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1.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harts/chart2.xml" ContentType="application/vnd.openxmlformats-officedocument.drawingml.chart+xml"/>
  <Override PartName="/xl/charts/chart3.xml" ContentType="application/vnd.openxmlformats-officedocument.drawingml.chart+xml"/>
  <Override PartName="/xl/drawings/drawing3.xml" ContentType="application/vnd.openxmlformats-officedocument.drawing+xml"/>
  <Override PartName="/xl/drawings/drawing4.xml" ContentType="application/vnd.openxmlformats-officedocument.drawing+xml"/>
  <Override PartName="/xl/charts/chart4.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ctrlProps/ctrlProp11.xml" ContentType="application/vnd.ms-excel.controlproperties+xml"/>
  <Override PartName="/xl/drawings/drawing6.xml" ContentType="application/vnd.openxmlformats-officedocument.drawing+xml"/>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drawings/drawing7.xml" ContentType="application/vnd.openxmlformats-officedocument.drawing+xml"/>
  <Override PartName="/xl/tables/table2.xml" ContentType="application/vnd.openxmlformats-officedocument.spreadsheetml.table+xml"/>
  <Override PartName="/xl/drawings/drawing8.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24226"/>
  <mc:AlternateContent xmlns:mc="http://schemas.openxmlformats.org/markup-compatibility/2006">
    <mc:Choice Requires="x15">
      <x15ac:absPath xmlns:x15ac="http://schemas.microsoft.com/office/spreadsheetml/2010/11/ac" url="C:\Users\Imiller\Work Area\New Pile\"/>
    </mc:Choice>
  </mc:AlternateContent>
  <xr:revisionPtr revIDLastSave="0" documentId="13_ncr:1_{BEC4CC16-2FF8-44E8-B973-A7D21A8ED566}" xr6:coauthVersionLast="47" xr6:coauthVersionMax="47" xr10:uidLastSave="{00000000-0000-0000-0000-000000000000}"/>
  <bookViews>
    <workbookView xWindow="-120" yWindow="-120" windowWidth="29040" windowHeight="15990" tabRatio="919" xr2:uid="{00000000-000D-0000-FFFF-FFFF00000000}"/>
  </bookViews>
  <sheets>
    <sheet name="Input" sheetId="1" r:id="rId1"/>
    <sheet name="Import Ranges" sheetId="17" state="hidden" r:id="rId2"/>
    <sheet name="TNX Report" sheetId="15" state="hidden" r:id="rId3"/>
    <sheet name="TNX Report Parse" sheetId="16" state="hidden" r:id="rId4"/>
    <sheet name="Calculations" sheetId="2" r:id="rId5"/>
    <sheet name="Moment of Inertia" sheetId="5" r:id="rId6"/>
    <sheet name="Moment of Inertia (Circle)" sheetId="6" state="hidden" r:id="rId7"/>
    <sheet name="Geometry" sheetId="14" r:id="rId8"/>
    <sheet name="DSMC" sheetId="12" r:id="rId9"/>
    <sheet name="DSMC Calcs" sheetId="13" r:id="rId10"/>
    <sheet name="Pp" sheetId="11" r:id="rId11"/>
    <sheet name="Reference" sheetId="3" r:id="rId12"/>
    <sheet name="Revision History" sheetId="4" r:id="rId13"/>
    <sheet name="Analysis Methodology" sheetId="7" state="hidden" r:id="rId14"/>
    <sheet name="Details (SAPI)" sheetId="20" state="hidden" r:id="rId15"/>
    <sheet name="Sub Tables (SAPI)" sheetId="19" state="hidden" r:id="rId16"/>
    <sheet name="Results (SAPI)" sheetId="21" state="hidden" r:id="rId17"/>
    <sheet name="Modified Ranges" sheetId="18" state="hidden" r:id="rId18"/>
    <sheet name="Scatter Plot" sheetId="9" state="hidden" r:id="rId19"/>
  </sheets>
  <functionGroups builtInGroupCount="19"/>
  <externalReferences>
    <externalReference r:id="rId20"/>
  </externalReferences>
  <definedNames>
    <definedName name="_xlnm._FilterDatabase" localSheetId="4" hidden="1">Calculations!$Z$1:$Z$499</definedName>
    <definedName name="_phi02">'DSMC Calcs'!$L$3</definedName>
    <definedName name="_phi05">'DSMC Calcs'!$L$4</definedName>
    <definedName name="_phi1">'DSMC Calcs'!$L$6</definedName>
    <definedName name="_phi14">'DSMC Calcs'!$L$5</definedName>
    <definedName name="_phi2">'DSMC Calcs'!$M$6</definedName>
    <definedName name="A">Calculations!$Q$19</definedName>
    <definedName name="A_1">Calculations!$Q$214</definedName>
    <definedName name="A_2">Calculations!$Q$216</definedName>
    <definedName name="a_effective">Calculations!$Q$377</definedName>
    <definedName name="a_effective_top">Calculations!$Q$410</definedName>
    <definedName name="a_effective_y">Calculations!$U$377</definedName>
    <definedName name="a_effective_y_top">Calculations!$U$410</definedName>
    <definedName name="a_x">Calculations!$Q$507</definedName>
    <definedName name="a_y">Calculations!$U$507</definedName>
    <definedName name="Ab">Calculations!$Q$241</definedName>
    <definedName name="Ac">Calculations!$Q$337</definedName>
    <definedName name="Ac_sq">Calculations!$Q$339</definedName>
    <definedName name="Ac_tension">Calculations!$Q$448</definedName>
    <definedName name="Ac_tension_sq">Calculations!$Q$450</definedName>
    <definedName name="aci">DSMC!$J$21</definedName>
    <definedName name="Apier">Calculations!$Q$21</definedName>
    <definedName name="Apile">Calculations!$R$10</definedName>
    <definedName name="As">Calculations!$Q$103</definedName>
    <definedName name="As_c">Calculations!$Q$243</definedName>
    <definedName name="As_effective">Calculations!$Q$375</definedName>
    <definedName name="As_effective_top">Calculations!$Q$408</definedName>
    <definedName name="As_effective_y">Calculations!$U$375</definedName>
    <definedName name="As_effective_y_top">Calculations!$U$408</definedName>
    <definedName name="As_pad_x">Calculations!$Q$505</definedName>
    <definedName name="As_pad_y">Calculations!$U$505</definedName>
    <definedName name="Ast_c">Calculations!$Q$233</definedName>
    <definedName name="Asteel_pile">Calculations!$Q$492</definedName>
    <definedName name="Atie">Calculations!$Q$303</definedName>
    <definedName name="b_pad">Calculations!$Q$369</definedName>
    <definedName name="b_pad_y">Calculations!$U$369</definedName>
    <definedName name="barea">DSMC!$D$24</definedName>
    <definedName name="Bars">Reference!$D$17:$D$27</definedName>
    <definedName name="Bars_Ties">Reference!$D$17:$D$19</definedName>
    <definedName name="BC">Input!$D$19</definedName>
    <definedName name="bd">DSMC!$D$23</definedName>
    <definedName name="bpad">Calculations!$Q$503</definedName>
    <definedName name="Bs_c">Calculations!$Q$245</definedName>
    <definedName name="Bs_pad">Calculations!$Q$371</definedName>
    <definedName name="Bs_pad_top">Calculations!$Q$404</definedName>
    <definedName name="Bs_pad_y">Calculations!$U$371</definedName>
    <definedName name="Bs_pad_y_top">Calculations!$U$404</definedName>
    <definedName name="Bst_min">Calculations!$Q$305</definedName>
    <definedName name="c_effective">Calculations!$Q$381</definedName>
    <definedName name="c_effective_top">Calculations!$Q$414</definedName>
    <definedName name="c_effective_y">Calculations!$U$381</definedName>
    <definedName name="c_effective_y_top">Calculations!$U$414</definedName>
    <definedName name="c_p">Calculations!$Q$271</definedName>
    <definedName name="c_x">Calculations!$Q$509</definedName>
    <definedName name="c_y">Calculations!$U$509</definedName>
    <definedName name="cage">DSMC!$D$20</definedName>
    <definedName name="case">'DSMC Calcs'!$L$65</definedName>
    <definedName name="cc">Input!$D$66</definedName>
    <definedName name="clear">DSMC!$D$18</definedName>
    <definedName name="Cn">Calculations!$W$7</definedName>
    <definedName name="Co">Input!$D$71</definedName>
    <definedName name="Co_Above_Pad">Calculations!$Q$97</definedName>
    <definedName name="Comp">Calculations!$Q$149</definedName>
    <definedName name="Comp_Cap">Calculations!$Q$199</definedName>
    <definedName name="Config">Input!$D$35</definedName>
    <definedName name="cp">Calculations!$Q$267</definedName>
    <definedName name="Cu">Calculations!$E$8</definedName>
    <definedName name="D">Input!$D$46</definedName>
    <definedName name="d_cage">Calculations!$Q$442</definedName>
    <definedName name="d_cage_sq">Calculations!$Q$444</definedName>
    <definedName name="D12_Input">Reference!$B$27:$B$28</definedName>
    <definedName name="db">Calculations!$Q$239</definedName>
    <definedName name="dc">Calculations!$L$10</definedName>
    <definedName name="dc_2">Calculations!$Q$335</definedName>
    <definedName name="dc_top">Calculations!$Q$416</definedName>
    <definedName name="deff">Calculations!$Q$321</definedName>
    <definedName name="deff_pile">Calculations!$Q$478</definedName>
    <definedName name="di">Input!$D$58</definedName>
    <definedName name="do">Calculations!$Q$237</definedName>
    <definedName name="dpier_sq">Calculations!$Q$333</definedName>
    <definedName name="dpier1">Calculations!$Q$331</definedName>
    <definedName name="Dpile">Calculations!$Q$181</definedName>
    <definedName name="DryPrism_Width">Calculations!$Q$67</definedName>
    <definedName name="DSoil">Calculations!$Q$41</definedName>
    <definedName name="Dsoil_dry">Calculations!$Q$45</definedName>
    <definedName name="Dsoil_sub">Calculations!$Q$43</definedName>
    <definedName name="dtie">Calculations!$Q$301</definedName>
    <definedName name="Dx" localSheetId="6">'Moment of Inertia (Circle)'!$D$17</definedName>
    <definedName name="Dx">'Moment of Inertia'!$D$17</definedName>
    <definedName name="Dy" localSheetId="6">'Moment of Inertia (Circle)'!$D$18</definedName>
    <definedName name="Dy">'Moment of Inertia'!$D$18</definedName>
    <definedName name="E">Input!$D$56</definedName>
    <definedName name="E_s">DSMC!$J$17</definedName>
    <definedName name="E_ty">DSMC!$J$18</definedName>
    <definedName name="Ecc">Input!$D$18</definedName>
    <definedName name="Eg">Calculations!$Q$191</definedName>
    <definedName name="elimit">DSMC!$J$19</definedName>
    <definedName name="Epox">Reference!$L$20</definedName>
    <definedName name="Es">Calculations!$Q$385</definedName>
    <definedName name="et">'DSMC Calcs'!$L$70</definedName>
    <definedName name="et_1">'DSMC Calcs'!$F$177</definedName>
    <definedName name="et_2">'DSMC Calcs'!$S$177</definedName>
    <definedName name="et_output">'DSMC Calcs'!$N$70</definedName>
    <definedName name="F\c">[1]Input!$C$42</definedName>
    <definedName name="F_s">Calculations!$Q$111</definedName>
    <definedName name="F_y">DSMC!$J$16</definedName>
    <definedName name="f1c">DSMC!$J$15</definedName>
    <definedName name="factor_dl">DSMC!$D$10</definedName>
    <definedName name="factor_wl">DSMC!$D$9</definedName>
    <definedName name="Fc">Input!$D$65</definedName>
    <definedName name="file_path_report">Input!$O$9</definedName>
    <definedName name="filename_search_keyword">'Import Ranges'!$D$1</definedName>
    <definedName name="Forcepad">Calculations!$Q$139</definedName>
    <definedName name="Forcepad_up">Calculations!$U$139</definedName>
    <definedName name="Forcepier">Calculations!$Q$135</definedName>
    <definedName name="Forcepier_up">Calculations!$U$135</definedName>
    <definedName name="fs">Calculations!$Q$109</definedName>
    <definedName name="FS_C">Reference!$M$16</definedName>
    <definedName name="FS_Pp">Reference!$M$14</definedName>
    <definedName name="FS_U">Reference!$M$15</definedName>
    <definedName name="Fy">Input!$D$64</definedName>
    <definedName name="GuyAnchorSelected">'TNX Report Parse'!#REF!</definedName>
    <definedName name="GW">Calculations!$W$10</definedName>
    <definedName name="H_shear">Calculations!$Q$93</definedName>
    <definedName name="HP_Shapes">Reference!$D$3:$D$13</definedName>
    <definedName name="I">Calculations!$L$9</definedName>
    <definedName name="ID">Input!$Z$7</definedName>
    <definedName name="Import_GuyedBase_Axial_COMP">'TNX Report Parse'!$CR$4</definedName>
    <definedName name="Import_GuyedBase_DL_COMP">'TNX Report Parse'!$CP$4</definedName>
    <definedName name="Import_GuyedBase_Moment_COMP">'TNX Report Parse'!$CQ$4</definedName>
    <definedName name="Import_GuyedBase_Shear_COMP">'TNX Report Parse'!$CS$4</definedName>
    <definedName name="Import_Monopole_Axial_COMP">'TNX Report Parse'!$CR$3</definedName>
    <definedName name="Import_Monopole_DL_COMP">'TNX Report Parse'!$CP$3</definedName>
    <definedName name="Import_Monopole_Moment_COMP">'TNX Report Parse'!$CQ$3</definedName>
    <definedName name="Import_Monopole_Shear_COMP">'TNX Report Parse'!$CS$3</definedName>
    <definedName name="Import_SST_Axial_COMP">'TNX Report Parse'!$CR$2</definedName>
    <definedName name="Import_SST_Axial_UPLIFT">'TNX Report Parse'!$CV$2</definedName>
    <definedName name="Import_SST_DL_COMP">'TNX Report Parse'!$CP$2</definedName>
    <definedName name="Import_SST_DL_UPLIFT">'TNX Report Parse'!$CT$2</definedName>
    <definedName name="Import_SST_Moment_COMP">'TNX Report Parse'!$CQ$2</definedName>
    <definedName name="Import_SST_Moment_UPLIFT">'TNX Report Parse'!$CU$2</definedName>
    <definedName name="Import_SST_Shear_COMP">'TNX Report Parse'!$CS$2</definedName>
    <definedName name="Import_SST_Shear_UPLIFT">'TNX Report Parse'!$CW$2</definedName>
    <definedName name="INCREMENTS">Geometry!$B$1</definedName>
    <definedName name="Jc_1">Calculations!$Q$347</definedName>
    <definedName name="Jc_sq">Calculations!$Q$349</definedName>
    <definedName name="Jc_tension">Calculations!$Q$452</definedName>
    <definedName name="Jc_tension_sq">Calculations!$Q$454</definedName>
    <definedName name="Kp">Calculations!#REF!</definedName>
    <definedName name="Ktr">Calculations!$Q$269</definedName>
    <definedName name="LastRow_ModRng">'Modified Ranges'!$G$2</definedName>
    <definedName name="Ldh">Calculations!$Q$289</definedName>
    <definedName name="Ldry">Calculations!$Q$33</definedName>
    <definedName name="Lembed">Calculations!$Q$446</definedName>
    <definedName name="LF">Reference!$M$18</definedName>
    <definedName name="Lh_tail">Calculations!$Q$291</definedName>
    <definedName name="Lp_dry">Calculations!$Q$55</definedName>
    <definedName name="Lp_sub">Calculations!$Q$53</definedName>
    <definedName name="Lpile">Input!$D$25</definedName>
    <definedName name="Lsub">Calculations!$Q$31</definedName>
    <definedName name="M">Calculations!$E$7</definedName>
    <definedName name="m_effective">Calculations!$Q$373</definedName>
    <definedName name="m_effective_top">Calculations!$Q$406</definedName>
    <definedName name="m_effective_y">Calculations!$U$373</definedName>
    <definedName name="m_effective_y_top">Calculations!$U$406</definedName>
    <definedName name="m_temp">DSMC!$I$5</definedName>
    <definedName name="M_u">DSMC!$I$11</definedName>
    <definedName name="Marm_pad">Calculations!$Q$141</definedName>
    <definedName name="Marm_pier">Calculations!$Q$137</definedName>
    <definedName name="Materials">Reference!$B$23:$B$25</definedName>
    <definedName name="mc">Input!$D$60</definedName>
    <definedName name="Mmax">Calculations!$Q$247</definedName>
    <definedName name="Mn_effective">Calculations!$Q$395</definedName>
    <definedName name="Mn_effective_top">Calculations!$Q$428</definedName>
    <definedName name="Mn_effective_y">Calculations!$U$395</definedName>
    <definedName name="Mn_effective_y_top">Calculations!$U$428</definedName>
    <definedName name="mn_pmax">'DSMC Calcs'!$AF$62</definedName>
    <definedName name="Mn_x">Calculations!$Q$519</definedName>
    <definedName name="Mn_y">Calculations!$U$519</definedName>
    <definedName name="Mpad">Input!$D$54</definedName>
    <definedName name="Mpad_top">Input!$D$51</definedName>
    <definedName name="Mpad_y">Input!$D$55</definedName>
    <definedName name="Mpad_y_top">Input!$D$52</definedName>
    <definedName name="MR_Pp">Calculations!$Q$143</definedName>
    <definedName name="MR_Pp_up">Calculations!$U$143</definedName>
    <definedName name="mt">Input!#REF!</definedName>
    <definedName name="Mu_comp">Calculations!$Q$247</definedName>
    <definedName name="Mu_tension">Calculations!$Q$249</definedName>
    <definedName name="Mv">Calculations!$Q$345</definedName>
    <definedName name="Mv_tension">Calculations!$Q$440</definedName>
    <definedName name="N">Calculations!$L$8</definedName>
    <definedName name="N_blows">Input!$D$75</definedName>
    <definedName name="Nbar">DSMC!$D$25</definedName>
    <definedName name="ND">Input!$D$73</definedName>
    <definedName name="Nx" localSheetId="6">'Moment of Inertia (Circle)'!$D$15</definedName>
    <definedName name="Nx">'Moment of Inertia'!$D$15</definedName>
    <definedName name="Ny" localSheetId="6">'Moment of Inertia (Circle)'!$D$16</definedName>
    <definedName name="Ny">'Moment of Inertia'!$D$16</definedName>
    <definedName name="P">'DSMC Calcs'!$E$7</definedName>
    <definedName name="ɸ">Input!$D$72</definedName>
    <definedName name="p_temp">DSMC!$I$6</definedName>
    <definedName name="ɸc">Reference!$M$5</definedName>
    <definedName name="ɸcb">Reference!$M$11</definedName>
    <definedName name="ɸcc">Reference!$M$9</definedName>
    <definedName name="ɸcs">Reference!$M$10</definedName>
    <definedName name="ɸct">Reference!$M$8</definedName>
    <definedName name="Pemb">Input!$D$28</definedName>
    <definedName name="phi">'DSMC Calcs'!$L$66</definedName>
    <definedName name="phi_Pn">'DSMC Calcs'!$F$50</definedName>
    <definedName name="phimn">'DSMC Calcs'!$L$67</definedName>
    <definedName name="phiMn_comp">Calculations!$Q$251</definedName>
    <definedName name="phiMn_tension">Calculations!$Q$253</definedName>
    <definedName name="phimn1">'DSMC Calcs'!$F$62</definedName>
    <definedName name="phimn2">'DSMC Calcs'!$S$62</definedName>
    <definedName name="pmax">'DSMC Calcs'!$L$72</definedName>
    <definedName name="Po">Calculations!#REF!</definedName>
    <definedName name="Po_Pile">Calculations!$Q$480</definedName>
    <definedName name="Pp">Calculations!$Q$118</definedName>
    <definedName name="Pp_given">Input!#REF!</definedName>
    <definedName name="Ppbot">Calculations!#REF!</definedName>
    <definedName name="Ppile">Calculations!$R$11</definedName>
    <definedName name="Pplin">Calculations!#REF!</definedName>
    <definedName name="Ppmax_c">Calculations!$Q$124</definedName>
    <definedName name="Ppmax_u">Calculations!$Q$129</definedName>
    <definedName name="ɸPp">Reference!$M$3</definedName>
    <definedName name="Pptop">Calculations!#REF!</definedName>
    <definedName name="Ppx_bar">Calculations!#REF!</definedName>
    <definedName name="Pquan">Input!$D$32</definedName>
    <definedName name="_xlnm.Print_Area" localSheetId="4">Calculations!$B$13:$R$496</definedName>
    <definedName name="_xlnm.Print_Area" localSheetId="0">Input!$A$1:$N$75</definedName>
    <definedName name="_xlnm.Print_Area" localSheetId="5">'Moment of Inertia'!$B$3:$R$29</definedName>
    <definedName name="_xlnm.Print_Area" localSheetId="6">'Moment of Inertia (Circle)'!$B$3:$O$29</definedName>
    <definedName name="Psize">Input!$D$31</definedName>
    <definedName name="ɸtp">Reference!$N$23</definedName>
    <definedName name="ptype">DSMC!$I$7</definedName>
    <definedName name="Pu">DSMC!$I$12</definedName>
    <definedName name="ɸu">Reference!$M$4</definedName>
    <definedName name="PW">Input!$D$58</definedName>
    <definedName name="Returned_EDS_Flag">'Sub Tables (SAPI)'!#REF!</definedName>
    <definedName name="REV">Calculations!$C$5</definedName>
    <definedName name="Revision">'Revision History'!$H$2</definedName>
    <definedName name="RevNum">'Revision History'!$B$4:$B$30</definedName>
    <definedName name="Rp">Calculations!$Q$273</definedName>
    <definedName name="Rs">Input!$D$59</definedName>
    <definedName name="RTF_BW">'TNX Report Parse'!$A$51</definedName>
    <definedName name="RTF_TowerHeight">'TNX Report Parse'!$A$47</definedName>
    <definedName name="RTF_unit">'TNX Report Parse'!$A$33</definedName>
    <definedName name="RTF_unit_Moment">'TNX Report Parse'!$A$37</definedName>
    <definedName name="s">Calculations!$Q$175</definedName>
    <definedName name="s_c">Input!$D$59</definedName>
    <definedName name="Sc">Calculations!$E$10</definedName>
    <definedName name="shape">Calculations!$Q$329</definedName>
    <definedName name="slope">Geometry!$V$3</definedName>
    <definedName name="SM">Calculations!$L$11</definedName>
    <definedName name="smin">Calculations!$Q$187</definedName>
    <definedName name="smin_asym">'Moment of Inertia'!$D$11</definedName>
    <definedName name="smin_circ" localSheetId="6">'Moment of Inertia (Circle)'!$D$11</definedName>
    <definedName name="So">Calculations!$Q$95</definedName>
    <definedName name="source_rev_rng">'Import Ranges'!$B$1</definedName>
    <definedName name="Spad">Input!$D$53</definedName>
    <definedName name="Spad_top">Input!$D$50</definedName>
    <definedName name="St">Input!$D$61</definedName>
    <definedName name="Stb">Input!$D$17</definedName>
    <definedName name="stmin">Calculations!$Q$297</definedName>
    <definedName name="Su">Calculations!$E$11</definedName>
    <definedName name="Su_pad">Calculations!$Q$107</definedName>
    <definedName name="SubPrism_Width">Calculations!$Q$69</definedName>
    <definedName name="Sw">Input!$D$74</definedName>
    <definedName name="Sz">Input!$D$86</definedName>
    <definedName name="T">Input!$D$47</definedName>
    <definedName name="Tdry">Calculations!$Q$29</definedName>
    <definedName name="Teff_above">Calculations!$Q$65</definedName>
    <definedName name="Teff_below">Calculations!$Q$63</definedName>
    <definedName name="theta">Input!$D$40</definedName>
    <definedName name="TIA">Input!$D$10</definedName>
    <definedName name="TIA_RTF">'TNX Report Parse'!$A$6</definedName>
    <definedName name="Timber_Orient">Reference!$B$35:$B$38</definedName>
    <definedName name="tmax">'DSMC Calcs'!$L$71</definedName>
    <definedName name="Tn">Calculations!$W$8</definedName>
    <definedName name="TowerType">Input!$D$9</definedName>
    <definedName name="TowerType_RTF">'TNX Report Parse'!$A$3</definedName>
    <definedName name="Tpp">Calculations!#REF!</definedName>
    <definedName name="Tsub">Calculations!$Q$25</definedName>
    <definedName name="Tu">Calculations!$E$9</definedName>
    <definedName name="Up_Cap">Calculations!$Q$203</definedName>
    <definedName name="Up_Mono">Calculations!$Q$157</definedName>
    <definedName name="Up_SST">Calculations!$Q$165</definedName>
    <definedName name="Usoil">Calculations!$Q$113</definedName>
    <definedName name="Vc_1">Calculations!$Q$323</definedName>
    <definedName name="Vc_2">Calculations!#REF!</definedName>
    <definedName name="Vc_pile">Calculations!$Q$488</definedName>
    <definedName name="Vcorner">Calculations!$Q$83</definedName>
    <definedName name="Vdry_corner">Calculations!$Q$89</definedName>
    <definedName name="Vdry_end">Calculations!$Q$71</definedName>
    <definedName name="Vdry_side">Calculations!$Q$77</definedName>
    <definedName name="Vn_1">Calculations!$Q$319</definedName>
    <definedName name="Vn_2">Calculations!#REF!</definedName>
    <definedName name="Vn_pile">Calculations!$Q$486</definedName>
    <definedName name="Vsub_corner">Calculations!$Q$87</definedName>
    <definedName name="Vsub_end">Calculations!$Q$75</definedName>
    <definedName name="Vsub_side">Calculations!$Q$81</definedName>
    <definedName name="Vu_0.9">Calculations!$Q$351</definedName>
    <definedName name="vu_0.9_controlling">Calculations!$Q$355</definedName>
    <definedName name="vu_0.9_controlling_sq">Calculations!$Q$359</definedName>
    <definedName name="vu_0.9_controlling_tension">Calculations!$Q$460</definedName>
    <definedName name="Vu_0.9_tension">Calculations!$Q$456</definedName>
    <definedName name="vu_0.9_tension_sq">Calculations!$Q$464</definedName>
    <definedName name="Vu_1.2">Calculations!$Q$353</definedName>
    <definedName name="vu_1.2_controlling">Calculations!$Q$357</definedName>
    <definedName name="vu_1.2_controlling_sq">Calculations!$Q$361</definedName>
    <definedName name="vu_1.2_controlling_tension">Calculations!$Q$462</definedName>
    <definedName name="Vu_1.2_tension">Calculations!$Q$458</definedName>
    <definedName name="vu_1.2_tension_sq">Calculations!$Q$466</definedName>
    <definedName name="W">[1]Input!$C$34</definedName>
    <definedName name="Wconc">Calculations!$Q$35</definedName>
    <definedName name="Wpier">Calculations!$Q$327</definedName>
    <definedName name="Wpiles">Calculations!$Q$57</definedName>
    <definedName name="Wsoil">Calculations!$Q$47</definedName>
    <definedName name="Wx">Input!$D$48</definedName>
    <definedName name="Wy">Input!$D$49</definedName>
    <definedName name="Yes_No">Reference!$B$32:$B$33</definedName>
    <definedName name="YfMu_comp">Calculations!$Q$436</definedName>
    <definedName name="α">Calculations!$Q$99</definedName>
    <definedName name="αh">Calculations!$Q$285</definedName>
    <definedName name="αp">Calculations!$Q$257</definedName>
    <definedName name="β">Calculations!$Q$101</definedName>
    <definedName name="βh">Calculations!$Q$287</definedName>
    <definedName name="βp">Calculations!$Q$259</definedName>
    <definedName name="βpad">Calculations!$Q$379</definedName>
    <definedName name="γ">[1]Input!$C$46</definedName>
    <definedName name="γconc_dry">Calculations!$Q$15</definedName>
    <definedName name="γconc_sub">Calculations!$Q$17</definedName>
    <definedName name="γeff">Calculations!$Q$105</definedName>
    <definedName name="γp">Calculations!$Q$263</definedName>
    <definedName name="γpiles">Calculations!$R$8</definedName>
    <definedName name="γpiles_sub">Calculations!$Q$51</definedName>
    <definedName name="γsoil_dry">Input!$D$70</definedName>
    <definedName name="γsoil_sub">Calculations!$Q$39</definedName>
    <definedName name="δc">[1]Input!$C$43</definedName>
    <definedName name="εc">Calculations!$Q$389</definedName>
    <definedName name="εc_x">Calculations!$Q$513</definedName>
    <definedName name="εc_y">Calculations!$U$513</definedName>
    <definedName name="εs_effective">Calculations!$Q$387</definedName>
    <definedName name="εs_effective_top">Calculations!$Q$420</definedName>
    <definedName name="εs_effective_y">Calculations!$U$387</definedName>
    <definedName name="εs_effective_y_top">Calculations!$U$420</definedName>
    <definedName name="εs_x">Calculations!$Q$511</definedName>
    <definedName name="εs_y">Calculations!$U$511</definedName>
    <definedName name="εt">Calculations!$Q$391</definedName>
    <definedName name="εt_x">Calculations!$Q$515</definedName>
    <definedName name="εt_y">Calculations!$U$515</definedName>
    <definedName name="θ">Input!$D$40</definedName>
    <definedName name="θ2">'Moment of Inertia'!#REF!</definedName>
    <definedName name="λp">Calculations!$Q$265</definedName>
    <definedName name="σbot">Calculations!#REF!</definedName>
    <definedName name="ΣM">Calculations!$Q$528</definedName>
    <definedName name="σND">Calculations!#REF!</definedName>
    <definedName name="σtop">Calculations!#REF!</definedName>
    <definedName name="ϒf">Calculations!$Q$341</definedName>
    <definedName name="ϒfMu_tension">Calculations!$Q$473</definedName>
    <definedName name="ϒv">Calculations!$Q$343</definedName>
    <definedName name="φflex">Calculations!$Q$517</definedName>
    <definedName name="φflex_effective">Calculations!$Q$393</definedName>
    <definedName name="φflex_effective_top">Calculations!$Q$426</definedName>
    <definedName name="φflex_effective_y">Calculations!$U$393</definedName>
    <definedName name="φflex_effective_y_top">Calculations!$U$426</definedName>
    <definedName name="φMn_effective">Calculations!$Q$397</definedName>
    <definedName name="φMn_effective_top">Calculations!$Q$430</definedName>
    <definedName name="φMn_effective_total">Calculations!$Q$434</definedName>
    <definedName name="φMn_effective_total_y">Calculations!$U$434</definedName>
    <definedName name="φMn_effective_y">Calculations!$U$397</definedName>
    <definedName name="φMn_effective_y_top">Calculations!$U$430</definedName>
    <definedName name="φMn_resultant">Calculations!$Q$526</definedName>
    <definedName name="ΦMn_tension">Calculations!$Q$253</definedName>
    <definedName name="φMn_x">Calculations!$Q$521</definedName>
    <definedName name="φMn_y">Calculations!$U$521</definedName>
    <definedName name="ΦMR_Pp">Calculations!$Q$145</definedName>
    <definedName name="ΦMR_Pp_up">Calculations!$U$145</definedName>
    <definedName name="ΦPn1">Calculations!$Q$218</definedName>
    <definedName name="ΦPn2">Calculations!$Q$220</definedName>
    <definedName name="Φvn">Calculations!$Q$363</definedName>
    <definedName name="Φvn_tension">Calculations!$Q$468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57" i="1" l="1"/>
  <c r="N57" i="1"/>
  <c r="M58" i="1"/>
  <c r="N58" i="1"/>
  <c r="M59" i="1"/>
  <c r="N59" i="1"/>
  <c r="M60" i="1"/>
  <c r="N60" i="1"/>
  <c r="M61" i="1"/>
  <c r="N61" i="1"/>
  <c r="M62" i="1"/>
  <c r="N62" i="1"/>
  <c r="M63" i="1"/>
  <c r="N63" i="1"/>
  <c r="M64" i="1"/>
  <c r="N64" i="1"/>
  <c r="M65" i="1"/>
  <c r="N65" i="1"/>
  <c r="M66" i="1"/>
  <c r="N66" i="1"/>
  <c r="M67" i="1"/>
  <c r="N67" i="1"/>
  <c r="M68" i="1"/>
  <c r="N68" i="1"/>
  <c r="M69" i="1"/>
  <c r="N69" i="1"/>
  <c r="M70" i="1"/>
  <c r="N70" i="1"/>
  <c r="D4" i="19" l="1"/>
  <c r="C4" i="19"/>
  <c r="B4" i="19"/>
  <c r="H2" i="4" a="1"/>
  <c r="H2" i="4" s="1"/>
  <c r="BG2" i="20" s="1"/>
  <c r="BF2" i="20"/>
  <c r="BE2" i="20"/>
  <c r="BD2" i="20"/>
  <c r="BC2" i="20"/>
  <c r="BB2" i="20"/>
  <c r="BA2" i="20"/>
  <c r="AZ2" i="20"/>
  <c r="AY2" i="20"/>
  <c r="AX2" i="20"/>
  <c r="AW2" i="20"/>
  <c r="AV2" i="20"/>
  <c r="AU2" i="20"/>
  <c r="AT2" i="20"/>
  <c r="AS2" i="20"/>
  <c r="AR2" i="20"/>
  <c r="AQ2" i="20"/>
  <c r="AP2" i="20"/>
  <c r="AO2" i="20"/>
  <c r="AN2" i="20"/>
  <c r="AM2" i="20"/>
  <c r="AL2" i="20"/>
  <c r="AK2" i="20"/>
  <c r="AJ2" i="20"/>
  <c r="AI2" i="20"/>
  <c r="AH2" i="20"/>
  <c r="AG2" i="20"/>
  <c r="AF2" i="20"/>
  <c r="AE2" i="20"/>
  <c r="AD2" i="20"/>
  <c r="AC2" i="20"/>
  <c r="AB2" i="20"/>
  <c r="AA2" i="20"/>
  <c r="Z2" i="20"/>
  <c r="Y2" i="20"/>
  <c r="X2" i="20"/>
  <c r="W2" i="20"/>
  <c r="V2" i="20"/>
  <c r="U2" i="20"/>
  <c r="T2" i="20"/>
  <c r="S2" i="20"/>
  <c r="R2" i="20"/>
  <c r="Q2" i="20"/>
  <c r="P2" i="20"/>
  <c r="O2" i="20"/>
  <c r="N2" i="20"/>
  <c r="M2" i="20"/>
  <c r="L2" i="20"/>
  <c r="K2" i="20"/>
  <c r="J2" i="20"/>
  <c r="I2" i="20"/>
  <c r="H2" i="20"/>
  <c r="G2" i="20"/>
  <c r="F2" i="20"/>
  <c r="E2" i="20"/>
  <c r="D2" i="20"/>
  <c r="C2" i="20"/>
  <c r="B2" i="20"/>
  <c r="A2" i="20"/>
  <c r="M5" i="19"/>
  <c r="N5" i="19"/>
  <c r="M6" i="19"/>
  <c r="N6" i="19"/>
  <c r="M7" i="19"/>
  <c r="N7" i="19"/>
  <c r="M8" i="19"/>
  <c r="N8" i="19"/>
  <c r="M9" i="19"/>
  <c r="N9" i="19"/>
  <c r="M10" i="19"/>
  <c r="N10" i="19"/>
  <c r="M11" i="19"/>
  <c r="N11" i="19"/>
  <c r="M12" i="19"/>
  <c r="N12" i="19"/>
  <c r="M13" i="19"/>
  <c r="N13" i="19"/>
  <c r="M14" i="19"/>
  <c r="N14" i="19"/>
  <c r="M15" i="19"/>
  <c r="N15" i="19"/>
  <c r="M16" i="19"/>
  <c r="N16" i="19"/>
  <c r="M17" i="19"/>
  <c r="N17" i="19"/>
  <c r="N4" i="19"/>
  <c r="M4" i="19"/>
  <c r="G5" i="19" l="1"/>
  <c r="G6" i="19"/>
  <c r="G7" i="19"/>
  <c r="G8" i="19"/>
  <c r="G9" i="19"/>
  <c r="G10" i="19"/>
  <c r="G11" i="19"/>
  <c r="G12" i="19"/>
  <c r="G13" i="19"/>
  <c r="G14" i="19"/>
  <c r="G15" i="19"/>
  <c r="G16" i="19"/>
  <c r="G17" i="19"/>
  <c r="G4" i="19"/>
  <c r="R5" i="19"/>
  <c r="R6" i="19"/>
  <c r="R7" i="19"/>
  <c r="R8" i="19"/>
  <c r="R9" i="19"/>
  <c r="R10" i="19"/>
  <c r="R11" i="19"/>
  <c r="R12" i="19"/>
  <c r="R13" i="19"/>
  <c r="R14" i="19"/>
  <c r="R15" i="19"/>
  <c r="R16" i="19"/>
  <c r="R17" i="19"/>
  <c r="R18" i="19"/>
  <c r="R19" i="19"/>
  <c r="R20" i="19"/>
  <c r="R21" i="19"/>
  <c r="R22" i="19"/>
  <c r="R23" i="19"/>
  <c r="R24" i="19"/>
  <c r="R25" i="19"/>
  <c r="R26" i="19"/>
  <c r="R27" i="19"/>
  <c r="R28" i="19"/>
  <c r="R29" i="19"/>
  <c r="R30" i="19"/>
  <c r="R31" i="19"/>
  <c r="R32" i="19"/>
  <c r="R33" i="19"/>
  <c r="R34" i="19"/>
  <c r="R35" i="19"/>
  <c r="R36" i="19"/>
  <c r="R37" i="19"/>
  <c r="R38" i="19"/>
  <c r="R39" i="19"/>
  <c r="R40" i="19"/>
  <c r="R41" i="19"/>
  <c r="R42" i="19"/>
  <c r="R43" i="19"/>
  <c r="R44" i="19"/>
  <c r="R45" i="19"/>
  <c r="R46" i="19"/>
  <c r="R47" i="19"/>
  <c r="R48" i="19"/>
  <c r="R49" i="19"/>
  <c r="R50" i="19"/>
  <c r="R51" i="19"/>
  <c r="R52" i="19"/>
  <c r="R53" i="19"/>
  <c r="R54" i="19"/>
  <c r="R55" i="19"/>
  <c r="R56" i="19"/>
  <c r="R57" i="19"/>
  <c r="R58" i="19"/>
  <c r="R59" i="19"/>
  <c r="R60" i="19"/>
  <c r="R61" i="19"/>
  <c r="R62" i="19"/>
  <c r="R63" i="19"/>
  <c r="R64" i="19"/>
  <c r="R65" i="19"/>
  <c r="R66" i="19"/>
  <c r="R67" i="19"/>
  <c r="R68" i="19"/>
  <c r="R69" i="19"/>
  <c r="R70" i="19"/>
  <c r="R71" i="19"/>
  <c r="R72" i="19"/>
  <c r="R73" i="19"/>
  <c r="R74" i="19"/>
  <c r="R75" i="19"/>
  <c r="R76" i="19"/>
  <c r="R77" i="19"/>
  <c r="R78" i="19"/>
  <c r="R79" i="19"/>
  <c r="R80" i="19"/>
  <c r="R81" i="19"/>
  <c r="R82" i="19"/>
  <c r="R83" i="19"/>
  <c r="R84" i="19"/>
  <c r="R85" i="19"/>
  <c r="R86" i="19"/>
  <c r="R87" i="19"/>
  <c r="R88" i="19"/>
  <c r="R89" i="19"/>
  <c r="R90" i="19"/>
  <c r="R91" i="19"/>
  <c r="R92" i="19"/>
  <c r="R93" i="19"/>
  <c r="R94" i="19"/>
  <c r="R95" i="19"/>
  <c r="R96" i="19"/>
  <c r="R97" i="19"/>
  <c r="R98" i="19"/>
  <c r="R99" i="19"/>
  <c r="R100" i="19"/>
  <c r="R101" i="19"/>
  <c r="R102" i="19"/>
  <c r="R103" i="19"/>
  <c r="R4" i="19"/>
  <c r="T5" i="19"/>
  <c r="S5" i="19"/>
  <c r="T4" i="19"/>
  <c r="S4" i="19"/>
  <c r="H5" i="19" l="1"/>
  <c r="I5" i="19"/>
  <c r="J5" i="19"/>
  <c r="K5" i="19"/>
  <c r="L5" i="19"/>
  <c r="H6" i="19"/>
  <c r="I6" i="19"/>
  <c r="J6" i="19"/>
  <c r="K6" i="19"/>
  <c r="L6" i="19"/>
  <c r="H7" i="19"/>
  <c r="I7" i="19"/>
  <c r="J7" i="19"/>
  <c r="K7" i="19"/>
  <c r="L7" i="19"/>
  <c r="H8" i="19"/>
  <c r="I8" i="19"/>
  <c r="J8" i="19"/>
  <c r="K8" i="19"/>
  <c r="L8" i="19"/>
  <c r="H9" i="19"/>
  <c r="I9" i="19"/>
  <c r="J9" i="19"/>
  <c r="K9" i="19"/>
  <c r="L9" i="19"/>
  <c r="H10" i="19"/>
  <c r="I10" i="19"/>
  <c r="J10" i="19"/>
  <c r="K10" i="19"/>
  <c r="L10" i="19"/>
  <c r="H11" i="19"/>
  <c r="I11" i="19"/>
  <c r="J11" i="19"/>
  <c r="K11" i="19"/>
  <c r="L11" i="19"/>
  <c r="H12" i="19"/>
  <c r="I12" i="19"/>
  <c r="J12" i="19"/>
  <c r="K12" i="19"/>
  <c r="L12" i="19"/>
  <c r="H13" i="19"/>
  <c r="I13" i="19"/>
  <c r="J13" i="19"/>
  <c r="K13" i="19"/>
  <c r="L13" i="19"/>
  <c r="H14" i="19"/>
  <c r="I14" i="19"/>
  <c r="J14" i="19"/>
  <c r="K14" i="19"/>
  <c r="L14" i="19"/>
  <c r="H15" i="19"/>
  <c r="I15" i="19"/>
  <c r="J15" i="19"/>
  <c r="K15" i="19"/>
  <c r="L15" i="19"/>
  <c r="H16" i="19"/>
  <c r="I16" i="19"/>
  <c r="J16" i="19"/>
  <c r="K16" i="19"/>
  <c r="L16" i="19"/>
  <c r="H17" i="19"/>
  <c r="I17" i="19"/>
  <c r="J17" i="19"/>
  <c r="K17" i="19"/>
  <c r="L17" i="19"/>
  <c r="I4" i="19"/>
  <c r="J4" i="19"/>
  <c r="K4" i="19"/>
  <c r="L4" i="19"/>
  <c r="H4" i="19"/>
  <c r="G2" i="18" l="1" a="1"/>
  <c r="G2" i="18" s="1"/>
  <c r="Z70" i="1" l="1"/>
  <c r="AA70" i="1"/>
  <c r="Z58" i="1"/>
  <c r="AA58" i="1"/>
  <c r="Z59" i="1"/>
  <c r="AA59" i="1"/>
  <c r="Z60" i="1"/>
  <c r="AA60" i="1"/>
  <c r="Z61" i="1"/>
  <c r="AA61" i="1"/>
  <c r="Z62" i="1"/>
  <c r="AA62" i="1"/>
  <c r="Z63" i="1"/>
  <c r="AA63" i="1"/>
  <c r="Z64" i="1"/>
  <c r="AA64" i="1"/>
  <c r="Z65" i="1"/>
  <c r="AA65" i="1"/>
  <c r="Z66" i="1"/>
  <c r="AA66" i="1"/>
  <c r="Z67" i="1"/>
  <c r="AA67" i="1"/>
  <c r="Z68" i="1"/>
  <c r="AA68" i="1"/>
  <c r="Z69" i="1"/>
  <c r="AA69" i="1"/>
  <c r="AA57" i="1"/>
  <c r="Z57" i="1"/>
  <c r="A52" i="16" l="1"/>
  <c r="A48" i="16"/>
  <c r="A3" i="16"/>
  <c r="CS4" i="16" s="1"/>
  <c r="A6" i="16"/>
  <c r="A9" i="16"/>
  <c r="CQ995" i="16"/>
  <c r="CP995" i="16"/>
  <c r="CO995" i="16"/>
  <c r="CR995" i="16" s="1"/>
  <c r="CR994" i="16"/>
  <c r="CO994" i="16"/>
  <c r="CQ994" i="16" s="1"/>
  <c r="CQ993" i="16"/>
  <c r="CP993" i="16"/>
  <c r="CO993" i="16"/>
  <c r="CR993" i="16" s="1"/>
  <c r="CQ992" i="16"/>
  <c r="CP992" i="16"/>
  <c r="CO992" i="16"/>
  <c r="CR992" i="16" s="1"/>
  <c r="CR991" i="16"/>
  <c r="CO991" i="16"/>
  <c r="CQ991" i="16" s="1"/>
  <c r="CQ990" i="16"/>
  <c r="CP990" i="16"/>
  <c r="CO990" i="16"/>
  <c r="CR990" i="16" s="1"/>
  <c r="CQ989" i="16"/>
  <c r="CP989" i="16"/>
  <c r="CO989" i="16"/>
  <c r="CR989" i="16" s="1"/>
  <c r="CR988" i="16"/>
  <c r="CO988" i="16"/>
  <c r="CQ988" i="16" s="1"/>
  <c r="CQ987" i="16"/>
  <c r="CP987" i="16"/>
  <c r="CO987" i="16"/>
  <c r="CR987" i="16" s="1"/>
  <c r="CQ986" i="16"/>
  <c r="CP986" i="16"/>
  <c r="CO986" i="16"/>
  <c r="CR986" i="16" s="1"/>
  <c r="CR985" i="16"/>
  <c r="CO985" i="16"/>
  <c r="CQ985" i="16" s="1"/>
  <c r="CQ984" i="16"/>
  <c r="CP984" i="16"/>
  <c r="CO984" i="16"/>
  <c r="CR984" i="16" s="1"/>
  <c r="CQ983" i="16"/>
  <c r="CP983" i="16"/>
  <c r="CO983" i="16"/>
  <c r="CR983" i="16" s="1"/>
  <c r="CR982" i="16"/>
  <c r="CO982" i="16"/>
  <c r="CQ982" i="16" s="1"/>
  <c r="CQ981" i="16"/>
  <c r="CP981" i="16"/>
  <c r="CO981" i="16"/>
  <c r="CR981" i="16" s="1"/>
  <c r="CQ980" i="16"/>
  <c r="CP980" i="16"/>
  <c r="CO980" i="16"/>
  <c r="CR980" i="16" s="1"/>
  <c r="CR979" i="16"/>
  <c r="CO979" i="16"/>
  <c r="CQ979" i="16" s="1"/>
  <c r="CQ978" i="16"/>
  <c r="CP978" i="16"/>
  <c r="CO978" i="16"/>
  <c r="CR978" i="16" s="1"/>
  <c r="CQ977" i="16"/>
  <c r="CP977" i="16"/>
  <c r="CO977" i="16"/>
  <c r="CR977" i="16" s="1"/>
  <c r="CR976" i="16"/>
  <c r="CO976" i="16"/>
  <c r="CQ976" i="16" s="1"/>
  <c r="CQ975" i="16"/>
  <c r="CP975" i="16"/>
  <c r="CO975" i="16"/>
  <c r="CR975" i="16" s="1"/>
  <c r="CQ974" i="16"/>
  <c r="CP974" i="16"/>
  <c r="CO974" i="16"/>
  <c r="CR974" i="16" s="1"/>
  <c r="CR973" i="16"/>
  <c r="CO973" i="16"/>
  <c r="CQ973" i="16" s="1"/>
  <c r="CQ972" i="16"/>
  <c r="CP972" i="16"/>
  <c r="CO972" i="16"/>
  <c r="CR972" i="16" s="1"/>
  <c r="CQ971" i="16"/>
  <c r="CP971" i="16"/>
  <c r="CO971" i="16"/>
  <c r="CR971" i="16" s="1"/>
  <c r="CR970" i="16"/>
  <c r="CO970" i="16"/>
  <c r="CQ970" i="16" s="1"/>
  <c r="CQ969" i="16"/>
  <c r="CP969" i="16"/>
  <c r="CO969" i="16"/>
  <c r="CR969" i="16" s="1"/>
  <c r="CQ968" i="16"/>
  <c r="CP968" i="16"/>
  <c r="CO968" i="16"/>
  <c r="CR968" i="16" s="1"/>
  <c r="CR967" i="16"/>
  <c r="CO967" i="16"/>
  <c r="CQ967" i="16" s="1"/>
  <c r="CQ966" i="16"/>
  <c r="CP966" i="16"/>
  <c r="CO966" i="16"/>
  <c r="CR966" i="16" s="1"/>
  <c r="CQ965" i="16"/>
  <c r="CP965" i="16"/>
  <c r="CO965" i="16"/>
  <c r="CR965" i="16" s="1"/>
  <c r="CR964" i="16"/>
  <c r="CO964" i="16"/>
  <c r="CQ964" i="16" s="1"/>
  <c r="CQ963" i="16"/>
  <c r="CP963" i="16"/>
  <c r="CO963" i="16"/>
  <c r="CR963" i="16" s="1"/>
  <c r="CQ962" i="16"/>
  <c r="CP962" i="16"/>
  <c r="CO962" i="16"/>
  <c r="CR962" i="16" s="1"/>
  <c r="CR961" i="16"/>
  <c r="CO961" i="16"/>
  <c r="CQ961" i="16" s="1"/>
  <c r="CQ960" i="16"/>
  <c r="CP960" i="16"/>
  <c r="CO960" i="16"/>
  <c r="CR960" i="16" s="1"/>
  <c r="CQ959" i="16"/>
  <c r="CP959" i="16"/>
  <c r="CO959" i="16"/>
  <c r="CR959" i="16" s="1"/>
  <c r="CR958" i="16"/>
  <c r="CO958" i="16"/>
  <c r="CQ958" i="16" s="1"/>
  <c r="CQ957" i="16"/>
  <c r="CP957" i="16"/>
  <c r="CO957" i="16"/>
  <c r="CR957" i="16" s="1"/>
  <c r="CQ956" i="16"/>
  <c r="CP956" i="16"/>
  <c r="CO956" i="16"/>
  <c r="CR956" i="16" s="1"/>
  <c r="CR955" i="16"/>
  <c r="CO955" i="16"/>
  <c r="CQ955" i="16" s="1"/>
  <c r="CQ954" i="16"/>
  <c r="CP954" i="16"/>
  <c r="CO954" i="16"/>
  <c r="CR954" i="16" s="1"/>
  <c r="CQ953" i="16"/>
  <c r="CP953" i="16"/>
  <c r="CO953" i="16"/>
  <c r="CR953" i="16" s="1"/>
  <c r="CR952" i="16"/>
  <c r="CO952" i="16"/>
  <c r="CQ952" i="16" s="1"/>
  <c r="CQ951" i="16"/>
  <c r="CP951" i="16"/>
  <c r="CO951" i="16"/>
  <c r="CR951" i="16" s="1"/>
  <c r="CQ950" i="16"/>
  <c r="CP950" i="16"/>
  <c r="CO950" i="16"/>
  <c r="CR950" i="16" s="1"/>
  <c r="CR949" i="16"/>
  <c r="CO949" i="16"/>
  <c r="CQ949" i="16" s="1"/>
  <c r="CQ948" i="16"/>
  <c r="CP948" i="16"/>
  <c r="CO948" i="16"/>
  <c r="CR948" i="16" s="1"/>
  <c r="CQ947" i="16"/>
  <c r="CP947" i="16"/>
  <c r="CO947" i="16"/>
  <c r="CR947" i="16" s="1"/>
  <c r="CR946" i="16"/>
  <c r="CO946" i="16"/>
  <c r="CQ946" i="16" s="1"/>
  <c r="CQ945" i="16"/>
  <c r="CP945" i="16"/>
  <c r="CO945" i="16"/>
  <c r="CR945" i="16" s="1"/>
  <c r="CQ944" i="16"/>
  <c r="CP944" i="16"/>
  <c r="CO944" i="16"/>
  <c r="CR944" i="16" s="1"/>
  <c r="CR943" i="16"/>
  <c r="CO943" i="16"/>
  <c r="CQ943" i="16" s="1"/>
  <c r="CQ942" i="16"/>
  <c r="CP942" i="16"/>
  <c r="CO942" i="16"/>
  <c r="CR942" i="16" s="1"/>
  <c r="CQ941" i="16"/>
  <c r="CP941" i="16"/>
  <c r="CO941" i="16"/>
  <c r="CR941" i="16" s="1"/>
  <c r="CR940" i="16"/>
  <c r="CO940" i="16"/>
  <c r="CQ940" i="16" s="1"/>
  <c r="CQ939" i="16"/>
  <c r="CP939" i="16"/>
  <c r="CO939" i="16"/>
  <c r="CR939" i="16" s="1"/>
  <c r="CQ938" i="16"/>
  <c r="CP938" i="16"/>
  <c r="CO938" i="16"/>
  <c r="CR938" i="16" s="1"/>
  <c r="CR937" i="16"/>
  <c r="CO937" i="16"/>
  <c r="CQ937" i="16" s="1"/>
  <c r="CQ936" i="16"/>
  <c r="CP936" i="16"/>
  <c r="CO936" i="16"/>
  <c r="CR936" i="16" s="1"/>
  <c r="CQ935" i="16"/>
  <c r="CP935" i="16"/>
  <c r="CO935" i="16"/>
  <c r="CR935" i="16" s="1"/>
  <c r="CR934" i="16"/>
  <c r="CO934" i="16"/>
  <c r="CP933" i="16"/>
  <c r="CO933" i="16"/>
  <c r="CR933" i="16" s="1"/>
  <c r="CQ932" i="16"/>
  <c r="CP932" i="16"/>
  <c r="CO932" i="16"/>
  <c r="CR932" i="16" s="1"/>
  <c r="CO931" i="16"/>
  <c r="CP930" i="16"/>
  <c r="CO930" i="16"/>
  <c r="CR930" i="16" s="1"/>
  <c r="CQ929" i="16"/>
  <c r="CP929" i="16"/>
  <c r="CO929" i="16"/>
  <c r="CR929" i="16" s="1"/>
  <c r="CO928" i="16"/>
  <c r="CQ927" i="16"/>
  <c r="CP927" i="16"/>
  <c r="CO927" i="16"/>
  <c r="CR927" i="16" s="1"/>
  <c r="CQ926" i="16"/>
  <c r="CP926" i="16"/>
  <c r="CO926" i="16"/>
  <c r="CR926" i="16" s="1"/>
  <c r="CR925" i="16"/>
  <c r="CO925" i="16"/>
  <c r="CP924" i="16"/>
  <c r="CO924" i="16"/>
  <c r="CR924" i="16" s="1"/>
  <c r="CQ923" i="16"/>
  <c r="CP923" i="16"/>
  <c r="CO923" i="16"/>
  <c r="CR923" i="16" s="1"/>
  <c r="CO922" i="16"/>
  <c r="CO921" i="16"/>
  <c r="CP921" i="16" s="1"/>
  <c r="CQ920" i="16"/>
  <c r="CP920" i="16"/>
  <c r="CO920" i="16"/>
  <c r="CR920" i="16" s="1"/>
  <c r="CO919" i="16"/>
  <c r="CQ918" i="16"/>
  <c r="CP918" i="16"/>
  <c r="CO918" i="16"/>
  <c r="CR918" i="16" s="1"/>
  <c r="CQ917" i="16"/>
  <c r="CP917" i="16"/>
  <c r="CO917" i="16"/>
  <c r="CR917" i="16" s="1"/>
  <c r="CR916" i="16"/>
  <c r="CO916" i="16"/>
  <c r="CP915" i="16"/>
  <c r="CO915" i="16"/>
  <c r="CR915" i="16" s="1"/>
  <c r="CQ914" i="16"/>
  <c r="CP914" i="16"/>
  <c r="CO914" i="16"/>
  <c r="CR914" i="16" s="1"/>
  <c r="CO913" i="16"/>
  <c r="CO912" i="16"/>
  <c r="CQ911" i="16"/>
  <c r="CP911" i="16"/>
  <c r="CO911" i="16"/>
  <c r="CR911" i="16" s="1"/>
  <c r="CO910" i="16"/>
  <c r="CQ909" i="16"/>
  <c r="CP909" i="16"/>
  <c r="CO909" i="16"/>
  <c r="CR909" i="16" s="1"/>
  <c r="CQ908" i="16"/>
  <c r="CP908" i="16"/>
  <c r="CO908" i="16"/>
  <c r="CR908" i="16" s="1"/>
  <c r="CR907" i="16"/>
  <c r="CO907" i="16"/>
  <c r="CP906" i="16"/>
  <c r="CO906" i="16"/>
  <c r="CR906" i="16" s="1"/>
  <c r="CQ905" i="16"/>
  <c r="CP905" i="16"/>
  <c r="CO905" i="16"/>
  <c r="CR905" i="16" s="1"/>
  <c r="CO904" i="16"/>
  <c r="CP903" i="16"/>
  <c r="CO903" i="16"/>
  <c r="CO902" i="16"/>
  <c r="CO901" i="16"/>
  <c r="CQ900" i="16"/>
  <c r="CP900" i="16"/>
  <c r="CO900" i="16"/>
  <c r="CR900" i="16" s="1"/>
  <c r="CQ899" i="16"/>
  <c r="CO899" i="16"/>
  <c r="CR898" i="16"/>
  <c r="CO898" i="16"/>
  <c r="CP897" i="16"/>
  <c r="CO897" i="16"/>
  <c r="CR897" i="16" s="1"/>
  <c r="CO896" i="16"/>
  <c r="CR896" i="16" s="1"/>
  <c r="CO895" i="16"/>
  <c r="CP894" i="16"/>
  <c r="CO894" i="16"/>
  <c r="CO893" i="16"/>
  <c r="CO892" i="16"/>
  <c r="CQ891" i="16"/>
  <c r="CP891" i="16"/>
  <c r="CO891" i="16"/>
  <c r="CR891" i="16" s="1"/>
  <c r="CQ890" i="16"/>
  <c r="CO890" i="16"/>
  <c r="CR889" i="16"/>
  <c r="CO889" i="16"/>
  <c r="CP888" i="16"/>
  <c r="CO888" i="16"/>
  <c r="CR888" i="16" s="1"/>
  <c r="CP887" i="16"/>
  <c r="CO887" i="16"/>
  <c r="CR887" i="16" s="1"/>
  <c r="CO886" i="16"/>
  <c r="CO885" i="16"/>
  <c r="CO884" i="16"/>
  <c r="CO883" i="16"/>
  <c r="CQ882" i="16"/>
  <c r="CP882" i="16"/>
  <c r="CO882" i="16"/>
  <c r="CR882" i="16" s="1"/>
  <c r="CQ881" i="16"/>
  <c r="CO881" i="16"/>
  <c r="CR880" i="16"/>
  <c r="CO880" i="16"/>
  <c r="CP879" i="16"/>
  <c r="CO879" i="16"/>
  <c r="CR879" i="16" s="1"/>
  <c r="CQ878" i="16"/>
  <c r="CP878" i="16"/>
  <c r="CO878" i="16"/>
  <c r="CR878" i="16" s="1"/>
  <c r="CO877" i="16"/>
  <c r="CP876" i="16"/>
  <c r="CO876" i="16"/>
  <c r="CO875" i="16"/>
  <c r="CO874" i="16"/>
  <c r="CQ873" i="16"/>
  <c r="CP873" i="16"/>
  <c r="CO873" i="16"/>
  <c r="CR873" i="16" s="1"/>
  <c r="CO872" i="16"/>
  <c r="CR871" i="16"/>
  <c r="CO871" i="16"/>
  <c r="CP870" i="16"/>
  <c r="CO870" i="16"/>
  <c r="CR870" i="16" s="1"/>
  <c r="CQ869" i="16"/>
  <c r="CP869" i="16"/>
  <c r="CO869" i="16"/>
  <c r="CR869" i="16" s="1"/>
  <c r="CO868" i="16"/>
  <c r="CO867" i="16"/>
  <c r="CP867" i="16" s="1"/>
  <c r="CO866" i="16"/>
  <c r="CO865" i="16"/>
  <c r="CQ864" i="16"/>
  <c r="CP864" i="16"/>
  <c r="CO864" i="16"/>
  <c r="CR864" i="16" s="1"/>
  <c r="CQ863" i="16"/>
  <c r="CO863" i="16"/>
  <c r="CR862" i="16"/>
  <c r="CO862" i="16"/>
  <c r="CP861" i="16"/>
  <c r="CO861" i="16"/>
  <c r="CR861" i="16" s="1"/>
  <c r="CO860" i="16"/>
  <c r="CR860" i="16" s="1"/>
  <c r="CO859" i="16"/>
  <c r="CO858" i="16"/>
  <c r="CO857" i="16"/>
  <c r="CO856" i="16"/>
  <c r="CQ855" i="16"/>
  <c r="CP855" i="16"/>
  <c r="CO855" i="16"/>
  <c r="CR855" i="16" s="1"/>
  <c r="CO854" i="16"/>
  <c r="CQ854" i="16" s="1"/>
  <c r="CR853" i="16"/>
  <c r="CO853" i="16"/>
  <c r="CP852" i="16"/>
  <c r="CO852" i="16"/>
  <c r="CR852" i="16" s="1"/>
  <c r="CP851" i="16"/>
  <c r="CO851" i="16"/>
  <c r="CR851" i="16" s="1"/>
  <c r="CO850" i="16"/>
  <c r="CO849" i="16"/>
  <c r="CO848" i="16"/>
  <c r="CO847" i="16"/>
  <c r="CQ846" i="16"/>
  <c r="CP846" i="16"/>
  <c r="CO846" i="16"/>
  <c r="CR846" i="16" s="1"/>
  <c r="CO845" i="16"/>
  <c r="CR844" i="16"/>
  <c r="CO844" i="16"/>
  <c r="CP843" i="16"/>
  <c r="CO843" i="16"/>
  <c r="CR843" i="16" s="1"/>
  <c r="CQ842" i="16"/>
  <c r="CO842" i="16"/>
  <c r="CR842" i="16" s="1"/>
  <c r="CO841" i="16"/>
  <c r="CP840" i="16"/>
  <c r="CO840" i="16"/>
  <c r="CO839" i="16"/>
  <c r="CO838" i="16"/>
  <c r="CQ837" i="16"/>
  <c r="CP837" i="16"/>
  <c r="CO837" i="16"/>
  <c r="CR837" i="16" s="1"/>
  <c r="CO836" i="16"/>
  <c r="CR835" i="16"/>
  <c r="CO835" i="16"/>
  <c r="CP834" i="16"/>
  <c r="CO834" i="16"/>
  <c r="CR834" i="16" s="1"/>
  <c r="CQ833" i="16"/>
  <c r="CO833" i="16"/>
  <c r="CR833" i="16" s="1"/>
  <c r="CO832" i="16"/>
  <c r="CO831" i="16"/>
  <c r="CO830" i="16"/>
  <c r="CO829" i="16"/>
  <c r="CQ828" i="16"/>
  <c r="CP828" i="16"/>
  <c r="CO828" i="16"/>
  <c r="CR828" i="16" s="1"/>
  <c r="CQ827" i="16"/>
  <c r="CO827" i="16"/>
  <c r="CR826" i="16"/>
  <c r="CO826" i="16"/>
  <c r="CP825" i="16"/>
  <c r="CO825" i="16"/>
  <c r="CR825" i="16" s="1"/>
  <c r="CO824" i="16"/>
  <c r="CO823" i="16"/>
  <c r="CQ822" i="16"/>
  <c r="CP822" i="16"/>
  <c r="CO822" i="16"/>
  <c r="CR822" i="16" s="1"/>
  <c r="CP821" i="16"/>
  <c r="CO821" i="16"/>
  <c r="CR821" i="16" s="1"/>
  <c r="CO820" i="16"/>
  <c r="CR819" i="16"/>
  <c r="CQ819" i="16"/>
  <c r="CP819" i="16"/>
  <c r="CO819" i="16"/>
  <c r="CQ818" i="16"/>
  <c r="CP818" i="16"/>
  <c r="CO818" i="16"/>
  <c r="CR818" i="16" s="1"/>
  <c r="CO817" i="16"/>
  <c r="CQ816" i="16"/>
  <c r="CO816" i="16"/>
  <c r="CR816" i="16" s="1"/>
  <c r="CQ815" i="16"/>
  <c r="CP815" i="16"/>
  <c r="CO815" i="16"/>
  <c r="CR815" i="16" s="1"/>
  <c r="CO814" i="16"/>
  <c r="CP813" i="16"/>
  <c r="CO813" i="16"/>
  <c r="CR813" i="16" s="1"/>
  <c r="CP812" i="16"/>
  <c r="CO812" i="16"/>
  <c r="CR812" i="16" s="1"/>
  <c r="CO811" i="16"/>
  <c r="CQ810" i="16"/>
  <c r="CP810" i="16"/>
  <c r="CO810" i="16"/>
  <c r="CR810" i="16" s="1"/>
  <c r="CP809" i="16"/>
  <c r="CO809" i="16"/>
  <c r="CR809" i="16" s="1"/>
  <c r="CR808" i="16"/>
  <c r="CO808" i="16"/>
  <c r="CR807" i="16"/>
  <c r="CQ807" i="16"/>
  <c r="CP807" i="16"/>
  <c r="CO807" i="16"/>
  <c r="CQ806" i="16"/>
  <c r="CP806" i="16"/>
  <c r="CO806" i="16"/>
  <c r="CR806" i="16" s="1"/>
  <c r="CO805" i="16"/>
  <c r="CO804" i="16"/>
  <c r="CQ803" i="16"/>
  <c r="CP803" i="16"/>
  <c r="CO803" i="16"/>
  <c r="CR803" i="16" s="1"/>
  <c r="CR802" i="16"/>
  <c r="CQ802" i="16"/>
  <c r="CP802" i="16"/>
  <c r="CO802" i="16"/>
  <c r="CR801" i="16"/>
  <c r="CP801" i="16"/>
  <c r="CO801" i="16"/>
  <c r="CQ801" i="16" s="1"/>
  <c r="CO800" i="16"/>
  <c r="CQ799" i="16"/>
  <c r="CP799" i="16"/>
  <c r="CO799" i="16"/>
  <c r="CR799" i="16" s="1"/>
  <c r="CQ798" i="16"/>
  <c r="CO798" i="16"/>
  <c r="CQ797" i="16"/>
  <c r="CP797" i="16"/>
  <c r="CO797" i="16"/>
  <c r="CR797" i="16" s="1"/>
  <c r="CR796" i="16"/>
  <c r="CP796" i="16"/>
  <c r="CO796" i="16"/>
  <c r="CQ796" i="16" s="1"/>
  <c r="CP795" i="16"/>
  <c r="CO795" i="16"/>
  <c r="CR795" i="16" s="1"/>
  <c r="CO794" i="16"/>
  <c r="CR794" i="16" s="1"/>
  <c r="CQ793" i="16"/>
  <c r="CO793" i="16"/>
  <c r="CO792" i="16"/>
  <c r="CO791" i="16"/>
  <c r="CR790" i="16"/>
  <c r="CQ790" i="16"/>
  <c r="CP790" i="16"/>
  <c r="CO790" i="16"/>
  <c r="CR789" i="16"/>
  <c r="CQ789" i="16"/>
  <c r="CP789" i="16"/>
  <c r="CO789" i="16"/>
  <c r="CO788" i="16"/>
  <c r="CR787" i="16"/>
  <c r="CQ787" i="16"/>
  <c r="CO787" i="16"/>
  <c r="CP787" i="16" s="1"/>
  <c r="CQ786" i="16"/>
  <c r="CP786" i="16"/>
  <c r="CO786" i="16"/>
  <c r="CR786" i="16" s="1"/>
  <c r="CP785" i="16"/>
  <c r="CO785" i="16"/>
  <c r="CR785" i="16" s="1"/>
  <c r="CR784" i="16"/>
  <c r="CQ784" i="16"/>
  <c r="CP784" i="16"/>
  <c r="CO784" i="16"/>
  <c r="CR783" i="16"/>
  <c r="CP783" i="16"/>
  <c r="CO783" i="16"/>
  <c r="CQ783" i="16" s="1"/>
  <c r="CO782" i="16"/>
  <c r="CO781" i="16"/>
  <c r="CR781" i="16" s="1"/>
  <c r="CQ780" i="16"/>
  <c r="CO780" i="16"/>
  <c r="CQ779" i="16"/>
  <c r="CP779" i="16"/>
  <c r="CO779" i="16"/>
  <c r="CR779" i="16" s="1"/>
  <c r="CR778" i="16"/>
  <c r="CP778" i="16"/>
  <c r="CO778" i="16"/>
  <c r="CQ778" i="16" s="1"/>
  <c r="CR777" i="16"/>
  <c r="CQ777" i="16"/>
  <c r="CP777" i="16"/>
  <c r="CO777" i="16"/>
  <c r="CQ776" i="16"/>
  <c r="CP776" i="16"/>
  <c r="CO776" i="16"/>
  <c r="CR776" i="16" s="1"/>
  <c r="CO775" i="16"/>
  <c r="CR774" i="16"/>
  <c r="CQ774" i="16"/>
  <c r="CO774" i="16"/>
  <c r="CP774" i="16" s="1"/>
  <c r="CP773" i="16"/>
  <c r="CO773" i="16"/>
  <c r="CP772" i="16"/>
  <c r="CO772" i="16"/>
  <c r="CR772" i="16" s="1"/>
  <c r="CR771" i="16"/>
  <c r="CQ771" i="16"/>
  <c r="CP771" i="16"/>
  <c r="CO771" i="16"/>
  <c r="CO770" i="16"/>
  <c r="CR769" i="16"/>
  <c r="CO769" i="16"/>
  <c r="CQ768" i="16"/>
  <c r="CO768" i="16"/>
  <c r="CR768" i="16" s="1"/>
  <c r="CQ767" i="16"/>
  <c r="CP767" i="16"/>
  <c r="CO767" i="16"/>
  <c r="CR767" i="16" s="1"/>
  <c r="CR766" i="16"/>
  <c r="CQ766" i="16"/>
  <c r="CP766" i="16"/>
  <c r="CO766" i="16"/>
  <c r="CO765" i="16"/>
  <c r="CO764" i="16"/>
  <c r="CQ764" i="16" s="1"/>
  <c r="CQ763" i="16"/>
  <c r="CP763" i="16"/>
  <c r="CO763" i="16"/>
  <c r="CR763" i="16" s="1"/>
  <c r="CO762" i="16"/>
  <c r="CQ761" i="16"/>
  <c r="CP761" i="16"/>
  <c r="CO761" i="16"/>
  <c r="CR761" i="16" s="1"/>
  <c r="CR760" i="16"/>
  <c r="CP760" i="16"/>
  <c r="CO760" i="16"/>
  <c r="CQ760" i="16" s="1"/>
  <c r="CP759" i="16"/>
  <c r="CO759" i="16"/>
  <c r="CR759" i="16" s="1"/>
  <c r="CQ758" i="16"/>
  <c r="CP758" i="16"/>
  <c r="CO758" i="16"/>
  <c r="CR758" i="16" s="1"/>
  <c r="CO757" i="16"/>
  <c r="CO756" i="16"/>
  <c r="CO755" i="16"/>
  <c r="CR754" i="16"/>
  <c r="CQ754" i="16"/>
  <c r="CP754" i="16"/>
  <c r="CO754" i="16"/>
  <c r="CR753" i="16"/>
  <c r="CQ753" i="16"/>
  <c r="CP753" i="16"/>
  <c r="CO753" i="16"/>
  <c r="CO752" i="16"/>
  <c r="CR751" i="16"/>
  <c r="CQ751" i="16"/>
  <c r="CO751" i="16"/>
  <c r="CP751" i="16" s="1"/>
  <c r="CQ750" i="16"/>
  <c r="CP750" i="16"/>
  <c r="CO750" i="16"/>
  <c r="CR750" i="16" s="1"/>
  <c r="CP749" i="16"/>
  <c r="CO749" i="16"/>
  <c r="CR749" i="16" s="1"/>
  <c r="CR748" i="16"/>
  <c r="CQ748" i="16"/>
  <c r="CP748" i="16"/>
  <c r="CO748" i="16"/>
  <c r="CR747" i="16"/>
  <c r="CP747" i="16"/>
  <c r="CO747" i="16"/>
  <c r="CQ747" i="16" s="1"/>
  <c r="CO746" i="16"/>
  <c r="CP745" i="16"/>
  <c r="CO745" i="16"/>
  <c r="CR745" i="16" s="1"/>
  <c r="CO744" i="16"/>
  <c r="CQ743" i="16"/>
  <c r="CP743" i="16"/>
  <c r="CO743" i="16"/>
  <c r="CR743" i="16" s="1"/>
  <c r="CR742" i="16"/>
  <c r="CP742" i="16"/>
  <c r="CO742" i="16"/>
  <c r="CQ742" i="16" s="1"/>
  <c r="CR741" i="16"/>
  <c r="CQ741" i="16"/>
  <c r="CP741" i="16"/>
  <c r="CO741" i="16"/>
  <c r="CR740" i="16"/>
  <c r="CQ740" i="16"/>
  <c r="CP740" i="16"/>
  <c r="CO740" i="16"/>
  <c r="CO739" i="16"/>
  <c r="CR738" i="16"/>
  <c r="CQ738" i="16"/>
  <c r="CP738" i="16"/>
  <c r="CO738" i="16"/>
  <c r="CR737" i="16"/>
  <c r="CQ737" i="16"/>
  <c r="CP737" i="16"/>
  <c r="CO737" i="16"/>
  <c r="CR736" i="16"/>
  <c r="CP736" i="16"/>
  <c r="CO736" i="16"/>
  <c r="CQ736" i="16" s="1"/>
  <c r="CR735" i="16"/>
  <c r="CQ735" i="16"/>
  <c r="CP735" i="16"/>
  <c r="CO735" i="16"/>
  <c r="CR734" i="16"/>
  <c r="CQ734" i="16"/>
  <c r="CP734" i="16"/>
  <c r="CO734" i="16"/>
  <c r="CO733" i="16"/>
  <c r="CQ733" i="16" s="1"/>
  <c r="CR732" i="16"/>
  <c r="CQ732" i="16"/>
  <c r="CP732" i="16"/>
  <c r="CO732" i="16"/>
  <c r="CR731" i="16"/>
  <c r="CQ731" i="16"/>
  <c r="CP731" i="16"/>
  <c r="CO731" i="16"/>
  <c r="CP730" i="16"/>
  <c r="CO730" i="16"/>
  <c r="CQ730" i="16" s="1"/>
  <c r="CR729" i="16"/>
  <c r="CQ729" i="16"/>
  <c r="CP729" i="16"/>
  <c r="CO729" i="16"/>
  <c r="CR728" i="16"/>
  <c r="CQ728" i="16"/>
  <c r="CP728" i="16"/>
  <c r="CO728" i="16"/>
  <c r="CO727" i="16"/>
  <c r="CQ727" i="16" s="1"/>
  <c r="CR726" i="16"/>
  <c r="CQ726" i="16"/>
  <c r="CP726" i="16"/>
  <c r="CO726" i="16"/>
  <c r="CR725" i="16"/>
  <c r="CQ725" i="16"/>
  <c r="CP725" i="16"/>
  <c r="CO725" i="16"/>
  <c r="CR724" i="16"/>
  <c r="CO724" i="16"/>
  <c r="CQ724" i="16" s="1"/>
  <c r="CR723" i="16"/>
  <c r="CQ723" i="16"/>
  <c r="CP723" i="16"/>
  <c r="CO723" i="16"/>
  <c r="CR722" i="16"/>
  <c r="CQ722" i="16"/>
  <c r="CP722" i="16"/>
  <c r="CO722" i="16"/>
  <c r="CR721" i="16"/>
  <c r="CP721" i="16"/>
  <c r="CO721" i="16"/>
  <c r="CQ721" i="16" s="1"/>
  <c r="CR720" i="16"/>
  <c r="CQ720" i="16"/>
  <c r="CP720" i="16"/>
  <c r="CO720" i="16"/>
  <c r="CR719" i="16"/>
  <c r="CQ719" i="16"/>
  <c r="CP719" i="16"/>
  <c r="CO719" i="16"/>
  <c r="CP718" i="16"/>
  <c r="CO718" i="16"/>
  <c r="CQ718" i="16" s="1"/>
  <c r="CR717" i="16"/>
  <c r="CQ717" i="16"/>
  <c r="CP717" i="16"/>
  <c r="CO717" i="16"/>
  <c r="CR716" i="16"/>
  <c r="CQ716" i="16"/>
  <c r="CP716" i="16"/>
  <c r="CO716" i="16"/>
  <c r="CO715" i="16"/>
  <c r="CQ715" i="16" s="1"/>
  <c r="CR714" i="16"/>
  <c r="CQ714" i="16"/>
  <c r="CP714" i="16"/>
  <c r="CO714" i="16"/>
  <c r="CR713" i="16"/>
  <c r="CQ713" i="16"/>
  <c r="CP713" i="16"/>
  <c r="CO713" i="16"/>
  <c r="CO712" i="16"/>
  <c r="CQ712" i="16" s="1"/>
  <c r="CR711" i="16"/>
  <c r="CQ711" i="16"/>
  <c r="CP711" i="16"/>
  <c r="CO711" i="16"/>
  <c r="CR710" i="16"/>
  <c r="CQ710" i="16"/>
  <c r="CP710" i="16"/>
  <c r="CO710" i="16"/>
  <c r="CR709" i="16"/>
  <c r="CO709" i="16"/>
  <c r="CQ709" i="16" s="1"/>
  <c r="CR708" i="16"/>
  <c r="CQ708" i="16"/>
  <c r="CP708" i="16"/>
  <c r="CO708" i="16"/>
  <c r="CR707" i="16"/>
  <c r="CQ707" i="16"/>
  <c r="CP707" i="16"/>
  <c r="CO707" i="16"/>
  <c r="CR706" i="16"/>
  <c r="CP706" i="16"/>
  <c r="CO706" i="16"/>
  <c r="CQ706" i="16" s="1"/>
  <c r="CR705" i="16"/>
  <c r="CQ705" i="16"/>
  <c r="CP705" i="16"/>
  <c r="CO705" i="16"/>
  <c r="CR704" i="16"/>
  <c r="CQ704" i="16"/>
  <c r="CP704" i="16"/>
  <c r="CO704" i="16"/>
  <c r="CO703" i="16"/>
  <c r="CR702" i="16"/>
  <c r="CQ702" i="16"/>
  <c r="CP702" i="16"/>
  <c r="CO702" i="16"/>
  <c r="CR701" i="16"/>
  <c r="CQ701" i="16"/>
  <c r="CP701" i="16"/>
  <c r="CO701" i="16"/>
  <c r="CR700" i="16"/>
  <c r="CP700" i="16"/>
  <c r="CO700" i="16"/>
  <c r="CQ700" i="16" s="1"/>
  <c r="CR699" i="16"/>
  <c r="CQ699" i="16"/>
  <c r="CP699" i="16"/>
  <c r="CO699" i="16"/>
  <c r="CR698" i="16"/>
  <c r="CQ698" i="16"/>
  <c r="CP698" i="16"/>
  <c r="CO698" i="16"/>
  <c r="CO697" i="16"/>
  <c r="CQ697" i="16" s="1"/>
  <c r="CR696" i="16"/>
  <c r="CQ696" i="16"/>
  <c r="CP696" i="16"/>
  <c r="CO696" i="16"/>
  <c r="CR695" i="16"/>
  <c r="CQ695" i="16"/>
  <c r="CP695" i="16"/>
  <c r="CO695" i="16"/>
  <c r="CP694" i="16"/>
  <c r="CO694" i="16"/>
  <c r="CQ694" i="16" s="1"/>
  <c r="CR693" i="16"/>
  <c r="CQ693" i="16"/>
  <c r="CP693" i="16"/>
  <c r="CO693" i="16"/>
  <c r="CR692" i="16"/>
  <c r="CQ692" i="16"/>
  <c r="CP692" i="16"/>
  <c r="CO692" i="16"/>
  <c r="CO691" i="16"/>
  <c r="CQ691" i="16" s="1"/>
  <c r="CR690" i="16"/>
  <c r="CQ690" i="16"/>
  <c r="CP690" i="16"/>
  <c r="CO690" i="16"/>
  <c r="CR689" i="16"/>
  <c r="CQ689" i="16"/>
  <c r="CP689" i="16"/>
  <c r="CO689" i="16"/>
  <c r="CR688" i="16"/>
  <c r="CO688" i="16"/>
  <c r="CQ688" i="16" s="1"/>
  <c r="CR687" i="16"/>
  <c r="CQ687" i="16"/>
  <c r="CP687" i="16"/>
  <c r="CO687" i="16"/>
  <c r="CR686" i="16"/>
  <c r="CQ686" i="16"/>
  <c r="CP686" i="16"/>
  <c r="CO686" i="16"/>
  <c r="CR685" i="16"/>
  <c r="CP685" i="16"/>
  <c r="CO685" i="16"/>
  <c r="CQ685" i="16" s="1"/>
  <c r="CR684" i="16"/>
  <c r="CQ684" i="16"/>
  <c r="CP684" i="16"/>
  <c r="CO684" i="16"/>
  <c r="CR683" i="16"/>
  <c r="CQ683" i="16"/>
  <c r="CP683" i="16"/>
  <c r="CO683" i="16"/>
  <c r="CR682" i="16"/>
  <c r="CP682" i="16"/>
  <c r="CO682" i="16"/>
  <c r="CQ682" i="16" s="1"/>
  <c r="CR681" i="16"/>
  <c r="CQ681" i="16"/>
  <c r="CP681" i="16"/>
  <c r="CO681" i="16"/>
  <c r="CR680" i="16"/>
  <c r="CQ680" i="16"/>
  <c r="CP680" i="16"/>
  <c r="CO680" i="16"/>
  <c r="CO679" i="16"/>
  <c r="CQ679" i="16" s="1"/>
  <c r="CR678" i="16"/>
  <c r="CQ678" i="16"/>
  <c r="CP678" i="16"/>
  <c r="CO678" i="16"/>
  <c r="CR677" i="16"/>
  <c r="CQ677" i="16"/>
  <c r="CP677" i="16"/>
  <c r="CO677" i="16"/>
  <c r="CO676" i="16"/>
  <c r="CQ676" i="16" s="1"/>
  <c r="CR675" i="16"/>
  <c r="CQ675" i="16"/>
  <c r="CP675" i="16"/>
  <c r="CO675" i="16"/>
  <c r="CR674" i="16"/>
  <c r="CQ674" i="16"/>
  <c r="CP674" i="16"/>
  <c r="CO674" i="16"/>
  <c r="CR673" i="16"/>
  <c r="CO673" i="16"/>
  <c r="CQ673" i="16" s="1"/>
  <c r="CR672" i="16"/>
  <c r="CQ672" i="16"/>
  <c r="CP672" i="16"/>
  <c r="CO672" i="16"/>
  <c r="CR671" i="16"/>
  <c r="CQ671" i="16"/>
  <c r="CP671" i="16"/>
  <c r="CO671" i="16"/>
  <c r="CR670" i="16"/>
  <c r="CP670" i="16"/>
  <c r="CO670" i="16"/>
  <c r="CQ670" i="16" s="1"/>
  <c r="CR669" i="16"/>
  <c r="CQ669" i="16"/>
  <c r="CP669" i="16"/>
  <c r="CO669" i="16"/>
  <c r="CR668" i="16"/>
  <c r="CQ668" i="16"/>
  <c r="CP668" i="16"/>
  <c r="CO668" i="16"/>
  <c r="CO667" i="16"/>
  <c r="CR666" i="16"/>
  <c r="CQ666" i="16"/>
  <c r="CP666" i="16"/>
  <c r="CO666" i="16"/>
  <c r="CR665" i="16"/>
  <c r="CQ665" i="16"/>
  <c r="CP665" i="16"/>
  <c r="CO665" i="16"/>
  <c r="CR664" i="16"/>
  <c r="CP664" i="16"/>
  <c r="CO664" i="16"/>
  <c r="CQ664" i="16" s="1"/>
  <c r="CR663" i="16"/>
  <c r="CQ663" i="16"/>
  <c r="CP663" i="16"/>
  <c r="CO663" i="16"/>
  <c r="CR662" i="16"/>
  <c r="CQ662" i="16"/>
  <c r="CP662" i="16"/>
  <c r="CO662" i="16"/>
  <c r="CO661" i="16"/>
  <c r="CQ661" i="16" s="1"/>
  <c r="CR660" i="16"/>
  <c r="CQ660" i="16"/>
  <c r="CP660" i="16"/>
  <c r="CO660" i="16"/>
  <c r="CR659" i="16"/>
  <c r="CQ659" i="16"/>
  <c r="CP659" i="16"/>
  <c r="CO659" i="16"/>
  <c r="CP658" i="16"/>
  <c r="CO658" i="16"/>
  <c r="CQ658" i="16" s="1"/>
  <c r="CR657" i="16"/>
  <c r="CQ657" i="16"/>
  <c r="CP657" i="16"/>
  <c r="CO657" i="16"/>
  <c r="CR656" i="16"/>
  <c r="CQ656" i="16"/>
  <c r="CP656" i="16"/>
  <c r="CO656" i="16"/>
  <c r="CO655" i="16"/>
  <c r="CQ655" i="16" s="1"/>
  <c r="CR654" i="16"/>
  <c r="CQ654" i="16"/>
  <c r="CP654" i="16"/>
  <c r="CO654" i="16"/>
  <c r="CR653" i="16"/>
  <c r="CQ653" i="16"/>
  <c r="CP653" i="16"/>
  <c r="CO653" i="16"/>
  <c r="CR652" i="16"/>
  <c r="CO652" i="16"/>
  <c r="CQ652" i="16" s="1"/>
  <c r="CR651" i="16"/>
  <c r="CQ651" i="16"/>
  <c r="CP651" i="16"/>
  <c r="CO651" i="16"/>
  <c r="CR650" i="16"/>
  <c r="CQ650" i="16"/>
  <c r="CP650" i="16"/>
  <c r="CO650" i="16"/>
  <c r="CR649" i="16"/>
  <c r="CP649" i="16"/>
  <c r="CO649" i="16"/>
  <c r="CQ649" i="16" s="1"/>
  <c r="CR648" i="16"/>
  <c r="CQ648" i="16"/>
  <c r="CP648" i="16"/>
  <c r="CO648" i="16"/>
  <c r="CR647" i="16"/>
  <c r="CQ647" i="16"/>
  <c r="CP647" i="16"/>
  <c r="CO647" i="16"/>
  <c r="CR646" i="16"/>
  <c r="CP646" i="16"/>
  <c r="CO646" i="16"/>
  <c r="CQ646" i="16" s="1"/>
  <c r="CR645" i="16"/>
  <c r="CQ645" i="16"/>
  <c r="CP645" i="16"/>
  <c r="CO645" i="16"/>
  <c r="CR644" i="16"/>
  <c r="CQ644" i="16"/>
  <c r="CP644" i="16"/>
  <c r="CO644" i="16"/>
  <c r="CO643" i="16"/>
  <c r="CQ643" i="16" s="1"/>
  <c r="CR642" i="16"/>
  <c r="CQ642" i="16"/>
  <c r="CP642" i="16"/>
  <c r="CO642" i="16"/>
  <c r="CR641" i="16"/>
  <c r="CQ641" i="16"/>
  <c r="CP641" i="16"/>
  <c r="CO641" i="16"/>
  <c r="CO640" i="16"/>
  <c r="CQ640" i="16" s="1"/>
  <c r="CR639" i="16"/>
  <c r="CQ639" i="16"/>
  <c r="CP639" i="16"/>
  <c r="CO639" i="16"/>
  <c r="CR638" i="16"/>
  <c r="CQ638" i="16"/>
  <c r="CP638" i="16"/>
  <c r="CO638" i="16"/>
  <c r="CR637" i="16"/>
  <c r="CO637" i="16"/>
  <c r="CQ637" i="16" s="1"/>
  <c r="CR636" i="16"/>
  <c r="CQ636" i="16"/>
  <c r="CP636" i="16"/>
  <c r="CO636" i="16"/>
  <c r="CR635" i="16"/>
  <c r="CQ635" i="16"/>
  <c r="CP635" i="16"/>
  <c r="CO635" i="16"/>
  <c r="CR634" i="16"/>
  <c r="CP634" i="16"/>
  <c r="CO634" i="16"/>
  <c r="CQ634" i="16" s="1"/>
  <c r="CR633" i="16"/>
  <c r="CQ633" i="16"/>
  <c r="CP633" i="16"/>
  <c r="CO633" i="16"/>
  <c r="CR632" i="16"/>
  <c r="CQ632" i="16"/>
  <c r="CP632" i="16"/>
  <c r="CO632" i="16"/>
  <c r="CO631" i="16"/>
  <c r="CR630" i="16"/>
  <c r="CQ630" i="16"/>
  <c r="CP630" i="16"/>
  <c r="CO630" i="16"/>
  <c r="CR629" i="16"/>
  <c r="CQ629" i="16"/>
  <c r="CP629" i="16"/>
  <c r="CO629" i="16"/>
  <c r="CR628" i="16"/>
  <c r="CP628" i="16"/>
  <c r="CO628" i="16"/>
  <c r="CQ628" i="16" s="1"/>
  <c r="CR627" i="16"/>
  <c r="CQ627" i="16"/>
  <c r="CP627" i="16"/>
  <c r="CO627" i="16"/>
  <c r="CR626" i="16"/>
  <c r="CQ626" i="16"/>
  <c r="CP626" i="16"/>
  <c r="CO626" i="16"/>
  <c r="CO625" i="16"/>
  <c r="CQ625" i="16" s="1"/>
  <c r="CR624" i="16"/>
  <c r="CQ624" i="16"/>
  <c r="CP624" i="16"/>
  <c r="CO624" i="16"/>
  <c r="CR623" i="16"/>
  <c r="CQ623" i="16"/>
  <c r="CP623" i="16"/>
  <c r="CO623" i="16"/>
  <c r="CP622" i="16"/>
  <c r="CO622" i="16"/>
  <c r="CQ622" i="16" s="1"/>
  <c r="CR621" i="16"/>
  <c r="CQ621" i="16"/>
  <c r="CP621" i="16"/>
  <c r="CO621" i="16"/>
  <c r="CR620" i="16"/>
  <c r="CQ620" i="16"/>
  <c r="CP620" i="16"/>
  <c r="CO620" i="16"/>
  <c r="CO619" i="16"/>
  <c r="CQ619" i="16" s="1"/>
  <c r="CR618" i="16"/>
  <c r="CQ618" i="16"/>
  <c r="CP618" i="16"/>
  <c r="CO618" i="16"/>
  <c r="CR617" i="16"/>
  <c r="CQ617" i="16"/>
  <c r="CP617" i="16"/>
  <c r="CO617" i="16"/>
  <c r="CR616" i="16"/>
  <c r="CO616" i="16"/>
  <c r="CQ616" i="16" s="1"/>
  <c r="CR615" i="16"/>
  <c r="CQ615" i="16"/>
  <c r="CP615" i="16"/>
  <c r="CO615" i="16"/>
  <c r="CR614" i="16"/>
  <c r="CQ614" i="16"/>
  <c r="CP614" i="16"/>
  <c r="CO614" i="16"/>
  <c r="CR613" i="16"/>
  <c r="CP613" i="16"/>
  <c r="CO613" i="16"/>
  <c r="CQ613" i="16" s="1"/>
  <c r="CR612" i="16"/>
  <c r="CQ612" i="16"/>
  <c r="CP612" i="16"/>
  <c r="CO612" i="16"/>
  <c r="CR611" i="16"/>
  <c r="CQ611" i="16"/>
  <c r="CP611" i="16"/>
  <c r="CO611" i="16"/>
  <c r="CR610" i="16"/>
  <c r="CP610" i="16"/>
  <c r="CO610" i="16"/>
  <c r="CQ610" i="16" s="1"/>
  <c r="CR609" i="16"/>
  <c r="CQ609" i="16"/>
  <c r="CP609" i="16"/>
  <c r="CO609" i="16"/>
  <c r="CR608" i="16"/>
  <c r="CQ608" i="16"/>
  <c r="CP608" i="16"/>
  <c r="CO608" i="16"/>
  <c r="CO607" i="16"/>
  <c r="CQ607" i="16" s="1"/>
  <c r="CR606" i="16"/>
  <c r="CQ606" i="16"/>
  <c r="CP606" i="16"/>
  <c r="CO606" i="16"/>
  <c r="CR605" i="16"/>
  <c r="CQ605" i="16"/>
  <c r="CP605" i="16"/>
  <c r="CO605" i="16"/>
  <c r="CO604" i="16"/>
  <c r="CQ604" i="16" s="1"/>
  <c r="CR603" i="16"/>
  <c r="CQ603" i="16"/>
  <c r="CO603" i="16"/>
  <c r="CP603" i="16" s="1"/>
  <c r="CR602" i="16"/>
  <c r="CQ602" i="16"/>
  <c r="CP602" i="16"/>
  <c r="CO602" i="16"/>
  <c r="CR601" i="16"/>
  <c r="CO601" i="16"/>
  <c r="CQ601" i="16" s="1"/>
  <c r="CR600" i="16"/>
  <c r="CQ600" i="16"/>
  <c r="CP600" i="16"/>
  <c r="CO600" i="16"/>
  <c r="CO599" i="16"/>
  <c r="CR599" i="16" s="1"/>
  <c r="CR598" i="16"/>
  <c r="CP598" i="16"/>
  <c r="CO598" i="16"/>
  <c r="CQ598" i="16" s="1"/>
  <c r="CP597" i="16"/>
  <c r="CO597" i="16"/>
  <c r="CR597" i="16" s="1"/>
  <c r="CP596" i="16"/>
  <c r="CO596" i="16"/>
  <c r="CR596" i="16" s="1"/>
  <c r="CO595" i="16"/>
  <c r="CO594" i="16"/>
  <c r="CQ594" i="16" s="1"/>
  <c r="CO593" i="16"/>
  <c r="CR593" i="16" s="1"/>
  <c r="CR592" i="16"/>
  <c r="CP592" i="16"/>
  <c r="CO592" i="16"/>
  <c r="CQ592" i="16" s="1"/>
  <c r="CR591" i="16"/>
  <c r="CO591" i="16"/>
  <c r="CP591" i="16" s="1"/>
  <c r="CR590" i="16"/>
  <c r="CQ590" i="16"/>
  <c r="CO590" i="16"/>
  <c r="CP590" i="16" s="1"/>
  <c r="CO589" i="16"/>
  <c r="CQ589" i="16" s="1"/>
  <c r="CQ588" i="16"/>
  <c r="CO588" i="16"/>
  <c r="CR588" i="16" s="1"/>
  <c r="CR587" i="16"/>
  <c r="CQ587" i="16"/>
  <c r="CP587" i="16"/>
  <c r="CO587" i="16"/>
  <c r="CP586" i="16"/>
  <c r="CO586" i="16"/>
  <c r="CQ586" i="16" s="1"/>
  <c r="CR585" i="16"/>
  <c r="CQ585" i="16"/>
  <c r="CP585" i="16"/>
  <c r="CO585" i="16"/>
  <c r="CP584" i="16"/>
  <c r="CO584" i="16"/>
  <c r="CR584" i="16" s="1"/>
  <c r="CO583" i="16"/>
  <c r="CQ583" i="16" s="1"/>
  <c r="CO582" i="16"/>
  <c r="CO581" i="16"/>
  <c r="CQ581" i="16" s="1"/>
  <c r="CR580" i="16"/>
  <c r="CO580" i="16"/>
  <c r="CQ580" i="16" s="1"/>
  <c r="CR579" i="16"/>
  <c r="CQ579" i="16"/>
  <c r="CP579" i="16"/>
  <c r="CO579" i="16"/>
  <c r="CR578" i="16"/>
  <c r="CO578" i="16"/>
  <c r="CP578" i="16" s="1"/>
  <c r="CR577" i="16"/>
  <c r="CP577" i="16"/>
  <c r="CO577" i="16"/>
  <c r="CQ577" i="16" s="1"/>
  <c r="CQ576" i="16"/>
  <c r="CO576" i="16"/>
  <c r="CR576" i="16" s="1"/>
  <c r="CQ575" i="16"/>
  <c r="CO575" i="16"/>
  <c r="CR575" i="16" s="1"/>
  <c r="CP574" i="16"/>
  <c r="CO574" i="16"/>
  <c r="CQ574" i="16" s="1"/>
  <c r="CP573" i="16"/>
  <c r="CO573" i="16"/>
  <c r="CR573" i="16" s="1"/>
  <c r="CR572" i="16"/>
  <c r="CQ572" i="16"/>
  <c r="CP572" i="16"/>
  <c r="CO572" i="16"/>
  <c r="CO571" i="16"/>
  <c r="CQ571" i="16" s="1"/>
  <c r="CO570" i="16"/>
  <c r="CR570" i="16" s="1"/>
  <c r="CO569" i="16"/>
  <c r="CO568" i="16"/>
  <c r="CQ568" i="16" s="1"/>
  <c r="CO567" i="16"/>
  <c r="CR567" i="16" s="1"/>
  <c r="CO566" i="16"/>
  <c r="CO565" i="16"/>
  <c r="CQ565" i="16" s="1"/>
  <c r="CO564" i="16"/>
  <c r="CR564" i="16" s="1"/>
  <c r="CO563" i="16"/>
  <c r="CO562" i="16"/>
  <c r="CQ562" i="16" s="1"/>
  <c r="CO561" i="16"/>
  <c r="CR561" i="16" s="1"/>
  <c r="CO560" i="16"/>
  <c r="CO559" i="16"/>
  <c r="CQ559" i="16" s="1"/>
  <c r="CO558" i="16"/>
  <c r="CR558" i="16" s="1"/>
  <c r="CO557" i="16"/>
  <c r="CO556" i="16"/>
  <c r="CQ556" i="16" s="1"/>
  <c r="CO555" i="16"/>
  <c r="CR555" i="16" s="1"/>
  <c r="CO554" i="16"/>
  <c r="CO553" i="16"/>
  <c r="CQ553" i="16" s="1"/>
  <c r="CO552" i="16"/>
  <c r="CR552" i="16" s="1"/>
  <c r="CO551" i="16"/>
  <c r="CO550" i="16"/>
  <c r="CQ550" i="16" s="1"/>
  <c r="CO549" i="16"/>
  <c r="CR549" i="16" s="1"/>
  <c r="CO548" i="16"/>
  <c r="CO547" i="16"/>
  <c r="CQ547" i="16" s="1"/>
  <c r="CO546" i="16"/>
  <c r="CR546" i="16" s="1"/>
  <c r="CO545" i="16"/>
  <c r="CO544" i="16"/>
  <c r="CQ544" i="16" s="1"/>
  <c r="CO543" i="16"/>
  <c r="CR543" i="16" s="1"/>
  <c r="CO542" i="16"/>
  <c r="CO541" i="16"/>
  <c r="CQ541" i="16" s="1"/>
  <c r="CO540" i="16"/>
  <c r="CR540" i="16" s="1"/>
  <c r="CO539" i="16"/>
  <c r="CO538" i="16"/>
  <c r="CQ538" i="16" s="1"/>
  <c r="CO537" i="16"/>
  <c r="CR537" i="16" s="1"/>
  <c r="CO536" i="16"/>
  <c r="CO535" i="16"/>
  <c r="CQ535" i="16" s="1"/>
  <c r="CO534" i="16"/>
  <c r="CR534" i="16" s="1"/>
  <c r="CO533" i="16"/>
  <c r="CO532" i="16"/>
  <c r="CQ532" i="16" s="1"/>
  <c r="CO531" i="16"/>
  <c r="CR531" i="16" s="1"/>
  <c r="CO530" i="16"/>
  <c r="CO529" i="16"/>
  <c r="CQ529" i="16" s="1"/>
  <c r="CO528" i="16"/>
  <c r="CR528" i="16" s="1"/>
  <c r="CO527" i="16"/>
  <c r="CO526" i="16"/>
  <c r="CQ526" i="16" s="1"/>
  <c r="CO525" i="16"/>
  <c r="CR525" i="16" s="1"/>
  <c r="CO524" i="16"/>
  <c r="CO523" i="16"/>
  <c r="CQ523" i="16" s="1"/>
  <c r="CO522" i="16"/>
  <c r="CR522" i="16" s="1"/>
  <c r="CO521" i="16"/>
  <c r="CO520" i="16"/>
  <c r="CQ520" i="16" s="1"/>
  <c r="CO519" i="16"/>
  <c r="CR519" i="16" s="1"/>
  <c r="CO518" i="16"/>
  <c r="CO517" i="16"/>
  <c r="CQ517" i="16" s="1"/>
  <c r="CO516" i="16"/>
  <c r="CR516" i="16" s="1"/>
  <c r="CO515" i="16"/>
  <c r="CO514" i="16"/>
  <c r="CQ514" i="16" s="1"/>
  <c r="CO513" i="16"/>
  <c r="CR513" i="16" s="1"/>
  <c r="CO512" i="16"/>
  <c r="CO511" i="16"/>
  <c r="CQ511" i="16" s="1"/>
  <c r="CO510" i="16"/>
  <c r="CR510" i="16" s="1"/>
  <c r="CO509" i="16"/>
  <c r="CO508" i="16"/>
  <c r="CQ508" i="16" s="1"/>
  <c r="CO507" i="16"/>
  <c r="CR507" i="16" s="1"/>
  <c r="CO506" i="16"/>
  <c r="CO505" i="16"/>
  <c r="CQ505" i="16" s="1"/>
  <c r="CO504" i="16"/>
  <c r="CR504" i="16" s="1"/>
  <c r="CO503" i="16"/>
  <c r="CO502" i="16"/>
  <c r="CQ502" i="16" s="1"/>
  <c r="CR501" i="16"/>
  <c r="CO501" i="16"/>
  <c r="CP501" i="16" s="1"/>
  <c r="CQ500" i="16"/>
  <c r="CP500" i="16"/>
  <c r="CO500" i="16"/>
  <c r="CR500" i="16" s="1"/>
  <c r="CR499" i="16"/>
  <c r="CQ499" i="16"/>
  <c r="CP499" i="16"/>
  <c r="CO499" i="16"/>
  <c r="CO498" i="16"/>
  <c r="CR497" i="16"/>
  <c r="CQ497" i="16"/>
  <c r="CP497" i="16"/>
  <c r="CO497" i="16"/>
  <c r="CR496" i="16"/>
  <c r="CQ496" i="16"/>
  <c r="CO496" i="16"/>
  <c r="CP496" i="16" s="1"/>
  <c r="CR495" i="16"/>
  <c r="CQ495" i="16"/>
  <c r="CP495" i="16"/>
  <c r="CO495" i="16"/>
  <c r="CO494" i="16"/>
  <c r="CO493" i="16"/>
  <c r="CQ492" i="16"/>
  <c r="CP492" i="16"/>
  <c r="CO492" i="16"/>
  <c r="CR492" i="16" s="1"/>
  <c r="CQ491" i="16"/>
  <c r="CP491" i="16"/>
  <c r="CO491" i="16"/>
  <c r="CR491" i="16" s="1"/>
  <c r="CO490" i="16"/>
  <c r="CR490" i="16" s="1"/>
  <c r="CR489" i="16"/>
  <c r="CQ489" i="16"/>
  <c r="CP489" i="16"/>
  <c r="CO489" i="16"/>
  <c r="CO488" i="16"/>
  <c r="CR488" i="16" s="1"/>
  <c r="CR487" i="16"/>
  <c r="CQ487" i="16"/>
  <c r="CP487" i="16"/>
  <c r="CO487" i="16"/>
  <c r="CP486" i="16"/>
  <c r="CO486" i="16"/>
  <c r="CQ486" i="16" s="1"/>
  <c r="CR485" i="16"/>
  <c r="CO485" i="16"/>
  <c r="CP485" i="16" s="1"/>
  <c r="CR484" i="16"/>
  <c r="CQ484" i="16"/>
  <c r="CO484" i="16"/>
  <c r="CP484" i="16" s="1"/>
  <c r="CR483" i="16"/>
  <c r="CQ483" i="16"/>
  <c r="CP483" i="16"/>
  <c r="CO483" i="16"/>
  <c r="CO482" i="16"/>
  <c r="CO481" i="16"/>
  <c r="CQ480" i="16"/>
  <c r="CO480" i="16"/>
  <c r="CR480" i="16" s="1"/>
  <c r="CR479" i="16"/>
  <c r="CQ479" i="16"/>
  <c r="CP479" i="16"/>
  <c r="CO479" i="16"/>
  <c r="CQ478" i="16"/>
  <c r="CO478" i="16"/>
  <c r="CR478" i="16" s="1"/>
  <c r="CR477" i="16"/>
  <c r="CP477" i="16"/>
  <c r="CO477" i="16"/>
  <c r="CQ477" i="16" s="1"/>
  <c r="CO476" i="16"/>
  <c r="CR475" i="16"/>
  <c r="CQ475" i="16"/>
  <c r="CP475" i="16"/>
  <c r="CO475" i="16"/>
  <c r="CP474" i="16"/>
  <c r="CO474" i="16"/>
  <c r="CQ474" i="16" s="1"/>
  <c r="CR473" i="16"/>
  <c r="CO473" i="16"/>
  <c r="CP473" i="16" s="1"/>
  <c r="CR472" i="16"/>
  <c r="CQ472" i="16"/>
  <c r="CO472" i="16"/>
  <c r="CP472" i="16" s="1"/>
  <c r="CR471" i="16"/>
  <c r="CQ471" i="16"/>
  <c r="CP471" i="16"/>
  <c r="CO471" i="16"/>
  <c r="CR470" i="16"/>
  <c r="CO470" i="16"/>
  <c r="CQ470" i="16" s="1"/>
  <c r="CQ469" i="16"/>
  <c r="CP469" i="16"/>
  <c r="CO469" i="16"/>
  <c r="CR469" i="16" s="1"/>
  <c r="CR468" i="16"/>
  <c r="CQ468" i="16"/>
  <c r="CO468" i="16"/>
  <c r="CP468" i="16" s="1"/>
  <c r="CR467" i="16"/>
  <c r="CO467" i="16"/>
  <c r="CQ467" i="16" s="1"/>
  <c r="CQ466" i="16"/>
  <c r="CP466" i="16"/>
  <c r="CO466" i="16"/>
  <c r="CR466" i="16" s="1"/>
  <c r="CR465" i="16"/>
  <c r="CP465" i="16"/>
  <c r="CO465" i="16"/>
  <c r="CQ465" i="16" s="1"/>
  <c r="CR464" i="16"/>
  <c r="CP464" i="16"/>
  <c r="CO464" i="16"/>
  <c r="CQ464" i="16" s="1"/>
  <c r="CQ463" i="16"/>
  <c r="CO463" i="16"/>
  <c r="CR463" i="16" s="1"/>
  <c r="CR462" i="16"/>
  <c r="CQ462" i="16"/>
  <c r="CP462" i="16"/>
  <c r="CO462" i="16"/>
  <c r="CO461" i="16"/>
  <c r="CR460" i="16"/>
  <c r="CQ460" i="16"/>
  <c r="CP460" i="16"/>
  <c r="CO460" i="16"/>
  <c r="CP459" i="16"/>
  <c r="CO459" i="16"/>
  <c r="CR459" i="16" s="1"/>
  <c r="CO458" i="16"/>
  <c r="CQ458" i="16" s="1"/>
  <c r="CR457" i="16"/>
  <c r="CQ457" i="16"/>
  <c r="CP457" i="16"/>
  <c r="CO457" i="16"/>
  <c r="CR456" i="16"/>
  <c r="CQ456" i="16"/>
  <c r="CP456" i="16"/>
  <c r="CO456" i="16"/>
  <c r="CQ455" i="16"/>
  <c r="CP455" i="16"/>
  <c r="CO455" i="16"/>
  <c r="CR455" i="16" s="1"/>
  <c r="CO454" i="16"/>
  <c r="CQ454" i="16" s="1"/>
  <c r="CQ453" i="16"/>
  <c r="CO453" i="16"/>
  <c r="CR452" i="16"/>
  <c r="CP452" i="16"/>
  <c r="CO452" i="16"/>
  <c r="CQ452" i="16" s="1"/>
  <c r="CO451" i="16"/>
  <c r="CR450" i="16"/>
  <c r="CQ450" i="16"/>
  <c r="CP450" i="16"/>
  <c r="CO450" i="16"/>
  <c r="CR449" i="16"/>
  <c r="CQ449" i="16"/>
  <c r="CO449" i="16"/>
  <c r="CP449" i="16" s="1"/>
  <c r="CR448" i="16"/>
  <c r="CQ448" i="16"/>
  <c r="CP448" i="16"/>
  <c r="CO448" i="16"/>
  <c r="CO447" i="16"/>
  <c r="CR446" i="16"/>
  <c r="CQ446" i="16"/>
  <c r="CO446" i="16"/>
  <c r="CP446" i="16" s="1"/>
  <c r="CR445" i="16"/>
  <c r="CP445" i="16"/>
  <c r="CO445" i="16"/>
  <c r="CQ445" i="16" s="1"/>
  <c r="CR444" i="16"/>
  <c r="CQ444" i="16"/>
  <c r="CP444" i="16"/>
  <c r="CO444" i="16"/>
  <c r="CO443" i="16"/>
  <c r="CP442" i="16"/>
  <c r="CO442" i="16"/>
  <c r="CR442" i="16" s="1"/>
  <c r="CO441" i="16"/>
  <c r="CR441" i="16" s="1"/>
  <c r="CQ440" i="16"/>
  <c r="CO440" i="16"/>
  <c r="CR440" i="16" s="1"/>
  <c r="CR439" i="16"/>
  <c r="CP439" i="16"/>
  <c r="CO439" i="16"/>
  <c r="CQ439" i="16" s="1"/>
  <c r="CR438" i="16"/>
  <c r="CQ438" i="16"/>
  <c r="CO438" i="16"/>
  <c r="CP438" i="16" s="1"/>
  <c r="CR437" i="16"/>
  <c r="CQ437" i="16"/>
  <c r="CP437" i="16"/>
  <c r="CO437" i="16"/>
  <c r="CR436" i="16"/>
  <c r="CQ436" i="16"/>
  <c r="CP436" i="16"/>
  <c r="CO436" i="16"/>
  <c r="CO435" i="16"/>
  <c r="CR435" i="16" s="1"/>
  <c r="CQ434" i="16"/>
  <c r="CP434" i="16"/>
  <c r="CO434" i="16"/>
  <c r="CR434" i="16" s="1"/>
  <c r="CO433" i="16"/>
  <c r="CO432" i="16"/>
  <c r="CR432" i="16" s="1"/>
  <c r="CO431" i="16"/>
  <c r="CR431" i="16" s="1"/>
  <c r="CP430" i="16"/>
  <c r="CO430" i="16"/>
  <c r="CO429" i="16"/>
  <c r="CQ428" i="16"/>
  <c r="CP428" i="16"/>
  <c r="CO428" i="16"/>
  <c r="CR428" i="16" s="1"/>
  <c r="CR427" i="16"/>
  <c r="CP427" i="16"/>
  <c r="CO427" i="16"/>
  <c r="CQ427" i="16" s="1"/>
  <c r="CR426" i="16"/>
  <c r="CQ426" i="16"/>
  <c r="CO426" i="16"/>
  <c r="CP426" i="16" s="1"/>
  <c r="CR425" i="16"/>
  <c r="CQ425" i="16"/>
  <c r="CP425" i="16"/>
  <c r="CO425" i="16"/>
  <c r="CO424" i="16"/>
  <c r="CR423" i="16"/>
  <c r="CO423" i="16"/>
  <c r="CR422" i="16"/>
  <c r="CO422" i="16"/>
  <c r="CQ422" i="16" s="1"/>
  <c r="CR421" i="16"/>
  <c r="CQ421" i="16"/>
  <c r="CP421" i="16"/>
  <c r="CO421" i="16"/>
  <c r="CR420" i="16"/>
  <c r="CQ420" i="16"/>
  <c r="CO420" i="16"/>
  <c r="CP420" i="16" s="1"/>
  <c r="CR419" i="16"/>
  <c r="CQ419" i="16"/>
  <c r="CP419" i="16"/>
  <c r="CO419" i="16"/>
  <c r="CO418" i="16"/>
  <c r="CQ418" i="16" s="1"/>
  <c r="CR417" i="16"/>
  <c r="CQ417" i="16"/>
  <c r="CO417" i="16"/>
  <c r="CP417" i="16" s="1"/>
  <c r="CR416" i="16"/>
  <c r="CQ416" i="16"/>
  <c r="CP416" i="16"/>
  <c r="CO416" i="16"/>
  <c r="CQ415" i="16"/>
  <c r="CP415" i="16"/>
  <c r="CO415" i="16"/>
  <c r="CR415" i="16" s="1"/>
  <c r="CR414" i="16"/>
  <c r="CP414" i="16"/>
  <c r="CO414" i="16"/>
  <c r="CQ414" i="16" s="1"/>
  <c r="CO413" i="16"/>
  <c r="CR413" i="16" s="1"/>
  <c r="CR412" i="16"/>
  <c r="CP412" i="16"/>
  <c r="CO412" i="16"/>
  <c r="CQ412" i="16" s="1"/>
  <c r="CP411" i="16"/>
  <c r="CO411" i="16"/>
  <c r="CR411" i="16" s="1"/>
  <c r="CQ410" i="16"/>
  <c r="CO410" i="16"/>
  <c r="CR410" i="16" s="1"/>
  <c r="CO409" i="16"/>
  <c r="CQ409" i="16" s="1"/>
  <c r="CR408" i="16"/>
  <c r="CO408" i="16"/>
  <c r="CP408" i="16" s="1"/>
  <c r="CR407" i="16"/>
  <c r="CQ407" i="16"/>
  <c r="CP407" i="16"/>
  <c r="CO407" i="16"/>
  <c r="CQ406" i="16"/>
  <c r="CP406" i="16"/>
  <c r="CO406" i="16"/>
  <c r="CR406" i="16" s="1"/>
  <c r="CR405" i="16"/>
  <c r="CQ405" i="16"/>
  <c r="CP405" i="16"/>
  <c r="CO405" i="16"/>
  <c r="CP404" i="16"/>
  <c r="CO404" i="16"/>
  <c r="CR404" i="16" s="1"/>
  <c r="CR403" i="16"/>
  <c r="CQ403" i="16"/>
  <c r="CO403" i="16"/>
  <c r="CP403" i="16" s="1"/>
  <c r="CR402" i="16"/>
  <c r="CQ402" i="16"/>
  <c r="CP402" i="16"/>
  <c r="CO402" i="16"/>
  <c r="CO401" i="16"/>
  <c r="CO400" i="16"/>
  <c r="CO399" i="16"/>
  <c r="CR398" i="16"/>
  <c r="CQ398" i="16"/>
  <c r="CO398" i="16"/>
  <c r="CP398" i="16" s="1"/>
  <c r="CR397" i="16"/>
  <c r="CQ397" i="16"/>
  <c r="CP397" i="16"/>
  <c r="CO397" i="16"/>
  <c r="CQ396" i="16"/>
  <c r="CP396" i="16"/>
  <c r="CO396" i="16"/>
  <c r="CR396" i="16" s="1"/>
  <c r="CR395" i="16"/>
  <c r="CO395" i="16"/>
  <c r="CQ394" i="16"/>
  <c r="CO394" i="16"/>
  <c r="CR394" i="16" s="1"/>
  <c r="CQ393" i="16"/>
  <c r="CP393" i="16"/>
  <c r="CO393" i="16"/>
  <c r="CR393" i="16" s="1"/>
  <c r="CR392" i="16"/>
  <c r="CP392" i="16"/>
  <c r="CO392" i="16"/>
  <c r="CQ392" i="16" s="1"/>
  <c r="CR391" i="16"/>
  <c r="CQ391" i="16"/>
  <c r="CO391" i="16"/>
  <c r="CP391" i="16" s="1"/>
  <c r="CQ390" i="16"/>
  <c r="CP390" i="16"/>
  <c r="CO390" i="16"/>
  <c r="CR390" i="16" s="1"/>
  <c r="CO389" i="16"/>
  <c r="CO388" i="16"/>
  <c r="CQ387" i="16"/>
  <c r="CO387" i="16"/>
  <c r="CR387" i="16" s="1"/>
  <c r="CR386" i="16"/>
  <c r="CQ386" i="16"/>
  <c r="CP386" i="16"/>
  <c r="CO386" i="16"/>
  <c r="CR385" i="16"/>
  <c r="CO385" i="16"/>
  <c r="CQ385" i="16" s="1"/>
  <c r="CQ384" i="16"/>
  <c r="CP384" i="16"/>
  <c r="CO384" i="16"/>
  <c r="CR384" i="16" s="1"/>
  <c r="CR383" i="16"/>
  <c r="CP383" i="16"/>
  <c r="CO383" i="16"/>
  <c r="CQ383" i="16" s="1"/>
  <c r="CR382" i="16"/>
  <c r="CQ382" i="16"/>
  <c r="CO382" i="16"/>
  <c r="CP382" i="16" s="1"/>
  <c r="CR381" i="16"/>
  <c r="CQ381" i="16"/>
  <c r="CP381" i="16"/>
  <c r="CO381" i="16"/>
  <c r="CP380" i="16"/>
  <c r="CO380" i="16"/>
  <c r="CQ380" i="16" s="1"/>
  <c r="CO379" i="16"/>
  <c r="CP379" i="16" s="1"/>
  <c r="CQ378" i="16"/>
  <c r="CP378" i="16"/>
  <c r="CO378" i="16"/>
  <c r="CR378" i="16" s="1"/>
  <c r="CP377" i="16"/>
  <c r="CO377" i="16"/>
  <c r="CR376" i="16"/>
  <c r="CO376" i="16"/>
  <c r="CQ375" i="16"/>
  <c r="CO375" i="16"/>
  <c r="CR375" i="16" s="1"/>
  <c r="CR374" i="16"/>
  <c r="CQ374" i="16"/>
  <c r="CP374" i="16"/>
  <c r="CO374" i="16"/>
  <c r="CP373" i="16"/>
  <c r="CO373" i="16"/>
  <c r="CR373" i="16" s="1"/>
  <c r="CR372" i="16"/>
  <c r="CQ372" i="16"/>
  <c r="CP372" i="16"/>
  <c r="CO372" i="16"/>
  <c r="CR371" i="16"/>
  <c r="CQ371" i="16"/>
  <c r="CO371" i="16"/>
  <c r="CP371" i="16" s="1"/>
  <c r="CP370" i="16"/>
  <c r="CO370" i="16"/>
  <c r="CR370" i="16" s="1"/>
  <c r="CR369" i="16"/>
  <c r="CQ369" i="16"/>
  <c r="CP369" i="16"/>
  <c r="CO369" i="16"/>
  <c r="CR368" i="16"/>
  <c r="CQ368" i="16"/>
  <c r="CP368" i="16"/>
  <c r="CO368" i="16"/>
  <c r="CR367" i="16"/>
  <c r="CQ367" i="16"/>
  <c r="CP367" i="16"/>
  <c r="CO367" i="16"/>
  <c r="CP366" i="16"/>
  <c r="CO366" i="16"/>
  <c r="CR366" i="16" s="1"/>
  <c r="CO365" i="16"/>
  <c r="CR365" i="16" s="1"/>
  <c r="CR364" i="16"/>
  <c r="CQ364" i="16"/>
  <c r="CP364" i="16"/>
  <c r="CO364" i="16"/>
  <c r="CR363" i="16"/>
  <c r="CQ363" i="16"/>
  <c r="CO363" i="16"/>
  <c r="CP363" i="16" s="1"/>
  <c r="CR362" i="16"/>
  <c r="CQ362" i="16"/>
  <c r="CP362" i="16"/>
  <c r="CO362" i="16"/>
  <c r="CR361" i="16"/>
  <c r="CP361" i="16"/>
  <c r="CO361" i="16"/>
  <c r="CQ361" i="16" s="1"/>
  <c r="CQ360" i="16"/>
  <c r="CP360" i="16"/>
  <c r="CO360" i="16"/>
  <c r="CR360" i="16" s="1"/>
  <c r="CP359" i="16"/>
  <c r="CO359" i="16"/>
  <c r="CO358" i="16"/>
  <c r="CR357" i="16"/>
  <c r="CQ357" i="16"/>
  <c r="CO357" i="16"/>
  <c r="CP357" i="16" s="1"/>
  <c r="CR356" i="16"/>
  <c r="CQ356" i="16"/>
  <c r="CP356" i="16"/>
  <c r="CO356" i="16"/>
  <c r="CQ355" i="16"/>
  <c r="CP355" i="16"/>
  <c r="CO355" i="16"/>
  <c r="CR355" i="16" s="1"/>
  <c r="CP354" i="16"/>
  <c r="CO354" i="16"/>
  <c r="CO353" i="16"/>
  <c r="CR352" i="16"/>
  <c r="CQ352" i="16"/>
  <c r="CP352" i="16"/>
  <c r="CO352" i="16"/>
  <c r="CR351" i="16"/>
  <c r="CQ351" i="16"/>
  <c r="CO351" i="16"/>
  <c r="CP351" i="16" s="1"/>
  <c r="CR350" i="16"/>
  <c r="CQ350" i="16"/>
  <c r="CP350" i="16"/>
  <c r="CO350" i="16"/>
  <c r="CR349" i="16"/>
  <c r="CQ349" i="16"/>
  <c r="CO349" i="16"/>
  <c r="CP349" i="16" s="1"/>
  <c r="CO348" i="16"/>
  <c r="CO347" i="16"/>
  <c r="CO346" i="16"/>
  <c r="CR345" i="16"/>
  <c r="CQ345" i="16"/>
  <c r="CO345" i="16"/>
  <c r="CP345" i="16" s="1"/>
  <c r="CR344" i="16"/>
  <c r="CQ344" i="16"/>
  <c r="CP344" i="16"/>
  <c r="CO344" i="16"/>
  <c r="CP343" i="16"/>
  <c r="CO343" i="16"/>
  <c r="CQ342" i="16"/>
  <c r="CO342" i="16"/>
  <c r="CR342" i="16" s="1"/>
  <c r="CP341" i="16"/>
  <c r="CO341" i="16"/>
  <c r="CR341" i="16" s="1"/>
  <c r="CQ340" i="16"/>
  <c r="CO340" i="16"/>
  <c r="CR340" i="16" s="1"/>
  <c r="CR339" i="16"/>
  <c r="CQ339" i="16"/>
  <c r="CO339" i="16"/>
  <c r="CP339" i="16" s="1"/>
  <c r="CR338" i="16"/>
  <c r="CQ338" i="16"/>
  <c r="CP338" i="16"/>
  <c r="CO338" i="16"/>
  <c r="CQ337" i="16"/>
  <c r="CP337" i="16"/>
  <c r="CO337" i="16"/>
  <c r="CR337" i="16" s="1"/>
  <c r="CO336" i="16"/>
  <c r="CO335" i="16"/>
  <c r="CP334" i="16"/>
  <c r="CO334" i="16"/>
  <c r="CR334" i="16" s="1"/>
  <c r="CR333" i="16"/>
  <c r="CO333" i="16"/>
  <c r="CQ333" i="16" s="1"/>
  <c r="CR332" i="16"/>
  <c r="CQ332" i="16"/>
  <c r="CP332" i="16"/>
  <c r="CO332" i="16"/>
  <c r="CQ331" i="16"/>
  <c r="CP331" i="16"/>
  <c r="CO331" i="16"/>
  <c r="CR331" i="16" s="1"/>
  <c r="CO330" i="16"/>
  <c r="CR330" i="16" s="1"/>
  <c r="CQ329" i="16"/>
  <c r="CO329" i="16"/>
  <c r="CR329" i="16" s="1"/>
  <c r="CR328" i="16"/>
  <c r="CQ328" i="16"/>
  <c r="CP328" i="16"/>
  <c r="CO328" i="16"/>
  <c r="CR327" i="16"/>
  <c r="CQ327" i="16"/>
  <c r="CO327" i="16"/>
  <c r="CP327" i="16" s="1"/>
  <c r="CR326" i="16"/>
  <c r="CQ326" i="16"/>
  <c r="CP326" i="16"/>
  <c r="CO326" i="16"/>
  <c r="CQ325" i="16"/>
  <c r="CP325" i="16"/>
  <c r="CO325" i="16"/>
  <c r="CR325" i="16" s="1"/>
  <c r="CO324" i="16"/>
  <c r="CO323" i="16"/>
  <c r="CP322" i="16"/>
  <c r="CO322" i="16"/>
  <c r="CR322" i="16" s="1"/>
  <c r="CR321" i="16"/>
  <c r="CO321" i="16"/>
  <c r="CQ321" i="16" s="1"/>
  <c r="CR320" i="16"/>
  <c r="CQ320" i="16"/>
  <c r="CP320" i="16"/>
  <c r="CO320" i="16"/>
  <c r="CQ319" i="16"/>
  <c r="CP319" i="16"/>
  <c r="CO319" i="16"/>
  <c r="CR319" i="16" s="1"/>
  <c r="CO318" i="16"/>
  <c r="CO317" i="16"/>
  <c r="CR317" i="16" s="1"/>
  <c r="CR316" i="16"/>
  <c r="CQ316" i="16"/>
  <c r="CP316" i="16"/>
  <c r="CO316" i="16"/>
  <c r="CR315" i="16"/>
  <c r="CQ315" i="16"/>
  <c r="CO315" i="16"/>
  <c r="CP315" i="16" s="1"/>
  <c r="CR314" i="16"/>
  <c r="CQ314" i="16"/>
  <c r="CP314" i="16"/>
  <c r="CO314" i="16"/>
  <c r="CQ313" i="16"/>
  <c r="CP313" i="16"/>
  <c r="CO313" i="16"/>
  <c r="CR313" i="16" s="1"/>
  <c r="CR312" i="16"/>
  <c r="CO312" i="16"/>
  <c r="CP312" i="16" s="1"/>
  <c r="CQ311" i="16"/>
  <c r="CO311" i="16"/>
  <c r="CR311" i="16" s="1"/>
  <c r="CO310" i="16"/>
  <c r="CQ310" i="16" s="1"/>
  <c r="CR309" i="16"/>
  <c r="CQ309" i="16"/>
  <c r="CO309" i="16"/>
  <c r="CP309" i="16" s="1"/>
  <c r="CR308" i="16"/>
  <c r="CQ308" i="16"/>
  <c r="CP308" i="16"/>
  <c r="CO308" i="16"/>
  <c r="CQ307" i="16"/>
  <c r="CO307" i="16"/>
  <c r="CR307" i="16" s="1"/>
  <c r="CP306" i="16"/>
  <c r="CO306" i="16"/>
  <c r="CR305" i="16"/>
  <c r="CO305" i="16"/>
  <c r="CP305" i="16" s="1"/>
  <c r="CR304" i="16"/>
  <c r="CQ304" i="16"/>
  <c r="CP304" i="16"/>
  <c r="CO304" i="16"/>
  <c r="CQ303" i="16"/>
  <c r="CO303" i="16"/>
  <c r="CR303" i="16" s="1"/>
  <c r="CO302" i="16"/>
  <c r="CR302" i="16" s="1"/>
  <c r="CR301" i="16"/>
  <c r="CO301" i="16"/>
  <c r="CP301" i="16" s="1"/>
  <c r="CR300" i="16"/>
  <c r="CP300" i="16"/>
  <c r="CO300" i="16"/>
  <c r="CQ300" i="16" s="1"/>
  <c r="CQ299" i="16"/>
  <c r="CO299" i="16"/>
  <c r="CR299" i="16" s="1"/>
  <c r="CR298" i="16"/>
  <c r="CP298" i="16"/>
  <c r="CO298" i="16"/>
  <c r="CQ298" i="16" s="1"/>
  <c r="CQ297" i="16"/>
  <c r="CO297" i="16"/>
  <c r="CP297" i="16" s="1"/>
  <c r="CR296" i="16"/>
  <c r="CQ296" i="16"/>
  <c r="CP296" i="16"/>
  <c r="CO296" i="16"/>
  <c r="CQ295" i="16"/>
  <c r="CO295" i="16"/>
  <c r="CR295" i="16" s="1"/>
  <c r="CR294" i="16"/>
  <c r="CQ294" i="16"/>
  <c r="CP294" i="16"/>
  <c r="CO294" i="16"/>
  <c r="CR293" i="16"/>
  <c r="CO293" i="16"/>
  <c r="CP293" i="16" s="1"/>
  <c r="CR292" i="16"/>
  <c r="CQ292" i="16"/>
  <c r="CP292" i="16"/>
  <c r="CO292" i="16"/>
  <c r="CR291" i="16"/>
  <c r="CQ291" i="16"/>
  <c r="CP291" i="16"/>
  <c r="CO291" i="16"/>
  <c r="CO290" i="16"/>
  <c r="CO289" i="16"/>
  <c r="CQ288" i="16"/>
  <c r="CO288" i="16"/>
  <c r="CR288" i="16" s="1"/>
  <c r="CP287" i="16"/>
  <c r="CO287" i="16"/>
  <c r="CR287" i="16" s="1"/>
  <c r="CO286" i="16"/>
  <c r="CR286" i="16" s="1"/>
  <c r="CR285" i="16"/>
  <c r="CQ285" i="16"/>
  <c r="CP285" i="16"/>
  <c r="CO285" i="16"/>
  <c r="CR284" i="16"/>
  <c r="CQ284" i="16"/>
  <c r="CP284" i="16"/>
  <c r="CO284" i="16"/>
  <c r="CQ283" i="16"/>
  <c r="CO283" i="16"/>
  <c r="CR283" i="16" s="1"/>
  <c r="CR282" i="16"/>
  <c r="CQ282" i="16"/>
  <c r="CP282" i="16"/>
  <c r="CO282" i="16"/>
  <c r="CR281" i="16"/>
  <c r="CO281" i="16"/>
  <c r="CP281" i="16" s="1"/>
  <c r="CR280" i="16"/>
  <c r="CQ280" i="16"/>
  <c r="CP280" i="16"/>
  <c r="CO280" i="16"/>
  <c r="CR279" i="16"/>
  <c r="CQ279" i="16"/>
  <c r="CP279" i="16"/>
  <c r="CO279" i="16"/>
  <c r="CO278" i="16"/>
  <c r="CO277" i="16"/>
  <c r="CQ276" i="16"/>
  <c r="CO276" i="16"/>
  <c r="CR276" i="16" s="1"/>
  <c r="CP275" i="16"/>
  <c r="CO275" i="16"/>
  <c r="CR275" i="16" s="1"/>
  <c r="CO274" i="16"/>
  <c r="CR273" i="16"/>
  <c r="CQ273" i="16"/>
  <c r="CP273" i="16"/>
  <c r="CO273" i="16"/>
  <c r="CR272" i="16"/>
  <c r="CQ272" i="16"/>
  <c r="CP272" i="16"/>
  <c r="CO272" i="16"/>
  <c r="CQ271" i="16"/>
  <c r="CO271" i="16"/>
  <c r="CR270" i="16"/>
  <c r="CQ270" i="16"/>
  <c r="CP270" i="16"/>
  <c r="CO270" i="16"/>
  <c r="CQ269" i="16"/>
  <c r="CO269" i="16"/>
  <c r="CP269" i="16" s="1"/>
  <c r="CR268" i="16"/>
  <c r="CQ268" i="16"/>
  <c r="CP268" i="16"/>
  <c r="CO268" i="16"/>
  <c r="CP267" i="16"/>
  <c r="CO267" i="16"/>
  <c r="CQ267" i="16" s="1"/>
  <c r="CR266" i="16"/>
  <c r="CO266" i="16"/>
  <c r="CP266" i="16" s="1"/>
  <c r="CP265" i="16"/>
  <c r="CO265" i="16"/>
  <c r="CQ265" i="16" s="1"/>
  <c r="CO264" i="16"/>
  <c r="CR264" i="16" s="1"/>
  <c r="CO263" i="16"/>
  <c r="CR262" i="16"/>
  <c r="CO262" i="16"/>
  <c r="CR261" i="16"/>
  <c r="CQ261" i="16"/>
  <c r="CP261" i="16"/>
  <c r="CO261" i="16"/>
  <c r="CR260" i="16"/>
  <c r="CQ260" i="16"/>
  <c r="CP260" i="16"/>
  <c r="CO260" i="16"/>
  <c r="CO259" i="16"/>
  <c r="CQ258" i="16"/>
  <c r="CO258" i="16"/>
  <c r="CP258" i="16" s="1"/>
  <c r="CR257" i="16"/>
  <c r="CQ257" i="16"/>
  <c r="CP257" i="16"/>
  <c r="CO257" i="16"/>
  <c r="CQ256" i="16"/>
  <c r="CP256" i="16"/>
  <c r="CO256" i="16"/>
  <c r="CR256" i="16" s="1"/>
  <c r="CR255" i="16"/>
  <c r="CP255" i="16"/>
  <c r="CO255" i="16"/>
  <c r="CQ255" i="16" s="1"/>
  <c r="CR254" i="16"/>
  <c r="CQ254" i="16"/>
  <c r="CO254" i="16"/>
  <c r="CP254" i="16" s="1"/>
  <c r="CQ253" i="16"/>
  <c r="CP253" i="16"/>
  <c r="CO253" i="16"/>
  <c r="CR253" i="16" s="1"/>
  <c r="CO252" i="16"/>
  <c r="CO251" i="16"/>
  <c r="CR250" i="16"/>
  <c r="CQ250" i="16"/>
  <c r="CO250" i="16"/>
  <c r="CP250" i="16" s="1"/>
  <c r="CR249" i="16"/>
  <c r="CQ249" i="16"/>
  <c r="CP249" i="16"/>
  <c r="CO249" i="16"/>
  <c r="CQ248" i="16"/>
  <c r="CP248" i="16"/>
  <c r="CO248" i="16"/>
  <c r="CR248" i="16" s="1"/>
  <c r="CP247" i="16"/>
  <c r="CO247" i="16"/>
  <c r="CR247" i="16" s="1"/>
  <c r="CO246" i="16"/>
  <c r="CR245" i="16"/>
  <c r="CQ245" i="16"/>
  <c r="CP245" i="16"/>
  <c r="CO245" i="16"/>
  <c r="CQ244" i="16"/>
  <c r="CP244" i="16"/>
  <c r="CO244" i="16"/>
  <c r="CR244" i="16" s="1"/>
  <c r="CR243" i="16"/>
  <c r="CP243" i="16"/>
  <c r="CO243" i="16"/>
  <c r="CQ243" i="16" s="1"/>
  <c r="CR242" i="16"/>
  <c r="CQ242" i="16"/>
  <c r="CO242" i="16"/>
  <c r="CP242" i="16" s="1"/>
  <c r="CQ241" i="16"/>
  <c r="CP241" i="16"/>
  <c r="CO241" i="16"/>
  <c r="CR241" i="16" s="1"/>
  <c r="CO240" i="16"/>
  <c r="CO239" i="16"/>
  <c r="CR238" i="16"/>
  <c r="CQ238" i="16"/>
  <c r="CO238" i="16"/>
  <c r="CP238" i="16" s="1"/>
  <c r="CR237" i="16"/>
  <c r="CQ237" i="16"/>
  <c r="CP237" i="16"/>
  <c r="CO237" i="16"/>
  <c r="CQ236" i="16"/>
  <c r="CP236" i="16"/>
  <c r="CO236" i="16"/>
  <c r="CR236" i="16" s="1"/>
  <c r="CP235" i="16"/>
  <c r="CO235" i="16"/>
  <c r="CO234" i="16"/>
  <c r="CR233" i="16"/>
  <c r="CQ233" i="16"/>
  <c r="CP233" i="16"/>
  <c r="CO233" i="16"/>
  <c r="CQ232" i="16"/>
  <c r="CP232" i="16"/>
  <c r="CO232" i="16"/>
  <c r="CR232" i="16" s="1"/>
  <c r="CR231" i="16"/>
  <c r="CP231" i="16"/>
  <c r="CO231" i="16"/>
  <c r="CQ231" i="16" s="1"/>
  <c r="CR230" i="16"/>
  <c r="CQ230" i="16"/>
  <c r="CO230" i="16"/>
  <c r="CP230" i="16" s="1"/>
  <c r="CQ229" i="16"/>
  <c r="CP229" i="16"/>
  <c r="CO229" i="16"/>
  <c r="CR229" i="16" s="1"/>
  <c r="CP228" i="16"/>
  <c r="CO228" i="16"/>
  <c r="CR227" i="16"/>
  <c r="CO227" i="16"/>
  <c r="CR226" i="16"/>
  <c r="CQ226" i="16"/>
  <c r="CO226" i="16"/>
  <c r="CP226" i="16" s="1"/>
  <c r="CR225" i="16"/>
  <c r="CQ225" i="16"/>
  <c r="CP225" i="16"/>
  <c r="CO225" i="16"/>
  <c r="CR224" i="16"/>
  <c r="CQ224" i="16"/>
  <c r="CO224" i="16"/>
  <c r="CP224" i="16" s="1"/>
  <c r="CO223" i="16"/>
  <c r="CP222" i="16"/>
  <c r="CO222" i="16"/>
  <c r="CQ222" i="16" s="1"/>
  <c r="CO221" i="16"/>
  <c r="CO220" i="16"/>
  <c r="CR220" i="16" s="1"/>
  <c r="CR219" i="16"/>
  <c r="CO219" i="16"/>
  <c r="CP219" i="16" s="1"/>
  <c r="CO218" i="16"/>
  <c r="CR217" i="16"/>
  <c r="CQ217" i="16"/>
  <c r="CP217" i="16"/>
  <c r="CO217" i="16"/>
  <c r="CQ216" i="16"/>
  <c r="CP216" i="16"/>
  <c r="CO216" i="16"/>
  <c r="CR216" i="16" s="1"/>
  <c r="CO215" i="16"/>
  <c r="CR215" i="16" s="1"/>
  <c r="CR214" i="16"/>
  <c r="CQ214" i="16"/>
  <c r="CO214" i="16"/>
  <c r="CP214" i="16" s="1"/>
  <c r="CR213" i="16"/>
  <c r="CQ213" i="16"/>
  <c r="CP213" i="16"/>
  <c r="CO213" i="16"/>
  <c r="CQ212" i="16"/>
  <c r="CP212" i="16"/>
  <c r="CO212" i="16"/>
  <c r="CR212" i="16" s="1"/>
  <c r="CR211" i="16"/>
  <c r="CO211" i="16"/>
  <c r="CP211" i="16" s="1"/>
  <c r="CR210" i="16"/>
  <c r="CQ210" i="16"/>
  <c r="CO210" i="16"/>
  <c r="CP210" i="16" s="1"/>
  <c r="CQ209" i="16"/>
  <c r="CP209" i="16"/>
  <c r="CO209" i="16"/>
  <c r="CR209" i="16" s="1"/>
  <c r="CP208" i="16"/>
  <c r="CO208" i="16"/>
  <c r="CO207" i="16"/>
  <c r="CR207" i="16" s="1"/>
  <c r="CR206" i="16"/>
  <c r="CQ206" i="16"/>
  <c r="CO206" i="16"/>
  <c r="CP206" i="16" s="1"/>
  <c r="CR205" i="16"/>
  <c r="CQ205" i="16"/>
  <c r="CP205" i="16"/>
  <c r="CO205" i="16"/>
  <c r="CO204" i="16"/>
  <c r="CO203" i="16"/>
  <c r="CR202" i="16"/>
  <c r="CQ202" i="16"/>
  <c r="CO202" i="16"/>
  <c r="CP202" i="16" s="1"/>
  <c r="CR201" i="16"/>
  <c r="CQ201" i="16"/>
  <c r="CP201" i="16"/>
  <c r="CO201" i="16"/>
  <c r="CQ200" i="16"/>
  <c r="CP200" i="16"/>
  <c r="CO200" i="16"/>
  <c r="CR200" i="16" s="1"/>
  <c r="CR199" i="16"/>
  <c r="CO199" i="16"/>
  <c r="CR198" i="16"/>
  <c r="CQ198" i="16"/>
  <c r="CO198" i="16"/>
  <c r="CP198" i="16" s="1"/>
  <c r="CQ197" i="16"/>
  <c r="CP197" i="16"/>
  <c r="CO197" i="16"/>
  <c r="CR197" i="16" s="1"/>
  <c r="CP196" i="16"/>
  <c r="CO196" i="16"/>
  <c r="CR195" i="16"/>
  <c r="CO195" i="16"/>
  <c r="CR194" i="16"/>
  <c r="CQ194" i="16"/>
  <c r="CO194" i="16"/>
  <c r="CP194" i="16" s="1"/>
  <c r="CR193" i="16"/>
  <c r="CQ193" i="16"/>
  <c r="CP193" i="16"/>
  <c r="CO193" i="16"/>
  <c r="CO192" i="16"/>
  <c r="CO191" i="16"/>
  <c r="CR190" i="16"/>
  <c r="CQ190" i="16"/>
  <c r="CO190" i="16"/>
  <c r="CP190" i="16" s="1"/>
  <c r="CR189" i="16"/>
  <c r="CQ189" i="16"/>
  <c r="CP189" i="16"/>
  <c r="CO189" i="16"/>
  <c r="CQ188" i="16"/>
  <c r="CO188" i="16"/>
  <c r="CR188" i="16" s="1"/>
  <c r="CR187" i="16"/>
  <c r="CQ187" i="16"/>
  <c r="CP187" i="16"/>
  <c r="CO187" i="16"/>
  <c r="CO186" i="16"/>
  <c r="CQ185" i="16"/>
  <c r="CP185" i="16"/>
  <c r="CO185" i="16"/>
  <c r="CR185" i="16" s="1"/>
  <c r="CP184" i="16"/>
  <c r="CO184" i="16"/>
  <c r="CO183" i="16"/>
  <c r="CP183" i="16" s="1"/>
  <c r="CR182" i="16"/>
  <c r="CQ182" i="16"/>
  <c r="CP182" i="16"/>
  <c r="CO182" i="16"/>
  <c r="CO181" i="16"/>
  <c r="CR181" i="16" s="1"/>
  <c r="CO180" i="16"/>
  <c r="CO179" i="16"/>
  <c r="CR179" i="16" s="1"/>
  <c r="CR178" i="16"/>
  <c r="CQ178" i="16"/>
  <c r="CP178" i="16"/>
  <c r="CO178" i="16"/>
  <c r="CQ177" i="16"/>
  <c r="CO177" i="16"/>
  <c r="CP177" i="16" s="1"/>
  <c r="CR176" i="16"/>
  <c r="CQ176" i="16"/>
  <c r="CP176" i="16"/>
  <c r="CO176" i="16"/>
  <c r="CQ175" i="16"/>
  <c r="CO175" i="16"/>
  <c r="CR174" i="16"/>
  <c r="CQ174" i="16"/>
  <c r="CP174" i="16"/>
  <c r="CO174" i="16"/>
  <c r="CP173" i="16"/>
  <c r="CO173" i="16"/>
  <c r="CQ173" i="16" s="1"/>
  <c r="CQ172" i="16"/>
  <c r="CO172" i="16"/>
  <c r="CP171" i="16"/>
  <c r="CO171" i="16"/>
  <c r="CR171" i="16" s="1"/>
  <c r="CO170" i="16"/>
  <c r="CR170" i="16" s="1"/>
  <c r="CQ169" i="16"/>
  <c r="CP169" i="16"/>
  <c r="CO169" i="16"/>
  <c r="CR169" i="16" s="1"/>
  <c r="CR168" i="16"/>
  <c r="CP168" i="16"/>
  <c r="CO168" i="16"/>
  <c r="CQ168" i="16" s="1"/>
  <c r="CO167" i="16"/>
  <c r="CR166" i="16"/>
  <c r="CQ166" i="16"/>
  <c r="CP166" i="16"/>
  <c r="CO166" i="16"/>
  <c r="CQ165" i="16"/>
  <c r="CO165" i="16"/>
  <c r="CP165" i="16" s="1"/>
  <c r="CR164" i="16"/>
  <c r="CP164" i="16"/>
  <c r="CO164" i="16"/>
  <c r="CQ164" i="16" s="1"/>
  <c r="CQ163" i="16"/>
  <c r="CO163" i="16"/>
  <c r="CP163" i="16" s="1"/>
  <c r="CR162" i="16"/>
  <c r="CQ162" i="16"/>
  <c r="CP162" i="16"/>
  <c r="CO162" i="16"/>
  <c r="CR161" i="16"/>
  <c r="CQ161" i="16"/>
  <c r="CO161" i="16"/>
  <c r="CP161" i="16" s="1"/>
  <c r="CQ160" i="16"/>
  <c r="CO160" i="16"/>
  <c r="CR160" i="16" s="1"/>
  <c r="CO159" i="16"/>
  <c r="CR158" i="16"/>
  <c r="CO158" i="16"/>
  <c r="CQ157" i="16"/>
  <c r="CP157" i="16"/>
  <c r="CO157" i="16"/>
  <c r="CR157" i="16" s="1"/>
  <c r="CR156" i="16"/>
  <c r="CP156" i="16"/>
  <c r="CO156" i="16"/>
  <c r="CQ156" i="16" s="1"/>
  <c r="CQ155" i="16"/>
  <c r="CO155" i="16"/>
  <c r="CR154" i="16"/>
  <c r="CQ154" i="16"/>
  <c r="CP154" i="16"/>
  <c r="CO154" i="16"/>
  <c r="CQ153" i="16"/>
  <c r="CO153" i="16"/>
  <c r="CR152" i="16"/>
  <c r="CP152" i="16"/>
  <c r="CO152" i="16"/>
  <c r="CQ152" i="16" s="1"/>
  <c r="CR151" i="16"/>
  <c r="CQ151" i="16"/>
  <c r="CO151" i="16"/>
  <c r="CP151" i="16" s="1"/>
  <c r="CR150" i="16"/>
  <c r="CQ150" i="16"/>
  <c r="CP150" i="16"/>
  <c r="CO150" i="16"/>
  <c r="CQ149" i="16"/>
  <c r="CP149" i="16"/>
  <c r="CO149" i="16"/>
  <c r="CR149" i="16" s="1"/>
  <c r="CO148" i="16"/>
  <c r="CR148" i="16" s="1"/>
  <c r="CO147" i="16"/>
  <c r="CR147" i="16" s="1"/>
  <c r="CR146" i="16"/>
  <c r="CQ146" i="16"/>
  <c r="CP146" i="16"/>
  <c r="CO146" i="16"/>
  <c r="CP145" i="16"/>
  <c r="CO145" i="16"/>
  <c r="CR144" i="16"/>
  <c r="CO144" i="16"/>
  <c r="CQ144" i="16" s="1"/>
  <c r="CQ143" i="16"/>
  <c r="CO143" i="16"/>
  <c r="CR142" i="16"/>
  <c r="CQ142" i="16"/>
  <c r="CP142" i="16"/>
  <c r="CO142" i="16"/>
  <c r="CQ141" i="16"/>
  <c r="CO141" i="16"/>
  <c r="CR141" i="16" s="1"/>
  <c r="CO140" i="16"/>
  <c r="CR140" i="16" s="1"/>
  <c r="CQ139" i="16"/>
  <c r="CP139" i="16"/>
  <c r="CO139" i="16"/>
  <c r="CR139" i="16" s="1"/>
  <c r="CR138" i="16"/>
  <c r="CQ138" i="16"/>
  <c r="CP138" i="16"/>
  <c r="CO138" i="16"/>
  <c r="CO137" i="16"/>
  <c r="CO136" i="16"/>
  <c r="CR135" i="16"/>
  <c r="CQ135" i="16"/>
  <c r="CP135" i="16"/>
  <c r="CO135" i="16"/>
  <c r="CR134" i="16"/>
  <c r="CQ134" i="16"/>
  <c r="CP134" i="16"/>
  <c r="CO134" i="16"/>
  <c r="CP133" i="16"/>
  <c r="CO133" i="16"/>
  <c r="CR133" i="16" s="1"/>
  <c r="CO132" i="16"/>
  <c r="CR132" i="16" s="1"/>
  <c r="CR131" i="16"/>
  <c r="CP131" i="16"/>
  <c r="CO131" i="16"/>
  <c r="CQ131" i="16" s="1"/>
  <c r="CR130" i="16"/>
  <c r="CQ130" i="16"/>
  <c r="CO130" i="16"/>
  <c r="CP130" i="16" s="1"/>
  <c r="CQ129" i="16"/>
  <c r="CP129" i="16"/>
  <c r="CO129" i="16"/>
  <c r="CR129" i="16" s="1"/>
  <c r="CR128" i="16"/>
  <c r="CP128" i="16"/>
  <c r="CO128" i="16"/>
  <c r="CQ128" i="16" s="1"/>
  <c r="CR127" i="16"/>
  <c r="CQ127" i="16"/>
  <c r="CO127" i="16"/>
  <c r="CP127" i="16" s="1"/>
  <c r="CR126" i="16"/>
  <c r="CQ126" i="16"/>
  <c r="CP126" i="16"/>
  <c r="CO126" i="16"/>
  <c r="CP125" i="16"/>
  <c r="CO125" i="16"/>
  <c r="CO124" i="16"/>
  <c r="CR123" i="16"/>
  <c r="CQ123" i="16"/>
  <c r="CP123" i="16"/>
  <c r="CO123" i="16"/>
  <c r="CR122" i="16"/>
  <c r="CQ122" i="16"/>
  <c r="CP122" i="16"/>
  <c r="CO122" i="16"/>
  <c r="CO121" i="16"/>
  <c r="CQ120" i="16"/>
  <c r="CO120" i="16"/>
  <c r="CR119" i="16"/>
  <c r="CP119" i="16"/>
  <c r="CO119" i="16"/>
  <c r="CQ119" i="16" s="1"/>
  <c r="CO118" i="16"/>
  <c r="CP118" i="16" s="1"/>
  <c r="CQ117" i="16"/>
  <c r="CP117" i="16"/>
  <c r="CO117" i="16"/>
  <c r="CR117" i="16" s="1"/>
  <c r="CP116" i="16"/>
  <c r="CO116" i="16"/>
  <c r="CQ116" i="16" s="1"/>
  <c r="CR115" i="16"/>
  <c r="CO115" i="16"/>
  <c r="CP115" i="16" s="1"/>
  <c r="CR114" i="16"/>
  <c r="CQ114" i="16"/>
  <c r="CP114" i="16"/>
  <c r="CO114" i="16"/>
  <c r="CO113" i="16"/>
  <c r="CO112" i="16"/>
  <c r="CP112" i="16" s="1"/>
  <c r="CR111" i="16"/>
  <c r="CQ111" i="16"/>
  <c r="CP111" i="16"/>
  <c r="CO111" i="16"/>
  <c r="CO110" i="16"/>
  <c r="CQ110" i="16" s="1"/>
  <c r="CO109" i="16"/>
  <c r="CR109" i="16" s="1"/>
  <c r="CR108" i="16"/>
  <c r="CQ108" i="16"/>
  <c r="CP108" i="16"/>
  <c r="CO108" i="16"/>
  <c r="CR107" i="16"/>
  <c r="CO107" i="16"/>
  <c r="CQ107" i="16" s="1"/>
  <c r="CR106" i="16"/>
  <c r="CQ106" i="16"/>
  <c r="CP106" i="16"/>
  <c r="CO106" i="16"/>
  <c r="CP105" i="16"/>
  <c r="CO105" i="16"/>
  <c r="CO104" i="16"/>
  <c r="CP103" i="16"/>
  <c r="CO103" i="16"/>
  <c r="CR103" i="16" s="1"/>
  <c r="CO102" i="16"/>
  <c r="CR102" i="16" s="1"/>
  <c r="CQ101" i="16"/>
  <c r="CP101" i="16"/>
  <c r="CO101" i="16"/>
  <c r="CR101" i="16" s="1"/>
  <c r="CR100" i="16"/>
  <c r="CP100" i="16"/>
  <c r="CO100" i="16"/>
  <c r="CQ100" i="16" s="1"/>
  <c r="CQ99" i="16"/>
  <c r="CO99" i="16"/>
  <c r="CR99" i="16" s="1"/>
  <c r="CQ98" i="16"/>
  <c r="CP98" i="16"/>
  <c r="CO98" i="16"/>
  <c r="CR98" i="16" s="1"/>
  <c r="CO97" i="16"/>
  <c r="CQ97" i="16" s="1"/>
  <c r="CR96" i="16"/>
  <c r="CQ96" i="16"/>
  <c r="CO96" i="16"/>
  <c r="CP96" i="16" s="1"/>
  <c r="CR95" i="16"/>
  <c r="CQ95" i="16"/>
  <c r="CP95" i="16"/>
  <c r="CO95" i="16"/>
  <c r="CR94" i="16"/>
  <c r="CQ94" i="16"/>
  <c r="CP94" i="16"/>
  <c r="CO94" i="16"/>
  <c r="CO93" i="16"/>
  <c r="CR93" i="16" s="1"/>
  <c r="CO92" i="16"/>
  <c r="CO91" i="16"/>
  <c r="CP91" i="16" s="1"/>
  <c r="CO90" i="16"/>
  <c r="CQ89" i="16"/>
  <c r="CP89" i="16"/>
  <c r="CO89" i="16"/>
  <c r="CR89" i="16" s="1"/>
  <c r="CR88" i="16"/>
  <c r="CP88" i="16"/>
  <c r="CO88" i="16"/>
  <c r="CQ88" i="16" s="1"/>
  <c r="CQ87" i="16"/>
  <c r="CO87" i="16"/>
  <c r="CR87" i="16" s="1"/>
  <c r="CQ86" i="16"/>
  <c r="CP86" i="16"/>
  <c r="CO86" i="16"/>
  <c r="CR86" i="16" s="1"/>
  <c r="CO85" i="16"/>
  <c r="CR84" i="16"/>
  <c r="CQ84" i="16"/>
  <c r="CO84" i="16"/>
  <c r="CP84" i="16" s="1"/>
  <c r="CR83" i="16"/>
  <c r="CQ83" i="16"/>
  <c r="CP83" i="16"/>
  <c r="CO83" i="16"/>
  <c r="CR82" i="16"/>
  <c r="CQ82" i="16"/>
  <c r="CP82" i="16"/>
  <c r="CO82" i="16"/>
  <c r="CR81" i="16"/>
  <c r="CQ81" i="16"/>
  <c r="CP81" i="16"/>
  <c r="CO81" i="16"/>
  <c r="CO80" i="16"/>
  <c r="CR80" i="16" s="1"/>
  <c r="CO79" i="16"/>
  <c r="CO78" i="16"/>
  <c r="CQ77" i="16"/>
  <c r="CP77" i="16"/>
  <c r="CO77" i="16"/>
  <c r="CR77" i="16" s="1"/>
  <c r="CR76" i="16"/>
  <c r="CP76" i="16"/>
  <c r="CO76" i="16"/>
  <c r="CQ76" i="16" s="1"/>
  <c r="CQ75" i="16"/>
  <c r="CO75" i="16"/>
  <c r="CR75" i="16" s="1"/>
  <c r="CQ74" i="16"/>
  <c r="CP74" i="16"/>
  <c r="CO74" i="16"/>
  <c r="CR74" i="16" s="1"/>
  <c r="CO73" i="16"/>
  <c r="CR72" i="16"/>
  <c r="CQ72" i="16"/>
  <c r="CP72" i="16"/>
  <c r="CO72" i="16"/>
  <c r="CR71" i="16"/>
  <c r="CQ71" i="16"/>
  <c r="CP71" i="16"/>
  <c r="CO71" i="16"/>
  <c r="CR70" i="16"/>
  <c r="CO70" i="16"/>
  <c r="CP70" i="16" s="1"/>
  <c r="CR69" i="16"/>
  <c r="CQ69" i="16"/>
  <c r="CP69" i="16"/>
  <c r="CO69" i="16"/>
  <c r="CQ68" i="16"/>
  <c r="CP68" i="16"/>
  <c r="CO68" i="16"/>
  <c r="CR68" i="16" s="1"/>
  <c r="CQ67" i="16"/>
  <c r="CP67" i="16"/>
  <c r="CO67" i="16"/>
  <c r="CR67" i="16" s="1"/>
  <c r="CQ66" i="16"/>
  <c r="CP66" i="16"/>
  <c r="CO66" i="16"/>
  <c r="CR66" i="16" s="1"/>
  <c r="CQ65" i="16"/>
  <c r="CP65" i="16"/>
  <c r="CO65" i="16"/>
  <c r="CR65" i="16" s="1"/>
  <c r="CQ64" i="16"/>
  <c r="CP64" i="16"/>
  <c r="CO64" i="16"/>
  <c r="CR64" i="16" s="1"/>
  <c r="CO63" i="16"/>
  <c r="CQ63" i="16" s="1"/>
  <c r="CR62" i="16"/>
  <c r="CO62" i="16"/>
  <c r="CP62" i="16" s="1"/>
  <c r="CR61" i="16"/>
  <c r="CQ61" i="16"/>
  <c r="CO61" i="16"/>
  <c r="CP61" i="16" s="1"/>
  <c r="CQ60" i="16"/>
  <c r="CP60" i="16"/>
  <c r="CO60" i="16"/>
  <c r="CR60" i="16" s="1"/>
  <c r="CO59" i="16"/>
  <c r="CO58" i="16"/>
  <c r="CR58" i="16" s="1"/>
  <c r="CR57" i="16"/>
  <c r="CQ57" i="16"/>
  <c r="CP57" i="16"/>
  <c r="CO57" i="16"/>
  <c r="CQ56" i="16"/>
  <c r="CP56" i="16"/>
  <c r="CO56" i="16"/>
  <c r="CR56" i="16" s="1"/>
  <c r="CP55" i="16"/>
  <c r="CO55" i="16"/>
  <c r="CR55" i="16" s="1"/>
  <c r="CO54" i="16"/>
  <c r="CR54" i="16" s="1"/>
  <c r="CR53" i="16"/>
  <c r="CQ53" i="16"/>
  <c r="CO53" i="16"/>
  <c r="CP53" i="16" s="1"/>
  <c r="CQ52" i="16"/>
  <c r="CP52" i="16"/>
  <c r="CO52" i="16"/>
  <c r="CR52" i="16" s="1"/>
  <c r="CO51" i="16"/>
  <c r="CQ51" i="16" s="1"/>
  <c r="CR50" i="16"/>
  <c r="CO50" i="16"/>
  <c r="CP50" i="16" s="1"/>
  <c r="CR49" i="16"/>
  <c r="CQ49" i="16"/>
  <c r="CO49" i="16"/>
  <c r="CP49" i="16" s="1"/>
  <c r="CR48" i="16"/>
  <c r="CQ48" i="16"/>
  <c r="CP48" i="16"/>
  <c r="CO48" i="16"/>
  <c r="CO47" i="16"/>
  <c r="CO46" i="16"/>
  <c r="CR45" i="16"/>
  <c r="CQ45" i="16"/>
  <c r="CP45" i="16"/>
  <c r="CO45" i="16"/>
  <c r="CQ44" i="16"/>
  <c r="CP44" i="16"/>
  <c r="CO44" i="16"/>
  <c r="CR44" i="16" s="1"/>
  <c r="CP43" i="16"/>
  <c r="CO43" i="16"/>
  <c r="CR43" i="16" s="1"/>
  <c r="CO42" i="16"/>
  <c r="CR41" i="16"/>
  <c r="CQ41" i="16"/>
  <c r="CO41" i="16"/>
  <c r="CP41" i="16" s="1"/>
  <c r="CQ40" i="16"/>
  <c r="CP40" i="16"/>
  <c r="CO40" i="16"/>
  <c r="CR40" i="16" s="1"/>
  <c r="CO39" i="16"/>
  <c r="CQ39" i="16" s="1"/>
  <c r="CR38" i="16"/>
  <c r="CO38" i="16"/>
  <c r="CP38" i="16" s="1"/>
  <c r="CR37" i="16"/>
  <c r="CQ37" i="16"/>
  <c r="CO37" i="16"/>
  <c r="CP37" i="16" s="1"/>
  <c r="CR36" i="16"/>
  <c r="CQ36" i="16"/>
  <c r="CP36" i="16"/>
  <c r="CO36" i="16"/>
  <c r="CP35" i="16"/>
  <c r="CO35" i="16"/>
  <c r="CO34" i="16"/>
  <c r="CR33" i="16"/>
  <c r="CQ33" i="16"/>
  <c r="CP33" i="16"/>
  <c r="CO33" i="16"/>
  <c r="CQ32" i="16"/>
  <c r="CP32" i="16"/>
  <c r="CO32" i="16"/>
  <c r="CR32" i="16" s="1"/>
  <c r="CP31" i="16"/>
  <c r="CO31" i="16"/>
  <c r="CO30" i="16"/>
  <c r="CR29" i="16"/>
  <c r="CQ29" i="16"/>
  <c r="CO29" i="16"/>
  <c r="CP29" i="16" s="1"/>
  <c r="CQ28" i="16"/>
  <c r="CP28" i="16"/>
  <c r="CO28" i="16"/>
  <c r="CR28" i="16" s="1"/>
  <c r="CO27" i="16"/>
  <c r="CO26" i="16"/>
  <c r="CR25" i="16"/>
  <c r="CQ25" i="16"/>
  <c r="CO25" i="16"/>
  <c r="CP25" i="16" s="1"/>
  <c r="CR24" i="16"/>
  <c r="CQ24" i="16"/>
  <c r="CP24" i="16"/>
  <c r="CO24" i="16"/>
  <c r="CQ23" i="16"/>
  <c r="CP23" i="16"/>
  <c r="CO23" i="16"/>
  <c r="CR23" i="16" s="1"/>
  <c r="CO22" i="16"/>
  <c r="CR22" i="16" s="1"/>
  <c r="CR21" i="16"/>
  <c r="CQ21" i="16"/>
  <c r="CP21" i="16"/>
  <c r="CO21" i="16"/>
  <c r="CO20" i="16"/>
  <c r="CR20" i="16" s="1"/>
  <c r="CR19" i="16"/>
  <c r="CQ19" i="16"/>
  <c r="CO19" i="16"/>
  <c r="CP19" i="16" s="1"/>
  <c r="CR18" i="16"/>
  <c r="CQ18" i="16"/>
  <c r="CP18" i="16"/>
  <c r="CO18" i="16"/>
  <c r="CO17" i="16"/>
  <c r="CP17" i="16" s="1"/>
  <c r="CO16" i="16"/>
  <c r="CO15" i="16"/>
  <c r="CO14" i="16"/>
  <c r="CO13" i="16"/>
  <c r="CO12" i="16"/>
  <c r="CO11" i="16"/>
  <c r="CO10" i="16"/>
  <c r="CV9" i="16"/>
  <c r="CU9" i="16"/>
  <c r="CT9" i="16"/>
  <c r="CO9" i="16"/>
  <c r="C3" i="16"/>
  <c r="C4" i="16" s="1"/>
  <c r="C5" i="16" s="1"/>
  <c r="C6" i="16" s="1"/>
  <c r="C7" i="16" s="1"/>
  <c r="C8" i="16" s="1"/>
  <c r="C9" i="16" s="1"/>
  <c r="C10" i="16" s="1"/>
  <c r="C11" i="16" s="1"/>
  <c r="C12" i="16" s="1"/>
  <c r="C13" i="16" s="1"/>
  <c r="C14" i="16" s="1"/>
  <c r="C15" i="16" s="1"/>
  <c r="C16" i="16" s="1"/>
  <c r="C17" i="16" s="1"/>
  <c r="C18" i="16" s="1"/>
  <c r="C19" i="16" s="1"/>
  <c r="C20" i="16" s="1"/>
  <c r="C21" i="16" s="1"/>
  <c r="C22" i="16" s="1"/>
  <c r="C23" i="16" s="1"/>
  <c r="C24" i="16" s="1"/>
  <c r="C25" i="16" s="1"/>
  <c r="C26" i="16" s="1"/>
  <c r="C27" i="16" s="1"/>
  <c r="C28" i="16" s="1"/>
  <c r="C29" i="16" s="1"/>
  <c r="C30" i="16" s="1"/>
  <c r="C31" i="16" s="1"/>
  <c r="C32" i="16" s="1"/>
  <c r="C33" i="16" s="1"/>
  <c r="C34" i="16" s="1"/>
  <c r="C35" i="16" s="1"/>
  <c r="C36" i="16" s="1"/>
  <c r="C37" i="16" s="1"/>
  <c r="C38" i="16" s="1"/>
  <c r="C39" i="16" s="1"/>
  <c r="C40" i="16" s="1"/>
  <c r="C41" i="16" s="1"/>
  <c r="C42" i="16" s="1"/>
  <c r="C43" i="16" s="1"/>
  <c r="C44" i="16" s="1"/>
  <c r="C45" i="16" s="1"/>
  <c r="C46" i="16" s="1"/>
  <c r="C47" i="16" s="1"/>
  <c r="C48" i="16" s="1"/>
  <c r="C49" i="16" s="1"/>
  <c r="C50" i="16" s="1"/>
  <c r="C51" i="16" s="1"/>
  <c r="C52" i="16" s="1"/>
  <c r="C53" i="16" s="1"/>
  <c r="C54" i="16" s="1"/>
  <c r="C55" i="16" s="1"/>
  <c r="C56" i="16" s="1"/>
  <c r="C57" i="16" s="1"/>
  <c r="C58" i="16" s="1"/>
  <c r="C59" i="16" s="1"/>
  <c r="C60" i="16" s="1"/>
  <c r="C61" i="16" s="1"/>
  <c r="C62" i="16" s="1"/>
  <c r="C63" i="16" s="1"/>
  <c r="C64" i="16" s="1"/>
  <c r="C65" i="16" s="1"/>
  <c r="C66" i="16" s="1"/>
  <c r="C67" i="16" s="1"/>
  <c r="C68" i="16" s="1"/>
  <c r="C69" i="16" s="1"/>
  <c r="C70" i="16" s="1"/>
  <c r="C71" i="16" s="1"/>
  <c r="C72" i="16" s="1"/>
  <c r="C73" i="16" s="1"/>
  <c r="C74" i="16" s="1"/>
  <c r="C75" i="16" s="1"/>
  <c r="C76" i="16" s="1"/>
  <c r="C77" i="16" s="1"/>
  <c r="C78" i="16" s="1"/>
  <c r="C79" i="16" s="1"/>
  <c r="C80" i="16" s="1"/>
  <c r="C81" i="16" s="1"/>
  <c r="C82" i="16" s="1"/>
  <c r="C83" i="16" s="1"/>
  <c r="C84" i="16" s="1"/>
  <c r="C85" i="16" s="1"/>
  <c r="C86" i="16" s="1"/>
  <c r="C87" i="16" s="1"/>
  <c r="C88" i="16" s="1"/>
  <c r="C89" i="16" s="1"/>
  <c r="C90" i="16" s="1"/>
  <c r="C91" i="16" s="1"/>
  <c r="C92" i="16" s="1"/>
  <c r="C93" i="16" s="1"/>
  <c r="C94" i="16" s="1"/>
  <c r="C95" i="16" s="1"/>
  <c r="C96" i="16" s="1"/>
  <c r="C97" i="16" s="1"/>
  <c r="C98" i="16" s="1"/>
  <c r="C99" i="16" s="1"/>
  <c r="C100" i="16" s="1"/>
  <c r="C101" i="16" s="1"/>
  <c r="C102" i="16" s="1"/>
  <c r="C103" i="16" s="1"/>
  <c r="C104" i="16" s="1"/>
  <c r="C105" i="16" s="1"/>
  <c r="C106" i="16" s="1"/>
  <c r="C107" i="16" s="1"/>
  <c r="C108" i="16" s="1"/>
  <c r="C109" i="16" s="1"/>
  <c r="C110" i="16" s="1"/>
  <c r="C111" i="16" s="1"/>
  <c r="C112" i="16" s="1"/>
  <c r="C113" i="16" s="1"/>
  <c r="C114" i="16" s="1"/>
  <c r="C115" i="16" s="1"/>
  <c r="C116" i="16" s="1"/>
  <c r="C117" i="16" s="1"/>
  <c r="C118" i="16" s="1"/>
  <c r="C119" i="16" s="1"/>
  <c r="C120" i="16" s="1"/>
  <c r="C121" i="16" s="1"/>
  <c r="C122" i="16" s="1"/>
  <c r="C123" i="16" s="1"/>
  <c r="C124" i="16" s="1"/>
  <c r="C125" i="16" s="1"/>
  <c r="C126" i="16" s="1"/>
  <c r="C127" i="16" s="1"/>
  <c r="C128" i="16" s="1"/>
  <c r="C129" i="16" s="1"/>
  <c r="C130" i="16" s="1"/>
  <c r="C131" i="16" s="1"/>
  <c r="C132" i="16" s="1"/>
  <c r="C133" i="16" s="1"/>
  <c r="C134" i="16" s="1"/>
  <c r="C135" i="16" s="1"/>
  <c r="C136" i="16" s="1"/>
  <c r="C137" i="16" s="1"/>
  <c r="C138" i="16" s="1"/>
  <c r="C139" i="16" s="1"/>
  <c r="C140" i="16" s="1"/>
  <c r="C141" i="16" s="1"/>
  <c r="C142" i="16" s="1"/>
  <c r="C143" i="16" s="1"/>
  <c r="C144" i="16" s="1"/>
  <c r="C145" i="16" s="1"/>
  <c r="C146" i="16" s="1"/>
  <c r="C147" i="16" s="1"/>
  <c r="C148" i="16" s="1"/>
  <c r="C149" i="16" s="1"/>
  <c r="C150" i="16" s="1"/>
  <c r="C151" i="16" s="1"/>
  <c r="C152" i="16" s="1"/>
  <c r="C153" i="16" s="1"/>
  <c r="C154" i="16" s="1"/>
  <c r="C155" i="16" s="1"/>
  <c r="C156" i="16" s="1"/>
  <c r="C157" i="16" s="1"/>
  <c r="C158" i="16" s="1"/>
  <c r="C159" i="16" s="1"/>
  <c r="C160" i="16" s="1"/>
  <c r="C161" i="16" s="1"/>
  <c r="C162" i="16" s="1"/>
  <c r="C163" i="16" s="1"/>
  <c r="C164" i="16" s="1"/>
  <c r="C165" i="16" s="1"/>
  <c r="C166" i="16" s="1"/>
  <c r="C167" i="16" s="1"/>
  <c r="C168" i="16" s="1"/>
  <c r="C169" i="16" s="1"/>
  <c r="C170" i="16" s="1"/>
  <c r="C171" i="16" s="1"/>
  <c r="C172" i="16" s="1"/>
  <c r="C173" i="16" s="1"/>
  <c r="C174" i="16" s="1"/>
  <c r="C175" i="16" s="1"/>
  <c r="C176" i="16" s="1"/>
  <c r="C177" i="16" s="1"/>
  <c r="C178" i="16" s="1"/>
  <c r="C179" i="16" s="1"/>
  <c r="C180" i="16" s="1"/>
  <c r="C181" i="16" s="1"/>
  <c r="C182" i="16" s="1"/>
  <c r="C183" i="16" s="1"/>
  <c r="C184" i="16" s="1"/>
  <c r="C185" i="16" s="1"/>
  <c r="C186" i="16" s="1"/>
  <c r="C187" i="16" s="1"/>
  <c r="C188" i="16" s="1"/>
  <c r="C189" i="16" s="1"/>
  <c r="C190" i="16" s="1"/>
  <c r="C191" i="16" s="1"/>
  <c r="C192" i="16" s="1"/>
  <c r="C193" i="16" s="1"/>
  <c r="C194" i="16" s="1"/>
  <c r="C195" i="16" s="1"/>
  <c r="C196" i="16" s="1"/>
  <c r="C197" i="16" s="1"/>
  <c r="C198" i="16" s="1"/>
  <c r="C199" i="16" s="1"/>
  <c r="C200" i="16" s="1"/>
  <c r="C201" i="16" s="1"/>
  <c r="C202" i="16" s="1"/>
  <c r="C203" i="16" s="1"/>
  <c r="C204" i="16" s="1"/>
  <c r="C205" i="16" s="1"/>
  <c r="C206" i="16" s="1"/>
  <c r="C207" i="16" s="1"/>
  <c r="C208" i="16" s="1"/>
  <c r="C209" i="16" s="1"/>
  <c r="C210" i="16" s="1"/>
  <c r="C211" i="16" s="1"/>
  <c r="C212" i="16" s="1"/>
  <c r="C213" i="16" s="1"/>
  <c r="C214" i="16" s="1"/>
  <c r="C215" i="16" s="1"/>
  <c r="C216" i="16" s="1"/>
  <c r="C217" i="16" s="1"/>
  <c r="C218" i="16" s="1"/>
  <c r="C219" i="16" s="1"/>
  <c r="C220" i="16" s="1"/>
  <c r="C221" i="16" s="1"/>
  <c r="C222" i="16" s="1"/>
  <c r="C223" i="16" s="1"/>
  <c r="C224" i="16" s="1"/>
  <c r="C225" i="16" s="1"/>
  <c r="C226" i="16" s="1"/>
  <c r="C227" i="16" s="1"/>
  <c r="C228" i="16" s="1"/>
  <c r="C229" i="16" s="1"/>
  <c r="C230" i="16" s="1"/>
  <c r="C231" i="16" s="1"/>
  <c r="C232" i="16" s="1"/>
  <c r="C233" i="16" s="1"/>
  <c r="C234" i="16" s="1"/>
  <c r="C235" i="16" s="1"/>
  <c r="C236" i="16" s="1"/>
  <c r="C237" i="16" s="1"/>
  <c r="C238" i="16" s="1"/>
  <c r="C239" i="16" s="1"/>
  <c r="C240" i="16" s="1"/>
  <c r="C241" i="16" s="1"/>
  <c r="C242" i="16" s="1"/>
  <c r="C243" i="16" s="1"/>
  <c r="C244" i="16" s="1"/>
  <c r="C245" i="16" s="1"/>
  <c r="C246" i="16" s="1"/>
  <c r="C247" i="16" s="1"/>
  <c r="C248" i="16" s="1"/>
  <c r="C249" i="16" s="1"/>
  <c r="C250" i="16" s="1"/>
  <c r="C251" i="16" s="1"/>
  <c r="C252" i="16" s="1"/>
  <c r="C253" i="16" s="1"/>
  <c r="C254" i="16" s="1"/>
  <c r="C255" i="16" s="1"/>
  <c r="C256" i="16" s="1"/>
  <c r="C257" i="16" s="1"/>
  <c r="C258" i="16" s="1"/>
  <c r="C259" i="16" s="1"/>
  <c r="C260" i="16" s="1"/>
  <c r="C261" i="16" s="1"/>
  <c r="C262" i="16" s="1"/>
  <c r="C263" i="16" s="1"/>
  <c r="C264" i="16" s="1"/>
  <c r="C265" i="16" s="1"/>
  <c r="C266" i="16" s="1"/>
  <c r="C267" i="16" s="1"/>
  <c r="C268" i="16" s="1"/>
  <c r="C269" i="16" s="1"/>
  <c r="C270" i="16" s="1"/>
  <c r="C271" i="16" s="1"/>
  <c r="C272" i="16" s="1"/>
  <c r="C273" i="16" s="1"/>
  <c r="C274" i="16" s="1"/>
  <c r="C275" i="16" s="1"/>
  <c r="C276" i="16" s="1"/>
  <c r="C277" i="16" s="1"/>
  <c r="C278" i="16" s="1"/>
  <c r="C279" i="16" s="1"/>
  <c r="C280" i="16" s="1"/>
  <c r="C281" i="16" s="1"/>
  <c r="C282" i="16" s="1"/>
  <c r="C283" i="16" s="1"/>
  <c r="C284" i="16" s="1"/>
  <c r="C285" i="16" s="1"/>
  <c r="C286" i="16" s="1"/>
  <c r="C287" i="16" s="1"/>
  <c r="C288" i="16" s="1"/>
  <c r="C289" i="16" s="1"/>
  <c r="C290" i="16" s="1"/>
  <c r="C291" i="16" s="1"/>
  <c r="C292" i="16" s="1"/>
  <c r="C293" i="16" s="1"/>
  <c r="C294" i="16" s="1"/>
  <c r="C295" i="16" s="1"/>
  <c r="C296" i="16" s="1"/>
  <c r="C297" i="16" s="1"/>
  <c r="C298" i="16" s="1"/>
  <c r="C299" i="16" s="1"/>
  <c r="C300" i="16" s="1"/>
  <c r="C301" i="16" s="1"/>
  <c r="C302" i="16" s="1"/>
  <c r="C303" i="16" s="1"/>
  <c r="C304" i="16" s="1"/>
  <c r="C305" i="16" s="1"/>
  <c r="C306" i="16" s="1"/>
  <c r="C307" i="16" s="1"/>
  <c r="C308" i="16" s="1"/>
  <c r="C309" i="16" s="1"/>
  <c r="C310" i="16" s="1"/>
  <c r="C311" i="16" s="1"/>
  <c r="C312" i="16" s="1"/>
  <c r="C313" i="16" s="1"/>
  <c r="C314" i="16" s="1"/>
  <c r="C315" i="16" s="1"/>
  <c r="C316" i="16" s="1"/>
  <c r="C317" i="16" s="1"/>
  <c r="C318" i="16" s="1"/>
  <c r="C319" i="16" s="1"/>
  <c r="C320" i="16" s="1"/>
  <c r="C321" i="16" s="1"/>
  <c r="C322" i="16" s="1"/>
  <c r="C323" i="16" s="1"/>
  <c r="C324" i="16" s="1"/>
  <c r="C325" i="16" s="1"/>
  <c r="C326" i="16" s="1"/>
  <c r="C327" i="16" s="1"/>
  <c r="C328" i="16" s="1"/>
  <c r="C329" i="16" s="1"/>
  <c r="C330" i="16" s="1"/>
  <c r="C331" i="16" s="1"/>
  <c r="C332" i="16" s="1"/>
  <c r="C333" i="16" s="1"/>
  <c r="C334" i="16" s="1"/>
  <c r="C335" i="16" s="1"/>
  <c r="C336" i="16" s="1"/>
  <c r="C337" i="16" s="1"/>
  <c r="C338" i="16" s="1"/>
  <c r="C339" i="16" s="1"/>
  <c r="C340" i="16" s="1"/>
  <c r="C341" i="16" s="1"/>
  <c r="C342" i="16" s="1"/>
  <c r="C343" i="16" s="1"/>
  <c r="C344" i="16" s="1"/>
  <c r="C345" i="16" s="1"/>
  <c r="C346" i="16" s="1"/>
  <c r="C347" i="16" s="1"/>
  <c r="C348" i="16" s="1"/>
  <c r="C349" i="16" s="1"/>
  <c r="C350" i="16" s="1"/>
  <c r="C351" i="16" s="1"/>
  <c r="C352" i="16" s="1"/>
  <c r="C353" i="16" s="1"/>
  <c r="C354" i="16" s="1"/>
  <c r="C355" i="16" s="1"/>
  <c r="C356" i="16" s="1"/>
  <c r="C357" i="16" s="1"/>
  <c r="C358" i="16" s="1"/>
  <c r="C359" i="16" s="1"/>
  <c r="C360" i="16" s="1"/>
  <c r="C361" i="16" s="1"/>
  <c r="C362" i="16" s="1"/>
  <c r="C363" i="16" s="1"/>
  <c r="C364" i="16" s="1"/>
  <c r="C365" i="16" s="1"/>
  <c r="C366" i="16" s="1"/>
  <c r="C367" i="16" s="1"/>
  <c r="C368" i="16" s="1"/>
  <c r="C369" i="16" s="1"/>
  <c r="C370" i="16" s="1"/>
  <c r="C371" i="16" s="1"/>
  <c r="C372" i="16" s="1"/>
  <c r="C373" i="16" s="1"/>
  <c r="C374" i="16" s="1"/>
  <c r="C375" i="16" s="1"/>
  <c r="C376" i="16" s="1"/>
  <c r="C377" i="16" s="1"/>
  <c r="C378" i="16" s="1"/>
  <c r="C379" i="16" s="1"/>
  <c r="C380" i="16" s="1"/>
  <c r="C381" i="16" s="1"/>
  <c r="C382" i="16" s="1"/>
  <c r="C383" i="16" s="1"/>
  <c r="C384" i="16" s="1"/>
  <c r="C385" i="16" s="1"/>
  <c r="C386" i="16" s="1"/>
  <c r="C387" i="16" s="1"/>
  <c r="C388" i="16" s="1"/>
  <c r="C389" i="16" s="1"/>
  <c r="C390" i="16" s="1"/>
  <c r="C391" i="16" s="1"/>
  <c r="C392" i="16" s="1"/>
  <c r="C393" i="16" s="1"/>
  <c r="C394" i="16" s="1"/>
  <c r="C395" i="16" s="1"/>
  <c r="C396" i="16" s="1"/>
  <c r="C397" i="16" s="1"/>
  <c r="C398" i="16" s="1"/>
  <c r="C399" i="16" s="1"/>
  <c r="C400" i="16" s="1"/>
  <c r="C401" i="16" s="1"/>
  <c r="C402" i="16" s="1"/>
  <c r="C403" i="16" s="1"/>
  <c r="C404" i="16" s="1"/>
  <c r="C405" i="16" s="1"/>
  <c r="C406" i="16" s="1"/>
  <c r="C407" i="16" s="1"/>
  <c r="C408" i="16" s="1"/>
  <c r="C409" i="16" s="1"/>
  <c r="C410" i="16" s="1"/>
  <c r="C411" i="16" s="1"/>
  <c r="C412" i="16" s="1"/>
  <c r="C413" i="16" s="1"/>
  <c r="C414" i="16" s="1"/>
  <c r="C415" i="16" s="1"/>
  <c r="C416" i="16" s="1"/>
  <c r="C417" i="16" s="1"/>
  <c r="C418" i="16" s="1"/>
  <c r="C419" i="16" s="1"/>
  <c r="C420" i="16" s="1"/>
  <c r="C421" i="16" s="1"/>
  <c r="C422" i="16" s="1"/>
  <c r="C423" i="16" s="1"/>
  <c r="C424" i="16" s="1"/>
  <c r="C425" i="16" s="1"/>
  <c r="C426" i="16" s="1"/>
  <c r="C427" i="16" s="1"/>
  <c r="C428" i="16" s="1"/>
  <c r="C429" i="16" s="1"/>
  <c r="C430" i="16" s="1"/>
  <c r="C431" i="16" s="1"/>
  <c r="C432" i="16" s="1"/>
  <c r="C433" i="16" s="1"/>
  <c r="C434" i="16" s="1"/>
  <c r="C435" i="16" s="1"/>
  <c r="C436" i="16" s="1"/>
  <c r="C437" i="16" s="1"/>
  <c r="C438" i="16" s="1"/>
  <c r="C439" i="16" s="1"/>
  <c r="C440" i="16" s="1"/>
  <c r="C441" i="16" s="1"/>
  <c r="C442" i="16" s="1"/>
  <c r="C443" i="16" s="1"/>
  <c r="C444" i="16" s="1"/>
  <c r="C445" i="16" s="1"/>
  <c r="C446" i="16" s="1"/>
  <c r="C447" i="16" s="1"/>
  <c r="C448" i="16" s="1"/>
  <c r="C449" i="16" s="1"/>
  <c r="C450" i="16" s="1"/>
  <c r="C451" i="16" s="1"/>
  <c r="C452" i="16" s="1"/>
  <c r="C453" i="16" s="1"/>
  <c r="C454" i="16" s="1"/>
  <c r="C455" i="16" s="1"/>
  <c r="C456" i="16" s="1"/>
  <c r="C457" i="16" s="1"/>
  <c r="C458" i="16" s="1"/>
  <c r="C459" i="16" s="1"/>
  <c r="C460" i="16" s="1"/>
  <c r="C461" i="16" s="1"/>
  <c r="C462" i="16" s="1"/>
  <c r="C463" i="16" s="1"/>
  <c r="C464" i="16" s="1"/>
  <c r="C465" i="16" s="1"/>
  <c r="C466" i="16" s="1"/>
  <c r="C467" i="16" s="1"/>
  <c r="C468" i="16" s="1"/>
  <c r="C469" i="16" s="1"/>
  <c r="C470" i="16" s="1"/>
  <c r="C471" i="16" s="1"/>
  <c r="C472" i="16" s="1"/>
  <c r="C473" i="16" s="1"/>
  <c r="C474" i="16" s="1"/>
  <c r="C475" i="16" s="1"/>
  <c r="C476" i="16" s="1"/>
  <c r="C477" i="16" s="1"/>
  <c r="C478" i="16" s="1"/>
  <c r="C479" i="16" s="1"/>
  <c r="C480" i="16" s="1"/>
  <c r="C481" i="16" s="1"/>
  <c r="C482" i="16" s="1"/>
  <c r="C483" i="16" s="1"/>
  <c r="C484" i="16" s="1"/>
  <c r="C485" i="16" s="1"/>
  <c r="C486" i="16" s="1"/>
  <c r="C487" i="16" s="1"/>
  <c r="C488" i="16" s="1"/>
  <c r="C489" i="16" s="1"/>
  <c r="C490" i="16" s="1"/>
  <c r="C491" i="16" s="1"/>
  <c r="C492" i="16" s="1"/>
  <c r="C493" i="16" s="1"/>
  <c r="C494" i="16" s="1"/>
  <c r="C495" i="16" s="1"/>
  <c r="C496" i="16" s="1"/>
  <c r="C497" i="16" s="1"/>
  <c r="C498" i="16" s="1"/>
  <c r="C499" i="16" s="1"/>
  <c r="C500" i="16" s="1"/>
  <c r="C501" i="16" s="1"/>
  <c r="C502" i="16" s="1"/>
  <c r="E1" i="16"/>
  <c r="F1" i="16" s="1"/>
  <c r="G1" i="16" s="1"/>
  <c r="H1" i="16" s="1"/>
  <c r="I1" i="16" s="1"/>
  <c r="J1" i="16" s="1"/>
  <c r="K1" i="16" s="1"/>
  <c r="L1" i="16" s="1"/>
  <c r="M1" i="16" s="1"/>
  <c r="N1" i="16" s="1"/>
  <c r="O1" i="16" s="1"/>
  <c r="P1" i="16" s="1"/>
  <c r="Q1" i="16" s="1"/>
  <c r="R1" i="16" s="1"/>
  <c r="S1" i="16" s="1"/>
  <c r="T1" i="16" s="1"/>
  <c r="U1" i="16" s="1"/>
  <c r="V1" i="16" s="1"/>
  <c r="W1" i="16" s="1"/>
  <c r="X1" i="16" s="1"/>
  <c r="Y1" i="16" s="1"/>
  <c r="Z1" i="16" s="1"/>
  <c r="AA1" i="16" s="1"/>
  <c r="AB1" i="16" s="1"/>
  <c r="AC1" i="16" s="1"/>
  <c r="AD1" i="16" s="1"/>
  <c r="AE1" i="16" s="1"/>
  <c r="AF1" i="16" s="1"/>
  <c r="AG1" i="16" s="1"/>
  <c r="AH1" i="16" s="1"/>
  <c r="AI1" i="16" s="1"/>
  <c r="AJ1" i="16" s="1"/>
  <c r="AK1" i="16" s="1"/>
  <c r="AL1" i="16" s="1"/>
  <c r="AM1" i="16" s="1"/>
  <c r="AN1" i="16" s="1"/>
  <c r="AO1" i="16" s="1"/>
  <c r="AP1" i="16" s="1"/>
  <c r="AQ1" i="16" s="1"/>
  <c r="AR1" i="16" s="1"/>
  <c r="AS1" i="16" s="1"/>
  <c r="AT1" i="16" s="1"/>
  <c r="AU1" i="16" s="1"/>
  <c r="AV1" i="16" s="1"/>
  <c r="AW1" i="16" s="1"/>
  <c r="AX1" i="16" s="1"/>
  <c r="AY1" i="16" s="1"/>
  <c r="AZ1" i="16" s="1"/>
  <c r="BA1" i="16" s="1"/>
  <c r="D2" i="16"/>
  <c r="CQ2" i="16" l="1"/>
  <c r="CU2" i="16"/>
  <c r="CP4" i="16"/>
  <c r="CR4" i="16"/>
  <c r="CQ4" i="16"/>
  <c r="CP26" i="16"/>
  <c r="CQ26" i="16"/>
  <c r="CR26" i="16"/>
  <c r="CQ30" i="16"/>
  <c r="CP30" i="16"/>
  <c r="CR78" i="16"/>
  <c r="CQ78" i="16"/>
  <c r="CP78" i="16"/>
  <c r="CR512" i="16"/>
  <c r="CQ512" i="16"/>
  <c r="CP512" i="16"/>
  <c r="CR536" i="16"/>
  <c r="CQ536" i="16"/>
  <c r="CP536" i="16"/>
  <c r="CR560" i="16"/>
  <c r="CQ560" i="16"/>
  <c r="CP560" i="16"/>
  <c r="CQ922" i="16"/>
  <c r="CP922" i="16"/>
  <c r="CR922" i="16"/>
  <c r="CQ20" i="16"/>
  <c r="CR30" i="16"/>
  <c r="CQ34" i="16"/>
  <c r="CP34" i="16"/>
  <c r="CR59" i="16"/>
  <c r="CQ59" i="16"/>
  <c r="CP59" i="16"/>
  <c r="CP20" i="16"/>
  <c r="CR31" i="16"/>
  <c r="CQ31" i="16"/>
  <c r="CR34" i="16"/>
  <c r="CR35" i="16"/>
  <c r="CQ35" i="16"/>
  <c r="CR42" i="16"/>
  <c r="CQ42" i="16"/>
  <c r="CP42" i="16"/>
  <c r="CR92" i="16"/>
  <c r="CQ92" i="16"/>
  <c r="CP92" i="16"/>
  <c r="CR524" i="16"/>
  <c r="CQ524" i="16"/>
  <c r="CP524" i="16"/>
  <c r="CR548" i="16"/>
  <c r="CQ548" i="16"/>
  <c r="CP548" i="16"/>
  <c r="CR582" i="16"/>
  <c r="CQ582" i="16"/>
  <c r="CP582" i="16"/>
  <c r="CQ814" i="16"/>
  <c r="CP814" i="16"/>
  <c r="CR814" i="16"/>
  <c r="CR46" i="16"/>
  <c r="CQ46" i="16"/>
  <c r="CP46" i="16"/>
  <c r="CP22" i="16"/>
  <c r="CQ17" i="16"/>
  <c r="CQ22" i="16"/>
  <c r="CQ73" i="16"/>
  <c r="CP73" i="16"/>
  <c r="CR73" i="16"/>
  <c r="CR17" i="16"/>
  <c r="CQ27" i="16"/>
  <c r="CR27" i="16"/>
  <c r="CP27" i="16"/>
  <c r="CR47" i="16"/>
  <c r="CQ47" i="16"/>
  <c r="CP47" i="16"/>
  <c r="CQ38" i="16"/>
  <c r="CR39" i="16"/>
  <c r="CQ50" i="16"/>
  <c r="CR51" i="16"/>
  <c r="CQ62" i="16"/>
  <c r="CR63" i="16"/>
  <c r="CQ70" i="16"/>
  <c r="CR105" i="16"/>
  <c r="CQ105" i="16"/>
  <c r="CP58" i="16"/>
  <c r="CR79" i="16"/>
  <c r="CQ79" i="16"/>
  <c r="CP93" i="16"/>
  <c r="CQ58" i="16"/>
  <c r="CP79" i="16"/>
  <c r="CQ93" i="16"/>
  <c r="CQ113" i="16"/>
  <c r="CR113" i="16"/>
  <c r="CR136" i="16"/>
  <c r="CQ136" i="16"/>
  <c r="CP136" i="16"/>
  <c r="CP80" i="16"/>
  <c r="CP113" i="16"/>
  <c r="CR145" i="16"/>
  <c r="CQ145" i="16"/>
  <c r="CQ43" i="16"/>
  <c r="CP54" i="16"/>
  <c r="CQ55" i="16"/>
  <c r="CQ80" i="16"/>
  <c r="CR104" i="16"/>
  <c r="CQ104" i="16"/>
  <c r="CP104" i="16"/>
  <c r="CQ54" i="16"/>
  <c r="CR90" i="16"/>
  <c r="CQ90" i="16"/>
  <c r="CP90" i="16"/>
  <c r="CP39" i="16"/>
  <c r="CP51" i="16"/>
  <c r="CP63" i="16"/>
  <c r="CQ85" i="16"/>
  <c r="CP85" i="16"/>
  <c r="CR85" i="16"/>
  <c r="CR91" i="16"/>
  <c r="CQ91" i="16"/>
  <c r="CR97" i="16"/>
  <c r="CR110" i="16"/>
  <c r="CR124" i="16"/>
  <c r="CQ124" i="16"/>
  <c r="CP124" i="16"/>
  <c r="CP102" i="16"/>
  <c r="CQ103" i="16"/>
  <c r="CP109" i="16"/>
  <c r="CR121" i="16"/>
  <c r="CQ121" i="16"/>
  <c r="CQ102" i="16"/>
  <c r="CQ109" i="16"/>
  <c r="CQ118" i="16"/>
  <c r="CP121" i="16"/>
  <c r="CP175" i="16"/>
  <c r="CR175" i="16"/>
  <c r="CP107" i="16"/>
  <c r="CR118" i="16"/>
  <c r="CR137" i="16"/>
  <c r="CQ137" i="16"/>
  <c r="CP75" i="16"/>
  <c r="CP87" i="16"/>
  <c r="CP99" i="16"/>
  <c r="CQ115" i="16"/>
  <c r="CR116" i="16"/>
  <c r="CR125" i="16"/>
  <c r="CQ125" i="16"/>
  <c r="CP137" i="16"/>
  <c r="CP97" i="16"/>
  <c r="CP110" i="16"/>
  <c r="CQ112" i="16"/>
  <c r="CR112" i="16"/>
  <c r="CR120" i="16"/>
  <c r="CP120" i="16"/>
  <c r="CP141" i="16"/>
  <c r="CP144" i="16"/>
  <c r="CP153" i="16"/>
  <c r="CR153" i="16"/>
  <c r="CQ158" i="16"/>
  <c r="CP158" i="16"/>
  <c r="CR180" i="16"/>
  <c r="CQ180" i="16"/>
  <c r="CP180" i="16"/>
  <c r="CR218" i="16"/>
  <c r="CQ218" i="16"/>
  <c r="CP218" i="16"/>
  <c r="CP160" i="16"/>
  <c r="CR172" i="16"/>
  <c r="CP172" i="16"/>
  <c r="CP140" i="16"/>
  <c r="CP147" i="16"/>
  <c r="CP148" i="16"/>
  <c r="CP132" i="16"/>
  <c r="CQ133" i="16"/>
  <c r="CQ140" i="16"/>
  <c r="CQ147" i="16"/>
  <c r="CQ148" i="16"/>
  <c r="CR155" i="16"/>
  <c r="CP155" i="16"/>
  <c r="CQ132" i="16"/>
  <c r="CR159" i="16"/>
  <c r="CQ159" i="16"/>
  <c r="CR143" i="16"/>
  <c r="CP143" i="16"/>
  <c r="CP159" i="16"/>
  <c r="CR163" i="16"/>
  <c r="CR173" i="16"/>
  <c r="CR186" i="16"/>
  <c r="CQ186" i="16"/>
  <c r="CP186" i="16"/>
  <c r="CR167" i="16"/>
  <c r="CQ167" i="16"/>
  <c r="CP167" i="16"/>
  <c r="CQ170" i="16"/>
  <c r="CP170" i="16"/>
  <c r="CR165" i="16"/>
  <c r="CR177" i="16"/>
  <c r="CR192" i="16"/>
  <c r="CQ192" i="16"/>
  <c r="CQ171" i="16"/>
  <c r="CP192" i="16"/>
  <c r="CR221" i="16"/>
  <c r="CQ221" i="16"/>
  <c r="CP221" i="16"/>
  <c r="CR223" i="16"/>
  <c r="CQ223" i="16"/>
  <c r="CP223" i="16"/>
  <c r="CP179" i="16"/>
  <c r="CP181" i="16"/>
  <c r="CQ183" i="16"/>
  <c r="CQ195" i="16"/>
  <c r="CP195" i="16"/>
  <c r="CP199" i="16"/>
  <c r="CQ199" i="16"/>
  <c r="CR259" i="16"/>
  <c r="CQ259" i="16"/>
  <c r="CP259" i="16"/>
  <c r="CQ179" i="16"/>
  <c r="CQ181" i="16"/>
  <c r="CR183" i="16"/>
  <c r="CR204" i="16"/>
  <c r="CQ204" i="16"/>
  <c r="CR184" i="16"/>
  <c r="CQ184" i="16"/>
  <c r="CP188" i="16"/>
  <c r="CR196" i="16"/>
  <c r="CQ196" i="16"/>
  <c r="CR203" i="16"/>
  <c r="CQ203" i="16"/>
  <c r="CP203" i="16"/>
  <c r="CP204" i="16"/>
  <c r="CR208" i="16"/>
  <c r="CQ208" i="16"/>
  <c r="CR191" i="16"/>
  <c r="CQ191" i="16"/>
  <c r="CP191" i="16"/>
  <c r="CQ207" i="16"/>
  <c r="CP207" i="16"/>
  <c r="CQ211" i="16"/>
  <c r="CQ219" i="16"/>
  <c r="CR222" i="16"/>
  <c r="CQ227" i="16"/>
  <c r="CP227" i="16"/>
  <c r="CR234" i="16"/>
  <c r="CQ234" i="16"/>
  <c r="CP234" i="16"/>
  <c r="CR240" i="16"/>
  <c r="CQ240" i="16"/>
  <c r="CR246" i="16"/>
  <c r="CQ246" i="16"/>
  <c r="CP246" i="16"/>
  <c r="CR278" i="16"/>
  <c r="CQ278" i="16"/>
  <c r="CP278" i="16"/>
  <c r="CP215" i="16"/>
  <c r="CP220" i="16"/>
  <c r="CR228" i="16"/>
  <c r="CQ228" i="16"/>
  <c r="CR235" i="16"/>
  <c r="CQ235" i="16"/>
  <c r="CR239" i="16"/>
  <c r="CQ239" i="16"/>
  <c r="CP239" i="16"/>
  <c r="CP240" i="16"/>
  <c r="CR252" i="16"/>
  <c r="CQ252" i="16"/>
  <c r="CQ215" i="16"/>
  <c r="CQ220" i="16"/>
  <c r="CP252" i="16"/>
  <c r="CR251" i="16"/>
  <c r="CQ251" i="16"/>
  <c r="CP251" i="16"/>
  <c r="CR290" i="16"/>
  <c r="CQ290" i="16"/>
  <c r="CP290" i="16"/>
  <c r="CR258" i="16"/>
  <c r="CR265" i="16"/>
  <c r="CQ266" i="16"/>
  <c r="CR267" i="16"/>
  <c r="CQ306" i="16"/>
  <c r="CR306" i="16"/>
  <c r="CR263" i="16"/>
  <c r="CQ263" i="16"/>
  <c r="CP263" i="16"/>
  <c r="CR389" i="16"/>
  <c r="CQ389" i="16"/>
  <c r="CP389" i="16"/>
  <c r="CR335" i="16"/>
  <c r="CQ335" i="16"/>
  <c r="CP335" i="16"/>
  <c r="CR277" i="16"/>
  <c r="CQ277" i="16"/>
  <c r="CP277" i="16"/>
  <c r="CQ247" i="16"/>
  <c r="CP264" i="16"/>
  <c r="CQ264" i="16"/>
  <c r="CR271" i="16"/>
  <c r="CP271" i="16"/>
  <c r="CQ274" i="16"/>
  <c r="CP274" i="16"/>
  <c r="CR289" i="16"/>
  <c r="CQ289" i="16"/>
  <c r="CP289" i="16"/>
  <c r="CQ262" i="16"/>
  <c r="CP262" i="16"/>
  <c r="CR274" i="16"/>
  <c r="CR269" i="16"/>
  <c r="CQ281" i="16"/>
  <c r="CQ293" i="16"/>
  <c r="CQ301" i="16"/>
  <c r="CR310" i="16"/>
  <c r="CP311" i="16"/>
  <c r="CQ312" i="16"/>
  <c r="CR348" i="16"/>
  <c r="CQ348" i="16"/>
  <c r="CP348" i="16"/>
  <c r="CP276" i="16"/>
  <c r="CP288" i="16"/>
  <c r="CP302" i="16"/>
  <c r="CQ302" i="16"/>
  <c r="CR323" i="16"/>
  <c r="CQ323" i="16"/>
  <c r="CP323" i="16"/>
  <c r="CQ275" i="16"/>
  <c r="CP286" i="16"/>
  <c r="CQ287" i="16"/>
  <c r="CR297" i="16"/>
  <c r="CQ286" i="16"/>
  <c r="CP307" i="16"/>
  <c r="CR336" i="16"/>
  <c r="CQ336" i="16"/>
  <c r="CR318" i="16"/>
  <c r="CQ318" i="16"/>
  <c r="CP318" i="16"/>
  <c r="CP336" i="16"/>
  <c r="CR343" i="16"/>
  <c r="CQ343" i="16"/>
  <c r="CP283" i="16"/>
  <c r="CP295" i="16"/>
  <c r="CP299" i="16"/>
  <c r="CP303" i="16"/>
  <c r="CQ305" i="16"/>
  <c r="CR324" i="16"/>
  <c r="CQ324" i="16"/>
  <c r="CP310" i="16"/>
  <c r="CP324" i="16"/>
  <c r="CR347" i="16"/>
  <c r="CQ347" i="16"/>
  <c r="CR354" i="16"/>
  <c r="CQ354" i="16"/>
  <c r="CR358" i="16"/>
  <c r="CQ358" i="16"/>
  <c r="CP358" i="16"/>
  <c r="CP321" i="16"/>
  <c r="CQ322" i="16"/>
  <c r="CP333" i="16"/>
  <c r="CQ334" i="16"/>
  <c r="CQ341" i="16"/>
  <c r="CR346" i="16"/>
  <c r="CQ346" i="16"/>
  <c r="CP346" i="16"/>
  <c r="CP347" i="16"/>
  <c r="CR359" i="16"/>
  <c r="CQ359" i="16"/>
  <c r="CP330" i="16"/>
  <c r="CP317" i="16"/>
  <c r="CP329" i="16"/>
  <c r="CQ330" i="16"/>
  <c r="CP340" i="16"/>
  <c r="CP342" i="16"/>
  <c r="CQ317" i="16"/>
  <c r="CR353" i="16"/>
  <c r="CQ353" i="16"/>
  <c r="CP353" i="16"/>
  <c r="CQ379" i="16"/>
  <c r="CQ370" i="16"/>
  <c r="CQ373" i="16"/>
  <c r="CR379" i="16"/>
  <c r="CR400" i="16"/>
  <c r="CQ400" i="16"/>
  <c r="CP400" i="16"/>
  <c r="CR388" i="16"/>
  <c r="CQ388" i="16"/>
  <c r="CP388" i="16"/>
  <c r="CR401" i="16"/>
  <c r="CQ401" i="16"/>
  <c r="CP395" i="16"/>
  <c r="CQ395" i="16"/>
  <c r="CP401" i="16"/>
  <c r="CP365" i="16"/>
  <c r="CQ366" i="16"/>
  <c r="CR377" i="16"/>
  <c r="CQ377" i="16"/>
  <c r="CR380" i="16"/>
  <c r="CQ365" i="16"/>
  <c r="CQ376" i="16"/>
  <c r="CP376" i="16"/>
  <c r="CP423" i="16"/>
  <c r="CQ423" i="16"/>
  <c r="CQ399" i="16"/>
  <c r="CP399" i="16"/>
  <c r="CP375" i="16"/>
  <c r="CP387" i="16"/>
  <c r="CR399" i="16"/>
  <c r="CP385" i="16"/>
  <c r="CP394" i="16"/>
  <c r="CQ404" i="16"/>
  <c r="CR433" i="16"/>
  <c r="CQ433" i="16"/>
  <c r="CP433" i="16"/>
  <c r="CQ408" i="16"/>
  <c r="CQ413" i="16"/>
  <c r="CP410" i="16"/>
  <c r="CR424" i="16"/>
  <c r="CQ424" i="16"/>
  <c r="CP424" i="16"/>
  <c r="CP409" i="16"/>
  <c r="CP418" i="16"/>
  <c r="CP422" i="16"/>
  <c r="CR409" i="16"/>
  <c r="CR418" i="16"/>
  <c r="CR447" i="16"/>
  <c r="CQ447" i="16"/>
  <c r="CP447" i="16"/>
  <c r="CQ411" i="16"/>
  <c r="CP413" i="16"/>
  <c r="CR461" i="16"/>
  <c r="CQ461" i="16"/>
  <c r="CP461" i="16"/>
  <c r="CP432" i="16"/>
  <c r="CP435" i="16"/>
  <c r="CQ432" i="16"/>
  <c r="CQ435" i="16"/>
  <c r="CR430" i="16"/>
  <c r="CQ430" i="16"/>
  <c r="CP431" i="16"/>
  <c r="CR429" i="16"/>
  <c r="CQ429" i="16"/>
  <c r="CP429" i="16"/>
  <c r="CQ431" i="16"/>
  <c r="CR443" i="16"/>
  <c r="CQ443" i="16"/>
  <c r="CP443" i="16"/>
  <c r="CR451" i="16"/>
  <c r="CP451" i="16"/>
  <c r="CQ451" i="16"/>
  <c r="CP441" i="16"/>
  <c r="CQ442" i="16"/>
  <c r="CP440" i="16"/>
  <c r="CQ441" i="16"/>
  <c r="CR453" i="16"/>
  <c r="CP453" i="16"/>
  <c r="CR481" i="16"/>
  <c r="CQ481" i="16"/>
  <c r="CP481" i="16"/>
  <c r="CP454" i="16"/>
  <c r="CR454" i="16"/>
  <c r="CR458" i="16"/>
  <c r="CP467" i="16"/>
  <c r="CP463" i="16"/>
  <c r="CP470" i="16"/>
  <c r="CP493" i="16"/>
  <c r="CR493" i="16"/>
  <c r="CQ493" i="16"/>
  <c r="CP458" i="16"/>
  <c r="CQ459" i="16"/>
  <c r="CR476" i="16"/>
  <c r="CQ476" i="16"/>
  <c r="CP476" i="16"/>
  <c r="CR482" i="16"/>
  <c r="CQ482" i="16"/>
  <c r="CR494" i="16"/>
  <c r="CQ494" i="16"/>
  <c r="CP494" i="16"/>
  <c r="CP482" i="16"/>
  <c r="CQ473" i="16"/>
  <c r="CR474" i="16"/>
  <c r="CQ485" i="16"/>
  <c r="CR486" i="16"/>
  <c r="CQ490" i="16"/>
  <c r="CQ739" i="16"/>
  <c r="CR739" i="16"/>
  <c r="CP739" i="16"/>
  <c r="CR849" i="16"/>
  <c r="CQ849" i="16"/>
  <c r="CP849" i="16"/>
  <c r="CP480" i="16"/>
  <c r="CR503" i="16"/>
  <c r="CQ503" i="16"/>
  <c r="CP503" i="16"/>
  <c r="CR515" i="16"/>
  <c r="CQ515" i="16"/>
  <c r="CP515" i="16"/>
  <c r="CR527" i="16"/>
  <c r="CQ527" i="16"/>
  <c r="CP527" i="16"/>
  <c r="CR539" i="16"/>
  <c r="CQ539" i="16"/>
  <c r="CP539" i="16"/>
  <c r="CR551" i="16"/>
  <c r="CQ551" i="16"/>
  <c r="CP551" i="16"/>
  <c r="CR563" i="16"/>
  <c r="CQ563" i="16"/>
  <c r="CP563" i="16"/>
  <c r="CQ595" i="16"/>
  <c r="CR595" i="16"/>
  <c r="CP595" i="16"/>
  <c r="CR804" i="16"/>
  <c r="CQ804" i="16"/>
  <c r="CP804" i="16"/>
  <c r="CQ703" i="16"/>
  <c r="CR703" i="16"/>
  <c r="CP703" i="16"/>
  <c r="CQ765" i="16"/>
  <c r="CR765" i="16"/>
  <c r="CP765" i="16"/>
  <c r="CR800" i="16"/>
  <c r="CP800" i="16"/>
  <c r="CQ800" i="16"/>
  <c r="CR893" i="16"/>
  <c r="CQ893" i="16"/>
  <c r="CP893" i="16"/>
  <c r="CP478" i="16"/>
  <c r="CQ667" i="16"/>
  <c r="CR667" i="16"/>
  <c r="CP667" i="16"/>
  <c r="CR836" i="16"/>
  <c r="CP836" i="16"/>
  <c r="CQ836" i="16"/>
  <c r="CR506" i="16"/>
  <c r="CQ506" i="16"/>
  <c r="CP506" i="16"/>
  <c r="CR518" i="16"/>
  <c r="CQ518" i="16"/>
  <c r="CP518" i="16"/>
  <c r="CR530" i="16"/>
  <c r="CQ530" i="16"/>
  <c r="CP530" i="16"/>
  <c r="CR542" i="16"/>
  <c r="CQ542" i="16"/>
  <c r="CP542" i="16"/>
  <c r="CR554" i="16"/>
  <c r="CQ554" i="16"/>
  <c r="CP554" i="16"/>
  <c r="CR566" i="16"/>
  <c r="CQ566" i="16"/>
  <c r="CP566" i="16"/>
  <c r="CQ631" i="16"/>
  <c r="CR631" i="16"/>
  <c r="CP631" i="16"/>
  <c r="CP488" i="16"/>
  <c r="CQ829" i="16"/>
  <c r="CP829" i="16"/>
  <c r="CR829" i="16"/>
  <c r="CQ868" i="16"/>
  <c r="CP868" i="16"/>
  <c r="CR868" i="16"/>
  <c r="CQ488" i="16"/>
  <c r="CR509" i="16"/>
  <c r="CQ509" i="16"/>
  <c r="CP509" i="16"/>
  <c r="CR521" i="16"/>
  <c r="CQ521" i="16"/>
  <c r="CP521" i="16"/>
  <c r="CR533" i="16"/>
  <c r="CQ533" i="16"/>
  <c r="CP533" i="16"/>
  <c r="CR545" i="16"/>
  <c r="CQ545" i="16"/>
  <c r="CP545" i="16"/>
  <c r="CR557" i="16"/>
  <c r="CQ557" i="16"/>
  <c r="CP557" i="16"/>
  <c r="CR569" i="16"/>
  <c r="CQ569" i="16"/>
  <c r="CP569" i="16"/>
  <c r="CR755" i="16"/>
  <c r="CQ755" i="16"/>
  <c r="CP755" i="16"/>
  <c r="CR782" i="16"/>
  <c r="CQ782" i="16"/>
  <c r="CP782" i="16"/>
  <c r="CR824" i="16"/>
  <c r="CQ824" i="16"/>
  <c r="CP824" i="16"/>
  <c r="CP490" i="16"/>
  <c r="CR498" i="16"/>
  <c r="CQ498" i="16"/>
  <c r="CP498" i="16"/>
  <c r="CQ501" i="16"/>
  <c r="CR502" i="16"/>
  <c r="CR505" i="16"/>
  <c r="CR508" i="16"/>
  <c r="CR511" i="16"/>
  <c r="CR514" i="16"/>
  <c r="CR517" i="16"/>
  <c r="CR520" i="16"/>
  <c r="CR523" i="16"/>
  <c r="CR526" i="16"/>
  <c r="CR529" i="16"/>
  <c r="CR532" i="16"/>
  <c r="CR535" i="16"/>
  <c r="CR538" i="16"/>
  <c r="CR541" i="16"/>
  <c r="CR544" i="16"/>
  <c r="CR547" i="16"/>
  <c r="CR550" i="16"/>
  <c r="CR553" i="16"/>
  <c r="CR556" i="16"/>
  <c r="CR559" i="16"/>
  <c r="CR562" i="16"/>
  <c r="CR565" i="16"/>
  <c r="CR568" i="16"/>
  <c r="CP575" i="16"/>
  <c r="CQ578" i="16"/>
  <c r="CR581" i="16"/>
  <c r="CP588" i="16"/>
  <c r="CQ591" i="16"/>
  <c r="CR594" i="16"/>
  <c r="CP601" i="16"/>
  <c r="CR604" i="16"/>
  <c r="CP637" i="16"/>
  <c r="CR640" i="16"/>
  <c r="CP673" i="16"/>
  <c r="CR676" i="16"/>
  <c r="CP709" i="16"/>
  <c r="CR712" i="16"/>
  <c r="CP768" i="16"/>
  <c r="CR773" i="16"/>
  <c r="CQ773" i="16"/>
  <c r="CQ781" i="16"/>
  <c r="CQ808" i="16"/>
  <c r="CP808" i="16"/>
  <c r="CQ823" i="16"/>
  <c r="CP823" i="16"/>
  <c r="CR823" i="16"/>
  <c r="CP842" i="16"/>
  <c r="CR848" i="16"/>
  <c r="CQ848" i="16"/>
  <c r="CP848" i="16"/>
  <c r="CQ892" i="16"/>
  <c r="CP892" i="16"/>
  <c r="CR892" i="16"/>
  <c r="CR899" i="16"/>
  <c r="CP899" i="16"/>
  <c r="CQ769" i="16"/>
  <c r="CP769" i="16"/>
  <c r="CR830" i="16"/>
  <c r="CQ830" i="16"/>
  <c r="CP830" i="16"/>
  <c r="CQ874" i="16"/>
  <c r="CP874" i="16"/>
  <c r="CR874" i="16"/>
  <c r="CR881" i="16"/>
  <c r="CP881" i="16"/>
  <c r="CQ887" i="16"/>
  <c r="CR894" i="16"/>
  <c r="CQ894" i="16"/>
  <c r="CR752" i="16"/>
  <c r="CP752" i="16"/>
  <c r="CQ756" i="16"/>
  <c r="CP756" i="16"/>
  <c r="CR791" i="16"/>
  <c r="CQ791" i="16"/>
  <c r="CR831" i="16"/>
  <c r="CQ831" i="16"/>
  <c r="CQ850" i="16"/>
  <c r="CP850" i="16"/>
  <c r="CR850" i="16"/>
  <c r="CR875" i="16"/>
  <c r="CQ875" i="16"/>
  <c r="CP875" i="16"/>
  <c r="CR912" i="16"/>
  <c r="CQ912" i="16"/>
  <c r="CQ928" i="16"/>
  <c r="CP928" i="16"/>
  <c r="CR928" i="16"/>
  <c r="CP576" i="16"/>
  <c r="CP589" i="16"/>
  <c r="CP599" i="16"/>
  <c r="CP625" i="16"/>
  <c r="CP661" i="16"/>
  <c r="CP697" i="16"/>
  <c r="CP733" i="16"/>
  <c r="CQ752" i="16"/>
  <c r="CR756" i="16"/>
  <c r="CR770" i="16"/>
  <c r="CP770" i="16"/>
  <c r="CP791" i="16"/>
  <c r="CQ805" i="16"/>
  <c r="CP805" i="16"/>
  <c r="CR805" i="16"/>
  <c r="CP831" i="16"/>
  <c r="CQ856" i="16"/>
  <c r="CP856" i="16"/>
  <c r="CR856" i="16"/>
  <c r="CR863" i="16"/>
  <c r="CP863" i="16"/>
  <c r="CR876" i="16"/>
  <c r="CQ876" i="16"/>
  <c r="CQ895" i="16"/>
  <c r="CP895" i="16"/>
  <c r="CR895" i="16"/>
  <c r="CP912" i="16"/>
  <c r="CR589" i="16"/>
  <c r="CQ599" i="16"/>
  <c r="CR625" i="16"/>
  <c r="CR661" i="16"/>
  <c r="CR697" i="16"/>
  <c r="CR733" i="16"/>
  <c r="CR757" i="16"/>
  <c r="CP757" i="16"/>
  <c r="CQ770" i="16"/>
  <c r="CR775" i="16"/>
  <c r="CP775" i="16"/>
  <c r="CR788" i="16"/>
  <c r="CP788" i="16"/>
  <c r="CQ792" i="16"/>
  <c r="CP792" i="16"/>
  <c r="CQ820" i="16"/>
  <c r="CP820" i="16"/>
  <c r="CQ832" i="16"/>
  <c r="CP832" i="16"/>
  <c r="CR832" i="16"/>
  <c r="CR857" i="16"/>
  <c r="CQ857" i="16"/>
  <c r="CP857" i="16"/>
  <c r="CQ901" i="16"/>
  <c r="CP901" i="16"/>
  <c r="CR901" i="16"/>
  <c r="CQ913" i="16"/>
  <c r="CP913" i="16"/>
  <c r="CR913" i="16"/>
  <c r="CP504" i="16"/>
  <c r="CP507" i="16"/>
  <c r="CP510" i="16"/>
  <c r="CP513" i="16"/>
  <c r="CP516" i="16"/>
  <c r="CP519" i="16"/>
  <c r="CP522" i="16"/>
  <c r="CP525" i="16"/>
  <c r="CP528" i="16"/>
  <c r="CP531" i="16"/>
  <c r="CP534" i="16"/>
  <c r="CP537" i="16"/>
  <c r="CP540" i="16"/>
  <c r="CP543" i="16"/>
  <c r="CP546" i="16"/>
  <c r="CP549" i="16"/>
  <c r="CP552" i="16"/>
  <c r="CP555" i="16"/>
  <c r="CP558" i="16"/>
  <c r="CP561" i="16"/>
  <c r="CP564" i="16"/>
  <c r="CP567" i="16"/>
  <c r="CP570" i="16"/>
  <c r="CQ573" i="16"/>
  <c r="CP583" i="16"/>
  <c r="CR586" i="16"/>
  <c r="CP593" i="16"/>
  <c r="CQ596" i="16"/>
  <c r="CP619" i="16"/>
  <c r="CR622" i="16"/>
  <c r="CP655" i="16"/>
  <c r="CR658" i="16"/>
  <c r="CP691" i="16"/>
  <c r="CR694" i="16"/>
  <c r="CP727" i="16"/>
  <c r="CR730" i="16"/>
  <c r="CR744" i="16"/>
  <c r="CP744" i="16"/>
  <c r="CQ757" i="16"/>
  <c r="CR762" i="16"/>
  <c r="CP762" i="16"/>
  <c r="CQ775" i="16"/>
  <c r="CQ788" i="16"/>
  <c r="CR792" i="16"/>
  <c r="CR820" i="16"/>
  <c r="CQ838" i="16"/>
  <c r="CP838" i="16"/>
  <c r="CR838" i="16"/>
  <c r="CR845" i="16"/>
  <c r="CP845" i="16"/>
  <c r="CQ851" i="16"/>
  <c r="CR858" i="16"/>
  <c r="CQ858" i="16"/>
  <c r="CQ877" i="16"/>
  <c r="CP877" i="16"/>
  <c r="CR877" i="16"/>
  <c r="CP896" i="16"/>
  <c r="CR902" i="16"/>
  <c r="CQ902" i="16"/>
  <c r="CP902" i="16"/>
  <c r="CQ504" i="16"/>
  <c r="CQ507" i="16"/>
  <c r="CQ510" i="16"/>
  <c r="CQ513" i="16"/>
  <c r="CQ516" i="16"/>
  <c r="CQ519" i="16"/>
  <c r="CQ522" i="16"/>
  <c r="CQ525" i="16"/>
  <c r="CQ528" i="16"/>
  <c r="CQ531" i="16"/>
  <c r="CQ534" i="16"/>
  <c r="CQ537" i="16"/>
  <c r="CQ540" i="16"/>
  <c r="CQ543" i="16"/>
  <c r="CQ546" i="16"/>
  <c r="CQ549" i="16"/>
  <c r="CQ552" i="16"/>
  <c r="CQ555" i="16"/>
  <c r="CQ558" i="16"/>
  <c r="CQ561" i="16"/>
  <c r="CQ564" i="16"/>
  <c r="CQ567" i="16"/>
  <c r="CQ570" i="16"/>
  <c r="CP580" i="16"/>
  <c r="CR583" i="16"/>
  <c r="CQ593" i="16"/>
  <c r="CP616" i="16"/>
  <c r="CR619" i="16"/>
  <c r="CP652" i="16"/>
  <c r="CR655" i="16"/>
  <c r="CP688" i="16"/>
  <c r="CR691" i="16"/>
  <c r="CP724" i="16"/>
  <c r="CR727" i="16"/>
  <c r="CQ744" i="16"/>
  <c r="CQ762" i="16"/>
  <c r="CR793" i="16"/>
  <c r="CP793" i="16"/>
  <c r="CQ811" i="16"/>
  <c r="CP811" i="16"/>
  <c r="CR811" i="16"/>
  <c r="CP816" i="16"/>
  <c r="CP833" i="16"/>
  <c r="CR839" i="16"/>
  <c r="CQ839" i="16"/>
  <c r="CP839" i="16"/>
  <c r="CQ845" i="16"/>
  <c r="CP858" i="16"/>
  <c r="CQ883" i="16"/>
  <c r="CP883" i="16"/>
  <c r="CR883" i="16"/>
  <c r="CR890" i="16"/>
  <c r="CP890" i="16"/>
  <c r="CQ896" i="16"/>
  <c r="CR903" i="16"/>
  <c r="CQ903" i="16"/>
  <c r="CQ919" i="16"/>
  <c r="CP919" i="16"/>
  <c r="CR919" i="16"/>
  <c r="CR780" i="16"/>
  <c r="CP780" i="16"/>
  <c r="CR798" i="16"/>
  <c r="CP798" i="16"/>
  <c r="CR827" i="16"/>
  <c r="CP827" i="16"/>
  <c r="CR840" i="16"/>
  <c r="CQ840" i="16"/>
  <c r="CQ859" i="16"/>
  <c r="CP859" i="16"/>
  <c r="CR859" i="16"/>
  <c r="CR884" i="16"/>
  <c r="CQ884" i="16"/>
  <c r="CP884" i="16"/>
  <c r="CQ817" i="16"/>
  <c r="CP817" i="16"/>
  <c r="CR817" i="16"/>
  <c r="CQ865" i="16"/>
  <c r="CP865" i="16"/>
  <c r="CR865" i="16"/>
  <c r="CR872" i="16"/>
  <c r="CP872" i="16"/>
  <c r="CR885" i="16"/>
  <c r="CQ885" i="16"/>
  <c r="CQ904" i="16"/>
  <c r="CP904" i="16"/>
  <c r="CR904" i="16"/>
  <c r="CQ931" i="16"/>
  <c r="CP931" i="16"/>
  <c r="CR931" i="16"/>
  <c r="CP502" i="16"/>
  <c r="CP505" i="16"/>
  <c r="CP508" i="16"/>
  <c r="CP511" i="16"/>
  <c r="CP514" i="16"/>
  <c r="CP517" i="16"/>
  <c r="CP520" i="16"/>
  <c r="CP523" i="16"/>
  <c r="CP526" i="16"/>
  <c r="CP529" i="16"/>
  <c r="CP532" i="16"/>
  <c r="CP535" i="16"/>
  <c r="CP538" i="16"/>
  <c r="CP541" i="16"/>
  <c r="CP544" i="16"/>
  <c r="CP547" i="16"/>
  <c r="CP550" i="16"/>
  <c r="CP553" i="16"/>
  <c r="CP556" i="16"/>
  <c r="CP559" i="16"/>
  <c r="CP562" i="16"/>
  <c r="CP565" i="16"/>
  <c r="CP568" i="16"/>
  <c r="CP571" i="16"/>
  <c r="CR574" i="16"/>
  <c r="CP581" i="16"/>
  <c r="CQ584" i="16"/>
  <c r="CP594" i="16"/>
  <c r="CQ597" i="16"/>
  <c r="CP607" i="16"/>
  <c r="CP643" i="16"/>
  <c r="CP679" i="16"/>
  <c r="CP715" i="16"/>
  <c r="CR718" i="16"/>
  <c r="CQ745" i="16"/>
  <c r="CP794" i="16"/>
  <c r="CQ812" i="16"/>
  <c r="CQ841" i="16"/>
  <c r="CP841" i="16"/>
  <c r="CR841" i="16"/>
  <c r="CP860" i="16"/>
  <c r="CR866" i="16"/>
  <c r="CQ866" i="16"/>
  <c r="CP866" i="16"/>
  <c r="CQ872" i="16"/>
  <c r="CP885" i="16"/>
  <c r="CR571" i="16"/>
  <c r="CP604" i="16"/>
  <c r="CR607" i="16"/>
  <c r="CP640" i="16"/>
  <c r="CR643" i="16"/>
  <c r="CP676" i="16"/>
  <c r="CR679" i="16"/>
  <c r="CP712" i="16"/>
  <c r="CR715" i="16"/>
  <c r="CR746" i="16"/>
  <c r="CQ746" i="16"/>
  <c r="CP746" i="16"/>
  <c r="CR764" i="16"/>
  <c r="CP764" i="16"/>
  <c r="CP781" i="16"/>
  <c r="CQ794" i="16"/>
  <c r="CQ847" i="16"/>
  <c r="CP847" i="16"/>
  <c r="CR847" i="16"/>
  <c r="CR854" i="16"/>
  <c r="CP854" i="16"/>
  <c r="CQ860" i="16"/>
  <c r="CR867" i="16"/>
  <c r="CQ867" i="16"/>
  <c r="CQ886" i="16"/>
  <c r="CP886" i="16"/>
  <c r="CR886" i="16"/>
  <c r="CQ910" i="16"/>
  <c r="CP910" i="16"/>
  <c r="CR910" i="16"/>
  <c r="CR921" i="16"/>
  <c r="CQ921" i="16"/>
  <c r="CQ749" i="16"/>
  <c r="CQ759" i="16"/>
  <c r="CQ772" i="16"/>
  <c r="CQ785" i="16"/>
  <c r="CQ795" i="16"/>
  <c r="CQ809" i="16"/>
  <c r="CQ813" i="16"/>
  <c r="CQ821" i="16"/>
  <c r="CQ825" i="16"/>
  <c r="CQ834" i="16"/>
  <c r="CQ843" i="16"/>
  <c r="CQ852" i="16"/>
  <c r="CQ861" i="16"/>
  <c r="CQ870" i="16"/>
  <c r="CQ879" i="16"/>
  <c r="CQ888" i="16"/>
  <c r="CQ897" i="16"/>
  <c r="CQ906" i="16"/>
  <c r="CQ915" i="16"/>
  <c r="CQ924" i="16"/>
  <c r="CQ933" i="16"/>
  <c r="CQ826" i="16"/>
  <c r="CP826" i="16"/>
  <c r="CQ835" i="16"/>
  <c r="CP835" i="16"/>
  <c r="CQ844" i="16"/>
  <c r="CP844" i="16"/>
  <c r="CQ853" i="16"/>
  <c r="CP853" i="16"/>
  <c r="CQ862" i="16"/>
  <c r="CP862" i="16"/>
  <c r="CQ871" i="16"/>
  <c r="CP871" i="16"/>
  <c r="CQ880" i="16"/>
  <c r="CP880" i="16"/>
  <c r="CQ889" i="16"/>
  <c r="CP889" i="16"/>
  <c r="CQ898" i="16"/>
  <c r="CP898" i="16"/>
  <c r="CQ907" i="16"/>
  <c r="CP907" i="16"/>
  <c r="CQ916" i="16"/>
  <c r="CP916" i="16"/>
  <c r="CQ925" i="16"/>
  <c r="CP925" i="16"/>
  <c r="CQ934" i="16"/>
  <c r="CP934" i="16"/>
  <c r="CQ930" i="16"/>
  <c r="CP937" i="16"/>
  <c r="CP940" i="16"/>
  <c r="CP943" i="16"/>
  <c r="CP946" i="16"/>
  <c r="CP949" i="16"/>
  <c r="CP952" i="16"/>
  <c r="CP955" i="16"/>
  <c r="CP958" i="16"/>
  <c r="CP961" i="16"/>
  <c r="CP964" i="16"/>
  <c r="CP967" i="16"/>
  <c r="CP970" i="16"/>
  <c r="CP973" i="16"/>
  <c r="CP976" i="16"/>
  <c r="CP979" i="16"/>
  <c r="CP982" i="16"/>
  <c r="CP985" i="16"/>
  <c r="CP988" i="16"/>
  <c r="CP991" i="16"/>
  <c r="CP994" i="16"/>
  <c r="BB2" i="16" l="1"/>
  <c r="BG2" i="16" l="1"/>
  <c r="CR3" i="16" l="1"/>
  <c r="CP3" i="16"/>
  <c r="CS3" i="16"/>
  <c r="J105" i="6" l="1"/>
  <c r="K105" i="6"/>
  <c r="L34" i="1"/>
  <c r="L35" i="1"/>
  <c r="W10" i="2" l="1"/>
  <c r="Q53" i="2" s="1"/>
  <c r="R58" i="1" l="1"/>
  <c r="S58" i="1"/>
  <c r="R59" i="1"/>
  <c r="S59" i="1"/>
  <c r="R60" i="1"/>
  <c r="S60" i="1"/>
  <c r="R61" i="1"/>
  <c r="S61" i="1"/>
  <c r="R62" i="1"/>
  <c r="S62" i="1"/>
  <c r="R63" i="1"/>
  <c r="S63" i="1"/>
  <c r="R64" i="1"/>
  <c r="S64" i="1"/>
  <c r="R65" i="1"/>
  <c r="S65" i="1"/>
  <c r="R66" i="1"/>
  <c r="S66" i="1"/>
  <c r="R67" i="1"/>
  <c r="S67" i="1"/>
  <c r="R68" i="1"/>
  <c r="S68" i="1"/>
  <c r="R69" i="1"/>
  <c r="S69" i="1"/>
  <c r="R70" i="1"/>
  <c r="S70" i="1"/>
  <c r="P57" i="1"/>
  <c r="P58" i="1" s="1"/>
  <c r="P59" i="1" s="1"/>
  <c r="P60" i="1" s="1"/>
  <c r="P61" i="1" s="1"/>
  <c r="P62" i="1" s="1"/>
  <c r="P63" i="1" s="1"/>
  <c r="P64" i="1" s="1"/>
  <c r="P65" i="1" s="1"/>
  <c r="P66" i="1" s="1"/>
  <c r="P67" i="1" s="1"/>
  <c r="P68" i="1" s="1"/>
  <c r="P69" i="1" s="1"/>
  <c r="P70" i="1" s="1"/>
  <c r="Q95" i="2" l="1"/>
  <c r="Q39" i="2"/>
  <c r="J16" i="12"/>
  <c r="J15" i="12"/>
  <c r="Q503" i="2"/>
  <c r="U412" i="2"/>
  <c r="Q412" i="2"/>
  <c r="Q379" i="2"/>
  <c r="U513" i="2"/>
  <c r="Q513" i="2"/>
  <c r="U422" i="2"/>
  <c r="Q422" i="2"/>
  <c r="U389" i="2"/>
  <c r="Q389" i="2"/>
  <c r="L13" i="1" l="1"/>
  <c r="L32" i="1"/>
  <c r="O16" i="1"/>
  <c r="P71" i="1" l="1"/>
  <c r="Z491" i="2" l="1"/>
  <c r="Z492" i="2"/>
  <c r="Z493" i="2"/>
  <c r="Z494" i="2"/>
  <c r="Z495" i="2"/>
  <c r="Z496" i="2"/>
  <c r="Z497" i="2"/>
  <c r="Z498" i="2"/>
  <c r="Z490" i="2"/>
  <c r="Z439" i="2"/>
  <c r="Z440" i="2"/>
  <c r="Z441" i="2"/>
  <c r="Z442" i="2"/>
  <c r="Z443" i="2"/>
  <c r="Z444" i="2"/>
  <c r="Z445" i="2"/>
  <c r="Z446" i="2"/>
  <c r="Z447" i="2"/>
  <c r="Z448" i="2"/>
  <c r="Z449" i="2"/>
  <c r="Z450" i="2"/>
  <c r="Z451" i="2"/>
  <c r="Z452" i="2"/>
  <c r="Z453" i="2"/>
  <c r="Z454" i="2"/>
  <c r="Z455" i="2"/>
  <c r="Z456" i="2"/>
  <c r="Z457" i="2"/>
  <c r="Z460" i="2"/>
  <c r="Z461" i="2"/>
  <c r="Z464" i="2"/>
  <c r="Z465" i="2"/>
  <c r="Z468" i="2"/>
  <c r="Z469" i="2"/>
  <c r="Z470" i="2"/>
  <c r="Z471" i="2"/>
  <c r="Z472" i="2"/>
  <c r="Z473" i="2"/>
  <c r="Z474" i="2"/>
  <c r="Z475" i="2"/>
  <c r="Z476" i="2"/>
  <c r="Z477" i="2"/>
  <c r="Z478" i="2"/>
  <c r="Z479" i="2"/>
  <c r="Z480" i="2"/>
  <c r="Z481" i="2"/>
  <c r="Z482" i="2"/>
  <c r="Z483" i="2"/>
  <c r="Z484" i="2"/>
  <c r="Z485" i="2"/>
  <c r="Z486" i="2"/>
  <c r="Z487" i="2"/>
  <c r="Z488" i="2"/>
  <c r="Z489" i="2"/>
  <c r="Z438" i="2"/>
  <c r="Z366" i="2"/>
  <c r="Z367" i="2"/>
  <c r="Z368" i="2"/>
  <c r="Z369" i="2"/>
  <c r="Z370" i="2"/>
  <c r="Z371" i="2"/>
  <c r="Z372" i="2"/>
  <c r="Z373" i="2"/>
  <c r="Z374" i="2"/>
  <c r="Z375" i="2"/>
  <c r="Z376" i="2"/>
  <c r="Z377" i="2"/>
  <c r="Z378" i="2"/>
  <c r="Z379" i="2"/>
  <c r="Z380" i="2"/>
  <c r="Z381" i="2"/>
  <c r="Z382" i="2"/>
  <c r="Z383" i="2"/>
  <c r="Z384" i="2"/>
  <c r="Z385" i="2"/>
  <c r="Z386" i="2"/>
  <c r="Z387" i="2"/>
  <c r="Z388" i="2"/>
  <c r="Z389" i="2"/>
  <c r="Z390" i="2"/>
  <c r="Z391" i="2"/>
  <c r="Z392" i="2"/>
  <c r="Z393" i="2"/>
  <c r="Z394" i="2"/>
  <c r="Z395" i="2"/>
  <c r="Z396" i="2"/>
  <c r="Z397" i="2"/>
  <c r="Z398" i="2"/>
  <c r="Z399" i="2"/>
  <c r="Z400" i="2"/>
  <c r="Z401" i="2"/>
  <c r="Z402" i="2"/>
  <c r="Z403" i="2"/>
  <c r="Z404" i="2"/>
  <c r="Z405" i="2"/>
  <c r="Z406" i="2"/>
  <c r="Z407" i="2"/>
  <c r="Z408" i="2"/>
  <c r="Z409" i="2"/>
  <c r="Z410" i="2"/>
  <c r="Z411" i="2"/>
  <c r="Z412" i="2"/>
  <c r="Z413" i="2"/>
  <c r="Z414" i="2"/>
  <c r="Z415" i="2"/>
  <c r="Z416" i="2"/>
  <c r="Z417" i="2"/>
  <c r="Z418" i="2"/>
  <c r="Z419" i="2"/>
  <c r="Z420" i="2"/>
  <c r="Z421" i="2"/>
  <c r="Z422" i="2"/>
  <c r="Z423" i="2"/>
  <c r="Z424" i="2"/>
  <c r="Z425" i="2"/>
  <c r="Z426" i="2"/>
  <c r="Z427" i="2"/>
  <c r="Z428" i="2"/>
  <c r="Z429" i="2"/>
  <c r="Z430" i="2"/>
  <c r="Z431" i="2"/>
  <c r="Z432" i="2"/>
  <c r="Z433" i="2"/>
  <c r="Z434" i="2"/>
  <c r="Z435" i="2"/>
  <c r="Z436" i="2"/>
  <c r="Z437" i="2"/>
  <c r="Z365" i="2"/>
  <c r="Z318" i="2"/>
  <c r="Z319" i="2"/>
  <c r="Z320" i="2"/>
  <c r="Z321" i="2"/>
  <c r="Z322" i="2"/>
  <c r="Z323" i="2"/>
  <c r="Z324" i="2"/>
  <c r="Z325" i="2"/>
  <c r="Z326" i="2"/>
  <c r="Z327" i="2"/>
  <c r="Z328" i="2"/>
  <c r="Z329" i="2"/>
  <c r="Z330" i="2"/>
  <c r="Z331" i="2"/>
  <c r="Z332" i="2"/>
  <c r="Z333" i="2"/>
  <c r="Z334" i="2"/>
  <c r="Z335" i="2"/>
  <c r="Z336" i="2"/>
  <c r="Z337" i="2"/>
  <c r="Z338" i="2"/>
  <c r="Z339" i="2"/>
  <c r="Z340" i="2"/>
  <c r="Z341" i="2"/>
  <c r="Z342" i="2"/>
  <c r="Z343" i="2"/>
  <c r="Z344" i="2"/>
  <c r="Z345" i="2"/>
  <c r="Z346" i="2"/>
  <c r="Z347" i="2"/>
  <c r="Z348" i="2"/>
  <c r="Z349" i="2"/>
  <c r="Z350" i="2"/>
  <c r="Z353" i="2"/>
  <c r="Z354" i="2"/>
  <c r="Z357" i="2"/>
  <c r="Z358" i="2"/>
  <c r="Z361" i="2"/>
  <c r="Z362" i="2"/>
  <c r="Z363" i="2"/>
  <c r="Z364" i="2"/>
  <c r="Z317" i="2"/>
  <c r="Z230" i="2"/>
  <c r="Z231" i="2"/>
  <c r="Z232" i="2"/>
  <c r="Z233" i="2"/>
  <c r="Z234" i="2"/>
  <c r="Z235" i="2"/>
  <c r="Z236" i="2"/>
  <c r="Z237" i="2"/>
  <c r="Z238" i="2"/>
  <c r="Z239" i="2"/>
  <c r="Z240" i="2"/>
  <c r="Z241" i="2"/>
  <c r="Z242" i="2"/>
  <c r="Z243" i="2"/>
  <c r="Z244" i="2"/>
  <c r="Z245" i="2"/>
  <c r="Z246" i="2"/>
  <c r="Z247" i="2"/>
  <c r="Z248" i="2"/>
  <c r="Z249" i="2"/>
  <c r="Z250" i="2"/>
  <c r="Z251" i="2"/>
  <c r="Z252" i="2"/>
  <c r="Z253" i="2"/>
  <c r="Z254" i="2"/>
  <c r="Z229" i="2"/>
  <c r="Z59" i="2"/>
  <c r="Z60" i="2"/>
  <c r="Z61" i="2"/>
  <c r="Z62" i="2"/>
  <c r="Z63" i="2"/>
  <c r="Z64" i="2"/>
  <c r="Z65" i="2"/>
  <c r="Z66" i="2"/>
  <c r="Z67" i="2"/>
  <c r="Z68" i="2"/>
  <c r="Z69" i="2"/>
  <c r="Z70" i="2"/>
  <c r="Z71" i="2"/>
  <c r="Z72" i="2"/>
  <c r="Z73" i="2"/>
  <c r="Z74" i="2"/>
  <c r="Z75" i="2"/>
  <c r="Z76" i="2"/>
  <c r="Z77" i="2"/>
  <c r="Z78" i="2"/>
  <c r="Z79" i="2"/>
  <c r="Z80" i="2"/>
  <c r="Z81" i="2"/>
  <c r="Z82" i="2"/>
  <c r="Z83" i="2"/>
  <c r="Z84" i="2"/>
  <c r="Z85" i="2"/>
  <c r="Z86" i="2"/>
  <c r="Z87" i="2"/>
  <c r="Z88" i="2"/>
  <c r="Z89" i="2"/>
  <c r="Z90" i="2"/>
  <c r="Z91" i="2"/>
  <c r="Z92" i="2"/>
  <c r="Z93" i="2"/>
  <c r="Z94" i="2"/>
  <c r="Z95" i="2"/>
  <c r="Z96" i="2"/>
  <c r="Z97" i="2"/>
  <c r="Z98" i="2"/>
  <c r="Z99" i="2"/>
  <c r="Z100" i="2"/>
  <c r="Z101" i="2"/>
  <c r="Z102" i="2"/>
  <c r="Z103" i="2"/>
  <c r="Z104" i="2"/>
  <c r="Z105" i="2"/>
  <c r="Z106" i="2"/>
  <c r="Z107" i="2"/>
  <c r="Z108" i="2"/>
  <c r="Z109" i="2"/>
  <c r="Z110" i="2"/>
  <c r="Z111" i="2"/>
  <c r="Z112" i="2"/>
  <c r="Z113" i="2"/>
  <c r="Z114" i="2"/>
  <c r="Z115" i="2"/>
  <c r="Z116" i="2"/>
  <c r="Z117" i="2"/>
  <c r="Z118" i="2"/>
  <c r="Z119" i="2"/>
  <c r="Z120" i="2"/>
  <c r="Z121" i="2"/>
  <c r="Z122" i="2"/>
  <c r="Z123" i="2"/>
  <c r="Z124" i="2"/>
  <c r="Z125" i="2"/>
  <c r="Z126" i="2"/>
  <c r="Z127" i="2"/>
  <c r="Z128" i="2"/>
  <c r="Z129" i="2"/>
  <c r="Z130" i="2"/>
  <c r="Z131" i="2"/>
  <c r="Z132" i="2"/>
  <c r="Z133" i="2"/>
  <c r="Z134" i="2"/>
  <c r="Z135" i="2"/>
  <c r="Z136" i="2"/>
  <c r="Z137" i="2"/>
  <c r="Z138" i="2"/>
  <c r="Z139" i="2"/>
  <c r="Z140" i="2"/>
  <c r="Z141" i="2"/>
  <c r="Z142" i="2"/>
  <c r="Z143" i="2"/>
  <c r="Z144" i="2"/>
  <c r="Z145" i="2"/>
  <c r="Z146" i="2"/>
  <c r="Z147" i="2"/>
  <c r="Z148" i="2"/>
  <c r="Z149" i="2"/>
  <c r="Z150" i="2"/>
  <c r="Z151" i="2"/>
  <c r="Z152" i="2"/>
  <c r="Z153" i="2"/>
  <c r="Z154" i="2"/>
  <c r="Z155" i="2"/>
  <c r="Z156" i="2"/>
  <c r="Z157" i="2"/>
  <c r="Z158" i="2"/>
  <c r="Z159" i="2"/>
  <c r="Z160" i="2"/>
  <c r="Z161" i="2"/>
  <c r="Z162" i="2"/>
  <c r="Z163" i="2"/>
  <c r="Z164" i="2"/>
  <c r="Z165" i="2"/>
  <c r="Z166" i="2"/>
  <c r="Z167" i="2"/>
  <c r="Z168" i="2"/>
  <c r="Z169" i="2"/>
  <c r="Z170" i="2"/>
  <c r="Z171" i="2"/>
  <c r="Z172" i="2"/>
  <c r="Z173" i="2"/>
  <c r="Z174" i="2"/>
  <c r="Z175" i="2"/>
  <c r="Z176" i="2"/>
  <c r="Z177" i="2"/>
  <c r="Z178" i="2"/>
  <c r="Z179" i="2"/>
  <c r="Z180" i="2"/>
  <c r="Z181" i="2"/>
  <c r="Z182" i="2"/>
  <c r="Z183" i="2"/>
  <c r="Z184" i="2"/>
  <c r="Z185" i="2"/>
  <c r="Z186" i="2"/>
  <c r="Z187" i="2"/>
  <c r="Z188" i="2"/>
  <c r="Z189" i="2"/>
  <c r="Z190" i="2"/>
  <c r="Z191" i="2"/>
  <c r="Z192" i="2"/>
  <c r="Z193" i="2"/>
  <c r="Z194" i="2"/>
  <c r="Z195" i="2"/>
  <c r="Z196" i="2"/>
  <c r="Z197" i="2"/>
  <c r="Z198" i="2"/>
  <c r="Z199" i="2"/>
  <c r="Z200" i="2"/>
  <c r="Z201" i="2"/>
  <c r="Z202" i="2"/>
  <c r="Z203" i="2"/>
  <c r="Z204" i="2"/>
  <c r="Z205" i="2"/>
  <c r="Z206" i="2"/>
  <c r="Z207" i="2"/>
  <c r="Z208" i="2"/>
  <c r="Z209" i="2"/>
  <c r="Z210" i="2"/>
  <c r="Z211" i="2"/>
  <c r="Z212" i="2"/>
  <c r="Z213" i="2"/>
  <c r="Z214" i="2"/>
  <c r="Z215" i="2"/>
  <c r="Z216" i="2"/>
  <c r="Z217" i="2"/>
  <c r="Z218" i="2"/>
  <c r="Z219" i="2"/>
  <c r="Z220" i="2"/>
  <c r="Z221" i="2"/>
  <c r="Z222" i="2"/>
  <c r="Z223" i="2"/>
  <c r="Z224" i="2"/>
  <c r="Z225" i="2"/>
  <c r="Z226" i="2"/>
  <c r="Z227" i="2"/>
  <c r="Z228" i="2"/>
  <c r="Z38" i="2"/>
  <c r="Z39" i="2"/>
  <c r="Z40" i="2"/>
  <c r="Z41" i="2"/>
  <c r="Z42" i="2"/>
  <c r="Z43" i="2"/>
  <c r="Z44" i="2"/>
  <c r="Z45" i="2"/>
  <c r="Z46" i="2"/>
  <c r="Z47" i="2"/>
  <c r="Z48" i="2"/>
  <c r="Z49" i="2"/>
  <c r="Z50" i="2"/>
  <c r="Z51" i="2"/>
  <c r="Z52" i="2"/>
  <c r="Z53" i="2"/>
  <c r="Z54" i="2"/>
  <c r="Z55" i="2"/>
  <c r="Z56" i="2"/>
  <c r="Z57" i="2"/>
  <c r="Z58" i="2"/>
  <c r="Z3" i="2"/>
  <c r="Z4" i="2"/>
  <c r="Z5" i="2"/>
  <c r="Z6" i="2"/>
  <c r="Z7" i="2"/>
  <c r="Z8" i="2"/>
  <c r="Z9" i="2"/>
  <c r="Z10" i="2"/>
  <c r="Z11" i="2"/>
  <c r="Z12" i="2"/>
  <c r="Z13" i="2"/>
  <c r="Z14" i="2"/>
  <c r="Z15" i="2"/>
  <c r="Z16" i="2"/>
  <c r="Z17" i="2"/>
  <c r="Z18" i="2"/>
  <c r="Z19" i="2"/>
  <c r="Z20" i="2"/>
  <c r="Z21" i="2"/>
  <c r="Z22" i="2"/>
  <c r="Z23" i="2"/>
  <c r="Z24" i="2"/>
  <c r="Z25" i="2"/>
  <c r="Z26" i="2"/>
  <c r="Z27" i="2"/>
  <c r="Z28" i="2"/>
  <c r="Z29" i="2"/>
  <c r="Z30" i="2"/>
  <c r="Z31" i="2"/>
  <c r="Z32" i="2"/>
  <c r="Z33" i="2"/>
  <c r="Z34" i="2"/>
  <c r="Z35" i="2"/>
  <c r="Z36" i="2"/>
  <c r="Z37" i="2"/>
  <c r="Z2" i="2"/>
  <c r="B31" i="1" l="1"/>
  <c r="BG79" i="6" l="1"/>
  <c r="BF79" i="6"/>
  <c r="BE6" i="6"/>
  <c r="BE7" i="6" s="1"/>
  <c r="BE8" i="6" s="1"/>
  <c r="BE9" i="6" s="1"/>
  <c r="BE10" i="6" s="1"/>
  <c r="BE11" i="6" s="1"/>
  <c r="BE12" i="6" s="1"/>
  <c r="BE13" i="6" s="1"/>
  <c r="BE14" i="6" s="1"/>
  <c r="BE15" i="6" s="1"/>
  <c r="BE16" i="6" s="1"/>
  <c r="BE17" i="6" s="1"/>
  <c r="BE18" i="6" s="1"/>
  <c r="BE19" i="6" s="1"/>
  <c r="BE20" i="6" s="1"/>
  <c r="BE21" i="6" s="1"/>
  <c r="BE22" i="6" s="1"/>
  <c r="BE23" i="6" s="1"/>
  <c r="BE24" i="6" s="1"/>
  <c r="BE25" i="6" s="1"/>
  <c r="BE26" i="6" s="1"/>
  <c r="BE27" i="6" s="1"/>
  <c r="BE28" i="6" s="1"/>
  <c r="BE29" i="6" s="1"/>
  <c r="BE30" i="6" s="1"/>
  <c r="BE31" i="6" s="1"/>
  <c r="BE32" i="6" s="1"/>
  <c r="BE33" i="6" s="1"/>
  <c r="BE34" i="6" s="1"/>
  <c r="BE35" i="6" s="1"/>
  <c r="BE36" i="6" s="1"/>
  <c r="BE37" i="6" s="1"/>
  <c r="BE38" i="6" s="1"/>
  <c r="BE39" i="6" s="1"/>
  <c r="BE40" i="6" s="1"/>
  <c r="BE41" i="6" s="1"/>
  <c r="BE42" i="6" s="1"/>
  <c r="BE43" i="6" s="1"/>
  <c r="BE44" i="6" s="1"/>
  <c r="BE45" i="6" s="1"/>
  <c r="BE46" i="6" s="1"/>
  <c r="BE47" i="6" s="1"/>
  <c r="BE48" i="6" s="1"/>
  <c r="BE49" i="6" s="1"/>
  <c r="BE50" i="6" s="1"/>
  <c r="BE51" i="6" s="1"/>
  <c r="BE52" i="6" s="1"/>
  <c r="BE53" i="6" s="1"/>
  <c r="BE54" i="6" s="1"/>
  <c r="BE55" i="6" s="1"/>
  <c r="BE56" i="6" s="1"/>
  <c r="BE57" i="6" s="1"/>
  <c r="BE58" i="6" s="1"/>
  <c r="BE59" i="6" s="1"/>
  <c r="BE60" i="6" s="1"/>
  <c r="BE61" i="6" s="1"/>
  <c r="BE62" i="6" s="1"/>
  <c r="BE63" i="6" s="1"/>
  <c r="BE64" i="6" s="1"/>
  <c r="BE65" i="6" s="1"/>
  <c r="BE66" i="6" s="1"/>
  <c r="BE67" i="6" s="1"/>
  <c r="BE68" i="6" s="1"/>
  <c r="BE69" i="6" s="1"/>
  <c r="BE70" i="6" s="1"/>
  <c r="BE71" i="6" s="1"/>
  <c r="BE72" i="6" s="1"/>
  <c r="BE73" i="6" s="1"/>
  <c r="BE74" i="6" s="1"/>
  <c r="BE75" i="6" s="1"/>
  <c r="BE76" i="6" s="1"/>
  <c r="BE77" i="6" s="1"/>
  <c r="BJ79" i="5"/>
  <c r="BI79" i="5"/>
  <c r="BI81" i="5" s="1"/>
  <c r="BH6" i="5"/>
  <c r="BH7" i="5" s="1"/>
  <c r="BH8" i="5" s="1"/>
  <c r="BH9" i="5" s="1"/>
  <c r="BH10" i="5" s="1"/>
  <c r="BH11" i="5" s="1"/>
  <c r="BH12" i="5" s="1"/>
  <c r="BH13" i="5" s="1"/>
  <c r="BH14" i="5" s="1"/>
  <c r="BH15" i="5" s="1"/>
  <c r="BH16" i="5" s="1"/>
  <c r="BH17" i="5" s="1"/>
  <c r="BH18" i="5" s="1"/>
  <c r="BH19" i="5" s="1"/>
  <c r="BH20" i="5" s="1"/>
  <c r="BH21" i="5" s="1"/>
  <c r="BH22" i="5" s="1"/>
  <c r="BH23" i="5" s="1"/>
  <c r="BH24" i="5" s="1"/>
  <c r="BH25" i="5" s="1"/>
  <c r="BH26" i="5" s="1"/>
  <c r="BH27" i="5" s="1"/>
  <c r="BH28" i="5" s="1"/>
  <c r="BH29" i="5" s="1"/>
  <c r="BH30" i="5" s="1"/>
  <c r="BH31" i="5" s="1"/>
  <c r="BH32" i="5" s="1"/>
  <c r="BH33" i="5" s="1"/>
  <c r="BH34" i="5" s="1"/>
  <c r="BH35" i="5" s="1"/>
  <c r="BH36" i="5" s="1"/>
  <c r="BH37" i="5" s="1"/>
  <c r="BH38" i="5" s="1"/>
  <c r="BH39" i="5" s="1"/>
  <c r="BH40" i="5" s="1"/>
  <c r="BH41" i="5" s="1"/>
  <c r="BH42" i="5" s="1"/>
  <c r="BH43" i="5" s="1"/>
  <c r="BH44" i="5" s="1"/>
  <c r="BH45" i="5" s="1"/>
  <c r="BH46" i="5" s="1"/>
  <c r="BH47" i="5" s="1"/>
  <c r="BH48" i="5" s="1"/>
  <c r="BH49" i="5" s="1"/>
  <c r="BH50" i="5" s="1"/>
  <c r="BH51" i="5" s="1"/>
  <c r="BH52" i="5" s="1"/>
  <c r="BH53" i="5" s="1"/>
  <c r="BH54" i="5" s="1"/>
  <c r="BH55" i="5" s="1"/>
  <c r="BH56" i="5" s="1"/>
  <c r="BH57" i="5" s="1"/>
  <c r="BH58" i="5" s="1"/>
  <c r="BH59" i="5" s="1"/>
  <c r="BH60" i="5" s="1"/>
  <c r="BH61" i="5" s="1"/>
  <c r="BH62" i="5" s="1"/>
  <c r="BH63" i="5" s="1"/>
  <c r="BH64" i="5" s="1"/>
  <c r="BH65" i="5" s="1"/>
  <c r="BH66" i="5" s="1"/>
  <c r="BH67" i="5" s="1"/>
  <c r="BH68" i="5" s="1"/>
  <c r="BH69" i="5" s="1"/>
  <c r="BH70" i="5" s="1"/>
  <c r="BH71" i="5" s="1"/>
  <c r="BH72" i="5" s="1"/>
  <c r="BH73" i="5" s="1"/>
  <c r="BH74" i="5" s="1"/>
  <c r="BH75" i="5" s="1"/>
  <c r="BH76" i="5" s="1"/>
  <c r="BH77" i="5" s="1"/>
  <c r="BJ81" i="5" l="1"/>
  <c r="K18" i="1"/>
  <c r="BF81" i="6"/>
  <c r="BG81" i="6"/>
  <c r="U505" i="2"/>
  <c r="D8" i="14"/>
  <c r="E8" i="14" s="1"/>
  <c r="Q58" i="1"/>
  <c r="Q70" i="1" l="1"/>
  <c r="D9" i="14"/>
  <c r="D10" i="14" s="1"/>
  <c r="D11" i="14" s="1"/>
  <c r="F8" i="14"/>
  <c r="Q65" i="1" l="1"/>
  <c r="Q66" i="1"/>
  <c r="Q67" i="1"/>
  <c r="Q59" i="1"/>
  <c r="Q60" i="1"/>
  <c r="Q68" i="1"/>
  <c r="Q61" i="1"/>
  <c r="Q63" i="1"/>
  <c r="Q64" i="1"/>
  <c r="Q69" i="1"/>
  <c r="E9" i="14"/>
  <c r="Q62" i="1"/>
  <c r="E10" i="14"/>
  <c r="F10" i="14"/>
  <c r="F9" i="14"/>
  <c r="F11" i="14"/>
  <c r="D12" i="14"/>
  <c r="E11" i="14"/>
  <c r="F12" i="14" l="1"/>
  <c r="D13" i="14"/>
  <c r="E12" i="14"/>
  <c r="F13" i="14" l="1"/>
  <c r="D14" i="14"/>
  <c r="E13" i="14"/>
  <c r="E14" i="14" l="1"/>
  <c r="F14" i="14"/>
  <c r="D15" i="14"/>
  <c r="E15" i="14" l="1"/>
  <c r="F15" i="14"/>
  <c r="D16" i="14"/>
  <c r="E16" i="14" l="1"/>
  <c r="F16" i="14"/>
  <c r="D17" i="14"/>
  <c r="D18" i="14" l="1"/>
  <c r="E17" i="14"/>
  <c r="F17" i="14"/>
  <c r="F18" i="14" l="1"/>
  <c r="D19" i="14"/>
  <c r="E18" i="14"/>
  <c r="F19" i="14" l="1"/>
  <c r="D20" i="14"/>
  <c r="E19" i="14"/>
  <c r="F20" i="14" l="1"/>
  <c r="E20" i="14"/>
  <c r="D21" i="14"/>
  <c r="F21" i="14" l="1"/>
  <c r="D22" i="14"/>
  <c r="E21" i="14"/>
  <c r="E22" i="14" l="1"/>
  <c r="D23" i="14"/>
  <c r="F22" i="14"/>
  <c r="D24" i="14" l="1"/>
  <c r="E23" i="14"/>
  <c r="F23" i="14"/>
  <c r="F24" i="14" l="1"/>
  <c r="E24" i="14"/>
  <c r="D25" i="14"/>
  <c r="AD441" i="16"/>
  <c r="AO496" i="16"/>
  <c r="J360" i="16"/>
  <c r="K486" i="16"/>
  <c r="N414" i="16"/>
  <c r="J19" i="16"/>
  <c r="AY379" i="16"/>
  <c r="AP457" i="16"/>
  <c r="I475" i="16"/>
  <c r="K454" i="16"/>
  <c r="AH418" i="16"/>
  <c r="V494" i="16"/>
  <c r="AN372" i="16"/>
  <c r="P486" i="16"/>
  <c r="Z493" i="16"/>
  <c r="AM487" i="16"/>
  <c r="G475" i="16"/>
  <c r="P363" i="16"/>
  <c r="H413" i="16"/>
  <c r="I490" i="16"/>
  <c r="AD382" i="16"/>
  <c r="AP474" i="16"/>
  <c r="E458" i="16"/>
  <c r="AC464" i="16"/>
  <c r="AZ402" i="16"/>
  <c r="R375" i="16"/>
  <c r="AN443" i="16"/>
  <c r="Z496" i="16"/>
  <c r="V17" i="16"/>
  <c r="AV463" i="16"/>
  <c r="BA483" i="16"/>
  <c r="AM403" i="16"/>
  <c r="AU28" i="16"/>
  <c r="K409" i="16"/>
  <c r="AB93" i="16"/>
  <c r="F386" i="16"/>
  <c r="E317" i="16"/>
  <c r="O427" i="16"/>
  <c r="AN491" i="16"/>
  <c r="AO474" i="16"/>
  <c r="AI467" i="16"/>
  <c r="S464" i="16"/>
  <c r="AS362" i="16"/>
  <c r="AS471" i="16"/>
  <c r="AP423" i="16"/>
  <c r="AI454" i="16"/>
  <c r="AL478" i="16"/>
  <c r="Z379" i="16"/>
  <c r="AI409" i="16"/>
  <c r="O69" i="16"/>
  <c r="Q500" i="16"/>
  <c r="I416" i="16"/>
  <c r="E502" i="16"/>
  <c r="Q491" i="16"/>
  <c r="AM456" i="16"/>
  <c r="AA494" i="16"/>
  <c r="AA48" i="16"/>
  <c r="AK88" i="16"/>
  <c r="AQ498" i="16"/>
  <c r="AU474" i="16"/>
  <c r="Q496" i="16"/>
  <c r="D487" i="16"/>
  <c r="AL440" i="16"/>
  <c r="Z495" i="16"/>
  <c r="AE439" i="16"/>
  <c r="Q12" i="16"/>
  <c r="AY478" i="16"/>
  <c r="AL487" i="16"/>
  <c r="M464" i="16"/>
  <c r="W477" i="16"/>
  <c r="K430" i="16"/>
  <c r="AX500" i="16"/>
  <c r="BA429" i="16"/>
  <c r="V414" i="16"/>
  <c r="AK473" i="16"/>
  <c r="BA467" i="16"/>
  <c r="AO333" i="16"/>
  <c r="AD466" i="16"/>
  <c r="S429" i="16"/>
  <c r="AP460" i="16"/>
  <c r="AN456" i="16"/>
  <c r="T16" i="16"/>
  <c r="R479" i="16"/>
  <c r="N19" i="16"/>
  <c r="AG352" i="16"/>
  <c r="AG362" i="16"/>
  <c r="F399" i="16"/>
  <c r="AD385" i="16"/>
  <c r="F378" i="16"/>
  <c r="Z486" i="16"/>
  <c r="AD469" i="16"/>
  <c r="AF392" i="16"/>
  <c r="U411" i="16"/>
  <c r="G412" i="16"/>
  <c r="L435" i="16"/>
  <c r="AF332" i="16"/>
  <c r="AN452" i="16"/>
  <c r="AQ413" i="16"/>
  <c r="AF446" i="16"/>
  <c r="BA498" i="16"/>
  <c r="BA365" i="16"/>
  <c r="G82" i="16"/>
  <c r="AV52" i="16"/>
  <c r="W470" i="16"/>
  <c r="X433" i="16"/>
  <c r="AI431" i="16"/>
  <c r="AA327" i="16"/>
  <c r="E466" i="16"/>
  <c r="AW18" i="16"/>
  <c r="I36" i="16"/>
  <c r="S461" i="16"/>
  <c r="AJ444" i="16"/>
  <c r="AP388" i="16"/>
  <c r="AL482" i="16"/>
  <c r="AH371" i="16"/>
  <c r="AT437" i="16"/>
  <c r="AM441" i="16"/>
  <c r="BA413" i="16"/>
  <c r="K449" i="16"/>
  <c r="AJ334" i="16"/>
  <c r="AJ475" i="16"/>
  <c r="F387" i="16"/>
  <c r="AE428" i="16"/>
  <c r="AC428" i="16"/>
  <c r="K496" i="16"/>
  <c r="W370" i="16"/>
  <c r="AH493" i="16"/>
  <c r="V418" i="16"/>
  <c r="AA273" i="16"/>
  <c r="L477" i="16"/>
  <c r="AZ499" i="16"/>
  <c r="AR429" i="16"/>
  <c r="I448" i="16"/>
  <c r="X436" i="16"/>
  <c r="K9" i="16"/>
  <c r="AJ128" i="16"/>
  <c r="D403" i="16"/>
  <c r="N471" i="16"/>
  <c r="I473" i="16"/>
  <c r="J349" i="16"/>
  <c r="T437" i="16"/>
  <c r="AV414" i="16"/>
  <c r="Z485" i="16"/>
  <c r="AD480" i="16"/>
  <c r="D451" i="16"/>
  <c r="AK399" i="16"/>
  <c r="P330" i="16"/>
  <c r="AB479" i="16"/>
  <c r="H495" i="16"/>
  <c r="T455" i="16"/>
  <c r="N452" i="16"/>
  <c r="Y380" i="16"/>
  <c r="K450" i="16"/>
  <c r="AA429" i="16"/>
  <c r="AP327" i="16"/>
  <c r="AK370" i="16"/>
  <c r="AH487" i="16"/>
  <c r="AB389" i="16"/>
  <c r="AF466" i="16"/>
  <c r="AQ343" i="16"/>
  <c r="AG329" i="16"/>
  <c r="E461" i="16"/>
  <c r="AM408" i="16"/>
  <c r="AK476" i="16"/>
  <c r="AK502" i="16"/>
  <c r="M27" i="16"/>
  <c r="AC463" i="16"/>
  <c r="F381" i="16"/>
  <c r="AZ2" i="16"/>
  <c r="AE416" i="16"/>
  <c r="AW490" i="16"/>
  <c r="AM85" i="16"/>
  <c r="AM458" i="16"/>
  <c r="AD60" i="16"/>
  <c r="AE447" i="16"/>
  <c r="AE458" i="16"/>
  <c r="L488" i="16"/>
  <c r="AS350" i="16"/>
  <c r="AO341" i="16"/>
  <c r="AT13" i="16"/>
  <c r="AH478" i="16"/>
  <c r="AP380" i="16"/>
  <c r="U9" i="16"/>
  <c r="AV461" i="16"/>
  <c r="R381" i="16"/>
  <c r="AS31" i="16"/>
  <c r="AG384" i="16"/>
  <c r="M383" i="16"/>
  <c r="AY23" i="16"/>
  <c r="AR380" i="16"/>
  <c r="AL477" i="16"/>
  <c r="F25" i="16"/>
  <c r="S363" i="16"/>
  <c r="X464" i="16"/>
  <c r="D467" i="16"/>
  <c r="U490" i="16"/>
  <c r="U8" i="16"/>
  <c r="T493" i="16"/>
  <c r="H451" i="16"/>
  <c r="I388" i="16"/>
  <c r="AC420" i="16"/>
  <c r="E439" i="16"/>
  <c r="N34" i="16"/>
  <c r="AJ432" i="16"/>
  <c r="AV442" i="16"/>
  <c r="AD364" i="16"/>
  <c r="Q473" i="16"/>
  <c r="AP16" i="16"/>
  <c r="Z482" i="16"/>
  <c r="E29" i="16"/>
  <c r="Z38" i="16"/>
  <c r="AL28" i="16"/>
  <c r="AZ29" i="16"/>
  <c r="AB35" i="16"/>
  <c r="AP342" i="16"/>
  <c r="AF359" i="16"/>
  <c r="D73" i="16"/>
  <c r="Z347" i="16"/>
  <c r="AC103" i="16"/>
  <c r="O331" i="16"/>
  <c r="F433" i="16"/>
  <c r="AX483" i="16"/>
  <c r="O488" i="16"/>
  <c r="AL317" i="16"/>
  <c r="AQ391" i="16"/>
  <c r="D499" i="16"/>
  <c r="AM300" i="16"/>
  <c r="I483" i="16"/>
  <c r="S472" i="16"/>
  <c r="AF376" i="16"/>
  <c r="AV429" i="16"/>
  <c r="AY426" i="16"/>
  <c r="L4" i="16"/>
  <c r="F491" i="16"/>
  <c r="H424" i="16"/>
  <c r="U459" i="16"/>
  <c r="H308" i="16"/>
  <c r="G478" i="16"/>
  <c r="AL484" i="16"/>
  <c r="AS481" i="16"/>
  <c r="W471" i="16"/>
  <c r="G376" i="16"/>
  <c r="AJ379" i="16"/>
  <c r="AN447" i="16"/>
  <c r="AZ438" i="16"/>
  <c r="X33" i="16"/>
  <c r="W27" i="16"/>
  <c r="BA452" i="16"/>
  <c r="AY472" i="16"/>
  <c r="S478" i="16"/>
  <c r="Q481" i="16"/>
  <c r="AF362" i="16"/>
  <c r="AU494" i="16"/>
  <c r="AY491" i="16"/>
  <c r="AJ481" i="16"/>
  <c r="X371" i="16"/>
  <c r="AJ399" i="16"/>
  <c r="AC494" i="16"/>
  <c r="AL472" i="16"/>
  <c r="AP484" i="16"/>
  <c r="AK477" i="16"/>
  <c r="P488" i="16"/>
  <c r="AL14" i="16"/>
  <c r="AN486" i="16"/>
  <c r="Z5" i="16"/>
  <c r="S418" i="16"/>
  <c r="AB496" i="16"/>
  <c r="J481" i="16"/>
  <c r="AV492" i="16"/>
  <c r="W316" i="16"/>
  <c r="AU431" i="16"/>
  <c r="AM429" i="16"/>
  <c r="AN6" i="16"/>
  <c r="AA484" i="16"/>
  <c r="AQ475" i="16"/>
  <c r="AP3" i="16"/>
  <c r="AD355" i="16"/>
  <c r="AF385" i="16"/>
  <c r="F20" i="16"/>
  <c r="AR409" i="16"/>
  <c r="W435" i="16"/>
  <c r="AJ88" i="16"/>
  <c r="AW400" i="16"/>
  <c r="AF442" i="16"/>
  <c r="AY11" i="16"/>
  <c r="K469" i="16"/>
  <c r="O389" i="16"/>
  <c r="AD120" i="16"/>
  <c r="AT46" i="16"/>
  <c r="Q480" i="16"/>
  <c r="AU459" i="16"/>
  <c r="AN16" i="16"/>
  <c r="AO49" i="16"/>
  <c r="AG457" i="16"/>
  <c r="AQ464" i="16"/>
  <c r="AI433" i="16"/>
  <c r="I456" i="16"/>
  <c r="Q39" i="16"/>
  <c r="AF455" i="16"/>
  <c r="AR474" i="16"/>
  <c r="W498" i="16"/>
  <c r="J372" i="16"/>
  <c r="Y368" i="16"/>
  <c r="AO387" i="16"/>
  <c r="Z395" i="16"/>
  <c r="V449" i="16"/>
  <c r="AN463" i="16"/>
  <c r="Z328" i="16"/>
  <c r="P395" i="16"/>
  <c r="E450" i="16"/>
  <c r="AV454" i="16"/>
  <c r="E17" i="16"/>
  <c r="AN379" i="16"/>
  <c r="J445" i="16"/>
  <c r="AM483" i="16"/>
  <c r="L495" i="16"/>
  <c r="D441" i="16"/>
  <c r="AM436" i="16"/>
  <c r="G2" i="16"/>
  <c r="AQ450" i="16"/>
  <c r="AF469" i="16"/>
  <c r="K440" i="16"/>
  <c r="AD479" i="16"/>
  <c r="AE318" i="16"/>
  <c r="AY3" i="16"/>
  <c r="BA373" i="16"/>
  <c r="S74" i="16"/>
  <c r="AE488" i="16"/>
  <c r="AC493" i="16"/>
  <c r="AZ394" i="16"/>
  <c r="AD456" i="16"/>
  <c r="I485" i="16"/>
  <c r="H407" i="16"/>
  <c r="J26" i="16"/>
  <c r="W443" i="16"/>
  <c r="AZ432" i="16"/>
  <c r="P411" i="16"/>
  <c r="AR458" i="16"/>
  <c r="K384" i="16"/>
  <c r="J467" i="16"/>
  <c r="E449" i="16"/>
  <c r="R484" i="16"/>
  <c r="BA433" i="16"/>
  <c r="T335" i="16"/>
  <c r="AH431" i="16"/>
  <c r="AP413" i="16"/>
  <c r="AI14" i="16"/>
  <c r="L480" i="16"/>
  <c r="AA483" i="16"/>
  <c r="E409" i="16"/>
  <c r="V97" i="16"/>
  <c r="AC438" i="16"/>
  <c r="N445" i="16"/>
  <c r="E467" i="16"/>
  <c r="N14" i="16"/>
  <c r="AT462" i="16"/>
  <c r="AT438" i="16"/>
  <c r="AV421" i="16"/>
  <c r="H465" i="16"/>
  <c r="AD400" i="16"/>
  <c r="AS83" i="16"/>
  <c r="D453" i="16"/>
  <c r="AE410" i="16"/>
  <c r="V413" i="16"/>
  <c r="AN426" i="16"/>
  <c r="O81" i="16"/>
  <c r="O493" i="16"/>
  <c r="F402" i="16"/>
  <c r="AS484" i="16"/>
  <c r="AY457" i="16"/>
  <c r="R338" i="16"/>
  <c r="R58" i="16"/>
  <c r="F465" i="16"/>
  <c r="AP498" i="16"/>
  <c r="W452" i="16"/>
  <c r="F49" i="16"/>
  <c r="T475" i="16"/>
  <c r="AN301" i="16"/>
  <c r="H447" i="16"/>
  <c r="W376" i="16"/>
  <c r="AC453" i="16"/>
  <c r="AX471" i="16"/>
  <c r="AA479" i="16"/>
  <c r="AV444" i="16"/>
  <c r="V468" i="16"/>
  <c r="AW363" i="16"/>
  <c r="Q2" i="16"/>
  <c r="D358" i="16"/>
  <c r="R497" i="16"/>
  <c r="J496" i="16"/>
  <c r="W457" i="16"/>
  <c r="U443" i="16"/>
  <c r="AO472" i="16"/>
  <c r="AX376" i="16"/>
  <c r="F21" i="16"/>
  <c r="Y360" i="16"/>
  <c r="P393" i="16"/>
  <c r="S374" i="16"/>
  <c r="N438" i="16"/>
  <c r="T370" i="16"/>
  <c r="V500" i="16"/>
  <c r="AH475" i="16"/>
  <c r="T471" i="16"/>
  <c r="D490" i="16"/>
  <c r="AP497" i="16"/>
  <c r="AV419" i="16"/>
  <c r="F443" i="16"/>
  <c r="AQ452" i="16"/>
  <c r="AH31" i="16"/>
  <c r="AB430" i="16"/>
  <c r="I481" i="16"/>
  <c r="AC354" i="16"/>
  <c r="P30" i="16"/>
  <c r="P467" i="16"/>
  <c r="AA65" i="16"/>
  <c r="D447" i="16"/>
  <c r="BA465" i="16"/>
  <c r="AU402" i="16"/>
  <c r="AF435" i="16"/>
  <c r="G78" i="16"/>
  <c r="N463" i="16"/>
  <c r="Y425" i="16"/>
  <c r="AB332" i="16"/>
  <c r="AE20" i="16"/>
  <c r="AM471" i="16"/>
  <c r="G390" i="16"/>
  <c r="AL115" i="16"/>
  <c r="AZ481" i="16"/>
  <c r="J18" i="16"/>
  <c r="AX379" i="16"/>
  <c r="BA479" i="16"/>
  <c r="AT455" i="16"/>
  <c r="Q488" i="16"/>
  <c r="AY489" i="16"/>
  <c r="AX393" i="16"/>
  <c r="AY458" i="16"/>
  <c r="AV9" i="16"/>
  <c r="AN30" i="16"/>
  <c r="BA472" i="16"/>
  <c r="AG466" i="16"/>
  <c r="E486" i="16"/>
  <c r="AC347" i="16"/>
  <c r="U483" i="16"/>
  <c r="M499" i="16"/>
  <c r="AY420" i="16"/>
  <c r="M11" i="16"/>
  <c r="V320" i="16"/>
  <c r="G421" i="16"/>
  <c r="V360" i="16"/>
  <c r="AD25" i="16"/>
  <c r="I491" i="16"/>
  <c r="V365" i="16"/>
  <c r="AM490" i="16"/>
  <c r="AK430" i="16"/>
  <c r="J398" i="16"/>
  <c r="S436" i="16"/>
  <c r="AE432" i="16"/>
  <c r="P455" i="16"/>
  <c r="S378" i="16"/>
  <c r="T368" i="16"/>
  <c r="AE45" i="16"/>
  <c r="AQ11" i="16"/>
  <c r="AM440" i="16"/>
  <c r="AG406" i="16"/>
  <c r="I461" i="16"/>
  <c r="AD8" i="16"/>
  <c r="F90" i="16"/>
  <c r="K444" i="16"/>
  <c r="U396" i="16"/>
  <c r="S451" i="16"/>
  <c r="W17" i="16"/>
  <c r="W437" i="16"/>
  <c r="AR463" i="16"/>
  <c r="AD417" i="16"/>
  <c r="AS14" i="16"/>
  <c r="R464" i="16"/>
  <c r="AF427" i="16"/>
  <c r="O394" i="16"/>
  <c r="AZ446" i="16"/>
  <c r="AX15" i="16"/>
  <c r="AK460" i="16"/>
  <c r="AY470" i="16"/>
  <c r="X404" i="16"/>
  <c r="AR31" i="16"/>
  <c r="X477" i="16"/>
  <c r="Q439" i="16"/>
  <c r="AD422" i="16"/>
  <c r="AA475" i="16"/>
  <c r="AH79" i="16"/>
  <c r="AN497" i="16"/>
  <c r="AC439" i="16"/>
  <c r="J392" i="16"/>
  <c r="O400" i="16"/>
  <c r="AW434" i="16"/>
  <c r="AW469" i="16"/>
  <c r="Z500" i="16"/>
  <c r="X469" i="16"/>
  <c r="H425" i="16"/>
  <c r="G494" i="16"/>
  <c r="S355" i="16"/>
  <c r="V441" i="16"/>
  <c r="AY501" i="16"/>
  <c r="V431" i="16"/>
  <c r="L478" i="16"/>
  <c r="Y426" i="16"/>
  <c r="AU470" i="16"/>
  <c r="AJ478" i="16"/>
  <c r="BA39" i="16"/>
  <c r="AP402" i="16"/>
  <c r="AQ74" i="16"/>
  <c r="AM435" i="16"/>
  <c r="AL433" i="16"/>
  <c r="AU467" i="16"/>
  <c r="AT456" i="16"/>
  <c r="Q466" i="16"/>
  <c r="BA447" i="16"/>
  <c r="AN494" i="16"/>
  <c r="AD467" i="16"/>
  <c r="BA490" i="16"/>
  <c r="L491" i="16"/>
  <c r="AU349" i="16"/>
  <c r="V491" i="16"/>
  <c r="AC346" i="16"/>
  <c r="M450" i="16"/>
  <c r="AP459" i="16"/>
  <c r="P336" i="16"/>
  <c r="AN446" i="16"/>
  <c r="AC483" i="16"/>
  <c r="P480" i="16"/>
  <c r="H410" i="16"/>
  <c r="H456" i="16"/>
  <c r="J386" i="16"/>
  <c r="AR469" i="16"/>
  <c r="Z383" i="16"/>
  <c r="Z442" i="16"/>
  <c r="AU432" i="16"/>
  <c r="L23" i="16"/>
  <c r="N366" i="16"/>
  <c r="I433" i="16"/>
  <c r="X423" i="16"/>
  <c r="AN449" i="16"/>
  <c r="U441" i="16"/>
  <c r="AV403" i="16"/>
  <c r="AE482" i="16"/>
  <c r="J28" i="16"/>
  <c r="O15" i="16"/>
  <c r="L24" i="16"/>
  <c r="AL339" i="16"/>
  <c r="AV6" i="16"/>
  <c r="AX450" i="16"/>
  <c r="Y485" i="16"/>
  <c r="T426" i="16"/>
  <c r="AP493" i="16"/>
  <c r="AN21" i="16"/>
  <c r="AY410" i="16"/>
  <c r="AK425" i="16"/>
  <c r="T458" i="16"/>
  <c r="L485" i="16"/>
  <c r="S26" i="16"/>
  <c r="AS475" i="16"/>
  <c r="AX464" i="16"/>
  <c r="J485" i="16"/>
  <c r="AA420" i="16"/>
  <c r="D359" i="16"/>
  <c r="Z320" i="16"/>
  <c r="T489" i="16"/>
  <c r="K402" i="16"/>
  <c r="U422" i="16"/>
  <c r="T360" i="16"/>
  <c r="AA462" i="16"/>
  <c r="AR421" i="16"/>
  <c r="N427" i="16"/>
  <c r="AW474" i="16"/>
  <c r="AW432" i="16"/>
  <c r="G455" i="16"/>
  <c r="AO479" i="16"/>
  <c r="AT473" i="16"/>
  <c r="AT436" i="16"/>
  <c r="AJ479" i="16"/>
  <c r="AP495" i="16"/>
  <c r="T441" i="16"/>
  <c r="Y458" i="16"/>
  <c r="AU447" i="16"/>
  <c r="I71" i="16"/>
  <c r="AS358" i="16"/>
  <c r="Y438" i="16"/>
  <c r="U399" i="16"/>
  <c r="AG468" i="16"/>
  <c r="Y405" i="16"/>
  <c r="N333" i="16"/>
  <c r="K22" i="16"/>
  <c r="AC26" i="16"/>
  <c r="AM444" i="16"/>
  <c r="AZ493" i="16"/>
  <c r="AV449" i="16"/>
  <c r="AG479" i="16"/>
  <c r="S490" i="16"/>
  <c r="P474" i="16"/>
  <c r="AD472" i="16"/>
  <c r="AK450" i="16"/>
  <c r="AQ348" i="16"/>
  <c r="Z488" i="16"/>
  <c r="J332" i="16"/>
  <c r="AV13" i="16"/>
  <c r="Z474" i="16"/>
  <c r="AS27" i="16"/>
  <c r="N465" i="16"/>
  <c r="E440" i="16"/>
  <c r="M483" i="16"/>
  <c r="AH445" i="16"/>
  <c r="L418" i="16"/>
  <c r="AN474" i="16"/>
  <c r="AW29" i="16"/>
  <c r="AJ337" i="16"/>
  <c r="AR25" i="16"/>
  <c r="D408" i="16"/>
  <c r="J440" i="16"/>
  <c r="E426" i="16"/>
  <c r="AD392" i="16"/>
  <c r="AL470" i="16"/>
  <c r="AQ134" i="16"/>
  <c r="AY10" i="16"/>
  <c r="AS387" i="16"/>
  <c r="X446" i="16"/>
  <c r="AF434" i="16"/>
  <c r="AC481" i="16"/>
  <c r="AE376" i="16"/>
  <c r="T483" i="16"/>
  <c r="H13" i="16"/>
  <c r="U492" i="16"/>
  <c r="AD462" i="16"/>
  <c r="F452" i="16"/>
  <c r="D440" i="16"/>
  <c r="AP464" i="16"/>
  <c r="L18" i="16"/>
  <c r="AH407" i="16"/>
  <c r="AF478" i="16"/>
  <c r="AN414" i="16"/>
  <c r="AN479" i="16"/>
  <c r="AA23" i="16"/>
  <c r="AN365" i="16"/>
  <c r="T454" i="16"/>
  <c r="AR459" i="16"/>
  <c r="AG455" i="16"/>
  <c r="AM24" i="16"/>
  <c r="AK366" i="16"/>
  <c r="AX367" i="16"/>
  <c r="AU4" i="16"/>
  <c r="Y396" i="16"/>
  <c r="T497" i="16"/>
  <c r="G500" i="16"/>
  <c r="AJ492" i="16"/>
  <c r="AQ7" i="16"/>
  <c r="AE469" i="16"/>
  <c r="E386" i="16"/>
  <c r="G447" i="16"/>
  <c r="AF7" i="16"/>
  <c r="AS441" i="16"/>
  <c r="AC477" i="16"/>
  <c r="K427" i="16"/>
  <c r="M14" i="16"/>
  <c r="AX95" i="16"/>
  <c r="V37" i="16"/>
  <c r="K456" i="16"/>
  <c r="U401" i="16"/>
  <c r="O484" i="16"/>
  <c r="AC440" i="16"/>
  <c r="AM468" i="16"/>
  <c r="AT502" i="16"/>
  <c r="U12" i="16"/>
  <c r="AX5" i="16"/>
  <c r="N480" i="16"/>
  <c r="Y502" i="16"/>
  <c r="M482" i="16"/>
  <c r="O471" i="16"/>
  <c r="AQ447" i="16"/>
  <c r="AR468" i="16"/>
  <c r="AG21" i="16"/>
  <c r="AF456" i="16"/>
  <c r="AL432" i="16"/>
  <c r="AZ85" i="16"/>
  <c r="AT492" i="16"/>
  <c r="AY403" i="16"/>
  <c r="AN489" i="16"/>
  <c r="M401" i="16"/>
  <c r="Z502" i="16"/>
  <c r="AY495" i="16"/>
  <c r="AB497" i="16"/>
  <c r="K406" i="16"/>
  <c r="AZ423" i="16"/>
  <c r="AM448" i="16"/>
  <c r="J87" i="16"/>
  <c r="Y466" i="16"/>
  <c r="AF26" i="16"/>
  <c r="AU416" i="16"/>
  <c r="F475" i="16"/>
  <c r="AM19" i="16"/>
  <c r="Y447" i="16"/>
  <c r="AT480" i="16"/>
  <c r="BA331" i="16"/>
  <c r="F470" i="16"/>
  <c r="AJ32" i="16"/>
  <c r="AU101" i="16"/>
  <c r="AQ30" i="16"/>
  <c r="AA421" i="16"/>
  <c r="J402" i="16"/>
  <c r="AK363" i="16"/>
  <c r="AL252" i="16"/>
  <c r="M456" i="16"/>
  <c r="H452" i="16"/>
  <c r="AF432" i="16"/>
  <c r="G436" i="16"/>
  <c r="S441" i="16"/>
  <c r="AJ462" i="16"/>
  <c r="AT491" i="16"/>
  <c r="AJ490" i="16"/>
  <c r="AK458" i="16"/>
  <c r="AH10" i="16"/>
  <c r="AS406" i="16"/>
  <c r="AY418" i="16"/>
  <c r="AU454" i="16"/>
  <c r="AW450" i="16"/>
  <c r="N426" i="16"/>
  <c r="L452" i="16"/>
  <c r="AV84" i="16"/>
  <c r="AP485" i="16"/>
  <c r="AE425" i="16"/>
  <c r="H468" i="16"/>
  <c r="AH467" i="16"/>
  <c r="Z360" i="16"/>
  <c r="X370" i="16"/>
  <c r="F474" i="16"/>
  <c r="P439" i="16"/>
  <c r="M463" i="16"/>
  <c r="AW403" i="16"/>
  <c r="Z43" i="16"/>
  <c r="E498" i="16"/>
  <c r="P460" i="16"/>
  <c r="AZ496" i="16"/>
  <c r="AY490" i="16"/>
  <c r="AU51" i="16"/>
  <c r="AE7" i="16"/>
  <c r="Z466" i="16"/>
  <c r="W496" i="16"/>
  <c r="AK441" i="16"/>
  <c r="E399" i="16"/>
  <c r="AO264" i="16"/>
  <c r="AV430" i="16"/>
  <c r="J477" i="16"/>
  <c r="AV488" i="16"/>
  <c r="AJ23" i="16"/>
  <c r="AN25" i="16"/>
  <c r="K497" i="16"/>
  <c r="U4" i="16"/>
  <c r="AU493" i="16"/>
  <c r="I434" i="16"/>
  <c r="AQ476" i="16"/>
  <c r="E331" i="16"/>
  <c r="AV491" i="16"/>
  <c r="F397" i="16"/>
  <c r="V439" i="16"/>
  <c r="AT404" i="16"/>
  <c r="Y501" i="16"/>
  <c r="AD481" i="16"/>
  <c r="AW343" i="16"/>
  <c r="AB471" i="16"/>
  <c r="K439" i="16"/>
  <c r="S492" i="16"/>
  <c r="H4" i="16"/>
  <c r="R465" i="16"/>
  <c r="AP471" i="16"/>
  <c r="F502" i="16"/>
  <c r="AJ449" i="16"/>
  <c r="W26" i="16"/>
  <c r="L282" i="16"/>
  <c r="AY421" i="16"/>
  <c r="J83" i="16"/>
  <c r="AR430" i="16"/>
  <c r="J502" i="16"/>
  <c r="AX489" i="16"/>
  <c r="M459" i="16"/>
  <c r="AG393" i="16"/>
  <c r="G499" i="16"/>
  <c r="D436" i="16"/>
  <c r="AX341" i="16"/>
  <c r="F440" i="16"/>
  <c r="AQ492" i="16"/>
  <c r="AR445" i="16"/>
  <c r="AO500" i="16"/>
  <c r="AY400" i="16"/>
  <c r="Z497" i="16"/>
  <c r="AZ460" i="16"/>
  <c r="E459" i="16"/>
  <c r="AX482" i="16"/>
  <c r="T18" i="16"/>
  <c r="AI330" i="16"/>
  <c r="D29" i="16"/>
  <c r="V456" i="16"/>
  <c r="AO484" i="16"/>
  <c r="AB499" i="16"/>
  <c r="X429" i="16"/>
  <c r="V22" i="16"/>
  <c r="AD29" i="16"/>
  <c r="Y29" i="16"/>
  <c r="T440" i="16"/>
  <c r="Y422" i="16"/>
  <c r="V464" i="16"/>
  <c r="M428" i="16"/>
  <c r="AS79" i="16"/>
  <c r="BA313" i="16"/>
  <c r="AH411" i="16"/>
  <c r="U50" i="16"/>
  <c r="AS454" i="16"/>
  <c r="AK486" i="16"/>
  <c r="E478" i="16"/>
  <c r="L5" i="16"/>
  <c r="F26" i="16"/>
  <c r="BA477" i="16"/>
  <c r="M438" i="16"/>
  <c r="AO411" i="16"/>
  <c r="F374" i="16"/>
  <c r="AX334" i="16"/>
  <c r="S344" i="16"/>
  <c r="AN387" i="16"/>
  <c r="Q437" i="16"/>
  <c r="AH19" i="16"/>
  <c r="D15" i="16"/>
  <c r="I5" i="16"/>
  <c r="AC499" i="16"/>
  <c r="Y463" i="16"/>
  <c r="AS470" i="16"/>
  <c r="L493" i="16"/>
  <c r="AJ92" i="16"/>
  <c r="U491" i="16"/>
  <c r="Z494" i="16"/>
  <c r="AD7" i="16"/>
  <c r="AY487" i="16"/>
  <c r="AH454" i="16"/>
  <c r="Q441" i="16"/>
  <c r="Q455" i="16"/>
  <c r="AZ495" i="16"/>
  <c r="AT428" i="16"/>
  <c r="AL463" i="16"/>
  <c r="O315" i="16"/>
  <c r="Q416" i="16"/>
  <c r="AZ469" i="16"/>
  <c r="N312" i="16"/>
  <c r="AQ431" i="16"/>
  <c r="AK414" i="16"/>
  <c r="X38" i="16"/>
  <c r="AE500" i="16"/>
  <c r="AQ470" i="16"/>
  <c r="AV408" i="16"/>
  <c r="AO455" i="16"/>
  <c r="Z429" i="16"/>
  <c r="Z444" i="16"/>
  <c r="AK14" i="16"/>
  <c r="AE40" i="16"/>
  <c r="AX502" i="16"/>
  <c r="N386" i="16"/>
  <c r="AI412" i="16"/>
  <c r="Y408" i="16"/>
  <c r="AZ430" i="16"/>
  <c r="AM69" i="16"/>
  <c r="AA405" i="16"/>
  <c r="L396" i="16"/>
  <c r="I458" i="16"/>
  <c r="AQ419" i="16"/>
  <c r="J424" i="16"/>
  <c r="R62" i="16"/>
  <c r="AA454" i="16"/>
  <c r="AV474" i="16"/>
  <c r="F411" i="16"/>
  <c r="AG368" i="16"/>
  <c r="AV452" i="16"/>
  <c r="AP436" i="16"/>
  <c r="G479" i="16"/>
  <c r="R486" i="16"/>
  <c r="S368" i="16"/>
  <c r="AT396" i="16"/>
  <c r="AV500" i="16"/>
  <c r="AX455" i="16"/>
  <c r="X493" i="16"/>
  <c r="AR473" i="16"/>
  <c r="AU322" i="16"/>
  <c r="AM475" i="16"/>
  <c r="R364" i="16"/>
  <c r="AG63" i="16"/>
  <c r="G324" i="16"/>
  <c r="AG31" i="16"/>
  <c r="Y9" i="16"/>
  <c r="AR454" i="16"/>
  <c r="AJ340" i="16"/>
  <c r="AH452" i="16"/>
  <c r="AT408" i="16"/>
  <c r="AN445" i="16"/>
  <c r="AP490" i="16"/>
  <c r="AW452" i="16"/>
  <c r="W487" i="16"/>
  <c r="AN415" i="16"/>
  <c r="AZ3" i="16"/>
  <c r="AX19" i="16"/>
  <c r="Q429" i="16"/>
  <c r="I14" i="16"/>
  <c r="V87" i="16"/>
  <c r="AY479" i="16"/>
  <c r="O479" i="16"/>
  <c r="AR498" i="16"/>
  <c r="Z441" i="16"/>
  <c r="AM352" i="16"/>
  <c r="G468" i="16"/>
  <c r="O436" i="16"/>
  <c r="BA497" i="16"/>
  <c r="AH499" i="16"/>
  <c r="V493" i="16"/>
  <c r="AZ444" i="16"/>
  <c r="AN499" i="16"/>
  <c r="AA448" i="16"/>
  <c r="S447" i="16"/>
  <c r="AM346" i="16"/>
  <c r="AF488" i="16"/>
  <c r="S498" i="16"/>
  <c r="V469" i="16"/>
  <c r="R495" i="16"/>
  <c r="AZ410" i="16"/>
  <c r="D371" i="16"/>
  <c r="AJ502" i="16"/>
  <c r="Z422" i="16"/>
  <c r="AN450" i="16"/>
  <c r="BA364" i="16"/>
  <c r="AJ491" i="16"/>
  <c r="AJ376" i="16"/>
  <c r="S444" i="16"/>
  <c r="AZ364" i="16"/>
  <c r="AG452" i="16"/>
  <c r="AW6" i="16"/>
  <c r="U433" i="16"/>
  <c r="D485" i="16"/>
  <c r="AF467" i="16"/>
  <c r="E493" i="16"/>
  <c r="AP483" i="16"/>
  <c r="P478" i="16"/>
  <c r="Z492" i="16"/>
  <c r="AU475" i="16"/>
  <c r="AE453" i="16"/>
  <c r="AW454" i="16"/>
  <c r="W490" i="16"/>
  <c r="P12" i="16"/>
  <c r="AO443" i="16"/>
  <c r="AJ38" i="16"/>
  <c r="AU334" i="16"/>
  <c r="AU478" i="16"/>
  <c r="AV448" i="16"/>
  <c r="AS75" i="16"/>
  <c r="T472" i="16"/>
  <c r="AT10" i="16"/>
  <c r="AV97" i="16"/>
  <c r="O449" i="16"/>
  <c r="AY465" i="16"/>
  <c r="AO365" i="16"/>
  <c r="AX444" i="16"/>
  <c r="AW236" i="16"/>
  <c r="AH482" i="16"/>
  <c r="AU440" i="16"/>
  <c r="AH316" i="16"/>
  <c r="G359" i="16"/>
  <c r="P16" i="16"/>
  <c r="AN394" i="16"/>
  <c r="BA368" i="16"/>
  <c r="D482" i="16"/>
  <c r="O478" i="16"/>
  <c r="E408" i="16"/>
  <c r="AV465" i="16"/>
  <c r="AF482" i="16"/>
  <c r="O442" i="16"/>
  <c r="AD448" i="16"/>
  <c r="AR393" i="16"/>
  <c r="AJ469" i="16"/>
  <c r="AQ469" i="16"/>
  <c r="R421" i="16"/>
  <c r="AS419" i="16"/>
  <c r="D437" i="16"/>
  <c r="AP396" i="16"/>
  <c r="Y23" i="16"/>
  <c r="U479" i="16"/>
  <c r="AF22" i="16"/>
  <c r="AM14" i="16"/>
  <c r="AC350" i="16"/>
  <c r="G431" i="16"/>
  <c r="AX342" i="16"/>
  <c r="J474" i="16"/>
  <c r="AG378" i="16"/>
  <c r="V460" i="16"/>
  <c r="G490" i="16"/>
  <c r="AB450" i="16"/>
  <c r="Y459" i="16"/>
  <c r="AF403" i="16"/>
  <c r="AL460" i="16"/>
  <c r="M333" i="16"/>
  <c r="AF9" i="16"/>
  <c r="AJ366" i="16"/>
  <c r="L88" i="16"/>
  <c r="AT493" i="16"/>
  <c r="AI424" i="16"/>
  <c r="AB441" i="16"/>
  <c r="U356" i="16"/>
  <c r="I67" i="16"/>
  <c r="AQ372" i="16"/>
  <c r="S487" i="16"/>
  <c r="AI342" i="16"/>
  <c r="AO459" i="16"/>
  <c r="AD418" i="16"/>
  <c r="Q470" i="16"/>
  <c r="N433" i="16"/>
  <c r="N375" i="16"/>
  <c r="AY434" i="16"/>
  <c r="AN483" i="16"/>
  <c r="P497" i="16"/>
  <c r="AU487" i="16"/>
  <c r="K436" i="16"/>
  <c r="AM6" i="16"/>
  <c r="E419" i="16"/>
  <c r="H502" i="16"/>
  <c r="AQ445" i="16"/>
  <c r="AU476" i="16"/>
  <c r="AU401" i="16"/>
  <c r="R424" i="16"/>
  <c r="AF499" i="16"/>
  <c r="AF17" i="16"/>
  <c r="J399" i="16"/>
  <c r="AF498" i="16"/>
  <c r="AE494" i="16"/>
  <c r="AT366" i="16"/>
  <c r="M426" i="16"/>
  <c r="AK432" i="16"/>
  <c r="AE499" i="16"/>
  <c r="AI6" i="16"/>
  <c r="AL437" i="16"/>
  <c r="AF468" i="16"/>
  <c r="V371" i="16"/>
  <c r="AD449" i="16"/>
  <c r="AH351" i="16"/>
  <c r="X385" i="16"/>
  <c r="Z457" i="16"/>
  <c r="AW456" i="16"/>
  <c r="AK470" i="16"/>
  <c r="AW483" i="16"/>
  <c r="I499" i="16"/>
  <c r="AJ427" i="16"/>
  <c r="L437" i="16"/>
  <c r="O29" i="16"/>
  <c r="AQ462" i="16"/>
  <c r="AG367" i="16"/>
  <c r="AX458" i="16"/>
  <c r="AT400" i="16"/>
  <c r="AW482" i="16"/>
  <c r="AK436" i="16"/>
  <c r="J394" i="16"/>
  <c r="AJ499" i="16"/>
  <c r="R473" i="16"/>
  <c r="T408" i="16"/>
  <c r="AS447" i="16"/>
  <c r="M405" i="16"/>
  <c r="AD35" i="16"/>
  <c r="R433" i="16"/>
  <c r="Y356" i="16"/>
  <c r="Q365" i="16"/>
  <c r="L446" i="16"/>
  <c r="AP21" i="16"/>
  <c r="AF412" i="16"/>
  <c r="P24" i="16"/>
  <c r="AX425" i="16"/>
  <c r="T353" i="16"/>
  <c r="S410" i="16"/>
  <c r="AH374" i="16"/>
  <c r="W466" i="16"/>
  <c r="E479" i="16"/>
  <c r="Y472" i="16"/>
  <c r="AM447" i="16"/>
  <c r="AO457" i="16"/>
  <c r="F498" i="16"/>
  <c r="I415" i="16"/>
  <c r="F377" i="16"/>
  <c r="S480" i="16"/>
  <c r="O438" i="16"/>
  <c r="X92" i="16"/>
  <c r="O495" i="16"/>
  <c r="AK482" i="16"/>
  <c r="AY275" i="16"/>
  <c r="M439" i="16"/>
  <c r="S453" i="16"/>
  <c r="AW359" i="16"/>
  <c r="AJ423" i="16"/>
  <c r="AE372" i="16"/>
  <c r="D458" i="16"/>
  <c r="AG451" i="16"/>
  <c r="S497" i="16"/>
  <c r="AC409" i="16"/>
  <c r="M9" i="16"/>
  <c r="AG401" i="16"/>
  <c r="V375" i="16"/>
  <c r="AW486" i="16"/>
  <c r="R337" i="16"/>
  <c r="M493" i="16"/>
  <c r="AQ16" i="16"/>
  <c r="K413" i="16"/>
  <c r="Q469" i="16"/>
  <c r="BA392" i="16"/>
  <c r="N484" i="16"/>
  <c r="X481" i="16"/>
  <c r="W385" i="16"/>
  <c r="G493" i="16"/>
  <c r="J22" i="16"/>
  <c r="AH377" i="16"/>
  <c r="AE25" i="16"/>
  <c r="AC468" i="16"/>
  <c r="X424" i="16"/>
  <c r="AM398" i="16"/>
  <c r="BA35" i="16"/>
  <c r="AN400" i="16"/>
  <c r="AD493" i="16"/>
  <c r="S384" i="16"/>
  <c r="AI443" i="16"/>
  <c r="AR432" i="16"/>
  <c r="X447" i="16"/>
  <c r="AV439" i="16"/>
  <c r="S485" i="16"/>
  <c r="V447" i="16"/>
  <c r="AS422" i="16"/>
  <c r="AB467" i="16"/>
  <c r="AC15" i="16"/>
  <c r="T463" i="16"/>
  <c r="S364" i="16"/>
  <c r="AP461" i="16"/>
  <c r="D406" i="16"/>
  <c r="O467" i="16"/>
  <c r="Z461" i="16"/>
  <c r="AG412" i="16"/>
  <c r="AT495" i="16"/>
  <c r="W494" i="16"/>
  <c r="AR475" i="16"/>
  <c r="T344" i="16"/>
  <c r="AR488" i="16"/>
  <c r="X405" i="16"/>
  <c r="AX397" i="16"/>
  <c r="T26" i="16"/>
  <c r="X332" i="16"/>
  <c r="V467" i="16"/>
  <c r="AB440" i="16"/>
  <c r="AC6" i="16"/>
  <c r="Z435" i="16"/>
  <c r="I239" i="16"/>
  <c r="AX479" i="16"/>
  <c r="AR8" i="16"/>
  <c r="H491" i="16"/>
  <c r="G401" i="16"/>
  <c r="AZ440" i="16"/>
  <c r="I497" i="16"/>
  <c r="AH415" i="16"/>
  <c r="AB485" i="16"/>
  <c r="Z454" i="16"/>
  <c r="I432" i="16"/>
  <c r="AW387" i="16"/>
  <c r="AL6" i="16"/>
  <c r="AO448" i="16"/>
  <c r="AS479" i="16"/>
  <c r="U419" i="16"/>
  <c r="BA439" i="16"/>
  <c r="Q490" i="16"/>
  <c r="AB433" i="16"/>
  <c r="BA3" i="16"/>
  <c r="AO485" i="16"/>
  <c r="F477" i="16"/>
  <c r="J451" i="16"/>
  <c r="AW34" i="16"/>
  <c r="P29" i="16"/>
  <c r="AH465" i="16"/>
  <c r="AT9" i="16"/>
  <c r="M479" i="16"/>
  <c r="AC449" i="16"/>
  <c r="S272" i="16"/>
  <c r="AH469" i="16"/>
  <c r="AA381" i="16"/>
  <c r="AR470" i="16"/>
  <c r="AC17" i="16"/>
  <c r="H389" i="16"/>
  <c r="AA397" i="16"/>
  <c r="AN454" i="16"/>
  <c r="N382" i="16"/>
  <c r="AK494" i="16"/>
  <c r="P498" i="16"/>
  <c r="AQ458" i="16"/>
  <c r="AB447" i="16"/>
  <c r="Q502" i="16"/>
  <c r="AF341" i="16"/>
  <c r="P342" i="16"/>
  <c r="AM453" i="16"/>
  <c r="AN377" i="16"/>
  <c r="AF457" i="16"/>
  <c r="AW414" i="16"/>
  <c r="G446" i="16"/>
  <c r="AV10" i="16"/>
  <c r="O57" i="16"/>
  <c r="X470" i="16"/>
  <c r="AO467" i="16"/>
  <c r="N328" i="16"/>
  <c r="I437" i="16"/>
  <c r="AI469" i="16"/>
  <c r="O128" i="16"/>
  <c r="AC497" i="16"/>
  <c r="AQ442" i="16"/>
  <c r="G17" i="16"/>
  <c r="AK15" i="16"/>
  <c r="V462" i="16"/>
  <c r="G480" i="16"/>
  <c r="V454" i="16"/>
  <c r="X420" i="16"/>
  <c r="AU332" i="16"/>
  <c r="AP476" i="16"/>
  <c r="W422" i="16"/>
  <c r="AL494" i="16"/>
  <c r="AE401" i="16"/>
  <c r="AB427" i="16"/>
  <c r="AA329" i="16"/>
  <c r="AH473" i="16"/>
  <c r="AI495" i="16"/>
  <c r="I21" i="16"/>
  <c r="E30" i="16"/>
  <c r="AE383" i="16"/>
  <c r="AO502" i="16"/>
  <c r="AZ61" i="16"/>
  <c r="M448" i="16"/>
  <c r="R360" i="16"/>
  <c r="AF485" i="16"/>
  <c r="I418" i="16"/>
  <c r="M471" i="16"/>
  <c r="AV434" i="16"/>
  <c r="F416" i="16"/>
  <c r="H362" i="16"/>
  <c r="AG480" i="16"/>
  <c r="AA28" i="16"/>
  <c r="T492" i="16"/>
  <c r="AI46" i="16"/>
  <c r="W473" i="16"/>
  <c r="AQ478" i="16"/>
  <c r="AU385" i="16"/>
  <c r="V398" i="16"/>
  <c r="K487" i="16"/>
  <c r="AP20" i="16"/>
  <c r="W438" i="16"/>
  <c r="R467" i="16"/>
  <c r="AC413" i="16"/>
  <c r="AG488" i="16"/>
  <c r="AZ462" i="16"/>
  <c r="K367" i="16"/>
  <c r="E421" i="16"/>
  <c r="AF319" i="16"/>
  <c r="O391" i="16"/>
  <c r="Y20" i="16"/>
  <c r="AP501" i="16"/>
  <c r="AG464" i="16"/>
  <c r="F495" i="16"/>
  <c r="M92" i="16"/>
  <c r="AD500" i="16"/>
  <c r="AX484" i="16"/>
  <c r="AK38" i="16"/>
  <c r="H380" i="16"/>
  <c r="AZ502" i="16"/>
  <c r="V257" i="16"/>
  <c r="AR329" i="16"/>
  <c r="R500" i="16"/>
  <c r="P469" i="16"/>
  <c r="AR441" i="16"/>
  <c r="U397" i="16"/>
  <c r="L395" i="16"/>
  <c r="Q309" i="16"/>
  <c r="AV432" i="16"/>
  <c r="AH32" i="16"/>
  <c r="AG12" i="16"/>
  <c r="Q498" i="16"/>
  <c r="V499" i="16"/>
  <c r="AK34" i="16"/>
  <c r="I451" i="16"/>
  <c r="AB481" i="16"/>
  <c r="AT55" i="16"/>
  <c r="AR363" i="16"/>
  <c r="F11" i="16"/>
  <c r="AD94" i="16"/>
  <c r="Y314" i="16"/>
  <c r="AA426" i="16"/>
  <c r="Z405" i="16"/>
  <c r="Z471" i="16"/>
  <c r="I59" i="16"/>
  <c r="AY442" i="16"/>
  <c r="J458" i="16"/>
  <c r="M42" i="16"/>
  <c r="AR465" i="16"/>
  <c r="AS457" i="16"/>
  <c r="AG26" i="16"/>
  <c r="AE466" i="16"/>
  <c r="R331" i="16"/>
  <c r="AQ488" i="16"/>
  <c r="AP385" i="16"/>
  <c r="AD352" i="16"/>
  <c r="AO360" i="16"/>
  <c r="X494" i="16"/>
  <c r="Z501" i="16"/>
  <c r="K410" i="16"/>
  <c r="AU443" i="16"/>
  <c r="AS434" i="16"/>
  <c r="AQ311" i="16"/>
  <c r="AP90" i="16"/>
  <c r="BA427" i="16"/>
  <c r="M345" i="16"/>
  <c r="AN448" i="16"/>
  <c r="AC476" i="16"/>
  <c r="AT499" i="16"/>
  <c r="AL24" i="16"/>
  <c r="H358" i="16"/>
  <c r="F468" i="16"/>
  <c r="AA89" i="16"/>
  <c r="AP452" i="16"/>
  <c r="AH460" i="16"/>
  <c r="AR375" i="16"/>
  <c r="AS459" i="16"/>
  <c r="AA427" i="16"/>
  <c r="AW321" i="16"/>
  <c r="T375" i="16"/>
  <c r="I435" i="16"/>
  <c r="P500" i="16"/>
  <c r="H12" i="16"/>
  <c r="AJ18" i="16"/>
  <c r="D382" i="16"/>
  <c r="AB486" i="16"/>
  <c r="AH472" i="16"/>
  <c r="I23" i="16"/>
  <c r="R420" i="16"/>
  <c r="AW98" i="16"/>
  <c r="AX476" i="16"/>
  <c r="AP437" i="16"/>
  <c r="N332" i="16"/>
  <c r="AT374" i="16"/>
  <c r="AU435" i="16"/>
  <c r="AU364" i="16"/>
  <c r="O382" i="16"/>
  <c r="H41" i="16"/>
  <c r="AF490" i="16"/>
  <c r="AI472" i="16"/>
  <c r="R474" i="16"/>
  <c r="Z477" i="16"/>
  <c r="K335" i="16"/>
  <c r="AD360" i="16"/>
  <c r="AA490" i="16"/>
  <c r="AM386" i="16"/>
  <c r="AW443" i="16"/>
  <c r="V410" i="16"/>
  <c r="Q445" i="16"/>
  <c r="AG448" i="16"/>
  <c r="AI411" i="16"/>
  <c r="AJ325" i="16"/>
  <c r="K419" i="16"/>
  <c r="E489" i="16"/>
  <c r="AC411" i="16"/>
  <c r="D468" i="16"/>
  <c r="AR415" i="16"/>
  <c r="M502" i="16"/>
  <c r="V404" i="16"/>
  <c r="F403" i="16"/>
  <c r="AK27" i="16"/>
  <c r="AH396" i="16"/>
  <c r="AA349" i="16"/>
  <c r="AZ323" i="16"/>
  <c r="AG450" i="16"/>
  <c r="L472" i="16"/>
  <c r="G86" i="16"/>
  <c r="AQ381" i="16"/>
  <c r="L290" i="16"/>
  <c r="AI464" i="16"/>
  <c r="AX495" i="16"/>
  <c r="F2" i="16"/>
  <c r="AS445" i="16"/>
  <c r="AA404" i="16"/>
  <c r="AL430" i="16"/>
  <c r="AW52" i="16"/>
  <c r="G340" i="16"/>
  <c r="K501" i="16"/>
  <c r="N466" i="16"/>
  <c r="V41" i="16"/>
  <c r="T390" i="16"/>
  <c r="F410" i="16"/>
  <c r="AH436" i="16"/>
  <c r="S360" i="16"/>
  <c r="H373" i="16"/>
  <c r="AO407" i="16"/>
  <c r="E365" i="16"/>
  <c r="AI352" i="16"/>
  <c r="AB25" i="16"/>
  <c r="AI386" i="16"/>
  <c r="AC492" i="16"/>
  <c r="G435" i="16"/>
  <c r="W22" i="16"/>
  <c r="K14" i="16"/>
  <c r="AL365" i="16"/>
  <c r="R352" i="16"/>
  <c r="AC363" i="16"/>
  <c r="K460" i="16"/>
  <c r="AB15" i="16"/>
  <c r="P432" i="16"/>
  <c r="AQ443" i="16"/>
  <c r="Y335" i="16"/>
  <c r="S428" i="16"/>
  <c r="X454" i="16"/>
  <c r="J293" i="16"/>
  <c r="AT484" i="16"/>
  <c r="W472" i="16"/>
  <c r="U327" i="16"/>
  <c r="AQ36" i="16"/>
  <c r="N32" i="16"/>
  <c r="AL461" i="16"/>
  <c r="D472" i="16"/>
  <c r="AE11" i="16"/>
  <c r="AG483" i="16"/>
  <c r="AQ501" i="16"/>
  <c r="N502" i="16"/>
  <c r="AN314" i="16"/>
  <c r="L339" i="16"/>
  <c r="AN433" i="16"/>
  <c r="AM354" i="16"/>
  <c r="AH370" i="16"/>
  <c r="AR472" i="16"/>
  <c r="F428" i="16"/>
  <c r="Q471" i="16"/>
  <c r="AJ451" i="16"/>
  <c r="AI468" i="16"/>
  <c r="G501" i="16"/>
  <c r="D6" i="16"/>
  <c r="H26" i="16"/>
  <c r="G466" i="16"/>
  <c r="AQ471" i="16"/>
  <c r="AM462" i="16"/>
  <c r="AI385" i="16"/>
  <c r="AE304" i="16"/>
  <c r="S466" i="16"/>
  <c r="AE440" i="16"/>
  <c r="AA488" i="16"/>
  <c r="AE462" i="16"/>
  <c r="D497" i="16"/>
  <c r="Q256" i="16"/>
  <c r="AL5" i="16"/>
  <c r="AF444" i="16"/>
  <c r="AV274" i="16"/>
  <c r="AF330" i="16"/>
  <c r="P7" i="16"/>
  <c r="Z425" i="16"/>
  <c r="U418" i="16"/>
  <c r="K480" i="16"/>
  <c r="AX372" i="16"/>
  <c r="AS468" i="16"/>
  <c r="AG30" i="16"/>
  <c r="AC465" i="16"/>
  <c r="AS460" i="16"/>
  <c r="J494" i="16"/>
  <c r="G363" i="16"/>
  <c r="O474" i="16"/>
  <c r="R458" i="16"/>
  <c r="K377" i="16"/>
  <c r="I464" i="16"/>
  <c r="AR416" i="16"/>
  <c r="AV478" i="16"/>
  <c r="Y441" i="16"/>
  <c r="AV459" i="16"/>
  <c r="O453" i="16"/>
  <c r="E477" i="16"/>
  <c r="AB480" i="16"/>
  <c r="Y469" i="16"/>
  <c r="X467" i="16"/>
  <c r="AE337" i="16"/>
  <c r="S423" i="16"/>
  <c r="AR391" i="16"/>
  <c r="R439" i="16"/>
  <c r="T419" i="16"/>
  <c r="AW419" i="16"/>
  <c r="AJ474" i="16"/>
  <c r="I360" i="16"/>
  <c r="AE435" i="16"/>
  <c r="U458" i="16"/>
  <c r="E480" i="16"/>
  <c r="AY493" i="16"/>
  <c r="U67" i="16"/>
  <c r="L6" i="16"/>
  <c r="R427" i="16"/>
  <c r="N123" i="16"/>
  <c r="I467" i="16"/>
  <c r="X360" i="16"/>
  <c r="AB474" i="16"/>
  <c r="AR436" i="16"/>
  <c r="J453" i="16"/>
  <c r="AQ480" i="16"/>
  <c r="M442" i="16"/>
  <c r="AJ5" i="16"/>
  <c r="U30" i="16"/>
  <c r="N460" i="16"/>
  <c r="AF25" i="16"/>
  <c r="L422" i="16"/>
  <c r="L19" i="16"/>
  <c r="AV370" i="16"/>
  <c r="O408" i="16"/>
  <c r="F400" i="16"/>
  <c r="AX420" i="16"/>
  <c r="AT472" i="16"/>
  <c r="AR7" i="16"/>
  <c r="L336" i="16"/>
  <c r="AO428" i="16"/>
  <c r="BA455" i="16"/>
  <c r="W418" i="16"/>
  <c r="V351" i="16"/>
  <c r="V484" i="16"/>
  <c r="AM367" i="16"/>
  <c r="AR456" i="16"/>
  <c r="AO487" i="16"/>
  <c r="AT427" i="16"/>
  <c r="F484" i="16"/>
  <c r="AJ486" i="16"/>
  <c r="P448" i="16"/>
  <c r="X482" i="16"/>
  <c r="M380" i="16"/>
  <c r="L383" i="16"/>
  <c r="AL444" i="16"/>
  <c r="AC491" i="16"/>
  <c r="AI471" i="16"/>
  <c r="K473" i="16"/>
  <c r="H432" i="16"/>
  <c r="V461" i="16"/>
  <c r="AS23" i="16"/>
  <c r="AK23" i="16"/>
  <c r="Z367" i="16"/>
  <c r="M472" i="16"/>
  <c r="O415" i="16"/>
  <c r="Z476" i="16"/>
  <c r="AR502" i="16"/>
  <c r="AA43" i="16"/>
  <c r="J448" i="16"/>
  <c r="AC385" i="16"/>
  <c r="M453" i="16"/>
  <c r="AB458" i="16"/>
  <c r="E8" i="16"/>
  <c r="O424" i="16"/>
  <c r="AI463" i="16"/>
  <c r="D470" i="16"/>
  <c r="AO7" i="16"/>
  <c r="AI402" i="16"/>
  <c r="O10" i="16"/>
  <c r="D428" i="16"/>
  <c r="AI427" i="16"/>
  <c r="R453" i="16"/>
  <c r="BA389" i="16"/>
  <c r="W489" i="16"/>
  <c r="O473" i="16"/>
  <c r="E491" i="16"/>
  <c r="Q318" i="16"/>
  <c r="N443" i="16"/>
  <c r="AK270" i="16"/>
  <c r="K478" i="16"/>
  <c r="T308" i="16"/>
  <c r="L387" i="16"/>
  <c r="L456" i="16"/>
  <c r="U17" i="16"/>
  <c r="AO477" i="16"/>
  <c r="AA407" i="16"/>
  <c r="AK302" i="16"/>
  <c r="AM383" i="16"/>
  <c r="S469" i="16"/>
  <c r="AT27" i="16"/>
  <c r="P487" i="16"/>
  <c r="Y476" i="16"/>
  <c r="AQ500" i="16"/>
  <c r="D484" i="16"/>
  <c r="G476" i="16"/>
  <c r="X328" i="16"/>
  <c r="Y18" i="16"/>
  <c r="AJ466" i="16"/>
  <c r="I453" i="16"/>
  <c r="E348" i="16"/>
  <c r="L413" i="16"/>
  <c r="BA424" i="16"/>
  <c r="M379" i="16"/>
  <c r="AD445" i="16"/>
  <c r="Y397" i="16"/>
  <c r="I401" i="16"/>
  <c r="AE496" i="16"/>
  <c r="L364" i="16"/>
  <c r="M412" i="16"/>
  <c r="AW489" i="16"/>
  <c r="N295" i="16"/>
  <c r="V28" i="16"/>
  <c r="P35" i="16"/>
  <c r="M480" i="16"/>
  <c r="AU27" i="16"/>
  <c r="W359" i="16"/>
  <c r="AB470" i="16"/>
  <c r="V356" i="16"/>
  <c r="L475" i="16"/>
  <c r="R419" i="16"/>
  <c r="AV405" i="16"/>
  <c r="AC489" i="16"/>
  <c r="AJ403" i="16"/>
  <c r="H448" i="16"/>
  <c r="Z489" i="16"/>
  <c r="L489" i="16"/>
  <c r="AH492" i="16"/>
  <c r="Y14" i="16"/>
  <c r="Q15" i="16"/>
  <c r="K499" i="16"/>
  <c r="G404" i="16"/>
  <c r="U485" i="16"/>
  <c r="AA471" i="16"/>
  <c r="AQ484" i="16"/>
  <c r="Y418" i="16"/>
  <c r="N482" i="16"/>
  <c r="H459" i="16"/>
  <c r="AD461" i="16"/>
  <c r="D438" i="16"/>
  <c r="AT487" i="16"/>
  <c r="L441" i="16"/>
  <c r="AD30" i="16"/>
  <c r="AG447" i="16"/>
  <c r="F31" i="16"/>
  <c r="AJ470" i="16"/>
  <c r="V281" i="16"/>
  <c r="AY464" i="16"/>
  <c r="R492" i="16"/>
  <c r="AM478" i="16"/>
  <c r="AR50" i="16"/>
  <c r="AV24" i="16"/>
  <c r="AF45" i="16"/>
  <c r="AP392" i="16"/>
  <c r="AT454" i="16"/>
  <c r="AV477" i="16"/>
  <c r="AO449" i="16"/>
  <c r="Q364" i="16"/>
  <c r="AA385" i="16"/>
  <c r="AY395" i="16"/>
  <c r="AC432" i="16"/>
  <c r="AC479" i="16"/>
  <c r="AR397" i="16"/>
  <c r="Z436" i="16"/>
  <c r="AQ66" i="16"/>
  <c r="AU15" i="16"/>
  <c r="T495" i="16"/>
  <c r="AU384" i="16"/>
  <c r="AM332" i="16"/>
  <c r="S501" i="16"/>
  <c r="E488" i="16"/>
  <c r="AY452" i="16"/>
  <c r="BA458" i="16"/>
  <c r="E469" i="16"/>
  <c r="Q412" i="16"/>
  <c r="AZ450" i="16"/>
  <c r="AZ491" i="16"/>
  <c r="H492" i="16"/>
  <c r="N43" i="16"/>
  <c r="AG475" i="16"/>
  <c r="AW11" i="16"/>
  <c r="D462" i="16"/>
  <c r="BA430" i="16"/>
  <c r="W360" i="16"/>
  <c r="AJ360" i="16"/>
  <c r="AH287" i="16"/>
  <c r="U472" i="16"/>
  <c r="I385" i="16"/>
  <c r="P477" i="16"/>
  <c r="AA345" i="16"/>
  <c r="U27" i="16"/>
  <c r="W463" i="16"/>
  <c r="AT452" i="16"/>
  <c r="K33" i="16"/>
  <c r="AV229" i="16"/>
  <c r="AP435" i="16"/>
  <c r="T374" i="16"/>
  <c r="AD402" i="16"/>
  <c r="AS374" i="16"/>
  <c r="AB341" i="16"/>
  <c r="AH408" i="16"/>
  <c r="AG409" i="16"/>
  <c r="AG417" i="16"/>
  <c r="AK328" i="16"/>
  <c r="U408" i="16"/>
  <c r="T450" i="16"/>
  <c r="X491" i="16"/>
  <c r="X408" i="16"/>
  <c r="AC434" i="16"/>
  <c r="AL19" i="16"/>
  <c r="O395" i="16"/>
  <c r="Y19" i="16"/>
  <c r="AP11" i="16"/>
  <c r="AM432" i="16"/>
  <c r="Q376" i="16"/>
  <c r="AJ473" i="16"/>
  <c r="S415" i="16"/>
  <c r="F489" i="16"/>
  <c r="Y488" i="16"/>
  <c r="AX396" i="16"/>
  <c r="X27" i="16"/>
  <c r="M468" i="16"/>
  <c r="J13" i="16"/>
  <c r="T354" i="16"/>
  <c r="AX423" i="16"/>
  <c r="M348" i="16"/>
  <c r="J426" i="16"/>
  <c r="R344" i="16"/>
  <c r="X361" i="16"/>
  <c r="W468" i="16"/>
  <c r="AM21" i="16"/>
  <c r="E495" i="16"/>
  <c r="AG439" i="16"/>
  <c r="G442" i="16"/>
  <c r="U494" i="16"/>
  <c r="K334" i="16"/>
  <c r="AO461" i="16"/>
  <c r="AF475" i="16"/>
  <c r="AC312" i="16"/>
  <c r="AK455" i="16"/>
  <c r="H339" i="16"/>
  <c r="AK448" i="16"/>
  <c r="Z475" i="16"/>
  <c r="AM476" i="16"/>
  <c r="BA494" i="16"/>
  <c r="X403" i="16"/>
  <c r="AC478" i="16"/>
  <c r="AE358" i="16"/>
  <c r="AV295" i="16"/>
  <c r="AJ441" i="16"/>
  <c r="J490" i="16"/>
  <c r="K447" i="16"/>
  <c r="Z6" i="16"/>
  <c r="AI489" i="16"/>
  <c r="AC412" i="16"/>
  <c r="L375" i="16"/>
  <c r="AQ472" i="16"/>
  <c r="AU449" i="16"/>
  <c r="W336" i="16"/>
  <c r="AA489" i="16"/>
  <c r="T431" i="16"/>
  <c r="K425" i="16"/>
  <c r="G463" i="16"/>
  <c r="F454" i="16"/>
  <c r="AJ304" i="16"/>
  <c r="AZ498" i="16"/>
  <c r="X498" i="16"/>
  <c r="AT461" i="16"/>
  <c r="AQ441" i="16"/>
  <c r="O502" i="16"/>
  <c r="AI32" i="16"/>
  <c r="AE421" i="16"/>
  <c r="AY417" i="16"/>
  <c r="AU463" i="16"/>
  <c r="AX457" i="16"/>
  <c r="E471" i="16"/>
  <c r="AJ464" i="16"/>
  <c r="S377" i="16"/>
  <c r="AK495" i="16"/>
  <c r="AE493" i="16"/>
  <c r="AX355" i="16"/>
  <c r="AJ394" i="16"/>
  <c r="AM353" i="16"/>
  <c r="AZ381" i="16"/>
  <c r="AD11" i="16"/>
  <c r="P340" i="16"/>
  <c r="O30" i="16"/>
  <c r="I412" i="16"/>
  <c r="K435" i="16"/>
  <c r="AN465" i="16"/>
  <c r="N432" i="16"/>
  <c r="G397" i="16"/>
  <c r="AB347" i="16"/>
  <c r="M466" i="16"/>
  <c r="S16" i="16"/>
  <c r="AC399" i="16"/>
  <c r="AT327" i="16"/>
  <c r="M420" i="16"/>
  <c r="AK428" i="16"/>
  <c r="AE463" i="16"/>
  <c r="M484" i="16"/>
  <c r="U14" i="16"/>
  <c r="AQ401" i="16"/>
  <c r="AD318" i="16"/>
  <c r="AI499" i="16"/>
  <c r="AW28" i="16"/>
  <c r="R16" i="16"/>
  <c r="AW60" i="16"/>
  <c r="G470" i="16"/>
  <c r="AK384" i="16"/>
  <c r="O448" i="16"/>
  <c r="AU250" i="16"/>
  <c r="AF340" i="16"/>
  <c r="T476" i="16"/>
  <c r="AK468" i="16"/>
  <c r="S312" i="16"/>
  <c r="V451" i="16"/>
  <c r="R417" i="16"/>
  <c r="BA378" i="16"/>
  <c r="D433" i="16"/>
  <c r="Q426" i="16"/>
  <c r="H274" i="16"/>
  <c r="D431" i="16"/>
  <c r="Y450" i="16"/>
  <c r="AI492" i="16"/>
  <c r="P77" i="16"/>
  <c r="Q393" i="16"/>
  <c r="AV467" i="16"/>
  <c r="AJ476" i="16"/>
  <c r="AL407" i="16"/>
  <c r="AC414" i="16"/>
  <c r="AG83" i="16"/>
  <c r="BA8" i="16"/>
  <c r="X31" i="16"/>
  <c r="BA391" i="16"/>
  <c r="Q472" i="16"/>
  <c r="AS420" i="16"/>
  <c r="V286" i="16"/>
  <c r="AX28" i="16"/>
  <c r="V338" i="16"/>
  <c r="R485" i="16"/>
  <c r="AU500" i="16"/>
  <c r="W407" i="16"/>
  <c r="AZ467" i="16"/>
  <c r="Z419" i="16"/>
  <c r="AK431" i="16"/>
  <c r="R124" i="16"/>
  <c r="Q493" i="16"/>
  <c r="AU429" i="16"/>
  <c r="I424" i="16"/>
  <c r="AJ460" i="16"/>
  <c r="I470" i="16"/>
  <c r="AV411" i="16"/>
  <c r="AW391" i="16"/>
  <c r="AL401" i="16"/>
  <c r="AU426" i="16"/>
  <c r="AK443" i="16"/>
  <c r="W31" i="16"/>
  <c r="P429" i="16"/>
  <c r="AK437" i="16"/>
  <c r="AS474" i="16"/>
  <c r="P53" i="16"/>
  <c r="U407" i="16"/>
  <c r="AS401" i="16"/>
  <c r="AD478" i="16"/>
  <c r="AW84" i="16"/>
  <c r="AP492" i="16"/>
  <c r="G485" i="16"/>
  <c r="H480" i="16"/>
  <c r="AY497" i="16"/>
  <c r="AI475" i="16"/>
  <c r="X4" i="16"/>
  <c r="AP449" i="16"/>
  <c r="AV80" i="16"/>
  <c r="AY378" i="16"/>
  <c r="AQ2" i="16"/>
  <c r="V479" i="16"/>
  <c r="AB73" i="16"/>
  <c r="AM11" i="16"/>
  <c r="AQ45" i="16"/>
  <c r="AV485" i="16"/>
  <c r="AE341" i="16"/>
  <c r="AL348" i="16"/>
  <c r="AZ487" i="16"/>
  <c r="AP458" i="16"/>
  <c r="AI498" i="16"/>
  <c r="V485" i="16"/>
  <c r="G461" i="16"/>
  <c r="J413" i="16"/>
  <c r="G9" i="16"/>
  <c r="AJ431" i="16"/>
  <c r="J415" i="16"/>
  <c r="L429" i="16"/>
  <c r="AP480" i="16"/>
  <c r="AJ454" i="16"/>
  <c r="AE414" i="16"/>
  <c r="Q458" i="16"/>
  <c r="AR481" i="16"/>
  <c r="V475" i="16"/>
  <c r="AO24" i="16"/>
  <c r="AN476" i="16"/>
  <c r="AY141" i="16"/>
  <c r="AW457" i="16"/>
  <c r="U456" i="16"/>
  <c r="AC454" i="16"/>
  <c r="P431" i="16"/>
  <c r="L410" i="16"/>
  <c r="AY468" i="16"/>
  <c r="AR452" i="16"/>
  <c r="O472" i="16"/>
  <c r="BA446" i="16"/>
  <c r="W450" i="16"/>
  <c r="AL495" i="16"/>
  <c r="AA333" i="16"/>
  <c r="AB388" i="16"/>
  <c r="T445" i="16"/>
  <c r="S22" i="16"/>
  <c r="L114" i="16"/>
  <c r="AV476" i="16"/>
  <c r="AO15" i="16"/>
  <c r="AK80" i="16"/>
  <c r="AD497" i="16"/>
  <c r="G464" i="16"/>
  <c r="Y400" i="16"/>
  <c r="AJ485" i="16"/>
  <c r="O501" i="16"/>
  <c r="AZ89" i="16"/>
  <c r="W344" i="16"/>
  <c r="E429" i="16"/>
  <c r="E371" i="16"/>
  <c r="AV316" i="16"/>
  <c r="AQ318" i="16"/>
  <c r="AD423" i="16"/>
  <c r="H391" i="16"/>
  <c r="N350" i="16"/>
  <c r="W486" i="16"/>
  <c r="AS463" i="16"/>
  <c r="R442" i="16"/>
  <c r="Y471" i="16"/>
  <c r="AP405" i="16"/>
  <c r="AK343" i="16"/>
  <c r="AB310" i="16"/>
  <c r="W247" i="16"/>
  <c r="V478" i="16"/>
  <c r="W488" i="16"/>
  <c r="L442" i="16"/>
  <c r="BA501" i="16"/>
  <c r="BA502" i="16"/>
  <c r="AK439" i="16"/>
  <c r="I30" i="16"/>
  <c r="E337" i="16"/>
  <c r="AI17" i="16"/>
  <c r="X13" i="16"/>
  <c r="R398" i="16"/>
  <c r="AF472" i="16"/>
  <c r="AO427" i="16"/>
  <c r="K422" i="16"/>
  <c r="M359" i="16"/>
  <c r="AB415" i="16"/>
  <c r="AI332" i="16"/>
  <c r="AO435" i="16"/>
  <c r="M489" i="16"/>
  <c r="AD430" i="16"/>
  <c r="G413" i="16"/>
  <c r="AG4" i="16"/>
  <c r="O337" i="16"/>
  <c r="AG402" i="16"/>
  <c r="J400" i="16"/>
  <c r="S482" i="16"/>
  <c r="V432" i="16"/>
  <c r="W425" i="16"/>
  <c r="P362" i="16"/>
  <c r="R254" i="16"/>
  <c r="J482" i="16"/>
  <c r="AE443" i="16"/>
  <c r="R483" i="16"/>
  <c r="AI399" i="16"/>
  <c r="Z458" i="16"/>
  <c r="M457" i="16"/>
  <c r="U26" i="16"/>
  <c r="AC451" i="16"/>
  <c r="F427" i="16"/>
  <c r="AW428" i="16"/>
  <c r="AS425" i="16"/>
  <c r="D466" i="16"/>
  <c r="S489" i="16"/>
  <c r="BA394" i="16"/>
  <c r="AI33" i="16"/>
  <c r="AD490" i="16"/>
  <c r="Y453" i="16"/>
  <c r="AK317" i="16"/>
  <c r="AD416" i="16"/>
  <c r="T423" i="16"/>
  <c r="AR412" i="16"/>
  <c r="U331" i="16"/>
  <c r="T490" i="16"/>
  <c r="N456" i="16"/>
  <c r="O339" i="16"/>
  <c r="AZ397" i="16"/>
  <c r="V5" i="16"/>
  <c r="R423" i="16"/>
  <c r="S445" i="16"/>
  <c r="AR396" i="16"/>
  <c r="AM495" i="16"/>
  <c r="D343" i="16"/>
  <c r="S379" i="16"/>
  <c r="W351" i="16"/>
  <c r="BA29" i="16"/>
  <c r="AI417" i="16"/>
  <c r="AZ130" i="16"/>
  <c r="AY459" i="16"/>
  <c r="AY436" i="16"/>
  <c r="AZ12" i="16"/>
  <c r="F436" i="16"/>
  <c r="AR426" i="16"/>
  <c r="AR455" i="16"/>
  <c r="AS493" i="16"/>
  <c r="N262" i="16"/>
  <c r="R487" i="16"/>
  <c r="AW499" i="16"/>
  <c r="AV350" i="16"/>
  <c r="AN481" i="16"/>
  <c r="AI445" i="16"/>
  <c r="AP477" i="16"/>
  <c r="AJ429" i="16"/>
  <c r="L345" i="16"/>
  <c r="Q446" i="16"/>
  <c r="H446" i="16"/>
  <c r="AE419" i="16"/>
  <c r="AU102" i="16"/>
  <c r="AX368" i="16"/>
  <c r="AM491" i="16"/>
  <c r="U463" i="16"/>
  <c r="I354" i="16"/>
  <c r="AQ440" i="16"/>
  <c r="AP25" i="16"/>
  <c r="S407" i="16"/>
  <c r="H399" i="16"/>
  <c r="X478" i="16"/>
  <c r="H433" i="16"/>
  <c r="N499" i="16"/>
  <c r="AX7" i="16"/>
  <c r="AO486" i="16"/>
  <c r="AX446" i="16"/>
  <c r="K431" i="16"/>
  <c r="X449" i="16"/>
  <c r="AP39" i="16"/>
  <c r="D275" i="16"/>
  <c r="M371" i="16"/>
  <c r="AX456" i="16"/>
  <c r="AG454" i="16"/>
  <c r="J31" i="16"/>
  <c r="U321" i="16"/>
  <c r="AC415" i="16"/>
  <c r="AS396" i="16"/>
  <c r="AN478" i="16"/>
  <c r="AM385" i="16"/>
  <c r="Q26" i="16"/>
  <c r="W447" i="16"/>
  <c r="N413" i="16"/>
  <c r="AA496" i="16"/>
  <c r="AY415" i="16"/>
  <c r="J497" i="16"/>
  <c r="D421" i="16"/>
  <c r="AK386" i="16"/>
  <c r="AT75" i="16"/>
  <c r="AW423" i="16"/>
  <c r="AA393" i="16"/>
  <c r="Y416" i="16"/>
  <c r="D338" i="16"/>
  <c r="M454" i="16"/>
  <c r="AM485" i="16"/>
  <c r="AF491" i="16"/>
  <c r="AA458" i="16"/>
  <c r="AX454" i="16"/>
  <c r="K458" i="16"/>
  <c r="AQ429" i="16"/>
  <c r="AU461" i="16"/>
  <c r="AC11" i="16"/>
  <c r="AJ406" i="16"/>
  <c r="AE404" i="16"/>
  <c r="AH380" i="16"/>
  <c r="D381" i="16"/>
  <c r="AN382" i="16"/>
  <c r="AQ331" i="16"/>
  <c r="AZ454" i="16"/>
  <c r="AN469" i="16"/>
  <c r="V482" i="16"/>
  <c r="X28" i="16"/>
  <c r="AA498" i="16"/>
  <c r="Y449" i="16"/>
  <c r="AI439" i="16"/>
  <c r="E44" i="16"/>
  <c r="AF477" i="16"/>
  <c r="S316" i="16"/>
  <c r="AR418" i="16"/>
  <c r="M2" i="16"/>
  <c r="AV355" i="16"/>
  <c r="BA412" i="16"/>
  <c r="AT353" i="16"/>
  <c r="V497" i="16"/>
  <c r="AY281" i="16"/>
  <c r="H462" i="16"/>
  <c r="I421" i="16"/>
  <c r="AS490" i="16"/>
  <c r="AC462" i="16"/>
  <c r="L440" i="16"/>
  <c r="AO466" i="16"/>
  <c r="AH463" i="16"/>
  <c r="AY480" i="16"/>
  <c r="G20" i="16"/>
  <c r="J470" i="16"/>
  <c r="AV431" i="16"/>
  <c r="AR297" i="16"/>
  <c r="AL481" i="16"/>
  <c r="AD455" i="16"/>
  <c r="H384" i="16"/>
  <c r="U482" i="16"/>
  <c r="P378" i="16"/>
  <c r="AR425" i="16"/>
  <c r="AC452" i="16"/>
  <c r="Y327" i="16"/>
  <c r="AR477" i="16"/>
  <c r="AM466" i="16"/>
  <c r="U480" i="16"/>
  <c r="T343" i="16"/>
  <c r="AK393" i="16"/>
  <c r="Q16" i="16"/>
  <c r="AY449" i="16"/>
  <c r="AD444" i="16"/>
  <c r="M23" i="16"/>
  <c r="AZ39" i="16"/>
  <c r="R390" i="16"/>
  <c r="AL352" i="16"/>
  <c r="N437" i="16"/>
  <c r="AN11" i="16"/>
  <c r="H449" i="16"/>
  <c r="AU485" i="16"/>
  <c r="K395" i="16"/>
  <c r="E482" i="16"/>
  <c r="AA433" i="16"/>
  <c r="AO473" i="16"/>
  <c r="AM431" i="16"/>
  <c r="Q442" i="16"/>
  <c r="AN28" i="16"/>
  <c r="J4" i="16"/>
  <c r="AV453" i="16"/>
  <c r="U449" i="16"/>
  <c r="R470" i="16"/>
  <c r="E369" i="16"/>
  <c r="AY16" i="16"/>
  <c r="AI465" i="16"/>
  <c r="AZ492" i="16"/>
  <c r="AK483" i="16"/>
  <c r="AH18" i="16"/>
  <c r="AP424" i="16"/>
  <c r="AB377" i="16"/>
  <c r="AI485" i="16"/>
  <c r="AB491" i="16"/>
  <c r="AD463" i="16"/>
  <c r="AU436" i="16"/>
  <c r="F369" i="16"/>
  <c r="X410" i="16"/>
  <c r="O482" i="16"/>
  <c r="AZ344" i="16"/>
  <c r="Q453" i="16"/>
  <c r="T22" i="16"/>
  <c r="H372" i="16"/>
  <c r="AK33" i="16"/>
  <c r="AS480" i="16"/>
  <c r="K437" i="16"/>
  <c r="AD458" i="16"/>
  <c r="U466" i="16"/>
  <c r="AX497" i="16"/>
  <c r="AR417" i="16"/>
  <c r="N486" i="16"/>
  <c r="AD414" i="16"/>
  <c r="AX487" i="16"/>
  <c r="AD442" i="16"/>
  <c r="X68" i="16"/>
  <c r="J9" i="16"/>
  <c r="I292" i="16"/>
  <c r="AM328" i="16"/>
  <c r="P376" i="16"/>
  <c r="R454" i="16"/>
  <c r="AY486" i="16"/>
  <c r="AL483" i="16"/>
  <c r="Z406" i="16"/>
  <c r="AL400" i="16"/>
  <c r="U413" i="16"/>
  <c r="AP466" i="16"/>
  <c r="P443" i="16"/>
  <c r="M490" i="16"/>
  <c r="AH500" i="16"/>
  <c r="O425" i="16"/>
  <c r="AJ477" i="16"/>
  <c r="AF452" i="16"/>
  <c r="I439" i="16"/>
  <c r="X440" i="16"/>
  <c r="AN421" i="16"/>
  <c r="AP467" i="16"/>
  <c r="R329" i="16"/>
  <c r="AT467" i="16"/>
  <c r="AR489" i="16"/>
  <c r="AY477" i="16"/>
  <c r="AM331" i="16"/>
  <c r="Z420" i="16"/>
  <c r="R430" i="16"/>
  <c r="R392" i="16"/>
  <c r="AN407" i="16"/>
  <c r="S475" i="16"/>
  <c r="U398" i="16"/>
  <c r="AN462" i="16"/>
  <c r="AQ491" i="16"/>
  <c r="AQ379" i="16"/>
  <c r="AL418" i="16"/>
  <c r="AH244" i="16"/>
  <c r="R496" i="16"/>
  <c r="AK416" i="16"/>
  <c r="AS464" i="16"/>
  <c r="AA16" i="16"/>
  <c r="I18" i="16"/>
  <c r="K463" i="16"/>
  <c r="Y489" i="16"/>
  <c r="AC392" i="16"/>
  <c r="AE471" i="16"/>
  <c r="AE21" i="16"/>
  <c r="AY107" i="16"/>
  <c r="AK339" i="16"/>
  <c r="F295" i="16"/>
  <c r="F86" i="16"/>
  <c r="N24" i="16"/>
  <c r="AN451" i="16"/>
  <c r="X435" i="16"/>
  <c r="AK11" i="16"/>
  <c r="AJ56" i="16"/>
  <c r="BA384" i="16"/>
  <c r="AD278" i="16"/>
  <c r="AH480" i="16"/>
  <c r="AG50" i="16"/>
  <c r="E26" i="16"/>
  <c r="W461" i="16"/>
  <c r="AG79" i="16"/>
  <c r="AW465" i="16"/>
  <c r="AR483" i="16"/>
  <c r="U484" i="16"/>
  <c r="R447" i="16"/>
  <c r="AN500" i="16"/>
  <c r="AT446" i="16"/>
  <c r="AC446" i="16"/>
  <c r="AY461" i="16"/>
  <c r="T499" i="16"/>
  <c r="M470" i="16"/>
  <c r="D377" i="16"/>
  <c r="K426" i="16"/>
  <c r="L455" i="16"/>
  <c r="U63" i="16"/>
  <c r="AU415" i="16"/>
  <c r="AU439" i="16"/>
  <c r="Z15" i="16"/>
  <c r="AO336" i="16"/>
  <c r="D77" i="16"/>
  <c r="V429" i="16"/>
  <c r="AA470" i="16"/>
  <c r="P473" i="16"/>
  <c r="AH423" i="16"/>
  <c r="AO6" i="16"/>
  <c r="AS439" i="16"/>
  <c r="T447" i="16"/>
  <c r="AT406" i="16"/>
  <c r="AG32" i="16"/>
  <c r="AW447" i="16"/>
  <c r="L401" i="16"/>
  <c r="J454" i="16"/>
  <c r="AW494" i="16"/>
  <c r="AI22" i="16"/>
  <c r="AJ500" i="16"/>
  <c r="AK478" i="16"/>
  <c r="V430" i="16"/>
  <c r="I495" i="16"/>
  <c r="AS380" i="16"/>
  <c r="Q479" i="16"/>
  <c r="AV18" i="16"/>
  <c r="J469" i="16"/>
  <c r="AU409" i="16"/>
  <c r="AR433" i="16"/>
  <c r="AK474" i="16"/>
  <c r="V421" i="16"/>
  <c r="AW444" i="16"/>
  <c r="AV395" i="16"/>
  <c r="AP361" i="16"/>
  <c r="X458" i="16"/>
  <c r="N470" i="16"/>
  <c r="V423" i="16"/>
  <c r="AS451" i="16"/>
  <c r="AB466" i="16"/>
  <c r="AL466" i="16"/>
  <c r="J353" i="16"/>
  <c r="N331" i="16"/>
  <c r="T478" i="16"/>
  <c r="X376" i="16"/>
  <c r="W413" i="16"/>
  <c r="R82" i="16"/>
  <c r="AD464" i="16"/>
  <c r="AX438" i="16"/>
  <c r="AR496" i="16"/>
  <c r="D461" i="16"/>
  <c r="AM394" i="16"/>
  <c r="AG438" i="16"/>
  <c r="U374" i="16"/>
  <c r="R389" i="16"/>
  <c r="AY323" i="16"/>
  <c r="AR479" i="16"/>
  <c r="G25" i="16"/>
  <c r="R394" i="16"/>
  <c r="U477" i="16"/>
  <c r="AO350" i="16"/>
  <c r="AQ457" i="16"/>
  <c r="AZ476" i="16"/>
  <c r="W19" i="16"/>
  <c r="M435" i="16"/>
  <c r="U348" i="16"/>
  <c r="X485" i="16"/>
  <c r="E435" i="16"/>
  <c r="E368" i="16"/>
  <c r="N439" i="16"/>
  <c r="AB456" i="16"/>
  <c r="AN89" i="16"/>
  <c r="AV331" i="16"/>
  <c r="AQ420" i="16"/>
  <c r="E20" i="16"/>
  <c r="AX365" i="16"/>
  <c r="AY414" i="16"/>
  <c r="AS347" i="16"/>
  <c r="O77" i="16"/>
  <c r="L403" i="16"/>
  <c r="AY488" i="16"/>
  <c r="S425" i="16"/>
  <c r="Y452" i="16"/>
  <c r="AB396" i="16"/>
  <c r="AK353" i="16"/>
  <c r="AF377" i="16"/>
  <c r="AY419" i="16"/>
  <c r="AU462" i="16"/>
  <c r="N473" i="16"/>
  <c r="AM23" i="16"/>
  <c r="AA441" i="16"/>
  <c r="F446" i="16"/>
  <c r="K18" i="16"/>
  <c r="AT18" i="16"/>
  <c r="AT17" i="16"/>
  <c r="W499" i="16"/>
  <c r="AV359" i="16"/>
  <c r="AD482" i="16"/>
  <c r="Y64" i="16"/>
  <c r="J410" i="16"/>
  <c r="P73" i="16"/>
  <c r="BA453" i="16"/>
  <c r="S479" i="16"/>
  <c r="I487" i="16"/>
  <c r="AO491" i="16"/>
  <c r="I449" i="16"/>
  <c r="AR405" i="16"/>
  <c r="AY494" i="16"/>
  <c r="AM477" i="16"/>
  <c r="I374" i="16"/>
  <c r="O457" i="16"/>
  <c r="S473" i="16"/>
  <c r="AN311" i="16"/>
  <c r="Y474" i="16"/>
  <c r="AQ423" i="16"/>
  <c r="AD495" i="16"/>
  <c r="AV468" i="16"/>
  <c r="G441" i="16"/>
  <c r="I12" i="16"/>
  <c r="AO439" i="16"/>
  <c r="AH420" i="16"/>
  <c r="Z16" i="16"/>
  <c r="AB11" i="16"/>
  <c r="AS429" i="16"/>
  <c r="AH439" i="16"/>
  <c r="AM467" i="16"/>
  <c r="AN488" i="16"/>
  <c r="V434" i="16"/>
  <c r="O53" i="16"/>
  <c r="W416" i="16"/>
  <c r="AH443" i="16"/>
  <c r="U377" i="16"/>
  <c r="BA473" i="16"/>
  <c r="AD477" i="16"/>
  <c r="G342" i="16"/>
  <c r="Y487" i="16"/>
  <c r="E452" i="16"/>
  <c r="J411" i="16"/>
  <c r="K443" i="16"/>
  <c r="M469" i="16"/>
  <c r="AY396" i="16"/>
  <c r="AH489" i="16"/>
  <c r="T466" i="16"/>
  <c r="J41" i="16"/>
  <c r="AK2" i="16"/>
  <c r="AX473" i="16"/>
  <c r="AY492" i="16"/>
  <c r="O329" i="16"/>
  <c r="AV427" i="16"/>
  <c r="AH501" i="16"/>
  <c r="M369" i="16"/>
  <c r="G419" i="16"/>
  <c r="Y337" i="16"/>
  <c r="AB422" i="16"/>
  <c r="AZ470" i="16"/>
  <c r="M445" i="16"/>
  <c r="G54" i="16"/>
  <c r="E353" i="16"/>
  <c r="V466" i="16"/>
  <c r="AW422" i="16"/>
  <c r="Q447" i="16"/>
  <c r="AK462" i="16"/>
  <c r="AO470" i="16"/>
  <c r="AS400" i="16"/>
  <c r="AJ434" i="16"/>
  <c r="AC466" i="16"/>
  <c r="AC380" i="16"/>
  <c r="M394" i="16"/>
  <c r="U499" i="16"/>
  <c r="AK444" i="16"/>
  <c r="F30" i="16"/>
  <c r="AI419" i="16"/>
  <c r="AI429" i="16"/>
  <c r="S30" i="16"/>
  <c r="Y457" i="16"/>
  <c r="AQ428" i="16"/>
  <c r="AM400" i="16"/>
  <c r="I371" i="16"/>
  <c r="AH422" i="16"/>
  <c r="I443" i="16"/>
  <c r="AA474" i="16"/>
  <c r="Y234" i="16"/>
  <c r="U464" i="16"/>
  <c r="AE420" i="16"/>
  <c r="AA440" i="16"/>
  <c r="N28" i="16"/>
  <c r="AM473" i="16"/>
  <c r="AV388" i="16"/>
  <c r="AL414" i="16"/>
  <c r="AN352" i="16"/>
  <c r="S400" i="16"/>
  <c r="D502" i="16"/>
  <c r="H440" i="16"/>
  <c r="AX470" i="16"/>
  <c r="W433" i="16"/>
  <c r="AH402" i="16"/>
  <c r="AE391" i="16"/>
  <c r="AY377" i="16"/>
  <c r="X310" i="16"/>
  <c r="AL434" i="16"/>
  <c r="O470" i="16"/>
  <c r="M323" i="16"/>
  <c r="AH435" i="16"/>
  <c r="O492" i="16"/>
  <c r="AP491" i="16"/>
  <c r="AA424" i="16"/>
  <c r="AQ21" i="16"/>
  <c r="O407" i="16"/>
  <c r="R429" i="16"/>
  <c r="AE492" i="16"/>
  <c r="Y473" i="16"/>
  <c r="AU498" i="16"/>
  <c r="AU438" i="16"/>
  <c r="D494" i="16"/>
  <c r="AV422" i="16"/>
  <c r="E476" i="16"/>
  <c r="AL456" i="16"/>
  <c r="P15" i="16"/>
  <c r="AP499" i="16"/>
  <c r="AZ445" i="16"/>
  <c r="AU484" i="16"/>
  <c r="AZ20" i="16"/>
  <c r="BA330" i="16"/>
  <c r="AV334" i="16"/>
  <c r="AP360" i="16"/>
  <c r="AI457" i="16"/>
  <c r="N348" i="16"/>
  <c r="I268" i="16"/>
  <c r="R475" i="16"/>
  <c r="W24" i="16"/>
  <c r="AT475" i="16"/>
  <c r="BA6" i="16"/>
  <c r="AH488" i="16"/>
  <c r="AF437" i="16"/>
  <c r="AI383" i="16"/>
  <c r="AD486" i="16"/>
  <c r="AG472" i="16"/>
  <c r="AG388" i="16"/>
  <c r="I3" i="16"/>
  <c r="AW377" i="16"/>
  <c r="AA455" i="16"/>
  <c r="AD471" i="16"/>
  <c r="X463" i="16"/>
  <c r="AE54" i="16"/>
  <c r="AP351" i="16"/>
  <c r="AV60" i="16"/>
  <c r="AV466" i="16"/>
  <c r="F492" i="16"/>
  <c r="Y437" i="16"/>
  <c r="AL422" i="16"/>
  <c r="AB492" i="16"/>
  <c r="Q494" i="16"/>
  <c r="AG5" i="16"/>
  <c r="AS431" i="16"/>
  <c r="BA487" i="16"/>
  <c r="M440" i="16"/>
  <c r="AD487" i="16"/>
  <c r="AS455" i="16"/>
  <c r="G297" i="16"/>
  <c r="AO26" i="16"/>
  <c r="I37" i="16"/>
  <c r="Z414" i="16"/>
  <c r="N341" i="16"/>
  <c r="AY473" i="16"/>
  <c r="AR480" i="16"/>
  <c r="AK420" i="16"/>
  <c r="AV22" i="16"/>
  <c r="AM464" i="16"/>
  <c r="AU13" i="16"/>
  <c r="U470" i="16"/>
  <c r="D492" i="16"/>
  <c r="W430" i="16"/>
  <c r="Q423" i="16"/>
  <c r="AV418" i="16"/>
  <c r="AF408" i="16"/>
  <c r="AV391" i="16"/>
  <c r="AH462" i="16"/>
  <c r="AL425" i="16"/>
  <c r="AU430" i="16"/>
  <c r="U451" i="16"/>
  <c r="X426" i="16"/>
  <c r="O16" i="16"/>
  <c r="AA374" i="16"/>
  <c r="Z331" i="16"/>
  <c r="U486" i="16"/>
  <c r="AI26" i="16"/>
  <c r="L9" i="16"/>
  <c r="AC473" i="16"/>
  <c r="BA441" i="16"/>
  <c r="M409" i="16"/>
  <c r="N479" i="16"/>
  <c r="AK461" i="16"/>
  <c r="AZ447" i="16"/>
  <c r="M436" i="16"/>
  <c r="AO382" i="16"/>
  <c r="AH400" i="16"/>
  <c r="AU473" i="16"/>
  <c r="O477" i="16"/>
  <c r="AV483" i="16"/>
  <c r="Y455" i="16"/>
  <c r="AG444" i="16"/>
  <c r="AN453" i="16"/>
  <c r="AT332" i="16"/>
  <c r="I83" i="16"/>
  <c r="AQ373" i="16"/>
  <c r="AY266" i="16"/>
  <c r="AG14" i="16"/>
  <c r="AX485" i="16"/>
  <c r="W287" i="16"/>
  <c r="T427" i="16"/>
  <c r="S496" i="16"/>
  <c r="AQ427" i="16"/>
  <c r="N488" i="16"/>
  <c r="AV472" i="16"/>
  <c r="AP314" i="16"/>
  <c r="D498" i="16"/>
  <c r="AX492" i="16"/>
  <c r="V388" i="16"/>
  <c r="V362" i="16"/>
  <c r="AI405" i="16"/>
  <c r="S383" i="16"/>
  <c r="O435" i="16"/>
  <c r="AA12" i="16"/>
  <c r="AV412" i="16"/>
  <c r="E118" i="16"/>
  <c r="AU444" i="16"/>
  <c r="Y392" i="16"/>
  <c r="L427" i="16"/>
  <c r="AM463" i="16"/>
  <c r="T364" i="16"/>
  <c r="O21" i="16"/>
  <c r="Q366" i="16"/>
  <c r="AY15" i="16"/>
  <c r="AC418" i="16"/>
  <c r="U444" i="16"/>
  <c r="E437" i="16"/>
  <c r="AR17" i="16"/>
  <c r="W343" i="16"/>
  <c r="AC472" i="16"/>
  <c r="P409" i="16"/>
  <c r="Y446" i="16"/>
  <c r="AK312" i="16"/>
  <c r="AL23" i="16"/>
  <c r="J417" i="16"/>
  <c r="AX412" i="16"/>
  <c r="AL491" i="16"/>
  <c r="H340" i="16"/>
  <c r="BA495" i="16"/>
  <c r="J391" i="16"/>
  <c r="AF453" i="16"/>
  <c r="O417" i="16"/>
  <c r="AZ371" i="16"/>
  <c r="AX369" i="16"/>
  <c r="AP369" i="16"/>
  <c r="AW382" i="16"/>
  <c r="AH343" i="16"/>
  <c r="AG435" i="16"/>
  <c r="X438" i="16"/>
  <c r="AA457" i="16"/>
  <c r="AS466" i="16"/>
  <c r="AA459" i="16"/>
  <c r="AJ9" i="16"/>
  <c r="L424" i="16"/>
  <c r="S502" i="16"/>
  <c r="G482" i="16"/>
  <c r="T359" i="16"/>
  <c r="AO471" i="16"/>
  <c r="AV445" i="16"/>
  <c r="AA73" i="16"/>
  <c r="AA500" i="16"/>
  <c r="H469" i="16"/>
  <c r="AG494" i="16"/>
  <c r="AW416" i="16"/>
  <c r="AT482" i="16"/>
  <c r="AH455" i="16"/>
  <c r="W436" i="16"/>
  <c r="AS408" i="16"/>
  <c r="H381" i="16"/>
  <c r="W386" i="16"/>
  <c r="AD447" i="16"/>
  <c r="AA414" i="16"/>
  <c r="AI387" i="16"/>
  <c r="AA29" i="16"/>
  <c r="W381" i="16"/>
  <c r="AX362" i="16"/>
  <c r="AG75" i="16"/>
  <c r="O303" i="16"/>
  <c r="S450" i="16"/>
  <c r="AM390" i="16"/>
  <c r="AI450" i="16"/>
  <c r="BA492" i="16"/>
  <c r="L392" i="16"/>
  <c r="G434" i="16"/>
  <c r="AP371" i="16"/>
  <c r="AG446" i="16"/>
  <c r="Z365" i="16"/>
  <c r="AC436" i="16"/>
  <c r="AL489" i="16"/>
  <c r="AE373" i="16"/>
  <c r="P490" i="16"/>
  <c r="AU446" i="16"/>
  <c r="AK496" i="16"/>
  <c r="E473" i="16"/>
  <c r="D314" i="16"/>
  <c r="AT414" i="16"/>
  <c r="AF375" i="16"/>
  <c r="AM381" i="16"/>
  <c r="AC281" i="16"/>
  <c r="AP486" i="16"/>
  <c r="AJ222" i="16"/>
  <c r="AO453" i="16"/>
  <c r="N448" i="16"/>
  <c r="AP266" i="16"/>
  <c r="K17" i="16"/>
  <c r="P475" i="16"/>
  <c r="AS502" i="16"/>
  <c r="AS237" i="16"/>
  <c r="AA363" i="16"/>
  <c r="W465" i="16"/>
  <c r="AD396" i="16"/>
  <c r="AU6" i="16"/>
  <c r="P10" i="16"/>
  <c r="AF405" i="16"/>
  <c r="I474" i="16"/>
  <c r="AP66" i="16"/>
  <c r="AQ351" i="16"/>
  <c r="V402" i="16"/>
  <c r="H466" i="16"/>
  <c r="AR13" i="16"/>
  <c r="BA450" i="16"/>
  <c r="AD40" i="16"/>
  <c r="AD474" i="16"/>
  <c r="AB501" i="16"/>
  <c r="AZ473" i="16"/>
  <c r="Q352" i="16"/>
  <c r="Y496" i="16"/>
  <c r="AY482" i="16"/>
  <c r="O500" i="16"/>
  <c r="X394" i="16"/>
  <c r="H403" i="16"/>
  <c r="X473" i="16"/>
  <c r="H16" i="16"/>
  <c r="AU391" i="16"/>
  <c r="AJ357" i="16"/>
  <c r="AV450" i="16"/>
  <c r="U40" i="16"/>
  <c r="AY406" i="16"/>
  <c r="AM388" i="16"/>
  <c r="AM498" i="16"/>
  <c r="W387" i="16"/>
  <c r="AN327" i="16"/>
  <c r="Q475" i="16"/>
  <c r="AC44" i="16"/>
  <c r="AT479" i="16"/>
  <c r="E418" i="16"/>
  <c r="F430" i="16"/>
  <c r="Y325" i="16"/>
  <c r="AX486" i="16"/>
  <c r="AK365" i="16"/>
  <c r="M395" i="16"/>
  <c r="AI470" i="16"/>
  <c r="AY484" i="16"/>
  <c r="AB314" i="16"/>
  <c r="K432" i="16"/>
  <c r="I476" i="16"/>
  <c r="J492" i="16"/>
  <c r="AQ393" i="16"/>
  <c r="AA360" i="16"/>
  <c r="N397" i="16"/>
  <c r="V473" i="16"/>
  <c r="W14" i="16"/>
  <c r="F488" i="16"/>
  <c r="AX439" i="16"/>
  <c r="T461" i="16"/>
  <c r="Y339" i="16"/>
  <c r="R20" i="16"/>
  <c r="AI305" i="16"/>
  <c r="AL201" i="16"/>
  <c r="AN2" i="16"/>
  <c r="AJ323" i="16"/>
  <c r="T484" i="16"/>
  <c r="AJ463" i="16"/>
  <c r="AR442" i="16"/>
  <c r="AG59" i="16"/>
  <c r="F383" i="16"/>
  <c r="AW462" i="16"/>
  <c r="Q215" i="16"/>
  <c r="AD387" i="16"/>
  <c r="Y434" i="16"/>
  <c r="M501" i="16"/>
  <c r="F392" i="16"/>
  <c r="S476" i="16"/>
  <c r="AG391" i="16"/>
  <c r="S11" i="16"/>
  <c r="AV383" i="16"/>
  <c r="AN439" i="16"/>
  <c r="AP328" i="16"/>
  <c r="AX468" i="16"/>
  <c r="X480" i="16"/>
  <c r="AE426" i="16"/>
  <c r="P424" i="16"/>
  <c r="AN473" i="16"/>
  <c r="BA484" i="16"/>
  <c r="S483" i="16"/>
  <c r="M433" i="16"/>
  <c r="Y362" i="16"/>
  <c r="S474" i="16"/>
  <c r="AV2" i="16"/>
  <c r="E25" i="16"/>
  <c r="W485" i="16"/>
  <c r="O25" i="16"/>
  <c r="AF483" i="16"/>
  <c r="AB429" i="16"/>
  <c r="AE356" i="16"/>
  <c r="AA379" i="16"/>
  <c r="AW501" i="16"/>
  <c r="AT434" i="16"/>
  <c r="AJ2" i="16"/>
  <c r="BA462" i="16"/>
  <c r="BA409" i="16"/>
  <c r="U434" i="16"/>
  <c r="AC459" i="16"/>
  <c r="AG501" i="16"/>
  <c r="AZ401" i="16"/>
  <c r="L404" i="16"/>
  <c r="AY432" i="16"/>
  <c r="P39" i="16"/>
  <c r="Q460" i="16"/>
  <c r="AE396" i="16"/>
  <c r="AR370" i="16"/>
  <c r="AJ416" i="16"/>
  <c r="D500" i="16"/>
  <c r="S399" i="16"/>
  <c r="AK350" i="16"/>
  <c r="V27" i="16"/>
  <c r="E338" i="16"/>
  <c r="X439" i="16"/>
  <c r="AC7" i="16"/>
  <c r="D307" i="16"/>
  <c r="AG3" i="16"/>
  <c r="U471" i="16"/>
  <c r="AE461" i="16"/>
  <c r="AF481" i="16"/>
  <c r="AZ295" i="16"/>
  <c r="V19" i="16"/>
  <c r="J447" i="16"/>
  <c r="T399" i="16"/>
  <c r="AE339" i="16"/>
  <c r="AD473" i="16"/>
  <c r="AP496" i="16"/>
  <c r="Q406" i="16"/>
  <c r="AO363" i="16"/>
  <c r="AY428" i="16"/>
  <c r="AL16" i="16"/>
  <c r="AU333" i="16"/>
  <c r="F354" i="16"/>
  <c r="U97" i="16"/>
  <c r="AW467" i="16"/>
  <c r="M415" i="16"/>
  <c r="AB19" i="16"/>
  <c r="AJ501" i="16"/>
  <c r="H17" i="16"/>
  <c r="AM397" i="16"/>
  <c r="AV486" i="16"/>
  <c r="AQ465" i="16"/>
  <c r="BA404" i="16"/>
  <c r="AV458" i="16"/>
  <c r="AX373" i="16"/>
  <c r="J308" i="16"/>
  <c r="D493" i="16"/>
  <c r="I463" i="16"/>
  <c r="AZ6" i="16"/>
  <c r="AF474" i="16"/>
  <c r="AR451" i="16"/>
  <c r="M366" i="16"/>
  <c r="AB409" i="16"/>
  <c r="W350" i="16"/>
  <c r="AW442" i="16"/>
  <c r="AY456" i="16"/>
  <c r="AS453" i="16"/>
  <c r="X14" i="16"/>
  <c r="I441" i="16"/>
  <c r="AV19" i="16"/>
  <c r="Q285" i="16"/>
  <c r="AC407" i="16"/>
  <c r="AJ370" i="16"/>
  <c r="AO489" i="16"/>
  <c r="AA398" i="16"/>
  <c r="T17" i="16"/>
  <c r="AC24" i="16"/>
  <c r="F7" i="16"/>
  <c r="J378" i="16"/>
  <c r="AE365" i="16"/>
  <c r="P481" i="16"/>
  <c r="I450" i="16"/>
  <c r="AA447" i="16"/>
  <c r="Q478" i="16"/>
  <c r="AS319" i="16"/>
  <c r="J455" i="16"/>
  <c r="Z28" i="16"/>
  <c r="AB373" i="16"/>
  <c r="I340" i="16"/>
  <c r="AE450" i="16"/>
  <c r="AG440" i="16"/>
  <c r="T452" i="16"/>
  <c r="AG498" i="16"/>
  <c r="AD49" i="16"/>
  <c r="AK452" i="16"/>
  <c r="D444" i="16"/>
  <c r="AI400" i="16"/>
  <c r="AB20" i="16"/>
  <c r="AJ414" i="16"/>
  <c r="AA403" i="16"/>
  <c r="L430" i="16"/>
  <c r="AK484" i="16"/>
  <c r="AQ3" i="16"/>
  <c r="N495" i="16"/>
  <c r="Y92" i="16"/>
  <c r="AO369" i="16"/>
  <c r="AL11" i="16"/>
  <c r="AK501" i="16"/>
  <c r="AB449" i="16"/>
  <c r="AP442" i="16"/>
  <c r="AE437" i="16"/>
  <c r="AI378" i="16"/>
  <c r="AF40" i="16"/>
  <c r="Y445" i="16"/>
  <c r="AS450" i="16"/>
  <c r="AC324" i="16"/>
  <c r="E483" i="16"/>
  <c r="AG7" i="16"/>
  <c r="AE431" i="16"/>
  <c r="AS472" i="16"/>
  <c r="AU496" i="16"/>
  <c r="AD16" i="16"/>
  <c r="K37" i="16"/>
  <c r="D489" i="16"/>
  <c r="U488" i="16"/>
  <c r="AD476" i="16"/>
  <c r="AR444" i="16"/>
  <c r="AX501" i="16"/>
  <c r="AB322" i="16"/>
  <c r="AK4" i="16"/>
  <c r="AA444" i="16"/>
  <c r="W369" i="16"/>
  <c r="S58" i="16"/>
  <c r="AR446" i="16"/>
  <c r="AN65" i="16"/>
  <c r="G471" i="16"/>
  <c r="AW386" i="16"/>
  <c r="E7" i="16"/>
  <c r="T498" i="16"/>
  <c r="K311" i="16"/>
  <c r="BA419" i="16"/>
  <c r="AL374" i="16"/>
  <c r="E401" i="16"/>
  <c r="U453" i="16"/>
  <c r="AH33" i="16"/>
  <c r="AQ346" i="16"/>
  <c r="AR21" i="16"/>
  <c r="T464" i="16"/>
  <c r="AG461" i="16"/>
  <c r="AM360" i="16"/>
  <c r="AZ374" i="16"/>
  <c r="AP455" i="16"/>
  <c r="AD335" i="16"/>
  <c r="N487" i="16"/>
  <c r="L460" i="16"/>
  <c r="AK438" i="16"/>
  <c r="P418" i="16"/>
  <c r="N90" i="16"/>
  <c r="AT458" i="16"/>
  <c r="AB374" i="16"/>
  <c r="AW473" i="16"/>
  <c r="AK499" i="16"/>
  <c r="AN409" i="16"/>
  <c r="AX434" i="16"/>
  <c r="AD389" i="16"/>
  <c r="AP450" i="16"/>
  <c r="L445" i="16"/>
  <c r="BA471" i="16"/>
  <c r="AZ434" i="16"/>
  <c r="AD157" i="16"/>
  <c r="AU372" i="16"/>
  <c r="AP482" i="16"/>
  <c r="D410" i="16"/>
  <c r="AL327" i="16"/>
  <c r="AD397" i="16"/>
  <c r="AO406" i="16"/>
  <c r="AR494" i="16"/>
  <c r="AJ487" i="16"/>
  <c r="AH312" i="16"/>
  <c r="AG413" i="16"/>
  <c r="L428" i="16"/>
  <c r="G290" i="16"/>
  <c r="T358" i="16"/>
  <c r="J491" i="16"/>
  <c r="AQ449" i="16"/>
  <c r="AU23" i="16"/>
  <c r="AF480" i="16"/>
  <c r="AO475" i="16"/>
  <c r="AA434" i="16"/>
  <c r="J91" i="16"/>
  <c r="M19" i="16"/>
  <c r="AS411" i="16"/>
  <c r="AC397" i="16"/>
  <c r="P237" i="16"/>
  <c r="AX432" i="16"/>
  <c r="AM455" i="16"/>
  <c r="S459" i="16"/>
  <c r="H412" i="16"/>
  <c r="AI452" i="16"/>
  <c r="Q35" i="16"/>
  <c r="AR295" i="16"/>
  <c r="S460" i="16"/>
  <c r="J381" i="16"/>
  <c r="AJ489" i="16"/>
  <c r="AQ27" i="16"/>
  <c r="X450" i="16"/>
  <c r="U354" i="16"/>
  <c r="AT466" i="16"/>
  <c r="AI28" i="16"/>
  <c r="AT441" i="16"/>
  <c r="AH13" i="16"/>
  <c r="AG462" i="16"/>
  <c r="S8" i="16"/>
  <c r="AS485" i="16"/>
  <c r="I332" i="16"/>
  <c r="AU421" i="16"/>
  <c r="E425" i="16"/>
  <c r="AC480" i="16"/>
  <c r="F485" i="16"/>
  <c r="AN461" i="16"/>
  <c r="AR288" i="16"/>
  <c r="AO462" i="16"/>
  <c r="AL361" i="16"/>
  <c r="F39" i="16"/>
  <c r="AW372" i="16"/>
  <c r="AM395" i="16"/>
  <c r="G398" i="16"/>
  <c r="K453" i="16"/>
  <c r="X431" i="16"/>
  <c r="G13" i="16"/>
  <c r="I279" i="16"/>
  <c r="S411" i="16"/>
  <c r="S438" i="16"/>
  <c r="AN498" i="16"/>
  <c r="AB413" i="16"/>
  <c r="N412" i="16"/>
  <c r="Y386" i="16"/>
  <c r="AU354" i="16"/>
  <c r="AR467" i="16"/>
  <c r="AT439" i="16"/>
  <c r="I502" i="16"/>
  <c r="W474" i="16"/>
  <c r="AI389" i="16"/>
  <c r="AV481" i="16"/>
  <c r="M377" i="16"/>
  <c r="X492" i="16"/>
  <c r="V8" i="16"/>
  <c r="AL15" i="16"/>
  <c r="AG427" i="16"/>
  <c r="AS370" i="16"/>
  <c r="AH502" i="16"/>
  <c r="T436" i="16"/>
  <c r="R448" i="16"/>
  <c r="AG467" i="16"/>
  <c r="AS389" i="16"/>
  <c r="G18" i="16"/>
  <c r="U55" i="16"/>
  <c r="S321" i="16"/>
  <c r="AP272" i="16"/>
  <c r="AY374" i="16"/>
  <c r="K485" i="16"/>
  <c r="T378" i="16"/>
  <c r="P493" i="16"/>
  <c r="AO454" i="16"/>
  <c r="H347" i="16"/>
  <c r="AL408" i="16"/>
  <c r="AH446" i="16"/>
  <c r="AY408" i="16"/>
  <c r="BA387" i="16"/>
  <c r="AS414" i="16"/>
  <c r="AD425" i="16"/>
  <c r="BA421" i="16"/>
  <c r="AS461" i="16"/>
  <c r="R412" i="16"/>
  <c r="AI209" i="16"/>
  <c r="AC325" i="16"/>
  <c r="O247" i="16"/>
  <c r="AZ458" i="16"/>
  <c r="V445" i="16"/>
  <c r="R380" i="16"/>
  <c r="AM443" i="16"/>
  <c r="AU320" i="16"/>
  <c r="AU445" i="16"/>
  <c r="BA402" i="16"/>
  <c r="V452" i="16"/>
  <c r="AH458" i="16"/>
  <c r="M347" i="16"/>
  <c r="X434" i="16"/>
  <c r="AH485" i="16"/>
  <c r="O491" i="16"/>
  <c r="AS384" i="16"/>
  <c r="E358" i="16"/>
  <c r="O398" i="16"/>
  <c r="Q459" i="16"/>
  <c r="AF448" i="16"/>
  <c r="U339" i="16"/>
  <c r="M473" i="16"/>
  <c r="AC441" i="16"/>
  <c r="AC431" i="16"/>
  <c r="V488" i="16"/>
  <c r="D34" i="16"/>
  <c r="R462" i="16"/>
  <c r="V341" i="16"/>
  <c r="I384" i="16"/>
  <c r="O440" i="16"/>
  <c r="AK373" i="16"/>
  <c r="F450" i="16"/>
  <c r="AG239" i="16"/>
  <c r="AQ377" i="16"/>
  <c r="J488" i="16"/>
  <c r="AH388" i="16"/>
  <c r="Z386" i="16"/>
  <c r="K371" i="16"/>
  <c r="AC461" i="16"/>
  <c r="I484" i="16"/>
  <c r="W377" i="16"/>
  <c r="AG465" i="16"/>
  <c r="AY344" i="16"/>
  <c r="F366" i="16"/>
  <c r="E436" i="16"/>
  <c r="AU319" i="16"/>
  <c r="I376" i="16"/>
  <c r="J14" i="16"/>
  <c r="AY30" i="16"/>
  <c r="AM428" i="16"/>
  <c r="J8" i="16"/>
  <c r="AS440" i="16"/>
  <c r="AO490" i="16"/>
  <c r="AO469" i="16"/>
  <c r="AM437" i="16"/>
  <c r="AJ443" i="16"/>
  <c r="O498" i="16"/>
  <c r="O456" i="16"/>
  <c r="E352" i="16"/>
  <c r="W6" i="16"/>
  <c r="J419" i="16"/>
  <c r="AD4" i="16"/>
  <c r="T438" i="16"/>
  <c r="AH28" i="16"/>
  <c r="AY496" i="16"/>
  <c r="AF355" i="16"/>
  <c r="AI428" i="16"/>
  <c r="X363" i="16"/>
  <c r="AN444" i="16"/>
  <c r="K344" i="16"/>
  <c r="R17" i="16"/>
  <c r="AF479" i="16"/>
  <c r="AA478" i="16"/>
  <c r="R404" i="16"/>
  <c r="AJ480" i="16"/>
  <c r="AJ31" i="16"/>
  <c r="K403" i="16"/>
  <c r="T417" i="16"/>
  <c r="S387" i="16"/>
  <c r="AZ484" i="16"/>
  <c r="I493" i="16"/>
  <c r="AS432" i="16"/>
  <c r="AW502" i="16"/>
  <c r="F487" i="16"/>
  <c r="G454" i="16"/>
  <c r="S458" i="16"/>
  <c r="Y482" i="16"/>
  <c r="O359" i="16"/>
  <c r="AH398" i="16"/>
  <c r="AO450" i="16"/>
  <c r="AS497" i="16"/>
  <c r="AX421" i="16"/>
  <c r="AO465" i="16"/>
  <c r="AW496" i="16"/>
  <c r="AT464" i="16"/>
  <c r="AG486" i="16"/>
  <c r="AA443" i="16"/>
  <c r="AK497" i="16"/>
  <c r="AJ437" i="16"/>
  <c r="AE362" i="16"/>
  <c r="Z451" i="16"/>
  <c r="Z487" i="16"/>
  <c r="AF380" i="16"/>
  <c r="AW439" i="16"/>
  <c r="AG495" i="16"/>
  <c r="AR27" i="16"/>
  <c r="U287" i="16"/>
  <c r="R351" i="16"/>
  <c r="AW378" i="16"/>
  <c r="G408" i="16"/>
  <c r="AE479" i="16"/>
  <c r="AH453" i="16"/>
  <c r="P420" i="16"/>
  <c r="AZ475" i="16"/>
  <c r="AJ497" i="16"/>
  <c r="U415" i="16"/>
  <c r="H290" i="16"/>
  <c r="AW24" i="16"/>
  <c r="O464" i="16"/>
  <c r="T12" i="16"/>
  <c r="AA115" i="16"/>
  <c r="AJ396" i="16"/>
  <c r="AL362" i="16"/>
  <c r="AS391" i="16"/>
  <c r="AJ315" i="16"/>
  <c r="K474" i="16"/>
  <c r="X460" i="16"/>
  <c r="J373" i="16"/>
  <c r="M434" i="16"/>
  <c r="AW417" i="16"/>
  <c r="L479" i="16"/>
  <c r="AM378" i="16"/>
  <c r="AT37" i="16"/>
  <c r="P337" i="16"/>
  <c r="V314" i="16"/>
  <c r="AX321" i="16"/>
  <c r="Y391" i="16"/>
  <c r="I302" i="16"/>
  <c r="AX433" i="16"/>
  <c r="N383" i="16"/>
  <c r="AE464" i="16"/>
  <c r="P385" i="16"/>
  <c r="AZ403" i="16"/>
  <c r="K461" i="16"/>
  <c r="N394" i="16"/>
  <c r="J487" i="16"/>
  <c r="AL367" i="16"/>
  <c r="L370" i="16"/>
  <c r="D473" i="16"/>
  <c r="O338" i="16"/>
  <c r="AP378" i="16"/>
  <c r="D449" i="16"/>
  <c r="S354" i="16"/>
  <c r="O447" i="16"/>
  <c r="H417" i="16"/>
  <c r="AX346" i="16"/>
  <c r="AM294" i="16"/>
  <c r="D373" i="16"/>
  <c r="N410" i="16"/>
  <c r="AU455" i="16"/>
  <c r="I445" i="16"/>
  <c r="AR440" i="16"/>
  <c r="G472" i="16"/>
  <c r="F418" i="16"/>
  <c r="AV443" i="16"/>
  <c r="S416" i="16"/>
  <c r="AR2" i="16"/>
  <c r="I477" i="16"/>
  <c r="N2" i="16"/>
  <c r="L366" i="16"/>
  <c r="AJ373" i="16"/>
  <c r="AU367" i="16"/>
  <c r="AF335" i="16"/>
  <c r="AW438" i="16"/>
  <c r="AF344" i="16"/>
  <c r="AR343" i="16"/>
  <c r="L291" i="16"/>
  <c r="AS430" i="16"/>
  <c r="X427" i="16"/>
  <c r="G373" i="16"/>
  <c r="P402" i="16"/>
  <c r="BA406" i="16"/>
  <c r="AV497" i="16"/>
  <c r="S449" i="16"/>
  <c r="I444" i="16"/>
  <c r="AX338" i="16"/>
  <c r="H374" i="16"/>
  <c r="R446" i="16"/>
  <c r="AB443" i="16"/>
  <c r="T430" i="16"/>
  <c r="AI500" i="16"/>
  <c r="AR346" i="16"/>
  <c r="AD353" i="16"/>
  <c r="AV489" i="16"/>
  <c r="L340" i="16"/>
  <c r="Q495" i="16"/>
  <c r="AN422" i="16"/>
  <c r="X340" i="16"/>
  <c r="AU482" i="16"/>
  <c r="AQ328" i="16"/>
  <c r="AC433" i="16"/>
  <c r="R95" i="16"/>
  <c r="AI461" i="16"/>
  <c r="AH22" i="16"/>
  <c r="AV495" i="16"/>
  <c r="F445" i="16"/>
  <c r="Z440" i="16"/>
  <c r="AE460" i="16"/>
  <c r="AC386" i="16"/>
  <c r="AR365" i="16"/>
  <c r="AE378" i="16"/>
  <c r="AY367" i="16"/>
  <c r="AX430" i="16"/>
  <c r="AK500" i="16"/>
  <c r="AE491" i="16"/>
  <c r="AH365" i="16"/>
  <c r="AG347" i="16"/>
  <c r="N398" i="16"/>
  <c r="AH457" i="16"/>
  <c r="AM420" i="16"/>
  <c r="AW484" i="16"/>
  <c r="K502" i="16"/>
  <c r="L386" i="16"/>
  <c r="AL409" i="16"/>
  <c r="AF464" i="16"/>
  <c r="Y369" i="16"/>
  <c r="AW389" i="16"/>
  <c r="D407" i="16"/>
  <c r="AC405" i="16"/>
  <c r="H8" i="16"/>
  <c r="U91" i="16"/>
  <c r="AB500" i="16"/>
  <c r="AL467" i="16"/>
  <c r="AP489" i="16"/>
  <c r="AR453" i="16"/>
  <c r="H496" i="16"/>
  <c r="X425" i="16"/>
  <c r="AK435" i="16"/>
  <c r="AG348" i="16"/>
  <c r="F421" i="16"/>
  <c r="AU337" i="16"/>
  <c r="AR428" i="16"/>
  <c r="M391" i="16"/>
  <c r="AH479" i="16"/>
  <c r="AD375" i="16"/>
  <c r="AM61" i="16"/>
  <c r="AA416" i="16"/>
  <c r="AJ452" i="16"/>
  <c r="AM496" i="16"/>
  <c r="S391" i="16"/>
  <c r="AY467" i="16"/>
  <c r="L402" i="16"/>
  <c r="AI392" i="16"/>
  <c r="AW300" i="16"/>
  <c r="AP8" i="16"/>
  <c r="AU486" i="16"/>
  <c r="AI377" i="16"/>
  <c r="E275" i="16"/>
  <c r="AF486" i="16"/>
  <c r="F409" i="16"/>
  <c r="L458" i="16"/>
  <c r="AC29" i="16"/>
  <c r="AJ363" i="16"/>
  <c r="H427" i="16"/>
  <c r="J465" i="16"/>
  <c r="AU313" i="16"/>
  <c r="AJ19" i="16"/>
  <c r="AV14" i="16"/>
  <c r="F490" i="16"/>
  <c r="AA372" i="16"/>
  <c r="AH419" i="16"/>
  <c r="AZ354" i="16"/>
  <c r="AT310" i="16"/>
  <c r="AC490" i="16"/>
  <c r="AO11" i="16"/>
  <c r="BA437" i="16"/>
  <c r="AH498" i="16"/>
  <c r="AL497" i="16"/>
  <c r="U461" i="16"/>
  <c r="AZ468" i="16"/>
  <c r="U376" i="16"/>
  <c r="Z19" i="16"/>
  <c r="X9" i="16"/>
  <c r="AM322" i="16"/>
  <c r="I486" i="16"/>
  <c r="AI10" i="16"/>
  <c r="D435" i="16"/>
  <c r="AW5" i="16"/>
  <c r="AN20" i="16"/>
  <c r="O441" i="16"/>
  <c r="O414" i="16"/>
  <c r="Y495" i="16"/>
  <c r="AT19" i="16"/>
  <c r="AL391" i="16"/>
  <c r="AN328" i="16"/>
  <c r="AJ386" i="16"/>
  <c r="AY385" i="16"/>
  <c r="F54" i="16"/>
  <c r="Q291" i="16"/>
  <c r="P449" i="16"/>
  <c r="U368" i="16"/>
  <c r="AW472" i="16"/>
  <c r="AE31" i="16"/>
  <c r="P415" i="16"/>
  <c r="V492" i="16"/>
  <c r="U430" i="16"/>
  <c r="I436" i="16"/>
  <c r="N472" i="16"/>
  <c r="T453" i="16"/>
  <c r="AB403" i="16"/>
  <c r="AS377" i="16"/>
  <c r="AI415" i="16"/>
  <c r="AT425" i="16"/>
  <c r="AH326" i="16"/>
  <c r="I428" i="16"/>
  <c r="S372" i="16"/>
  <c r="Q476" i="16"/>
  <c r="I438" i="16"/>
  <c r="I442" i="16"/>
  <c r="S331" i="16"/>
  <c r="P440" i="16"/>
  <c r="Y460" i="16"/>
  <c r="AS482" i="16"/>
  <c r="AB434" i="16"/>
  <c r="V298" i="16"/>
  <c r="P69" i="16"/>
  <c r="AI422" i="16"/>
  <c r="U454" i="16"/>
  <c r="S457" i="16"/>
  <c r="P423" i="16"/>
  <c r="AC501" i="16"/>
  <c r="AI491" i="16"/>
  <c r="U59" i="16"/>
  <c r="R397" i="16"/>
  <c r="L459" i="16"/>
  <c r="AV482" i="16"/>
  <c r="AY368" i="16"/>
  <c r="AX463" i="16"/>
  <c r="AM481" i="16"/>
  <c r="AR435" i="16"/>
  <c r="AN434" i="16"/>
  <c r="Q7" i="16"/>
  <c r="AR26" i="16"/>
  <c r="Z481" i="16"/>
  <c r="F382" i="16"/>
  <c r="AT457" i="16"/>
  <c r="N339" i="16"/>
  <c r="AJ418" i="16"/>
  <c r="E463" i="16"/>
  <c r="W4" i="16"/>
  <c r="Y2" i="16"/>
  <c r="AE478" i="16"/>
  <c r="S339" i="16"/>
  <c r="R382" i="16"/>
  <c r="AN412" i="16"/>
  <c r="AC353" i="16"/>
  <c r="AG407" i="16"/>
  <c r="D57" i="16"/>
  <c r="BA15" i="16"/>
  <c r="H434" i="16"/>
  <c r="AI393" i="16"/>
  <c r="AL351" i="16"/>
  <c r="Z438" i="16"/>
  <c r="G27" i="16"/>
  <c r="J478" i="16"/>
  <c r="U473" i="16"/>
  <c r="AR378" i="16"/>
  <c r="AK498" i="16"/>
  <c r="V18" i="16"/>
  <c r="M467" i="16"/>
  <c r="F391" i="16"/>
  <c r="O499" i="16"/>
  <c r="AM452" i="16"/>
  <c r="AW10" i="16"/>
  <c r="AZ400" i="16"/>
  <c r="K323" i="16"/>
  <c r="M396" i="16"/>
  <c r="Q409" i="16"/>
  <c r="W454" i="16"/>
  <c r="AO284" i="16"/>
  <c r="BA491" i="16"/>
  <c r="Z411" i="16"/>
  <c r="AH342" i="16"/>
  <c r="J33" i="16"/>
  <c r="AV433" i="16"/>
  <c r="O356" i="16"/>
  <c r="AK472" i="16"/>
  <c r="T398" i="16"/>
  <c r="AN470" i="16"/>
  <c r="U294" i="16"/>
  <c r="R391" i="16"/>
  <c r="AD338" i="16"/>
  <c r="AK10" i="16"/>
  <c r="AA408" i="16"/>
  <c r="O462" i="16"/>
  <c r="W464" i="16"/>
  <c r="AA2" i="16"/>
  <c r="BA397" i="16"/>
  <c r="AI451" i="16"/>
  <c r="AT443" i="16"/>
  <c r="M68" i="16"/>
  <c r="AB29" i="16"/>
  <c r="AC358" i="16"/>
  <c r="M222" i="16"/>
  <c r="AT331" i="16"/>
  <c r="Z460" i="16"/>
  <c r="AE433" i="16"/>
  <c r="AN442" i="16"/>
  <c r="Z462" i="16"/>
  <c r="H31" i="16"/>
  <c r="Y465" i="16"/>
  <c r="L438" i="16"/>
  <c r="AS494" i="16"/>
  <c r="AO252" i="16"/>
  <c r="AG380" i="16"/>
  <c r="V496" i="16"/>
  <c r="J484" i="16"/>
  <c r="X455" i="16"/>
  <c r="AA415" i="16"/>
  <c r="M497" i="16"/>
  <c r="L426" i="16"/>
  <c r="Q461" i="16"/>
  <c r="H7" i="16"/>
  <c r="Y430" i="16"/>
  <c r="AB355" i="16"/>
  <c r="AC362" i="16"/>
  <c r="L411" i="16"/>
  <c r="O371" i="16"/>
  <c r="N453" i="16"/>
  <c r="V83" i="16"/>
  <c r="G497" i="16"/>
  <c r="X444" i="16"/>
  <c r="W37" i="16"/>
  <c r="BA372" i="16"/>
  <c r="AY454" i="16"/>
  <c r="AK29" i="16"/>
  <c r="AL363" i="16"/>
  <c r="AK451" i="16"/>
  <c r="P492" i="16"/>
  <c r="AL450" i="16"/>
  <c r="Q483" i="16"/>
  <c r="AP347" i="16"/>
  <c r="T477" i="16"/>
  <c r="O19" i="16"/>
  <c r="R25" i="16"/>
  <c r="AV380" i="16"/>
  <c r="Y443" i="16"/>
  <c r="J422" i="16"/>
  <c r="T479" i="16"/>
  <c r="AD351" i="16"/>
  <c r="AA391" i="16"/>
  <c r="AM15" i="16"/>
  <c r="I454" i="16"/>
  <c r="AV487" i="16"/>
  <c r="AN440" i="16"/>
  <c r="AB330" i="16"/>
  <c r="L393" i="16"/>
  <c r="AN7" i="16"/>
  <c r="AG350" i="16"/>
  <c r="P11" i="16"/>
  <c r="AY388" i="16"/>
  <c r="Q462" i="16"/>
  <c r="AG405" i="16"/>
  <c r="AH491" i="16"/>
  <c r="AM486" i="16"/>
  <c r="AV473" i="16"/>
  <c r="AQ468" i="16"/>
  <c r="K433" i="16"/>
  <c r="N449" i="16"/>
  <c r="G425" i="16"/>
  <c r="AF470" i="16"/>
  <c r="Z468" i="16"/>
  <c r="L28" i="16"/>
  <c r="AE495" i="16"/>
  <c r="O34" i="16"/>
  <c r="AU22" i="16"/>
  <c r="Q338" i="16"/>
  <c r="AR422" i="16"/>
  <c r="AV386" i="16"/>
  <c r="AY453" i="16"/>
  <c r="O372" i="16"/>
  <c r="AZ322" i="16"/>
  <c r="F82" i="16"/>
  <c r="AF406" i="16"/>
  <c r="AY19" i="16"/>
  <c r="AD498" i="16"/>
  <c r="AG17" i="16"/>
  <c r="AB464" i="16"/>
  <c r="S385" i="16"/>
  <c r="D33" i="16"/>
  <c r="AW398" i="16"/>
  <c r="AM393" i="16"/>
  <c r="AK475" i="16"/>
  <c r="AJ458" i="16"/>
  <c r="E499" i="16"/>
  <c r="K477" i="16"/>
  <c r="AG13" i="16"/>
  <c r="D459" i="16"/>
  <c r="AX472" i="16"/>
  <c r="Z470" i="16"/>
  <c r="AO493" i="16"/>
  <c r="K360" i="16"/>
  <c r="AY65" i="16"/>
  <c r="AQ359" i="16"/>
  <c r="F493" i="16"/>
  <c r="P322" i="16"/>
  <c r="AI340" i="16"/>
  <c r="AH413" i="16"/>
  <c r="L248" i="16"/>
  <c r="AN455" i="16"/>
  <c r="M429" i="16"/>
  <c r="AS50" i="16"/>
  <c r="AM314" i="16"/>
  <c r="AQ461" i="16"/>
  <c r="K353" i="16"/>
  <c r="V433" i="16"/>
  <c r="AZ477" i="16"/>
  <c r="AR487" i="16"/>
  <c r="T9" i="16"/>
  <c r="F467" i="16"/>
  <c r="N364" i="16"/>
  <c r="AF454" i="16"/>
  <c r="AK398" i="16"/>
  <c r="I500" i="16"/>
  <c r="AL458" i="16"/>
  <c r="AK487" i="16"/>
  <c r="O392" i="16"/>
  <c r="AG429" i="16"/>
  <c r="G349" i="16"/>
  <c r="T350" i="16"/>
  <c r="BA444" i="16"/>
  <c r="AN3" i="16"/>
  <c r="S371" i="16"/>
  <c r="H457" i="16"/>
  <c r="I394" i="16"/>
  <c r="AX478" i="16"/>
  <c r="O93" i="16"/>
  <c r="AC365" i="16"/>
  <c r="O14" i="16"/>
  <c r="E455" i="16"/>
  <c r="T468" i="16"/>
  <c r="AL435" i="16"/>
  <c r="X72" i="16"/>
  <c r="L358" i="16"/>
  <c r="Y490" i="16"/>
  <c r="AL439" i="16"/>
  <c r="K408" i="16"/>
  <c r="AL468" i="16"/>
  <c r="AU483" i="16"/>
  <c r="Z407" i="16"/>
  <c r="X496" i="16"/>
  <c r="E481" i="16"/>
  <c r="AT444" i="16"/>
  <c r="AQ418" i="16"/>
  <c r="X330" i="16"/>
  <c r="AA390" i="16"/>
  <c r="AZ35" i="16"/>
  <c r="AI437" i="16"/>
  <c r="E339" i="16"/>
  <c r="AD496" i="16"/>
  <c r="AN480" i="16"/>
  <c r="AR402" i="16"/>
  <c r="AJ383" i="16"/>
  <c r="AG419" i="16"/>
  <c r="AY14" i="16"/>
  <c r="AX381" i="16"/>
  <c r="Z362" i="16"/>
  <c r="K416" i="16"/>
  <c r="AR497" i="16"/>
  <c r="R441" i="16"/>
  <c r="AY498" i="16"/>
  <c r="AP394" i="16"/>
  <c r="AD346" i="16"/>
  <c r="AI380" i="16"/>
  <c r="AJ4" i="16"/>
  <c r="AC416" i="16"/>
  <c r="P499" i="16"/>
  <c r="AZ478" i="16"/>
  <c r="N469" i="16"/>
  <c r="E302" i="16"/>
  <c r="J463" i="16"/>
  <c r="AB455" i="16"/>
  <c r="L356" i="16"/>
  <c r="N477" i="16"/>
  <c r="AT397" i="16"/>
  <c r="I494" i="16"/>
  <c r="AH494" i="16"/>
  <c r="X468" i="16"/>
  <c r="AS413" i="16"/>
  <c r="G477" i="16"/>
  <c r="AH425" i="16"/>
  <c r="Z479" i="16"/>
  <c r="AS357" i="16"/>
  <c r="AX496" i="16"/>
  <c r="W484" i="16"/>
  <c r="F357" i="16"/>
  <c r="AJ417" i="16"/>
  <c r="W497" i="16"/>
  <c r="AH404" i="16"/>
  <c r="AK445" i="16"/>
  <c r="P417" i="16"/>
  <c r="AQ20" i="16"/>
  <c r="P325" i="16"/>
  <c r="AC373" i="16"/>
  <c r="AK28" i="16"/>
  <c r="H411" i="16"/>
  <c r="K42" i="16"/>
  <c r="S21" i="16"/>
  <c r="AZ358" i="16"/>
  <c r="AK408" i="16"/>
  <c r="AU460" i="16"/>
  <c r="AV440" i="16"/>
  <c r="AP74" i="16"/>
  <c r="AC299" i="16"/>
  <c r="AE468" i="16"/>
  <c r="AI442" i="16"/>
  <c r="M486" i="16"/>
  <c r="V463" i="16"/>
  <c r="AB352" i="16"/>
  <c r="L436" i="16"/>
  <c r="U450" i="16"/>
  <c r="AK397" i="16"/>
  <c r="AZ463" i="16"/>
  <c r="I413" i="16"/>
  <c r="Y27" i="16"/>
  <c r="F62" i="16"/>
  <c r="AI487" i="16"/>
  <c r="AW436" i="16"/>
  <c r="S405" i="16"/>
  <c r="AL281" i="16"/>
  <c r="D415" i="16"/>
  <c r="AG499" i="16"/>
  <c r="L76" i="16"/>
  <c r="AN487" i="16"/>
  <c r="AS32" i="16"/>
  <c r="AB356" i="16"/>
  <c r="K361" i="16"/>
  <c r="G414" i="16"/>
  <c r="Z478" i="16"/>
  <c r="K315" i="16"/>
  <c r="AZ442" i="16"/>
  <c r="F482" i="16"/>
  <c r="Y429" i="16"/>
  <c r="AN468" i="16"/>
  <c r="G403" i="16"/>
  <c r="Y395" i="16"/>
  <c r="X249" i="16"/>
  <c r="Q368" i="16"/>
  <c r="AR462" i="16"/>
  <c r="AN501" i="16"/>
  <c r="V446" i="16"/>
  <c r="AA377" i="16"/>
  <c r="O490" i="16"/>
  <c r="U455" i="16"/>
  <c r="AD366" i="16"/>
  <c r="X443" i="16"/>
  <c r="AJ483" i="16"/>
  <c r="T45" i="16"/>
  <c r="AS498" i="16"/>
  <c r="AW346" i="16"/>
  <c r="AF338" i="16"/>
  <c r="W342" i="16"/>
  <c r="AE444" i="16"/>
  <c r="AY362" i="16"/>
  <c r="AB28" i="16"/>
  <c r="AJ314" i="16"/>
  <c r="AQ321" i="16"/>
  <c r="Z385" i="16"/>
  <c r="L372" i="16"/>
  <c r="G400" i="16"/>
  <c r="AG369" i="16"/>
  <c r="AW325" i="16"/>
  <c r="U502" i="16"/>
  <c r="AX340" i="16"/>
  <c r="AF493" i="16"/>
  <c r="AJ358" i="16"/>
  <c r="AH328" i="16"/>
  <c r="K417" i="16"/>
  <c r="AH386" i="16"/>
  <c r="J466" i="16"/>
  <c r="AE411" i="16"/>
  <c r="S333" i="16"/>
  <c r="Z439" i="16"/>
  <c r="AL493" i="16"/>
  <c r="AW94" i="16"/>
  <c r="AC475" i="16"/>
  <c r="AE484" i="16"/>
  <c r="AS421" i="16"/>
  <c r="Q345" i="16"/>
  <c r="AZ309" i="16"/>
  <c r="S442" i="16"/>
  <c r="AI396" i="16"/>
  <c r="AP390" i="16"/>
  <c r="AT490" i="16"/>
  <c r="AU412" i="16"/>
  <c r="K352" i="16"/>
  <c r="P350" i="16"/>
  <c r="AN475" i="16"/>
  <c r="T486" i="16"/>
  <c r="W402" i="16"/>
  <c r="AN484" i="16"/>
  <c r="AN5" i="16"/>
  <c r="Y372" i="16"/>
  <c r="W114" i="16"/>
  <c r="AD377" i="16"/>
  <c r="AR476" i="16"/>
  <c r="AG397" i="16"/>
  <c r="AT481" i="16"/>
  <c r="W231" i="16"/>
  <c r="R302" i="16"/>
  <c r="AA477" i="16"/>
  <c r="AY429" i="16"/>
  <c r="AO497" i="16"/>
  <c r="AZ365" i="16"/>
  <c r="I398" i="16"/>
  <c r="AU472" i="16"/>
  <c r="J475" i="16"/>
  <c r="S329" i="16"/>
  <c r="E456" i="16"/>
  <c r="AT338" i="16"/>
  <c r="T501" i="16"/>
  <c r="AE74" i="16"/>
  <c r="N402" i="16"/>
  <c r="Z14" i="16"/>
  <c r="AP391" i="16"/>
  <c r="R469" i="16"/>
  <c r="AO17" i="16"/>
  <c r="AH295" i="16"/>
  <c r="AN425" i="16"/>
  <c r="AR471" i="16"/>
  <c r="W469" i="16"/>
  <c r="H455" i="16"/>
  <c r="P458" i="16"/>
  <c r="Y448" i="16"/>
  <c r="R358" i="16"/>
  <c r="AS467" i="16"/>
  <c r="K253" i="16"/>
  <c r="I137" i="16"/>
  <c r="D360" i="16"/>
  <c r="AU422" i="16"/>
  <c r="AB340" i="16"/>
  <c r="E411" i="16"/>
  <c r="AZ255" i="16"/>
  <c r="E178" i="16"/>
  <c r="AO371" i="16"/>
  <c r="G383" i="16"/>
  <c r="AI444" i="16"/>
  <c r="AA445" i="16"/>
  <c r="X384" i="16"/>
  <c r="AK357" i="16"/>
  <c r="X442" i="16"/>
  <c r="AR356" i="16"/>
  <c r="AA460" i="16"/>
  <c r="AL405" i="16"/>
  <c r="AA419" i="16"/>
  <c r="AH451" i="16"/>
  <c r="J480" i="16"/>
  <c r="AW14" i="16"/>
  <c r="AA383" i="16"/>
  <c r="L361" i="16"/>
  <c r="P434" i="16"/>
  <c r="Y33" i="16"/>
  <c r="O461" i="16"/>
  <c r="AP376" i="16"/>
  <c r="AQ317" i="16"/>
  <c r="AT376" i="16"/>
  <c r="AI275" i="16"/>
  <c r="AS427" i="16"/>
  <c r="BA11" i="16"/>
  <c r="AU366" i="16"/>
  <c r="AG471" i="16"/>
  <c r="AQ336" i="16"/>
  <c r="AL473" i="16"/>
  <c r="R403" i="16"/>
  <c r="T474" i="16"/>
  <c r="AE78" i="16"/>
  <c r="AR408" i="16"/>
  <c r="G362" i="16"/>
  <c r="T363" i="16"/>
  <c r="H418" i="16"/>
  <c r="F283" i="16"/>
  <c r="AZ424" i="16"/>
  <c r="AY500" i="16"/>
  <c r="N23" i="16"/>
  <c r="AY364" i="16"/>
  <c r="AH486" i="16"/>
  <c r="P384" i="16"/>
  <c r="F447" i="16"/>
  <c r="M20" i="16"/>
  <c r="R29" i="16"/>
  <c r="BA426" i="16"/>
  <c r="AE446" i="16"/>
  <c r="S9" i="16"/>
  <c r="AL332" i="16"/>
  <c r="AD21" i="16"/>
  <c r="P397" i="16"/>
  <c r="AQ489" i="16"/>
  <c r="AM269" i="16"/>
  <c r="AQ388" i="16"/>
  <c r="AW488" i="16"/>
  <c r="J414" i="16"/>
  <c r="I447" i="16"/>
  <c r="R40" i="16"/>
  <c r="AU363" i="16"/>
  <c r="AE349" i="16"/>
  <c r="AO366" i="16"/>
  <c r="S304" i="16"/>
  <c r="N297" i="16"/>
  <c r="V487" i="16"/>
  <c r="AU381" i="16"/>
  <c r="O332" i="16"/>
  <c r="O316" i="16"/>
  <c r="AQ411" i="16"/>
  <c r="AE319" i="16"/>
  <c r="AL413" i="16"/>
  <c r="AZ289" i="16"/>
  <c r="X501" i="16"/>
  <c r="AQ407" i="16"/>
  <c r="AU466" i="16"/>
  <c r="AF428" i="16"/>
  <c r="K471" i="16"/>
  <c r="V391" i="16"/>
  <c r="AW497" i="16"/>
  <c r="AY404" i="16"/>
  <c r="AT498" i="16"/>
  <c r="AD433" i="16"/>
  <c r="F230" i="16"/>
  <c r="AD286" i="16"/>
  <c r="AY286" i="16"/>
  <c r="AH355" i="16"/>
  <c r="AX469" i="16"/>
  <c r="G450" i="16"/>
  <c r="P20" i="16"/>
  <c r="AQ406" i="16"/>
  <c r="U37" i="16"/>
  <c r="AM404" i="16"/>
  <c r="AT238" i="16"/>
  <c r="AU399" i="16"/>
  <c r="N422" i="16"/>
  <c r="Y481" i="16"/>
  <c r="AC437" i="16"/>
  <c r="E417" i="16"/>
  <c r="AD492" i="16"/>
  <c r="AJ465" i="16"/>
  <c r="X285" i="16"/>
  <c r="AD394" i="16"/>
  <c r="AN384" i="16"/>
  <c r="AZ459" i="16"/>
  <c r="O487" i="16"/>
  <c r="AB495" i="16"/>
  <c r="X23" i="16"/>
  <c r="BA436" i="16"/>
  <c r="O322" i="16"/>
  <c r="AJ468" i="16"/>
  <c r="U83" i="16"/>
  <c r="AG260" i="16"/>
  <c r="AR298" i="16"/>
  <c r="T429" i="16"/>
  <c r="AZ390" i="16"/>
  <c r="AF458" i="16"/>
  <c r="H490" i="16"/>
  <c r="AJ436" i="16"/>
  <c r="L468" i="16"/>
  <c r="AZ482" i="16"/>
  <c r="AC317" i="16"/>
  <c r="V465" i="16"/>
  <c r="Y439" i="16"/>
  <c r="H326" i="16"/>
  <c r="BA31" i="16"/>
  <c r="AB30" i="16"/>
  <c r="J442" i="16"/>
  <c r="AU300" i="16"/>
  <c r="W365" i="16"/>
  <c r="M444" i="16"/>
  <c r="AV484" i="16"/>
  <c r="G257" i="16"/>
  <c r="AL377" i="16"/>
  <c r="AC315" i="16"/>
  <c r="AN29" i="16"/>
  <c r="AY401" i="16"/>
  <c r="AR399" i="16"/>
  <c r="U352" i="16"/>
  <c r="J361" i="16"/>
  <c r="AO374" i="16"/>
  <c r="AX417" i="16"/>
  <c r="AD371" i="16"/>
  <c r="AV354" i="16"/>
  <c r="Z408" i="16"/>
  <c r="AP425" i="16"/>
  <c r="AQ384" i="16"/>
  <c r="Y326" i="16"/>
  <c r="R444" i="16"/>
  <c r="T252" i="16"/>
  <c r="AQ295" i="16"/>
  <c r="J67" i="16"/>
  <c r="AP446" i="16"/>
  <c r="W410" i="16"/>
  <c r="W396" i="16"/>
  <c r="X398" i="16"/>
  <c r="Q420" i="16"/>
  <c r="AH23" i="16"/>
  <c r="AZ395" i="16"/>
  <c r="AD388" i="16"/>
  <c r="AB189" i="16"/>
  <c r="T338" i="16"/>
  <c r="G444" i="16"/>
  <c r="AB462" i="16"/>
  <c r="I407" i="16"/>
  <c r="J363" i="16"/>
  <c r="T418" i="16"/>
  <c r="AH339" i="16"/>
  <c r="M487" i="16"/>
  <c r="AE406" i="16"/>
  <c r="AZ318" i="16"/>
  <c r="Q443" i="16"/>
  <c r="Q264" i="16"/>
  <c r="E490" i="16"/>
  <c r="AO289" i="16"/>
  <c r="AP401" i="16"/>
  <c r="E341" i="16"/>
  <c r="E389" i="16"/>
  <c r="X452" i="16"/>
  <c r="AF500" i="16"/>
  <c r="BA466" i="16"/>
  <c r="D387" i="16"/>
  <c r="J443" i="16"/>
  <c r="AB361" i="16"/>
  <c r="AA456" i="16"/>
  <c r="I406" i="16"/>
  <c r="P192" i="16"/>
  <c r="AT440" i="16"/>
  <c r="G496" i="16"/>
  <c r="R386" i="16"/>
  <c r="F364" i="16"/>
  <c r="O443" i="16"/>
  <c r="I471" i="16"/>
  <c r="P430" i="16"/>
  <c r="AG357" i="16"/>
  <c r="G473" i="16"/>
  <c r="AW305" i="16"/>
  <c r="AQ222" i="16"/>
  <c r="F464" i="16"/>
  <c r="R468" i="16"/>
  <c r="AI51" i="16"/>
  <c r="G331" i="16"/>
  <c r="E454" i="16"/>
  <c r="T469" i="16"/>
  <c r="AN310" i="16"/>
  <c r="D20" i="16"/>
  <c r="V437" i="16"/>
  <c r="E403" i="16"/>
  <c r="AM279" i="16"/>
  <c r="AC263" i="16"/>
  <c r="AI404" i="16"/>
  <c r="K398" i="16"/>
  <c r="AL457" i="16"/>
  <c r="AM412" i="16"/>
  <c r="AF424" i="16"/>
  <c r="AI483" i="16"/>
  <c r="AL32" i="16"/>
  <c r="AH382" i="16"/>
  <c r="AJ286" i="16"/>
  <c r="AJ467" i="16"/>
  <c r="U21" i="16"/>
  <c r="G320" i="16"/>
  <c r="AS382" i="16"/>
  <c r="AE472" i="16"/>
  <c r="AC484" i="16"/>
  <c r="AU419" i="16"/>
  <c r="AU465" i="16"/>
  <c r="AB419" i="16"/>
  <c r="I492" i="16"/>
  <c r="R31" i="16"/>
  <c r="K490" i="16"/>
  <c r="T373" i="16"/>
  <c r="AX398" i="16"/>
  <c r="AR447" i="16"/>
  <c r="S468" i="16"/>
  <c r="AF465" i="16"/>
  <c r="AX477" i="16"/>
  <c r="BA388" i="16"/>
  <c r="AC427" i="16"/>
  <c r="AP420" i="16"/>
  <c r="K500" i="16"/>
  <c r="X400" i="16"/>
  <c r="AF496" i="16"/>
  <c r="T13" i="16"/>
  <c r="AY445" i="16"/>
  <c r="AK394" i="16"/>
  <c r="AI466" i="16"/>
  <c r="H501" i="16"/>
  <c r="M299" i="16"/>
  <c r="AB476" i="16"/>
  <c r="AZ362" i="16"/>
  <c r="AX480" i="16"/>
  <c r="K381" i="16"/>
  <c r="AW468" i="16"/>
  <c r="O454" i="16"/>
  <c r="Z473" i="16"/>
  <c r="P445" i="16"/>
  <c r="R459" i="16"/>
  <c r="S463" i="16"/>
  <c r="BA451" i="16"/>
  <c r="AI494" i="16"/>
  <c r="AS443" i="16"/>
  <c r="Q258" i="16"/>
  <c r="AS3" i="16"/>
  <c r="T443" i="16"/>
  <c r="J329" i="16"/>
  <c r="AY247" i="16"/>
  <c r="U468" i="16"/>
  <c r="E15" i="16"/>
  <c r="V455" i="16"/>
  <c r="AV460" i="16"/>
  <c r="AN391" i="16"/>
  <c r="AV401" i="16"/>
  <c r="Y415" i="16"/>
  <c r="AU398" i="16"/>
  <c r="AM489" i="16"/>
  <c r="L233" i="16"/>
  <c r="R332" i="16"/>
  <c r="W384" i="16"/>
  <c r="O431" i="16"/>
  <c r="Y394" i="16"/>
  <c r="H283" i="16"/>
  <c r="U435" i="16"/>
  <c r="AL446" i="16"/>
  <c r="M326" i="16"/>
  <c r="K370" i="16"/>
  <c r="AM3" i="16"/>
  <c r="T394" i="16"/>
  <c r="Z389" i="16"/>
  <c r="AE30" i="16"/>
  <c r="AA461" i="16"/>
  <c r="Y478" i="16"/>
  <c r="AH426" i="16"/>
  <c r="AG421" i="16"/>
  <c r="D427" i="16"/>
  <c r="J385" i="16"/>
  <c r="AE480" i="16"/>
  <c r="AD70" i="16"/>
  <c r="AQ258" i="16"/>
  <c r="AW424" i="16"/>
  <c r="AQ477" i="16"/>
  <c r="AV329" i="16"/>
  <c r="U425" i="16"/>
  <c r="AX404" i="16"/>
  <c r="AR335" i="16"/>
  <c r="AV501" i="16"/>
  <c r="J472" i="16"/>
  <c r="AH329" i="16"/>
  <c r="AD395" i="16"/>
  <c r="AM451" i="16"/>
  <c r="P484" i="16"/>
  <c r="S486" i="16"/>
  <c r="Q25" i="16"/>
  <c r="L324" i="16"/>
  <c r="BA381" i="16"/>
  <c r="P222" i="16"/>
  <c r="J433" i="16"/>
  <c r="E420" i="16"/>
  <c r="AX443" i="16"/>
  <c r="O300" i="16"/>
  <c r="AA465" i="16"/>
  <c r="D486" i="16"/>
  <c r="AU18" i="16"/>
  <c r="AK481" i="16"/>
  <c r="M406" i="16"/>
  <c r="N425" i="16"/>
  <c r="AC248" i="16"/>
  <c r="AY444" i="16"/>
  <c r="AI160" i="16"/>
  <c r="BA405" i="16"/>
  <c r="I373" i="16"/>
  <c r="AC16" i="16"/>
  <c r="AW291" i="16"/>
  <c r="Y399" i="16"/>
  <c r="E465" i="16"/>
  <c r="AP54" i="16"/>
  <c r="AV361" i="16"/>
  <c r="E441" i="16"/>
  <c r="O336" i="16"/>
  <c r="AU442" i="16"/>
  <c r="AF397" i="16"/>
  <c r="P246" i="16"/>
  <c r="AM350" i="16"/>
  <c r="AG485" i="16"/>
  <c r="AG443" i="16"/>
  <c r="N462" i="16"/>
  <c r="AF445" i="16"/>
  <c r="Z388" i="16"/>
  <c r="L467" i="16"/>
  <c r="F4" i="16"/>
  <c r="AD465" i="16"/>
  <c r="N454" i="16"/>
  <c r="AD434" i="16"/>
  <c r="AU492" i="16"/>
  <c r="AJ338" i="16"/>
  <c r="L448" i="16"/>
  <c r="E447" i="16"/>
  <c r="AS435" i="16"/>
  <c r="S17" i="16"/>
  <c r="P451" i="16"/>
  <c r="T366" i="16"/>
  <c r="W502" i="16"/>
  <c r="X416" i="16"/>
  <c r="AT398" i="16"/>
  <c r="AD459" i="16"/>
  <c r="R400" i="16"/>
  <c r="AP411" i="16"/>
  <c r="AU418" i="16"/>
  <c r="AS37" i="16"/>
  <c r="E492" i="16"/>
  <c r="P459" i="16"/>
  <c r="V422" i="16"/>
  <c r="I460" i="16"/>
  <c r="AZ65" i="16"/>
  <c r="G443" i="16"/>
  <c r="AY34" i="16"/>
  <c r="AX465" i="16"/>
  <c r="AA482" i="16"/>
  <c r="V436" i="16"/>
  <c r="AA53" i="16"/>
  <c r="O460" i="16"/>
  <c r="Q11" i="16"/>
  <c r="AN482" i="16"/>
  <c r="AB457" i="16"/>
  <c r="AN44" i="16"/>
  <c r="U447" i="16"/>
  <c r="Z11" i="16"/>
  <c r="E278" i="16"/>
  <c r="AO436" i="16"/>
  <c r="X432" i="16"/>
  <c r="M410" i="16"/>
  <c r="G462" i="16"/>
  <c r="I372" i="16"/>
  <c r="T3" i="16"/>
  <c r="N490" i="16"/>
  <c r="AU9" i="16"/>
  <c r="AA472" i="16"/>
  <c r="AS491" i="16"/>
  <c r="AG482" i="16"/>
  <c r="AB391" i="16"/>
  <c r="H393" i="16"/>
  <c r="AG491" i="16"/>
  <c r="AI27" i="16"/>
  <c r="AA467" i="16"/>
  <c r="AQ399" i="16"/>
  <c r="X381" i="16"/>
  <c r="E350" i="16"/>
  <c r="AZ28" i="16"/>
  <c r="F347" i="16"/>
  <c r="O364" i="16"/>
  <c r="AB488" i="16"/>
  <c r="AC337" i="16"/>
  <c r="G486" i="16"/>
  <c r="AX353" i="16"/>
  <c r="AU497" i="16"/>
  <c r="AZ483" i="16"/>
  <c r="AP29" i="16"/>
  <c r="AD436" i="16"/>
  <c r="AZ286" i="16"/>
  <c r="K378" i="16"/>
  <c r="AY356" i="16"/>
  <c r="Z333" i="16"/>
  <c r="X391" i="16"/>
  <c r="R238" i="16"/>
  <c r="AZ416" i="16"/>
  <c r="AP468" i="16"/>
  <c r="AB350" i="16"/>
  <c r="R437" i="16"/>
  <c r="N424" i="16"/>
  <c r="AG430" i="16"/>
  <c r="X462" i="16"/>
  <c r="AT410" i="16"/>
  <c r="W481" i="16"/>
  <c r="Y363" i="16"/>
  <c r="AS402" i="16"/>
  <c r="AA344" i="16"/>
  <c r="Z392" i="16"/>
  <c r="K418" i="16"/>
  <c r="AG340" i="16"/>
  <c r="Z368" i="16"/>
  <c r="AW405" i="16"/>
  <c r="AS395" i="16"/>
  <c r="AW80" i="16"/>
  <c r="D446" i="16"/>
  <c r="J449" i="16"/>
  <c r="AW455" i="16"/>
  <c r="AG481" i="16"/>
  <c r="AB395" i="16"/>
  <c r="AQ455" i="16"/>
  <c r="L439" i="16"/>
  <c r="AF463" i="16"/>
  <c r="K6" i="16"/>
  <c r="G427" i="16"/>
  <c r="F368" i="16"/>
  <c r="H470" i="16"/>
  <c r="O281" i="16"/>
  <c r="D471" i="16"/>
  <c r="W341" i="16"/>
  <c r="I380" i="16"/>
  <c r="AD383" i="16"/>
  <c r="F500" i="16"/>
  <c r="I187" i="16"/>
  <c r="AZ388" i="16"/>
  <c r="J341" i="16"/>
  <c r="AV470" i="16"/>
  <c r="AV64" i="16"/>
  <c r="AU408" i="16"/>
  <c r="AJ260" i="16"/>
  <c r="AE222" i="16"/>
  <c r="N436" i="16"/>
  <c r="X278" i="16"/>
  <c r="G488" i="16"/>
  <c r="AI306" i="16"/>
  <c r="Y477" i="16"/>
  <c r="AB405" i="16"/>
  <c r="AA485" i="16"/>
  <c r="F349" i="16"/>
  <c r="AC401" i="16"/>
  <c r="AM442" i="16"/>
  <c r="O465" i="16"/>
  <c r="AB469" i="16"/>
  <c r="AP31" i="16"/>
  <c r="D405" i="16"/>
  <c r="Q341" i="16"/>
  <c r="N418" i="16"/>
  <c r="I411" i="16"/>
  <c r="K448" i="16"/>
  <c r="AO44" i="16"/>
  <c r="AB489" i="16"/>
  <c r="M500" i="16"/>
  <c r="AH464" i="16"/>
  <c r="AS368" i="16"/>
  <c r="M461" i="16"/>
  <c r="AQ466" i="16"/>
  <c r="AM434" i="16"/>
  <c r="AW56" i="16"/>
  <c r="E501" i="16"/>
  <c r="BA334" i="16"/>
  <c r="AM415" i="16"/>
  <c r="AI401" i="16"/>
  <c r="Y432" i="16"/>
  <c r="AN61" i="16"/>
  <c r="N441" i="16"/>
  <c r="X357" i="16"/>
  <c r="L492" i="16"/>
  <c r="AE9" i="16"/>
  <c r="L487" i="16"/>
  <c r="N458" i="16"/>
  <c r="F394" i="16"/>
  <c r="AS448" i="16"/>
  <c r="AU24" i="16"/>
  <c r="R450" i="16"/>
  <c r="F457" i="16"/>
  <c r="L365" i="16"/>
  <c r="G22" i="16"/>
  <c r="G481" i="16"/>
  <c r="AL421" i="16"/>
  <c r="N416" i="16"/>
  <c r="AN388" i="16"/>
  <c r="N411" i="16"/>
  <c r="AA367" i="16"/>
  <c r="G467" i="16"/>
  <c r="AI496" i="16"/>
  <c r="O204" i="16"/>
  <c r="AC443" i="16"/>
  <c r="AQ390" i="16"/>
  <c r="AY365" i="16"/>
  <c r="Q427" i="16"/>
  <c r="J359" i="16"/>
  <c r="Q362" i="16"/>
  <c r="AB262" i="16"/>
  <c r="AM28" i="16"/>
  <c r="M411" i="16"/>
  <c r="AP448" i="16"/>
  <c r="U362" i="16"/>
  <c r="AP473" i="16"/>
  <c r="AC344" i="16"/>
  <c r="L431" i="16"/>
  <c r="AL399" i="16"/>
  <c r="Z396" i="16"/>
  <c r="W476" i="16"/>
  <c r="N403" i="16"/>
  <c r="O290" i="16"/>
  <c r="E444" i="16"/>
  <c r="Z23" i="16"/>
  <c r="AH376" i="16"/>
  <c r="X486" i="16"/>
  <c r="Z453" i="16"/>
  <c r="U446" i="16"/>
  <c r="AM446" i="16"/>
  <c r="AF443" i="16"/>
  <c r="AA3" i="16"/>
  <c r="AB402" i="16"/>
  <c r="AJ258" i="16"/>
  <c r="Q394" i="16"/>
  <c r="AX493" i="16"/>
  <c r="AF12" i="16"/>
  <c r="W383" i="16"/>
  <c r="AY475" i="16"/>
  <c r="T31" i="16"/>
  <c r="L359" i="16"/>
  <c r="AW451" i="16"/>
  <c r="AD450" i="16"/>
  <c r="AT334" i="16"/>
  <c r="O469" i="16"/>
  <c r="AA486" i="16"/>
  <c r="Z412" i="16"/>
  <c r="P387" i="16"/>
  <c r="G329" i="16"/>
  <c r="K386" i="16"/>
  <c r="Y468" i="16"/>
  <c r="AG366" i="16"/>
  <c r="AM344" i="16"/>
  <c r="V424" i="16"/>
  <c r="N371" i="16"/>
  <c r="Q370" i="16"/>
  <c r="D476" i="16"/>
  <c r="AY346" i="16"/>
  <c r="AO330" i="16"/>
  <c r="AM327" i="16"/>
  <c r="AX499" i="16"/>
  <c r="Y367" i="16"/>
  <c r="AY5" i="16"/>
  <c r="I342" i="16"/>
  <c r="Y88" i="16"/>
  <c r="R345" i="16"/>
  <c r="P225" i="16"/>
  <c r="BA476" i="16"/>
  <c r="AI458" i="16"/>
  <c r="K459" i="16"/>
  <c r="F466" i="16"/>
  <c r="AC471" i="16"/>
  <c r="AE498" i="16"/>
  <c r="AA361" i="16"/>
  <c r="AE403" i="16"/>
  <c r="L502" i="16"/>
  <c r="AI403" i="16"/>
  <c r="AZ292" i="16"/>
  <c r="H460" i="16"/>
  <c r="AA442" i="16"/>
  <c r="AI488" i="16"/>
  <c r="AR18" i="16"/>
  <c r="M452" i="16"/>
  <c r="U373" i="16"/>
  <c r="AL102" i="16"/>
  <c r="S419" i="16"/>
  <c r="AF358" i="16"/>
  <c r="H113" i="16"/>
  <c r="AV480" i="16"/>
  <c r="AY412" i="16"/>
  <c r="L373" i="16"/>
  <c r="U366" i="16"/>
  <c r="AX392" i="16"/>
  <c r="AD54" i="16"/>
  <c r="AB212" i="16"/>
  <c r="AP336" i="16"/>
  <c r="AJ15" i="16"/>
  <c r="H314" i="16"/>
  <c r="AU362" i="16"/>
  <c r="R445" i="16"/>
  <c r="AN410" i="16"/>
  <c r="AB344" i="16"/>
  <c r="AC447" i="16"/>
  <c r="AX400" i="16"/>
  <c r="M447" i="16"/>
  <c r="E404" i="16"/>
  <c r="AB414" i="16"/>
  <c r="D393" i="16"/>
  <c r="H395" i="16"/>
  <c r="I465" i="16"/>
  <c r="E485" i="16"/>
  <c r="G432" i="16"/>
  <c r="N457" i="16"/>
  <c r="X497" i="16"/>
  <c r="AI486" i="16"/>
  <c r="AG277" i="16"/>
  <c r="AT469" i="16"/>
  <c r="AS416" i="16"/>
  <c r="AG478" i="16"/>
  <c r="M491" i="16"/>
  <c r="AW487" i="16"/>
  <c r="H329" i="16"/>
  <c r="AT351" i="16"/>
  <c r="AM67" i="16"/>
  <c r="E340" i="16"/>
  <c r="I356" i="16"/>
  <c r="L42" i="16"/>
  <c r="R33" i="16"/>
  <c r="O426" i="16"/>
  <c r="AY440" i="16"/>
  <c r="H473" i="16"/>
  <c r="L371" i="16"/>
  <c r="T448" i="16"/>
  <c r="AS437" i="16"/>
  <c r="AF426" i="16"/>
  <c r="M437" i="16"/>
  <c r="AS500" i="16"/>
  <c r="U87" i="16"/>
  <c r="AB498" i="16"/>
  <c r="BA500" i="16"/>
  <c r="AA468" i="16"/>
  <c r="W493" i="16"/>
  <c r="AJ411" i="16"/>
  <c r="Q6" i="16"/>
  <c r="Y285" i="16"/>
  <c r="AE390" i="16"/>
  <c r="O390" i="16"/>
  <c r="AL500" i="16"/>
  <c r="W323" i="16"/>
  <c r="X380" i="16"/>
  <c r="O475" i="16"/>
  <c r="AK24" i="16"/>
  <c r="J408" i="16"/>
  <c r="T467" i="16"/>
  <c r="U487" i="16"/>
  <c r="Q263" i="16"/>
  <c r="AG502" i="16"/>
  <c r="K452" i="16"/>
  <c r="AR313" i="16"/>
  <c r="AL347" i="16"/>
  <c r="AD406" i="16"/>
  <c r="AP407" i="16"/>
  <c r="AL375" i="16"/>
  <c r="AQ357" i="16"/>
  <c r="D456" i="16"/>
  <c r="AS442" i="16"/>
  <c r="AJ64" i="16"/>
  <c r="AX448" i="16"/>
  <c r="R353" i="16"/>
  <c r="AQ415" i="16"/>
  <c r="X388" i="16"/>
  <c r="BA499" i="16"/>
  <c r="AQ467" i="16"/>
  <c r="R440" i="16"/>
  <c r="M355" i="16"/>
  <c r="P479" i="16"/>
  <c r="AD58" i="16"/>
  <c r="AW290" i="16"/>
  <c r="AW392" i="16"/>
  <c r="AK378" i="16"/>
  <c r="I286" i="16"/>
  <c r="AB400" i="16"/>
  <c r="AD280" i="16"/>
  <c r="I321" i="16"/>
  <c r="W340" i="16"/>
  <c r="AM474" i="16"/>
  <c r="BA311" i="16"/>
  <c r="U79" i="16"/>
  <c r="S493" i="16"/>
  <c r="K495" i="16"/>
  <c r="J431" i="16"/>
  <c r="D388" i="16"/>
  <c r="AM492" i="16"/>
  <c r="AZ465" i="16"/>
  <c r="AP383" i="16"/>
  <c r="AE485" i="16"/>
  <c r="BA121" i="16"/>
  <c r="L343" i="16"/>
  <c r="BA241" i="16"/>
  <c r="AG330" i="16"/>
  <c r="Q492" i="16"/>
  <c r="Q432" i="16"/>
  <c r="AO426" i="16"/>
  <c r="Q298" i="16"/>
  <c r="D401" i="16"/>
  <c r="Y451" i="16"/>
  <c r="D308" i="16"/>
  <c r="AP462" i="16"/>
  <c r="Z410" i="16"/>
  <c r="AY57" i="16"/>
  <c r="AI344" i="16"/>
  <c r="AO364" i="16"/>
  <c r="U5" i="16"/>
  <c r="Q336" i="16"/>
  <c r="AW460" i="16"/>
  <c r="AT465" i="16"/>
  <c r="H3" i="16"/>
  <c r="W501" i="16"/>
  <c r="AL465" i="16"/>
  <c r="V393" i="16"/>
  <c r="F473" i="16"/>
  <c r="AQ26" i="16"/>
  <c r="AT486" i="16"/>
  <c r="AA412" i="16"/>
  <c r="L483" i="16"/>
  <c r="BA7" i="16"/>
  <c r="AP291" i="16"/>
  <c r="AE408" i="16"/>
  <c r="G474" i="16"/>
  <c r="AS495" i="16"/>
  <c r="AE455" i="16"/>
  <c r="W440" i="16"/>
  <c r="P335" i="16"/>
  <c r="AD421" i="16"/>
  <c r="AD457" i="16"/>
  <c r="S481" i="16"/>
  <c r="AR457" i="16"/>
  <c r="AE502" i="16"/>
  <c r="AB315" i="16"/>
  <c r="S357" i="16"/>
  <c r="AU344" i="16"/>
  <c r="M335" i="16"/>
  <c r="I32" i="16"/>
  <c r="AC297" i="16"/>
  <c r="AS477" i="16"/>
  <c r="AS284" i="16"/>
  <c r="V59" i="16"/>
  <c r="AJ348" i="16"/>
  <c r="I391" i="16"/>
  <c r="Q433" i="16"/>
  <c r="AP13" i="16"/>
  <c r="AJ284" i="16"/>
  <c r="AO392" i="16"/>
  <c r="S285" i="16"/>
  <c r="AF313" i="16"/>
  <c r="AG316" i="16"/>
  <c r="AA430" i="16"/>
  <c r="AM362" i="16"/>
  <c r="G405" i="16"/>
  <c r="V26" i="16"/>
  <c r="V407" i="16"/>
  <c r="AJ328" i="16"/>
  <c r="M474" i="16"/>
  <c r="AN436" i="16"/>
  <c r="AQ368" i="16"/>
  <c r="AZ229" i="16"/>
  <c r="AG500" i="16"/>
  <c r="AT501" i="16"/>
  <c r="AH324" i="16"/>
  <c r="AX268" i="16"/>
  <c r="F380" i="16"/>
  <c r="Q363" i="16"/>
  <c r="V501" i="16"/>
  <c r="Q323" i="16"/>
  <c r="AZ373" i="16"/>
  <c r="AQ342" i="16"/>
  <c r="F340" i="16"/>
  <c r="G423" i="16"/>
  <c r="AD22" i="16"/>
  <c r="Z498" i="16"/>
  <c r="G368" i="16"/>
  <c r="AL488" i="16"/>
  <c r="W415" i="16"/>
  <c r="R355" i="16"/>
  <c r="AW324" i="16"/>
  <c r="V204" i="16"/>
  <c r="S4" i="16"/>
  <c r="W303" i="16"/>
  <c r="AR331" i="16"/>
  <c r="AK417" i="16"/>
  <c r="AM433" i="16"/>
  <c r="AI480" i="16"/>
  <c r="W321" i="16"/>
  <c r="AJ484" i="16"/>
  <c r="P437" i="16"/>
  <c r="AE475" i="16"/>
  <c r="Q373" i="16"/>
  <c r="AV392" i="16"/>
  <c r="AC8" i="16"/>
  <c r="AL469" i="16"/>
  <c r="O6" i="16"/>
  <c r="X84" i="16"/>
  <c r="AJ80" i="16"/>
  <c r="AF420" i="16"/>
  <c r="AP408" i="16"/>
  <c r="AB493" i="16"/>
  <c r="AB298" i="16"/>
  <c r="J428" i="16"/>
  <c r="AO447" i="16"/>
  <c r="M488" i="16"/>
  <c r="AL490" i="16"/>
  <c r="D311" i="16"/>
  <c r="M29" i="16"/>
  <c r="N400" i="16"/>
  <c r="AA399" i="16"/>
  <c r="AE357" i="16"/>
  <c r="AI349" i="16"/>
  <c r="AE2" i="16"/>
  <c r="AG425" i="16"/>
  <c r="F326" i="16"/>
  <c r="AV341" i="16"/>
  <c r="R489" i="16"/>
  <c r="Q346" i="16"/>
  <c r="J403" i="16"/>
  <c r="M413" i="16"/>
  <c r="H471" i="16"/>
  <c r="G469" i="16"/>
  <c r="AP487" i="16"/>
  <c r="AL404" i="16"/>
  <c r="L333" i="16"/>
  <c r="AU267" i="16"/>
  <c r="AE29" i="16"/>
  <c r="AF404" i="16"/>
  <c r="Z398" i="16"/>
  <c r="AK454" i="16"/>
  <c r="X367" i="16"/>
  <c r="AY383" i="16"/>
  <c r="AG389" i="16"/>
  <c r="E496" i="16"/>
  <c r="S20" i="16"/>
  <c r="AS373" i="16"/>
  <c r="AF471" i="16"/>
  <c r="M477" i="16"/>
  <c r="AO494" i="16"/>
  <c r="Z394" i="16"/>
  <c r="AT435" i="16"/>
  <c r="AG431" i="16"/>
  <c r="AI497" i="16"/>
  <c r="AI416" i="16"/>
  <c r="AC500" i="16"/>
  <c r="U424" i="16"/>
  <c r="AG335" i="16"/>
  <c r="F13" i="16"/>
  <c r="AW480" i="16"/>
  <c r="AO413" i="16"/>
  <c r="J438" i="16"/>
  <c r="H359" i="16"/>
  <c r="AR45" i="16"/>
  <c r="AU417" i="16"/>
  <c r="AV387" i="16"/>
  <c r="M387" i="16"/>
  <c r="G12" i="16"/>
  <c r="AJ498" i="16"/>
  <c r="BA460" i="16"/>
  <c r="AW430" i="16"/>
  <c r="Q193" i="16"/>
  <c r="AJ413" i="16"/>
  <c r="N493" i="16"/>
  <c r="AA476" i="16"/>
  <c r="AX328" i="16"/>
  <c r="T383" i="16"/>
  <c r="AN371" i="16"/>
  <c r="W451" i="16"/>
  <c r="AQ29" i="16"/>
  <c r="Y433" i="16"/>
  <c r="AU437" i="16"/>
  <c r="AT411" i="16"/>
  <c r="AD409" i="16"/>
  <c r="AQ70" i="16"/>
  <c r="L496" i="16"/>
  <c r="F412" i="16"/>
  <c r="AZ439" i="16"/>
  <c r="AP78" i="16"/>
  <c r="AH5" i="16"/>
  <c r="AB482" i="16"/>
  <c r="E395" i="16"/>
  <c r="AJ496" i="16"/>
  <c r="F243" i="16"/>
  <c r="AY416" i="16"/>
  <c r="AM193" i="16"/>
  <c r="J395" i="16"/>
  <c r="AT152" i="16"/>
  <c r="O333" i="16"/>
  <c r="F483" i="16"/>
  <c r="Z448" i="16"/>
  <c r="AL333" i="16"/>
  <c r="M403" i="16"/>
  <c r="P316" i="16"/>
  <c r="AM73" i="16"/>
  <c r="AP444" i="16"/>
  <c r="AF460" i="16"/>
  <c r="P435" i="16"/>
  <c r="M353" i="16"/>
  <c r="D28" i="16"/>
  <c r="I294" i="16"/>
  <c r="O388" i="16"/>
  <c r="AA487" i="16"/>
  <c r="E257" i="16"/>
  <c r="AC389" i="16"/>
  <c r="AP430" i="16"/>
  <c r="AG484" i="16"/>
  <c r="AE389" i="16"/>
  <c r="AG375" i="16"/>
  <c r="AB483" i="16"/>
  <c r="U500" i="16"/>
  <c r="AW440" i="16"/>
  <c r="AE351" i="16"/>
  <c r="D422" i="16"/>
  <c r="W394" i="16"/>
  <c r="W255" i="16"/>
  <c r="L494" i="16"/>
  <c r="Y456" i="16"/>
  <c r="Y421" i="16"/>
  <c r="P280" i="16"/>
  <c r="T413" i="16"/>
  <c r="AQ444" i="16"/>
  <c r="AO8" i="16"/>
  <c r="AA451" i="16"/>
  <c r="AL486" i="16"/>
  <c r="AS397" i="16"/>
  <c r="AR484" i="16"/>
  <c r="AI441" i="16"/>
  <c r="S499" i="16"/>
  <c r="AL306" i="16"/>
  <c r="AE415" i="16"/>
  <c r="Z417" i="16"/>
  <c r="AN15" i="16"/>
  <c r="AT375" i="16"/>
  <c r="N491" i="16"/>
  <c r="AI493" i="16"/>
  <c r="Q353" i="16"/>
  <c r="AE452" i="16"/>
  <c r="E472" i="16"/>
  <c r="BA382" i="16"/>
  <c r="AU394" i="16"/>
  <c r="R501" i="16"/>
  <c r="AF410" i="16"/>
  <c r="D24" i="16"/>
  <c r="W456" i="16"/>
  <c r="O406" i="16"/>
  <c r="I420" i="16"/>
  <c r="P413" i="16"/>
  <c r="H377" i="16"/>
  <c r="P6" i="16"/>
  <c r="AE374" i="16"/>
  <c r="Z24" i="16"/>
  <c r="M476" i="16"/>
  <c r="AR333" i="16"/>
  <c r="AK485" i="16"/>
  <c r="D292" i="16"/>
  <c r="AA325" i="16"/>
  <c r="D474" i="16"/>
  <c r="Y291" i="16"/>
  <c r="AF351" i="16"/>
  <c r="N309" i="16"/>
  <c r="V411" i="16"/>
  <c r="AI432" i="16"/>
  <c r="S454" i="16"/>
  <c r="G29" i="16"/>
  <c r="P450" i="16"/>
  <c r="AK418" i="16"/>
  <c r="AO25" i="16"/>
  <c r="S452" i="16"/>
  <c r="AR478" i="16"/>
  <c r="F486" i="16"/>
  <c r="AI131" i="16"/>
  <c r="L285" i="16"/>
  <c r="AY463" i="16"/>
  <c r="AU404" i="16"/>
  <c r="AR482" i="16"/>
  <c r="P441" i="16"/>
  <c r="D464" i="16"/>
  <c r="AA436" i="16"/>
  <c r="AR12" i="16"/>
  <c r="AA93" i="16"/>
  <c r="S431" i="16"/>
  <c r="G460" i="16"/>
  <c r="S488" i="16"/>
  <c r="AI436" i="16"/>
  <c r="J456" i="16"/>
  <c r="W404" i="16"/>
  <c r="N351" i="16"/>
  <c r="AH430" i="16"/>
  <c r="AB362" i="16"/>
  <c r="Q319" i="16"/>
  <c r="BA414" i="16"/>
  <c r="AO394" i="16"/>
  <c r="Z377" i="16"/>
  <c r="E383" i="16"/>
  <c r="AC435" i="16"/>
  <c r="AZ24" i="16"/>
  <c r="AO353" i="16"/>
  <c r="AN438" i="16"/>
  <c r="AM325" i="16"/>
  <c r="O416" i="16"/>
  <c r="H415" i="16"/>
  <c r="AF436" i="16"/>
  <c r="N494" i="16"/>
  <c r="AL475" i="16"/>
  <c r="F501" i="16"/>
  <c r="AB454" i="16"/>
  <c r="AB439" i="16"/>
  <c r="P367" i="16"/>
  <c r="W412" i="16"/>
  <c r="AE354" i="16"/>
  <c r="AS360" i="16"/>
  <c r="O489" i="16"/>
  <c r="D463" i="16"/>
  <c r="N444" i="16"/>
  <c r="E470" i="16"/>
  <c r="AE398" i="16"/>
  <c r="AZ488" i="16"/>
  <c r="L384" i="16"/>
  <c r="AH414" i="16"/>
  <c r="Y435" i="16"/>
  <c r="AQ482" i="16"/>
  <c r="AV23" i="16"/>
  <c r="AR495" i="16"/>
  <c r="AO429" i="16"/>
  <c r="J287" i="16"/>
  <c r="AS423" i="16"/>
  <c r="L447" i="16"/>
  <c r="AQ448" i="16"/>
  <c r="R74" i="16"/>
  <c r="H443" i="16"/>
  <c r="W315" i="16"/>
  <c r="F344" i="16"/>
  <c r="J59" i="16"/>
  <c r="E446" i="16"/>
  <c r="V471" i="16"/>
  <c r="L13" i="16"/>
  <c r="R481" i="16"/>
  <c r="M331" i="16"/>
  <c r="Y461" i="16"/>
  <c r="AP12" i="16"/>
  <c r="AF202" i="16"/>
  <c r="G406" i="16"/>
  <c r="R477" i="16"/>
  <c r="U41" i="16"/>
  <c r="AA394" i="16"/>
  <c r="T30" i="16"/>
  <c r="AJ22" i="16"/>
  <c r="AX386" i="16"/>
  <c r="AG476" i="16"/>
  <c r="S495" i="16"/>
  <c r="AA501" i="16"/>
  <c r="AI460" i="16"/>
  <c r="AP375" i="16"/>
  <c r="AM501" i="16"/>
  <c r="M419" i="16"/>
  <c r="O286" i="16"/>
  <c r="AG453" i="16"/>
  <c r="R466" i="16"/>
  <c r="AO372" i="16"/>
  <c r="AP415" i="16"/>
  <c r="L2" i="16"/>
  <c r="AK9" i="16"/>
  <c r="AW429" i="16"/>
  <c r="D300" i="16"/>
  <c r="AP453" i="16"/>
  <c r="AG274" i="16"/>
  <c r="AK426" i="16"/>
  <c r="N501" i="16"/>
  <c r="AX406" i="16"/>
  <c r="BA488" i="16"/>
  <c r="M494" i="16"/>
  <c r="F453" i="16"/>
  <c r="AO438" i="16"/>
  <c r="AX466" i="16"/>
  <c r="AA318" i="16"/>
  <c r="AK409" i="16"/>
  <c r="U392" i="16"/>
  <c r="AR411" i="16"/>
  <c r="F306" i="16"/>
  <c r="AJ439" i="16"/>
  <c r="AD485" i="16"/>
  <c r="AX358" i="16"/>
  <c r="V502" i="16"/>
  <c r="AV382" i="16"/>
  <c r="AV347" i="16"/>
  <c r="N468" i="16"/>
  <c r="S18" i="16"/>
  <c r="H441" i="16"/>
  <c r="V31" i="16"/>
  <c r="AB468" i="16"/>
  <c r="AC487" i="16"/>
  <c r="BA461" i="16"/>
  <c r="I17" i="16"/>
  <c r="AF411" i="16"/>
  <c r="U412" i="16"/>
  <c r="AZ411" i="16"/>
  <c r="T482" i="16"/>
  <c r="Y444" i="16"/>
  <c r="BA360" i="16"/>
  <c r="P461" i="16"/>
  <c r="AI319" i="16"/>
  <c r="V406" i="16"/>
  <c r="AY451" i="16"/>
  <c r="X502" i="16"/>
  <c r="AP49" i="16"/>
  <c r="AJ381" i="16"/>
  <c r="T287" i="16"/>
  <c r="AY311" i="16"/>
  <c r="AX402" i="16"/>
  <c r="AV333" i="16"/>
  <c r="AZ333" i="16"/>
  <c r="E405" i="16"/>
  <c r="I480" i="16"/>
  <c r="AN373" i="16"/>
  <c r="M10" i="16"/>
  <c r="AM445" i="16"/>
  <c r="AN385" i="16"/>
  <c r="AM359" i="16"/>
  <c r="AQ479" i="16"/>
  <c r="Y306" i="16"/>
  <c r="AJ301" i="16"/>
  <c r="AG456" i="16"/>
  <c r="F448" i="16"/>
  <c r="AB394" i="16"/>
  <c r="U474" i="16"/>
  <c r="Q434" i="16"/>
  <c r="H438" i="16"/>
  <c r="AB333" i="16"/>
  <c r="AT8" i="16"/>
  <c r="E295" i="16"/>
  <c r="R194" i="16"/>
  <c r="K421" i="16"/>
  <c r="I446" i="16"/>
  <c r="AK467" i="16"/>
  <c r="N392" i="16"/>
  <c r="AS367" i="16"/>
  <c r="S395" i="16"/>
  <c r="T369" i="16"/>
  <c r="V63" i="16"/>
  <c r="AS304" i="16"/>
  <c r="Z25" i="16"/>
  <c r="D181" i="16"/>
  <c r="AW254" i="16"/>
  <c r="P485" i="16"/>
  <c r="AB472" i="16"/>
  <c r="Q8" i="16"/>
  <c r="AW448" i="16"/>
  <c r="P368" i="16"/>
  <c r="O366" i="16"/>
  <c r="AI395" i="16"/>
  <c r="AG395" i="16"/>
  <c r="X406" i="16"/>
  <c r="AX360" i="16"/>
  <c r="AN69" i="16"/>
  <c r="W495" i="16"/>
  <c r="AJ471" i="16"/>
  <c r="AK488" i="16"/>
  <c r="AV352" i="16"/>
  <c r="Q485" i="16"/>
  <c r="AM457" i="16"/>
  <c r="F337" i="16"/>
  <c r="AJ445" i="16"/>
  <c r="P405" i="16"/>
  <c r="I397" i="16"/>
  <c r="AU441" i="16"/>
  <c r="E301" i="16"/>
  <c r="AE483" i="16"/>
  <c r="H477" i="16"/>
  <c r="X135" i="16"/>
  <c r="AW485" i="16"/>
  <c r="N5" i="16"/>
  <c r="AC318" i="16"/>
  <c r="L405" i="16"/>
  <c r="J389" i="16"/>
  <c r="P388" i="16"/>
  <c r="P496" i="16"/>
  <c r="D294" i="16"/>
  <c r="AA15" i="16"/>
  <c r="S440" i="16"/>
  <c r="AO424" i="16"/>
  <c r="AM488" i="16"/>
  <c r="AF254" i="16"/>
  <c r="AF451" i="16"/>
  <c r="Y68" i="16"/>
  <c r="AR389" i="16"/>
  <c r="AW204" i="16"/>
  <c r="AY289" i="16"/>
  <c r="P426" i="16"/>
  <c r="N430" i="16"/>
  <c r="AC496" i="16"/>
  <c r="D423" i="16"/>
  <c r="AT392" i="16"/>
  <c r="Z399" i="16"/>
  <c r="AF429" i="16"/>
  <c r="Z342" i="16"/>
  <c r="P19" i="16"/>
  <c r="R498" i="16"/>
  <c r="AP488" i="16"/>
  <c r="T395" i="16"/>
  <c r="AS359" i="16"/>
  <c r="AP310" i="16"/>
  <c r="AM392" i="16"/>
  <c r="AR232" i="16"/>
  <c r="V384" i="16"/>
  <c r="R378" i="16"/>
  <c r="AE338" i="16"/>
  <c r="T487" i="16"/>
  <c r="AP451" i="16"/>
  <c r="R11" i="16"/>
  <c r="N329" i="16"/>
  <c r="H243" i="16"/>
  <c r="AW461" i="16"/>
  <c r="D429" i="16"/>
  <c r="H365" i="16"/>
  <c r="P465" i="16"/>
  <c r="AT413" i="16"/>
  <c r="AZ409" i="16"/>
  <c r="AY93" i="16"/>
  <c r="AO482" i="16"/>
  <c r="P381" i="16"/>
  <c r="AU453" i="16"/>
  <c r="O348" i="16"/>
  <c r="H467" i="16"/>
  <c r="AL419" i="16"/>
  <c r="AX25" i="16"/>
  <c r="AY466" i="16"/>
  <c r="AD20" i="16"/>
  <c r="AV358" i="16"/>
  <c r="H463" i="16"/>
  <c r="I462" i="16"/>
  <c r="AQ422" i="16"/>
  <c r="AC21" i="16"/>
  <c r="AZ11" i="16"/>
  <c r="J397" i="16"/>
  <c r="AY315" i="16"/>
  <c r="G380" i="16"/>
  <c r="I429" i="16"/>
  <c r="AU365" i="16"/>
  <c r="Y492" i="16"/>
  <c r="M248" i="16"/>
  <c r="AI271" i="16"/>
  <c r="AQ22" i="16"/>
  <c r="AT303" i="16"/>
  <c r="V459" i="16"/>
  <c r="AZ489" i="16"/>
  <c r="AH496" i="16"/>
  <c r="K284" i="16"/>
  <c r="AX395" i="16"/>
  <c r="Q385" i="16"/>
  <c r="M340" i="16"/>
  <c r="N396" i="16"/>
  <c r="T393" i="16"/>
  <c r="AD82" i="16"/>
  <c r="V420" i="16"/>
  <c r="AQ299" i="16"/>
  <c r="AO410" i="16"/>
  <c r="U428" i="16"/>
  <c r="M314" i="16"/>
  <c r="G420" i="16"/>
  <c r="T500" i="16"/>
  <c r="AO483" i="16"/>
  <c r="Z350" i="16"/>
  <c r="AE375" i="16"/>
  <c r="AC351" i="16"/>
  <c r="AP393" i="16"/>
  <c r="E329" i="16"/>
  <c r="AT423" i="16"/>
  <c r="K462" i="16"/>
  <c r="AN282" i="16"/>
  <c r="AU425" i="16"/>
  <c r="K492" i="16"/>
  <c r="R379" i="16"/>
  <c r="G7" i="16"/>
  <c r="AX391" i="16"/>
  <c r="G378" i="16"/>
  <c r="V368" i="16"/>
  <c r="AO434" i="16"/>
  <c r="W349" i="16"/>
  <c r="Q350" i="16"/>
  <c r="Q371" i="16"/>
  <c r="Y328" i="16"/>
  <c r="AH333" i="16"/>
  <c r="AE436" i="16"/>
  <c r="AE371" i="16"/>
  <c r="AN362" i="16"/>
  <c r="AW338" i="16"/>
  <c r="P452" i="16"/>
  <c r="AB359" i="16"/>
  <c r="R494" i="16"/>
  <c r="N417" i="16"/>
  <c r="AC371" i="16"/>
  <c r="AQ474" i="16"/>
  <c r="X472" i="16"/>
  <c r="Y494" i="16"/>
  <c r="AE297" i="16"/>
  <c r="AI420" i="16"/>
  <c r="Y340" i="16"/>
  <c r="AP387" i="16"/>
  <c r="AK354" i="16"/>
  <c r="AJ415" i="16"/>
  <c r="K470" i="16"/>
  <c r="R452" i="16"/>
  <c r="U495" i="16"/>
  <c r="M432" i="16"/>
  <c r="AU396" i="16"/>
  <c r="AG374" i="16"/>
  <c r="AJ265" i="16"/>
  <c r="AZ349" i="16"/>
  <c r="D496" i="16"/>
  <c r="AH36" i="16"/>
  <c r="AC49" i="16"/>
  <c r="L326" i="16"/>
  <c r="M478" i="16"/>
  <c r="AQ402" i="16"/>
  <c r="AL392" i="16"/>
  <c r="AT79" i="16"/>
  <c r="N496" i="16"/>
  <c r="AI394" i="16"/>
  <c r="AC342" i="16"/>
  <c r="AS55" i="16"/>
  <c r="Q317" i="16"/>
  <c r="O250" i="16"/>
  <c r="Z336" i="16"/>
  <c r="O309" i="16"/>
  <c r="L462" i="16"/>
  <c r="AL294" i="16"/>
  <c r="AZ428" i="16"/>
  <c r="AZ456" i="16"/>
  <c r="AZ453" i="16"/>
  <c r="AE300" i="16"/>
  <c r="AR249" i="16"/>
  <c r="AB272" i="16"/>
  <c r="AL387" i="16"/>
  <c r="L380" i="16"/>
  <c r="N11" i="16"/>
  <c r="K429" i="16"/>
  <c r="AZ452" i="16"/>
  <c r="H351" i="16"/>
  <c r="P414" i="16"/>
  <c r="AV365" i="16"/>
  <c r="AS324" i="16"/>
  <c r="AH9" i="16"/>
  <c r="P327" i="16"/>
  <c r="AU356" i="16"/>
  <c r="E494" i="16"/>
  <c r="AK469" i="16"/>
  <c r="AU490" i="16"/>
  <c r="AH490" i="16"/>
  <c r="F496" i="16"/>
  <c r="S330" i="16"/>
  <c r="E462" i="16"/>
  <c r="F422" i="16"/>
  <c r="I8" i="16"/>
  <c r="AZ57" i="16"/>
  <c r="AP340" i="16"/>
  <c r="Q367" i="16"/>
  <c r="AE16" i="16"/>
  <c r="I482" i="16"/>
  <c r="AB69" i="16"/>
  <c r="S314" i="16"/>
  <c r="AQ425" i="16"/>
  <c r="U481" i="16"/>
  <c r="AK388" i="16"/>
  <c r="W270" i="16"/>
  <c r="AM423" i="16"/>
  <c r="Y376" i="16"/>
  <c r="AX452" i="16"/>
  <c r="AS426" i="16"/>
  <c r="L398" i="16"/>
  <c r="AL223" i="16"/>
  <c r="D304" i="16"/>
  <c r="AN19" i="16"/>
  <c r="AI301" i="16"/>
  <c r="BA341" i="16"/>
  <c r="BA395" i="16"/>
  <c r="AK372" i="16"/>
  <c r="AH466" i="16"/>
  <c r="X305" i="16"/>
  <c r="AL502" i="16"/>
  <c r="S393" i="16"/>
  <c r="Q421" i="16"/>
  <c r="AW441" i="16"/>
  <c r="AO346" i="16"/>
  <c r="L31" i="16"/>
  <c r="AK352" i="16"/>
  <c r="Q249" i="16"/>
  <c r="AQ417" i="16"/>
  <c r="J286" i="16"/>
  <c r="H276" i="16"/>
  <c r="L368" i="16"/>
  <c r="V352" i="16"/>
  <c r="AV407" i="16"/>
  <c r="AU413" i="16"/>
  <c r="AF430" i="16"/>
  <c r="AY399" i="16"/>
  <c r="AS36" i="16"/>
  <c r="P438" i="16"/>
  <c r="G372" i="16"/>
  <c r="E252" i="16"/>
  <c r="I430" i="16"/>
  <c r="AU450" i="16"/>
  <c r="G459" i="16"/>
  <c r="D375" i="16"/>
  <c r="E108" i="16"/>
  <c r="Q405" i="16"/>
  <c r="N475" i="16"/>
  <c r="Z472" i="16"/>
  <c r="AC282" i="16"/>
  <c r="AY25" i="16"/>
  <c r="T409" i="16"/>
  <c r="I365" i="16"/>
  <c r="L314" i="16"/>
  <c r="AJ318" i="16"/>
  <c r="R455" i="16"/>
  <c r="F210" i="16"/>
  <c r="AS385" i="16"/>
  <c r="V474" i="16"/>
  <c r="S432" i="16"/>
  <c r="J471" i="16"/>
  <c r="AF422" i="16"/>
  <c r="AH459" i="16"/>
  <c r="AD468" i="16"/>
  <c r="Y286" i="16"/>
  <c r="T251" i="16"/>
  <c r="M368" i="16"/>
  <c r="L202" i="16"/>
  <c r="N391" i="16"/>
  <c r="AH27" i="16"/>
  <c r="AC55" i="16"/>
  <c r="F459" i="16"/>
  <c r="O326" i="16"/>
  <c r="AI310" i="16"/>
  <c r="R428" i="16"/>
  <c r="S422" i="16"/>
  <c r="T361" i="16"/>
  <c r="G211" i="16"/>
  <c r="AQ274" i="16"/>
  <c r="AI446" i="16"/>
  <c r="AM460" i="16"/>
  <c r="BA456" i="16"/>
  <c r="J493" i="16"/>
  <c r="AP389" i="16"/>
  <c r="H405" i="16"/>
  <c r="AD437" i="16"/>
  <c r="Y38" i="16"/>
  <c r="R249" i="16"/>
  <c r="AV471" i="16"/>
  <c r="AE501" i="16"/>
  <c r="S78" i="16"/>
  <c r="P386" i="16"/>
  <c r="K412" i="16"/>
  <c r="AL2" i="16"/>
  <c r="AI31" i="16"/>
  <c r="AJ433" i="16"/>
  <c r="AM472" i="16"/>
  <c r="AR366" i="16"/>
  <c r="K343" i="16"/>
  <c r="AH354" i="16"/>
  <c r="AF3" i="16"/>
  <c r="Q378" i="16"/>
  <c r="BA407" i="16"/>
  <c r="I330" i="16"/>
  <c r="AI478" i="16"/>
  <c r="AX34" i="16"/>
  <c r="Z262" i="16"/>
  <c r="AS428" i="16"/>
  <c r="AE331" i="16"/>
  <c r="O367" i="16"/>
  <c r="AG442" i="16"/>
  <c r="AM414" i="16"/>
  <c r="R436" i="16"/>
  <c r="AY376" i="16"/>
  <c r="H493" i="16"/>
  <c r="P466" i="16"/>
  <c r="AJ448" i="16"/>
  <c r="AG432" i="16"/>
  <c r="D442" i="16"/>
  <c r="AW492" i="16"/>
  <c r="AT300" i="16"/>
  <c r="AW476" i="16"/>
  <c r="S237" i="16"/>
  <c r="D361" i="16"/>
  <c r="H364" i="16"/>
  <c r="AU31" i="16"/>
  <c r="K397" i="16"/>
  <c r="AI13" i="16"/>
  <c r="AW413" i="16"/>
  <c r="AJ195" i="16"/>
  <c r="U394" i="16"/>
  <c r="H270" i="16"/>
  <c r="Y420" i="16"/>
  <c r="AA314" i="16"/>
  <c r="AW402" i="16"/>
  <c r="AM280" i="16"/>
  <c r="P472" i="16"/>
  <c r="O428" i="16"/>
  <c r="M271" i="16"/>
  <c r="AG337" i="16"/>
  <c r="AN420" i="16"/>
  <c r="BA440" i="16"/>
  <c r="AW319" i="16"/>
  <c r="AX498" i="16"/>
  <c r="AH403" i="16"/>
  <c r="AW370" i="16"/>
  <c r="O384" i="16"/>
  <c r="K466" i="16"/>
  <c r="L481" i="16"/>
  <c r="T372" i="16"/>
  <c r="AO306" i="16"/>
  <c r="BA403" i="16"/>
  <c r="AL476" i="16"/>
  <c r="AV381" i="16"/>
  <c r="Z456" i="16"/>
  <c r="AV306" i="16"/>
  <c r="O48" i="16"/>
  <c r="AF16" i="16"/>
  <c r="AN467" i="16"/>
  <c r="D327" i="16"/>
  <c r="AF487" i="16"/>
  <c r="O238" i="16"/>
  <c r="G272" i="16"/>
  <c r="W8" i="16"/>
  <c r="AW355" i="16"/>
  <c r="I378" i="16"/>
  <c r="AB436" i="16"/>
  <c r="AA480" i="16"/>
  <c r="AP427" i="16"/>
  <c r="AQ416" i="16"/>
  <c r="J432" i="16"/>
  <c r="S35" i="16"/>
  <c r="AN325" i="16"/>
  <c r="P400" i="16"/>
  <c r="Y401" i="16"/>
  <c r="AE388" i="16"/>
  <c r="AX389" i="16"/>
  <c r="AJ456" i="16"/>
  <c r="P476" i="16"/>
  <c r="AN370" i="16"/>
  <c r="AF439" i="16"/>
  <c r="G422" i="16"/>
  <c r="M317" i="16"/>
  <c r="AL501" i="16"/>
  <c r="AZ328" i="16"/>
  <c r="S471" i="16"/>
  <c r="N451" i="16"/>
  <c r="AU8" i="16"/>
  <c r="I349" i="16"/>
  <c r="AU290" i="16"/>
  <c r="AC429" i="16"/>
  <c r="AE427" i="16"/>
  <c r="W395" i="16"/>
  <c r="AY439" i="16"/>
  <c r="H426" i="16"/>
  <c r="AM439" i="16"/>
  <c r="S155" i="16"/>
  <c r="E273" i="16"/>
  <c r="AL454" i="16"/>
  <c r="AI315" i="16"/>
  <c r="R457" i="16"/>
  <c r="AP494" i="16"/>
  <c r="AD237" i="16"/>
  <c r="AB390" i="16"/>
  <c r="L260" i="16"/>
  <c r="AM315" i="16"/>
  <c r="X100" i="16"/>
  <c r="AA384" i="16"/>
  <c r="AH234" i="16"/>
  <c r="G348" i="16"/>
  <c r="AS486" i="16"/>
  <c r="AN332" i="16"/>
  <c r="AX348" i="16"/>
  <c r="AI440" i="16"/>
  <c r="G445" i="16"/>
  <c r="AI351" i="16"/>
  <c r="AH327" i="16"/>
  <c r="D25" i="16"/>
  <c r="H487" i="16"/>
  <c r="AZ455" i="16"/>
  <c r="X18" i="16"/>
  <c r="AQ306" i="16"/>
  <c r="P233" i="16"/>
  <c r="AB387" i="16"/>
  <c r="AL315" i="16"/>
  <c r="AK238" i="16"/>
  <c r="AP475" i="16"/>
  <c r="U457" i="16"/>
  <c r="AS465" i="16"/>
  <c r="AH409" i="16"/>
  <c r="Z467" i="16"/>
  <c r="G352" i="16"/>
  <c r="L414" i="16"/>
  <c r="J326" i="16"/>
  <c r="AU403" i="16"/>
  <c r="O380" i="16"/>
  <c r="AZ490" i="16"/>
  <c r="AT412" i="16"/>
  <c r="AL423" i="16"/>
  <c r="L22" i="16"/>
  <c r="AV490" i="16"/>
  <c r="E24" i="16"/>
  <c r="AM438" i="16"/>
  <c r="F343" i="16"/>
  <c r="AZ426" i="16"/>
  <c r="I472" i="16"/>
  <c r="Z357" i="16"/>
  <c r="AK465" i="16"/>
  <c r="AV356" i="16"/>
  <c r="AO377" i="16"/>
  <c r="AG470" i="16"/>
  <c r="AX445" i="16"/>
  <c r="AB423" i="16"/>
  <c r="T362" i="16"/>
  <c r="AK492" i="16"/>
  <c r="AU488" i="16"/>
  <c r="R217" i="16"/>
  <c r="R237" i="16"/>
  <c r="N300" i="16"/>
  <c r="AY24" i="16"/>
  <c r="AS469" i="16"/>
  <c r="D363" i="16"/>
  <c r="E363" i="16"/>
  <c r="AR357" i="16"/>
  <c r="H442" i="16"/>
  <c r="AU481" i="16"/>
  <c r="U3" i="16"/>
  <c r="Y233" i="16"/>
  <c r="H352" i="16"/>
  <c r="AA370" i="16"/>
  <c r="K197" i="16"/>
  <c r="AZ441" i="16"/>
  <c r="O287" i="16"/>
  <c r="AN320" i="16"/>
  <c r="AY438" i="16"/>
  <c r="J32" i="16"/>
  <c r="Q468" i="16"/>
  <c r="AV462" i="16"/>
  <c r="Y357" i="16"/>
  <c r="AH359" i="16"/>
  <c r="Z449" i="16"/>
  <c r="O23" i="16"/>
  <c r="AX333" i="16"/>
  <c r="AP400" i="16"/>
  <c r="AO481" i="16"/>
  <c r="AS329" i="16"/>
  <c r="W475" i="16"/>
  <c r="AO358" i="16"/>
  <c r="AK421" i="16"/>
  <c r="AS5" i="16"/>
  <c r="O341" i="16"/>
  <c r="AQ435" i="16"/>
  <c r="Q17" i="16"/>
  <c r="AC396" i="16"/>
  <c r="AT500" i="16"/>
  <c r="D480" i="16"/>
  <c r="AC364" i="16"/>
  <c r="K396" i="16"/>
  <c r="AK20" i="16"/>
  <c r="H27" i="16"/>
  <c r="AE412" i="16"/>
  <c r="AL383" i="16"/>
  <c r="AV393" i="16"/>
  <c r="Q457" i="16"/>
  <c r="AD13" i="16"/>
  <c r="AY397" i="16"/>
  <c r="AS412" i="16"/>
  <c r="O363" i="16"/>
  <c r="T371" i="16"/>
  <c r="F241" i="16"/>
  <c r="AH336" i="16"/>
  <c r="AM349" i="16"/>
  <c r="D479" i="16"/>
  <c r="AT422" i="16"/>
  <c r="F442" i="16"/>
  <c r="AM34" i="16"/>
  <c r="P396" i="16"/>
  <c r="L444" i="16"/>
  <c r="G167" i="16"/>
  <c r="AB418" i="16"/>
  <c r="AB401" i="16"/>
  <c r="J404" i="16"/>
  <c r="Y475" i="16"/>
  <c r="AV364" i="16"/>
  <c r="BA17" i="16"/>
  <c r="AH483" i="16"/>
  <c r="I440" i="16"/>
  <c r="D412" i="16"/>
  <c r="O433" i="16"/>
  <c r="J464" i="16"/>
  <c r="V381" i="16"/>
  <c r="S446" i="16"/>
  <c r="Z177" i="16"/>
  <c r="W379" i="16"/>
  <c r="AM168" i="16"/>
  <c r="AV335" i="16"/>
  <c r="Q375" i="16"/>
  <c r="G294" i="16"/>
  <c r="K252" i="16"/>
  <c r="AB303" i="16"/>
  <c r="AN355" i="16"/>
  <c r="AL249" i="16"/>
  <c r="H475" i="16"/>
  <c r="AJ288" i="16"/>
  <c r="G495" i="16"/>
  <c r="L378" i="16"/>
  <c r="R325" i="16"/>
  <c r="AO313" i="16"/>
  <c r="AF390" i="16"/>
  <c r="AI379" i="16"/>
  <c r="V379" i="16"/>
  <c r="AW368" i="16"/>
  <c r="AQ494" i="16"/>
  <c r="AE449" i="16"/>
  <c r="AD242" i="16"/>
  <c r="Q388" i="16"/>
  <c r="AT383" i="16"/>
  <c r="H263" i="16"/>
  <c r="AU295" i="16"/>
  <c r="K4" i="16"/>
  <c r="F335" i="16"/>
  <c r="AC426" i="16"/>
  <c r="H298" i="16"/>
  <c r="AW348" i="16"/>
  <c r="AT205" i="16"/>
  <c r="AK374" i="16"/>
  <c r="AN361" i="16"/>
  <c r="AK471" i="16"/>
  <c r="AW463" i="16"/>
  <c r="AW345" i="16"/>
  <c r="AR309" i="16"/>
  <c r="S427" i="16"/>
  <c r="AZ391" i="16"/>
  <c r="AG477" i="16"/>
  <c r="AL471" i="16"/>
  <c r="U442" i="16"/>
  <c r="AM343" i="16"/>
  <c r="AN351" i="16"/>
  <c r="AW388" i="16"/>
  <c r="AC383" i="16"/>
  <c r="T345" i="16"/>
  <c r="X479" i="16"/>
  <c r="S455" i="16"/>
  <c r="AN323" i="16"/>
  <c r="I409" i="16"/>
  <c r="AW376" i="16"/>
  <c r="AE392" i="16"/>
  <c r="O28" i="16"/>
  <c r="AF461" i="16"/>
  <c r="K332" i="16"/>
  <c r="X375" i="16"/>
  <c r="AY287" i="16"/>
  <c r="K479" i="16"/>
  <c r="S25" i="16"/>
  <c r="V376" i="16"/>
  <c r="AH358" i="16"/>
  <c r="R502" i="16"/>
  <c r="I479" i="16"/>
  <c r="AN374" i="16"/>
  <c r="AF246" i="16"/>
  <c r="BA474" i="16"/>
  <c r="AS462" i="16"/>
  <c r="X22" i="16"/>
  <c r="R12" i="16"/>
  <c r="AD489" i="16"/>
  <c r="AL25" i="16"/>
  <c r="AS381" i="16"/>
  <c r="AY269" i="16"/>
  <c r="AY405" i="16"/>
  <c r="E422" i="16"/>
  <c r="AB301" i="16"/>
  <c r="F455" i="16"/>
  <c r="G418" i="16"/>
  <c r="L72" i="16"/>
  <c r="Z48" i="16"/>
  <c r="AE12" i="16"/>
  <c r="S327" i="16"/>
  <c r="AG428" i="16"/>
  <c r="AB354" i="16"/>
  <c r="F449" i="16"/>
  <c r="R30" i="16"/>
  <c r="M481" i="16"/>
  <c r="Z390" i="16"/>
  <c r="BA493" i="16"/>
  <c r="R326" i="16"/>
  <c r="Q380" i="16"/>
  <c r="AM30" i="16"/>
  <c r="AR340" i="16"/>
  <c r="AQ495" i="16"/>
  <c r="I390" i="16"/>
  <c r="AU211" i="16"/>
  <c r="AG396" i="16"/>
  <c r="W421" i="16"/>
  <c r="BA470" i="16"/>
  <c r="AF306" i="16"/>
  <c r="T421" i="16"/>
  <c r="I455" i="16"/>
  <c r="AB306" i="16"/>
  <c r="G440" i="16"/>
  <c r="AM426" i="16"/>
  <c r="AR314" i="16"/>
  <c r="AX488" i="16"/>
  <c r="T21" i="16"/>
  <c r="AG436" i="16"/>
  <c r="Q24" i="16"/>
  <c r="X338" i="16"/>
  <c r="E381" i="16"/>
  <c r="AH362" i="16"/>
  <c r="Z378" i="16"/>
  <c r="AG261" i="16"/>
  <c r="F423" i="16"/>
  <c r="K484" i="16"/>
  <c r="AS489" i="16"/>
  <c r="D430" i="16"/>
  <c r="U258" i="16"/>
  <c r="E6" i="16"/>
  <c r="I343" i="16"/>
  <c r="P338" i="16"/>
  <c r="AX427" i="16"/>
  <c r="F362" i="16"/>
  <c r="I381" i="16"/>
  <c r="AW301" i="16"/>
  <c r="AY81" i="16"/>
  <c r="AC160" i="16"/>
  <c r="AE287" i="16"/>
  <c r="Y470" i="16"/>
  <c r="G360" i="16"/>
  <c r="N360" i="16"/>
  <c r="AT316" i="16"/>
  <c r="BA410" i="16"/>
  <c r="V387" i="16"/>
  <c r="W392" i="16"/>
  <c r="I324" i="16"/>
  <c r="AK463" i="16"/>
  <c r="L342" i="16"/>
  <c r="E361" i="16"/>
  <c r="G489" i="16"/>
  <c r="H500" i="16"/>
  <c r="S404" i="16"/>
  <c r="AS290" i="16"/>
  <c r="AO432" i="16"/>
  <c r="I13" i="16"/>
  <c r="BA305" i="16"/>
  <c r="AG398" i="16"/>
  <c r="AQ414" i="16"/>
  <c r="AD357" i="16"/>
  <c r="Y358" i="16"/>
  <c r="N485" i="16"/>
  <c r="D398" i="16"/>
  <c r="AV317" i="16"/>
  <c r="AZ443" i="16"/>
  <c r="AV455" i="16"/>
  <c r="AH428" i="16"/>
  <c r="AU471" i="16"/>
  <c r="AQ9" i="16"/>
  <c r="AP359" i="16"/>
  <c r="AW459" i="16"/>
  <c r="AY446" i="16"/>
  <c r="H482" i="16"/>
  <c r="AN313" i="16"/>
  <c r="AY302" i="16"/>
  <c r="R290" i="16"/>
  <c r="AD415" i="16"/>
  <c r="N362" i="16"/>
  <c r="R323" i="16"/>
  <c r="D277" i="16"/>
  <c r="Q398" i="16"/>
  <c r="AJ455" i="16"/>
  <c r="AC289" i="16"/>
  <c r="D19" i="16"/>
  <c r="X448" i="16"/>
  <c r="AG424" i="16"/>
  <c r="AE94" i="16"/>
  <c r="F472" i="16"/>
  <c r="F437" i="16"/>
  <c r="AD424" i="16"/>
  <c r="AQ365" i="16"/>
  <c r="AG497" i="16"/>
  <c r="H258" i="16"/>
  <c r="AD454" i="16"/>
  <c r="R86" i="16"/>
  <c r="AL474" i="16"/>
  <c r="AV379" i="16"/>
  <c r="AC12" i="16"/>
  <c r="Z339" i="16"/>
  <c r="AT28" i="16"/>
  <c r="V10" i="16"/>
  <c r="AH495" i="16"/>
  <c r="G366" i="16"/>
  <c r="AS332" i="16"/>
  <c r="R365" i="16"/>
  <c r="R357" i="16"/>
  <c r="AE441" i="16"/>
  <c r="S500" i="16"/>
  <c r="AF342" i="16"/>
  <c r="Q290" i="16"/>
  <c r="AQ412" i="16"/>
  <c r="I396" i="16"/>
  <c r="AW298" i="16"/>
  <c r="K32" i="16"/>
  <c r="S412" i="16"/>
  <c r="Z423" i="16"/>
  <c r="T420" i="16"/>
  <c r="AS59" i="16"/>
  <c r="AT471" i="16"/>
  <c r="W367" i="16"/>
  <c r="AB416" i="16"/>
  <c r="AH412" i="16"/>
  <c r="AX283" i="16"/>
  <c r="AF110" i="16"/>
  <c r="AN386" i="16"/>
  <c r="AX419" i="16"/>
  <c r="AH391" i="16"/>
  <c r="AU265" i="16"/>
  <c r="AP454" i="16"/>
  <c r="R443" i="16"/>
  <c r="S494" i="16"/>
  <c r="AS478" i="16"/>
  <c r="I352" i="16"/>
  <c r="P329" i="16"/>
  <c r="T32" i="16"/>
  <c r="AY443" i="16"/>
  <c r="AN405" i="16"/>
  <c r="AZ427" i="16"/>
  <c r="AZ497" i="16"/>
  <c r="K400" i="16"/>
  <c r="AI381" i="16"/>
  <c r="AV338" i="16"/>
  <c r="Z447" i="16"/>
  <c r="AI274" i="16"/>
  <c r="F481" i="16"/>
  <c r="R366" i="16"/>
  <c r="AR461" i="16"/>
  <c r="AY271" i="16"/>
  <c r="AZ158" i="16"/>
  <c r="AJ389" i="16"/>
  <c r="AO452" i="16"/>
  <c r="AJ392" i="16"/>
  <c r="AB191" i="16"/>
  <c r="E327" i="16"/>
  <c r="AI186" i="16"/>
  <c r="U489" i="16"/>
  <c r="U344" i="16"/>
  <c r="AS501" i="16"/>
  <c r="O397" i="16"/>
  <c r="AH471" i="16"/>
  <c r="AS92" i="16"/>
  <c r="AM278" i="16"/>
  <c r="W144" i="16"/>
  <c r="L344" i="16"/>
  <c r="AM39" i="16"/>
  <c r="G457" i="16"/>
  <c r="AJ442" i="16"/>
  <c r="U178" i="16"/>
  <c r="W479" i="16"/>
  <c r="H246" i="16"/>
  <c r="AF476" i="16"/>
  <c r="BA475" i="16"/>
  <c r="AL496" i="16"/>
  <c r="AM425" i="16"/>
  <c r="V476" i="16"/>
  <c r="D356" i="16"/>
  <c r="AB65" i="16"/>
  <c r="AR424" i="16"/>
  <c r="P374" i="16"/>
  <c r="AL349" i="16"/>
  <c r="R472" i="16"/>
  <c r="AE342" i="16"/>
  <c r="AE306" i="16"/>
  <c r="P410" i="16"/>
  <c r="H360" i="16"/>
  <c r="AF440" i="16"/>
  <c r="AW373" i="16"/>
  <c r="AU424" i="16"/>
  <c r="AH461" i="16"/>
  <c r="O353" i="16"/>
  <c r="BA393" i="16"/>
  <c r="E453" i="16"/>
  <c r="N379" i="16"/>
  <c r="AQ376" i="16"/>
  <c r="AY28" i="16"/>
  <c r="N264" i="16"/>
  <c r="AR388" i="16"/>
  <c r="K401" i="16"/>
  <c r="T400" i="16"/>
  <c r="V400" i="16"/>
  <c r="AQ454" i="16"/>
  <c r="X399" i="16"/>
  <c r="AF347" i="16"/>
  <c r="I496" i="16"/>
  <c r="R395" i="16"/>
  <c r="U469" i="16"/>
  <c r="AU469" i="16"/>
  <c r="AY69" i="16"/>
  <c r="AT417" i="16"/>
  <c r="P501" i="16"/>
  <c r="AI303" i="16"/>
  <c r="AD429" i="16"/>
  <c r="J499" i="16"/>
  <c r="AI280" i="16"/>
  <c r="X277" i="16"/>
  <c r="H485" i="16"/>
  <c r="G395" i="16"/>
  <c r="Q456" i="16"/>
  <c r="AI421" i="16"/>
  <c r="F408" i="16"/>
  <c r="G370" i="16"/>
  <c r="AE467" i="16"/>
  <c r="AD488" i="16"/>
  <c r="AU468" i="16"/>
  <c r="D439" i="16"/>
  <c r="Z480" i="16"/>
  <c r="AG304" i="16"/>
  <c r="AZ385" i="16"/>
  <c r="Q279" i="16"/>
  <c r="J500" i="16"/>
  <c r="N440" i="16"/>
  <c r="L294" i="16"/>
  <c r="AB487" i="16"/>
  <c r="BA295" i="16"/>
  <c r="F310" i="16"/>
  <c r="D414" i="16"/>
  <c r="R471" i="16"/>
  <c r="AO278" i="16"/>
  <c r="K341" i="16"/>
  <c r="AI426" i="16"/>
  <c r="O430" i="16"/>
  <c r="AT348" i="16"/>
  <c r="G313" i="16"/>
  <c r="AX435" i="16"/>
  <c r="O318" i="16"/>
  <c r="N388" i="16"/>
  <c r="V346" i="16"/>
  <c r="AP350" i="16"/>
  <c r="M485" i="16"/>
  <c r="E190" i="16"/>
  <c r="AC379" i="16"/>
  <c r="AS334" i="16"/>
  <c r="AT22" i="16"/>
  <c r="AW418" i="16"/>
  <c r="I386" i="16"/>
  <c r="R170" i="16"/>
  <c r="P377" i="16"/>
  <c r="AF409" i="16"/>
  <c r="AX359" i="16"/>
  <c r="AY431" i="16"/>
  <c r="V470" i="16"/>
  <c r="P436" i="16"/>
  <c r="R22" i="16"/>
  <c r="AO359" i="16"/>
  <c r="T289" i="16"/>
  <c r="I395" i="16"/>
  <c r="AK335" i="16"/>
  <c r="AT318" i="16"/>
  <c r="U364" i="16"/>
  <c r="AE217" i="16"/>
  <c r="AX387" i="16"/>
  <c r="H126" i="16"/>
  <c r="P468" i="16"/>
  <c r="AB502" i="16"/>
  <c r="AC404" i="16"/>
  <c r="X397" i="16"/>
  <c r="AV413" i="16"/>
  <c r="AE476" i="16"/>
  <c r="AT355" i="16"/>
  <c r="AN24" i="16"/>
  <c r="J479" i="16"/>
  <c r="Q30" i="16"/>
  <c r="K265" i="16"/>
  <c r="M327" i="16"/>
  <c r="V457" i="16"/>
  <c r="X331" i="16"/>
  <c r="AA409" i="16"/>
  <c r="U467" i="16"/>
  <c r="AC425" i="16"/>
  <c r="AR348" i="16"/>
  <c r="AO297" i="16"/>
  <c r="AF501" i="16"/>
  <c r="G374" i="16"/>
  <c r="AU448" i="16"/>
  <c r="AU311" i="16"/>
  <c r="F302" i="16"/>
  <c r="J17" i="16"/>
  <c r="AK457" i="16"/>
  <c r="AP481" i="16"/>
  <c r="AK301" i="16"/>
  <c r="P355" i="16"/>
  <c r="H30" i="16"/>
  <c r="BA366" i="16"/>
  <c r="M88" i="16"/>
  <c r="F373" i="16"/>
  <c r="I346" i="16"/>
  <c r="AZ480" i="16"/>
  <c r="AU331" i="16"/>
  <c r="AE448" i="16"/>
  <c r="U410" i="16"/>
  <c r="AY345" i="16"/>
  <c r="AI406" i="16"/>
  <c r="AQ456" i="16"/>
  <c r="K457" i="16"/>
  <c r="AQ502" i="16"/>
  <c r="AJ450" i="16"/>
  <c r="G58" i="16"/>
  <c r="AG283" i="16"/>
  <c r="F415" i="16"/>
  <c r="AG492" i="16"/>
  <c r="G289" i="16"/>
  <c r="R362" i="16"/>
  <c r="L350" i="16"/>
  <c r="AB353" i="16"/>
  <c r="AK380" i="16"/>
  <c r="J362" i="16"/>
  <c r="W411" i="16"/>
  <c r="AH381" i="16"/>
  <c r="AB10" i="16"/>
  <c r="X476" i="16"/>
  <c r="AW477" i="16"/>
  <c r="Q408" i="16"/>
  <c r="Z295" i="16"/>
  <c r="AK341" i="16"/>
  <c r="O7" i="16"/>
  <c r="T462" i="16"/>
  <c r="AZ332" i="16"/>
  <c r="AS318" i="16"/>
  <c r="O11" i="16"/>
  <c r="AL20" i="16"/>
  <c r="AA497" i="16"/>
  <c r="AL498" i="16"/>
  <c r="X353" i="16"/>
  <c r="AJ96" i="16"/>
  <c r="AJ319" i="16"/>
  <c r="AI372" i="16"/>
  <c r="AU341" i="16"/>
  <c r="T347" i="16"/>
  <c r="X339" i="16"/>
  <c r="AI448" i="16"/>
  <c r="AR387" i="16"/>
  <c r="J266" i="16"/>
  <c r="AI456" i="16"/>
  <c r="J412" i="16"/>
  <c r="AY502" i="16"/>
  <c r="D455" i="16"/>
  <c r="AM260" i="16"/>
  <c r="X259" i="16"/>
  <c r="AL459" i="16"/>
  <c r="AQ490" i="16"/>
  <c r="O358" i="16"/>
  <c r="L32" i="16"/>
  <c r="Y313" i="16"/>
  <c r="V340" i="16"/>
  <c r="AM497" i="16"/>
  <c r="F497" i="16"/>
  <c r="Q395" i="16"/>
  <c r="AO302" i="16"/>
  <c r="X352" i="16"/>
  <c r="X407" i="16"/>
  <c r="N404" i="16"/>
  <c r="AT385" i="16"/>
  <c r="Q474" i="16"/>
  <c r="AZ227" i="16"/>
  <c r="AN404" i="16"/>
  <c r="V345" i="16"/>
  <c r="AO492" i="16"/>
  <c r="AG23" i="16"/>
  <c r="T457" i="16"/>
  <c r="AN397" i="16"/>
  <c r="T355" i="16"/>
  <c r="W334" i="16"/>
  <c r="AP349" i="16"/>
  <c r="Z348" i="16"/>
  <c r="J459" i="16"/>
  <c r="U304" i="16"/>
  <c r="X355" i="16"/>
  <c r="AX481" i="16"/>
  <c r="Q177" i="16"/>
  <c r="AJ384" i="16"/>
  <c r="AF502" i="16"/>
  <c r="AU273" i="16"/>
  <c r="AR330" i="16"/>
  <c r="AB452" i="16"/>
  <c r="AX491" i="16"/>
  <c r="K15" i="16"/>
  <c r="F307" i="16"/>
  <c r="L397" i="16"/>
  <c r="AD329" i="16"/>
  <c r="AM324" i="16"/>
  <c r="E292" i="16"/>
  <c r="AY241" i="16"/>
  <c r="U218" i="16"/>
  <c r="AJ352" i="16"/>
  <c r="W361" i="16"/>
  <c r="E326" i="16"/>
  <c r="AV384" i="16"/>
  <c r="J265" i="16"/>
  <c r="P457" i="16"/>
  <c r="F22" i="16"/>
  <c r="AO194" i="16"/>
  <c r="P323" i="16"/>
  <c r="BA482" i="16"/>
  <c r="U343" i="16"/>
  <c r="L415" i="16"/>
  <c r="Q448" i="16"/>
  <c r="AK248" i="16"/>
  <c r="U439" i="16"/>
  <c r="AL412" i="16"/>
  <c r="X490" i="16"/>
  <c r="AA362" i="16"/>
  <c r="AX315" i="16"/>
  <c r="AL441" i="16"/>
  <c r="AT41" i="16"/>
  <c r="AE381" i="16"/>
  <c r="AB437" i="16"/>
  <c r="AU37" i="16"/>
  <c r="AV285" i="16"/>
  <c r="U363" i="16"/>
  <c r="O451" i="16"/>
  <c r="R239" i="16"/>
  <c r="AS317" i="16"/>
  <c r="P408" i="16"/>
  <c r="V347" i="16"/>
  <c r="O342" i="16"/>
  <c r="AV451" i="16"/>
  <c r="Q358" i="16"/>
  <c r="AX462" i="16"/>
  <c r="L420" i="16"/>
  <c r="N324" i="16"/>
  <c r="AD491" i="16"/>
  <c r="AK337" i="16"/>
  <c r="V55" i="16"/>
  <c r="U432" i="16"/>
  <c r="Q465" i="16"/>
  <c r="AA355" i="16"/>
  <c r="AX363" i="16"/>
  <c r="AJ404" i="16"/>
  <c r="AV424" i="16"/>
  <c r="U353" i="16"/>
  <c r="AL267" i="16"/>
  <c r="S259" i="16"/>
  <c r="D419" i="16"/>
  <c r="AX460" i="16"/>
  <c r="D10" i="16"/>
  <c r="AM365" i="16"/>
  <c r="Q451" i="16"/>
  <c r="D402" i="16"/>
  <c r="W346" i="16"/>
  <c r="J218" i="16"/>
  <c r="Y383" i="16"/>
  <c r="AI484" i="16"/>
  <c r="F469" i="16"/>
  <c r="AY427" i="16"/>
  <c r="AN324" i="16"/>
  <c r="N358" i="16"/>
  <c r="Z484" i="16"/>
  <c r="AH323" i="16"/>
  <c r="AM484" i="16"/>
  <c r="AA14" i="16"/>
  <c r="G491" i="16"/>
  <c r="AY381" i="16"/>
  <c r="AH55" i="16"/>
  <c r="K303" i="16"/>
  <c r="S54" i="16"/>
  <c r="AH8" i="16"/>
  <c r="X60" i="16"/>
  <c r="G11" i="16"/>
  <c r="K379" i="16"/>
  <c r="AK440" i="16"/>
  <c r="D366" i="16"/>
  <c r="AT429" i="16"/>
  <c r="AC456" i="16"/>
  <c r="AS273" i="16"/>
  <c r="O157" i="16"/>
  <c r="AO332" i="16"/>
  <c r="AC375" i="16"/>
  <c r="AI346" i="16"/>
  <c r="AN261" i="16"/>
  <c r="AK368" i="16"/>
  <c r="M492" i="16"/>
  <c r="AV327" i="16"/>
  <c r="R13" i="16"/>
  <c r="AG493" i="16"/>
  <c r="L419" i="16"/>
  <c r="V480" i="16"/>
  <c r="AY192" i="16"/>
  <c r="AI360" i="16"/>
  <c r="AD297" i="16"/>
  <c r="D448" i="16"/>
  <c r="AI108" i="16"/>
  <c r="E11" i="16"/>
  <c r="AW248" i="16"/>
  <c r="R340" i="16"/>
  <c r="P482" i="16"/>
  <c r="AI353" i="16"/>
  <c r="K411" i="16"/>
  <c r="E443" i="16"/>
  <c r="AL368" i="16"/>
  <c r="K428" i="16"/>
  <c r="J324" i="16"/>
  <c r="BA237" i="16"/>
  <c r="AE269" i="16"/>
  <c r="AK295" i="16"/>
  <c r="AU259" i="16"/>
  <c r="AU499" i="16"/>
  <c r="Z355" i="16"/>
  <c r="AT407" i="16"/>
  <c r="N481" i="16"/>
  <c r="BA415" i="16"/>
  <c r="AW383" i="16"/>
  <c r="AZ314" i="16"/>
  <c r="AD420" i="16"/>
  <c r="AA439" i="16"/>
  <c r="Z332" i="16"/>
  <c r="AI501" i="16"/>
  <c r="E276" i="16"/>
  <c r="R411" i="16"/>
  <c r="AW323" i="16"/>
  <c r="BA485" i="16"/>
  <c r="S373" i="16"/>
  <c r="M255" i="16"/>
  <c r="F367" i="16"/>
  <c r="AD12" i="16"/>
  <c r="L433" i="16"/>
  <c r="AZ238" i="16"/>
  <c r="V428" i="16"/>
  <c r="AB203" i="16"/>
  <c r="Q431" i="16"/>
  <c r="AO355" i="16"/>
  <c r="AH442" i="16"/>
  <c r="AG225" i="16"/>
  <c r="AX453" i="16"/>
  <c r="AE370" i="16"/>
  <c r="P392" i="16"/>
  <c r="G371" i="16"/>
  <c r="Q348" i="16"/>
  <c r="L353" i="16"/>
  <c r="AU26" i="16"/>
  <c r="D389" i="16"/>
  <c r="AU360" i="16"/>
  <c r="AP409" i="16"/>
  <c r="J437" i="16"/>
  <c r="D443" i="16"/>
  <c r="BA396" i="16"/>
  <c r="O312" i="16"/>
  <c r="AX274" i="16"/>
  <c r="AL38" i="16"/>
  <c r="AQ52" i="16"/>
  <c r="BA431" i="16"/>
  <c r="AH456" i="16"/>
  <c r="Y486" i="16"/>
  <c r="AT403" i="16"/>
  <c r="AC470" i="16"/>
  <c r="O323" i="16"/>
  <c r="K181" i="16"/>
  <c r="AW315" i="16"/>
  <c r="AO422" i="16"/>
  <c r="AR345" i="16"/>
  <c r="AQ432" i="16"/>
  <c r="X377" i="16"/>
  <c r="AV441" i="16"/>
  <c r="L37" i="16"/>
  <c r="BA340" i="16"/>
  <c r="AA244" i="16"/>
  <c r="M367" i="16"/>
  <c r="Z404" i="16"/>
  <c r="AK406" i="16"/>
  <c r="AA449" i="16"/>
  <c r="AT418" i="16"/>
  <c r="M496" i="16"/>
  <c r="V412" i="16"/>
  <c r="BA198" i="16"/>
  <c r="O365" i="16"/>
  <c r="AB323" i="16"/>
  <c r="BA374" i="16"/>
  <c r="N455" i="16"/>
  <c r="AM413" i="16"/>
  <c r="AA395" i="16"/>
  <c r="K424" i="16"/>
  <c r="Y479" i="16"/>
  <c r="AP275" i="16"/>
  <c r="F16" i="16"/>
  <c r="AF4" i="16"/>
  <c r="D465" i="16"/>
  <c r="AA21" i="16"/>
  <c r="AO349" i="16"/>
  <c r="AI283" i="16"/>
  <c r="AD484" i="16"/>
  <c r="Q262" i="16"/>
  <c r="S388" i="16"/>
  <c r="J444" i="16"/>
  <c r="AA413" i="16"/>
  <c r="AZ471" i="16"/>
  <c r="O370" i="16"/>
  <c r="N401" i="16"/>
  <c r="AD343" i="16"/>
  <c r="X500" i="16"/>
  <c r="E484" i="16"/>
  <c r="W399" i="16"/>
  <c r="N489" i="16"/>
  <c r="D457" i="16"/>
  <c r="Y484" i="16"/>
  <c r="AZ407" i="16"/>
  <c r="AE296" i="16"/>
  <c r="AD453" i="16"/>
  <c r="AX262" i="16"/>
  <c r="L317" i="16"/>
  <c r="AD374" i="16"/>
  <c r="N165" i="16"/>
  <c r="AD350" i="16"/>
  <c r="AI317" i="16"/>
  <c r="AO430" i="16"/>
  <c r="AW27" i="16"/>
  <c r="O374" i="16"/>
  <c r="T446" i="16"/>
  <c r="AU350" i="16"/>
  <c r="AW425" i="16"/>
  <c r="AI384" i="16"/>
  <c r="AW20" i="16"/>
  <c r="T416" i="16"/>
  <c r="AF400" i="16"/>
  <c r="E434" i="16"/>
  <c r="G345" i="16"/>
  <c r="AT211" i="16"/>
  <c r="Z384" i="16"/>
  <c r="AH297" i="16"/>
  <c r="AL311" i="16"/>
  <c r="BA481" i="16"/>
  <c r="U405" i="16"/>
  <c r="AF449" i="16"/>
  <c r="AK60" i="16"/>
  <c r="AE363" i="16"/>
  <c r="P495" i="16"/>
  <c r="G409" i="16"/>
  <c r="U406" i="16"/>
  <c r="G303" i="16"/>
  <c r="AC419" i="16"/>
  <c r="K451" i="16"/>
  <c r="AB411" i="16"/>
  <c r="AD321" i="16"/>
  <c r="AW427" i="16"/>
  <c r="R250" i="16"/>
  <c r="AH83" i="16"/>
  <c r="BA486" i="16"/>
  <c r="AL417" i="16"/>
  <c r="I291" i="16"/>
  <c r="E448" i="16"/>
  <c r="W445" i="16"/>
  <c r="AM161" i="16"/>
  <c r="AG400" i="16"/>
  <c r="N48" i="16"/>
  <c r="J356" i="16"/>
  <c r="AV367" i="16"/>
  <c r="R126" i="16"/>
  <c r="AX6" i="16"/>
  <c r="AH360" i="16"/>
  <c r="U378" i="16"/>
  <c r="F351" i="16"/>
  <c r="I366" i="16"/>
  <c r="AK64" i="16"/>
  <c r="AN349" i="16"/>
  <c r="AW404" i="16"/>
  <c r="K382" i="16"/>
  <c r="AC408" i="16"/>
  <c r="AH344" i="16"/>
  <c r="AF331" i="16"/>
  <c r="AK415" i="16"/>
  <c r="K491" i="16"/>
  <c r="AC292" i="16"/>
  <c r="AV296" i="16"/>
  <c r="AD342" i="16"/>
  <c r="AH285" i="16"/>
  <c r="AY469" i="16"/>
  <c r="AE280" i="16"/>
  <c r="Q383" i="16"/>
  <c r="AN376" i="16"/>
  <c r="AS488" i="16"/>
  <c r="G498" i="16"/>
  <c r="O43" i="16"/>
  <c r="W482" i="16"/>
  <c r="W444" i="16"/>
  <c r="U369" i="16"/>
  <c r="F339" i="16"/>
  <c r="Z400" i="16"/>
  <c r="AS325" i="16"/>
  <c r="Z401" i="16"/>
  <c r="AE473" i="16"/>
  <c r="D418" i="16"/>
  <c r="BA325" i="16"/>
  <c r="AB426" i="16"/>
  <c r="AD267" i="16"/>
  <c r="Q414" i="16"/>
  <c r="E414" i="16"/>
  <c r="AL385" i="16"/>
  <c r="H341" i="16"/>
  <c r="V372" i="16"/>
  <c r="AX313" i="16"/>
  <c r="U427" i="16"/>
  <c r="V481" i="16"/>
  <c r="AD260" i="16"/>
  <c r="K28" i="16"/>
  <c r="AK449" i="16"/>
  <c r="W408" i="16"/>
  <c r="AB428" i="16"/>
  <c r="AV396" i="16"/>
  <c r="AV437" i="16"/>
  <c r="F435" i="16"/>
  <c r="AZ472" i="16"/>
  <c r="U23" i="16"/>
  <c r="AK375" i="16"/>
  <c r="AR404" i="16"/>
  <c r="AZ466" i="16"/>
  <c r="AP367" i="16"/>
  <c r="O354" i="16"/>
  <c r="O437" i="16"/>
  <c r="AG354" i="16"/>
  <c r="AQ237" i="16"/>
  <c r="AK419" i="16"/>
  <c r="P442" i="16"/>
  <c r="H345" i="16"/>
  <c r="AV4" i="16"/>
  <c r="AQ398" i="16"/>
  <c r="T485" i="16"/>
  <c r="Y318" i="16"/>
  <c r="AL320" i="16"/>
  <c r="AR392" i="16"/>
  <c r="BA255" i="16"/>
  <c r="D469" i="16"/>
  <c r="AX24" i="16"/>
  <c r="X456" i="16"/>
  <c r="AG445" i="16"/>
  <c r="L409" i="16"/>
  <c r="AT335" i="16"/>
  <c r="U228" i="16"/>
  <c r="AD410" i="16"/>
  <c r="W292" i="16"/>
  <c r="AW317" i="16"/>
  <c r="AU477" i="16"/>
  <c r="AI341" i="16"/>
  <c r="V183" i="16"/>
  <c r="AL415" i="16"/>
  <c r="O24" i="16"/>
  <c r="AX384" i="16"/>
  <c r="R221" i="16"/>
  <c r="AB484" i="16"/>
  <c r="AL442" i="16"/>
  <c r="AV436" i="16"/>
  <c r="N497" i="16"/>
  <c r="AT4" i="16"/>
  <c r="G343" i="16"/>
  <c r="AQ170" i="16"/>
  <c r="V495" i="16"/>
  <c r="AX272" i="16"/>
  <c r="AG420" i="16"/>
  <c r="M414" i="16"/>
  <c r="AT329" i="16"/>
  <c r="AA453" i="16"/>
  <c r="BA323" i="16"/>
  <c r="AN232" i="16"/>
  <c r="AH331" i="16"/>
  <c r="AB397" i="16"/>
  <c r="AM363" i="16"/>
  <c r="AC181" i="16"/>
  <c r="AU501" i="16"/>
  <c r="AU382" i="16"/>
  <c r="AW133" i="16"/>
  <c r="T435" i="16"/>
  <c r="AM290" i="16"/>
  <c r="F12" i="16"/>
  <c r="AV416" i="16"/>
  <c r="AP188" i="16"/>
  <c r="X98" i="16"/>
  <c r="G323" i="16"/>
  <c r="AE459" i="16"/>
  <c r="X366" i="16"/>
  <c r="AC139" i="16"/>
  <c r="AR339" i="16"/>
  <c r="U478" i="16"/>
  <c r="H461" i="16"/>
  <c r="U460" i="16"/>
  <c r="N498" i="16"/>
  <c r="I252" i="16"/>
  <c r="Y499" i="16"/>
  <c r="AA24" i="16"/>
  <c r="AH305" i="16"/>
  <c r="K349" i="16"/>
  <c r="V378" i="16"/>
  <c r="AO329" i="16"/>
  <c r="Z364" i="16"/>
  <c r="AL364" i="16"/>
  <c r="U414" i="16"/>
  <c r="AT292" i="16"/>
  <c r="AP410" i="16"/>
  <c r="E16" i="16"/>
  <c r="AW470" i="16"/>
  <c r="AR36" i="16"/>
  <c r="W378" i="16"/>
  <c r="Q489" i="16"/>
  <c r="L497" i="16"/>
  <c r="AG307" i="16"/>
  <c r="AM311" i="16"/>
  <c r="G465" i="16"/>
  <c r="AH3" i="16"/>
  <c r="AC403" i="16"/>
  <c r="AH14" i="16"/>
  <c r="AN466" i="16"/>
  <c r="W462" i="16"/>
  <c r="AG441" i="16"/>
  <c r="L10" i="16"/>
  <c r="AI481" i="16"/>
  <c r="AR443" i="16"/>
  <c r="AO478" i="16"/>
  <c r="J434" i="16"/>
  <c r="AM402" i="16"/>
  <c r="AD438" i="16"/>
  <c r="K488" i="16"/>
  <c r="AW365" i="16"/>
  <c r="AL443" i="16"/>
  <c r="P462" i="16"/>
  <c r="AO268" i="16"/>
  <c r="F406" i="16"/>
  <c r="AX304" i="16"/>
  <c r="N286" i="16"/>
  <c r="AA495" i="16"/>
  <c r="M362" i="16"/>
  <c r="Q484" i="16"/>
  <c r="AN302" i="16"/>
  <c r="AM377" i="16"/>
  <c r="K483" i="16"/>
  <c r="AP434" i="16"/>
  <c r="E334" i="16"/>
  <c r="AW206" i="16"/>
  <c r="AD432" i="16"/>
  <c r="N323" i="16"/>
  <c r="Z415" i="16"/>
  <c r="X430" i="16"/>
  <c r="AZ19" i="16"/>
  <c r="N483" i="16"/>
  <c r="AV297" i="16"/>
  <c r="AH450" i="16"/>
  <c r="AA161" i="16"/>
  <c r="AJ405" i="16"/>
  <c r="M200" i="16"/>
  <c r="AS21" i="16"/>
  <c r="F375" i="16"/>
  <c r="I478" i="16"/>
  <c r="AR400" i="16"/>
  <c r="AZ377" i="16"/>
  <c r="S484" i="16"/>
  <c r="N6" i="16"/>
  <c r="G385" i="16"/>
  <c r="BA489" i="16"/>
  <c r="AQ453" i="16"/>
  <c r="Z20" i="16"/>
  <c r="AL386" i="16"/>
  <c r="AR364" i="16"/>
  <c r="F379" i="16"/>
  <c r="X393" i="16"/>
  <c r="Z346" i="16"/>
  <c r="T422" i="16"/>
  <c r="AK322" i="16"/>
  <c r="AX408" i="16"/>
  <c r="AW426" i="16"/>
  <c r="Q21" i="16"/>
  <c r="W15" i="16"/>
  <c r="H247" i="16"/>
  <c r="AO46" i="16"/>
  <c r="O377" i="16"/>
  <c r="M404" i="16"/>
  <c r="T283" i="16"/>
  <c r="J380" i="16"/>
  <c r="AF492" i="16"/>
  <c r="AK405" i="16"/>
  <c r="AQ294" i="16"/>
  <c r="AM422" i="16"/>
  <c r="AP363" i="16"/>
  <c r="AJ354" i="16"/>
  <c r="T432" i="16"/>
  <c r="J401" i="16"/>
  <c r="AG473" i="16"/>
  <c r="M388" i="16"/>
  <c r="AT416" i="16"/>
  <c r="Q396" i="16"/>
  <c r="K26" i="16"/>
  <c r="S338" i="16"/>
  <c r="AP322" i="16"/>
  <c r="AK257" i="16"/>
  <c r="K481" i="16"/>
  <c r="AM416" i="16"/>
  <c r="AO191" i="16"/>
  <c r="AB451" i="16"/>
  <c r="G502" i="16"/>
  <c r="AA388" i="16"/>
  <c r="N415" i="16"/>
  <c r="AC335" i="16"/>
  <c r="J47" i="16"/>
  <c r="AZ340" i="16"/>
  <c r="K388" i="16"/>
  <c r="J206" i="16"/>
  <c r="J249" i="16"/>
  <c r="AY285" i="16"/>
  <c r="AB331" i="16"/>
  <c r="AN419" i="16"/>
  <c r="BA425" i="16"/>
  <c r="S386" i="16"/>
  <c r="T188" i="16"/>
  <c r="AS369" i="16"/>
  <c r="W417" i="16"/>
  <c r="D477" i="16"/>
  <c r="AR450" i="16"/>
  <c r="H287" i="16"/>
  <c r="H344" i="16"/>
  <c r="S302" i="16"/>
  <c r="AP352" i="16"/>
  <c r="S310" i="16"/>
  <c r="R422" i="16"/>
  <c r="X325" i="16"/>
  <c r="AZ398" i="16"/>
  <c r="AY324" i="16"/>
  <c r="AT71" i="16"/>
  <c r="T502" i="16"/>
  <c r="AR490" i="16"/>
  <c r="E388" i="16"/>
  <c r="W23" i="16"/>
  <c r="AD391" i="16"/>
  <c r="AS458" i="16"/>
  <c r="AO419" i="16"/>
  <c r="P255" i="16"/>
  <c r="V235" i="16"/>
  <c r="Q325" i="16"/>
  <c r="AC485" i="16"/>
  <c r="T465" i="16"/>
  <c r="AV502" i="16"/>
  <c r="Q499" i="16"/>
  <c r="AU383" i="16"/>
  <c r="AJ243" i="16"/>
  <c r="L434" i="16"/>
  <c r="O463" i="16"/>
  <c r="I269" i="16"/>
  <c r="AD427" i="16"/>
  <c r="F376" i="16"/>
  <c r="AS299" i="16"/>
  <c r="R493" i="16"/>
  <c r="AE328" i="16"/>
  <c r="AA365" i="16"/>
  <c r="T459" i="16"/>
  <c r="Q340" i="16"/>
  <c r="F317" i="16"/>
  <c r="AN276" i="16"/>
  <c r="AY357" i="16"/>
  <c r="Z249" i="16"/>
  <c r="AT360" i="16"/>
  <c r="AF379" i="16"/>
  <c r="Q165" i="16"/>
  <c r="AM410" i="16"/>
  <c r="AH477" i="16"/>
  <c r="AZ501" i="16"/>
  <c r="AN93" i="16"/>
  <c r="K373" i="16"/>
  <c r="Q486" i="16"/>
  <c r="U265" i="16"/>
  <c r="E315" i="16"/>
  <c r="G322" i="16"/>
  <c r="AL462" i="16"/>
  <c r="AT432" i="16"/>
  <c r="AH239" i="16"/>
  <c r="BA303" i="16"/>
  <c r="Q270" i="16"/>
  <c r="AI502" i="16"/>
  <c r="AX385" i="16"/>
  <c r="K351" i="16"/>
  <c r="D186" i="16"/>
  <c r="E445" i="16"/>
  <c r="L357" i="16"/>
  <c r="AA452" i="16"/>
  <c r="W480" i="16"/>
  <c r="P489" i="16"/>
  <c r="AA328" i="16"/>
  <c r="BA390" i="16"/>
  <c r="AE224" i="16"/>
  <c r="AH449" i="16"/>
  <c r="AQ439" i="16"/>
  <c r="I323" i="16"/>
  <c r="AT225" i="16"/>
  <c r="AO495" i="16"/>
  <c r="AV447" i="16"/>
  <c r="T434" i="16"/>
  <c r="AN495" i="16"/>
  <c r="AH282" i="16"/>
  <c r="X268" i="16"/>
  <c r="AG282" i="16"/>
  <c r="I329" i="16"/>
  <c r="AR247" i="16"/>
  <c r="P401" i="16"/>
  <c r="F363" i="16"/>
  <c r="M285" i="16"/>
  <c r="AO327" i="16"/>
  <c r="AQ354" i="16"/>
  <c r="L283" i="16"/>
  <c r="I457" i="16"/>
  <c r="BA408" i="16"/>
  <c r="AE260" i="16"/>
  <c r="L377" i="16"/>
  <c r="AH434" i="16"/>
  <c r="E438" i="16"/>
  <c r="AU97" i="16"/>
  <c r="O262" i="16"/>
  <c r="AW314" i="16"/>
  <c r="O296" i="16"/>
  <c r="I227" i="16"/>
  <c r="V139" i="16"/>
  <c r="AF343" i="16"/>
  <c r="Z29" i="16"/>
  <c r="Q310" i="16"/>
  <c r="AN52" i="16"/>
  <c r="AF8" i="16"/>
  <c r="D357" i="16"/>
  <c r="AE442" i="16"/>
  <c r="AE413" i="16"/>
  <c r="I422" i="16"/>
  <c r="D432" i="16"/>
  <c r="AS12" i="16"/>
  <c r="AS476" i="16"/>
  <c r="E407" i="16"/>
  <c r="W268" i="16"/>
  <c r="D425" i="16"/>
  <c r="AS444" i="16"/>
  <c r="E406" i="16"/>
  <c r="AV456" i="16"/>
  <c r="AA369" i="16"/>
  <c r="AD372" i="16"/>
  <c r="AV273" i="16"/>
  <c r="P359" i="16"/>
  <c r="S396" i="16"/>
  <c r="AV292" i="16"/>
  <c r="X64" i="16"/>
  <c r="AO400" i="16"/>
  <c r="AB444" i="16"/>
  <c r="AV406" i="16"/>
  <c r="K476" i="16"/>
  <c r="BA338" i="16"/>
  <c r="D219" i="16"/>
  <c r="P454" i="16"/>
  <c r="AG437" i="16"/>
  <c r="H458" i="16"/>
  <c r="AC502" i="16"/>
  <c r="AD293" i="16"/>
  <c r="AT426" i="16"/>
  <c r="Y402" i="16"/>
  <c r="E393" i="16"/>
  <c r="T381" i="16"/>
  <c r="T449" i="16"/>
  <c r="V425" i="16"/>
  <c r="N446" i="16"/>
  <c r="M292" i="16"/>
  <c r="AS310" i="16"/>
  <c r="AY409" i="16"/>
  <c r="Z263" i="16"/>
  <c r="T7" i="16"/>
  <c r="P343" i="16"/>
  <c r="AQ436" i="16"/>
  <c r="M381" i="16"/>
  <c r="AH334" i="16"/>
  <c r="N363" i="16"/>
  <c r="AL7" i="16"/>
  <c r="V390" i="16"/>
  <c r="L367" i="16"/>
  <c r="S315" i="16"/>
  <c r="Q463" i="16"/>
  <c r="W357" i="16"/>
  <c r="P398" i="16"/>
  <c r="S381" i="16"/>
  <c r="F66" i="16"/>
  <c r="AO334" i="16"/>
  <c r="AO319" i="16"/>
  <c r="H392" i="16"/>
  <c r="AE213" i="16"/>
  <c r="AR276" i="16"/>
  <c r="R426" i="16"/>
  <c r="F434" i="16"/>
  <c r="AQ8" i="16"/>
  <c r="AK342" i="16"/>
  <c r="AS165" i="16"/>
  <c r="AZ421" i="16"/>
  <c r="Q482" i="16"/>
  <c r="E464" i="16"/>
  <c r="M400" i="16"/>
  <c r="BA401" i="16"/>
  <c r="AC460" i="16"/>
  <c r="AS379" i="16"/>
  <c r="X389" i="16"/>
  <c r="AX23" i="16"/>
  <c r="AG411" i="16"/>
  <c r="AD404" i="16"/>
  <c r="Q454" i="16"/>
  <c r="AI18" i="16"/>
  <c r="AL360" i="16"/>
  <c r="R186" i="16"/>
  <c r="D278" i="16"/>
  <c r="U382" i="16"/>
  <c r="P341" i="16"/>
  <c r="AT336" i="16"/>
  <c r="AV376" i="16"/>
  <c r="AJ324" i="16"/>
  <c r="AE308" i="16"/>
  <c r="X61" i="16"/>
  <c r="X417" i="16"/>
  <c r="X451" i="16"/>
  <c r="AU392" i="16"/>
  <c r="AB494" i="16"/>
  <c r="BA411" i="16"/>
  <c r="AO281" i="16"/>
  <c r="K333" i="16"/>
  <c r="AM417" i="16"/>
  <c r="AQ308" i="16"/>
  <c r="S223" i="16"/>
  <c r="R359" i="16"/>
  <c r="Z300" i="16"/>
  <c r="Y311" i="16"/>
  <c r="AH385" i="16"/>
  <c r="N303" i="16"/>
  <c r="AC450" i="16"/>
  <c r="AX461" i="16"/>
  <c r="D374" i="16"/>
  <c r="AP292" i="16"/>
  <c r="X471" i="16"/>
  <c r="AZ177" i="16"/>
  <c r="AG399" i="16"/>
  <c r="AM355" i="16"/>
  <c r="AO501" i="16"/>
  <c r="AS222" i="16"/>
  <c r="AR323" i="16"/>
  <c r="AF413" i="16"/>
  <c r="AB475" i="16"/>
  <c r="Q501" i="16"/>
  <c r="S290" i="16"/>
  <c r="AH314" i="16"/>
  <c r="AX371" i="16"/>
  <c r="AS349" i="16"/>
  <c r="AH470" i="16"/>
  <c r="AC207" i="16"/>
  <c r="AX343" i="16"/>
  <c r="AP190" i="16"/>
  <c r="AU373" i="16"/>
  <c r="V392" i="16"/>
  <c r="Z469" i="16"/>
  <c r="H288" i="16"/>
  <c r="Z463" i="16"/>
  <c r="AV372" i="16"/>
  <c r="AM430" i="16"/>
  <c r="AO300" i="16"/>
  <c r="S437" i="16"/>
  <c r="AI273" i="16"/>
  <c r="AZ272" i="16"/>
  <c r="AT343" i="16"/>
  <c r="AF388" i="16"/>
  <c r="BA468" i="16"/>
  <c r="AJ388" i="16"/>
  <c r="AX441" i="16"/>
  <c r="D372" i="16"/>
  <c r="J407" i="16"/>
  <c r="R414" i="16"/>
  <c r="AY313" i="16"/>
  <c r="AY363" i="16"/>
  <c r="AS13" i="16"/>
  <c r="AV435" i="16"/>
  <c r="L84" i="16"/>
  <c r="G426" i="16"/>
  <c r="AW407" i="16"/>
  <c r="BA301" i="16"/>
  <c r="AO389" i="16"/>
  <c r="G282" i="16"/>
  <c r="AB348" i="16"/>
  <c r="X489" i="16"/>
  <c r="AD452" i="16"/>
  <c r="U261" i="16"/>
  <c r="T415" i="16"/>
  <c r="AP2" i="16"/>
  <c r="D426" i="16"/>
  <c r="Y388" i="16"/>
  <c r="AV374" i="16"/>
  <c r="AH474" i="16"/>
  <c r="AP123" i="16"/>
  <c r="AS487" i="16"/>
  <c r="F424" i="16"/>
  <c r="Q337" i="16"/>
  <c r="AC327" i="16"/>
  <c r="Z402" i="16"/>
  <c r="AW393" i="16"/>
  <c r="AR407" i="16"/>
  <c r="T379" i="16"/>
  <c r="Z163" i="16"/>
  <c r="O3" i="16"/>
  <c r="AG324" i="16"/>
  <c r="Q392" i="16"/>
  <c r="AZ474" i="16"/>
  <c r="L322" i="16"/>
  <c r="E344" i="16"/>
  <c r="Y497" i="16"/>
  <c r="AM500" i="16"/>
  <c r="O459" i="16"/>
  <c r="K434" i="16"/>
  <c r="O446" i="16"/>
  <c r="BA243" i="16"/>
  <c r="E335" i="16"/>
  <c r="AZ257" i="16"/>
  <c r="AJ435" i="16"/>
  <c r="AY411" i="16"/>
  <c r="Q452" i="16"/>
  <c r="G392" i="16"/>
  <c r="AU457" i="16"/>
  <c r="AU451" i="16"/>
  <c r="Q407" i="16"/>
  <c r="AM373" i="16"/>
  <c r="N377" i="16"/>
  <c r="AT380" i="16"/>
  <c r="AV303" i="16"/>
  <c r="AD324" i="16"/>
  <c r="AT342" i="16"/>
  <c r="AN326" i="16"/>
  <c r="AC329" i="16"/>
  <c r="K489" i="16"/>
  <c r="AL275" i="16"/>
  <c r="M337" i="16"/>
  <c r="AU452" i="16"/>
  <c r="AI354" i="16"/>
  <c r="AW435" i="16"/>
  <c r="AY413" i="16"/>
  <c r="AM339" i="16"/>
  <c r="BA336" i="16"/>
  <c r="AA302" i="16"/>
  <c r="BA449" i="16"/>
  <c r="E300" i="16"/>
  <c r="AE332" i="16"/>
  <c r="D400" i="16"/>
  <c r="AL427" i="16"/>
  <c r="AN493" i="16"/>
  <c r="R356" i="16"/>
  <c r="AE180" i="16"/>
  <c r="AM340" i="16"/>
  <c r="D354" i="16"/>
  <c r="Y378" i="16"/>
  <c r="S317" i="16"/>
  <c r="AW481" i="16"/>
  <c r="J244" i="16"/>
  <c r="K493" i="16"/>
  <c r="I377" i="16"/>
  <c r="AJ438" i="16"/>
  <c r="AT447" i="16"/>
  <c r="K365" i="16"/>
  <c r="AB126" i="16"/>
  <c r="BA297" i="16"/>
  <c r="AV336" i="16"/>
  <c r="K347" i="16"/>
  <c r="W424" i="16"/>
  <c r="O307" i="16"/>
  <c r="J236" i="16"/>
  <c r="Y440" i="16"/>
  <c r="AA315" i="16"/>
  <c r="G162" i="16"/>
  <c r="J473" i="16"/>
  <c r="AX422" i="16"/>
  <c r="S297" i="16"/>
  <c r="W295" i="16"/>
  <c r="AN398" i="16"/>
  <c r="AZ245" i="16"/>
  <c r="AC243" i="16"/>
  <c r="E415" i="16"/>
  <c r="AK359" i="16"/>
  <c r="AS255" i="16"/>
  <c r="AA435" i="16"/>
  <c r="V303" i="16"/>
  <c r="T357" i="16"/>
  <c r="X386" i="16"/>
  <c r="AT26" i="16"/>
  <c r="J294" i="16"/>
  <c r="W406" i="16"/>
  <c r="AQ305" i="16"/>
  <c r="AF361" i="16"/>
  <c r="Z433" i="16"/>
  <c r="R407" i="16"/>
  <c r="O458" i="16"/>
  <c r="AD407" i="16"/>
  <c r="D481" i="16"/>
  <c r="O421" i="16"/>
  <c r="AW357" i="16"/>
  <c r="AD273" i="16"/>
  <c r="X457" i="16"/>
  <c r="AC59" i="16"/>
  <c r="E377" i="16"/>
  <c r="M231" i="16"/>
  <c r="AB368" i="16"/>
  <c r="AB393" i="16"/>
  <c r="AQ363" i="16"/>
  <c r="Y423" i="16"/>
  <c r="H302" i="16"/>
  <c r="J221" i="16"/>
  <c r="W297" i="16"/>
  <c r="AY392" i="16"/>
  <c r="AD322" i="16"/>
  <c r="E423" i="16"/>
  <c r="AM323" i="16"/>
  <c r="AS336" i="16"/>
  <c r="AI356" i="16"/>
  <c r="AB435" i="16"/>
  <c r="AN423" i="16"/>
  <c r="N405" i="16"/>
  <c r="J436" i="16"/>
  <c r="AW307" i="16"/>
  <c r="W390" i="16"/>
  <c r="H481" i="16"/>
  <c r="U262" i="16"/>
  <c r="F417" i="16"/>
  <c r="R388" i="16"/>
  <c r="V246" i="16"/>
  <c r="AP289" i="16"/>
  <c r="AF425" i="16"/>
  <c r="AK491" i="16"/>
  <c r="U32" i="16"/>
  <c r="AE394" i="16"/>
  <c r="W311" i="16"/>
  <c r="AC442" i="16"/>
  <c r="AH203" i="16"/>
  <c r="Q435" i="16"/>
  <c r="AJ364" i="16"/>
  <c r="AF288" i="16"/>
  <c r="P456" i="16"/>
  <c r="AN427" i="16"/>
  <c r="Q430" i="16"/>
  <c r="Z464" i="16"/>
  <c r="AA282" i="16"/>
  <c r="O452" i="16"/>
  <c r="E385" i="16"/>
  <c r="Q389" i="16"/>
  <c r="Z413" i="16"/>
  <c r="AY481" i="16"/>
  <c r="AO388" i="16"/>
  <c r="AY485" i="16"/>
  <c r="AT409" i="16"/>
  <c r="AE486" i="16"/>
  <c r="AF386" i="16"/>
  <c r="AL236" i="16"/>
  <c r="AD502" i="16"/>
  <c r="AP4" i="16"/>
  <c r="Q343" i="16"/>
  <c r="AV410" i="16"/>
  <c r="AG377" i="16"/>
  <c r="R406" i="16"/>
  <c r="Z256" i="16"/>
  <c r="AR30" i="16"/>
  <c r="T285" i="16"/>
  <c r="I468" i="16"/>
  <c r="AS285" i="16"/>
  <c r="W431" i="16"/>
  <c r="Y278" i="16"/>
  <c r="O5" i="16"/>
  <c r="AW464" i="16"/>
  <c r="AI8" i="16"/>
  <c r="AA69" i="16"/>
  <c r="N357" i="16"/>
  <c r="AV377" i="16"/>
  <c r="AS296" i="16"/>
  <c r="AW406" i="16"/>
  <c r="AU291" i="16"/>
  <c r="AV299" i="16"/>
  <c r="AR341" i="16"/>
  <c r="V357" i="16"/>
  <c r="H483" i="16"/>
  <c r="AT367" i="16"/>
  <c r="AC313" i="16"/>
  <c r="H421" i="16"/>
  <c r="AB336" i="16"/>
  <c r="U426" i="16"/>
  <c r="X248" i="16"/>
  <c r="T385" i="16"/>
  <c r="N374" i="16"/>
  <c r="AI4" i="16"/>
  <c r="M402" i="16"/>
  <c r="V458" i="16"/>
  <c r="AF329" i="16"/>
  <c r="AS473" i="16"/>
  <c r="H195" i="16"/>
  <c r="G36" i="16"/>
  <c r="I273" i="16"/>
  <c r="AJ249" i="16"/>
  <c r="AA450" i="16"/>
  <c r="P28" i="16"/>
  <c r="T328" i="16"/>
  <c r="AS289" i="16"/>
  <c r="AV389" i="16"/>
  <c r="G453" i="16"/>
  <c r="AX426" i="16"/>
  <c r="AZ399" i="16"/>
  <c r="AU389" i="16"/>
  <c r="AC280" i="16"/>
  <c r="AM318" i="16"/>
  <c r="O403" i="16"/>
  <c r="P419" i="16"/>
  <c r="AA473" i="16"/>
  <c r="AL293" i="16"/>
  <c r="U349" i="16"/>
  <c r="AJ488" i="16"/>
  <c r="D230" i="16"/>
  <c r="AM389" i="16"/>
  <c r="AX256" i="16"/>
  <c r="AX413" i="16"/>
  <c r="Z366" i="16"/>
  <c r="AN485" i="16"/>
  <c r="AK446" i="16"/>
  <c r="AO326" i="16"/>
  <c r="AV325" i="16"/>
  <c r="F265" i="16"/>
  <c r="AJ309" i="16"/>
  <c r="AQ396" i="16"/>
  <c r="AU321" i="16"/>
  <c r="AZ211" i="16"/>
  <c r="O340" i="16"/>
  <c r="W338" i="16"/>
  <c r="AS18" i="16"/>
  <c r="H445" i="16"/>
  <c r="AQ430" i="16"/>
  <c r="W500" i="16"/>
  <c r="AT463" i="16"/>
  <c r="AN339" i="16"/>
  <c r="AZ233" i="16"/>
  <c r="AA492" i="16"/>
  <c r="L185" i="16"/>
  <c r="V305" i="16"/>
  <c r="AJ447" i="16"/>
  <c r="G344" i="16"/>
  <c r="AM242" i="16"/>
  <c r="AM371" i="16"/>
  <c r="AL480" i="16"/>
  <c r="Y331" i="16"/>
  <c r="T108" i="16"/>
  <c r="P212" i="16"/>
  <c r="M238" i="16"/>
  <c r="AG22" i="16"/>
  <c r="F182" i="16"/>
  <c r="AY7" i="16"/>
  <c r="E284" i="16"/>
  <c r="AX415" i="16"/>
  <c r="AF276" i="16"/>
  <c r="L29" i="16"/>
  <c r="AS483" i="16"/>
  <c r="AE474" i="16"/>
  <c r="AB24" i="16"/>
  <c r="H213" i="16"/>
  <c r="AG423" i="16"/>
  <c r="U370" i="16"/>
  <c r="AG309" i="16"/>
  <c r="V312" i="16"/>
  <c r="AZ235" i="16"/>
  <c r="AT393" i="16"/>
  <c r="E500" i="16"/>
  <c r="AS436" i="16"/>
  <c r="AA356" i="16"/>
  <c r="S370" i="16"/>
  <c r="AQ380" i="16"/>
  <c r="AJ495" i="16"/>
  <c r="AS365" i="16"/>
  <c r="AM369" i="16"/>
  <c r="AK479" i="16"/>
  <c r="AR371" i="16"/>
  <c r="R287" i="16"/>
  <c r="H474" i="16"/>
  <c r="AM366" i="16"/>
  <c r="M47" i="16"/>
  <c r="AT262" i="16"/>
  <c r="AH369" i="16"/>
  <c r="S348" i="16"/>
  <c r="J161" i="16"/>
  <c r="AL393" i="16"/>
  <c r="I408" i="16"/>
  <c r="AI365" i="16"/>
  <c r="AE367" i="16"/>
  <c r="X369" i="16"/>
  <c r="AV426" i="16"/>
  <c r="Z325" i="16"/>
  <c r="AL453" i="16"/>
  <c r="S303" i="16"/>
  <c r="M339" i="16"/>
  <c r="AT296" i="16"/>
  <c r="AP431" i="16"/>
  <c r="S462" i="16"/>
  <c r="V333" i="16"/>
  <c r="AQ111" i="16"/>
  <c r="W397" i="16"/>
  <c r="L423" i="16"/>
  <c r="J63" i="16"/>
  <c r="AN428" i="16"/>
  <c r="S332" i="16"/>
  <c r="BA281" i="16"/>
  <c r="AY304" i="16"/>
  <c r="BA315" i="16"/>
  <c r="BA335" i="16"/>
  <c r="AS279" i="16"/>
  <c r="AP397" i="16"/>
  <c r="X179" i="16"/>
  <c r="Q449" i="16"/>
  <c r="AW493" i="16"/>
  <c r="AY394" i="16"/>
  <c r="AO409" i="16"/>
  <c r="E396" i="16"/>
  <c r="AW466" i="16"/>
  <c r="D368" i="16"/>
  <c r="Z313" i="16"/>
  <c r="F329" i="16"/>
  <c r="Z450" i="16"/>
  <c r="O285" i="16"/>
  <c r="AR308" i="16"/>
  <c r="N353" i="16"/>
  <c r="P203" i="16"/>
  <c r="V369" i="16"/>
  <c r="AC288" i="16"/>
  <c r="R335" i="16"/>
  <c r="Z455" i="16"/>
  <c r="Z459" i="16"/>
  <c r="AB446" i="16"/>
  <c r="AN154" i="16"/>
  <c r="AC266" i="16"/>
  <c r="H353" i="16"/>
  <c r="N256" i="16"/>
  <c r="AX284" i="16"/>
  <c r="AB300" i="16"/>
  <c r="AH437" i="16"/>
  <c r="X354" i="16"/>
  <c r="J283" i="16"/>
  <c r="AQ330" i="16"/>
  <c r="AF497" i="16"/>
  <c r="S439" i="16"/>
  <c r="W347" i="16"/>
  <c r="G151" i="16"/>
  <c r="AF268" i="16"/>
  <c r="M495" i="16"/>
  <c r="E457" i="16"/>
  <c r="AY174" i="16"/>
  <c r="AB209" i="16"/>
  <c r="X495" i="16"/>
  <c r="AO442" i="16"/>
  <c r="AN381" i="16"/>
  <c r="AR344" i="16"/>
  <c r="L474" i="16"/>
  <c r="AE279" i="16"/>
  <c r="AN496" i="16"/>
  <c r="L296" i="16"/>
  <c r="AJ285" i="16"/>
  <c r="AE457" i="16"/>
  <c r="W423" i="16"/>
  <c r="AJ303" i="16"/>
  <c r="AB417" i="16"/>
  <c r="T294" i="16"/>
  <c r="Z370" i="16"/>
  <c r="X483" i="16"/>
  <c r="AM303" i="16"/>
  <c r="Y377" i="16"/>
  <c r="R456" i="16"/>
  <c r="AZ457" i="16"/>
  <c r="P281" i="16"/>
  <c r="V336" i="16"/>
  <c r="AU326" i="16"/>
  <c r="AM409" i="16"/>
  <c r="AG297" i="16"/>
  <c r="O466" i="16"/>
  <c r="AQ315" i="16"/>
  <c r="AK288" i="16"/>
  <c r="K24" i="16"/>
  <c r="L47" i="16"/>
  <c r="AU348" i="16"/>
  <c r="H2" i="16"/>
  <c r="AO249" i="16"/>
  <c r="AB286" i="16"/>
  <c r="AD323" i="16"/>
  <c r="AU327" i="16"/>
  <c r="AL234" i="16"/>
  <c r="AI397" i="16"/>
  <c r="AY355" i="16"/>
  <c r="AO298" i="16"/>
  <c r="AI490" i="16"/>
  <c r="AF462" i="16"/>
  <c r="AT14" i="16"/>
  <c r="AS275" i="16"/>
  <c r="AH429" i="16"/>
  <c r="AU406" i="16"/>
  <c r="AH393" i="16"/>
  <c r="O419" i="16"/>
  <c r="AH341" i="16"/>
  <c r="AF421" i="16"/>
  <c r="AY330" i="16"/>
  <c r="AY339" i="16"/>
  <c r="R246" i="16"/>
  <c r="AZ464" i="16"/>
  <c r="AZ135" i="16"/>
  <c r="O73" i="16"/>
  <c r="S434" i="16"/>
  <c r="Y297" i="16"/>
  <c r="AV399" i="16"/>
  <c r="E451" i="16"/>
  <c r="X307" i="16"/>
  <c r="T384" i="16"/>
  <c r="AD359" i="16"/>
  <c r="H279" i="16"/>
  <c r="AR381" i="16"/>
  <c r="V370" i="16"/>
  <c r="AC331" i="16"/>
  <c r="BA318" i="16"/>
  <c r="AM499" i="16"/>
  <c r="N474" i="16"/>
  <c r="AT478" i="16"/>
  <c r="AP201" i="16"/>
  <c r="N407" i="16"/>
  <c r="X344" i="16"/>
  <c r="AQ366" i="16"/>
  <c r="V489" i="16"/>
  <c r="AL278" i="16"/>
  <c r="S402" i="16"/>
  <c r="L394" i="16"/>
  <c r="Q415" i="16"/>
  <c r="AT459" i="16"/>
  <c r="AX442" i="16"/>
  <c r="AV244" i="16"/>
  <c r="AI447" i="16"/>
  <c r="AJ345" i="16"/>
  <c r="L300" i="16"/>
  <c r="AE395" i="16"/>
  <c r="AY21" i="16"/>
  <c r="K319" i="16"/>
  <c r="AJ317" i="16"/>
  <c r="AN490" i="16"/>
  <c r="G377" i="16"/>
  <c r="AO414" i="16"/>
  <c r="AZ433" i="16"/>
  <c r="M455" i="16"/>
  <c r="AC290" i="16"/>
  <c r="AE400" i="16"/>
  <c r="AH227" i="16"/>
  <c r="Q311" i="16"/>
  <c r="I399" i="16"/>
  <c r="J409" i="16"/>
  <c r="AV496" i="16"/>
  <c r="L461" i="16"/>
  <c r="D378" i="16"/>
  <c r="O420" i="16"/>
  <c r="AH357" i="16"/>
  <c r="G375" i="16"/>
  <c r="AT477" i="16"/>
  <c r="Y293" i="16"/>
  <c r="U372" i="16"/>
  <c r="K215" i="16"/>
  <c r="AS456" i="16"/>
  <c r="M307" i="16"/>
  <c r="K138" i="16"/>
  <c r="AZ303" i="16"/>
  <c r="AQ486" i="16"/>
  <c r="F137" i="16"/>
  <c r="J300" i="16"/>
  <c r="Y95" i="16"/>
  <c r="AR486" i="16"/>
  <c r="Y347" i="16"/>
  <c r="Z354" i="16"/>
  <c r="AJ494" i="16"/>
  <c r="U246" i="16"/>
  <c r="AW344" i="16"/>
  <c r="AI453" i="16"/>
  <c r="AK332" i="16"/>
  <c r="AQ59" i="16"/>
  <c r="AH373" i="16"/>
  <c r="AK493" i="16"/>
  <c r="M416" i="16"/>
  <c r="L349" i="16"/>
  <c r="H332" i="16"/>
  <c r="K366" i="16"/>
  <c r="AR347" i="16"/>
  <c r="N258" i="16"/>
  <c r="O304" i="16"/>
  <c r="K310" i="16"/>
  <c r="AJ425" i="16"/>
  <c r="AZ329" i="16"/>
  <c r="G396" i="16"/>
  <c r="AY321" i="16"/>
  <c r="AT431" i="16"/>
  <c r="AL270" i="16"/>
  <c r="G357" i="16"/>
  <c r="K21" i="16"/>
  <c r="AP132" i="16"/>
  <c r="D340" i="16"/>
  <c r="Q410" i="16"/>
  <c r="AQ18" i="16"/>
  <c r="T221" i="16"/>
  <c r="F476" i="16"/>
  <c r="S417" i="16"/>
  <c r="S426" i="16"/>
  <c r="P399" i="16"/>
  <c r="S340" i="16"/>
  <c r="AM240" i="16"/>
  <c r="K31" i="16"/>
  <c r="AT379" i="16"/>
  <c r="M446" i="16"/>
  <c r="AO386" i="16"/>
  <c r="AP256" i="16"/>
  <c r="L229" i="16"/>
  <c r="S346" i="16"/>
  <c r="X321" i="16"/>
  <c r="M475" i="16"/>
  <c r="O444" i="16"/>
  <c r="K258" i="16"/>
  <c r="AG355" i="16"/>
  <c r="V408" i="16"/>
  <c r="AY282" i="16"/>
  <c r="S382" i="16"/>
  <c r="X221" i="16"/>
  <c r="AX364" i="16"/>
  <c r="AY450" i="16"/>
  <c r="AA326" i="16"/>
  <c r="AP370" i="16"/>
  <c r="G379" i="16"/>
  <c r="O310" i="16"/>
  <c r="N299" i="16"/>
  <c r="G417" i="16"/>
  <c r="O375" i="16"/>
  <c r="M18" i="16"/>
  <c r="AJ256" i="16"/>
  <c r="M465" i="16"/>
  <c r="O439" i="16"/>
  <c r="AL436" i="16"/>
  <c r="L253" i="16"/>
  <c r="AD291" i="16"/>
  <c r="AJ251" i="16"/>
  <c r="AM12" i="16"/>
  <c r="AG426" i="16"/>
  <c r="AI413" i="16"/>
  <c r="AU390" i="16"/>
  <c r="H450" i="16"/>
  <c r="X365" i="16"/>
  <c r="AQ493" i="16"/>
  <c r="AZ425" i="16"/>
  <c r="AP382" i="16"/>
  <c r="AB407" i="16"/>
  <c r="AI212" i="16"/>
  <c r="AF360" i="16"/>
  <c r="AF395" i="16"/>
  <c r="I393" i="16"/>
  <c r="AF320" i="16"/>
  <c r="AS328" i="16"/>
  <c r="AP478" i="16"/>
  <c r="BA416" i="16"/>
  <c r="AU17" i="16"/>
  <c r="N380" i="16"/>
  <c r="AH17" i="16"/>
  <c r="AF357" i="16"/>
  <c r="U267" i="16"/>
  <c r="I379" i="16"/>
  <c r="X461" i="16"/>
  <c r="H453" i="16"/>
  <c r="G255" i="16"/>
  <c r="L301" i="16"/>
  <c r="AN354" i="16"/>
  <c r="T439" i="16"/>
  <c r="AS424" i="16"/>
  <c r="I26" i="16"/>
  <c r="AT282" i="16"/>
  <c r="AI241" i="16"/>
  <c r="F250" i="16"/>
  <c r="AD369" i="16"/>
  <c r="T473" i="16"/>
  <c r="AQ264" i="16"/>
  <c r="AO338" i="16"/>
  <c r="AW446" i="16"/>
  <c r="AD367" i="16"/>
  <c r="AX337" i="16"/>
  <c r="AL356" i="16"/>
  <c r="AM337" i="16"/>
  <c r="F278" i="16"/>
  <c r="T25" i="16"/>
  <c r="AO256" i="16"/>
  <c r="AZ372" i="16"/>
  <c r="K472" i="16"/>
  <c r="AX382" i="16"/>
  <c r="I488" i="16"/>
  <c r="AY342" i="16"/>
  <c r="AJ382" i="16"/>
  <c r="BA286" i="16"/>
  <c r="X218" i="16"/>
  <c r="BA385" i="16"/>
  <c r="BA259" i="16"/>
  <c r="Y390" i="16"/>
  <c r="AJ368" i="16"/>
  <c r="Z499" i="16"/>
  <c r="AW401" i="16"/>
  <c r="M430" i="16"/>
  <c r="V304" i="16"/>
  <c r="V343" i="16"/>
  <c r="T396" i="16"/>
  <c r="Y319" i="16"/>
  <c r="AA216" i="16"/>
  <c r="R478" i="16"/>
  <c r="Q361" i="16"/>
  <c r="O496" i="16"/>
  <c r="K304" i="16"/>
  <c r="AY354" i="16"/>
  <c r="AF265" i="16"/>
  <c r="V296" i="16"/>
  <c r="AV344" i="16"/>
  <c r="AM405" i="16"/>
  <c r="Y11" i="16"/>
  <c r="AP368" i="16"/>
  <c r="O2" i="16"/>
  <c r="AN315" i="16"/>
  <c r="AH481" i="16"/>
  <c r="AH309" i="16"/>
  <c r="AE405" i="16"/>
  <c r="P333" i="16"/>
  <c r="AT241" i="16"/>
  <c r="O278" i="16"/>
  <c r="AG386" i="16"/>
  <c r="K385" i="16"/>
  <c r="S247" i="16"/>
  <c r="AM411" i="16"/>
  <c r="AA493" i="16"/>
  <c r="AR501" i="16"/>
  <c r="AI290" i="16"/>
  <c r="K5" i="16"/>
  <c r="AI339" i="16"/>
  <c r="AZ486" i="16"/>
  <c r="N464" i="16"/>
  <c r="AN317" i="16"/>
  <c r="AJ424" i="16"/>
  <c r="AX383" i="16"/>
  <c r="F348" i="16"/>
  <c r="AP311" i="16"/>
  <c r="AQ483" i="16"/>
  <c r="BA26" i="16"/>
  <c r="G451" i="16"/>
  <c r="W427" i="16"/>
  <c r="Z338" i="16"/>
  <c r="AN402" i="16"/>
  <c r="AY212" i="16"/>
  <c r="AQ350" i="16"/>
  <c r="AR434" i="16"/>
  <c r="AF494" i="16"/>
  <c r="D424" i="16"/>
  <c r="AV446" i="16"/>
  <c r="AO339" i="16"/>
  <c r="N343" i="16"/>
  <c r="AC424" i="16"/>
  <c r="AE418" i="16"/>
  <c r="BA361" i="16"/>
  <c r="AV206" i="16"/>
  <c r="R416" i="16"/>
  <c r="E402" i="16"/>
  <c r="X465" i="16"/>
  <c r="AZ321" i="16"/>
  <c r="L68" i="16"/>
  <c r="K359" i="16"/>
  <c r="AG345" i="16"/>
  <c r="N492" i="16"/>
  <c r="AK18" i="16"/>
  <c r="AS9" i="16"/>
  <c r="Y498" i="16"/>
  <c r="U421" i="16"/>
  <c r="S324" i="16"/>
  <c r="G268" i="16"/>
  <c r="H323" i="16"/>
  <c r="AB431" i="16"/>
  <c r="Z416" i="16"/>
  <c r="L293" i="16"/>
  <c r="K279" i="16"/>
  <c r="AR493" i="16"/>
  <c r="AV100" i="16"/>
  <c r="AE399" i="16"/>
  <c r="AN457" i="16"/>
  <c r="D367" i="16"/>
  <c r="AN217" i="16"/>
  <c r="H420" i="16"/>
  <c r="Z490" i="16"/>
  <c r="AD31" i="16"/>
  <c r="U351" i="16"/>
  <c r="AD380" i="16"/>
  <c r="AZ366" i="16"/>
  <c r="AN396" i="16"/>
  <c r="AM482" i="16"/>
  <c r="H318" i="16"/>
  <c r="N282" i="16"/>
  <c r="Y436" i="16"/>
  <c r="AS399" i="16"/>
  <c r="AI300" i="16"/>
  <c r="J317" i="16"/>
  <c r="F396" i="16"/>
  <c r="AZ267" i="16"/>
  <c r="AW19" i="16"/>
  <c r="AB280" i="16"/>
  <c r="Y93" i="16"/>
  <c r="E343" i="16"/>
  <c r="AS282" i="16"/>
  <c r="AL376" i="16"/>
  <c r="Q297" i="16"/>
  <c r="AR499" i="16"/>
  <c r="AU495" i="16"/>
  <c r="AM502" i="16"/>
  <c r="AO16" i="16"/>
  <c r="AU324" i="16"/>
  <c r="AL394" i="16"/>
  <c r="U391" i="16"/>
  <c r="AF302" i="16"/>
  <c r="AR277" i="16"/>
  <c r="AK271" i="16"/>
  <c r="O373" i="16"/>
  <c r="AS247" i="16"/>
  <c r="AO416" i="16"/>
  <c r="Y248" i="16"/>
  <c r="AM469" i="16"/>
  <c r="AF370" i="16"/>
  <c r="AX357" i="16"/>
  <c r="AU427" i="16"/>
  <c r="AR368" i="16"/>
  <c r="AJ409" i="16"/>
  <c r="AL244" i="16"/>
  <c r="G393" i="16"/>
  <c r="U336" i="16"/>
  <c r="Y454" i="16"/>
  <c r="X359" i="16"/>
  <c r="AX309" i="16"/>
  <c r="S390" i="16"/>
  <c r="S359" i="16"/>
  <c r="T386" i="16"/>
  <c r="K175" i="16"/>
  <c r="AY164" i="16"/>
  <c r="L27" i="16"/>
  <c r="AK291" i="16"/>
  <c r="F220" i="16"/>
  <c r="N308" i="16"/>
  <c r="AD261" i="16"/>
  <c r="AV366" i="16"/>
  <c r="AU345" i="16"/>
  <c r="AH441" i="16"/>
  <c r="AF287" i="16"/>
  <c r="AD213" i="16"/>
  <c r="BA248" i="16"/>
  <c r="P166" i="16"/>
  <c r="G484" i="16"/>
  <c r="AE409" i="16"/>
  <c r="AX447" i="16"/>
  <c r="Q374" i="16"/>
  <c r="BA422" i="16"/>
  <c r="X293" i="16"/>
  <c r="AX370" i="16"/>
  <c r="AO343" i="16"/>
  <c r="N7" i="16"/>
  <c r="G274" i="16"/>
  <c r="AP335" i="16"/>
  <c r="AV257" i="16"/>
  <c r="W401" i="16"/>
  <c r="I109" i="16"/>
  <c r="AX329" i="16"/>
  <c r="AU479" i="16"/>
  <c r="U497" i="16"/>
  <c r="AL300" i="16"/>
  <c r="X441" i="16"/>
  <c r="AY437" i="16"/>
  <c r="AQ400" i="16"/>
  <c r="BA187" i="16"/>
  <c r="BA345" i="16"/>
  <c r="N406" i="16"/>
  <c r="AB304" i="16"/>
  <c r="AC423" i="16"/>
  <c r="AF21" i="16"/>
  <c r="N330" i="16"/>
  <c r="AG319" i="16"/>
  <c r="AO381" i="16"/>
  <c r="AR286" i="16"/>
  <c r="AD290" i="16"/>
  <c r="F431" i="16"/>
  <c r="AU376" i="16"/>
  <c r="Z424" i="16"/>
  <c r="F462" i="16"/>
  <c r="AX380" i="16"/>
  <c r="J377" i="16"/>
  <c r="I350" i="16"/>
  <c r="AB370" i="16"/>
  <c r="S29" i="16"/>
  <c r="AL358" i="16"/>
  <c r="AK298" i="16"/>
  <c r="S231" i="16"/>
  <c r="AA354" i="16"/>
  <c r="AF418" i="16"/>
  <c r="G439" i="16"/>
  <c r="X422" i="16"/>
  <c r="AB432" i="16"/>
  <c r="Z317" i="16"/>
  <c r="T414" i="16"/>
  <c r="Z391" i="16"/>
  <c r="AG469" i="16"/>
  <c r="V23" i="16"/>
  <c r="AT453" i="16"/>
  <c r="Q331" i="16"/>
  <c r="F159" i="16"/>
  <c r="AJ27" i="16"/>
  <c r="AA432" i="16"/>
  <c r="AC467" i="16"/>
  <c r="I425" i="16"/>
  <c r="R413" i="16"/>
  <c r="AK389" i="16"/>
  <c r="P444" i="16"/>
  <c r="F460" i="16"/>
  <c r="V242" i="16"/>
  <c r="AP245" i="16"/>
  <c r="W491" i="16"/>
  <c r="P366" i="16"/>
  <c r="AU323" i="16"/>
  <c r="AQ130" i="16"/>
  <c r="Y298" i="16"/>
  <c r="P471" i="16"/>
  <c r="AX306" i="16"/>
  <c r="E367" i="16"/>
  <c r="P354" i="16"/>
  <c r="V477" i="16"/>
  <c r="AY117" i="16"/>
  <c r="AD365" i="16"/>
  <c r="M34" i="16"/>
  <c r="AR315" i="16"/>
  <c r="AH406" i="16"/>
  <c r="AD470" i="16"/>
  <c r="N260" i="16"/>
  <c r="AZ339" i="16"/>
  <c r="AS311" i="16"/>
  <c r="AV223" i="16"/>
  <c r="V344" i="16"/>
  <c r="D335" i="16"/>
  <c r="AM204" i="16"/>
  <c r="AT401" i="16"/>
  <c r="AP286" i="16"/>
  <c r="AV337" i="16"/>
  <c r="O234" i="16"/>
  <c r="AB257" i="16"/>
  <c r="AU458" i="16"/>
  <c r="AN160" i="16"/>
  <c r="AT450" i="16"/>
  <c r="BA352" i="16"/>
  <c r="AU375" i="16"/>
  <c r="AO305" i="16"/>
  <c r="AO126" i="16"/>
  <c r="O399" i="16"/>
  <c r="F202" i="16"/>
  <c r="AQ451" i="16"/>
  <c r="AC332" i="16"/>
  <c r="O245" i="16"/>
  <c r="AH269" i="16"/>
  <c r="AP22" i="16"/>
  <c r="Q422" i="16"/>
  <c r="H343" i="16"/>
  <c r="Q314" i="16"/>
  <c r="AQ387" i="16"/>
  <c r="H322" i="16"/>
  <c r="AI435" i="16"/>
  <c r="AD460" i="16"/>
  <c r="AL283" i="16"/>
  <c r="X358" i="16"/>
  <c r="AM368" i="16"/>
  <c r="AI388" i="16"/>
  <c r="AO258" i="16"/>
  <c r="AI213" i="16"/>
  <c r="AT322" i="16"/>
  <c r="D325" i="16"/>
  <c r="AS22" i="16"/>
  <c r="AL10" i="16"/>
  <c r="G424" i="16"/>
  <c r="O313" i="16"/>
  <c r="F346" i="16"/>
  <c r="AY295" i="16"/>
  <c r="H228" i="16"/>
  <c r="N20" i="16"/>
  <c r="L181" i="16"/>
  <c r="AG373" i="16"/>
  <c r="AG265" i="16"/>
  <c r="Y333" i="16"/>
  <c r="AB307" i="16"/>
  <c r="I404" i="16"/>
  <c r="AJ302" i="16"/>
  <c r="M72" i="16"/>
  <c r="AY310" i="16"/>
  <c r="D392" i="16"/>
  <c r="H338" i="16"/>
  <c r="AP372" i="16"/>
  <c r="K77" i="16"/>
  <c r="AV184" i="16"/>
  <c r="P371" i="16"/>
  <c r="AL499" i="16"/>
  <c r="K468" i="16"/>
  <c r="F414" i="16"/>
  <c r="D293" i="16"/>
  <c r="H498" i="16"/>
  <c r="AS330" i="16"/>
  <c r="S456" i="16"/>
  <c r="AE266" i="16"/>
  <c r="BA25" i="16"/>
  <c r="V288" i="16"/>
  <c r="AI355" i="16"/>
  <c r="AD227" i="16"/>
  <c r="AY347" i="16"/>
  <c r="J131" i="16"/>
  <c r="O137" i="16"/>
  <c r="E261" i="16"/>
  <c r="AQ409" i="16"/>
  <c r="X309" i="16"/>
  <c r="AI408" i="16"/>
  <c r="AT460" i="16"/>
  <c r="AF198" i="16"/>
  <c r="AP428" i="16"/>
  <c r="AJ493" i="16"/>
  <c r="W260" i="16"/>
  <c r="AR351" i="16"/>
  <c r="X327" i="16"/>
  <c r="M441" i="16"/>
  <c r="Q404" i="16"/>
  <c r="AI357" i="16"/>
  <c r="R384" i="16"/>
  <c r="BA332" i="16"/>
  <c r="R399" i="16"/>
  <c r="E342" i="16"/>
  <c r="AN10" i="16"/>
  <c r="J355" i="16"/>
  <c r="K44" i="16"/>
  <c r="AS355" i="16"/>
  <c r="W307" i="16"/>
  <c r="AJ430" i="16"/>
  <c r="V366" i="16"/>
  <c r="AG460" i="16"/>
  <c r="AL389" i="16"/>
  <c r="O379" i="16"/>
  <c r="AZ380" i="16"/>
  <c r="AC275" i="16"/>
  <c r="N435" i="16"/>
  <c r="AH368" i="16"/>
  <c r="AH345" i="16"/>
  <c r="J255" i="16"/>
  <c r="AS331" i="16"/>
  <c r="Q438" i="16"/>
  <c r="K8" i="16"/>
  <c r="AF438" i="16"/>
  <c r="H300" i="16"/>
  <c r="P290" i="16"/>
  <c r="AH356" i="16"/>
  <c r="N25" i="16"/>
  <c r="AW310" i="16"/>
  <c r="AC339" i="16"/>
  <c r="O200" i="16"/>
  <c r="AM310" i="16"/>
  <c r="AR282" i="16"/>
  <c r="AD337" i="16"/>
  <c r="Y374" i="16"/>
  <c r="AG463" i="16"/>
  <c r="AJ246" i="16"/>
  <c r="AR194" i="16"/>
  <c r="AC330" i="16"/>
  <c r="Q224" i="16"/>
  <c r="N266" i="16"/>
  <c r="U501" i="16"/>
  <c r="AK210" i="16"/>
  <c r="N59" i="16"/>
  <c r="W264" i="16"/>
  <c r="M310" i="16"/>
  <c r="O217" i="16"/>
  <c r="AX311" i="16"/>
  <c r="U197" i="16"/>
  <c r="N281" i="16"/>
  <c r="T327" i="16"/>
  <c r="AR170" i="16"/>
  <c r="D299" i="16"/>
  <c r="U300" i="16"/>
  <c r="Q467" i="16"/>
  <c r="AG358" i="16"/>
  <c r="AT265" i="16"/>
  <c r="AT325" i="16"/>
  <c r="U227" i="16"/>
  <c r="H397" i="16"/>
  <c r="AT389" i="16"/>
  <c r="M385" i="16"/>
  <c r="L486" i="16"/>
  <c r="AL242" i="16"/>
  <c r="N106" i="16"/>
  <c r="M171" i="16"/>
  <c r="AL410" i="16"/>
  <c r="AM358" i="16"/>
  <c r="AT345" i="16"/>
  <c r="N354" i="16"/>
  <c r="AI430" i="16"/>
  <c r="AO317" i="16"/>
  <c r="AR382" i="16"/>
  <c r="AU316" i="16"/>
  <c r="BA256" i="16"/>
  <c r="AP373" i="16"/>
  <c r="K166" i="16"/>
  <c r="D411" i="16"/>
  <c r="AD431" i="16"/>
  <c r="AI331" i="16"/>
  <c r="AT430" i="16"/>
  <c r="AX208" i="16"/>
  <c r="Q284" i="16"/>
  <c r="AP500" i="16"/>
  <c r="N370" i="16"/>
  <c r="I303" i="16"/>
  <c r="AJ453" i="16"/>
  <c r="N196" i="16"/>
  <c r="Y500" i="16"/>
  <c r="Q250" i="16"/>
  <c r="I326" i="16"/>
  <c r="AQ224" i="16"/>
  <c r="AQ497" i="16"/>
  <c r="AB131" i="16"/>
  <c r="AV284" i="16"/>
  <c r="D318" i="16"/>
  <c r="AG249" i="16"/>
  <c r="AY228" i="16"/>
  <c r="AH243" i="16"/>
  <c r="R339" i="16"/>
  <c r="AC71" i="16"/>
  <c r="X243" i="16"/>
  <c r="D245" i="16"/>
  <c r="F327" i="16"/>
  <c r="H230" i="16"/>
  <c r="L407" i="16"/>
  <c r="BA326" i="16"/>
  <c r="AS297" i="16"/>
  <c r="O319" i="16"/>
  <c r="E384" i="16"/>
  <c r="K465" i="16"/>
  <c r="D483" i="16"/>
  <c r="AS322" i="16"/>
  <c r="AZ461" i="16"/>
  <c r="Q299" i="16"/>
  <c r="T444" i="16"/>
  <c r="O485" i="16"/>
  <c r="S3" i="16"/>
  <c r="AL197" i="16"/>
  <c r="D386" i="16"/>
  <c r="I246" i="16"/>
  <c r="R334" i="16"/>
  <c r="O405" i="16"/>
  <c r="K336" i="16"/>
  <c r="R434" i="16"/>
  <c r="J429" i="16"/>
  <c r="AB473" i="16"/>
  <c r="AN266" i="16"/>
  <c r="X421" i="16"/>
  <c r="R151" i="16"/>
  <c r="N193" i="16"/>
  <c r="AH116" i="16"/>
  <c r="AG320" i="16"/>
  <c r="AV425" i="16"/>
  <c r="AN431" i="16"/>
  <c r="AZ237" i="16"/>
  <c r="AW364" i="16"/>
  <c r="Y128" i="16"/>
  <c r="O288" i="16"/>
  <c r="F282" i="16"/>
  <c r="AH208" i="16"/>
  <c r="J301" i="16"/>
  <c r="E356" i="16"/>
  <c r="G263" i="16"/>
  <c r="AT494" i="16"/>
  <c r="AV400" i="16"/>
  <c r="AY391" i="16"/>
  <c r="D231" i="16"/>
  <c r="R480" i="16"/>
  <c r="O352" i="16"/>
  <c r="P463" i="16"/>
  <c r="T428" i="16"/>
  <c r="M422" i="16"/>
  <c r="AC388" i="16"/>
  <c r="AC236" i="16"/>
  <c r="AK392" i="16"/>
  <c r="G279" i="16"/>
  <c r="T264" i="16"/>
  <c r="AR256" i="16"/>
  <c r="F461" i="16"/>
  <c r="H499" i="16"/>
  <c r="AO458" i="16"/>
  <c r="R260" i="16"/>
  <c r="AG278" i="16"/>
  <c r="AS148" i="16"/>
  <c r="F269" i="16"/>
  <c r="F458" i="16"/>
  <c r="AX377" i="16"/>
  <c r="AU352" i="16"/>
  <c r="AG474" i="16"/>
  <c r="K369" i="16"/>
  <c r="P453" i="16"/>
  <c r="AM245" i="16"/>
  <c r="BA265" i="16"/>
  <c r="AL342" i="16"/>
  <c r="Q413" i="16"/>
  <c r="AL312" i="16"/>
  <c r="BA233" i="16"/>
  <c r="AW380" i="16"/>
  <c r="AT474" i="16"/>
  <c r="AG275" i="16"/>
  <c r="AF415" i="16"/>
  <c r="O108" i="16"/>
  <c r="P154" i="16"/>
  <c r="E391" i="16"/>
  <c r="AP300" i="16"/>
  <c r="W460" i="16"/>
  <c r="AC469" i="16"/>
  <c r="AU93" i="16"/>
  <c r="N431" i="16"/>
  <c r="T342" i="16"/>
  <c r="AO456" i="16"/>
  <c r="AF292" i="16"/>
  <c r="BA217" i="16"/>
  <c r="AP199" i="16"/>
  <c r="T325" i="16"/>
  <c r="AR337" i="16"/>
  <c r="AP417" i="16"/>
  <c r="G277" i="16"/>
  <c r="AY167" i="16"/>
  <c r="AI265" i="16"/>
  <c r="J223" i="16"/>
  <c r="AO445" i="16"/>
  <c r="AV378" i="16"/>
  <c r="G193" i="16"/>
  <c r="Y354" i="16"/>
  <c r="AJ395" i="16"/>
  <c r="D263" i="16"/>
  <c r="AT344" i="16"/>
  <c r="AO290" i="16"/>
  <c r="R21" i="16"/>
  <c r="N349" i="16"/>
  <c r="AW279" i="16"/>
  <c r="AK165" i="16"/>
  <c r="L299" i="16"/>
  <c r="AS17" i="16"/>
  <c r="AY252" i="16"/>
  <c r="AO347" i="16"/>
  <c r="P328" i="16"/>
  <c r="D326" i="16"/>
  <c r="P227" i="16"/>
  <c r="D280" i="16"/>
  <c r="AK304" i="16"/>
  <c r="AK401" i="16"/>
  <c r="V490" i="16"/>
  <c r="AR287" i="16"/>
  <c r="AZ131" i="16"/>
  <c r="AL279" i="16"/>
  <c r="AZ500" i="16"/>
  <c r="AN318" i="16"/>
  <c r="AJ482" i="16"/>
  <c r="AZ15" i="16"/>
  <c r="AM361" i="16"/>
  <c r="AF279" i="16"/>
  <c r="AP273" i="16"/>
  <c r="AY372" i="16"/>
  <c r="I402" i="16"/>
  <c r="AH387" i="16"/>
  <c r="AL308" i="16"/>
  <c r="V284" i="16"/>
  <c r="AA268" i="16"/>
  <c r="R313" i="16"/>
  <c r="AD378" i="16"/>
  <c r="AC341" i="16"/>
  <c r="L309" i="16"/>
  <c r="T480" i="16"/>
  <c r="AJ239" i="16"/>
  <c r="AR273" i="16"/>
  <c r="AM214" i="16"/>
  <c r="L137" i="16"/>
  <c r="AJ400" i="16"/>
  <c r="AW374" i="16"/>
  <c r="V453" i="16"/>
  <c r="AI362" i="16"/>
  <c r="AH59" i="16"/>
  <c r="AQ245" i="16"/>
  <c r="Y336" i="16"/>
  <c r="AY237" i="16"/>
  <c r="W455" i="16"/>
  <c r="E433" i="16"/>
  <c r="AF384" i="16"/>
  <c r="AB44" i="16"/>
  <c r="AT442" i="16"/>
  <c r="U420" i="16"/>
  <c r="AB115" i="16"/>
  <c r="AM7" i="16"/>
  <c r="AV457" i="16"/>
  <c r="AP398" i="16"/>
  <c r="AU5" i="16"/>
  <c r="G369" i="16"/>
  <c r="AK489" i="16"/>
  <c r="S406" i="16"/>
  <c r="AQ410" i="16"/>
  <c r="AR354" i="16"/>
  <c r="AU340" i="16"/>
  <c r="AK376" i="16"/>
  <c r="AQ327" i="16"/>
  <c r="AA320" i="16"/>
  <c r="AH352" i="16"/>
  <c r="AR359" i="16"/>
  <c r="AO179" i="16"/>
  <c r="AL305" i="16"/>
  <c r="Z430" i="16"/>
  <c r="F149" i="16"/>
  <c r="AP262" i="16"/>
  <c r="AP283" i="16"/>
  <c r="AR401" i="16"/>
  <c r="AH304" i="16"/>
  <c r="AG193" i="16"/>
  <c r="V417" i="16"/>
  <c r="AE311" i="16"/>
  <c r="AL388" i="16"/>
  <c r="O393" i="16"/>
  <c r="S7" i="16"/>
  <c r="AO401" i="16"/>
  <c r="AZ378" i="16"/>
  <c r="AP456" i="16"/>
  <c r="AH313" i="16"/>
  <c r="X212" i="16"/>
  <c r="J203" i="16"/>
  <c r="AI287" i="16"/>
  <c r="AP252" i="16"/>
  <c r="Y276" i="16"/>
  <c r="G143" i="16"/>
  <c r="AR203" i="16"/>
  <c r="AM396" i="16"/>
  <c r="AN360" i="16"/>
  <c r="Y279" i="16"/>
  <c r="AS258" i="16"/>
  <c r="AR500" i="16"/>
  <c r="AG490" i="16"/>
  <c r="AU377" i="16"/>
  <c r="U192" i="16"/>
  <c r="AK253" i="16"/>
  <c r="AS128" i="16"/>
  <c r="H375" i="16"/>
  <c r="F178" i="16"/>
  <c r="O480" i="16"/>
  <c r="N385" i="16"/>
  <c r="V100" i="16"/>
  <c r="O413" i="16"/>
  <c r="H221" i="16"/>
  <c r="BA454" i="16"/>
  <c r="AW153" i="16"/>
  <c r="Q326" i="16"/>
  <c r="AR394" i="16"/>
  <c r="AL344" i="16"/>
  <c r="AE345" i="16"/>
  <c r="G410" i="16"/>
  <c r="AN285" i="16"/>
  <c r="AO404" i="16"/>
  <c r="AD443" i="16"/>
  <c r="N208" i="16"/>
  <c r="AK423" i="16"/>
  <c r="R482" i="16"/>
  <c r="K189" i="16"/>
  <c r="AE456" i="16"/>
  <c r="AN308" i="16"/>
  <c r="AK316" i="16"/>
  <c r="AP422" i="16"/>
  <c r="AW356" i="16"/>
  <c r="AQ281" i="16"/>
  <c r="BA356" i="16"/>
  <c r="AW471" i="16"/>
  <c r="O80" i="16"/>
  <c r="AR114" i="16"/>
  <c r="AB296" i="16"/>
  <c r="D342" i="16"/>
  <c r="AD501" i="16"/>
  <c r="AG434" i="16"/>
  <c r="AM109" i="16"/>
  <c r="AK55" i="16"/>
  <c r="M211" i="16"/>
  <c r="AO415" i="16"/>
  <c r="AJ372" i="16"/>
  <c r="BA367" i="16"/>
  <c r="N298" i="16"/>
  <c r="AR336" i="16"/>
  <c r="AO241" i="16"/>
  <c r="I22" i="16"/>
  <c r="M257" i="16"/>
  <c r="AW498" i="16"/>
  <c r="M141" i="16"/>
  <c r="H25" i="16"/>
  <c r="T166" i="16"/>
  <c r="N467" i="16"/>
  <c r="T41" i="16"/>
  <c r="AA205" i="16"/>
  <c r="AV310" i="16"/>
  <c r="AV286" i="16"/>
  <c r="J10" i="16"/>
  <c r="M375" i="16"/>
  <c r="AV307" i="16"/>
  <c r="AO272" i="16"/>
  <c r="AZ417" i="16"/>
  <c r="W492" i="16"/>
  <c r="N355" i="16"/>
  <c r="L363" i="16"/>
  <c r="P275" i="16"/>
  <c r="X233" i="16"/>
  <c r="AG226" i="16"/>
  <c r="AD178" i="16"/>
  <c r="AC474" i="16"/>
  <c r="AT166" i="16"/>
  <c r="AI309" i="16"/>
  <c r="I351" i="16"/>
  <c r="AP412" i="16"/>
  <c r="AX414" i="16"/>
  <c r="AG392" i="16"/>
  <c r="G21" i="16"/>
  <c r="J311" i="16"/>
  <c r="AI374" i="16"/>
  <c r="W296" i="16"/>
  <c r="AT359" i="16"/>
  <c r="AA311" i="16"/>
  <c r="X290" i="16"/>
  <c r="AM399" i="16"/>
  <c r="AW339" i="16"/>
  <c r="AO356" i="16"/>
  <c r="M201" i="16"/>
  <c r="AN458" i="16"/>
  <c r="BA16" i="16"/>
  <c r="R460" i="16"/>
  <c r="I91" i="16"/>
  <c r="AH245" i="16"/>
  <c r="AF423" i="16"/>
  <c r="E387" i="16"/>
  <c r="J388" i="16"/>
  <c r="AO331" i="16"/>
  <c r="M407" i="16"/>
  <c r="G254" i="16"/>
  <c r="AY483" i="16"/>
  <c r="AK269" i="16"/>
  <c r="H179" i="16"/>
  <c r="E468" i="16"/>
  <c r="AC161" i="16"/>
  <c r="R308" i="16"/>
  <c r="AW23" i="16"/>
  <c r="T442" i="16"/>
  <c r="AM291" i="16"/>
  <c r="S224" i="16"/>
  <c r="K313" i="16"/>
  <c r="X320" i="16"/>
  <c r="O361" i="16"/>
  <c r="AL395" i="16"/>
  <c r="W372" i="16"/>
  <c r="L306" i="16"/>
  <c r="K389" i="16"/>
  <c r="L325" i="16"/>
  <c r="AA425" i="16"/>
  <c r="AT347" i="16"/>
  <c r="AC361" i="16"/>
  <c r="AB6" i="16"/>
  <c r="BA480" i="16"/>
  <c r="AM317" i="16"/>
  <c r="M275" i="16"/>
  <c r="AU280" i="16"/>
  <c r="AD325" i="16"/>
  <c r="T276" i="16"/>
  <c r="U252" i="16"/>
  <c r="G311" i="16"/>
  <c r="U330" i="16"/>
  <c r="T253" i="16"/>
  <c r="AI270" i="16"/>
  <c r="AK355" i="16"/>
  <c r="AM370" i="16"/>
  <c r="J498" i="16"/>
  <c r="X372" i="16"/>
  <c r="AJ60" i="16"/>
  <c r="BA376" i="16"/>
  <c r="D450" i="16"/>
  <c r="E183" i="16"/>
  <c r="AL479" i="16"/>
  <c r="AU489" i="16"/>
  <c r="AL288" i="16"/>
  <c r="AK364" i="16"/>
  <c r="AK184" i="16"/>
  <c r="AB381" i="16"/>
  <c r="AJ167" i="16"/>
  <c r="H342" i="16"/>
  <c r="AF263" i="16"/>
  <c r="AP338" i="16"/>
  <c r="AZ351" i="16"/>
  <c r="M145" i="16"/>
  <c r="H68" i="16"/>
  <c r="AU374" i="16"/>
  <c r="AI414" i="16"/>
  <c r="AA375" i="16"/>
  <c r="H301" i="16"/>
  <c r="AW479" i="16"/>
  <c r="Q399" i="16"/>
  <c r="O368" i="16"/>
  <c r="AV225" i="16"/>
  <c r="AM258" i="16"/>
  <c r="AF258" i="16"/>
  <c r="X323" i="16"/>
  <c r="X194" i="16"/>
  <c r="E360" i="16"/>
  <c r="AG296" i="16"/>
  <c r="AX323" i="16"/>
  <c r="D344" i="16"/>
  <c r="AQ392" i="16"/>
  <c r="Y462" i="16"/>
  <c r="E121" i="16"/>
  <c r="Z345" i="16"/>
  <c r="M418" i="16"/>
  <c r="N274" i="16"/>
  <c r="AK480" i="16"/>
  <c r="AP332" i="16"/>
  <c r="I362" i="16"/>
  <c r="U475" i="16"/>
  <c r="AT319" i="16"/>
  <c r="AA281" i="16"/>
  <c r="H478" i="16"/>
  <c r="AT247" i="16"/>
  <c r="AG353" i="16"/>
  <c r="P447" i="16"/>
  <c r="O243" i="16"/>
  <c r="AY216" i="16"/>
  <c r="T460" i="16"/>
  <c r="Q419" i="16"/>
  <c r="AF459" i="16"/>
  <c r="O404" i="16"/>
  <c r="AN241" i="16"/>
  <c r="AU201" i="16"/>
  <c r="AA261" i="16"/>
  <c r="M361" i="16"/>
  <c r="L471" i="16"/>
  <c r="O235" i="16"/>
  <c r="AI244" i="16"/>
  <c r="AU306" i="16"/>
  <c r="Q207" i="16"/>
  <c r="AD446" i="16"/>
  <c r="Z291" i="16"/>
  <c r="AL310" i="16"/>
  <c r="J116" i="16"/>
  <c r="L280" i="16"/>
  <c r="AV318" i="16"/>
  <c r="AI449" i="16"/>
  <c r="AQ293" i="16"/>
  <c r="K375" i="16"/>
  <c r="AM493" i="16"/>
  <c r="AR464" i="16"/>
  <c r="AT294" i="16"/>
  <c r="AP344" i="16"/>
  <c r="AM295" i="16"/>
  <c r="Y442" i="16"/>
  <c r="AA277" i="16"/>
  <c r="AB442" i="16"/>
  <c r="F315" i="16"/>
  <c r="O244" i="16"/>
  <c r="J27" i="16"/>
  <c r="AI423" i="16"/>
  <c r="AU264" i="16"/>
  <c r="N191" i="16"/>
  <c r="AA351" i="16"/>
  <c r="Y274" i="16"/>
  <c r="L499" i="16"/>
  <c r="AD305" i="16"/>
  <c r="Z344" i="16"/>
  <c r="N373" i="16"/>
  <c r="AC400" i="16"/>
  <c r="BA181" i="16"/>
  <c r="AK245" i="16"/>
  <c r="N478" i="16"/>
  <c r="AH319" i="16"/>
  <c r="M498" i="16"/>
  <c r="AQ147" i="16"/>
  <c r="AA418" i="16"/>
  <c r="AK321" i="16"/>
  <c r="AI358" i="16"/>
  <c r="AG241" i="16"/>
  <c r="AP479" i="16"/>
  <c r="F291" i="16"/>
  <c r="H387" i="16"/>
  <c r="AG257" i="16"/>
  <c r="L388" i="16"/>
  <c r="P351" i="16"/>
  <c r="AQ25" i="16"/>
  <c r="AG433" i="16"/>
  <c r="R385" i="16"/>
  <c r="AE275" i="16"/>
  <c r="H401" i="16"/>
  <c r="R490" i="16"/>
  <c r="J366" i="16"/>
  <c r="G195" i="16"/>
  <c r="H422" i="16"/>
  <c r="G391" i="16"/>
  <c r="AZ448" i="16"/>
  <c r="AT259" i="16"/>
  <c r="S491" i="16"/>
  <c r="E325" i="16"/>
  <c r="I284" i="16"/>
  <c r="H423" i="16"/>
  <c r="Y493" i="16"/>
  <c r="AQ485" i="16"/>
  <c r="J370" i="16"/>
  <c r="AV362" i="16"/>
  <c r="Z311" i="16"/>
  <c r="AH274" i="16"/>
  <c r="AI473" i="16"/>
  <c r="M449" i="16"/>
  <c r="T304" i="16"/>
  <c r="AX194" i="16"/>
  <c r="AE424" i="16"/>
  <c r="AF407" i="16"/>
  <c r="T412" i="16"/>
  <c r="P247" i="16"/>
  <c r="M297" i="16"/>
  <c r="AN86" i="16"/>
  <c r="AD299" i="16"/>
  <c r="AS433" i="16"/>
  <c r="P422" i="16"/>
  <c r="U299" i="16"/>
  <c r="O360" i="16"/>
  <c r="AV27" i="16"/>
  <c r="Y310" i="16"/>
  <c r="N429" i="16"/>
  <c r="X335" i="16"/>
  <c r="AE407" i="16"/>
  <c r="AK356" i="16"/>
  <c r="AR439" i="16"/>
  <c r="AM348" i="16"/>
  <c r="AJ146" i="16"/>
  <c r="G318" i="16"/>
  <c r="AF402" i="16"/>
  <c r="AD300" i="16"/>
  <c r="AP406" i="16"/>
  <c r="AU181" i="16"/>
  <c r="BA478" i="16"/>
  <c r="AR244" i="16"/>
  <c r="AP386" i="16"/>
  <c r="AP470" i="16"/>
  <c r="Y321" i="16"/>
  <c r="AB398" i="16"/>
  <c r="V395" i="16"/>
  <c r="AC173" i="16"/>
  <c r="Q387" i="16"/>
  <c r="F325" i="16"/>
  <c r="W441" i="16"/>
  <c r="AH335" i="16"/>
  <c r="W403" i="16"/>
  <c r="AF310" i="16"/>
  <c r="AE193" i="16"/>
  <c r="AA77" i="16"/>
  <c r="AK391" i="16"/>
  <c r="AY447" i="16"/>
  <c r="W483" i="16"/>
  <c r="S477" i="16"/>
  <c r="AA62" i="16"/>
  <c r="AC301" i="16"/>
  <c r="AV475" i="16"/>
  <c r="K269" i="16"/>
  <c r="AV294" i="16"/>
  <c r="V215" i="16"/>
  <c r="AK387" i="16"/>
  <c r="AV320" i="16"/>
  <c r="U416" i="16"/>
  <c r="P274" i="16"/>
  <c r="V243" i="16"/>
  <c r="D285" i="16"/>
  <c r="V443" i="16"/>
  <c r="O153" i="16"/>
  <c r="H327" i="16"/>
  <c r="L381" i="16"/>
  <c r="J263" i="16"/>
  <c r="D297" i="16"/>
  <c r="AQ345" i="16"/>
  <c r="AC498" i="16"/>
  <c r="AI19" i="16"/>
  <c r="E413" i="16"/>
  <c r="AQ473" i="16"/>
  <c r="AF367" i="16"/>
  <c r="R463" i="16"/>
  <c r="Z308" i="16"/>
  <c r="AI24" i="16"/>
  <c r="AK396" i="16"/>
  <c r="AF489" i="16"/>
  <c r="AB392" i="16"/>
  <c r="AG251" i="16"/>
  <c r="AW433" i="16"/>
  <c r="AL381" i="16"/>
  <c r="AG410" i="16"/>
  <c r="D475" i="16"/>
  <c r="AH395" i="16"/>
  <c r="O349" i="16"/>
  <c r="E221" i="16"/>
  <c r="AW347" i="16"/>
  <c r="W375" i="16"/>
  <c r="R438" i="16"/>
  <c r="AZ336" i="16"/>
  <c r="Z293" i="16"/>
  <c r="AR362" i="16"/>
  <c r="AA359" i="16"/>
  <c r="M300" i="16"/>
  <c r="AF280" i="16"/>
  <c r="G30" i="16"/>
  <c r="I319" i="16"/>
  <c r="G292" i="16"/>
  <c r="AB357" i="16"/>
  <c r="AV493" i="16"/>
  <c r="G388" i="16"/>
  <c r="I288" i="16"/>
  <c r="AY433" i="16"/>
  <c r="AL396" i="16"/>
  <c r="Q379" i="16"/>
  <c r="D291" i="16"/>
  <c r="M313" i="16"/>
  <c r="G262" i="16"/>
  <c r="AE137" i="16"/>
  <c r="AV326" i="16"/>
  <c r="H385" i="16"/>
  <c r="AO178" i="16"/>
  <c r="AM38" i="16"/>
  <c r="Q424" i="16"/>
  <c r="AT263" i="16"/>
  <c r="AD78" i="16"/>
  <c r="L354" i="16"/>
  <c r="Q195" i="16"/>
  <c r="I431" i="16"/>
  <c r="I103" i="16"/>
  <c r="Y373" i="16"/>
  <c r="AR65" i="16"/>
  <c r="AF295" i="16"/>
  <c r="K464" i="16"/>
  <c r="AL378" i="16"/>
  <c r="AW500" i="16"/>
  <c r="H429" i="16"/>
  <c r="F389" i="16"/>
  <c r="AR406" i="16"/>
  <c r="D265" i="16"/>
  <c r="AH484" i="16"/>
  <c r="BA337" i="16"/>
  <c r="U313" i="16"/>
  <c r="F499" i="16"/>
  <c r="AV227" i="16"/>
  <c r="AE481" i="16"/>
  <c r="D341" i="16"/>
  <c r="R387" i="16"/>
  <c r="U332" i="16"/>
  <c r="I364" i="16"/>
  <c r="D330" i="16"/>
  <c r="AE295" i="16"/>
  <c r="M382" i="16"/>
  <c r="AM288" i="16"/>
  <c r="T271" i="16"/>
  <c r="Q401" i="16"/>
  <c r="AV37" i="16"/>
  <c r="Z380" i="16"/>
  <c r="AE281" i="16"/>
  <c r="M325" i="16"/>
  <c r="E71" i="16"/>
  <c r="O246" i="16"/>
  <c r="T451" i="16"/>
  <c r="S414" i="16"/>
  <c r="X499" i="16"/>
  <c r="AU256" i="16"/>
  <c r="N246" i="16"/>
  <c r="H226" i="16"/>
  <c r="F172" i="16"/>
  <c r="AO322" i="16"/>
  <c r="AV42" i="16"/>
  <c r="N257" i="16"/>
  <c r="G456" i="16"/>
  <c r="AH394" i="16"/>
  <c r="J483" i="16"/>
  <c r="G381" i="16"/>
  <c r="W98" i="16"/>
  <c r="O168" i="16"/>
  <c r="O311" i="16"/>
  <c r="AY430" i="16"/>
  <c r="AH278" i="16"/>
  <c r="N302" i="16"/>
  <c r="M258" i="16"/>
  <c r="AW399" i="16"/>
  <c r="AT373" i="16"/>
  <c r="AF387" i="16"/>
  <c r="AZ168" i="16"/>
  <c r="AY245" i="16"/>
  <c r="AB385" i="16"/>
  <c r="AV148" i="16"/>
  <c r="I348" i="16"/>
  <c r="O434" i="16"/>
  <c r="X348" i="16"/>
  <c r="X289" i="16"/>
  <c r="Y259" i="16"/>
  <c r="AS383" i="16"/>
  <c r="O154" i="16"/>
  <c r="AR44" i="16"/>
  <c r="J81" i="16"/>
  <c r="H437" i="16"/>
  <c r="H202" i="16"/>
  <c r="T329" i="16"/>
  <c r="BA344" i="16"/>
  <c r="AM93" i="16"/>
  <c r="AQ487" i="16"/>
  <c r="E428" i="16"/>
  <c r="AF366" i="16"/>
  <c r="AR324" i="16"/>
  <c r="AW453" i="16"/>
  <c r="AT264" i="16"/>
  <c r="J430" i="16"/>
  <c r="AS68" i="16"/>
  <c r="U437" i="16"/>
  <c r="U334" i="16"/>
  <c r="AP241" i="16"/>
  <c r="AJ231" i="16"/>
  <c r="AK434" i="16"/>
  <c r="P344" i="16"/>
  <c r="Z173" i="16"/>
  <c r="AE221" i="16"/>
  <c r="P470" i="16"/>
  <c r="J309" i="16"/>
  <c r="T470" i="16"/>
  <c r="S193" i="16"/>
  <c r="F479" i="16"/>
  <c r="AX322" i="16"/>
  <c r="AT387" i="16"/>
  <c r="AX475" i="16"/>
  <c r="V294" i="16"/>
  <c r="H369" i="16"/>
  <c r="P196" i="16"/>
  <c r="AD246" i="16"/>
  <c r="E312" i="16"/>
  <c r="AQ166" i="16"/>
  <c r="D385" i="16"/>
  <c r="AG299" i="16"/>
  <c r="AB217" i="16"/>
  <c r="T259" i="16"/>
  <c r="AI293" i="16"/>
  <c r="V278" i="16"/>
  <c r="AQ323" i="16"/>
  <c r="J214" i="16"/>
  <c r="Q428" i="16"/>
  <c r="AN401" i="16"/>
  <c r="E392" i="16"/>
  <c r="AR260" i="16"/>
  <c r="W449" i="16"/>
  <c r="AT278" i="16"/>
  <c r="AB463" i="16"/>
  <c r="AB200" i="16"/>
  <c r="I368" i="16"/>
  <c r="Q277" i="16"/>
  <c r="AA417" i="16"/>
  <c r="AL260" i="16"/>
  <c r="AZ376" i="16"/>
  <c r="AK280" i="16"/>
  <c r="AM479" i="16"/>
  <c r="AE241" i="16"/>
  <c r="AY319" i="16"/>
  <c r="AE250" i="16"/>
  <c r="AJ332" i="16"/>
  <c r="AS356" i="16"/>
  <c r="AA187" i="16"/>
  <c r="AH26" i="16"/>
  <c r="AH375" i="16"/>
  <c r="O450" i="16"/>
  <c r="O257" i="16"/>
  <c r="AI318" i="16"/>
  <c r="AV417" i="16"/>
  <c r="P361" i="16"/>
  <c r="AV420" i="16"/>
  <c r="Y290" i="16"/>
  <c r="O294" i="16"/>
  <c r="Q386" i="16"/>
  <c r="AL384" i="16"/>
  <c r="M392" i="16"/>
  <c r="P180" i="16"/>
  <c r="L188" i="16"/>
  <c r="AH390" i="16"/>
  <c r="X415" i="16"/>
  <c r="P264" i="16"/>
  <c r="AP315" i="16"/>
  <c r="G458" i="16"/>
  <c r="V299" i="16"/>
  <c r="AS272" i="16"/>
  <c r="AJ135" i="16"/>
  <c r="L121" i="16"/>
  <c r="AN432" i="16"/>
  <c r="AX390" i="16"/>
  <c r="AK293" i="16"/>
  <c r="H414" i="16"/>
  <c r="AK351" i="16"/>
  <c r="AJ200" i="16"/>
  <c r="R243" i="16"/>
  <c r="AP333" i="16"/>
  <c r="O423" i="16"/>
  <c r="AS407" i="16"/>
  <c r="AG422" i="16"/>
  <c r="H330" i="16"/>
  <c r="AP334" i="16"/>
  <c r="AC258" i="16"/>
  <c r="AK400" i="16"/>
  <c r="AE489" i="16"/>
  <c r="AW491" i="16"/>
  <c r="AI276" i="16"/>
  <c r="AT384" i="16"/>
  <c r="I489" i="16"/>
  <c r="N387" i="16"/>
  <c r="I315" i="16"/>
  <c r="AC295" i="16"/>
  <c r="AC183" i="16"/>
  <c r="AJ78" i="16"/>
  <c r="D391" i="16"/>
  <c r="AS452" i="16"/>
  <c r="AE198" i="16"/>
  <c r="AJ261" i="16"/>
  <c r="G298" i="16"/>
  <c r="AB259" i="16"/>
  <c r="S376" i="16"/>
  <c r="S301" i="16"/>
  <c r="AT333" i="16"/>
  <c r="P130" i="16"/>
  <c r="P394" i="16"/>
  <c r="R251" i="16"/>
  <c r="AX428" i="16"/>
  <c r="S380" i="16"/>
  <c r="AQ437" i="16"/>
  <c r="Y166" i="16"/>
  <c r="K399" i="16"/>
  <c r="AH448" i="16"/>
  <c r="Q278" i="16"/>
  <c r="H430" i="16"/>
  <c r="BA342" i="16"/>
  <c r="AN303" i="16"/>
  <c r="AS270" i="16"/>
  <c r="E357" i="16"/>
  <c r="AX436" i="16"/>
  <c r="AG121" i="16"/>
  <c r="U325" i="16"/>
  <c r="O271" i="16"/>
  <c r="AC376" i="16"/>
  <c r="AT405" i="16"/>
  <c r="Z352" i="16"/>
  <c r="R449" i="16"/>
  <c r="AR376" i="16"/>
  <c r="J406" i="16"/>
  <c r="V405" i="16"/>
  <c r="Y428" i="16"/>
  <c r="P299" i="16"/>
  <c r="AO36" i="16"/>
  <c r="AX467" i="16"/>
  <c r="N420" i="16"/>
  <c r="I339" i="16"/>
  <c r="Q300" i="16"/>
  <c r="AR251" i="16"/>
  <c r="AZ346" i="16"/>
  <c r="U436" i="16"/>
  <c r="AM424" i="16"/>
  <c r="D81" i="16"/>
  <c r="AN281" i="16"/>
  <c r="Y213" i="16"/>
  <c r="AR372" i="16"/>
  <c r="Z491" i="16"/>
  <c r="AY312" i="16"/>
  <c r="AL262" i="16"/>
  <c r="F279" i="16"/>
  <c r="AV343" i="16"/>
  <c r="AS410" i="16"/>
  <c r="U417" i="16"/>
  <c r="W214" i="16"/>
  <c r="Q436" i="16"/>
  <c r="T170" i="16"/>
  <c r="F247" i="16"/>
  <c r="AM230" i="16"/>
  <c r="AF450" i="16"/>
  <c r="AO384" i="16"/>
  <c r="AE397" i="16"/>
  <c r="BA350" i="16"/>
  <c r="AQ333" i="16"/>
  <c r="AY322" i="16"/>
  <c r="AV322" i="16"/>
  <c r="I383" i="16"/>
  <c r="AT421" i="16"/>
  <c r="AX349" i="16"/>
  <c r="AI434" i="16"/>
  <c r="AI279" i="16"/>
  <c r="AN375" i="16"/>
  <c r="O275" i="16"/>
  <c r="AV332" i="16"/>
  <c r="V486" i="16"/>
  <c r="AZ324" i="16"/>
  <c r="AN492" i="16"/>
  <c r="AW371" i="16"/>
  <c r="O410" i="16"/>
  <c r="AK340" i="16"/>
  <c r="Y365" i="16"/>
  <c r="E101" i="16"/>
  <c r="S279" i="16"/>
  <c r="U127" i="16"/>
  <c r="R330" i="16"/>
  <c r="BA464" i="16"/>
  <c r="F451" i="16"/>
  <c r="E182" i="16"/>
  <c r="O355" i="16"/>
  <c r="BA299" i="16"/>
  <c r="AC291" i="16"/>
  <c r="AE159" i="16"/>
  <c r="G416" i="16"/>
  <c r="W237" i="16"/>
  <c r="L416" i="16"/>
  <c r="N421" i="16"/>
  <c r="AU343" i="16"/>
  <c r="AC355" i="16"/>
  <c r="AC367" i="16"/>
  <c r="AD313" i="16"/>
  <c r="AN390" i="16"/>
  <c r="D190" i="16"/>
  <c r="F395" i="16"/>
  <c r="M329" i="16"/>
  <c r="BA312" i="16"/>
  <c r="AP339" i="16"/>
  <c r="M417" i="16"/>
  <c r="AG415" i="16"/>
  <c r="V435" i="16"/>
  <c r="AC486" i="16"/>
  <c r="L320" i="16"/>
  <c r="L64" i="16"/>
  <c r="AN464" i="16"/>
  <c r="AH378" i="16"/>
  <c r="AD412" i="16"/>
  <c r="S234" i="16"/>
  <c r="AJ408" i="16"/>
  <c r="Z341" i="16"/>
  <c r="Z428" i="16"/>
  <c r="R370" i="16"/>
  <c r="I328" i="16"/>
  <c r="I400" i="16"/>
  <c r="AK150" i="16"/>
  <c r="AJ440" i="16"/>
  <c r="N307" i="16"/>
  <c r="AP419" i="16"/>
  <c r="I296" i="16"/>
  <c r="AB420" i="16"/>
  <c r="Q304" i="16"/>
  <c r="Z260" i="16"/>
  <c r="AO251" i="16"/>
  <c r="L469" i="16"/>
  <c r="I243" i="16"/>
  <c r="W178" i="16"/>
  <c r="Z10" i="16"/>
  <c r="U371" i="16"/>
  <c r="AV160" i="16"/>
  <c r="AV65" i="16"/>
  <c r="AE314" i="16"/>
  <c r="AL276" i="16"/>
  <c r="AC303" i="16"/>
  <c r="Q242" i="16"/>
  <c r="I208" i="16"/>
  <c r="Y201" i="16"/>
  <c r="G394" i="16"/>
  <c r="AJ35" i="16"/>
  <c r="AP285" i="16"/>
  <c r="Y382" i="16"/>
  <c r="Q138" i="16"/>
  <c r="AK407" i="16"/>
  <c r="AZ379" i="16"/>
  <c r="AJ166" i="16"/>
  <c r="E375" i="16"/>
  <c r="AM263" i="16"/>
  <c r="I427" i="16"/>
  <c r="R451" i="16"/>
  <c r="AO403" i="16"/>
  <c r="L335" i="16"/>
  <c r="D488" i="16"/>
  <c r="U289" i="16"/>
  <c r="F370" i="16"/>
  <c r="AV360" i="16"/>
  <c r="U283" i="16"/>
  <c r="F439" i="16"/>
  <c r="U232" i="16"/>
  <c r="AP365" i="16"/>
  <c r="AU176" i="16"/>
  <c r="AQ367" i="16"/>
  <c r="AT415" i="16"/>
  <c r="Z437" i="16"/>
  <c r="AW449" i="16"/>
  <c r="AR318" i="16"/>
  <c r="M462" i="16"/>
  <c r="U358" i="16"/>
  <c r="M390" i="16"/>
  <c r="X437" i="16"/>
  <c r="K455" i="16"/>
  <c r="Y464" i="16"/>
  <c r="AI382" i="16"/>
  <c r="AY373" i="16"/>
  <c r="AQ386" i="16"/>
  <c r="AH281" i="16"/>
  <c r="U305" i="16"/>
  <c r="F365" i="16"/>
  <c r="E280" i="16"/>
  <c r="Y424" i="16"/>
  <c r="P407" i="16"/>
  <c r="AY20" i="16"/>
  <c r="AX292" i="16"/>
  <c r="H107" i="16"/>
  <c r="L330" i="16"/>
  <c r="AA278" i="16"/>
  <c r="T488" i="16"/>
  <c r="AG236" i="16"/>
  <c r="V396" i="16"/>
  <c r="AV357" i="16"/>
  <c r="J100" i="16"/>
  <c r="AF253" i="16"/>
  <c r="AY352" i="16"/>
  <c r="H371" i="16"/>
  <c r="H363" i="16"/>
  <c r="AR423" i="16"/>
  <c r="BA278" i="16"/>
  <c r="AG408" i="16"/>
  <c r="W246" i="16"/>
  <c r="Q126" i="16"/>
  <c r="Y491" i="16"/>
  <c r="AC25" i="16"/>
  <c r="AK453" i="16"/>
  <c r="AL492" i="16"/>
  <c r="AA299" i="16"/>
  <c r="G194" i="16"/>
  <c r="AA366" i="16"/>
  <c r="M427" i="16"/>
  <c r="AZ298" i="16"/>
  <c r="K158" i="16"/>
  <c r="AF300" i="16"/>
  <c r="L207" i="16"/>
  <c r="AV76" i="16"/>
  <c r="G361" i="16"/>
  <c r="AP308" i="16"/>
  <c r="AD336" i="16"/>
  <c r="AK464" i="16"/>
  <c r="AG245" i="16"/>
  <c r="AO433" i="16"/>
  <c r="AS30" i="16"/>
  <c r="J350" i="16"/>
  <c r="AN270" i="16"/>
  <c r="AZ327" i="16"/>
  <c r="R341" i="16"/>
  <c r="U337" i="16"/>
  <c r="AA341" i="16"/>
  <c r="AI462" i="16"/>
  <c r="J367" i="16"/>
  <c r="AS392" i="16"/>
  <c r="F332" i="16"/>
  <c r="AQ340" i="16"/>
  <c r="H388" i="16"/>
  <c r="AZ301" i="16"/>
  <c r="N314" i="16"/>
  <c r="AL176" i="16"/>
  <c r="U445" i="16"/>
  <c r="I334" i="16"/>
  <c r="AJ371" i="16"/>
  <c r="I102" i="16"/>
  <c r="AM419" i="16"/>
  <c r="T161" i="16"/>
  <c r="X2" i="16"/>
  <c r="F294" i="16"/>
  <c r="L140" i="16"/>
  <c r="AR390" i="16"/>
  <c r="AY251" i="16"/>
  <c r="AE402" i="16"/>
  <c r="K280" i="16"/>
  <c r="AO395" i="16"/>
  <c r="AS268" i="16"/>
  <c r="L219" i="16"/>
  <c r="U288" i="16"/>
  <c r="AD411" i="16"/>
  <c r="AK442" i="16"/>
  <c r="R277" i="16"/>
  <c r="P294" i="16"/>
  <c r="AK345" i="16"/>
  <c r="Y111" i="16"/>
  <c r="AP316" i="16"/>
  <c r="AG205" i="16"/>
  <c r="E309" i="16"/>
  <c r="Y133" i="16"/>
  <c r="AG163" i="16"/>
  <c r="N192" i="16"/>
  <c r="AB230" i="16"/>
  <c r="L355" i="16"/>
  <c r="AO425" i="16"/>
  <c r="O385" i="16"/>
  <c r="Y271" i="16"/>
  <c r="AZ313" i="16"/>
  <c r="K415" i="16"/>
  <c r="AP472" i="16"/>
  <c r="U281" i="16"/>
  <c r="T496" i="16"/>
  <c r="S351" i="16"/>
  <c r="Z349" i="16"/>
  <c r="AB412" i="16"/>
  <c r="AK429" i="16"/>
  <c r="AG111" i="16"/>
  <c r="J346" i="16"/>
  <c r="AE313" i="16"/>
  <c r="AZ342" i="16"/>
  <c r="AO206" i="16"/>
  <c r="Z242" i="16"/>
  <c r="J276" i="16"/>
  <c r="F404" i="16"/>
  <c r="AY183" i="16"/>
  <c r="AR306" i="16"/>
  <c r="AB386" i="16"/>
  <c r="AS446" i="16"/>
  <c r="T388" i="16"/>
  <c r="Q334" i="16"/>
  <c r="AA265" i="16"/>
  <c r="AR403" i="16"/>
  <c r="R409" i="16"/>
  <c r="X383" i="16"/>
  <c r="H386" i="16"/>
  <c r="Y384" i="16"/>
  <c r="AV394" i="16"/>
  <c r="AD315" i="16"/>
  <c r="E143" i="16"/>
  <c r="AD361" i="16"/>
  <c r="AE344" i="16"/>
  <c r="T254" i="16"/>
  <c r="L318" i="16"/>
  <c r="BA24" i="16"/>
  <c r="AW495" i="16"/>
  <c r="AM289" i="16"/>
  <c r="Y223" i="16"/>
  <c r="S337" i="16"/>
  <c r="Z452" i="16"/>
  <c r="AJ365" i="16"/>
  <c r="AN306" i="16"/>
  <c r="AP331" i="16"/>
  <c r="E374" i="16"/>
  <c r="K324" i="16"/>
  <c r="AT424" i="16"/>
  <c r="AN322" i="16"/>
  <c r="T352" i="16"/>
  <c r="H472" i="16"/>
  <c r="AH383" i="16"/>
  <c r="K27" i="16"/>
  <c r="AG333" i="16"/>
  <c r="U361" i="16"/>
  <c r="AJ263" i="16"/>
  <c r="AU282" i="16"/>
  <c r="I389" i="16"/>
  <c r="O209" i="16"/>
  <c r="AO376" i="16"/>
  <c r="V136" i="16"/>
  <c r="AJ182" i="16"/>
  <c r="AM128" i="16"/>
  <c r="H484" i="16"/>
  <c r="R461" i="16"/>
  <c r="AX451" i="16"/>
  <c r="AT395" i="16"/>
  <c r="AW312" i="16"/>
  <c r="AZ341" i="16"/>
  <c r="AK379" i="16"/>
  <c r="AT476" i="16"/>
  <c r="W332" i="16"/>
  <c r="AE470" i="16"/>
  <c r="AA236" i="16"/>
  <c r="S465" i="16"/>
  <c r="AQ371" i="16"/>
  <c r="AR293" i="16"/>
  <c r="K184" i="16"/>
  <c r="O369" i="16"/>
  <c r="D420" i="16"/>
  <c r="AR491" i="16"/>
  <c r="AT390" i="16"/>
  <c r="S242" i="16"/>
  <c r="AN472" i="16"/>
  <c r="AD340" i="16"/>
  <c r="AW396" i="16"/>
  <c r="G310" i="16"/>
  <c r="AZ280" i="16"/>
  <c r="BA291" i="16"/>
  <c r="AW381" i="16"/>
  <c r="O418" i="16"/>
  <c r="AR326" i="16"/>
  <c r="AT312" i="16"/>
  <c r="AM266" i="16"/>
  <c r="H368" i="16"/>
  <c r="AQ499" i="16"/>
  <c r="AG250" i="16"/>
  <c r="AJ398" i="16"/>
  <c r="W382" i="16"/>
  <c r="E254" i="16"/>
  <c r="H486" i="16"/>
  <c r="AC234" i="16"/>
  <c r="AA357" i="16"/>
  <c r="K276" i="16"/>
  <c r="T214" i="16"/>
  <c r="D454" i="16"/>
  <c r="AO344" i="16"/>
  <c r="D273" i="16"/>
  <c r="AE393" i="16"/>
  <c r="U423" i="16"/>
  <c r="AT290" i="16"/>
  <c r="X401" i="16"/>
  <c r="R169" i="16"/>
  <c r="AV311" i="16"/>
  <c r="AJ421" i="16"/>
  <c r="AB319" i="16"/>
  <c r="AN252" i="16"/>
  <c r="H396" i="16"/>
  <c r="E174" i="16"/>
  <c r="X411" i="16"/>
  <c r="AI477" i="16"/>
  <c r="D501" i="16"/>
  <c r="AW184" i="16"/>
  <c r="AG270" i="16"/>
  <c r="BA319" i="16"/>
  <c r="S408" i="16"/>
  <c r="Q294" i="16"/>
  <c r="AT368" i="16"/>
  <c r="AV272" i="16"/>
  <c r="T341" i="16"/>
  <c r="AN128" i="16"/>
  <c r="V440" i="16"/>
  <c r="AV371" i="16"/>
  <c r="AG289" i="16"/>
  <c r="F308" i="16"/>
  <c r="AF381" i="16"/>
  <c r="AL429" i="16"/>
  <c r="AY293" i="16"/>
  <c r="AW229" i="16"/>
  <c r="Z195" i="16"/>
  <c r="AO292" i="16"/>
  <c r="AH338" i="16"/>
  <c r="T310" i="16"/>
  <c r="AS398" i="16"/>
  <c r="G430" i="16"/>
  <c r="AO2" i="16"/>
  <c r="AZ422" i="16"/>
  <c r="AU268" i="16"/>
  <c r="S335" i="16"/>
  <c r="AY499" i="16"/>
  <c r="AE369" i="16"/>
  <c r="AO451" i="16"/>
  <c r="G3" i="16"/>
  <c r="D351" i="16"/>
  <c r="AM320" i="16"/>
  <c r="AZ383" i="16"/>
  <c r="D376" i="16"/>
  <c r="W400" i="16"/>
  <c r="AK200" i="16"/>
  <c r="H335" i="16"/>
  <c r="J334" i="16"/>
  <c r="AR385" i="16"/>
  <c r="AD188" i="16"/>
  <c r="Z289" i="16"/>
  <c r="AG328" i="16"/>
  <c r="AK459" i="16"/>
  <c r="AE17" i="16"/>
  <c r="AX339" i="16"/>
  <c r="AB478" i="16"/>
  <c r="AV348" i="16"/>
  <c r="AE307" i="16"/>
  <c r="AT257" i="16"/>
  <c r="Y221" i="16"/>
  <c r="H198" i="16"/>
  <c r="AJ248" i="16"/>
  <c r="BA442" i="16"/>
  <c r="M229" i="16"/>
  <c r="H211" i="16"/>
  <c r="AV211" i="16"/>
  <c r="N268" i="16"/>
  <c r="AP81" i="16"/>
  <c r="O176" i="16"/>
  <c r="O215" i="16"/>
  <c r="R288" i="16"/>
  <c r="AC137" i="16"/>
  <c r="W324" i="16"/>
  <c r="AF278" i="16"/>
  <c r="AX16" i="16"/>
  <c r="AO437" i="16"/>
  <c r="AQ218" i="16"/>
  <c r="I452" i="16"/>
  <c r="J310" i="16"/>
  <c r="AM454" i="16"/>
  <c r="Y370" i="16"/>
  <c r="AK320" i="16"/>
  <c r="P483" i="16"/>
  <c r="AE417" i="16"/>
  <c r="G128" i="16"/>
  <c r="AH267" i="16"/>
  <c r="X324" i="16"/>
  <c r="AX295" i="16"/>
  <c r="R192" i="16"/>
  <c r="V208" i="16"/>
  <c r="V241" i="16"/>
  <c r="AM179" i="16"/>
  <c r="Y364" i="16"/>
  <c r="AO211" i="16"/>
  <c r="O130" i="16"/>
  <c r="J168" i="16"/>
  <c r="AK327" i="16"/>
  <c r="AL438" i="16"/>
  <c r="AK424" i="16"/>
  <c r="L476" i="16"/>
  <c r="X341" i="16"/>
  <c r="AX494" i="16"/>
  <c r="W327" i="16"/>
  <c r="AA350" i="16"/>
  <c r="BA171" i="16"/>
  <c r="AA241" i="16"/>
  <c r="M191" i="16"/>
  <c r="AN172" i="16"/>
  <c r="AU410" i="16"/>
  <c r="O455" i="16"/>
  <c r="AT47" i="16"/>
  <c r="X356" i="16"/>
  <c r="AO380" i="16"/>
  <c r="AA332" i="16"/>
  <c r="AP438" i="16"/>
  <c r="AX251" i="16"/>
  <c r="AK218" i="16"/>
  <c r="AY191" i="16"/>
  <c r="AG178" i="16"/>
  <c r="W467" i="16"/>
  <c r="AA5" i="16"/>
  <c r="M183" i="16"/>
  <c r="AN411" i="16"/>
  <c r="AB461" i="16"/>
  <c r="AN166" i="16"/>
  <c r="E400" i="16"/>
  <c r="AM494" i="16"/>
  <c r="Q125" i="16"/>
  <c r="AC278" i="16"/>
  <c r="Z275" i="16"/>
  <c r="AU261" i="16"/>
  <c r="G62" i="16"/>
  <c r="AQ463" i="16"/>
  <c r="AW410" i="16"/>
  <c r="AF323" i="16"/>
  <c r="AH253" i="16"/>
  <c r="V158" i="16"/>
  <c r="O284" i="16"/>
  <c r="J271" i="16"/>
  <c r="H268" i="16"/>
  <c r="Y334" i="16"/>
  <c r="AJ217" i="16"/>
  <c r="Q324" i="16"/>
  <c r="BA284" i="16"/>
  <c r="AE114" i="16"/>
  <c r="AR311" i="16"/>
  <c r="K387" i="16"/>
  <c r="AW245" i="16"/>
  <c r="T295" i="16"/>
  <c r="H253" i="16"/>
  <c r="AG123" i="16"/>
  <c r="AS200" i="16"/>
  <c r="AC391" i="16"/>
  <c r="AB278" i="16"/>
  <c r="N216" i="16"/>
  <c r="BA469" i="16"/>
  <c r="AY232" i="16"/>
  <c r="Z142" i="16"/>
  <c r="Z305" i="16"/>
  <c r="O191" i="16"/>
  <c r="Y5" i="16"/>
  <c r="J342" i="16"/>
  <c r="BA234" i="16"/>
  <c r="AD173" i="16"/>
  <c r="BA108" i="16"/>
  <c r="U393" i="16"/>
  <c r="K355" i="16"/>
  <c r="W432" i="16"/>
  <c r="Z301" i="16"/>
  <c r="AD419" i="16"/>
  <c r="Y483" i="16"/>
  <c r="J282" i="16"/>
  <c r="AG338" i="16"/>
  <c r="V472" i="16"/>
  <c r="AC457" i="16"/>
  <c r="AX255" i="16"/>
  <c r="U380" i="16"/>
  <c r="AY6" i="16"/>
  <c r="O345" i="16"/>
  <c r="AU317" i="16"/>
  <c r="AY2" i="16"/>
  <c r="AM465" i="16"/>
  <c r="AZ414" i="16"/>
  <c r="AT470" i="16"/>
  <c r="AQ397" i="16"/>
  <c r="AH139" i="16"/>
  <c r="AT488" i="16"/>
  <c r="AR262" i="16"/>
  <c r="F167" i="16"/>
  <c r="Z131" i="16"/>
  <c r="AY258" i="16"/>
  <c r="AS207" i="16"/>
  <c r="AI187" i="16"/>
  <c r="U323" i="16"/>
  <c r="AD181" i="16"/>
  <c r="O166" i="16"/>
  <c r="AK164" i="16"/>
  <c r="AD368" i="16"/>
  <c r="AS492" i="16"/>
  <c r="M322" i="16"/>
  <c r="AN346" i="16"/>
  <c r="R350" i="16"/>
  <c r="AR485" i="16"/>
  <c r="AW134" i="16"/>
  <c r="H328" i="16"/>
  <c r="S257" i="16"/>
  <c r="N151" i="16"/>
  <c r="AB302" i="16"/>
  <c r="AV122" i="16"/>
  <c r="AL455" i="16"/>
  <c r="AA255" i="16"/>
  <c r="M341" i="16"/>
  <c r="AR16" i="16"/>
  <c r="AS364" i="16"/>
  <c r="V350" i="16"/>
  <c r="R425" i="16"/>
  <c r="AN203" i="16"/>
  <c r="AH280" i="16"/>
  <c r="AT496" i="16"/>
  <c r="AF318" i="16"/>
  <c r="AF307" i="16"/>
  <c r="AS305" i="16"/>
  <c r="AJ13" i="16"/>
  <c r="AK84" i="16"/>
  <c r="AW362" i="16"/>
  <c r="AR398" i="16"/>
  <c r="AI459" i="16"/>
  <c r="E281" i="16"/>
  <c r="W322" i="16"/>
  <c r="AV287" i="16"/>
  <c r="P284" i="16"/>
  <c r="R349" i="16"/>
  <c r="AC256" i="16"/>
  <c r="AM380" i="16"/>
  <c r="BA131" i="16"/>
  <c r="AM387" i="16"/>
  <c r="S470" i="16"/>
  <c r="AY422" i="16"/>
  <c r="H319" i="16"/>
  <c r="X271" i="16"/>
  <c r="AZ144" i="16"/>
  <c r="AV385" i="16"/>
  <c r="W310" i="16"/>
  <c r="S253" i="16"/>
  <c r="AT77" i="16"/>
  <c r="AO373" i="16"/>
  <c r="J296" i="16"/>
  <c r="P370" i="16"/>
  <c r="AC271" i="16"/>
  <c r="AR317" i="16"/>
  <c r="AY380" i="16"/>
  <c r="AV89" i="16"/>
  <c r="Z426" i="16"/>
  <c r="BA324" i="16"/>
  <c r="AX260" i="16"/>
  <c r="S210" i="16"/>
  <c r="AW367" i="16"/>
  <c r="I344" i="16"/>
  <c r="AK232" i="16"/>
  <c r="K321" i="16"/>
  <c r="AJ308" i="16"/>
  <c r="AS189" i="16"/>
  <c r="O210" i="16"/>
  <c r="V227" i="16"/>
  <c r="AV164" i="16"/>
  <c r="AA348" i="16"/>
  <c r="O282" i="16"/>
  <c r="AF378" i="16"/>
  <c r="S361" i="16"/>
  <c r="AC284" i="16"/>
  <c r="AK169" i="16"/>
  <c r="F342" i="16"/>
  <c r="Z483" i="16"/>
  <c r="AF315" i="16"/>
  <c r="AD287" i="16"/>
  <c r="AD309" i="16"/>
  <c r="BA162" i="16"/>
  <c r="G84" i="16"/>
  <c r="AR322" i="16"/>
  <c r="N273" i="16"/>
  <c r="S102" i="16"/>
  <c r="AG221" i="16"/>
  <c r="AL357" i="16"/>
  <c r="BA119" i="16"/>
  <c r="AF398" i="16"/>
  <c r="AP211" i="16"/>
  <c r="S326" i="16"/>
  <c r="AE387" i="16"/>
  <c r="AS117" i="16"/>
  <c r="D395" i="16"/>
  <c r="F305" i="16"/>
  <c r="AT388" i="16"/>
  <c r="J439" i="16"/>
  <c r="AK404" i="16"/>
  <c r="AI217" i="16"/>
  <c r="O344" i="16"/>
  <c r="J298" i="16"/>
  <c r="L374" i="16"/>
  <c r="U389" i="16"/>
  <c r="Q402" i="16"/>
  <c r="AJ380" i="16"/>
  <c r="F289" i="16"/>
  <c r="Z418" i="16"/>
  <c r="I115" i="16"/>
  <c r="AF441" i="16"/>
  <c r="AA502" i="16"/>
  <c r="AH325" i="16"/>
  <c r="X373" i="16"/>
  <c r="AC398" i="16"/>
  <c r="L450" i="16"/>
  <c r="BA267" i="16"/>
  <c r="N200" i="16"/>
  <c r="Q335" i="16"/>
  <c r="P491" i="16"/>
  <c r="M215" i="16"/>
  <c r="AL268" i="16"/>
  <c r="AC169" i="16"/>
  <c r="AP440" i="16"/>
  <c r="AZ201" i="16"/>
  <c r="AO476" i="16"/>
  <c r="G315" i="16"/>
  <c r="AS302" i="16"/>
  <c r="P348" i="16"/>
  <c r="AK166" i="16"/>
  <c r="E412" i="16"/>
  <c r="U233" i="16"/>
  <c r="K338" i="16"/>
  <c r="BA271" i="16"/>
  <c r="AB247" i="16"/>
  <c r="V250" i="16"/>
  <c r="J319" i="16"/>
  <c r="Z116" i="16"/>
  <c r="AQ129" i="16"/>
  <c r="AI194" i="16"/>
  <c r="D364" i="16"/>
  <c r="E264" i="16"/>
  <c r="BA355" i="16"/>
  <c r="AV499" i="16"/>
  <c r="AW159" i="16"/>
  <c r="R252" i="16"/>
  <c r="U390" i="16"/>
  <c r="AA284" i="16"/>
  <c r="N67" i="16"/>
  <c r="N337" i="16"/>
  <c r="AC417" i="16"/>
  <c r="AB363" i="16"/>
  <c r="AQ347" i="16"/>
  <c r="F300" i="16"/>
  <c r="AI252" i="16"/>
  <c r="AM338" i="16"/>
  <c r="N253" i="16"/>
  <c r="AV363" i="16"/>
  <c r="AR239" i="16"/>
  <c r="T407" i="16"/>
  <c r="AL464" i="16"/>
  <c r="G302" i="16"/>
  <c r="AK97" i="16"/>
  <c r="AL214" i="16"/>
  <c r="L269" i="16"/>
  <c r="AN441" i="16"/>
  <c r="AW220" i="16"/>
  <c r="Y359" i="16"/>
  <c r="AM427" i="16"/>
  <c r="AG414" i="16"/>
  <c r="AQ496" i="16"/>
  <c r="X413" i="16"/>
  <c r="AF419" i="16"/>
  <c r="D413" i="16"/>
  <c r="AQ344" i="16"/>
  <c r="BA370" i="16"/>
  <c r="M241" i="16"/>
  <c r="J120" i="16"/>
  <c r="G224" i="16"/>
  <c r="W453" i="16"/>
  <c r="BA264" i="16"/>
  <c r="AJ291" i="16"/>
  <c r="AE487" i="16"/>
  <c r="L399" i="16"/>
  <c r="O321" i="16"/>
  <c r="AP445" i="16"/>
  <c r="AR182" i="16"/>
  <c r="R336" i="16"/>
  <c r="F280" i="16"/>
  <c r="T131" i="16"/>
  <c r="Z296" i="16"/>
  <c r="AV409" i="16"/>
  <c r="AJ306" i="16"/>
  <c r="D317" i="16"/>
  <c r="AI127" i="16"/>
  <c r="V166" i="16"/>
  <c r="AX209" i="16"/>
  <c r="AF235" i="16"/>
  <c r="AW361" i="16"/>
  <c r="AN399" i="16"/>
  <c r="AU94" i="16"/>
  <c r="V229" i="16"/>
  <c r="AU359" i="16"/>
  <c r="O297" i="16"/>
  <c r="T334" i="16"/>
  <c r="K162" i="16"/>
  <c r="F296" i="16"/>
  <c r="AK252" i="16"/>
  <c r="X287" i="16"/>
  <c r="AZ174" i="16"/>
  <c r="AN312" i="16"/>
  <c r="T404" i="16"/>
  <c r="F355" i="16"/>
  <c r="O401" i="16"/>
  <c r="AW250" i="16"/>
  <c r="AH167" i="16"/>
  <c r="AI323" i="16"/>
  <c r="Q123" i="16"/>
  <c r="AG174" i="16"/>
  <c r="AM375" i="16"/>
  <c r="AO311" i="16"/>
  <c r="X223" i="16"/>
  <c r="R244" i="16"/>
  <c r="E152" i="16"/>
  <c r="AN214" i="16"/>
  <c r="AX106" i="16"/>
  <c r="N459" i="16"/>
  <c r="AY89" i="16"/>
  <c r="AO335" i="16"/>
  <c r="AI371" i="16"/>
  <c r="AI479" i="16"/>
  <c r="AN229" i="16"/>
  <c r="AO271" i="16"/>
  <c r="F480" i="16"/>
  <c r="T456" i="16"/>
  <c r="Y264" i="16"/>
  <c r="R372" i="16"/>
  <c r="R159" i="16"/>
  <c r="AJ362" i="16"/>
  <c r="O445" i="16"/>
  <c r="AE278" i="16"/>
  <c r="AX281" i="16"/>
  <c r="Y385" i="16"/>
  <c r="R278" i="16"/>
  <c r="AG300" i="16"/>
  <c r="AT433" i="16"/>
  <c r="AG416" i="16"/>
  <c r="AN296" i="16"/>
  <c r="D399" i="16"/>
  <c r="E322" i="16"/>
  <c r="P278" i="16"/>
  <c r="P446" i="16"/>
  <c r="AS274" i="16"/>
  <c r="U238" i="16"/>
  <c r="AH135" i="16"/>
  <c r="AC208" i="16"/>
  <c r="AP364" i="16"/>
  <c r="AV494" i="16"/>
  <c r="U31" i="16"/>
  <c r="O351" i="16"/>
  <c r="I280" i="16"/>
  <c r="AK385" i="16"/>
  <c r="H305" i="16"/>
  <c r="AU272" i="16"/>
  <c r="AE368" i="16"/>
  <c r="AQ194" i="16"/>
  <c r="D348" i="16"/>
  <c r="V348" i="16"/>
  <c r="BA252" i="16"/>
  <c r="AS372" i="16"/>
  <c r="AQ151" i="16"/>
  <c r="N389" i="16"/>
  <c r="AA237" i="16"/>
  <c r="AN337" i="16"/>
  <c r="AB235" i="16"/>
  <c r="AL154" i="16"/>
  <c r="T481" i="16"/>
  <c r="AM470" i="16"/>
  <c r="AE377" i="16"/>
  <c r="W429" i="16"/>
  <c r="AV293" i="16"/>
  <c r="AK358" i="16"/>
  <c r="D271" i="16"/>
  <c r="J331" i="16"/>
  <c r="AG387" i="16"/>
  <c r="AB365" i="16"/>
  <c r="O183" i="16"/>
  <c r="AL371" i="16"/>
  <c r="AI398" i="16"/>
  <c r="P433" i="16"/>
  <c r="AK319" i="16"/>
  <c r="AJ33" i="16"/>
  <c r="W331" i="16"/>
  <c r="K320" i="16"/>
  <c r="T179" i="16"/>
  <c r="Z157" i="16"/>
  <c r="Q381" i="16"/>
  <c r="L337" i="16"/>
  <c r="AW294" i="16"/>
  <c r="AD289" i="16"/>
  <c r="H272" i="16"/>
  <c r="AN269" i="16"/>
  <c r="U22" i="16"/>
  <c r="Z373" i="16"/>
  <c r="AZ187" i="16"/>
  <c r="AM10" i="16"/>
  <c r="Y110" i="16"/>
  <c r="H333" i="16"/>
  <c r="O476" i="16"/>
  <c r="G278" i="16"/>
  <c r="W419" i="16"/>
  <c r="AT489" i="16"/>
  <c r="AR310" i="16"/>
  <c r="AF259" i="16"/>
  <c r="S205" i="16"/>
  <c r="AQ267" i="16"/>
  <c r="AX280" i="16"/>
  <c r="AC231" i="16"/>
  <c r="AV289" i="16"/>
  <c r="H296" i="16"/>
  <c r="AW375" i="16"/>
  <c r="AY366" i="16"/>
  <c r="AB346" i="16"/>
  <c r="S250" i="16"/>
  <c r="Y197" i="16"/>
  <c r="AF277" i="16"/>
  <c r="G301" i="16"/>
  <c r="AZ363" i="16"/>
  <c r="S27" i="16"/>
  <c r="AM374" i="16"/>
  <c r="K329" i="16"/>
  <c r="AW330" i="16"/>
  <c r="S138" i="16"/>
  <c r="AY402" i="16"/>
  <c r="AT84" i="16"/>
  <c r="V279" i="16"/>
  <c r="AX202" i="16"/>
  <c r="J140" i="16"/>
  <c r="AV131" i="16"/>
  <c r="AA204" i="16"/>
  <c r="U355" i="16"/>
  <c r="P244" i="16"/>
  <c r="AL179" i="16"/>
  <c r="AV479" i="16"/>
  <c r="O483" i="16"/>
  <c r="Z409" i="16"/>
  <c r="AS183" i="16"/>
  <c r="L130" i="16"/>
  <c r="AN340" i="16"/>
  <c r="W318" i="16"/>
  <c r="V426" i="16"/>
  <c r="AJ426" i="16"/>
  <c r="Q293" i="16"/>
  <c r="Q355" i="16"/>
  <c r="AU169" i="16"/>
  <c r="X475" i="16"/>
  <c r="D165" i="16"/>
  <c r="X392" i="16"/>
  <c r="AN64" i="16"/>
  <c r="AO321" i="16"/>
  <c r="AP267" i="16"/>
  <c r="N476" i="16"/>
  <c r="AC455" i="16"/>
  <c r="D199" i="16"/>
  <c r="H494" i="16"/>
  <c r="N16" i="16"/>
  <c r="AF193" i="16"/>
  <c r="J340" i="16"/>
  <c r="AJ391" i="16"/>
  <c r="T237" i="16"/>
  <c r="AA422" i="16"/>
  <c r="F191" i="16"/>
  <c r="U319" i="16"/>
  <c r="L464" i="16"/>
  <c r="AW394" i="16"/>
  <c r="AJ367" i="16"/>
  <c r="AJ472" i="16"/>
  <c r="AZ353" i="16"/>
  <c r="T491" i="16"/>
  <c r="AK326" i="16"/>
  <c r="AO498" i="16"/>
  <c r="AY455" i="16"/>
  <c r="G259" i="16"/>
  <c r="O432" i="16"/>
  <c r="AB273" i="16"/>
  <c r="AL369" i="16"/>
  <c r="AQ239" i="16"/>
  <c r="V389" i="16"/>
  <c r="H378" i="16"/>
  <c r="AD209" i="16"/>
  <c r="AG55" i="16"/>
  <c r="AB207" i="16"/>
  <c r="K195" i="16"/>
  <c r="E313" i="16"/>
  <c r="P43" i="16"/>
  <c r="AV15" i="16"/>
  <c r="H235" i="16"/>
  <c r="AB312" i="16"/>
  <c r="T255" i="16"/>
  <c r="AI418" i="16"/>
  <c r="AH284" i="16"/>
  <c r="X418" i="16"/>
  <c r="U493" i="16"/>
  <c r="AX335" i="16"/>
  <c r="AK237" i="16"/>
  <c r="V237" i="16"/>
  <c r="AA130" i="16"/>
  <c r="AB453" i="16"/>
  <c r="H281" i="16"/>
  <c r="AT361" i="16"/>
  <c r="I162" i="16"/>
  <c r="T278" i="16"/>
  <c r="U235" i="16"/>
  <c r="AU357" i="16"/>
  <c r="Q287" i="16"/>
  <c r="V156" i="16"/>
  <c r="R373" i="16"/>
  <c r="Q220" i="16"/>
  <c r="AB329" i="16"/>
  <c r="AN151" i="16"/>
  <c r="R367" i="16"/>
  <c r="AT283" i="16"/>
  <c r="W243" i="16"/>
  <c r="AO468" i="16"/>
  <c r="AK133" i="16"/>
  <c r="E198" i="16"/>
  <c r="AV398" i="16"/>
  <c r="AJ282" i="16"/>
  <c r="AQ242" i="16"/>
  <c r="AL151" i="16"/>
  <c r="AH433" i="16"/>
  <c r="E431" i="16"/>
  <c r="AX459" i="16"/>
  <c r="G341" i="16"/>
  <c r="AZ288" i="16"/>
  <c r="AH300" i="16"/>
  <c r="U224" i="16"/>
  <c r="AY338" i="16"/>
  <c r="Z369" i="16"/>
  <c r="AT272" i="16"/>
  <c r="F185" i="16"/>
  <c r="AN336" i="16"/>
  <c r="AG359" i="16"/>
  <c r="AX356" i="16"/>
  <c r="BA428" i="16"/>
  <c r="AW411" i="16"/>
  <c r="AL373" i="16"/>
  <c r="AQ171" i="16"/>
  <c r="AK125" i="16"/>
  <c r="G284" i="16"/>
  <c r="AA243" i="16"/>
  <c r="M240" i="16"/>
  <c r="BA300" i="16"/>
  <c r="AR217" i="16"/>
  <c r="AB185" i="16"/>
  <c r="N156" i="16"/>
  <c r="AI334" i="16"/>
  <c r="Y124" i="16"/>
  <c r="AY222" i="16"/>
  <c r="AI258" i="16"/>
  <c r="K210" i="16"/>
  <c r="R371" i="16"/>
  <c r="R431" i="16"/>
  <c r="AT483" i="16"/>
  <c r="AQ394" i="16"/>
  <c r="AE422" i="16"/>
  <c r="AE380" i="16"/>
  <c r="AJ369" i="16"/>
  <c r="O279" i="16"/>
  <c r="AI325" i="16"/>
  <c r="I293" i="16"/>
  <c r="J396" i="16"/>
  <c r="AE321" i="16"/>
  <c r="AP92" i="16"/>
  <c r="R299" i="16"/>
  <c r="I295" i="16"/>
  <c r="R279" i="16"/>
  <c r="AT399" i="16"/>
  <c r="AU491" i="16"/>
  <c r="P301" i="16"/>
  <c r="I405" i="16"/>
  <c r="BA296" i="16"/>
  <c r="L376" i="16"/>
  <c r="U476" i="16"/>
  <c r="R291" i="16"/>
  <c r="AZ194" i="16"/>
  <c r="AP290" i="16"/>
  <c r="D224" i="16"/>
  <c r="G346" i="16"/>
  <c r="I469" i="16"/>
  <c r="AM257" i="16"/>
  <c r="M370" i="16"/>
  <c r="G264" i="16"/>
  <c r="AJ313" i="16"/>
  <c r="AB459" i="16"/>
  <c r="Z351" i="16"/>
  <c r="P502" i="16"/>
  <c r="AM270" i="16"/>
  <c r="AI476" i="16"/>
  <c r="AK141" i="16"/>
  <c r="AO276" i="16"/>
  <c r="L315" i="16"/>
  <c r="U383" i="16"/>
  <c r="V111" i="16"/>
  <c r="T288" i="16"/>
  <c r="J114" i="16"/>
  <c r="BA275" i="16"/>
  <c r="AQ361" i="16"/>
  <c r="AW267" i="16"/>
  <c r="AS193" i="16"/>
  <c r="P235" i="16"/>
  <c r="AC262" i="16"/>
  <c r="AR205" i="16"/>
  <c r="AV218" i="16"/>
  <c r="AK93" i="16"/>
  <c r="AL448" i="16"/>
  <c r="R4" i="16"/>
  <c r="F78" i="16"/>
  <c r="AZ308" i="16"/>
  <c r="J393" i="16"/>
  <c r="AJ422" i="16"/>
  <c r="T397" i="16"/>
  <c r="G147" i="16"/>
  <c r="AK383" i="16"/>
  <c r="H454" i="16"/>
  <c r="Q351" i="16"/>
  <c r="AY61" i="16"/>
  <c r="AO294" i="16"/>
  <c r="AY307" i="16"/>
  <c r="AZ206" i="16"/>
  <c r="AN424" i="16"/>
  <c r="AQ131" i="16"/>
  <c r="AB265" i="16"/>
  <c r="Z122" i="16"/>
  <c r="AP330" i="16"/>
  <c r="AZ185" i="16"/>
  <c r="AF155" i="16"/>
  <c r="E347" i="16"/>
  <c r="BA457" i="16"/>
  <c r="AL226" i="16"/>
  <c r="Q174" i="16"/>
  <c r="Y317" i="16"/>
  <c r="F29" i="16"/>
  <c r="D237" i="16"/>
  <c r="W313" i="16"/>
  <c r="AZ297" i="16"/>
  <c r="U130" i="16"/>
  <c r="AD185" i="16"/>
  <c r="AX182" i="16"/>
  <c r="AU371" i="16"/>
  <c r="AG276" i="16"/>
  <c r="AL451" i="16"/>
  <c r="AT358" i="16"/>
  <c r="AC458" i="16"/>
  <c r="M384" i="16"/>
  <c r="F322" i="16"/>
  <c r="AB406" i="16"/>
  <c r="AR269" i="16"/>
  <c r="E345" i="16"/>
  <c r="R307" i="16"/>
  <c r="AH347" i="16"/>
  <c r="AB3" i="16"/>
  <c r="AZ94" i="16"/>
  <c r="Y282" i="16"/>
  <c r="AR180" i="16"/>
  <c r="AZ316" i="16"/>
  <c r="R321" i="16"/>
  <c r="W280" i="16"/>
  <c r="AJ307" i="16"/>
  <c r="U248" i="16"/>
  <c r="AM196" i="16"/>
  <c r="L331" i="16"/>
  <c r="AM249" i="16"/>
  <c r="P421" i="16"/>
  <c r="AK290" i="16"/>
  <c r="Y267" i="16"/>
  <c r="AI308" i="16"/>
  <c r="I120" i="16"/>
  <c r="Y156" i="16"/>
  <c r="AM351" i="16"/>
  <c r="AX300" i="16"/>
  <c r="AG160" i="16"/>
  <c r="AL238" i="16"/>
  <c r="AA330" i="16"/>
  <c r="AV305" i="16"/>
  <c r="AZ210" i="16"/>
  <c r="H294" i="16"/>
  <c r="AK315" i="16"/>
  <c r="AW280" i="16"/>
  <c r="X131" i="16"/>
  <c r="AX267" i="16"/>
  <c r="AW335" i="16"/>
  <c r="K172" i="16"/>
  <c r="Z264" i="16"/>
  <c r="AD426" i="16"/>
  <c r="R322" i="16"/>
  <c r="AV339" i="16"/>
  <c r="AO412" i="16"/>
  <c r="AH332" i="16"/>
  <c r="AT308" i="16"/>
  <c r="AI410" i="16"/>
  <c r="AS335" i="16"/>
  <c r="AW272" i="16"/>
  <c r="AN430" i="16"/>
  <c r="G492" i="16"/>
  <c r="V483" i="16"/>
  <c r="AC356" i="16"/>
  <c r="AE229" i="16"/>
  <c r="P464" i="16"/>
  <c r="J427" i="16"/>
  <c r="Q328" i="16"/>
  <c r="D313" i="16"/>
  <c r="AY353" i="16"/>
  <c r="M306" i="16"/>
  <c r="AI348" i="16"/>
  <c r="Z359" i="16"/>
  <c r="U320" i="16"/>
  <c r="AP324" i="16"/>
  <c r="AV390" i="16"/>
  <c r="AK346" i="16"/>
  <c r="AM309" i="16"/>
  <c r="AN277" i="16"/>
  <c r="AF326" i="16"/>
  <c r="F407" i="16"/>
  <c r="AD243" i="16"/>
  <c r="AX388" i="16"/>
  <c r="W380" i="16"/>
  <c r="AM274" i="16"/>
  <c r="AF401" i="16"/>
  <c r="H255" i="16"/>
  <c r="L177" i="16"/>
  <c r="G105" i="16"/>
  <c r="AD332" i="16"/>
  <c r="AH296" i="16"/>
  <c r="V308" i="16"/>
  <c r="W274" i="16"/>
  <c r="AU310" i="16"/>
  <c r="AD440" i="16"/>
  <c r="U357" i="16"/>
  <c r="U257" i="16"/>
  <c r="W220" i="16"/>
  <c r="H280" i="16"/>
  <c r="AT301" i="16"/>
  <c r="Y407" i="16"/>
  <c r="J382" i="16"/>
  <c r="F200" i="16"/>
  <c r="AE384" i="16"/>
  <c r="AF349" i="16"/>
  <c r="AG332" i="16"/>
  <c r="M269" i="16"/>
  <c r="AR134" i="16"/>
  <c r="AR292" i="16"/>
  <c r="AJ374" i="16"/>
  <c r="AN34" i="16"/>
  <c r="I375" i="16"/>
  <c r="BA420" i="16"/>
  <c r="H299" i="16"/>
  <c r="AO499" i="16"/>
  <c r="AN344" i="16"/>
  <c r="AF201" i="16"/>
  <c r="AJ321" i="16"/>
  <c r="AI373" i="16"/>
  <c r="AO463" i="16"/>
  <c r="AA380" i="16"/>
  <c r="AA148" i="16"/>
  <c r="AO342" i="16"/>
  <c r="K263" i="16"/>
  <c r="W254" i="16"/>
  <c r="J343" i="16"/>
  <c r="V358" i="16"/>
  <c r="I168" i="16"/>
  <c r="AP110" i="16"/>
  <c r="L443" i="16"/>
  <c r="AO385" i="16"/>
  <c r="AI407" i="16"/>
  <c r="AR420" i="16"/>
  <c r="K467" i="16"/>
  <c r="P307" i="16"/>
  <c r="AG87" i="16"/>
  <c r="T406" i="16"/>
  <c r="Q20" i="16"/>
  <c r="AD75" i="16"/>
  <c r="AE288" i="16"/>
  <c r="N224" i="16"/>
  <c r="AT136" i="16"/>
  <c r="J337" i="16"/>
  <c r="AX241" i="16"/>
  <c r="AC58" i="16"/>
  <c r="AE292" i="16"/>
  <c r="I311" i="16"/>
  <c r="S108" i="16"/>
  <c r="AD284" i="16"/>
  <c r="L323" i="16"/>
  <c r="N409" i="16"/>
  <c r="AL366" i="16"/>
  <c r="G314" i="16"/>
  <c r="Q212" i="16"/>
  <c r="AO259" i="16"/>
  <c r="Q213" i="16"/>
  <c r="J325" i="16"/>
  <c r="X171" i="16"/>
  <c r="I87" i="16"/>
  <c r="AO68" i="16"/>
  <c r="AR379" i="16"/>
  <c r="R275" i="16"/>
  <c r="L316" i="16"/>
  <c r="V287" i="16"/>
  <c r="AE343" i="16"/>
  <c r="AA287" i="16"/>
  <c r="AO446" i="16"/>
  <c r="AY300" i="16"/>
  <c r="AA257" i="16"/>
  <c r="Z465" i="16"/>
  <c r="U272" i="16"/>
  <c r="L391" i="16"/>
  <c r="I281" i="16"/>
  <c r="AB142" i="16"/>
  <c r="AE13" i="16"/>
  <c r="N275" i="16"/>
  <c r="W18" i="16"/>
  <c r="AH440" i="16"/>
  <c r="P331" i="16"/>
  <c r="K330" i="16"/>
  <c r="AJ273" i="16"/>
  <c r="U440" i="16"/>
  <c r="T273" i="16"/>
  <c r="AJ194" i="16"/>
  <c r="AR224" i="16"/>
  <c r="L221" i="16"/>
  <c r="E197" i="16"/>
  <c r="AI368" i="16"/>
  <c r="AZ494" i="16"/>
  <c r="AN248" i="16"/>
  <c r="P353" i="16"/>
  <c r="AC113" i="16"/>
  <c r="AS405" i="16"/>
  <c r="AY386" i="16"/>
  <c r="AD319" i="16"/>
  <c r="P273" i="16"/>
  <c r="AG166" i="16"/>
  <c r="G304" i="16"/>
  <c r="AI104" i="16"/>
  <c r="AQ257" i="16"/>
  <c r="W147" i="16"/>
  <c r="AP301" i="16"/>
  <c r="Y198" i="16"/>
  <c r="AN240" i="16"/>
  <c r="W269" i="16"/>
  <c r="AE255" i="16"/>
  <c r="AQ282" i="16"/>
  <c r="O222" i="16"/>
  <c r="AG404" i="16"/>
  <c r="N146" i="16"/>
  <c r="AS341" i="16"/>
  <c r="W299" i="16"/>
  <c r="N376" i="16"/>
  <c r="AR321" i="16"/>
  <c r="AV498" i="16"/>
  <c r="AR192" i="16"/>
  <c r="S311" i="16"/>
  <c r="AW475" i="16"/>
  <c r="AR449" i="16"/>
  <c r="AP281" i="16"/>
  <c r="V200" i="16"/>
  <c r="AV183" i="16"/>
  <c r="R269" i="16"/>
  <c r="P494" i="16"/>
  <c r="N125" i="16"/>
  <c r="AP303" i="16"/>
  <c r="AS227" i="16"/>
  <c r="Q400" i="16"/>
  <c r="Z326" i="16"/>
  <c r="Q450" i="16"/>
  <c r="AT206" i="16"/>
  <c r="AL291" i="16"/>
  <c r="L289" i="16"/>
  <c r="T192" i="16"/>
  <c r="I233" i="16"/>
  <c r="Y253" i="16"/>
  <c r="AL452" i="16"/>
  <c r="BA353" i="16"/>
  <c r="AB399" i="16"/>
  <c r="AY226" i="16"/>
  <c r="AH264" i="16"/>
  <c r="E97" i="16"/>
  <c r="AX204" i="16"/>
  <c r="R476" i="16"/>
  <c r="Z298" i="16"/>
  <c r="AE182" i="16"/>
  <c r="P357" i="16"/>
  <c r="BA282" i="16"/>
  <c r="P253" i="16"/>
  <c r="K221" i="16"/>
  <c r="AN383" i="16"/>
  <c r="N270" i="16"/>
  <c r="AJ361" i="16"/>
  <c r="AB349" i="16"/>
  <c r="S82" i="16"/>
  <c r="E205" i="16"/>
  <c r="AQ269" i="16"/>
  <c r="AP139" i="16"/>
  <c r="AV39" i="16"/>
  <c r="AE95" i="16"/>
  <c r="AV275" i="16"/>
  <c r="X303" i="16"/>
  <c r="S296" i="16"/>
  <c r="AG253" i="16"/>
  <c r="U13" i="16"/>
  <c r="AP259" i="16"/>
  <c r="AC286" i="16"/>
  <c r="AT369" i="16"/>
  <c r="N335" i="16"/>
  <c r="AM418" i="16"/>
  <c r="AH405" i="16"/>
  <c r="M221" i="16"/>
  <c r="AJ356" i="16"/>
  <c r="X378" i="16"/>
  <c r="AU112" i="16"/>
  <c r="AJ68" i="16"/>
  <c r="AO226" i="16"/>
  <c r="U346" i="16"/>
  <c r="P360" i="16"/>
  <c r="E346" i="16"/>
  <c r="BA257" i="16"/>
  <c r="Z206" i="16"/>
  <c r="H139" i="16"/>
  <c r="AM127" i="16"/>
  <c r="AL172" i="16"/>
  <c r="AV300" i="16"/>
  <c r="X183" i="16"/>
  <c r="AY250" i="16"/>
  <c r="AF161" i="16"/>
  <c r="P240" i="16"/>
  <c r="AC227" i="16"/>
  <c r="AU346" i="16"/>
  <c r="G452" i="16"/>
  <c r="Y341" i="16"/>
  <c r="AJ407" i="16"/>
  <c r="AP276" i="16"/>
  <c r="H313" i="16"/>
  <c r="AP318" i="16"/>
  <c r="AR419" i="16"/>
  <c r="T320" i="16"/>
  <c r="AG189" i="16"/>
  <c r="AB158" i="16"/>
  <c r="AT377" i="16"/>
  <c r="J446" i="16"/>
  <c r="Z323" i="16"/>
  <c r="U400" i="16"/>
  <c r="AQ199" i="16"/>
  <c r="F297" i="16"/>
  <c r="H431" i="16"/>
  <c r="J457" i="16"/>
  <c r="AN196" i="16"/>
  <c r="H262" i="16"/>
  <c r="AA38" i="16"/>
  <c r="BA192" i="16"/>
  <c r="AW412" i="16"/>
  <c r="AE359" i="16"/>
  <c r="AV330" i="16"/>
  <c r="K282" i="16"/>
  <c r="AE335" i="16"/>
  <c r="AS198" i="16"/>
  <c r="Y192" i="16"/>
  <c r="T244" i="16"/>
  <c r="W374" i="16"/>
  <c r="AA193" i="16"/>
  <c r="R274" i="16"/>
  <c r="AY279" i="16"/>
  <c r="AG458" i="16"/>
  <c r="H419" i="16"/>
  <c r="K475" i="16"/>
  <c r="AW395" i="16"/>
  <c r="X265" i="16"/>
  <c r="Y320" i="16"/>
  <c r="T332" i="16"/>
  <c r="AB136" i="16"/>
  <c r="AX418" i="16"/>
  <c r="AF72" i="16"/>
  <c r="E306" i="16"/>
  <c r="AR236" i="16"/>
  <c r="E394" i="16"/>
  <c r="AE382" i="16"/>
  <c r="Z374" i="16"/>
  <c r="I367" i="16"/>
  <c r="AJ279" i="16"/>
  <c r="AP463" i="16"/>
  <c r="AK277" i="16"/>
  <c r="AD439" i="16"/>
  <c r="D417" i="16"/>
  <c r="W194" i="16"/>
  <c r="AI177" i="16"/>
  <c r="AT352" i="16"/>
  <c r="AY224" i="16"/>
  <c r="F259" i="16"/>
  <c r="J237" i="16"/>
  <c r="AF294" i="16"/>
  <c r="AZ367" i="16"/>
  <c r="Z277" i="16"/>
  <c r="L160" i="16"/>
  <c r="S122" i="16"/>
  <c r="M309" i="16"/>
  <c r="AG185" i="16"/>
  <c r="W267" i="16"/>
  <c r="Q168" i="16"/>
  <c r="AO182" i="16"/>
  <c r="AW384" i="16"/>
  <c r="AE305" i="16"/>
  <c r="AC338" i="16"/>
  <c r="AB425" i="16"/>
  <c r="AT497" i="16"/>
  <c r="AL334" i="16"/>
  <c r="Y431" i="16"/>
  <c r="O381" i="16"/>
  <c r="U123" i="16"/>
  <c r="M228" i="16"/>
  <c r="AD17" i="16"/>
  <c r="J462" i="16"/>
  <c r="L279" i="16"/>
  <c r="M356" i="16"/>
  <c r="V122" i="16"/>
  <c r="AW313" i="16"/>
  <c r="AW437" i="16"/>
  <c r="AM277" i="16"/>
  <c r="AN207" i="16"/>
  <c r="O378" i="16"/>
  <c r="AX305" i="16"/>
  <c r="AE454" i="16"/>
  <c r="AZ307" i="16"/>
  <c r="AD304" i="16"/>
  <c r="AU277" i="16"/>
  <c r="G125" i="16"/>
  <c r="AW9" i="16"/>
  <c r="S2" i="16"/>
  <c r="AP297" i="16"/>
  <c r="N265" i="16"/>
  <c r="N305" i="16"/>
  <c r="AQ358" i="16"/>
  <c r="AY29" i="16"/>
  <c r="AI391" i="16"/>
  <c r="L144" i="16"/>
  <c r="D125" i="16"/>
  <c r="K325" i="16"/>
  <c r="O299" i="16"/>
  <c r="BA166" i="16"/>
  <c r="AS26" i="16"/>
  <c r="AU128" i="16"/>
  <c r="G281" i="16"/>
  <c r="N263" i="16"/>
  <c r="AQ309" i="16"/>
  <c r="AQ215" i="16"/>
  <c r="F18" i="16"/>
  <c r="AH40" i="16"/>
  <c r="AY334" i="16"/>
  <c r="AS72" i="16"/>
  <c r="V280" i="16"/>
  <c r="AA321" i="16"/>
  <c r="G160" i="16"/>
  <c r="AP124" i="16"/>
  <c r="AN129" i="16"/>
  <c r="T140" i="16"/>
  <c r="AL372" i="16"/>
  <c r="AO318" i="16"/>
  <c r="W409" i="16"/>
  <c r="W366" i="16"/>
  <c r="AP421" i="16"/>
  <c r="AT267" i="16"/>
  <c r="H444" i="16"/>
  <c r="V206" i="16"/>
  <c r="K364" i="16"/>
  <c r="AX429" i="16"/>
  <c r="AF225" i="16"/>
  <c r="G296" i="16"/>
  <c r="AR3" i="16"/>
  <c r="AH410" i="16"/>
  <c r="AY314" i="16"/>
  <c r="X286" i="16"/>
  <c r="AH103" i="16"/>
  <c r="Y350" i="16"/>
  <c r="AS496" i="16"/>
  <c r="AC488" i="16"/>
  <c r="AG313" i="16"/>
  <c r="AO296" i="16"/>
  <c r="M376" i="16"/>
  <c r="N171" i="16"/>
  <c r="AS228" i="16"/>
  <c r="E370" i="16"/>
  <c r="AF368" i="16"/>
  <c r="AN435" i="16"/>
  <c r="AY375" i="16"/>
  <c r="BA285" i="16"/>
  <c r="Q118" i="16"/>
  <c r="U324" i="16"/>
  <c r="AB317" i="16"/>
  <c r="W442" i="16"/>
  <c r="AE158" i="16"/>
  <c r="AZ239" i="16"/>
  <c r="AL449" i="16"/>
  <c r="AJ294" i="16"/>
  <c r="Q121" i="16"/>
  <c r="H354" i="16"/>
  <c r="AF321" i="16"/>
  <c r="AD451" i="16"/>
  <c r="AK369" i="16"/>
  <c r="R297" i="16"/>
  <c r="AA319" i="16"/>
  <c r="AV415" i="16"/>
  <c r="AF242" i="16"/>
  <c r="N344" i="16"/>
  <c r="M204" i="16"/>
  <c r="AS221" i="16"/>
  <c r="AG382" i="16"/>
  <c r="O468" i="16"/>
  <c r="AS259" i="16"/>
  <c r="N369" i="16"/>
  <c r="AX14" i="16"/>
  <c r="E73" i="16"/>
  <c r="AG376" i="16"/>
  <c r="AI336" i="16"/>
  <c r="O272" i="16"/>
  <c r="AP312" i="16"/>
  <c r="N168" i="16"/>
  <c r="AL345" i="16"/>
  <c r="E373" i="16"/>
  <c r="O280" i="16"/>
  <c r="Y263" i="16"/>
  <c r="T292" i="16"/>
  <c r="AY332" i="16"/>
  <c r="AJ215" i="16"/>
  <c r="AW252" i="16"/>
  <c r="AE133" i="16"/>
  <c r="T162" i="16"/>
  <c r="L304" i="16"/>
  <c r="AN437" i="16"/>
  <c r="G132" i="16"/>
  <c r="AQ209" i="16"/>
  <c r="T317" i="16"/>
  <c r="AU244" i="16"/>
  <c r="R231" i="16"/>
  <c r="D252" i="16"/>
  <c r="D380" i="16"/>
  <c r="G429" i="16"/>
  <c r="U172" i="16"/>
  <c r="AH189" i="16"/>
  <c r="AH77" i="16"/>
  <c r="AM376" i="16"/>
  <c r="AC241" i="16"/>
  <c r="AY471" i="16"/>
  <c r="Q276" i="16"/>
  <c r="AY238" i="16"/>
  <c r="S294" i="16"/>
  <c r="AS449" i="16"/>
  <c r="I275" i="16"/>
  <c r="N290" i="16"/>
  <c r="J418" i="16"/>
  <c r="AK243" i="16"/>
  <c r="BA438" i="16"/>
  <c r="AM153" i="16"/>
  <c r="AM480" i="16"/>
  <c r="M344" i="16"/>
  <c r="AW354" i="16"/>
  <c r="W391" i="16"/>
  <c r="Z314" i="16"/>
  <c r="E474" i="16"/>
  <c r="F313" i="16"/>
  <c r="J368" i="16"/>
  <c r="D379" i="16"/>
  <c r="J129" i="16"/>
  <c r="AN36" i="16"/>
  <c r="AN168" i="16"/>
  <c r="T266" i="16"/>
  <c r="H390" i="16"/>
  <c r="AD198" i="16"/>
  <c r="E193" i="16"/>
  <c r="AI366" i="16"/>
  <c r="AD122" i="16"/>
  <c r="V109" i="16"/>
  <c r="K177" i="16"/>
  <c r="K494" i="16"/>
  <c r="AC202" i="16"/>
  <c r="AH247" i="16"/>
  <c r="D163" i="16"/>
  <c r="T433" i="16"/>
  <c r="M249" i="16"/>
  <c r="AI261" i="16"/>
  <c r="AU369" i="16"/>
  <c r="P109" i="16"/>
  <c r="S123" i="16"/>
  <c r="AR212" i="16"/>
  <c r="F173" i="16"/>
  <c r="AY84" i="16"/>
  <c r="D495" i="16"/>
  <c r="H439" i="16"/>
  <c r="H174" i="16"/>
  <c r="AB372" i="16"/>
  <c r="AN418" i="16"/>
  <c r="AX375" i="16"/>
  <c r="Z202" i="16"/>
  <c r="AQ424" i="16"/>
  <c r="AC198" i="16"/>
  <c r="AC372" i="16"/>
  <c r="AU274" i="16"/>
  <c r="AT284" i="16"/>
  <c r="Y10" i="16"/>
  <c r="P324" i="16"/>
  <c r="AO263" i="16"/>
  <c r="P320" i="16"/>
  <c r="I112" i="16"/>
  <c r="AP426" i="16"/>
  <c r="G334" i="16"/>
  <c r="AQ55" i="16"/>
  <c r="AU294" i="16"/>
  <c r="AY277" i="16"/>
  <c r="AJ316" i="16"/>
  <c r="AT391" i="16"/>
  <c r="AK50" i="16"/>
  <c r="D396" i="16"/>
  <c r="AO441" i="16"/>
  <c r="AE379" i="16"/>
  <c r="AQ4" i="16"/>
  <c r="AG81" i="16"/>
  <c r="V394" i="16"/>
  <c r="AV219" i="16"/>
  <c r="AH438" i="16"/>
  <c r="K70" i="16"/>
  <c r="X487" i="16"/>
  <c r="AF163" i="16"/>
  <c r="AX210" i="16"/>
  <c r="AL403" i="16"/>
  <c r="Y195" i="16"/>
  <c r="I230" i="16"/>
  <c r="N319" i="16"/>
  <c r="S266" i="16"/>
  <c r="P155" i="16"/>
  <c r="O143" i="16"/>
  <c r="AZ72" i="16"/>
  <c r="AI184" i="16"/>
  <c r="Z254" i="16"/>
  <c r="AT281" i="16"/>
  <c r="AW223" i="16"/>
  <c r="W363" i="16"/>
  <c r="AN408" i="16"/>
  <c r="X396" i="16"/>
  <c r="AP233" i="16"/>
  <c r="J316" i="16"/>
  <c r="AK19" i="16"/>
  <c r="Z253" i="16"/>
  <c r="AR118" i="16"/>
  <c r="AM244" i="16"/>
  <c r="O184" i="16"/>
  <c r="AH307" i="16"/>
  <c r="AN330" i="16"/>
  <c r="AM238" i="16"/>
  <c r="Y134" i="16"/>
  <c r="O208" i="16"/>
  <c r="Y117" i="16"/>
  <c r="E132" i="16"/>
  <c r="L473" i="16"/>
  <c r="Q179" i="16"/>
  <c r="L281" i="16"/>
  <c r="AS233" i="16"/>
  <c r="BA298" i="16"/>
  <c r="T235" i="16"/>
  <c r="F334" i="16"/>
  <c r="BA399" i="16"/>
  <c r="H217" i="16"/>
  <c r="AT326" i="16"/>
  <c r="AQ60" i="16"/>
  <c r="AU212" i="16"/>
  <c r="AO134" i="16"/>
  <c r="L346" i="16"/>
  <c r="AO4" i="16"/>
  <c r="AH432" i="16"/>
  <c r="AG312" i="16"/>
  <c r="F193" i="16"/>
  <c r="AD330" i="16"/>
  <c r="AM364" i="16"/>
  <c r="AR240" i="16"/>
  <c r="AP274" i="16"/>
  <c r="AU247" i="16"/>
  <c r="AC310" i="16"/>
  <c r="L312" i="16"/>
  <c r="E427" i="16"/>
  <c r="AF336" i="16"/>
  <c r="J147" i="16"/>
  <c r="I345" i="16"/>
  <c r="AT382" i="16"/>
  <c r="AA107" i="16"/>
  <c r="N186" i="16"/>
  <c r="AN413" i="16"/>
  <c r="AB157" i="16"/>
  <c r="AJ82" i="16"/>
  <c r="H346" i="16"/>
  <c r="I353" i="16"/>
  <c r="AG394" i="16"/>
  <c r="AW353" i="16"/>
  <c r="AX215" i="16"/>
  <c r="H36" i="16"/>
  <c r="R284" i="16"/>
  <c r="AX409" i="16"/>
  <c r="U191" i="16"/>
  <c r="V231" i="16"/>
  <c r="W233" i="16"/>
  <c r="AT297" i="16"/>
  <c r="AN247" i="16"/>
  <c r="AL178" i="16"/>
  <c r="S254" i="16"/>
  <c r="M208" i="16"/>
  <c r="AT242" i="16"/>
  <c r="AD156" i="16"/>
  <c r="X257" i="16"/>
  <c r="M188" i="16"/>
  <c r="AP19" i="16"/>
  <c r="AZ386" i="16"/>
  <c r="AY387" i="16"/>
  <c r="Z7" i="16"/>
  <c r="AP432" i="16"/>
  <c r="K179" i="16"/>
  <c r="AK410" i="16"/>
  <c r="V448" i="16"/>
  <c r="N235" i="16"/>
  <c r="AB338" i="16"/>
  <c r="H115" i="16"/>
  <c r="AC187" i="16"/>
  <c r="AB404" i="16"/>
  <c r="W164" i="16"/>
  <c r="I200" i="16"/>
  <c r="L449" i="16"/>
  <c r="AH178" i="16"/>
  <c r="AM159" i="16"/>
  <c r="X308" i="16"/>
  <c r="P210" i="16"/>
  <c r="J435" i="16"/>
  <c r="AT275" i="16"/>
  <c r="AL379" i="16"/>
  <c r="U271" i="16"/>
  <c r="AG252" i="16"/>
  <c r="AW306" i="16"/>
  <c r="AC131" i="16"/>
  <c r="BA210" i="16"/>
  <c r="T410" i="16"/>
  <c r="AD401" i="16"/>
  <c r="V302" i="16"/>
  <c r="AF245" i="16"/>
  <c r="AY291" i="16"/>
  <c r="AP235" i="16"/>
  <c r="AF192" i="16"/>
  <c r="AV259" i="16"/>
  <c r="R383" i="16"/>
  <c r="S91" i="16"/>
  <c r="AB175" i="16"/>
  <c r="Z387" i="16"/>
  <c r="H177" i="16"/>
  <c r="K307" i="16"/>
  <c r="AI253" i="16"/>
  <c r="AG172" i="16"/>
  <c r="AA138" i="16"/>
  <c r="AD91" i="16"/>
  <c r="V168" i="16"/>
  <c r="N280" i="16"/>
  <c r="J390" i="16"/>
  <c r="AO197" i="16"/>
  <c r="O481" i="16"/>
  <c r="O41" i="16"/>
  <c r="Z272" i="16"/>
  <c r="AC217" i="16"/>
  <c r="Q175" i="16"/>
  <c r="J222" i="16"/>
  <c r="X123" i="16"/>
  <c r="M129" i="16"/>
  <c r="AG360" i="16"/>
  <c r="K354" i="16"/>
  <c r="Q354" i="16"/>
  <c r="H259" i="16"/>
  <c r="AN138" i="16"/>
  <c r="R234" i="16"/>
  <c r="AU10" i="16"/>
  <c r="AB410" i="16"/>
  <c r="Y194" i="16"/>
  <c r="AT256" i="16"/>
  <c r="AC250" i="16"/>
  <c r="D32" i="16"/>
  <c r="R266" i="16"/>
  <c r="S169" i="16"/>
  <c r="H168" i="16"/>
  <c r="G221" i="16"/>
  <c r="AK94" i="16"/>
  <c r="AA127" i="16"/>
  <c r="J307" i="16"/>
  <c r="AV98" i="16"/>
  <c r="N93" i="16"/>
  <c r="K383" i="16"/>
  <c r="V377" i="16"/>
  <c r="AT269" i="16"/>
  <c r="H464" i="16"/>
  <c r="AX129" i="16"/>
  <c r="AB264" i="16"/>
  <c r="AS163" i="16"/>
  <c r="E359" i="16"/>
  <c r="J43" i="16"/>
  <c r="AG356" i="16"/>
  <c r="AF289" i="16"/>
  <c r="BA400" i="16"/>
  <c r="W64" i="16"/>
  <c r="AI199" i="16"/>
  <c r="AQ104" i="16"/>
  <c r="L40" i="16"/>
  <c r="W271" i="16"/>
  <c r="AP243" i="16"/>
  <c r="AI238" i="16"/>
  <c r="AJ93" i="16"/>
  <c r="AP65" i="16"/>
  <c r="K185" i="16"/>
  <c r="X296" i="16"/>
  <c r="AH276" i="16"/>
  <c r="X263" i="16"/>
  <c r="AJ419" i="16"/>
  <c r="Z283" i="16"/>
  <c r="D96" i="16"/>
  <c r="AP177" i="16"/>
  <c r="G428" i="16"/>
  <c r="AV182" i="16"/>
  <c r="AZ331" i="16"/>
  <c r="AR207" i="16"/>
  <c r="P313" i="16"/>
  <c r="G46" i="16"/>
  <c r="AH195" i="16"/>
  <c r="H184" i="16"/>
  <c r="AI343" i="16"/>
  <c r="AA40" i="16"/>
  <c r="N79" i="16"/>
  <c r="AH215" i="16"/>
  <c r="Y130" i="16"/>
  <c r="I209" i="16"/>
  <c r="AJ278" i="16"/>
  <c r="AI174" i="16"/>
  <c r="AE299" i="16"/>
  <c r="E35" i="16"/>
  <c r="G437" i="16"/>
  <c r="V337" i="16"/>
  <c r="V297" i="16"/>
  <c r="E282" i="16"/>
  <c r="AQ312" i="16"/>
  <c r="W256" i="16"/>
  <c r="M230" i="16"/>
  <c r="AF484" i="16"/>
  <c r="AR460" i="16"/>
  <c r="AE290" i="16"/>
  <c r="AE258" i="16"/>
  <c r="AB376" i="16"/>
  <c r="AA337" i="16"/>
  <c r="V173" i="16"/>
  <c r="J275" i="16"/>
  <c r="R113" i="16"/>
  <c r="L501" i="16"/>
  <c r="BA316" i="16"/>
  <c r="AC366" i="16"/>
  <c r="E416" i="16"/>
  <c r="G182" i="16"/>
  <c r="R418" i="16"/>
  <c r="AB311" i="16"/>
  <c r="AG370" i="16"/>
  <c r="H271" i="16"/>
  <c r="AF374" i="16"/>
  <c r="T159" i="16"/>
  <c r="AZ248" i="16"/>
  <c r="AC259" i="16"/>
  <c r="AW331" i="16"/>
  <c r="AL406" i="16"/>
  <c r="BA206" i="16"/>
  <c r="E210" i="16"/>
  <c r="AP296" i="16"/>
  <c r="AB270" i="16"/>
  <c r="AR72" i="16"/>
  <c r="L432" i="16"/>
  <c r="U216" i="16"/>
  <c r="AS129" i="16"/>
  <c r="AJ186" i="16"/>
  <c r="E239" i="16"/>
  <c r="AJ201" i="16"/>
  <c r="AF135" i="16"/>
  <c r="M242" i="16"/>
  <c r="V270" i="16"/>
  <c r="AJ123" i="16"/>
  <c r="AL337" i="16"/>
  <c r="W176" i="16"/>
  <c r="AL3" i="16"/>
  <c r="K302" i="16"/>
  <c r="P373" i="16"/>
  <c r="AE285" i="16"/>
  <c r="Q166" i="16"/>
  <c r="AB236" i="16"/>
  <c r="AG222" i="16"/>
  <c r="AF63" i="16"/>
  <c r="F231" i="16"/>
  <c r="Y296" i="16"/>
  <c r="AD206" i="16"/>
  <c r="AU107" i="16"/>
  <c r="AP282" i="16"/>
  <c r="AB205" i="16"/>
  <c r="AI337" i="16"/>
  <c r="J289" i="16"/>
  <c r="AZ415" i="16"/>
  <c r="AS300" i="16"/>
  <c r="AT61" i="16"/>
  <c r="AV241" i="16"/>
  <c r="AK292" i="16"/>
  <c r="E285" i="16"/>
  <c r="Q192" i="16"/>
  <c r="AI333" i="16"/>
  <c r="AA152" i="16"/>
  <c r="AB193" i="16"/>
  <c r="AK236" i="16"/>
  <c r="O494" i="16"/>
  <c r="F242" i="16"/>
  <c r="AZ315" i="16"/>
  <c r="AX142" i="16"/>
  <c r="F59" i="16"/>
  <c r="V222" i="16"/>
  <c r="P356" i="16"/>
  <c r="E271" i="16"/>
  <c r="K322" i="16"/>
  <c r="AB379" i="16"/>
  <c r="R114" i="16"/>
  <c r="AU387" i="16"/>
  <c r="P321" i="16"/>
  <c r="Q333" i="16"/>
  <c r="AQ226" i="16"/>
  <c r="AR175" i="16"/>
  <c r="L302" i="16"/>
  <c r="AI190" i="16"/>
  <c r="P96" i="16"/>
  <c r="I225" i="16"/>
  <c r="AR264" i="16"/>
  <c r="AH317" i="16"/>
  <c r="AH154" i="16"/>
  <c r="AG489" i="16"/>
  <c r="G218" i="16"/>
  <c r="Y387" i="16"/>
  <c r="AZ389" i="16"/>
  <c r="N175" i="16"/>
  <c r="K374" i="16"/>
  <c r="AW101" i="16"/>
  <c r="R415" i="16"/>
  <c r="BA377" i="16"/>
  <c r="I57" i="16"/>
  <c r="AQ459" i="16"/>
  <c r="AO64" i="16"/>
  <c r="AQ108" i="16"/>
  <c r="J130" i="16"/>
  <c r="T306" i="16"/>
  <c r="X181" i="16"/>
  <c r="K235" i="16"/>
  <c r="AT131" i="16"/>
  <c r="BA276" i="16"/>
  <c r="AM254" i="16"/>
  <c r="AH191" i="16"/>
  <c r="R263" i="16"/>
  <c r="K296" i="16"/>
  <c r="S165" i="16"/>
  <c r="AP395" i="16"/>
  <c r="AO170" i="16"/>
  <c r="AX78" i="16"/>
  <c r="I426" i="16"/>
  <c r="P318" i="16"/>
  <c r="AT280" i="16"/>
  <c r="AF249" i="16"/>
  <c r="AN363" i="16"/>
  <c r="AJ359" i="16"/>
  <c r="X193" i="16"/>
  <c r="H208" i="16"/>
  <c r="AW366" i="16"/>
  <c r="V148" i="16"/>
  <c r="O497" i="16"/>
  <c r="AY12" i="16"/>
  <c r="E196" i="16"/>
  <c r="N346" i="16"/>
  <c r="AH497" i="16"/>
  <c r="F320" i="16"/>
  <c r="E242" i="16"/>
  <c r="H435" i="16"/>
  <c r="S443" i="16"/>
  <c r="AU380" i="16"/>
  <c r="AD68" i="16"/>
  <c r="AY261" i="16"/>
  <c r="K268" i="16"/>
  <c r="L369" i="16"/>
  <c r="AB227" i="16"/>
  <c r="S341" i="16"/>
  <c r="Z151" i="16"/>
  <c r="W446" i="16"/>
  <c r="AF189" i="16"/>
  <c r="N229" i="16"/>
  <c r="X235" i="16"/>
  <c r="N244" i="16"/>
  <c r="AK286" i="16"/>
  <c r="AA260" i="16"/>
  <c r="P309" i="16"/>
  <c r="AX291" i="16"/>
  <c r="Q357" i="16"/>
  <c r="U39" i="16"/>
  <c r="M315" i="16"/>
  <c r="U128" i="16"/>
  <c r="AP287" i="16"/>
  <c r="D76" i="16"/>
  <c r="D212" i="16"/>
  <c r="J53" i="16"/>
  <c r="AZ215" i="16"/>
  <c r="AT23" i="16"/>
  <c r="AT378" i="16"/>
  <c r="AH249" i="16"/>
  <c r="AI118" i="16"/>
  <c r="X141" i="16"/>
  <c r="AE270" i="16"/>
  <c r="U34" i="16"/>
  <c r="M291" i="16"/>
  <c r="AM198" i="16"/>
  <c r="T217" i="16"/>
  <c r="G382" i="16"/>
  <c r="AT254" i="16"/>
  <c r="F405" i="16"/>
  <c r="T321" i="16"/>
  <c r="AP317" i="16"/>
  <c r="AI240" i="16"/>
  <c r="AP377" i="16"/>
  <c r="AW282" i="16"/>
  <c r="AC114" i="16"/>
  <c r="AU414" i="16"/>
  <c r="F429" i="16"/>
  <c r="AH223" i="16"/>
  <c r="AR300" i="16"/>
  <c r="AP18" i="16"/>
  <c r="AU91" i="16"/>
  <c r="L261" i="16"/>
  <c r="O167" i="16"/>
  <c r="H416" i="16"/>
  <c r="AL416" i="16"/>
  <c r="AG291" i="16"/>
  <c r="L360" i="16"/>
  <c r="AR241" i="16"/>
  <c r="AP174" i="16"/>
  <c r="M266" i="16"/>
  <c r="AQ460" i="16"/>
  <c r="AF207" i="16"/>
  <c r="Q80" i="16"/>
  <c r="AH421" i="16"/>
  <c r="S213" i="16"/>
  <c r="AG305" i="16"/>
  <c r="BA386" i="16"/>
  <c r="AU305" i="16"/>
  <c r="L250" i="16"/>
  <c r="AD83" i="16"/>
  <c r="G358" i="16"/>
  <c r="S118" i="16"/>
  <c r="P88" i="16"/>
  <c r="V321" i="16"/>
  <c r="AQ154" i="16"/>
  <c r="AK153" i="16"/>
  <c r="AM169" i="16"/>
  <c r="AM162" i="16"/>
  <c r="S288" i="16"/>
  <c r="AE92" i="16"/>
  <c r="AS346" i="16"/>
  <c r="AP24" i="16"/>
  <c r="AF314" i="16"/>
  <c r="N222" i="16"/>
  <c r="H315" i="16"/>
  <c r="AX104" i="16"/>
  <c r="AS115" i="16"/>
  <c r="AU227" i="16"/>
  <c r="AK287" i="16"/>
  <c r="AC381" i="16"/>
  <c r="O251" i="16"/>
  <c r="AP198" i="16"/>
  <c r="AP108" i="16"/>
  <c r="AX158" i="16"/>
  <c r="S186" i="16"/>
  <c r="D222" i="16"/>
  <c r="J123" i="16"/>
  <c r="AG284" i="16"/>
  <c r="P223" i="16"/>
  <c r="AR68" i="16"/>
  <c r="AA259" i="16"/>
  <c r="X474" i="16"/>
  <c r="AY180" i="16"/>
  <c r="H241" i="16"/>
  <c r="D211" i="16"/>
  <c r="AS271" i="16"/>
  <c r="AF236" i="16"/>
  <c r="AW178" i="16"/>
  <c r="N133" i="16"/>
  <c r="AF194" i="16"/>
  <c r="AQ33" i="16"/>
  <c r="W293" i="16"/>
  <c r="P347" i="16"/>
  <c r="AB177" i="16"/>
  <c r="AJ331" i="16"/>
  <c r="AT245" i="16"/>
  <c r="Z44" i="16"/>
  <c r="AX271" i="16"/>
  <c r="AE149" i="16"/>
  <c r="R292" i="16"/>
  <c r="W151" i="16"/>
  <c r="AS253" i="16"/>
  <c r="AK411" i="16"/>
  <c r="AZ299" i="16"/>
  <c r="H312" i="16"/>
  <c r="AB225" i="16"/>
  <c r="D369" i="16"/>
  <c r="AI286" i="16"/>
  <c r="P404" i="16"/>
  <c r="BA380" i="16"/>
  <c r="M50" i="16"/>
  <c r="AK303" i="16"/>
  <c r="V498" i="16"/>
  <c r="AO402" i="16"/>
  <c r="U387" i="16"/>
  <c r="AL343" i="16"/>
  <c r="AW186" i="16"/>
  <c r="I312" i="16"/>
  <c r="X351" i="16"/>
  <c r="AM256" i="16"/>
  <c r="M130" i="16"/>
  <c r="R157" i="16"/>
  <c r="AI200" i="16"/>
  <c r="U196" i="16"/>
  <c r="AI335" i="16"/>
  <c r="AB233" i="16"/>
  <c r="J159" i="16"/>
  <c r="Q347" i="16"/>
  <c r="G339" i="16"/>
  <c r="J166" i="16"/>
  <c r="AN75" i="16"/>
  <c r="V386" i="16"/>
  <c r="AX264" i="16"/>
  <c r="AT125" i="16"/>
  <c r="E67" i="16"/>
  <c r="AB292" i="16"/>
  <c r="G415" i="16"/>
  <c r="X180" i="16"/>
  <c r="F311" i="16"/>
  <c r="AX378" i="16"/>
  <c r="AN211" i="16"/>
  <c r="AV291" i="16"/>
  <c r="M364" i="16"/>
  <c r="I259" i="16"/>
  <c r="BA432" i="16"/>
  <c r="AN212" i="16"/>
  <c r="AA64" i="16"/>
  <c r="AH221" i="16"/>
  <c r="O39" i="16"/>
  <c r="AR116" i="16"/>
  <c r="AN192" i="16"/>
  <c r="AD334" i="16"/>
  <c r="AF364" i="16"/>
  <c r="G261" i="16"/>
  <c r="E195" i="16"/>
  <c r="AY109" i="16"/>
  <c r="F266" i="16"/>
  <c r="L484" i="16"/>
  <c r="AQ203" i="16"/>
  <c r="AF309" i="16"/>
  <c r="AB122" i="16"/>
  <c r="AG258" i="16"/>
  <c r="AF266" i="16"/>
  <c r="AG317" i="16"/>
  <c r="AQ324" i="16"/>
  <c r="AR438" i="16"/>
  <c r="AO421" i="16"/>
  <c r="G299" i="16"/>
  <c r="AF298" i="16"/>
  <c r="AP299" i="16"/>
  <c r="AR320" i="16"/>
  <c r="Z190" i="16"/>
  <c r="J201" i="16"/>
  <c r="S196" i="16"/>
  <c r="P345" i="16"/>
  <c r="AN329" i="16"/>
  <c r="AU152" i="16"/>
  <c r="T53" i="16"/>
  <c r="AO225" i="16"/>
  <c r="AE197" i="16"/>
  <c r="AG105" i="16"/>
  <c r="AS353" i="16"/>
  <c r="AK86" i="16"/>
  <c r="AA423" i="16"/>
  <c r="Q42" i="16"/>
  <c r="AZ294" i="16"/>
  <c r="AY278" i="16"/>
  <c r="Q301" i="16"/>
  <c r="AA10" i="16"/>
  <c r="AW62" i="16"/>
  <c r="M424" i="16"/>
  <c r="K278" i="16"/>
  <c r="AL274" i="16"/>
  <c r="AN161" i="16"/>
  <c r="O258" i="16"/>
  <c r="Q313" i="16"/>
  <c r="J270" i="16"/>
  <c r="AN92" i="16"/>
  <c r="M262" i="16"/>
  <c r="AQ177" i="16"/>
  <c r="AN378" i="16"/>
  <c r="AZ436" i="16"/>
  <c r="Z180" i="16"/>
  <c r="AL225" i="16"/>
  <c r="AE195" i="16"/>
  <c r="AK202" i="16"/>
  <c r="AA56" i="16"/>
  <c r="BA249" i="16"/>
  <c r="AO32" i="16"/>
  <c r="X326" i="16"/>
  <c r="Y203" i="16"/>
  <c r="AK131" i="16"/>
  <c r="W186" i="16"/>
  <c r="L385" i="16"/>
  <c r="AP306" i="16"/>
  <c r="S177" i="16"/>
  <c r="AN290" i="16"/>
  <c r="AE42" i="16"/>
  <c r="X90" i="16"/>
  <c r="AC343" i="16"/>
  <c r="AR261" i="16"/>
  <c r="AR302" i="16"/>
  <c r="H167" i="16"/>
  <c r="AM261" i="16"/>
  <c r="X402" i="16"/>
  <c r="AT449" i="16"/>
  <c r="M399" i="16"/>
  <c r="Q282" i="16"/>
  <c r="X192" i="16"/>
  <c r="S401" i="16"/>
  <c r="W206" i="16"/>
  <c r="Z207" i="16"/>
  <c r="AL235" i="16"/>
  <c r="AV196" i="16"/>
  <c r="AX303" i="16"/>
  <c r="AH256" i="16"/>
  <c r="R264" i="16"/>
  <c r="AP384" i="16"/>
  <c r="AA270" i="16"/>
  <c r="AB245" i="16"/>
  <c r="AF350" i="16"/>
  <c r="L500" i="16"/>
  <c r="AC127" i="16"/>
  <c r="T231" i="16"/>
  <c r="AJ420" i="16"/>
  <c r="AT144" i="16"/>
  <c r="AZ199" i="16"/>
  <c r="Q252" i="16"/>
  <c r="H244" i="16"/>
  <c r="Y315" i="16"/>
  <c r="AL241" i="16"/>
  <c r="AH292" i="16"/>
  <c r="AU238" i="16"/>
  <c r="N316" i="16"/>
  <c r="AB256" i="16"/>
  <c r="AF51" i="16"/>
  <c r="AP277" i="16"/>
  <c r="M177" i="16"/>
  <c r="AZ291" i="16"/>
  <c r="D322" i="16"/>
  <c r="AT202" i="16"/>
  <c r="X484" i="16"/>
  <c r="AD270" i="16"/>
  <c r="Q96" i="16"/>
  <c r="AC445" i="16"/>
  <c r="Q360" i="16"/>
  <c r="X196" i="16"/>
  <c r="AK344" i="16"/>
  <c r="AB378" i="16"/>
  <c r="AQ292" i="16"/>
  <c r="P303" i="16"/>
  <c r="AP225" i="16"/>
  <c r="AG268" i="16"/>
  <c r="AF130" i="16"/>
  <c r="W328" i="16"/>
  <c r="AP288" i="16"/>
  <c r="AB293" i="16"/>
  <c r="G233" i="16"/>
  <c r="AE177" i="16"/>
  <c r="T333" i="16"/>
  <c r="AV203" i="16"/>
  <c r="I232" i="16"/>
  <c r="I217" i="16"/>
  <c r="AE199" i="16"/>
  <c r="AP217" i="16"/>
  <c r="AM75" i="16"/>
  <c r="AZ311" i="16"/>
  <c r="AF129" i="16"/>
  <c r="K13" i="16"/>
  <c r="AD125" i="16"/>
  <c r="M207" i="16"/>
  <c r="AK123" i="16"/>
  <c r="AQ186" i="16"/>
  <c r="AT200" i="16"/>
  <c r="AU208" i="16"/>
  <c r="AO307" i="16"/>
  <c r="BA124" i="16"/>
  <c r="Z252" i="16"/>
  <c r="AL431" i="16"/>
  <c r="AA139" i="16"/>
  <c r="AI285" i="16"/>
  <c r="AS53" i="16"/>
  <c r="AX344" i="16"/>
  <c r="K342" i="16"/>
  <c r="AQ320" i="16"/>
  <c r="AW196" i="16"/>
  <c r="AK180" i="16"/>
  <c r="AQ65" i="16"/>
  <c r="P254" i="16"/>
  <c r="AT394" i="16"/>
  <c r="Z259" i="16"/>
  <c r="AF117" i="16"/>
  <c r="S309" i="16"/>
  <c r="O292" i="16"/>
  <c r="P18" i="16"/>
  <c r="AK427" i="16"/>
  <c r="R196" i="16"/>
  <c r="AY294" i="16"/>
  <c r="AT160" i="16"/>
  <c r="W162" i="16"/>
  <c r="D209" i="16"/>
  <c r="U213" i="16"/>
  <c r="N301" i="16"/>
  <c r="AN66" i="16"/>
  <c r="AE286" i="16"/>
  <c r="AK206" i="16"/>
  <c r="AC352" i="16"/>
  <c r="AD217" i="16"/>
  <c r="AL169" i="16"/>
  <c r="AY297" i="16"/>
  <c r="AO138" i="16"/>
  <c r="V180" i="16"/>
  <c r="AC146" i="16"/>
  <c r="Q369" i="16"/>
  <c r="O254" i="16"/>
  <c r="AJ322" i="16"/>
  <c r="H398" i="16"/>
  <c r="AZ485" i="16"/>
  <c r="AR82" i="16"/>
  <c r="AH211" i="16"/>
  <c r="AJ202" i="16"/>
  <c r="H367" i="16"/>
  <c r="V324" i="16"/>
  <c r="R198" i="16"/>
  <c r="AD187" i="16"/>
  <c r="AA469" i="16"/>
  <c r="AP284" i="16"/>
  <c r="R296" i="16"/>
  <c r="AJ210" i="16"/>
  <c r="AJ115" i="16"/>
  <c r="AQ481" i="16"/>
  <c r="AE490" i="16"/>
  <c r="V254" i="16"/>
  <c r="AK212" i="16"/>
  <c r="G389" i="16"/>
  <c r="AY211" i="16"/>
  <c r="H101" i="16"/>
  <c r="AC314" i="16"/>
  <c r="K368" i="16"/>
  <c r="AM316" i="16"/>
  <c r="G355" i="16"/>
  <c r="U384" i="16"/>
  <c r="H382" i="16"/>
  <c r="E424" i="16"/>
  <c r="L310" i="16"/>
  <c r="W211" i="16"/>
  <c r="D365" i="16"/>
  <c r="U215" i="16"/>
  <c r="AS216" i="16"/>
  <c r="BA200" i="16"/>
  <c r="W282" i="16"/>
  <c r="AF354" i="16"/>
  <c r="E308" i="16"/>
  <c r="AN142" i="16"/>
  <c r="AI15" i="16"/>
  <c r="D21" i="16"/>
  <c r="AH134" i="16"/>
  <c r="AI329" i="16"/>
  <c r="R233" i="16"/>
  <c r="AF372" i="16"/>
  <c r="L382" i="16"/>
  <c r="P186" i="16"/>
  <c r="J184" i="16"/>
  <c r="Q231" i="16"/>
  <c r="L292" i="16"/>
  <c r="AZ269" i="16"/>
  <c r="I242" i="16"/>
  <c r="U35" i="16"/>
  <c r="V238" i="16"/>
  <c r="AQ385" i="16"/>
  <c r="S286" i="16"/>
  <c r="AQ152" i="16"/>
  <c r="P256" i="16"/>
  <c r="K283" i="16"/>
  <c r="AC294" i="16"/>
  <c r="H166" i="16"/>
  <c r="U333" i="16"/>
  <c r="R293" i="16"/>
  <c r="AH112" i="16"/>
  <c r="L313" i="16"/>
  <c r="Z156" i="16"/>
  <c r="L57" i="16"/>
  <c r="AQ362" i="16"/>
  <c r="AO238" i="16"/>
  <c r="F256" i="16"/>
  <c r="L128" i="16"/>
  <c r="AF312" i="16"/>
  <c r="I361" i="16"/>
  <c r="AF214" i="16"/>
  <c r="AW169" i="16"/>
  <c r="P177" i="16"/>
  <c r="M209" i="16"/>
  <c r="AK306" i="16"/>
  <c r="AD271" i="16"/>
  <c r="X101" i="16"/>
  <c r="AH237" i="16"/>
  <c r="N36" i="16"/>
  <c r="AY423" i="16"/>
  <c r="AG334" i="16"/>
  <c r="P175" i="16"/>
  <c r="AO316" i="16"/>
  <c r="AU213" i="16"/>
  <c r="S204" i="16"/>
  <c r="AG214" i="16"/>
  <c r="T8" i="16"/>
  <c r="AS386" i="16"/>
  <c r="I257" i="16"/>
  <c r="AO201" i="16"/>
  <c r="AU428" i="16"/>
  <c r="AG272" i="16"/>
  <c r="AU236" i="16"/>
  <c r="D70" i="16"/>
  <c r="AZ359" i="16"/>
  <c r="AG243" i="16"/>
  <c r="Z72" i="16"/>
  <c r="U203" i="16"/>
  <c r="AP313" i="16"/>
  <c r="AY39" i="16"/>
  <c r="V309" i="16"/>
  <c r="AF416" i="16"/>
  <c r="E442" i="16"/>
  <c r="S433" i="16"/>
  <c r="AH294" i="16"/>
  <c r="AA212" i="16"/>
  <c r="AJ276" i="16"/>
  <c r="Q194" i="16"/>
  <c r="E293" i="16"/>
  <c r="AC130" i="16"/>
  <c r="X350" i="16"/>
  <c r="AM5" i="16"/>
  <c r="L303" i="16"/>
  <c r="P167" i="16"/>
  <c r="P252" i="16"/>
  <c r="K438" i="16"/>
  <c r="Q217" i="16"/>
  <c r="AG327" i="16"/>
  <c r="M363" i="16"/>
  <c r="AJ129" i="16"/>
  <c r="AZ270" i="16"/>
  <c r="AU36" i="16"/>
  <c r="X419" i="16"/>
  <c r="S289" i="16"/>
  <c r="AF103" i="16"/>
  <c r="AY194" i="16"/>
  <c r="AT218" i="16"/>
  <c r="AE445" i="16"/>
  <c r="AC340" i="16"/>
  <c r="AD354" i="16"/>
  <c r="AC81" i="16"/>
  <c r="D334" i="16"/>
  <c r="N158" i="16"/>
  <c r="D167" i="16"/>
  <c r="AA296" i="16"/>
  <c r="AZ258" i="16"/>
  <c r="AN194" i="16"/>
  <c r="AX126" i="16"/>
  <c r="Z381" i="16"/>
  <c r="AJ148" i="16"/>
  <c r="Y324" i="16"/>
  <c r="Q188" i="16"/>
  <c r="G189" i="16"/>
  <c r="X283" i="16"/>
  <c r="AV250" i="16"/>
  <c r="AF24" i="16"/>
  <c r="O170" i="16"/>
  <c r="AW385" i="16"/>
  <c r="H264" i="16"/>
  <c r="AY441" i="16"/>
  <c r="F271" i="16"/>
  <c r="AH81" i="16"/>
  <c r="AX222" i="16"/>
  <c r="AR303" i="16"/>
  <c r="L232" i="16"/>
  <c r="M150" i="16"/>
  <c r="AB197" i="16"/>
  <c r="BA317" i="16"/>
  <c r="N207" i="16"/>
  <c r="R188" i="16"/>
  <c r="AC276" i="16"/>
  <c r="Y288" i="16"/>
  <c r="AM356" i="16"/>
  <c r="E379" i="16"/>
  <c r="AC47" i="16"/>
  <c r="J321" i="16"/>
  <c r="AC65" i="16"/>
  <c r="K498" i="16"/>
  <c r="V277" i="16"/>
  <c r="BA244" i="16"/>
  <c r="AE263" i="16"/>
  <c r="AL324" i="16"/>
  <c r="Z101" i="16"/>
  <c r="AY50" i="16"/>
  <c r="AO379" i="16"/>
  <c r="AW203" i="16"/>
  <c r="AE196" i="16"/>
  <c r="E14" i="16"/>
  <c r="Y228" i="16"/>
  <c r="Z247" i="16"/>
  <c r="AN234" i="16"/>
  <c r="AQ190" i="16"/>
  <c r="AA264" i="16"/>
  <c r="AX296" i="16"/>
  <c r="T241" i="16"/>
  <c r="AQ40" i="16"/>
  <c r="H245" i="16"/>
  <c r="AV154" i="16"/>
  <c r="J183" i="16"/>
  <c r="N157" i="16"/>
  <c r="O412" i="16"/>
  <c r="W132" i="16"/>
  <c r="AI161" i="16"/>
  <c r="AC101" i="16"/>
  <c r="M264" i="16"/>
  <c r="L236" i="16"/>
  <c r="D120" i="16"/>
  <c r="AG349" i="16"/>
  <c r="AT330" i="16"/>
  <c r="AJ289" i="16"/>
  <c r="AL316" i="16"/>
  <c r="AI220" i="16"/>
  <c r="E135" i="16"/>
  <c r="AQ77" i="16"/>
  <c r="AR190" i="16"/>
  <c r="P207" i="16"/>
  <c r="M56" i="16"/>
  <c r="AZ408" i="16"/>
  <c r="W354" i="16"/>
  <c r="AH311" i="16"/>
  <c r="AL263" i="16"/>
  <c r="AM103" i="16"/>
  <c r="AY126" i="16"/>
  <c r="AM149" i="16"/>
  <c r="U342" i="16"/>
  <c r="AW249" i="16"/>
  <c r="AF356" i="16"/>
  <c r="T150" i="16"/>
  <c r="AT356" i="16"/>
  <c r="K291" i="16"/>
  <c r="AJ188" i="16"/>
  <c r="AB290" i="16"/>
  <c r="AB178" i="16"/>
  <c r="AS167" i="16"/>
  <c r="G38" i="16"/>
  <c r="J344" i="16"/>
  <c r="Y179" i="16"/>
  <c r="AY113" i="16"/>
  <c r="AU133" i="16"/>
  <c r="W153" i="16"/>
  <c r="F60" i="16"/>
  <c r="M328" i="16"/>
  <c r="X241" i="16"/>
  <c r="AP84" i="16"/>
  <c r="AY424" i="16"/>
  <c r="V239" i="16"/>
  <c r="AU228" i="16"/>
  <c r="D288" i="16"/>
  <c r="AK299" i="16"/>
  <c r="R333" i="16"/>
  <c r="AL228" i="16"/>
  <c r="AX249" i="16"/>
  <c r="G138" i="16"/>
  <c r="AY135" i="16"/>
  <c r="AM185" i="16"/>
  <c r="Z372" i="16"/>
  <c r="Z93" i="16"/>
  <c r="AF65" i="16"/>
  <c r="AW113" i="16"/>
  <c r="AP163" i="16"/>
  <c r="V108" i="16"/>
  <c r="Y412" i="16"/>
  <c r="R354" i="16"/>
  <c r="AL272" i="16"/>
  <c r="AK222" i="16"/>
  <c r="AA113" i="16"/>
  <c r="L264" i="16"/>
  <c r="AL184" i="16"/>
  <c r="I99" i="16"/>
  <c r="G448" i="16"/>
  <c r="M243" i="16"/>
  <c r="AV58" i="16"/>
  <c r="AS309" i="16"/>
  <c r="AQ47" i="16"/>
  <c r="AE386" i="16"/>
  <c r="AI116" i="16"/>
  <c r="AZ232" i="16"/>
  <c r="AE170" i="16"/>
  <c r="W426" i="16"/>
  <c r="AL96" i="16"/>
  <c r="Z153" i="16"/>
  <c r="O328" i="16"/>
  <c r="AQ408" i="16"/>
  <c r="V382" i="16"/>
  <c r="N311" i="16"/>
  <c r="Q29" i="16"/>
  <c r="AU347" i="16"/>
  <c r="AZ178" i="16"/>
  <c r="U388" i="16"/>
  <c r="L184" i="16"/>
  <c r="AU420" i="16"/>
  <c r="AL207" i="16"/>
  <c r="AH330" i="16"/>
  <c r="Q204" i="16"/>
  <c r="AR32" i="16"/>
  <c r="AD428" i="16"/>
  <c r="AN357" i="16"/>
  <c r="AK242" i="16"/>
  <c r="AJ346" i="16"/>
  <c r="U225" i="16"/>
  <c r="AB237" i="16"/>
  <c r="AJ296" i="16"/>
  <c r="AO217" i="16"/>
  <c r="BA173" i="16"/>
  <c r="AA258" i="16"/>
  <c r="AG288" i="16"/>
  <c r="AN113" i="16"/>
  <c r="Q257" i="16"/>
  <c r="AU434" i="16"/>
  <c r="T324" i="16"/>
  <c r="BA287" i="16"/>
  <c r="AB39" i="16"/>
  <c r="AS188" i="16"/>
  <c r="AH270" i="16"/>
  <c r="W259" i="16"/>
  <c r="AZ435" i="16"/>
  <c r="S276" i="16"/>
  <c r="R405" i="16"/>
  <c r="I270" i="16"/>
  <c r="S394" i="16"/>
  <c r="AO202" i="16"/>
  <c r="M186" i="16"/>
  <c r="I174" i="16"/>
  <c r="O291" i="16"/>
  <c r="X209" i="16"/>
  <c r="D157" i="16"/>
  <c r="AT315" i="16"/>
  <c r="AD348" i="16"/>
  <c r="N49" i="16"/>
  <c r="G351" i="16"/>
  <c r="AN367" i="16"/>
  <c r="Z165" i="16"/>
  <c r="AL137" i="16"/>
  <c r="AO405" i="16"/>
  <c r="P169" i="16"/>
  <c r="U496" i="16"/>
  <c r="AZ84" i="16"/>
  <c r="AZ44" i="16"/>
  <c r="AA184" i="16"/>
  <c r="BA251" i="16"/>
  <c r="F272" i="16"/>
  <c r="N279" i="16"/>
  <c r="AS206" i="16"/>
  <c r="AF281" i="16"/>
  <c r="AM384" i="16"/>
  <c r="AO176" i="16"/>
  <c r="AF30" i="16"/>
  <c r="AK360" i="16"/>
  <c r="AK371" i="16"/>
  <c r="AH163" i="16"/>
  <c r="P339" i="16"/>
  <c r="U359" i="16"/>
  <c r="AK203" i="16"/>
  <c r="AC257" i="16"/>
  <c r="AO115" i="16"/>
  <c r="I193" i="16"/>
  <c r="AZ283" i="16"/>
  <c r="AC224" i="16"/>
  <c r="AV149" i="16"/>
  <c r="O259" i="16"/>
  <c r="H361" i="16"/>
  <c r="J347" i="16"/>
  <c r="AT370" i="16"/>
  <c r="Q306" i="16"/>
  <c r="Q377" i="16"/>
  <c r="L319" i="16"/>
  <c r="AS438" i="16"/>
  <c r="AM382" i="16"/>
  <c r="AJ349" i="16"/>
  <c r="AT234" i="16"/>
  <c r="F444" i="16"/>
  <c r="AA190" i="16"/>
  <c r="AW408" i="16"/>
  <c r="AS199" i="16"/>
  <c r="Q296" i="16"/>
  <c r="AW293" i="16"/>
  <c r="AA338" i="16"/>
  <c r="AK259" i="16"/>
  <c r="X414" i="16"/>
  <c r="AR186" i="16"/>
  <c r="AD144" i="16"/>
  <c r="AM449" i="16"/>
  <c r="AW47" i="16"/>
  <c r="K97" i="16"/>
  <c r="AV255" i="16"/>
  <c r="R295" i="16"/>
  <c r="BA423" i="16"/>
  <c r="I318" i="16"/>
  <c r="AA81" i="16"/>
  <c r="AC178" i="16"/>
  <c r="AF271" i="16"/>
  <c r="AV369" i="16"/>
  <c r="BA72" i="16"/>
  <c r="AQ301" i="16"/>
  <c r="Z316" i="16"/>
  <c r="AZ268" i="16"/>
  <c r="P242" i="16"/>
  <c r="AD223" i="16"/>
  <c r="K441" i="16"/>
  <c r="E225" i="16"/>
  <c r="AU100" i="16"/>
  <c r="BA97" i="16"/>
  <c r="N213" i="16"/>
  <c r="AA364" i="16"/>
  <c r="N334" i="16"/>
  <c r="V325" i="16"/>
  <c r="D332" i="16"/>
  <c r="T349" i="16"/>
  <c r="L94" i="16"/>
  <c r="AR38" i="16"/>
  <c r="AD110" i="16"/>
  <c r="AB289" i="16"/>
  <c r="T260" i="16"/>
  <c r="K273" i="16"/>
  <c r="AB198" i="16"/>
  <c r="T356" i="16"/>
  <c r="AP250" i="16"/>
  <c r="E410" i="16"/>
  <c r="W333" i="16"/>
  <c r="AL40" i="16"/>
  <c r="AZ326" i="16"/>
  <c r="AZ451" i="16"/>
  <c r="T122" i="16"/>
  <c r="AY189" i="16"/>
  <c r="AC260" i="16"/>
  <c r="AW139" i="16"/>
  <c r="G223" i="16"/>
  <c r="Z235" i="16"/>
  <c r="AD158" i="16"/>
  <c r="AB231" i="16"/>
  <c r="L412" i="16"/>
  <c r="AM206" i="16"/>
  <c r="AV165" i="16"/>
  <c r="E207" i="16"/>
  <c r="Y371" i="16"/>
  <c r="AW191" i="16"/>
  <c r="AR67" i="16"/>
  <c r="V328" i="16"/>
  <c r="AS218" i="16"/>
  <c r="AO250" i="16"/>
  <c r="G231" i="16"/>
  <c r="AZ220" i="16"/>
  <c r="AC321" i="16"/>
  <c r="AI78" i="16"/>
  <c r="AF264" i="16"/>
  <c r="D240" i="16"/>
  <c r="E10" i="16"/>
  <c r="K358" i="16"/>
  <c r="AP469" i="16"/>
  <c r="S235" i="16"/>
  <c r="W218" i="16"/>
  <c r="AM336" i="16"/>
  <c r="AJ193" i="16"/>
  <c r="AV243" i="16"/>
  <c r="O227" i="16"/>
  <c r="AX235" i="16"/>
  <c r="AR160" i="16"/>
  <c r="AQ289" i="16"/>
  <c r="T109" i="16"/>
  <c r="AG269" i="16"/>
  <c r="AM272" i="16"/>
  <c r="F321" i="16"/>
  <c r="E430" i="16"/>
  <c r="AB238" i="16"/>
  <c r="M163" i="16"/>
  <c r="AS306" i="16"/>
  <c r="X105" i="16"/>
  <c r="O66" i="16"/>
  <c r="AH246" i="16"/>
  <c r="D239" i="16"/>
  <c r="AS116" i="16"/>
  <c r="O160" i="16"/>
  <c r="AJ353" i="16"/>
  <c r="AC220" i="16"/>
  <c r="AI86" i="16"/>
  <c r="AI157" i="16"/>
  <c r="AF433" i="16"/>
  <c r="AJ402" i="16"/>
  <c r="AJ344" i="16"/>
  <c r="AD295" i="16"/>
  <c r="I290" i="16"/>
  <c r="F438" i="16"/>
  <c r="AY203" i="16"/>
  <c r="N321" i="16"/>
  <c r="AT371" i="16"/>
  <c r="AO131" i="16"/>
  <c r="N390" i="16"/>
  <c r="AC422" i="16"/>
  <c r="AR191" i="16"/>
  <c r="AH229" i="16"/>
  <c r="BA277" i="16"/>
  <c r="AF352" i="16"/>
  <c r="AB366" i="16"/>
  <c r="F277" i="16"/>
  <c r="N259" i="16"/>
  <c r="E146" i="16"/>
  <c r="Y294" i="16"/>
  <c r="AX297" i="16"/>
  <c r="AF267" i="16"/>
  <c r="AL13" i="16"/>
  <c r="AH427" i="16"/>
  <c r="AY298" i="16"/>
  <c r="AJ351" i="16"/>
  <c r="AP254" i="16"/>
  <c r="U286" i="16"/>
  <c r="AR361" i="16"/>
  <c r="AD339" i="16"/>
  <c r="E19" i="16"/>
  <c r="D54" i="16"/>
  <c r="AB384" i="16"/>
  <c r="AF371" i="16"/>
  <c r="AP101" i="16"/>
  <c r="D64" i="16"/>
  <c r="M117" i="16"/>
  <c r="AO198" i="16"/>
  <c r="M202" i="16"/>
  <c r="AG229" i="16"/>
  <c r="AX165" i="16"/>
  <c r="Z270" i="16"/>
  <c r="AW264" i="16"/>
  <c r="AA295" i="16"/>
  <c r="AZ141" i="16"/>
  <c r="V170" i="16"/>
  <c r="AR60" i="16"/>
  <c r="W302" i="16"/>
  <c r="N267" i="16"/>
  <c r="AN218" i="16"/>
  <c r="AK177" i="16"/>
  <c r="AQ185" i="16"/>
  <c r="AB320" i="16"/>
  <c r="Z182" i="16"/>
  <c r="Q417" i="16"/>
  <c r="AY38" i="16"/>
  <c r="AA110" i="16"/>
  <c r="S115" i="16"/>
  <c r="AJ341" i="16"/>
  <c r="AS375" i="16"/>
  <c r="AZ393" i="16"/>
  <c r="X488" i="16"/>
  <c r="AZ310" i="16"/>
  <c r="M373" i="16"/>
  <c r="AC370" i="16"/>
  <c r="U310" i="16"/>
  <c r="AF414" i="16"/>
  <c r="AV340" i="16"/>
  <c r="T377" i="16"/>
  <c r="I261" i="16"/>
  <c r="AO273" i="16"/>
  <c r="U138" i="16"/>
  <c r="W290" i="16"/>
  <c r="AO265" i="16"/>
  <c r="AA19" i="16"/>
  <c r="AG379" i="16"/>
  <c r="AR270" i="16"/>
  <c r="G325" i="16"/>
  <c r="AR290" i="16"/>
  <c r="U291" i="16"/>
  <c r="J348" i="16"/>
  <c r="Y196" i="16"/>
  <c r="G402" i="16"/>
  <c r="AY474" i="16"/>
  <c r="D16" i="16"/>
  <c r="AU164" i="16"/>
  <c r="I264" i="16"/>
  <c r="AK185" i="16"/>
  <c r="AP295" i="16"/>
  <c r="Q236" i="16"/>
  <c r="T272" i="16"/>
  <c r="AN307" i="16"/>
  <c r="AV248" i="16"/>
  <c r="AM267" i="16"/>
  <c r="AC18" i="16"/>
  <c r="E220" i="16"/>
  <c r="N461" i="16"/>
  <c r="S421" i="16"/>
  <c r="AI208" i="16"/>
  <c r="S156" i="16"/>
  <c r="AI136" i="16"/>
  <c r="N296" i="16"/>
  <c r="I333" i="16"/>
  <c r="W118" i="16"/>
  <c r="AI254" i="16"/>
  <c r="O327" i="16"/>
  <c r="V71" i="16"/>
  <c r="AT363" i="16"/>
  <c r="V419" i="16"/>
  <c r="L244" i="16"/>
  <c r="F129" i="16"/>
  <c r="D349" i="16"/>
  <c r="AQ89" i="16"/>
  <c r="AN224" i="16"/>
  <c r="W330" i="16"/>
  <c r="AM307" i="16"/>
  <c r="Q292" i="16"/>
  <c r="H148" i="16"/>
  <c r="AX69" i="16"/>
  <c r="AN245" i="16"/>
  <c r="P296" i="16"/>
  <c r="S192" i="16"/>
  <c r="N434" i="16"/>
  <c r="U298" i="16"/>
  <c r="AM461" i="16"/>
  <c r="AA304" i="16"/>
  <c r="L104" i="16"/>
  <c r="J357" i="16"/>
  <c r="AL428" i="16"/>
  <c r="AV309" i="16"/>
  <c r="E33" i="16"/>
  <c r="D213" i="16"/>
  <c r="AI350" i="16"/>
  <c r="AT251" i="16"/>
  <c r="AF184" i="16"/>
  <c r="AP212" i="16"/>
  <c r="AV319" i="16"/>
  <c r="AQ229" i="16"/>
  <c r="X94" i="16"/>
  <c r="AN190" i="16"/>
  <c r="Z115" i="16"/>
  <c r="T48" i="16"/>
  <c r="Y410" i="16"/>
  <c r="Q153" i="16"/>
  <c r="AT86" i="16"/>
  <c r="Y330" i="16"/>
  <c r="AW265" i="16"/>
  <c r="AV464" i="16"/>
  <c r="AV269" i="16"/>
  <c r="AW458" i="16"/>
  <c r="Z167" i="16"/>
  <c r="Q384" i="16"/>
  <c r="G328" i="16"/>
  <c r="AW333" i="16"/>
  <c r="AX431" i="16"/>
  <c r="AS248" i="16"/>
  <c r="N245" i="16"/>
  <c r="J229" i="16"/>
  <c r="AZ262" i="16"/>
  <c r="AG228" i="16"/>
  <c r="AG365" i="16"/>
  <c r="AL402" i="16"/>
  <c r="AJ141" i="16"/>
  <c r="AA437" i="16"/>
  <c r="X106" i="16"/>
  <c r="N340" i="16"/>
  <c r="N220" i="16"/>
  <c r="AP30" i="16"/>
  <c r="D315" i="16"/>
  <c r="AG306" i="16"/>
  <c r="AZ143" i="16"/>
  <c r="U264" i="16"/>
  <c r="Z83" i="16"/>
  <c r="I119" i="16"/>
  <c r="AV260" i="16"/>
  <c r="AO308" i="16"/>
  <c r="BA314" i="16"/>
  <c r="AU281" i="16"/>
  <c r="AE128" i="16"/>
  <c r="AE340" i="16"/>
  <c r="AE96" i="16"/>
  <c r="AZ449" i="16"/>
  <c r="AP443" i="16"/>
  <c r="L389" i="16"/>
  <c r="T281" i="16"/>
  <c r="AI302" i="16"/>
  <c r="U25" i="16"/>
  <c r="W304" i="16"/>
  <c r="AY156" i="16"/>
  <c r="Z266" i="16"/>
  <c r="V262" i="16"/>
  <c r="AT189" i="16"/>
  <c r="AA389" i="16"/>
  <c r="AU433" i="16"/>
  <c r="K260" i="16"/>
  <c r="J290" i="16"/>
  <c r="U2" i="16"/>
  <c r="AT246" i="16"/>
  <c r="AY210" i="16"/>
  <c r="AY476" i="16"/>
  <c r="V203" i="16"/>
  <c r="AM319" i="16"/>
  <c r="AX147" i="16"/>
  <c r="Z219" i="16"/>
  <c r="AH108" i="16"/>
  <c r="N129" i="16"/>
  <c r="AJ401" i="16"/>
  <c r="AB84" i="16"/>
  <c r="AT52" i="16"/>
  <c r="AK272" i="16"/>
  <c r="AV242" i="16"/>
  <c r="AR148" i="16"/>
  <c r="AE203" i="16"/>
  <c r="AH321" i="16"/>
  <c r="X274" i="16"/>
  <c r="N306" i="16"/>
  <c r="K190" i="16"/>
  <c r="AH417" i="16"/>
  <c r="N105" i="16"/>
  <c r="I466" i="16"/>
  <c r="AD53" i="16"/>
  <c r="AB277" i="16"/>
  <c r="F212" i="16"/>
  <c r="BA199" i="16"/>
  <c r="P364" i="16"/>
  <c r="I255" i="16"/>
  <c r="AB360" i="16"/>
  <c r="P221" i="16"/>
  <c r="AL298" i="16"/>
  <c r="AJ138" i="16"/>
  <c r="AN169" i="16"/>
  <c r="AB163" i="16"/>
  <c r="AN163" i="16"/>
  <c r="AA209" i="16"/>
  <c r="Z196" i="16"/>
  <c r="AT362" i="16"/>
  <c r="P145" i="16"/>
  <c r="AN171" i="16"/>
  <c r="O241" i="16"/>
  <c r="U316" i="16"/>
  <c r="F372" i="16"/>
  <c r="AM379" i="16"/>
  <c r="T207" i="16"/>
  <c r="AT341" i="16"/>
  <c r="AJ63" i="16"/>
  <c r="V7" i="16"/>
  <c r="H125" i="16"/>
  <c r="N152" i="16"/>
  <c r="D177" i="16"/>
  <c r="X266" i="16"/>
  <c r="AH76" i="16"/>
  <c r="G295" i="16"/>
  <c r="AL173" i="16"/>
  <c r="J281" i="16"/>
  <c r="O357" i="16"/>
  <c r="J177" i="16"/>
  <c r="AW326" i="16"/>
  <c r="AX56" i="16"/>
  <c r="G166" i="16"/>
  <c r="D323" i="16"/>
  <c r="AA250" i="16"/>
  <c r="K131" i="16"/>
  <c r="I263" i="16"/>
  <c r="X207" i="16"/>
  <c r="Q158" i="16"/>
  <c r="L78" i="16"/>
  <c r="P204" i="16"/>
  <c r="F27" i="16"/>
  <c r="AW256" i="16"/>
  <c r="Q273" i="16"/>
  <c r="Z292" i="16"/>
  <c r="AS203" i="16"/>
  <c r="AU120" i="16"/>
  <c r="AD384" i="16"/>
  <c r="G438" i="16"/>
  <c r="Y308" i="16"/>
  <c r="AH271" i="16"/>
  <c r="R304" i="16"/>
  <c r="AU262" i="16"/>
  <c r="AL94" i="16"/>
  <c r="AJ355" i="16"/>
  <c r="AB275" i="16"/>
  <c r="X154" i="16"/>
  <c r="U20" i="16"/>
  <c r="T236" i="16"/>
  <c r="P191" i="16"/>
  <c r="U341" i="16"/>
  <c r="AB210" i="16"/>
  <c r="I417" i="16"/>
  <c r="U448" i="16"/>
  <c r="Q268" i="16"/>
  <c r="S319" i="16"/>
  <c r="S36" i="16"/>
  <c r="L65" i="16"/>
  <c r="AQ426" i="16"/>
  <c r="AQ339" i="16"/>
  <c r="AP191" i="16"/>
  <c r="AG110" i="16"/>
  <c r="AU214" i="16"/>
  <c r="AH193" i="16"/>
  <c r="AO153" i="16"/>
  <c r="AN59" i="16"/>
  <c r="M372" i="16"/>
  <c r="AH399" i="16"/>
  <c r="T307" i="16"/>
  <c r="AW68" i="16"/>
  <c r="AV200" i="16"/>
  <c r="AY111" i="16"/>
  <c r="AM281" i="16"/>
  <c r="Z194" i="16"/>
  <c r="O194" i="16"/>
  <c r="AJ89" i="16"/>
  <c r="AJ84" i="16"/>
  <c r="AC390" i="16"/>
  <c r="AJ305" i="16"/>
  <c r="O411" i="16"/>
  <c r="W434" i="16"/>
  <c r="AA463" i="16"/>
  <c r="AA169" i="16"/>
  <c r="AX345" i="16"/>
  <c r="D302" i="16"/>
  <c r="P310" i="16"/>
  <c r="M281" i="16"/>
  <c r="AK412" i="16"/>
  <c r="M336" i="16"/>
  <c r="AU298" i="16"/>
  <c r="Q477" i="16"/>
  <c r="AD399" i="16"/>
  <c r="AX258" i="16"/>
  <c r="AG263" i="16"/>
  <c r="AS294" i="16"/>
  <c r="M338" i="16"/>
  <c r="AT468" i="16"/>
  <c r="R257" i="16"/>
  <c r="AX401" i="16"/>
  <c r="AZ186" i="16"/>
  <c r="D7" i="16"/>
  <c r="AZ360" i="16"/>
  <c r="AS394" i="16"/>
  <c r="AW308" i="16"/>
  <c r="R51" i="16"/>
  <c r="AI93" i="16"/>
  <c r="S358" i="16"/>
  <c r="P298" i="16"/>
  <c r="AR304" i="16"/>
  <c r="I331" i="16"/>
  <c r="V232" i="16"/>
  <c r="AC274" i="16"/>
  <c r="AQ163" i="16"/>
  <c r="AG218" i="16"/>
  <c r="L453" i="16"/>
  <c r="AJ271" i="16"/>
  <c r="AG248" i="16"/>
  <c r="O12" i="16"/>
  <c r="AD405" i="16"/>
  <c r="V244" i="16"/>
  <c r="AO310" i="16"/>
  <c r="T218" i="16"/>
  <c r="AU266" i="16"/>
  <c r="K277" i="16"/>
  <c r="X284" i="16"/>
  <c r="AS337" i="16"/>
  <c r="AS264" i="16"/>
  <c r="Z191" i="16"/>
  <c r="N378" i="16"/>
  <c r="Y292" i="16"/>
  <c r="AW73" i="16"/>
  <c r="AA322" i="16"/>
  <c r="T411" i="16"/>
  <c r="K340" i="16"/>
  <c r="AB211" i="16"/>
  <c r="AS354" i="16"/>
  <c r="Z309" i="16"/>
  <c r="AW51" i="16"/>
  <c r="AR427" i="16"/>
  <c r="AJ238" i="16"/>
  <c r="Q84" i="16"/>
  <c r="AX67" i="16"/>
  <c r="U86" i="16"/>
  <c r="AH125" i="16"/>
  <c r="D390" i="16"/>
  <c r="S345" i="16"/>
  <c r="AM255" i="16"/>
  <c r="L277" i="16"/>
  <c r="AH367" i="16"/>
  <c r="F240" i="16"/>
  <c r="AU52" i="16"/>
  <c r="L148" i="16"/>
  <c r="AS352" i="16"/>
  <c r="Q332" i="16"/>
  <c r="AL164" i="16"/>
  <c r="AI288" i="16"/>
  <c r="K204" i="16"/>
  <c r="AO187" i="16"/>
  <c r="E145" i="16"/>
  <c r="AP51" i="16"/>
  <c r="AR165" i="16"/>
  <c r="V230" i="16"/>
  <c r="AC305" i="16"/>
  <c r="AU132" i="16"/>
  <c r="AZ368" i="16"/>
  <c r="V327" i="16"/>
  <c r="AI173" i="16"/>
  <c r="AF291" i="16"/>
  <c r="AB224" i="16"/>
  <c r="AJ14" i="16"/>
  <c r="R491" i="16"/>
  <c r="AD296" i="16"/>
  <c r="Y348" i="16"/>
  <c r="AG292" i="16"/>
  <c r="L195" i="16"/>
  <c r="AW208" i="16"/>
  <c r="Y85" i="16"/>
  <c r="K305" i="16"/>
  <c r="AV404" i="16"/>
  <c r="I307" i="16"/>
  <c r="V415" i="16"/>
  <c r="AL280" i="16"/>
  <c r="X281" i="16"/>
  <c r="AH392" i="16"/>
  <c r="AD146" i="16"/>
  <c r="AK285" i="16"/>
  <c r="AX361" i="16"/>
  <c r="R410" i="16"/>
  <c r="AR230" i="16"/>
  <c r="AE301" i="16"/>
  <c r="T111" i="16"/>
  <c r="W159" i="16"/>
  <c r="AV397" i="16"/>
  <c r="O283" i="16"/>
  <c r="AQ271" i="16"/>
  <c r="AF223" i="16"/>
  <c r="AH150" i="16"/>
  <c r="J224" i="16"/>
  <c r="J379" i="16"/>
  <c r="AW105" i="16"/>
  <c r="AD483" i="16"/>
  <c r="AA396" i="16"/>
  <c r="V359" i="16"/>
  <c r="U290" i="16"/>
  <c r="S334" i="16"/>
  <c r="AK284" i="16"/>
  <c r="U250" i="16"/>
  <c r="W312" i="16"/>
  <c r="J190" i="16"/>
  <c r="AE265" i="16"/>
  <c r="AR51" i="16"/>
  <c r="E38" i="16"/>
  <c r="BA190" i="16"/>
  <c r="H324" i="16"/>
  <c r="AS293" i="16"/>
  <c r="N215" i="16"/>
  <c r="AC201" i="16"/>
  <c r="L454" i="16"/>
  <c r="AD268" i="16"/>
  <c r="AX416" i="16"/>
  <c r="S183" i="16"/>
  <c r="I249" i="16"/>
  <c r="Y129" i="16"/>
  <c r="I335" i="16"/>
  <c r="M28" i="16"/>
  <c r="W319" i="16"/>
  <c r="H428" i="16"/>
  <c r="M268" i="16"/>
  <c r="AW97" i="16"/>
  <c r="AU314" i="16"/>
  <c r="AB159" i="16"/>
  <c r="E200" i="16"/>
  <c r="AJ280" i="16"/>
  <c r="Z64" i="16"/>
  <c r="AR272" i="16"/>
  <c r="K213" i="16"/>
  <c r="AD254" i="16"/>
  <c r="Q403" i="16"/>
  <c r="AK39" i="16"/>
  <c r="AL71" i="16"/>
  <c r="AK362" i="16"/>
  <c r="AA101" i="16"/>
  <c r="AN292" i="16"/>
  <c r="AD114" i="16"/>
  <c r="AI260" i="16"/>
  <c r="AG171" i="16"/>
  <c r="P292" i="16"/>
  <c r="S94" i="16"/>
  <c r="K128" i="16"/>
  <c r="W13" i="16"/>
  <c r="Q135" i="16"/>
  <c r="K232" i="16"/>
  <c r="W244" i="16"/>
  <c r="Z281" i="16"/>
  <c r="AT298" i="16"/>
  <c r="P259" i="16"/>
  <c r="AG69" i="16"/>
  <c r="AS266" i="16"/>
  <c r="R190" i="16"/>
  <c r="K168" i="16"/>
  <c r="F316" i="16"/>
  <c r="G364" i="16"/>
  <c r="AO248" i="16"/>
  <c r="J44" i="16"/>
  <c r="AX290" i="16"/>
  <c r="AU258" i="16"/>
  <c r="AI201" i="16"/>
  <c r="N77" i="16"/>
  <c r="P425" i="16"/>
  <c r="AT250" i="16"/>
  <c r="AR110" i="16"/>
  <c r="AP62" i="16"/>
  <c r="AK241" i="16"/>
  <c r="J202" i="16"/>
  <c r="AX59" i="16"/>
  <c r="AD344" i="16"/>
  <c r="V4" i="16"/>
  <c r="AE44" i="16"/>
  <c r="J450" i="16"/>
  <c r="AE465" i="16"/>
  <c r="P276" i="16"/>
  <c r="T261" i="16"/>
  <c r="AD328" i="16"/>
  <c r="H269" i="16"/>
  <c r="W142" i="16"/>
  <c r="AY318" i="16"/>
  <c r="M106" i="16"/>
  <c r="AW258" i="16"/>
  <c r="AQ192" i="16"/>
  <c r="AN368" i="16"/>
  <c r="AY184" i="16"/>
  <c r="AV126" i="16"/>
  <c r="AP307" i="16"/>
  <c r="AU241" i="16"/>
  <c r="N181" i="16"/>
  <c r="AX179" i="16"/>
  <c r="J330" i="16"/>
  <c r="AY309" i="16"/>
  <c r="AL42" i="16"/>
  <c r="O305" i="16"/>
  <c r="T425" i="16"/>
  <c r="AV188" i="16"/>
  <c r="S325" i="16"/>
  <c r="O226" i="16"/>
  <c r="M423" i="16"/>
  <c r="AD191" i="16"/>
  <c r="Z278" i="16"/>
  <c r="S328" i="16"/>
  <c r="F341" i="16"/>
  <c r="AV375" i="16"/>
  <c r="X143" i="16"/>
  <c r="AT253" i="16"/>
  <c r="AH226" i="16"/>
  <c r="I300" i="16"/>
  <c r="AB130" i="16"/>
  <c r="AU70" i="16"/>
  <c r="AI215" i="16"/>
  <c r="AQ248" i="16"/>
  <c r="E244" i="16"/>
  <c r="AV233" i="16"/>
  <c r="D409" i="16"/>
  <c r="P3" i="16"/>
  <c r="R18" i="16"/>
  <c r="U111" i="16"/>
  <c r="U149" i="16"/>
  <c r="AY306" i="16"/>
  <c r="AY257" i="16"/>
  <c r="AZ392" i="16"/>
  <c r="AA232" i="16"/>
  <c r="AS415" i="16"/>
  <c r="AU156" i="16"/>
  <c r="AH298" i="16"/>
  <c r="BA117" i="16"/>
  <c r="Y414" i="16"/>
  <c r="AL390" i="16"/>
  <c r="AX336" i="16"/>
  <c r="T291" i="16"/>
  <c r="AQ395" i="16"/>
  <c r="BA220" i="16"/>
  <c r="AI264" i="16"/>
  <c r="AF391" i="16"/>
  <c r="Z136" i="16"/>
  <c r="AL382" i="16"/>
  <c r="I392" i="16"/>
  <c r="AK490" i="16"/>
  <c r="AA352" i="16"/>
  <c r="H77" i="16"/>
  <c r="AZ249" i="16"/>
  <c r="BA443" i="16"/>
  <c r="AS390" i="16"/>
  <c r="AU269" i="16"/>
  <c r="AW253" i="16"/>
  <c r="Y281" i="16"/>
  <c r="I355" i="16"/>
  <c r="AV237" i="16"/>
  <c r="AQ389" i="16"/>
  <c r="U229" i="16"/>
  <c r="AS499" i="16"/>
  <c r="AD134" i="16"/>
  <c r="U279" i="16"/>
  <c r="AI119" i="16"/>
  <c r="K391" i="16"/>
  <c r="AL284" i="16"/>
  <c r="AE228" i="16"/>
  <c r="AP502" i="16"/>
  <c r="AZ352" i="16"/>
  <c r="N393" i="16"/>
  <c r="N395" i="16"/>
  <c r="Y389" i="16"/>
  <c r="AO423" i="16"/>
  <c r="AY217" i="16"/>
  <c r="Y305" i="16"/>
  <c r="M334" i="16"/>
  <c r="K414" i="16"/>
  <c r="I6" i="16"/>
  <c r="AM265" i="16"/>
  <c r="O362" i="16"/>
  <c r="AU315" i="16"/>
  <c r="AA481" i="16"/>
  <c r="AV314" i="16"/>
  <c r="AE127" i="16"/>
  <c r="Y231" i="16"/>
  <c r="AR350" i="16"/>
  <c r="AY205" i="16"/>
  <c r="AR158" i="16"/>
  <c r="N116" i="16"/>
  <c r="G386" i="16"/>
  <c r="R218" i="16"/>
  <c r="X139" i="16"/>
  <c r="Q307" i="16"/>
  <c r="M342" i="16"/>
  <c r="L490" i="16"/>
  <c r="AK158" i="16"/>
  <c r="V219" i="16"/>
  <c r="AH111" i="16"/>
  <c r="AC203" i="16"/>
  <c r="AB309" i="16"/>
  <c r="AP59" i="16"/>
  <c r="AA309" i="16"/>
  <c r="AY448" i="16"/>
  <c r="AX332" i="16"/>
  <c r="AU330" i="16"/>
  <c r="BA213" i="16"/>
  <c r="X58" i="16"/>
  <c r="AL292" i="16"/>
  <c r="P352" i="16"/>
  <c r="R203" i="16"/>
  <c r="AW116" i="16"/>
  <c r="AM345" i="16"/>
  <c r="K160" i="16"/>
  <c r="M175" i="16"/>
  <c r="AS152" i="16"/>
  <c r="AB295" i="16"/>
  <c r="AU215" i="16"/>
  <c r="O255" i="16"/>
  <c r="M61" i="16"/>
  <c r="AS316" i="16"/>
  <c r="R369" i="16"/>
  <c r="AY336" i="16"/>
  <c r="G327" i="16"/>
  <c r="D269" i="16"/>
  <c r="AY341" i="16"/>
  <c r="W73" i="16"/>
  <c r="U409" i="16"/>
  <c r="AA183" i="16"/>
  <c r="H355" i="16"/>
  <c r="AG190" i="16"/>
  <c r="N423" i="16"/>
  <c r="W448" i="16"/>
  <c r="AD244" i="16"/>
  <c r="Z327" i="16"/>
  <c r="Y250" i="16"/>
  <c r="O220" i="16"/>
  <c r="AQ438" i="16"/>
  <c r="AV278" i="16"/>
  <c r="M398" i="16"/>
  <c r="U253" i="16"/>
  <c r="AB98" i="16"/>
  <c r="V427" i="16"/>
  <c r="W190" i="16"/>
  <c r="L200" i="16"/>
  <c r="I358" i="16"/>
  <c r="AR140" i="16"/>
  <c r="AL341" i="16"/>
  <c r="N195" i="16"/>
  <c r="AW390" i="16"/>
  <c r="AU325" i="16"/>
  <c r="AF322" i="16"/>
  <c r="R142" i="16"/>
  <c r="V144" i="16"/>
  <c r="Y191" i="16"/>
  <c r="D238" i="16"/>
  <c r="BA105" i="16"/>
  <c r="AW340" i="16"/>
  <c r="AJ292" i="16"/>
  <c r="AP404" i="16"/>
  <c r="H18" i="16"/>
  <c r="AB155" i="16"/>
  <c r="AI168" i="16"/>
  <c r="AI390" i="16"/>
  <c r="K316" i="16"/>
  <c r="V438" i="16"/>
  <c r="AE336" i="16"/>
  <c r="AA312" i="16"/>
  <c r="AZ184" i="16"/>
  <c r="AD2" i="16"/>
  <c r="AG224" i="16"/>
  <c r="AH238" i="16"/>
  <c r="AW295" i="16"/>
  <c r="AN132" i="16"/>
  <c r="Y157" i="16"/>
  <c r="AQ316" i="16"/>
  <c r="AW2" i="16"/>
  <c r="AL286" i="16"/>
  <c r="S365" i="16"/>
  <c r="AZ343" i="16"/>
  <c r="X117" i="16"/>
  <c r="AS286" i="16"/>
  <c r="V444" i="16"/>
  <c r="AD272" i="16"/>
  <c r="E362" i="16"/>
  <c r="BA238" i="16"/>
  <c r="M365" i="16"/>
  <c r="F333" i="16"/>
  <c r="AD165" i="16"/>
  <c r="M104" i="16"/>
  <c r="M247" i="16"/>
  <c r="O306" i="16"/>
  <c r="AU207" i="16"/>
  <c r="AM276" i="16"/>
  <c r="F419" i="16"/>
  <c r="AN206" i="16"/>
  <c r="L227" i="16"/>
  <c r="AB248" i="16"/>
  <c r="L14" i="16"/>
  <c r="T173" i="16"/>
  <c r="N277" i="16"/>
  <c r="E211" i="16"/>
  <c r="M443" i="16"/>
  <c r="K224" i="16"/>
  <c r="V39" i="16"/>
  <c r="AG41" i="16"/>
  <c r="R182" i="16"/>
  <c r="AC34" i="16"/>
  <c r="Q234" i="16"/>
  <c r="X210" i="16"/>
  <c r="AU361" i="16"/>
  <c r="T172" i="16"/>
  <c r="AE271" i="16"/>
  <c r="I145" i="16"/>
  <c r="Z121" i="16"/>
  <c r="W209" i="16"/>
  <c r="X250" i="16"/>
  <c r="K261" i="16"/>
  <c r="AV150" i="16"/>
  <c r="U145" i="16"/>
  <c r="AU353" i="16"/>
  <c r="AI359" i="16"/>
  <c r="AF333" i="16"/>
  <c r="AA32" i="16"/>
  <c r="Q101" i="16"/>
  <c r="AM205" i="16"/>
  <c r="AV21" i="16"/>
  <c r="AS81" i="16"/>
  <c r="V54" i="16"/>
  <c r="AR193" i="16"/>
  <c r="AD24" i="16"/>
  <c r="M217" i="16"/>
  <c r="AD115" i="16"/>
  <c r="D106" i="16"/>
  <c r="AM20" i="16"/>
  <c r="AV198" i="16"/>
  <c r="AC277" i="16"/>
  <c r="AW275" i="16"/>
  <c r="AU351" i="16"/>
  <c r="I317" i="16"/>
  <c r="AK143" i="16"/>
  <c r="AW349" i="16"/>
  <c r="AR117" i="16"/>
  <c r="D38" i="16"/>
  <c r="I223" i="16"/>
  <c r="AY246" i="16"/>
  <c r="AU456" i="16"/>
  <c r="U431" i="16"/>
  <c r="D383" i="16"/>
  <c r="G247" i="16"/>
  <c r="AC345" i="16"/>
  <c r="AW172" i="16"/>
  <c r="D283" i="16"/>
  <c r="D247" i="16"/>
  <c r="AY236" i="16"/>
  <c r="L238" i="16"/>
  <c r="AE138" i="16"/>
  <c r="AY128" i="16"/>
  <c r="Y272" i="16"/>
  <c r="K445" i="16"/>
  <c r="E299" i="16"/>
  <c r="AQ275" i="16"/>
  <c r="AB75" i="16"/>
  <c r="P250" i="16"/>
  <c r="AB174" i="16"/>
  <c r="AE434" i="16"/>
  <c r="AI129" i="16"/>
  <c r="AF119" i="16"/>
  <c r="J5" i="16"/>
  <c r="AJ112" i="16"/>
  <c r="AZ396" i="16"/>
  <c r="AM108" i="16"/>
  <c r="AI291" i="16"/>
  <c r="D259" i="16"/>
  <c r="AO299" i="16"/>
  <c r="AF186" i="16"/>
  <c r="AC239" i="16"/>
  <c r="AA308" i="16"/>
  <c r="AE325" i="16"/>
  <c r="AC322" i="16"/>
  <c r="AN345" i="16"/>
  <c r="AP279" i="16"/>
  <c r="AZ302" i="16"/>
  <c r="Z234" i="16"/>
  <c r="H229" i="16"/>
  <c r="AI204" i="16"/>
  <c r="BA235" i="16"/>
  <c r="Q171" i="16"/>
  <c r="AB37" i="16"/>
  <c r="G283" i="16"/>
  <c r="AN177" i="16"/>
  <c r="AY44" i="16"/>
  <c r="L209" i="16"/>
  <c r="AB460" i="16"/>
  <c r="AJ459" i="16"/>
  <c r="AP205" i="16"/>
  <c r="L470" i="16"/>
  <c r="D491" i="16"/>
  <c r="AP270" i="16"/>
  <c r="AQ98" i="16"/>
  <c r="F350" i="16"/>
  <c r="T84" i="16"/>
  <c r="AM135" i="16"/>
  <c r="AY288" i="16"/>
  <c r="X295" i="16"/>
  <c r="R402" i="16"/>
  <c r="AC378" i="16"/>
  <c r="BA379" i="16"/>
  <c r="AQ374" i="16"/>
  <c r="AN369" i="16"/>
  <c r="AF473" i="16"/>
  <c r="AA293" i="16"/>
  <c r="J489" i="16"/>
  <c r="O330" i="16"/>
  <c r="AK157" i="16"/>
  <c r="AE245" i="16"/>
  <c r="X297" i="16"/>
  <c r="P263" i="16"/>
  <c r="M290" i="16"/>
  <c r="K376" i="16"/>
  <c r="D205" i="16"/>
  <c r="AQ290" i="16"/>
  <c r="AD139" i="16"/>
  <c r="L341" i="16"/>
  <c r="N241" i="16"/>
  <c r="T286" i="16"/>
  <c r="AJ287" i="16"/>
  <c r="AN305" i="16"/>
  <c r="AU407" i="16"/>
  <c r="AV175" i="16"/>
  <c r="J185" i="16"/>
  <c r="V126" i="16"/>
  <c r="M343" i="16"/>
  <c r="AM335" i="16"/>
  <c r="AO314" i="16"/>
  <c r="AH96" i="16"/>
  <c r="AA121" i="16"/>
  <c r="N174" i="16"/>
  <c r="AL167" i="16"/>
  <c r="AY370" i="16"/>
  <c r="E177" i="16"/>
  <c r="R207" i="16"/>
  <c r="Q411" i="16"/>
  <c r="AU386" i="16"/>
  <c r="F113" i="16"/>
  <c r="F150" i="16"/>
  <c r="Z257" i="16"/>
  <c r="AP227" i="16"/>
  <c r="T248" i="16"/>
  <c r="S217" i="16"/>
  <c r="R202" i="16"/>
  <c r="I306" i="16"/>
  <c r="AD312" i="16"/>
  <c r="AC226" i="16"/>
  <c r="S352" i="16"/>
  <c r="E76" i="16"/>
  <c r="Q92" i="16"/>
  <c r="AE130" i="16"/>
  <c r="AZ155" i="16"/>
  <c r="O409" i="16"/>
  <c r="W373" i="16"/>
  <c r="AV222" i="16"/>
  <c r="AG209" i="16"/>
  <c r="N442" i="16"/>
  <c r="I410" i="16"/>
  <c r="G275" i="16"/>
  <c r="U317" i="16"/>
  <c r="L256" i="16"/>
  <c r="D394" i="16"/>
  <c r="Z363" i="16"/>
  <c r="G126" i="16"/>
  <c r="J93" i="16"/>
  <c r="E307" i="16"/>
  <c r="AY114" i="16"/>
  <c r="K249" i="16"/>
  <c r="M319" i="16"/>
  <c r="AM329" i="16"/>
  <c r="U124" i="16"/>
  <c r="J423" i="16"/>
  <c r="AN417" i="16"/>
  <c r="U48" i="16"/>
  <c r="AV373" i="16"/>
  <c r="AW154" i="16"/>
  <c r="AK309" i="16"/>
  <c r="AG346" i="16"/>
  <c r="AE267" i="16"/>
  <c r="Y411" i="16"/>
  <c r="S313" i="16"/>
  <c r="AQ307" i="16"/>
  <c r="AL282" i="16"/>
  <c r="AT203" i="16"/>
  <c r="W252" i="16"/>
  <c r="E289" i="16"/>
  <c r="AT266" i="16"/>
  <c r="S265" i="16"/>
  <c r="Y332" i="16"/>
  <c r="AN471" i="16"/>
  <c r="AZ406" i="16"/>
  <c r="E475" i="16"/>
  <c r="AJ133" i="16"/>
  <c r="AF393" i="16"/>
  <c r="AG82" i="16"/>
  <c r="AN416" i="16"/>
  <c r="AG152" i="16"/>
  <c r="AS149" i="16"/>
  <c r="G356" i="16"/>
  <c r="AP403" i="16"/>
  <c r="F388" i="16"/>
  <c r="AF283" i="16"/>
  <c r="AW316" i="16"/>
  <c r="S397" i="16"/>
  <c r="X247" i="16"/>
  <c r="AL52" i="16"/>
  <c r="AF316" i="16"/>
  <c r="Y268" i="16"/>
  <c r="AX440" i="16"/>
  <c r="F290" i="16"/>
  <c r="L272" i="16"/>
  <c r="R499" i="16"/>
  <c r="AN350" i="16"/>
  <c r="AI226" i="16"/>
  <c r="W339" i="16"/>
  <c r="AF345" i="16"/>
  <c r="F190" i="16"/>
  <c r="AN347" i="16"/>
  <c r="AE226" i="16"/>
  <c r="V14" i="16"/>
  <c r="AH228" i="16"/>
  <c r="AE122" i="16"/>
  <c r="X108" i="16"/>
  <c r="AM27" i="16"/>
  <c r="AI247" i="16"/>
  <c r="AS204" i="16"/>
  <c r="F299" i="16"/>
  <c r="AF383" i="16"/>
  <c r="AA252" i="16"/>
  <c r="AR284" i="16"/>
  <c r="S367" i="16"/>
  <c r="AP357" i="16"/>
  <c r="W277" i="16"/>
  <c r="AM225" i="16"/>
  <c r="AD245" i="16"/>
  <c r="AV351" i="16"/>
  <c r="BA154" i="16"/>
  <c r="S226" i="16"/>
  <c r="AP121" i="16"/>
  <c r="AS313" i="16"/>
  <c r="P428" i="16"/>
  <c r="R121" i="16"/>
  <c r="AD168" i="16"/>
  <c r="L287" i="16"/>
  <c r="P219" i="16"/>
  <c r="AL193" i="16"/>
  <c r="AE147" i="16"/>
  <c r="F353" i="16"/>
  <c r="AX134" i="16"/>
  <c r="AO71" i="16"/>
  <c r="AX490" i="16"/>
  <c r="AY163" i="16"/>
  <c r="AY348" i="16"/>
  <c r="AB137" i="16"/>
  <c r="R183" i="16"/>
  <c r="AL325" i="16"/>
  <c r="M256" i="16"/>
  <c r="Q219" i="16"/>
  <c r="AH242" i="16"/>
  <c r="AZ188" i="16"/>
  <c r="AF133" i="16"/>
  <c r="AK103" i="16"/>
  <c r="H146" i="16"/>
  <c r="AR199" i="16"/>
  <c r="AN284" i="16"/>
  <c r="AX97" i="16"/>
  <c r="AA358" i="16"/>
  <c r="AO464" i="16"/>
  <c r="I167" i="16"/>
  <c r="R96" i="16"/>
  <c r="AO118" i="16"/>
  <c r="D328" i="16"/>
  <c r="AY219" i="16"/>
  <c r="W167" i="16"/>
  <c r="Y266" i="16"/>
  <c r="AZ77" i="16"/>
  <c r="AK168" i="16"/>
  <c r="AM94" i="16"/>
  <c r="AC174" i="16"/>
  <c r="AS192" i="16"/>
  <c r="AE324" i="16"/>
  <c r="AQ322" i="16"/>
  <c r="AI164" i="16"/>
  <c r="AM133" i="16"/>
  <c r="AC394" i="16"/>
  <c r="AX229" i="16"/>
  <c r="W232" i="16"/>
  <c r="K194" i="16"/>
  <c r="AD219" i="16"/>
  <c r="T257" i="16"/>
  <c r="AP304" i="16"/>
  <c r="AA166" i="16"/>
  <c r="AA84" i="16"/>
  <c r="AA376" i="16"/>
  <c r="G130" i="16"/>
  <c r="AF175" i="16"/>
  <c r="AS326" i="16"/>
  <c r="I80" i="16"/>
  <c r="Q330" i="16"/>
  <c r="E323" i="16"/>
  <c r="AH286" i="16"/>
  <c r="P201" i="16"/>
  <c r="Q303" i="16"/>
  <c r="T247" i="16"/>
  <c r="AM282" i="16"/>
  <c r="AC158" i="16"/>
  <c r="Z329" i="16"/>
  <c r="AA102" i="16"/>
  <c r="Y404" i="16"/>
  <c r="AF158" i="16"/>
  <c r="AH148" i="16"/>
  <c r="H488" i="16"/>
  <c r="AA125" i="16"/>
  <c r="D434" i="16"/>
  <c r="AY160" i="16"/>
  <c r="AE219" i="16"/>
  <c r="J320" i="16"/>
  <c r="V192" i="16"/>
  <c r="AP214" i="16"/>
  <c r="Q359" i="16"/>
  <c r="U322" i="16"/>
  <c r="H212" i="16"/>
  <c r="AW270" i="16"/>
  <c r="AI68" i="16"/>
  <c r="S306" i="16"/>
  <c r="P156" i="16"/>
  <c r="AP128" i="16"/>
  <c r="AV324" i="16"/>
  <c r="O274" i="16"/>
  <c r="N384" i="16"/>
  <c r="AG192" i="16"/>
  <c r="AR49" i="16"/>
  <c r="AD306" i="16"/>
  <c r="X73" i="16"/>
  <c r="Y103" i="16"/>
  <c r="BA128" i="16"/>
  <c r="AX223" i="16"/>
  <c r="T149" i="16"/>
  <c r="G100" i="16"/>
  <c r="H291" i="16"/>
  <c r="AQ335" i="16"/>
  <c r="AJ336" i="16"/>
  <c r="AM406" i="16"/>
  <c r="X349" i="16"/>
  <c r="AF328" i="16"/>
  <c r="AV191" i="16"/>
  <c r="H402" i="16"/>
  <c r="AM215" i="16"/>
  <c r="S277" i="16"/>
  <c r="AO146" i="16"/>
  <c r="H292" i="16"/>
  <c r="AZ23" i="16"/>
  <c r="X137" i="16"/>
  <c r="W210" i="16"/>
  <c r="AE497" i="16"/>
  <c r="R368" i="16"/>
  <c r="AP113" i="16"/>
  <c r="AY317" i="16"/>
  <c r="BA208" i="16"/>
  <c r="AA239" i="16"/>
  <c r="J302" i="16"/>
  <c r="O386" i="16"/>
  <c r="Q487" i="16"/>
  <c r="AS287" i="16"/>
  <c r="P265" i="16"/>
  <c r="AY243" i="16"/>
  <c r="G399" i="16"/>
  <c r="AV312" i="16"/>
  <c r="AM401" i="16"/>
  <c r="U194" i="16"/>
  <c r="U183" i="16"/>
  <c r="G306" i="16"/>
  <c r="AD499" i="16"/>
  <c r="K226" i="16"/>
  <c r="AL335" i="16"/>
  <c r="S353" i="16"/>
  <c r="BA321" i="16"/>
  <c r="J375" i="16"/>
  <c r="AG118" i="16"/>
  <c r="AC267" i="16"/>
  <c r="O44" i="16"/>
  <c r="AG116" i="16"/>
  <c r="AG266" i="16"/>
  <c r="AN228" i="16"/>
  <c r="S293" i="16"/>
  <c r="AF134" i="16"/>
  <c r="AS388" i="16"/>
  <c r="Z284" i="16"/>
  <c r="U375" i="16"/>
  <c r="E304" i="16"/>
  <c r="BA163" i="16"/>
  <c r="AP247" i="16"/>
  <c r="G483" i="16"/>
  <c r="F57" i="16"/>
  <c r="U360" i="16"/>
  <c r="S211" i="16"/>
  <c r="AY260" i="16"/>
  <c r="S166" i="16"/>
  <c r="AP118" i="16"/>
  <c r="U116" i="16"/>
  <c r="V276" i="16"/>
  <c r="U202" i="16"/>
  <c r="AH126" i="16"/>
  <c r="AA95" i="16"/>
  <c r="AY267" i="16"/>
  <c r="AB448" i="16"/>
  <c r="AX411" i="16"/>
  <c r="I100" i="16"/>
  <c r="K149" i="16"/>
  <c r="W112" i="16"/>
  <c r="M321" i="16"/>
  <c r="I64" i="16"/>
  <c r="AD307" i="16"/>
  <c r="AD435" i="16"/>
  <c r="AB408" i="16"/>
  <c r="P262" i="16"/>
  <c r="AC359" i="16"/>
  <c r="AL259" i="16"/>
  <c r="AV142" i="16"/>
  <c r="AX221" i="16"/>
  <c r="W257" i="16"/>
  <c r="P8" i="16"/>
  <c r="AG487" i="16"/>
  <c r="I218" i="16"/>
  <c r="H394" i="16"/>
  <c r="J37" i="16"/>
  <c r="T318" i="16"/>
  <c r="AH389" i="16"/>
  <c r="AL87" i="16"/>
  <c r="AU275" i="16"/>
  <c r="G206" i="16"/>
  <c r="AH35" i="16"/>
  <c r="AT306" i="16"/>
  <c r="AP187" i="16"/>
  <c r="AF139" i="16"/>
  <c r="AS340" i="16"/>
  <c r="AB334" i="16"/>
  <c r="D296" i="16"/>
  <c r="H151" i="16"/>
  <c r="L112" i="16"/>
  <c r="AA203" i="16"/>
  <c r="BA245" i="16"/>
  <c r="X374" i="16"/>
  <c r="AP208" i="16"/>
  <c r="O236" i="16"/>
  <c r="AJ206" i="16"/>
  <c r="I282" i="16"/>
  <c r="AS314" i="16"/>
  <c r="Q349" i="16"/>
  <c r="W234" i="16"/>
  <c r="Q198" i="16"/>
  <c r="AM157" i="16"/>
  <c r="T212" i="16"/>
  <c r="G188" i="16"/>
  <c r="AV209" i="16"/>
  <c r="AT56" i="16"/>
  <c r="AT299" i="16"/>
  <c r="AL304" i="16"/>
  <c r="Q390" i="16"/>
  <c r="AA198" i="16"/>
  <c r="AQ383" i="16"/>
  <c r="AU159" i="16"/>
  <c r="U56" i="16"/>
  <c r="AZ172" i="16"/>
  <c r="Y353" i="16"/>
  <c r="AR189" i="16"/>
  <c r="AI438" i="16"/>
  <c r="AH170" i="16"/>
  <c r="AY335" i="16"/>
  <c r="AD236" i="16"/>
  <c r="AI250" i="16"/>
  <c r="R68" i="16"/>
  <c r="AR206" i="16"/>
  <c r="AC230" i="16"/>
  <c r="V271" i="16"/>
  <c r="F211" i="16"/>
  <c r="T313" i="16"/>
  <c r="S66" i="16"/>
  <c r="I171" i="16"/>
  <c r="AK251" i="16"/>
  <c r="U452" i="16"/>
  <c r="AD398" i="16"/>
  <c r="AV77" i="16"/>
  <c r="W93" i="16"/>
  <c r="E234" i="16"/>
  <c r="W179" i="16"/>
  <c r="F6" i="16"/>
  <c r="F165" i="16"/>
  <c r="O89" i="16"/>
  <c r="E60" i="16"/>
  <c r="AN153" i="16"/>
  <c r="AA248" i="16"/>
  <c r="F208" i="16"/>
  <c r="V318" i="16"/>
  <c r="N82" i="16"/>
  <c r="AM292" i="16"/>
  <c r="E150" i="16"/>
  <c r="AG170" i="16"/>
  <c r="W161" i="16"/>
  <c r="AE423" i="16"/>
  <c r="K191" i="16"/>
  <c r="G270" i="16"/>
  <c r="AO58" i="16"/>
  <c r="AR149" i="16"/>
  <c r="E199" i="16"/>
  <c r="AR162" i="16"/>
  <c r="AM207" i="16"/>
  <c r="I299" i="16"/>
  <c r="J335" i="16"/>
  <c r="AN79" i="16"/>
  <c r="Y42" i="16"/>
  <c r="AY119" i="16"/>
  <c r="AE323" i="16"/>
  <c r="U211" i="16"/>
  <c r="I183" i="16"/>
  <c r="AL148" i="16"/>
  <c r="AH21" i="16"/>
  <c r="P76" i="16"/>
  <c r="F356" i="16"/>
  <c r="X238" i="16"/>
  <c r="M357" i="16"/>
  <c r="AU249" i="16"/>
  <c r="AS201" i="16"/>
  <c r="S195" i="16"/>
  <c r="Q111" i="16"/>
  <c r="AN403" i="16"/>
  <c r="AD34" i="16"/>
  <c r="BA155" i="16"/>
  <c r="AJ95" i="16"/>
  <c r="AU77" i="16"/>
  <c r="AM299" i="16"/>
  <c r="I161" i="16"/>
  <c r="AO169" i="16"/>
  <c r="AA123" i="16"/>
  <c r="Q151" i="16"/>
  <c r="V119" i="16"/>
  <c r="T330" i="16"/>
  <c r="AC253" i="16"/>
  <c r="AI159" i="16"/>
  <c r="V285" i="16"/>
  <c r="AB249" i="16"/>
  <c r="P346" i="16"/>
  <c r="AK201" i="16"/>
  <c r="AO219" i="16"/>
  <c r="AH131" i="16"/>
  <c r="N167" i="16"/>
  <c r="W187" i="16"/>
  <c r="AN97" i="16"/>
  <c r="E21" i="16"/>
  <c r="R303" i="16"/>
  <c r="AE291" i="16"/>
  <c r="AT148" i="16"/>
  <c r="J153" i="16"/>
  <c r="AZ281" i="16"/>
  <c r="AN45" i="16"/>
  <c r="P80" i="16"/>
  <c r="AS63" i="16"/>
  <c r="AD326" i="16"/>
  <c r="S298" i="16"/>
  <c r="T194" i="16"/>
  <c r="Z318" i="16"/>
  <c r="R317" i="16"/>
  <c r="AA491" i="16"/>
  <c r="AQ262" i="16"/>
  <c r="AC448" i="16"/>
  <c r="AP193" i="16"/>
  <c r="P305" i="16"/>
  <c r="AS239" i="16"/>
  <c r="Y346" i="16"/>
  <c r="AL299" i="16"/>
  <c r="M279" i="16"/>
  <c r="AF64" i="16"/>
  <c r="E398" i="16"/>
  <c r="AI367" i="16"/>
  <c r="T316" i="16"/>
  <c r="AL273" i="16"/>
  <c r="AE330" i="16"/>
  <c r="G291" i="16"/>
  <c r="R270" i="16"/>
  <c r="AI316" i="16"/>
  <c r="J251" i="16"/>
  <c r="BA253" i="16"/>
  <c r="Q464" i="16"/>
  <c r="N185" i="16"/>
  <c r="X169" i="16"/>
  <c r="AP358" i="16"/>
  <c r="AU336" i="16"/>
  <c r="Z232" i="16"/>
  <c r="AZ278" i="16"/>
  <c r="AB276" i="16"/>
  <c r="AW292" i="16"/>
  <c r="K390" i="16"/>
  <c r="AZ203" i="16"/>
  <c r="AF208" i="16"/>
  <c r="AB206" i="16"/>
  <c r="AR367" i="16"/>
  <c r="BA363" i="16"/>
  <c r="W353" i="16"/>
  <c r="AL74" i="16"/>
  <c r="AV38" i="16"/>
  <c r="T380" i="16"/>
  <c r="AE326" i="16"/>
  <c r="AW109" i="16"/>
  <c r="F328" i="16"/>
  <c r="H118" i="16"/>
  <c r="AF447" i="16"/>
  <c r="AE187" i="16"/>
  <c r="AX307" i="16"/>
  <c r="AW318" i="16"/>
  <c r="AA168" i="16"/>
  <c r="M332" i="16"/>
  <c r="D324" i="16"/>
  <c r="K393" i="16"/>
  <c r="Z57" i="16"/>
  <c r="AY390" i="16"/>
  <c r="X314" i="16"/>
  <c r="AG100" i="16"/>
  <c r="BA224" i="16"/>
  <c r="AJ173" i="16"/>
  <c r="R268" i="16"/>
  <c r="AA410" i="16"/>
  <c r="U165" i="16"/>
  <c r="V322" i="16"/>
  <c r="AK402" i="16"/>
  <c r="AZ88" i="16"/>
  <c r="L245" i="16"/>
  <c r="AJ446" i="16"/>
  <c r="AL314" i="16"/>
  <c r="F284" i="16"/>
  <c r="AL251" i="16"/>
  <c r="AW277" i="16"/>
  <c r="AH162" i="16"/>
  <c r="U280" i="16"/>
  <c r="AA289" i="16"/>
  <c r="AW328" i="16"/>
  <c r="S409" i="16"/>
  <c r="AA300" i="16"/>
  <c r="AV99" i="16"/>
  <c r="AU138" i="16"/>
  <c r="AL424" i="16"/>
  <c r="AQ240" i="16"/>
  <c r="I258" i="16"/>
  <c r="J267" i="16"/>
  <c r="AQ153" i="16"/>
  <c r="AX399" i="16"/>
  <c r="AB113" i="16"/>
  <c r="AN95" i="16"/>
  <c r="AF274" i="16"/>
  <c r="X322" i="16"/>
  <c r="AQ434" i="16"/>
  <c r="L284" i="16"/>
  <c r="AZ160" i="16"/>
  <c r="AJ253" i="16"/>
  <c r="X138" i="16"/>
  <c r="AD403" i="16"/>
  <c r="D223" i="16"/>
  <c r="AS303" i="16"/>
  <c r="M352" i="16"/>
  <c r="BA221" i="16"/>
  <c r="AI230" i="16"/>
  <c r="Y237" i="16"/>
  <c r="AR141" i="16"/>
  <c r="X151" i="16"/>
  <c r="P272" i="16"/>
  <c r="AY106" i="16"/>
  <c r="AC406" i="16"/>
  <c r="AE67" i="16"/>
  <c r="AF10" i="16"/>
  <c r="BA4" i="16"/>
  <c r="BA306" i="16"/>
  <c r="V35" i="16"/>
  <c r="K119" i="16"/>
  <c r="AK382" i="16"/>
  <c r="AG140" i="16"/>
  <c r="S197" i="16"/>
  <c r="E113" i="16"/>
  <c r="AD356" i="16"/>
  <c r="AB424" i="16"/>
  <c r="AX171" i="16"/>
  <c r="AO208" i="16"/>
  <c r="AH222" i="16"/>
  <c r="X280" i="16"/>
  <c r="AY78" i="16"/>
  <c r="V21" i="16"/>
  <c r="AU16" i="16"/>
  <c r="AP7" i="16"/>
  <c r="Q187" i="16"/>
  <c r="Q117" i="16"/>
  <c r="R227" i="16"/>
  <c r="J420" i="16"/>
  <c r="AE183" i="16"/>
  <c r="AJ171" i="16"/>
  <c r="F360" i="16"/>
  <c r="AX394" i="16"/>
  <c r="AB325" i="16"/>
  <c r="AX133" i="16"/>
  <c r="AQ162" i="16"/>
  <c r="AR355" i="16"/>
  <c r="J268" i="16"/>
  <c r="AM178" i="16"/>
  <c r="AP348" i="16"/>
  <c r="AU62" i="16"/>
  <c r="Q237" i="16"/>
  <c r="L151" i="16"/>
  <c r="N99" i="16"/>
  <c r="AC163" i="16"/>
  <c r="V267" i="16"/>
  <c r="AG281" i="16"/>
  <c r="AR69" i="16"/>
  <c r="F154" i="16"/>
  <c r="L164" i="16"/>
  <c r="M122" i="16"/>
  <c r="O216" i="16"/>
  <c r="AF36" i="16"/>
  <c r="X145" i="16"/>
  <c r="AT150" i="16"/>
  <c r="BA164" i="16"/>
  <c r="R240" i="16"/>
  <c r="N78" i="16"/>
  <c r="AG109" i="16"/>
  <c r="AZ437" i="16"/>
  <c r="AL62" i="16"/>
  <c r="H100" i="16"/>
  <c r="AA253" i="16"/>
  <c r="T211" i="16"/>
  <c r="Q254" i="16"/>
  <c r="H55" i="16"/>
  <c r="AX127" i="16"/>
  <c r="BA398" i="16"/>
  <c r="AO357" i="16"/>
  <c r="J460" i="16"/>
  <c r="J339" i="16"/>
  <c r="I160" i="16"/>
  <c r="Z209" i="16"/>
  <c r="AX33" i="16"/>
  <c r="AI263" i="16"/>
  <c r="G153" i="16"/>
  <c r="AN42" i="16"/>
  <c r="AW104" i="16"/>
  <c r="W115" i="16"/>
  <c r="AB187" i="16"/>
  <c r="AT60" i="16"/>
  <c r="H111" i="16"/>
  <c r="E319" i="16"/>
  <c r="K442" i="16"/>
  <c r="P9" i="16"/>
  <c r="W127" i="16"/>
  <c r="D91" i="16"/>
  <c r="AZ136" i="16"/>
  <c r="X191" i="16"/>
  <c r="T262" i="16"/>
  <c r="AT182" i="16"/>
  <c r="AI97" i="16"/>
  <c r="R90" i="16"/>
  <c r="AX234" i="16"/>
  <c r="BA227" i="16"/>
  <c r="M105" i="16"/>
  <c r="AH114" i="16"/>
  <c r="M65" i="16"/>
  <c r="AZ134" i="16"/>
  <c r="AL447" i="16"/>
  <c r="AY262" i="16"/>
  <c r="AW228" i="16"/>
  <c r="T52" i="16"/>
  <c r="P176" i="16"/>
  <c r="O248" i="16"/>
  <c r="G228" i="16"/>
  <c r="AR4" i="16"/>
  <c r="R193" i="16"/>
  <c r="O54" i="16"/>
  <c r="AN359" i="16"/>
  <c r="AC204" i="16"/>
  <c r="H239" i="16"/>
  <c r="AJ237" i="16"/>
  <c r="AW49" i="16"/>
  <c r="AE108" i="16"/>
  <c r="J138" i="16"/>
  <c r="T367" i="16"/>
  <c r="X240" i="16"/>
  <c r="AA160" i="16"/>
  <c r="AO325" i="16"/>
  <c r="BA207" i="16"/>
  <c r="W121" i="16"/>
  <c r="P245" i="16"/>
  <c r="AX252" i="16"/>
  <c r="K328" i="16"/>
  <c r="AF327" i="16"/>
  <c r="O253" i="16"/>
  <c r="AH169" i="16"/>
  <c r="X298" i="16"/>
  <c r="AM112" i="16"/>
  <c r="AY329" i="16"/>
  <c r="AD230" i="16"/>
  <c r="AT16" i="16"/>
  <c r="AC112" i="16"/>
  <c r="AI218" i="16"/>
  <c r="P115" i="16"/>
  <c r="AC395" i="16"/>
  <c r="AG280" i="16"/>
  <c r="AO324" i="16"/>
  <c r="AQ145" i="16"/>
  <c r="AS323" i="16"/>
  <c r="AR431" i="16"/>
  <c r="H409" i="16"/>
  <c r="AN242" i="16"/>
  <c r="AP147" i="16"/>
  <c r="Q203" i="16"/>
  <c r="AL90" i="16"/>
  <c r="R181" i="16"/>
  <c r="P150" i="16"/>
  <c r="W171" i="16"/>
  <c r="AT139" i="16"/>
  <c r="S184" i="16"/>
  <c r="Q146" i="16"/>
  <c r="F111" i="16"/>
  <c r="AN274" i="16"/>
  <c r="U303" i="16"/>
  <c r="AD408" i="16"/>
  <c r="AQ369" i="16"/>
  <c r="U263" i="16"/>
  <c r="AF363" i="16"/>
  <c r="AF269" i="16"/>
  <c r="AX288" i="16"/>
  <c r="AE135" i="16"/>
  <c r="AC328" i="16"/>
  <c r="AC444" i="16"/>
  <c r="J198" i="16"/>
  <c r="O486" i="16"/>
  <c r="AU411" i="16"/>
  <c r="L425" i="16"/>
  <c r="AB151" i="16"/>
  <c r="T33" i="16"/>
  <c r="AH364" i="16"/>
  <c r="Z248" i="16"/>
  <c r="G300" i="16"/>
  <c r="T302" i="16"/>
  <c r="AT276" i="16"/>
  <c r="AK395" i="16"/>
  <c r="AF311" i="16"/>
  <c r="S64" i="16"/>
  <c r="T376" i="16"/>
  <c r="T99" i="16"/>
  <c r="AA401" i="16"/>
  <c r="U292" i="16"/>
  <c r="H307" i="16"/>
  <c r="AD302" i="16"/>
  <c r="S403" i="16"/>
  <c r="AV277" i="16"/>
  <c r="X272" i="16"/>
  <c r="T213" i="16"/>
  <c r="L465" i="16"/>
  <c r="AN70" i="16"/>
  <c r="G137" i="16"/>
  <c r="AP42" i="16"/>
  <c r="AX113" i="16"/>
  <c r="W283" i="16"/>
  <c r="AO38" i="16"/>
  <c r="AK30" i="16"/>
  <c r="U340" i="16"/>
  <c r="AR195" i="16"/>
  <c r="R70" i="16"/>
  <c r="Z361" i="16"/>
  <c r="W294" i="16"/>
  <c r="S308" i="16"/>
  <c r="AD331" i="16"/>
  <c r="AA334" i="16"/>
  <c r="AQ421" i="16"/>
  <c r="D310" i="16"/>
  <c r="U402" i="16"/>
  <c r="AT124" i="16"/>
  <c r="R28" i="16"/>
  <c r="AW33" i="16"/>
  <c r="J486" i="16"/>
  <c r="AB294" i="16"/>
  <c r="AH240" i="16"/>
  <c r="S173" i="16"/>
  <c r="R69" i="16"/>
  <c r="AK219" i="16"/>
  <c r="Q68" i="16"/>
  <c r="H86" i="16"/>
  <c r="D287" i="16"/>
  <c r="AX237" i="16"/>
  <c r="AQ300" i="16"/>
  <c r="L122" i="16"/>
  <c r="AH231" i="16"/>
  <c r="V289" i="16"/>
  <c r="D258" i="16"/>
  <c r="L182" i="16"/>
  <c r="S375" i="16"/>
  <c r="AP116" i="16"/>
  <c r="K345" i="16"/>
  <c r="AR257" i="16"/>
  <c r="AD26" i="16"/>
  <c r="AR283" i="16"/>
  <c r="T301" i="16"/>
  <c r="AL313" i="16"/>
  <c r="Q52" i="16"/>
  <c r="AQ270" i="16"/>
  <c r="AR258" i="16"/>
  <c r="K135" i="16"/>
  <c r="R147" i="16"/>
  <c r="AX213" i="16"/>
  <c r="AX197" i="16"/>
  <c r="AO56" i="16"/>
  <c r="S273" i="16"/>
  <c r="H52" i="16"/>
  <c r="H132" i="16"/>
  <c r="AG191" i="16"/>
  <c r="AA213" i="16"/>
  <c r="I135" i="16"/>
  <c r="R166" i="16"/>
  <c r="AN134" i="16"/>
  <c r="AW322" i="16"/>
  <c r="AL485" i="16"/>
  <c r="X412" i="16"/>
  <c r="K306" i="16"/>
  <c r="D189" i="16"/>
  <c r="AI322" i="16"/>
  <c r="AA373" i="16"/>
  <c r="AU65" i="16"/>
  <c r="BA294" i="16"/>
  <c r="AW233" i="16"/>
  <c r="AY186" i="16"/>
  <c r="D176" i="16"/>
  <c r="H240" i="16"/>
  <c r="X200" i="16"/>
  <c r="P187" i="16"/>
  <c r="AM450" i="16"/>
  <c r="AF122" i="16"/>
  <c r="BA83" i="16"/>
  <c r="K220" i="16"/>
  <c r="U367" i="16"/>
  <c r="S350" i="16"/>
  <c r="W203" i="16"/>
  <c r="AT6" i="16"/>
  <c r="P334" i="16"/>
  <c r="AK283" i="16"/>
  <c r="I313" i="16"/>
  <c r="BA351" i="16"/>
  <c r="AC287" i="16"/>
  <c r="L204" i="16"/>
  <c r="AV212" i="16"/>
  <c r="AK466" i="16"/>
  <c r="O242" i="16"/>
  <c r="AS38" i="16"/>
  <c r="Y375" i="16"/>
  <c r="S430" i="16"/>
  <c r="X122" i="16"/>
  <c r="AN477" i="16"/>
  <c r="AE184" i="16"/>
  <c r="AL195" i="16"/>
  <c r="I297" i="16"/>
  <c r="AV281" i="16"/>
  <c r="T68" i="16"/>
  <c r="X453" i="16"/>
  <c r="M301" i="16"/>
  <c r="AA132" i="16"/>
  <c r="V283" i="16"/>
  <c r="AN122" i="16"/>
  <c r="AM239" i="16"/>
  <c r="AH235" i="16"/>
  <c r="AZ26" i="16"/>
  <c r="AB246" i="16"/>
  <c r="Y116" i="16"/>
  <c r="U188" i="16"/>
  <c r="J220" i="16"/>
  <c r="D47" i="16"/>
  <c r="L180" i="16"/>
  <c r="M172" i="16"/>
  <c r="AG233" i="16"/>
  <c r="AB465" i="16"/>
  <c r="Y187" i="16"/>
  <c r="AE289" i="16"/>
  <c r="O192" i="16"/>
  <c r="M286" i="16"/>
  <c r="AQ120" i="16"/>
  <c r="AQ127" i="16"/>
  <c r="AB243" i="16"/>
  <c r="AW421" i="16"/>
  <c r="P67" i="16"/>
  <c r="Y183" i="16"/>
  <c r="AY171" i="16"/>
  <c r="AD264" i="16"/>
  <c r="BA205" i="16"/>
  <c r="E390" i="16"/>
  <c r="M220" i="16"/>
  <c r="AK223" i="16"/>
  <c r="AD184" i="16"/>
  <c r="AJ197" i="16"/>
  <c r="AN288" i="16"/>
  <c r="AI189" i="16"/>
  <c r="AY161" i="16"/>
  <c r="G207" i="16"/>
  <c r="N237" i="16"/>
  <c r="BA218" i="16"/>
  <c r="H404" i="16"/>
  <c r="Y307" i="16"/>
  <c r="J164" i="16"/>
  <c r="AX192" i="16"/>
  <c r="AB188" i="16"/>
  <c r="AH299" i="16"/>
  <c r="L311" i="16"/>
  <c r="AT313" i="16"/>
  <c r="AE156" i="16"/>
  <c r="O203" i="16"/>
  <c r="AK313" i="16"/>
  <c r="AB4" i="16"/>
  <c r="J72" i="16"/>
  <c r="AN255" i="16"/>
  <c r="Z315" i="16"/>
  <c r="AS320" i="16"/>
  <c r="AL220" i="16"/>
  <c r="AW431" i="16"/>
  <c r="AA235" i="16"/>
  <c r="AO9" i="16"/>
  <c r="F75" i="16"/>
  <c r="AU225" i="16"/>
  <c r="AQ157" i="16"/>
  <c r="AS242" i="16"/>
  <c r="AE346" i="16"/>
  <c r="AG267" i="16"/>
  <c r="AB258" i="16"/>
  <c r="G32" i="16"/>
  <c r="U245" i="16"/>
  <c r="AX54" i="16"/>
  <c r="L145" i="16"/>
  <c r="AX175" i="16"/>
  <c r="J106" i="16"/>
  <c r="S209" i="16"/>
  <c r="D272" i="16"/>
  <c r="AL150" i="16"/>
  <c r="X445" i="16"/>
  <c r="M53" i="16"/>
  <c r="AV302" i="16"/>
  <c r="D107" i="16"/>
  <c r="P383" i="16"/>
  <c r="AF226" i="16"/>
  <c r="H33" i="16"/>
  <c r="F262" i="16"/>
  <c r="AA200" i="16"/>
  <c r="AV252" i="16"/>
  <c r="AA20" i="16"/>
  <c r="N242" i="16"/>
  <c r="N251" i="16"/>
  <c r="AP240" i="16"/>
  <c r="AH254" i="16"/>
  <c r="AJ397" i="16"/>
  <c r="O106" i="16"/>
  <c r="AF56" i="16"/>
  <c r="P97" i="16"/>
  <c r="AA79" i="16"/>
  <c r="H66" i="16"/>
  <c r="AH318" i="16"/>
  <c r="S300" i="16"/>
  <c r="AG216" i="16"/>
  <c r="AZ244" i="16"/>
  <c r="N313" i="16"/>
  <c r="AJ326" i="16"/>
  <c r="AX254" i="16"/>
  <c r="E184" i="16"/>
  <c r="AK336" i="16"/>
  <c r="J315" i="16"/>
  <c r="L421" i="16"/>
  <c r="AU130" i="16"/>
  <c r="D41" i="16"/>
  <c r="AM90" i="16"/>
  <c r="R167" i="16"/>
  <c r="AO132" i="16"/>
  <c r="AD10" i="16"/>
  <c r="S369" i="16"/>
  <c r="V9" i="16"/>
  <c r="AE268" i="16"/>
  <c r="AY328" i="16"/>
  <c r="AB269" i="16"/>
  <c r="AB316" i="16"/>
  <c r="L298" i="16"/>
  <c r="R215" i="16"/>
  <c r="AD249" i="16"/>
  <c r="S435" i="16"/>
  <c r="AU304" i="16"/>
  <c r="BA322" i="16"/>
  <c r="P287" i="16"/>
  <c r="AH447" i="16"/>
  <c r="AM139" i="16"/>
  <c r="T290" i="16"/>
  <c r="AT167" i="16"/>
  <c r="U125" i="16"/>
  <c r="AC193" i="16"/>
  <c r="U167" i="16"/>
  <c r="R401" i="16"/>
  <c r="R137" i="16"/>
  <c r="BA320" i="16"/>
  <c r="Q191" i="16"/>
  <c r="AZ224" i="16"/>
  <c r="W69" i="16"/>
  <c r="AR377" i="16"/>
  <c r="N326" i="16"/>
  <c r="J248" i="16"/>
  <c r="AG234" i="16"/>
  <c r="AX317" i="16"/>
  <c r="Q271" i="16"/>
  <c r="Y427" i="16"/>
  <c r="K348" i="16"/>
  <c r="AS175" i="16"/>
  <c r="BA435" i="16"/>
  <c r="AF365" i="16"/>
  <c r="W352" i="16"/>
  <c r="M351" i="16"/>
  <c r="Q141" i="16"/>
  <c r="K93" i="16"/>
  <c r="AJ192" i="16"/>
  <c r="AY242" i="16"/>
  <c r="AT169" i="16"/>
  <c r="G335" i="16"/>
  <c r="AF417" i="16"/>
  <c r="W439" i="16"/>
  <c r="AE247" i="16"/>
  <c r="AQ273" i="16"/>
  <c r="V72" i="16"/>
  <c r="AX82" i="16"/>
  <c r="Y144" i="16"/>
  <c r="AB34" i="16"/>
  <c r="AZ197" i="16"/>
  <c r="BA349" i="16"/>
  <c r="AU252" i="16"/>
  <c r="AO367" i="16"/>
  <c r="AJ236" i="16"/>
  <c r="H192" i="16"/>
  <c r="Z36" i="16"/>
  <c r="M59" i="16"/>
  <c r="N315" i="16"/>
  <c r="AM151" i="16"/>
  <c r="F385" i="16"/>
  <c r="AL170" i="16"/>
  <c r="L156" i="16"/>
  <c r="I285" i="16"/>
  <c r="AT271" i="16"/>
  <c r="Q308" i="16"/>
  <c r="AW287" i="16"/>
  <c r="AK349" i="16"/>
  <c r="Q221" i="16"/>
  <c r="AR265" i="16"/>
  <c r="V401" i="16"/>
  <c r="J345" i="16"/>
  <c r="AP130" i="16"/>
  <c r="F276" i="16"/>
  <c r="H98" i="16"/>
  <c r="AX205" i="16"/>
  <c r="Y287" i="16"/>
  <c r="AS241" i="16"/>
  <c r="AA290" i="16"/>
  <c r="O213" i="16"/>
  <c r="AT137" i="16"/>
  <c r="P159" i="16"/>
  <c r="AV438" i="16"/>
  <c r="G114" i="16"/>
  <c r="L268" i="16"/>
  <c r="N147" i="16"/>
  <c r="AC89" i="16"/>
  <c r="T205" i="16"/>
  <c r="L101" i="16"/>
  <c r="AN156" i="16"/>
  <c r="AS295" i="16"/>
  <c r="AD164" i="16"/>
  <c r="I66" i="16"/>
  <c r="AO220" i="16"/>
  <c r="AR374" i="16"/>
  <c r="AC221" i="16"/>
  <c r="AL67" i="16"/>
  <c r="O121" i="16"/>
  <c r="AM166" i="16"/>
  <c r="M75" i="16"/>
  <c r="AY63" i="16"/>
  <c r="S185" i="16"/>
  <c r="AJ329" i="16"/>
  <c r="F420" i="16"/>
  <c r="O293" i="16"/>
  <c r="P131" i="16"/>
  <c r="AO209" i="16"/>
  <c r="BA32" i="16"/>
  <c r="N197" i="16"/>
  <c r="AZ173" i="16"/>
  <c r="X178" i="16"/>
  <c r="AM301" i="16"/>
  <c r="AR208" i="16"/>
  <c r="AU58" i="16"/>
  <c r="Z138" i="16"/>
  <c r="K327" i="16"/>
  <c r="AU355" i="16"/>
  <c r="AV74" i="16"/>
  <c r="D355" i="16"/>
  <c r="AE249" i="16"/>
  <c r="Y254" i="16"/>
  <c r="K363" i="16"/>
  <c r="AC218" i="16"/>
  <c r="AP206" i="16"/>
  <c r="Z97" i="16"/>
  <c r="D133" i="16"/>
  <c r="T403" i="16"/>
  <c r="G102" i="16"/>
  <c r="D241" i="16"/>
  <c r="AP255" i="16"/>
  <c r="Y329" i="16"/>
  <c r="Q230" i="16"/>
  <c r="AG98" i="16"/>
  <c r="AV82" i="16"/>
  <c r="AG85" i="16"/>
  <c r="AS71" i="16"/>
  <c r="G266" i="16"/>
  <c r="AL160" i="16"/>
  <c r="U296" i="16"/>
  <c r="AX424" i="16"/>
  <c r="I254" i="16"/>
  <c r="M460" i="16"/>
  <c r="M153" i="16"/>
  <c r="X208" i="16"/>
  <c r="O20" i="16"/>
  <c r="AF182" i="16"/>
  <c r="M103" i="16"/>
  <c r="AD279" i="16"/>
  <c r="P332" i="16"/>
  <c r="Z179" i="16"/>
  <c r="Z237" i="16"/>
  <c r="AA249" i="16"/>
  <c r="AB145" i="16"/>
  <c r="Q214" i="16"/>
  <c r="AH301" i="16"/>
  <c r="J405" i="16"/>
  <c r="AF144" i="16"/>
  <c r="AZ192" i="16"/>
  <c r="AI35" i="16"/>
  <c r="S43" i="16"/>
  <c r="T23" i="16"/>
  <c r="X26" i="16"/>
  <c r="J127" i="16"/>
  <c r="U163" i="16"/>
  <c r="AK305" i="16"/>
  <c r="N35" i="16"/>
  <c r="Z132" i="16"/>
  <c r="X147" i="16"/>
  <c r="AJ86" i="16"/>
  <c r="Z113" i="16"/>
  <c r="AT229" i="16"/>
  <c r="J257" i="16"/>
  <c r="Y169" i="16"/>
  <c r="N118" i="16"/>
  <c r="AJ218" i="16"/>
  <c r="AX92" i="16"/>
  <c r="H260" i="16"/>
  <c r="AK121" i="16"/>
  <c r="U141" i="16"/>
  <c r="AM208" i="16"/>
  <c r="AX224" i="16"/>
  <c r="AV132" i="16"/>
  <c r="W104" i="16"/>
  <c r="E117" i="16"/>
  <c r="Y229" i="16"/>
  <c r="AB79" i="16"/>
  <c r="L203" i="16"/>
  <c r="F184" i="16"/>
  <c r="L390" i="16"/>
  <c r="AM182" i="16"/>
  <c r="AZ122" i="16"/>
  <c r="I139" i="16"/>
  <c r="G154" i="16"/>
  <c r="Z114" i="16"/>
  <c r="AS159" i="16"/>
  <c r="AZ361" i="16"/>
  <c r="X110" i="16"/>
  <c r="V116" i="16"/>
  <c r="K312" i="16"/>
  <c r="E233" i="16"/>
  <c r="S40" i="16"/>
  <c r="AV123" i="16"/>
  <c r="AU147" i="16"/>
  <c r="AM197" i="16"/>
  <c r="AL196" i="16"/>
  <c r="AE6" i="16"/>
  <c r="AN101" i="16"/>
  <c r="G433" i="16"/>
  <c r="AR179" i="16"/>
  <c r="AG11" i="16"/>
  <c r="BA186" i="16"/>
  <c r="X67" i="16"/>
  <c r="AB254" i="16"/>
  <c r="AO74" i="16"/>
  <c r="AF37" i="16"/>
  <c r="L15" i="16"/>
  <c r="V248" i="16"/>
  <c r="AN102" i="16"/>
  <c r="D251" i="16"/>
  <c r="AR268" i="16"/>
  <c r="AT328" i="16"/>
  <c r="K62" i="16"/>
  <c r="AM89" i="16"/>
  <c r="AJ177" i="16"/>
  <c r="BA132" i="16"/>
  <c r="AK244" i="16"/>
  <c r="U195" i="16"/>
  <c r="N276" i="16"/>
  <c r="P85" i="16"/>
  <c r="AF239" i="16"/>
  <c r="Y220" i="16"/>
  <c r="AU307" i="16"/>
  <c r="G273" i="16"/>
  <c r="M302" i="16"/>
  <c r="AZ369" i="16"/>
  <c r="AI113" i="16"/>
  <c r="U16" i="16"/>
  <c r="AP234" i="16"/>
  <c r="X215" i="16"/>
  <c r="AB222" i="16"/>
  <c r="AG302" i="16"/>
  <c r="D136" i="16"/>
  <c r="AR81" i="16"/>
  <c r="AV221" i="16"/>
  <c r="AK300" i="16"/>
  <c r="AO183" i="16"/>
  <c r="AI77" i="16"/>
  <c r="R129" i="16"/>
  <c r="AQ64" i="16"/>
  <c r="AP221" i="16"/>
  <c r="AX227" i="16"/>
  <c r="AM357" i="16"/>
  <c r="Y102" i="16"/>
  <c r="BA283" i="16"/>
  <c r="K164" i="16"/>
  <c r="W478" i="16"/>
  <c r="N135" i="16"/>
  <c r="R374" i="16"/>
  <c r="AH147" i="16"/>
  <c r="AY435" i="16"/>
  <c r="AP447" i="16"/>
  <c r="AY283" i="16"/>
  <c r="K287" i="16"/>
  <c r="J374" i="16"/>
  <c r="AF399" i="16"/>
  <c r="AC186" i="16"/>
  <c r="V188" i="16"/>
  <c r="K262" i="16"/>
  <c r="AC269" i="16"/>
  <c r="E303" i="16"/>
  <c r="AQ352" i="16"/>
  <c r="D208" i="16"/>
  <c r="AU379" i="16"/>
  <c r="AQ231" i="16"/>
  <c r="Y351" i="16"/>
  <c r="AT207" i="16"/>
  <c r="D350" i="16"/>
  <c r="AF228" i="16"/>
  <c r="J387" i="16"/>
  <c r="G330" i="16"/>
  <c r="K38" i="16"/>
  <c r="F352" i="16"/>
  <c r="Y159" i="16"/>
  <c r="AY369" i="16"/>
  <c r="AP465" i="16"/>
  <c r="G180" i="16"/>
  <c r="AH105" i="16"/>
  <c r="AZ337" i="16"/>
  <c r="AF282" i="16"/>
  <c r="Q95" i="16"/>
  <c r="AD182" i="16"/>
  <c r="I72" i="16"/>
  <c r="AJ228" i="16"/>
  <c r="AV288" i="16"/>
  <c r="Y344" i="16"/>
  <c r="H193" i="16"/>
  <c r="AH177" i="16"/>
  <c r="X316" i="16"/>
  <c r="AU480" i="16"/>
  <c r="AE139" i="16"/>
  <c r="F136" i="16"/>
  <c r="AV345" i="16"/>
  <c r="AL212" i="16"/>
  <c r="S240" i="16"/>
  <c r="AS291" i="16"/>
  <c r="T125" i="16"/>
  <c r="R161" i="16"/>
  <c r="O185" i="16"/>
  <c r="AO304" i="16"/>
  <c r="T230" i="16"/>
  <c r="H116" i="16"/>
  <c r="AK156" i="16"/>
  <c r="O152" i="16"/>
  <c r="AJ74" i="16"/>
  <c r="AF324" i="16"/>
  <c r="AU148" i="16"/>
  <c r="AT221" i="16"/>
  <c r="AZ431" i="16"/>
  <c r="I138" i="16"/>
  <c r="AV169" i="16"/>
  <c r="I185" i="16"/>
  <c r="Z82" i="16"/>
  <c r="AU303" i="16"/>
  <c r="O346" i="16"/>
  <c r="I338" i="16"/>
  <c r="O75" i="16"/>
  <c r="AR73" i="16"/>
  <c r="AH346" i="16"/>
  <c r="R214" i="16"/>
  <c r="AH277" i="16"/>
  <c r="AS110" i="16"/>
  <c r="AK95" i="16"/>
  <c r="L52" i="16"/>
  <c r="AH262" i="16"/>
  <c r="AC229" i="16"/>
  <c r="AE157" i="16"/>
  <c r="AP171" i="16"/>
  <c r="BA139" i="16"/>
  <c r="M199" i="16"/>
  <c r="X186" i="16"/>
  <c r="K108" i="16"/>
  <c r="P234" i="16"/>
  <c r="AA335" i="16"/>
  <c r="Q119" i="16"/>
  <c r="S269" i="16"/>
  <c r="D112" i="16"/>
  <c r="AY148" i="16"/>
  <c r="J452" i="16"/>
  <c r="O350" i="16"/>
  <c r="AA206" i="16"/>
  <c r="AQ251" i="16"/>
  <c r="AG61" i="16"/>
  <c r="AL101" i="16"/>
  <c r="BA258" i="16"/>
  <c r="K187" i="16"/>
  <c r="M233" i="16"/>
  <c r="P403" i="16"/>
  <c r="AL192" i="16"/>
  <c r="X315" i="16"/>
  <c r="AC308" i="16"/>
  <c r="J92" i="16"/>
  <c r="O117" i="16"/>
  <c r="AE167" i="16"/>
  <c r="AO320" i="16"/>
  <c r="O334" i="16"/>
  <c r="L205" i="16"/>
  <c r="AW213" i="16"/>
  <c r="AY187" i="16"/>
  <c r="AG18" i="16"/>
  <c r="G242" i="16"/>
  <c r="AG298" i="16"/>
  <c r="AP265" i="16"/>
  <c r="W358" i="16"/>
  <c r="T46" i="16"/>
  <c r="J210" i="16"/>
  <c r="AP325" i="16"/>
  <c r="AA116" i="16"/>
  <c r="AM170" i="16"/>
  <c r="AQ208" i="16"/>
  <c r="AC393" i="16"/>
  <c r="S176" i="16"/>
  <c r="AZ67" i="16"/>
  <c r="AQ34" i="16"/>
  <c r="T263" i="16"/>
  <c r="T242" i="16"/>
  <c r="U498" i="16"/>
  <c r="I359" i="16"/>
  <c r="H261" i="16"/>
  <c r="AQ117" i="16"/>
  <c r="D150" i="16"/>
  <c r="I459" i="16"/>
  <c r="AS166" i="16"/>
  <c r="G209" i="16"/>
  <c r="W131" i="16"/>
  <c r="AO61" i="16"/>
  <c r="AD105" i="16"/>
  <c r="AW334" i="16"/>
  <c r="M99" i="16"/>
  <c r="AB160" i="16"/>
  <c r="U70" i="16"/>
  <c r="M167" i="16"/>
  <c r="F260" i="16"/>
  <c r="Y265" i="16"/>
  <c r="AL175" i="16"/>
  <c r="O38" i="16"/>
  <c r="Q253" i="16"/>
  <c r="AZ137" i="16"/>
  <c r="I337" i="16"/>
  <c r="J338" i="16"/>
  <c r="M33" i="16"/>
  <c r="J352" i="16"/>
  <c r="AA263" i="16"/>
  <c r="H219" i="16"/>
  <c r="U273" i="16"/>
  <c r="AQ370" i="16"/>
  <c r="Y32" i="16"/>
  <c r="P230" i="16"/>
  <c r="BA113" i="16"/>
  <c r="AR210" i="16"/>
  <c r="L267" i="16"/>
  <c r="V46" i="16"/>
  <c r="Q356" i="16"/>
  <c r="AK35" i="16"/>
  <c r="AU155" i="16"/>
  <c r="W229" i="16"/>
  <c r="M260" i="16"/>
  <c r="AS145" i="16"/>
  <c r="S90" i="16"/>
  <c r="AK138" i="16"/>
  <c r="AJ216" i="16"/>
  <c r="R311" i="16"/>
  <c r="AB97" i="16"/>
  <c r="AV128" i="16"/>
  <c r="AU103" i="16"/>
  <c r="K120" i="16"/>
  <c r="AH361" i="16"/>
  <c r="P390" i="16"/>
  <c r="AP354" i="16"/>
  <c r="AA275" i="16"/>
  <c r="AB287" i="16"/>
  <c r="AW12" i="16"/>
  <c r="Z421" i="16"/>
  <c r="W60" i="16"/>
  <c r="AH161" i="16"/>
  <c r="G171" i="16"/>
  <c r="AX243" i="16"/>
  <c r="X174" i="16"/>
  <c r="Y199" i="16"/>
  <c r="Y275" i="16"/>
  <c r="X140" i="16"/>
  <c r="Q232" i="16"/>
  <c r="AY94" i="16"/>
  <c r="R128" i="16"/>
  <c r="AX437" i="16"/>
  <c r="X329" i="16"/>
  <c r="AT354" i="16"/>
  <c r="K118" i="16"/>
  <c r="AI455" i="16"/>
  <c r="M294" i="16"/>
  <c r="AA118" i="16"/>
  <c r="H78" i="16"/>
  <c r="AR237" i="16"/>
  <c r="X45" i="16"/>
  <c r="O33" i="16"/>
  <c r="AH201" i="16"/>
  <c r="AW88" i="16"/>
  <c r="AO158" i="16"/>
  <c r="V50" i="16"/>
  <c r="AK122" i="16"/>
  <c r="AI320" i="16"/>
  <c r="AQ28" i="16"/>
  <c r="P126" i="16"/>
  <c r="J109" i="16"/>
  <c r="AD176" i="16"/>
  <c r="S251" i="16"/>
  <c r="J191" i="16"/>
  <c r="Q155" i="16"/>
  <c r="E378" i="16"/>
  <c r="AV135" i="16"/>
  <c r="L231" i="16"/>
  <c r="AX162" i="16"/>
  <c r="AT92" i="16"/>
  <c r="AV217" i="16"/>
  <c r="S56" i="16"/>
  <c r="L338" i="16"/>
  <c r="W54" i="16"/>
  <c r="E104" i="16"/>
  <c r="AX374" i="16"/>
  <c r="AH258" i="16"/>
  <c r="AD148" i="16"/>
  <c r="AZ91" i="16"/>
  <c r="Z94" i="16"/>
  <c r="E203" i="16"/>
  <c r="AR233" i="16"/>
  <c r="AK49" i="16"/>
  <c r="AZ161" i="16"/>
  <c r="AE361" i="16"/>
  <c r="Y131" i="16"/>
  <c r="AD79" i="16"/>
  <c r="N261" i="16"/>
  <c r="S23" i="16"/>
  <c r="AU221" i="16"/>
  <c r="X239" i="16"/>
  <c r="X111" i="16"/>
  <c r="AY9" i="16"/>
  <c r="E49" i="16"/>
  <c r="G5" i="16"/>
  <c r="AB297" i="16"/>
  <c r="S343" i="16"/>
  <c r="AD373" i="16"/>
  <c r="J371" i="16"/>
  <c r="T391" i="16"/>
  <c r="AR384" i="16"/>
  <c r="AJ213" i="16"/>
  <c r="N381" i="16"/>
  <c r="F478" i="16"/>
  <c r="J252" i="16"/>
  <c r="F245" i="16"/>
  <c r="AM333" i="16"/>
  <c r="AN272" i="16"/>
  <c r="F371" i="16"/>
  <c r="AI474" i="16"/>
  <c r="BA214" i="16"/>
  <c r="W135" i="16"/>
  <c r="AT337" i="16"/>
  <c r="X85" i="16"/>
  <c r="AR334" i="16"/>
  <c r="N212" i="16"/>
  <c r="Z337" i="16"/>
  <c r="AC316" i="16"/>
  <c r="K317" i="16"/>
  <c r="Q70" i="16"/>
  <c r="T81" i="16"/>
  <c r="H242" i="16"/>
  <c r="AE451" i="16"/>
  <c r="AJ103" i="16"/>
  <c r="AE88" i="16"/>
  <c r="AD255" i="16"/>
  <c r="AL370" i="16"/>
  <c r="AS267" i="16"/>
  <c r="AD316" i="16"/>
  <c r="AJ245" i="16"/>
  <c r="AS307" i="16"/>
  <c r="AZ405" i="16"/>
  <c r="AO269" i="16"/>
  <c r="P170" i="16"/>
  <c r="V44" i="16"/>
  <c r="I320" i="16"/>
  <c r="AX173" i="16"/>
  <c r="P195" i="16"/>
  <c r="J351" i="16"/>
  <c r="AJ219" i="16"/>
  <c r="G286" i="16"/>
  <c r="R158" i="16"/>
  <c r="AK195" i="16"/>
  <c r="E310" i="16"/>
  <c r="AQ99" i="16"/>
  <c r="AV264" i="16"/>
  <c r="AE132" i="16"/>
  <c r="AS254" i="16"/>
  <c r="AK130" i="16"/>
  <c r="O18" i="16"/>
  <c r="AV86" i="16"/>
  <c r="Q418" i="16"/>
  <c r="AT350" i="16"/>
  <c r="AZ338" i="16"/>
  <c r="Z42" i="16"/>
  <c r="AX53" i="16"/>
  <c r="V234" i="16"/>
  <c r="AE225" i="16"/>
  <c r="AR242" i="16"/>
  <c r="AG199" i="16"/>
  <c r="AI228" i="16"/>
  <c r="P267" i="16"/>
  <c r="T60" i="16"/>
  <c r="W204" i="16"/>
  <c r="K40" i="16"/>
  <c r="AG259" i="16"/>
  <c r="AH89" i="16"/>
  <c r="AR248" i="16"/>
  <c r="AC148" i="16"/>
  <c r="Z376" i="16"/>
  <c r="Y342" i="16"/>
  <c r="H408" i="16"/>
  <c r="AI370" i="16"/>
  <c r="I176" i="16"/>
  <c r="AT135" i="16"/>
  <c r="AY204" i="16"/>
  <c r="AQ287" i="16"/>
  <c r="AX200" i="16"/>
  <c r="AG247" i="16"/>
  <c r="AB166" i="16"/>
  <c r="K392" i="16"/>
  <c r="AO203" i="16"/>
  <c r="AQ326" i="16"/>
  <c r="AW214" i="16"/>
  <c r="AM285" i="16"/>
  <c r="AR188" i="16"/>
  <c r="AB229" i="16"/>
  <c r="AO12" i="16"/>
  <c r="P306" i="16"/>
  <c r="AF187" i="16"/>
  <c r="AU178" i="16"/>
  <c r="E223" i="16"/>
  <c r="P229" i="16"/>
  <c r="AU218" i="16"/>
  <c r="AF162" i="16"/>
  <c r="F221" i="16"/>
  <c r="AT91" i="16"/>
  <c r="AT420" i="16"/>
  <c r="R226" i="16"/>
  <c r="K295" i="16"/>
  <c r="E137" i="16"/>
  <c r="V326" i="16"/>
  <c r="AV186" i="16"/>
  <c r="Q265" i="16"/>
  <c r="AC69" i="16"/>
  <c r="AX319" i="16"/>
  <c r="AG311" i="16"/>
  <c r="AP441" i="16"/>
  <c r="D321" i="16"/>
  <c r="G110" i="16"/>
  <c r="AW311" i="16"/>
  <c r="AN35" i="16"/>
  <c r="AR373" i="16"/>
  <c r="J476" i="16"/>
  <c r="W371" i="16"/>
  <c r="X25" i="16"/>
  <c r="T61" i="16"/>
  <c r="AT226" i="16"/>
  <c r="U85" i="16"/>
  <c r="X245" i="16"/>
  <c r="F319" i="16"/>
  <c r="AB57" i="16"/>
  <c r="AF284" i="16"/>
  <c r="E72" i="16"/>
  <c r="AQ356" i="16"/>
  <c r="AV45" i="16"/>
  <c r="J89" i="16"/>
  <c r="S323" i="16"/>
  <c r="T20" i="16"/>
  <c r="D198" i="16"/>
  <c r="W38" i="16"/>
  <c r="M144" i="16"/>
  <c r="J358" i="16"/>
  <c r="AJ310" i="16"/>
  <c r="S182" i="16"/>
  <c r="W173" i="16"/>
  <c r="F32" i="16"/>
  <c r="M121" i="16"/>
  <c r="V245" i="16"/>
  <c r="AQ227" i="16"/>
  <c r="Q13" i="16"/>
  <c r="S170" i="16"/>
  <c r="I124" i="16"/>
  <c r="AF18" i="16"/>
  <c r="T138" i="16"/>
  <c r="E227" i="16"/>
  <c r="F118" i="16"/>
  <c r="AF112" i="16"/>
  <c r="Z58" i="16"/>
  <c r="D140" i="16"/>
  <c r="T184" i="16"/>
  <c r="AM296" i="16"/>
  <c r="AY72" i="16"/>
  <c r="AV236" i="16"/>
  <c r="AE322" i="16"/>
  <c r="AQ205" i="16"/>
  <c r="AI327" i="16"/>
  <c r="AJ124" i="16"/>
  <c r="AO351" i="16"/>
  <c r="AA279" i="16"/>
  <c r="W273" i="16"/>
  <c r="Q69" i="16"/>
  <c r="AI259" i="16"/>
  <c r="AW128" i="16"/>
  <c r="Y316" i="16"/>
  <c r="AT53" i="16"/>
  <c r="AT236" i="16"/>
  <c r="D416" i="16"/>
  <c r="M288" i="16"/>
  <c r="AN150" i="16"/>
  <c r="N210" i="16"/>
  <c r="AO149" i="16"/>
  <c r="H306" i="16"/>
  <c r="L33" i="16"/>
  <c r="AL331" i="16"/>
  <c r="AW119" i="16"/>
  <c r="AI267" i="16"/>
  <c r="J376" i="16"/>
  <c r="L69" i="16"/>
  <c r="Z168" i="16"/>
  <c r="AF243" i="16"/>
  <c r="AB156" i="16"/>
  <c r="R99" i="16"/>
  <c r="AY82" i="16"/>
  <c r="AC126" i="16"/>
  <c r="AG364" i="16"/>
  <c r="S228" i="16"/>
  <c r="H82" i="16"/>
  <c r="AP251" i="16"/>
  <c r="AN260" i="16"/>
  <c r="AJ347" i="16"/>
  <c r="AN429" i="16"/>
  <c r="S100" i="16"/>
  <c r="AJ277" i="16"/>
  <c r="AH444" i="16"/>
  <c r="V121" i="16"/>
  <c r="AC421" i="16"/>
  <c r="AU129" i="16"/>
  <c r="AZ350" i="16"/>
  <c r="Y409" i="16"/>
  <c r="M378" i="16"/>
  <c r="AG403" i="16"/>
  <c r="W238" i="16"/>
  <c r="E487" i="16"/>
  <c r="Z279" i="16"/>
  <c r="E238" i="16"/>
  <c r="AW199" i="16"/>
  <c r="AU220" i="16"/>
  <c r="AG35" i="16"/>
  <c r="L129" i="16"/>
  <c r="AE220" i="16"/>
  <c r="AN392" i="16"/>
  <c r="L166" i="16"/>
  <c r="AB291" i="16"/>
  <c r="K238" i="16"/>
  <c r="S232" i="16"/>
  <c r="N63" i="16"/>
  <c r="Z297" i="16"/>
  <c r="AM372" i="16"/>
  <c r="AH137" i="16"/>
  <c r="AQ140" i="16"/>
  <c r="AQ375" i="16"/>
  <c r="O289" i="16"/>
  <c r="V315" i="16"/>
  <c r="AB83" i="16"/>
  <c r="AE293" i="16"/>
  <c r="AS35" i="16"/>
  <c r="AJ252" i="16"/>
  <c r="AQ167" i="16"/>
  <c r="O31" i="16"/>
  <c r="W364" i="16"/>
  <c r="I234" i="16"/>
  <c r="J52" i="16"/>
  <c r="L237" i="16"/>
  <c r="D94" i="16"/>
  <c r="P389" i="16"/>
  <c r="AA234" i="16"/>
  <c r="AI66" i="16"/>
  <c r="S225" i="16"/>
  <c r="AV111" i="16"/>
  <c r="R327" i="16"/>
  <c r="AV170" i="16"/>
  <c r="O186" i="16"/>
  <c r="Q43" i="16"/>
  <c r="X44" i="16"/>
  <c r="AW227" i="16"/>
  <c r="AN246" i="16"/>
  <c r="AQ304" i="16"/>
  <c r="W111" i="16"/>
  <c r="W251" i="16"/>
  <c r="J262" i="16"/>
  <c r="AD475" i="16"/>
  <c r="D384" i="16"/>
  <c r="AQ446" i="16"/>
  <c r="X362" i="16"/>
  <c r="S230" i="16"/>
  <c r="AT249" i="16"/>
  <c r="P260" i="16"/>
  <c r="AT295" i="16"/>
  <c r="E336" i="16"/>
  <c r="AG459" i="16"/>
  <c r="J495" i="16"/>
  <c r="U112" i="16"/>
  <c r="U302" i="16"/>
  <c r="R281" i="16"/>
  <c r="AQ72" i="16"/>
  <c r="V224" i="16"/>
  <c r="D155" i="16"/>
  <c r="AH205" i="16"/>
  <c r="AL240" i="16"/>
  <c r="AZ260" i="16"/>
  <c r="AE209" i="16"/>
  <c r="K331" i="16"/>
  <c r="AN389" i="16"/>
  <c r="E364" i="16"/>
  <c r="AA207" i="16"/>
  <c r="T42" i="16"/>
  <c r="H337" i="16"/>
  <c r="AZ274" i="16"/>
  <c r="AM219" i="16"/>
  <c r="K212" i="16"/>
  <c r="Q321" i="16"/>
  <c r="AB244" i="16"/>
  <c r="AZ384" i="16"/>
  <c r="AH266" i="16"/>
  <c r="AE164" i="16"/>
  <c r="AM341" i="16"/>
  <c r="AM407" i="16"/>
  <c r="M206" i="16"/>
  <c r="AQ256" i="16"/>
  <c r="AQ246" i="16"/>
  <c r="O195" i="16"/>
  <c r="T311" i="16"/>
  <c r="V409" i="16"/>
  <c r="BA357" i="16"/>
  <c r="S137" i="16"/>
  <c r="G8" i="16"/>
  <c r="AV231" i="16"/>
  <c r="E224" i="16"/>
  <c r="M84" i="16"/>
  <c r="AC410" i="16"/>
  <c r="Q391" i="16"/>
  <c r="AK403" i="16"/>
  <c r="X273" i="16"/>
  <c r="T100" i="16"/>
  <c r="G60" i="16"/>
  <c r="AY134" i="16"/>
  <c r="AA230" i="16"/>
  <c r="AG187" i="16"/>
  <c r="AI312" i="16"/>
  <c r="AN331" i="16"/>
  <c r="K350" i="16"/>
  <c r="AT155" i="16"/>
  <c r="T305" i="16"/>
  <c r="S292" i="16"/>
  <c r="AG77" i="16"/>
  <c r="AU189" i="16"/>
  <c r="AP153" i="16"/>
  <c r="AJ36" i="16"/>
  <c r="G16" i="16"/>
  <c r="AX279" i="16"/>
  <c r="AB223" i="16"/>
  <c r="AO113" i="16"/>
  <c r="Z26" i="16"/>
  <c r="AT35" i="16"/>
  <c r="J182" i="16"/>
  <c r="H278" i="16"/>
  <c r="X118" i="16"/>
  <c r="P308" i="16"/>
  <c r="S47" i="16"/>
  <c r="AH142" i="16"/>
  <c r="P304" i="16"/>
  <c r="P391" i="16"/>
  <c r="P375" i="16"/>
  <c r="Y204" i="16"/>
  <c r="Q397" i="16"/>
  <c r="Y155" i="16"/>
  <c r="AK129" i="16"/>
  <c r="AC154" i="16"/>
  <c r="N113" i="16"/>
  <c r="AE206" i="16"/>
  <c r="G287" i="16"/>
  <c r="T76" i="16"/>
  <c r="H69" i="16"/>
  <c r="AS162" i="16"/>
  <c r="BA197" i="16"/>
  <c r="AB135" i="16"/>
  <c r="Y280" i="16"/>
  <c r="AH206" i="16"/>
  <c r="I238" i="16"/>
  <c r="P427" i="16"/>
  <c r="L198" i="16"/>
  <c r="G336" i="16"/>
  <c r="Z319" i="16"/>
  <c r="AV423" i="16"/>
  <c r="E185" i="16"/>
  <c r="AO390" i="16"/>
  <c r="L348" i="16"/>
  <c r="AV78" i="16"/>
  <c r="AB208" i="16"/>
  <c r="N338" i="16"/>
  <c r="V194" i="16"/>
  <c r="AT134" i="16"/>
  <c r="F361" i="16"/>
  <c r="AA225" i="16"/>
  <c r="AM71" i="16"/>
  <c r="S81" i="16"/>
  <c r="AX354" i="16"/>
  <c r="AO488" i="16"/>
  <c r="AY331" i="16"/>
  <c r="AW243" i="16"/>
  <c r="BA225" i="16"/>
  <c r="AF67" i="16"/>
  <c r="R298" i="16"/>
  <c r="AV258" i="16"/>
  <c r="P59" i="16"/>
  <c r="T110" i="16"/>
  <c r="E283" i="16"/>
  <c r="AI40" i="16"/>
  <c r="U254" i="16"/>
  <c r="D243" i="16"/>
  <c r="T156" i="16"/>
  <c r="W459" i="16"/>
  <c r="AO408" i="16"/>
  <c r="K423" i="16"/>
  <c r="L278" i="16"/>
  <c r="AV140" i="16"/>
  <c r="AH273" i="16"/>
  <c r="H497" i="16"/>
  <c r="AA378" i="16"/>
  <c r="O214" i="16"/>
  <c r="N15" i="16"/>
  <c r="AO391" i="16"/>
  <c r="AR20" i="16"/>
  <c r="AC336" i="16"/>
  <c r="AQ183" i="16"/>
  <c r="AL181" i="16"/>
  <c r="G28" i="16"/>
  <c r="AM106" i="16"/>
  <c r="AW198" i="16"/>
  <c r="AD241" i="16"/>
  <c r="BA231" i="16"/>
  <c r="AV11" i="16"/>
  <c r="E64" i="16"/>
  <c r="Q312" i="16"/>
  <c r="AB253" i="16"/>
  <c r="E277" i="16"/>
  <c r="AA18" i="16"/>
  <c r="AY155" i="16"/>
  <c r="BA44" i="16"/>
  <c r="AZ325" i="16"/>
  <c r="AO254" i="16"/>
  <c r="AU111" i="16"/>
  <c r="AX154" i="16"/>
  <c r="AN287" i="16"/>
  <c r="AO137" i="16"/>
  <c r="AX32" i="16"/>
  <c r="AK240" i="16"/>
  <c r="AQ252" i="16"/>
  <c r="Z343" i="16"/>
  <c r="BA150" i="16"/>
  <c r="I314" i="16"/>
  <c r="AX21" i="16"/>
  <c r="H70" i="16"/>
  <c r="P317" i="16"/>
  <c r="AG262" i="16"/>
  <c r="H29" i="16"/>
  <c r="AV44" i="16"/>
  <c r="AS45" i="16"/>
  <c r="P213" i="16"/>
  <c r="AW201" i="16"/>
  <c r="AS262" i="16"/>
  <c r="U190" i="16"/>
  <c r="AA164" i="16"/>
  <c r="AM251" i="16"/>
  <c r="E330" i="16"/>
  <c r="AI156" i="16"/>
  <c r="S103" i="16"/>
  <c r="H165" i="16"/>
  <c r="AP120" i="16"/>
  <c r="AE320" i="16"/>
  <c r="Q55" i="16"/>
  <c r="AH159" i="16"/>
  <c r="J365" i="16"/>
  <c r="AM64" i="16"/>
  <c r="Z431" i="16"/>
  <c r="S282" i="16"/>
  <c r="AV181" i="16"/>
  <c r="AB55" i="16"/>
  <c r="AT82" i="16"/>
  <c r="AR109" i="16"/>
  <c r="I301" i="16"/>
  <c r="AX301" i="16"/>
  <c r="AA188" i="16"/>
  <c r="M164" i="16"/>
  <c r="G354" i="16"/>
  <c r="U78" i="16"/>
  <c r="AF153" i="16"/>
  <c r="L3" i="16"/>
  <c r="H99" i="16"/>
  <c r="E28" i="16"/>
  <c r="AK12" i="16"/>
  <c r="N250" i="16"/>
  <c r="AE168" i="16"/>
  <c r="K394" i="16"/>
  <c r="J86" i="16"/>
  <c r="AN185" i="16"/>
  <c r="D253" i="16"/>
  <c r="AW190" i="16"/>
  <c r="AY234" i="16"/>
  <c r="Y163" i="16"/>
  <c r="M203" i="16"/>
  <c r="Z158" i="16"/>
  <c r="J56" i="16"/>
  <c r="O118" i="16"/>
  <c r="K286" i="16"/>
  <c r="AL4" i="16"/>
  <c r="AS143" i="16"/>
  <c r="AR299" i="16"/>
  <c r="U96" i="16"/>
  <c r="M330" i="16"/>
  <c r="AN256" i="16"/>
  <c r="I271" i="16"/>
  <c r="G200" i="16"/>
  <c r="X229" i="16"/>
  <c r="S69" i="16"/>
  <c r="AC135" i="16"/>
  <c r="K68" i="16"/>
  <c r="L43" i="16"/>
  <c r="AB234" i="16"/>
  <c r="AW273" i="16"/>
  <c r="AT419" i="16"/>
  <c r="T101" i="16"/>
  <c r="AJ330" i="16"/>
  <c r="L111" i="16"/>
  <c r="AE243" i="16"/>
  <c r="L257" i="16"/>
  <c r="AD218" i="16"/>
  <c r="S398" i="16"/>
  <c r="U282" i="16"/>
  <c r="K41" i="16"/>
  <c r="D141" i="16"/>
  <c r="AF104" i="16"/>
  <c r="V80" i="16"/>
  <c r="AD317" i="16"/>
  <c r="Z340" i="16"/>
  <c r="G312" i="16"/>
  <c r="BA327" i="16"/>
  <c r="AX203" i="16"/>
  <c r="AH468" i="16"/>
  <c r="L38" i="16"/>
  <c r="H161" i="16"/>
  <c r="AK433" i="16"/>
  <c r="K356" i="16"/>
  <c r="AL354" i="16"/>
  <c r="H187" i="16"/>
  <c r="AY301" i="16"/>
  <c r="AE181" i="16"/>
  <c r="AG496" i="16"/>
  <c r="G234" i="16"/>
  <c r="U201" i="16"/>
  <c r="AI38" i="16"/>
  <c r="AB380" i="16"/>
  <c r="V274" i="16"/>
  <c r="AP356" i="16"/>
  <c r="W55" i="16"/>
  <c r="S52" i="16"/>
  <c r="AG235" i="16"/>
  <c r="AW160" i="16"/>
  <c r="D162" i="16"/>
  <c r="I231" i="16"/>
  <c r="AZ306" i="16"/>
  <c r="O325" i="16"/>
  <c r="AZ356" i="16"/>
  <c r="G232" i="16"/>
  <c r="AK197" i="16"/>
  <c r="AH353" i="16"/>
  <c r="AL168" i="16"/>
  <c r="AQ43" i="16"/>
  <c r="AR410" i="16"/>
  <c r="R55" i="16"/>
  <c r="N365" i="16"/>
  <c r="X428" i="16"/>
  <c r="K230" i="16"/>
  <c r="AP414" i="16"/>
  <c r="AB192" i="16"/>
  <c r="G185" i="16"/>
  <c r="T319" i="16"/>
  <c r="V255" i="16"/>
  <c r="AX214" i="16"/>
  <c r="AD18" i="16"/>
  <c r="AZ335" i="16"/>
  <c r="J24" i="16"/>
  <c r="V275" i="16"/>
  <c r="G367" i="16"/>
  <c r="G88" i="16"/>
  <c r="AM209" i="16"/>
  <c r="G309" i="16"/>
  <c r="M216" i="16"/>
  <c r="AA133" i="16"/>
  <c r="AA99" i="16"/>
  <c r="R361" i="16"/>
  <c r="AC252" i="16"/>
  <c r="G75" i="16"/>
  <c r="AI314" i="16"/>
  <c r="F323" i="16"/>
  <c r="J501" i="16"/>
  <c r="AX350" i="16"/>
  <c r="P311" i="16"/>
  <c r="AK145" i="16"/>
  <c r="P60" i="16"/>
  <c r="AA108" i="16"/>
  <c r="AX276" i="16"/>
  <c r="P412" i="16"/>
  <c r="AD124" i="16"/>
  <c r="AL426" i="16"/>
  <c r="F128" i="16"/>
  <c r="E318" i="16"/>
  <c r="AD128" i="16"/>
  <c r="AT174" i="16"/>
  <c r="I501" i="16"/>
  <c r="AF191" i="16"/>
  <c r="AI132" i="16"/>
  <c r="AS119" i="16"/>
  <c r="F345" i="16"/>
  <c r="G177" i="16"/>
  <c r="AZ226" i="16"/>
  <c r="AW360" i="16"/>
  <c r="U152" i="16"/>
  <c r="E162" i="16"/>
  <c r="AE174" i="16"/>
  <c r="AP32" i="16"/>
  <c r="AM235" i="16"/>
  <c r="AY198" i="16"/>
  <c r="AM421" i="16"/>
  <c r="T165" i="16"/>
  <c r="D201" i="16"/>
  <c r="AO150" i="16"/>
  <c r="AE99" i="16"/>
  <c r="AW91" i="16"/>
  <c r="I240" i="16"/>
  <c r="K298" i="16"/>
  <c r="AA146" i="16"/>
  <c r="T336" i="16"/>
  <c r="AH45" i="16"/>
  <c r="AU146" i="16"/>
  <c r="AC387" i="16"/>
  <c r="S244" i="16"/>
  <c r="L201" i="16"/>
  <c r="N65" i="16"/>
  <c r="Y184" i="16"/>
  <c r="AE350" i="16"/>
  <c r="J196" i="16"/>
  <c r="AF179" i="16"/>
  <c r="D352" i="16"/>
  <c r="D46" i="16"/>
  <c r="AZ167" i="16"/>
  <c r="AQ364" i="16"/>
  <c r="AG363" i="16"/>
  <c r="AW167" i="16"/>
  <c r="AH476" i="16"/>
  <c r="AM53" i="16"/>
  <c r="AY382" i="16"/>
  <c r="E460" i="16"/>
  <c r="I256" i="16"/>
  <c r="F239" i="16"/>
  <c r="AB40" i="16"/>
  <c r="D260" i="16"/>
  <c r="W145" i="16"/>
  <c r="H357" i="16"/>
  <c r="Q261" i="16"/>
  <c r="J304" i="16"/>
  <c r="AL157" i="16"/>
  <c r="V240" i="16"/>
  <c r="AP242" i="16"/>
  <c r="AH366" i="16"/>
  <c r="J318" i="16"/>
  <c r="AD362" i="16"/>
  <c r="AE85" i="16"/>
  <c r="Y366" i="16"/>
  <c r="W146" i="16"/>
  <c r="I237" i="16"/>
  <c r="AU87" i="16"/>
  <c r="X219" i="16"/>
  <c r="AE232" i="16"/>
  <c r="E155" i="16"/>
  <c r="U134" i="16"/>
  <c r="G305" i="16"/>
  <c r="AH60" i="16"/>
  <c r="Q497" i="16"/>
  <c r="AB94" i="16"/>
  <c r="AE257" i="16"/>
  <c r="Z212" i="16"/>
  <c r="AE112" i="16"/>
  <c r="AH93" i="16"/>
  <c r="Q322" i="16"/>
  <c r="E355" i="16"/>
  <c r="AC51" i="16"/>
  <c r="AV138" i="16"/>
  <c r="R79" i="16"/>
  <c r="W80" i="16"/>
  <c r="AK104" i="16"/>
  <c r="AS263" i="16"/>
  <c r="AQ180" i="16"/>
  <c r="V291" i="16"/>
  <c r="AV35" i="16"/>
  <c r="L179" i="16"/>
  <c r="AS256" i="16"/>
  <c r="BA65" i="16"/>
  <c r="Z214" i="16"/>
  <c r="AH310" i="16"/>
  <c r="AB169" i="16"/>
  <c r="BA354" i="16"/>
  <c r="AX246" i="16"/>
  <c r="AP68" i="16"/>
  <c r="AO22" i="16"/>
  <c r="AX135" i="16"/>
  <c r="F171" i="16"/>
  <c r="AX2" i="16"/>
  <c r="K202" i="16"/>
  <c r="K176" i="16"/>
  <c r="Y361" i="16"/>
  <c r="R435" i="16"/>
  <c r="AB23" i="16"/>
  <c r="AQ93" i="16"/>
  <c r="AP418" i="16"/>
  <c r="M350" i="16"/>
  <c r="AT119" i="16"/>
  <c r="N71" i="16"/>
  <c r="W362" i="16"/>
  <c r="AS93" i="16"/>
  <c r="M261" i="16"/>
  <c r="AG71" i="16"/>
  <c r="AQ91" i="16"/>
  <c r="AD310" i="16"/>
  <c r="AL31" i="16"/>
  <c r="AT235" i="16"/>
  <c r="S243" i="16"/>
  <c r="V24" i="16"/>
  <c r="D242" i="16"/>
  <c r="K47" i="16"/>
  <c r="I90" i="16"/>
  <c r="K245" i="16"/>
  <c r="J42" i="16"/>
  <c r="Z330" i="16"/>
  <c r="AE227" i="16"/>
  <c r="N399" i="16"/>
  <c r="AC382" i="16"/>
  <c r="I212" i="16"/>
  <c r="AL128" i="16"/>
  <c r="W205" i="16"/>
  <c r="AQ123" i="16"/>
  <c r="W208" i="16"/>
  <c r="Q32" i="16"/>
  <c r="AM104" i="16"/>
  <c r="K420" i="16"/>
  <c r="AJ393" i="16"/>
  <c r="AT193" i="16"/>
  <c r="D261" i="16"/>
  <c r="Q132" i="16"/>
  <c r="AH166" i="16"/>
  <c r="R165" i="16"/>
  <c r="H370" i="16"/>
  <c r="V355" i="16"/>
  <c r="AW44" i="16"/>
  <c r="AC20" i="16"/>
  <c r="AJ320" i="16"/>
  <c r="AU251" i="16"/>
  <c r="S278" i="16"/>
  <c r="AM243" i="16"/>
  <c r="S342" i="16"/>
  <c r="AH350" i="16"/>
  <c r="Y355" i="16"/>
  <c r="AM259" i="16"/>
  <c r="Q272" i="16"/>
  <c r="X203" i="16"/>
  <c r="K186" i="16"/>
  <c r="AE207" i="16"/>
  <c r="L228" i="16"/>
  <c r="AX184" i="16"/>
  <c r="S120" i="16"/>
  <c r="AC249" i="16"/>
  <c r="AR358" i="16"/>
  <c r="AI236" i="16"/>
  <c r="AN167" i="16"/>
  <c r="G308" i="16"/>
  <c r="AN173" i="16"/>
  <c r="AW127" i="16"/>
  <c r="V374" i="16"/>
  <c r="D270" i="16"/>
  <c r="BA270" i="16"/>
  <c r="AA242" i="16"/>
  <c r="AC79" i="16"/>
  <c r="P365" i="16"/>
  <c r="AB132" i="16"/>
  <c r="K272" i="16"/>
  <c r="P285" i="16"/>
  <c r="AV208" i="16"/>
  <c r="S246" i="16"/>
  <c r="AE438" i="16"/>
  <c r="H220" i="16"/>
  <c r="BA371" i="16"/>
  <c r="AG96" i="16"/>
  <c r="AZ163" i="16"/>
  <c r="E166" i="16"/>
  <c r="AS288" i="16"/>
  <c r="H479" i="16"/>
  <c r="O298" i="16"/>
  <c r="O221" i="16"/>
  <c r="BA70" i="16"/>
  <c r="Z322" i="16"/>
  <c r="Y137" i="16"/>
  <c r="AK256" i="16"/>
  <c r="Q34" i="16"/>
  <c r="O174" i="16"/>
  <c r="AZ357" i="16"/>
  <c r="Y381" i="16"/>
  <c r="J278" i="16"/>
  <c r="BA168" i="16"/>
  <c r="F213" i="16"/>
  <c r="K314" i="16"/>
  <c r="AD314" i="16"/>
  <c r="AU293" i="16"/>
  <c r="F314" i="16"/>
  <c r="AX253" i="16"/>
  <c r="AG385" i="16"/>
  <c r="W355" i="16"/>
  <c r="AO184" i="16"/>
  <c r="AW174" i="16"/>
  <c r="AH194" i="16"/>
  <c r="W388" i="16"/>
  <c r="R136" i="16"/>
  <c r="AJ461" i="16"/>
  <c r="AT173" i="16"/>
  <c r="AC298" i="16"/>
  <c r="V273" i="16"/>
  <c r="AF272" i="16"/>
  <c r="M451" i="16"/>
  <c r="AB267" i="16"/>
  <c r="AA288" i="16"/>
  <c r="AI49" i="16"/>
  <c r="J176" i="16"/>
  <c r="AB282" i="16"/>
  <c r="I151" i="16"/>
  <c r="E159" i="16"/>
  <c r="AL296" i="16"/>
  <c r="U156" i="16"/>
  <c r="K188" i="16"/>
  <c r="AO266" i="16"/>
  <c r="R314" i="16"/>
  <c r="X189" i="16"/>
  <c r="AA210" i="16"/>
  <c r="AJ179" i="16"/>
  <c r="L275" i="16"/>
  <c r="AR85" i="16"/>
  <c r="AN110" i="16"/>
  <c r="AI425" i="16"/>
  <c r="N4" i="16"/>
  <c r="AB148" i="16"/>
  <c r="AU339" i="16"/>
  <c r="AK324" i="16"/>
  <c r="U328" i="16"/>
  <c r="X459" i="16"/>
  <c r="AF304" i="16"/>
  <c r="AT219" i="16"/>
  <c r="AR252" i="16"/>
  <c r="AZ204" i="16"/>
  <c r="M98" i="16"/>
  <c r="AY122" i="16"/>
  <c r="AQ86" i="16"/>
  <c r="AA343" i="16"/>
  <c r="AC96" i="16"/>
  <c r="Y176" i="16"/>
  <c r="AL323" i="16"/>
  <c r="Q22" i="16"/>
  <c r="O224" i="16"/>
  <c r="X159" i="16"/>
  <c r="P206" i="16"/>
  <c r="AE385" i="16"/>
  <c r="Q327" i="16"/>
  <c r="M187" i="16"/>
  <c r="H249" i="16"/>
  <c r="AS371" i="16"/>
  <c r="AN321" i="16"/>
  <c r="AO228" i="16"/>
  <c r="Q172" i="16"/>
  <c r="AM236" i="16"/>
  <c r="AG294" i="16"/>
  <c r="AO92" i="16"/>
  <c r="AY337" i="16"/>
  <c r="AV63" i="16"/>
  <c r="R393" i="16"/>
  <c r="AA144" i="16"/>
  <c r="AP337" i="16"/>
  <c r="U247" i="16"/>
  <c r="AA50" i="16"/>
  <c r="K446" i="16"/>
  <c r="D135" i="16"/>
  <c r="AH157" i="16"/>
  <c r="O119" i="16"/>
  <c r="R109" i="16"/>
  <c r="X30" i="16"/>
  <c r="AW478" i="16"/>
  <c r="X336" i="16"/>
  <c r="AD200" i="16"/>
  <c r="N182" i="16"/>
  <c r="AQ329" i="16"/>
  <c r="F199" i="16"/>
  <c r="P133" i="16"/>
  <c r="X279" i="16"/>
  <c r="Q205" i="16"/>
  <c r="AH82" i="16"/>
  <c r="AB102" i="16"/>
  <c r="H58" i="16"/>
  <c r="Z86" i="16"/>
  <c r="AK258" i="16"/>
  <c r="AQ63" i="16"/>
  <c r="U318" i="16"/>
  <c r="D66" i="16"/>
  <c r="V60" i="16"/>
  <c r="AD320" i="16"/>
  <c r="Z287" i="16"/>
  <c r="AR159" i="16"/>
  <c r="Y393" i="16"/>
  <c r="AK152" i="16"/>
  <c r="AF431" i="16"/>
  <c r="AH190" i="16"/>
  <c r="N239" i="16"/>
  <c r="M95" i="16"/>
  <c r="AR126" i="16"/>
  <c r="W240" i="16"/>
  <c r="U140" i="16"/>
  <c r="E259" i="16"/>
  <c r="AO480" i="16"/>
  <c r="U307" i="16"/>
  <c r="AK447" i="16"/>
  <c r="X119" i="16"/>
  <c r="AK72" i="16"/>
  <c r="AX366" i="16"/>
  <c r="M49" i="16"/>
  <c r="AT485" i="16"/>
  <c r="M311" i="16"/>
  <c r="Y43" i="16"/>
  <c r="G307" i="16"/>
  <c r="AA305" i="16"/>
  <c r="N194" i="16"/>
  <c r="F153" i="16"/>
  <c r="Y299" i="16"/>
  <c r="AA223" i="16"/>
  <c r="AS187" i="16"/>
  <c r="F224" i="16"/>
  <c r="G249" i="16"/>
  <c r="D11" i="16"/>
  <c r="AK46" i="16"/>
  <c r="AX30" i="16"/>
  <c r="H162" i="16"/>
  <c r="F19" i="16"/>
  <c r="AC333" i="16"/>
  <c r="O82" i="16"/>
  <c r="AL271" i="16"/>
  <c r="S322" i="16"/>
  <c r="G215" i="16"/>
  <c r="AT320" i="16"/>
  <c r="AY169" i="16"/>
  <c r="AE310" i="16"/>
  <c r="AY229" i="16"/>
  <c r="AV143" i="16"/>
  <c r="AY326" i="16"/>
  <c r="X185" i="16"/>
  <c r="O156" i="16"/>
  <c r="Q54" i="16"/>
  <c r="AN127" i="16"/>
  <c r="AV163" i="16"/>
  <c r="AZ82" i="16"/>
  <c r="AH44" i="16"/>
  <c r="AC60" i="16"/>
  <c r="AB150" i="16"/>
  <c r="T405" i="16"/>
  <c r="AT128" i="16"/>
  <c r="G487" i="16"/>
  <c r="AS376" i="16"/>
  <c r="D337" i="16"/>
  <c r="AK208" i="16"/>
  <c r="AJ72" i="16"/>
  <c r="Y349" i="16"/>
  <c r="K143" i="16"/>
  <c r="D397" i="16"/>
  <c r="Z382" i="16"/>
  <c r="AW77" i="16"/>
  <c r="F201" i="16"/>
  <c r="AG264" i="16"/>
  <c r="AU370" i="16"/>
  <c r="AJ390" i="16"/>
  <c r="S271" i="16"/>
  <c r="AN364" i="16"/>
  <c r="X313" i="16"/>
  <c r="AW108" i="16"/>
  <c r="S233" i="16"/>
  <c r="Y236" i="16"/>
  <c r="AD376" i="16"/>
  <c r="E269" i="16"/>
  <c r="AC150" i="16"/>
  <c r="AM181" i="16"/>
  <c r="L286" i="16"/>
  <c r="M100" i="16"/>
  <c r="P349" i="16"/>
  <c r="AO145" i="16"/>
  <c r="U135" i="16"/>
  <c r="AX351" i="16"/>
  <c r="AY218" i="16"/>
  <c r="G288" i="16"/>
  <c r="M283" i="16"/>
  <c r="E265" i="16"/>
  <c r="AI284" i="16"/>
  <c r="V330" i="16"/>
  <c r="AR174" i="16"/>
  <c r="AL318" i="16"/>
  <c r="T180" i="16"/>
  <c r="AS172" i="16"/>
  <c r="I423" i="16"/>
  <c r="E111" i="16"/>
  <c r="AA112" i="16"/>
  <c r="M386" i="16"/>
  <c r="AF224" i="16"/>
  <c r="AZ129" i="16"/>
  <c r="AL338" i="16"/>
  <c r="AG339" i="16"/>
  <c r="V373" i="16"/>
  <c r="AI103" i="16"/>
  <c r="G90" i="16"/>
  <c r="E59" i="16"/>
  <c r="AO14" i="16"/>
  <c r="AH349" i="16"/>
  <c r="R146" i="16"/>
  <c r="S239" i="16"/>
  <c r="V174" i="16"/>
  <c r="Y352" i="16"/>
  <c r="AP278" i="16"/>
  <c r="U347" i="16"/>
  <c r="BA302" i="16"/>
  <c r="O267" i="16"/>
  <c r="BA42" i="16"/>
  <c r="AQ82" i="16"/>
  <c r="Q94" i="16"/>
  <c r="I191" i="16"/>
  <c r="AD119" i="16"/>
  <c r="AW352" i="16"/>
  <c r="R273" i="16"/>
  <c r="AH71" i="16"/>
  <c r="AV313" i="16"/>
  <c r="F103" i="16"/>
  <c r="AS361" i="16"/>
  <c r="AP381" i="16"/>
  <c r="AP264" i="16"/>
  <c r="AA222" i="16"/>
  <c r="O229" i="16"/>
  <c r="AL190" i="16"/>
  <c r="AL199" i="16"/>
  <c r="F268" i="16"/>
  <c r="AF128" i="16"/>
  <c r="AV283" i="16"/>
  <c r="M346" i="16"/>
  <c r="E349" i="16"/>
  <c r="L59" i="16"/>
  <c r="AE38" i="16"/>
  <c r="Y338" i="16"/>
  <c r="R312" i="16"/>
  <c r="R283" i="16"/>
  <c r="AK171" i="16"/>
  <c r="AI48" i="16"/>
  <c r="E213" i="16"/>
  <c r="AO440" i="16"/>
  <c r="R205" i="16"/>
  <c r="AY327" i="16"/>
  <c r="R208" i="16"/>
  <c r="AA336" i="16"/>
  <c r="AV103" i="16"/>
  <c r="N368" i="16"/>
  <c r="H379" i="16"/>
  <c r="AB123" i="16"/>
  <c r="AT386" i="16"/>
  <c r="M108" i="16"/>
  <c r="Y403" i="16"/>
  <c r="AL174" i="16"/>
  <c r="AS42" i="16"/>
  <c r="V385" i="16"/>
  <c r="AZ355" i="16"/>
  <c r="F384" i="16"/>
  <c r="AP326" i="16"/>
  <c r="AQ288" i="16"/>
  <c r="W393" i="16"/>
  <c r="AQ285" i="16"/>
  <c r="W96" i="16"/>
  <c r="AL307" i="16"/>
  <c r="Y249" i="16"/>
  <c r="L482" i="16"/>
  <c r="AY200" i="16"/>
  <c r="Q320" i="16"/>
  <c r="AE194" i="16"/>
  <c r="AF44" i="16"/>
  <c r="P4" i="16"/>
  <c r="AN162" i="16"/>
  <c r="O135" i="16"/>
  <c r="U151" i="16"/>
  <c r="Q235" i="16"/>
  <c r="AF127" i="16"/>
  <c r="K35" i="16"/>
  <c r="E79" i="16"/>
  <c r="V292" i="16"/>
  <c r="U57" i="16"/>
  <c r="AF137" i="16"/>
  <c r="Z245" i="16"/>
  <c r="AD222" i="16"/>
  <c r="H194" i="16"/>
  <c r="AL353" i="16"/>
  <c r="BA172" i="16"/>
  <c r="T98" i="16"/>
  <c r="T314" i="16"/>
  <c r="W191" i="16"/>
  <c r="M168" i="16"/>
  <c r="AX98" i="16"/>
  <c r="D191" i="16"/>
  <c r="P416" i="16"/>
  <c r="AC323" i="16"/>
  <c r="T65" i="16"/>
  <c r="AF156" i="16"/>
  <c r="AE430" i="16"/>
  <c r="AD256" i="16"/>
  <c r="AF260" i="16"/>
  <c r="P122" i="16"/>
  <c r="AN300" i="16"/>
  <c r="S6" i="16"/>
  <c r="AN210" i="16"/>
  <c r="AM227" i="16"/>
  <c r="AZ217" i="16"/>
  <c r="Z40" i="16"/>
  <c r="O120" i="16"/>
  <c r="G106" i="16"/>
  <c r="W356" i="16"/>
  <c r="T323" i="16"/>
  <c r="Y97" i="16"/>
  <c r="AY276" i="16"/>
  <c r="Q160" i="16"/>
  <c r="U255" i="16"/>
  <c r="Y47" i="16"/>
  <c r="M421" i="16"/>
  <c r="L169" i="16"/>
  <c r="N42" i="16"/>
  <c r="AC377" i="16"/>
  <c r="AZ154" i="16"/>
  <c r="AB351" i="16"/>
  <c r="R103" i="16"/>
  <c r="E140" i="16"/>
  <c r="AH207" i="16"/>
  <c r="O45" i="16"/>
  <c r="AU309" i="16"/>
  <c r="G112" i="16"/>
  <c r="K256" i="16"/>
  <c r="AD285" i="16"/>
  <c r="X129" i="16"/>
  <c r="AT223" i="16"/>
  <c r="AW121" i="16"/>
  <c r="AW235" i="16"/>
  <c r="M316" i="16"/>
  <c r="Z178" i="16"/>
  <c r="AD66" i="16"/>
  <c r="F398" i="16"/>
  <c r="AF148" i="16"/>
  <c r="L48" i="16"/>
  <c r="R216" i="16"/>
  <c r="AH101" i="16"/>
  <c r="AC119" i="16"/>
  <c r="AK310" i="16"/>
  <c r="AN333" i="16"/>
  <c r="Y177" i="16"/>
  <c r="R105" i="16"/>
  <c r="V399" i="16"/>
  <c r="AC98" i="16"/>
  <c r="N304" i="16"/>
  <c r="I283" i="16"/>
  <c r="J336" i="16"/>
  <c r="BA328" i="16"/>
  <c r="U175" i="16"/>
  <c r="R9" i="16"/>
  <c r="M408" i="16"/>
  <c r="O140" i="16"/>
  <c r="AV3" i="16"/>
  <c r="AY118" i="16"/>
  <c r="K132" i="16"/>
  <c r="P178" i="16"/>
  <c r="AC167" i="16"/>
  <c r="F456" i="16"/>
  <c r="AO5" i="16"/>
  <c r="AH416" i="16"/>
  <c r="AQ71" i="16"/>
  <c r="BA216" i="16"/>
  <c r="BA448" i="16"/>
  <c r="AW4" i="16"/>
  <c r="AI165" i="16"/>
  <c r="AT293" i="16"/>
  <c r="U110" i="16"/>
  <c r="D370" i="16"/>
  <c r="AO397" i="16"/>
  <c r="I150" i="16"/>
  <c r="AB154" i="16"/>
  <c r="AA368" i="16"/>
  <c r="I325" i="16"/>
  <c r="J269" i="16"/>
  <c r="R34" i="16"/>
  <c r="U182" i="16"/>
  <c r="AD216" i="16"/>
  <c r="AF166" i="16"/>
  <c r="AO167" i="16"/>
  <c r="T219" i="16"/>
  <c r="I190" i="16"/>
  <c r="S214" i="16"/>
  <c r="F51" i="16"/>
  <c r="AL104" i="16"/>
  <c r="Z243" i="16"/>
  <c r="AY460" i="16"/>
  <c r="AP239" i="16"/>
  <c r="AW409" i="16"/>
  <c r="AW102" i="16"/>
  <c r="V120" i="16"/>
  <c r="AT69" i="16"/>
  <c r="AU423" i="16"/>
  <c r="N254" i="16"/>
  <c r="U46" i="16"/>
  <c r="AR492" i="16"/>
  <c r="AC228" i="16"/>
  <c r="F68" i="16"/>
  <c r="AI16" i="16"/>
  <c r="BA463" i="16"/>
  <c r="I114" i="16"/>
  <c r="AS89" i="16"/>
  <c r="AN174" i="16"/>
  <c r="E298" i="16"/>
  <c r="AQ378" i="16"/>
  <c r="K246" i="16"/>
  <c r="AU335" i="16"/>
  <c r="AX166" i="16"/>
  <c r="R315" i="16"/>
  <c r="AM459" i="16"/>
  <c r="K133" i="16"/>
  <c r="AQ193" i="16"/>
  <c r="AW320" i="16"/>
  <c r="AU198" i="16"/>
  <c r="AF261" i="16"/>
  <c r="AB284" i="16"/>
  <c r="AY207" i="16"/>
  <c r="F168" i="16"/>
  <c r="L173" i="16"/>
  <c r="AH120" i="16"/>
  <c r="AA371" i="16"/>
  <c r="O161" i="16"/>
  <c r="AQ68" i="16"/>
  <c r="AM144" i="16"/>
  <c r="AY132" i="16"/>
  <c r="N292" i="16"/>
  <c r="AO312" i="16"/>
  <c r="AD118" i="16"/>
  <c r="I199" i="16"/>
  <c r="S241" i="16"/>
  <c r="H173" i="16"/>
  <c r="AQ37" i="16"/>
  <c r="D92" i="16"/>
  <c r="H383" i="16"/>
  <c r="AW99" i="16"/>
  <c r="AM82" i="16"/>
  <c r="AA74" i="16"/>
  <c r="J234" i="16"/>
  <c r="J225" i="16"/>
  <c r="AX347" i="16"/>
  <c r="BA347" i="16"/>
  <c r="AE237" i="16"/>
  <c r="AI235" i="16"/>
  <c r="AS283" i="16"/>
  <c r="R253" i="16"/>
  <c r="AY139" i="16"/>
  <c r="AL210" i="16"/>
  <c r="V209" i="16"/>
  <c r="AR96" i="16"/>
  <c r="W168" i="16"/>
  <c r="S57" i="16"/>
  <c r="AD195" i="16"/>
  <c r="K247" i="16"/>
  <c r="H489" i="16"/>
  <c r="I221" i="16"/>
  <c r="AD288" i="16"/>
  <c r="E286" i="16"/>
  <c r="V383" i="16"/>
  <c r="AI121" i="16"/>
  <c r="R41" i="16"/>
  <c r="S249" i="16"/>
  <c r="Q208" i="16"/>
  <c r="AQ337" i="16"/>
  <c r="AR153" i="16"/>
  <c r="E167" i="16"/>
  <c r="AR106" i="16"/>
  <c r="AJ184" i="16"/>
  <c r="AZ151" i="16"/>
  <c r="AN319" i="16"/>
  <c r="AG287" i="16"/>
  <c r="AC192" i="16"/>
  <c r="AO108" i="16"/>
  <c r="Z205" i="16"/>
  <c r="AY73" i="16"/>
  <c r="AI221" i="16"/>
  <c r="U184" i="16"/>
  <c r="AV205" i="16"/>
  <c r="AY256" i="16"/>
  <c r="AW57" i="16"/>
  <c r="AS153" i="16"/>
  <c r="AT159" i="16"/>
  <c r="D146" i="16"/>
  <c r="AW35" i="16"/>
  <c r="AJ204" i="16"/>
  <c r="AF233" i="16"/>
  <c r="AA339" i="16"/>
  <c r="E116" i="16"/>
  <c r="AT286" i="16"/>
  <c r="AS58" i="16"/>
  <c r="T270" i="16"/>
  <c r="AL398" i="16"/>
  <c r="AO214" i="16"/>
  <c r="AU302" i="16"/>
  <c r="W156" i="16"/>
  <c r="N143" i="16"/>
  <c r="AD132" i="16"/>
  <c r="AM391" i="16"/>
  <c r="AX172" i="16"/>
  <c r="V316" i="16"/>
  <c r="AI249" i="16"/>
  <c r="AK334" i="16"/>
  <c r="M154" i="16"/>
  <c r="R396" i="16"/>
  <c r="K239" i="16"/>
  <c r="AN271" i="16"/>
  <c r="D225" i="16"/>
  <c r="V85" i="16"/>
  <c r="G93" i="16"/>
  <c r="AA46" i="16"/>
  <c r="AD89" i="16"/>
  <c r="AQ219" i="16"/>
  <c r="AQ296" i="16"/>
  <c r="AB27" i="16"/>
  <c r="AR274" i="16"/>
  <c r="AK183" i="16"/>
  <c r="D319" i="16"/>
  <c r="H233" i="16"/>
  <c r="P54" i="16"/>
  <c r="G246" i="16"/>
  <c r="AS195" i="16"/>
  <c r="AG54" i="16"/>
  <c r="AZ152" i="16"/>
  <c r="AH188" i="16"/>
  <c r="AY290" i="16"/>
  <c r="AQ217" i="16"/>
  <c r="AF209" i="16"/>
  <c r="AY384" i="16"/>
  <c r="AP209" i="16"/>
  <c r="S153" i="16"/>
  <c r="AZ193" i="16"/>
  <c r="N218" i="16"/>
  <c r="Q339" i="16"/>
  <c r="AP10" i="16"/>
  <c r="N39" i="16"/>
  <c r="AS107" i="16"/>
  <c r="AO323" i="16"/>
  <c r="X99" i="16"/>
  <c r="AF35" i="16"/>
  <c r="AD93" i="16"/>
  <c r="Y81" i="16"/>
  <c r="AO53" i="16"/>
  <c r="AN83" i="16"/>
  <c r="AT102" i="16"/>
  <c r="J135" i="16"/>
  <c r="AH115" i="16"/>
  <c r="Q244" i="16"/>
  <c r="N138" i="16"/>
  <c r="J250" i="16"/>
  <c r="AQ220" i="16"/>
  <c r="AV201" i="16"/>
  <c r="J78" i="16"/>
  <c r="Q140" i="16"/>
  <c r="AG194" i="16"/>
  <c r="AD73" i="16"/>
  <c r="AZ99" i="16"/>
  <c r="T58" i="16"/>
  <c r="E241" i="16"/>
  <c r="AQ85" i="16"/>
  <c r="AE69" i="16"/>
  <c r="AW165" i="16"/>
  <c r="R24" i="16"/>
  <c r="L176" i="16"/>
  <c r="AR147" i="16"/>
  <c r="AF234" i="16"/>
  <c r="P283" i="16"/>
  <c r="F176" i="16"/>
  <c r="O383" i="16"/>
  <c r="AL277" i="16"/>
  <c r="N372" i="16"/>
  <c r="AA382" i="16"/>
  <c r="G196" i="16"/>
  <c r="K297" i="16"/>
  <c r="J312" i="16"/>
  <c r="M13" i="16"/>
  <c r="BA90" i="16"/>
  <c r="I93" i="16"/>
  <c r="Y119" i="16"/>
  <c r="T87" i="16"/>
  <c r="AV137" i="16"/>
  <c r="AH104" i="16"/>
  <c r="AX242" i="16"/>
  <c r="AE87" i="16"/>
  <c r="Z22" i="16"/>
  <c r="AL202" i="16"/>
  <c r="N317" i="16"/>
  <c r="AQ230" i="16"/>
  <c r="AL328" i="16"/>
  <c r="Y28" i="16"/>
  <c r="AZ112" i="16"/>
  <c r="AW297" i="16"/>
  <c r="AI281" i="16"/>
  <c r="N327" i="16"/>
  <c r="E47" i="16"/>
  <c r="M246" i="16"/>
  <c r="K51" i="16"/>
  <c r="L67" i="16"/>
  <c r="E230" i="16"/>
  <c r="AO110" i="16"/>
  <c r="AI295" i="16"/>
  <c r="E85" i="16"/>
  <c r="K482" i="16"/>
  <c r="AQ181" i="16"/>
  <c r="AE148" i="16"/>
  <c r="Z258" i="16"/>
  <c r="AZ118" i="16"/>
  <c r="K243" i="16"/>
  <c r="Y322" i="16"/>
  <c r="AL70" i="16"/>
  <c r="AG303" i="16"/>
  <c r="AY150" i="16"/>
  <c r="AZ212" i="16"/>
  <c r="O47" i="16"/>
  <c r="AK367" i="16"/>
  <c r="T340" i="16"/>
  <c r="T55" i="16"/>
  <c r="AE119" i="16"/>
  <c r="AS315" i="16"/>
  <c r="AJ259" i="16"/>
  <c r="AQ118" i="16"/>
  <c r="AQ325" i="16"/>
  <c r="Q176" i="16"/>
  <c r="X116" i="16"/>
  <c r="S128" i="16"/>
  <c r="T103" i="16"/>
  <c r="BA94" i="16"/>
  <c r="T151" i="16"/>
  <c r="O314" i="16"/>
  <c r="AX198" i="16"/>
  <c r="H94" i="16"/>
  <c r="K134" i="16"/>
  <c r="AX308" i="16"/>
  <c r="Y173" i="16"/>
  <c r="AN81" i="16"/>
  <c r="AM342" i="16"/>
  <c r="AH204" i="16"/>
  <c r="T382" i="16"/>
  <c r="AW397" i="16"/>
  <c r="D320" i="16"/>
  <c r="F74" i="16"/>
  <c r="AK102" i="16"/>
  <c r="AL126" i="16"/>
  <c r="N419" i="16"/>
  <c r="Z9" i="16"/>
  <c r="AG127" i="16"/>
  <c r="AF317" i="16"/>
  <c r="H196" i="16"/>
  <c r="AG232" i="16"/>
  <c r="AE90" i="16"/>
  <c r="E245" i="16"/>
  <c r="X261" i="16"/>
  <c r="AM189" i="16"/>
  <c r="AX225" i="16"/>
  <c r="Z166" i="16"/>
  <c r="AD64" i="16"/>
  <c r="AO67" i="16"/>
  <c r="AI195" i="16"/>
  <c r="AR243" i="16"/>
  <c r="M397" i="16"/>
  <c r="J328" i="16"/>
  <c r="V319" i="16"/>
  <c r="AO151" i="16"/>
  <c r="AN235" i="16"/>
  <c r="R145" i="16"/>
  <c r="I235" i="16"/>
  <c r="F318" i="16"/>
  <c r="AO362" i="16"/>
  <c r="H159" i="16"/>
  <c r="H406" i="16"/>
  <c r="AC35" i="16"/>
  <c r="AI214" i="16"/>
  <c r="N227" i="16"/>
  <c r="U429" i="16"/>
  <c r="Z294" i="16"/>
  <c r="L91" i="16"/>
  <c r="AL266" i="16"/>
  <c r="K110" i="16"/>
  <c r="I305" i="16"/>
  <c r="AR395" i="16"/>
  <c r="W389" i="16"/>
  <c r="Q286" i="16"/>
  <c r="N160" i="16"/>
  <c r="AU329" i="16"/>
  <c r="BA49" i="16"/>
  <c r="Z140" i="16"/>
  <c r="AT261" i="16"/>
  <c r="AP346" i="16"/>
  <c r="T168" i="16"/>
  <c r="S362" i="16"/>
  <c r="AH261" i="16"/>
  <c r="AP319" i="16"/>
  <c r="AB119" i="16"/>
  <c r="AC180" i="16"/>
  <c r="AO253" i="16"/>
  <c r="AN37" i="16"/>
  <c r="AA317" i="16"/>
  <c r="AE284" i="16"/>
  <c r="V172" i="16"/>
  <c r="AK51" i="16"/>
  <c r="AA340" i="16"/>
  <c r="M360" i="16"/>
  <c r="AU255" i="16"/>
  <c r="V159" i="16"/>
  <c r="AD196" i="16"/>
  <c r="P211" i="16"/>
  <c r="AI55" i="16"/>
  <c r="I266" i="16"/>
  <c r="AR125" i="16"/>
  <c r="F293" i="16"/>
  <c r="AB421" i="16"/>
  <c r="AE86" i="16"/>
  <c r="Q27" i="16"/>
  <c r="E248" i="16"/>
  <c r="AK209" i="16"/>
  <c r="L258" i="16"/>
  <c r="R212" i="16"/>
  <c r="E75" i="16"/>
  <c r="Q248" i="16"/>
  <c r="AL224" i="16"/>
  <c r="G317" i="16"/>
  <c r="AL103" i="16"/>
  <c r="AV402" i="16"/>
  <c r="AN353" i="16"/>
  <c r="H138" i="16"/>
  <c r="AH56" i="16"/>
  <c r="AK204" i="16"/>
  <c r="E27" i="16"/>
  <c r="AN135" i="16"/>
  <c r="N230" i="16"/>
  <c r="AS150" i="16"/>
  <c r="AU134" i="16"/>
  <c r="K208" i="16"/>
  <c r="AX187" i="16"/>
  <c r="O49" i="16"/>
  <c r="AQ360" i="16"/>
  <c r="AN32" i="16"/>
  <c r="AR152" i="16"/>
  <c r="AN295" i="16"/>
  <c r="AT142" i="16"/>
  <c r="AZ149" i="16"/>
  <c r="AD250" i="16"/>
  <c r="F336" i="16"/>
  <c r="AI25" i="16"/>
  <c r="N57" i="16"/>
  <c r="AI345" i="16"/>
  <c r="E168" i="16"/>
  <c r="AE19" i="16"/>
  <c r="P282" i="16"/>
  <c r="D137" i="16"/>
  <c r="AK135" i="16"/>
  <c r="J136" i="16"/>
  <c r="AK67" i="16"/>
  <c r="D333" i="16"/>
  <c r="AX159" i="16"/>
  <c r="J441" i="16"/>
  <c r="AW157" i="16"/>
  <c r="AN94" i="16"/>
  <c r="T200" i="16"/>
  <c r="AW309" i="16"/>
  <c r="Y153" i="16"/>
  <c r="V131" i="16"/>
  <c r="AW284" i="16"/>
  <c r="R125" i="16"/>
  <c r="J295" i="16"/>
  <c r="U256" i="16"/>
  <c r="D234" i="16"/>
  <c r="W180" i="16"/>
  <c r="AM163" i="16"/>
  <c r="E175" i="16"/>
  <c r="AI324" i="16"/>
  <c r="AC50" i="16"/>
  <c r="AG279" i="16"/>
  <c r="AN249" i="16"/>
  <c r="K12" i="16"/>
  <c r="AN202" i="16"/>
  <c r="AI57" i="16"/>
  <c r="P57" i="16"/>
  <c r="AA151" i="16"/>
  <c r="U131" i="16"/>
  <c r="AF203" i="16"/>
  <c r="AZ317" i="16"/>
  <c r="AB215" i="16"/>
  <c r="AE355" i="16"/>
  <c r="N289" i="16"/>
  <c r="AD59" i="16"/>
  <c r="J34" i="16"/>
  <c r="U260" i="16"/>
  <c r="AC132" i="16"/>
  <c r="AD276" i="16"/>
  <c r="AU217" i="16"/>
  <c r="AE131" i="16"/>
  <c r="AT80" i="16"/>
  <c r="AE172" i="16"/>
  <c r="R271" i="16"/>
  <c r="Y41" i="16"/>
  <c r="AA324" i="16"/>
  <c r="AY70" i="16"/>
  <c r="G63" i="16"/>
  <c r="AN165" i="16"/>
  <c r="BA180" i="16"/>
  <c r="AS301" i="16"/>
  <c r="AK254" i="16"/>
  <c r="AZ36" i="16"/>
  <c r="Z91" i="16"/>
  <c r="AC360" i="16"/>
  <c r="T66" i="16"/>
  <c r="AG331" i="16"/>
  <c r="AK146" i="16"/>
  <c r="N145" i="16"/>
  <c r="AQ115" i="16"/>
  <c r="T331" i="16"/>
  <c r="AJ233" i="16"/>
  <c r="J141" i="16"/>
  <c r="W105" i="16"/>
  <c r="AF97" i="16"/>
  <c r="AV224" i="16"/>
  <c r="AQ10" i="16"/>
  <c r="R14" i="16"/>
  <c r="AP133" i="16"/>
  <c r="X96" i="16"/>
  <c r="E266" i="16"/>
  <c r="AT94" i="16"/>
  <c r="AA173" i="16"/>
  <c r="N249" i="16"/>
  <c r="AJ7" i="16"/>
  <c r="F115" i="16"/>
  <c r="Z321" i="16"/>
  <c r="AY41" i="16"/>
  <c r="AX156" i="16"/>
  <c r="AV280" i="16"/>
  <c r="O59" i="16"/>
  <c r="AJ191" i="16"/>
  <c r="E151" i="16"/>
  <c r="AD282" i="16"/>
  <c r="E43" i="16"/>
  <c r="AI227" i="16"/>
  <c r="N98" i="16"/>
  <c r="AH303" i="16"/>
  <c r="AY178" i="16"/>
  <c r="X103" i="16"/>
  <c r="AC495" i="16"/>
  <c r="AQ349" i="16"/>
  <c r="AR289" i="16"/>
  <c r="AN275" i="16"/>
  <c r="AA428" i="16"/>
  <c r="AQ189" i="16"/>
  <c r="AC33" i="16"/>
  <c r="AB51" i="16"/>
  <c r="AG103" i="16"/>
  <c r="AM241" i="16"/>
  <c r="X234" i="16"/>
  <c r="G237" i="16"/>
  <c r="AY182" i="16"/>
  <c r="BA133" i="16"/>
  <c r="AY53" i="16"/>
  <c r="E109" i="16"/>
  <c r="AU173" i="16"/>
  <c r="D183" i="16"/>
  <c r="Z375" i="16"/>
  <c r="AM187" i="16"/>
  <c r="AJ229" i="16"/>
  <c r="AS418" i="16"/>
  <c r="AT11" i="16"/>
  <c r="AS2" i="16"/>
  <c r="V233" i="16"/>
  <c r="P239" i="16"/>
  <c r="AZ370" i="16"/>
  <c r="G347" i="16"/>
  <c r="AU338" i="16"/>
  <c r="AO396" i="16"/>
  <c r="AT224" i="16"/>
  <c r="AK329" i="16"/>
  <c r="U72" i="16"/>
  <c r="R139" i="16"/>
  <c r="N447" i="16"/>
  <c r="AO85" i="16"/>
  <c r="AP129" i="16"/>
  <c r="AN263" i="16"/>
  <c r="AV105" i="16"/>
  <c r="AS156" i="16"/>
  <c r="G80" i="16"/>
  <c r="AS158" i="16"/>
  <c r="F80" i="16"/>
  <c r="AF78" i="16"/>
  <c r="AD151" i="16"/>
  <c r="D236" i="16"/>
  <c r="AA386" i="16"/>
  <c r="AE353" i="16"/>
  <c r="AF107" i="16"/>
  <c r="AG162" i="16"/>
  <c r="S114" i="16"/>
  <c r="M22" i="16"/>
  <c r="H284" i="16"/>
  <c r="AP260" i="16"/>
  <c r="Q189" i="16"/>
  <c r="AB173" i="16"/>
  <c r="F87" i="16"/>
  <c r="AC40" i="16"/>
  <c r="H156" i="16"/>
  <c r="AN294" i="16"/>
  <c r="M303" i="16"/>
  <c r="AM50" i="16"/>
  <c r="AW183" i="16"/>
  <c r="AK71" i="16"/>
  <c r="AJ151" i="16"/>
  <c r="AO287" i="16"/>
  <c r="AX176" i="16"/>
  <c r="AD370" i="16"/>
  <c r="AO431" i="16"/>
  <c r="AD494" i="16"/>
  <c r="AN237" i="16"/>
  <c r="T229" i="16"/>
  <c r="AA306" i="16"/>
  <c r="D298" i="16"/>
  <c r="AT121" i="16"/>
  <c r="AD194" i="16"/>
  <c r="AG148" i="16"/>
  <c r="T258" i="16"/>
  <c r="AZ100" i="16"/>
  <c r="N234" i="16"/>
  <c r="AL218" i="16"/>
  <c r="AS232" i="16"/>
  <c r="I197" i="16"/>
  <c r="AC272" i="16"/>
  <c r="H189" i="16"/>
  <c r="V84" i="16"/>
  <c r="Y53" i="16"/>
  <c r="AT192" i="16"/>
  <c r="M60" i="16"/>
  <c r="I164" i="16"/>
  <c r="AG246" i="16"/>
  <c r="AB128" i="16"/>
  <c r="AU191" i="16"/>
  <c r="J241" i="16"/>
  <c r="P160" i="16"/>
  <c r="AZ202" i="16"/>
  <c r="V266" i="16"/>
  <c r="AZ330" i="16"/>
  <c r="U166" i="16"/>
  <c r="AL261" i="16"/>
  <c r="AC369" i="16"/>
  <c r="AH187" i="16"/>
  <c r="G248" i="16"/>
  <c r="Y87" i="16"/>
  <c r="F287" i="16"/>
  <c r="AE366" i="16"/>
  <c r="AL188" i="16"/>
  <c r="J96" i="16"/>
  <c r="E497" i="16"/>
  <c r="AT81" i="16"/>
  <c r="AJ198" i="16"/>
  <c r="AZ236" i="16"/>
  <c r="AX50" i="16"/>
  <c r="AU235" i="16"/>
  <c r="BA153" i="16"/>
  <c r="M189" i="16"/>
  <c r="Q185" i="16"/>
  <c r="AQ113" i="16"/>
  <c r="AH173" i="16"/>
  <c r="D264" i="16"/>
  <c r="AW230" i="16"/>
  <c r="AY360" i="16"/>
  <c r="AQ302" i="16"/>
  <c r="AK172" i="16"/>
  <c r="AY32" i="16"/>
  <c r="AM72" i="16"/>
  <c r="AQ187" i="16"/>
  <c r="AW299" i="16"/>
  <c r="X288" i="16"/>
  <c r="H22" i="16"/>
  <c r="K115" i="16"/>
  <c r="AY407" i="16"/>
  <c r="AQ228" i="16"/>
  <c r="AM121" i="16"/>
  <c r="D75" i="16"/>
  <c r="AN309" i="16"/>
  <c r="Z145" i="16"/>
  <c r="AW304" i="16"/>
  <c r="AK188" i="16"/>
  <c r="J238" i="16"/>
  <c r="AP107" i="16"/>
  <c r="Q178" i="16"/>
  <c r="T269" i="16"/>
  <c r="M116" i="16"/>
  <c r="K148" i="16"/>
  <c r="H216" i="16"/>
  <c r="F196" i="16"/>
  <c r="F359" i="16"/>
  <c r="R262" i="16"/>
  <c r="N367" i="16"/>
  <c r="P48" i="16"/>
  <c r="AO337" i="16"/>
  <c r="L255" i="16"/>
  <c r="R153" i="16"/>
  <c r="P181" i="16"/>
  <c r="Q51" i="16"/>
  <c r="AA431" i="16"/>
  <c r="AG137" i="16"/>
  <c r="M62" i="16"/>
  <c r="U103" i="16"/>
  <c r="AV168" i="16"/>
  <c r="AQ225" i="16"/>
  <c r="AP399" i="16"/>
  <c r="AZ114" i="16"/>
  <c r="AZ138" i="16"/>
  <c r="N131" i="16"/>
  <c r="AJ158" i="16"/>
  <c r="G201" i="16"/>
  <c r="U220" i="16"/>
  <c r="AY165" i="16"/>
  <c r="J383" i="16"/>
  <c r="AO245" i="16"/>
  <c r="AE274" i="16"/>
  <c r="AW341" i="16"/>
  <c r="W224" i="16"/>
  <c r="AC57" i="16"/>
  <c r="AF299" i="16"/>
  <c r="X142" i="16"/>
  <c r="U88" i="16"/>
  <c r="D460" i="16"/>
  <c r="BA293" i="16"/>
  <c r="AL116" i="16"/>
  <c r="P380" i="16"/>
  <c r="AO29" i="16"/>
  <c r="D185" i="16"/>
  <c r="R294" i="16"/>
  <c r="I82" i="16"/>
  <c r="AM174" i="16"/>
  <c r="AO288" i="16"/>
  <c r="U295" i="16"/>
  <c r="N285" i="16"/>
  <c r="R108" i="16"/>
  <c r="T233" i="16"/>
  <c r="AZ10" i="16"/>
  <c r="AH186" i="16"/>
  <c r="AI278" i="16"/>
  <c r="L408" i="16"/>
  <c r="AZ113" i="16"/>
  <c r="D124" i="16"/>
  <c r="Y209" i="16"/>
  <c r="AJ42" i="16"/>
  <c r="AA26" i="16"/>
  <c r="Z69" i="16"/>
  <c r="G353" i="16"/>
  <c r="AH149" i="16"/>
  <c r="T112" i="16"/>
  <c r="AI233" i="16"/>
  <c r="F237" i="16"/>
  <c r="D180" i="16"/>
  <c r="AX327" i="16"/>
  <c r="AI211" i="16"/>
  <c r="AB89" i="16"/>
  <c r="L70" i="16"/>
  <c r="Q73" i="16"/>
  <c r="AX76" i="16"/>
  <c r="AX289" i="16"/>
  <c r="U105" i="16"/>
  <c r="AS48" i="16"/>
  <c r="M184" i="16"/>
  <c r="O113" i="16"/>
  <c r="AC214" i="16"/>
  <c r="D188" i="16"/>
  <c r="AK109" i="16"/>
  <c r="G71" i="16"/>
  <c r="AL303" i="16"/>
  <c r="L194" i="16"/>
  <c r="AQ79" i="16"/>
  <c r="D257" i="16"/>
  <c r="R8" i="16"/>
  <c r="H85" i="16"/>
  <c r="BA222" i="16"/>
  <c r="P266" i="16"/>
  <c r="Z269" i="16"/>
  <c r="AY296" i="16"/>
  <c r="AN343" i="16"/>
  <c r="P300" i="16"/>
  <c r="AK89" i="16"/>
  <c r="AY136" i="16"/>
  <c r="AW87" i="16"/>
  <c r="H188" i="16"/>
  <c r="V134" i="16"/>
  <c r="Q152" i="16"/>
  <c r="P112" i="16"/>
  <c r="L62" i="16"/>
  <c r="AU393" i="16"/>
  <c r="AH216" i="16"/>
  <c r="F175" i="16"/>
  <c r="K193" i="16"/>
  <c r="O146" i="16"/>
  <c r="AL253" i="16"/>
  <c r="P277" i="16"/>
  <c r="W239" i="16"/>
  <c r="J117" i="16"/>
  <c r="H91" i="16"/>
  <c r="AF114" i="16"/>
  <c r="T71" i="16"/>
  <c r="AK281" i="16"/>
  <c r="AD347" i="16"/>
  <c r="E268" i="16"/>
  <c r="AO218" i="16"/>
  <c r="Z227" i="16"/>
  <c r="AF215" i="16"/>
  <c r="M295" i="16"/>
  <c r="AB85" i="16"/>
  <c r="L193" i="16"/>
  <c r="AW114" i="16"/>
  <c r="AG67" i="16"/>
  <c r="T300" i="16"/>
  <c r="U381" i="16"/>
  <c r="X262" i="16"/>
  <c r="G204" i="16"/>
  <c r="X264" i="16"/>
  <c r="G148" i="16"/>
  <c r="Y35" i="16"/>
  <c r="AJ154" i="16"/>
  <c r="H227" i="16"/>
  <c r="AQ106" i="16"/>
  <c r="AW111" i="16"/>
  <c r="AI36" i="16"/>
  <c r="AJ117" i="16"/>
  <c r="AZ176" i="16"/>
  <c r="AN152" i="16"/>
  <c r="O277" i="16"/>
  <c r="Y302" i="16"/>
  <c r="AL78" i="16"/>
  <c r="AT289" i="16"/>
  <c r="M71" i="16"/>
  <c r="S181" i="16"/>
  <c r="U109" i="16"/>
  <c r="AZ127" i="16"/>
  <c r="AH37" i="16"/>
  <c r="AD48" i="16"/>
  <c r="AG129" i="16"/>
  <c r="AU86" i="16"/>
  <c r="Q316" i="16"/>
  <c r="AN243" i="16"/>
  <c r="AC10" i="16"/>
  <c r="AO368" i="16"/>
  <c r="P182" i="16"/>
  <c r="R191" i="16"/>
  <c r="AD170" i="16"/>
  <c r="F292" i="16"/>
  <c r="P231" i="16"/>
  <c r="M190" i="16"/>
  <c r="M160" i="16"/>
  <c r="AD235" i="16"/>
  <c r="AN48" i="16"/>
  <c r="AU224" i="16"/>
  <c r="X19" i="16"/>
  <c r="AR325" i="16"/>
  <c r="U237" i="16"/>
  <c r="X409" i="16"/>
  <c r="P119" i="16"/>
  <c r="T293" i="16"/>
  <c r="S207" i="16"/>
  <c r="AY120" i="16"/>
  <c r="I220" i="16"/>
  <c r="AD175" i="16"/>
  <c r="L243" i="16"/>
  <c r="V329" i="16"/>
  <c r="AY33" i="16"/>
  <c r="AM171" i="16"/>
  <c r="AS6" i="16"/>
  <c r="AR349" i="16"/>
  <c r="AL380" i="16"/>
  <c r="E324" i="16"/>
  <c r="M253" i="16"/>
  <c r="AY371" i="16"/>
  <c r="N58" i="16"/>
  <c r="Q210" i="16"/>
  <c r="F303" i="16"/>
  <c r="P208" i="16"/>
  <c r="O387" i="16"/>
  <c r="BA329" i="16"/>
  <c r="AN286" i="16"/>
  <c r="AV95" i="16"/>
  <c r="H350" i="16"/>
  <c r="AT132" i="16"/>
  <c r="AN226" i="16"/>
  <c r="AW48" i="16"/>
  <c r="H203" i="16"/>
  <c r="AY349" i="16"/>
  <c r="V214" i="16"/>
  <c r="W286" i="16"/>
  <c r="W149" i="16"/>
  <c r="AP17" i="16"/>
  <c r="P382" i="16"/>
  <c r="F188" i="16"/>
  <c r="AY202" i="16"/>
  <c r="O4" i="16"/>
  <c r="J303" i="16"/>
  <c r="AV239" i="16"/>
  <c r="P312" i="16"/>
  <c r="AX405" i="16"/>
  <c r="G235" i="16"/>
  <c r="Q108" i="16"/>
  <c r="AX407" i="16"/>
  <c r="AQ338" i="16"/>
  <c r="AP309" i="16"/>
  <c r="AY280" i="16"/>
  <c r="W227" i="16"/>
  <c r="AV232" i="16"/>
  <c r="P248" i="16"/>
  <c r="H334" i="16"/>
  <c r="K169" i="16"/>
  <c r="AD204" i="16"/>
  <c r="Q5" i="16"/>
  <c r="AD239" i="16"/>
  <c r="N408" i="16"/>
  <c r="AO370" i="16"/>
  <c r="L246" i="16"/>
  <c r="AB477" i="16"/>
  <c r="AG158" i="16"/>
  <c r="AJ130" i="16"/>
  <c r="AP111" i="16"/>
  <c r="F219" i="16"/>
  <c r="E99" i="16"/>
  <c r="K217" i="16"/>
  <c r="K200" i="16"/>
  <c r="AF301" i="16"/>
  <c r="V117" i="16"/>
  <c r="I136" i="16"/>
  <c r="AN40" i="16"/>
  <c r="BA266" i="16"/>
  <c r="AM97" i="16"/>
  <c r="W337" i="16"/>
  <c r="AN293" i="16"/>
  <c r="AE352" i="16"/>
  <c r="AL321" i="16"/>
  <c r="F94" i="16"/>
  <c r="AJ149" i="16"/>
  <c r="AX324" i="16"/>
  <c r="Y69" i="16"/>
  <c r="BA115" i="16"/>
  <c r="AI60" i="16"/>
  <c r="D339" i="16"/>
  <c r="Z129" i="16"/>
  <c r="K58" i="16"/>
  <c r="N322" i="16"/>
  <c r="S264" i="16"/>
  <c r="BA103" i="16"/>
  <c r="AC219" i="16"/>
  <c r="J199" i="16"/>
  <c r="M431" i="16"/>
  <c r="E164" i="16"/>
  <c r="N104" i="16"/>
  <c r="H476" i="16"/>
  <c r="W230" i="16"/>
  <c r="AE23" i="16"/>
  <c r="W35" i="16"/>
  <c r="X333" i="16"/>
  <c r="S101" i="16"/>
  <c r="X188" i="16"/>
  <c r="F254" i="16"/>
  <c r="AU90" i="16"/>
  <c r="Q66" i="16"/>
  <c r="D289" i="16"/>
  <c r="U10" i="16"/>
  <c r="AL221" i="16"/>
  <c r="AC211" i="16"/>
  <c r="AP228" i="16"/>
  <c r="D14" i="16"/>
  <c r="N70" i="16"/>
  <c r="V218" i="16"/>
  <c r="S198" i="16"/>
  <c r="AR119" i="16"/>
  <c r="M5" i="16"/>
  <c r="AX403" i="16"/>
  <c r="AD252" i="16"/>
  <c r="AC116" i="16"/>
  <c r="AB328" i="16"/>
  <c r="N150" i="16"/>
  <c r="AK390" i="16"/>
  <c r="AX168" i="16"/>
  <c r="AA233" i="16"/>
  <c r="AA165" i="16"/>
  <c r="S146" i="16"/>
  <c r="F162" i="16"/>
  <c r="AM129" i="16"/>
  <c r="Y214" i="16"/>
  <c r="AN78" i="16"/>
  <c r="AQ97" i="16"/>
  <c r="AD263" i="16"/>
  <c r="R236" i="16"/>
  <c r="AH20" i="16"/>
  <c r="AJ127" i="16"/>
  <c r="AX219" i="16"/>
  <c r="AG215" i="16"/>
  <c r="AD155" i="16"/>
  <c r="E32" i="16"/>
  <c r="X48" i="16"/>
  <c r="AM247" i="16"/>
  <c r="V282" i="16"/>
  <c r="AK155" i="16"/>
  <c r="I97" i="16"/>
  <c r="Y127" i="16"/>
  <c r="AF213" i="16"/>
  <c r="X160" i="16"/>
  <c r="D53" i="16"/>
  <c r="I216" i="16"/>
  <c r="P184" i="16"/>
  <c r="AC46" i="16"/>
  <c r="AX206" i="16"/>
  <c r="AB161" i="16"/>
  <c r="AF337" i="16"/>
  <c r="S255" i="16"/>
  <c r="AU257" i="16"/>
  <c r="Q382" i="16"/>
  <c r="S157" i="16"/>
  <c r="R63" i="16"/>
  <c r="AS44" i="16"/>
  <c r="D86" i="16"/>
  <c r="AH279" i="16"/>
  <c r="Y168" i="16"/>
  <c r="AT100" i="16"/>
  <c r="X113" i="16"/>
  <c r="O223" i="16"/>
  <c r="Z306" i="16"/>
  <c r="AL359" i="16"/>
  <c r="AI94" i="16"/>
  <c r="AZ240" i="16"/>
  <c r="F85" i="16"/>
  <c r="Y99" i="16"/>
  <c r="V331" i="16"/>
  <c r="AW177" i="16"/>
  <c r="AG230" i="16"/>
  <c r="V115" i="16"/>
  <c r="D301" i="16"/>
  <c r="AK226" i="16"/>
  <c r="M73" i="16"/>
  <c r="S178" i="16"/>
  <c r="P232" i="16"/>
  <c r="R328" i="16"/>
  <c r="AQ198" i="16"/>
  <c r="AA211" i="16"/>
  <c r="U84" i="16"/>
  <c r="AE334" i="16"/>
  <c r="AS181" i="16"/>
  <c r="H163" i="16"/>
  <c r="AY83" i="16"/>
  <c r="W215" i="16"/>
  <c r="D235" i="16"/>
  <c r="AU405" i="16"/>
  <c r="T189" i="16"/>
  <c r="AF143" i="16"/>
  <c r="AL58" i="16"/>
  <c r="AF136" i="16"/>
  <c r="O127" i="16"/>
  <c r="BA165" i="16"/>
  <c r="P118" i="16"/>
  <c r="J264" i="16"/>
  <c r="D303" i="16"/>
  <c r="Y235" i="16"/>
  <c r="AH397" i="16"/>
  <c r="AL322" i="16"/>
  <c r="R242" i="16"/>
  <c r="M174" i="16"/>
  <c r="AT42" i="16"/>
  <c r="V133" i="16"/>
  <c r="P189" i="16"/>
  <c r="AU318" i="16"/>
  <c r="AL243" i="16"/>
  <c r="AM145" i="16"/>
  <c r="AQ310" i="16"/>
  <c r="M36" i="16"/>
  <c r="Y258" i="16"/>
  <c r="AG165" i="16"/>
  <c r="AD152" i="16"/>
  <c r="R347" i="16"/>
  <c r="AN63" i="16"/>
  <c r="F43" i="16"/>
  <c r="AI125" i="16"/>
  <c r="AT279" i="16"/>
  <c r="AQ286" i="16"/>
  <c r="AS105" i="16"/>
  <c r="AO65" i="16"/>
  <c r="AV346" i="16"/>
  <c r="AB313" i="16"/>
  <c r="V169" i="16"/>
  <c r="AE259" i="16"/>
  <c r="AY123" i="16"/>
  <c r="AU284" i="16"/>
  <c r="AV290" i="16"/>
  <c r="AN182" i="16"/>
  <c r="U66" i="16"/>
  <c r="AB95" i="16"/>
  <c r="AU56" i="16"/>
  <c r="I27" i="16"/>
  <c r="AY274" i="16"/>
  <c r="I245" i="16"/>
  <c r="E9" i="16"/>
  <c r="AB52" i="16"/>
  <c r="AO120" i="16"/>
  <c r="AZ296" i="16"/>
  <c r="AX263" i="16"/>
  <c r="AC182" i="16"/>
  <c r="O237" i="16"/>
  <c r="H153" i="16"/>
  <c r="I7" i="16"/>
  <c r="AN259" i="16"/>
  <c r="M287" i="16"/>
  <c r="V102" i="16"/>
  <c r="AV31" i="16"/>
  <c r="AX60" i="16"/>
  <c r="AA162" i="16"/>
  <c r="T203" i="16"/>
  <c r="AA220" i="16"/>
  <c r="AY254" i="16"/>
  <c r="AA194" i="16"/>
  <c r="Q77" i="16"/>
  <c r="W9" i="16"/>
  <c r="Z120" i="16"/>
  <c r="AA72" i="16"/>
  <c r="AU78" i="16"/>
  <c r="AY221" i="16"/>
  <c r="AY215" i="16"/>
  <c r="AU395" i="16"/>
  <c r="H136" i="16"/>
  <c r="AG390" i="16"/>
  <c r="AO215" i="16"/>
  <c r="AU464" i="16"/>
  <c r="AQ353" i="16"/>
  <c r="AX449" i="16"/>
  <c r="F108" i="16"/>
  <c r="L95" i="16"/>
  <c r="E380" i="16"/>
  <c r="P194" i="16"/>
  <c r="Q202" i="16"/>
  <c r="AF88" i="16"/>
  <c r="F494" i="16"/>
  <c r="AK348" i="16"/>
  <c r="Y206" i="16"/>
  <c r="S109" i="16"/>
  <c r="AM201" i="16"/>
  <c r="AQ404" i="16"/>
  <c r="AN8" i="16"/>
  <c r="AC145" i="16"/>
  <c r="AX37" i="16"/>
  <c r="R319" i="16"/>
  <c r="H325" i="16"/>
  <c r="T198" i="16"/>
  <c r="M251" i="16"/>
  <c r="AV228" i="16"/>
  <c r="AV88" i="16"/>
  <c r="AB324" i="16"/>
  <c r="X253" i="16"/>
  <c r="AH288" i="16"/>
  <c r="AU85" i="16"/>
  <c r="AK456" i="16"/>
  <c r="AH12" i="16"/>
  <c r="AP43" i="16"/>
  <c r="D206" i="16"/>
  <c r="AN22" i="16"/>
  <c r="AA171" i="16"/>
  <c r="D71" i="16"/>
  <c r="AL165" i="16"/>
  <c r="K308" i="16"/>
  <c r="D331" i="16"/>
  <c r="AU49" i="16"/>
  <c r="AO188" i="16"/>
  <c r="Y139" i="16"/>
  <c r="I132" i="16"/>
  <c r="V187" i="16"/>
  <c r="T315" i="16"/>
  <c r="AE364" i="16"/>
  <c r="N73" i="16"/>
  <c r="AO378" i="16"/>
  <c r="X81" i="16"/>
  <c r="O107" i="16"/>
  <c r="I182" i="16"/>
  <c r="U275" i="16"/>
  <c r="AL153" i="16"/>
  <c r="AT323" i="16"/>
  <c r="H90" i="16"/>
  <c r="X251" i="16"/>
  <c r="AM271" i="16"/>
  <c r="P110" i="16"/>
  <c r="K234" i="16"/>
  <c r="N291" i="16"/>
  <c r="AU397" i="16"/>
  <c r="AN131" i="16"/>
  <c r="AC349" i="16"/>
  <c r="AR95" i="16"/>
  <c r="M280" i="16"/>
  <c r="Y150" i="16"/>
  <c r="AJ120" i="16"/>
  <c r="J64" i="16"/>
  <c r="K53" i="16"/>
  <c r="U53" i="16"/>
  <c r="Z250" i="16"/>
  <c r="BA212" i="16"/>
  <c r="AG242" i="16"/>
  <c r="AP183" i="16"/>
  <c r="AY177" i="16"/>
  <c r="E237" i="16"/>
  <c r="AN299" i="16"/>
  <c r="AX45" i="16"/>
  <c r="X87" i="16"/>
  <c r="AD277" i="16"/>
  <c r="AS132" i="16"/>
  <c r="AS252" i="16"/>
  <c r="AZ290" i="16"/>
  <c r="AO444" i="16"/>
  <c r="S448" i="16"/>
  <c r="AR266" i="16"/>
  <c r="AV353" i="16"/>
  <c r="BA343" i="16"/>
  <c r="AH119" i="16"/>
  <c r="AP75" i="16"/>
  <c r="D62" i="16"/>
  <c r="AZ109" i="16"/>
  <c r="AX265" i="16"/>
  <c r="AX35" i="16"/>
  <c r="F109" i="16"/>
  <c r="W414" i="16"/>
  <c r="BA375" i="16"/>
  <c r="V77" i="16"/>
  <c r="AM313" i="16"/>
  <c r="AI268" i="16"/>
  <c r="S116" i="16"/>
  <c r="D8" i="16"/>
  <c r="I166" i="16"/>
  <c r="G210" i="16"/>
  <c r="AB271" i="16"/>
  <c r="L224" i="16"/>
  <c r="AN283" i="16"/>
  <c r="AT357" i="16"/>
  <c r="X35" i="16"/>
  <c r="AR161" i="16"/>
  <c r="AY149" i="16"/>
  <c r="BA129" i="16"/>
  <c r="O64" i="16"/>
  <c r="AZ205" i="16"/>
  <c r="AJ410" i="16"/>
  <c r="E240" i="16"/>
  <c r="AC80" i="16"/>
  <c r="G168" i="16"/>
  <c r="J103" i="16"/>
  <c r="AY292" i="16"/>
  <c r="D119" i="16"/>
  <c r="R197" i="16"/>
  <c r="N294" i="16"/>
  <c r="K380" i="16"/>
  <c r="AU153" i="16"/>
  <c r="AU358" i="16"/>
  <c r="AY235" i="16"/>
  <c r="AO348" i="16"/>
  <c r="AI109" i="16"/>
  <c r="T19" i="16"/>
  <c r="BA182" i="16"/>
  <c r="AC162" i="16"/>
  <c r="AD363" i="16"/>
  <c r="W41" i="16"/>
  <c r="AI180" i="16"/>
  <c r="AD171" i="16"/>
  <c r="AF159" i="16"/>
  <c r="AA214" i="16"/>
  <c r="AT230" i="16"/>
  <c r="F204" i="16"/>
  <c r="W175" i="16"/>
  <c r="U122" i="16"/>
  <c r="H133" i="16"/>
  <c r="AO168" i="16"/>
  <c r="AT76" i="16"/>
  <c r="AD162" i="16"/>
  <c r="K182" i="16"/>
  <c r="AJ412" i="16"/>
  <c r="AF369" i="16"/>
  <c r="AW285" i="16"/>
  <c r="AB261" i="16"/>
  <c r="AO247" i="16"/>
  <c r="AJ272" i="16"/>
  <c r="AP218" i="16"/>
  <c r="D83" i="16"/>
  <c r="W11" i="16"/>
  <c r="D178" i="16"/>
  <c r="AU109" i="16"/>
  <c r="AD247" i="16"/>
  <c r="Y151" i="16"/>
  <c r="J134" i="16"/>
  <c r="BA496" i="16"/>
  <c r="F96" i="16"/>
  <c r="AK91" i="16"/>
  <c r="F28" i="16"/>
  <c r="Z335" i="16"/>
  <c r="U345" i="16"/>
  <c r="AS292" i="16"/>
  <c r="K71" i="16"/>
  <c r="AG310" i="16"/>
  <c r="E63" i="16"/>
  <c r="AF49" i="16"/>
  <c r="O139" i="16"/>
  <c r="AW15" i="16"/>
  <c r="AX196" i="16"/>
  <c r="AZ83" i="16"/>
  <c r="W123" i="16"/>
  <c r="W87" i="16"/>
  <c r="O141" i="16"/>
  <c r="E216" i="16"/>
  <c r="AO261" i="16"/>
  <c r="AJ160" i="16"/>
  <c r="AS214" i="16"/>
  <c r="AI277" i="16"/>
  <c r="AD61" i="16"/>
  <c r="W108" i="16"/>
  <c r="AZ404" i="16"/>
  <c r="AG212" i="16"/>
  <c r="T15" i="16"/>
  <c r="AR33" i="16"/>
  <c r="V361" i="16"/>
  <c r="P23" i="16"/>
  <c r="AT364" i="16"/>
  <c r="O162" i="16"/>
  <c r="AI29" i="16"/>
  <c r="AM70" i="16"/>
  <c r="T177" i="16"/>
  <c r="X319" i="16"/>
  <c r="Q28" i="16"/>
  <c r="Q216" i="16"/>
  <c r="AV174" i="16"/>
  <c r="S45" i="16"/>
  <c r="AA197" i="16"/>
  <c r="R94" i="16"/>
  <c r="AF216" i="16"/>
  <c r="AZ208" i="16"/>
  <c r="AG88" i="16"/>
  <c r="AV215" i="16"/>
  <c r="AQ263" i="16"/>
  <c r="K142" i="16"/>
  <c r="AW42" i="16"/>
  <c r="AS16" i="16"/>
  <c r="AT49" i="16"/>
  <c r="AU278" i="16"/>
  <c r="AO221" i="16"/>
  <c r="AT114" i="16"/>
  <c r="AT138" i="16"/>
  <c r="V38" i="16"/>
  <c r="J285" i="16"/>
  <c r="AZ76" i="16"/>
  <c r="AU99" i="16"/>
  <c r="AC88" i="16"/>
  <c r="AY209" i="16"/>
  <c r="AP258" i="16"/>
  <c r="AN33" i="16"/>
  <c r="I155" i="16"/>
  <c r="D117" i="16"/>
  <c r="O110" i="16"/>
  <c r="AO286" i="16"/>
  <c r="AS25" i="16"/>
  <c r="W199" i="16"/>
  <c r="I15" i="16"/>
  <c r="AR285" i="16"/>
  <c r="Y82" i="16"/>
  <c r="AJ333" i="16"/>
  <c r="AJ387" i="16"/>
  <c r="AS245" i="16"/>
  <c r="D173" i="16"/>
  <c r="Z285" i="16"/>
  <c r="AA323" i="16"/>
  <c r="U7" i="16"/>
  <c r="AF131" i="16"/>
  <c r="P286" i="16"/>
  <c r="AI21" i="16"/>
  <c r="U51" i="16"/>
  <c r="AQ121" i="16"/>
  <c r="AI50" i="16"/>
  <c r="AD106" i="16"/>
  <c r="AW175" i="16"/>
  <c r="AV107" i="16"/>
  <c r="BA69" i="16"/>
  <c r="BA46" i="16"/>
  <c r="AN460" i="16"/>
  <c r="BA52" i="16"/>
  <c r="E287" i="16"/>
  <c r="AO91" i="16"/>
  <c r="D345" i="16"/>
  <c r="AY462" i="16"/>
  <c r="V179" i="16"/>
  <c r="AM234" i="16"/>
  <c r="AJ81" i="16"/>
  <c r="AT101" i="16"/>
  <c r="X51" i="16"/>
  <c r="AG315" i="16"/>
  <c r="AV261" i="16"/>
  <c r="AH257" i="16"/>
  <c r="AP305" i="16"/>
  <c r="Y240" i="16"/>
  <c r="T250" i="16"/>
  <c r="L242" i="16"/>
  <c r="I198" i="16"/>
  <c r="N56" i="16"/>
  <c r="Y323" i="16"/>
  <c r="L225" i="16"/>
  <c r="W154" i="16"/>
  <c r="AX195" i="16"/>
  <c r="E58" i="16"/>
  <c r="E297" i="16"/>
  <c r="AZ81" i="16"/>
  <c r="AZ8" i="16"/>
  <c r="Y239" i="16"/>
  <c r="AQ54" i="16"/>
  <c r="AJ343" i="16"/>
  <c r="AZ111" i="16"/>
  <c r="AR448" i="16"/>
  <c r="AK377" i="16"/>
  <c r="AD126" i="16"/>
  <c r="P135" i="16"/>
  <c r="AH171" i="16"/>
  <c r="L102" i="16"/>
  <c r="Z147" i="16"/>
  <c r="W100" i="16"/>
  <c r="AM248" i="16"/>
  <c r="AL156" i="16"/>
  <c r="V196" i="16"/>
  <c r="AK249" i="16"/>
  <c r="BA126" i="16"/>
  <c r="BA135" i="16"/>
  <c r="U6" i="16"/>
  <c r="H152" i="16"/>
  <c r="O116" i="16"/>
  <c r="X220" i="16"/>
  <c r="AZ413" i="16"/>
  <c r="AK307" i="16"/>
  <c r="AP219" i="16"/>
  <c r="Q238" i="16"/>
  <c r="AC279" i="16"/>
  <c r="O163" i="16"/>
  <c r="AX226" i="16"/>
  <c r="BA5" i="16"/>
  <c r="R178" i="16"/>
  <c r="AU163" i="16"/>
  <c r="E316" i="16"/>
  <c r="AU301" i="16"/>
  <c r="AS409" i="16"/>
  <c r="BA348" i="16"/>
  <c r="K60" i="16"/>
  <c r="AV304" i="16"/>
  <c r="H331" i="16"/>
  <c r="AM17" i="16"/>
  <c r="G384" i="16"/>
  <c r="AI225" i="16"/>
  <c r="AW358" i="16"/>
  <c r="AU34" i="16"/>
  <c r="U338" i="16"/>
  <c r="AJ76" i="16"/>
  <c r="AJ190" i="16"/>
  <c r="AN280" i="16"/>
  <c r="T215" i="16"/>
  <c r="AW207" i="16"/>
  <c r="AA156" i="16"/>
  <c r="AF308" i="16"/>
  <c r="Z274" i="16"/>
  <c r="AS70" i="16"/>
  <c r="Y50" i="16"/>
  <c r="AC188" i="16"/>
  <c r="AR327" i="16"/>
  <c r="AF334" i="16"/>
  <c r="E157" i="16"/>
  <c r="J306" i="16"/>
  <c r="AT212" i="16"/>
  <c r="AU14" i="16"/>
  <c r="AG146" i="16"/>
  <c r="L26" i="16"/>
  <c r="AX62" i="16"/>
  <c r="AT381" i="16"/>
  <c r="I251" i="16"/>
  <c r="F195" i="16"/>
  <c r="Z134" i="16"/>
  <c r="AB299" i="16"/>
  <c r="V213" i="16"/>
  <c r="AS161" i="16"/>
  <c r="W40" i="16"/>
  <c r="R150" i="16"/>
  <c r="H83" i="16"/>
  <c r="AA342" i="16"/>
  <c r="M128" i="16"/>
  <c r="AG256" i="16"/>
  <c r="S15" i="16"/>
  <c r="J323" i="16"/>
  <c r="R408" i="16"/>
  <c r="I403" i="16"/>
  <c r="L172" i="16"/>
  <c r="X57" i="16"/>
  <c r="Q170" i="16"/>
  <c r="R144" i="16"/>
  <c r="J235" i="16"/>
  <c r="T146" i="16"/>
  <c r="V403" i="16"/>
  <c r="P157" i="16"/>
  <c r="AA406" i="16"/>
  <c r="U314" i="16"/>
  <c r="AB33" i="16"/>
  <c r="AZ47" i="16"/>
  <c r="W91" i="16"/>
  <c r="V313" i="16"/>
  <c r="U204" i="16"/>
  <c r="H293" i="16"/>
  <c r="AD129" i="16"/>
  <c r="AU115" i="16"/>
  <c r="AB176" i="16"/>
  <c r="AZ420" i="16"/>
  <c r="I498" i="16"/>
  <c r="AN130" i="16"/>
  <c r="R110" i="16"/>
  <c r="M305" i="16"/>
  <c r="AS7" i="16"/>
  <c r="F79" i="16"/>
  <c r="AB42" i="16"/>
  <c r="AH217" i="16"/>
  <c r="R131" i="16"/>
  <c r="E250" i="16"/>
  <c r="X149" i="16"/>
  <c r="S31" i="16"/>
  <c r="M76" i="16"/>
  <c r="AD55" i="16"/>
  <c r="D74" i="16"/>
  <c r="Q225" i="16"/>
  <c r="X184" i="16"/>
  <c r="AB110" i="16"/>
  <c r="Q116" i="16"/>
  <c r="AD224" i="16"/>
  <c r="W177" i="16"/>
  <c r="AI297" i="16"/>
  <c r="AF346" i="16"/>
  <c r="AI239" i="16"/>
  <c r="N178" i="16"/>
  <c r="Q266" i="16"/>
  <c r="S37" i="16"/>
  <c r="T57" i="16"/>
  <c r="AP105" i="16"/>
  <c r="AA298" i="16"/>
  <c r="AM268" i="16"/>
  <c r="M232" i="16"/>
  <c r="L157" i="16"/>
  <c r="AQ201" i="16"/>
  <c r="V118" i="16"/>
  <c r="AP416" i="16"/>
  <c r="M239" i="16"/>
  <c r="AS19" i="16"/>
  <c r="AU237" i="16"/>
  <c r="AY305" i="16"/>
  <c r="G212" i="16"/>
  <c r="AG293" i="16"/>
  <c r="L273" i="16"/>
  <c r="AL37" i="16"/>
  <c r="AQ126" i="16"/>
  <c r="AS62" i="16"/>
  <c r="Z39" i="16"/>
  <c r="AF60" i="16"/>
  <c r="AN304" i="16"/>
  <c r="AA134" i="16"/>
  <c r="AK205" i="16"/>
  <c r="AR66" i="16"/>
  <c r="AL60" i="16"/>
  <c r="M66" i="16"/>
  <c r="AP203" i="16"/>
  <c r="AX3" i="16"/>
  <c r="AT34" i="16"/>
  <c r="AX180" i="16"/>
  <c r="H38" i="16"/>
  <c r="Q288" i="16"/>
  <c r="P200" i="16"/>
  <c r="BA178" i="16"/>
  <c r="W75" i="16"/>
  <c r="N325" i="16"/>
  <c r="AL309" i="16"/>
  <c r="AU312" i="16"/>
  <c r="I140" i="16"/>
  <c r="AJ54" i="16"/>
  <c r="E397" i="16"/>
  <c r="AM8" i="16"/>
  <c r="G265" i="16"/>
  <c r="AI162" i="16"/>
  <c r="AF230" i="16"/>
  <c r="G77" i="16"/>
  <c r="AT185" i="16"/>
  <c r="H295" i="16"/>
  <c r="AB221" i="16"/>
  <c r="R310" i="16"/>
  <c r="AM330" i="16"/>
  <c r="AI376" i="16"/>
  <c r="BA459" i="16"/>
  <c r="AU47" i="16"/>
  <c r="T143" i="16"/>
  <c r="AA400" i="16"/>
  <c r="E235" i="16"/>
  <c r="AY199" i="16"/>
  <c r="I229" i="16"/>
  <c r="J228" i="16"/>
  <c r="I253" i="16"/>
  <c r="AC97" i="16"/>
  <c r="AS94" i="16"/>
  <c r="AP248" i="16"/>
  <c r="Z98" i="16"/>
  <c r="AK118" i="16"/>
  <c r="AG231" i="16"/>
  <c r="AL112" i="16"/>
  <c r="AV119" i="16"/>
  <c r="S188" i="16"/>
  <c r="AC19" i="16"/>
  <c r="AJ61" i="16"/>
  <c r="D248" i="16"/>
  <c r="AZ216" i="16"/>
  <c r="V342" i="16"/>
  <c r="S199" i="16"/>
  <c r="AC270" i="16"/>
  <c r="AF247" i="16"/>
  <c r="AB118" i="16"/>
  <c r="AA499" i="16"/>
  <c r="H67" i="16"/>
  <c r="AN126" i="16"/>
  <c r="AE50" i="16"/>
  <c r="AD294" i="16"/>
  <c r="AS113" i="16"/>
  <c r="AH232" i="16"/>
  <c r="F160" i="16"/>
  <c r="AR77" i="16"/>
  <c r="AU42" i="16"/>
  <c r="U379" i="16"/>
  <c r="AW445" i="16"/>
  <c r="AI143" i="16"/>
  <c r="AW215" i="16"/>
  <c r="AT110" i="16"/>
  <c r="I327" i="16"/>
  <c r="AH91" i="16"/>
  <c r="AO114" i="16"/>
  <c r="AX150" i="16"/>
  <c r="AT151" i="16"/>
  <c r="AZ418" i="16"/>
  <c r="AZ231" i="16"/>
  <c r="D478" i="16"/>
  <c r="AI338" i="16"/>
  <c r="P238" i="16"/>
  <c r="AX331" i="16"/>
  <c r="S201" i="16"/>
  <c r="AI91" i="16"/>
  <c r="AA176" i="16"/>
  <c r="AY154" i="16"/>
  <c r="AO244" i="16"/>
  <c r="AD102" i="16"/>
  <c r="X291" i="16"/>
  <c r="AZ319" i="16"/>
  <c r="AI58" i="16"/>
  <c r="Z150" i="16"/>
  <c r="AM246" i="16"/>
  <c r="AD36" i="16"/>
  <c r="M162" i="16"/>
  <c r="BA167" i="16"/>
  <c r="D197" i="16"/>
  <c r="AN123" i="16"/>
  <c r="O71" i="16"/>
  <c r="AL113" i="16"/>
  <c r="AC106" i="16"/>
  <c r="N69" i="16"/>
  <c r="AU131" i="16"/>
  <c r="AQ280" i="16"/>
  <c r="G319" i="16"/>
  <c r="AN459" i="16"/>
  <c r="AP220" i="16"/>
  <c r="S261" i="16"/>
  <c r="AK227" i="16"/>
  <c r="D69" i="16"/>
  <c r="AV12" i="16"/>
  <c r="E279" i="16"/>
  <c r="AF204" i="16"/>
  <c r="AM123" i="16"/>
  <c r="AC107" i="16"/>
  <c r="AI175" i="16"/>
  <c r="P258" i="16"/>
  <c r="AN200" i="16"/>
  <c r="BA209" i="16"/>
  <c r="AN117" i="16"/>
  <c r="AS91" i="16"/>
  <c r="AB66" i="16"/>
  <c r="AR124" i="16"/>
  <c r="J124" i="16"/>
  <c r="G146" i="16"/>
  <c r="AQ94" i="16"/>
  <c r="Y136" i="16"/>
  <c r="T351" i="16"/>
  <c r="AY249" i="16"/>
  <c r="BA47" i="16"/>
  <c r="H214" i="16"/>
  <c r="P137" i="16"/>
  <c r="R52" i="16"/>
  <c r="V110" i="16"/>
  <c r="AK41" i="16"/>
  <c r="K407" i="16"/>
  <c r="P268" i="16"/>
  <c r="AG38" i="16"/>
  <c r="F441" i="16"/>
  <c r="N170" i="16"/>
  <c r="U210" i="16"/>
  <c r="AN195" i="16"/>
  <c r="R306" i="16"/>
  <c r="AI126" i="16"/>
  <c r="I107" i="16"/>
  <c r="AJ335" i="16"/>
  <c r="AW219" i="16"/>
  <c r="AE218" i="16"/>
  <c r="AX191" i="16"/>
  <c r="AS278" i="16"/>
  <c r="AH255" i="16"/>
  <c r="K275" i="16"/>
  <c r="AG351" i="16"/>
  <c r="AN187" i="16"/>
  <c r="AY273" i="16"/>
  <c r="Z102" i="16"/>
  <c r="E263" i="16"/>
  <c r="Q281" i="16"/>
  <c r="AG361" i="16"/>
  <c r="AR437" i="16"/>
  <c r="Q157" i="16"/>
  <c r="AW170" i="16"/>
  <c r="AT113" i="16"/>
  <c r="O50" i="16"/>
  <c r="AT39" i="16"/>
  <c r="AQ241" i="16"/>
  <c r="AX318" i="16"/>
  <c r="F71" i="16"/>
  <c r="L39" i="16"/>
  <c r="F119" i="16"/>
  <c r="AC240" i="16"/>
  <c r="M389" i="16"/>
  <c r="M64" i="16"/>
  <c r="D164" i="16"/>
  <c r="AT62" i="16"/>
  <c r="I117" i="16"/>
  <c r="Z228" i="16"/>
  <c r="AQ382" i="16"/>
  <c r="W301" i="16"/>
  <c r="P197" i="16"/>
  <c r="AP200" i="16"/>
  <c r="AG318" i="16"/>
  <c r="T238" i="16"/>
  <c r="S159" i="16"/>
  <c r="R259" i="16"/>
  <c r="AC199" i="16"/>
  <c r="D215" i="16"/>
  <c r="AG119" i="16"/>
  <c r="AZ166" i="16"/>
  <c r="V247" i="16"/>
  <c r="AJ157" i="16"/>
  <c r="AK5" i="16"/>
  <c r="O324" i="16"/>
  <c r="W242" i="16"/>
  <c r="AA219" i="16"/>
  <c r="Z33" i="16"/>
  <c r="AJ170" i="16"/>
  <c r="AP180" i="16"/>
  <c r="BA118" i="16"/>
  <c r="AG92" i="16"/>
  <c r="O429" i="16"/>
  <c r="AQ158" i="16"/>
  <c r="AC482" i="16"/>
  <c r="D217" i="16"/>
  <c r="AS194" i="16"/>
  <c r="F3" i="16"/>
  <c r="J167" i="16"/>
  <c r="D204" i="16"/>
  <c r="N428" i="16"/>
  <c r="I131" i="16"/>
  <c r="F76" i="16"/>
  <c r="AK8" i="16"/>
  <c r="AA30" i="16"/>
  <c r="Z21" i="16"/>
  <c r="Y230" i="16"/>
  <c r="E219" i="16"/>
  <c r="M185" i="16"/>
  <c r="AW26" i="16"/>
  <c r="Y171" i="16"/>
  <c r="N86" i="16"/>
  <c r="AR112" i="16"/>
  <c r="AH200" i="16"/>
  <c r="P193" i="16"/>
  <c r="AY115" i="16"/>
  <c r="T228" i="16"/>
  <c r="AK263" i="16"/>
  <c r="AM79" i="16"/>
  <c r="T121" i="16"/>
  <c r="S10" i="16"/>
  <c r="S420" i="16"/>
  <c r="AC197" i="16"/>
  <c r="AS339" i="16"/>
  <c r="AJ266" i="16"/>
  <c r="BA104" i="16"/>
  <c r="Z356" i="16"/>
  <c r="AC155" i="16"/>
  <c r="AU44" i="16"/>
  <c r="K206" i="16"/>
  <c r="M180" i="16"/>
  <c r="AO48" i="16"/>
  <c r="AV245" i="16"/>
  <c r="AU73" i="16"/>
  <c r="AL91" i="16"/>
  <c r="V349" i="16"/>
  <c r="E123" i="16"/>
  <c r="AZ49" i="16"/>
  <c r="W275" i="16"/>
  <c r="AM175" i="16"/>
  <c r="K159" i="16"/>
  <c r="D144" i="16"/>
  <c r="AF11" i="16"/>
  <c r="M83" i="16"/>
  <c r="T79" i="16"/>
  <c r="W44" i="16"/>
  <c r="AJ377" i="16"/>
  <c r="AJ156" i="16"/>
  <c r="Y146" i="16"/>
  <c r="AT112" i="16"/>
  <c r="S191" i="16"/>
  <c r="AC136" i="16"/>
  <c r="V105" i="16"/>
  <c r="L220" i="16"/>
  <c r="Z152" i="16"/>
  <c r="AT349" i="16"/>
  <c r="AP189" i="16"/>
  <c r="F298" i="16"/>
  <c r="I308" i="16"/>
  <c r="AX31" i="16"/>
  <c r="D295" i="16"/>
  <c r="AH236" i="16"/>
  <c r="S203" i="16"/>
  <c r="H135" i="16"/>
  <c r="X107" i="16"/>
  <c r="N53" i="16"/>
  <c r="J45" i="16"/>
  <c r="AF252" i="16"/>
  <c r="I4" i="16"/>
  <c r="V290" i="16"/>
  <c r="AH210" i="16"/>
  <c r="N226" i="16"/>
  <c r="X244" i="16"/>
  <c r="N361" i="16"/>
  <c r="BA34" i="16"/>
  <c r="AI45" i="16"/>
  <c r="W263" i="16"/>
  <c r="V293" i="16"/>
  <c r="AT448" i="16"/>
  <c r="AM58" i="16"/>
  <c r="H103" i="16"/>
  <c r="E231" i="16"/>
  <c r="AS230" i="16"/>
  <c r="AX352" i="16"/>
  <c r="U198" i="16"/>
  <c r="AQ12" i="16"/>
  <c r="P75" i="16"/>
  <c r="AR200" i="16"/>
  <c r="AB64" i="16"/>
  <c r="F401" i="16"/>
  <c r="M161" i="16"/>
  <c r="W5" i="16"/>
  <c r="AV213" i="16"/>
  <c r="Q226" i="16"/>
  <c r="AW146" i="16"/>
  <c r="AF42" i="16"/>
  <c r="AZ18" i="16"/>
  <c r="G179" i="16"/>
  <c r="U92" i="16"/>
  <c r="AG325" i="16"/>
  <c r="BA434" i="16"/>
  <c r="U249" i="16"/>
  <c r="AG286" i="16"/>
  <c r="AE153" i="16"/>
  <c r="Q267" i="16"/>
  <c r="AF180" i="16"/>
  <c r="P148" i="16"/>
  <c r="AA145" i="16"/>
  <c r="AH224" i="16"/>
  <c r="H181" i="16"/>
  <c r="AF205" i="16"/>
  <c r="AU122" i="16"/>
  <c r="J272" i="16"/>
  <c r="AC82" i="16"/>
  <c r="F236" i="16"/>
  <c r="I157" i="16"/>
  <c r="O78" i="16"/>
  <c r="O97" i="16"/>
  <c r="L210" i="16"/>
  <c r="AW185" i="16"/>
  <c r="AX136" i="16"/>
  <c r="T245" i="16"/>
  <c r="Y273" i="16"/>
  <c r="AL237" i="16"/>
  <c r="Q105" i="16"/>
  <c r="M6" i="16"/>
  <c r="AT171" i="16"/>
  <c r="T309" i="16"/>
  <c r="BA333" i="16"/>
  <c r="AO121" i="16"/>
  <c r="J247" i="16"/>
  <c r="AY303" i="16"/>
  <c r="X124" i="16"/>
  <c r="W160" i="16"/>
  <c r="AU48" i="16"/>
  <c r="N293" i="16"/>
  <c r="R209" i="16"/>
  <c r="AG449" i="16"/>
  <c r="AO383" i="16"/>
  <c r="W216" i="16"/>
  <c r="AK330" i="16"/>
  <c r="AI74" i="16"/>
  <c r="AA177" i="16"/>
  <c r="AY308" i="16"/>
  <c r="W398" i="16"/>
  <c r="BA88" i="16"/>
  <c r="V129" i="16"/>
  <c r="H60" i="16"/>
  <c r="F251" i="16"/>
  <c r="AD201" i="16"/>
  <c r="AO246" i="16"/>
  <c r="AL36" i="16"/>
  <c r="AA76" i="16"/>
  <c r="AH182" i="16"/>
  <c r="K34" i="16"/>
  <c r="I189" i="16"/>
  <c r="G338" i="16"/>
  <c r="AA179" i="16"/>
  <c r="L332" i="16"/>
  <c r="W405" i="16"/>
  <c r="Z63" i="16"/>
  <c r="AQ277" i="16"/>
  <c r="AN99" i="16"/>
  <c r="X205" i="16"/>
  <c r="J193" i="16"/>
  <c r="AP429" i="16"/>
  <c r="N223" i="16"/>
  <c r="AE276" i="16"/>
  <c r="AG344" i="16"/>
  <c r="AB321" i="16"/>
  <c r="E204" i="16"/>
  <c r="AM136" i="16"/>
  <c r="F189" i="16"/>
  <c r="AN139" i="16"/>
  <c r="BA191" i="16"/>
  <c r="E80" i="16"/>
  <c r="M114" i="16"/>
  <c r="Q245" i="16"/>
  <c r="AR187" i="16"/>
  <c r="AQ235" i="16"/>
  <c r="AZ54" i="16"/>
  <c r="N232" i="16"/>
  <c r="N221" i="16"/>
  <c r="AV469" i="16"/>
  <c r="G161" i="16"/>
  <c r="AZ429" i="16"/>
  <c r="AG51" i="16"/>
  <c r="H175" i="16"/>
  <c r="AU308" i="16"/>
  <c r="AK179" i="16"/>
  <c r="T282" i="16"/>
  <c r="AN238" i="16"/>
  <c r="AM273" i="16"/>
  <c r="AT260" i="16"/>
  <c r="K101" i="16"/>
  <c r="T275" i="16"/>
  <c r="K146" i="16"/>
  <c r="BA71" i="16"/>
  <c r="AF173" i="16"/>
  <c r="T91" i="16"/>
  <c r="D226" i="16"/>
  <c r="AO75" i="16"/>
  <c r="AY425" i="16"/>
  <c r="AX83" i="16"/>
  <c r="AT285" i="16"/>
  <c r="AL123" i="16"/>
  <c r="R377" i="16"/>
  <c r="U219" i="16"/>
  <c r="AP176" i="16"/>
  <c r="AZ230" i="16"/>
  <c r="AS170" i="16"/>
  <c r="AT12" i="16"/>
  <c r="BA196" i="16"/>
  <c r="AF251" i="16"/>
  <c r="AL319" i="16"/>
  <c r="J181" i="16"/>
  <c r="AZ171" i="16"/>
  <c r="AD358" i="16"/>
  <c r="AW176" i="16"/>
  <c r="AI234" i="16"/>
  <c r="E253" i="16"/>
  <c r="J36" i="16"/>
  <c r="AT216" i="16"/>
  <c r="AD186" i="16"/>
  <c r="L274" i="16"/>
  <c r="L223" i="16"/>
  <c r="R282" i="16"/>
  <c r="AW125" i="16"/>
  <c r="X317" i="16"/>
  <c r="AG44" i="16"/>
  <c r="AP112" i="16"/>
  <c r="H81" i="16"/>
  <c r="J69" i="16"/>
  <c r="AH302" i="16"/>
  <c r="K112" i="16"/>
  <c r="T97" i="16"/>
  <c r="D256" i="16"/>
  <c r="AZ250" i="16"/>
  <c r="AX122" i="16"/>
  <c r="P58" i="16"/>
  <c r="AO309" i="16"/>
  <c r="R101" i="16"/>
  <c r="X216" i="16"/>
  <c r="Z160" i="16"/>
  <c r="AI266" i="16"/>
  <c r="O193" i="16"/>
  <c r="AH4" i="16"/>
  <c r="AB138" i="16"/>
  <c r="U132" i="16"/>
  <c r="AJ168" i="16"/>
  <c r="AL9" i="16"/>
  <c r="AF256" i="16"/>
  <c r="AR107" i="16"/>
  <c r="I419" i="16"/>
  <c r="AZ4" i="16"/>
  <c r="AY316" i="16"/>
  <c r="AJ50" i="16"/>
  <c r="AQ35" i="16"/>
  <c r="AX89" i="16"/>
  <c r="AX216" i="16"/>
  <c r="AP353" i="16"/>
  <c r="AJ428" i="16"/>
  <c r="AR332" i="16"/>
  <c r="P65" i="16"/>
  <c r="AU117" i="16"/>
  <c r="AM25" i="16"/>
  <c r="AX26" i="16"/>
  <c r="O51" i="16"/>
  <c r="AJ70" i="16"/>
  <c r="X343" i="16"/>
  <c r="AC357" i="16"/>
  <c r="AH136" i="16"/>
  <c r="U142" i="16"/>
  <c r="AS348" i="16"/>
  <c r="AF217" i="16"/>
  <c r="AE309" i="16"/>
  <c r="AG207" i="16"/>
  <c r="AC138" i="16"/>
  <c r="AY105" i="16"/>
  <c r="D44" i="16"/>
  <c r="L147" i="16"/>
  <c r="AF115" i="16"/>
  <c r="AY48" i="16"/>
  <c r="Z201" i="16"/>
  <c r="E187" i="16"/>
  <c r="H273" i="16"/>
  <c r="AR15" i="16"/>
  <c r="W106" i="16"/>
  <c r="AX41" i="16"/>
  <c r="AA240" i="16"/>
  <c r="AA387" i="16"/>
  <c r="Y83" i="16"/>
  <c r="AO280" i="16"/>
  <c r="F209" i="16"/>
  <c r="Q147" i="16"/>
  <c r="S320" i="16"/>
  <c r="AJ212" i="16"/>
  <c r="AW131" i="16"/>
  <c r="F100" i="16"/>
  <c r="AY340" i="16"/>
  <c r="Z32" i="16"/>
  <c r="AX286" i="16"/>
  <c r="T154" i="16"/>
  <c r="AP173" i="16"/>
  <c r="P62" i="16"/>
  <c r="AG20" i="16"/>
  <c r="AX110" i="16"/>
  <c r="Z12" i="16"/>
  <c r="P291" i="16"/>
  <c r="G285" i="16"/>
  <c r="AT83" i="16"/>
  <c r="AU144" i="16"/>
  <c r="AT98" i="16"/>
  <c r="AS134" i="16"/>
  <c r="F223" i="16"/>
  <c r="AJ255" i="16"/>
  <c r="AI152" i="16"/>
  <c r="AM62" i="16"/>
  <c r="T107" i="16"/>
  <c r="Z108" i="16"/>
  <c r="J156" i="16"/>
  <c r="BA263" i="16"/>
  <c r="H121" i="16"/>
  <c r="AU55" i="16"/>
  <c r="AE146" i="16"/>
  <c r="R35" i="16"/>
  <c r="J25" i="16"/>
  <c r="F471" i="16"/>
  <c r="AO129" i="16"/>
  <c r="L150" i="16"/>
  <c r="AY225" i="16"/>
  <c r="L451" i="16"/>
  <c r="AW210" i="16"/>
  <c r="U350" i="16"/>
  <c r="H53" i="16"/>
  <c r="K196" i="16"/>
  <c r="V397" i="16"/>
  <c r="Z49" i="16"/>
  <c r="AF389" i="16"/>
  <c r="K25" i="16"/>
  <c r="AG70" i="16"/>
  <c r="AO122" i="16"/>
  <c r="AE22" i="16"/>
  <c r="P146" i="16"/>
  <c r="Y60" i="16"/>
  <c r="D105" i="16"/>
  <c r="Z267" i="16"/>
  <c r="L307" i="16"/>
  <c r="AI124" i="16"/>
  <c r="P279" i="16"/>
  <c r="AT162" i="16"/>
  <c r="W7" i="16"/>
  <c r="R204" i="16"/>
  <c r="W122" i="16"/>
  <c r="V11" i="16"/>
  <c r="AK264" i="16"/>
  <c r="X346" i="16"/>
  <c r="L417" i="16"/>
  <c r="H207" i="16"/>
  <c r="W285" i="16"/>
  <c r="AU200" i="16"/>
  <c r="AZ412" i="16"/>
  <c r="AH64" i="16"/>
  <c r="AT274" i="16"/>
  <c r="L107" i="16"/>
  <c r="AA182" i="16"/>
  <c r="Y207" i="16"/>
  <c r="L163" i="16"/>
  <c r="AX29" i="16"/>
  <c r="AR6" i="16"/>
  <c r="AY220" i="16"/>
  <c r="AT196" i="16"/>
  <c r="AB438" i="16"/>
  <c r="AL51" i="16"/>
  <c r="AB90" i="16"/>
  <c r="AY188" i="16"/>
  <c r="AN147" i="16"/>
  <c r="AL53" i="16"/>
  <c r="V212" i="16"/>
  <c r="AU286" i="16"/>
  <c r="AK413" i="16"/>
  <c r="S307" i="16"/>
  <c r="AA47" i="16"/>
  <c r="V363" i="16"/>
  <c r="AF373" i="16"/>
  <c r="P220" i="16"/>
  <c r="AS151" i="16"/>
  <c r="AZ75" i="16"/>
  <c r="AO112" i="16"/>
  <c r="AI206" i="16"/>
  <c r="X166" i="16"/>
  <c r="AY168" i="16"/>
  <c r="M210" i="16"/>
  <c r="F463" i="16"/>
  <c r="AE235" i="16"/>
  <c r="F215" i="16"/>
  <c r="V36" i="16"/>
  <c r="AC172" i="16"/>
  <c r="AO117" i="16"/>
  <c r="AO140" i="16"/>
  <c r="AA464" i="16"/>
  <c r="AF71" i="16"/>
  <c r="D281" i="16"/>
  <c r="V128" i="16"/>
  <c r="T303" i="16"/>
  <c r="V94" i="16"/>
  <c r="AH337" i="16"/>
  <c r="N176" i="16"/>
  <c r="L80" i="16"/>
  <c r="AL295" i="16"/>
  <c r="G134" i="16"/>
  <c r="U386" i="16"/>
  <c r="D182" i="16"/>
  <c r="AO361" i="16"/>
  <c r="AA153" i="16"/>
  <c r="AG184" i="16"/>
  <c r="F413" i="16"/>
  <c r="AA202" i="16"/>
  <c r="H21" i="16"/>
  <c r="AR271" i="16"/>
  <c r="AD393" i="16"/>
  <c r="BA417" i="16"/>
  <c r="AE205" i="16"/>
  <c r="AR62" i="16"/>
  <c r="W133" i="16"/>
  <c r="T204" i="16"/>
  <c r="P70" i="16"/>
  <c r="AT89" i="16"/>
  <c r="AS176" i="16"/>
  <c r="F42" i="16"/>
  <c r="AA313" i="16"/>
  <c r="AO393" i="16"/>
  <c r="J240" i="16"/>
  <c r="AL75" i="16"/>
  <c r="AJ40" i="16"/>
  <c r="M94" i="16"/>
  <c r="AM173" i="16"/>
  <c r="AH320" i="16"/>
  <c r="AT122" i="16"/>
  <c r="AF98" i="16"/>
  <c r="AQ107" i="16"/>
  <c r="AR151" i="16"/>
  <c r="AE68" i="16"/>
  <c r="AV190" i="16"/>
  <c r="R222" i="16"/>
  <c r="AY172" i="16"/>
  <c r="F152" i="16"/>
  <c r="V47" i="16"/>
  <c r="AY74" i="16"/>
  <c r="P153" i="16"/>
  <c r="F275" i="16"/>
  <c r="R316" i="16"/>
  <c r="H65" i="16"/>
  <c r="G276" i="16"/>
  <c r="AL217" i="16"/>
  <c r="AO106" i="16"/>
  <c r="T160" i="16"/>
  <c r="M91" i="16"/>
  <c r="AP298" i="16"/>
  <c r="U187" i="16"/>
  <c r="Q148" i="16"/>
  <c r="AO279" i="16"/>
  <c r="J256" i="16"/>
  <c r="AX42" i="16"/>
  <c r="L53" i="16"/>
  <c r="S132" i="16"/>
  <c r="AP261" i="16"/>
  <c r="U95" i="16"/>
  <c r="AX302" i="16"/>
  <c r="M166" i="16"/>
  <c r="U49" i="16"/>
  <c r="F180" i="16"/>
  <c r="O172" i="16"/>
  <c r="X104" i="16"/>
  <c r="E354" i="16"/>
  <c r="P13" i="16"/>
  <c r="L97" i="16"/>
  <c r="R98" i="16"/>
  <c r="AF19" i="16"/>
  <c r="D274" i="16"/>
  <c r="U208" i="16"/>
  <c r="AH198" i="16"/>
  <c r="X157" i="16"/>
  <c r="E328" i="16"/>
  <c r="Y160" i="16"/>
  <c r="AG64" i="16"/>
  <c r="K339" i="16"/>
  <c r="AF257" i="16"/>
  <c r="AO283" i="16"/>
  <c r="AQ75" i="16"/>
  <c r="AH92" i="16"/>
  <c r="AV282" i="16"/>
  <c r="AY157" i="16"/>
  <c r="Z60" i="16"/>
  <c r="W281" i="16"/>
  <c r="Y107" i="16"/>
  <c r="R154" i="16"/>
  <c r="Z174" i="16"/>
  <c r="R19" i="16"/>
  <c r="AC165" i="16"/>
  <c r="F134" i="16"/>
  <c r="AO204" i="16"/>
  <c r="X204" i="16"/>
  <c r="AI169" i="16"/>
  <c r="G176" i="16"/>
  <c r="M41" i="16"/>
  <c r="D214" i="16"/>
  <c r="AS78" i="16"/>
  <c r="AF190" i="16"/>
  <c r="X211" i="16"/>
  <c r="AG135" i="16"/>
  <c r="AR111" i="16"/>
  <c r="F255" i="16"/>
  <c r="AY181" i="16"/>
  <c r="AG114" i="16"/>
  <c r="T196" i="16"/>
  <c r="AA291" i="16"/>
  <c r="T187" i="16"/>
  <c r="L351" i="16"/>
  <c r="S236" i="16"/>
  <c r="G169" i="16"/>
  <c r="AP127" i="16"/>
  <c r="O85" i="16"/>
  <c r="AY259" i="16"/>
  <c r="T85" i="16"/>
  <c r="U82" i="16"/>
  <c r="W217" i="16"/>
  <c r="H231" i="16"/>
  <c r="F183" i="16"/>
  <c r="AS308" i="16"/>
  <c r="AC23" i="16"/>
  <c r="J215" i="16"/>
  <c r="AS10" i="16"/>
  <c r="AZ282" i="16"/>
  <c r="K155" i="16"/>
  <c r="P241" i="16"/>
  <c r="BA194" i="16"/>
  <c r="AU297" i="16"/>
  <c r="Z432" i="16"/>
  <c r="Q196" i="16"/>
  <c r="M320" i="16"/>
  <c r="AG197" i="16"/>
  <c r="AC164" i="16"/>
  <c r="Y25" i="16"/>
  <c r="T326" i="16"/>
  <c r="AK149" i="16"/>
  <c r="D30" i="16"/>
  <c r="AS20" i="16"/>
  <c r="AL26" i="16"/>
  <c r="Y304" i="16"/>
  <c r="AR360" i="16"/>
  <c r="AF171" i="16"/>
  <c r="AT311" i="16"/>
  <c r="R247" i="16"/>
  <c r="AT237" i="16"/>
  <c r="AF270" i="16"/>
  <c r="H80" i="16"/>
  <c r="AX312" i="16"/>
  <c r="AD15" i="16"/>
  <c r="AB168" i="16"/>
  <c r="O295" i="16"/>
  <c r="H348" i="16"/>
  <c r="V101" i="16"/>
  <c r="AE123" i="16"/>
  <c r="AD172" i="16"/>
  <c r="AM203" i="16"/>
  <c r="U181" i="16"/>
  <c r="AI243" i="16"/>
  <c r="L347" i="16"/>
  <c r="I276" i="16"/>
  <c r="AD274" i="16"/>
  <c r="AJ73" i="16"/>
  <c r="P369" i="16"/>
  <c r="AR216" i="16"/>
  <c r="Z169" i="16"/>
  <c r="N134" i="16"/>
  <c r="K141" i="16"/>
  <c r="AO43" i="16"/>
  <c r="AK265" i="16"/>
  <c r="G238" i="16"/>
  <c r="AA158" i="16"/>
  <c r="J288" i="16"/>
  <c r="AH379" i="16"/>
  <c r="D160" i="16"/>
  <c r="AO51" i="16"/>
  <c r="AE282" i="16"/>
  <c r="M374" i="16"/>
  <c r="W213" i="16"/>
  <c r="G99" i="16"/>
  <c r="L222" i="16"/>
  <c r="X41" i="16"/>
  <c r="AW129" i="16"/>
  <c r="AX298" i="16"/>
  <c r="AN188" i="16"/>
  <c r="AO207" i="16"/>
  <c r="Y170" i="16"/>
  <c r="AA154" i="16"/>
  <c r="J75" i="16"/>
  <c r="K105" i="16"/>
  <c r="AI47" i="16"/>
  <c r="AY170" i="16"/>
  <c r="AN41" i="16"/>
  <c r="AI251" i="16"/>
  <c r="AG285" i="16"/>
  <c r="Z30" i="16"/>
  <c r="U284" i="16"/>
  <c r="AZ50" i="16"/>
  <c r="AG200" i="16"/>
  <c r="AW369" i="16"/>
  <c r="Q180" i="16"/>
  <c r="S143" i="16"/>
  <c r="AT168" i="16"/>
  <c r="D12" i="16"/>
  <c r="I133" i="16"/>
  <c r="M152" i="16"/>
  <c r="AK361" i="16"/>
  <c r="BA85" i="16"/>
  <c r="O58" i="16"/>
  <c r="V236" i="16"/>
  <c r="D195" i="16"/>
  <c r="AV33" i="16"/>
  <c r="S39" i="16"/>
  <c r="AI134" i="16"/>
  <c r="AI100" i="16"/>
  <c r="AM223" i="16"/>
  <c r="AR218" i="16"/>
  <c r="K337" i="16"/>
  <c r="AA86" i="16"/>
  <c r="K223" i="16"/>
  <c r="AF93" i="16"/>
  <c r="G158" i="16"/>
  <c r="AO123" i="16"/>
  <c r="AH260" i="16"/>
  <c r="AR143" i="16"/>
  <c r="AZ71" i="16"/>
  <c r="AH68" i="16"/>
  <c r="AI80" i="16"/>
  <c r="AC296" i="16"/>
  <c r="Q49" i="16"/>
  <c r="AG43" i="16"/>
  <c r="AE104" i="16"/>
  <c r="P319" i="16"/>
  <c r="H248" i="16"/>
  <c r="AX149" i="16"/>
  <c r="AD154" i="16"/>
  <c r="AK110" i="16"/>
  <c r="AG106" i="16"/>
  <c r="AR219" i="16"/>
  <c r="AO399" i="16"/>
  <c r="AE46" i="16"/>
  <c r="AT186" i="16"/>
  <c r="AA27" i="16"/>
  <c r="Y185" i="16"/>
  <c r="AB61" i="16"/>
  <c r="J197" i="16"/>
  <c r="BA143" i="16"/>
  <c r="H150" i="16"/>
  <c r="AL108" i="16"/>
  <c r="AA4" i="16"/>
  <c r="U205" i="16"/>
  <c r="AM131" i="16"/>
  <c r="E229" i="16"/>
  <c r="AI299" i="16"/>
  <c r="AH94" i="16"/>
  <c r="BA141" i="16"/>
  <c r="D452" i="16"/>
  <c r="H257" i="16"/>
  <c r="I123" i="16"/>
  <c r="AB21" i="16"/>
  <c r="Y57" i="16"/>
  <c r="AG372" i="16"/>
  <c r="AL336" i="16"/>
  <c r="AL142" i="16"/>
  <c r="AX170" i="16"/>
  <c r="P93" i="16"/>
  <c r="P108" i="16"/>
  <c r="AI53" i="16"/>
  <c r="AD86" i="16"/>
  <c r="AL350" i="16"/>
  <c r="AE36" i="16"/>
  <c r="BA358" i="16"/>
  <c r="L271" i="16"/>
  <c r="AK115" i="16"/>
  <c r="Z246" i="16"/>
  <c r="I222" i="16"/>
  <c r="G260" i="16"/>
  <c r="AN253" i="16"/>
  <c r="AY325" i="16"/>
  <c r="AR267" i="16"/>
  <c r="E255" i="16"/>
  <c r="AY146" i="16"/>
  <c r="AS64" i="16"/>
  <c r="AU195" i="16"/>
  <c r="Z159" i="16"/>
  <c r="F83" i="16"/>
  <c r="AW242" i="16"/>
  <c r="V450" i="16"/>
  <c r="BA138" i="16"/>
  <c r="AN213" i="16"/>
  <c r="V57" i="16"/>
  <c r="S248" i="16"/>
  <c r="U268" i="16"/>
  <c r="AQ67" i="16"/>
  <c r="AW327" i="16"/>
  <c r="BA262" i="16"/>
  <c r="AX131" i="16"/>
  <c r="Z218" i="16"/>
  <c r="S252" i="16"/>
  <c r="AM192" i="16"/>
  <c r="AU287" i="16"/>
  <c r="X213" i="16"/>
  <c r="W170" i="16"/>
  <c r="AV301" i="16"/>
  <c r="U129" i="16"/>
  <c r="AP246" i="16"/>
  <c r="AZ252" i="16"/>
  <c r="BA309" i="16"/>
  <c r="AS52" i="16"/>
  <c r="J105" i="16"/>
  <c r="AE264" i="16"/>
  <c r="K357" i="16"/>
  <c r="K19" i="16"/>
  <c r="AP222" i="16"/>
  <c r="L254" i="16"/>
  <c r="AE277" i="16"/>
  <c r="AX275" i="16"/>
  <c r="AL135" i="16"/>
  <c r="AB263" i="16"/>
  <c r="AU234" i="16"/>
  <c r="L457" i="16"/>
  <c r="G214" i="16"/>
  <c r="D309" i="16"/>
  <c r="AN406" i="16"/>
  <c r="AJ37" i="16"/>
  <c r="AX157" i="16"/>
  <c r="AI482" i="16"/>
  <c r="BA137" i="16"/>
  <c r="T167" i="16"/>
  <c r="V223" i="16"/>
  <c r="AT220" i="16"/>
  <c r="V311" i="16"/>
  <c r="AC77" i="16"/>
  <c r="AS118" i="16"/>
  <c r="AB364" i="16"/>
  <c r="N100" i="16"/>
  <c r="S268" i="16"/>
  <c r="AS147" i="16"/>
  <c r="AU174" i="16"/>
  <c r="AF220" i="16"/>
  <c r="H254" i="16"/>
  <c r="L214" i="16"/>
  <c r="AZ70" i="16"/>
  <c r="J49" i="16"/>
  <c r="W52" i="16"/>
  <c r="D227" i="16"/>
  <c r="D108" i="16"/>
  <c r="AI43" i="16"/>
  <c r="AE208" i="16"/>
  <c r="AC254" i="16"/>
  <c r="AM262" i="16"/>
  <c r="M156" i="16"/>
  <c r="AE272" i="16"/>
  <c r="AW152" i="16"/>
  <c r="AD303" i="16"/>
  <c r="AZ263" i="16"/>
  <c r="AP14" i="16"/>
  <c r="G41" i="16"/>
  <c r="H238" i="16"/>
  <c r="AH118" i="16"/>
  <c r="AT339" i="16"/>
  <c r="Z99" i="16"/>
  <c r="AI138" i="16"/>
  <c r="AF27" i="16"/>
  <c r="AH252" i="16"/>
  <c r="AK113" i="16"/>
  <c r="AE273" i="16"/>
  <c r="H43" i="16"/>
  <c r="AL297" i="16"/>
  <c r="AI83" i="16"/>
  <c r="O133" i="16"/>
  <c r="T104" i="16"/>
  <c r="AY389" i="16"/>
  <c r="I28" i="16"/>
  <c r="J243" i="16"/>
  <c r="AS40" i="16"/>
  <c r="Y70" i="16"/>
  <c r="W66" i="16"/>
  <c r="AO40" i="16"/>
  <c r="I39" i="16"/>
  <c r="AT72" i="16"/>
  <c r="AN107" i="16"/>
  <c r="O111" i="16"/>
  <c r="T197" i="16"/>
  <c r="Z62" i="16"/>
  <c r="G332" i="16"/>
  <c r="AP181" i="16"/>
  <c r="AX140" i="16"/>
  <c r="AW278" i="16"/>
  <c r="AL92" i="16"/>
  <c r="N342" i="16"/>
  <c r="AN278" i="16"/>
  <c r="Z128" i="16"/>
  <c r="AG321" i="16"/>
  <c r="G203" i="16"/>
  <c r="AE294" i="16"/>
  <c r="AG308" i="16"/>
  <c r="AU184" i="16"/>
  <c r="AV246" i="16"/>
  <c r="AM188" i="16"/>
  <c r="F38" i="16"/>
  <c r="BA193" i="16"/>
  <c r="AH218" i="16"/>
  <c r="AI292" i="16"/>
  <c r="AP269" i="16"/>
  <c r="Q102" i="16"/>
  <c r="AB382" i="16"/>
  <c r="AP141" i="16"/>
  <c r="AN341" i="16"/>
  <c r="AD205" i="16"/>
  <c r="U217" i="16"/>
  <c r="Y398" i="16"/>
  <c r="AE429" i="16"/>
  <c r="AX39" i="16"/>
  <c r="AM114" i="16"/>
  <c r="AU183" i="16"/>
  <c r="I215" i="16"/>
  <c r="AS250" i="16"/>
  <c r="AR291" i="16"/>
  <c r="X387" i="16"/>
  <c r="AF227" i="16"/>
  <c r="P185" i="16"/>
  <c r="AR342" i="16"/>
  <c r="R201" i="16"/>
  <c r="L89" i="16"/>
  <c r="AY64" i="16"/>
  <c r="N141" i="16"/>
  <c r="AS49" i="16"/>
  <c r="AN395" i="16"/>
  <c r="AT445" i="16"/>
  <c r="I75" i="16"/>
  <c r="AQ19" i="16"/>
  <c r="AQ46" i="16"/>
  <c r="BA177" i="16"/>
  <c r="AN230" i="16"/>
  <c r="Y289" i="16"/>
  <c r="AM199" i="16"/>
  <c r="AD67" i="16"/>
  <c r="V125" i="16"/>
  <c r="V62" i="16"/>
  <c r="AL420" i="16"/>
  <c r="AV308" i="16"/>
  <c r="AB375" i="16"/>
  <c r="N161" i="16"/>
  <c r="AB133" i="16"/>
  <c r="K225" i="16"/>
  <c r="M237" i="16"/>
  <c r="AZ5" i="16"/>
  <c r="V367" i="16"/>
  <c r="AM233" i="16"/>
  <c r="AG102" i="16"/>
  <c r="AV328" i="16"/>
  <c r="AC76" i="16"/>
  <c r="AI326" i="16"/>
  <c r="AV75" i="16"/>
  <c r="U223" i="16"/>
  <c r="AE236" i="16"/>
  <c r="AU177" i="16"/>
  <c r="AN31" i="16"/>
  <c r="Z61" i="16"/>
  <c r="F36" i="16"/>
  <c r="AP156" i="16"/>
  <c r="AT232" i="16"/>
  <c r="Q444" i="16"/>
  <c r="U259" i="16"/>
  <c r="K89" i="16"/>
  <c r="P151" i="16"/>
  <c r="AW342" i="16"/>
  <c r="G26" i="16"/>
  <c r="AL129" i="16"/>
  <c r="Y222" i="16"/>
  <c r="G230" i="16"/>
  <c r="AJ94" i="16"/>
  <c r="L170" i="16"/>
  <c r="I31" i="16"/>
  <c r="S79" i="16"/>
  <c r="Y21" i="16"/>
  <c r="D220" i="16"/>
  <c r="AK189" i="16"/>
  <c r="F121" i="16"/>
  <c r="G24" i="16"/>
  <c r="T216" i="16"/>
  <c r="AW205" i="16"/>
  <c r="L143" i="16"/>
  <c r="L239" i="16"/>
  <c r="Y105" i="16"/>
  <c r="M146" i="16"/>
  <c r="AK323" i="16"/>
  <c r="AK279" i="16"/>
  <c r="K289" i="16"/>
  <c r="E170" i="16"/>
  <c r="V16" i="16"/>
  <c r="AR383" i="16"/>
  <c r="AG342" i="16"/>
  <c r="AQ249" i="16"/>
  <c r="AP237" i="16"/>
  <c r="BA140" i="16"/>
  <c r="V64" i="16"/>
  <c r="W71" i="16"/>
  <c r="AP9" i="16"/>
  <c r="AG151" i="16"/>
  <c r="AO164" i="16"/>
  <c r="AB326" i="16"/>
  <c r="AH46" i="16"/>
  <c r="G411" i="16"/>
  <c r="I62" i="16"/>
  <c r="AV220" i="16"/>
  <c r="Y480" i="16"/>
  <c r="AF211" i="16"/>
  <c r="AM66" i="16"/>
  <c r="AE118" i="16"/>
  <c r="H105" i="16"/>
  <c r="F198" i="16"/>
  <c r="AL213" i="16"/>
  <c r="T279" i="16"/>
  <c r="AX201" i="16"/>
  <c r="D139" i="16"/>
  <c r="X228" i="16"/>
  <c r="AT133" i="16"/>
  <c r="AS265" i="16"/>
  <c r="AW171" i="16"/>
  <c r="U270" i="16"/>
  <c r="F77" i="16"/>
  <c r="AL171" i="16"/>
  <c r="AN47" i="16"/>
  <c r="I169" i="16"/>
  <c r="AN338" i="16"/>
  <c r="AF183" i="16"/>
  <c r="AA294" i="16"/>
  <c r="AM155" i="16"/>
  <c r="AN298" i="16"/>
  <c r="AM91" i="16"/>
  <c r="AT181" i="16"/>
  <c r="AS212" i="16"/>
  <c r="BA310" i="16"/>
  <c r="K203" i="16"/>
  <c r="AZ284" i="16"/>
  <c r="AZ164" i="16"/>
  <c r="H366" i="16"/>
  <c r="AO352" i="16"/>
  <c r="AM283" i="16"/>
  <c r="I357" i="16"/>
  <c r="BA290" i="16"/>
  <c r="AE77" i="16"/>
  <c r="AG301" i="16"/>
  <c r="P41" i="16"/>
  <c r="T424" i="16"/>
  <c r="AT32" i="16"/>
  <c r="F267" i="16"/>
  <c r="AM293" i="16"/>
  <c r="AJ257" i="16"/>
  <c r="J157" i="16"/>
  <c r="M284" i="16"/>
  <c r="T137" i="16"/>
  <c r="W222" i="16"/>
  <c r="AM250" i="16"/>
  <c r="AJ150" i="16"/>
  <c r="X40" i="16"/>
  <c r="AN273" i="16"/>
  <c r="AK308" i="16"/>
  <c r="AV130" i="16"/>
  <c r="E126" i="16"/>
  <c r="P379" i="16"/>
  <c r="J280" i="16"/>
  <c r="AB31" i="16"/>
  <c r="AN204" i="16"/>
  <c r="AO205" i="16"/>
  <c r="N162" i="16"/>
  <c r="AJ250" i="16"/>
  <c r="T115" i="16"/>
  <c r="AU165" i="16"/>
  <c r="W97" i="16"/>
  <c r="BA66" i="16"/>
  <c r="AY213" i="16"/>
  <c r="AG217" i="16"/>
  <c r="AS122" i="16"/>
  <c r="AR34" i="16"/>
  <c r="E45" i="16"/>
  <c r="AG147" i="16"/>
  <c r="AY176" i="16"/>
  <c r="M205" i="16"/>
  <c r="S96" i="16"/>
  <c r="N44" i="16"/>
  <c r="X466" i="16"/>
  <c r="AU289" i="16"/>
  <c r="AB251" i="16"/>
  <c r="AN149" i="16"/>
  <c r="AB288" i="16"/>
  <c r="E305" i="16"/>
  <c r="AD220" i="16"/>
  <c r="AZ241" i="16"/>
  <c r="AF232" i="16"/>
  <c r="AC309" i="16"/>
  <c r="G243" i="16"/>
  <c r="X217" i="16"/>
  <c r="AI163" i="16"/>
  <c r="AN225" i="16"/>
  <c r="AG381" i="16"/>
  <c r="AT3" i="16"/>
  <c r="O263" i="16"/>
  <c r="AJ225" i="16"/>
  <c r="AA33" i="16"/>
  <c r="K281" i="16"/>
  <c r="R77" i="16"/>
  <c r="M39" i="16"/>
  <c r="W193" i="16"/>
  <c r="AR104" i="16"/>
  <c r="AZ300" i="16"/>
  <c r="W165" i="16"/>
  <c r="AA331" i="16"/>
  <c r="AR226" i="16"/>
  <c r="AZ42" i="16"/>
  <c r="AI135" i="16"/>
  <c r="E95" i="16"/>
  <c r="AW329" i="16"/>
  <c r="AD117" i="16"/>
  <c r="AJ12" i="16"/>
  <c r="AP131" i="16"/>
  <c r="S141" i="16"/>
  <c r="H108" i="16"/>
  <c r="G239" i="16"/>
  <c r="K250" i="16"/>
  <c r="P125" i="16"/>
  <c r="AU38" i="16"/>
  <c r="N187" i="16"/>
  <c r="AJ29" i="16"/>
  <c r="X299" i="16"/>
  <c r="AD180" i="16"/>
  <c r="X224" i="16"/>
  <c r="U403" i="16"/>
  <c r="AZ139" i="16"/>
  <c r="X232" i="16"/>
  <c r="AI361" i="16"/>
  <c r="W110" i="16"/>
  <c r="AY268" i="16"/>
  <c r="Q57" i="16"/>
  <c r="P314" i="16"/>
  <c r="N18" i="16"/>
  <c r="AG104" i="16"/>
  <c r="AI307" i="16"/>
  <c r="AR61" i="16"/>
  <c r="AD199" i="16"/>
  <c r="Q181" i="16"/>
  <c r="Q222" i="16"/>
  <c r="E181" i="16"/>
  <c r="AM4" i="16"/>
  <c r="Z117" i="16"/>
  <c r="AA57" i="16"/>
  <c r="U108" i="16"/>
  <c r="AR316" i="16"/>
  <c r="D42" i="16"/>
  <c r="J189" i="16"/>
  <c r="BA292" i="16"/>
  <c r="AJ224" i="16"/>
  <c r="AI183" i="16"/>
  <c r="AO460" i="16"/>
  <c r="AN366" i="16"/>
  <c r="AB43" i="16"/>
  <c r="AL134" i="16"/>
  <c r="K216" i="16"/>
  <c r="D142" i="16"/>
  <c r="AJ241" i="16"/>
  <c r="AS211" i="16"/>
  <c r="U335" i="16"/>
  <c r="AO417" i="16"/>
  <c r="AH213" i="16"/>
  <c r="T268" i="16"/>
  <c r="X177" i="16"/>
  <c r="V416" i="16"/>
  <c r="AY214" i="16"/>
  <c r="AR263" i="16"/>
  <c r="I260" i="16"/>
  <c r="S145" i="16"/>
  <c r="G387" i="16"/>
  <c r="AY66" i="16"/>
  <c r="AQ182" i="16"/>
  <c r="AF275" i="16"/>
  <c r="AL198" i="16"/>
  <c r="BA236" i="16"/>
  <c r="AG39" i="16"/>
  <c r="AC261" i="16"/>
  <c r="K362" i="16"/>
  <c r="AU104" i="16"/>
  <c r="AS417" i="16"/>
  <c r="K290" i="16"/>
  <c r="V191" i="16"/>
  <c r="D45" i="16"/>
  <c r="AP98" i="16"/>
  <c r="AJ43" i="16"/>
  <c r="Z66" i="16"/>
  <c r="H309" i="16"/>
  <c r="Y46" i="16"/>
  <c r="AB48" i="16"/>
  <c r="AK239" i="16"/>
  <c r="AR9" i="16"/>
  <c r="S258" i="16"/>
  <c r="AL140" i="16"/>
  <c r="AS127" i="16"/>
  <c r="AH308" i="16"/>
  <c r="AT130" i="16"/>
  <c r="N271" i="16"/>
  <c r="AG91" i="16"/>
  <c r="S218" i="16"/>
  <c r="F192" i="16"/>
  <c r="N184" i="16"/>
  <c r="AZ74" i="16"/>
  <c r="AJ104" i="16"/>
  <c r="R175" i="16"/>
  <c r="AB383" i="16"/>
  <c r="AJ79" i="16"/>
  <c r="AB170" i="16"/>
  <c r="AI248" i="16"/>
  <c r="R89" i="16"/>
  <c r="Q129" i="16"/>
  <c r="AZ124" i="16"/>
  <c r="M97" i="16"/>
  <c r="AT20" i="16"/>
  <c r="AC45" i="16"/>
  <c r="BA346" i="16"/>
  <c r="W185" i="16"/>
  <c r="AL264" i="16"/>
  <c r="AO260" i="16"/>
  <c r="X254" i="16"/>
  <c r="P215" i="16"/>
  <c r="AG161" i="16"/>
  <c r="V300" i="16"/>
  <c r="N119" i="16"/>
  <c r="AO340" i="16"/>
  <c r="M458" i="16"/>
  <c r="S24" i="16"/>
  <c r="AE151" i="16"/>
  <c r="R162" i="16"/>
  <c r="AO166" i="16"/>
  <c r="AJ55" i="16"/>
  <c r="AD76" i="16"/>
  <c r="U301" i="16"/>
  <c r="V256" i="16"/>
  <c r="Z224" i="16"/>
  <c r="H154" i="16"/>
  <c r="AO185" i="16"/>
  <c r="AK126" i="16"/>
  <c r="AP109" i="16"/>
  <c r="P288" i="16"/>
  <c r="V164" i="16"/>
  <c r="K107" i="16"/>
  <c r="AN54" i="16"/>
  <c r="I84" i="16"/>
  <c r="G122" i="16"/>
  <c r="AW40" i="16"/>
  <c r="V176" i="16"/>
  <c r="O151" i="16"/>
  <c r="T157" i="16"/>
  <c r="AE24" i="16"/>
  <c r="AA247" i="16"/>
  <c r="E291" i="16"/>
  <c r="N183" i="16"/>
  <c r="AG6" i="16"/>
  <c r="AR338" i="16"/>
  <c r="AY62" i="16"/>
  <c r="AA246" i="16"/>
  <c r="E243" i="16"/>
  <c r="AA353" i="16"/>
  <c r="L206" i="16"/>
  <c r="AP142" i="16"/>
  <c r="AR48" i="16"/>
  <c r="O212" i="16"/>
  <c r="AZ228" i="16"/>
  <c r="X364" i="16"/>
  <c r="AS342" i="16"/>
  <c r="E320" i="16"/>
  <c r="S280" i="16"/>
  <c r="L127" i="16"/>
  <c r="AJ311" i="16"/>
  <c r="Y417" i="16"/>
  <c r="AC306" i="16"/>
  <c r="X301" i="16"/>
  <c r="AR413" i="16"/>
  <c r="AT118" i="16"/>
  <c r="AK3" i="16"/>
  <c r="S151" i="16"/>
  <c r="P45" i="16"/>
  <c r="X202" i="16"/>
  <c r="D329" i="16"/>
  <c r="AZ479" i="16"/>
  <c r="Z185" i="16"/>
  <c r="Y84" i="16"/>
  <c r="AU110" i="16"/>
  <c r="V155" i="16"/>
  <c r="G321" i="16"/>
  <c r="AU171" i="16"/>
  <c r="AC273" i="16"/>
  <c r="F179" i="16"/>
  <c r="AW226" i="16"/>
  <c r="AP253" i="16"/>
  <c r="F142" i="16"/>
  <c r="H285" i="16"/>
  <c r="J213" i="16"/>
  <c r="L218" i="16"/>
  <c r="AJ327" i="16"/>
  <c r="L240" i="16"/>
  <c r="I98" i="16"/>
  <c r="F331" i="16"/>
  <c r="Q255" i="16"/>
  <c r="L79" i="16"/>
  <c r="AD248" i="16"/>
  <c r="U385" i="16"/>
  <c r="AH290" i="16"/>
  <c r="AJ203" i="16"/>
  <c r="AZ132" i="16"/>
  <c r="AV270" i="16"/>
  <c r="AB179" i="16"/>
  <c r="Q46" i="16"/>
  <c r="AP167" i="16"/>
  <c r="AI166" i="16"/>
  <c r="AP179" i="16"/>
  <c r="F286" i="16"/>
  <c r="AQ355" i="16"/>
  <c r="H277" i="16"/>
  <c r="AE348" i="16"/>
  <c r="AF73" i="16"/>
  <c r="H102" i="16"/>
  <c r="M142" i="16"/>
  <c r="J111" i="16"/>
  <c r="Q85" i="16"/>
  <c r="U154" i="16"/>
  <c r="AC74" i="16"/>
  <c r="U462" i="16"/>
  <c r="F9" i="16"/>
  <c r="BA239" i="16"/>
  <c r="AW302" i="16"/>
  <c r="T284" i="16"/>
  <c r="AK347" i="16"/>
  <c r="M46" i="16"/>
  <c r="AK274" i="16"/>
  <c r="J148" i="16"/>
  <c r="E192" i="16"/>
  <c r="AV34" i="16"/>
  <c r="AE477" i="16"/>
  <c r="AO161" i="16"/>
  <c r="X227" i="16"/>
  <c r="AP166" i="16"/>
  <c r="AM304" i="16"/>
  <c r="AD46" i="16"/>
  <c r="O165" i="16"/>
  <c r="R73" i="16"/>
  <c r="BA23" i="16"/>
  <c r="V199" i="16"/>
  <c r="AW221" i="16"/>
  <c r="X230" i="16"/>
  <c r="Y161" i="16"/>
  <c r="AX124" i="16"/>
  <c r="AZ191" i="16"/>
  <c r="S61" i="16"/>
  <c r="AR386" i="16"/>
  <c r="AJ226" i="16"/>
  <c r="P139" i="16"/>
  <c r="AC36" i="16"/>
  <c r="AI185" i="16"/>
  <c r="AI5" i="16"/>
  <c r="AC9" i="16"/>
  <c r="X53" i="16"/>
  <c r="R189" i="16"/>
  <c r="I9" i="16"/>
  <c r="R80" i="16"/>
  <c r="AU64" i="16"/>
  <c r="U144" i="16"/>
  <c r="AI170" i="16"/>
  <c r="N139" i="16"/>
  <c r="G217" i="16"/>
  <c r="R241" i="16"/>
  <c r="AQ135" i="16"/>
  <c r="L212" i="16"/>
  <c r="V13" i="16"/>
  <c r="AH306" i="16"/>
  <c r="AN155" i="16"/>
  <c r="AW244" i="16"/>
  <c r="AT163" i="16"/>
  <c r="AK99" i="16"/>
  <c r="AA78" i="16"/>
  <c r="AI151" i="16"/>
  <c r="AT44" i="16"/>
  <c r="U81" i="16"/>
  <c r="AJ10" i="16"/>
  <c r="H252" i="16"/>
  <c r="F89" i="16"/>
  <c r="AF105" i="16"/>
  <c r="N26" i="16"/>
  <c r="AC141" i="16"/>
  <c r="AX294" i="16"/>
  <c r="T171" i="16"/>
  <c r="AI363" i="16"/>
  <c r="AI98" i="16"/>
  <c r="AS28" i="16"/>
  <c r="AX293" i="16"/>
  <c r="AL106" i="16"/>
  <c r="AB369" i="16"/>
  <c r="P92" i="16"/>
  <c r="AE333" i="16"/>
  <c r="AX153" i="16"/>
  <c r="Y242" i="16"/>
  <c r="AK160" i="16"/>
  <c r="AW286" i="16"/>
  <c r="F45" i="16"/>
  <c r="BA142" i="16"/>
  <c r="AG290" i="16"/>
  <c r="V323" i="16"/>
  <c r="AS24" i="16"/>
  <c r="X275" i="16"/>
  <c r="AH340" i="16"/>
  <c r="U276" i="16"/>
  <c r="AK294" i="16"/>
  <c r="L406" i="16"/>
  <c r="I241" i="16"/>
  <c r="AY144" i="16"/>
  <c r="I143" i="16"/>
  <c r="AU172" i="16"/>
  <c r="AO285" i="16"/>
  <c r="BA288" i="16"/>
  <c r="H222" i="16"/>
  <c r="Z282" i="16"/>
  <c r="W300" i="16"/>
  <c r="R220" i="16"/>
  <c r="M155" i="16"/>
  <c r="AU299" i="16"/>
  <c r="AG24" i="16"/>
  <c r="S172" i="16"/>
  <c r="K222" i="16"/>
  <c r="K126" i="16"/>
  <c r="AB72" i="16"/>
  <c r="AQ119" i="16"/>
  <c r="AG198" i="16"/>
  <c r="L25" i="16"/>
  <c r="F110" i="16"/>
  <c r="AD166" i="16"/>
  <c r="D154" i="16"/>
  <c r="V177" i="16"/>
  <c r="U61" i="16"/>
  <c r="Q173" i="16"/>
  <c r="AS88" i="16"/>
  <c r="AJ17" i="16"/>
  <c r="I108" i="16"/>
  <c r="AP85" i="16"/>
  <c r="U73" i="16"/>
  <c r="K109" i="16"/>
  <c r="AM113" i="16"/>
  <c r="V124" i="16"/>
  <c r="I65" i="16"/>
  <c r="X306" i="16"/>
  <c r="W249" i="16"/>
  <c r="W139" i="16"/>
  <c r="AY320" i="16"/>
  <c r="AE171" i="16"/>
  <c r="Q113" i="16"/>
  <c r="AC86" i="16"/>
  <c r="AS209" i="16"/>
  <c r="K254" i="16"/>
  <c r="AP148" i="16"/>
  <c r="AJ208" i="16"/>
  <c r="AB279" i="16"/>
  <c r="AX137" i="16"/>
  <c r="T186" i="16"/>
  <c r="AL118" i="16"/>
  <c r="AC209" i="16"/>
  <c r="J55" i="16"/>
  <c r="E124" i="16"/>
  <c r="K137" i="16"/>
  <c r="S150" i="16"/>
  <c r="Y66" i="16"/>
  <c r="AG326" i="16"/>
  <c r="AG255" i="16"/>
  <c r="J242" i="16"/>
  <c r="AH251" i="16"/>
  <c r="I267" i="16"/>
  <c r="AB7" i="16"/>
  <c r="AQ110" i="16"/>
  <c r="E169" i="16"/>
  <c r="Y413" i="16"/>
  <c r="D104" i="16"/>
  <c r="AN244" i="16"/>
  <c r="AX310" i="16"/>
  <c r="AW41" i="16"/>
  <c r="AC66" i="16"/>
  <c r="AH16" i="16"/>
  <c r="AS251" i="16"/>
  <c r="AQ92" i="16"/>
  <c r="M425" i="16"/>
  <c r="AV162" i="16"/>
  <c r="BA215" i="16"/>
  <c r="AX151" i="16"/>
  <c r="AY185" i="16"/>
  <c r="AT97" i="16"/>
  <c r="AQ284" i="16"/>
  <c r="AD232" i="16"/>
  <c r="M293" i="16"/>
  <c r="W207" i="16"/>
  <c r="F304" i="16"/>
  <c r="AP184" i="16"/>
  <c r="O266" i="16"/>
  <c r="AH57" i="16"/>
  <c r="X176" i="16"/>
  <c r="AF168" i="16"/>
  <c r="AT307" i="16"/>
  <c r="N252" i="16"/>
  <c r="AE160" i="16"/>
  <c r="BA45" i="16"/>
  <c r="AF34" i="16"/>
  <c r="AZ334" i="16"/>
  <c r="D266" i="16"/>
  <c r="Q274" i="16"/>
  <c r="L51" i="16"/>
  <c r="O84" i="16"/>
  <c r="Q275" i="16"/>
  <c r="AS393" i="16"/>
  <c r="P406" i="16"/>
  <c r="O276" i="16"/>
  <c r="V442" i="16"/>
  <c r="AK151" i="16"/>
  <c r="K83" i="16"/>
  <c r="E41" i="16"/>
  <c r="AV368" i="16"/>
  <c r="AP302" i="16"/>
  <c r="W172" i="16"/>
  <c r="K271" i="16"/>
  <c r="D158" i="16"/>
  <c r="AT184" i="16"/>
  <c r="R140" i="16"/>
  <c r="AR150" i="16"/>
  <c r="AK16" i="16"/>
  <c r="M112" i="16"/>
  <c r="X102" i="16"/>
  <c r="AT372" i="16"/>
  <c r="AL189" i="16"/>
  <c r="AE141" i="16"/>
  <c r="AN264" i="16"/>
  <c r="Q440" i="16"/>
  <c r="I178" i="16"/>
  <c r="AW95" i="16"/>
  <c r="AZ102" i="16"/>
  <c r="J169" i="16"/>
  <c r="N189" i="16"/>
  <c r="L117" i="16"/>
  <c r="P44" i="16"/>
  <c r="R223" i="16"/>
  <c r="AD98" i="16"/>
  <c r="BA114" i="16"/>
  <c r="V75" i="16"/>
  <c r="Q223" i="16"/>
  <c r="I304" i="16"/>
  <c r="W335" i="16"/>
  <c r="N310" i="16"/>
  <c r="AI347" i="16"/>
  <c r="AA97" i="16"/>
  <c r="AF244" i="16"/>
  <c r="AF124" i="16"/>
  <c r="AE58" i="16"/>
  <c r="L44" i="16"/>
  <c r="AQ433" i="16"/>
  <c r="AT287" i="16"/>
  <c r="D116" i="16"/>
  <c r="AB70" i="16"/>
  <c r="J110" i="16"/>
  <c r="M16" i="16"/>
  <c r="U120" i="16"/>
  <c r="AJ143" i="16"/>
  <c r="R211" i="16"/>
  <c r="Z127" i="16"/>
  <c r="AC5" i="16"/>
  <c r="AS243" i="16"/>
  <c r="L46" i="16"/>
  <c r="AD266" i="16"/>
  <c r="X109" i="16"/>
  <c r="AO155" i="16"/>
  <c r="AO143" i="16"/>
  <c r="K2" i="16"/>
  <c r="G156" i="16"/>
  <c r="S245" i="16"/>
  <c r="AZ312" i="16"/>
  <c r="S202" i="16"/>
  <c r="H250" i="16"/>
  <c r="AL208" i="16"/>
  <c r="AW247" i="16"/>
  <c r="AT50" i="16"/>
  <c r="K154" i="16"/>
  <c r="G251" i="16"/>
  <c r="V339" i="16"/>
  <c r="R81" i="16"/>
  <c r="AL132" i="16"/>
  <c r="AA186" i="16"/>
  <c r="AQ112" i="16"/>
  <c r="AR123" i="16"/>
  <c r="V3" i="16"/>
  <c r="AT291" i="16"/>
  <c r="AI141" i="16"/>
  <c r="AS4" i="16"/>
  <c r="Y149" i="16"/>
  <c r="H320" i="16"/>
  <c r="M159" i="16"/>
  <c r="AG58" i="16"/>
  <c r="AO193" i="16"/>
  <c r="AD6" i="16"/>
  <c r="H236" i="16"/>
  <c r="AE312" i="16"/>
  <c r="P33" i="16"/>
  <c r="N88" i="16"/>
  <c r="AS98" i="16"/>
  <c r="Q31" i="16"/>
  <c r="BA101" i="16"/>
  <c r="AF94" i="16"/>
  <c r="V79" i="16"/>
  <c r="AX112" i="16"/>
  <c r="AC118" i="16"/>
  <c r="AX108" i="16"/>
  <c r="F222" i="16"/>
  <c r="AY97" i="16"/>
  <c r="W309" i="16"/>
  <c r="V269" i="16"/>
  <c r="AJ227" i="16"/>
  <c r="U158" i="16"/>
  <c r="Y121" i="16"/>
  <c r="AH90" i="16"/>
  <c r="AF174" i="16"/>
  <c r="AF140" i="16"/>
  <c r="AW93" i="16"/>
  <c r="AC245" i="16"/>
  <c r="Z445" i="16"/>
  <c r="AI311" i="16"/>
  <c r="T128" i="16"/>
  <c r="AY49" i="16"/>
  <c r="AH265" i="16"/>
  <c r="AW50" i="16"/>
  <c r="E173" i="16"/>
  <c r="AK170" i="16"/>
  <c r="AS131" i="16"/>
  <c r="AW336" i="16"/>
  <c r="AF285" i="16"/>
  <c r="L77" i="16"/>
  <c r="AJ283" i="16"/>
  <c r="O164" i="16"/>
  <c r="AO232" i="16"/>
  <c r="AY350" i="16"/>
  <c r="Q243" i="16"/>
  <c r="V306" i="16"/>
  <c r="AB371" i="16"/>
  <c r="AC247" i="16"/>
  <c r="J322" i="16"/>
  <c r="I56" i="16"/>
  <c r="AS240" i="16"/>
  <c r="AB337" i="16"/>
  <c r="AN57" i="16"/>
  <c r="V106" i="16"/>
  <c r="AS327" i="16"/>
  <c r="AK124" i="16"/>
  <c r="AN158" i="16"/>
  <c r="X75" i="16"/>
  <c r="I142" i="16"/>
  <c r="D249" i="16"/>
  <c r="F246" i="16"/>
  <c r="K240" i="16"/>
  <c r="P209" i="16"/>
  <c r="AG323" i="16"/>
  <c r="AU226" i="16"/>
  <c r="Z251" i="16"/>
  <c r="J421" i="16"/>
  <c r="L75" i="16"/>
  <c r="AU41" i="16"/>
  <c r="M225" i="16"/>
  <c r="G350" i="16"/>
  <c r="AU199" i="16"/>
  <c r="AE107" i="16"/>
  <c r="AN208" i="16"/>
  <c r="AK267" i="16"/>
  <c r="S158" i="16"/>
  <c r="P78" i="16"/>
  <c r="AT340" i="16"/>
  <c r="H204" i="16"/>
  <c r="AS202" i="16"/>
  <c r="T274" i="16"/>
  <c r="AB13" i="16"/>
  <c r="AV321" i="16"/>
  <c r="AT5" i="16"/>
  <c r="K78" i="16"/>
  <c r="AT25" i="16"/>
  <c r="AR91" i="16"/>
  <c r="T240" i="16"/>
  <c r="AB490" i="16"/>
  <c r="AP15" i="16"/>
  <c r="E290" i="16"/>
  <c r="AX101" i="16"/>
  <c r="AJ172" i="16"/>
  <c r="AO255" i="16"/>
  <c r="E311" i="16"/>
  <c r="H201" i="16"/>
  <c r="AB367" i="16"/>
  <c r="AO83" i="16"/>
  <c r="U47" i="16"/>
  <c r="F148" i="16"/>
  <c r="T144" i="16"/>
  <c r="I126" i="16"/>
  <c r="V190" i="16"/>
  <c r="R228" i="16"/>
  <c r="AY121" i="16"/>
  <c r="Q329" i="16"/>
  <c r="AC32" i="16"/>
  <c r="AN236" i="16"/>
  <c r="U438" i="16"/>
  <c r="AH315" i="16"/>
  <c r="AV133" i="16"/>
  <c r="AC152" i="16"/>
  <c r="K404" i="16"/>
  <c r="AH289" i="16"/>
  <c r="AG210" i="16"/>
  <c r="H32" i="16"/>
  <c r="AR173" i="16"/>
  <c r="AS404" i="16"/>
  <c r="H251" i="16"/>
  <c r="AJ254" i="16"/>
  <c r="I130" i="16"/>
  <c r="AA283" i="16"/>
  <c r="U242" i="16"/>
  <c r="AF196" i="16"/>
  <c r="T119" i="16"/>
  <c r="Z233" i="16"/>
  <c r="AD161" i="16"/>
  <c r="G108" i="16"/>
  <c r="Z143" i="16"/>
  <c r="N37" i="16"/>
  <c r="AZ225" i="16"/>
  <c r="AR163" i="16"/>
  <c r="X115" i="16"/>
  <c r="P61" i="16"/>
  <c r="R116" i="16"/>
  <c r="AD87" i="16"/>
  <c r="AN222" i="16"/>
  <c r="N214" i="16"/>
  <c r="AJ268" i="16"/>
  <c r="AN111" i="16"/>
  <c r="Q260" i="16"/>
  <c r="AY299" i="16"/>
  <c r="AN231" i="16"/>
  <c r="AX330" i="16"/>
  <c r="AY166" i="16"/>
  <c r="AM229" i="16"/>
  <c r="AN183" i="16"/>
  <c r="AK211" i="16"/>
  <c r="U244" i="16"/>
  <c r="G51" i="16"/>
  <c r="AT273" i="16"/>
  <c r="BA304" i="16"/>
  <c r="AN12" i="16"/>
  <c r="AW75" i="16"/>
  <c r="F187" i="16"/>
  <c r="AW246" i="16"/>
  <c r="L7" i="16"/>
  <c r="N287" i="16"/>
  <c r="J333" i="16"/>
  <c r="AX233" i="16"/>
  <c r="AF348" i="16"/>
  <c r="AF248" i="16"/>
  <c r="AL149" i="16"/>
  <c r="AO189" i="16"/>
  <c r="AT73" i="16"/>
  <c r="AS179" i="16"/>
  <c r="AE14" i="16"/>
  <c r="AI117" i="16"/>
  <c r="G178" i="16"/>
  <c r="M48" i="16"/>
  <c r="AP321" i="16"/>
  <c r="AL239" i="16"/>
  <c r="AC109" i="16"/>
  <c r="BA50" i="16"/>
  <c r="K192" i="16"/>
  <c r="E260" i="16"/>
  <c r="F426" i="16"/>
  <c r="AH70" i="16"/>
  <c r="H210" i="16"/>
  <c r="AN334" i="16"/>
  <c r="AM126" i="16"/>
  <c r="J158" i="16"/>
  <c r="T220" i="16"/>
  <c r="AW13" i="16"/>
  <c r="AQ48" i="16"/>
  <c r="AR80" i="16"/>
  <c r="Z303" i="16"/>
  <c r="AQ165" i="16"/>
  <c r="I196" i="16"/>
  <c r="M52" i="16"/>
  <c r="AN205" i="16"/>
  <c r="AR281" i="16"/>
  <c r="AI255" i="16"/>
  <c r="AY162" i="16"/>
  <c r="L108" i="16"/>
  <c r="AK192" i="16"/>
  <c r="W329" i="16"/>
  <c r="I163" i="16"/>
  <c r="X292" i="16"/>
  <c r="T49" i="16"/>
  <c r="AU263" i="16"/>
  <c r="J305" i="16"/>
  <c r="S12" i="16"/>
  <c r="V160" i="16"/>
  <c r="H28" i="16"/>
  <c r="AM13" i="16"/>
  <c r="H48" i="16"/>
  <c r="AA392" i="16"/>
  <c r="E258" i="16"/>
  <c r="AU243" i="16"/>
  <c r="E130" i="16"/>
  <c r="J239" i="16"/>
  <c r="AL254" i="16"/>
  <c r="AG136" i="16"/>
  <c r="AW187" i="16"/>
  <c r="AE59" i="16"/>
  <c r="T224" i="16"/>
  <c r="I310" i="16"/>
  <c r="AU248" i="16"/>
  <c r="BA89" i="16"/>
  <c r="S227" i="16"/>
  <c r="D17" i="16"/>
  <c r="AN108" i="16"/>
  <c r="AJ176" i="16"/>
  <c r="AB50" i="16"/>
  <c r="AZ305" i="16"/>
  <c r="AM232" i="16"/>
  <c r="AC189" i="16"/>
  <c r="P98" i="16"/>
  <c r="AO37" i="16"/>
  <c r="O126" i="16"/>
  <c r="Z90" i="16"/>
  <c r="O74" i="16"/>
  <c r="AQ173" i="16"/>
  <c r="L362" i="16"/>
  <c r="G123" i="16"/>
  <c r="L216" i="16"/>
  <c r="E228" i="16"/>
  <c r="M125" i="16"/>
  <c r="G42" i="16"/>
  <c r="P136" i="16"/>
  <c r="AK225" i="16"/>
  <c r="T39" i="16"/>
  <c r="N130" i="16"/>
  <c r="AR79" i="16"/>
  <c r="R289" i="16"/>
  <c r="AJ153" i="16"/>
  <c r="AW350" i="16"/>
  <c r="X79" i="16"/>
  <c r="J142" i="16"/>
  <c r="V95" i="16"/>
  <c r="V145" i="16"/>
  <c r="E98" i="16"/>
  <c r="AL256" i="16"/>
  <c r="N248" i="16"/>
  <c r="M123" i="16"/>
  <c r="G184" i="16"/>
  <c r="AH124" i="16"/>
  <c r="AR88" i="16"/>
  <c r="AP60" i="16"/>
  <c r="AG62" i="16"/>
  <c r="AU197" i="16"/>
  <c r="T232" i="16"/>
  <c r="AT63" i="16"/>
  <c r="S86" i="16"/>
  <c r="AA114" i="16"/>
  <c r="F358" i="16"/>
  <c r="W129" i="16"/>
  <c r="S215" i="16"/>
  <c r="U269" i="16"/>
  <c r="AF210" i="16"/>
  <c r="AR214" i="16"/>
  <c r="AN120" i="16"/>
  <c r="AO81" i="16"/>
  <c r="G40" i="16"/>
  <c r="AA120" i="16"/>
  <c r="N107" i="16"/>
  <c r="Y140" i="16"/>
  <c r="AL136" i="16"/>
  <c r="AJ30" i="16"/>
  <c r="AJ16" i="16"/>
  <c r="D143" i="16"/>
  <c r="AW61" i="16"/>
  <c r="AB201" i="16"/>
  <c r="AV117" i="16"/>
  <c r="M278" i="16"/>
  <c r="P90" i="16"/>
  <c r="AY129" i="16"/>
  <c r="T297" i="16"/>
  <c r="N450" i="16"/>
  <c r="K233" i="16"/>
  <c r="Z100" i="16"/>
  <c r="AU204" i="16"/>
  <c r="Y189" i="16"/>
  <c r="AC70" i="16"/>
  <c r="AS111" i="16"/>
  <c r="D218" i="16"/>
  <c r="AK282" i="16"/>
  <c r="AI44" i="16"/>
  <c r="AT304" i="16"/>
  <c r="AY153" i="16"/>
  <c r="AB121" i="16"/>
  <c r="P17" i="16"/>
  <c r="AO93" i="16"/>
  <c r="AT127" i="16"/>
  <c r="H35" i="16"/>
  <c r="BA149" i="16"/>
  <c r="AL250" i="16"/>
  <c r="W326" i="16"/>
  <c r="K7" i="16"/>
  <c r="AK230" i="16"/>
  <c r="AL48" i="16"/>
  <c r="R49" i="16"/>
  <c r="BA261" i="16"/>
  <c r="AD84" i="16"/>
  <c r="G253" i="16"/>
  <c r="T402" i="16"/>
  <c r="AT195" i="16"/>
  <c r="AC43" i="16"/>
  <c r="AY47" i="16"/>
  <c r="AE65" i="16"/>
  <c r="AX17" i="16"/>
  <c r="AN98" i="16"/>
  <c r="AY56" i="16"/>
  <c r="Z446" i="16"/>
  <c r="AA191" i="16"/>
  <c r="Y172" i="16"/>
  <c r="T134" i="16"/>
  <c r="AA11" i="16"/>
  <c r="H178" i="16"/>
  <c r="AV96" i="16"/>
  <c r="AU368" i="16"/>
  <c r="AV180" i="16"/>
  <c r="AX18" i="16"/>
  <c r="R305" i="16"/>
  <c r="AM305" i="16"/>
  <c r="Z204" i="16"/>
  <c r="D132" i="16"/>
  <c r="AP216" i="16"/>
  <c r="AA301" i="16"/>
  <c r="AP122" i="16"/>
  <c r="AV127" i="16"/>
  <c r="H171" i="16"/>
  <c r="AO80" i="16"/>
  <c r="AY393" i="16"/>
  <c r="D55" i="16"/>
  <c r="AC63" i="16"/>
  <c r="AI282" i="16"/>
  <c r="AJ110" i="16"/>
  <c r="AV101" i="16"/>
  <c r="U240" i="16"/>
  <c r="U234" i="16"/>
  <c r="AE140" i="16"/>
  <c r="R348" i="16"/>
  <c r="Z299" i="16"/>
  <c r="H256" i="16"/>
  <c r="AS56" i="16"/>
  <c r="BA74" i="16"/>
  <c r="S413" i="16"/>
  <c r="AK140" i="16"/>
  <c r="M82" i="16"/>
  <c r="F164" i="16"/>
  <c r="AY131" i="16"/>
  <c r="AY197" i="16"/>
  <c r="K103" i="16"/>
  <c r="BA268" i="16"/>
  <c r="AO20" i="16"/>
  <c r="AN118" i="16"/>
  <c r="O96" i="16"/>
  <c r="AP207" i="16"/>
  <c r="I184" i="16"/>
  <c r="L113" i="16"/>
  <c r="AQ116" i="16"/>
  <c r="AP158" i="16"/>
  <c r="AG86" i="16"/>
  <c r="AU96" i="16"/>
  <c r="V2" i="16"/>
  <c r="AC156" i="16"/>
  <c r="AJ247" i="16"/>
  <c r="AC3" i="16"/>
  <c r="AO88" i="16"/>
  <c r="F227" i="16"/>
  <c r="I81" i="16"/>
  <c r="AT209" i="16"/>
  <c r="AN103" i="16"/>
  <c r="AC200" i="16"/>
  <c r="AE84" i="16"/>
  <c r="S167" i="16"/>
  <c r="AR108" i="16"/>
  <c r="AQ95" i="16"/>
  <c r="K43" i="16"/>
  <c r="AH250" i="16"/>
  <c r="AL255" i="16"/>
  <c r="V162" i="16"/>
  <c r="AG16" i="16"/>
  <c r="Y96" i="16"/>
  <c r="AU270" i="16"/>
  <c r="AD95" i="16"/>
  <c r="BA116" i="16"/>
  <c r="AB260" i="16"/>
  <c r="P21" i="16"/>
  <c r="O347" i="16"/>
  <c r="AP117" i="16"/>
  <c r="S131" i="16"/>
  <c r="G98" i="16"/>
  <c r="V211" i="16"/>
  <c r="BA98" i="16"/>
  <c r="AF121" i="16"/>
  <c r="AD131" i="16"/>
  <c r="AR93" i="16"/>
  <c r="E296" i="16"/>
  <c r="AF142" i="16"/>
  <c r="AR319" i="16"/>
  <c r="AD390" i="16"/>
  <c r="F120" i="16"/>
  <c r="AJ223" i="16"/>
  <c r="AA63" i="16"/>
  <c r="Z307" i="16"/>
  <c r="AS65" i="16"/>
  <c r="O42" i="16"/>
  <c r="AT58" i="16"/>
  <c r="S42" i="16"/>
  <c r="AS34" i="16"/>
  <c r="AE70" i="16"/>
  <c r="Q86" i="16"/>
  <c r="AG201" i="16"/>
  <c r="AS343" i="16"/>
  <c r="AO99" i="16"/>
  <c r="AE238" i="16"/>
  <c r="AV247" i="16"/>
  <c r="AH192" i="16"/>
  <c r="Y406" i="16"/>
  <c r="T86" i="16"/>
  <c r="T155" i="16"/>
  <c r="AR105" i="16"/>
  <c r="P91" i="16"/>
  <c r="AI69" i="16"/>
  <c r="X164" i="16"/>
  <c r="AA51" i="16"/>
  <c r="T136" i="16"/>
  <c r="Y345" i="16"/>
  <c r="AP178" i="16"/>
  <c r="J175" i="16"/>
  <c r="AZ125" i="16"/>
  <c r="AB78" i="16"/>
  <c r="N75" i="16"/>
  <c r="V225" i="16"/>
  <c r="AQ254" i="16"/>
  <c r="S46" i="16"/>
  <c r="O138" i="16"/>
  <c r="S281" i="16"/>
  <c r="K299" i="16"/>
  <c r="AA58" i="16"/>
  <c r="AO223" i="16"/>
  <c r="L288" i="16"/>
  <c r="AN116" i="16"/>
  <c r="F101" i="16"/>
  <c r="Q289" i="16"/>
  <c r="Z73" i="16"/>
  <c r="AS130" i="16"/>
  <c r="T92" i="16"/>
  <c r="T181" i="16"/>
  <c r="U62" i="16"/>
  <c r="AK228" i="16"/>
  <c r="AQ259" i="16"/>
  <c r="AT365" i="16"/>
  <c r="AX287" i="16"/>
  <c r="Z184" i="16"/>
  <c r="J102" i="16"/>
  <c r="L141" i="16"/>
  <c r="AG144" i="16"/>
  <c r="AA96" i="16"/>
  <c r="D56" i="16"/>
  <c r="AD311" i="16"/>
  <c r="H180" i="16"/>
  <c r="P179" i="16"/>
  <c r="M30" i="16"/>
  <c r="U38" i="16"/>
  <c r="N74" i="16"/>
  <c r="AN201" i="16"/>
  <c r="AD345" i="16"/>
  <c r="AJ107" i="16"/>
  <c r="AK199" i="16"/>
  <c r="T37" i="16"/>
  <c r="AD51" i="16"/>
  <c r="AE252" i="16"/>
  <c r="AE47" i="16"/>
  <c r="AA129" i="16"/>
  <c r="AE223" i="16"/>
  <c r="AI142" i="16"/>
  <c r="AS185" i="16"/>
  <c r="Q79" i="16"/>
  <c r="AA68" i="16"/>
  <c r="AJ105" i="16"/>
  <c r="AD341" i="16"/>
  <c r="AZ247" i="16"/>
  <c r="Z17" i="16"/>
  <c r="X345" i="16"/>
  <c r="AA124" i="16"/>
  <c r="Y180" i="16"/>
  <c r="AW141" i="16"/>
  <c r="V165" i="16"/>
  <c r="AS90" i="16"/>
  <c r="G271" i="16"/>
  <c r="AQ146" i="16"/>
  <c r="W225" i="16"/>
  <c r="L153" i="16"/>
  <c r="AM56" i="16"/>
  <c r="AL183" i="16"/>
  <c r="O147" i="16"/>
  <c r="AR466" i="16"/>
  <c r="AK214" i="16"/>
  <c r="AH291" i="16"/>
  <c r="AC124" i="16"/>
  <c r="J11" i="16"/>
  <c r="T44" i="16"/>
  <c r="AG153" i="16"/>
  <c r="AD214" i="16"/>
  <c r="D102" i="16"/>
  <c r="AG128" i="16"/>
  <c r="AZ107" i="16"/>
  <c r="AP152" i="16"/>
  <c r="AH384" i="16"/>
  <c r="AU254" i="16"/>
  <c r="AS173" i="16"/>
  <c r="AW274" i="16"/>
  <c r="U312" i="16"/>
  <c r="Q89" i="16"/>
  <c r="G97" i="16"/>
  <c r="Q104" i="16"/>
  <c r="AZ78" i="16"/>
  <c r="J227" i="16"/>
  <c r="Z59" i="16"/>
  <c r="L149" i="16"/>
  <c r="K104" i="16"/>
  <c r="V207" i="16"/>
  <c r="AA196" i="16"/>
  <c r="AP77" i="16"/>
  <c r="AI203" i="16"/>
  <c r="AA274" i="16"/>
  <c r="H50" i="16"/>
  <c r="AZ40" i="16"/>
  <c r="F58" i="16"/>
  <c r="T28" i="16"/>
  <c r="P105" i="16"/>
  <c r="R27" i="16"/>
  <c r="H75" i="16"/>
  <c r="AK331" i="16"/>
  <c r="AN258" i="16"/>
  <c r="H106" i="16"/>
  <c r="AO69" i="16"/>
  <c r="W155" i="16"/>
  <c r="Y90" i="16"/>
  <c r="K170" i="16"/>
  <c r="H170" i="16"/>
  <c r="AS344" i="16"/>
  <c r="AH128" i="16"/>
  <c r="AQ24" i="16"/>
  <c r="H74" i="16"/>
  <c r="E321" i="16"/>
  <c r="G149" i="16"/>
  <c r="AZ133" i="16"/>
  <c r="N228" i="16"/>
  <c r="AX117" i="16"/>
  <c r="K266" i="16"/>
  <c r="V221" i="16"/>
  <c r="E148" i="16"/>
  <c r="AV91" i="16"/>
  <c r="AB343" i="16"/>
  <c r="W119" i="16"/>
  <c r="AR278" i="16"/>
  <c r="AW90" i="16"/>
  <c r="AR167" i="16"/>
  <c r="X201" i="16"/>
  <c r="AW85" i="16"/>
  <c r="AR43" i="16"/>
  <c r="AG68" i="16"/>
  <c r="M101" i="16"/>
  <c r="M118" i="16"/>
  <c r="R53" i="16"/>
  <c r="Q110" i="16"/>
  <c r="W85" i="16"/>
  <c r="AI2" i="16"/>
  <c r="O86" i="16"/>
  <c r="F253" i="16"/>
  <c r="N203" i="16"/>
  <c r="AY92" i="16"/>
  <c r="AC85" i="16"/>
  <c r="AR10" i="16"/>
  <c r="G245" i="16"/>
  <c r="BA148" i="16"/>
  <c r="V268" i="16"/>
  <c r="AU180" i="16"/>
  <c r="AP138" i="16"/>
  <c r="D171" i="16"/>
  <c r="AH52" i="16"/>
  <c r="AM141" i="16"/>
  <c r="X69" i="16"/>
  <c r="AQ56" i="16"/>
  <c r="Q280" i="16"/>
  <c r="AH133" i="16"/>
  <c r="E83" i="16"/>
  <c r="AD107" i="16"/>
  <c r="AX57" i="16"/>
  <c r="AD138" i="16"/>
  <c r="AZ304" i="16"/>
  <c r="Y58" i="16"/>
  <c r="AK101" i="16"/>
  <c r="W266" i="16"/>
  <c r="AH180" i="16"/>
  <c r="AA25" i="16"/>
  <c r="BA109" i="16"/>
  <c r="N179" i="16"/>
  <c r="AZ92" i="16"/>
  <c r="S60" i="16"/>
  <c r="N102" i="16"/>
  <c r="K90" i="16"/>
  <c r="X144" i="16"/>
  <c r="AW31" i="16"/>
  <c r="W314" i="16"/>
  <c r="P106" i="16"/>
  <c r="AN227" i="16"/>
  <c r="G23" i="16"/>
  <c r="AO345" i="16"/>
  <c r="O189" i="16"/>
  <c r="AK159" i="16"/>
  <c r="J369" i="16"/>
  <c r="Y89" i="16"/>
  <c r="BA130" i="16"/>
  <c r="AU50" i="16"/>
  <c r="Z241" i="16"/>
  <c r="G202" i="16"/>
  <c r="X93" i="16"/>
  <c r="Z92" i="16"/>
  <c r="AT305" i="16"/>
  <c r="AY80" i="16"/>
  <c r="AG183" i="16"/>
  <c r="AY91" i="16"/>
  <c r="AL285" i="16"/>
  <c r="H182" i="16"/>
  <c r="AZ348" i="16"/>
  <c r="AU63" i="16"/>
  <c r="O112" i="16"/>
  <c r="AL231" i="16"/>
  <c r="AH6" i="16"/>
  <c r="L215" i="16"/>
  <c r="AK255" i="16"/>
  <c r="R272" i="16"/>
  <c r="Z84" i="16"/>
  <c r="G57" i="16"/>
  <c r="N202" i="16"/>
  <c r="AR113" i="16"/>
  <c r="N95" i="16"/>
  <c r="Z89" i="16"/>
  <c r="F88" i="16"/>
  <c r="Q302" i="16"/>
  <c r="R200" i="16"/>
  <c r="AK266" i="16"/>
  <c r="AW83" i="16"/>
  <c r="AS66" i="16"/>
  <c r="Y67" i="16"/>
  <c r="AB226" i="16"/>
  <c r="L186" i="16"/>
  <c r="AI105" i="16"/>
  <c r="P224" i="16"/>
  <c r="BA102" i="16"/>
  <c r="AG25" i="16"/>
  <c r="F131" i="16"/>
  <c r="P42" i="16"/>
  <c r="BA369" i="16"/>
  <c r="P183" i="16"/>
  <c r="P198" i="16"/>
  <c r="G45" i="16"/>
  <c r="AM264" i="16"/>
  <c r="AT107" i="16"/>
  <c r="AB60" i="16"/>
  <c r="Z403" i="16"/>
  <c r="X8" i="16"/>
  <c r="N166" i="16"/>
  <c r="D99" i="16"/>
  <c r="AY263" i="16"/>
  <c r="AT222" i="16"/>
  <c r="AC320" i="16"/>
  <c r="AO147" i="16"/>
  <c r="AF89" i="16"/>
  <c r="AN291" i="16"/>
  <c r="AX239" i="16"/>
  <c r="H112" i="16"/>
  <c r="T69" i="16"/>
  <c r="AW22" i="16"/>
  <c r="AT145" i="16"/>
  <c r="AU67" i="16"/>
  <c r="AC31" i="16"/>
  <c r="Y190" i="16"/>
  <c r="M151" i="16"/>
  <c r="AU223" i="16"/>
  <c r="AH50" i="16"/>
  <c r="AA88" i="16"/>
  <c r="I89" i="16"/>
  <c r="Z175" i="16"/>
  <c r="U150" i="16"/>
  <c r="R185" i="16"/>
  <c r="W298" i="16"/>
  <c r="AJ312" i="16"/>
  <c r="AV189" i="16"/>
  <c r="AK136" i="16"/>
  <c r="L30" i="16"/>
  <c r="K54" i="16"/>
  <c r="E78" i="16"/>
  <c r="J173" i="16"/>
  <c r="AL301" i="16"/>
  <c r="AI216" i="16"/>
  <c r="AD381" i="16"/>
  <c r="H143" i="16"/>
  <c r="L191" i="16"/>
  <c r="M182" i="16"/>
  <c r="D39" i="16"/>
  <c r="Y77" i="16"/>
  <c r="AJ220" i="16"/>
  <c r="K183" i="16"/>
  <c r="I68" i="16"/>
  <c r="K171" i="16"/>
  <c r="AJ34" i="16"/>
  <c r="AX212" i="16"/>
  <c r="V78" i="16"/>
  <c r="G250" i="16"/>
  <c r="AC75" i="16"/>
  <c r="AJ230" i="16"/>
  <c r="AG180" i="16"/>
  <c r="AK40" i="16"/>
  <c r="W25" i="16"/>
  <c r="AP76" i="16"/>
  <c r="W81" i="16"/>
  <c r="J170" i="16"/>
  <c r="AI3" i="16"/>
  <c r="AR221" i="16"/>
  <c r="AA70" i="16"/>
  <c r="AH99" i="16"/>
  <c r="AR103" i="16"/>
  <c r="AK21" i="16"/>
  <c r="AY60" i="16"/>
  <c r="AV193" i="16"/>
  <c r="V88" i="16"/>
  <c r="AM47" i="16"/>
  <c r="AL18" i="16"/>
  <c r="S162" i="16"/>
  <c r="N336" i="16"/>
  <c r="AY40" i="16"/>
  <c r="AB283" i="16"/>
  <c r="L36" i="16"/>
  <c r="O148" i="16"/>
  <c r="F61" i="16"/>
  <c r="AB268" i="16"/>
  <c r="AW195" i="16"/>
  <c r="V157" i="16"/>
  <c r="V197" i="16"/>
  <c r="O150" i="16"/>
  <c r="AZ162" i="16"/>
  <c r="E139" i="16"/>
  <c r="AA117" i="16"/>
  <c r="AY208" i="16"/>
  <c r="AY100" i="16"/>
  <c r="O343" i="16"/>
  <c r="AM124" i="16"/>
  <c r="T365" i="16"/>
  <c r="E270" i="16"/>
  <c r="AL95" i="16"/>
  <c r="X163" i="16"/>
  <c r="AE173" i="16"/>
  <c r="X337" i="16"/>
  <c r="AL83" i="16"/>
  <c r="E90" i="16"/>
  <c r="AR131" i="16"/>
  <c r="L105" i="16"/>
  <c r="AM48" i="16"/>
  <c r="AT74" i="16"/>
  <c r="I180" i="16"/>
  <c r="AI102" i="16"/>
  <c r="AL50" i="16"/>
  <c r="AA254" i="16"/>
  <c r="AF240" i="16"/>
  <c r="AZ156" i="16"/>
  <c r="BA122" i="16"/>
  <c r="AQ143" i="16"/>
  <c r="X390" i="16"/>
  <c r="AS205" i="16"/>
  <c r="D193" i="16"/>
  <c r="I48" i="16"/>
  <c r="AR223" i="16"/>
  <c r="N3" i="16"/>
  <c r="AC368" i="16"/>
  <c r="M54" i="16"/>
  <c r="AE163" i="16"/>
  <c r="AN164" i="16"/>
  <c r="AG72" i="16"/>
  <c r="Z358" i="16"/>
  <c r="K405" i="16"/>
  <c r="J90" i="16"/>
  <c r="AJ165" i="16"/>
  <c r="AX107" i="16"/>
  <c r="N154" i="16"/>
  <c r="E5" i="16"/>
  <c r="Q164" i="16"/>
  <c r="U68" i="16"/>
  <c r="M120" i="16"/>
  <c r="X267" i="16"/>
  <c r="AU71" i="16"/>
  <c r="AB305" i="16"/>
  <c r="K66" i="16"/>
  <c r="L183" i="16"/>
  <c r="AD197" i="16"/>
  <c r="AV104" i="16"/>
  <c r="X17" i="16"/>
  <c r="BA21" i="16"/>
  <c r="F248" i="16"/>
  <c r="L60" i="16"/>
  <c r="AD192" i="16"/>
  <c r="AW240" i="16"/>
  <c r="P236" i="16"/>
  <c r="AM194" i="16"/>
  <c r="AU84" i="16"/>
  <c r="AJ281" i="16"/>
  <c r="AJ109" i="16"/>
  <c r="V251" i="16"/>
  <c r="AM95" i="16"/>
  <c r="H114" i="16"/>
  <c r="X150" i="16"/>
  <c r="AC140" i="16"/>
  <c r="F114" i="16"/>
  <c r="J162" i="16"/>
  <c r="Q161" i="16"/>
  <c r="AI12" i="16"/>
  <c r="AS351" i="16"/>
  <c r="AK87" i="16"/>
  <c r="O207" i="16"/>
  <c r="Q201" i="16"/>
  <c r="AE165" i="16"/>
  <c r="AI153" i="16"/>
  <c r="AL72" i="16"/>
  <c r="AV342" i="16"/>
  <c r="AB101" i="16"/>
  <c r="G111" i="16"/>
  <c r="S107" i="16"/>
  <c r="AI210" i="16"/>
  <c r="N33" i="16"/>
  <c r="AT217" i="16"/>
  <c r="AP202" i="16"/>
  <c r="X270" i="16"/>
  <c r="AY223" i="16"/>
  <c r="AK44" i="16"/>
  <c r="AD174" i="16"/>
  <c r="AL125" i="16"/>
  <c r="AW180" i="16"/>
  <c r="AL145" i="16"/>
  <c r="AG52" i="16"/>
  <c r="AM52" i="16"/>
  <c r="AD281" i="16"/>
  <c r="AU192" i="16"/>
  <c r="V175" i="16"/>
  <c r="I74" i="16"/>
  <c r="Q241" i="16"/>
  <c r="AY233" i="16"/>
  <c r="G34" i="16"/>
  <c r="AX84" i="16"/>
  <c r="O218" i="16"/>
  <c r="AD301" i="16"/>
  <c r="D85" i="16"/>
  <c r="AF95" i="16"/>
  <c r="O35" i="16"/>
  <c r="AV267" i="16"/>
  <c r="N169" i="16"/>
  <c r="AJ244" i="16"/>
  <c r="AO18" i="16"/>
  <c r="AE64" i="16"/>
  <c r="T163" i="16"/>
  <c r="AT147" i="16"/>
  <c r="AF74" i="16"/>
  <c r="AX285" i="16"/>
  <c r="I42" i="16"/>
  <c r="AX188" i="16"/>
  <c r="R229" i="16"/>
  <c r="AR220" i="16"/>
  <c r="Q169" i="16"/>
  <c r="BA362" i="16"/>
  <c r="Y113" i="16"/>
  <c r="AG113" i="16"/>
  <c r="G101" i="16"/>
  <c r="U239" i="16"/>
  <c r="AD211" i="16"/>
  <c r="AJ342" i="16"/>
  <c r="T152" i="16"/>
  <c r="AL49" i="16"/>
  <c r="N137" i="16"/>
  <c r="AF66" i="16"/>
  <c r="K309" i="16"/>
  <c r="N204" i="16"/>
  <c r="AC125" i="16"/>
  <c r="AD142" i="16"/>
  <c r="X91" i="16"/>
  <c r="AP115" i="16"/>
  <c r="U251" i="16"/>
  <c r="AT93" i="16"/>
  <c r="AY102" i="16"/>
  <c r="AF69" i="16"/>
  <c r="AI269" i="16"/>
  <c r="AE34" i="16"/>
  <c r="Q197" i="16"/>
  <c r="AC120" i="16"/>
  <c r="AN73" i="16"/>
  <c r="F233" i="16"/>
  <c r="AO199" i="16"/>
  <c r="AG188" i="16"/>
  <c r="P64" i="16"/>
  <c r="AF396" i="16"/>
  <c r="AL155" i="16"/>
  <c r="AB147" i="16"/>
  <c r="E37" i="16"/>
  <c r="AQ196" i="16"/>
  <c r="AC111" i="16"/>
  <c r="AE231" i="16"/>
  <c r="AY8" i="16"/>
  <c r="S208" i="16"/>
  <c r="J23" i="16"/>
  <c r="AO90" i="16"/>
  <c r="E51" i="16"/>
  <c r="D229" i="16"/>
  <c r="AN216" i="16"/>
  <c r="M138" i="16"/>
  <c r="F144" i="16"/>
  <c r="W28" i="16"/>
  <c r="O197" i="16"/>
  <c r="AK176" i="16"/>
  <c r="AW25" i="16"/>
  <c r="AQ101" i="16"/>
  <c r="L54" i="16"/>
  <c r="V253" i="16"/>
  <c r="AJ114" i="16"/>
  <c r="O202" i="16"/>
  <c r="AU210" i="16"/>
  <c r="R363" i="16"/>
  <c r="AJ299" i="16"/>
  <c r="G226" i="16"/>
  <c r="AH263" i="16"/>
  <c r="AQ57" i="16"/>
  <c r="W265" i="16"/>
  <c r="AI42" i="16"/>
  <c r="S174" i="16"/>
  <c r="AD96" i="16"/>
  <c r="AK213" i="16"/>
  <c r="R342" i="16"/>
  <c r="W272" i="16"/>
  <c r="AW179" i="16"/>
  <c r="D346" i="16"/>
  <c r="S95" i="16"/>
  <c r="D216" i="16"/>
  <c r="AU296" i="16"/>
  <c r="L124" i="16"/>
  <c r="Z288" i="16"/>
  <c r="AP433" i="16"/>
  <c r="F273" i="16"/>
  <c r="Z55" i="16"/>
  <c r="AV195" i="16"/>
  <c r="P168" i="16"/>
  <c r="K372" i="16"/>
  <c r="AJ385" i="16"/>
  <c r="AP72" i="16"/>
  <c r="G227" i="16"/>
  <c r="G173" i="16"/>
  <c r="K229" i="16"/>
  <c r="AW147" i="16"/>
  <c r="W428" i="16"/>
  <c r="AF50" i="16"/>
  <c r="AD169" i="16"/>
  <c r="AV26" i="16"/>
  <c r="AX109" i="16"/>
  <c r="AE298" i="16"/>
  <c r="AI304" i="16"/>
  <c r="W113" i="16"/>
  <c r="AL302" i="16"/>
  <c r="AG132" i="16"/>
  <c r="H436" i="16"/>
  <c r="BA51" i="16"/>
  <c r="AV157" i="16"/>
  <c r="AI115" i="16"/>
  <c r="S180" i="16"/>
  <c r="AZ221" i="16"/>
  <c r="AH62" i="16"/>
  <c r="AD136" i="16"/>
  <c r="AO262" i="16"/>
  <c r="W192" i="16"/>
  <c r="Q144" i="16"/>
  <c r="AQ50" i="16"/>
  <c r="G127" i="16"/>
  <c r="X63" i="16"/>
  <c r="U65" i="16"/>
  <c r="AK7" i="16"/>
  <c r="AU502" i="16"/>
  <c r="E208" i="16"/>
  <c r="T24" i="16"/>
  <c r="AW100" i="16"/>
  <c r="D60" i="16"/>
  <c r="E23" i="16"/>
  <c r="F197" i="16"/>
  <c r="AU136" i="16"/>
  <c r="M38" i="16"/>
  <c r="AT33" i="16"/>
  <c r="R265" i="16"/>
  <c r="AK43" i="16"/>
  <c r="Z78" i="16"/>
  <c r="AH86" i="16"/>
  <c r="S13" i="16"/>
  <c r="I244" i="16"/>
  <c r="AE98" i="16"/>
  <c r="AX85" i="16"/>
  <c r="AE129" i="16"/>
  <c r="Y343" i="16"/>
  <c r="J152" i="16"/>
  <c r="AZ22" i="16"/>
  <c r="T209" i="16"/>
  <c r="AO242" i="16"/>
  <c r="N177" i="16"/>
  <c r="AT43" i="16"/>
  <c r="J205" i="16"/>
  <c r="N30" i="16"/>
  <c r="L132" i="16"/>
  <c r="U148" i="16"/>
  <c r="AY248" i="16"/>
  <c r="U226" i="16"/>
  <c r="E107" i="16"/>
  <c r="U278" i="16"/>
  <c r="AI59" i="16"/>
  <c r="AP41" i="16"/>
  <c r="K80" i="16"/>
  <c r="P83" i="16"/>
  <c r="AP263" i="16"/>
  <c r="AV153" i="16"/>
  <c r="AT183" i="16"/>
  <c r="D233" i="16"/>
  <c r="AK45" i="16"/>
  <c r="AV177" i="16"/>
  <c r="F132" i="16"/>
  <c r="AS378" i="16"/>
  <c r="X50" i="16"/>
  <c r="AO128" i="16"/>
  <c r="X24" i="16"/>
  <c r="P79" i="16"/>
  <c r="AD189" i="16"/>
  <c r="AL89" i="16"/>
  <c r="L174" i="16"/>
  <c r="AV151" i="16"/>
  <c r="AU53" i="16"/>
  <c r="Y48" i="16"/>
  <c r="AD159" i="16"/>
  <c r="P31" i="16"/>
  <c r="AK111" i="16"/>
  <c r="AW82" i="16"/>
  <c r="W102" i="16"/>
  <c r="J187" i="16"/>
  <c r="AB104" i="16"/>
  <c r="AW296" i="16"/>
  <c r="W262" i="16"/>
  <c r="AN72" i="16"/>
  <c r="AR197" i="16"/>
  <c r="AB214" i="16"/>
  <c r="AV210" i="16"/>
  <c r="AA39" i="16"/>
  <c r="T387" i="16"/>
  <c r="F55" i="16"/>
  <c r="S98" i="16"/>
  <c r="O239" i="16"/>
  <c r="Z290" i="16"/>
  <c r="P218" i="16"/>
  <c r="T14" i="16"/>
  <c r="S295" i="16"/>
  <c r="K56" i="16"/>
  <c r="AA285" i="16"/>
  <c r="AS99" i="16"/>
  <c r="AO82" i="16"/>
  <c r="AV226" i="16"/>
  <c r="P165" i="16"/>
  <c r="R276" i="16"/>
  <c r="AK261" i="16"/>
  <c r="M93" i="16"/>
  <c r="W182" i="16"/>
  <c r="F249" i="16"/>
  <c r="D129" i="16"/>
  <c r="AW271" i="16"/>
  <c r="AV240" i="16"/>
  <c r="R78" i="16"/>
  <c r="Z161" i="16"/>
  <c r="F56" i="16"/>
  <c r="AF262" i="16"/>
  <c r="AE60" i="16"/>
  <c r="AH73" i="16"/>
  <c r="K88" i="16"/>
  <c r="T277" i="16"/>
  <c r="AY45" i="16"/>
  <c r="V137" i="16"/>
  <c r="R36" i="16"/>
  <c r="X334" i="16"/>
  <c r="D267" i="16"/>
  <c r="R44" i="16"/>
  <c r="AB99" i="16"/>
  <c r="BA383" i="16"/>
  <c r="AT116" i="16"/>
  <c r="Z353" i="16"/>
  <c r="AH41" i="16"/>
  <c r="AL35" i="16"/>
  <c r="Y91" i="16"/>
  <c r="AJ350" i="16"/>
  <c r="AO141" i="16"/>
  <c r="AK314" i="16"/>
  <c r="Y138" i="16"/>
  <c r="Y175" i="16"/>
  <c r="AQ148" i="16"/>
  <c r="G192" i="16"/>
  <c r="AW81" i="16"/>
  <c r="AE155" i="16"/>
  <c r="F288" i="16"/>
  <c r="AE48" i="16"/>
  <c r="AP70" i="16"/>
  <c r="S121" i="16"/>
  <c r="AF123" i="16"/>
  <c r="AG46" i="16"/>
  <c r="AS139" i="16"/>
  <c r="AS246" i="16"/>
  <c r="AL141" i="16"/>
  <c r="AA104" i="16"/>
  <c r="AC37" i="16"/>
  <c r="AB46" i="16"/>
  <c r="AN51" i="16"/>
  <c r="M259" i="16"/>
  <c r="AV112" i="16"/>
  <c r="AA91" i="16"/>
  <c r="J195" i="16"/>
  <c r="AD177" i="16"/>
  <c r="AB86" i="16"/>
  <c r="E160" i="16"/>
  <c r="AX155" i="16"/>
  <c r="Y114" i="16"/>
  <c r="M31" i="16"/>
  <c r="AB143" i="16"/>
  <c r="AL227" i="16"/>
  <c r="AY36" i="16"/>
  <c r="AC121" i="16"/>
  <c r="AX238" i="16"/>
  <c r="AB196" i="16"/>
  <c r="AG40" i="16"/>
  <c r="W236" i="16"/>
  <c r="V132" i="16"/>
  <c r="AR280" i="16"/>
  <c r="AQ51" i="16"/>
  <c r="AO282" i="16"/>
  <c r="AB45" i="16"/>
  <c r="I250" i="16"/>
  <c r="W261" i="16"/>
  <c r="AJ140" i="16"/>
  <c r="AP162" i="16"/>
  <c r="AO73" i="16"/>
  <c r="AG322" i="16"/>
  <c r="R376" i="16"/>
  <c r="AA446" i="16"/>
  <c r="AM33" i="16"/>
  <c r="F161" i="16"/>
  <c r="M227" i="16"/>
  <c r="Z124" i="16"/>
  <c r="AB144" i="16"/>
  <c r="AX119" i="16"/>
  <c r="Q143" i="16"/>
  <c r="AE51" i="16"/>
  <c r="Z310" i="16"/>
  <c r="W65" i="16"/>
  <c r="AF101" i="16"/>
  <c r="G183" i="16"/>
  <c r="AC319" i="16"/>
  <c r="AZ98" i="16"/>
  <c r="O101" i="16"/>
  <c r="AJ83" i="16"/>
  <c r="V317" i="16"/>
  <c r="AG244" i="16"/>
  <c r="AG343" i="16"/>
  <c r="Y211" i="16"/>
  <c r="Z236" i="16"/>
  <c r="BA63" i="16"/>
  <c r="Y73" i="16"/>
  <c r="G59" i="16"/>
  <c r="AY75" i="16"/>
  <c r="I341" i="16"/>
  <c r="J107" i="16"/>
  <c r="X46" i="16"/>
  <c r="H128" i="16"/>
  <c r="AO41" i="16"/>
  <c r="AF394" i="16"/>
  <c r="L158" i="16"/>
  <c r="AT96" i="16"/>
  <c r="AQ58" i="16"/>
  <c r="AE244" i="16"/>
  <c r="I202" i="16"/>
  <c r="BA82" i="16"/>
  <c r="AG95" i="16"/>
  <c r="T106" i="16"/>
  <c r="AA34" i="16"/>
  <c r="AM137" i="16"/>
  <c r="AH233" i="16"/>
  <c r="AA98" i="16"/>
  <c r="AZ90" i="16"/>
  <c r="AA245" i="16"/>
  <c r="AW241" i="16"/>
  <c r="K178" i="16"/>
  <c r="AE136" i="16"/>
  <c r="I211" i="16"/>
  <c r="AM143" i="16"/>
  <c r="W42" i="16"/>
  <c r="R199" i="16"/>
  <c r="AM347" i="16"/>
  <c r="W79" i="16"/>
  <c r="AS41" i="16"/>
  <c r="AP231" i="16"/>
  <c r="Y238" i="16"/>
  <c r="Q425" i="16"/>
  <c r="AA297" i="16"/>
  <c r="U179" i="16"/>
  <c r="I96" i="16"/>
  <c r="AR229" i="16"/>
  <c r="T223" i="16"/>
  <c r="E18" i="16"/>
  <c r="BA289" i="16"/>
  <c r="AT255" i="16"/>
  <c r="O268" i="16"/>
  <c r="T73" i="16"/>
  <c r="AP323" i="16"/>
  <c r="AO233" i="16"/>
  <c r="Y158" i="16"/>
  <c r="S262" i="16"/>
  <c r="J261" i="16"/>
  <c r="X175" i="16"/>
  <c r="F181" i="16"/>
  <c r="W3" i="16"/>
  <c r="AY358" i="16"/>
  <c r="F46" i="16"/>
  <c r="R267" i="16"/>
  <c r="W420" i="16"/>
  <c r="AC52" i="16"/>
  <c r="AB129" i="16"/>
  <c r="AJ3" i="16"/>
  <c r="T127" i="16"/>
  <c r="AH117" i="16"/>
  <c r="AO200" i="16"/>
  <c r="AD109" i="16"/>
  <c r="Q233" i="16"/>
  <c r="AG208" i="16"/>
  <c r="AX139" i="16"/>
  <c r="AU292" i="16"/>
  <c r="AZ251" i="16"/>
  <c r="H72" i="16"/>
  <c r="AF61" i="16"/>
  <c r="AO23" i="16"/>
  <c r="W226" i="16"/>
  <c r="P52" i="16"/>
  <c r="F169" i="16"/>
  <c r="W45" i="16"/>
  <c r="E12" i="16"/>
  <c r="AS160" i="16"/>
  <c r="AF109" i="16"/>
  <c r="T176" i="16"/>
  <c r="AL162" i="16"/>
  <c r="AB140" i="16"/>
  <c r="AE81" i="16"/>
  <c r="AG120" i="16"/>
  <c r="AX261" i="16"/>
  <c r="AU188" i="16"/>
  <c r="AQ175" i="16"/>
  <c r="H311" i="16"/>
  <c r="F218" i="16"/>
  <c r="AX199" i="16"/>
  <c r="D286" i="16"/>
  <c r="AG227" i="16"/>
  <c r="AG213" i="16"/>
  <c r="N128" i="16"/>
  <c r="AT108" i="16"/>
  <c r="AO270" i="16"/>
  <c r="AH164" i="16"/>
  <c r="E154" i="16"/>
  <c r="L305" i="16"/>
  <c r="AC84" i="16"/>
  <c r="AB216" i="16"/>
  <c r="S229" i="16"/>
  <c r="AW123" i="16"/>
  <c r="AC41" i="16"/>
  <c r="U146" i="16"/>
  <c r="AJ69" i="16"/>
  <c r="AE253" i="16"/>
  <c r="Q120" i="16"/>
  <c r="AY67" i="16"/>
  <c r="AM88" i="16"/>
  <c r="Z286" i="16"/>
  <c r="AX27" i="16"/>
  <c r="K205" i="16"/>
  <c r="R318" i="16"/>
  <c r="D18" i="16"/>
  <c r="AA316" i="16"/>
  <c r="AW266" i="16"/>
  <c r="G68" i="16"/>
  <c r="BA38" i="16"/>
  <c r="N89" i="16"/>
  <c r="E141" i="16"/>
  <c r="F34" i="16"/>
  <c r="AI9" i="16"/>
  <c r="G119" i="16"/>
  <c r="AM57" i="16"/>
  <c r="Z68" i="16"/>
  <c r="R37" i="16"/>
  <c r="AE18" i="16"/>
  <c r="AT204" i="16"/>
  <c r="AN356" i="16"/>
  <c r="M85" i="16"/>
  <c r="X62" i="16"/>
  <c r="AY46" i="16"/>
  <c r="AP362" i="16"/>
  <c r="AU400" i="16"/>
  <c r="Z95" i="16"/>
  <c r="G103" i="16"/>
  <c r="AS281" i="16"/>
  <c r="K219" i="16"/>
  <c r="D58" i="16"/>
  <c r="AD99" i="16"/>
  <c r="L134" i="16"/>
  <c r="G159" i="16"/>
  <c r="AS67" i="16"/>
  <c r="AE145" i="16"/>
  <c r="AI146" i="16"/>
  <c r="R134" i="16"/>
  <c r="N66" i="16"/>
  <c r="AG45" i="16"/>
  <c r="J171" i="16"/>
  <c r="AI62" i="16"/>
  <c r="AG295" i="16"/>
  <c r="AS114" i="16"/>
  <c r="AL100" i="16"/>
  <c r="H155" i="16"/>
  <c r="AT123" i="16"/>
  <c r="F17" i="16"/>
  <c r="U80" i="16"/>
  <c r="AU150" i="16"/>
  <c r="N500" i="16"/>
  <c r="AY68" i="16"/>
  <c r="G76" i="16"/>
  <c r="AV144" i="16"/>
  <c r="AA227" i="16"/>
  <c r="AQ297" i="16"/>
  <c r="Q149" i="16"/>
  <c r="AP69" i="16"/>
  <c r="H197" i="16"/>
  <c r="E68" i="16"/>
  <c r="BA147" i="16"/>
  <c r="AL33" i="16"/>
  <c r="W152" i="16"/>
  <c r="D221" i="16"/>
  <c r="BA247" i="16"/>
  <c r="AW162" i="16"/>
  <c r="AC94" i="16"/>
  <c r="AK276" i="16"/>
  <c r="AO195" i="16"/>
  <c r="AN220" i="16"/>
  <c r="AC210" i="16"/>
  <c r="R118" i="16"/>
  <c r="Q206" i="16"/>
  <c r="D228" i="16"/>
  <c r="W284" i="16"/>
  <c r="W368" i="16"/>
  <c r="AJ242" i="16"/>
  <c r="AO102" i="16"/>
  <c r="N27" i="16"/>
  <c r="V103" i="16"/>
  <c r="AM37" i="16"/>
  <c r="AW216" i="16"/>
  <c r="L12" i="16"/>
  <c r="AE256" i="16"/>
  <c r="E65" i="16"/>
  <c r="AQ204" i="16"/>
  <c r="AX91" i="16"/>
  <c r="J60" i="16"/>
  <c r="AV57" i="16"/>
  <c r="M234" i="16"/>
  <c r="K151" i="16"/>
  <c r="D78" i="16"/>
  <c r="AU209" i="16"/>
  <c r="AA94" i="16"/>
  <c r="AR201" i="16"/>
  <c r="AU79" i="16"/>
  <c r="U241" i="16"/>
  <c r="F69" i="16"/>
  <c r="J121" i="16"/>
  <c r="AY26" i="16"/>
  <c r="AH248" i="16"/>
  <c r="AW135" i="16"/>
  <c r="AU43" i="16"/>
  <c r="AR352" i="16"/>
  <c r="AL57" i="16"/>
  <c r="AD28" i="16"/>
  <c r="S68" i="16"/>
  <c r="G64" i="16"/>
  <c r="E55" i="16"/>
  <c r="D128" i="16"/>
  <c r="P37" i="16"/>
  <c r="S221" i="16"/>
  <c r="AC264" i="16"/>
  <c r="L126" i="16"/>
  <c r="AS138" i="16"/>
  <c r="AJ20" i="16"/>
  <c r="AL163" i="16"/>
  <c r="AZ198" i="16"/>
  <c r="AI92" i="16"/>
  <c r="Z139" i="16"/>
  <c r="AW156" i="16"/>
  <c r="AT190" i="16"/>
  <c r="AJ51" i="16"/>
  <c r="U54" i="16"/>
  <c r="E127" i="16"/>
  <c r="AO142" i="16"/>
  <c r="N159" i="16"/>
  <c r="AY55" i="16"/>
  <c r="AB146" i="16"/>
  <c r="AU60" i="16"/>
  <c r="AK215" i="16"/>
  <c r="G220" i="16"/>
  <c r="AO59" i="16"/>
  <c r="AR54" i="16"/>
  <c r="S168" i="16"/>
  <c r="AV254" i="16"/>
  <c r="Q41" i="16"/>
  <c r="AU161" i="16"/>
  <c r="AT244" i="16"/>
  <c r="Y109" i="16"/>
  <c r="U185" i="16"/>
  <c r="AV30" i="16"/>
  <c r="AZ21" i="16"/>
  <c r="AH168" i="16"/>
  <c r="W84" i="16"/>
  <c r="AH185" i="16"/>
  <c r="I156" i="16"/>
  <c r="Y215" i="16"/>
  <c r="AQ13" i="16"/>
  <c r="AK247" i="16"/>
  <c r="H160" i="16"/>
  <c r="D268" i="16"/>
  <c r="AZ145" i="16"/>
  <c r="P134" i="16"/>
  <c r="J253" i="16"/>
  <c r="H63" i="16"/>
  <c r="J364" i="16"/>
  <c r="AN125" i="16"/>
  <c r="T93" i="16"/>
  <c r="O205" i="16"/>
  <c r="U15" i="16"/>
  <c r="P217" i="16"/>
  <c r="AC233" i="16"/>
  <c r="E333" i="16"/>
  <c r="Q90" i="16"/>
  <c r="AP345" i="16"/>
  <c r="I53" i="16"/>
  <c r="AS231" i="16"/>
  <c r="U77" i="16"/>
  <c r="G175" i="16"/>
  <c r="E247" i="16"/>
  <c r="U60" i="16"/>
  <c r="F147" i="16"/>
  <c r="AK90" i="16"/>
  <c r="T174" i="16"/>
  <c r="AS236" i="16"/>
  <c r="AF197" i="16"/>
  <c r="AD259" i="16"/>
  <c r="O134" i="16"/>
  <c r="J219" i="16"/>
  <c r="AM29" i="16"/>
  <c r="AM286" i="16"/>
  <c r="P114" i="16"/>
  <c r="AJ262" i="16"/>
  <c r="AL73" i="16"/>
  <c r="AU233" i="16"/>
  <c r="AK381" i="16"/>
  <c r="AW351" i="16"/>
  <c r="V220" i="16"/>
  <c r="W197" i="16"/>
  <c r="AA228" i="16"/>
  <c r="AL159" i="16"/>
  <c r="Z171" i="16"/>
  <c r="X148" i="16"/>
  <c r="AX38" i="16"/>
  <c r="AZ115" i="16"/>
  <c r="W143" i="16"/>
  <c r="AW115" i="16"/>
  <c r="K111" i="16"/>
  <c r="AS29" i="16"/>
  <c r="AM217" i="16"/>
  <c r="AS135" i="16"/>
  <c r="AU242" i="16"/>
  <c r="I141" i="16"/>
  <c r="N233" i="16"/>
  <c r="R300" i="16"/>
  <c r="P56" i="16"/>
  <c r="AM275" i="16"/>
  <c r="L187" i="16"/>
  <c r="AZ64" i="16"/>
  <c r="R255" i="16"/>
  <c r="N225" i="16"/>
  <c r="AV70" i="16"/>
  <c r="G337" i="16"/>
  <c r="AA60" i="16"/>
  <c r="S194" i="16"/>
  <c r="AX46" i="16"/>
  <c r="AI87" i="16"/>
  <c r="P257" i="16"/>
  <c r="AO229" i="16"/>
  <c r="AI112" i="16"/>
  <c r="AO291" i="16"/>
  <c r="AB82" i="16"/>
  <c r="T29" i="16"/>
  <c r="AK36" i="16"/>
  <c r="O177" i="16"/>
  <c r="AP169" i="16"/>
  <c r="AD379" i="16"/>
  <c r="AJ71" i="16"/>
  <c r="AC251" i="16"/>
  <c r="M276" i="16"/>
  <c r="AE191" i="16"/>
  <c r="AH84" i="16"/>
  <c r="AK75" i="16"/>
  <c r="AK207" i="16"/>
  <c r="P68" i="16"/>
  <c r="AD203" i="16"/>
  <c r="AD3" i="16"/>
  <c r="AH53" i="16"/>
  <c r="AB186" i="16"/>
  <c r="AH30" i="16"/>
  <c r="AI96" i="16"/>
  <c r="AS225" i="16"/>
  <c r="X3" i="16"/>
  <c r="I70" i="16"/>
  <c r="Z107" i="16"/>
  <c r="W248" i="16"/>
  <c r="R286" i="16"/>
  <c r="Q76" i="16"/>
  <c r="R130" i="16"/>
  <c r="J84" i="16"/>
  <c r="I46" i="16"/>
  <c r="W72" i="16"/>
  <c r="AR171" i="16"/>
  <c r="AY138" i="16"/>
  <c r="AL121" i="16"/>
  <c r="AK83" i="16"/>
  <c r="D192" i="16"/>
  <c r="AZ214" i="16"/>
  <c r="O155" i="16"/>
  <c r="AX12" i="16"/>
  <c r="I370" i="16"/>
  <c r="E288" i="16"/>
  <c r="I54" i="16"/>
  <c r="U311" i="16"/>
  <c r="AW150" i="16"/>
  <c r="P243" i="16"/>
  <c r="N318" i="16"/>
  <c r="AI262" i="16"/>
  <c r="BA127" i="16"/>
  <c r="E57" i="16"/>
  <c r="AV141" i="16"/>
  <c r="E105" i="16"/>
  <c r="T75" i="16"/>
  <c r="F217" i="16"/>
  <c r="S392" i="16"/>
  <c r="AN180" i="16"/>
  <c r="I19" i="16"/>
  <c r="AO235" i="16"/>
  <c r="AJ137" i="16"/>
  <c r="AE189" i="16"/>
  <c r="AE15" i="16"/>
  <c r="AS191" i="16"/>
  <c r="AV265" i="16"/>
  <c r="AB172" i="16"/>
  <c r="AE178" i="16"/>
  <c r="J61" i="16"/>
  <c r="O131" i="16"/>
  <c r="AA143" i="16"/>
  <c r="AQ283" i="16"/>
  <c r="AO77" i="16"/>
  <c r="Z81" i="16"/>
  <c r="AH74" i="16"/>
  <c r="O46" i="16"/>
  <c r="I170" i="16"/>
  <c r="R320" i="16"/>
  <c r="O256" i="16"/>
  <c r="AD81" i="16"/>
  <c r="AG108" i="16"/>
  <c r="AT402" i="16"/>
  <c r="O17" i="16"/>
  <c r="BA91" i="16"/>
  <c r="AH219" i="16"/>
  <c r="AX65" i="16"/>
  <c r="F281" i="16"/>
  <c r="D121" i="16"/>
  <c r="AD202" i="16"/>
  <c r="AM218" i="16"/>
  <c r="I152" i="16"/>
  <c r="AA226" i="16"/>
  <c r="L175" i="16"/>
  <c r="AT57" i="16"/>
  <c r="Q269" i="16"/>
  <c r="Z70" i="16"/>
  <c r="BA81" i="16"/>
  <c r="AU7" i="16"/>
  <c r="H158" i="16"/>
  <c r="H73" i="16"/>
  <c r="AN223" i="16"/>
  <c r="BA92" i="16"/>
  <c r="AT165" i="16"/>
  <c r="AT158" i="16"/>
  <c r="AF255" i="16"/>
  <c r="AZ222" i="16"/>
  <c r="J233" i="16"/>
  <c r="AK119" i="16"/>
  <c r="AQ44" i="16"/>
  <c r="AC90" i="16"/>
  <c r="J98" i="16"/>
  <c r="AC430" i="16"/>
  <c r="U236" i="16"/>
  <c r="AJ169" i="16"/>
  <c r="O240" i="16"/>
  <c r="AW231" i="16"/>
  <c r="O317" i="16"/>
  <c r="BA84" i="16"/>
  <c r="AT65" i="16"/>
  <c r="AQ5" i="16"/>
  <c r="AP33" i="16"/>
  <c r="J20" i="16"/>
  <c r="P188" i="16"/>
  <c r="V167" i="16"/>
  <c r="G293" i="16"/>
  <c r="N45" i="16"/>
  <c r="G117" i="16"/>
  <c r="U159" i="16"/>
  <c r="H79" i="16"/>
  <c r="R210" i="16"/>
  <c r="AG196" i="16"/>
  <c r="AN268" i="16"/>
  <c r="G94" i="16"/>
  <c r="G107" i="16"/>
  <c r="AX121" i="16"/>
  <c r="BA10" i="16"/>
  <c r="AP379" i="16"/>
  <c r="AH160" i="16"/>
  <c r="P302" i="16"/>
  <c r="G72" i="16"/>
  <c r="BA18" i="16"/>
  <c r="AJ48" i="16"/>
  <c r="D169" i="16"/>
  <c r="H223" i="16"/>
  <c r="K39" i="16"/>
  <c r="AQ53" i="16"/>
  <c r="AA157" i="16"/>
  <c r="Z2" i="16"/>
  <c r="AZ207" i="16"/>
  <c r="AH129" i="16"/>
  <c r="AO33" i="16"/>
  <c r="AD123" i="16"/>
  <c r="AT15" i="16"/>
  <c r="BA274" i="16"/>
  <c r="Y26" i="16"/>
  <c r="T90" i="16"/>
  <c r="L58" i="16"/>
  <c r="BA19" i="16"/>
  <c r="X269" i="16"/>
  <c r="S99" i="16"/>
  <c r="AO62" i="16"/>
  <c r="W78" i="16"/>
  <c r="AS106" i="16"/>
  <c r="AU271" i="16"/>
  <c r="AV32" i="16"/>
  <c r="AA122" i="16"/>
  <c r="AS180" i="16"/>
  <c r="J108" i="16"/>
  <c r="F72" i="16"/>
  <c r="AT126" i="16"/>
  <c r="AX178" i="16"/>
  <c r="AU54" i="16"/>
  <c r="AZ266" i="16"/>
  <c r="AC73" i="16"/>
  <c r="X78" i="16"/>
  <c r="AS101" i="16"/>
  <c r="AZ33" i="16"/>
  <c r="L276" i="16"/>
  <c r="J143" i="16"/>
  <c r="AU116" i="16"/>
  <c r="Y178" i="16"/>
  <c r="W49" i="16"/>
  <c r="W250" i="16"/>
  <c r="AE204" i="16"/>
  <c r="BA202" i="16"/>
  <c r="AT227" i="16"/>
  <c r="AD226" i="16"/>
  <c r="AP160" i="16"/>
  <c r="Y309" i="16"/>
  <c r="P315" i="16"/>
  <c r="AD19" i="16"/>
  <c r="AZ181" i="16"/>
  <c r="W202" i="16"/>
  <c r="H237" i="16"/>
  <c r="V163" i="16"/>
  <c r="H46" i="16"/>
  <c r="AZ30" i="16"/>
  <c r="U222" i="16"/>
  <c r="AQ232" i="16"/>
  <c r="AF339" i="16"/>
  <c r="AV120" i="16"/>
  <c r="AC190" i="16"/>
  <c r="Y219" i="16"/>
  <c r="AG65" i="16"/>
  <c r="T120" i="16"/>
  <c r="E366" i="16"/>
  <c r="AQ73" i="16"/>
  <c r="AX248" i="16"/>
  <c r="W20" i="16"/>
  <c r="AK162" i="16"/>
  <c r="K180" i="16"/>
  <c r="AA71" i="16"/>
  <c r="AZ117" i="16"/>
  <c r="M126" i="16"/>
  <c r="H176" i="16"/>
  <c r="D131" i="16"/>
  <c r="V141" i="16"/>
  <c r="AQ31" i="16"/>
  <c r="AC223" i="16"/>
  <c r="AR301" i="16"/>
  <c r="AU35" i="16"/>
  <c r="AX164" i="16"/>
  <c r="X20" i="16"/>
  <c r="O269" i="16"/>
  <c r="AY110" i="16"/>
  <c r="AT109" i="16"/>
  <c r="X47" i="16"/>
  <c r="S283" i="16"/>
  <c r="AR213" i="16"/>
  <c r="F145" i="16"/>
  <c r="S80" i="16"/>
  <c r="AZ259" i="16"/>
  <c r="AX72" i="16"/>
  <c r="R39" i="16"/>
  <c r="AB183" i="16"/>
  <c r="AH209" i="16"/>
  <c r="E222" i="16"/>
  <c r="N359" i="16"/>
  <c r="AW260" i="16"/>
  <c r="AH230" i="16"/>
  <c r="AL411" i="16"/>
  <c r="AO192" i="16"/>
  <c r="AP268" i="16"/>
  <c r="F228" i="16"/>
  <c r="AS312" i="16"/>
  <c r="G65" i="16"/>
  <c r="Y227" i="16"/>
  <c r="F232" i="16"/>
  <c r="AZ209" i="16"/>
  <c r="E191" i="16"/>
  <c r="I188" i="16"/>
  <c r="BA14" i="16"/>
  <c r="AK217" i="16"/>
  <c r="AP280" i="16"/>
  <c r="AQ261" i="16"/>
  <c r="D159" i="16"/>
  <c r="R127" i="16"/>
  <c r="AP27" i="16"/>
  <c r="AM74" i="16"/>
  <c r="AX13" i="16"/>
  <c r="AZ347" i="16"/>
  <c r="AA66" i="16"/>
  <c r="AL12" i="16"/>
  <c r="T77" i="16"/>
  <c r="D145" i="16"/>
  <c r="AI130" i="16"/>
  <c r="H200" i="16"/>
  <c r="AC129" i="16"/>
  <c r="Y104" i="16"/>
  <c r="R56" i="16"/>
  <c r="E112" i="16"/>
  <c r="R149" i="16"/>
  <c r="Z71" i="16"/>
  <c r="BA273" i="16"/>
  <c r="J209" i="16"/>
  <c r="AL147" i="16"/>
  <c r="AJ28" i="16"/>
  <c r="J208" i="16"/>
  <c r="K198" i="16"/>
  <c r="AX282" i="16"/>
  <c r="AX245" i="16"/>
  <c r="BA246" i="16"/>
  <c r="U231" i="16"/>
  <c r="AN197" i="16"/>
  <c r="AL216" i="16"/>
  <c r="N272" i="16"/>
  <c r="K201" i="16"/>
  <c r="Z229" i="16"/>
  <c r="AY13" i="16"/>
  <c r="Z210" i="16"/>
  <c r="D84" i="16"/>
  <c r="O335" i="16"/>
  <c r="I173" i="16"/>
  <c r="AE152" i="16"/>
  <c r="AK56" i="16"/>
  <c r="AN175" i="16"/>
  <c r="AN170" i="16"/>
  <c r="G244" i="16"/>
  <c r="F257" i="16"/>
  <c r="J154" i="16"/>
  <c r="U207" i="16"/>
  <c r="W30" i="16"/>
  <c r="L262" i="16"/>
  <c r="AO72" i="16"/>
  <c r="U169" i="16"/>
  <c r="AI294" i="16"/>
  <c r="BA254" i="16"/>
  <c r="O67" i="16"/>
  <c r="AA126" i="16"/>
  <c r="AS168" i="16"/>
  <c r="I336" i="16"/>
  <c r="H265" i="16"/>
  <c r="AK173" i="16"/>
  <c r="AL186" i="16"/>
  <c r="J97" i="16"/>
  <c r="AK250" i="16"/>
  <c r="L211" i="16"/>
  <c r="U199" i="16"/>
  <c r="AL205" i="16"/>
  <c r="O103" i="16"/>
  <c r="AK63" i="16"/>
  <c r="AG48" i="16"/>
  <c r="V265" i="16"/>
  <c r="AO227" i="16"/>
  <c r="F116" i="16"/>
  <c r="W166" i="16"/>
  <c r="N122" i="16"/>
  <c r="E202" i="16"/>
  <c r="T130" i="16"/>
  <c r="F130" i="16"/>
  <c r="AC142" i="16"/>
  <c r="L155" i="16"/>
  <c r="AQ100" i="16"/>
  <c r="H93" i="16"/>
  <c r="J77" i="16"/>
  <c r="AK229" i="16"/>
  <c r="AV110" i="16"/>
  <c r="BA158" i="16"/>
  <c r="AA61" i="16"/>
  <c r="AP271" i="16"/>
  <c r="N112" i="16"/>
  <c r="T145" i="16"/>
  <c r="J71" i="16"/>
  <c r="P40" i="16"/>
  <c r="P113" i="16"/>
  <c r="T63" i="16"/>
  <c r="AT140" i="16"/>
  <c r="AB59" i="16"/>
  <c r="D50" i="16"/>
  <c r="Q36" i="16"/>
  <c r="AX410" i="16"/>
  <c r="K199" i="16"/>
  <c r="AL8" i="16"/>
  <c r="AE56" i="16"/>
  <c r="AR101" i="16"/>
  <c r="AP135" i="16"/>
  <c r="AW194" i="16"/>
  <c r="K165" i="16"/>
  <c r="H40" i="16"/>
  <c r="AV230" i="16"/>
  <c r="AT201" i="16"/>
  <c r="R164" i="16"/>
  <c r="G216" i="16"/>
  <c r="AK78" i="16"/>
  <c r="AX143" i="16"/>
  <c r="K157" i="16"/>
  <c r="AR144" i="16"/>
  <c r="X132" i="16"/>
  <c r="H137" i="16"/>
  <c r="AZ7" i="16"/>
  <c r="M44" i="16"/>
  <c r="AS96" i="16"/>
  <c r="AU88" i="16"/>
  <c r="S163" i="16"/>
  <c r="AT210" i="16"/>
  <c r="L295" i="16"/>
  <c r="M124" i="16"/>
  <c r="E81" i="16"/>
  <c r="AZ223" i="16"/>
  <c r="AZ285" i="16"/>
  <c r="L119" i="16"/>
  <c r="V185" i="16"/>
  <c r="AB111" i="16"/>
  <c r="S349" i="16"/>
  <c r="BA9" i="16"/>
  <c r="J291" i="16"/>
  <c r="BA80" i="16"/>
  <c r="AI223" i="16"/>
  <c r="E69" i="16"/>
  <c r="I192" i="16"/>
  <c r="AE211" i="16"/>
  <c r="AV28" i="16"/>
  <c r="AM31" i="16"/>
  <c r="AV235" i="16"/>
  <c r="AY195" i="16"/>
  <c r="AI120" i="16"/>
  <c r="S164" i="16"/>
  <c r="AB14" i="16"/>
  <c r="O83" i="16"/>
  <c r="K161" i="16"/>
  <c r="AJ39" i="16"/>
  <c r="AV179" i="16"/>
  <c r="D149" i="16"/>
  <c r="X126" i="16"/>
  <c r="N117" i="16"/>
  <c r="T265" i="16"/>
  <c r="AH88" i="16"/>
  <c r="AW239" i="16"/>
  <c r="AR28" i="16"/>
  <c r="AF102" i="16"/>
  <c r="AS171" i="16"/>
  <c r="X59" i="16"/>
  <c r="F216" i="16"/>
  <c r="Z231" i="16"/>
  <c r="AW193" i="16"/>
  <c r="AN23" i="16"/>
  <c r="S77" i="16"/>
  <c r="E214" i="16"/>
  <c r="AM190" i="16"/>
  <c r="AS403" i="16"/>
  <c r="AP95" i="16"/>
  <c r="R87" i="16"/>
  <c r="X199" i="16"/>
  <c r="AW224" i="16"/>
  <c r="Q142" i="16"/>
  <c r="Z76" i="16"/>
  <c r="AQ42" i="16"/>
  <c r="S275" i="16"/>
  <c r="AG156" i="16"/>
  <c r="G240" i="16"/>
  <c r="AT67" i="16"/>
  <c r="AG10" i="16"/>
  <c r="AV202" i="16"/>
  <c r="V45" i="16"/>
  <c r="L235" i="16"/>
  <c r="AM222" i="16"/>
  <c r="AD251" i="16"/>
  <c r="R143" i="16"/>
  <c r="BA219" i="16"/>
  <c r="Y200" i="16"/>
  <c r="U176" i="16"/>
  <c r="AF82" i="16"/>
  <c r="AE175" i="16"/>
  <c r="AG8" i="16"/>
  <c r="AB240" i="16"/>
  <c r="X368" i="16"/>
  <c r="W136" i="16"/>
  <c r="AB2" i="16"/>
  <c r="Z213" i="16"/>
  <c r="Z276" i="16"/>
  <c r="V67" i="16"/>
  <c r="AW3" i="16"/>
  <c r="S189" i="16"/>
  <c r="Q74" i="16"/>
  <c r="L45" i="16"/>
  <c r="S62" i="16"/>
  <c r="AH424" i="16"/>
  <c r="D353" i="16"/>
  <c r="D179" i="16"/>
  <c r="AA13" i="16"/>
  <c r="AE91" i="16"/>
  <c r="AI41" i="16"/>
  <c r="AB117" i="16"/>
  <c r="AA218" i="16"/>
  <c r="AR23" i="16"/>
  <c r="P132" i="16"/>
  <c r="AB232" i="16"/>
  <c r="I158" i="16"/>
  <c r="AE162" i="16"/>
  <c r="T296" i="16"/>
  <c r="H317" i="16"/>
  <c r="AH78" i="16"/>
  <c r="AV315" i="16"/>
  <c r="O264" i="16"/>
  <c r="Q183" i="16"/>
  <c r="J461" i="16"/>
  <c r="P116" i="16"/>
  <c r="W348" i="16"/>
  <c r="S124" i="16"/>
  <c r="F73" i="16"/>
  <c r="J188" i="16"/>
  <c r="O301" i="16"/>
  <c r="AW67" i="16"/>
  <c r="N96" i="16"/>
  <c r="E50" i="16"/>
  <c r="AJ66" i="16"/>
  <c r="F133" i="16"/>
  <c r="I58" i="16"/>
  <c r="T182" i="16"/>
  <c r="AC235" i="16"/>
  <c r="AH140" i="16"/>
  <c r="AS74" i="16"/>
  <c r="AW168" i="16"/>
  <c r="AU126" i="16"/>
  <c r="AF293" i="16"/>
  <c r="U465" i="16"/>
  <c r="AQ268" i="16"/>
  <c r="AV234" i="16"/>
  <c r="I50" i="16"/>
  <c r="AB8" i="16"/>
  <c r="AY343" i="16"/>
  <c r="N40" i="16"/>
  <c r="I175" i="16"/>
  <c r="U162" i="16"/>
  <c r="AJ91" i="16"/>
  <c r="H130" i="16"/>
  <c r="U58" i="16"/>
  <c r="AV72" i="16"/>
  <c r="K140" i="16"/>
  <c r="Y135" i="16"/>
  <c r="AJ52" i="16"/>
  <c r="K87" i="16"/>
  <c r="J50" i="16"/>
  <c r="T47" i="16"/>
  <c r="X161" i="16"/>
  <c r="AQ90" i="16"/>
  <c r="AV204" i="16"/>
  <c r="T337" i="16"/>
  <c r="AJ118" i="16"/>
  <c r="AC216" i="16"/>
  <c r="W39" i="16"/>
  <c r="AP88" i="16"/>
  <c r="AR414" i="16"/>
  <c r="AT248" i="16"/>
  <c r="AL200" i="16"/>
  <c r="AV176" i="16"/>
  <c r="AN221" i="16"/>
  <c r="K227" i="16"/>
  <c r="Q209" i="16"/>
  <c r="I181" i="16"/>
  <c r="AL69" i="16"/>
  <c r="N64" i="16"/>
  <c r="AP215" i="16"/>
  <c r="N164" i="16"/>
  <c r="AE360" i="16"/>
  <c r="AO190" i="16"/>
  <c r="AA221" i="16"/>
  <c r="H169" i="16"/>
  <c r="AE75" i="16"/>
  <c r="Z221" i="16"/>
  <c r="W150" i="16"/>
  <c r="AB124" i="16"/>
  <c r="G50" i="16"/>
  <c r="AW269" i="16"/>
  <c r="O252" i="16"/>
  <c r="AU30" i="16"/>
  <c r="I33" i="16"/>
  <c r="H56" i="16"/>
  <c r="P104" i="16"/>
  <c r="K10" i="16"/>
  <c r="BA250" i="16"/>
  <c r="AL61" i="16"/>
  <c r="H76" i="16"/>
  <c r="AG126" i="16"/>
  <c r="E131" i="16"/>
  <c r="E48" i="16"/>
  <c r="V301" i="16"/>
  <c r="AT277" i="16"/>
  <c r="K267" i="16"/>
  <c r="N255" i="16"/>
  <c r="V52" i="16"/>
  <c r="AH283" i="16"/>
  <c r="AS196" i="16"/>
  <c r="AX232" i="16"/>
  <c r="Y167" i="16"/>
  <c r="Y303" i="16"/>
  <c r="M25" i="16"/>
  <c r="L328" i="16"/>
  <c r="Y24" i="16"/>
  <c r="AZ46" i="16"/>
  <c r="AN50" i="16"/>
  <c r="AE117" i="16"/>
  <c r="AJ125" i="16"/>
  <c r="Z75" i="16"/>
  <c r="Z46" i="16"/>
  <c r="AQ78" i="16"/>
  <c r="AE37" i="16"/>
  <c r="T339" i="16"/>
  <c r="AW39" i="16"/>
  <c r="AI140" i="16"/>
  <c r="N72" i="16"/>
  <c r="F156" i="16"/>
  <c r="AJ290" i="16"/>
  <c r="AQ221" i="16"/>
  <c r="AI11" i="16"/>
  <c r="D148" i="16"/>
  <c r="AM308" i="16"/>
  <c r="T494" i="16"/>
  <c r="G197" i="16"/>
  <c r="K67" i="16"/>
  <c r="E249" i="16"/>
  <c r="AX125" i="16"/>
  <c r="AN84" i="16"/>
  <c r="AB22" i="16"/>
  <c r="AY284" i="16"/>
  <c r="AL204" i="16"/>
  <c r="Q163" i="16"/>
  <c r="AP47" i="16"/>
  <c r="Z280" i="16"/>
  <c r="AF132" i="16"/>
  <c r="AA44" i="16"/>
  <c r="R309" i="16"/>
  <c r="R163" i="16"/>
  <c r="AL180" i="16"/>
  <c r="AL191" i="16"/>
  <c r="F97" i="16"/>
  <c r="E217" i="16"/>
  <c r="AL29" i="16"/>
  <c r="AB108" i="16"/>
  <c r="AC64" i="16"/>
  <c r="BA43" i="16"/>
  <c r="AA9" i="16"/>
  <c r="V53" i="16"/>
  <c r="AC285" i="16"/>
  <c r="H157" i="16"/>
  <c r="AP99" i="16"/>
  <c r="M218" i="16"/>
  <c r="AK154" i="16"/>
  <c r="BA160" i="16"/>
  <c r="E136" i="16"/>
  <c r="AE66" i="16"/>
  <c r="AP238" i="16"/>
  <c r="N31" i="16"/>
  <c r="AL97" i="16"/>
  <c r="K326" i="16"/>
  <c r="AS333" i="16"/>
  <c r="AP161" i="16"/>
  <c r="U168" i="16"/>
  <c r="AZ56" i="16"/>
  <c r="O72" i="16"/>
  <c r="Q107" i="16"/>
  <c r="AF120" i="16"/>
  <c r="X15" i="16"/>
  <c r="P162" i="16"/>
  <c r="AO171" i="16"/>
  <c r="T225" i="16"/>
  <c r="U117" i="16"/>
  <c r="AD265" i="16"/>
  <c r="AC205" i="16"/>
  <c r="AS217" i="16"/>
  <c r="AZ183" i="16"/>
  <c r="AJ59" i="16"/>
  <c r="AI71" i="16"/>
  <c r="I207" i="16"/>
  <c r="AF43" i="16"/>
  <c r="AY99" i="16"/>
  <c r="AR56" i="16"/>
  <c r="E209" i="16"/>
  <c r="O68" i="16"/>
  <c r="AM107" i="16"/>
  <c r="M58" i="16"/>
  <c r="AE116" i="16"/>
  <c r="AA119" i="16"/>
  <c r="AO240" i="16"/>
  <c r="AT68" i="16"/>
  <c r="BA279" i="16"/>
  <c r="E432" i="16"/>
  <c r="AU25" i="16"/>
  <c r="F50" i="16"/>
  <c r="W245" i="16"/>
  <c r="AF55" i="16"/>
  <c r="AZ101" i="16"/>
  <c r="AS345" i="16"/>
  <c r="AA266" i="16"/>
  <c r="AR139" i="16"/>
  <c r="I113" i="16"/>
  <c r="H129" i="16"/>
  <c r="AR100" i="16"/>
  <c r="P289" i="16"/>
  <c r="S318" i="16"/>
  <c r="Z187" i="16"/>
  <c r="N103" i="16"/>
  <c r="S59" i="16"/>
  <c r="AZ279" i="16"/>
  <c r="AS298" i="16"/>
  <c r="AR22" i="16"/>
  <c r="AN146" i="16"/>
  <c r="E314" i="16"/>
  <c r="T210" i="16"/>
  <c r="AE83" i="16"/>
  <c r="E144" i="16"/>
  <c r="AN141" i="16"/>
  <c r="AW21" i="16"/>
  <c r="AB184" i="16"/>
  <c r="AY159" i="16"/>
  <c r="G4" i="16"/>
  <c r="W89" i="16"/>
  <c r="P128" i="16"/>
  <c r="Z216" i="16"/>
  <c r="F95" i="16"/>
  <c r="N29" i="16"/>
  <c r="Z125" i="16"/>
  <c r="K293" i="16"/>
  <c r="AY264" i="16"/>
  <c r="V86" i="16"/>
  <c r="S49" i="16"/>
  <c r="AK181" i="16"/>
  <c r="Z393" i="16"/>
  <c r="H164" i="16"/>
  <c r="E201" i="16"/>
  <c r="Y30" i="16"/>
  <c r="AB194" i="16"/>
  <c r="AL65" i="16"/>
  <c r="AB54" i="16"/>
  <c r="AQ144" i="16"/>
  <c r="AQ213" i="16"/>
  <c r="K20" i="16"/>
  <c r="AI171" i="16"/>
  <c r="E172" i="16"/>
  <c r="AV116" i="16"/>
  <c r="BA78" i="16"/>
  <c r="AE161" i="16"/>
  <c r="AZ293" i="16"/>
  <c r="AH127" i="16"/>
  <c r="AR41" i="16"/>
  <c r="AD349" i="16"/>
  <c r="AU253" i="16"/>
  <c r="AK22" i="16"/>
  <c r="T298" i="16"/>
  <c r="H59" i="16"/>
  <c r="V202" i="16"/>
  <c r="AB152" i="16"/>
  <c r="R261" i="16"/>
  <c r="V295" i="16"/>
  <c r="P102" i="16"/>
  <c r="Y277" i="16"/>
  <c r="AU160" i="16"/>
  <c r="AP57" i="16"/>
  <c r="AM216" i="16"/>
  <c r="BA161" i="16"/>
  <c r="J95" i="16"/>
  <c r="AF116" i="16"/>
  <c r="AD413" i="16"/>
  <c r="P158" i="16"/>
  <c r="AR47" i="16"/>
  <c r="G186" i="16"/>
  <c r="AF96" i="16"/>
  <c r="O115" i="16"/>
  <c r="AY206" i="16"/>
  <c r="I153" i="16"/>
  <c r="S136" i="16"/>
  <c r="P22" i="16"/>
  <c r="AZ60" i="16"/>
  <c r="AQ172" i="16"/>
  <c r="AN502" i="16"/>
  <c r="W148" i="16"/>
  <c r="AA17" i="16"/>
  <c r="AH202" i="16"/>
  <c r="AL289" i="16"/>
  <c r="V353" i="16"/>
  <c r="AZ165" i="16"/>
  <c r="AR296" i="16"/>
  <c r="M267" i="16"/>
  <c r="V182" i="16"/>
  <c r="AS366" i="16"/>
  <c r="P117" i="16"/>
  <c r="AQ88" i="16"/>
  <c r="L99" i="16"/>
  <c r="AL233" i="16"/>
  <c r="K294" i="16"/>
  <c r="F264" i="16"/>
  <c r="AR234" i="16"/>
  <c r="P173" i="16"/>
  <c r="P326" i="16"/>
  <c r="AG19" i="16"/>
  <c r="T123" i="16"/>
  <c r="X152" i="16"/>
  <c r="AT149" i="16"/>
  <c r="AE43" i="16"/>
  <c r="AS54" i="16"/>
  <c r="F67" i="16"/>
  <c r="AH113" i="16"/>
  <c r="S356" i="16"/>
  <c r="D210" i="16"/>
  <c r="AR146" i="16"/>
  <c r="I111" i="16"/>
  <c r="S55" i="16"/>
  <c r="U113" i="16"/>
  <c r="V48" i="16"/>
  <c r="AP154" i="16"/>
  <c r="AP87" i="16"/>
  <c r="I179" i="16"/>
  <c r="O122" i="16"/>
  <c r="G113" i="16"/>
  <c r="AQ303" i="16"/>
  <c r="H117" i="16"/>
  <c r="AD57" i="16"/>
  <c r="AQ128" i="16"/>
  <c r="P216" i="16"/>
  <c r="AL194" i="16"/>
  <c r="BA93" i="16"/>
  <c r="F205" i="16"/>
  <c r="X153" i="16"/>
  <c r="AW379" i="16"/>
  <c r="AL166" i="16"/>
  <c r="X70" i="16"/>
  <c r="AM221" i="16"/>
  <c r="AB49" i="16"/>
  <c r="AC117" i="16"/>
  <c r="D232" i="16"/>
  <c r="AN145" i="16"/>
  <c r="AT191" i="16"/>
  <c r="K251" i="16"/>
  <c r="E332" i="16"/>
  <c r="AV92" i="16"/>
  <c r="AU12" i="16"/>
  <c r="AY112" i="16"/>
  <c r="I274" i="16"/>
  <c r="Y100" i="16"/>
  <c r="P124" i="16"/>
  <c r="AS213" i="16"/>
  <c r="L93" i="16"/>
  <c r="AG56" i="16"/>
  <c r="AA142" i="16"/>
  <c r="AM87" i="16"/>
  <c r="AO237" i="16"/>
  <c r="AU57" i="16"/>
  <c r="X226" i="16"/>
  <c r="Q295" i="16"/>
  <c r="BA99" i="16"/>
  <c r="AP320" i="16"/>
  <c r="AP71" i="16"/>
  <c r="Q48" i="16"/>
  <c r="AF150" i="16"/>
  <c r="T40" i="16"/>
  <c r="AK92" i="16"/>
  <c r="AE8" i="16"/>
  <c r="M265" i="16"/>
  <c r="AI101" i="16"/>
  <c r="AO21" i="16"/>
  <c r="R2" i="16"/>
  <c r="V334" i="16"/>
  <c r="L334" i="16"/>
  <c r="L189" i="16"/>
  <c r="AA310" i="16"/>
  <c r="AR99" i="16"/>
  <c r="O144" i="16"/>
  <c r="F123" i="16"/>
  <c r="AL46" i="16"/>
  <c r="U306" i="16"/>
  <c r="AZ276" i="16"/>
  <c r="I277" i="16"/>
  <c r="AL146" i="16"/>
  <c r="AG371" i="16"/>
  <c r="M252" i="16"/>
  <c r="V198" i="16"/>
  <c r="AS178" i="16"/>
  <c r="I94" i="16"/>
  <c r="AK246" i="16"/>
  <c r="AL329" i="16"/>
  <c r="Y419" i="16"/>
  <c r="K121" i="16"/>
  <c r="AU279" i="16"/>
  <c r="AA215" i="16"/>
  <c r="AK59" i="16"/>
  <c r="AP67" i="16"/>
  <c r="AT103" i="16"/>
  <c r="AC194" i="16"/>
  <c r="H356" i="16"/>
  <c r="M245" i="16"/>
  <c r="AC302" i="16"/>
  <c r="Q64" i="16"/>
  <c r="AV349" i="16"/>
  <c r="AE125" i="16"/>
  <c r="Q139" i="16"/>
  <c r="AR184" i="16"/>
  <c r="AX99" i="16"/>
  <c r="M170" i="16"/>
  <c r="AE200" i="16"/>
  <c r="AZ175" i="16"/>
  <c r="M298" i="16"/>
  <c r="U186" i="16"/>
  <c r="BA33" i="16"/>
  <c r="K139" i="16"/>
  <c r="Y8" i="16"/>
  <c r="AE329" i="16"/>
  <c r="J260" i="16"/>
  <c r="W201" i="16"/>
  <c r="G316" i="16"/>
  <c r="AO293" i="16"/>
  <c r="AY151" i="16"/>
  <c r="AI20" i="16"/>
  <c r="T6" i="16"/>
  <c r="AK175" i="16"/>
  <c r="AP439" i="16"/>
  <c r="AP37" i="16"/>
  <c r="AC265" i="16"/>
  <c r="AE144" i="16"/>
  <c r="F330" i="16"/>
  <c r="AO86" i="16"/>
  <c r="U170" i="16"/>
  <c r="Q83" i="16"/>
  <c r="D80" i="16"/>
  <c r="Y39" i="16"/>
  <c r="AJ8" i="16"/>
  <c r="U161" i="16"/>
  <c r="AW17" i="16"/>
  <c r="G190" i="16"/>
  <c r="AW55" i="16"/>
  <c r="AW74" i="16"/>
  <c r="AT214" i="16"/>
  <c r="AK98" i="16"/>
  <c r="AK79" i="16"/>
  <c r="AJ295" i="16"/>
  <c r="Y188" i="16"/>
  <c r="AR84" i="16"/>
  <c r="AT104" i="16"/>
  <c r="G87" i="16"/>
  <c r="AG176" i="16"/>
  <c r="AM44" i="16"/>
  <c r="M96" i="16"/>
  <c r="AH156" i="16"/>
  <c r="AZ382" i="16"/>
  <c r="U64" i="16"/>
  <c r="AT38" i="16"/>
  <c r="E91" i="16"/>
  <c r="F81" i="16"/>
  <c r="U274" i="16"/>
  <c r="I16" i="16"/>
  <c r="Z215" i="16"/>
  <c r="AI193" i="16"/>
  <c r="AU106" i="16"/>
  <c r="AL139" i="16"/>
  <c r="AT90" i="16"/>
  <c r="G140" i="16"/>
  <c r="X302" i="16"/>
  <c r="AW200" i="16"/>
  <c r="Y145" i="16"/>
  <c r="Y52" i="16"/>
  <c r="AJ77" i="16"/>
  <c r="AC157" i="16"/>
  <c r="AT120" i="16"/>
  <c r="Q103" i="16"/>
  <c r="AJ139" i="16"/>
  <c r="AP106" i="16"/>
  <c r="BA54" i="16"/>
  <c r="Z51" i="16"/>
  <c r="J160" i="16"/>
  <c r="AE214" i="16"/>
  <c r="H97" i="16"/>
  <c r="Y165" i="16"/>
  <c r="AW144" i="16"/>
  <c r="AZ275" i="16"/>
  <c r="AS57" i="16"/>
  <c r="V42" i="16"/>
  <c r="AF219" i="16"/>
  <c r="AB181" i="16"/>
  <c r="AN189" i="16"/>
  <c r="R258" i="16"/>
  <c r="G53" i="16"/>
  <c r="AE212" i="16"/>
  <c r="AO10" i="16"/>
  <c r="BA59" i="16"/>
  <c r="AE303" i="16"/>
  <c r="BA418" i="16"/>
  <c r="AX250" i="16"/>
  <c r="F238" i="16"/>
  <c r="AC334" i="16"/>
  <c r="Z208" i="16"/>
  <c r="AR305" i="16"/>
  <c r="M109" i="16"/>
  <c r="P251" i="16"/>
  <c r="K242" i="16"/>
  <c r="T142" i="16"/>
  <c r="J6" i="16"/>
  <c r="AK216" i="16"/>
  <c r="AU142" i="16"/>
  <c r="AU240" i="16"/>
  <c r="Y63" i="16"/>
  <c r="AO96" i="16"/>
  <c r="N163" i="16"/>
  <c r="AG341" i="16"/>
  <c r="Z302" i="16"/>
  <c r="AP194" i="16"/>
  <c r="T82" i="16"/>
  <c r="AG80" i="16"/>
  <c r="V99" i="16"/>
  <c r="O40" i="16"/>
  <c r="F338" i="16"/>
  <c r="J277" i="16"/>
  <c r="D52" i="16"/>
  <c r="Y6" i="16"/>
  <c r="E256" i="16"/>
  <c r="W308" i="16"/>
  <c r="Z427" i="16"/>
  <c r="M69" i="16"/>
  <c r="N149" i="16"/>
  <c r="AI85" i="16"/>
  <c r="AP126" i="16"/>
  <c r="AB285" i="16"/>
  <c r="G163" i="16"/>
  <c r="D347" i="16"/>
  <c r="E179" i="16"/>
  <c r="O187" i="16"/>
  <c r="AD221" i="16"/>
  <c r="AQ83" i="16"/>
  <c r="AL30" i="16"/>
  <c r="AF28" i="16"/>
  <c r="AO3" i="16"/>
  <c r="M110" i="16"/>
  <c r="W188" i="16"/>
  <c r="AO172" i="16"/>
  <c r="G280" i="16"/>
  <c r="AS51" i="16"/>
  <c r="E294" i="16"/>
  <c r="AP192" i="16"/>
  <c r="I262" i="16"/>
  <c r="AT85" i="16"/>
  <c r="M131" i="16"/>
  <c r="AH272" i="16"/>
  <c r="K228" i="16"/>
  <c r="AU378" i="16"/>
  <c r="AL229" i="16"/>
  <c r="L35" i="16"/>
  <c r="U164" i="16"/>
  <c r="T94" i="16"/>
  <c r="I49" i="16"/>
  <c r="AI229" i="16"/>
  <c r="AN215" i="16"/>
  <c r="T222" i="16"/>
  <c r="K91" i="16"/>
  <c r="AW96" i="16"/>
  <c r="Z188" i="16"/>
  <c r="X246" i="16"/>
  <c r="AI232" i="16"/>
  <c r="E125" i="16"/>
  <c r="AZ254" i="16"/>
  <c r="T78" i="16"/>
  <c r="AX277" i="16"/>
  <c r="AV40" i="16"/>
  <c r="AS95" i="16"/>
  <c r="AQ244" i="16"/>
  <c r="AY137" i="16"/>
  <c r="H225" i="16"/>
  <c r="E351" i="16"/>
  <c r="W57" i="16"/>
  <c r="AV46" i="16"/>
  <c r="G326" i="16"/>
  <c r="BA77" i="16"/>
  <c r="E236" i="16"/>
  <c r="AU83" i="16"/>
  <c r="F70" i="16"/>
  <c r="AY196" i="16"/>
  <c r="R59" i="16"/>
  <c r="AS174" i="16"/>
  <c r="L82" i="16"/>
  <c r="V91" i="16"/>
  <c r="X170" i="16"/>
  <c r="D312" i="16"/>
  <c r="X89" i="16"/>
  <c r="AR198" i="16"/>
  <c r="AW232" i="16"/>
  <c r="W228" i="16"/>
  <c r="AP172" i="16"/>
  <c r="AX4" i="16"/>
  <c r="AS260" i="16"/>
  <c r="N60" i="16"/>
  <c r="M272" i="16"/>
  <c r="Z181" i="16"/>
  <c r="K82" i="16"/>
  <c r="X252" i="16"/>
  <c r="J79" i="16"/>
  <c r="AI81" i="16"/>
  <c r="R91" i="16"/>
  <c r="AD257" i="16"/>
  <c r="Y94" i="16"/>
  <c r="AM65" i="16"/>
  <c r="E102" i="16"/>
  <c r="R65" i="16"/>
  <c r="X172" i="16"/>
  <c r="AU206" i="16"/>
  <c r="AO87" i="16"/>
  <c r="I278" i="16"/>
  <c r="AL84" i="16"/>
  <c r="BA86" i="16"/>
  <c r="AJ162" i="16"/>
  <c r="R100" i="16"/>
  <c r="AF151" i="16"/>
  <c r="E163" i="16"/>
  <c r="AS33" i="16"/>
  <c r="W88" i="16"/>
  <c r="AU45" i="16"/>
  <c r="AG186" i="16"/>
  <c r="Z85" i="16"/>
  <c r="M24" i="16"/>
  <c r="AD14" i="16"/>
  <c r="N345" i="16"/>
  <c r="AW92" i="16"/>
  <c r="F258" i="16"/>
  <c r="L86" i="16"/>
  <c r="H92" i="16"/>
  <c r="AK31" i="16"/>
  <c r="AE190" i="16"/>
  <c r="AO375" i="16"/>
  <c r="W83" i="16"/>
  <c r="L159" i="16"/>
  <c r="I106" i="16"/>
  <c r="AX207" i="16"/>
  <c r="AW288" i="16"/>
  <c r="AC61" i="16"/>
  <c r="AJ144" i="16"/>
  <c r="T401" i="16"/>
  <c r="AM105" i="16"/>
  <c r="Q4" i="16"/>
  <c r="Q342" i="16"/>
  <c r="AR250" i="16"/>
  <c r="W163" i="16"/>
  <c r="AS39" i="16"/>
  <c r="Y56" i="16"/>
  <c r="F40" i="16"/>
  <c r="AD140" i="16"/>
  <c r="E39" i="16"/>
  <c r="H144" i="16"/>
  <c r="AB358" i="16"/>
  <c r="Z27" i="16"/>
  <c r="BA96" i="16"/>
  <c r="AC195" i="16"/>
  <c r="AD27" i="16"/>
  <c r="AH165" i="16"/>
  <c r="L63" i="16"/>
  <c r="J104" i="16"/>
  <c r="BA169" i="16"/>
  <c r="T56" i="16"/>
  <c r="J231" i="16"/>
  <c r="Y115" i="16"/>
  <c r="S67" i="16"/>
  <c r="O201" i="16"/>
  <c r="K122" i="16"/>
  <c r="G150" i="16"/>
  <c r="AS177" i="16"/>
  <c r="L327" i="16"/>
  <c r="AD240" i="16"/>
  <c r="AU76" i="16"/>
  <c r="AV238" i="16"/>
  <c r="E94" i="16"/>
  <c r="AC171" i="16"/>
  <c r="AE166" i="16"/>
  <c r="U98" i="16"/>
  <c r="X88" i="16"/>
  <c r="AD269" i="16"/>
  <c r="AE230" i="16"/>
  <c r="U24" i="16"/>
  <c r="AP103" i="16"/>
  <c r="AC255" i="16"/>
  <c r="AH58" i="16"/>
  <c r="AW420" i="16"/>
  <c r="E106" i="16"/>
  <c r="M87" i="16"/>
  <c r="AN257" i="16"/>
  <c r="AV69" i="16"/>
  <c r="K64" i="16"/>
  <c r="AN148" i="16"/>
  <c r="AD212" i="16"/>
  <c r="K85" i="16"/>
  <c r="AW332" i="16"/>
  <c r="AH220" i="16"/>
  <c r="AB318" i="16"/>
  <c r="H123" i="16"/>
  <c r="AD42" i="16"/>
  <c r="AN121" i="16"/>
  <c r="P120" i="16"/>
  <c r="AF54" i="16"/>
  <c r="AO105" i="16"/>
  <c r="G43" i="16"/>
  <c r="J133" i="16"/>
  <c r="AH121" i="16"/>
  <c r="AR137" i="16"/>
  <c r="T183" i="16"/>
  <c r="F105" i="16"/>
  <c r="AL107" i="16"/>
  <c r="M250" i="16"/>
  <c r="AH143" i="16"/>
  <c r="BA56" i="16"/>
  <c r="AY179" i="16"/>
  <c r="AC134" i="16"/>
  <c r="AH141" i="16"/>
  <c r="AO144" i="16"/>
  <c r="W63" i="16"/>
  <c r="R50" i="16"/>
  <c r="AG57" i="16"/>
  <c r="Z443" i="16"/>
  <c r="AZ123" i="16"/>
  <c r="K106" i="16"/>
  <c r="AZ69" i="16"/>
  <c r="AG145" i="16"/>
  <c r="V29" i="16"/>
  <c r="AI7" i="16"/>
  <c r="AW263" i="16"/>
  <c r="AI123" i="16"/>
  <c r="AD143" i="16"/>
  <c r="AD179" i="16"/>
  <c r="Q45" i="16"/>
  <c r="O320" i="16"/>
  <c r="F312" i="16"/>
  <c r="D26" i="16"/>
  <c r="AL445" i="16"/>
  <c r="S14" i="16"/>
  <c r="AK52" i="16"/>
  <c r="Q229" i="16"/>
  <c r="P293" i="16"/>
  <c r="AT309" i="16"/>
  <c r="AZ53" i="16"/>
  <c r="AD253" i="16"/>
  <c r="AX58" i="16"/>
  <c r="AY90" i="16"/>
  <c r="AD74" i="16"/>
  <c r="M40" i="16"/>
  <c r="S336" i="16"/>
  <c r="AW126" i="16"/>
  <c r="P47" i="16"/>
  <c r="R88" i="16"/>
  <c r="AN18" i="16"/>
  <c r="H321" i="16"/>
  <c r="AB252" i="16"/>
  <c r="AW43" i="16"/>
  <c r="AS235" i="16"/>
  <c r="AJ163" i="16"/>
  <c r="G267" i="16"/>
  <c r="J165" i="16"/>
  <c r="Q97" i="16"/>
  <c r="V61" i="16"/>
  <c r="AQ179" i="16"/>
  <c r="J62" i="16"/>
  <c r="AR238" i="16"/>
  <c r="AQ174" i="16"/>
  <c r="AA224" i="16"/>
  <c r="AJ102" i="16"/>
  <c r="AX138" i="16"/>
  <c r="E149" i="16"/>
  <c r="L247" i="16"/>
  <c r="AW217" i="16"/>
  <c r="W189" i="16"/>
  <c r="AQ39" i="16"/>
  <c r="BA195" i="16"/>
  <c r="M254" i="16"/>
  <c r="AN176" i="16"/>
  <c r="AK77" i="16"/>
  <c r="E13" i="16"/>
  <c r="M324" i="16"/>
  <c r="AN39" i="16"/>
  <c r="AV146" i="16"/>
  <c r="AW163" i="16"/>
  <c r="AY361" i="16"/>
  <c r="AZ13" i="16"/>
  <c r="AD101" i="16"/>
  <c r="AW166" i="16"/>
  <c r="AN219" i="16"/>
  <c r="Q259" i="16"/>
  <c r="AR35" i="16"/>
  <c r="T118" i="16"/>
  <c r="T148" i="16"/>
  <c r="AI205" i="16"/>
  <c r="AF141" i="16"/>
  <c r="AW251" i="16"/>
  <c r="X282" i="16"/>
  <c r="AV166" i="16"/>
  <c r="AM186" i="16"/>
  <c r="AD47" i="16"/>
  <c r="AG219" i="16"/>
  <c r="R180" i="16"/>
  <c r="AU82" i="16"/>
  <c r="AX316" i="16"/>
  <c r="AP204" i="16"/>
  <c r="D316" i="16"/>
  <c r="H232" i="16"/>
  <c r="V70" i="16"/>
  <c r="AX93" i="16"/>
  <c r="D113" i="16"/>
  <c r="AH268" i="16"/>
  <c r="I34" i="16"/>
  <c r="AA37" i="16"/>
  <c r="R285" i="16"/>
  <c r="AI196" i="16"/>
  <c r="AY351" i="16"/>
  <c r="AD225" i="16"/>
  <c r="L55" i="16"/>
  <c r="N199" i="16"/>
  <c r="N206" i="16"/>
  <c r="AG149" i="16"/>
  <c r="AE103" i="16"/>
  <c r="AC244" i="16"/>
  <c r="F151" i="16"/>
  <c r="AX61" i="16"/>
  <c r="W50" i="16"/>
  <c r="N84" i="16"/>
  <c r="AI34" i="16"/>
  <c r="AL206" i="16"/>
  <c r="K301" i="16"/>
  <c r="D22" i="16"/>
  <c r="AH107" i="16"/>
  <c r="AA402" i="16"/>
  <c r="AU75" i="16"/>
  <c r="AR279" i="16"/>
  <c r="AA75" i="16"/>
  <c r="M67" i="16"/>
  <c r="AW8" i="16"/>
  <c r="AW46" i="16"/>
  <c r="AY333" i="16"/>
  <c r="J200" i="16"/>
  <c r="AD69" i="16"/>
  <c r="AI272" i="16"/>
  <c r="AO95" i="16"/>
  <c r="AX73" i="16"/>
  <c r="AQ160" i="16"/>
  <c r="AM152" i="16"/>
  <c r="AM191" i="16"/>
  <c r="E100" i="16"/>
  <c r="X114" i="16"/>
  <c r="X130" i="16"/>
  <c r="AK76" i="16"/>
  <c r="O228" i="16"/>
  <c r="AK142" i="16"/>
  <c r="AL54" i="16"/>
  <c r="Z197" i="16"/>
  <c r="Q58" i="16"/>
  <c r="AK224" i="16"/>
  <c r="Y283" i="16"/>
  <c r="V65" i="16"/>
  <c r="O95" i="16"/>
  <c r="L400" i="16"/>
  <c r="Z37" i="16"/>
  <c r="G258" i="16"/>
  <c r="AQ238" i="16"/>
  <c r="BA144" i="16"/>
  <c r="J88" i="16"/>
  <c r="AY104" i="16"/>
  <c r="AA141" i="16"/>
  <c r="AY173" i="16"/>
  <c r="AQ69" i="16"/>
  <c r="AQ139" i="16"/>
  <c r="AO127" i="16"/>
  <c r="AS249" i="16"/>
  <c r="P81" i="16"/>
  <c r="AT187" i="16"/>
  <c r="X97" i="16"/>
  <c r="Z141" i="16"/>
  <c r="V135" i="16"/>
  <c r="W32" i="16"/>
  <c r="AG112" i="16"/>
  <c r="T147" i="16"/>
  <c r="AZ253" i="16"/>
  <c r="U309" i="16"/>
  <c r="J21" i="16"/>
  <c r="Z112" i="16"/>
  <c r="AR39" i="16"/>
  <c r="AQ62" i="16"/>
  <c r="Q145" i="16"/>
  <c r="T124" i="16"/>
  <c r="AY88" i="16"/>
  <c r="AH183" i="16"/>
  <c r="AK296" i="16"/>
  <c r="AD133" i="16"/>
  <c r="M119" i="16"/>
  <c r="U212" i="16"/>
  <c r="E180" i="16"/>
  <c r="O233" i="16"/>
  <c r="AG131" i="16"/>
  <c r="R111" i="16"/>
  <c r="AT146" i="16"/>
  <c r="F117" i="16"/>
  <c r="N172" i="16"/>
  <c r="AT252" i="16"/>
  <c r="T51" i="16"/>
  <c r="T72" i="16"/>
  <c r="AE63" i="16"/>
  <c r="L199" i="16"/>
  <c r="M86" i="16"/>
  <c r="AG142" i="16"/>
  <c r="AC108" i="16"/>
  <c r="AN104" i="16"/>
  <c r="AB445" i="16"/>
  <c r="Y126" i="16"/>
  <c r="F41" i="16"/>
  <c r="L20" i="16"/>
  <c r="AY230" i="16"/>
  <c r="M77" i="16"/>
  <c r="F261" i="16"/>
  <c r="Z192" i="16"/>
  <c r="R104" i="16"/>
  <c r="AM59" i="16"/>
  <c r="H23" i="16"/>
  <c r="F23" i="16"/>
  <c r="AE186" i="16"/>
  <c r="AP223" i="16"/>
  <c r="AV134" i="16"/>
  <c r="AX259" i="16"/>
  <c r="J192" i="16"/>
  <c r="AG383" i="16"/>
  <c r="H304" i="16"/>
  <c r="AB68" i="16"/>
  <c r="E40" i="16"/>
  <c r="V193" i="16"/>
  <c r="K274" i="16"/>
  <c r="AG314" i="16"/>
  <c r="X74" i="16"/>
  <c r="V74" i="16"/>
  <c r="AQ164" i="16"/>
  <c r="M213" i="16"/>
  <c r="J246" i="16"/>
  <c r="AC78" i="16"/>
  <c r="Q154" i="16"/>
  <c r="AB87" i="16"/>
  <c r="N52" i="16"/>
  <c r="AQ206" i="16"/>
  <c r="R160" i="16"/>
  <c r="AN316" i="16"/>
  <c r="AF176" i="16"/>
  <c r="AP34" i="16"/>
  <c r="V217" i="16"/>
  <c r="AC185" i="16"/>
  <c r="AP196" i="16"/>
  <c r="AY71" i="16"/>
  <c r="AE3" i="16"/>
  <c r="AJ221" i="16"/>
  <c r="I43" i="16"/>
  <c r="AH61" i="16"/>
  <c r="AE150" i="16"/>
  <c r="AG240" i="16"/>
  <c r="AB308" i="16"/>
  <c r="J66" i="16"/>
  <c r="AQ138" i="16"/>
  <c r="E34" i="16"/>
  <c r="X165" i="16"/>
  <c r="T43" i="16"/>
  <c r="G67" i="16"/>
  <c r="AX230" i="16"/>
  <c r="AF290" i="16"/>
  <c r="AR64" i="16"/>
  <c r="G136" i="16"/>
  <c r="AM148" i="16"/>
  <c r="AX47" i="16"/>
  <c r="BA58" i="16"/>
  <c r="M79" i="16"/>
  <c r="R26" i="16"/>
  <c r="Q246" i="16"/>
  <c r="AF14" i="16"/>
  <c r="AB77" i="16"/>
  <c r="AO420" i="16"/>
  <c r="X318" i="16"/>
  <c r="AI84" i="16"/>
  <c r="AW211" i="16"/>
  <c r="X7" i="16"/>
  <c r="AN58" i="16"/>
  <c r="AM60" i="16"/>
  <c r="AE110" i="16"/>
  <c r="U33" i="16"/>
  <c r="AH259" i="16"/>
  <c r="Z13" i="16"/>
  <c r="U189" i="16"/>
  <c r="AQ81" i="16"/>
  <c r="AK148" i="16"/>
  <c r="W157" i="16"/>
  <c r="Q72" i="16"/>
  <c r="AX169" i="16"/>
  <c r="AH225" i="16"/>
  <c r="AJ155" i="16"/>
  <c r="AZ169" i="16"/>
  <c r="S216" i="16"/>
  <c r="R256" i="16"/>
  <c r="AU190" i="16"/>
  <c r="AN297" i="16"/>
  <c r="M15" i="16"/>
  <c r="AI192" i="16"/>
  <c r="AY116" i="16"/>
  <c r="AC225" i="16"/>
  <c r="AL209" i="16"/>
  <c r="J245" i="16"/>
  <c r="J139" i="16"/>
  <c r="AQ191" i="16"/>
  <c r="T153" i="16"/>
  <c r="AL290" i="16"/>
  <c r="AF297" i="16"/>
  <c r="BA107" i="16"/>
  <c r="AQ195" i="16"/>
  <c r="Z104" i="16"/>
  <c r="AH196" i="16"/>
  <c r="N356" i="16"/>
  <c r="AZ265" i="16"/>
  <c r="AO42" i="16"/>
  <c r="O8" i="16"/>
  <c r="AW106" i="16"/>
  <c r="AI198" i="16"/>
  <c r="N115" i="16"/>
  <c r="AU260" i="16"/>
  <c r="S222" i="16"/>
  <c r="T392" i="16"/>
  <c r="AB112" i="16"/>
  <c r="AV199" i="16"/>
  <c r="AN199" i="16"/>
  <c r="O37" i="16"/>
  <c r="AT213" i="16"/>
  <c r="AG134" i="16"/>
  <c r="S219" i="16"/>
  <c r="AP343" i="16"/>
  <c r="AS43" i="16"/>
  <c r="AW65" i="16"/>
  <c r="AO31" i="16"/>
  <c r="AK231" i="16"/>
  <c r="V205" i="16"/>
  <c r="Z88" i="16"/>
  <c r="AU202" i="16"/>
  <c r="AA7" i="16"/>
  <c r="AD283" i="16"/>
  <c r="AR253" i="16"/>
  <c r="AP91" i="16"/>
  <c r="AV17" i="16"/>
  <c r="D79" i="16"/>
  <c r="AM16" i="16"/>
  <c r="T70" i="16"/>
  <c r="AJ90" i="16"/>
  <c r="BA211" i="16"/>
  <c r="AX145" i="16"/>
  <c r="AQ314" i="16"/>
  <c r="AI148" i="16"/>
  <c r="AX10" i="16"/>
  <c r="AV251" i="16"/>
  <c r="AZ170" i="16"/>
  <c r="AR133" i="16"/>
  <c r="T299" i="16"/>
  <c r="AW268" i="16"/>
  <c r="I125" i="16"/>
  <c r="O129" i="16"/>
  <c r="I228" i="16"/>
  <c r="AU151" i="16"/>
  <c r="AU72" i="16"/>
  <c r="T54" i="16"/>
  <c r="AO139" i="16"/>
  <c r="AR164" i="16"/>
  <c r="AZ147" i="16"/>
  <c r="AC87" i="16"/>
  <c r="AS184" i="16"/>
  <c r="AS137" i="16"/>
  <c r="AJ152" i="16"/>
  <c r="AL22" i="16"/>
  <c r="AH97" i="16"/>
  <c r="V34" i="16"/>
  <c r="O92" i="16"/>
  <c r="BA188" i="16"/>
  <c r="AZ62" i="16"/>
  <c r="AY152" i="16"/>
  <c r="Q133" i="16"/>
  <c r="S140" i="16"/>
  <c r="AI139" i="16"/>
  <c r="K84" i="16"/>
  <c r="D246" i="16"/>
  <c r="AS244" i="16"/>
  <c r="X12" i="16"/>
  <c r="AF305" i="16"/>
  <c r="AH72" i="16"/>
  <c r="S41" i="16"/>
  <c r="AQ155" i="16"/>
  <c r="AM111" i="16"/>
  <c r="AA36" i="16"/>
  <c r="L213" i="16"/>
  <c r="AD113" i="16"/>
  <c r="AX80" i="16"/>
  <c r="AQ216" i="16"/>
  <c r="H234" i="16"/>
  <c r="I201" i="16"/>
  <c r="K100" i="16"/>
  <c r="X77" i="16"/>
  <c r="AK17" i="16"/>
  <c r="W320" i="16"/>
  <c r="N190" i="16"/>
  <c r="AV90" i="16"/>
  <c r="M214" i="16"/>
  <c r="AR154" i="16"/>
  <c r="P147" i="16"/>
  <c r="AQ214" i="16"/>
  <c r="AK174" i="16"/>
  <c r="AV172" i="16"/>
  <c r="M63" i="16"/>
  <c r="Q124" i="16"/>
  <c r="Z8" i="16"/>
  <c r="AR128" i="16"/>
  <c r="R177" i="16"/>
  <c r="AB171" i="16"/>
  <c r="AW140" i="16"/>
  <c r="BA120" i="16"/>
  <c r="AM68" i="16"/>
  <c r="U206" i="16"/>
  <c r="AP224" i="16"/>
  <c r="AW212" i="16"/>
  <c r="E186" i="16"/>
  <c r="U75" i="16"/>
  <c r="N278" i="16"/>
  <c r="AL27" i="16"/>
  <c r="Z239" i="16"/>
  <c r="Y467" i="16"/>
  <c r="AK54" i="16"/>
  <c r="Z261" i="16"/>
  <c r="O136" i="16"/>
  <c r="AZ16" i="16"/>
  <c r="R245" i="16"/>
  <c r="AB139" i="16"/>
  <c r="AC133" i="16"/>
  <c r="M4" i="16"/>
  <c r="R7" i="16"/>
  <c r="AN358" i="16"/>
  <c r="I11" i="16"/>
  <c r="AR57" i="16"/>
  <c r="U297" i="16"/>
  <c r="AM210" i="16"/>
  <c r="L142" i="16"/>
  <c r="AG206" i="16"/>
  <c r="AS142" i="16"/>
  <c r="Z198" i="16"/>
  <c r="AW237" i="16"/>
  <c r="Y75" i="16"/>
  <c r="N155" i="16"/>
  <c r="AZ34" i="16"/>
  <c r="Y270" i="16"/>
  <c r="H275" i="16"/>
  <c r="AI176" i="16"/>
  <c r="N347" i="16"/>
  <c r="H14" i="16"/>
  <c r="AP79" i="16"/>
  <c r="D37" i="16"/>
  <c r="AC246" i="16"/>
  <c r="AN115" i="16"/>
  <c r="F15" i="16"/>
  <c r="AI219" i="16"/>
  <c r="H310" i="16"/>
  <c r="S200" i="16"/>
  <c r="AT51" i="16"/>
  <c r="X294" i="16"/>
  <c r="AQ250" i="16"/>
  <c r="O91" i="16"/>
  <c r="AO354" i="16"/>
  <c r="L270" i="16"/>
  <c r="AD231" i="16"/>
  <c r="AZ66" i="16"/>
  <c r="V68" i="16"/>
  <c r="M176" i="16"/>
  <c r="K36" i="16"/>
  <c r="AB327" i="16"/>
  <c r="AN105" i="16"/>
  <c r="AF185" i="16"/>
  <c r="Q71" i="16"/>
  <c r="N352" i="16"/>
  <c r="I24" i="16"/>
  <c r="AH43" i="16"/>
  <c r="AI30" i="16"/>
  <c r="O196" i="16"/>
  <c r="R148" i="16"/>
  <c r="AN27" i="16"/>
  <c r="AU108" i="16"/>
  <c r="AN114" i="16"/>
  <c r="I147" i="16"/>
  <c r="AW155" i="16"/>
  <c r="AI75" i="16"/>
  <c r="G121" i="16"/>
  <c r="AV173" i="16"/>
  <c r="AZ287" i="16"/>
  <c r="AN38" i="16"/>
  <c r="W258" i="16"/>
  <c r="K52" i="16"/>
  <c r="Z118" i="16"/>
  <c r="H54" i="16"/>
  <c r="AV66" i="16"/>
  <c r="AU219" i="16"/>
  <c r="AF167" i="16"/>
  <c r="Z119" i="16"/>
  <c r="AW71" i="16"/>
  <c r="J284" i="16"/>
  <c r="AH293" i="16"/>
  <c r="J137" i="16"/>
  <c r="AV428" i="16"/>
  <c r="AE142" i="16"/>
  <c r="AN14" i="16"/>
  <c r="AK198" i="16"/>
  <c r="I60" i="16"/>
  <c r="AC115" i="16"/>
  <c r="AY359" i="16"/>
  <c r="AS76" i="16"/>
  <c r="AF169" i="16"/>
  <c r="AJ106" i="16"/>
  <c r="AF58" i="16"/>
  <c r="AO165" i="16"/>
  <c r="U243" i="16"/>
  <c r="I76" i="16"/>
  <c r="Q18" i="16"/>
  <c r="D276" i="16"/>
  <c r="BA125" i="16"/>
  <c r="J145" i="16"/>
  <c r="P144" i="16"/>
  <c r="I347" i="16"/>
  <c r="I127" i="16"/>
  <c r="N219" i="16"/>
  <c r="AX116" i="16"/>
  <c r="S467" i="16"/>
  <c r="AU203" i="16"/>
  <c r="AY52" i="16"/>
  <c r="AO275" i="16"/>
  <c r="AU127" i="16"/>
  <c r="K76" i="16"/>
  <c r="AT231" i="16"/>
  <c r="D147" i="16"/>
  <c r="AD147" i="16"/>
  <c r="AL76" i="16"/>
  <c r="Z225" i="16"/>
  <c r="R230" i="16"/>
  <c r="AT115" i="16"/>
  <c r="AL222" i="16"/>
  <c r="E84" i="16"/>
  <c r="AC175" i="16"/>
  <c r="AE4" i="16"/>
  <c r="AI144" i="16"/>
  <c r="O76" i="16"/>
  <c r="AE109" i="16"/>
  <c r="R117" i="16"/>
  <c r="AX52" i="16"/>
  <c r="Q109" i="16"/>
  <c r="G157" i="16"/>
  <c r="AT197" i="16"/>
  <c r="AQ253" i="16"/>
  <c r="X342" i="16"/>
  <c r="F186" i="16"/>
  <c r="F194" i="16"/>
  <c r="AN289" i="16"/>
  <c r="AC168" i="16"/>
  <c r="AX266" i="16"/>
  <c r="AN262" i="16"/>
  <c r="BA228" i="16"/>
  <c r="AM172" i="16"/>
  <c r="Y80" i="16"/>
  <c r="J212" i="16"/>
  <c r="AR307" i="16"/>
  <c r="AD145" i="16"/>
  <c r="AR115" i="16"/>
  <c r="T96" i="16"/>
  <c r="G213" i="16"/>
  <c r="AS182" i="16"/>
  <c r="AR29" i="16"/>
  <c r="Z103" i="16"/>
  <c r="P100" i="16"/>
  <c r="AX100" i="16"/>
  <c r="AD112" i="16"/>
  <c r="N153" i="16"/>
  <c r="M149" i="16"/>
  <c r="AC159" i="16"/>
  <c r="AI158" i="16"/>
  <c r="Z238" i="16"/>
  <c r="J35" i="16"/>
  <c r="AG101" i="16"/>
  <c r="W95" i="16"/>
  <c r="AY42" i="16"/>
  <c r="AO60" i="16"/>
  <c r="K288" i="16"/>
  <c r="J258" i="16"/>
  <c r="N211" i="16"/>
  <c r="X242" i="16"/>
  <c r="Z223" i="16"/>
  <c r="H145" i="16"/>
  <c r="AS210" i="16"/>
  <c r="AB220" i="16"/>
  <c r="O231" i="16"/>
  <c r="V130" i="16"/>
  <c r="AS125" i="16"/>
  <c r="G225" i="16"/>
  <c r="K270" i="16"/>
  <c r="AL43" i="16"/>
  <c r="AG28" i="16"/>
  <c r="AJ99" i="16"/>
  <c r="J115" i="16"/>
  <c r="W21" i="16"/>
  <c r="F146" i="16"/>
  <c r="J122" i="16"/>
  <c r="AL177" i="16"/>
  <c r="V184" i="16"/>
  <c r="AO27" i="16"/>
  <c r="AM213" i="16"/>
  <c r="AS215" i="16"/>
  <c r="D59" i="16"/>
  <c r="AL59" i="16"/>
  <c r="AD9" i="16"/>
  <c r="O158" i="16"/>
  <c r="M8" i="16"/>
  <c r="AB204" i="16"/>
  <c r="V261" i="16"/>
  <c r="K174" i="16"/>
  <c r="J292" i="16"/>
  <c r="J163" i="16"/>
  <c r="J232" i="16"/>
  <c r="AT30" i="16"/>
  <c r="AW161" i="16"/>
  <c r="AW30" i="16"/>
  <c r="O61" i="16"/>
  <c r="AB239" i="16"/>
  <c r="AO303" i="16"/>
  <c r="M235" i="16"/>
  <c r="AK147" i="16"/>
  <c r="AN393" i="16"/>
  <c r="K99" i="16"/>
  <c r="AQ159" i="16"/>
  <c r="AZ108" i="16"/>
  <c r="AX11" i="16"/>
  <c r="AG237" i="16"/>
  <c r="Q112" i="16"/>
  <c r="M270" i="16"/>
  <c r="AN143" i="16"/>
  <c r="H400" i="16"/>
  <c r="AW262" i="16"/>
  <c r="AX190" i="16"/>
  <c r="L196" i="16"/>
  <c r="BA229" i="16"/>
  <c r="I247" i="16"/>
  <c r="P66" i="16"/>
  <c r="R280" i="16"/>
  <c r="G52" i="16"/>
  <c r="D200" i="16"/>
  <c r="AD130" i="16"/>
  <c r="AA189" i="16"/>
  <c r="M143" i="16"/>
  <c r="S160" i="16"/>
  <c r="AD275" i="16"/>
  <c r="X95" i="16"/>
  <c r="BA67" i="16"/>
  <c r="K79" i="16"/>
  <c r="R102" i="16"/>
  <c r="V30" i="16"/>
  <c r="AU186" i="16"/>
  <c r="S48" i="16"/>
  <c r="AL79" i="16"/>
  <c r="S85" i="16"/>
  <c r="S97" i="16"/>
  <c r="M78" i="16"/>
  <c r="K29" i="16"/>
  <c r="R235" i="16"/>
  <c r="AG130" i="16"/>
  <c r="N205" i="16"/>
  <c r="Q114" i="16"/>
  <c r="AC95" i="16"/>
  <c r="AZ219" i="16"/>
  <c r="AT199" i="16"/>
  <c r="AG159" i="16"/>
  <c r="Q211" i="16"/>
  <c r="AQ313" i="16"/>
  <c r="Y34" i="16"/>
  <c r="AA42" i="16"/>
  <c r="AQ80" i="16"/>
  <c r="U89" i="16"/>
  <c r="BA183" i="16"/>
  <c r="AF13" i="16"/>
  <c r="AF195" i="16"/>
  <c r="AL211" i="16"/>
  <c r="W235" i="16"/>
  <c r="P141" i="16"/>
  <c r="AF495" i="16"/>
  <c r="AU149" i="16"/>
  <c r="F138" i="16"/>
  <c r="AI256" i="16"/>
  <c r="S38" i="16"/>
  <c r="E54" i="16"/>
  <c r="Z4" i="16"/>
  <c r="X190" i="16"/>
  <c r="AN193" i="16"/>
  <c r="AV113" i="16"/>
  <c r="H84" i="16"/>
  <c r="AO222" i="16"/>
  <c r="S113" i="16"/>
  <c r="AN335" i="16"/>
  <c r="O70" i="16"/>
  <c r="AC300" i="16"/>
  <c r="V127" i="16"/>
  <c r="W103" i="16"/>
  <c r="V149" i="16"/>
  <c r="AC374" i="16"/>
  <c r="AP93" i="16"/>
  <c r="AD85" i="16"/>
  <c r="AD163" i="16"/>
  <c r="AW189" i="16"/>
  <c r="AS86" i="16"/>
  <c r="O94" i="16"/>
  <c r="AG169" i="16"/>
  <c r="M318" i="16"/>
  <c r="J54" i="16"/>
  <c r="AE76" i="16"/>
  <c r="AP213" i="16"/>
  <c r="O270" i="16"/>
  <c r="V113" i="16"/>
  <c r="D3" i="16"/>
  <c r="AG93" i="16"/>
  <c r="AL340" i="16"/>
  <c r="AE347" i="16"/>
  <c r="BA57" i="16"/>
  <c r="L90" i="16"/>
  <c r="AD208" i="16"/>
  <c r="X168" i="16"/>
  <c r="AL111" i="16"/>
  <c r="I20" i="16"/>
  <c r="AE113" i="16"/>
  <c r="L139" i="16"/>
  <c r="D290" i="16"/>
  <c r="AC93" i="16"/>
  <c r="V73" i="16"/>
  <c r="AX141" i="16"/>
  <c r="Y262" i="16"/>
  <c r="E161" i="16"/>
  <c r="AH95" i="16"/>
  <c r="AE32" i="16"/>
  <c r="AO47" i="16"/>
  <c r="AE73" i="16"/>
  <c r="AE62" i="16"/>
  <c r="AL110" i="16"/>
  <c r="T193" i="16"/>
  <c r="AH174" i="16"/>
  <c r="AN77" i="16"/>
  <c r="AA45" i="16"/>
  <c r="Y152" i="16"/>
  <c r="AF68" i="16"/>
  <c r="AR53" i="16"/>
  <c r="AL80" i="16"/>
  <c r="AR209" i="16"/>
  <c r="V81" i="16"/>
  <c r="P63" i="16"/>
  <c r="AX236" i="16"/>
  <c r="AJ41" i="16"/>
  <c r="AQ223" i="16"/>
  <c r="M273" i="16"/>
  <c r="AU157" i="16"/>
  <c r="W219" i="16"/>
  <c r="L73" i="16"/>
  <c r="Y61" i="16"/>
  <c r="H71" i="16"/>
  <c r="K257" i="16"/>
  <c r="AN348" i="16"/>
  <c r="AA180" i="16"/>
  <c r="AH66" i="16"/>
  <c r="G155" i="16"/>
  <c r="AG107" i="16"/>
  <c r="J155" i="16"/>
  <c r="AG9" i="16"/>
  <c r="AO295" i="16"/>
  <c r="AO45" i="16"/>
  <c r="AU61" i="16"/>
  <c r="Z52" i="16"/>
  <c r="AI37" i="16"/>
  <c r="AV139" i="16"/>
  <c r="AF200" i="16"/>
  <c r="AX87" i="16"/>
  <c r="AS164" i="16"/>
  <c r="AE188" i="16"/>
  <c r="AV53" i="16"/>
  <c r="Y143" i="16"/>
  <c r="H131" i="16"/>
  <c r="G187" i="16"/>
  <c r="BA157" i="16"/>
  <c r="AF222" i="16"/>
  <c r="AV129" i="16"/>
  <c r="R60" i="16"/>
  <c r="AS157" i="16"/>
  <c r="E77" i="16"/>
  <c r="AT208" i="16"/>
  <c r="AU29" i="16"/>
  <c r="AO111" i="16"/>
  <c r="AQ233" i="16"/>
  <c r="AF108" i="16"/>
  <c r="Z324" i="16"/>
  <c r="T102" i="16"/>
  <c r="M308" i="16"/>
  <c r="AW70" i="16"/>
  <c r="AX273" i="16"/>
  <c r="T141" i="16"/>
  <c r="AO398" i="16"/>
  <c r="AH153" i="16"/>
  <c r="AA267" i="16"/>
  <c r="AC215" i="16"/>
  <c r="D93" i="16"/>
  <c r="AC212" i="16"/>
  <c r="AP55" i="16"/>
  <c r="T117" i="16"/>
  <c r="E372" i="16"/>
  <c r="AY231" i="16"/>
  <c r="T139" i="16"/>
  <c r="R46" i="16"/>
  <c r="AM140" i="16"/>
  <c r="K81" i="16"/>
  <c r="AM154" i="16"/>
  <c r="AI133" i="16"/>
  <c r="AR227" i="16"/>
  <c r="S291" i="16"/>
  <c r="AZ387" i="16"/>
  <c r="X311" i="16"/>
  <c r="G229" i="16"/>
  <c r="AA280" i="16"/>
  <c r="AB80" i="16"/>
  <c r="S127" i="16"/>
  <c r="AK190" i="16"/>
  <c r="Z31" i="16"/>
  <c r="Z126" i="16"/>
  <c r="J12" i="16"/>
  <c r="AF170" i="16"/>
  <c r="AJ189" i="16"/>
  <c r="AQ84" i="16"/>
  <c r="AB107" i="16"/>
  <c r="AD33" i="16"/>
  <c r="E376" i="16"/>
  <c r="AV62" i="16"/>
  <c r="AM117" i="16"/>
  <c r="AP293" i="16"/>
  <c r="AU154" i="16"/>
  <c r="AW276" i="16"/>
  <c r="F48" i="16"/>
  <c r="AC83" i="16"/>
  <c r="AL258" i="16"/>
  <c r="AH175" i="16"/>
  <c r="V210" i="16"/>
  <c r="AX189" i="16"/>
  <c r="V310" i="16"/>
  <c r="Z47" i="16"/>
  <c r="AP50" i="16"/>
  <c r="M136" i="16"/>
  <c r="AP164" i="16"/>
  <c r="AI179" i="16"/>
  <c r="W12" i="16"/>
  <c r="D101" i="16"/>
  <c r="Z304" i="16"/>
  <c r="AN87" i="16"/>
  <c r="P358" i="16"/>
  <c r="J172" i="16"/>
  <c r="AI202" i="16"/>
  <c r="I51" i="16"/>
  <c r="D156" i="16"/>
  <c r="AX161" i="16"/>
  <c r="P86" i="16"/>
  <c r="AW257" i="16"/>
  <c r="U315" i="16"/>
  <c r="AK105" i="16"/>
  <c r="AA82" i="16"/>
  <c r="R71" i="16"/>
  <c r="AN186" i="16"/>
  <c r="AO35" i="16"/>
  <c r="W117" i="16"/>
  <c r="O36" i="16"/>
  <c r="AY17" i="16"/>
  <c r="AR228" i="16"/>
  <c r="W241" i="16"/>
  <c r="AQ332" i="16"/>
  <c r="AY193" i="16"/>
  <c r="AY124" i="16"/>
  <c r="AU328" i="16"/>
  <c r="S119" i="16"/>
  <c r="Y225" i="16"/>
  <c r="AD44" i="16"/>
  <c r="AU166" i="16"/>
  <c r="BA159" i="16"/>
  <c r="BA179" i="16"/>
  <c r="AS321" i="16"/>
  <c r="L103" i="16"/>
  <c r="AT321" i="16"/>
  <c r="AK234" i="16"/>
  <c r="AM167" i="16"/>
  <c r="AQ178" i="16"/>
  <c r="AV73" i="16"/>
  <c r="X158" i="16"/>
  <c r="AR246" i="16"/>
  <c r="AQ105" i="16"/>
  <c r="AS261" i="16"/>
  <c r="N80" i="16"/>
  <c r="AT154" i="16"/>
  <c r="AZ218" i="16"/>
  <c r="T129" i="16"/>
  <c r="AB127" i="16"/>
  <c r="Q128" i="16"/>
  <c r="AW110" i="16"/>
  <c r="H218" i="16"/>
  <c r="Y72" i="16"/>
  <c r="AR157" i="16"/>
  <c r="AM138" i="16"/>
  <c r="Z133" i="16"/>
  <c r="AA52" i="16"/>
  <c r="R32" i="16"/>
  <c r="W116" i="16"/>
  <c r="AU33" i="16"/>
  <c r="AH87" i="16"/>
  <c r="BA359" i="16"/>
  <c r="AZ375" i="16"/>
  <c r="I316" i="16"/>
  <c r="AX88" i="16"/>
  <c r="J354" i="16"/>
  <c r="O175" i="16"/>
  <c r="AW66" i="16"/>
  <c r="Z35" i="16"/>
  <c r="AG29" i="16"/>
  <c r="AM42" i="16"/>
  <c r="AI110" i="16"/>
  <c r="D87" i="16"/>
  <c r="AT88" i="16"/>
  <c r="AK163" i="16"/>
  <c r="Z200" i="16"/>
  <c r="AE154" i="16"/>
  <c r="K218" i="16"/>
  <c r="Z56" i="16"/>
  <c r="AR294" i="16"/>
  <c r="S93" i="16"/>
  <c r="AK73" i="16"/>
  <c r="N247" i="16"/>
  <c r="AJ180" i="16"/>
  <c r="AW145" i="16"/>
  <c r="Q82" i="16"/>
  <c r="AJ67" i="16"/>
  <c r="H57" i="16"/>
  <c r="U126" i="16"/>
  <c r="AB41" i="16"/>
  <c r="J146" i="16"/>
  <c r="AS155" i="16"/>
  <c r="F24" i="16"/>
  <c r="AG89" i="16"/>
  <c r="AO239" i="16"/>
  <c r="AY239" i="16"/>
  <c r="U133" i="16"/>
  <c r="AB255" i="16"/>
  <c r="E2" i="16"/>
  <c r="W253" i="16"/>
  <c r="AD88" i="16"/>
  <c r="AY31" i="16"/>
  <c r="K50" i="16"/>
  <c r="AE126" i="16"/>
  <c r="AH348" i="16"/>
  <c r="AM284" i="16"/>
  <c r="E46" i="16"/>
  <c r="T132" i="16"/>
  <c r="AT40" i="16"/>
  <c r="AW151" i="16"/>
  <c r="AJ375" i="16"/>
  <c r="N12" i="16"/>
  <c r="AM43" i="16"/>
  <c r="AX9" i="16"/>
  <c r="AI23" i="16"/>
  <c r="AK186" i="16"/>
  <c r="AP36" i="16"/>
  <c r="AY76" i="16"/>
  <c r="AB92" i="16"/>
  <c r="AE79" i="16"/>
  <c r="Y186" i="16"/>
  <c r="R138" i="16"/>
  <c r="I363" i="16"/>
  <c r="O249" i="16"/>
  <c r="D35" i="16"/>
  <c r="AG336" i="16"/>
  <c r="J70" i="16"/>
  <c r="AK235" i="16"/>
  <c r="AZ38" i="16"/>
  <c r="AX181" i="16"/>
  <c r="AN265" i="16"/>
  <c r="AQ17" i="16"/>
  <c r="W43" i="16"/>
  <c r="AS277" i="16"/>
  <c r="AP145" i="16"/>
  <c r="K244" i="16"/>
  <c r="AI207" i="16"/>
  <c r="O56" i="16"/>
  <c r="K145" i="16"/>
  <c r="D207" i="16"/>
  <c r="AP170" i="16"/>
  <c r="I205" i="16"/>
  <c r="G120" i="16"/>
  <c r="AB120" i="16"/>
  <c r="AT111" i="16"/>
  <c r="AX220" i="16"/>
  <c r="V258" i="16"/>
  <c r="E156" i="16"/>
  <c r="AE105" i="16"/>
  <c r="V154" i="16"/>
  <c r="AL68" i="16"/>
  <c r="AJ293" i="16"/>
  <c r="P295" i="16"/>
  <c r="L56" i="16"/>
  <c r="AF218" i="16"/>
  <c r="AJ270" i="16"/>
  <c r="T35" i="16"/>
  <c r="AT45" i="16"/>
  <c r="P2" i="16"/>
  <c r="E262" i="16"/>
  <c r="AU118" i="16"/>
  <c r="Y59" i="16"/>
  <c r="AF86" i="16"/>
  <c r="AY147" i="16"/>
  <c r="D306" i="16"/>
  <c r="BA307" i="16"/>
  <c r="H316" i="16"/>
  <c r="AF84" i="16"/>
  <c r="X198" i="16"/>
  <c r="AB74" i="16"/>
  <c r="AK82" i="16"/>
  <c r="V264" i="16"/>
  <c r="AP341" i="16"/>
  <c r="AR235" i="16"/>
  <c r="AB9" i="16"/>
  <c r="Y79" i="16"/>
  <c r="AK48" i="16"/>
  <c r="AG254" i="16"/>
  <c r="AE283" i="16"/>
  <c r="G241" i="16"/>
  <c r="AW197" i="16"/>
  <c r="L379" i="16"/>
  <c r="BA272" i="16"/>
  <c r="L161" i="16"/>
  <c r="AL232" i="16"/>
  <c r="AR75" i="16"/>
  <c r="J226" i="16"/>
  <c r="T348" i="16"/>
  <c r="AI95" i="16"/>
  <c r="G33" i="16"/>
  <c r="G365" i="16"/>
  <c r="AI122" i="16"/>
  <c r="AS144" i="16"/>
  <c r="AB5" i="16"/>
  <c r="AZ96" i="16"/>
  <c r="U45" i="16"/>
  <c r="AL257" i="16"/>
  <c r="P36" i="16"/>
  <c r="E267" i="16"/>
  <c r="AS87" i="16"/>
  <c r="AU89" i="16"/>
  <c r="AH98" i="16"/>
  <c r="W53" i="16"/>
  <c r="AH80" i="16"/>
  <c r="AE111" i="16"/>
  <c r="Z220" i="16"/>
  <c r="F274" i="16"/>
  <c r="F229" i="16"/>
  <c r="AH275" i="16"/>
  <c r="F135" i="16"/>
  <c r="AK275" i="16"/>
  <c r="AK26" i="16"/>
  <c r="AB63" i="16"/>
  <c r="I272" i="16"/>
  <c r="AC100" i="16"/>
  <c r="AC304" i="16"/>
  <c r="L154" i="16"/>
  <c r="AP226" i="16"/>
  <c r="AZ86" i="16"/>
  <c r="J259" i="16"/>
  <c r="F124" i="16"/>
  <c r="AV298" i="16"/>
  <c r="AA149" i="16"/>
  <c r="AM9" i="16"/>
  <c r="AA87" i="16"/>
  <c r="G144" i="16"/>
  <c r="X222" i="16"/>
  <c r="Q283" i="16"/>
  <c r="AI65" i="16"/>
  <c r="AL330" i="16"/>
  <c r="AO181" i="16"/>
  <c r="T11" i="16"/>
  <c r="AE100" i="16"/>
  <c r="O173" i="16"/>
  <c r="V263" i="16"/>
  <c r="E171" i="16"/>
  <c r="AX49" i="16"/>
  <c r="AS85" i="16"/>
  <c r="AM32" i="16"/>
  <c r="S144" i="16"/>
  <c r="AD207" i="16"/>
  <c r="F143" i="16"/>
  <c r="AA136" i="16"/>
  <c r="AL105" i="16"/>
  <c r="AL109" i="16"/>
  <c r="AF206" i="16"/>
  <c r="AR353" i="16"/>
  <c r="V40" i="16"/>
  <c r="N320" i="16"/>
  <c r="AB250" i="16"/>
  <c r="AK100" i="16"/>
  <c r="U209" i="16"/>
  <c r="E56" i="16"/>
  <c r="J279" i="16"/>
  <c r="AL21" i="16"/>
  <c r="AQ150" i="16"/>
  <c r="AB56" i="16"/>
  <c r="AS229" i="16"/>
  <c r="AF53" i="16"/>
  <c r="AP52" i="16"/>
  <c r="AH132" i="16"/>
  <c r="AS103" i="16"/>
  <c r="AO116" i="16"/>
  <c r="I10" i="16"/>
  <c r="Y13" i="16"/>
  <c r="AJ24" i="16"/>
  <c r="F112" i="16"/>
  <c r="F139" i="16"/>
  <c r="BA95" i="16"/>
  <c r="Y181" i="16"/>
  <c r="AT7" i="16"/>
  <c r="M80" i="16"/>
  <c r="Z186" i="16"/>
  <c r="F99" i="16"/>
  <c r="AH63" i="16"/>
  <c r="AI242" i="16"/>
  <c r="O125" i="16"/>
  <c r="Z45" i="16"/>
  <c r="M236" i="16"/>
  <c r="O402" i="16"/>
  <c r="AX36" i="16"/>
  <c r="AI82" i="16"/>
  <c r="R213" i="16"/>
  <c r="L74" i="16"/>
  <c r="O198" i="16"/>
  <c r="X260" i="16"/>
  <c r="AQ319" i="16"/>
  <c r="AU196" i="16"/>
  <c r="AI222" i="16"/>
  <c r="AB195" i="16"/>
  <c r="AD160" i="16"/>
  <c r="O100" i="16"/>
  <c r="W138" i="16"/>
  <c r="J151" i="16"/>
  <c r="AU230" i="16"/>
  <c r="AT2" i="16"/>
  <c r="Z189" i="16"/>
  <c r="AC54" i="16"/>
  <c r="AB342" i="16"/>
  <c r="K72" i="16"/>
  <c r="AL247" i="16"/>
  <c r="AH363" i="16"/>
  <c r="BA100" i="16"/>
  <c r="AR102" i="16"/>
  <c r="AF52" i="16"/>
  <c r="M192" i="16"/>
  <c r="M165" i="16"/>
  <c r="AR42" i="16"/>
  <c r="AL182" i="16"/>
  <c r="AH184" i="16"/>
  <c r="AM80" i="16"/>
  <c r="I369" i="16"/>
  <c r="AG94" i="16"/>
  <c r="V98" i="16"/>
  <c r="AL144" i="16"/>
  <c r="AU135" i="16"/>
  <c r="AM321" i="16"/>
  <c r="S152" i="16"/>
  <c r="AY130" i="16"/>
  <c r="AD65" i="16"/>
  <c r="R219" i="16"/>
  <c r="AS238" i="16"/>
  <c r="Q37" i="16"/>
  <c r="AV147" i="16"/>
  <c r="R42" i="16"/>
  <c r="AK61" i="16"/>
  <c r="O99" i="16"/>
  <c r="P123" i="16"/>
  <c r="M51" i="16"/>
  <c r="U118" i="16"/>
  <c r="AT288" i="16"/>
  <c r="AG177" i="16"/>
  <c r="AZ200" i="16"/>
  <c r="AG34" i="16"/>
  <c r="U157" i="16"/>
  <c r="T226" i="16"/>
  <c r="P214" i="16"/>
  <c r="F140" i="16"/>
  <c r="P271" i="16"/>
  <c r="J149" i="16"/>
  <c r="AD190" i="16"/>
  <c r="AS190" i="16"/>
  <c r="L146" i="16"/>
  <c r="T62" i="16"/>
  <c r="I154" i="16"/>
  <c r="AN112" i="16"/>
  <c r="AV171" i="16"/>
  <c r="D187" i="16"/>
  <c r="F47" i="16"/>
  <c r="I414" i="16"/>
  <c r="AQ32" i="16"/>
  <c r="D134" i="16"/>
  <c r="AV124" i="16"/>
  <c r="N217" i="16"/>
  <c r="E158" i="16"/>
  <c r="AJ113" i="16"/>
  <c r="H303" i="16"/>
  <c r="AI369" i="16"/>
  <c r="AU59" i="16"/>
  <c r="AM142" i="16"/>
  <c r="AX152" i="16"/>
  <c r="AK53" i="16"/>
  <c r="AO101" i="16"/>
  <c r="F235" i="16"/>
  <c r="AH24" i="16"/>
  <c r="G131" i="16"/>
  <c r="AN26" i="16"/>
  <c r="H49" i="16"/>
  <c r="Z217" i="16"/>
  <c r="AI145" i="16"/>
  <c r="X382" i="16"/>
  <c r="L259" i="16"/>
  <c r="J230" i="16"/>
  <c r="AW76" i="16"/>
  <c r="I387" i="16"/>
  <c r="F37" i="16"/>
  <c r="AS82" i="16"/>
  <c r="AZ121" i="16"/>
  <c r="BA61" i="16"/>
  <c r="X55" i="16"/>
  <c r="AV102" i="16"/>
  <c r="G6" i="16"/>
  <c r="AY270" i="16"/>
  <c r="E212" i="16"/>
  <c r="R232" i="16"/>
  <c r="S104" i="16"/>
  <c r="AD116" i="16"/>
  <c r="X10" i="16"/>
  <c r="AL346" i="16"/>
  <c r="O396" i="16"/>
  <c r="AC53" i="16"/>
  <c r="M113" i="16"/>
  <c r="AG175" i="16"/>
  <c r="R123" i="16"/>
  <c r="L263" i="16"/>
  <c r="AV41" i="16"/>
  <c r="AA54" i="16"/>
  <c r="BA12" i="16"/>
  <c r="AD92" i="16"/>
  <c r="P99" i="16"/>
  <c r="S106" i="16"/>
  <c r="H96" i="16"/>
  <c r="D98" i="16"/>
  <c r="AY51" i="16"/>
  <c r="AA199" i="16"/>
  <c r="T206" i="16"/>
  <c r="AX55" i="16"/>
  <c r="AC402" i="16"/>
  <c r="P226" i="16"/>
  <c r="W291" i="16"/>
  <c r="AE240" i="16"/>
  <c r="G14" i="16"/>
  <c r="R172" i="16"/>
  <c r="X395" i="16"/>
  <c r="AP83" i="16"/>
  <c r="I79" i="16"/>
  <c r="AA59" i="16"/>
  <c r="BA146" i="16"/>
  <c r="W140" i="16"/>
  <c r="AF125" i="16"/>
  <c r="I194" i="16"/>
  <c r="AA256" i="16"/>
  <c r="AF238" i="16"/>
  <c r="AF181" i="16"/>
  <c r="AD56" i="16"/>
  <c r="V51" i="16"/>
  <c r="R346" i="16"/>
  <c r="F8" i="16"/>
  <c r="AH109" i="16"/>
  <c r="AK134" i="16"/>
  <c r="AV263" i="16"/>
  <c r="G205" i="16"/>
  <c r="N97" i="16"/>
  <c r="S256" i="16"/>
  <c r="AC22" i="16"/>
  <c r="AH29" i="16"/>
  <c r="J51" i="16"/>
  <c r="N111" i="16"/>
  <c r="T2" i="16"/>
  <c r="AP26" i="16"/>
  <c r="AJ269" i="16"/>
  <c r="AR129" i="16"/>
  <c r="AT240" i="16"/>
  <c r="N284" i="16"/>
  <c r="N126" i="16"/>
  <c r="D36" i="16"/>
  <c r="AF241" i="16"/>
  <c r="J112" i="16"/>
  <c r="AS15" i="16"/>
  <c r="P261" i="16"/>
  <c r="G89" i="16"/>
  <c r="AS280" i="16"/>
  <c r="M181" i="16"/>
  <c r="G115" i="16"/>
  <c r="AA128" i="16"/>
  <c r="AE185" i="16"/>
  <c r="Y224" i="16"/>
  <c r="Y51" i="16"/>
  <c r="X42" i="16"/>
  <c r="AZ159" i="16"/>
  <c r="AL122" i="16"/>
  <c r="U136" i="16"/>
  <c r="AG27" i="16"/>
  <c r="S263" i="16"/>
  <c r="E272" i="16"/>
  <c r="AO84" i="16"/>
  <c r="AI64" i="16"/>
  <c r="K207" i="16"/>
  <c r="P269" i="16"/>
  <c r="AJ134" i="16"/>
  <c r="AC99" i="16"/>
  <c r="T164" i="16"/>
  <c r="V272" i="16"/>
  <c r="X231" i="16"/>
  <c r="H39" i="16"/>
  <c r="Y36" i="16"/>
  <c r="E70" i="16"/>
  <c r="AH146" i="16"/>
  <c r="X71" i="16"/>
  <c r="AZ277" i="16"/>
  <c r="AA159" i="16"/>
  <c r="AQ23" i="16"/>
  <c r="AZ150" i="16"/>
  <c r="AL98" i="16"/>
  <c r="AO70" i="16"/>
  <c r="W77" i="16"/>
  <c r="K259" i="16"/>
  <c r="N124" i="16"/>
  <c r="E119" i="16"/>
  <c r="F53" i="16"/>
  <c r="AV49" i="16"/>
  <c r="G172" i="16"/>
  <c r="AX130" i="16"/>
  <c r="AD37" i="16"/>
  <c r="AP45" i="16"/>
  <c r="S366" i="16"/>
  <c r="AY4" i="16"/>
  <c r="AU95" i="16"/>
  <c r="AO54" i="16"/>
  <c r="AI154" i="16"/>
  <c r="AY77" i="16"/>
  <c r="AA170" i="16"/>
  <c r="S142" i="16"/>
  <c r="AE251" i="16"/>
  <c r="X187" i="16"/>
  <c r="N127" i="16"/>
  <c r="AA90" i="16"/>
  <c r="W181" i="16"/>
  <c r="U404" i="16"/>
  <c r="AE202" i="16"/>
  <c r="AK289" i="16"/>
  <c r="S125" i="16"/>
  <c r="Y260" i="16"/>
  <c r="AL185" i="16"/>
  <c r="AP143" i="16"/>
  <c r="AC67" i="16"/>
  <c r="AJ159" i="16"/>
  <c r="E133" i="16"/>
  <c r="AA92" i="16"/>
  <c r="X347" i="16"/>
  <c r="S83" i="16"/>
  <c r="AZ196" i="16"/>
  <c r="L133" i="16"/>
  <c r="D115" i="16"/>
  <c r="S111" i="16"/>
  <c r="I149" i="16"/>
  <c r="I309" i="16"/>
  <c r="AK262" i="16"/>
  <c r="AQ210" i="16"/>
  <c r="AV79" i="16"/>
  <c r="AY240" i="16"/>
  <c r="V201" i="16"/>
  <c r="S71" i="16"/>
  <c r="AD77" i="16"/>
  <c r="D89" i="16"/>
  <c r="AW234" i="16"/>
  <c r="AQ279" i="16"/>
  <c r="AJ45" i="16"/>
  <c r="AQ298" i="16"/>
  <c r="M173" i="16"/>
  <c r="AR46" i="16"/>
  <c r="F203" i="16"/>
  <c r="L171" i="16"/>
  <c r="H19" i="16"/>
  <c r="AB62" i="16"/>
  <c r="Q106" i="16"/>
  <c r="D13" i="16"/>
  <c r="AT268" i="16"/>
  <c r="G39" i="16"/>
  <c r="AY145" i="16"/>
  <c r="O124" i="16"/>
  <c r="AJ145" i="16"/>
  <c r="AU21" i="16"/>
  <c r="K153" i="16"/>
  <c r="BA189" i="16"/>
  <c r="N54" i="16"/>
  <c r="AY87" i="16"/>
  <c r="R76" i="16"/>
  <c r="S148" i="16"/>
  <c r="AJ136" i="16"/>
  <c r="H141" i="16"/>
  <c r="AJ47" i="16"/>
  <c r="AV161" i="16"/>
  <c r="D138" i="16"/>
  <c r="AB58" i="16"/>
  <c r="AZ157" i="16"/>
  <c r="U137" i="16"/>
  <c r="F226" i="16"/>
  <c r="AM102" i="16"/>
  <c r="F106" i="16"/>
  <c r="AT175" i="16"/>
  <c r="AB153" i="16"/>
  <c r="AN209" i="16"/>
  <c r="Z77" i="16"/>
  <c r="AY18" i="16"/>
  <c r="AX71" i="16"/>
  <c r="AM125" i="16"/>
  <c r="AB17" i="16"/>
  <c r="P55" i="16"/>
  <c r="AR121" i="16"/>
  <c r="N22" i="16"/>
  <c r="Y108" i="16"/>
  <c r="R84" i="16"/>
  <c r="E232" i="16"/>
  <c r="AJ75" i="16"/>
  <c r="G256" i="16"/>
  <c r="AZ97" i="16"/>
  <c r="V123" i="16"/>
  <c r="R61" i="16"/>
  <c r="AL287" i="16"/>
  <c r="AI39" i="16"/>
  <c r="Y255" i="16"/>
  <c r="D170" i="16"/>
  <c r="X82" i="16"/>
  <c r="AT317" i="16"/>
  <c r="Z172" i="16"/>
  <c r="G129" i="16"/>
  <c r="L241" i="16"/>
  <c r="AD262" i="16"/>
  <c r="V89" i="16"/>
  <c r="AF6" i="16"/>
  <c r="AC170" i="16"/>
  <c r="AY125" i="16"/>
  <c r="N46" i="16"/>
  <c r="O180" i="16"/>
  <c r="AZ103" i="16"/>
  <c r="AF231" i="16"/>
  <c r="W195" i="16"/>
  <c r="X66" i="16"/>
  <c r="AF221" i="16"/>
  <c r="AP102" i="16"/>
  <c r="AM92" i="16"/>
  <c r="AZ246" i="16"/>
  <c r="I61" i="16"/>
  <c r="P82" i="16"/>
  <c r="U326" i="16"/>
  <c r="AO124" i="16"/>
  <c r="R106" i="16"/>
  <c r="AQ49" i="16"/>
  <c r="Z244" i="16"/>
  <c r="T67" i="16"/>
  <c r="O206" i="16"/>
  <c r="AI172" i="16"/>
  <c r="AD292" i="16"/>
  <c r="V56" i="16"/>
  <c r="N120" i="16"/>
  <c r="AB266" i="16"/>
  <c r="J57" i="16"/>
  <c r="AH51" i="16"/>
  <c r="AW54" i="16"/>
  <c r="W33" i="16"/>
  <c r="W76" i="16"/>
  <c r="AP97" i="16"/>
  <c r="Q44" i="16"/>
  <c r="AH2" i="16"/>
  <c r="K237" i="16"/>
  <c r="AQ156" i="16"/>
  <c r="W278" i="16"/>
  <c r="R171" i="16"/>
  <c r="K75" i="16"/>
  <c r="AV158" i="16"/>
  <c r="X379" i="16"/>
  <c r="AB100" i="16"/>
  <c r="AR225" i="16"/>
  <c r="W288" i="16"/>
  <c r="M17" i="16"/>
  <c r="AG168" i="16"/>
  <c r="E189" i="16"/>
  <c r="AO135" i="16"/>
  <c r="AQ405" i="16"/>
  <c r="Q47" i="16"/>
  <c r="D404" i="16"/>
  <c r="AF146" i="16"/>
  <c r="AF100" i="16"/>
  <c r="AW89" i="16"/>
  <c r="S105" i="16"/>
  <c r="AG122" i="16"/>
  <c r="AA175" i="16"/>
  <c r="O182" i="16"/>
  <c r="AI328" i="16"/>
  <c r="AP168" i="16"/>
  <c r="Z3" i="16"/>
  <c r="H119" i="16"/>
  <c r="X236" i="16"/>
  <c r="AH11" i="16"/>
  <c r="S76" i="16"/>
  <c r="G85" i="16"/>
  <c r="I226" i="16"/>
  <c r="AK85" i="16"/>
  <c r="AW222" i="16"/>
  <c r="R155" i="16"/>
  <c r="AD333" i="16"/>
  <c r="T178" i="16"/>
  <c r="AZ55" i="16"/>
  <c r="X162" i="16"/>
  <c r="AE121" i="16"/>
  <c r="Z74" i="16"/>
  <c r="AN49" i="16"/>
  <c r="H127" i="16"/>
  <c r="AN68" i="16"/>
  <c r="H37" i="16"/>
  <c r="AU162" i="16"/>
  <c r="Y122" i="16"/>
  <c r="AC326" i="16"/>
  <c r="M74" i="16"/>
  <c r="AP144" i="16"/>
  <c r="AE179" i="16"/>
  <c r="BA20" i="16"/>
  <c r="AT258" i="16"/>
  <c r="AB165" i="16"/>
  <c r="U139" i="16"/>
  <c r="L162" i="16"/>
  <c r="H140" i="16"/>
  <c r="AE246" i="16"/>
  <c r="AP6" i="16"/>
  <c r="AJ378" i="16"/>
  <c r="Q61" i="16"/>
  <c r="AM147" i="16"/>
  <c r="R224" i="16"/>
  <c r="V150" i="16"/>
  <c r="Q182" i="16"/>
  <c r="I144" i="16"/>
  <c r="AW63" i="16"/>
  <c r="AF57" i="16"/>
  <c r="M358" i="16"/>
  <c r="Z222" i="16"/>
  <c r="AY272" i="16"/>
  <c r="D175" i="16"/>
  <c r="D151" i="16"/>
  <c r="AP294" i="16"/>
  <c r="Y106" i="16"/>
  <c r="AF286" i="16"/>
  <c r="P71" i="16"/>
  <c r="V332" i="16"/>
  <c r="AC27" i="16"/>
  <c r="AC110" i="16"/>
  <c r="AP257" i="16"/>
  <c r="K69" i="16"/>
  <c r="G118" i="16"/>
  <c r="D153" i="16"/>
  <c r="AL230" i="16"/>
  <c r="AV16" i="16"/>
  <c r="W169" i="16"/>
  <c r="G198" i="16"/>
  <c r="AW225" i="16"/>
  <c r="H142" i="16"/>
  <c r="K129" i="16"/>
  <c r="AR156" i="16"/>
  <c r="Z109" i="16"/>
  <c r="Y208" i="16"/>
  <c r="N188" i="16"/>
  <c r="J65" i="16"/>
  <c r="R488" i="16"/>
  <c r="T10" i="16"/>
  <c r="Y182" i="16"/>
  <c r="X146" i="16"/>
  <c r="AN55" i="16"/>
  <c r="AH122" i="16"/>
  <c r="AK297" i="16"/>
  <c r="W36" i="16"/>
  <c r="AM110" i="16"/>
  <c r="Q127" i="16"/>
  <c r="AI56" i="16"/>
  <c r="P127" i="16"/>
  <c r="AC307" i="16"/>
  <c r="AT180" i="16"/>
  <c r="N41" i="16"/>
  <c r="AW255" i="16"/>
  <c r="AC4" i="16"/>
  <c r="AH241" i="16"/>
  <c r="AP157" i="16"/>
  <c r="AM78" i="16"/>
  <c r="AJ457" i="16"/>
  <c r="AR178" i="16"/>
  <c r="AQ149" i="16"/>
  <c r="R57" i="16"/>
  <c r="R195" i="16"/>
  <c r="AR166" i="16"/>
  <c r="AR211" i="16"/>
  <c r="AH65" i="16"/>
  <c r="E274" i="16"/>
  <c r="T135" i="16"/>
  <c r="AP210" i="16"/>
  <c r="Y31" i="16"/>
  <c r="S270" i="16"/>
  <c r="Z199" i="16"/>
  <c r="P26" i="16"/>
  <c r="AB96" i="16"/>
  <c r="BA280" i="16"/>
  <c r="AA8" i="16"/>
  <c r="AD234" i="16"/>
  <c r="G79" i="16"/>
  <c r="AV48" i="16"/>
  <c r="K144" i="16"/>
  <c r="O79" i="16"/>
  <c r="G407" i="16"/>
  <c r="AN144" i="16"/>
  <c r="AX160" i="16"/>
  <c r="AA272" i="16"/>
  <c r="AE248" i="16"/>
  <c r="L11" i="16"/>
  <c r="U36" i="16"/>
  <c r="O211" i="16"/>
  <c r="AV214" i="16"/>
  <c r="AW202" i="16"/>
  <c r="I52" i="16"/>
  <c r="G139" i="16"/>
  <c r="AL44" i="16"/>
  <c r="AL34" i="16"/>
  <c r="K30" i="16"/>
  <c r="AH39" i="16"/>
  <c r="Q167" i="16"/>
  <c r="Y98" i="16"/>
  <c r="AR87" i="16"/>
  <c r="H122" i="16"/>
  <c r="AB36" i="16"/>
  <c r="AF250" i="16"/>
  <c r="AF157" i="16"/>
  <c r="AG42" i="16"/>
  <c r="N121" i="16"/>
  <c r="AV118" i="16"/>
  <c r="AO103" i="16"/>
  <c r="AM287" i="16"/>
  <c r="AU232" i="16"/>
  <c r="AE176" i="16"/>
  <c r="AP149" i="16"/>
  <c r="AZ234" i="16"/>
  <c r="AT233" i="16"/>
  <c r="F252" i="16"/>
  <c r="AS47" i="16"/>
  <c r="D255" i="16"/>
  <c r="AM98" i="16"/>
  <c r="AD108" i="16"/>
  <c r="R152" i="16"/>
  <c r="AE302" i="16"/>
  <c r="AU179" i="16"/>
  <c r="AS186" i="16"/>
  <c r="AC311" i="16"/>
  <c r="H6" i="16"/>
  <c r="AJ97" i="16"/>
  <c r="AG78" i="16"/>
  <c r="AC102" i="16"/>
  <c r="U177" i="16"/>
  <c r="L321" i="16"/>
  <c r="AV207" i="16"/>
  <c r="T95" i="16"/>
  <c r="AW303" i="16"/>
  <c r="AD62" i="16"/>
  <c r="AA185" i="16"/>
  <c r="AW289" i="16"/>
  <c r="AE102" i="16"/>
  <c r="G47" i="16"/>
  <c r="F270" i="16"/>
  <c r="AH138" i="16"/>
  <c r="D49" i="16"/>
  <c r="V178" i="16"/>
  <c r="D97" i="16"/>
  <c r="W92" i="16"/>
  <c r="AE115" i="16"/>
  <c r="AL82" i="16"/>
  <c r="AY140" i="16"/>
  <c r="Q159" i="16"/>
  <c r="Y22" i="16"/>
  <c r="AM220" i="16"/>
  <c r="Z240" i="16"/>
  <c r="D184" i="16"/>
  <c r="P111" i="16"/>
  <c r="AE61" i="16"/>
  <c r="Z87" i="16"/>
  <c r="AJ122" i="16"/>
  <c r="F309" i="16"/>
  <c r="AJ187" i="16"/>
  <c r="BA40" i="16"/>
  <c r="M137" i="16"/>
  <c r="AO100" i="16"/>
  <c r="AA150" i="16"/>
  <c r="AK66" i="16"/>
  <c r="AX90" i="16"/>
  <c r="AU168" i="16"/>
  <c r="R343" i="16"/>
  <c r="Z111" i="16"/>
  <c r="AA307" i="16"/>
  <c r="K125" i="16"/>
  <c r="N21" i="16"/>
  <c r="AU239" i="16"/>
  <c r="AN53" i="16"/>
  <c r="AY398" i="16"/>
  <c r="AY201" i="16"/>
  <c r="AO418" i="16"/>
  <c r="BA28" i="16"/>
  <c r="W10" i="16"/>
  <c r="AJ297" i="16"/>
  <c r="S175" i="16"/>
  <c r="AG418" i="16"/>
  <c r="AQ61" i="16"/>
  <c r="Z371" i="16"/>
  <c r="AY85" i="16"/>
  <c r="AU216" i="16"/>
  <c r="AR215" i="16"/>
  <c r="BA152" i="16"/>
  <c r="L463" i="16"/>
  <c r="AV108" i="16"/>
  <c r="AX299" i="16"/>
  <c r="Y76" i="16"/>
  <c r="AD308" i="16"/>
  <c r="W120" i="16"/>
  <c r="I38" i="16"/>
  <c r="U121" i="16"/>
  <c r="AX270" i="16"/>
  <c r="BA223" i="16"/>
  <c r="AO213" i="16"/>
  <c r="Y252" i="16"/>
  <c r="S70" i="16"/>
  <c r="M43" i="16"/>
  <c r="G236" i="16"/>
  <c r="U153" i="16"/>
  <c r="AX217" i="16"/>
  <c r="AQ137" i="16"/>
  <c r="P25" i="16"/>
  <c r="AH372" i="16"/>
  <c r="M55" i="16"/>
  <c r="AA49" i="16"/>
  <c r="AQ200" i="16"/>
  <c r="AD104" i="16"/>
  <c r="AZ87" i="16"/>
  <c r="AC2" i="16"/>
  <c r="W48" i="16"/>
  <c r="AX77" i="16"/>
  <c r="AU123" i="16"/>
  <c r="I55" i="16"/>
  <c r="H44" i="16"/>
  <c r="L83" i="16"/>
  <c r="AW415" i="16"/>
  <c r="E153" i="16"/>
  <c r="Y164" i="16"/>
  <c r="V354" i="16"/>
  <c r="T239" i="16"/>
  <c r="AM231" i="16"/>
  <c r="U329" i="16"/>
  <c r="M195" i="16"/>
  <c r="E96" i="16"/>
  <c r="L49" i="16"/>
  <c r="S347" i="16"/>
  <c r="V92" i="16"/>
  <c r="W34" i="16"/>
  <c r="Z164" i="16"/>
  <c r="E218" i="16"/>
  <c r="AT29" i="16"/>
  <c r="AH123" i="16"/>
  <c r="X49" i="16"/>
  <c r="AU69" i="16"/>
  <c r="M7" i="16"/>
  <c r="U43" i="16"/>
  <c r="AQ125" i="16"/>
  <c r="Y118" i="16"/>
  <c r="AH38" i="16"/>
  <c r="H9" i="16"/>
  <c r="Q115" i="16"/>
  <c r="P51" i="16"/>
  <c r="AK191" i="16"/>
  <c r="AN80" i="16"/>
  <c r="AW45" i="16"/>
  <c r="X43" i="16"/>
  <c r="Q137" i="16"/>
  <c r="AX66" i="16"/>
  <c r="Y284" i="16"/>
  <c r="X11" i="16"/>
  <c r="AK318" i="16"/>
  <c r="R187" i="16"/>
  <c r="D111" i="16"/>
  <c r="AB162" i="16"/>
  <c r="E215" i="16"/>
  <c r="H289" i="16"/>
  <c r="AY108" i="16"/>
  <c r="U76" i="16"/>
  <c r="L152" i="16"/>
  <c r="AE327" i="16"/>
  <c r="AZ119" i="16"/>
  <c r="U71" i="16"/>
  <c r="AM146" i="16"/>
  <c r="AQ6" i="16"/>
  <c r="O230" i="16"/>
  <c r="AI257" i="16"/>
  <c r="Y226" i="16"/>
  <c r="U119" i="16"/>
  <c r="L136" i="16"/>
  <c r="AP53" i="16"/>
  <c r="AW218" i="16"/>
  <c r="T389" i="16"/>
  <c r="W183" i="16"/>
  <c r="AR58" i="16"/>
  <c r="N10" i="16"/>
  <c r="AI321" i="16"/>
  <c r="AX120" i="16"/>
  <c r="G96" i="16"/>
  <c r="I204" i="16"/>
  <c r="AW86" i="16"/>
  <c r="AI245" i="16"/>
  <c r="Z203" i="16"/>
  <c r="AM81" i="16"/>
  <c r="P101" i="16"/>
  <c r="BA232" i="16"/>
  <c r="AD298" i="16"/>
  <c r="T249" i="16"/>
  <c r="F65" i="16"/>
  <c r="AK333" i="16"/>
  <c r="M194" i="16"/>
  <c r="F93" i="16"/>
  <c r="J101" i="16"/>
  <c r="AZ110" i="16"/>
  <c r="AU193" i="16"/>
  <c r="AO19" i="16"/>
  <c r="O169" i="16"/>
  <c r="AB199" i="16"/>
  <c r="W56" i="16"/>
  <c r="AK112" i="16"/>
  <c r="G116" i="16"/>
  <c r="R97" i="16"/>
  <c r="AJ121" i="16"/>
  <c r="AA201" i="16"/>
  <c r="N87" i="16"/>
  <c r="AN90" i="16"/>
  <c r="AF59" i="16"/>
  <c r="AX177" i="16"/>
  <c r="AV114" i="16"/>
  <c r="AV94" i="16"/>
  <c r="P228" i="16"/>
  <c r="F225" i="16"/>
  <c r="AM26" i="16"/>
  <c r="AR83" i="16"/>
  <c r="AU98" i="16"/>
  <c r="H120" i="16"/>
  <c r="Z312" i="16"/>
  <c r="AM118" i="16"/>
  <c r="E134" i="16"/>
  <c r="S260" i="16"/>
  <c r="AO152" i="16"/>
  <c r="L96" i="16"/>
  <c r="AI114" i="16"/>
  <c r="AK81" i="16"/>
  <c r="AB241" i="16"/>
  <c r="Z146" i="16"/>
  <c r="M296" i="16"/>
  <c r="AK69" i="16"/>
  <c r="L118" i="16"/>
  <c r="AE39" i="16"/>
  <c r="I186" i="16"/>
  <c r="J132" i="16"/>
  <c r="V216" i="16"/>
  <c r="R43" i="16"/>
  <c r="K346" i="16"/>
  <c r="AP114" i="16"/>
  <c r="M135" i="16"/>
  <c r="AG220" i="16"/>
  <c r="AV54" i="16"/>
  <c r="S87" i="16"/>
  <c r="Z80" i="16"/>
  <c r="AB182" i="16"/>
  <c r="AF15" i="16"/>
  <c r="R93" i="16"/>
  <c r="L66" i="16"/>
  <c r="AU222" i="16"/>
  <c r="AY43" i="16"/>
  <c r="AX105" i="16"/>
  <c r="K130" i="16"/>
  <c r="Q199" i="16"/>
  <c r="AT270" i="16"/>
  <c r="AC48" i="16"/>
  <c r="AN67" i="16"/>
  <c r="AW59" i="16"/>
  <c r="AU2" i="16"/>
  <c r="E120" i="16"/>
  <c r="AU32" i="16"/>
  <c r="AP44" i="16"/>
  <c r="AZ79" i="16"/>
  <c r="AF199" i="16"/>
  <c r="M349" i="16"/>
  <c r="AP159" i="16"/>
  <c r="I159" i="16"/>
  <c r="N236" i="16"/>
  <c r="J40" i="16"/>
  <c r="AM200" i="16"/>
  <c r="AP146" i="16"/>
  <c r="AN181" i="16"/>
  <c r="AD32" i="16"/>
  <c r="L106" i="16"/>
  <c r="AB242" i="16"/>
  <c r="BA79" i="16"/>
  <c r="AV68" i="16"/>
  <c r="AM253" i="16"/>
  <c r="AM36" i="16"/>
  <c r="J128" i="16"/>
  <c r="AR122" i="16"/>
  <c r="X5" i="16"/>
  <c r="AV109" i="16"/>
  <c r="AO180" i="16"/>
  <c r="AC92" i="16"/>
  <c r="AA135" i="16"/>
  <c r="AA346" i="16"/>
  <c r="AJ196" i="16"/>
  <c r="AS100" i="16"/>
  <c r="AX68" i="16"/>
  <c r="L352" i="16"/>
  <c r="D4" i="16"/>
  <c r="AL124" i="16"/>
  <c r="AA172" i="16"/>
  <c r="S305" i="16"/>
  <c r="S117" i="16"/>
  <c r="W107" i="16"/>
  <c r="AA262" i="16"/>
  <c r="AN9" i="16"/>
  <c r="S84" i="16"/>
  <c r="AA55" i="16"/>
  <c r="AO89" i="16"/>
  <c r="D82" i="16"/>
  <c r="E194" i="16"/>
  <c r="AL143" i="16"/>
  <c r="AW182" i="16"/>
  <c r="T185" i="16"/>
  <c r="M226" i="16"/>
  <c r="F163" i="16"/>
  <c r="AJ111" i="16"/>
  <c r="AK220" i="16"/>
  <c r="N140" i="16"/>
  <c r="I45" i="16"/>
  <c r="Y256" i="16"/>
  <c r="T191" i="16"/>
  <c r="AI61" i="16"/>
  <c r="AO76" i="16"/>
  <c r="AB67" i="16"/>
  <c r="AR169" i="16"/>
  <c r="G55" i="16"/>
  <c r="G70" i="16"/>
  <c r="Y205" i="16"/>
  <c r="AL45" i="16"/>
  <c r="N83" i="16"/>
  <c r="AH47" i="16"/>
  <c r="G208" i="16"/>
  <c r="AF118" i="16"/>
  <c r="V226" i="16"/>
  <c r="N81" i="16"/>
  <c r="AR312" i="16"/>
  <c r="AG115" i="16"/>
  <c r="S284" i="16"/>
  <c r="AS97" i="16"/>
  <c r="R135" i="16"/>
  <c r="AR127" i="16"/>
  <c r="AK233" i="16"/>
  <c r="Y62" i="16"/>
  <c r="AF77" i="16"/>
  <c r="AD127" i="16"/>
  <c r="G449" i="16"/>
  <c r="X134" i="16"/>
  <c r="AO78" i="16"/>
  <c r="AO315" i="16"/>
  <c r="K123" i="16"/>
  <c r="AN4" i="16"/>
  <c r="S147" i="16"/>
  <c r="N51" i="16"/>
  <c r="J416" i="16"/>
  <c r="AF31" i="16"/>
  <c r="AG139" i="16"/>
  <c r="AI76" i="16"/>
  <c r="I210" i="16"/>
  <c r="AV29" i="16"/>
  <c r="AS363" i="16"/>
  <c r="AD167" i="16"/>
  <c r="AQ278" i="16"/>
  <c r="AQ188" i="16"/>
  <c r="I25" i="16"/>
  <c r="N17" i="16"/>
  <c r="M21" i="16"/>
  <c r="L329" i="16"/>
  <c r="AO274" i="16"/>
  <c r="AX70" i="16"/>
  <c r="S19" i="16"/>
  <c r="AA238" i="16"/>
  <c r="H87" i="16"/>
  <c r="AO186" i="16"/>
  <c r="Z149" i="16"/>
  <c r="D254" i="16"/>
  <c r="I172" i="16"/>
  <c r="K147" i="16"/>
  <c r="AF126" i="16"/>
  <c r="M354" i="16"/>
  <c r="AI298" i="16"/>
  <c r="D336" i="16"/>
  <c r="AL114" i="16"/>
  <c r="P27" i="16"/>
  <c r="AF62" i="16"/>
  <c r="K61" i="16"/>
  <c r="Y174" i="16"/>
  <c r="AZ105" i="16"/>
  <c r="M90" i="16"/>
  <c r="Y300" i="16"/>
  <c r="AQ265" i="16"/>
  <c r="AO34" i="16"/>
  <c r="Q98" i="16"/>
  <c r="AN43" i="16"/>
  <c r="AA109" i="16"/>
  <c r="R112" i="16"/>
  <c r="D305" i="16"/>
  <c r="O98" i="16"/>
  <c r="AY253" i="16"/>
  <c r="Y269" i="16"/>
  <c r="AZ271" i="16"/>
  <c r="U277" i="16"/>
  <c r="L168" i="16"/>
  <c r="AH155" i="16"/>
  <c r="R47" i="16"/>
  <c r="AD150" i="16"/>
  <c r="AC28" i="16"/>
  <c r="W184" i="16"/>
  <c r="AU141" i="16"/>
  <c r="BA170" i="16"/>
  <c r="H34" i="16"/>
  <c r="AU388" i="16"/>
  <c r="AU74" i="16"/>
  <c r="AM237" i="16"/>
  <c r="U74" i="16"/>
  <c r="AT64" i="16"/>
  <c r="Y74" i="16"/>
  <c r="J76" i="16"/>
  <c r="E3" i="16"/>
  <c r="AS257" i="16"/>
  <c r="AR204" i="16"/>
  <c r="AP137" i="16"/>
  <c r="AC39" i="16"/>
  <c r="G44" i="16"/>
  <c r="AZ45" i="16"/>
  <c r="I177" i="16"/>
  <c r="I203" i="16"/>
  <c r="AJ267" i="16"/>
  <c r="P149" i="16"/>
  <c r="AK338" i="16"/>
  <c r="P174" i="16"/>
  <c r="BA75" i="16"/>
  <c r="AP28" i="16"/>
  <c r="AO109" i="16"/>
  <c r="AS269" i="16"/>
  <c r="G174" i="16"/>
  <c r="G152" i="16"/>
  <c r="AJ178" i="16"/>
  <c r="M70" i="16"/>
  <c r="AH7" i="16"/>
  <c r="AN233" i="16"/>
  <c r="T195" i="16"/>
  <c r="AW192" i="16"/>
  <c r="I116" i="16"/>
  <c r="X125" i="16"/>
  <c r="AZ58" i="16"/>
  <c r="AU194" i="16"/>
  <c r="X173" i="16"/>
  <c r="Z162" i="16"/>
  <c r="V142" i="16"/>
  <c r="AV25" i="16"/>
  <c r="H15" i="16"/>
  <c r="AQ41" i="16"/>
  <c r="AJ240" i="16"/>
  <c r="I110" i="16"/>
  <c r="AO156" i="16"/>
  <c r="AF32" i="16"/>
  <c r="AS220" i="16"/>
  <c r="AM55" i="16"/>
  <c r="G269" i="16"/>
  <c r="AA466" i="16"/>
  <c r="Q87" i="16"/>
  <c r="AN140" i="16"/>
  <c r="AK278" i="16"/>
  <c r="I88" i="16"/>
  <c r="AH179" i="16"/>
  <c r="T199" i="16"/>
  <c r="BA55" i="16"/>
  <c r="AR275" i="16"/>
  <c r="V147" i="16"/>
  <c r="AD72" i="16"/>
  <c r="AM160" i="16"/>
  <c r="Y54" i="16"/>
  <c r="AF90" i="16"/>
  <c r="P72" i="16"/>
  <c r="W158" i="16"/>
  <c r="AS84" i="16"/>
  <c r="BA176" i="16"/>
  <c r="AT346" i="16"/>
  <c r="H104" i="16"/>
  <c r="AZ106" i="16"/>
  <c r="U114" i="16"/>
  <c r="F126" i="16"/>
  <c r="AU11" i="16"/>
  <c r="AJ62" i="16"/>
  <c r="AH67" i="16"/>
  <c r="AP46" i="16"/>
  <c r="AK96" i="16"/>
  <c r="AC268" i="16"/>
  <c r="AE89" i="16"/>
  <c r="S424" i="16"/>
  <c r="M263" i="16"/>
  <c r="AT302" i="16"/>
  <c r="G165" i="16"/>
  <c r="AZ32" i="16"/>
  <c r="Q122" i="16"/>
  <c r="AX94" i="16"/>
  <c r="BA123" i="16"/>
  <c r="J274" i="16"/>
  <c r="H64" i="16"/>
  <c r="Y162" i="16"/>
  <c r="T34" i="16"/>
  <c r="X133" i="16"/>
  <c r="K96" i="16"/>
  <c r="AV185" i="16"/>
  <c r="AV268" i="16"/>
  <c r="AD50" i="16"/>
  <c r="M212" i="16"/>
  <c r="J425" i="16"/>
  <c r="Y142" i="16"/>
  <c r="AV55" i="16"/>
  <c r="R10" i="16"/>
  <c r="S171" i="16"/>
  <c r="AC179" i="16"/>
  <c r="AC283" i="16"/>
  <c r="AF106" i="16"/>
  <c r="Q75" i="16"/>
  <c r="AA41" i="16"/>
  <c r="D202" i="16"/>
  <c r="AW122" i="16"/>
  <c r="AJ211" i="16"/>
  <c r="AN119" i="16"/>
  <c r="D43" i="16"/>
  <c r="O219" i="16"/>
  <c r="W126" i="16"/>
  <c r="AI70" i="16"/>
  <c r="L234" i="16"/>
  <c r="AJ132" i="16"/>
  <c r="T202" i="16"/>
  <c r="AE254" i="16"/>
  <c r="AQ202" i="16"/>
  <c r="X21" i="16"/>
  <c r="T246" i="16"/>
  <c r="AG157" i="16"/>
  <c r="AE72" i="16"/>
  <c r="T27" i="16"/>
  <c r="Q162" i="16"/>
  <c r="AL133" i="16"/>
  <c r="Y241" i="16"/>
  <c r="E74" i="16"/>
  <c r="M158" i="16"/>
  <c r="L87" i="16"/>
  <c r="Q53" i="16"/>
  <c r="W94" i="16"/>
  <c r="AQ102" i="16"/>
  <c r="AP38" i="16"/>
  <c r="N144" i="16"/>
  <c r="AT129" i="16"/>
  <c r="AW130" i="16"/>
  <c r="T36" i="16"/>
  <c r="F393" i="16"/>
  <c r="AD215" i="16"/>
  <c r="AO162" i="16"/>
  <c r="AE262" i="16"/>
  <c r="AJ183" i="16"/>
  <c r="W124" i="16"/>
  <c r="AV87" i="16"/>
  <c r="D122" i="16"/>
  <c r="AP61" i="16"/>
  <c r="AH69" i="16"/>
  <c r="D65" i="16"/>
  <c r="AW7" i="16"/>
  <c r="AL355" i="16"/>
  <c r="F44" i="16"/>
  <c r="AB219" i="16"/>
  <c r="AK273" i="16"/>
  <c r="AO66" i="16"/>
  <c r="AR97" i="16"/>
  <c r="AA155" i="16"/>
  <c r="D31" i="16"/>
  <c r="AO328" i="16"/>
  <c r="AB103" i="16"/>
  <c r="O145" i="16"/>
  <c r="I289" i="16"/>
  <c r="F33" i="16"/>
  <c r="Q315" i="16"/>
  <c r="V76" i="16"/>
  <c r="U285" i="16"/>
  <c r="U69" i="16"/>
  <c r="AZ43" i="16"/>
  <c r="AE169" i="16"/>
  <c r="X56" i="16"/>
  <c r="U106" i="16"/>
  <c r="AA251" i="16"/>
  <c r="AS224" i="16"/>
  <c r="G66" i="16"/>
  <c r="AN191" i="16"/>
  <c r="G164" i="16"/>
  <c r="AF160" i="16"/>
  <c r="O181" i="16"/>
  <c r="AI111" i="16"/>
  <c r="L61" i="16"/>
  <c r="Q218" i="16"/>
  <c r="AM156" i="16"/>
  <c r="AP366" i="16"/>
  <c r="AC105" i="16"/>
  <c r="AB38" i="16"/>
  <c r="K231" i="16"/>
  <c r="AV145" i="16"/>
  <c r="AD80" i="16"/>
  <c r="AA6" i="16"/>
  <c r="AQ272" i="16"/>
  <c r="AQ14" i="16"/>
  <c r="AL85" i="16"/>
  <c r="AM326" i="16"/>
  <c r="O422" i="16"/>
  <c r="X255" i="16"/>
  <c r="AG76" i="16"/>
  <c r="AM164" i="16"/>
  <c r="AR231" i="16"/>
  <c r="E147" i="16"/>
  <c r="K167" i="16"/>
  <c r="AF39" i="16"/>
  <c r="AU175" i="16"/>
  <c r="AK194" i="16"/>
  <c r="T243" i="16"/>
  <c r="Y301" i="16"/>
  <c r="AN124" i="16"/>
  <c r="AP125" i="16"/>
  <c r="AG117" i="16"/>
  <c r="H45" i="16"/>
  <c r="K117" i="16"/>
  <c r="V20" i="16"/>
  <c r="J29" i="16"/>
  <c r="E206" i="16"/>
  <c r="AR89" i="16"/>
  <c r="AT153" i="16"/>
  <c r="AE261" i="16"/>
  <c r="J85" i="16"/>
  <c r="AO230" i="16"/>
  <c r="F166" i="16"/>
  <c r="AB18" i="16"/>
  <c r="H5" i="16"/>
  <c r="V146" i="16"/>
  <c r="T234" i="16"/>
  <c r="M274" i="16"/>
  <c r="AX48" i="16"/>
  <c r="AA167" i="16"/>
  <c r="AK13" i="16"/>
  <c r="AM99" i="16"/>
  <c r="AK182" i="16"/>
  <c r="U395" i="16"/>
  <c r="AR185" i="16"/>
  <c r="O114" i="16"/>
  <c r="AG60" i="16"/>
  <c r="X256" i="16"/>
  <c r="AO231" i="16"/>
  <c r="AT143" i="16"/>
  <c r="AX128" i="16"/>
  <c r="AP182" i="16"/>
  <c r="T5" i="16"/>
  <c r="AS140" i="16"/>
  <c r="M127" i="16"/>
  <c r="AZ182" i="16"/>
  <c r="V12" i="16"/>
  <c r="AE210" i="16"/>
  <c r="AR98" i="16"/>
  <c r="Z154" i="16"/>
  <c r="AR86" i="16"/>
  <c r="H297" i="16"/>
  <c r="AU81" i="16"/>
  <c r="AQ260" i="16"/>
  <c r="Y210" i="16"/>
  <c r="V152" i="16"/>
  <c r="W46" i="16"/>
  <c r="L308" i="16"/>
  <c r="M197" i="16"/>
  <c r="N283" i="16"/>
  <c r="AJ298" i="16"/>
  <c r="AD41" i="16"/>
  <c r="S238" i="16"/>
  <c r="AW58" i="16"/>
  <c r="R173" i="16"/>
  <c r="AW53" i="16"/>
  <c r="AK221" i="16"/>
  <c r="I29" i="16"/>
  <c r="I44" i="16"/>
  <c r="AO39" i="16"/>
  <c r="AG36" i="16"/>
  <c r="J39" i="16"/>
  <c r="Z18" i="16"/>
  <c r="X36" i="16"/>
  <c r="AO130" i="16"/>
  <c r="AG47" i="16"/>
  <c r="AE97" i="16"/>
  <c r="AV43" i="16"/>
  <c r="AT105" i="16"/>
  <c r="M282" i="16"/>
  <c r="AN380" i="16"/>
  <c r="S299" i="16"/>
  <c r="AA292" i="16"/>
  <c r="O308" i="16"/>
  <c r="AI181" i="16"/>
  <c r="AU283" i="16"/>
  <c r="AJ53" i="16"/>
  <c r="J178" i="16"/>
  <c r="X120" i="16"/>
  <c r="I298" i="16"/>
  <c r="R38" i="16"/>
  <c r="J204" i="16"/>
  <c r="I206" i="16"/>
  <c r="AY96" i="16"/>
  <c r="AJ25" i="16"/>
  <c r="E52" i="16"/>
  <c r="AE106" i="16"/>
  <c r="K86" i="16"/>
  <c r="AN85" i="16"/>
  <c r="J216" i="16"/>
  <c r="O260" i="16"/>
  <c r="AL64" i="16"/>
  <c r="I78" i="16"/>
  <c r="AW337" i="16"/>
  <c r="AK127" i="16"/>
  <c r="F35" i="16"/>
  <c r="AL131" i="16"/>
  <c r="AY255" i="16"/>
  <c r="V228" i="16"/>
  <c r="F5" i="16"/>
  <c r="X86" i="16"/>
  <c r="R15" i="16"/>
  <c r="AP48" i="16"/>
  <c r="X34" i="16"/>
  <c r="AW118" i="16"/>
  <c r="AK187" i="16"/>
  <c r="AF212" i="16"/>
  <c r="AP175" i="16"/>
  <c r="AO107" i="16"/>
  <c r="D68" i="16"/>
  <c r="AT324" i="16"/>
  <c r="X83" i="16"/>
  <c r="AS146" i="16"/>
  <c r="AU137" i="16"/>
  <c r="AW117" i="16"/>
  <c r="H89" i="16"/>
  <c r="T89" i="16"/>
  <c r="AT172" i="16"/>
  <c r="AE216" i="16"/>
  <c r="N55" i="16"/>
  <c r="AV56" i="16"/>
  <c r="AY58" i="16"/>
  <c r="AX174" i="16"/>
  <c r="L125" i="16"/>
  <c r="AC242" i="16"/>
  <c r="J186" i="16"/>
  <c r="P164" i="16"/>
  <c r="Y4" i="16"/>
  <c r="Q93" i="16"/>
  <c r="AA174" i="16"/>
  <c r="AH176" i="16"/>
  <c r="AV81" i="16"/>
  <c r="AW120" i="16"/>
  <c r="O102" i="16"/>
  <c r="R5" i="16"/>
  <c r="K255" i="16"/>
  <c r="AK65" i="16"/>
  <c r="AM63" i="16"/>
  <c r="T280" i="16"/>
  <c r="AR52" i="16"/>
  <c r="AH322" i="16"/>
  <c r="AN279" i="16"/>
  <c r="W128" i="16"/>
  <c r="D67" i="16"/>
  <c r="E103" i="16"/>
  <c r="AZ320" i="16"/>
  <c r="AG2" i="16"/>
  <c r="W325" i="16"/>
  <c r="W101" i="16"/>
  <c r="R85" i="16"/>
  <c r="AR145" i="16"/>
  <c r="AF229" i="16"/>
  <c r="I148" i="16"/>
  <c r="O90" i="16"/>
  <c r="D63" i="16"/>
  <c r="AF165" i="16"/>
  <c r="Y257" i="16"/>
  <c r="AT177" i="16"/>
  <c r="T126" i="16"/>
  <c r="AO234" i="16"/>
  <c r="Z155" i="16"/>
  <c r="U101" i="16"/>
  <c r="AJ119" i="16"/>
  <c r="X6" i="16"/>
  <c r="Y123" i="16"/>
  <c r="R107" i="16"/>
  <c r="AJ147" i="16"/>
  <c r="Y245" i="16"/>
  <c r="U173" i="16"/>
  <c r="Z135" i="16"/>
  <c r="AP236" i="16"/>
  <c r="AM132" i="16"/>
  <c r="S73" i="16"/>
  <c r="AY127" i="16"/>
  <c r="X155" i="16"/>
  <c r="AJ116" i="16"/>
  <c r="AG143" i="16"/>
  <c r="BA174" i="16"/>
  <c r="AA147" i="16"/>
  <c r="Y15" i="16"/>
  <c r="AH106" i="16"/>
  <c r="AP195" i="16"/>
  <c r="W62" i="16"/>
  <c r="Z273" i="16"/>
  <c r="J314" i="16"/>
  <c r="AW148" i="16"/>
  <c r="AN159" i="16"/>
  <c r="AO119" i="16"/>
  <c r="AR76" i="16"/>
  <c r="AR181" i="16"/>
  <c r="X276" i="16"/>
  <c r="H336" i="16"/>
  <c r="AR24" i="16"/>
  <c r="BA62" i="16"/>
  <c r="AR177" i="16"/>
  <c r="AM76" i="16"/>
  <c r="AF113" i="16"/>
  <c r="W2" i="16"/>
  <c r="O62" i="16"/>
  <c r="P87" i="16"/>
  <c r="AG124" i="16"/>
  <c r="AA80" i="16"/>
  <c r="W196" i="16"/>
  <c r="AO174" i="16"/>
  <c r="AA195" i="16"/>
  <c r="AM134" i="16"/>
  <c r="AM184" i="16"/>
  <c r="AL161" i="16"/>
  <c r="D262" i="16"/>
  <c r="T64" i="16"/>
  <c r="D445" i="16"/>
  <c r="AJ11" i="16"/>
  <c r="AP119" i="16"/>
  <c r="AG37" i="16"/>
  <c r="AQ291" i="16"/>
  <c r="AU119" i="16"/>
  <c r="AC384" i="16"/>
  <c r="BA445" i="16"/>
  <c r="N94" i="16"/>
  <c r="AA85" i="16"/>
  <c r="D90" i="16"/>
  <c r="T201" i="16"/>
  <c r="AZ264" i="16"/>
  <c r="AO157" i="16"/>
  <c r="AN76" i="16"/>
  <c r="Q91" i="16"/>
  <c r="AA269" i="16"/>
  <c r="AO79" i="16"/>
  <c r="BA156" i="16"/>
  <c r="AQ211" i="16"/>
  <c r="AV159" i="16"/>
  <c r="AH145" i="16"/>
  <c r="K214" i="16"/>
  <c r="K209" i="16"/>
  <c r="AT156" i="16"/>
  <c r="AG97" i="16"/>
  <c r="T169" i="16"/>
  <c r="W68" i="16"/>
  <c r="AP96" i="16"/>
  <c r="AU3" i="16"/>
  <c r="AG167" i="16"/>
  <c r="Y218" i="16"/>
  <c r="I105" i="16"/>
  <c r="O104" i="16"/>
  <c r="Q239" i="16"/>
  <c r="P121" i="16"/>
  <c r="AK137" i="16"/>
  <c r="H349" i="16"/>
  <c r="AN17" i="16"/>
  <c r="P140" i="16"/>
  <c r="M81" i="16"/>
  <c r="Z79" i="16"/>
  <c r="AQ103" i="16"/>
  <c r="N92" i="16"/>
  <c r="W276" i="16"/>
  <c r="AD141" i="16"/>
  <c r="Z334" i="16"/>
  <c r="AI63" i="16"/>
  <c r="E246" i="16"/>
  <c r="AI224" i="16"/>
  <c r="AL246" i="16"/>
  <c r="E122" i="16"/>
  <c r="U100" i="16"/>
  <c r="V307" i="16"/>
  <c r="Y101" i="16"/>
  <c r="T208" i="16"/>
  <c r="BA30" i="16"/>
  <c r="AR37" i="16"/>
  <c r="X206" i="16"/>
  <c r="AW16" i="16"/>
  <c r="O32" i="16"/>
  <c r="AA83" i="16"/>
  <c r="T74" i="16"/>
  <c r="N110" i="16"/>
  <c r="AW142" i="16"/>
  <c r="AR176" i="16"/>
  <c r="AJ234" i="16"/>
  <c r="AD228" i="16"/>
  <c r="AM228" i="16"/>
  <c r="AC151" i="16"/>
  <c r="G73" i="16"/>
  <c r="AL326" i="16"/>
  <c r="Y125" i="16"/>
  <c r="AI364" i="16"/>
  <c r="AB32" i="16"/>
  <c r="U52" i="16"/>
  <c r="AU285" i="16"/>
  <c r="AV36" i="16"/>
  <c r="I213" i="16"/>
  <c r="X29" i="16"/>
  <c r="AH34" i="16"/>
  <c r="W200" i="16"/>
  <c r="AR142" i="16"/>
  <c r="K264" i="16"/>
  <c r="F206" i="16"/>
  <c r="AV106" i="16"/>
  <c r="K65" i="16"/>
  <c r="T312" i="16"/>
  <c r="U180" i="16"/>
  <c r="AW143" i="16"/>
  <c r="T105" i="16"/>
  <c r="AN254" i="16"/>
  <c r="AJ26" i="16"/>
  <c r="AE10" i="16"/>
  <c r="AN136" i="16"/>
  <c r="AV51" i="16"/>
  <c r="AA208" i="16"/>
  <c r="D110" i="16"/>
  <c r="U18" i="16"/>
  <c r="Y261" i="16"/>
  <c r="AZ195" i="16"/>
  <c r="J3" i="16"/>
  <c r="Z67" i="16"/>
  <c r="AP89" i="16"/>
  <c r="AL81" i="16"/>
  <c r="P34" i="16"/>
  <c r="X136" i="16"/>
  <c r="AS73" i="16"/>
  <c r="AX43" i="16"/>
  <c r="D100" i="16"/>
  <c r="Q99" i="16"/>
  <c r="AS197" i="16"/>
  <c r="AU205" i="16"/>
  <c r="AE234" i="16"/>
  <c r="AA103" i="16"/>
  <c r="S110" i="16"/>
  <c r="AQ169" i="16"/>
  <c r="O225" i="16"/>
  <c r="AY54" i="16"/>
  <c r="AK116" i="16"/>
  <c r="AQ168" i="16"/>
  <c r="AV5" i="16"/>
  <c r="Y37" i="16"/>
  <c r="AD135" i="16"/>
  <c r="R67" i="16"/>
  <c r="K55" i="16"/>
  <c r="D362" i="16"/>
  <c r="AE316" i="16"/>
  <c r="AM40" i="16"/>
  <c r="AN100" i="16"/>
  <c r="AK6" i="16"/>
  <c r="F263" i="16"/>
  <c r="W125" i="16"/>
  <c r="AJ209" i="16"/>
  <c r="AS60" i="16"/>
  <c r="BA339" i="16"/>
  <c r="AZ73" i="16"/>
  <c r="AG74" i="16"/>
  <c r="L190" i="16"/>
  <c r="AH199" i="16"/>
  <c r="F125" i="16"/>
  <c r="D88" i="16"/>
  <c r="L100" i="16"/>
  <c r="AR70" i="16"/>
  <c r="AX231" i="16"/>
  <c r="U143" i="16"/>
  <c r="AK311" i="16"/>
  <c r="AV67" i="16"/>
  <c r="AR168" i="16"/>
  <c r="P129" i="16"/>
  <c r="P172" i="16"/>
  <c r="L50" i="16"/>
  <c r="AC30" i="16"/>
  <c r="AQ76" i="16"/>
  <c r="AF164" i="16"/>
  <c r="AM298" i="16"/>
  <c r="AM51" i="16"/>
  <c r="AB218" i="16"/>
  <c r="AP136" i="16"/>
  <c r="Q50" i="16"/>
  <c r="Q344" i="16"/>
  <c r="AX123" i="16"/>
  <c r="G31" i="16"/>
  <c r="R122" i="16"/>
  <c r="V181" i="16"/>
  <c r="D282" i="16"/>
  <c r="M193" i="16"/>
  <c r="AI52" i="16"/>
  <c r="W67" i="16"/>
  <c r="AM202" i="16"/>
  <c r="AR14" i="16"/>
  <c r="S212" i="16"/>
  <c r="W99" i="16"/>
  <c r="G141" i="16"/>
  <c r="R248" i="16"/>
  <c r="AL158" i="16"/>
  <c r="AX114" i="16"/>
  <c r="J74" i="16"/>
  <c r="AP229" i="16"/>
  <c r="AQ38" i="16"/>
  <c r="Q63" i="16"/>
  <c r="E251" i="16"/>
  <c r="AM100" i="16"/>
  <c r="AU46" i="16"/>
  <c r="AK178" i="16"/>
  <c r="AF145" i="16"/>
  <c r="P152" i="16"/>
  <c r="D118" i="16"/>
  <c r="W221" i="16"/>
  <c r="AX102" i="16"/>
  <c r="S130" i="16"/>
  <c r="AW181" i="16"/>
  <c r="AK161" i="16"/>
  <c r="AJ339" i="16"/>
  <c r="Q19" i="16"/>
  <c r="AD39" i="16"/>
  <c r="AE26" i="16"/>
  <c r="Z137" i="16"/>
  <c r="P161" i="16"/>
  <c r="AW64" i="16"/>
  <c r="M3" i="16"/>
  <c r="P14" i="16"/>
  <c r="AL117" i="16"/>
  <c r="AS102" i="16"/>
  <c r="F324" i="16"/>
  <c r="K285" i="16"/>
  <c r="Q40" i="16"/>
  <c r="N148" i="16"/>
  <c r="AP150" i="16"/>
  <c r="AK74" i="16"/>
  <c r="M107" i="16"/>
  <c r="AR59" i="16"/>
  <c r="AH130" i="16"/>
  <c r="AR138" i="16"/>
  <c r="K241" i="16"/>
  <c r="V151" i="16"/>
  <c r="T322" i="16"/>
  <c r="X80" i="16"/>
  <c r="AQ133" i="16"/>
  <c r="AS77" i="16"/>
  <c r="AL99" i="16"/>
  <c r="U174" i="16"/>
  <c r="F170" i="16"/>
  <c r="I101" i="16"/>
  <c r="AS109" i="16"/>
  <c r="AI178" i="16"/>
  <c r="AM177" i="16"/>
  <c r="D61" i="16"/>
  <c r="AJ85" i="16"/>
  <c r="H11" i="16"/>
  <c r="M37" i="16"/>
  <c r="Z397" i="16"/>
  <c r="AP94" i="16"/>
  <c r="F63" i="16"/>
  <c r="AU20" i="16"/>
  <c r="AF147" i="16"/>
  <c r="Y3" i="16"/>
  <c r="AY133" i="16"/>
  <c r="M244" i="16"/>
  <c r="BA37" i="16"/>
  <c r="AI90" i="16"/>
  <c r="AB335" i="16"/>
  <c r="AN137" i="16"/>
  <c r="I47" i="16"/>
  <c r="J7" i="16"/>
  <c r="L81" i="16"/>
  <c r="I146" i="16"/>
  <c r="M198" i="16"/>
  <c r="AX20" i="16"/>
  <c r="AZ17" i="16"/>
  <c r="Q65" i="16"/>
  <c r="AF47" i="16"/>
  <c r="AW149" i="16"/>
  <c r="X39" i="16"/>
  <c r="AF296" i="16"/>
  <c r="H24" i="16"/>
  <c r="W86" i="16"/>
  <c r="BA41" i="16"/>
  <c r="AF23" i="16"/>
  <c r="Q88" i="16"/>
  <c r="AS80" i="16"/>
  <c r="AZ179" i="16"/>
  <c r="J46" i="16"/>
  <c r="O265" i="16"/>
  <c r="AO224" i="16"/>
  <c r="AV136" i="16"/>
  <c r="K211" i="16"/>
  <c r="M148" i="16"/>
  <c r="AS69" i="16"/>
  <c r="AF273" i="16"/>
  <c r="AT117" i="16"/>
  <c r="AX185" i="16"/>
  <c r="U193" i="16"/>
  <c r="R6" i="16"/>
  <c r="AL215" i="16"/>
  <c r="Y71" i="16"/>
  <c r="M140" i="16"/>
  <c r="AI246" i="16"/>
  <c r="AZ31" i="16"/>
  <c r="AQ161" i="16"/>
  <c r="R45" i="16"/>
  <c r="AQ124" i="16"/>
  <c r="AT31" i="16"/>
  <c r="AK25" i="16"/>
  <c r="AX193" i="16"/>
  <c r="Q3" i="16"/>
  <c r="F107" i="16"/>
  <c r="F10" i="16"/>
  <c r="AP64" i="16"/>
  <c r="AR369" i="16"/>
  <c r="AQ243" i="16"/>
  <c r="AI197" i="16"/>
  <c r="T133" i="16"/>
  <c r="L41" i="16"/>
  <c r="AF237" i="16"/>
  <c r="Q23" i="16"/>
  <c r="AZ190" i="16"/>
  <c r="Z54" i="16"/>
  <c r="AB345" i="16"/>
  <c r="BA36" i="16"/>
  <c r="U365" i="16"/>
  <c r="AK196" i="16"/>
  <c r="AI188" i="16"/>
  <c r="L230" i="16"/>
  <c r="J144" i="16"/>
  <c r="V43" i="16"/>
  <c r="BA136" i="16"/>
  <c r="AG179" i="16"/>
  <c r="F141" i="16"/>
  <c r="AF188" i="16"/>
  <c r="R23" i="16"/>
  <c r="AX111" i="16"/>
  <c r="W51" i="16"/>
  <c r="F234" i="16"/>
  <c r="AZ153" i="16"/>
  <c r="AN157" i="16"/>
  <c r="L197" i="16"/>
  <c r="AH48" i="16"/>
  <c r="AY86" i="16"/>
  <c r="M219" i="16"/>
  <c r="G19" i="16"/>
  <c r="P199" i="16"/>
  <c r="AG203" i="16"/>
  <c r="AM180" i="16"/>
  <c r="AH144" i="16"/>
  <c r="AG138" i="16"/>
  <c r="L8" i="16"/>
  <c r="AS338" i="16"/>
  <c r="D23" i="16"/>
  <c r="L21" i="16"/>
  <c r="R324" i="16"/>
  <c r="AI313" i="16"/>
  <c r="AI149" i="16"/>
  <c r="G83" i="16"/>
  <c r="AQ141" i="16"/>
  <c r="K16" i="16"/>
  <c r="AP80" i="16"/>
  <c r="AZ148" i="16"/>
  <c r="L266" i="16"/>
  <c r="E128" i="16"/>
  <c r="AD149" i="16"/>
  <c r="AM165" i="16"/>
  <c r="J30" i="16"/>
  <c r="AC56" i="16"/>
  <c r="V66" i="16"/>
  <c r="AF48" i="16"/>
  <c r="AU158" i="16"/>
  <c r="O123" i="16"/>
  <c r="D123" i="16"/>
  <c r="AM297" i="16"/>
  <c r="AU342" i="16"/>
  <c r="AP140" i="16"/>
  <c r="M35" i="16"/>
  <c r="P202" i="16"/>
  <c r="G181" i="16"/>
  <c r="AY59" i="16"/>
  <c r="AR222" i="16"/>
  <c r="AN46" i="16"/>
  <c r="AG66" i="16"/>
  <c r="AN178" i="16"/>
  <c r="AM45" i="16"/>
  <c r="P89" i="16"/>
  <c r="AL77" i="16"/>
  <c r="U104" i="16"/>
  <c r="H147" i="16"/>
  <c r="AL127" i="16"/>
  <c r="Y55" i="16"/>
  <c r="J468" i="16"/>
  <c r="AF91" i="16"/>
  <c r="AR259" i="16"/>
  <c r="M102" i="16"/>
  <c r="AJ235" i="16"/>
  <c r="AA106" i="16"/>
  <c r="AV61" i="16"/>
  <c r="L135" i="16"/>
  <c r="AR155" i="16"/>
  <c r="E382" i="16"/>
  <c r="AB141" i="16"/>
  <c r="AF87" i="16"/>
  <c r="AC143" i="16"/>
  <c r="I85" i="16"/>
  <c r="AX240" i="16"/>
  <c r="Q136" i="16"/>
  <c r="Y243" i="16"/>
  <c r="L34" i="16"/>
  <c r="AW79" i="16"/>
  <c r="O171" i="16"/>
  <c r="AS108" i="16"/>
  <c r="AR183" i="16"/>
  <c r="AJ164" i="16"/>
  <c r="I134" i="16"/>
  <c r="AD90" i="16"/>
  <c r="AB81" i="16"/>
  <c r="AT198" i="16"/>
  <c r="AO301" i="16"/>
  <c r="AZ180" i="16"/>
  <c r="H62" i="16"/>
  <c r="AF79" i="16"/>
  <c r="N132" i="16"/>
  <c r="O188" i="16"/>
  <c r="AP329" i="16"/>
  <c r="P74" i="16"/>
  <c r="E226" i="16"/>
  <c r="Q33" i="16"/>
  <c r="L17" i="16"/>
  <c r="AD43" i="16"/>
  <c r="AM116" i="16"/>
  <c r="AT66" i="16"/>
  <c r="AX75" i="16"/>
  <c r="BA60" i="16"/>
  <c r="F84" i="16"/>
  <c r="R75" i="16"/>
  <c r="AU124" i="16"/>
  <c r="L165" i="16"/>
  <c r="AP230" i="16"/>
  <c r="AX269" i="16"/>
  <c r="Y244" i="16"/>
  <c r="AF154" i="16"/>
  <c r="AW112" i="16"/>
  <c r="AA347" i="16"/>
  <c r="AL120" i="16"/>
  <c r="AN184" i="16"/>
  <c r="AI237" i="16"/>
  <c r="K74" i="16"/>
  <c r="AD210" i="16"/>
  <c r="W58" i="16"/>
  <c r="E4" i="16"/>
  <c r="L98" i="16"/>
  <c r="AM226" i="16"/>
  <c r="P5" i="16"/>
  <c r="AQ255" i="16"/>
  <c r="AK422" i="16"/>
  <c r="V69" i="16"/>
  <c r="AO133" i="16"/>
  <c r="AT21" i="16"/>
  <c r="Y379" i="16"/>
  <c r="AS219" i="16"/>
  <c r="AA100" i="16"/>
  <c r="AO97" i="16"/>
  <c r="AQ184" i="16"/>
  <c r="V93" i="16"/>
  <c r="AE201" i="16"/>
  <c r="AC62" i="16"/>
  <c r="AM120" i="16"/>
  <c r="Q134" i="16"/>
  <c r="V335" i="16"/>
  <c r="U214" i="16"/>
  <c r="AM49" i="16"/>
  <c r="N238" i="16"/>
  <c r="AP197" i="16"/>
  <c r="E61" i="16"/>
  <c r="N8" i="16"/>
  <c r="AD111" i="16"/>
  <c r="Q81" i="16"/>
  <c r="U11" i="16"/>
  <c r="AB16" i="16"/>
  <c r="H10" i="16"/>
  <c r="AD121" i="16"/>
  <c r="U147" i="16"/>
  <c r="AL17" i="16"/>
  <c r="AD103" i="16"/>
  <c r="AI289" i="16"/>
  <c r="AB106" i="16"/>
  <c r="R132" i="16"/>
  <c r="AC237" i="16"/>
  <c r="O159" i="16"/>
  <c r="AU125" i="16"/>
  <c r="AM252" i="16"/>
  <c r="O261" i="16"/>
  <c r="S92" i="16"/>
  <c r="AL39" i="16"/>
  <c r="J82" i="16"/>
  <c r="AJ264" i="16"/>
  <c r="AP40" i="16"/>
  <c r="AN62" i="16"/>
  <c r="AY244" i="16"/>
  <c r="AJ199" i="16"/>
  <c r="L123" i="16"/>
  <c r="AT170" i="16"/>
  <c r="Y7" i="16"/>
  <c r="I224" i="16"/>
  <c r="AO210" i="16"/>
  <c r="AX96" i="16"/>
  <c r="S206" i="16"/>
  <c r="AM86" i="16"/>
  <c r="AE52" i="16"/>
  <c r="AQ276" i="16"/>
  <c r="AB202" i="16"/>
  <c r="AU113" i="16"/>
  <c r="M223" i="16"/>
  <c r="AD38" i="16"/>
  <c r="AT48" i="16"/>
  <c r="AX132" i="16"/>
  <c r="AT314" i="16"/>
  <c r="AW136" i="16"/>
  <c r="Y65" i="16"/>
  <c r="AJ161" i="16"/>
  <c r="AU66" i="16"/>
  <c r="N91" i="16"/>
  <c r="L85" i="16"/>
  <c r="P94" i="16"/>
  <c r="AB164" i="16"/>
  <c r="O190" i="16"/>
  <c r="AZ142" i="16"/>
  <c r="AR19" i="16"/>
  <c r="AZ63" i="16"/>
  <c r="T80" i="16"/>
  <c r="AZ68" i="16"/>
  <c r="AK106" i="16"/>
  <c r="F127" i="16"/>
  <c r="AL248" i="16"/>
  <c r="R432" i="16"/>
  <c r="AP374" i="16"/>
  <c r="O63" i="16"/>
  <c r="R176" i="16"/>
  <c r="AC14" i="16"/>
  <c r="Y193" i="16"/>
  <c r="S134" i="16"/>
  <c r="E165" i="16"/>
  <c r="AF353" i="16"/>
  <c r="AX118" i="16"/>
  <c r="AD153" i="16"/>
  <c r="AE215" i="16"/>
  <c r="S34" i="16"/>
  <c r="E62" i="16"/>
  <c r="AE53" i="16"/>
  <c r="AL55" i="16"/>
  <c r="J211" i="16"/>
  <c r="AM83" i="16"/>
  <c r="Z193" i="16"/>
  <c r="T346" i="16"/>
  <c r="V380" i="16"/>
  <c r="D9" i="16"/>
  <c r="R141" i="16"/>
  <c r="AU145" i="16"/>
  <c r="M277" i="16"/>
  <c r="Y40" i="16"/>
  <c r="AH85" i="16"/>
  <c r="G49" i="16"/>
  <c r="S51" i="16"/>
  <c r="Q59" i="16"/>
  <c r="V143" i="16"/>
  <c r="AD63" i="16"/>
  <c r="O22" i="16"/>
  <c r="AY175" i="16"/>
  <c r="V153" i="16"/>
  <c r="AK37" i="16"/>
  <c r="K63" i="16"/>
  <c r="AZ59" i="16"/>
  <c r="AX144" i="16"/>
  <c r="AT141" i="16"/>
  <c r="S133" i="16"/>
  <c r="Z176" i="16"/>
  <c r="AB91" i="16"/>
  <c r="N9" i="16"/>
  <c r="V112" i="16"/>
  <c r="AR11" i="16"/>
  <c r="AC222" i="16"/>
  <c r="AN342" i="16"/>
  <c r="AS169" i="16"/>
  <c r="M111" i="16"/>
  <c r="AO55" i="16"/>
  <c r="N209" i="16"/>
  <c r="S28" i="16"/>
  <c r="W198" i="16"/>
  <c r="AO277" i="16"/>
  <c r="K136" i="16"/>
  <c r="K57" i="16"/>
  <c r="AW103" i="16"/>
  <c r="K150" i="16"/>
  <c r="AF99" i="16"/>
  <c r="S72" i="16"/>
  <c r="F14" i="16"/>
  <c r="J15" i="16"/>
  <c r="AB26" i="16"/>
  <c r="AK117" i="16"/>
  <c r="N38" i="16"/>
  <c r="AC153" i="16"/>
  <c r="H172" i="16"/>
  <c r="X112" i="16"/>
  <c r="AO28" i="16"/>
  <c r="L217" i="16"/>
  <c r="AJ98" i="16"/>
  <c r="L466" i="16"/>
  <c r="X237" i="16"/>
  <c r="Y78" i="16"/>
  <c r="AG154" i="16"/>
  <c r="AU105" i="16"/>
  <c r="AF111" i="16"/>
  <c r="AZ243" i="16"/>
  <c r="AJ275" i="16"/>
  <c r="I77" i="16"/>
  <c r="AO98" i="16"/>
  <c r="AZ140" i="16"/>
  <c r="AZ9" i="16"/>
  <c r="E188" i="16"/>
  <c r="AR255" i="16"/>
  <c r="AW38" i="16"/>
  <c r="AN109" i="16"/>
  <c r="O132" i="16"/>
  <c r="X128" i="16"/>
  <c r="AV192" i="16"/>
  <c r="U42" i="16"/>
  <c r="E138" i="16"/>
  <c r="AX474" i="16"/>
  <c r="H124" i="16"/>
  <c r="U308" i="16"/>
  <c r="AQ207" i="16"/>
  <c r="AW132" i="16"/>
  <c r="Y216" i="16"/>
  <c r="AG195" i="16"/>
  <c r="AJ214" i="16"/>
  <c r="AV194" i="16"/>
  <c r="AP185" i="16"/>
  <c r="S126" i="16"/>
  <c r="AI128" i="16"/>
  <c r="S33" i="16"/>
  <c r="Z106" i="16"/>
  <c r="AU170" i="16"/>
  <c r="P270" i="16"/>
  <c r="AO160" i="16"/>
  <c r="H215" i="16"/>
  <c r="AU187" i="16"/>
  <c r="I122" i="16"/>
  <c r="V189" i="16"/>
  <c r="BA68" i="16"/>
  <c r="AD52" i="16"/>
  <c r="AX86" i="16"/>
  <c r="AD327" i="16"/>
  <c r="AM306" i="16"/>
  <c r="S179" i="16"/>
  <c r="AT243" i="16"/>
  <c r="Y45" i="16"/>
  <c r="AF152" i="16"/>
  <c r="AA31" i="16"/>
  <c r="J119" i="16"/>
  <c r="I35" i="16"/>
  <c r="AH54" i="16"/>
  <c r="AK144" i="16"/>
  <c r="E53" i="16"/>
  <c r="BA73" i="16"/>
  <c r="K248" i="16"/>
  <c r="W141" i="16"/>
  <c r="I219" i="16"/>
  <c r="Z50" i="16"/>
  <c r="AN250" i="16"/>
  <c r="X37" i="16"/>
  <c r="H209" i="16"/>
  <c r="Y212" i="16"/>
  <c r="AV178" i="16"/>
  <c r="U99" i="16"/>
  <c r="AS104" i="16"/>
  <c r="L138" i="16"/>
  <c r="V25" i="16"/>
  <c r="AP104" i="16"/>
  <c r="AV249" i="16"/>
  <c r="AC213" i="16"/>
  <c r="AJ49" i="16"/>
  <c r="L252" i="16"/>
  <c r="AL203" i="16"/>
  <c r="N47" i="16"/>
  <c r="E31" i="16"/>
  <c r="Z255" i="16"/>
  <c r="J126" i="16"/>
  <c r="W317" i="16"/>
  <c r="K92" i="16"/>
  <c r="AE101" i="16"/>
  <c r="AX40" i="16"/>
  <c r="G142" i="16"/>
  <c r="AE82" i="16"/>
  <c r="S274" i="16"/>
  <c r="K114" i="16"/>
  <c r="AF382" i="16"/>
  <c r="AG155" i="16"/>
  <c r="N142" i="16"/>
  <c r="Z65" i="16"/>
  <c r="AR63" i="16"/>
  <c r="AT188" i="16"/>
  <c r="AV197" i="16"/>
  <c r="I128" i="16"/>
  <c r="AI191" i="16"/>
  <c r="O60" i="16"/>
  <c r="M139" i="16"/>
  <c r="S44" i="16"/>
  <c r="V140" i="16"/>
  <c r="N288" i="16"/>
  <c r="AX186" i="16"/>
  <c r="AD97" i="16"/>
  <c r="AR196" i="16"/>
  <c r="AT228" i="16"/>
  <c r="M133" i="16"/>
  <c r="AE233" i="16"/>
  <c r="AX64" i="16"/>
  <c r="AG173" i="16"/>
  <c r="AS11" i="16"/>
  <c r="J273" i="16"/>
  <c r="AR202" i="16"/>
  <c r="AJ100" i="16"/>
  <c r="AN96" i="16"/>
  <c r="AG164" i="16"/>
  <c r="K156" i="16"/>
  <c r="AC293" i="16"/>
  <c r="AE71" i="16"/>
  <c r="AV156" i="16"/>
  <c r="M304" i="16"/>
  <c r="AR254" i="16"/>
  <c r="W130" i="16"/>
  <c r="H42" i="16"/>
  <c r="AB180" i="16"/>
  <c r="AT179" i="16"/>
  <c r="E88" i="16"/>
  <c r="AA276" i="16"/>
  <c r="AH25" i="16"/>
  <c r="V138" i="16"/>
  <c r="AR92" i="16"/>
  <c r="U29" i="16"/>
  <c r="AZ419" i="16"/>
  <c r="AZ345" i="16"/>
  <c r="AO163" i="16"/>
  <c r="AM77" i="16"/>
  <c r="AX79" i="16"/>
  <c r="J217" i="16"/>
  <c r="H185" i="16"/>
  <c r="W29" i="16"/>
  <c r="N198" i="16"/>
  <c r="AO159" i="16"/>
  <c r="AP63" i="16"/>
  <c r="AW281" i="16"/>
  <c r="AC196" i="16"/>
  <c r="AA163" i="16"/>
  <c r="D40" i="16"/>
  <c r="S287" i="16"/>
  <c r="AC348" i="16"/>
  <c r="AD233" i="16"/>
  <c r="Y112" i="16"/>
  <c r="AA105" i="16"/>
  <c r="AX163" i="16"/>
  <c r="AZ273" i="16"/>
  <c r="AT95" i="16"/>
  <c r="Y251" i="16"/>
  <c r="AH100" i="16"/>
  <c r="U200" i="16"/>
  <c r="D284" i="16"/>
  <c r="W82" i="16"/>
  <c r="AF178" i="16"/>
  <c r="AS123" i="16"/>
  <c r="T59" i="16"/>
  <c r="M57" i="16"/>
  <c r="Y132" i="16"/>
  <c r="AN251" i="16"/>
  <c r="Q130" i="16"/>
  <c r="U28" i="16"/>
  <c r="J113" i="16"/>
  <c r="AV271" i="16"/>
  <c r="AH151" i="16"/>
  <c r="D48" i="16"/>
  <c r="X121" i="16"/>
  <c r="Q9" i="16"/>
  <c r="F432" i="16"/>
  <c r="AE317" i="16"/>
  <c r="P46" i="16"/>
  <c r="AS8" i="16"/>
  <c r="R184" i="16"/>
  <c r="AC42" i="16"/>
  <c r="AF81" i="16"/>
  <c r="Q67" i="16"/>
  <c r="BA185" i="16"/>
  <c r="O26" i="16"/>
  <c r="I86" i="16"/>
  <c r="AI73" i="16"/>
  <c r="E22" i="16"/>
  <c r="AE143" i="16"/>
  <c r="P32" i="16"/>
  <c r="AC166" i="16"/>
  <c r="AH212" i="16"/>
  <c r="J2" i="16"/>
  <c r="AW138" i="16"/>
  <c r="AV115" i="16"/>
  <c r="AS61" i="16"/>
  <c r="AZ120" i="16"/>
  <c r="I2" i="16"/>
  <c r="G74" i="16"/>
  <c r="BA269" i="16"/>
  <c r="N13" i="16"/>
  <c r="AV85" i="16"/>
  <c r="E89" i="16"/>
  <c r="AH152" i="16"/>
  <c r="AI72" i="16"/>
  <c r="K94" i="16"/>
  <c r="AI67" i="16"/>
  <c r="V90" i="16"/>
  <c r="AB88" i="16"/>
  <c r="E66" i="16"/>
  <c r="N101" i="16"/>
  <c r="F122" i="16"/>
  <c r="AM122" i="16"/>
  <c r="AO196" i="16"/>
  <c r="H149" i="16"/>
  <c r="Q38" i="16"/>
  <c r="E87" i="16"/>
  <c r="AK120" i="16"/>
  <c r="BA151" i="16"/>
  <c r="E92" i="16"/>
  <c r="AM22" i="16"/>
  <c r="AE239" i="16"/>
  <c r="I195" i="16"/>
  <c r="AX314" i="16"/>
  <c r="S32" i="16"/>
  <c r="M26" i="16"/>
  <c r="X300" i="16"/>
  <c r="AO175" i="16"/>
  <c r="AI296" i="16"/>
  <c r="AD100" i="16"/>
  <c r="AP244" i="16"/>
  <c r="AR132" i="16"/>
  <c r="AN133" i="16"/>
  <c r="BA112" i="16"/>
  <c r="AT194" i="16"/>
  <c r="AE134" i="16"/>
  <c r="AC128" i="16"/>
  <c r="X312" i="16"/>
  <c r="N68" i="16"/>
  <c r="Y217" i="16"/>
  <c r="AL397" i="16"/>
  <c r="AW158" i="16"/>
  <c r="N269" i="16"/>
  <c r="F301" i="16"/>
  <c r="AB116" i="16"/>
  <c r="AC104" i="16"/>
  <c r="Q184" i="16"/>
  <c r="P372" i="16"/>
  <c r="O302" i="16"/>
  <c r="AU19" i="16"/>
  <c r="AS223" i="16"/>
  <c r="Z130" i="16"/>
  <c r="AP151" i="16"/>
  <c r="AU121" i="16"/>
  <c r="BA27" i="16"/>
  <c r="Y141" i="16"/>
  <c r="AV50" i="16"/>
  <c r="U171" i="16"/>
  <c r="AM130" i="16"/>
  <c r="AB53" i="16"/>
  <c r="G252" i="16"/>
  <c r="AL187" i="16"/>
  <c r="L226" i="16"/>
  <c r="AF80" i="16"/>
  <c r="AG273" i="16"/>
  <c r="AO173" i="16"/>
  <c r="I121" i="16"/>
  <c r="Y232" i="16"/>
  <c r="F158" i="16"/>
  <c r="AT59" i="16"/>
  <c r="AO50" i="16"/>
  <c r="AH49" i="16"/>
  <c r="J179" i="16"/>
  <c r="AZ80" i="16"/>
  <c r="AR130" i="16"/>
  <c r="AQ341" i="16"/>
  <c r="W289" i="16"/>
  <c r="R168" i="16"/>
  <c r="S161" i="16"/>
  <c r="AQ142" i="16"/>
  <c r="U102" i="16"/>
  <c r="F390" i="16"/>
  <c r="M178" i="16"/>
  <c r="T50" i="16"/>
  <c r="AO104" i="16"/>
  <c r="AD45" i="16"/>
  <c r="Z96" i="16"/>
  <c r="AD229" i="16"/>
  <c r="F155" i="16"/>
  <c r="AL47" i="16"/>
  <c r="AJ181" i="16"/>
  <c r="Q60" i="16"/>
  <c r="G69" i="16"/>
  <c r="F104" i="16"/>
  <c r="O27" i="16"/>
  <c r="Q131" i="16"/>
  <c r="L109" i="16"/>
  <c r="AL63" i="16"/>
  <c r="H206" i="16"/>
  <c r="O9" i="16"/>
  <c r="H134" i="16"/>
  <c r="P249" i="16"/>
  <c r="P38" i="16"/>
  <c r="BA175" i="16"/>
  <c r="K23" i="16"/>
  <c r="AA181" i="16"/>
  <c r="AS120" i="16"/>
  <c r="AU167" i="16"/>
  <c r="AY227" i="16"/>
  <c r="AV125" i="16"/>
  <c r="AE80" i="16"/>
  <c r="Y44" i="16"/>
  <c r="Y17" i="16"/>
  <c r="AS133" i="16"/>
  <c r="P84" i="16"/>
  <c r="J94" i="16"/>
  <c r="K11" i="16"/>
  <c r="AO236" i="16"/>
  <c r="M289" i="16"/>
  <c r="AT106" i="16"/>
  <c r="AR71" i="16"/>
  <c r="AM211" i="16"/>
  <c r="W90" i="16"/>
  <c r="I73" i="16"/>
  <c r="AO212" i="16"/>
  <c r="W458" i="16"/>
  <c r="AN179" i="16"/>
  <c r="U93" i="16"/>
  <c r="AX115" i="16"/>
  <c r="AM119" i="16"/>
  <c r="N243" i="16"/>
  <c r="V161" i="16"/>
  <c r="K292" i="16"/>
  <c r="M12" i="16"/>
  <c r="D174" i="16"/>
  <c r="BA145" i="16"/>
  <c r="AR74" i="16"/>
  <c r="P49" i="16"/>
  <c r="Q186" i="16"/>
  <c r="D114" i="16"/>
  <c r="U293" i="16"/>
  <c r="D127" i="16"/>
  <c r="O149" i="16"/>
  <c r="AT87" i="16"/>
  <c r="X197" i="16"/>
  <c r="F174" i="16"/>
  <c r="S190" i="16"/>
  <c r="AC122" i="16"/>
  <c r="AA303" i="16"/>
  <c r="AF29" i="16"/>
  <c r="K102" i="16"/>
  <c r="Z271" i="16"/>
  <c r="L120" i="16"/>
  <c r="L249" i="16"/>
  <c r="N231" i="16"/>
  <c r="V259" i="16"/>
  <c r="AB114" i="16"/>
  <c r="AM46" i="16"/>
  <c r="BA226" i="16"/>
  <c r="M224" i="16"/>
  <c r="AF325" i="16"/>
  <c r="F64" i="16"/>
  <c r="AZ95" i="16"/>
  <c r="AA217" i="16"/>
  <c r="Z183" i="16"/>
  <c r="Q14" i="16"/>
  <c r="O13" i="16"/>
  <c r="AA231" i="16"/>
  <c r="AC38" i="16"/>
  <c r="Q227" i="16"/>
  <c r="AP100" i="16"/>
  <c r="AQ236" i="16"/>
  <c r="G170" i="16"/>
  <c r="AW32" i="16"/>
  <c r="Q156" i="16"/>
  <c r="AU231" i="16"/>
  <c r="O232" i="16"/>
  <c r="AR40" i="16"/>
  <c r="AY37" i="16"/>
  <c r="T113" i="16"/>
  <c r="D203" i="16"/>
  <c r="AH181" i="16"/>
  <c r="I287" i="16"/>
  <c r="AK68" i="16"/>
  <c r="AD137" i="16"/>
  <c r="E176" i="16"/>
  <c r="W212" i="16"/>
  <c r="G135" i="16"/>
  <c r="AO30" i="16"/>
  <c r="P190" i="16"/>
  <c r="H267" i="16"/>
  <c r="AZ37" i="16"/>
  <c r="L265" i="16"/>
  <c r="AW261" i="16"/>
  <c r="Z148" i="16"/>
  <c r="AE49" i="16"/>
  <c r="AN198" i="16"/>
  <c r="AU182" i="16"/>
  <c r="BA134" i="16"/>
  <c r="G199" i="16"/>
  <c r="AL138" i="16"/>
  <c r="AE57" i="16"/>
  <c r="X127" i="16"/>
  <c r="AG202" i="16"/>
  <c r="AP355" i="16"/>
  <c r="I41" i="16"/>
  <c r="Y154" i="16"/>
  <c r="X156" i="16"/>
  <c r="AP5" i="16"/>
  <c r="J68" i="16"/>
  <c r="V186" i="16"/>
  <c r="W134" i="16"/>
  <c r="AU246" i="16"/>
  <c r="K124" i="16"/>
  <c r="D168" i="16"/>
  <c r="AT451" i="16"/>
  <c r="AX326" i="16"/>
  <c r="AW173" i="16"/>
  <c r="H109" i="16"/>
  <c r="AB134" i="16"/>
  <c r="AT176" i="16"/>
  <c r="R54" i="16"/>
  <c r="AA411" i="16"/>
  <c r="V252" i="16"/>
  <c r="AE5" i="16"/>
  <c r="O179" i="16"/>
  <c r="AG238" i="16"/>
  <c r="D250" i="16"/>
  <c r="E142" i="16"/>
  <c r="H266" i="16"/>
  <c r="AJ300" i="16"/>
  <c r="L92" i="16"/>
  <c r="AG204" i="16"/>
  <c r="AV216" i="16"/>
  <c r="O142" i="16"/>
  <c r="AI79" i="16"/>
  <c r="AZ51" i="16"/>
  <c r="R92" i="16"/>
  <c r="F91" i="16"/>
  <c r="AO216" i="16"/>
  <c r="AL66" i="16"/>
  <c r="R72" i="16"/>
  <c r="AJ6" i="16"/>
  <c r="F244" i="16"/>
  <c r="F102" i="16"/>
  <c r="G104" i="16"/>
  <c r="AT24" i="16"/>
  <c r="AN71" i="16"/>
  <c r="AF149" i="16"/>
  <c r="V15" i="16"/>
  <c r="R156" i="16"/>
  <c r="Y12" i="16"/>
  <c r="W345" i="16"/>
  <c r="AX63" i="16"/>
  <c r="F285" i="16"/>
  <c r="W74" i="16"/>
  <c r="AJ207" i="16"/>
  <c r="Y202" i="16"/>
  <c r="H183" i="16"/>
  <c r="AK132" i="16"/>
  <c r="O109" i="16"/>
  <c r="AH75" i="16"/>
  <c r="U19" i="16"/>
  <c r="T190" i="16"/>
  <c r="U155" i="16"/>
  <c r="AM96" i="16"/>
  <c r="AK325" i="16"/>
  <c r="K113" i="16"/>
  <c r="AT178" i="16"/>
  <c r="V114" i="16"/>
  <c r="G56" i="16"/>
  <c r="AF85" i="16"/>
  <c r="AN74" i="16"/>
  <c r="J327" i="16"/>
  <c r="AR136" i="16"/>
  <c r="G37" i="16"/>
  <c r="O376" i="16"/>
  <c r="AT161" i="16"/>
  <c r="AK108" i="16"/>
  <c r="AT36" i="16"/>
  <c r="AO57" i="16"/>
  <c r="T256" i="16"/>
  <c r="AU276" i="16"/>
  <c r="J48" i="16"/>
  <c r="N62" i="16"/>
  <c r="P95" i="16"/>
  <c r="D244" i="16"/>
  <c r="AK107" i="16"/>
  <c r="N109" i="16"/>
  <c r="AN88" i="16"/>
  <c r="AD23" i="16"/>
  <c r="AE28" i="16"/>
  <c r="AF38" i="16"/>
  <c r="Y120" i="16"/>
  <c r="K173" i="16"/>
  <c r="AD5" i="16"/>
  <c r="AM158" i="16"/>
  <c r="I265" i="16"/>
  <c r="D279" i="16"/>
  <c r="AH401" i="16"/>
  <c r="AO125" i="16"/>
  <c r="V32" i="16"/>
  <c r="AW259" i="16"/>
  <c r="AL93" i="16"/>
  <c r="AS136" i="16"/>
  <c r="J297" i="16"/>
  <c r="AT70" i="16"/>
  <c r="AF303" i="16"/>
  <c r="G35" i="16"/>
  <c r="K46" i="16"/>
  <c r="M147" i="16"/>
  <c r="AZ256" i="16"/>
  <c r="V195" i="16"/>
  <c r="AJ274" i="16"/>
  <c r="L498" i="16"/>
  <c r="AG73" i="16"/>
  <c r="N114" i="16"/>
  <c r="AM2" i="16"/>
  <c r="AL88" i="16"/>
  <c r="P171" i="16"/>
  <c r="AC149" i="16"/>
  <c r="AL86" i="16"/>
  <c r="AB190" i="16"/>
  <c r="BA106" i="16"/>
  <c r="H286" i="16"/>
  <c r="AK268" i="16"/>
  <c r="Z226" i="16"/>
  <c r="R115" i="16"/>
  <c r="AW72" i="16"/>
  <c r="AZ27" i="16"/>
  <c r="M169" i="16"/>
  <c r="AK128" i="16"/>
  <c r="Q251" i="16"/>
  <c r="K95" i="16"/>
  <c r="AY22" i="16"/>
  <c r="AB12" i="16"/>
  <c r="AX167" i="16"/>
  <c r="F177" i="16"/>
  <c r="AL130" i="16"/>
  <c r="BA230" i="16"/>
  <c r="AN13" i="16"/>
  <c r="M196" i="16"/>
  <c r="AG33" i="16"/>
  <c r="K300" i="16"/>
  <c r="W305" i="16"/>
  <c r="AG15" i="16"/>
  <c r="AP165" i="16"/>
  <c r="AB109" i="16"/>
  <c r="V33" i="16"/>
  <c r="AI147" i="16"/>
  <c r="AO94" i="16"/>
  <c r="M312" i="16"/>
  <c r="T267" i="16"/>
  <c r="G109" i="16"/>
  <c r="AG84" i="16"/>
  <c r="S65" i="16"/>
  <c r="V58" i="16"/>
  <c r="AK260" i="16"/>
  <c r="AX278" i="16"/>
  <c r="AP56" i="16"/>
  <c r="R133" i="16"/>
  <c r="K318" i="16"/>
  <c r="Z53" i="16"/>
  <c r="AH110" i="16"/>
  <c r="T88" i="16"/>
  <c r="AX81" i="16"/>
  <c r="E115" i="16"/>
  <c r="AG211" i="16"/>
  <c r="AQ87" i="16"/>
  <c r="AY101" i="16"/>
  <c r="AJ174" i="16"/>
  <c r="H376" i="16"/>
  <c r="AT239" i="16"/>
  <c r="AX8" i="16"/>
  <c r="AY143" i="16"/>
  <c r="AU68" i="16"/>
  <c r="AY142" i="16"/>
  <c r="R119" i="16"/>
  <c r="G92" i="16"/>
  <c r="Q305" i="16"/>
  <c r="AQ136" i="16"/>
  <c r="D109" i="16"/>
  <c r="AL152" i="16"/>
  <c r="E42" i="16"/>
  <c r="AM35" i="16"/>
  <c r="AV155" i="16"/>
  <c r="AJ108" i="16"/>
  <c r="AO154" i="16"/>
  <c r="AX244" i="16"/>
  <c r="AT164" i="16"/>
  <c r="AP73" i="16"/>
  <c r="AC68" i="16"/>
  <c r="AR90" i="16"/>
  <c r="N173" i="16"/>
  <c r="AV71" i="16"/>
  <c r="AM224" i="16"/>
  <c r="Z34" i="16"/>
  <c r="S112" i="16"/>
  <c r="R301" i="16"/>
  <c r="AF41" i="16"/>
  <c r="E82" i="16"/>
  <c r="E129" i="16"/>
  <c r="AV323" i="16"/>
  <c r="AV187" i="16"/>
  <c r="Q78" i="16"/>
  <c r="AQ234" i="16"/>
  <c r="P163" i="16"/>
  <c r="I69" i="16"/>
  <c r="AM183" i="16"/>
  <c r="W174" i="16"/>
  <c r="AN267" i="16"/>
  <c r="AV266" i="16"/>
  <c r="H110" i="16"/>
  <c r="Z123" i="16"/>
  <c r="E86" i="16"/>
  <c r="AK62" i="16"/>
  <c r="BA203" i="16"/>
  <c r="AT157" i="16"/>
  <c r="X54" i="16"/>
  <c r="AW137" i="16"/>
  <c r="R206" i="16"/>
  <c r="N201" i="16"/>
  <c r="AK32" i="16"/>
  <c r="M157" i="16"/>
  <c r="AS46" i="16"/>
  <c r="R179" i="16"/>
  <c r="D161" i="16"/>
  <c r="W306" i="16"/>
  <c r="AI231" i="16"/>
  <c r="AC91" i="16"/>
  <c r="S220" i="16"/>
  <c r="X16" i="16"/>
  <c r="AK139" i="16"/>
  <c r="AP23" i="16"/>
  <c r="L116" i="16"/>
  <c r="G48" i="16"/>
  <c r="AF2" i="16"/>
  <c r="AY158" i="16"/>
  <c r="N136" i="16"/>
  <c r="AJ232" i="16"/>
  <c r="AA271" i="16"/>
  <c r="X182" i="16"/>
  <c r="U266" i="16"/>
  <c r="K73" i="16"/>
  <c r="L16" i="16"/>
  <c r="AI99" i="16"/>
  <c r="AG182" i="16"/>
  <c r="I129" i="16"/>
  <c r="AJ57" i="16"/>
  <c r="V364" i="16"/>
  <c r="AA192" i="16"/>
  <c r="J180" i="16"/>
  <c r="H51" i="16"/>
  <c r="AL265" i="16"/>
  <c r="AE242" i="16"/>
  <c r="AR172" i="16"/>
  <c r="AM302" i="16"/>
  <c r="H20" i="16"/>
  <c r="AC72" i="16"/>
  <c r="AA137" i="16"/>
  <c r="I104" i="16"/>
  <c r="AZ242" i="16"/>
  <c r="AU245" i="16"/>
  <c r="S149" i="16"/>
  <c r="AS124" i="16"/>
  <c r="AH42" i="16"/>
  <c r="AB105" i="16"/>
  <c r="AO136" i="16"/>
  <c r="F92" i="16"/>
  <c r="S63" i="16"/>
  <c r="AF177" i="16"/>
  <c r="AY265" i="16"/>
  <c r="AI88" i="16"/>
  <c r="AP232" i="16"/>
  <c r="V82" i="16"/>
  <c r="Z434" i="16"/>
  <c r="I118" i="16"/>
  <c r="T158" i="16"/>
  <c r="AC147" i="16"/>
  <c r="AE41" i="16"/>
  <c r="AB167" i="16"/>
  <c r="H191" i="16"/>
  <c r="AB71" i="16"/>
  <c r="AX44" i="16"/>
  <c r="AW36" i="16"/>
  <c r="G61" i="16"/>
  <c r="H88" i="16"/>
  <c r="AQ109" i="16"/>
  <c r="L71" i="16"/>
  <c r="S187" i="16"/>
  <c r="AZ126" i="16"/>
  <c r="T175" i="16"/>
  <c r="H282" i="16"/>
  <c r="AF46" i="16"/>
  <c r="AK57" i="16"/>
  <c r="P103" i="16"/>
  <c r="E36" i="16"/>
  <c r="AA67" i="16"/>
  <c r="AI89" i="16"/>
  <c r="Q56" i="16"/>
  <c r="J80" i="16"/>
  <c r="AC176" i="16"/>
  <c r="AE33" i="16"/>
  <c r="AA22" i="16"/>
  <c r="BA184" i="16"/>
  <c r="AI106" i="16"/>
  <c r="D103" i="16"/>
  <c r="AA178" i="16"/>
  <c r="AU114" i="16"/>
  <c r="V249" i="16"/>
  <c r="AA286" i="16"/>
  <c r="O273" i="16"/>
  <c r="D152" i="16"/>
  <c r="L167" i="16"/>
  <c r="AC177" i="16"/>
  <c r="AN82" i="16"/>
  <c r="AR5" i="16"/>
  <c r="D72" i="16"/>
  <c r="AJ175" i="16"/>
  <c r="AH158" i="16"/>
  <c r="R120" i="16"/>
  <c r="Z105" i="16"/>
  <c r="G222" i="16"/>
  <c r="AM212" i="16"/>
  <c r="AM334" i="16"/>
  <c r="AQ132" i="16"/>
  <c r="AC13" i="16"/>
  <c r="AI107" i="16"/>
  <c r="AD71" i="16"/>
  <c r="AE55" i="16"/>
  <c r="AQ247" i="16"/>
  <c r="BA260" i="16"/>
  <c r="Z230" i="16"/>
  <c r="BA240" i="16"/>
  <c r="AD238" i="16"/>
  <c r="R64" i="16"/>
  <c r="L131" i="16"/>
  <c r="G10" i="16"/>
  <c r="I165" i="16"/>
  <c r="G145" i="16"/>
  <c r="Z211" i="16"/>
  <c r="K98" i="16"/>
  <c r="N240" i="16"/>
  <c r="AG181" i="16"/>
  <c r="AU229" i="16"/>
  <c r="AK70" i="16"/>
  <c r="S135" i="16"/>
  <c r="J99" i="16"/>
  <c r="AV8" i="16"/>
  <c r="AS234" i="16"/>
  <c r="T83" i="16"/>
  <c r="BA87" i="16"/>
  <c r="H95" i="16"/>
  <c r="AV167" i="16"/>
  <c r="D196" i="16"/>
  <c r="S267" i="16"/>
  <c r="D172" i="16"/>
  <c r="AH197" i="16"/>
  <c r="AK114" i="16"/>
  <c r="AF138" i="16"/>
  <c r="K48" i="16"/>
  <c r="Z41" i="16"/>
  <c r="AU185" i="16"/>
  <c r="AE120" i="16"/>
  <c r="AA140" i="16"/>
  <c r="O199" i="16"/>
  <c r="AX51" i="16"/>
  <c r="X52" i="16"/>
  <c r="BA308" i="16"/>
  <c r="AQ15" i="16"/>
  <c r="BA201" i="16"/>
  <c r="AH214" i="16"/>
  <c r="AW283" i="16"/>
  <c r="AC206" i="16"/>
  <c r="Y86" i="16"/>
  <c r="AG53" i="16"/>
  <c r="AN91" i="16"/>
  <c r="AR55" i="16"/>
  <c r="AG133" i="16"/>
  <c r="AY98" i="16"/>
  <c r="AR245" i="16"/>
  <c r="H190" i="16"/>
  <c r="O55" i="16"/>
  <c r="V49" i="16"/>
  <c r="G191" i="16"/>
  <c r="AX257" i="16"/>
  <c r="AM150" i="16"/>
  <c r="AV253" i="16"/>
  <c r="AH102" i="16"/>
  <c r="D126" i="16"/>
  <c r="AA438" i="16"/>
  <c r="AZ25" i="16"/>
  <c r="AF33" i="16"/>
  <c r="M32" i="16"/>
  <c r="W137" i="16"/>
  <c r="S129" i="16"/>
  <c r="AA131" i="16"/>
  <c r="AZ41" i="16"/>
  <c r="AF83" i="16"/>
  <c r="H186" i="16"/>
  <c r="K236" i="16"/>
  <c r="AV93" i="16"/>
  <c r="T114" i="16"/>
  <c r="AP58" i="16"/>
  <c r="M45" i="16"/>
  <c r="AB149" i="16"/>
  <c r="AU143" i="16"/>
  <c r="AC184" i="16"/>
  <c r="AZ189" i="16"/>
  <c r="AT54" i="16"/>
  <c r="AG271" i="16"/>
  <c r="X195" i="16"/>
  <c r="W61" i="16"/>
  <c r="W70" i="16"/>
  <c r="F98" i="16"/>
  <c r="AB274" i="16"/>
  <c r="Z268" i="16"/>
  <c r="AN106" i="16"/>
  <c r="AW78" i="16"/>
  <c r="AX103" i="16"/>
  <c r="U160" i="16"/>
  <c r="E114" i="16"/>
  <c r="BA48" i="16"/>
  <c r="AM101" i="16"/>
  <c r="T116" i="16"/>
  <c r="S389" i="16"/>
  <c r="V107" i="16"/>
  <c r="AT78" i="16"/>
  <c r="AS121" i="16"/>
  <c r="BA111" i="16"/>
  <c r="K116" i="16"/>
  <c r="U90" i="16"/>
  <c r="AE315" i="16"/>
  <c r="Z110" i="16"/>
  <c r="U230" i="16"/>
  <c r="D95" i="16"/>
  <c r="W279" i="16"/>
  <c r="E110" i="16"/>
  <c r="D130" i="16"/>
  <c r="J313" i="16"/>
  <c r="AR78" i="16"/>
  <c r="T38" i="16"/>
  <c r="AB228" i="16"/>
  <c r="AM115" i="16"/>
  <c r="AZ146" i="16"/>
  <c r="AQ266" i="16"/>
  <c r="AN60" i="16"/>
  <c r="R225" i="16"/>
  <c r="Q190" i="16"/>
  <c r="AC144" i="16"/>
  <c r="AC232" i="16"/>
  <c r="AV121" i="16"/>
  <c r="K45" i="16"/>
  <c r="N61" i="16"/>
  <c r="W223" i="16"/>
  <c r="N85" i="16"/>
  <c r="W109" i="16"/>
  <c r="J73" i="16"/>
  <c r="AD258" i="16"/>
  <c r="AS226" i="16"/>
  <c r="AX211" i="16"/>
  <c r="AV276" i="16"/>
  <c r="Q200" i="16"/>
  <c r="AK193" i="16"/>
  <c r="AD386" i="16"/>
  <c r="AA35" i="16"/>
  <c r="Q247" i="16"/>
  <c r="R3" i="16"/>
  <c r="AC123" i="16"/>
  <c r="X65" i="16"/>
  <c r="D51" i="16"/>
  <c r="AI54" i="16"/>
  <c r="W59" i="16"/>
  <c r="AW107" i="16"/>
  <c r="AL56" i="16"/>
  <c r="AV83" i="16"/>
  <c r="I63" i="16"/>
  <c r="BA242" i="16"/>
  <c r="P142" i="16"/>
  <c r="AS276" i="16"/>
  <c r="AL219" i="16"/>
  <c r="AZ261" i="16"/>
  <c r="AB76" i="16"/>
  <c r="J384" i="16"/>
  <c r="AC191" i="16"/>
  <c r="BA53" i="16"/>
  <c r="AI167" i="16"/>
  <c r="O65" i="16"/>
  <c r="AP134" i="16"/>
  <c r="AX148" i="16"/>
  <c r="Y295" i="16"/>
  <c r="P50" i="16"/>
  <c r="J58" i="16"/>
  <c r="AX247" i="16"/>
  <c r="M89" i="16"/>
  <c r="AZ48" i="16"/>
  <c r="X258" i="16"/>
  <c r="AL119" i="16"/>
  <c r="AP35" i="16"/>
  <c r="AO267" i="16"/>
  <c r="AG223" i="16"/>
  <c r="Y147" i="16"/>
  <c r="X214" i="16"/>
  <c r="AM54" i="16"/>
  <c r="AG90" i="16"/>
  <c r="AQ403" i="16"/>
  <c r="AM41" i="16"/>
  <c r="AJ142" i="16"/>
  <c r="O88" i="16"/>
  <c r="AV279" i="16"/>
  <c r="K152" i="16"/>
  <c r="Y49" i="16"/>
  <c r="AJ87" i="16"/>
  <c r="F52" i="16"/>
  <c r="AJ46" i="16"/>
  <c r="AQ197" i="16"/>
  <c r="X167" i="16"/>
  <c r="S88" i="16"/>
  <c r="AX183" i="16"/>
  <c r="Y247" i="16"/>
  <c r="AU39" i="16"/>
  <c r="G333" i="16"/>
  <c r="AZ116" i="16"/>
  <c r="Z170" i="16"/>
  <c r="AV59" i="16"/>
  <c r="AI137" i="16"/>
  <c r="AK58" i="16"/>
  <c r="Y148" i="16"/>
  <c r="AY190" i="16"/>
  <c r="L297" i="16"/>
  <c r="AG141" i="16"/>
  <c r="AZ93" i="16"/>
  <c r="S5" i="16"/>
  <c r="AG99" i="16"/>
  <c r="T4" i="16"/>
  <c r="AE192" i="16"/>
  <c r="G133" i="16"/>
  <c r="AW238" i="16"/>
  <c r="X304" i="16"/>
  <c r="AU140" i="16"/>
  <c r="AR328" i="16"/>
  <c r="N180" i="16"/>
  <c r="AB281" i="16"/>
  <c r="BA13" i="16"/>
  <c r="AI150" i="16"/>
  <c r="AJ185" i="16"/>
  <c r="K59" i="16"/>
  <c r="BA76" i="16"/>
  <c r="BA2" i="16"/>
  <c r="AD193" i="16"/>
  <c r="AX146" i="16"/>
  <c r="M132" i="16"/>
  <c r="AW209" i="16"/>
  <c r="AO148" i="16"/>
  <c r="J299" i="16"/>
  <c r="J38" i="16"/>
  <c r="AS126" i="16"/>
  <c r="J16" i="16"/>
  <c r="AP86" i="16"/>
  <c r="AI375" i="16"/>
  <c r="Q240" i="16"/>
  <c r="AD183" i="16"/>
  <c r="AM84" i="16"/>
  <c r="G81" i="16"/>
  <c r="I322" i="16"/>
  <c r="Q228" i="16"/>
  <c r="AM176" i="16"/>
  <c r="V260" i="16"/>
  <c r="AJ44" i="16"/>
  <c r="AV262" i="16"/>
  <c r="Q372" i="16"/>
  <c r="Y312" i="16"/>
  <c r="P205" i="16"/>
  <c r="I236" i="16"/>
  <c r="AQ334" i="16"/>
  <c r="K163" i="16"/>
  <c r="AU40" i="16"/>
  <c r="L208" i="16"/>
  <c r="AX325" i="16"/>
  <c r="AS208" i="16"/>
  <c r="X225" i="16"/>
  <c r="G91" i="16"/>
  <c r="E93" i="16"/>
  <c r="AF75" i="16"/>
  <c r="I95" i="16"/>
  <c r="AP82" i="16"/>
  <c r="I214" i="16"/>
  <c r="G95" i="16"/>
  <c r="AJ131" i="16"/>
  <c r="G219" i="16"/>
  <c r="AJ65" i="16"/>
  <c r="R66" i="16"/>
  <c r="S75" i="16"/>
  <c r="AI155" i="16"/>
  <c r="J194" i="16"/>
  <c r="AE27" i="16"/>
  <c r="AJ126" i="16"/>
  <c r="H61" i="16"/>
  <c r="AC238" i="16"/>
  <c r="N108" i="16"/>
  <c r="AL41" i="16"/>
  <c r="M179" i="16"/>
  <c r="AZ52" i="16"/>
  <c r="AY103" i="16"/>
  <c r="AX22" i="16"/>
  <c r="AF5" i="16"/>
  <c r="L192" i="16"/>
  <c r="AZ128" i="16"/>
  <c r="AU288" i="16"/>
  <c r="I248" i="16"/>
  <c r="Q150" i="16"/>
  <c r="F214" i="16"/>
  <c r="L115" i="16"/>
  <c r="AR120" i="16"/>
  <c r="AG125" i="16"/>
  <c r="AV20" i="16"/>
  <c r="AB339" i="16"/>
  <c r="O105" i="16"/>
  <c r="AQ96" i="16"/>
  <c r="AG150" i="16"/>
  <c r="H205" i="16"/>
  <c r="T227" i="16"/>
  <c r="AM18" i="16"/>
  <c r="O87" i="16"/>
  <c r="K127" i="16"/>
  <c r="AU92" i="16"/>
  <c r="AQ114" i="16"/>
  <c r="AP186" i="16"/>
  <c r="AJ101" i="16"/>
  <c r="L251" i="16"/>
  <c r="S50" i="16"/>
  <c r="I92" i="16"/>
  <c r="AJ21" i="16"/>
  <c r="AM312" i="16"/>
  <c r="W47" i="16"/>
  <c r="AY35" i="16"/>
  <c r="BA22" i="16"/>
  <c r="AB125" i="16"/>
  <c r="R174" i="16"/>
  <c r="AZ213" i="16"/>
  <c r="AQ212" i="16"/>
  <c r="AY79" i="16"/>
  <c r="AK167" i="16"/>
  <c r="U44" i="16"/>
  <c r="AE124" i="16"/>
  <c r="AK42" i="16"/>
  <c r="AX218" i="16"/>
  <c r="AQ176" i="16"/>
  <c r="N76" i="16"/>
  <c r="K49" i="16"/>
  <c r="AR135" i="16"/>
  <c r="AM195" i="16"/>
  <c r="AW37" i="16"/>
  <c r="Y16" i="16"/>
  <c r="AY27" i="16"/>
  <c r="G15" i="16"/>
  <c r="AF172" i="16"/>
  <c r="AV256" i="16"/>
  <c r="U94" i="16"/>
  <c r="AG49" i="16"/>
  <c r="AL245" i="16"/>
  <c r="N50" i="16"/>
  <c r="J118" i="16"/>
  <c r="O178" i="16"/>
  <c r="R48" i="16"/>
  <c r="AX74" i="16"/>
  <c r="AA111" i="16"/>
  <c r="AR94" i="16"/>
  <c r="H224" i="16"/>
  <c r="AE93" i="16"/>
  <c r="Q10" i="16"/>
  <c r="AV152" i="16"/>
  <c r="AN56" i="16"/>
  <c r="AS141" i="16"/>
  <c r="AW124" i="16"/>
  <c r="AT215" i="16"/>
  <c r="AU139" i="16"/>
  <c r="S154" i="16"/>
  <c r="AL269" i="16"/>
  <c r="H47" i="16"/>
  <c r="U107" i="16"/>
  <c r="AJ205" i="16"/>
  <c r="AW164" i="16"/>
  <c r="BA110" i="16"/>
  <c r="AK47" i="16"/>
  <c r="AZ104" i="16"/>
  <c r="F157" i="16"/>
  <c r="AX228" i="16"/>
  <c r="AF76" i="16"/>
  <c r="P138" i="16"/>
  <c r="AU80" i="16"/>
  <c r="U221" i="16"/>
  <c r="D5" i="16"/>
  <c r="V96" i="16"/>
  <c r="AQ122" i="16"/>
  <c r="AP155" i="16"/>
  <c r="X32" i="16"/>
  <c r="P107" i="16"/>
  <c r="D27" i="16"/>
  <c r="O52" i="16"/>
  <c r="AO243" i="16"/>
  <c r="AN239" i="16"/>
  <c r="S53" i="16"/>
  <c r="AS112" i="16"/>
  <c r="S89" i="16"/>
  <c r="AF20" i="16"/>
  <c r="AA229" i="16"/>
  <c r="AB213" i="16"/>
  <c r="F425" i="16"/>
  <c r="L178" i="16"/>
  <c r="J207" i="16"/>
  <c r="AJ58" i="16"/>
  <c r="AE35" i="16"/>
  <c r="BA204" i="16"/>
  <c r="S139" i="16"/>
  <c r="P297" i="16"/>
  <c r="U115" i="16"/>
  <c r="AO257" i="16"/>
  <c r="D194" i="16"/>
  <c r="AF70" i="16"/>
  <c r="R83" i="16"/>
  <c r="M115" i="16"/>
  <c r="G124" i="16"/>
  <c r="J125" i="16"/>
  <c r="M134" i="16"/>
  <c r="M393" i="16"/>
  <c r="Q62" i="16"/>
  <c r="AH172" i="16"/>
  <c r="V171" i="16"/>
  <c r="Q100" i="16"/>
  <c r="AT99" i="16"/>
  <c r="AV47" i="16"/>
  <c r="AI182" i="16"/>
  <c r="X76" i="16"/>
  <c r="AX320" i="16"/>
  <c r="BA64" i="16"/>
  <c r="P143" i="16"/>
  <c r="AO52" i="16"/>
  <c r="AW188" i="16"/>
  <c r="J150" i="16"/>
  <c r="Z144" i="16"/>
  <c r="AS154" i="16"/>
  <c r="W16" i="16"/>
  <c r="Y246" i="16"/>
  <c r="AO63" i="16"/>
  <c r="I40" i="16"/>
  <c r="K3" i="16"/>
  <c r="L110" i="16"/>
  <c r="D166" i="16"/>
  <c r="H199" i="16"/>
  <c r="AZ14" i="16"/>
  <c r="I382" i="16"/>
  <c r="AO177" i="16"/>
  <c r="V6" i="16"/>
  <c r="AH15" i="16"/>
  <c r="AO13" i="16"/>
  <c r="J254" i="16"/>
  <c r="AF92" i="16"/>
  <c r="AV7" i="16"/>
  <c r="AW69" i="16"/>
  <c r="AB47" i="16"/>
  <c r="Z265" i="16"/>
  <c r="AP249" i="16"/>
  <c r="J174" i="16"/>
  <c r="V104" i="16"/>
  <c r="AY95" i="16"/>
  <c r="F207" i="16"/>
  <c r="BB166" i="16" l="1"/>
  <c r="BG166" i="16" s="1"/>
  <c r="BB194" i="16"/>
  <c r="BG194" i="16" s="1"/>
  <c r="BB27" i="16"/>
  <c r="BG27" i="16" s="1"/>
  <c r="BB5" i="16"/>
  <c r="BG5" i="16" s="1"/>
  <c r="BB51" i="16"/>
  <c r="BG51" i="16" s="1"/>
  <c r="BB130" i="16"/>
  <c r="BG130" i="16" s="1"/>
  <c r="BB95" i="16"/>
  <c r="BG95" i="16" s="1"/>
  <c r="BB126" i="16"/>
  <c r="BG126" i="16" s="1"/>
  <c r="BB172" i="16"/>
  <c r="BG172" i="16" s="1"/>
  <c r="BB196" i="16"/>
  <c r="BG196" i="16" s="1"/>
  <c r="BB72" i="16"/>
  <c r="BG72" i="16" s="1"/>
  <c r="BB152" i="16"/>
  <c r="BG152" i="16" s="1"/>
  <c r="BB103" i="16"/>
  <c r="BG103" i="16" s="1"/>
  <c r="BB161" i="16"/>
  <c r="BG161" i="16" s="1"/>
  <c r="BB109" i="16"/>
  <c r="BG109" i="16" s="1"/>
  <c r="BB279" i="16"/>
  <c r="BG279" i="16" s="1"/>
  <c r="BB244" i="16"/>
  <c r="BG244" i="16" s="1"/>
  <c r="BB250" i="16"/>
  <c r="BG250" i="16" s="1"/>
  <c r="BB168" i="16"/>
  <c r="BG168" i="16" s="1"/>
  <c r="BB203" i="16"/>
  <c r="BG203" i="16" s="1"/>
  <c r="BB127" i="16"/>
  <c r="BG127" i="16" s="1"/>
  <c r="BB114" i="16"/>
  <c r="BG114" i="16" s="1"/>
  <c r="BB174" i="16"/>
  <c r="BG174" i="16" s="1"/>
  <c r="BB48" i="16"/>
  <c r="BG48" i="16" s="1"/>
  <c r="BB284" i="16"/>
  <c r="BG284" i="16" s="1"/>
  <c r="BB40" i="16"/>
  <c r="BG40" i="16" s="1"/>
  <c r="BB9" i="16"/>
  <c r="BG9" i="16" s="1"/>
  <c r="BB123" i="16"/>
  <c r="BG123" i="16" s="1"/>
  <c r="BB23" i="16"/>
  <c r="BG23" i="16" s="1"/>
  <c r="BB61" i="16"/>
  <c r="BG61" i="16" s="1"/>
  <c r="BB118" i="16"/>
  <c r="BG118" i="16" s="1"/>
  <c r="BB282" i="16"/>
  <c r="BG282" i="16" s="1"/>
  <c r="BB88" i="16"/>
  <c r="BG88" i="16" s="1"/>
  <c r="BB362" i="16"/>
  <c r="BG362" i="16" s="1"/>
  <c r="BB100" i="16"/>
  <c r="BG100" i="16" s="1"/>
  <c r="BB110" i="16"/>
  <c r="BG110" i="16" s="1"/>
  <c r="BB90" i="16"/>
  <c r="BG90" i="16" s="1"/>
  <c r="BB445" i="16"/>
  <c r="BG445" i="16" s="1"/>
  <c r="BB262" i="16"/>
  <c r="BG262" i="16" s="1"/>
  <c r="BB63" i="16"/>
  <c r="BG63" i="16" s="1"/>
  <c r="BB67" i="16"/>
  <c r="BG67" i="16" s="1"/>
  <c r="BB68" i="16"/>
  <c r="BG68" i="16" s="1"/>
  <c r="BB31" i="16"/>
  <c r="BG31" i="16" s="1"/>
  <c r="BB65" i="16"/>
  <c r="BG65" i="16" s="1"/>
  <c r="BB122" i="16"/>
  <c r="BG122" i="16" s="1"/>
  <c r="BB43" i="16"/>
  <c r="BG43" i="16" s="1"/>
  <c r="BB202" i="16"/>
  <c r="BG202" i="16" s="1"/>
  <c r="BB305" i="16"/>
  <c r="BG305" i="16" s="1"/>
  <c r="BB336" i="16"/>
  <c r="BG336" i="16" s="1"/>
  <c r="BB254" i="16"/>
  <c r="BG254" i="16" s="1"/>
  <c r="BB82" i="16"/>
  <c r="BG82" i="16" s="1"/>
  <c r="BB4" i="16"/>
  <c r="BG4" i="16" s="1"/>
  <c r="BB111" i="16"/>
  <c r="BG111" i="16" s="1"/>
  <c r="BB184" i="16"/>
  <c r="BG184" i="16" s="1"/>
  <c r="BB97" i="16"/>
  <c r="BG97" i="16" s="1"/>
  <c r="BB49" i="16"/>
  <c r="BG49" i="16" s="1"/>
  <c r="BB255" i="16"/>
  <c r="BG255" i="16" s="1"/>
  <c r="BB153" i="16"/>
  <c r="BG153" i="16" s="1"/>
  <c r="BB151" i="16"/>
  <c r="BG151" i="16" s="1"/>
  <c r="BB175" i="16"/>
  <c r="BG175" i="16" s="1"/>
  <c r="BB404" i="16"/>
  <c r="BG404" i="16" s="1"/>
  <c r="BB170" i="16"/>
  <c r="BG170" i="16" s="1"/>
  <c r="BB138" i="16"/>
  <c r="BG138" i="16" s="1"/>
  <c r="BB13" i="16"/>
  <c r="BG13" i="16" s="1"/>
  <c r="BB89" i="16"/>
  <c r="BG89" i="16" s="1"/>
  <c r="BB115" i="16"/>
  <c r="BG115" i="16" s="1"/>
  <c r="BB36" i="16"/>
  <c r="BG36" i="16" s="1"/>
  <c r="BB98" i="16"/>
  <c r="BG98" i="16" s="1"/>
  <c r="BB134" i="16"/>
  <c r="BG134" i="16" s="1"/>
  <c r="BB187" i="16"/>
  <c r="BG187" i="16" s="1"/>
  <c r="BB306" i="16"/>
  <c r="BG306" i="16" s="1"/>
  <c r="BB207" i="16"/>
  <c r="BG207" i="16" s="1"/>
  <c r="BB35" i="16"/>
  <c r="BG35" i="16" s="1"/>
  <c r="BB87" i="16"/>
  <c r="BG87" i="16" s="1"/>
  <c r="BB156" i="16"/>
  <c r="BG156" i="16" s="1"/>
  <c r="BB101" i="16"/>
  <c r="BG101" i="16" s="1"/>
  <c r="BB93" i="16"/>
  <c r="BG93" i="16" s="1"/>
  <c r="BB290" i="16"/>
  <c r="BG290" i="16" s="1"/>
  <c r="A24" i="16"/>
  <c r="A12" i="16"/>
  <c r="BJ6" i="16"/>
  <c r="BO6" i="16" s="1"/>
  <c r="A41" i="16"/>
  <c r="BJ3" i="16"/>
  <c r="BO3" i="16" s="1"/>
  <c r="BJ2" i="16"/>
  <c r="BO2" i="16" s="1"/>
  <c r="BJ5" i="16"/>
  <c r="BO5" i="16" s="1"/>
  <c r="BB3" i="16"/>
  <c r="BG3" i="16" s="1"/>
  <c r="BJ4" i="16"/>
  <c r="BO4" i="16" s="1"/>
  <c r="BB200" i="16"/>
  <c r="BG200" i="16" s="1"/>
  <c r="BB59" i="16"/>
  <c r="BG59" i="16" s="1"/>
  <c r="BB147" i="16"/>
  <c r="BG147" i="16" s="1"/>
  <c r="BB276" i="16"/>
  <c r="BG276" i="16" s="1"/>
  <c r="BB37" i="16"/>
  <c r="BG37" i="16" s="1"/>
  <c r="BB246" i="16"/>
  <c r="BG246" i="16" s="1"/>
  <c r="BB79" i="16"/>
  <c r="BG79" i="16" s="1"/>
  <c r="BB22" i="16"/>
  <c r="BG22" i="16" s="1"/>
  <c r="BB113" i="16"/>
  <c r="BG113" i="16" s="1"/>
  <c r="BB316" i="16"/>
  <c r="BG316" i="16" s="1"/>
  <c r="BB26" i="16"/>
  <c r="BG26" i="16" s="1"/>
  <c r="BB312" i="16"/>
  <c r="BG312" i="16" s="1"/>
  <c r="BB347" i="16"/>
  <c r="BG347" i="16" s="1"/>
  <c r="BB52" i="16"/>
  <c r="BG52" i="16" s="1"/>
  <c r="BB80" i="16"/>
  <c r="BG80" i="16" s="1"/>
  <c r="BB232" i="16"/>
  <c r="BG232" i="16" s="1"/>
  <c r="BB210" i="16"/>
  <c r="BG210" i="16" s="1"/>
  <c r="BB148" i="16"/>
  <c r="BG148" i="16" s="1"/>
  <c r="BB179" i="16"/>
  <c r="BG179" i="16" s="1"/>
  <c r="BB353" i="16"/>
  <c r="BG353" i="16" s="1"/>
  <c r="BB149" i="16"/>
  <c r="BG149" i="16" s="1"/>
  <c r="BB50" i="16"/>
  <c r="BG50" i="16" s="1"/>
  <c r="BB84" i="16"/>
  <c r="BG84" i="16" s="1"/>
  <c r="BB145" i="16"/>
  <c r="BG145" i="16" s="1"/>
  <c r="BB159" i="16"/>
  <c r="BG159" i="16" s="1"/>
  <c r="BB131" i="16"/>
  <c r="BG131" i="16" s="1"/>
  <c r="BB169" i="16"/>
  <c r="BG169" i="16" s="1"/>
  <c r="BB121" i="16"/>
  <c r="BG121" i="16" s="1"/>
  <c r="BB192" i="16"/>
  <c r="BG192" i="16" s="1"/>
  <c r="BB268" i="16"/>
  <c r="BG268" i="16" s="1"/>
  <c r="BB128" i="16"/>
  <c r="BG128" i="16" s="1"/>
  <c r="BB78" i="16"/>
  <c r="BG78" i="16" s="1"/>
  <c r="BB228" i="16"/>
  <c r="BG228" i="16" s="1"/>
  <c r="BB221" i="16"/>
  <c r="BG221" i="16" s="1"/>
  <c r="BB58" i="16"/>
  <c r="BG58" i="16" s="1"/>
  <c r="BB18" i="16"/>
  <c r="BG18" i="16" s="1"/>
  <c r="BB286" i="16"/>
  <c r="BG286" i="16" s="1"/>
  <c r="BB267" i="16"/>
  <c r="BG267" i="16" s="1"/>
  <c r="BB129" i="16"/>
  <c r="BG129" i="16" s="1"/>
  <c r="BB233" i="16"/>
  <c r="BG233" i="16" s="1"/>
  <c r="BB60" i="16"/>
  <c r="BG60" i="16" s="1"/>
  <c r="BB216" i="16"/>
  <c r="BG216" i="16" s="1"/>
  <c r="BB346" i="16"/>
  <c r="BG346" i="16" s="1"/>
  <c r="BB229" i="16"/>
  <c r="BG229" i="16" s="1"/>
  <c r="BB85" i="16"/>
  <c r="BG85" i="16" s="1"/>
  <c r="BB193" i="16"/>
  <c r="BG193" i="16" s="1"/>
  <c r="BB39" i="16"/>
  <c r="BG39" i="16" s="1"/>
  <c r="BB99" i="16"/>
  <c r="BG99" i="16" s="1"/>
  <c r="BB171" i="16"/>
  <c r="BG171" i="16" s="1"/>
  <c r="BB102" i="16"/>
  <c r="BG102" i="16" s="1"/>
  <c r="BB56" i="16"/>
  <c r="BG56" i="16" s="1"/>
  <c r="BB55" i="16"/>
  <c r="BG55" i="16" s="1"/>
  <c r="BB132" i="16"/>
  <c r="BG132" i="16" s="1"/>
  <c r="BB218" i="16"/>
  <c r="BG218" i="16" s="1"/>
  <c r="BB143" i="16"/>
  <c r="BG143" i="16" s="1"/>
  <c r="BB17" i="16"/>
  <c r="BG17" i="16" s="1"/>
  <c r="BB249" i="16"/>
  <c r="BG249" i="16" s="1"/>
  <c r="BB116" i="16"/>
  <c r="BG116" i="16" s="1"/>
  <c r="BB158" i="16"/>
  <c r="BG158" i="16" s="1"/>
  <c r="BB266" i="16"/>
  <c r="BG266" i="16" s="1"/>
  <c r="BB104" i="16"/>
  <c r="BG104" i="16" s="1"/>
  <c r="BB154" i="16"/>
  <c r="BG154" i="16" s="1"/>
  <c r="BB329" i="16"/>
  <c r="BG329" i="16" s="1"/>
  <c r="BB45" i="16"/>
  <c r="BG45" i="16" s="1"/>
  <c r="BB142" i="16"/>
  <c r="BG142" i="16" s="1"/>
  <c r="BB42" i="16"/>
  <c r="BG42" i="16" s="1"/>
  <c r="BB139" i="16"/>
  <c r="BG139" i="16" s="1"/>
  <c r="BB220" i="16"/>
  <c r="BG220" i="16" s="1"/>
  <c r="BB108" i="16"/>
  <c r="BG108" i="16" s="1"/>
  <c r="BB227" i="16"/>
  <c r="BG227" i="16" s="1"/>
  <c r="BB309" i="16"/>
  <c r="BG309" i="16" s="1"/>
  <c r="BB452" i="16"/>
  <c r="BG452" i="16" s="1"/>
  <c r="BB195" i="16"/>
  <c r="BG195" i="16" s="1"/>
  <c r="BB12" i="16"/>
  <c r="BG12" i="16" s="1"/>
  <c r="BB160" i="16"/>
  <c r="BG160" i="16" s="1"/>
  <c r="BB30" i="16"/>
  <c r="BG30" i="16" s="1"/>
  <c r="BB214" i="16"/>
  <c r="BG214" i="16" s="1"/>
  <c r="BB274" i="16"/>
  <c r="BG274" i="16" s="1"/>
  <c r="BB182" i="16"/>
  <c r="BG182" i="16" s="1"/>
  <c r="BB281" i="16"/>
  <c r="BG281" i="16" s="1"/>
  <c r="BB105" i="16"/>
  <c r="BG105" i="16" s="1"/>
  <c r="BB44" i="16"/>
  <c r="BG44" i="16" s="1"/>
  <c r="BB256" i="16"/>
  <c r="BG256" i="16" s="1"/>
  <c r="BB226" i="16"/>
  <c r="BG226" i="16" s="1"/>
  <c r="BB295" i="16"/>
  <c r="BG295" i="16" s="1"/>
  <c r="BB144" i="16"/>
  <c r="BG144" i="16" s="1"/>
  <c r="BB204" i="16"/>
  <c r="BG204" i="16" s="1"/>
  <c r="BB217" i="16"/>
  <c r="BG217" i="16" s="1"/>
  <c r="BB215" i="16"/>
  <c r="BG215" i="16" s="1"/>
  <c r="BB164" i="16"/>
  <c r="BG164" i="16" s="1"/>
  <c r="BB69" i="16"/>
  <c r="BG69" i="16" s="1"/>
  <c r="BB197" i="16"/>
  <c r="BG197" i="16" s="1"/>
  <c r="BB478" i="16"/>
  <c r="BG478" i="16" s="1"/>
  <c r="BB248" i="16"/>
  <c r="BG248" i="16" s="1"/>
  <c r="BB74" i="16"/>
  <c r="BG74" i="16" s="1"/>
  <c r="BB345" i="16"/>
  <c r="BG345" i="16" s="1"/>
  <c r="BB173" i="16"/>
  <c r="BG173" i="16" s="1"/>
  <c r="BB117" i="16"/>
  <c r="BG117" i="16" s="1"/>
  <c r="BB178" i="16"/>
  <c r="BG178" i="16" s="1"/>
  <c r="BB83" i="16"/>
  <c r="BG83" i="16" s="1"/>
  <c r="BB119" i="16"/>
  <c r="BG119" i="16" s="1"/>
  <c r="BB8" i="16"/>
  <c r="BG8" i="16" s="1"/>
  <c r="BB62" i="16"/>
  <c r="BG62" i="16" s="1"/>
  <c r="BB331" i="16"/>
  <c r="BG331" i="16" s="1"/>
  <c r="BB71" i="16"/>
  <c r="BG71" i="16" s="1"/>
  <c r="BB206" i="16"/>
  <c r="BG206" i="16" s="1"/>
  <c r="BB303" i="16"/>
  <c r="BG303" i="16" s="1"/>
  <c r="BB235" i="16"/>
  <c r="BG235" i="16" s="1"/>
  <c r="BB301" i="16"/>
  <c r="BG301" i="16" s="1"/>
  <c r="BB86" i="16"/>
  <c r="BG86" i="16" s="1"/>
  <c r="BB53" i="16"/>
  <c r="BG53" i="16" s="1"/>
  <c r="BB14" i="16"/>
  <c r="BG14" i="16" s="1"/>
  <c r="BB289" i="16"/>
  <c r="BG289" i="16" s="1"/>
  <c r="BB339" i="16"/>
  <c r="BG339" i="16" s="1"/>
  <c r="BB257" i="16"/>
  <c r="BG257" i="16" s="1"/>
  <c r="BB188" i="16"/>
  <c r="BG188" i="16" s="1"/>
  <c r="BB180" i="16"/>
  <c r="BG180" i="16" s="1"/>
  <c r="BB124" i="16"/>
  <c r="BG124" i="16" s="1"/>
  <c r="BB185" i="16"/>
  <c r="BG185" i="16" s="1"/>
  <c r="BB460" i="16"/>
  <c r="BG460" i="16" s="1"/>
  <c r="BB75" i="16"/>
  <c r="BG75" i="16" s="1"/>
  <c r="BB264" i="16"/>
  <c r="BG264" i="16" s="1"/>
  <c r="BB298" i="16"/>
  <c r="BG298" i="16" s="1"/>
  <c r="BB236" i="16"/>
  <c r="BG236" i="16" s="1"/>
  <c r="BB183" i="16"/>
  <c r="BG183" i="16" s="1"/>
  <c r="BB234" i="16"/>
  <c r="BG234" i="16" s="1"/>
  <c r="BB333" i="16"/>
  <c r="BG333" i="16" s="1"/>
  <c r="BB137" i="16"/>
  <c r="BG137" i="16" s="1"/>
  <c r="BB320" i="16"/>
  <c r="BG320" i="16" s="1"/>
  <c r="BB319" i="16"/>
  <c r="BG319" i="16" s="1"/>
  <c r="BB225" i="16"/>
  <c r="BG225" i="16" s="1"/>
  <c r="BB146" i="16"/>
  <c r="BG146" i="16" s="1"/>
  <c r="BB92" i="16"/>
  <c r="BG92" i="16" s="1"/>
  <c r="BB370" i="16"/>
  <c r="BG370" i="16" s="1"/>
  <c r="BB191" i="16"/>
  <c r="BG191" i="16" s="1"/>
  <c r="BB397" i="16"/>
  <c r="BG397" i="16" s="1"/>
  <c r="BB337" i="16"/>
  <c r="BG337" i="16" s="1"/>
  <c r="BB11" i="16"/>
  <c r="BG11" i="16" s="1"/>
  <c r="BB66" i="16"/>
  <c r="BG66" i="16" s="1"/>
  <c r="BB135" i="16"/>
  <c r="BG135" i="16" s="1"/>
  <c r="BB270" i="16"/>
  <c r="BG270" i="16" s="1"/>
  <c r="BB261" i="16"/>
  <c r="BG261" i="16" s="1"/>
  <c r="BB242" i="16"/>
  <c r="BG242" i="16" s="1"/>
  <c r="BB260" i="16"/>
  <c r="BG260" i="16" s="1"/>
  <c r="BB46" i="16"/>
  <c r="BG46" i="16" s="1"/>
  <c r="BB352" i="16"/>
  <c r="BG352" i="16" s="1"/>
  <c r="BB201" i="16"/>
  <c r="BG201" i="16" s="1"/>
  <c r="BB162" i="16"/>
  <c r="BG162" i="16" s="1"/>
  <c r="BB141" i="16"/>
  <c r="BG141" i="16" s="1"/>
  <c r="BB253" i="16"/>
  <c r="BG253" i="16" s="1"/>
  <c r="BB243" i="16"/>
  <c r="BG243" i="16" s="1"/>
  <c r="BB155" i="16"/>
  <c r="BG155" i="16" s="1"/>
  <c r="BB384" i="16"/>
  <c r="BG384" i="16" s="1"/>
  <c r="BB94" i="16"/>
  <c r="BG94" i="16" s="1"/>
  <c r="BB416" i="16"/>
  <c r="BG416" i="16" s="1"/>
  <c r="BB140" i="16"/>
  <c r="BG140" i="16" s="1"/>
  <c r="BB198" i="16"/>
  <c r="BG198" i="16" s="1"/>
  <c r="BB321" i="16"/>
  <c r="BG321" i="16" s="1"/>
  <c r="BB150" i="16"/>
  <c r="BG150" i="16" s="1"/>
  <c r="BB112" i="16"/>
  <c r="BG112" i="16" s="1"/>
  <c r="BB350" i="16"/>
  <c r="BG350" i="16" s="1"/>
  <c r="BB208" i="16"/>
  <c r="BG208" i="16" s="1"/>
  <c r="BB136" i="16"/>
  <c r="BG136" i="16" s="1"/>
  <c r="BB251" i="16"/>
  <c r="BG251" i="16" s="1"/>
  <c r="BB241" i="16"/>
  <c r="BG241" i="16" s="1"/>
  <c r="BB133" i="16"/>
  <c r="BG133" i="16" s="1"/>
  <c r="BB355" i="16"/>
  <c r="BG355" i="16" s="1"/>
  <c r="BB41" i="16"/>
  <c r="BG41" i="16" s="1"/>
  <c r="BB107" i="16"/>
  <c r="BG107" i="16" s="1"/>
  <c r="BB272" i="16"/>
  <c r="BG272" i="16" s="1"/>
  <c r="BB47" i="16"/>
  <c r="BG47" i="16" s="1"/>
  <c r="BB176" i="16"/>
  <c r="BG176" i="16" s="1"/>
  <c r="BB189" i="16"/>
  <c r="BG189" i="16" s="1"/>
  <c r="BB258" i="16"/>
  <c r="BG258" i="16" s="1"/>
  <c r="BB287" i="16"/>
  <c r="BG287" i="16" s="1"/>
  <c r="BB310" i="16"/>
  <c r="BG310" i="16" s="1"/>
  <c r="BB91" i="16"/>
  <c r="BG91" i="16" s="1"/>
  <c r="BB223" i="16"/>
  <c r="BG223" i="16" s="1"/>
  <c r="BB324" i="16"/>
  <c r="BG324" i="16" s="1"/>
  <c r="BB296" i="16"/>
  <c r="BG296" i="16" s="1"/>
  <c r="BB434" i="16"/>
  <c r="BG434" i="16" s="1"/>
  <c r="BB328" i="16"/>
  <c r="BG328" i="16" s="1"/>
  <c r="BB394" i="16"/>
  <c r="BG394" i="16" s="1"/>
  <c r="BB205" i="16"/>
  <c r="BG205" i="16" s="1"/>
  <c r="BB491" i="16"/>
  <c r="BG491" i="16" s="1"/>
  <c r="BB259" i="16"/>
  <c r="BG259" i="16" s="1"/>
  <c r="BB247" i="16"/>
  <c r="BG247" i="16" s="1"/>
  <c r="BB283" i="16"/>
  <c r="BG283" i="16" s="1"/>
  <c r="BB383" i="16"/>
  <c r="BG383" i="16" s="1"/>
  <c r="BB38" i="16"/>
  <c r="BG38" i="16" s="1"/>
  <c r="BB106" i="16"/>
  <c r="BG106" i="16" s="1"/>
  <c r="BB238" i="16"/>
  <c r="BG238" i="16" s="1"/>
  <c r="BB269" i="16"/>
  <c r="BG269" i="16" s="1"/>
  <c r="BB409" i="16"/>
  <c r="BG409" i="16" s="1"/>
  <c r="BB390" i="16"/>
  <c r="BG390" i="16" s="1"/>
  <c r="BB7" i="16"/>
  <c r="BG7" i="16" s="1"/>
  <c r="BB302" i="16"/>
  <c r="BG302" i="16" s="1"/>
  <c r="BB323" i="16"/>
  <c r="BG323" i="16" s="1"/>
  <c r="BB177" i="16"/>
  <c r="BG177" i="16" s="1"/>
  <c r="BB315" i="16"/>
  <c r="BG315" i="16" s="1"/>
  <c r="BB213" i="16"/>
  <c r="BG213" i="16" s="1"/>
  <c r="BB349" i="16"/>
  <c r="BG349" i="16" s="1"/>
  <c r="BB16" i="16"/>
  <c r="BG16" i="16" s="1"/>
  <c r="BB64" i="16"/>
  <c r="BG64" i="16" s="1"/>
  <c r="BB54" i="16"/>
  <c r="BG54" i="16" s="1"/>
  <c r="BB239" i="16"/>
  <c r="BG239" i="16" s="1"/>
  <c r="BB240" i="16"/>
  <c r="BG240" i="16" s="1"/>
  <c r="BB332" i="16"/>
  <c r="BG332" i="16" s="1"/>
  <c r="BB157" i="16"/>
  <c r="BG157" i="16" s="1"/>
  <c r="BB288" i="16"/>
  <c r="BG288" i="16" s="1"/>
  <c r="BB120" i="16"/>
  <c r="BG120" i="16" s="1"/>
  <c r="BB167" i="16"/>
  <c r="BG167" i="16" s="1"/>
  <c r="BB334" i="16"/>
  <c r="BG334" i="16" s="1"/>
  <c r="BB70" i="16"/>
  <c r="BG70" i="16" s="1"/>
  <c r="BB21" i="16"/>
  <c r="BG21" i="16" s="1"/>
  <c r="BB365" i="16"/>
  <c r="BG365" i="16" s="1"/>
  <c r="BB209" i="16"/>
  <c r="BG209" i="16" s="1"/>
  <c r="BB322" i="16"/>
  <c r="BG322" i="16" s="1"/>
  <c r="BB369" i="16"/>
  <c r="BG369" i="16" s="1"/>
  <c r="BB211" i="16"/>
  <c r="BG211" i="16" s="1"/>
  <c r="BB222" i="16"/>
  <c r="BG222" i="16" s="1"/>
  <c r="BB212" i="16"/>
  <c r="BG212" i="16" s="1"/>
  <c r="BB76" i="16"/>
  <c r="BG76" i="16" s="1"/>
  <c r="BB96" i="16"/>
  <c r="BG96" i="16" s="1"/>
  <c r="BB32" i="16"/>
  <c r="BG32" i="16" s="1"/>
  <c r="BB396" i="16"/>
  <c r="BG396" i="16" s="1"/>
  <c r="BB495" i="16"/>
  <c r="BG495" i="16" s="1"/>
  <c r="BB163" i="16"/>
  <c r="BG163" i="16" s="1"/>
  <c r="BB379" i="16"/>
  <c r="BG379" i="16" s="1"/>
  <c r="BB380" i="16"/>
  <c r="BG380" i="16" s="1"/>
  <c r="BB252" i="16"/>
  <c r="BG252" i="16" s="1"/>
  <c r="BB125" i="16"/>
  <c r="BG125" i="16" s="1"/>
  <c r="BB417" i="16"/>
  <c r="BG417" i="16" s="1"/>
  <c r="BB313" i="16"/>
  <c r="BG313" i="16" s="1"/>
  <c r="BB237" i="16"/>
  <c r="BG237" i="16" s="1"/>
  <c r="BB224" i="16"/>
  <c r="BG224" i="16" s="1"/>
  <c r="BB199" i="16"/>
  <c r="BG199" i="16" s="1"/>
  <c r="BB165" i="16"/>
  <c r="BG165" i="16" s="1"/>
  <c r="BB271" i="16"/>
  <c r="BG271" i="16" s="1"/>
  <c r="BB348" i="16"/>
  <c r="BG348" i="16" s="1"/>
  <c r="BB399" i="16"/>
  <c r="BG399" i="16" s="1"/>
  <c r="BB317" i="16"/>
  <c r="BG317" i="16" s="1"/>
  <c r="BB413" i="16"/>
  <c r="BG413" i="16" s="1"/>
  <c r="BB364" i="16"/>
  <c r="BG364" i="16" s="1"/>
  <c r="BB395" i="16"/>
  <c r="BG395" i="16" s="1"/>
  <c r="BB376" i="16"/>
  <c r="BG376" i="16" s="1"/>
  <c r="BB351" i="16"/>
  <c r="BG351" i="16" s="1"/>
  <c r="BB501" i="16"/>
  <c r="BG501" i="16" s="1"/>
  <c r="BB273" i="16"/>
  <c r="BG273" i="16" s="1"/>
  <c r="BB454" i="16"/>
  <c r="BG454" i="16" s="1"/>
  <c r="BB420" i="16"/>
  <c r="BG420" i="16" s="1"/>
  <c r="BB488" i="16"/>
  <c r="BG488" i="16" s="1"/>
  <c r="BB190" i="16"/>
  <c r="BG190" i="16" s="1"/>
  <c r="BB81" i="16"/>
  <c r="BG81" i="16" s="1"/>
  <c r="BB391" i="16"/>
  <c r="BG391" i="16" s="1"/>
  <c r="BB385" i="16"/>
  <c r="BG385" i="16" s="1"/>
  <c r="BB330" i="16"/>
  <c r="BG330" i="16" s="1"/>
  <c r="BB341" i="16"/>
  <c r="BG341" i="16" s="1"/>
  <c r="BB265" i="16"/>
  <c r="BG265" i="16" s="1"/>
  <c r="BB291" i="16"/>
  <c r="BG291" i="16" s="1"/>
  <c r="BB475" i="16"/>
  <c r="BG475" i="16" s="1"/>
  <c r="BB297" i="16"/>
  <c r="BG297" i="16" s="1"/>
  <c r="BB285" i="16"/>
  <c r="BG285" i="16" s="1"/>
  <c r="BB344" i="16"/>
  <c r="BG344" i="16" s="1"/>
  <c r="BB450" i="16"/>
  <c r="BG450" i="16" s="1"/>
  <c r="BB342" i="16"/>
  <c r="BG342" i="16" s="1"/>
  <c r="BB280" i="16"/>
  <c r="BG280" i="16" s="1"/>
  <c r="BB326" i="16"/>
  <c r="BG326" i="16" s="1"/>
  <c r="BB263" i="16"/>
  <c r="BG263" i="16" s="1"/>
  <c r="BB231" i="16"/>
  <c r="BG231" i="16" s="1"/>
  <c r="BB386" i="16"/>
  <c r="BG386" i="16" s="1"/>
  <c r="BB483" i="16"/>
  <c r="BG483" i="16" s="1"/>
  <c r="BB245" i="16"/>
  <c r="BG245" i="16" s="1"/>
  <c r="BB318" i="16"/>
  <c r="BG318" i="16" s="1"/>
  <c r="BB411" i="16"/>
  <c r="BG411" i="16" s="1"/>
  <c r="BB299" i="16"/>
  <c r="BG299" i="16" s="1"/>
  <c r="BB293" i="16"/>
  <c r="BG293" i="16" s="1"/>
  <c r="BB392" i="16"/>
  <c r="BG392" i="16" s="1"/>
  <c r="BB325" i="16"/>
  <c r="BG325" i="16" s="1"/>
  <c r="BB335" i="16"/>
  <c r="BG335" i="16" s="1"/>
  <c r="BB367" i="16"/>
  <c r="BG367" i="16" s="1"/>
  <c r="BB424" i="16"/>
  <c r="BG424" i="16" s="1"/>
  <c r="BB340" i="16"/>
  <c r="BG340" i="16" s="1"/>
  <c r="BB378" i="16"/>
  <c r="BG378" i="16" s="1"/>
  <c r="BB368" i="16"/>
  <c r="BG368" i="16" s="1"/>
  <c r="BB230" i="16"/>
  <c r="BG230" i="16" s="1"/>
  <c r="BB481" i="16"/>
  <c r="BG481" i="16" s="1"/>
  <c r="BB354" i="16"/>
  <c r="BG354" i="16" s="1"/>
  <c r="BB400" i="16"/>
  <c r="BG400" i="16" s="1"/>
  <c r="BB426" i="16"/>
  <c r="BG426" i="16" s="1"/>
  <c r="BB372" i="16"/>
  <c r="BG372" i="16" s="1"/>
  <c r="BB374" i="16"/>
  <c r="BG374" i="16" s="1"/>
  <c r="BB278" i="16"/>
  <c r="BG278" i="16" s="1"/>
  <c r="BB219" i="16"/>
  <c r="BG219" i="16" s="1"/>
  <c r="BB425" i="16"/>
  <c r="BG425" i="16" s="1"/>
  <c r="BB432" i="16"/>
  <c r="BG432" i="16" s="1"/>
  <c r="BB357" i="16"/>
  <c r="BG357" i="16" s="1"/>
  <c r="BB186" i="16"/>
  <c r="BG186" i="16" s="1"/>
  <c r="BB477" i="16"/>
  <c r="BG477" i="16" s="1"/>
  <c r="BB469" i="16"/>
  <c r="BG469" i="16" s="1"/>
  <c r="BB418" i="16"/>
  <c r="BG418" i="16" s="1"/>
  <c r="BB457" i="16"/>
  <c r="BG457" i="16" s="1"/>
  <c r="BB465" i="16"/>
  <c r="BG465" i="16" s="1"/>
  <c r="BB443" i="16"/>
  <c r="BG443" i="16" s="1"/>
  <c r="BB389" i="16"/>
  <c r="BG389" i="16" s="1"/>
  <c r="BB448" i="16"/>
  <c r="BG448" i="16" s="1"/>
  <c r="BB366" i="16"/>
  <c r="BG366" i="16" s="1"/>
  <c r="BB402" i="16"/>
  <c r="BG402" i="16" s="1"/>
  <c r="BB10" i="16"/>
  <c r="BB419" i="16"/>
  <c r="BG419" i="16" s="1"/>
  <c r="BB455" i="16"/>
  <c r="BG455" i="16" s="1"/>
  <c r="BB414" i="16"/>
  <c r="BG414" i="16" s="1"/>
  <c r="BB439" i="16"/>
  <c r="BG439" i="16" s="1"/>
  <c r="BB356" i="16"/>
  <c r="BG356" i="16" s="1"/>
  <c r="BB19" i="16"/>
  <c r="BG19" i="16" s="1"/>
  <c r="BB277" i="16"/>
  <c r="BG277" i="16" s="1"/>
  <c r="BB398" i="16"/>
  <c r="BG398" i="16" s="1"/>
  <c r="BB430" i="16"/>
  <c r="BG430" i="16" s="1"/>
  <c r="BB412" i="16"/>
  <c r="BG412" i="16" s="1"/>
  <c r="BB479" i="16"/>
  <c r="BG479" i="16" s="1"/>
  <c r="BB480" i="16"/>
  <c r="BG480" i="16" s="1"/>
  <c r="BB363" i="16"/>
  <c r="BG363" i="16" s="1"/>
  <c r="BB25" i="16"/>
  <c r="BG25" i="16" s="1"/>
  <c r="BB327" i="16"/>
  <c r="BG327" i="16" s="1"/>
  <c r="BB361" i="16"/>
  <c r="BG361" i="16" s="1"/>
  <c r="BB442" i="16"/>
  <c r="BG442" i="16" s="1"/>
  <c r="BB375" i="16"/>
  <c r="BG375" i="16" s="1"/>
  <c r="BB304" i="16"/>
  <c r="BG304" i="16" s="1"/>
  <c r="BB496" i="16"/>
  <c r="BG496" i="16" s="1"/>
  <c r="BB429" i="16"/>
  <c r="BG429" i="16" s="1"/>
  <c r="BB423" i="16"/>
  <c r="BG423" i="16" s="1"/>
  <c r="BB294" i="16"/>
  <c r="BG294" i="16" s="1"/>
  <c r="BB181" i="16"/>
  <c r="BG181" i="16" s="1"/>
  <c r="BB300" i="16"/>
  <c r="BG300" i="16" s="1"/>
  <c r="BB463" i="16"/>
  <c r="BG463" i="16" s="1"/>
  <c r="BB464" i="16"/>
  <c r="BG464" i="16" s="1"/>
  <c r="BB474" i="16"/>
  <c r="BG474" i="16" s="1"/>
  <c r="BB292" i="16"/>
  <c r="BG292" i="16" s="1"/>
  <c r="BB24" i="16"/>
  <c r="BG24" i="16" s="1"/>
  <c r="BB422" i="16"/>
  <c r="BG422" i="16" s="1"/>
  <c r="BB28" i="16"/>
  <c r="BG28" i="16" s="1"/>
  <c r="BB311" i="16"/>
  <c r="BG311" i="16" s="1"/>
  <c r="BB308" i="16"/>
  <c r="BG308" i="16" s="1"/>
  <c r="BB401" i="16"/>
  <c r="BG401" i="16" s="1"/>
  <c r="BB388" i="16"/>
  <c r="BG388" i="16" s="1"/>
  <c r="BB456" i="16"/>
  <c r="BG456" i="16" s="1"/>
  <c r="BB393" i="16"/>
  <c r="BG393" i="16" s="1"/>
  <c r="BB476" i="16"/>
  <c r="BG476" i="16" s="1"/>
  <c r="BB405" i="16"/>
  <c r="BG405" i="16" s="1"/>
  <c r="BB471" i="16"/>
  <c r="BG471" i="16" s="1"/>
  <c r="BB446" i="16"/>
  <c r="BG446" i="16" s="1"/>
  <c r="BB486" i="16"/>
  <c r="BG486" i="16" s="1"/>
  <c r="BB427" i="16"/>
  <c r="BG427" i="16" s="1"/>
  <c r="BB20" i="16"/>
  <c r="BG20" i="16" s="1"/>
  <c r="BB387" i="16"/>
  <c r="BG387" i="16" s="1"/>
  <c r="BB360" i="16"/>
  <c r="BG360" i="16" s="1"/>
  <c r="BB415" i="16"/>
  <c r="BG415" i="16" s="1"/>
  <c r="BB459" i="16"/>
  <c r="BG459" i="16" s="1"/>
  <c r="BB33" i="16"/>
  <c r="BG33" i="16" s="1"/>
  <c r="BB57" i="16"/>
  <c r="BG57" i="16" s="1"/>
  <c r="BB435" i="16"/>
  <c r="BG435" i="16" s="1"/>
  <c r="BB407" i="16"/>
  <c r="BG407" i="16" s="1"/>
  <c r="BB373" i="16"/>
  <c r="BG373" i="16" s="1"/>
  <c r="BB449" i="16"/>
  <c r="BG449" i="16" s="1"/>
  <c r="BB473" i="16"/>
  <c r="BG473" i="16" s="1"/>
  <c r="BB34" i="16"/>
  <c r="BG34" i="16" s="1"/>
  <c r="BB410" i="16"/>
  <c r="BG410" i="16" s="1"/>
  <c r="BB489" i="16"/>
  <c r="BG489" i="16" s="1"/>
  <c r="BB444" i="16"/>
  <c r="BG444" i="16" s="1"/>
  <c r="BB493" i="16"/>
  <c r="BG493" i="16" s="1"/>
  <c r="BB307" i="16"/>
  <c r="BG307" i="16" s="1"/>
  <c r="BB500" i="16"/>
  <c r="BG500" i="16" s="1"/>
  <c r="BB314" i="16"/>
  <c r="BG314" i="16" s="1"/>
  <c r="BB498" i="16"/>
  <c r="BG498" i="16" s="1"/>
  <c r="BB492" i="16"/>
  <c r="BG492" i="16" s="1"/>
  <c r="BB494" i="16"/>
  <c r="BG494" i="16" s="1"/>
  <c r="BB502" i="16"/>
  <c r="BG502" i="16" s="1"/>
  <c r="BB461" i="16"/>
  <c r="BG461" i="16" s="1"/>
  <c r="BB77" i="16"/>
  <c r="BG77" i="16" s="1"/>
  <c r="BB377" i="16"/>
  <c r="BG377" i="16" s="1"/>
  <c r="BB381" i="16"/>
  <c r="BG381" i="16" s="1"/>
  <c r="BB338" i="16"/>
  <c r="BG338" i="16" s="1"/>
  <c r="BB421" i="16"/>
  <c r="BG421" i="16" s="1"/>
  <c r="BB275" i="16"/>
  <c r="BG275" i="16" s="1"/>
  <c r="BB343" i="16"/>
  <c r="BG343" i="16" s="1"/>
  <c r="BB466" i="16"/>
  <c r="BG466" i="16" s="1"/>
  <c r="BB431" i="16"/>
  <c r="BG431" i="16" s="1"/>
  <c r="BB433" i="16"/>
  <c r="BG433" i="16" s="1"/>
  <c r="BB462" i="16"/>
  <c r="BG462" i="16" s="1"/>
  <c r="BB438" i="16"/>
  <c r="BG438" i="16" s="1"/>
  <c r="BB484" i="16"/>
  <c r="BG484" i="16" s="1"/>
  <c r="BB428" i="16"/>
  <c r="BG428" i="16" s="1"/>
  <c r="BB470" i="16"/>
  <c r="BG470" i="16" s="1"/>
  <c r="BB497" i="16"/>
  <c r="BG497" i="16" s="1"/>
  <c r="BB6" i="16"/>
  <c r="BB472" i="16"/>
  <c r="BG472" i="16" s="1"/>
  <c r="BB468" i="16"/>
  <c r="BG468" i="16" s="1"/>
  <c r="BB382" i="16"/>
  <c r="BG382" i="16" s="1"/>
  <c r="BB406" i="16"/>
  <c r="BG406" i="16" s="1"/>
  <c r="BB458" i="16"/>
  <c r="BG458" i="16" s="1"/>
  <c r="BB437" i="16"/>
  <c r="BG437" i="16" s="1"/>
  <c r="BB482" i="16"/>
  <c r="BG482" i="16" s="1"/>
  <c r="BB485" i="16"/>
  <c r="BG485" i="16" s="1"/>
  <c r="BB371" i="16"/>
  <c r="BG371" i="16" s="1"/>
  <c r="BB15" i="16"/>
  <c r="BG15" i="16" s="1"/>
  <c r="BB29" i="16"/>
  <c r="BG29" i="16" s="1"/>
  <c r="BB436" i="16"/>
  <c r="BG436" i="16" s="1"/>
  <c r="BB440" i="16"/>
  <c r="BG440" i="16" s="1"/>
  <c r="BB408" i="16"/>
  <c r="BG408" i="16" s="1"/>
  <c r="BB359" i="16"/>
  <c r="BG359" i="16" s="1"/>
  <c r="BB447" i="16"/>
  <c r="BG447" i="16" s="1"/>
  <c r="BB490" i="16"/>
  <c r="BG490" i="16" s="1"/>
  <c r="BB358" i="16"/>
  <c r="BG358" i="16" s="1"/>
  <c r="BB453" i="16"/>
  <c r="BG453" i="16" s="1"/>
  <c r="BB441" i="16"/>
  <c r="BG441" i="16" s="1"/>
  <c r="BB499" i="16"/>
  <c r="BG499" i="16" s="1"/>
  <c r="BB73" i="16"/>
  <c r="BG73" i="16" s="1"/>
  <c r="BB467" i="16"/>
  <c r="BG467" i="16" s="1"/>
  <c r="BB451" i="16"/>
  <c r="BG451" i="16" s="1"/>
  <c r="BB403" i="16"/>
  <c r="BG403" i="16" s="1"/>
  <c r="BB487" i="16"/>
  <c r="BG487" i="16" s="1"/>
  <c r="D26" i="14"/>
  <c r="E25" i="14"/>
  <c r="F25" i="14"/>
  <c r="A15" i="16"/>
  <c r="A18" i="16"/>
  <c r="A21" i="16"/>
  <c r="BT202" i="16" l="1" a="1"/>
  <c r="BT202" i="16" s="1"/>
  <c r="BZ202" i="16" s="1"/>
  <c r="BT383" i="16" a="1"/>
  <c r="BT383" i="16" s="1"/>
  <c r="CA383" i="16" s="1"/>
  <c r="BG10" i="16"/>
  <c r="BT117" i="16" a="1"/>
  <c r="BT117" i="16" s="1"/>
  <c r="BT227" i="16" a="1"/>
  <c r="BT227" i="16" s="1"/>
  <c r="BT61" i="16" a="1"/>
  <c r="BT61" i="16" s="1"/>
  <c r="BT338" i="16" a="1"/>
  <c r="BT338" i="16" s="1"/>
  <c r="BT196" i="16" a="1"/>
  <c r="BT196" i="16" s="1"/>
  <c r="BU196" i="16" s="1"/>
  <c r="BT419" i="16" a="1"/>
  <c r="BT419" i="16" s="1"/>
  <c r="CC419" i="16" s="1"/>
  <c r="BT146" i="16" a="1"/>
  <c r="BT146" i="16" s="1"/>
  <c r="BU146" i="16" s="1"/>
  <c r="BT253" i="16" a="1"/>
  <c r="BT253" i="16" s="1"/>
  <c r="BT148" i="16" a="1"/>
  <c r="BT148" i="16" s="1"/>
  <c r="CA148" i="16" s="1"/>
  <c r="BT358" i="16" a="1"/>
  <c r="BT358" i="16" s="1"/>
  <c r="CL358" i="16" s="1"/>
  <c r="BT346" i="16" a="1"/>
  <c r="BT346" i="16" s="1"/>
  <c r="CA346" i="16" s="1"/>
  <c r="BT22" i="16" a="1"/>
  <c r="BT22" i="16" s="1"/>
  <c r="BT74" i="16" a="1"/>
  <c r="BT74" i="16" s="1"/>
  <c r="CA74" i="16" s="1"/>
  <c r="BT326" i="16" a="1"/>
  <c r="BT326" i="16" s="1"/>
  <c r="CE326" i="16" s="1"/>
  <c r="BT12" i="16" a="1"/>
  <c r="BT12" i="16" s="1"/>
  <c r="CL12" i="16" s="1"/>
  <c r="BT57" i="16" a="1"/>
  <c r="BT57" i="16" s="1"/>
  <c r="BT143" i="16" a="1"/>
  <c r="BT143" i="16" s="1"/>
  <c r="BT336" i="16" a="1"/>
  <c r="BT336" i="16" s="1"/>
  <c r="BU336" i="16" s="1"/>
  <c r="BT25" i="16" a="1"/>
  <c r="BT25" i="16" s="1"/>
  <c r="BT312" i="16" a="1"/>
  <c r="BT312" i="16" s="1"/>
  <c r="BT230" i="16" a="1"/>
  <c r="BT230" i="16" s="1"/>
  <c r="CL230" i="16" s="1"/>
  <c r="BT89" i="16" a="1"/>
  <c r="BT89" i="16" s="1"/>
  <c r="BU89" i="16" s="1"/>
  <c r="BT43" i="16" a="1"/>
  <c r="BT43" i="16" s="1"/>
  <c r="BT455" i="16" a="1"/>
  <c r="BT455" i="16" s="1"/>
  <c r="BT427" i="16" a="1"/>
  <c r="BT427" i="16" s="1"/>
  <c r="BT382" i="16" a="1"/>
  <c r="BT382" i="16" s="1"/>
  <c r="CB382" i="16" s="1"/>
  <c r="BT456" i="16" a="1"/>
  <c r="BT456" i="16" s="1"/>
  <c r="BT452" i="16" a="1"/>
  <c r="BT452" i="16" s="1"/>
  <c r="BT47" i="16" a="1"/>
  <c r="BT47" i="16" s="1"/>
  <c r="BT92" i="16" a="1"/>
  <c r="BT92" i="16" s="1"/>
  <c r="BT286" i="16" a="1"/>
  <c r="BT286" i="16" s="1"/>
  <c r="CL286" i="16" s="1"/>
  <c r="BT365" i="16" a="1"/>
  <c r="BT365" i="16" s="1"/>
  <c r="CE365" i="16" s="1"/>
  <c r="BT106" i="16" a="1"/>
  <c r="BT106" i="16" s="1"/>
  <c r="CF106" i="16" s="1"/>
  <c r="BT292" i="16" a="1"/>
  <c r="BT292" i="16" s="1"/>
  <c r="BZ292" i="16" s="1"/>
  <c r="BT257" i="16" a="1"/>
  <c r="BT257" i="16" s="1"/>
  <c r="BT348" i="16" a="1"/>
  <c r="BT348" i="16" s="1"/>
  <c r="BT28" i="16" a="1"/>
  <c r="BT28" i="16" s="1"/>
  <c r="BU28" i="16" s="1"/>
  <c r="BT304" i="16" a="1"/>
  <c r="BT304" i="16" s="1"/>
  <c r="BT77" i="16" a="1"/>
  <c r="BT77" i="16" s="1"/>
  <c r="BZ77" i="16" s="1"/>
  <c r="BT270" i="16" a="1"/>
  <c r="BT270" i="16" s="1"/>
  <c r="CA270" i="16" s="1"/>
  <c r="BT163" i="16" a="1"/>
  <c r="BT163" i="16" s="1"/>
  <c r="CC163" i="16" s="1"/>
  <c r="BT201" i="16" a="1"/>
  <c r="BT201" i="16" s="1"/>
  <c r="BU201" i="16" s="1"/>
  <c r="BT291" i="16" a="1"/>
  <c r="BT291" i="16" s="1"/>
  <c r="CL291" i="16" s="1"/>
  <c r="BT272" i="16" a="1"/>
  <c r="BT272" i="16" s="1"/>
  <c r="BT438" i="16" a="1"/>
  <c r="BT438" i="16" s="1"/>
  <c r="BT138" i="16" a="1"/>
  <c r="BT138" i="16" s="1"/>
  <c r="CA138" i="16" s="1"/>
  <c r="BT27" i="16" a="1"/>
  <c r="BT27" i="16" s="1"/>
  <c r="CF27" i="16" s="1"/>
  <c r="BT36" i="16" a="1"/>
  <c r="BT36" i="16" s="1"/>
  <c r="CA36" i="16" s="1"/>
  <c r="BT294" i="16" a="1"/>
  <c r="BT294" i="16" s="1"/>
  <c r="CC294" i="16" s="1"/>
  <c r="BT408" i="16" a="1"/>
  <c r="BT408" i="16" s="1"/>
  <c r="CC408" i="16" s="1"/>
  <c r="BT129" i="16" a="1"/>
  <c r="BT129" i="16" s="1"/>
  <c r="BZ129" i="16" s="1"/>
  <c r="BT78" i="16" a="1"/>
  <c r="BT78" i="16" s="1"/>
  <c r="CB78" i="16" s="1"/>
  <c r="BT136" i="16" a="1"/>
  <c r="BT136" i="16" s="1"/>
  <c r="BT261" i="16" a="1"/>
  <c r="BT261" i="16" s="1"/>
  <c r="BT245" i="16" a="1"/>
  <c r="BT245" i="16" s="1"/>
  <c r="BT300" i="16" a="1"/>
  <c r="BT300" i="16" s="1"/>
  <c r="BT401" i="16" a="1"/>
  <c r="BT401" i="16" s="1"/>
  <c r="CA401" i="16" s="1"/>
  <c r="BT414" i="16" a="1"/>
  <c r="BT414" i="16" s="1"/>
  <c r="CF414" i="16" s="1"/>
  <c r="BT351" i="16" a="1"/>
  <c r="BT351" i="16" s="1"/>
  <c r="CB351" i="16" s="1"/>
  <c r="BT334" i="16" a="1"/>
  <c r="BT334" i="16" s="1"/>
  <c r="BT447" i="16" a="1"/>
  <c r="BT447" i="16" s="1"/>
  <c r="CA447" i="16" s="1"/>
  <c r="BT115" i="16" a="1"/>
  <c r="BT115" i="16" s="1"/>
  <c r="CC115" i="16" s="1"/>
  <c r="BT403" i="16" a="1"/>
  <c r="BT403" i="16" s="1"/>
  <c r="CL403" i="16" s="1"/>
  <c r="BT279" i="16" a="1"/>
  <c r="BT279" i="16" s="1"/>
  <c r="CA279" i="16" s="1"/>
  <c r="BT502" i="16" a="1"/>
  <c r="BT502" i="16" s="1"/>
  <c r="BT190" i="16" a="1"/>
  <c r="BT190" i="16" s="1"/>
  <c r="BU190" i="16" s="1"/>
  <c r="BT99" i="16" a="1"/>
  <c r="BT99" i="16" s="1"/>
  <c r="BT82" i="16" a="1"/>
  <c r="BT82" i="16" s="1"/>
  <c r="BT141" i="16" a="1"/>
  <c r="BT141" i="16" s="1"/>
  <c r="CC141" i="16" s="1"/>
  <c r="BT366" i="16" a="1"/>
  <c r="BT366" i="16" s="1"/>
  <c r="BT490" i="16" a="1"/>
  <c r="BT490" i="16" s="1"/>
  <c r="BT219" i="16" a="1"/>
  <c r="BT219" i="16" s="1"/>
  <c r="CA219" i="16" s="1"/>
  <c r="BT107" i="16" a="1"/>
  <c r="BT107" i="16" s="1"/>
  <c r="CL107" i="16" s="1"/>
  <c r="BT430" i="16" a="1"/>
  <c r="BT430" i="16" s="1"/>
  <c r="BT369" i="16" a="1"/>
  <c r="BT369" i="16" s="1"/>
  <c r="BT277" i="16" a="1"/>
  <c r="BT277" i="16" s="1"/>
  <c r="CL277" i="16" s="1"/>
  <c r="BT426" i="16" a="1"/>
  <c r="BT426" i="16" s="1"/>
  <c r="BT362" i="16" a="1"/>
  <c r="BT362" i="16" s="1"/>
  <c r="CB362" i="16" s="1"/>
  <c r="BT248" i="16" a="1"/>
  <c r="BT248" i="16" s="1"/>
  <c r="BT215" i="16" a="1"/>
  <c r="BT215" i="16" s="1"/>
  <c r="BT267" i="16" a="1"/>
  <c r="BT267" i="16" s="1"/>
  <c r="BT145" i="16" a="1"/>
  <c r="BT145" i="16" s="1"/>
  <c r="BT463" i="16" a="1"/>
  <c r="BT463" i="16" s="1"/>
  <c r="BT226" i="16" a="1"/>
  <c r="BT226" i="16" s="1"/>
  <c r="CA226" i="16" s="1"/>
  <c r="BT464" i="16" a="1"/>
  <c r="BT464" i="16" s="1"/>
  <c r="CE464" i="16" s="1"/>
  <c r="BT423" i="16" a="1"/>
  <c r="BT423" i="16" s="1"/>
  <c r="BT344" i="16" a="1"/>
  <c r="BT344" i="16" s="1"/>
  <c r="CL344" i="16" s="1"/>
  <c r="BT174" i="16" a="1"/>
  <c r="BT174" i="16" s="1"/>
  <c r="CL174" i="16" s="1"/>
  <c r="BT236" i="16" a="1"/>
  <c r="BT236" i="16" s="1"/>
  <c r="CC236" i="16" s="1"/>
  <c r="BT192" i="16" a="1"/>
  <c r="BT192" i="16" s="1"/>
  <c r="BZ192" i="16" s="1"/>
  <c r="BT471" i="16" a="1"/>
  <c r="BT471" i="16" s="1"/>
  <c r="BT498" i="16" a="1"/>
  <c r="BT498" i="16" s="1"/>
  <c r="CB498" i="16" s="1"/>
  <c r="BT62" i="16" a="1"/>
  <c r="BT62" i="16" s="1"/>
  <c r="BU62" i="16" s="1"/>
  <c r="BT69" i="16" a="1"/>
  <c r="BT69" i="16" s="1"/>
  <c r="CC69" i="16" s="1"/>
  <c r="BT15" i="16" a="1"/>
  <c r="BT15" i="16" s="1"/>
  <c r="BU15" i="16" s="1"/>
  <c r="BT299" i="16" a="1"/>
  <c r="BT299" i="16" s="1"/>
  <c r="CC299" i="16" s="1"/>
  <c r="BT240" i="16" a="1"/>
  <c r="BT240" i="16" s="1"/>
  <c r="CF240" i="16" s="1"/>
  <c r="BT454" i="16" a="1"/>
  <c r="BT454" i="16" s="1"/>
  <c r="CL454" i="16" s="1"/>
  <c r="BT364" i="16" a="1"/>
  <c r="BT364" i="16" s="1"/>
  <c r="CL364" i="16" s="1"/>
  <c r="BT171" i="16" a="1"/>
  <c r="BT171" i="16" s="1"/>
  <c r="CL171" i="16" s="1"/>
  <c r="BT429" i="16" a="1"/>
  <c r="BT429" i="16" s="1"/>
  <c r="CL429" i="16" s="1"/>
  <c r="BT81" i="16" a="1"/>
  <c r="BT81" i="16" s="1"/>
  <c r="CF81" i="16" s="1"/>
  <c r="BT460" i="16" a="1"/>
  <c r="BT460" i="16" s="1"/>
  <c r="BU460" i="16" s="1"/>
  <c r="BT271" i="16" a="1"/>
  <c r="BT271" i="16" s="1"/>
  <c r="CB271" i="16" s="1"/>
  <c r="BT73" i="16" a="1"/>
  <c r="BT73" i="16" s="1"/>
  <c r="CE73" i="16" s="1"/>
  <c r="BT457" i="16" a="1"/>
  <c r="BT457" i="16" s="1"/>
  <c r="BT462" i="16" a="1"/>
  <c r="BT462" i="16" s="1"/>
  <c r="BT263" i="16" a="1"/>
  <c r="BT263" i="16" s="1"/>
  <c r="BT285" i="16" a="1"/>
  <c r="BT285" i="16" s="1"/>
  <c r="BT188" i="16" a="1"/>
  <c r="BT188" i="16" s="1"/>
  <c r="BT205" i="16" a="1"/>
  <c r="BT205" i="16" s="1"/>
  <c r="CL205" i="16" s="1"/>
  <c r="BT44" i="16" a="1"/>
  <c r="BT44" i="16" s="1"/>
  <c r="CE44" i="16" s="1"/>
  <c r="BT473" i="16" a="1"/>
  <c r="BT473" i="16" s="1"/>
  <c r="BT198" i="16" a="1"/>
  <c r="BT198" i="16" s="1"/>
  <c r="CL198" i="16" s="1"/>
  <c r="BT413" i="16" a="1"/>
  <c r="BT413" i="16" s="1"/>
  <c r="BT243" i="16" a="1"/>
  <c r="BT243" i="16" s="1"/>
  <c r="CF243" i="16" s="1"/>
  <c r="BT208" i="16" a="1"/>
  <c r="BT208" i="16" s="1"/>
  <c r="CE208" i="16" s="1"/>
  <c r="BT203" i="16" a="1"/>
  <c r="BT203" i="16" s="1"/>
  <c r="CF203" i="16" s="1"/>
  <c r="BT105" i="16" a="1"/>
  <c r="BT105" i="16" s="1"/>
  <c r="CB105" i="16" s="1"/>
  <c r="BT342" i="16" a="1"/>
  <c r="BT342" i="16" s="1"/>
  <c r="CF342" i="16" s="1"/>
  <c r="BT337" i="16" a="1"/>
  <c r="BT337" i="16" s="1"/>
  <c r="CB337" i="16" s="1"/>
  <c r="BT246" i="16" a="1"/>
  <c r="BT246" i="16" s="1"/>
  <c r="CA246" i="16" s="1"/>
  <c r="BT328" i="16" a="1"/>
  <c r="BT328" i="16" s="1"/>
  <c r="BT486" i="16" a="1"/>
  <c r="BT486" i="16" s="1"/>
  <c r="CF486" i="16" s="1"/>
  <c r="BT446" i="16" a="1"/>
  <c r="BT446" i="16" s="1"/>
  <c r="CL446" i="16" s="1"/>
  <c r="BT119" i="16" a="1"/>
  <c r="BT119" i="16" s="1"/>
  <c r="BZ119" i="16" s="1"/>
  <c r="BT66" i="16" a="1"/>
  <c r="BT66" i="16" s="1"/>
  <c r="CE66" i="16" s="1"/>
  <c r="BT289" i="16" a="1"/>
  <c r="BT289" i="16" s="1"/>
  <c r="BT237" i="16" a="1"/>
  <c r="BT237" i="16" s="1"/>
  <c r="BU237" i="16" s="1"/>
  <c r="BT425" i="16" a="1"/>
  <c r="BT425" i="16" s="1"/>
  <c r="CC425" i="16" s="1"/>
  <c r="BT50" i="16" a="1"/>
  <c r="BT50" i="16" s="1"/>
  <c r="BZ50" i="16" s="1"/>
  <c r="BT306" i="16" a="1"/>
  <c r="BT306" i="16" s="1"/>
  <c r="CF306" i="16" s="1"/>
  <c r="BT487" i="16" a="1"/>
  <c r="BT487" i="16" s="1"/>
  <c r="CA487" i="16" s="1"/>
  <c r="BT39" i="16" a="1"/>
  <c r="BT39" i="16" s="1"/>
  <c r="CA39" i="16" s="1"/>
  <c r="BT181" i="16" a="1"/>
  <c r="BT181" i="16" s="1"/>
  <c r="CL181" i="16" s="1"/>
  <c r="BT84" i="16" a="1"/>
  <c r="BT84" i="16" s="1"/>
  <c r="CF84" i="16" s="1"/>
  <c r="BT212" i="16" a="1"/>
  <c r="BT212" i="16" s="1"/>
  <c r="CL212" i="16" s="1"/>
  <c r="BT363" i="16" a="1"/>
  <c r="BT363" i="16" s="1"/>
  <c r="CF363" i="16" s="1"/>
  <c r="BT357" i="16" a="1"/>
  <c r="BT357" i="16" s="1"/>
  <c r="CC357" i="16" s="1"/>
  <c r="BT63" i="16" a="1"/>
  <c r="BT63" i="16" s="1"/>
  <c r="BZ63" i="16" s="1"/>
  <c r="BT374" i="16" a="1"/>
  <c r="BT374" i="16" s="1"/>
  <c r="CF374" i="16" s="1"/>
  <c r="BT268" i="16" a="1"/>
  <c r="BT268" i="16" s="1"/>
  <c r="CE268" i="16" s="1"/>
  <c r="BT96" i="16" a="1"/>
  <c r="BT96" i="16" s="1"/>
  <c r="CC96" i="16" s="1"/>
  <c r="BT83" i="16" a="1"/>
  <c r="BT83" i="16" s="1"/>
  <c r="CA83" i="16" s="1"/>
  <c r="BT484" i="16" a="1"/>
  <c r="BT484" i="16" s="1"/>
  <c r="CE484" i="16" s="1"/>
  <c r="BT244" i="16" a="1"/>
  <c r="BT244" i="16" s="1"/>
  <c r="CF244" i="16" s="1"/>
  <c r="BT149" i="16" a="1"/>
  <c r="BT149" i="16" s="1"/>
  <c r="CE149" i="16" s="1"/>
  <c r="BT293" i="16" a="1"/>
  <c r="BT293" i="16" s="1"/>
  <c r="CC293" i="16" s="1"/>
  <c r="BT472" i="16" a="1"/>
  <c r="BT472" i="16" s="1"/>
  <c r="BZ472" i="16" s="1"/>
  <c r="BT266" i="16" a="1"/>
  <c r="BT266" i="16" s="1"/>
  <c r="CF266" i="16" s="1"/>
  <c r="BT144" i="16" a="1"/>
  <c r="BT144" i="16" s="1"/>
  <c r="BU144" i="16" s="1"/>
  <c r="BT186" i="16" a="1"/>
  <c r="BT186" i="16" s="1"/>
  <c r="CE186" i="16" s="1"/>
  <c r="BT311" i="16" a="1"/>
  <c r="BT311" i="16" s="1"/>
  <c r="BZ311" i="16" s="1"/>
  <c r="BT404" i="16" a="1"/>
  <c r="BT404" i="16" s="1"/>
  <c r="CA404" i="16" s="1"/>
  <c r="BT407" i="16" a="1"/>
  <c r="BT407" i="16" s="1"/>
  <c r="BZ407" i="16" s="1"/>
  <c r="BT199" i="16" a="1"/>
  <c r="BT199" i="16" s="1"/>
  <c r="CE199" i="16" s="1"/>
  <c r="BT122" i="16" a="1"/>
  <c r="BT122" i="16" s="1"/>
  <c r="CE122" i="16" s="1"/>
  <c r="BT458" i="16" a="1"/>
  <c r="BT458" i="16" s="1"/>
  <c r="CF458" i="16" s="1"/>
  <c r="BT310" i="16" a="1"/>
  <c r="BT310" i="16" s="1"/>
  <c r="BT475" i="16" a="1"/>
  <c r="BT475" i="16" s="1"/>
  <c r="BT165" i="16" a="1"/>
  <c r="BT165" i="16" s="1"/>
  <c r="BT290" i="16" a="1"/>
  <c r="BT290" i="16" s="1"/>
  <c r="BT140" i="16" a="1"/>
  <c r="BT140" i="16" s="1"/>
  <c r="BT135" i="16" a="1"/>
  <c r="BT135" i="16" s="1"/>
  <c r="CF135" i="16" s="1"/>
  <c r="BT60" i="16" a="1"/>
  <c r="BT60" i="16" s="1"/>
  <c r="CC60" i="16" s="1"/>
  <c r="BT155" i="16" a="1"/>
  <c r="BT155" i="16" s="1"/>
  <c r="CA155" i="16" s="1"/>
  <c r="BT20" i="16" a="1"/>
  <c r="BT20" i="16" s="1"/>
  <c r="CC20" i="16" s="1"/>
  <c r="BT264" i="16" a="1"/>
  <c r="BT264" i="16" s="1"/>
  <c r="CE264" i="16" s="1"/>
  <c r="BT234" i="16" a="1"/>
  <c r="BT234" i="16" s="1"/>
  <c r="CL234" i="16" s="1"/>
  <c r="BT355" i="16" a="1"/>
  <c r="BT355" i="16" s="1"/>
  <c r="CA355" i="16" s="1"/>
  <c r="BT189" i="16" a="1"/>
  <c r="BT189" i="16" s="1"/>
  <c r="CE189" i="16" s="1"/>
  <c r="BT448" i="16" a="1"/>
  <c r="BT448" i="16" s="1"/>
  <c r="BU448" i="16" s="1"/>
  <c r="BT314" i="16" a="1"/>
  <c r="BT314" i="16" s="1"/>
  <c r="BT126" i="16" a="1"/>
  <c r="BT126" i="16" s="1"/>
  <c r="BT295" i="16" a="1"/>
  <c r="BT295" i="16" s="1"/>
  <c r="CC295" i="16" s="1"/>
  <c r="BT168" i="16" a="1"/>
  <c r="BT168" i="16" s="1"/>
  <c r="BT451" i="16" a="1"/>
  <c r="BT451" i="16" s="1"/>
  <c r="BT258" i="16" a="1"/>
  <c r="BT258" i="16" s="1"/>
  <c r="BT194" i="16" a="1"/>
  <c r="BT194" i="16" s="1"/>
  <c r="CE194" i="16" s="1"/>
  <c r="BT33" i="16" a="1"/>
  <c r="BT33" i="16" s="1"/>
  <c r="BZ33" i="16" s="1"/>
  <c r="BT288" i="16" a="1"/>
  <c r="BT288" i="16" s="1"/>
  <c r="CA288" i="16" s="1"/>
  <c r="BT434" i="16" a="1"/>
  <c r="BT434" i="16" s="1"/>
  <c r="CB434" i="16" s="1"/>
  <c r="BT368" i="16" a="1"/>
  <c r="BT368" i="16" s="1"/>
  <c r="CA368" i="16" s="1"/>
  <c r="BT108" i="16" a="1"/>
  <c r="BT108" i="16" s="1"/>
  <c r="BT113" i="16" a="1"/>
  <c r="BT113" i="16" s="1"/>
  <c r="CA113" i="16" s="1"/>
  <c r="BT112" i="16" a="1"/>
  <c r="BT112" i="16" s="1"/>
  <c r="CL112" i="16" s="1"/>
  <c r="BT160" i="16" a="1"/>
  <c r="BT160" i="16" s="1"/>
  <c r="CF160" i="16" s="1"/>
  <c r="BT116" i="16" a="1"/>
  <c r="BT116" i="16" s="1"/>
  <c r="CC116" i="16" s="1"/>
  <c r="BT9" i="16" a="1"/>
  <c r="BT9" i="16" s="1"/>
  <c r="BU9" i="16" s="1"/>
  <c r="BT275" i="16" a="1"/>
  <c r="BT275" i="16" s="1"/>
  <c r="BU275" i="16" s="1"/>
  <c r="BT269" i="16" a="1"/>
  <c r="BT269" i="16" s="1"/>
  <c r="CC269" i="16" s="1"/>
  <c r="BT329" i="16" a="1"/>
  <c r="BT329" i="16" s="1"/>
  <c r="CB329" i="16" s="1"/>
  <c r="BT37" i="16" a="1"/>
  <c r="BT37" i="16" s="1"/>
  <c r="CB37" i="16" s="1"/>
  <c r="BT396" i="16" a="1"/>
  <c r="BT396" i="16" s="1"/>
  <c r="CC396" i="16" s="1"/>
  <c r="BT207" i="16" a="1"/>
  <c r="BT207" i="16" s="1"/>
  <c r="BZ207" i="16" s="1"/>
  <c r="BT378" i="16" a="1"/>
  <c r="BT378" i="16" s="1"/>
  <c r="CB378" i="16" s="1"/>
  <c r="BT370" i="16" a="1"/>
  <c r="BT370" i="16" s="1"/>
  <c r="CB370" i="16" s="1"/>
  <c r="BT443" i="16" a="1"/>
  <c r="BT443" i="16" s="1"/>
  <c r="CL443" i="16" s="1"/>
  <c r="BT152" i="16" a="1"/>
  <c r="BT152" i="16" s="1"/>
  <c r="CB152" i="16" s="1"/>
  <c r="BT305" i="16" a="1"/>
  <c r="BT305" i="16" s="1"/>
  <c r="BU305" i="16" s="1"/>
  <c r="BT156" i="16" a="1"/>
  <c r="BT156" i="16" s="1"/>
  <c r="CB156" i="16" s="1"/>
  <c r="BT121" i="16" a="1"/>
  <c r="BT121" i="16" s="1"/>
  <c r="CF121" i="16" s="1"/>
  <c r="BT150" i="16" a="1"/>
  <c r="BT150" i="16" s="1"/>
  <c r="CB150" i="16" s="1"/>
  <c r="BT441" i="16" a="1"/>
  <c r="BT441" i="16" s="1"/>
  <c r="CL441" i="16" s="1"/>
  <c r="BT42" i="16" a="1"/>
  <c r="BT42" i="16" s="1"/>
  <c r="CF42" i="16" s="1"/>
  <c r="BT320" i="16" a="1"/>
  <c r="BT320" i="16" s="1"/>
  <c r="CB320" i="16" s="1"/>
  <c r="BT56" i="16" a="1"/>
  <c r="BT56" i="16" s="1"/>
  <c r="CE56" i="16" s="1"/>
  <c r="BT303" i="16" a="1"/>
  <c r="BT303" i="16" s="1"/>
  <c r="CB303" i="16" s="1"/>
  <c r="BT232" i="16" a="1"/>
  <c r="BT232" i="16" s="1"/>
  <c r="BU232" i="16" s="1"/>
  <c r="BT332" i="16" a="1"/>
  <c r="BT332" i="16" s="1"/>
  <c r="BU332" i="16" s="1"/>
  <c r="BT213" i="16" a="1"/>
  <c r="BT213" i="16" s="1"/>
  <c r="CA213" i="16" s="1"/>
  <c r="BT167" i="16" a="1"/>
  <c r="BT167" i="16" s="1"/>
  <c r="CF167" i="16" s="1"/>
  <c r="BT384" i="16" a="1"/>
  <c r="BT384" i="16" s="1"/>
  <c r="BT222" i="16" a="1"/>
  <c r="BT222" i="16" s="1"/>
  <c r="BT308" i="16" a="1"/>
  <c r="BT308" i="16" s="1"/>
  <c r="BT158" i="16" a="1"/>
  <c r="BT158" i="16" s="1"/>
  <c r="BZ158" i="16" s="1"/>
  <c r="BT496" i="16" a="1"/>
  <c r="BT496" i="16" s="1"/>
  <c r="CF496" i="16" s="1"/>
  <c r="BT211" i="16" a="1"/>
  <c r="BT211" i="16" s="1"/>
  <c r="BT356" i="16" a="1"/>
  <c r="BT356" i="16" s="1"/>
  <c r="CC356" i="16" s="1"/>
  <c r="BT483" i="16" a="1"/>
  <c r="BT483" i="16" s="1"/>
  <c r="BZ483" i="16" s="1"/>
  <c r="BT493" i="16" a="1"/>
  <c r="BT493" i="16" s="1"/>
  <c r="CF493" i="16" s="1"/>
  <c r="BT309" i="16" a="1"/>
  <c r="BT309" i="16" s="1"/>
  <c r="CL309" i="16" s="1"/>
  <c r="BT259" i="16" a="1"/>
  <c r="BT259" i="16" s="1"/>
  <c r="CC259" i="16" s="1"/>
  <c r="BT353" i="16" a="1"/>
  <c r="BT353" i="16" s="1"/>
  <c r="CC353" i="16" s="1"/>
  <c r="BT111" i="16" a="1"/>
  <c r="BT111" i="16" s="1"/>
  <c r="BT76" i="16" a="1"/>
  <c r="BT76" i="16" s="1"/>
  <c r="CL76" i="16" s="1"/>
  <c r="BT17" i="16" a="1"/>
  <c r="BT17" i="16" s="1"/>
  <c r="BU17" i="16" s="1"/>
  <c r="BT345" i="16" a="1"/>
  <c r="BT345" i="16" s="1"/>
  <c r="CA345" i="16" s="1"/>
  <c r="BT179" i="16" a="1"/>
  <c r="BT179" i="16" s="1"/>
  <c r="BT410" i="16" a="1"/>
  <c r="BT410" i="16" s="1"/>
  <c r="CC410" i="16" s="1"/>
  <c r="BT23" i="16" a="1"/>
  <c r="BT23" i="16" s="1"/>
  <c r="CL23" i="16" s="1"/>
  <c r="BT26" i="16" a="1"/>
  <c r="BT26" i="16" s="1"/>
  <c r="CA26" i="16" s="1"/>
  <c r="BT439" i="16" a="1"/>
  <c r="BT439" i="16" s="1"/>
  <c r="CB439" i="16" s="1"/>
  <c r="BT373" i="16" a="1"/>
  <c r="BT373" i="16" s="1"/>
  <c r="CL373" i="16" s="1"/>
  <c r="BT278" i="16" a="1"/>
  <c r="BT278" i="16" s="1"/>
  <c r="BU278" i="16" s="1"/>
  <c r="BT80" i="16" a="1"/>
  <c r="BT80" i="16" s="1"/>
  <c r="CA80" i="16" s="1"/>
  <c r="BT118" i="16" a="1"/>
  <c r="BT118" i="16" s="1"/>
  <c r="BZ118" i="16" s="1"/>
  <c r="BT86" i="16" a="1"/>
  <c r="BT86" i="16" s="1"/>
  <c r="BT440" i="16" a="1"/>
  <c r="BT440" i="16" s="1"/>
  <c r="CE440" i="16" s="1"/>
  <c r="BT422" i="16" a="1"/>
  <c r="BT422" i="16" s="1"/>
  <c r="CE422" i="16" s="1"/>
  <c r="BT224" i="16" a="1"/>
  <c r="BT224" i="16" s="1"/>
  <c r="CF224" i="16" s="1"/>
  <c r="BT24" i="16" a="1"/>
  <c r="BT24" i="16" s="1"/>
  <c r="CE24" i="16" s="1"/>
  <c r="BT32" i="16" a="1"/>
  <c r="BT32" i="16" s="1"/>
  <c r="CB32" i="16" s="1"/>
  <c r="BT333" i="16" a="1"/>
  <c r="BT333" i="16" s="1"/>
  <c r="CB333" i="16" s="1"/>
  <c r="BT197" i="16" a="1"/>
  <c r="BT197" i="16" s="1"/>
  <c r="BU197" i="16" s="1"/>
  <c r="BT93" i="16" a="1"/>
  <c r="BT93" i="16" s="1"/>
  <c r="BZ93" i="16" s="1"/>
  <c r="BT282" i="16" a="1"/>
  <c r="BT282" i="16" s="1"/>
  <c r="CA282" i="16" s="1"/>
  <c r="BT104" i="16" a="1"/>
  <c r="BT104" i="16" s="1"/>
  <c r="CE104" i="16" s="1"/>
  <c r="BT477" i="16" a="1"/>
  <c r="BT477" i="16" s="1"/>
  <c r="CA477" i="16" s="1"/>
  <c r="BT417" i="16" a="1"/>
  <c r="BT417" i="16" s="1"/>
  <c r="CE417" i="16" s="1"/>
  <c r="BT16" i="16" a="1"/>
  <c r="BT16" i="16" s="1"/>
  <c r="CL16" i="16" s="1"/>
  <c r="BT327" i="16" a="1"/>
  <c r="BT327" i="16" s="1"/>
  <c r="CF327" i="16" s="1"/>
  <c r="BT206" i="16" a="1"/>
  <c r="BT206" i="16" s="1"/>
  <c r="CF206" i="16" s="1"/>
  <c r="BT375" i="16" a="1"/>
  <c r="BT375" i="16" s="1"/>
  <c r="CE375" i="16" s="1"/>
  <c r="BT485" i="16" a="1"/>
  <c r="BT485" i="16" s="1"/>
  <c r="BU485" i="16" s="1"/>
  <c r="BT54" i="16" a="1"/>
  <c r="BT54" i="16" s="1"/>
  <c r="CC54" i="16" s="1"/>
  <c r="BT169" i="16" a="1"/>
  <c r="BT169" i="16" s="1"/>
  <c r="BZ169" i="16" s="1"/>
  <c r="BT123" i="16" a="1"/>
  <c r="BT123" i="16" s="1"/>
  <c r="BU123" i="16" s="1"/>
  <c r="BT55" i="16" a="1"/>
  <c r="BT55" i="16" s="1"/>
  <c r="CE55" i="16" s="1"/>
  <c r="BT241" i="16" a="1"/>
  <c r="BT241" i="16" s="1"/>
  <c r="BZ241" i="16" s="1"/>
  <c r="BT389" i="16" a="1"/>
  <c r="BT389" i="16" s="1"/>
  <c r="CA389" i="16" s="1"/>
  <c r="BT177" i="16" a="1"/>
  <c r="BT177" i="16" s="1"/>
  <c r="CC177" i="16" s="1"/>
  <c r="BT317" i="16" a="1"/>
  <c r="BT317" i="16" s="1"/>
  <c r="BU317" i="16" s="1"/>
  <c r="BT124" i="16" a="1"/>
  <c r="BT124" i="16" s="1"/>
  <c r="BT132" i="16" a="1"/>
  <c r="BT132" i="16" s="1"/>
  <c r="BT381" i="16" a="1"/>
  <c r="BT381" i="16" s="1"/>
  <c r="BT432" i="16" a="1"/>
  <c r="BT432" i="16" s="1"/>
  <c r="BT335" i="16" a="1"/>
  <c r="BT335" i="16" s="1"/>
  <c r="BT406" i="16" a="1"/>
  <c r="BT406" i="16" s="1"/>
  <c r="CA406" i="16" s="1"/>
  <c r="BT128" i="16" a="1"/>
  <c r="BT128" i="16" s="1"/>
  <c r="CA128" i="16" s="1"/>
  <c r="BT416" i="16" a="1"/>
  <c r="BT416" i="16" s="1"/>
  <c r="BU416" i="16" s="1"/>
  <c r="BT164" i="16" a="1"/>
  <c r="BT164" i="16" s="1"/>
  <c r="BT302" i="16" a="1"/>
  <c r="BT302" i="16" s="1"/>
  <c r="BT393" i="16" a="1"/>
  <c r="BT393" i="16" s="1"/>
  <c r="BT274" i="16" a="1"/>
  <c r="BT274" i="16" s="1"/>
  <c r="CA274" i="16" s="1"/>
  <c r="BT469" i="16" a="1"/>
  <c r="BT469" i="16" s="1"/>
  <c r="BT209" i="16" a="1"/>
  <c r="BT209" i="16" s="1"/>
  <c r="BT178" i="16" a="1"/>
  <c r="BT178" i="16" s="1"/>
  <c r="BZ178" i="16" s="1"/>
  <c r="BT421" i="16" a="1"/>
  <c r="BT421" i="16" s="1"/>
  <c r="CF421" i="16" s="1"/>
  <c r="BT392" i="16" a="1"/>
  <c r="BT392" i="16" s="1"/>
  <c r="CE392" i="16" s="1"/>
  <c r="BT142" i="16" a="1"/>
  <c r="BT142" i="16" s="1"/>
  <c r="CL142" i="16" s="1"/>
  <c r="BT492" i="16" a="1"/>
  <c r="BT492" i="16" s="1"/>
  <c r="CL492" i="16" s="1"/>
  <c r="BT497" i="16" a="1"/>
  <c r="BT497" i="16" s="1"/>
  <c r="CC497" i="16" s="1"/>
  <c r="BT265" i="16" a="1"/>
  <c r="BT265" i="16" s="1"/>
  <c r="CB265" i="16" s="1"/>
  <c r="BT398" i="16" a="1"/>
  <c r="BT398" i="16" s="1"/>
  <c r="BU398" i="16" s="1"/>
  <c r="BT476" i="16" a="1"/>
  <c r="BT476" i="16" s="1"/>
  <c r="CL476" i="16" s="1"/>
  <c r="BT210" i="16" a="1"/>
  <c r="BT210" i="16" s="1"/>
  <c r="BZ210" i="16" s="1"/>
  <c r="BT85" i="16" a="1"/>
  <c r="BT85" i="16" s="1"/>
  <c r="CB85" i="16" s="1"/>
  <c r="BT450" i="16" a="1"/>
  <c r="BT450" i="16" s="1"/>
  <c r="CC450" i="16" s="1"/>
  <c r="BT65" i="16" a="1"/>
  <c r="BT65" i="16" s="1"/>
  <c r="BU65" i="16" s="1"/>
  <c r="BT449" i="16" a="1"/>
  <c r="BT449" i="16" s="1"/>
  <c r="CC449" i="16" s="1"/>
  <c r="BT131" i="16" a="1"/>
  <c r="BT131" i="16" s="1"/>
  <c r="CC131" i="16" s="1"/>
  <c r="BT347" i="16" a="1"/>
  <c r="BT347" i="16" s="1"/>
  <c r="CL347" i="16" s="1"/>
  <c r="BT307" i="16" a="1"/>
  <c r="BT307" i="16" s="1"/>
  <c r="CL307" i="16" s="1"/>
  <c r="BT444" i="16" a="1"/>
  <c r="BT444" i="16" s="1"/>
  <c r="CL444" i="16" s="1"/>
  <c r="BT95" i="16" a="1"/>
  <c r="BT95" i="16" s="1"/>
  <c r="CA95" i="16" s="1"/>
  <c r="BT325" i="16" a="1"/>
  <c r="BT325" i="16" s="1"/>
  <c r="BU325" i="16" s="1"/>
  <c r="BT482" i="16" a="1"/>
  <c r="BT482" i="16" s="1"/>
  <c r="CB482" i="16" s="1"/>
  <c r="BT435" i="16" a="1"/>
  <c r="BT435" i="16" s="1"/>
  <c r="BZ435" i="16" s="1"/>
  <c r="BT252" i="16" a="1"/>
  <c r="BT252" i="16" s="1"/>
  <c r="CB252" i="16" s="1"/>
  <c r="BT34" i="16" a="1"/>
  <c r="BT34" i="16" s="1"/>
  <c r="CC34" i="16" s="1"/>
  <c r="BT360" i="16" a="1"/>
  <c r="BT360" i="16" s="1"/>
  <c r="CA360" i="16" s="1"/>
  <c r="BT41" i="16" a="1"/>
  <c r="BT41" i="16" s="1"/>
  <c r="CB41" i="16" s="1"/>
  <c r="BT13" i="16" a="1"/>
  <c r="BT13" i="16" s="1"/>
  <c r="CB13" i="16" s="1"/>
  <c r="BT216" i="16" a="1"/>
  <c r="BT216" i="16" s="1"/>
  <c r="CL216" i="16" s="1"/>
  <c r="BT459" i="16" a="1"/>
  <c r="BT459" i="16" s="1"/>
  <c r="CC459" i="16" s="1"/>
  <c r="BT260" i="16" a="1"/>
  <c r="BT260" i="16" s="1"/>
  <c r="CC260" i="16" s="1"/>
  <c r="BT321" i="16" a="1"/>
  <c r="BT321" i="16" s="1"/>
  <c r="CL321" i="16" s="1"/>
  <c r="BT284" i="16" a="1"/>
  <c r="BT284" i="16" s="1"/>
  <c r="CB284" i="16" s="1"/>
  <c r="BT147" i="16" a="1"/>
  <c r="BT147" i="16" s="1"/>
  <c r="CL147" i="16" s="1"/>
  <c r="BT255" i="16" a="1"/>
  <c r="BT255" i="16" s="1"/>
  <c r="CE255" i="16" s="1"/>
  <c r="BT195" i="16" a="1"/>
  <c r="BT195" i="16" s="1"/>
  <c r="BU195" i="16" s="1"/>
  <c r="BT412" i="16" a="1"/>
  <c r="BT412" i="16" s="1"/>
  <c r="CE412" i="16" s="1"/>
  <c r="BT480" i="16" a="1"/>
  <c r="BT480" i="16" s="1"/>
  <c r="CE480" i="16" s="1"/>
  <c r="BT330" i="16" a="1"/>
  <c r="BT330" i="16" s="1"/>
  <c r="CL330" i="16" s="1"/>
  <c r="BT385" i="16" a="1"/>
  <c r="BT385" i="16" s="1"/>
  <c r="CF385" i="16" s="1"/>
  <c r="BT183" i="16" a="1"/>
  <c r="BT183" i="16" s="1"/>
  <c r="CL183" i="16" s="1"/>
  <c r="BT110" i="16" a="1"/>
  <c r="BT110" i="16" s="1"/>
  <c r="CA110" i="16" s="1"/>
  <c r="BT313" i="16" a="1"/>
  <c r="BT313" i="16" s="1"/>
  <c r="CL313" i="16" s="1"/>
  <c r="BT391" i="16" a="1"/>
  <c r="BT391" i="16" s="1"/>
  <c r="CB391" i="16" s="1"/>
  <c r="BT187" i="16" a="1"/>
  <c r="BT187" i="16" s="1"/>
  <c r="CE187" i="16" s="1"/>
  <c r="BT19" i="16" a="1"/>
  <c r="BT19" i="16" s="1"/>
  <c r="BZ19" i="16" s="1"/>
  <c r="BT58" i="16" a="1"/>
  <c r="BT58" i="16" s="1"/>
  <c r="BT380" i="16" a="1"/>
  <c r="BT380" i="16" s="1"/>
  <c r="BT280" i="16" a="1"/>
  <c r="BT280" i="16" s="1"/>
  <c r="BU280" i="16" s="1"/>
  <c r="BT273" i="16" a="1"/>
  <c r="BT273" i="16" s="1"/>
  <c r="BT367" i="16" a="1"/>
  <c r="BT367" i="16" s="1"/>
  <c r="BT281" i="16" a="1"/>
  <c r="BT281" i="16" s="1"/>
  <c r="CC281" i="16" s="1"/>
  <c r="BT204" i="16" a="1"/>
  <c r="BT204" i="16" s="1"/>
  <c r="CE204" i="16" s="1"/>
  <c r="BT397" i="16" a="1"/>
  <c r="BT397" i="16" s="1"/>
  <c r="BU397" i="16" s="1"/>
  <c r="BT442" i="16" a="1"/>
  <c r="BT442" i="16" s="1"/>
  <c r="BT35" i="16" a="1"/>
  <c r="BT35" i="16" s="1"/>
  <c r="BU35" i="16" s="1"/>
  <c r="BT467" i="16" a="1"/>
  <c r="BT467" i="16" s="1"/>
  <c r="BT120" i="16" a="1"/>
  <c r="BT120" i="16" s="1"/>
  <c r="BT180" i="16" a="1"/>
  <c r="BT180" i="16" s="1"/>
  <c r="CB180" i="16" s="1"/>
  <c r="BT64" i="16" a="1"/>
  <c r="BT64" i="16" s="1"/>
  <c r="BU64" i="16" s="1"/>
  <c r="BT29" i="16" a="1"/>
  <c r="BT29" i="16" s="1"/>
  <c r="CB29" i="16" s="1"/>
  <c r="BT349" i="16" a="1"/>
  <c r="BT349" i="16" s="1"/>
  <c r="CB349" i="16" s="1"/>
  <c r="BT296" i="16" a="1"/>
  <c r="BT296" i="16" s="1"/>
  <c r="CC296" i="16" s="1"/>
  <c r="BT316" i="16" a="1"/>
  <c r="BT316" i="16" s="1"/>
  <c r="BT68" i="16" a="1"/>
  <c r="BT68" i="16" s="1"/>
  <c r="BT372" i="16" a="1"/>
  <c r="BT372" i="16" s="1"/>
  <c r="CC372" i="16" s="1"/>
  <c r="BT318" i="16" a="1"/>
  <c r="BT318" i="16" s="1"/>
  <c r="BT67" i="16" a="1"/>
  <c r="BT67" i="16" s="1"/>
  <c r="BU67" i="16" s="1"/>
  <c r="BT229" i="16" a="1"/>
  <c r="BT229" i="16" s="1"/>
  <c r="BU229" i="16" s="1"/>
  <c r="BT14" i="16" a="1"/>
  <c r="BT14" i="16" s="1"/>
  <c r="BT501" i="16" a="1"/>
  <c r="BT501" i="16" s="1"/>
  <c r="BT488" i="16" a="1"/>
  <c r="BT488" i="16" s="1"/>
  <c r="BT40" i="16" a="1"/>
  <c r="BT40" i="16" s="1"/>
  <c r="CC40" i="16" s="1"/>
  <c r="BT182" i="16" a="1"/>
  <c r="BT182" i="16" s="1"/>
  <c r="CC182" i="16" s="1"/>
  <c r="BT87" i="16" a="1"/>
  <c r="BT87" i="16" s="1"/>
  <c r="CE87" i="16" s="1"/>
  <c r="BT489" i="16" a="1"/>
  <c r="BT489" i="16" s="1"/>
  <c r="BU489" i="16" s="1"/>
  <c r="BT400" i="16" a="1"/>
  <c r="BT400" i="16" s="1"/>
  <c r="BT30" i="16" a="1"/>
  <c r="BT30" i="16" s="1"/>
  <c r="BT315" i="16" a="1"/>
  <c r="BT315" i="16" s="1"/>
  <c r="CE315" i="16" s="1"/>
  <c r="BT453" i="16" a="1"/>
  <c r="BT453" i="16" s="1"/>
  <c r="BT185" i="16" a="1"/>
  <c r="BT185" i="16" s="1"/>
  <c r="BT220" i="16" a="1"/>
  <c r="BT220" i="16" s="1"/>
  <c r="BT172" i="16" a="1"/>
  <c r="BT172" i="16" s="1"/>
  <c r="BU172" i="16" s="1"/>
  <c r="BT175" i="16" a="1"/>
  <c r="BT175" i="16" s="1"/>
  <c r="CC175" i="16" s="1"/>
  <c r="BT51" i="16" a="1"/>
  <c r="BT51" i="16" s="1"/>
  <c r="BU51" i="16" s="1"/>
  <c r="BT276" i="16" a="1"/>
  <c r="BT276" i="16" s="1"/>
  <c r="CL276" i="16" s="1"/>
  <c r="BT46" i="16" a="1"/>
  <c r="BT46" i="16" s="1"/>
  <c r="BU46" i="16" s="1"/>
  <c r="BT499" i="16" a="1"/>
  <c r="BT499" i="16" s="1"/>
  <c r="BT262" i="16" a="1"/>
  <c r="BT262" i="16" s="1"/>
  <c r="BU262" i="16" s="1"/>
  <c r="BT52" i="16" a="1"/>
  <c r="BT52" i="16" s="1"/>
  <c r="CL52" i="16" s="1"/>
  <c r="BT376" i="16" a="1"/>
  <c r="BT376" i="16" s="1"/>
  <c r="CA376" i="16" s="1"/>
  <c r="BT256" i="16" a="1"/>
  <c r="BT256" i="16" s="1"/>
  <c r="BT166" i="16" a="1"/>
  <c r="BT166" i="16" s="1"/>
  <c r="CF166" i="16" s="1"/>
  <c r="BT249" i="16" a="1"/>
  <c r="BT249" i="16" s="1"/>
  <c r="BT228" i="16" a="1"/>
  <c r="BT228" i="16" s="1"/>
  <c r="BU228" i="16" s="1"/>
  <c r="BT386" i="16" a="1"/>
  <c r="BT386" i="16" s="1"/>
  <c r="BZ386" i="16" s="1"/>
  <c r="BT161" i="16" a="1"/>
  <c r="BT161" i="16" s="1"/>
  <c r="CB161" i="16" s="1"/>
  <c r="BT428" i="16" a="1"/>
  <c r="BT428" i="16" s="1"/>
  <c r="CF428" i="16" s="1"/>
  <c r="BT297" i="16" a="1"/>
  <c r="BT297" i="16" s="1"/>
  <c r="BU297" i="16" s="1"/>
  <c r="BT470" i="16" a="1"/>
  <c r="BT470" i="16" s="1"/>
  <c r="CC470" i="16" s="1"/>
  <c r="BT173" i="16" a="1"/>
  <c r="BT173" i="16" s="1"/>
  <c r="CB173" i="16" s="1"/>
  <c r="BT350" i="16" a="1"/>
  <c r="BT350" i="16" s="1"/>
  <c r="CC350" i="16" s="1"/>
  <c r="BT153" i="16" a="1"/>
  <c r="BT153" i="16" s="1"/>
  <c r="BZ153" i="16" s="1"/>
  <c r="BT361" i="16" a="1"/>
  <c r="BT361" i="16" s="1"/>
  <c r="CB361" i="16" s="1"/>
  <c r="BT18" i="16" a="1"/>
  <c r="BT18" i="16" s="1"/>
  <c r="CF18" i="16" s="1"/>
  <c r="BT94" i="16" a="1"/>
  <c r="BT94" i="16" s="1"/>
  <c r="BU94" i="16" s="1"/>
  <c r="BT331" i="16" a="1"/>
  <c r="BT331" i="16" s="1"/>
  <c r="CF331" i="16" s="1"/>
  <c r="BT341" i="16" a="1"/>
  <c r="BT341" i="16" s="1"/>
  <c r="CE341" i="16" s="1"/>
  <c r="BT221" i="16" a="1"/>
  <c r="BT221" i="16" s="1"/>
  <c r="CE221" i="16" s="1"/>
  <c r="CE78" i="16"/>
  <c r="BT436" i="16" a="1"/>
  <c r="BT436" i="16" s="1"/>
  <c r="CF436" i="16" s="1"/>
  <c r="BT10" i="16" a="1"/>
  <c r="BT10" i="16" s="1"/>
  <c r="BU10" i="16" s="1"/>
  <c r="BT283" i="16" a="1"/>
  <c r="BT283" i="16" s="1"/>
  <c r="CB283" i="16" s="1"/>
  <c r="BT59" i="16" a="1"/>
  <c r="BT59" i="16" s="1"/>
  <c r="CB59" i="16" s="1"/>
  <c r="BT377" i="16" a="1"/>
  <c r="BT377" i="16" s="1"/>
  <c r="BT48" i="16" a="1"/>
  <c r="BT48" i="16" s="1"/>
  <c r="BT101" i="16" a="1"/>
  <c r="BT101" i="16" s="1"/>
  <c r="BZ101" i="16" s="1"/>
  <c r="BT21" i="16" a="1"/>
  <c r="BT21" i="16" s="1"/>
  <c r="BZ21" i="16" s="1"/>
  <c r="BT495" i="16" a="1"/>
  <c r="BT495" i="16" s="1"/>
  <c r="CL495" i="16" s="1"/>
  <c r="BT193" i="16" a="1"/>
  <c r="BT193" i="16" s="1"/>
  <c r="BT468" i="16" a="1"/>
  <c r="BT468" i="16" s="1"/>
  <c r="CL468" i="16" s="1"/>
  <c r="BT420" i="16" a="1"/>
  <c r="BT420" i="16" s="1"/>
  <c r="CF420" i="16" s="1"/>
  <c r="BT49" i="16" a="1"/>
  <c r="BT49" i="16" s="1"/>
  <c r="BT388" i="16" a="1"/>
  <c r="BT388" i="16" s="1"/>
  <c r="CF388" i="16" s="1"/>
  <c r="BT339" i="16" a="1"/>
  <c r="BT339" i="16" s="1"/>
  <c r="BZ339" i="16" s="1"/>
  <c r="BT250" i="16" a="1"/>
  <c r="BT250" i="16" s="1"/>
  <c r="CF250" i="16" s="1"/>
  <c r="BT102" i="16" a="1"/>
  <c r="BT102" i="16" s="1"/>
  <c r="BU102" i="16" s="1"/>
  <c r="BT323" i="16" a="1"/>
  <c r="BT323" i="16" s="1"/>
  <c r="CF323" i="16" s="1"/>
  <c r="BT395" i="16" a="1"/>
  <c r="BT395" i="16" s="1"/>
  <c r="BZ395" i="16" s="1"/>
  <c r="BT137" i="16" a="1"/>
  <c r="BT137" i="16" s="1"/>
  <c r="CE137" i="16" s="1"/>
  <c r="BT103" i="16" a="1"/>
  <c r="BT103" i="16" s="1"/>
  <c r="CE103" i="16" s="1"/>
  <c r="BT238" i="16" a="1"/>
  <c r="BT238" i="16" s="1"/>
  <c r="CL238" i="16" s="1"/>
  <c r="BT461" i="16" a="1"/>
  <c r="BT461" i="16" s="1"/>
  <c r="CC461" i="16" s="1"/>
  <c r="BT247" i="16" a="1"/>
  <c r="BT247" i="16" s="1"/>
  <c r="CE247" i="16" s="1"/>
  <c r="BT225" i="16" a="1"/>
  <c r="BT225" i="16" s="1"/>
  <c r="CL225" i="16" s="1"/>
  <c r="BT200" i="16" a="1"/>
  <c r="BT200" i="16" s="1"/>
  <c r="BZ200" i="16" s="1"/>
  <c r="BT127" i="16" a="1"/>
  <c r="BT127" i="16" s="1"/>
  <c r="CF127" i="16" s="1"/>
  <c r="BT340" i="16" a="1"/>
  <c r="BT340" i="16" s="1"/>
  <c r="CC340" i="16" s="1"/>
  <c r="BT114" i="16" a="1"/>
  <c r="BT114" i="16" s="1"/>
  <c r="CL114" i="16" s="1"/>
  <c r="BT38" i="16" a="1"/>
  <c r="BT38" i="16" s="1"/>
  <c r="BT133" i="16" a="1"/>
  <c r="BT133" i="16" s="1"/>
  <c r="BT298" i="16" a="1"/>
  <c r="BT298" i="16" s="1"/>
  <c r="BT287" i="16" a="1"/>
  <c r="BT287" i="16" s="1"/>
  <c r="BT91" i="16" a="1"/>
  <c r="BT91" i="16" s="1"/>
  <c r="CC91" i="16" s="1"/>
  <c r="BT233" i="16" a="1"/>
  <c r="BT233" i="16" s="1"/>
  <c r="CB233" i="16" s="1"/>
  <c r="BT424" i="16" a="1"/>
  <c r="BT424" i="16" s="1"/>
  <c r="CB424" i="16" s="1"/>
  <c r="BT402" i="16" a="1"/>
  <c r="BT402" i="16" s="1"/>
  <c r="BT157" i="16" a="1"/>
  <c r="BT157" i="16" s="1"/>
  <c r="BT170" i="16" a="1"/>
  <c r="BT170" i="16" s="1"/>
  <c r="CE170" i="16" s="1"/>
  <c r="BT478" i="16" a="1"/>
  <c r="BT478" i="16" s="1"/>
  <c r="CE478" i="16" s="1"/>
  <c r="BT139" i="16" a="1"/>
  <c r="BT139" i="16" s="1"/>
  <c r="CE139" i="16" s="1"/>
  <c r="BT359" i="16" a="1"/>
  <c r="BT359" i="16" s="1"/>
  <c r="BT53" i="16" a="1"/>
  <c r="BT53" i="16" s="1"/>
  <c r="CF53" i="16" s="1"/>
  <c r="BG6" i="16"/>
  <c r="BT379" i="16" a="1"/>
  <c r="BT379" i="16" s="1"/>
  <c r="CC379" i="16" s="1"/>
  <c r="BT466" i="16" a="1"/>
  <c r="BT466" i="16" s="1"/>
  <c r="CE466" i="16" s="1"/>
  <c r="BT494" i="16" a="1"/>
  <c r="BT494" i="16" s="1"/>
  <c r="CL494" i="16" s="1"/>
  <c r="BT70" i="16" a="1"/>
  <c r="BT70" i="16" s="1"/>
  <c r="CF70" i="16" s="1"/>
  <c r="BT151" i="16" a="1"/>
  <c r="BT151" i="16" s="1"/>
  <c r="BU151" i="16" s="1"/>
  <c r="BT11" i="16" a="1"/>
  <c r="BT11" i="16" s="1"/>
  <c r="BZ11" i="16" s="1"/>
  <c r="BT394" i="16" a="1"/>
  <c r="BT394" i="16" s="1"/>
  <c r="CA394" i="16" s="1"/>
  <c r="BT154" i="16" a="1"/>
  <c r="BT154" i="16" s="1"/>
  <c r="CC154" i="16" s="1"/>
  <c r="BT254" i="16" a="1"/>
  <c r="BT254" i="16" s="1"/>
  <c r="CC254" i="16" s="1"/>
  <c r="BT387" i="16" a="1"/>
  <c r="BT387" i="16" s="1"/>
  <c r="CE387" i="16" s="1"/>
  <c r="BT72" i="16" a="1"/>
  <c r="BT72" i="16" s="1"/>
  <c r="CA72" i="16" s="1"/>
  <c r="BT235" i="16" a="1"/>
  <c r="BT235" i="16" s="1"/>
  <c r="CB235" i="16" s="1"/>
  <c r="BT405" i="16" a="1"/>
  <c r="BT405" i="16" s="1"/>
  <c r="BU405" i="16" s="1"/>
  <c r="BT411" i="16" a="1"/>
  <c r="BT411" i="16" s="1"/>
  <c r="BT371" i="16" a="1"/>
  <c r="BT371" i="16" s="1"/>
  <c r="BT354" i="16" a="1"/>
  <c r="BT354" i="16" s="1"/>
  <c r="BT399" i="16" a="1"/>
  <c r="BT399" i="16" s="1"/>
  <c r="BU399" i="16" s="1"/>
  <c r="BT214" i="16" a="1"/>
  <c r="BT214" i="16" s="1"/>
  <c r="CA214" i="16" s="1"/>
  <c r="BT324" i="16" a="1"/>
  <c r="BT324" i="16" s="1"/>
  <c r="CE324" i="16" s="1"/>
  <c r="BT491" i="16" a="1"/>
  <c r="BT491" i="16" s="1"/>
  <c r="CL491" i="16" s="1"/>
  <c r="BT31" i="16" a="1"/>
  <c r="BT31" i="16" s="1"/>
  <c r="CC31" i="16" s="1"/>
  <c r="BT500" i="16" a="1"/>
  <c r="BT500" i="16" s="1"/>
  <c r="CL500" i="16" s="1"/>
  <c r="BT162" i="16" a="1"/>
  <c r="BT162" i="16" s="1"/>
  <c r="BZ162" i="16" s="1"/>
  <c r="BT223" i="16" a="1"/>
  <c r="BT223" i="16" s="1"/>
  <c r="BT481" i="16" a="1"/>
  <c r="BT481" i="16" s="1"/>
  <c r="CC481" i="16" s="1"/>
  <c r="BT415" i="16" a="1"/>
  <c r="BT415" i="16" s="1"/>
  <c r="BU415" i="16" s="1"/>
  <c r="BT418" i="16" a="1"/>
  <c r="BT418" i="16" s="1"/>
  <c r="CE418" i="16" s="1"/>
  <c r="BT465" i="16" a="1"/>
  <c r="BT465" i="16" s="1"/>
  <c r="BU465" i="16" s="1"/>
  <c r="BT218" i="16" a="1"/>
  <c r="BT218" i="16" s="1"/>
  <c r="CC218" i="16" s="1"/>
  <c r="BT239" i="16" a="1"/>
  <c r="BT239" i="16" s="1"/>
  <c r="CB239" i="16" s="1"/>
  <c r="BT409" i="16" a="1"/>
  <c r="BT409" i="16" s="1"/>
  <c r="CE409" i="16" s="1"/>
  <c r="BT184" i="16" a="1"/>
  <c r="BT184" i="16" s="1"/>
  <c r="CC184" i="16" s="1"/>
  <c r="BT431" i="16" a="1"/>
  <c r="BT431" i="16" s="1"/>
  <c r="CF431" i="16" s="1"/>
  <c r="BT301" i="16" a="1"/>
  <c r="BT301" i="16" s="1"/>
  <c r="CA301" i="16" s="1"/>
  <c r="BT134" i="16" a="1"/>
  <c r="BT134" i="16" s="1"/>
  <c r="CE134" i="16" s="1"/>
  <c r="BT479" i="16" a="1"/>
  <c r="BT479" i="16" s="1"/>
  <c r="CF479" i="16" s="1"/>
  <c r="BT445" i="16" a="1"/>
  <c r="BT445" i="16" s="1"/>
  <c r="CE445" i="16" s="1"/>
  <c r="BT433" i="16" a="1"/>
  <c r="BT433" i="16" s="1"/>
  <c r="CA433" i="16" s="1"/>
  <c r="BT352" i="16" a="1"/>
  <c r="BT352" i="16" s="1"/>
  <c r="CF352" i="16" s="1"/>
  <c r="BT437" i="16" a="1"/>
  <c r="BT437" i="16" s="1"/>
  <c r="CC437" i="16" s="1"/>
  <c r="BT191" i="16" a="1"/>
  <c r="BT191" i="16" s="1"/>
  <c r="BT75" i="16" a="1"/>
  <c r="BT75" i="16" s="1"/>
  <c r="BT125" i="16" a="1"/>
  <c r="BT125" i="16" s="1"/>
  <c r="CF125" i="16" s="1"/>
  <c r="BT88" i="16" a="1"/>
  <c r="BT88" i="16" s="1"/>
  <c r="CC88" i="16" s="1"/>
  <c r="BT242" i="16" a="1"/>
  <c r="BT242" i="16" s="1"/>
  <c r="BT90" i="16" a="1"/>
  <c r="BT90" i="16" s="1"/>
  <c r="CE90" i="16" s="1"/>
  <c r="BT98" i="16" a="1"/>
  <c r="BT98" i="16" s="1"/>
  <c r="BU98" i="16" s="1"/>
  <c r="BT100" i="16" a="1"/>
  <c r="BT100" i="16" s="1"/>
  <c r="BT45" i="16" a="1"/>
  <c r="BT45" i="16" s="1"/>
  <c r="CB45" i="16" s="1"/>
  <c r="BT109" i="16" a="1"/>
  <c r="BT109" i="16" s="1"/>
  <c r="BT97" i="16" a="1"/>
  <c r="BT97" i="16" s="1"/>
  <c r="CA97" i="16" s="1"/>
  <c r="BT79" i="16" a="1"/>
  <c r="BT79" i="16" s="1"/>
  <c r="BT231" i="16" a="1"/>
  <c r="BT231" i="16" s="1"/>
  <c r="BT217" i="16" a="1"/>
  <c r="BT217" i="16" s="1"/>
  <c r="CF217" i="16" s="1"/>
  <c r="BT130" i="16" a="1"/>
  <c r="BT130" i="16" s="1"/>
  <c r="BJ10" i="16"/>
  <c r="BK10" i="16" s="1"/>
  <c r="BT71" i="16" a="1"/>
  <c r="BT71" i="16" s="1"/>
  <c r="BT159" i="16" a="1"/>
  <c r="BT159" i="16" s="1"/>
  <c r="CB159" i="16" s="1"/>
  <c r="CA202" i="16"/>
  <c r="BT251" i="16" a="1"/>
  <c r="BT251" i="16" s="1"/>
  <c r="CB251" i="16" s="1"/>
  <c r="BT474" i="16" a="1"/>
  <c r="BT474" i="16" s="1"/>
  <c r="CF474" i="16" s="1"/>
  <c r="BT343" i="16" a="1"/>
  <c r="BT343" i="16" s="1"/>
  <c r="CF343" i="16" s="1"/>
  <c r="BT390" i="16" a="1"/>
  <c r="BT390" i="16" s="1"/>
  <c r="BU390" i="16" s="1"/>
  <c r="BT319" i="16" a="1"/>
  <c r="BT319" i="16" s="1"/>
  <c r="BT176" i="16" a="1"/>
  <c r="BT176" i="16" s="1"/>
  <c r="CB176" i="16" s="1"/>
  <c r="BT322" i="16" a="1"/>
  <c r="BT322" i="16" s="1"/>
  <c r="BU322" i="16" s="1"/>
  <c r="CC404" i="16"/>
  <c r="CC342" i="16"/>
  <c r="CF219" i="16"/>
  <c r="CL219" i="16"/>
  <c r="CE219" i="16"/>
  <c r="CE351" i="16"/>
  <c r="CC36" i="16"/>
  <c r="BU36" i="16"/>
  <c r="CF36" i="16"/>
  <c r="BU292" i="16"/>
  <c r="CE346" i="16"/>
  <c r="CL346" i="16"/>
  <c r="CC346" i="16"/>
  <c r="BU346" i="16"/>
  <c r="CF346" i="16"/>
  <c r="CC358" i="16"/>
  <c r="A33" i="16"/>
  <c r="BM3" i="16" s="1"/>
  <c r="F26" i="14"/>
  <c r="D27" i="14"/>
  <c r="E26" i="14"/>
  <c r="CD292" i="16"/>
  <c r="BV292" i="16"/>
  <c r="A30" i="16"/>
  <c r="BX292" i="16"/>
  <c r="A27" i="16"/>
  <c r="BW292" i="16"/>
  <c r="A44" i="16"/>
  <c r="CA358" i="16" l="1"/>
  <c r="CL292" i="16"/>
  <c r="CF358" i="16"/>
  <c r="CC138" i="16"/>
  <c r="CL202" i="16"/>
  <c r="BZ358" i="16"/>
  <c r="BU138" i="16"/>
  <c r="BU358" i="16"/>
  <c r="CC202" i="16"/>
  <c r="BU202" i="16"/>
  <c r="CE202" i="16"/>
  <c r="CB358" i="16"/>
  <c r="CE358" i="16"/>
  <c r="CC89" i="16"/>
  <c r="CB89" i="16"/>
  <c r="CB202" i="16"/>
  <c r="CF383" i="16"/>
  <c r="BZ383" i="16"/>
  <c r="CL351" i="16"/>
  <c r="CE383" i="16"/>
  <c r="CF351" i="16"/>
  <c r="CG352" i="16" s="1"/>
  <c r="CC383" i="16"/>
  <c r="CC351" i="16"/>
  <c r="CB383" i="16"/>
  <c r="BZ351" i="16"/>
  <c r="BU383" i="16"/>
  <c r="CL27" i="16"/>
  <c r="BU351" i="16"/>
  <c r="CL383" i="16"/>
  <c r="CA351" i="16"/>
  <c r="BZ346" i="16"/>
  <c r="CB346" i="16"/>
  <c r="CL329" i="16"/>
  <c r="CA89" i="16"/>
  <c r="CB138" i="16"/>
  <c r="CL89" i="16"/>
  <c r="CF138" i="16"/>
  <c r="CF292" i="16"/>
  <c r="CE138" i="16"/>
  <c r="CE89" i="16"/>
  <c r="BZ138" i="16"/>
  <c r="BU425" i="16"/>
  <c r="CL138" i="16"/>
  <c r="CE203" i="16"/>
  <c r="CA69" i="16"/>
  <c r="CC203" i="16"/>
  <c r="CL268" i="16"/>
  <c r="BZ414" i="16"/>
  <c r="CE69" i="16"/>
  <c r="CA203" i="16"/>
  <c r="CF268" i="16"/>
  <c r="CC414" i="16"/>
  <c r="CA425" i="16"/>
  <c r="CB414" i="16"/>
  <c r="BZ69" i="16"/>
  <c r="CB425" i="16"/>
  <c r="CF69" i="16"/>
  <c r="CG70" i="16" s="1"/>
  <c r="BU203" i="16"/>
  <c r="BZ268" i="16"/>
  <c r="CB69" i="16"/>
  <c r="CB268" i="16"/>
  <c r="CB203" i="16"/>
  <c r="CL203" i="16"/>
  <c r="CA414" i="16"/>
  <c r="CL69" i="16"/>
  <c r="CF425" i="16"/>
  <c r="CA268" i="16"/>
  <c r="CE414" i="16"/>
  <c r="BU69" i="16"/>
  <c r="CE425" i="16"/>
  <c r="CF155" i="16"/>
  <c r="CL414" i="16"/>
  <c r="BZ425" i="16"/>
  <c r="BZ155" i="16"/>
  <c r="BU414" i="16"/>
  <c r="BZ203" i="16"/>
  <c r="CL425" i="16"/>
  <c r="CB404" i="16"/>
  <c r="CL435" i="16"/>
  <c r="CF15" i="16"/>
  <c r="CB15" i="16"/>
  <c r="CC50" i="16"/>
  <c r="CL407" i="16"/>
  <c r="CF50" i="16"/>
  <c r="CC407" i="16"/>
  <c r="BZ15" i="16"/>
  <c r="CE105" i="16"/>
  <c r="CA50" i="16"/>
  <c r="CC105" i="16"/>
  <c r="CL15" i="16"/>
  <c r="CL105" i="16"/>
  <c r="CE15" i="16"/>
  <c r="BU96" i="16"/>
  <c r="CB199" i="16"/>
  <c r="CC440" i="16"/>
  <c r="CC274" i="16"/>
  <c r="CL210" i="16"/>
  <c r="CB317" i="16"/>
  <c r="CA20" i="16"/>
  <c r="CL269" i="16"/>
  <c r="BZ20" i="16"/>
  <c r="BZ17" i="16"/>
  <c r="BZ317" i="16"/>
  <c r="CE16" i="16"/>
  <c r="CL150" i="16"/>
  <c r="BU16" i="16"/>
  <c r="BZ255" i="16"/>
  <c r="BZ277" i="16"/>
  <c r="CL74" i="16"/>
  <c r="CC464" i="16"/>
  <c r="CL464" i="16"/>
  <c r="CC447" i="16"/>
  <c r="BZ447" i="16"/>
  <c r="CF74" i="16"/>
  <c r="CB107" i="16"/>
  <c r="CC74" i="16"/>
  <c r="CC28" i="16"/>
  <c r="CA107" i="16"/>
  <c r="CL382" i="16"/>
  <c r="CC382" i="16"/>
  <c r="CE382" i="16"/>
  <c r="CF39" i="16"/>
  <c r="CL434" i="16"/>
  <c r="CE408" i="16"/>
  <c r="CF408" i="16"/>
  <c r="CE229" i="16"/>
  <c r="CE19" i="16"/>
  <c r="CA317" i="16"/>
  <c r="CB20" i="16"/>
  <c r="CB16" i="16"/>
  <c r="CE96" i="16"/>
  <c r="CB50" i="16"/>
  <c r="BU274" i="16"/>
  <c r="CL317" i="16"/>
  <c r="CB407" i="16"/>
  <c r="BZ194" i="16"/>
  <c r="CC150" i="16"/>
  <c r="CF16" i="16"/>
  <c r="BU407" i="16"/>
  <c r="CA269" i="16"/>
  <c r="CF255" i="16"/>
  <c r="BU255" i="16"/>
  <c r="CF317" i="16"/>
  <c r="CA255" i="16"/>
  <c r="CB210" i="16"/>
  <c r="CC194" i="16"/>
  <c r="CL17" i="16"/>
  <c r="CC16" i="16"/>
  <c r="CE407" i="16"/>
  <c r="CF269" i="16"/>
  <c r="CL50" i="16"/>
  <c r="CC210" i="16"/>
  <c r="CE317" i="16"/>
  <c r="CA105" i="16"/>
  <c r="CB17" i="16"/>
  <c r="CA16" i="16"/>
  <c r="BU269" i="16"/>
  <c r="BU50" i="16"/>
  <c r="BU210" i="16"/>
  <c r="CC317" i="16"/>
  <c r="CF105" i="16"/>
  <c r="CG106" i="16" s="1"/>
  <c r="CA17" i="16"/>
  <c r="BZ16" i="16"/>
  <c r="CF407" i="16"/>
  <c r="CB269" i="16"/>
  <c r="CF435" i="16"/>
  <c r="CG436" i="16" s="1"/>
  <c r="CE274" i="16"/>
  <c r="CA210" i="16"/>
  <c r="CE20" i="16"/>
  <c r="CA150" i="16"/>
  <c r="CE17" i="16"/>
  <c r="BU440" i="16"/>
  <c r="CE210" i="16"/>
  <c r="CF20" i="16"/>
  <c r="CF150" i="16"/>
  <c r="CC17" i="16"/>
  <c r="BZ440" i="16"/>
  <c r="CF96" i="16"/>
  <c r="CE435" i="16"/>
  <c r="CE50" i="16"/>
  <c r="BZ274" i="16"/>
  <c r="CF210" i="16"/>
  <c r="CL20" i="16"/>
  <c r="BU150" i="16"/>
  <c r="CF17" i="16"/>
  <c r="CG18" i="16" s="1"/>
  <c r="CB440" i="16"/>
  <c r="CL274" i="16"/>
  <c r="BU20" i="16"/>
  <c r="CE150" i="16"/>
  <c r="CA440" i="16"/>
  <c r="BZ96" i="16"/>
  <c r="BU435" i="16"/>
  <c r="CB255" i="16"/>
  <c r="CB274" i="16"/>
  <c r="CF274" i="16"/>
  <c r="CB96" i="16"/>
  <c r="BZ150" i="16"/>
  <c r="CL440" i="16"/>
  <c r="CC435" i="16"/>
  <c r="CA407" i="16"/>
  <c r="CF440" i="16"/>
  <c r="CC327" i="16"/>
  <c r="CB345" i="16"/>
  <c r="CF149" i="16"/>
  <c r="CF115" i="16"/>
  <c r="BZ24" i="16"/>
  <c r="CA115" i="16"/>
  <c r="CE207" i="16"/>
  <c r="CC244" i="16"/>
  <c r="BU382" i="16"/>
  <c r="CC355" i="16"/>
  <c r="CF382" i="16"/>
  <c r="BU12" i="16"/>
  <c r="CA454" i="16"/>
  <c r="CE12" i="16"/>
  <c r="BU149" i="16"/>
  <c r="CA77" i="16"/>
  <c r="CC364" i="16"/>
  <c r="CE77" i="16"/>
  <c r="CC344" i="16"/>
  <c r="BU364" i="16"/>
  <c r="CF77" i="16"/>
  <c r="BZ403" i="16"/>
  <c r="CA344" i="16"/>
  <c r="CB12" i="16"/>
  <c r="CF344" i="16"/>
  <c r="CG344" i="16" s="1"/>
  <c r="CB205" i="16"/>
  <c r="CF12" i="16"/>
  <c r="CL129" i="16"/>
  <c r="BZ448" i="16"/>
  <c r="CC277" i="16"/>
  <c r="BU486" i="16"/>
  <c r="CB229" i="16"/>
  <c r="CE275" i="16"/>
  <c r="CC19" i="16"/>
  <c r="CA19" i="16"/>
  <c r="CL19" i="16"/>
  <c r="BZ229" i="16"/>
  <c r="CF19" i="16"/>
  <c r="CG19" i="16" s="1"/>
  <c r="CH19" i="16" s="1"/>
  <c r="CL229" i="16"/>
  <c r="CB19" i="16"/>
  <c r="CA229" i="16"/>
  <c r="BU19" i="16"/>
  <c r="CC229" i="16"/>
  <c r="BU376" i="16"/>
  <c r="CE448" i="16"/>
  <c r="BU78" i="16"/>
  <c r="BZ78" i="16"/>
  <c r="BZ279" i="16"/>
  <c r="CB174" i="16"/>
  <c r="CE171" i="16"/>
  <c r="BU279" i="16"/>
  <c r="CA171" i="16"/>
  <c r="CL84" i="16"/>
  <c r="CB376" i="16"/>
  <c r="CF376" i="16"/>
  <c r="CB279" i="16"/>
  <c r="BU378" i="16"/>
  <c r="BU84" i="16"/>
  <c r="CE376" i="16"/>
  <c r="BZ376" i="16"/>
  <c r="CA44" i="16"/>
  <c r="CL378" i="16"/>
  <c r="CA448" i="16"/>
  <c r="CL448" i="16"/>
  <c r="BZ306" i="16"/>
  <c r="CL33" i="16"/>
  <c r="CA306" i="16"/>
  <c r="BU342" i="16"/>
  <c r="CC199" i="16"/>
  <c r="BU264" i="16"/>
  <c r="CB36" i="16"/>
  <c r="BZ219" i="16"/>
  <c r="CL342" i="16"/>
  <c r="CF83" i="16"/>
  <c r="CG84" i="16" s="1"/>
  <c r="CL36" i="16"/>
  <c r="CC219" i="16"/>
  <c r="BZ36" i="16"/>
  <c r="CB219" i="16"/>
  <c r="CE36" i="16"/>
  <c r="BU219" i="16"/>
  <c r="CA422" i="16"/>
  <c r="CE83" i="16"/>
  <c r="CE33" i="16"/>
  <c r="CA441" i="16"/>
  <c r="BZ299" i="16"/>
  <c r="BU306" i="16"/>
  <c r="BU293" i="16"/>
  <c r="BZ270" i="16"/>
  <c r="CB293" i="16"/>
  <c r="CL486" i="16"/>
  <c r="CL270" i="16"/>
  <c r="CF78" i="16"/>
  <c r="CE486" i="16"/>
  <c r="CC174" i="16"/>
  <c r="BZ486" i="16"/>
  <c r="BZ84" i="16"/>
  <c r="CL376" i="16"/>
  <c r="CF229" i="16"/>
  <c r="CC376" i="16"/>
  <c r="CB81" i="16"/>
  <c r="BZ320" i="16"/>
  <c r="BU375" i="16"/>
  <c r="CC119" i="16"/>
  <c r="CA419" i="16"/>
  <c r="CA198" i="16"/>
  <c r="CA178" i="16"/>
  <c r="BZ198" i="16"/>
  <c r="CE190" i="16"/>
  <c r="CL266" i="16"/>
  <c r="BU198" i="16"/>
  <c r="CB119" i="16"/>
  <c r="CC198" i="16"/>
  <c r="CF492" i="16"/>
  <c r="CG493" i="16" s="1"/>
  <c r="BU192" i="16"/>
  <c r="CE443" i="16"/>
  <c r="CB192" i="16"/>
  <c r="CA363" i="16"/>
  <c r="CB443" i="16"/>
  <c r="CL419" i="16"/>
  <c r="CE266" i="16"/>
  <c r="BZ443" i="16"/>
  <c r="CC363" i="16"/>
  <c r="BZ332" i="16"/>
  <c r="CF419" i="16"/>
  <c r="CG420" i="16" s="1"/>
  <c r="CB336" i="16"/>
  <c r="CE28" i="16"/>
  <c r="CB201" i="16"/>
  <c r="BU464" i="16"/>
  <c r="CF192" i="16"/>
  <c r="CA119" i="16"/>
  <c r="CC443" i="16"/>
  <c r="CA309" i="16"/>
  <c r="CE192" i="16"/>
  <c r="CE419" i="16"/>
  <c r="BZ201" i="16"/>
  <c r="CL204" i="16"/>
  <c r="CL192" i="16"/>
  <c r="CL119" i="16"/>
  <c r="BZ266" i="16"/>
  <c r="BU443" i="16"/>
  <c r="CC309" i="16"/>
  <c r="BZ28" i="16"/>
  <c r="CA201" i="16"/>
  <c r="CB464" i="16"/>
  <c r="CL363" i="16"/>
  <c r="CF119" i="16"/>
  <c r="CA332" i="16"/>
  <c r="CF28" i="16"/>
  <c r="CG28" i="16" s="1"/>
  <c r="CF201" i="16"/>
  <c r="CL190" i="16"/>
  <c r="CF107" i="16"/>
  <c r="CG107" i="16" s="1"/>
  <c r="CL123" i="16"/>
  <c r="CB112" i="16"/>
  <c r="BU459" i="16"/>
  <c r="BZ112" i="16"/>
  <c r="CB198" i="16"/>
  <c r="CC93" i="16"/>
  <c r="CL294" i="16"/>
  <c r="CL28" i="16"/>
  <c r="BZ190" i="16"/>
  <c r="BU107" i="16"/>
  <c r="CA492" i="16"/>
  <c r="BZ419" i="16"/>
  <c r="CL201" i="16"/>
  <c r="CF309" i="16"/>
  <c r="CL459" i="16"/>
  <c r="CE201" i="16"/>
  <c r="CF190" i="16"/>
  <c r="CE81" i="16"/>
  <c r="CE112" i="16"/>
  <c r="BZ81" i="16"/>
  <c r="BU447" i="16"/>
  <c r="CA190" i="16"/>
  <c r="CC107" i="16"/>
  <c r="CF332" i="16"/>
  <c r="CG332" i="16" s="1"/>
  <c r="CL279" i="16"/>
  <c r="CF174" i="16"/>
  <c r="BU171" i="16"/>
  <c r="CC44" i="16"/>
  <c r="CA486" i="16"/>
  <c r="BZ293" i="16"/>
  <c r="CF448" i="16"/>
  <c r="CE84" i="16"/>
  <c r="CA84" i="16"/>
  <c r="CC279" i="16"/>
  <c r="CE277" i="16"/>
  <c r="CB486" i="16"/>
  <c r="CB448" i="16"/>
  <c r="CC84" i="16"/>
  <c r="CL78" i="16"/>
  <c r="CB277" i="16"/>
  <c r="CF171" i="16"/>
  <c r="CF44" i="16"/>
  <c r="CC486" i="16"/>
  <c r="CF293" i="16"/>
  <c r="CE270" i="16"/>
  <c r="CC270" i="16"/>
  <c r="CF279" i="16"/>
  <c r="CF277" i="16"/>
  <c r="CA174" i="16"/>
  <c r="CC171" i="16"/>
  <c r="CB44" i="16"/>
  <c r="CE293" i="16"/>
  <c r="CE54" i="16"/>
  <c r="CC78" i="16"/>
  <c r="CE279" i="16"/>
  <c r="CB270" i="16"/>
  <c r="CA277" i="16"/>
  <c r="BZ174" i="16"/>
  <c r="CB171" i="16"/>
  <c r="BZ44" i="16"/>
  <c r="CA293" i="16"/>
  <c r="CB84" i="16"/>
  <c r="CF270" i="16"/>
  <c r="BU277" i="16"/>
  <c r="CL44" i="16"/>
  <c r="CE174" i="16"/>
  <c r="BU270" i="16"/>
  <c r="BU174" i="16"/>
  <c r="BZ171" i="16"/>
  <c r="BU44" i="16"/>
  <c r="CL293" i="16"/>
  <c r="CC448" i="16"/>
  <c r="CA78" i="16"/>
  <c r="CL246" i="16"/>
  <c r="BU396" i="16"/>
  <c r="CC39" i="16"/>
  <c r="BU246" i="16"/>
  <c r="CC246" i="16"/>
  <c r="CL355" i="16"/>
  <c r="CC454" i="16"/>
  <c r="BZ355" i="16"/>
  <c r="CE39" i="16"/>
  <c r="CB410" i="16"/>
  <c r="BZ244" i="16"/>
  <c r="CC320" i="16"/>
  <c r="CB408" i="16"/>
  <c r="CE115" i="16"/>
  <c r="CE244" i="16"/>
  <c r="CA408" i="16"/>
  <c r="CB115" i="16"/>
  <c r="CE396" i="16"/>
  <c r="CB39" i="16"/>
  <c r="CL297" i="16"/>
  <c r="CA364" i="16"/>
  <c r="CA12" i="16"/>
  <c r="CA129" i="16"/>
  <c r="CC12" i="16"/>
  <c r="CE129" i="16"/>
  <c r="BZ364" i="16"/>
  <c r="CE403" i="16"/>
  <c r="CE364" i="16"/>
  <c r="CE205" i="16"/>
  <c r="BZ205" i="16"/>
  <c r="CC181" i="16"/>
  <c r="CC403" i="16"/>
  <c r="CF403" i="16"/>
  <c r="CF205" i="16"/>
  <c r="CG206" i="16" s="1"/>
  <c r="CF356" i="16"/>
  <c r="BU181" i="16"/>
  <c r="CL56" i="16"/>
  <c r="CE32" i="16"/>
  <c r="CE181" i="16"/>
  <c r="CE166" i="16"/>
  <c r="BZ180" i="16"/>
  <c r="CB74" i="16"/>
  <c r="BZ12" i="16"/>
  <c r="CB77" i="16"/>
  <c r="CF129" i="16"/>
  <c r="CC190" i="16"/>
  <c r="CE107" i="16"/>
  <c r="BZ344" i="16"/>
  <c r="CB364" i="16"/>
  <c r="CA205" i="16"/>
  <c r="CE198" i="16"/>
  <c r="CE119" i="16"/>
  <c r="BZ149" i="16"/>
  <c r="CE309" i="16"/>
  <c r="CF32" i="16"/>
  <c r="CB181" i="16"/>
  <c r="BU363" i="16"/>
  <c r="CE332" i="16"/>
  <c r="CB294" i="16"/>
  <c r="BZ74" i="16"/>
  <c r="BU77" i="16"/>
  <c r="BU129" i="16"/>
  <c r="CE447" i="16"/>
  <c r="CA403" i="16"/>
  <c r="BZ107" i="16"/>
  <c r="CB344" i="16"/>
  <c r="CF364" i="16"/>
  <c r="CG364" i="16" s="1"/>
  <c r="BU81" i="16"/>
  <c r="CF198" i="16"/>
  <c r="BU119" i="16"/>
  <c r="CB485" i="16"/>
  <c r="CB149" i="16"/>
  <c r="CB309" i="16"/>
  <c r="CC266" i="16"/>
  <c r="CL332" i="16"/>
  <c r="BU294" i="16"/>
  <c r="BZ166" i="16"/>
  <c r="CE74" i="16"/>
  <c r="CC77" i="16"/>
  <c r="CC129" i="16"/>
  <c r="CF447" i="16"/>
  <c r="BU403" i="16"/>
  <c r="CA204" i="16"/>
  <c r="BZ464" i="16"/>
  <c r="CE344" i="16"/>
  <c r="CC192" i="16"/>
  <c r="CL81" i="16"/>
  <c r="CL149" i="16"/>
  <c r="BU309" i="16"/>
  <c r="CE34" i="16"/>
  <c r="CC81" i="16"/>
  <c r="BU74" i="16"/>
  <c r="CB28" i="16"/>
  <c r="CL447" i="16"/>
  <c r="BU344" i="16"/>
  <c r="CA149" i="16"/>
  <c r="CB266" i="16"/>
  <c r="CE288" i="16"/>
  <c r="CF443" i="16"/>
  <c r="BZ309" i="16"/>
  <c r="CB23" i="16"/>
  <c r="CB206" i="16"/>
  <c r="CE363" i="16"/>
  <c r="BZ363" i="16"/>
  <c r="BU112" i="16"/>
  <c r="CA28" i="16"/>
  <c r="CL77" i="16"/>
  <c r="CC201" i="16"/>
  <c r="CE294" i="16"/>
  <c r="CB129" i="16"/>
  <c r="CB447" i="16"/>
  <c r="CB403" i="16"/>
  <c r="CB190" i="16"/>
  <c r="CF464" i="16"/>
  <c r="CA192" i="16"/>
  <c r="CC205" i="16"/>
  <c r="CC149" i="16"/>
  <c r="CA266" i="16"/>
  <c r="CA443" i="16"/>
  <c r="CA123" i="16"/>
  <c r="CF450" i="16"/>
  <c r="CF487" i="16"/>
  <c r="CG487" i="16" s="1"/>
  <c r="CC112" i="16"/>
  <c r="BZ294" i="16"/>
  <c r="CA464" i="16"/>
  <c r="BU205" i="16"/>
  <c r="BZ110" i="16"/>
  <c r="BU266" i="16"/>
  <c r="CC224" i="16"/>
  <c r="CA81" i="16"/>
  <c r="CB363" i="16"/>
  <c r="CA181" i="16"/>
  <c r="BZ204" i="16"/>
  <c r="CA307" i="16"/>
  <c r="CC297" i="16"/>
  <c r="BZ297" i="16"/>
  <c r="CA297" i="16"/>
  <c r="CB297" i="16"/>
  <c r="CB26" i="16"/>
  <c r="CL131" i="16"/>
  <c r="CL26" i="16"/>
  <c r="CC378" i="16"/>
  <c r="CF378" i="16"/>
  <c r="CA378" i="16"/>
  <c r="BZ378" i="16"/>
  <c r="CE378" i="16"/>
  <c r="CB470" i="16"/>
  <c r="CC56" i="16"/>
  <c r="CA356" i="16"/>
  <c r="CF23" i="16"/>
  <c r="CC32" i="16"/>
  <c r="BU189" i="16"/>
  <c r="BZ56" i="16"/>
  <c r="CB356" i="16"/>
  <c r="CE23" i="16"/>
  <c r="BZ32" i="16"/>
  <c r="CL189" i="16"/>
  <c r="CA56" i="16"/>
  <c r="BZ356" i="16"/>
  <c r="CA23" i="16"/>
  <c r="CA32" i="16"/>
  <c r="CL32" i="16"/>
  <c r="CC207" i="16"/>
  <c r="CA189" i="16"/>
  <c r="CB189" i="16"/>
  <c r="CF56" i="16"/>
  <c r="BU23" i="16"/>
  <c r="BZ189" i="16"/>
  <c r="CA485" i="16"/>
  <c r="BZ23" i="16"/>
  <c r="CA207" i="16"/>
  <c r="CF485" i="16"/>
  <c r="CG486" i="16" s="1"/>
  <c r="BU207" i="16"/>
  <c r="CL485" i="16"/>
  <c r="CC189" i="16"/>
  <c r="CF207" i="16"/>
  <c r="CG207" i="16" s="1"/>
  <c r="CH207" i="16" s="1"/>
  <c r="CE485" i="16"/>
  <c r="BZ485" i="16"/>
  <c r="CE368" i="16"/>
  <c r="BU56" i="16"/>
  <c r="CE356" i="16"/>
  <c r="BU32" i="16"/>
  <c r="CF189" i="16"/>
  <c r="BU356" i="16"/>
  <c r="CC23" i="16"/>
  <c r="CL421" i="16"/>
  <c r="CB56" i="16"/>
  <c r="CC485" i="16"/>
  <c r="CL356" i="16"/>
  <c r="BZ41" i="16"/>
  <c r="CC421" i="16"/>
  <c r="BZ421" i="16"/>
  <c r="CB421" i="16"/>
  <c r="BZ410" i="16"/>
  <c r="CC24" i="16"/>
  <c r="CL458" i="16"/>
  <c r="BU24" i="16"/>
  <c r="BZ195" i="16"/>
  <c r="CL306" i="16"/>
  <c r="CB342" i="16"/>
  <c r="CL264" i="16"/>
  <c r="CF33" i="16"/>
  <c r="BZ329" i="16"/>
  <c r="CC158" i="16"/>
  <c r="CL422" i="16"/>
  <c r="CC85" i="16"/>
  <c r="BZ441" i="16"/>
  <c r="CL252" i="16"/>
  <c r="CF299" i="16"/>
  <c r="CA327" i="16"/>
  <c r="CF85" i="16"/>
  <c r="CG85" i="16" s="1"/>
  <c r="CE306" i="16"/>
  <c r="CA342" i="16"/>
  <c r="CA264" i="16"/>
  <c r="BU329" i="16"/>
  <c r="BZ345" i="16"/>
  <c r="BZ422" i="16"/>
  <c r="CF195" i="16"/>
  <c r="CL299" i="16"/>
  <c r="CB306" i="16"/>
  <c r="CF264" i="16"/>
  <c r="CE329" i="16"/>
  <c r="CC345" i="16"/>
  <c r="BZ85" i="16"/>
  <c r="CC441" i="16"/>
  <c r="CA195" i="16"/>
  <c r="CE85" i="16"/>
  <c r="BU327" i="16"/>
  <c r="BZ264" i="16"/>
  <c r="CA329" i="16"/>
  <c r="BU345" i="16"/>
  <c r="CE195" i="16"/>
  <c r="BU83" i="16"/>
  <c r="CE441" i="16"/>
  <c r="BU441" i="16"/>
  <c r="CF441" i="16"/>
  <c r="CE252" i="16"/>
  <c r="BU226" i="16"/>
  <c r="CF199" i="16"/>
  <c r="CB264" i="16"/>
  <c r="CC329" i="16"/>
  <c r="CF345" i="16"/>
  <c r="CA85" i="16"/>
  <c r="CC195" i="16"/>
  <c r="CC226" i="16"/>
  <c r="CL199" i="16"/>
  <c r="CC264" i="16"/>
  <c r="CB33" i="16"/>
  <c r="CF329" i="16"/>
  <c r="CE345" i="16"/>
  <c r="CL83" i="16"/>
  <c r="CE226" i="16"/>
  <c r="CC252" i="16"/>
  <c r="CB299" i="16"/>
  <c r="CL226" i="16"/>
  <c r="CA199" i="16"/>
  <c r="CA33" i="16"/>
  <c r="CL327" i="16"/>
  <c r="CL345" i="16"/>
  <c r="CF422" i="16"/>
  <c r="CG422" i="16" s="1"/>
  <c r="CB83" i="16"/>
  <c r="CA252" i="16"/>
  <c r="BZ252" i="16"/>
  <c r="CB226" i="16"/>
  <c r="CE342" i="16"/>
  <c r="BU199" i="16"/>
  <c r="CC33" i="16"/>
  <c r="BZ83" i="16"/>
  <c r="CC83" i="16"/>
  <c r="CB441" i="16"/>
  <c r="CF252" i="16"/>
  <c r="BU299" i="16"/>
  <c r="CC306" i="16"/>
  <c r="BZ226" i="16"/>
  <c r="BZ342" i="16"/>
  <c r="BZ199" i="16"/>
  <c r="BU33" i="16"/>
  <c r="CE327" i="16"/>
  <c r="CB422" i="16"/>
  <c r="CF226" i="16"/>
  <c r="CL195" i="16"/>
  <c r="CB327" i="16"/>
  <c r="BZ327" i="16"/>
  <c r="CC422" i="16"/>
  <c r="BU422" i="16"/>
  <c r="BU252" i="16"/>
  <c r="CE299" i="16"/>
  <c r="CA299" i="16"/>
  <c r="CF326" i="16"/>
  <c r="CG327" i="16" s="1"/>
  <c r="CB375" i="16"/>
  <c r="CL408" i="16"/>
  <c r="CB246" i="16"/>
  <c r="CF355" i="16"/>
  <c r="CE434" i="16"/>
  <c r="CL320" i="16"/>
  <c r="CC178" i="16"/>
  <c r="CL375" i="16"/>
  <c r="BU115" i="16"/>
  <c r="BU454" i="16"/>
  <c r="CL396" i="16"/>
  <c r="CF24" i="16"/>
  <c r="CA172" i="16"/>
  <c r="BZ115" i="16"/>
  <c r="CE246" i="16"/>
  <c r="CA244" i="16"/>
  <c r="CB355" i="16"/>
  <c r="CF396" i="16"/>
  <c r="BZ39" i="16"/>
  <c r="CL115" i="16"/>
  <c r="CF246" i="16"/>
  <c r="BU244" i="16"/>
  <c r="BU355" i="16"/>
  <c r="CE410" i="16"/>
  <c r="CA24" i="16"/>
  <c r="CE320" i="16"/>
  <c r="CF454" i="16"/>
  <c r="CB244" i="16"/>
  <c r="CE355" i="16"/>
  <c r="CF410" i="16"/>
  <c r="CB458" i="16"/>
  <c r="CF320" i="16"/>
  <c r="CF178" i="16"/>
  <c r="CC326" i="16"/>
  <c r="CA382" i="16"/>
  <c r="BU408" i="16"/>
  <c r="CE454" i="16"/>
  <c r="CL244" i="16"/>
  <c r="BU410" i="16"/>
  <c r="CL24" i="16"/>
  <c r="BU326" i="16"/>
  <c r="BZ382" i="16"/>
  <c r="BZ408" i="16"/>
  <c r="BZ375" i="16"/>
  <c r="CB454" i="16"/>
  <c r="CB396" i="16"/>
  <c r="CA410" i="16"/>
  <c r="CB178" i="16"/>
  <c r="CA326" i="16"/>
  <c r="BU178" i="16"/>
  <c r="CL326" i="16"/>
  <c r="CA375" i="16"/>
  <c r="BZ454" i="16"/>
  <c r="BZ246" i="16"/>
  <c r="BZ396" i="16"/>
  <c r="CL410" i="16"/>
  <c r="CL178" i="16"/>
  <c r="CF64" i="16"/>
  <c r="CA396" i="16"/>
  <c r="CF375" i="16"/>
  <c r="CA320" i="16"/>
  <c r="BU320" i="16"/>
  <c r="CA480" i="16"/>
  <c r="CA339" i="16"/>
  <c r="CA13" i="16"/>
  <c r="CB110" i="16"/>
  <c r="CC492" i="16"/>
  <c r="CC204" i="16"/>
  <c r="CF307" i="16"/>
  <c r="CG307" i="16" s="1"/>
  <c r="BZ307" i="16"/>
  <c r="CC110" i="16"/>
  <c r="BZ492" i="16"/>
  <c r="BU204" i="16"/>
  <c r="CE373" i="16"/>
  <c r="CE93" i="16"/>
  <c r="CA93" i="16"/>
  <c r="CA459" i="16"/>
  <c r="CF373" i="16"/>
  <c r="CG374" i="16" s="1"/>
  <c r="CL128" i="16"/>
  <c r="CA373" i="16"/>
  <c r="CF93" i="16"/>
  <c r="BU492" i="16"/>
  <c r="CB459" i="16"/>
  <c r="BU110" i="16"/>
  <c r="CE110" i="16"/>
  <c r="BZ123" i="16"/>
  <c r="CB123" i="16"/>
  <c r="BZ373" i="16"/>
  <c r="CL93" i="16"/>
  <c r="CB492" i="16"/>
  <c r="BZ459" i="16"/>
  <c r="CC373" i="16"/>
  <c r="CE492" i="16"/>
  <c r="CF459" i="16"/>
  <c r="CG459" i="16" s="1"/>
  <c r="CL110" i="16"/>
  <c r="CF123" i="16"/>
  <c r="BU373" i="16"/>
  <c r="BU93" i="16"/>
  <c r="CC307" i="16"/>
  <c r="CE307" i="16"/>
  <c r="CF110" i="16"/>
  <c r="CC123" i="16"/>
  <c r="CB93" i="16"/>
  <c r="CB307" i="16"/>
  <c r="CE123" i="16"/>
  <c r="CB373" i="16"/>
  <c r="CE459" i="16"/>
  <c r="BU307" i="16"/>
  <c r="CC155" i="16"/>
  <c r="BZ404" i="16"/>
  <c r="BU404" i="16"/>
  <c r="CL404" i="16"/>
  <c r="CL53" i="16"/>
  <c r="BU417" i="16"/>
  <c r="BU177" i="16"/>
  <c r="CF275" i="16"/>
  <c r="BU121" i="16"/>
  <c r="BU53" i="16"/>
  <c r="CL275" i="16"/>
  <c r="CC268" i="16"/>
  <c r="BU268" i="16"/>
  <c r="CE155" i="16"/>
  <c r="CF404" i="16"/>
  <c r="CL155" i="16"/>
  <c r="CA103" i="16"/>
  <c r="CL41" i="16"/>
  <c r="CA67" i="16"/>
  <c r="CF330" i="16"/>
  <c r="CG331" i="16" s="1"/>
  <c r="BZ388" i="16"/>
  <c r="CB177" i="16"/>
  <c r="CL67" i="16"/>
  <c r="CA177" i="16"/>
  <c r="BZ468" i="16"/>
  <c r="BZ315" i="16"/>
  <c r="CF315" i="16"/>
  <c r="BU52" i="16"/>
  <c r="CB315" i="16"/>
  <c r="CB146" i="16"/>
  <c r="CA421" i="16"/>
  <c r="CL315" i="16"/>
  <c r="CB67" i="16"/>
  <c r="BU315" i="16"/>
  <c r="CC67" i="16"/>
  <c r="CA151" i="16"/>
  <c r="CE330" i="16"/>
  <c r="CB449" i="16"/>
  <c r="BU421" i="16"/>
  <c r="BU428" i="16"/>
  <c r="CE52" i="16"/>
  <c r="CC315" i="16"/>
  <c r="BZ449" i="16"/>
  <c r="CF52" i="16"/>
  <c r="CG53" i="16" s="1"/>
  <c r="BU449" i="16"/>
  <c r="CE421" i="16"/>
  <c r="CB428" i="16"/>
  <c r="CB52" i="16"/>
  <c r="CB468" i="16"/>
  <c r="BZ52" i="16"/>
  <c r="CF67" i="16"/>
  <c r="CF41" i="16"/>
  <c r="CG42" i="16" s="1"/>
  <c r="CE67" i="16"/>
  <c r="CL449" i="16"/>
  <c r="CC41" i="16"/>
  <c r="CA52" i="16"/>
  <c r="BU41" i="16"/>
  <c r="CC52" i="16"/>
  <c r="CA315" i="16"/>
  <c r="BZ67" i="16"/>
  <c r="CC330" i="16"/>
  <c r="CF449" i="16"/>
  <c r="CA41" i="16"/>
  <c r="CB238" i="16"/>
  <c r="BZ337" i="16"/>
  <c r="BZ234" i="16"/>
  <c r="BZ288" i="16"/>
  <c r="CA37" i="16"/>
  <c r="CE496" i="16"/>
  <c r="CE224" i="16"/>
  <c r="BZ122" i="16"/>
  <c r="CA34" i="16"/>
  <c r="CF34" i="16"/>
  <c r="BZ240" i="16"/>
  <c r="BZ412" i="16"/>
  <c r="CC412" i="16"/>
  <c r="CF234" i="16"/>
  <c r="CE37" i="16"/>
  <c r="CE42" i="16"/>
  <c r="CL496" i="16"/>
  <c r="BZ206" i="16"/>
  <c r="BU484" i="16"/>
  <c r="BU412" i="16"/>
  <c r="CE240" i="16"/>
  <c r="CE234" i="16"/>
  <c r="CA42" i="16"/>
  <c r="BZ496" i="16"/>
  <c r="CE206" i="16"/>
  <c r="BU450" i="16"/>
  <c r="CA122" i="16"/>
  <c r="BU34" i="16"/>
  <c r="CL37" i="16"/>
  <c r="CL42" i="16"/>
  <c r="CB412" i="16"/>
  <c r="CB240" i="16"/>
  <c r="CB234" i="16"/>
  <c r="BU496" i="16"/>
  <c r="BU206" i="16"/>
  <c r="BU224" i="16"/>
  <c r="BZ487" i="16"/>
  <c r="CE487" i="16"/>
  <c r="CC234" i="16"/>
  <c r="CB42" i="16"/>
  <c r="CB496" i="16"/>
  <c r="CA206" i="16"/>
  <c r="CB487" i="16"/>
  <c r="CL412" i="16"/>
  <c r="CC240" i="16"/>
  <c r="CA234" i="16"/>
  <c r="CA496" i="16"/>
  <c r="CL206" i="16"/>
  <c r="CA224" i="16"/>
  <c r="BZ484" i="16"/>
  <c r="BU487" i="16"/>
  <c r="CC122" i="16"/>
  <c r="CC37" i="16"/>
  <c r="BU37" i="16"/>
  <c r="CF412" i="16"/>
  <c r="CC206" i="16"/>
  <c r="BZ224" i="16"/>
  <c r="CB450" i="16"/>
  <c r="CA484" i="16"/>
  <c r="BU122" i="16"/>
  <c r="CL484" i="16"/>
  <c r="BZ42" i="16"/>
  <c r="CB34" i="16"/>
  <c r="CA412" i="16"/>
  <c r="BU234" i="16"/>
  <c r="BU288" i="16"/>
  <c r="CC42" i="16"/>
  <c r="CL34" i="16"/>
  <c r="BZ34" i="16"/>
  <c r="CA240" i="16"/>
  <c r="CF470" i="16"/>
  <c r="CL288" i="16"/>
  <c r="CL122" i="16"/>
  <c r="CB484" i="16"/>
  <c r="BU42" i="16"/>
  <c r="CE450" i="16"/>
  <c r="CC288" i="16"/>
  <c r="CC496" i="16"/>
  <c r="CL224" i="16"/>
  <c r="CL450" i="16"/>
  <c r="CB224" i="16"/>
  <c r="CC275" i="16"/>
  <c r="BZ476" i="16"/>
  <c r="CC121" i="16"/>
  <c r="CB147" i="16"/>
  <c r="CC482" i="16"/>
  <c r="CB76" i="16"/>
  <c r="CF476" i="16"/>
  <c r="CL187" i="16"/>
  <c r="CL121" i="16"/>
  <c r="CC76" i="16"/>
  <c r="CE147" i="16"/>
  <c r="BZ147" i="16"/>
  <c r="CF177" i="16"/>
  <c r="CC187" i="16"/>
  <c r="CB121" i="16"/>
  <c r="BZ417" i="16"/>
  <c r="CF482" i="16"/>
  <c r="BU482" i="16"/>
  <c r="CE476" i="16"/>
  <c r="CF187" i="16"/>
  <c r="CE121" i="16"/>
  <c r="BU76" i="16"/>
  <c r="CB187" i="16"/>
  <c r="BZ275" i="16"/>
  <c r="CA121" i="16"/>
  <c r="BZ76" i="16"/>
  <c r="CF417" i="16"/>
  <c r="CL482" i="16"/>
  <c r="BU187" i="16"/>
  <c r="BU476" i="16"/>
  <c r="CE177" i="16"/>
  <c r="BZ187" i="16"/>
  <c r="CB275" i="16"/>
  <c r="BZ121" i="16"/>
  <c r="CA76" i="16"/>
  <c r="CC417" i="16"/>
  <c r="CC476" i="16"/>
  <c r="CF147" i="16"/>
  <c r="CF76" i="16"/>
  <c r="CA262" i="16"/>
  <c r="CA187" i="16"/>
  <c r="CA275" i="16"/>
  <c r="CE76" i="16"/>
  <c r="CL417" i="16"/>
  <c r="BZ482" i="16"/>
  <c r="CA417" i="16"/>
  <c r="CL177" i="16"/>
  <c r="BZ177" i="16"/>
  <c r="CB417" i="16"/>
  <c r="CE404" i="16"/>
  <c r="BU147" i="16"/>
  <c r="CC147" i="16"/>
  <c r="CA147" i="16"/>
  <c r="BZ238" i="16"/>
  <c r="CE238" i="16"/>
  <c r="CC238" i="16"/>
  <c r="CF238" i="16"/>
  <c r="CA238" i="16"/>
  <c r="BU238" i="16"/>
  <c r="CC262" i="16"/>
  <c r="CE262" i="16"/>
  <c r="CB262" i="16"/>
  <c r="CF262" i="16"/>
  <c r="BZ70" i="16"/>
  <c r="CL161" i="16"/>
  <c r="CC70" i="16"/>
  <c r="CF162" i="16"/>
  <c r="CC221" i="16"/>
  <c r="CL262" i="16"/>
  <c r="BZ221" i="16"/>
  <c r="CE162" i="16"/>
  <c r="BU161" i="16"/>
  <c r="CA161" i="16"/>
  <c r="CB221" i="16"/>
  <c r="CA162" i="16"/>
  <c r="CB70" i="16"/>
  <c r="BZ262" i="16"/>
  <c r="CA221" i="16"/>
  <c r="CB162" i="16"/>
  <c r="CL70" i="16"/>
  <c r="CE161" i="16"/>
  <c r="CC161" i="16"/>
  <c r="CC162" i="16"/>
  <c r="CE70" i="16"/>
  <c r="BU221" i="16"/>
  <c r="CL162" i="16"/>
  <c r="BU70" i="16"/>
  <c r="CF221" i="16"/>
  <c r="CA70" i="16"/>
  <c r="CL221" i="16"/>
  <c r="CA395" i="16"/>
  <c r="CE180" i="16"/>
  <c r="BZ360" i="16"/>
  <c r="CF480" i="16"/>
  <c r="CG480" i="16" s="1"/>
  <c r="CL180" i="16"/>
  <c r="CE178" i="16"/>
  <c r="BU480" i="16"/>
  <c r="CC65" i="16"/>
  <c r="CL480" i="16"/>
  <c r="CB24" i="16"/>
  <c r="CF10" i="16"/>
  <c r="CL280" i="16"/>
  <c r="CE388" i="16"/>
  <c r="CL10" i="16"/>
  <c r="CF280" i="16"/>
  <c r="CC388" i="16"/>
  <c r="CE65" i="16"/>
  <c r="CB388" i="16"/>
  <c r="CC375" i="16"/>
  <c r="BU360" i="16"/>
  <c r="BZ172" i="16"/>
  <c r="BU330" i="16"/>
  <c r="CE41" i="16"/>
  <c r="CA330" i="16"/>
  <c r="BZ330" i="16"/>
  <c r="CB360" i="16"/>
  <c r="CC166" i="16"/>
  <c r="CL137" i="16"/>
  <c r="BU180" i="16"/>
  <c r="CA280" i="16"/>
  <c r="CL388" i="16"/>
  <c r="BZ151" i="16"/>
  <c r="CE360" i="16"/>
  <c r="CC360" i="16"/>
  <c r="CA388" i="16"/>
  <c r="CL166" i="16"/>
  <c r="CL151" i="16"/>
  <c r="CF65" i="16"/>
  <c r="CB166" i="16"/>
  <c r="CC180" i="16"/>
  <c r="CB280" i="16"/>
  <c r="CB480" i="16"/>
  <c r="CA166" i="16"/>
  <c r="CF180" i="16"/>
  <c r="BZ280" i="16"/>
  <c r="CE151" i="16"/>
  <c r="BU468" i="16"/>
  <c r="CC480" i="16"/>
  <c r="BU166" i="16"/>
  <c r="CA180" i="16"/>
  <c r="CC280" i="16"/>
  <c r="CF151" i="16"/>
  <c r="CL360" i="16"/>
  <c r="BZ480" i="16"/>
  <c r="CE280" i="16"/>
  <c r="BU388" i="16"/>
  <c r="CF360" i="16"/>
  <c r="CL65" i="16"/>
  <c r="CA65" i="16"/>
  <c r="CF500" i="16"/>
  <c r="BU437" i="16"/>
  <c r="CE500" i="16"/>
  <c r="CA500" i="16"/>
  <c r="BZ500" i="16"/>
  <c r="CC500" i="16"/>
  <c r="CB500" i="16"/>
  <c r="BZ465" i="16"/>
  <c r="BU500" i="16"/>
  <c r="CE465" i="16"/>
  <c r="BZ437" i="16"/>
  <c r="CB437" i="16"/>
  <c r="CF437" i="16"/>
  <c r="CG437" i="16" s="1"/>
  <c r="BU283" i="16"/>
  <c r="CB330" i="16"/>
  <c r="CL303" i="16"/>
  <c r="CE385" i="16"/>
  <c r="CA333" i="16"/>
  <c r="BZ131" i="16"/>
  <c r="CC483" i="16"/>
  <c r="CE26" i="16"/>
  <c r="CF26" i="16"/>
  <c r="CG27" i="16" s="1"/>
  <c r="BU303" i="16"/>
  <c r="CA303" i="16"/>
  <c r="BZ303" i="16"/>
  <c r="CC303" i="16"/>
  <c r="CE303" i="16"/>
  <c r="BU385" i="16"/>
  <c r="BU333" i="16"/>
  <c r="CA437" i="16"/>
  <c r="CE479" i="16"/>
  <c r="CB331" i="16"/>
  <c r="CB465" i="16"/>
  <c r="CF465" i="16"/>
  <c r="CE437" i="16"/>
  <c r="CL437" i="16"/>
  <c r="CB154" i="16"/>
  <c r="CF154" i="16"/>
  <c r="BU372" i="16"/>
  <c r="CA495" i="16"/>
  <c r="CE35" i="16"/>
  <c r="CA341" i="16"/>
  <c r="CA154" i="16"/>
  <c r="BU495" i="16"/>
  <c r="BU341" i="16"/>
  <c r="CB372" i="16"/>
  <c r="CB35" i="16"/>
  <c r="CC495" i="16"/>
  <c r="CA35" i="16"/>
  <c r="BZ495" i="16"/>
  <c r="CC341" i="16"/>
  <c r="CF495" i="16"/>
  <c r="CG496" i="16" s="1"/>
  <c r="CF35" i="16"/>
  <c r="CG36" i="16" s="1"/>
  <c r="CE372" i="16"/>
  <c r="BZ35" i="16"/>
  <c r="CF341" i="16"/>
  <c r="CG342" i="16" s="1"/>
  <c r="CB495" i="16"/>
  <c r="CL35" i="16"/>
  <c r="CB341" i="16"/>
  <c r="CF372" i="16"/>
  <c r="BZ372" i="16"/>
  <c r="CE495" i="16"/>
  <c r="CL372" i="16"/>
  <c r="CC35" i="16"/>
  <c r="CA323" i="16"/>
  <c r="CA372" i="16"/>
  <c r="CL323" i="16"/>
  <c r="CE424" i="16"/>
  <c r="CE386" i="16"/>
  <c r="BZ352" i="16"/>
  <c r="BU424" i="16"/>
  <c r="CF54" i="16"/>
  <c r="CG54" i="16" s="1"/>
  <c r="BZ333" i="16"/>
  <c r="BU13" i="16"/>
  <c r="CF386" i="16"/>
  <c r="CG386" i="16" s="1"/>
  <c r="CH386" i="16" s="1"/>
  <c r="BZ385" i="16"/>
  <c r="CA40" i="16"/>
  <c r="CL386" i="16"/>
  <c r="CL385" i="16"/>
  <c r="CF40" i="16"/>
  <c r="BZ72" i="16"/>
  <c r="CL233" i="16"/>
  <c r="BZ26" i="16"/>
  <c r="CF333" i="16"/>
  <c r="CE323" i="16"/>
  <c r="BZ13" i="16"/>
  <c r="CE13" i="16"/>
  <c r="CB385" i="16"/>
  <c r="CB72" i="16"/>
  <c r="CC26" i="16"/>
  <c r="CC333" i="16"/>
  <c r="BU392" i="16"/>
  <c r="CE131" i="16"/>
  <c r="BU26" i="16"/>
  <c r="CB54" i="16"/>
  <c r="CA131" i="16"/>
  <c r="CF303" i="16"/>
  <c r="CA54" i="16"/>
  <c r="BZ323" i="16"/>
  <c r="CB323" i="16"/>
  <c r="BZ54" i="16"/>
  <c r="CC323" i="16"/>
  <c r="CC392" i="16"/>
  <c r="CF131" i="16"/>
  <c r="CC385" i="16"/>
  <c r="BU131" i="16"/>
  <c r="CA399" i="16"/>
  <c r="CL54" i="16"/>
  <c r="CE333" i="16"/>
  <c r="CF392" i="16"/>
  <c r="CB392" i="16"/>
  <c r="CA385" i="16"/>
  <c r="CE399" i="16"/>
  <c r="BU54" i="16"/>
  <c r="CL333" i="16"/>
  <c r="BU323" i="16"/>
  <c r="CA392" i="16"/>
  <c r="CB131" i="16"/>
  <c r="BZ392" i="16"/>
  <c r="CB478" i="16"/>
  <c r="CL392" i="16"/>
  <c r="BU301" i="16"/>
  <c r="BU387" i="16"/>
  <c r="BU225" i="16"/>
  <c r="CA225" i="16"/>
  <c r="CB153" i="16"/>
  <c r="CF153" i="16"/>
  <c r="CL387" i="16"/>
  <c r="CL301" i="16"/>
  <c r="CB387" i="16"/>
  <c r="CE233" i="16"/>
  <c r="BU153" i="16"/>
  <c r="BU29" i="16"/>
  <c r="CB301" i="16"/>
  <c r="CC387" i="16"/>
  <c r="BZ233" i="16"/>
  <c r="CC301" i="16"/>
  <c r="CC153" i="16"/>
  <c r="CF301" i="16"/>
  <c r="CF233" i="16"/>
  <c r="BZ301" i="16"/>
  <c r="CF225" i="16"/>
  <c r="CG225" i="16" s="1"/>
  <c r="BZ225" i="16"/>
  <c r="CE301" i="16"/>
  <c r="CF387" i="16"/>
  <c r="CG388" i="16" s="1"/>
  <c r="CC225" i="16"/>
  <c r="CA153" i="16"/>
  <c r="CL153" i="16"/>
  <c r="CA387" i="16"/>
  <c r="CE225" i="16"/>
  <c r="CE153" i="16"/>
  <c r="BZ387" i="16"/>
  <c r="CB225" i="16"/>
  <c r="BZ88" i="16"/>
  <c r="CL88" i="16"/>
  <c r="CF350" i="16"/>
  <c r="CL200" i="16"/>
  <c r="BU72" i="16"/>
  <c r="BU200" i="16"/>
  <c r="CA386" i="16"/>
  <c r="CC399" i="16"/>
  <c r="CF72" i="16"/>
  <c r="CE154" i="16"/>
  <c r="CB386" i="16"/>
  <c r="CE352" i="16"/>
  <c r="BZ399" i="16"/>
  <c r="CL72" i="16"/>
  <c r="CF200" i="16"/>
  <c r="CE200" i="16"/>
  <c r="CC200" i="16"/>
  <c r="BU386" i="16"/>
  <c r="CL40" i="16"/>
  <c r="BU352" i="16"/>
  <c r="CB212" i="16"/>
  <c r="CB399" i="16"/>
  <c r="CE72" i="16"/>
  <c r="CA200" i="16"/>
  <c r="CE349" i="16"/>
  <c r="CL399" i="16"/>
  <c r="CC386" i="16"/>
  <c r="CB40" i="16"/>
  <c r="CB352" i="16"/>
  <c r="CF399" i="16"/>
  <c r="CC72" i="16"/>
  <c r="CE40" i="16"/>
  <c r="CB175" i="16"/>
  <c r="BU370" i="16"/>
  <c r="CB200" i="16"/>
  <c r="BZ40" i="16"/>
  <c r="BZ175" i="16"/>
  <c r="BU40" i="16"/>
  <c r="CA415" i="16"/>
  <c r="CA497" i="16"/>
  <c r="CA55" i="16"/>
  <c r="CA125" i="16"/>
  <c r="CB66" i="16"/>
  <c r="BZ154" i="16"/>
  <c r="CC151" i="16"/>
  <c r="CB250" i="16"/>
  <c r="CE278" i="16"/>
  <c r="CB416" i="16"/>
  <c r="BU162" i="16"/>
  <c r="CC465" i="16"/>
  <c r="BU154" i="16"/>
  <c r="CA259" i="16"/>
  <c r="BZ357" i="16"/>
  <c r="CE295" i="16"/>
  <c r="CF101" i="16"/>
  <c r="CL152" i="16"/>
  <c r="CE94" i="16"/>
  <c r="CC55" i="16"/>
  <c r="CB195" i="16"/>
  <c r="CB125" i="16"/>
  <c r="CB151" i="16"/>
  <c r="BZ340" i="16"/>
  <c r="CC405" i="16"/>
  <c r="CA324" i="16"/>
  <c r="CA250" i="16"/>
  <c r="CA340" i="16"/>
  <c r="CC53" i="16"/>
  <c r="CC103" i="16"/>
  <c r="CC114" i="16"/>
  <c r="BZ90" i="16"/>
  <c r="CB53" i="16"/>
  <c r="CF103" i="16"/>
  <c r="CL431" i="16"/>
  <c r="CE88" i="16"/>
  <c r="CL103" i="16"/>
  <c r="CC431" i="16"/>
  <c r="CB88" i="16"/>
  <c r="CB103" i="16"/>
  <c r="BZ420" i="16"/>
  <c r="CF88" i="16"/>
  <c r="BZ103" i="16"/>
  <c r="CB420" i="16"/>
  <c r="BU88" i="16"/>
  <c r="CE53" i="16"/>
  <c r="CC420" i="16"/>
  <c r="CA88" i="16"/>
  <c r="CA53" i="16"/>
  <c r="CE431" i="16"/>
  <c r="CL21" i="16"/>
  <c r="BZ53" i="16"/>
  <c r="BZ431" i="16"/>
  <c r="BU21" i="16"/>
  <c r="BU103" i="16"/>
  <c r="BZ45" i="16"/>
  <c r="BZ170" i="16"/>
  <c r="CA21" i="16"/>
  <c r="CB21" i="16"/>
  <c r="CF45" i="16"/>
  <c r="CE45" i="16"/>
  <c r="CE331" i="16"/>
  <c r="CL45" i="16"/>
  <c r="BU431" i="16"/>
  <c r="CA170" i="16"/>
  <c r="CF21" i="16"/>
  <c r="CA331" i="16"/>
  <c r="BU331" i="16"/>
  <c r="BZ331" i="16"/>
  <c r="BU170" i="16"/>
  <c r="CC21" i="16"/>
  <c r="CC331" i="16"/>
  <c r="CE21" i="16"/>
  <c r="CL331" i="16"/>
  <c r="BZ491" i="16"/>
  <c r="CF170" i="16"/>
  <c r="CL170" i="16"/>
  <c r="CL125" i="16"/>
  <c r="BZ444" i="16"/>
  <c r="CF497" i="16"/>
  <c r="CG497" i="16" s="1"/>
  <c r="BZ313" i="16"/>
  <c r="CA444" i="16"/>
  <c r="CF146" i="16"/>
  <c r="CE291" i="16"/>
  <c r="BU66" i="16"/>
  <c r="BU357" i="16"/>
  <c r="CF295" i="16"/>
  <c r="BU152" i="16"/>
  <c r="CL259" i="16"/>
  <c r="CL282" i="16"/>
  <c r="CA127" i="16"/>
  <c r="CA460" i="16"/>
  <c r="CE416" i="16"/>
  <c r="CE497" i="16"/>
  <c r="CC313" i="16"/>
  <c r="CB444" i="16"/>
  <c r="CL146" i="16"/>
  <c r="CF55" i="16"/>
  <c r="CA66" i="16"/>
  <c r="CL357" i="16"/>
  <c r="BU295" i="16"/>
  <c r="CF152" i="16"/>
  <c r="BU259" i="16"/>
  <c r="CF282" i="16"/>
  <c r="CE339" i="16"/>
  <c r="CL160" i="16"/>
  <c r="CC416" i="16"/>
  <c r="CE146" i="16"/>
  <c r="CF460" i="16"/>
  <c r="CC66" i="16"/>
  <c r="CL55" i="16"/>
  <c r="CF357" i="16"/>
  <c r="CG358" i="16" s="1"/>
  <c r="CL295" i="16"/>
  <c r="BZ152" i="16"/>
  <c r="CE259" i="16"/>
  <c r="BZ278" i="16"/>
  <c r="CB144" i="16"/>
  <c r="CB160" i="16"/>
  <c r="BU497" i="16"/>
  <c r="CA286" i="16"/>
  <c r="CL416" i="16"/>
  <c r="BZ497" i="16"/>
  <c r="CC146" i="16"/>
  <c r="CE460" i="16"/>
  <c r="CE357" i="16"/>
  <c r="BZ295" i="16"/>
  <c r="BZ259" i="16"/>
  <c r="CL278" i="16"/>
  <c r="CL339" i="16"/>
  <c r="CC144" i="16"/>
  <c r="CF213" i="16"/>
  <c r="BZ416" i="16"/>
  <c r="CL497" i="16"/>
  <c r="BZ146" i="16"/>
  <c r="CB291" i="16"/>
  <c r="BU55" i="16"/>
  <c r="CB460" i="16"/>
  <c r="CB357" i="16"/>
  <c r="CC278" i="16"/>
  <c r="CC339" i="16"/>
  <c r="CB497" i="16"/>
  <c r="CF144" i="16"/>
  <c r="CC213" i="16"/>
  <c r="CE213" i="16"/>
  <c r="CC127" i="16"/>
  <c r="CL127" i="16"/>
  <c r="CE144" i="16"/>
  <c r="BZ213" i="16"/>
  <c r="BU213" i="16"/>
  <c r="BZ260" i="16"/>
  <c r="CB260" i="16"/>
  <c r="CE313" i="16"/>
  <c r="CA278" i="16"/>
  <c r="CB55" i="16"/>
  <c r="CF313" i="16"/>
  <c r="CF444" i="16"/>
  <c r="CF291" i="16"/>
  <c r="CB278" i="16"/>
  <c r="CF339" i="16"/>
  <c r="BU127" i="16"/>
  <c r="CL460" i="16"/>
  <c r="CA144" i="16"/>
  <c r="CC160" i="16"/>
  <c r="CA160" i="16"/>
  <c r="CE260" i="16"/>
  <c r="CB213" i="16"/>
  <c r="BU260" i="16"/>
  <c r="CE444" i="16"/>
  <c r="BZ291" i="16"/>
  <c r="BZ55" i="16"/>
  <c r="CC152" i="16"/>
  <c r="CF278" i="16"/>
  <c r="BZ282" i="16"/>
  <c r="BU339" i="16"/>
  <c r="CC282" i="16"/>
  <c r="CL144" i="16"/>
  <c r="CF260" i="16"/>
  <c r="BU291" i="16"/>
  <c r="CA313" i="16"/>
  <c r="CC444" i="16"/>
  <c r="CA291" i="16"/>
  <c r="CB295" i="16"/>
  <c r="CE152" i="16"/>
  <c r="CB282" i="16"/>
  <c r="BZ127" i="16"/>
  <c r="BZ144" i="16"/>
  <c r="CL260" i="16"/>
  <c r="BZ214" i="16"/>
  <c r="CB313" i="16"/>
  <c r="BU444" i="16"/>
  <c r="CA146" i="16"/>
  <c r="CC291" i="16"/>
  <c r="CA357" i="16"/>
  <c r="CA295" i="16"/>
  <c r="CA152" i="16"/>
  <c r="BU282" i="16"/>
  <c r="CB339" i="16"/>
  <c r="CL213" i="16"/>
  <c r="BU313" i="16"/>
  <c r="CE282" i="16"/>
  <c r="BU160" i="16"/>
  <c r="CA260" i="16"/>
  <c r="BZ217" i="16"/>
  <c r="CE184" i="16"/>
  <c r="CF228" i="16"/>
  <c r="BZ283" i="16"/>
  <c r="BZ184" i="16"/>
  <c r="CF163" i="16"/>
  <c r="CC217" i="16"/>
  <c r="CL29" i="16"/>
  <c r="CE217" i="16"/>
  <c r="CC446" i="16"/>
  <c r="CB184" i="16"/>
  <c r="BZ91" i="16"/>
  <c r="CC216" i="16"/>
  <c r="CA429" i="16"/>
  <c r="BU472" i="16"/>
  <c r="CF283" i="16"/>
  <c r="BZ29" i="16"/>
  <c r="CB217" i="16"/>
  <c r="BU184" i="16"/>
  <c r="CE91" i="16"/>
  <c r="CB254" i="16"/>
  <c r="BU91" i="16"/>
  <c r="CE163" i="16"/>
  <c r="CA283" i="16"/>
  <c r="CE472" i="16"/>
  <c r="CC283" i="16"/>
  <c r="CE283" i="16"/>
  <c r="CC29" i="16"/>
  <c r="CA217" i="16"/>
  <c r="CA184" i="16"/>
  <c r="CA254" i="16"/>
  <c r="CF91" i="16"/>
  <c r="CF29" i="16"/>
  <c r="CA91" i="16"/>
  <c r="CL493" i="16"/>
  <c r="CC197" i="16"/>
  <c r="CL254" i="16"/>
  <c r="CF254" i="16"/>
  <c r="CB91" i="16"/>
  <c r="CF169" i="16"/>
  <c r="CL283" i="16"/>
  <c r="CE29" i="16"/>
  <c r="CE236" i="16"/>
  <c r="CA29" i="16"/>
  <c r="CE254" i="16"/>
  <c r="CL91" i="16"/>
  <c r="BZ350" i="16"/>
  <c r="CA350" i="16"/>
  <c r="CC142" i="16"/>
  <c r="BZ113" i="16"/>
  <c r="BU217" i="16"/>
  <c r="CL184" i="16"/>
  <c r="BZ254" i="16"/>
  <c r="BU439" i="16"/>
  <c r="CE406" i="16"/>
  <c r="CB113" i="16"/>
  <c r="CL217" i="16"/>
  <c r="CF184" i="16"/>
  <c r="BU254" i="16"/>
  <c r="CL350" i="16"/>
  <c r="BU350" i="16"/>
  <c r="BZ94" i="16"/>
  <c r="CB90" i="16"/>
  <c r="CL479" i="16"/>
  <c r="CF324" i="16"/>
  <c r="CG324" i="16" s="1"/>
  <c r="CB340" i="16"/>
  <c r="CF379" i="16"/>
  <c r="CB379" i="16"/>
  <c r="CC101" i="16"/>
  <c r="CE101" i="16"/>
  <c r="CF94" i="16"/>
  <c r="CF90" i="16"/>
  <c r="BZ479" i="16"/>
  <c r="CB324" i="16"/>
  <c r="CL154" i="16"/>
  <c r="BU101" i="16"/>
  <c r="CA94" i="16"/>
  <c r="CA90" i="16"/>
  <c r="CA479" i="16"/>
  <c r="BZ250" i="16"/>
  <c r="CE250" i="16"/>
  <c r="CB405" i="16"/>
  <c r="CA379" i="16"/>
  <c r="BU379" i="16"/>
  <c r="BU90" i="16"/>
  <c r="BU479" i="16"/>
  <c r="CF340" i="16"/>
  <c r="CA405" i="16"/>
  <c r="CC90" i="16"/>
  <c r="CL250" i="16"/>
  <c r="CL90" i="16"/>
  <c r="CL379" i="16"/>
  <c r="BU324" i="16"/>
  <c r="CC250" i="16"/>
  <c r="CE405" i="16"/>
  <c r="CC324" i="16"/>
  <c r="BU250" i="16"/>
  <c r="CE379" i="16"/>
  <c r="CA101" i="16"/>
  <c r="CL94" i="16"/>
  <c r="CL101" i="16"/>
  <c r="CC94" i="16"/>
  <c r="CB479" i="16"/>
  <c r="BZ324" i="16"/>
  <c r="CE340" i="16"/>
  <c r="CB101" i="16"/>
  <c r="CC474" i="16"/>
  <c r="CB94" i="16"/>
  <c r="CC479" i="16"/>
  <c r="CL324" i="16"/>
  <c r="BU340" i="16"/>
  <c r="CC409" i="16"/>
  <c r="BZ379" i="16"/>
  <c r="BZ405" i="16"/>
  <c r="CF489" i="16"/>
  <c r="CL340" i="16"/>
  <c r="CE436" i="16"/>
  <c r="BU142" i="16"/>
  <c r="CC172" i="16"/>
  <c r="BZ163" i="16"/>
  <c r="CL113" i="16"/>
  <c r="CE212" i="16"/>
  <c r="CB472" i="16"/>
  <c r="BZ370" i="16"/>
  <c r="CA169" i="16"/>
  <c r="CC212" i="16"/>
  <c r="CF232" i="16"/>
  <c r="CA232" i="16"/>
  <c r="BZ347" i="16"/>
  <c r="CE429" i="16"/>
  <c r="CF142" i="16"/>
  <c r="CB172" i="16"/>
  <c r="BZ148" i="16"/>
  <c r="CL163" i="16"/>
  <c r="CE113" i="16"/>
  <c r="BZ446" i="16"/>
  <c r="CF212" i="16"/>
  <c r="CF472" i="16"/>
  <c r="BU60" i="16"/>
  <c r="CL370" i="16"/>
  <c r="BU169" i="16"/>
  <c r="CF347" i="16"/>
  <c r="CG347" i="16" s="1"/>
  <c r="CC347" i="16"/>
  <c r="BZ406" i="16"/>
  <c r="CE172" i="16"/>
  <c r="CL148" i="16"/>
  <c r="CB163" i="16"/>
  <c r="CA64" i="16"/>
  <c r="CF113" i="16"/>
  <c r="BZ236" i="16"/>
  <c r="CF446" i="16"/>
  <c r="CC472" i="16"/>
  <c r="CL439" i="16"/>
  <c r="CL169" i="16"/>
  <c r="CB232" i="16"/>
  <c r="CC183" i="16"/>
  <c r="CC64" i="16"/>
  <c r="CE281" i="16"/>
  <c r="BZ216" i="16"/>
  <c r="BU347" i="16"/>
  <c r="CB429" i="16"/>
  <c r="BZ401" i="16"/>
  <c r="CB493" i="16"/>
  <c r="CL197" i="16"/>
  <c r="CL172" i="16"/>
  <c r="CL106" i="16"/>
  <c r="BU163" i="16"/>
  <c r="BZ64" i="16"/>
  <c r="CF236" i="16"/>
  <c r="CB446" i="16"/>
  <c r="CB31" i="16"/>
  <c r="CC493" i="16"/>
  <c r="CC439" i="16"/>
  <c r="CB169" i="16"/>
  <c r="BZ212" i="16"/>
  <c r="BZ232" i="16"/>
  <c r="CA173" i="16"/>
  <c r="BU429" i="16"/>
  <c r="CA163" i="16"/>
  <c r="CC406" i="16"/>
  <c r="CA142" i="16"/>
  <c r="CB87" i="16"/>
  <c r="CE64" i="16"/>
  <c r="CB236" i="16"/>
  <c r="BZ62" i="16"/>
  <c r="BU446" i="16"/>
  <c r="CL433" i="16"/>
  <c r="BU31" i="16"/>
  <c r="CA370" i="16"/>
  <c r="BZ156" i="16"/>
  <c r="BU493" i="16"/>
  <c r="CF439" i="16"/>
  <c r="CE169" i="16"/>
  <c r="BU494" i="16"/>
  <c r="CF406" i="16"/>
  <c r="CF197" i="16"/>
  <c r="BU406" i="16"/>
  <c r="CE142" i="16"/>
  <c r="CA183" i="16"/>
  <c r="CE230" i="16"/>
  <c r="CA236" i="16"/>
  <c r="CA446" i="16"/>
  <c r="CE433" i="16"/>
  <c r="CE370" i="16"/>
  <c r="BZ493" i="16"/>
  <c r="CE439" i="16"/>
  <c r="CC169" i="16"/>
  <c r="CF216" i="16"/>
  <c r="CG217" i="16" s="1"/>
  <c r="CF183" i="16"/>
  <c r="CC429" i="16"/>
  <c r="CF172" i="16"/>
  <c r="CF391" i="16"/>
  <c r="BZ142" i="16"/>
  <c r="CL196" i="16"/>
  <c r="CC113" i="16"/>
  <c r="BU236" i="16"/>
  <c r="CA208" i="16"/>
  <c r="CE446" i="16"/>
  <c r="BU433" i="16"/>
  <c r="CL472" i="16"/>
  <c r="CC370" i="16"/>
  <c r="CA139" i="16"/>
  <c r="CA493" i="16"/>
  <c r="BZ439" i="16"/>
  <c r="CF137" i="16"/>
  <c r="CE197" i="16"/>
  <c r="CB216" i="16"/>
  <c r="BU216" i="16"/>
  <c r="CF429" i="16"/>
  <c r="CG429" i="16" s="1"/>
  <c r="CA494" i="16"/>
  <c r="CL236" i="16"/>
  <c r="CE232" i="16"/>
  <c r="CL325" i="16"/>
  <c r="CF196" i="16"/>
  <c r="CB142" i="16"/>
  <c r="CA347" i="16"/>
  <c r="BZ251" i="16"/>
  <c r="CE196" i="16"/>
  <c r="BU113" i="16"/>
  <c r="BU212" i="16"/>
  <c r="CA472" i="16"/>
  <c r="CF370" i="16"/>
  <c r="CE493" i="16"/>
  <c r="CA439" i="16"/>
  <c r="BZ137" i="16"/>
  <c r="CB477" i="16"/>
  <c r="CB197" i="16"/>
  <c r="CB347" i="16"/>
  <c r="CE347" i="16"/>
  <c r="CA212" i="16"/>
  <c r="BU311" i="16"/>
  <c r="CA137" i="16"/>
  <c r="CA197" i="16"/>
  <c r="BZ197" i="16"/>
  <c r="BZ429" i="16"/>
  <c r="BZ418" i="16"/>
  <c r="CE325" i="16"/>
  <c r="CF276" i="16"/>
  <c r="CE148" i="16"/>
  <c r="CC230" i="16"/>
  <c r="CL401" i="16"/>
  <c r="CB62" i="16"/>
  <c r="BZ208" i="16"/>
  <c r="CC311" i="16"/>
  <c r="CF60" i="16"/>
  <c r="BU156" i="16"/>
  <c r="BZ477" i="16"/>
  <c r="CL237" i="16"/>
  <c r="CA325" i="16"/>
  <c r="CC276" i="16"/>
  <c r="CE401" i="16"/>
  <c r="CE62" i="16"/>
  <c r="CF311" i="16"/>
  <c r="CL477" i="16"/>
  <c r="CF237" i="16"/>
  <c r="BZ237" i="16"/>
  <c r="CF9" i="16"/>
  <c r="CG9" i="16" s="1"/>
  <c r="CB311" i="16"/>
  <c r="CB118" i="16"/>
  <c r="CB9" i="16"/>
  <c r="CC284" i="16"/>
  <c r="CA118" i="16"/>
  <c r="CF398" i="16"/>
  <c r="BZ276" i="16"/>
  <c r="CF401" i="16"/>
  <c r="CA141" i="16"/>
  <c r="CC62" i="16"/>
  <c r="CB389" i="16"/>
  <c r="BU374" i="16"/>
  <c r="CF477" i="16"/>
  <c r="CB237" i="16"/>
  <c r="CE311" i="16"/>
  <c r="CA311" i="16"/>
  <c r="CC401" i="16"/>
  <c r="CA62" i="16"/>
  <c r="BU284" i="16"/>
  <c r="CA398" i="16"/>
  <c r="BU276" i="16"/>
  <c r="CC148" i="16"/>
  <c r="CF230" i="16"/>
  <c r="BU401" i="16"/>
  <c r="BU141" i="16"/>
  <c r="BU391" i="16"/>
  <c r="CF62" i="16"/>
  <c r="BZ389" i="16"/>
  <c r="CA45" i="16"/>
  <c r="BU208" i="16"/>
  <c r="CE374" i="16"/>
  <c r="CL60" i="16"/>
  <c r="CF156" i="16"/>
  <c r="CF284" i="16"/>
  <c r="BU389" i="16"/>
  <c r="CB401" i="16"/>
  <c r="CF141" i="16"/>
  <c r="CF73" i="16"/>
  <c r="CA391" i="16"/>
  <c r="CE389" i="16"/>
  <c r="CL208" i="16"/>
  <c r="CC374" i="16"/>
  <c r="BZ60" i="16"/>
  <c r="CL156" i="16"/>
  <c r="CC118" i="16"/>
  <c r="CL284" i="16"/>
  <c r="CB325" i="16"/>
  <c r="CF118" i="16"/>
  <c r="CB398" i="16"/>
  <c r="CL141" i="16"/>
  <c r="CL374" i="16"/>
  <c r="CE60" i="16"/>
  <c r="CA156" i="16"/>
  <c r="CC390" i="16"/>
  <c r="CL118" i="16"/>
  <c r="CC237" i="16"/>
  <c r="CA9" i="16"/>
  <c r="BZ391" i="16"/>
  <c r="CA374" i="16"/>
  <c r="CL398" i="16"/>
  <c r="CB276" i="16"/>
  <c r="BU230" i="16"/>
  <c r="CA284" i="16"/>
  <c r="CA276" i="16"/>
  <c r="CB148" i="16"/>
  <c r="CL391" i="16"/>
  <c r="CL389" i="16"/>
  <c r="CF208" i="16"/>
  <c r="CE284" i="16"/>
  <c r="CC398" i="16"/>
  <c r="BZ325" i="16"/>
  <c r="BU148" i="16"/>
  <c r="CA230" i="16"/>
  <c r="CC391" i="16"/>
  <c r="CF389" i="16"/>
  <c r="CG389" i="16" s="1"/>
  <c r="CC45" i="16"/>
  <c r="CB208" i="16"/>
  <c r="CA352" i="16"/>
  <c r="CB374" i="16"/>
  <c r="CB60" i="16"/>
  <c r="CE156" i="16"/>
  <c r="CB390" i="16"/>
  <c r="CE477" i="16"/>
  <c r="BU477" i="16"/>
  <c r="BZ409" i="16"/>
  <c r="CL9" i="16"/>
  <c r="CC9" i="16"/>
  <c r="CE276" i="16"/>
  <c r="CL62" i="16"/>
  <c r="BZ284" i="16"/>
  <c r="CF148" i="16"/>
  <c r="CE398" i="16"/>
  <c r="CF325" i="16"/>
  <c r="CB230" i="16"/>
  <c r="BZ398" i="16"/>
  <c r="CC325" i="16"/>
  <c r="BZ230" i="16"/>
  <c r="CE391" i="16"/>
  <c r="CC389" i="16"/>
  <c r="CC208" i="16"/>
  <c r="BZ374" i="16"/>
  <c r="CA60" i="16"/>
  <c r="CC156" i="16"/>
  <c r="CC477" i="16"/>
  <c r="BU118" i="16"/>
  <c r="CE118" i="16"/>
  <c r="CL311" i="16"/>
  <c r="CF418" i="16"/>
  <c r="CA409" i="16"/>
  <c r="CF409" i="16"/>
  <c r="CL445" i="16"/>
  <c r="BU45" i="16"/>
  <c r="CL352" i="16"/>
  <c r="CB445" i="16"/>
  <c r="BU395" i="16"/>
  <c r="CC395" i="16"/>
  <c r="CL466" i="16"/>
  <c r="BZ445" i="16"/>
  <c r="BU478" i="16"/>
  <c r="CA466" i="16"/>
  <c r="BU466" i="16"/>
  <c r="CC445" i="16"/>
  <c r="CC491" i="16"/>
  <c r="CL478" i="16"/>
  <c r="BU445" i="16"/>
  <c r="CE491" i="16"/>
  <c r="CF478" i="16"/>
  <c r="CG479" i="16" s="1"/>
  <c r="CE395" i="16"/>
  <c r="CF466" i="16"/>
  <c r="BZ466" i="16"/>
  <c r="CE470" i="16"/>
  <c r="CA470" i="16"/>
  <c r="CF491" i="16"/>
  <c r="CA478" i="16"/>
  <c r="CL395" i="16"/>
  <c r="CA445" i="16"/>
  <c r="CA491" i="16"/>
  <c r="BZ478" i="16"/>
  <c r="CL470" i="16"/>
  <c r="CB491" i="16"/>
  <c r="CC478" i="16"/>
  <c r="BU491" i="16"/>
  <c r="CF445" i="16"/>
  <c r="BZ470" i="16"/>
  <c r="BU470" i="16"/>
  <c r="CF202" i="16"/>
  <c r="CG203" i="16" s="1"/>
  <c r="CL418" i="16"/>
  <c r="CF365" i="16"/>
  <c r="CL296" i="16"/>
  <c r="CA243" i="16"/>
  <c r="CF265" i="16"/>
  <c r="CG266" i="16" s="1"/>
  <c r="CF397" i="16"/>
  <c r="CC186" i="16"/>
  <c r="CE498" i="16"/>
  <c r="CA418" i="16"/>
  <c r="BU418" i="16"/>
  <c r="CC104" i="16"/>
  <c r="CC321" i="16"/>
  <c r="CB167" i="16"/>
  <c r="BZ353" i="16"/>
  <c r="CA353" i="16"/>
  <c r="BU353" i="16"/>
  <c r="CL353" i="16"/>
  <c r="CE300" i="16"/>
  <c r="CA300" i="16"/>
  <c r="BZ300" i="16"/>
  <c r="CF300" i="16"/>
  <c r="CC300" i="16"/>
  <c r="CB300" i="16"/>
  <c r="CL300" i="16"/>
  <c r="BU300" i="16"/>
  <c r="CC365" i="16"/>
  <c r="CA296" i="16"/>
  <c r="CL397" i="16"/>
  <c r="CA167" i="16"/>
  <c r="CE353" i="16"/>
  <c r="BZ461" i="16"/>
  <c r="CE218" i="16"/>
  <c r="CA416" i="16"/>
  <c r="CF416" i="16"/>
  <c r="CF259" i="16"/>
  <c r="CB259" i="16"/>
  <c r="CE160" i="16"/>
  <c r="BZ160" i="16"/>
  <c r="CF140" i="16"/>
  <c r="BU140" i="16"/>
  <c r="CL140" i="16"/>
  <c r="BZ140" i="16"/>
  <c r="CA140" i="16"/>
  <c r="CE140" i="16"/>
  <c r="CB140" i="16"/>
  <c r="CC140" i="16"/>
  <c r="BZ66" i="16"/>
  <c r="CL66" i="16"/>
  <c r="CF66" i="16"/>
  <c r="BZ413" i="16"/>
  <c r="CE413" i="16"/>
  <c r="BU413" i="16"/>
  <c r="CL413" i="16"/>
  <c r="CC413" i="16"/>
  <c r="CA413" i="16"/>
  <c r="CF413" i="16"/>
  <c r="CG414" i="16" s="1"/>
  <c r="CB413" i="16"/>
  <c r="BZ460" i="16"/>
  <c r="CC460" i="16"/>
  <c r="CC471" i="16"/>
  <c r="CB471" i="16"/>
  <c r="CE471" i="16"/>
  <c r="CL471" i="16"/>
  <c r="CA471" i="16"/>
  <c r="BU471" i="16"/>
  <c r="BZ471" i="16"/>
  <c r="CF471" i="16"/>
  <c r="CF248" i="16"/>
  <c r="CC248" i="16"/>
  <c r="CL248" i="16"/>
  <c r="CA248" i="16"/>
  <c r="BU248" i="16"/>
  <c r="CE248" i="16"/>
  <c r="BZ248" i="16"/>
  <c r="CB248" i="16"/>
  <c r="CE99" i="16"/>
  <c r="CA99" i="16"/>
  <c r="CL99" i="16"/>
  <c r="CB99" i="16"/>
  <c r="CC99" i="16"/>
  <c r="BZ99" i="16"/>
  <c r="BU99" i="16"/>
  <c r="CF99" i="16"/>
  <c r="BU245" i="16"/>
  <c r="CB245" i="16"/>
  <c r="CF245" i="16"/>
  <c r="CG245" i="16" s="1"/>
  <c r="CA245" i="16"/>
  <c r="CL245" i="16"/>
  <c r="CE245" i="16"/>
  <c r="BZ245" i="16"/>
  <c r="CC245" i="16"/>
  <c r="CE286" i="16"/>
  <c r="BU286" i="16"/>
  <c r="CF286" i="16"/>
  <c r="CC286" i="16"/>
  <c r="BZ286" i="16"/>
  <c r="CB286" i="16"/>
  <c r="BZ25" i="16"/>
  <c r="BU25" i="16"/>
  <c r="CL25" i="16"/>
  <c r="CC25" i="16"/>
  <c r="CB25" i="16"/>
  <c r="CA25" i="16"/>
  <c r="CF25" i="16"/>
  <c r="CE25" i="16"/>
  <c r="BU164" i="16"/>
  <c r="BZ164" i="16"/>
  <c r="CL164" i="16"/>
  <c r="CE164" i="16"/>
  <c r="CF164" i="16"/>
  <c r="CA164" i="16"/>
  <c r="CC164" i="16"/>
  <c r="CB164" i="16"/>
  <c r="CB312" i="16"/>
  <c r="CC312" i="16"/>
  <c r="BU312" i="16"/>
  <c r="CA312" i="16"/>
  <c r="CF312" i="16"/>
  <c r="CE312" i="16"/>
  <c r="CL312" i="16"/>
  <c r="BZ312" i="16"/>
  <c r="BZ397" i="16"/>
  <c r="CA135" i="16"/>
  <c r="BZ167" i="16"/>
  <c r="CE461" i="16"/>
  <c r="CA104" i="16"/>
  <c r="CB80" i="16"/>
  <c r="CE128" i="16"/>
  <c r="CF128" i="16"/>
  <c r="BZ128" i="16"/>
  <c r="CB128" i="16"/>
  <c r="BU128" i="16"/>
  <c r="CC128" i="16"/>
  <c r="CB332" i="16"/>
  <c r="CC332" i="16"/>
  <c r="CF112" i="16"/>
  <c r="CA112" i="16"/>
  <c r="CB126" i="16"/>
  <c r="BU126" i="16"/>
  <c r="CL126" i="16"/>
  <c r="CF126" i="16"/>
  <c r="CG127" i="16" s="1"/>
  <c r="CA126" i="16"/>
  <c r="BZ126" i="16"/>
  <c r="CC126" i="16"/>
  <c r="CE126" i="16"/>
  <c r="BU290" i="16"/>
  <c r="CE290" i="16"/>
  <c r="CA290" i="16"/>
  <c r="CB290" i="16"/>
  <c r="CL290" i="16"/>
  <c r="CF290" i="16"/>
  <c r="BZ290" i="16"/>
  <c r="CC290" i="16"/>
  <c r="BZ362" i="16"/>
  <c r="CA362" i="16"/>
  <c r="CL362" i="16"/>
  <c r="CE362" i="16"/>
  <c r="BU362" i="16"/>
  <c r="CC362" i="16"/>
  <c r="CF362" i="16"/>
  <c r="CG363" i="16" s="1"/>
  <c r="BZ261" i="16"/>
  <c r="CA261" i="16"/>
  <c r="CC261" i="16"/>
  <c r="BU261" i="16"/>
  <c r="CF261" i="16"/>
  <c r="CE261" i="16"/>
  <c r="CB261" i="16"/>
  <c r="CL261" i="16"/>
  <c r="CC92" i="16"/>
  <c r="CE92" i="16"/>
  <c r="CF92" i="16"/>
  <c r="CA92" i="16"/>
  <c r="CB92" i="16"/>
  <c r="BU92" i="16"/>
  <c r="CL92" i="16"/>
  <c r="BZ92" i="16"/>
  <c r="BZ336" i="16"/>
  <c r="CL336" i="16"/>
  <c r="CA336" i="16"/>
  <c r="CE336" i="16"/>
  <c r="CC336" i="16"/>
  <c r="CF336" i="16"/>
  <c r="BU419" i="16"/>
  <c r="CB419" i="16"/>
  <c r="CA361" i="16"/>
  <c r="CF168" i="16"/>
  <c r="CG168" i="16" s="1"/>
  <c r="CA168" i="16"/>
  <c r="BU168" i="16"/>
  <c r="CL168" i="16"/>
  <c r="BZ168" i="16"/>
  <c r="CE168" i="16"/>
  <c r="CC253" i="16"/>
  <c r="BU253" i="16"/>
  <c r="CB253" i="16"/>
  <c r="CF253" i="16"/>
  <c r="CL253" i="16"/>
  <c r="BZ253" i="16"/>
  <c r="CE253" i="16"/>
  <c r="CA253" i="16"/>
  <c r="CB95" i="16"/>
  <c r="CC265" i="16"/>
  <c r="BU95" i="16"/>
  <c r="BZ95" i="16"/>
  <c r="CE321" i="16"/>
  <c r="CB51" i="16"/>
  <c r="CA182" i="16"/>
  <c r="CC241" i="16"/>
  <c r="CB397" i="16"/>
  <c r="CB135" i="16"/>
  <c r="CE167" i="16"/>
  <c r="CA461" i="16"/>
  <c r="BZ80" i="16"/>
  <c r="CL218" i="16"/>
  <c r="CB183" i="16"/>
  <c r="CE183" i="16"/>
  <c r="BU183" i="16"/>
  <c r="BZ183" i="16"/>
  <c r="CE216" i="16"/>
  <c r="CA216" i="16"/>
  <c r="CB406" i="16"/>
  <c r="CL406" i="16"/>
  <c r="CL232" i="16"/>
  <c r="CC232" i="16"/>
  <c r="CF314" i="16"/>
  <c r="CB314" i="16"/>
  <c r="CA314" i="16"/>
  <c r="CC314" i="16"/>
  <c r="CL314" i="16"/>
  <c r="BU314" i="16"/>
  <c r="CE314" i="16"/>
  <c r="BZ314" i="16"/>
  <c r="BZ165" i="16"/>
  <c r="CL165" i="16"/>
  <c r="CA165" i="16"/>
  <c r="CB165" i="16"/>
  <c r="BU165" i="16"/>
  <c r="CC165" i="16"/>
  <c r="CF165" i="16"/>
  <c r="CG166" i="16" s="1"/>
  <c r="CE165" i="16"/>
  <c r="CF473" i="16"/>
  <c r="CG474" i="16" s="1"/>
  <c r="CL473" i="16"/>
  <c r="CB473" i="16"/>
  <c r="CA473" i="16"/>
  <c r="BU473" i="16"/>
  <c r="CE473" i="16"/>
  <c r="CC473" i="16"/>
  <c r="BZ473" i="16"/>
  <c r="CF426" i="16"/>
  <c r="CC426" i="16"/>
  <c r="BU426" i="16"/>
  <c r="CE426" i="16"/>
  <c r="CA426" i="16"/>
  <c r="BZ426" i="16"/>
  <c r="CB426" i="16"/>
  <c r="CL426" i="16"/>
  <c r="CB502" i="16"/>
  <c r="BU502" i="16"/>
  <c r="CF502" i="16"/>
  <c r="CL502" i="16"/>
  <c r="CA502" i="16"/>
  <c r="BZ502" i="16"/>
  <c r="CC502" i="16"/>
  <c r="CE502" i="16"/>
  <c r="CC136" i="16"/>
  <c r="CA136" i="16"/>
  <c r="CF136" i="16"/>
  <c r="CG136" i="16" s="1"/>
  <c r="CL136" i="16"/>
  <c r="BU136" i="16"/>
  <c r="CE136" i="16"/>
  <c r="CB136" i="16"/>
  <c r="BZ136" i="16"/>
  <c r="CL47" i="16"/>
  <c r="CA47" i="16"/>
  <c r="CE47" i="16"/>
  <c r="CB47" i="16"/>
  <c r="CC47" i="16"/>
  <c r="BZ47" i="16"/>
  <c r="CF47" i="16"/>
  <c r="BU47" i="16"/>
  <c r="CC143" i="16"/>
  <c r="CE143" i="16"/>
  <c r="BZ143" i="16"/>
  <c r="CB143" i="16"/>
  <c r="CF143" i="16"/>
  <c r="CL143" i="16"/>
  <c r="CA143" i="16"/>
  <c r="BU143" i="16"/>
  <c r="CB196" i="16"/>
  <c r="CA196" i="16"/>
  <c r="CC196" i="16"/>
  <c r="BZ196" i="16"/>
  <c r="BU116" i="16"/>
  <c r="CL116" i="16"/>
  <c r="CE51" i="16"/>
  <c r="CE265" i="16"/>
  <c r="BU265" i="16"/>
  <c r="CF95" i="16"/>
  <c r="CA321" i="16"/>
  <c r="CC51" i="16"/>
  <c r="CE182" i="16"/>
  <c r="CE241" i="16"/>
  <c r="CA397" i="16"/>
  <c r="CC135" i="16"/>
  <c r="BU461" i="16"/>
  <c r="CL104" i="16"/>
  <c r="BU80" i="16"/>
  <c r="CE63" i="16"/>
  <c r="CF116" i="16"/>
  <c r="CC13" i="16"/>
  <c r="CF13" i="16"/>
  <c r="CL13" i="16"/>
  <c r="CC335" i="16"/>
  <c r="CE335" i="16"/>
  <c r="CL335" i="16"/>
  <c r="CB335" i="16"/>
  <c r="CA335" i="16"/>
  <c r="BZ335" i="16"/>
  <c r="BU335" i="16"/>
  <c r="CF335" i="16"/>
  <c r="CE483" i="16"/>
  <c r="BU483" i="16"/>
  <c r="CB483" i="16"/>
  <c r="CL483" i="16"/>
  <c r="CF483" i="16"/>
  <c r="CA483" i="16"/>
  <c r="CL108" i="16"/>
  <c r="BU108" i="16"/>
  <c r="CB108" i="16"/>
  <c r="CF108" i="16"/>
  <c r="CC108" i="16"/>
  <c r="BZ108" i="16"/>
  <c r="CA108" i="16"/>
  <c r="CE108" i="16"/>
  <c r="CB475" i="16"/>
  <c r="CF475" i="16"/>
  <c r="CG475" i="16" s="1"/>
  <c r="BZ475" i="16"/>
  <c r="CL475" i="16"/>
  <c r="CC475" i="16"/>
  <c r="BU475" i="16"/>
  <c r="CE475" i="16"/>
  <c r="CA475" i="16"/>
  <c r="CF452" i="16"/>
  <c r="BZ452" i="16"/>
  <c r="CC452" i="16"/>
  <c r="CL452" i="16"/>
  <c r="CA452" i="16"/>
  <c r="CB452" i="16"/>
  <c r="CE452" i="16"/>
  <c r="BU452" i="16"/>
  <c r="CA57" i="16"/>
  <c r="CL57" i="16"/>
  <c r="BZ57" i="16"/>
  <c r="CE57" i="16"/>
  <c r="CB57" i="16"/>
  <c r="CF57" i="16"/>
  <c r="BU57" i="16"/>
  <c r="CC57" i="16"/>
  <c r="CE338" i="16"/>
  <c r="CB338" i="16"/>
  <c r="CA338" i="16"/>
  <c r="BZ338" i="16"/>
  <c r="BU338" i="16"/>
  <c r="CC338" i="16"/>
  <c r="CF338" i="16"/>
  <c r="CL338" i="16"/>
  <c r="CB272" i="16"/>
  <c r="CL272" i="16"/>
  <c r="BZ272" i="16"/>
  <c r="BU272" i="16"/>
  <c r="CF272" i="16"/>
  <c r="CC272" i="16"/>
  <c r="BU321" i="16"/>
  <c r="BZ321" i="16"/>
  <c r="CF271" i="16"/>
  <c r="BU271" i="16"/>
  <c r="CL95" i="16"/>
  <c r="BZ51" i="16"/>
  <c r="CB182" i="16"/>
  <c r="CF241" i="16"/>
  <c r="CG241" i="16" s="1"/>
  <c r="CH241" i="16" s="1"/>
  <c r="CC397" i="16"/>
  <c r="CL498" i="16"/>
  <c r="CF186" i="16"/>
  <c r="CE135" i="16"/>
  <c r="CF104" i="16"/>
  <c r="CL80" i="16"/>
  <c r="CL271" i="16"/>
  <c r="CE449" i="16"/>
  <c r="CA449" i="16"/>
  <c r="CC432" i="16"/>
  <c r="CL432" i="16"/>
  <c r="CA432" i="16"/>
  <c r="CB432" i="16"/>
  <c r="BU432" i="16"/>
  <c r="CF432" i="16"/>
  <c r="CG432" i="16" s="1"/>
  <c r="CE432" i="16"/>
  <c r="BZ432" i="16"/>
  <c r="CB207" i="16"/>
  <c r="CL207" i="16"/>
  <c r="CC368" i="16"/>
  <c r="BU368" i="16"/>
  <c r="CL368" i="16"/>
  <c r="CB368" i="16"/>
  <c r="BZ368" i="16"/>
  <c r="CF368" i="16"/>
  <c r="CL310" i="16"/>
  <c r="BZ310" i="16"/>
  <c r="BU310" i="16"/>
  <c r="CF310" i="16"/>
  <c r="CC310" i="16"/>
  <c r="CA310" i="16"/>
  <c r="CE310" i="16"/>
  <c r="CB310" i="16"/>
  <c r="BZ181" i="16"/>
  <c r="CF181" i="16"/>
  <c r="CC328" i="16"/>
  <c r="CL328" i="16"/>
  <c r="CB328" i="16"/>
  <c r="CE328" i="16"/>
  <c r="CA328" i="16"/>
  <c r="BU328" i="16"/>
  <c r="BZ328" i="16"/>
  <c r="CF328" i="16"/>
  <c r="CG328" i="16" s="1"/>
  <c r="CE369" i="16"/>
  <c r="CC369" i="16"/>
  <c r="CL369" i="16"/>
  <c r="CA369" i="16"/>
  <c r="BU369" i="16"/>
  <c r="CF369" i="16"/>
  <c r="CB369" i="16"/>
  <c r="BZ369" i="16"/>
  <c r="CC456" i="16"/>
  <c r="CA456" i="16"/>
  <c r="CF456" i="16"/>
  <c r="CE456" i="16"/>
  <c r="CB456" i="16"/>
  <c r="BU456" i="16"/>
  <c r="BZ456" i="16"/>
  <c r="CL456" i="16"/>
  <c r="CC61" i="16"/>
  <c r="BU61" i="16"/>
  <c r="CF61" i="16"/>
  <c r="BZ61" i="16"/>
  <c r="CA61" i="16"/>
  <c r="CL61" i="16"/>
  <c r="CB61" i="16"/>
  <c r="CE61" i="16"/>
  <c r="BZ289" i="16"/>
  <c r="BU289" i="16"/>
  <c r="CB289" i="16"/>
  <c r="CF289" i="16"/>
  <c r="CE289" i="16"/>
  <c r="CA265" i="16"/>
  <c r="CB365" i="16"/>
  <c r="CA271" i="16"/>
  <c r="CE95" i="16"/>
  <c r="CF51" i="16"/>
  <c r="BU182" i="16"/>
  <c r="CF296" i="16"/>
  <c r="BU241" i="16"/>
  <c r="CE397" i="16"/>
  <c r="BU498" i="16"/>
  <c r="BU186" i="16"/>
  <c r="CL135" i="16"/>
  <c r="BZ104" i="16"/>
  <c r="BU104" i="16"/>
  <c r="CC80" i="16"/>
  <c r="CC305" i="16"/>
  <c r="CE116" i="16"/>
  <c r="BU361" i="16"/>
  <c r="CB65" i="16"/>
  <c r="BZ65" i="16"/>
  <c r="CB381" i="16"/>
  <c r="CC381" i="16"/>
  <c r="CF381" i="16"/>
  <c r="BU381" i="16"/>
  <c r="CA381" i="16"/>
  <c r="BZ381" i="16"/>
  <c r="CE381" i="16"/>
  <c r="CL381" i="16"/>
  <c r="CB211" i="16"/>
  <c r="CC211" i="16"/>
  <c r="CL211" i="16"/>
  <c r="BZ211" i="16"/>
  <c r="CA211" i="16"/>
  <c r="CF211" i="16"/>
  <c r="CE211" i="16"/>
  <c r="BU211" i="16"/>
  <c r="BU434" i="16"/>
  <c r="CA434" i="16"/>
  <c r="BZ434" i="16"/>
  <c r="CC434" i="16"/>
  <c r="CF434" i="16"/>
  <c r="CC458" i="16"/>
  <c r="BU458" i="16"/>
  <c r="CE458" i="16"/>
  <c r="BZ458" i="16"/>
  <c r="CA458" i="16"/>
  <c r="CL39" i="16"/>
  <c r="BU39" i="16"/>
  <c r="CB188" i="16"/>
  <c r="CF188" i="16"/>
  <c r="CL188" i="16"/>
  <c r="CC188" i="16"/>
  <c r="CE188" i="16"/>
  <c r="BU188" i="16"/>
  <c r="CA188" i="16"/>
  <c r="BZ188" i="16"/>
  <c r="BU423" i="16"/>
  <c r="CB423" i="16"/>
  <c r="CF423" i="16"/>
  <c r="BZ423" i="16"/>
  <c r="CC423" i="16"/>
  <c r="CA423" i="16"/>
  <c r="CL423" i="16"/>
  <c r="CE423" i="16"/>
  <c r="CE430" i="16"/>
  <c r="BU430" i="16"/>
  <c r="CC430" i="16"/>
  <c r="CF430" i="16"/>
  <c r="CB430" i="16"/>
  <c r="CL430" i="16"/>
  <c r="CA430" i="16"/>
  <c r="BZ430" i="16"/>
  <c r="CF304" i="16"/>
  <c r="CC304" i="16"/>
  <c r="CB304" i="16"/>
  <c r="CE304" i="16"/>
  <c r="BZ304" i="16"/>
  <c r="BU304" i="16"/>
  <c r="CL304" i="16"/>
  <c r="CA304" i="16"/>
  <c r="BZ326" i="16"/>
  <c r="CB326" i="16"/>
  <c r="CL227" i="16"/>
  <c r="CB227" i="16"/>
  <c r="CF227" i="16"/>
  <c r="CE227" i="16"/>
  <c r="CC227" i="16"/>
  <c r="BZ227" i="16"/>
  <c r="BU227" i="16"/>
  <c r="CA227" i="16"/>
  <c r="BU243" i="16"/>
  <c r="BZ243" i="16"/>
  <c r="CE243" i="16"/>
  <c r="CB243" i="16"/>
  <c r="CC243" i="16"/>
  <c r="CL243" i="16"/>
  <c r="CL182" i="16"/>
  <c r="CF498" i="16"/>
  <c r="BZ186" i="16"/>
  <c r="BZ135" i="16"/>
  <c r="CL11" i="16"/>
  <c r="CB104" i="16"/>
  <c r="CF80" i="16"/>
  <c r="CG81" i="16" s="1"/>
  <c r="BZ271" i="16"/>
  <c r="CA116" i="16"/>
  <c r="BZ450" i="16"/>
  <c r="CA450" i="16"/>
  <c r="CA209" i="16"/>
  <c r="CL209" i="16"/>
  <c r="BZ209" i="16"/>
  <c r="CB209" i="16"/>
  <c r="CF209" i="16"/>
  <c r="BU209" i="16"/>
  <c r="CC209" i="16"/>
  <c r="CE209" i="16"/>
  <c r="CF132" i="16"/>
  <c r="CB132" i="16"/>
  <c r="BZ132" i="16"/>
  <c r="CE132" i="16"/>
  <c r="CC132" i="16"/>
  <c r="CL132" i="16"/>
  <c r="CA132" i="16"/>
  <c r="BU132" i="16"/>
  <c r="BZ179" i="16"/>
  <c r="BU179" i="16"/>
  <c r="CA179" i="16"/>
  <c r="CC179" i="16"/>
  <c r="CL179" i="16"/>
  <c r="CF179" i="16"/>
  <c r="CE179" i="16"/>
  <c r="CB179" i="16"/>
  <c r="BZ37" i="16"/>
  <c r="CF37" i="16"/>
  <c r="CG37" i="16" s="1"/>
  <c r="CF288" i="16"/>
  <c r="CB288" i="16"/>
  <c r="CB122" i="16"/>
  <c r="CF122" i="16"/>
  <c r="CF484" i="16"/>
  <c r="CC484" i="16"/>
  <c r="CC487" i="16"/>
  <c r="CL487" i="16"/>
  <c r="CA337" i="16"/>
  <c r="BU337" i="16"/>
  <c r="CL337" i="16"/>
  <c r="CF337" i="16"/>
  <c r="CC337" i="16"/>
  <c r="CE337" i="16"/>
  <c r="CB285" i="16"/>
  <c r="CC285" i="16"/>
  <c r="CE285" i="16"/>
  <c r="BZ285" i="16"/>
  <c r="CF285" i="16"/>
  <c r="CA285" i="16"/>
  <c r="BU285" i="16"/>
  <c r="CL285" i="16"/>
  <c r="BU240" i="16"/>
  <c r="CL240" i="16"/>
  <c r="CF294" i="16"/>
  <c r="CA294" i="16"/>
  <c r="CB427" i="16"/>
  <c r="CF427" i="16"/>
  <c r="CG428" i="16" s="1"/>
  <c r="CL427" i="16"/>
  <c r="CE427" i="16"/>
  <c r="CC427" i="16"/>
  <c r="BZ427" i="16"/>
  <c r="CA427" i="16"/>
  <c r="BU427" i="16"/>
  <c r="BU117" i="16"/>
  <c r="CC117" i="16"/>
  <c r="CB117" i="16"/>
  <c r="BZ117" i="16"/>
  <c r="CF117" i="16"/>
  <c r="CL117" i="16"/>
  <c r="CA117" i="16"/>
  <c r="CE117" i="16"/>
  <c r="CB63" i="16"/>
  <c r="CF63" i="16"/>
  <c r="CL215" i="16"/>
  <c r="CC215" i="16"/>
  <c r="CB215" i="16"/>
  <c r="CF215" i="16"/>
  <c r="BU215" i="16"/>
  <c r="BZ215" i="16"/>
  <c r="CE215" i="16"/>
  <c r="CA215" i="16"/>
  <c r="CC95" i="16"/>
  <c r="CL51" i="16"/>
  <c r="CA365" i="16"/>
  <c r="BZ296" i="16"/>
  <c r="CL241" i="16"/>
  <c r="BZ498" i="16"/>
  <c r="CL186" i="16"/>
  <c r="BU135" i="16"/>
  <c r="CB168" i="16"/>
  <c r="CC11" i="16"/>
  <c r="BU167" i="16"/>
  <c r="CE80" i="16"/>
  <c r="CL63" i="16"/>
  <c r="CL289" i="16"/>
  <c r="CC352" i="16"/>
  <c r="CB116" i="16"/>
  <c r="BU85" i="16"/>
  <c r="CL85" i="16"/>
  <c r="BZ469" i="16"/>
  <c r="CL469" i="16"/>
  <c r="CA469" i="16"/>
  <c r="CC469" i="16"/>
  <c r="CB469" i="16"/>
  <c r="CE469" i="16"/>
  <c r="CF469" i="16"/>
  <c r="BU469" i="16"/>
  <c r="CC124" i="16"/>
  <c r="CF124" i="16"/>
  <c r="CG125" i="16" s="1"/>
  <c r="CL124" i="16"/>
  <c r="BU124" i="16"/>
  <c r="BZ124" i="16"/>
  <c r="CA124" i="16"/>
  <c r="CB124" i="16"/>
  <c r="CE124" i="16"/>
  <c r="CB158" i="16"/>
  <c r="CE158" i="16"/>
  <c r="CA158" i="16"/>
  <c r="BU158" i="16"/>
  <c r="CL158" i="16"/>
  <c r="CF158" i="16"/>
  <c r="CB263" i="16"/>
  <c r="CF263" i="16"/>
  <c r="CC263" i="16"/>
  <c r="BU263" i="16"/>
  <c r="BZ263" i="16"/>
  <c r="CE263" i="16"/>
  <c r="CA263" i="16"/>
  <c r="CL263" i="16"/>
  <c r="CA334" i="16"/>
  <c r="CC334" i="16"/>
  <c r="CE334" i="16"/>
  <c r="CL334" i="16"/>
  <c r="BZ334" i="16"/>
  <c r="CF334" i="16"/>
  <c r="BU334" i="16"/>
  <c r="CB334" i="16"/>
  <c r="BZ348" i="16"/>
  <c r="CA348" i="16"/>
  <c r="CF348" i="16"/>
  <c r="CL348" i="16"/>
  <c r="CB348" i="16"/>
  <c r="CE348" i="16"/>
  <c r="CC348" i="16"/>
  <c r="BU348" i="16"/>
  <c r="CA455" i="16"/>
  <c r="BZ455" i="16"/>
  <c r="CC455" i="16"/>
  <c r="CE455" i="16"/>
  <c r="BU455" i="16"/>
  <c r="CF455" i="16"/>
  <c r="CL455" i="16"/>
  <c r="CB455" i="16"/>
  <c r="CC22" i="16"/>
  <c r="BZ22" i="16"/>
  <c r="CB22" i="16"/>
  <c r="CF22" i="16"/>
  <c r="CE22" i="16"/>
  <c r="CL22" i="16"/>
  <c r="BU22" i="16"/>
  <c r="CA22" i="16"/>
  <c r="BU365" i="16"/>
  <c r="CB241" i="16"/>
  <c r="CA51" i="16"/>
  <c r="CL365" i="16"/>
  <c r="CE272" i="16"/>
  <c r="CE296" i="16"/>
  <c r="CA241" i="16"/>
  <c r="CC498" i="16"/>
  <c r="CA186" i="16"/>
  <c r="CC168" i="16"/>
  <c r="BU11" i="16"/>
  <c r="CL167" i="16"/>
  <c r="CE271" i="16"/>
  <c r="CL255" i="16"/>
  <c r="CC255" i="16"/>
  <c r="CB435" i="16"/>
  <c r="CA435" i="16"/>
  <c r="CE308" i="16"/>
  <c r="CC308" i="16"/>
  <c r="CA308" i="16"/>
  <c r="BU308" i="16"/>
  <c r="CL308" i="16"/>
  <c r="BZ308" i="16"/>
  <c r="CB308" i="16"/>
  <c r="CF308" i="16"/>
  <c r="BZ269" i="16"/>
  <c r="CE269" i="16"/>
  <c r="CF194" i="16"/>
  <c r="CB194" i="16"/>
  <c r="BU194" i="16"/>
  <c r="CA194" i="16"/>
  <c r="CL194" i="16"/>
  <c r="CL96" i="16"/>
  <c r="CA96" i="16"/>
  <c r="BU105" i="16"/>
  <c r="BZ105" i="16"/>
  <c r="CF462" i="16"/>
  <c r="CB462" i="16"/>
  <c r="BU462" i="16"/>
  <c r="CL462" i="16"/>
  <c r="CE462" i="16"/>
  <c r="CA462" i="16"/>
  <c r="BZ462" i="16"/>
  <c r="CC462" i="16"/>
  <c r="CC15" i="16"/>
  <c r="CA15" i="16"/>
  <c r="CF463" i="16"/>
  <c r="CB463" i="16"/>
  <c r="CA463" i="16"/>
  <c r="BZ463" i="16"/>
  <c r="CL463" i="16"/>
  <c r="CE463" i="16"/>
  <c r="BU463" i="16"/>
  <c r="CC463" i="16"/>
  <c r="CB490" i="16"/>
  <c r="BZ490" i="16"/>
  <c r="CC490" i="16"/>
  <c r="CA490" i="16"/>
  <c r="CL490" i="16"/>
  <c r="CF490" i="16"/>
  <c r="BU490" i="16"/>
  <c r="CE490" i="16"/>
  <c r="CC27" i="16"/>
  <c r="BU27" i="16"/>
  <c r="BZ27" i="16"/>
  <c r="CB27" i="16"/>
  <c r="CA27" i="16"/>
  <c r="CE27" i="16"/>
  <c r="BZ257" i="16"/>
  <c r="CL257" i="16"/>
  <c r="CF257" i="16"/>
  <c r="CE257" i="16"/>
  <c r="CB257" i="16"/>
  <c r="CA257" i="16"/>
  <c r="CC257" i="16"/>
  <c r="BU257" i="16"/>
  <c r="CB43" i="16"/>
  <c r="CC43" i="16"/>
  <c r="BZ43" i="16"/>
  <c r="CA43" i="16"/>
  <c r="CE43" i="16"/>
  <c r="CF43" i="16"/>
  <c r="CG43" i="16" s="1"/>
  <c r="BU43" i="16"/>
  <c r="CL43" i="16"/>
  <c r="CF305" i="16"/>
  <c r="BZ305" i="16"/>
  <c r="CE82" i="16"/>
  <c r="CB82" i="16"/>
  <c r="CA82" i="16"/>
  <c r="BU82" i="16"/>
  <c r="CC82" i="16"/>
  <c r="CL82" i="16"/>
  <c r="CF82" i="16"/>
  <c r="CG82" i="16" s="1"/>
  <c r="BZ82" i="16"/>
  <c r="CF59" i="16"/>
  <c r="CL265" i="16"/>
  <c r="CF321" i="16"/>
  <c r="BZ365" i="16"/>
  <c r="CA272" i="16"/>
  <c r="BU296" i="16"/>
  <c r="CA498" i="16"/>
  <c r="CB186" i="16"/>
  <c r="CC167" i="16"/>
  <c r="CF353" i="16"/>
  <c r="CG353" i="16" s="1"/>
  <c r="CC271" i="16"/>
  <c r="CE482" i="16"/>
  <c r="CA482" i="16"/>
  <c r="CB476" i="16"/>
  <c r="CA476" i="16"/>
  <c r="BZ393" i="16"/>
  <c r="CF393" i="16"/>
  <c r="CL393" i="16"/>
  <c r="CE393" i="16"/>
  <c r="CB393" i="16"/>
  <c r="BU393" i="16"/>
  <c r="CA393" i="16"/>
  <c r="CC393" i="16"/>
  <c r="CA86" i="16"/>
  <c r="BZ86" i="16"/>
  <c r="CB86" i="16"/>
  <c r="CF86" i="16"/>
  <c r="CE86" i="16"/>
  <c r="CC86" i="16"/>
  <c r="BU86" i="16"/>
  <c r="CL86" i="16"/>
  <c r="CE222" i="16"/>
  <c r="CC222" i="16"/>
  <c r="CB222" i="16"/>
  <c r="CF222" i="16"/>
  <c r="CL222" i="16"/>
  <c r="BZ222" i="16"/>
  <c r="BU222" i="16"/>
  <c r="CA222" i="16"/>
  <c r="BZ258" i="16"/>
  <c r="CF258" i="16"/>
  <c r="CB258" i="16"/>
  <c r="BU258" i="16"/>
  <c r="CC258" i="16"/>
  <c r="CA258" i="16"/>
  <c r="CE258" i="16"/>
  <c r="CL258" i="16"/>
  <c r="CB155" i="16"/>
  <c r="BU155" i="16"/>
  <c r="CA457" i="16"/>
  <c r="BU457" i="16"/>
  <c r="CB457" i="16"/>
  <c r="CC457" i="16"/>
  <c r="CF457" i="16"/>
  <c r="CE457" i="16"/>
  <c r="BZ457" i="16"/>
  <c r="CL457" i="16"/>
  <c r="CA145" i="16"/>
  <c r="CC145" i="16"/>
  <c r="CF145" i="16"/>
  <c r="CB145" i="16"/>
  <c r="CL145" i="16"/>
  <c r="CE145" i="16"/>
  <c r="BZ145" i="16"/>
  <c r="BU145" i="16"/>
  <c r="CE366" i="16"/>
  <c r="CC366" i="16"/>
  <c r="CF366" i="16"/>
  <c r="BZ366" i="16"/>
  <c r="CB366" i="16"/>
  <c r="CL366" i="16"/>
  <c r="BU366" i="16"/>
  <c r="CA366" i="16"/>
  <c r="CC292" i="16"/>
  <c r="CB292" i="16"/>
  <c r="CA292" i="16"/>
  <c r="CE292" i="16"/>
  <c r="BZ89" i="16"/>
  <c r="CF89" i="16"/>
  <c r="CB296" i="16"/>
  <c r="BZ265" i="16"/>
  <c r="CB321" i="16"/>
  <c r="CB353" i="16"/>
  <c r="CC63" i="16"/>
  <c r="CA289" i="16"/>
  <c r="CC289" i="16"/>
  <c r="CA63" i="16"/>
  <c r="BU63" i="16"/>
  <c r="CB305" i="16"/>
  <c r="BZ116" i="16"/>
  <c r="CL305" i="16"/>
  <c r="CE305" i="16"/>
  <c r="CA305" i="16"/>
  <c r="CC302" i="16"/>
  <c r="CF302" i="16"/>
  <c r="BZ302" i="16"/>
  <c r="CE302" i="16"/>
  <c r="CL302" i="16"/>
  <c r="CB302" i="16"/>
  <c r="CA302" i="16"/>
  <c r="BU302" i="16"/>
  <c r="CE111" i="16"/>
  <c r="CC111" i="16"/>
  <c r="BZ111" i="16"/>
  <c r="CB111" i="16"/>
  <c r="CL111" i="16"/>
  <c r="BU111" i="16"/>
  <c r="CF111" i="16"/>
  <c r="CA111" i="16"/>
  <c r="CE384" i="16"/>
  <c r="BZ384" i="16"/>
  <c r="BU384" i="16"/>
  <c r="CC384" i="16"/>
  <c r="CB384" i="16"/>
  <c r="CF384" i="16"/>
  <c r="CG385" i="16" s="1"/>
  <c r="CA384" i="16"/>
  <c r="CL384" i="16"/>
  <c r="BZ9" i="16"/>
  <c r="CE9" i="16"/>
  <c r="CC451" i="16"/>
  <c r="CA451" i="16"/>
  <c r="BZ451" i="16"/>
  <c r="CE451" i="16"/>
  <c r="BU451" i="16"/>
  <c r="CL451" i="16"/>
  <c r="CF451" i="16"/>
  <c r="CB451" i="16"/>
  <c r="CA237" i="16"/>
  <c r="CE237" i="16"/>
  <c r="CL73" i="16"/>
  <c r="CB73" i="16"/>
  <c r="BU73" i="16"/>
  <c r="CA73" i="16"/>
  <c r="CC73" i="16"/>
  <c r="BZ73" i="16"/>
  <c r="CF267" i="16"/>
  <c r="CG267" i="16" s="1"/>
  <c r="BU267" i="16"/>
  <c r="CC267" i="16"/>
  <c r="BZ267" i="16"/>
  <c r="CE267" i="16"/>
  <c r="CL267" i="16"/>
  <c r="CB267" i="16"/>
  <c r="CA267" i="16"/>
  <c r="CE141" i="16"/>
  <c r="CB141" i="16"/>
  <c r="BZ141" i="16"/>
  <c r="CF438" i="16"/>
  <c r="BU438" i="16"/>
  <c r="BZ438" i="16"/>
  <c r="CC438" i="16"/>
  <c r="CA438" i="16"/>
  <c r="CL438" i="16"/>
  <c r="CE438" i="16"/>
  <c r="CB438" i="16"/>
  <c r="BZ106" i="16"/>
  <c r="BU106" i="16"/>
  <c r="CB106" i="16"/>
  <c r="CE106" i="16"/>
  <c r="CA106" i="16"/>
  <c r="CC106" i="16"/>
  <c r="CE380" i="16"/>
  <c r="CL380" i="16"/>
  <c r="CB380" i="16"/>
  <c r="BZ380" i="16"/>
  <c r="CC380" i="16"/>
  <c r="CA380" i="16"/>
  <c r="BU380" i="16"/>
  <c r="CF380" i="16"/>
  <c r="CA58" i="16"/>
  <c r="CB58" i="16"/>
  <c r="CE58" i="16"/>
  <c r="CC58" i="16"/>
  <c r="CF58" i="16"/>
  <c r="CL58" i="16"/>
  <c r="BU58" i="16"/>
  <c r="BZ58" i="16"/>
  <c r="BU281" i="16"/>
  <c r="BZ281" i="16"/>
  <c r="CA281" i="16"/>
  <c r="CB281" i="16"/>
  <c r="CF281" i="16"/>
  <c r="CL281" i="16"/>
  <c r="CL367" i="16"/>
  <c r="CF367" i="16"/>
  <c r="CC367" i="16"/>
  <c r="CE367" i="16"/>
  <c r="CA367" i="16"/>
  <c r="BZ367" i="16"/>
  <c r="CB367" i="16"/>
  <c r="BU367" i="16"/>
  <c r="CF273" i="16"/>
  <c r="CB273" i="16"/>
  <c r="CC273" i="16"/>
  <c r="BU273" i="16"/>
  <c r="CA273" i="16"/>
  <c r="CE273" i="16"/>
  <c r="CL273" i="16"/>
  <c r="BZ273" i="16"/>
  <c r="CA343" i="16"/>
  <c r="CA474" i="16"/>
  <c r="BZ428" i="16"/>
  <c r="CF114" i="16"/>
  <c r="CE214" i="16"/>
  <c r="BZ102" i="16"/>
  <c r="CE474" i="16"/>
  <c r="CA428" i="16"/>
  <c r="BU114" i="16"/>
  <c r="CB214" i="16"/>
  <c r="CB102" i="16"/>
  <c r="BZ474" i="16"/>
  <c r="CA114" i="16"/>
  <c r="CF134" i="16"/>
  <c r="CG135" i="16" s="1"/>
  <c r="CF214" i="16"/>
  <c r="CC134" i="16"/>
  <c r="BU235" i="16"/>
  <c r="CC235" i="16"/>
  <c r="BU474" i="16"/>
  <c r="CB114" i="16"/>
  <c r="CB134" i="16"/>
  <c r="CL214" i="16"/>
  <c r="CE102" i="16"/>
  <c r="CL428" i="16"/>
  <c r="BU134" i="16"/>
  <c r="CL343" i="16"/>
  <c r="BU343" i="16"/>
  <c r="CB474" i="16"/>
  <c r="CA134" i="16"/>
  <c r="CA235" i="16"/>
  <c r="CC102" i="16"/>
  <c r="CF235" i="16"/>
  <c r="CL474" i="16"/>
  <c r="CE343" i="16"/>
  <c r="CC343" i="16"/>
  <c r="CA102" i="16"/>
  <c r="CE235" i="16"/>
  <c r="CR13" i="16"/>
  <c r="CE442" i="16"/>
  <c r="CB442" i="16"/>
  <c r="CF442" i="16"/>
  <c r="BU442" i="16"/>
  <c r="BZ442" i="16"/>
  <c r="CL442" i="16"/>
  <c r="CC442" i="16"/>
  <c r="CA442" i="16"/>
  <c r="CB343" i="16"/>
  <c r="BZ114" i="16"/>
  <c r="BU214" i="16"/>
  <c r="CF102" i="16"/>
  <c r="BZ343" i="16"/>
  <c r="CE428" i="16"/>
  <c r="CE114" i="16"/>
  <c r="CC214" i="16"/>
  <c r="CC428" i="16"/>
  <c r="CR16" i="16"/>
  <c r="CL102" i="16"/>
  <c r="CB204" i="16"/>
  <c r="CF204" i="16"/>
  <c r="CG204" i="16" s="1"/>
  <c r="CL97" i="16"/>
  <c r="BZ97" i="16"/>
  <c r="CL18" i="16"/>
  <c r="CA18" i="16"/>
  <c r="CL68" i="16"/>
  <c r="CE68" i="16"/>
  <c r="BZ68" i="16"/>
  <c r="CB68" i="16"/>
  <c r="CA68" i="16"/>
  <c r="BU68" i="16"/>
  <c r="CF68" i="16"/>
  <c r="CG69" i="16" s="1"/>
  <c r="CC68" i="16"/>
  <c r="CE287" i="16"/>
  <c r="BZ287" i="16"/>
  <c r="CC18" i="16"/>
  <c r="CE109" i="16"/>
  <c r="CC109" i="16"/>
  <c r="BU109" i="16"/>
  <c r="BZ109" i="16"/>
  <c r="CL109" i="16"/>
  <c r="CF109" i="16"/>
  <c r="CB109" i="16"/>
  <c r="CA109" i="16"/>
  <c r="BZ223" i="16"/>
  <c r="CA223" i="16"/>
  <c r="BU223" i="16"/>
  <c r="CB223" i="16"/>
  <c r="CC223" i="16"/>
  <c r="CF223" i="16"/>
  <c r="CL223" i="16"/>
  <c r="CE223" i="16"/>
  <c r="CE298" i="16"/>
  <c r="BZ298" i="16"/>
  <c r="CF298" i="16"/>
  <c r="CL298" i="16"/>
  <c r="CC298" i="16"/>
  <c r="CA298" i="16"/>
  <c r="BU298" i="16"/>
  <c r="CB298" i="16"/>
  <c r="BZ59" i="16"/>
  <c r="BU59" i="16"/>
  <c r="CL59" i="16"/>
  <c r="CA59" i="16"/>
  <c r="CC59" i="16"/>
  <c r="CE59" i="16"/>
  <c r="CA87" i="16"/>
  <c r="CL87" i="16"/>
  <c r="CF87" i="16"/>
  <c r="BZ87" i="16"/>
  <c r="BU87" i="16"/>
  <c r="CC87" i="16"/>
  <c r="CC316" i="16"/>
  <c r="CL316" i="16"/>
  <c r="BZ316" i="16"/>
  <c r="CB316" i="16"/>
  <c r="CA316" i="16"/>
  <c r="CF316" i="16"/>
  <c r="CE316" i="16"/>
  <c r="BU316" i="16"/>
  <c r="CR15" i="16"/>
  <c r="CA287" i="16"/>
  <c r="CA239" i="16"/>
  <c r="BU218" i="16"/>
  <c r="BZ218" i="16"/>
  <c r="CR11" i="16"/>
  <c r="CC433" i="16"/>
  <c r="CF481" i="16"/>
  <c r="BZ31" i="16"/>
  <c r="CQ12" i="16"/>
  <c r="CF394" i="16"/>
  <c r="CA11" i="16"/>
  <c r="CC287" i="16"/>
  <c r="CF461" i="16"/>
  <c r="CC137" i="16"/>
  <c r="CB247" i="16"/>
  <c r="CL409" i="16"/>
  <c r="CF361" i="16"/>
  <c r="CA465" i="16"/>
  <c r="CL465" i="16"/>
  <c r="CL133" i="16"/>
  <c r="BZ133" i="16"/>
  <c r="CB133" i="16"/>
  <c r="CA133" i="16"/>
  <c r="CC133" i="16"/>
  <c r="CF133" i="16"/>
  <c r="BU133" i="16"/>
  <c r="CE133" i="16"/>
  <c r="BZ182" i="16"/>
  <c r="CF182" i="16"/>
  <c r="CP16" i="16"/>
  <c r="CE46" i="16"/>
  <c r="CQ16" i="16"/>
  <c r="CP13" i="16"/>
  <c r="CB481" i="16"/>
  <c r="CC394" i="16"/>
  <c r="CE11" i="16"/>
  <c r="BZ239" i="16"/>
  <c r="BZ494" i="16"/>
  <c r="CB18" i="16"/>
  <c r="CA100" i="16"/>
  <c r="CC100" i="16"/>
  <c r="BZ100" i="16"/>
  <c r="CB100" i="16"/>
  <c r="CF100" i="16"/>
  <c r="CL100" i="16"/>
  <c r="CE100" i="16"/>
  <c r="BU100" i="16"/>
  <c r="CB418" i="16"/>
  <c r="CC418" i="16"/>
  <c r="CL359" i="16"/>
  <c r="CB359" i="16"/>
  <c r="CA359" i="16"/>
  <c r="CE359" i="16"/>
  <c r="CC359" i="16"/>
  <c r="CF359" i="16"/>
  <c r="BZ359" i="16"/>
  <c r="BU359" i="16"/>
  <c r="CA38" i="16"/>
  <c r="CC38" i="16"/>
  <c r="CL38" i="16"/>
  <c r="BZ38" i="16"/>
  <c r="CE38" i="16"/>
  <c r="BU38" i="16"/>
  <c r="CB38" i="16"/>
  <c r="CF38" i="16"/>
  <c r="CB10" i="16"/>
  <c r="BZ10" i="16"/>
  <c r="CC10" i="16"/>
  <c r="CA10" i="16"/>
  <c r="CE10" i="16"/>
  <c r="CB350" i="16"/>
  <c r="CE350" i="16"/>
  <c r="BU175" i="16"/>
  <c r="CF175" i="16"/>
  <c r="CA175" i="16"/>
  <c r="CE175" i="16"/>
  <c r="CL175" i="16"/>
  <c r="CA349" i="16"/>
  <c r="BU349" i="16"/>
  <c r="CL349" i="16"/>
  <c r="BZ349" i="16"/>
  <c r="CC349" i="16"/>
  <c r="CF349" i="16"/>
  <c r="CL239" i="16"/>
  <c r="CC239" i="16"/>
  <c r="CA218" i="16"/>
  <c r="CB394" i="16"/>
  <c r="CB139" i="16"/>
  <c r="CL139" i="16"/>
  <c r="BU139" i="16"/>
  <c r="CF139" i="16"/>
  <c r="CC139" i="16"/>
  <c r="BZ139" i="16"/>
  <c r="CA49" i="16"/>
  <c r="CB49" i="16"/>
  <c r="CF49" i="16"/>
  <c r="BZ49" i="16"/>
  <c r="CE49" i="16"/>
  <c r="CL49" i="16"/>
  <c r="BU49" i="16"/>
  <c r="CC49" i="16"/>
  <c r="CA436" i="16"/>
  <c r="BU436" i="16"/>
  <c r="BZ436" i="16"/>
  <c r="CC436" i="16"/>
  <c r="CB436" i="16"/>
  <c r="CL436" i="16"/>
  <c r="CF173" i="16"/>
  <c r="CE173" i="16"/>
  <c r="CC228" i="16"/>
  <c r="CA228" i="16"/>
  <c r="CE228" i="16"/>
  <c r="CB228" i="16"/>
  <c r="BZ228" i="16"/>
  <c r="CL228" i="16"/>
  <c r="CE488" i="16"/>
  <c r="CL488" i="16"/>
  <c r="CC488" i="16"/>
  <c r="BZ488" i="16"/>
  <c r="CB488" i="16"/>
  <c r="CF488" i="16"/>
  <c r="CA488" i="16"/>
  <c r="BU488" i="16"/>
  <c r="CQ13" i="16"/>
  <c r="CA481" i="16"/>
  <c r="CE98" i="16"/>
  <c r="CA98" i="16"/>
  <c r="CL98" i="16"/>
  <c r="CF98" i="16"/>
  <c r="CC98" i="16"/>
  <c r="CL46" i="16"/>
  <c r="CA489" i="16"/>
  <c r="CF159" i="16"/>
  <c r="CP11" i="16"/>
  <c r="CB218" i="16"/>
  <c r="CC322" i="16"/>
  <c r="BZ481" i="16"/>
  <c r="CA31" i="16"/>
  <c r="CE394" i="16"/>
  <c r="CF11" i="16"/>
  <c r="CB137" i="16"/>
  <c r="CF494" i="16"/>
  <c r="CE18" i="16"/>
  <c r="BU18" i="16"/>
  <c r="CB466" i="16"/>
  <c r="CC466" i="16"/>
  <c r="CF395" i="16"/>
  <c r="CB395" i="16"/>
  <c r="CA420" i="16"/>
  <c r="BU420" i="16"/>
  <c r="CE420" i="16"/>
  <c r="CL420" i="16"/>
  <c r="CA249" i="16"/>
  <c r="CB249" i="16"/>
  <c r="BZ249" i="16"/>
  <c r="CL249" i="16"/>
  <c r="BU249" i="16"/>
  <c r="CF249" i="16"/>
  <c r="CE249" i="16"/>
  <c r="CC249" i="16"/>
  <c r="BU501" i="16"/>
  <c r="CF501" i="16"/>
  <c r="CL501" i="16"/>
  <c r="BZ501" i="16"/>
  <c r="CB501" i="16"/>
  <c r="CC501" i="16"/>
  <c r="CA501" i="16"/>
  <c r="CE501" i="16"/>
  <c r="CB64" i="16"/>
  <c r="CL64" i="16"/>
  <c r="CE322" i="16"/>
  <c r="BZ247" i="16"/>
  <c r="CF247" i="16"/>
  <c r="BZ46" i="16"/>
  <c r="CL489" i="16"/>
  <c r="BZ159" i="16"/>
  <c r="CP14" i="16"/>
  <c r="CF322" i="16"/>
  <c r="CG323" i="16" s="1"/>
  <c r="BU481" i="16"/>
  <c r="CE31" i="16"/>
  <c r="BU394" i="16"/>
  <c r="CB461" i="16"/>
  <c r="CL173" i="16"/>
  <c r="BZ242" i="16"/>
  <c r="CE242" i="16"/>
  <c r="CB242" i="16"/>
  <c r="CA242" i="16"/>
  <c r="CC242" i="16"/>
  <c r="BU242" i="16"/>
  <c r="CL242" i="16"/>
  <c r="CF242" i="16"/>
  <c r="CL405" i="16"/>
  <c r="CF405" i="16"/>
  <c r="CC170" i="16"/>
  <c r="CB170" i="16"/>
  <c r="CC468" i="16"/>
  <c r="CA468" i="16"/>
  <c r="CE468" i="16"/>
  <c r="CF468" i="16"/>
  <c r="CE297" i="16"/>
  <c r="CF297" i="16"/>
  <c r="CF220" i="16"/>
  <c r="CA220" i="16"/>
  <c r="CE220" i="16"/>
  <c r="CC220" i="16"/>
  <c r="CB220" i="16"/>
  <c r="BU220" i="16"/>
  <c r="CL220" i="16"/>
  <c r="BZ220" i="16"/>
  <c r="CB14" i="16"/>
  <c r="CA14" i="16"/>
  <c r="CL14" i="16"/>
  <c r="CF14" i="16"/>
  <c r="CC14" i="16"/>
  <c r="BZ14" i="16"/>
  <c r="CE14" i="16"/>
  <c r="BU14" i="16"/>
  <c r="CA46" i="16"/>
  <c r="CE489" i="16"/>
  <c r="BU159" i="16"/>
  <c r="BZ433" i="16"/>
  <c r="CB322" i="16"/>
  <c r="CL481" i="16"/>
  <c r="CL31" i="16"/>
  <c r="BZ394" i="16"/>
  <c r="BU137" i="16"/>
  <c r="CA247" i="16"/>
  <c r="BU247" i="16"/>
  <c r="CC247" i="16"/>
  <c r="CE239" i="16"/>
  <c r="CL361" i="16"/>
  <c r="BZ173" i="16"/>
  <c r="CL134" i="16"/>
  <c r="BZ134" i="16"/>
  <c r="BZ235" i="16"/>
  <c r="CL235" i="16"/>
  <c r="CA157" i="16"/>
  <c r="BZ157" i="16"/>
  <c r="CE157" i="16"/>
  <c r="CC157" i="16"/>
  <c r="BU157" i="16"/>
  <c r="CF157" i="16"/>
  <c r="CB157" i="16"/>
  <c r="CL157" i="16"/>
  <c r="CF193" i="16"/>
  <c r="CL193" i="16"/>
  <c r="CC193" i="16"/>
  <c r="BU193" i="16"/>
  <c r="BZ193" i="16"/>
  <c r="CE193" i="16"/>
  <c r="CB193" i="16"/>
  <c r="CA193" i="16"/>
  <c r="BZ256" i="16"/>
  <c r="CL256" i="16"/>
  <c r="CF256" i="16"/>
  <c r="CB256" i="16"/>
  <c r="CE256" i="16"/>
  <c r="CC256" i="16"/>
  <c r="BU256" i="16"/>
  <c r="CA256" i="16"/>
  <c r="CE185" i="16"/>
  <c r="BZ185" i="16"/>
  <c r="CL185" i="16"/>
  <c r="CB185" i="16"/>
  <c r="CC185" i="16"/>
  <c r="CA185" i="16"/>
  <c r="CF185" i="16"/>
  <c r="BU185" i="16"/>
  <c r="BZ120" i="16"/>
  <c r="CC120" i="16"/>
  <c r="CE120" i="16"/>
  <c r="CB120" i="16"/>
  <c r="CF120" i="16"/>
  <c r="CL120" i="16"/>
  <c r="BU120" i="16"/>
  <c r="CA120" i="16"/>
  <c r="BZ377" i="16"/>
  <c r="CA377" i="16"/>
  <c r="CF377" i="16"/>
  <c r="CL377" i="16"/>
  <c r="CE377" i="16"/>
  <c r="CB377" i="16"/>
  <c r="CC377" i="16"/>
  <c r="BU377" i="16"/>
  <c r="CC46" i="16"/>
  <c r="BZ489" i="16"/>
  <c r="CA159" i="16"/>
  <c r="CB97" i="16"/>
  <c r="CF433" i="16"/>
  <c r="CL322" i="16"/>
  <c r="CE481" i="16"/>
  <c r="CF31" i="16"/>
  <c r="CL394" i="16"/>
  <c r="CC494" i="16"/>
  <c r="CB409" i="16"/>
  <c r="CE361" i="16"/>
  <c r="CE125" i="16"/>
  <c r="CC125" i="16"/>
  <c r="BZ125" i="16"/>
  <c r="BU125" i="16"/>
  <c r="BU402" i="16"/>
  <c r="CB402" i="16"/>
  <c r="CA402" i="16"/>
  <c r="CL402" i="16"/>
  <c r="BZ402" i="16"/>
  <c r="CE402" i="16"/>
  <c r="CF402" i="16"/>
  <c r="CC402" i="16"/>
  <c r="BZ161" i="16"/>
  <c r="CF161" i="16"/>
  <c r="CL453" i="16"/>
  <c r="CE453" i="16"/>
  <c r="BZ453" i="16"/>
  <c r="BU453" i="16"/>
  <c r="CF453" i="16"/>
  <c r="CB453" i="16"/>
  <c r="CA453" i="16"/>
  <c r="CC453" i="16"/>
  <c r="CE467" i="16"/>
  <c r="CB467" i="16"/>
  <c r="CA467" i="16"/>
  <c r="CF467" i="16"/>
  <c r="BZ467" i="16"/>
  <c r="BU467" i="16"/>
  <c r="CL467" i="16"/>
  <c r="CC467" i="16"/>
  <c r="CR12" i="16"/>
  <c r="CB46" i="16"/>
  <c r="CB489" i="16"/>
  <c r="CL159" i="16"/>
  <c r="CQ11" i="16"/>
  <c r="CF97" i="16"/>
  <c r="CB433" i="16"/>
  <c r="CA322" i="16"/>
  <c r="CE494" i="16"/>
  <c r="CF287" i="16"/>
  <c r="BU173" i="16"/>
  <c r="CC75" i="16"/>
  <c r="BU75" i="16"/>
  <c r="BZ75" i="16"/>
  <c r="CA75" i="16"/>
  <c r="CL75" i="16"/>
  <c r="CB75" i="16"/>
  <c r="CF75" i="16"/>
  <c r="CE75" i="16"/>
  <c r="CB431" i="16"/>
  <c r="CA431" i="16"/>
  <c r="BU354" i="16"/>
  <c r="CC354" i="16"/>
  <c r="CE354" i="16"/>
  <c r="CA354" i="16"/>
  <c r="BZ354" i="16"/>
  <c r="CB354" i="16"/>
  <c r="CL354" i="16"/>
  <c r="CF354" i="16"/>
  <c r="CL424" i="16"/>
  <c r="BZ424" i="16"/>
  <c r="CC424" i="16"/>
  <c r="CA424" i="16"/>
  <c r="CF424" i="16"/>
  <c r="CB127" i="16"/>
  <c r="CE127" i="16"/>
  <c r="CL341" i="16"/>
  <c r="BZ341" i="16"/>
  <c r="CB287" i="16"/>
  <c r="CE97" i="16"/>
  <c r="CF46" i="16"/>
  <c r="CR14" i="16"/>
  <c r="CC489" i="16"/>
  <c r="CC97" i="16"/>
  <c r="BZ98" i="16"/>
  <c r="BZ322" i="16"/>
  <c r="CB11" i="16"/>
  <c r="CB494" i="16"/>
  <c r="CL287" i="16"/>
  <c r="CL461" i="16"/>
  <c r="CP12" i="16"/>
  <c r="BU409" i="16"/>
  <c r="CF218" i="16"/>
  <c r="CG219" i="16" s="1"/>
  <c r="BU239" i="16"/>
  <c r="CC361" i="16"/>
  <c r="CC173" i="16"/>
  <c r="BZ361" i="16"/>
  <c r="CF231" i="16"/>
  <c r="CA231" i="16"/>
  <c r="BU231" i="16"/>
  <c r="BZ231" i="16"/>
  <c r="CB231" i="16"/>
  <c r="CL231" i="16"/>
  <c r="CE231" i="16"/>
  <c r="CC231" i="16"/>
  <c r="CC191" i="16"/>
  <c r="CB191" i="16"/>
  <c r="CA191" i="16"/>
  <c r="BZ191" i="16"/>
  <c r="CF191" i="16"/>
  <c r="CL191" i="16"/>
  <c r="CE191" i="16"/>
  <c r="BU191" i="16"/>
  <c r="CE371" i="16"/>
  <c r="CA371" i="16"/>
  <c r="CC371" i="16"/>
  <c r="CF371" i="16"/>
  <c r="BZ371" i="16"/>
  <c r="CB371" i="16"/>
  <c r="BU371" i="16"/>
  <c r="CL371" i="16"/>
  <c r="CA233" i="16"/>
  <c r="CC233" i="16"/>
  <c r="BU233" i="16"/>
  <c r="CL30" i="16"/>
  <c r="CB30" i="16"/>
  <c r="BZ30" i="16"/>
  <c r="CA30" i="16"/>
  <c r="CC30" i="16"/>
  <c r="CF30" i="16"/>
  <c r="BU30" i="16"/>
  <c r="CE30" i="16"/>
  <c r="BU318" i="16"/>
  <c r="CE318" i="16"/>
  <c r="CA318" i="16"/>
  <c r="BZ318" i="16"/>
  <c r="CC318" i="16"/>
  <c r="CB318" i="16"/>
  <c r="CF318" i="16"/>
  <c r="CL318" i="16"/>
  <c r="CQ15" i="16"/>
  <c r="CP15" i="16"/>
  <c r="BU97" i="16"/>
  <c r="CB98" i="16"/>
  <c r="BU287" i="16"/>
  <c r="CL247" i="16"/>
  <c r="CF239" i="16"/>
  <c r="BZ18" i="16"/>
  <c r="CE79" i="16"/>
  <c r="BU79" i="16"/>
  <c r="CF79" i="16"/>
  <c r="CL79" i="16"/>
  <c r="CC79" i="16"/>
  <c r="CB79" i="16"/>
  <c r="BZ79" i="16"/>
  <c r="CA79" i="16"/>
  <c r="CC415" i="16"/>
  <c r="CL415" i="16"/>
  <c r="CE415" i="16"/>
  <c r="BZ415" i="16"/>
  <c r="CF415" i="16"/>
  <c r="CB415" i="16"/>
  <c r="CF411" i="16"/>
  <c r="CA411" i="16"/>
  <c r="BU411" i="16"/>
  <c r="CB411" i="16"/>
  <c r="CE411" i="16"/>
  <c r="CC411" i="16"/>
  <c r="BZ411" i="16"/>
  <c r="CL411" i="16"/>
  <c r="BZ48" i="16"/>
  <c r="CF48" i="16"/>
  <c r="CA48" i="16"/>
  <c r="CB48" i="16"/>
  <c r="CL48" i="16"/>
  <c r="CE48" i="16"/>
  <c r="CC48" i="16"/>
  <c r="BU48" i="16"/>
  <c r="CB499" i="16"/>
  <c r="CE499" i="16"/>
  <c r="CC499" i="16"/>
  <c r="BZ499" i="16"/>
  <c r="CF499" i="16"/>
  <c r="CA499" i="16"/>
  <c r="CL499" i="16"/>
  <c r="BU499" i="16"/>
  <c r="CF400" i="16"/>
  <c r="CL400" i="16"/>
  <c r="CE400" i="16"/>
  <c r="BZ400" i="16"/>
  <c r="CA400" i="16"/>
  <c r="CB400" i="16"/>
  <c r="BU400" i="16"/>
  <c r="CC400" i="16"/>
  <c r="BI11" i="16"/>
  <c r="BL11" i="16" s="1"/>
  <c r="A37" i="16"/>
  <c r="BP10" i="16" s="1"/>
  <c r="CA71" i="16"/>
  <c r="CE71" i="16"/>
  <c r="BU71" i="16"/>
  <c r="CF71" i="16"/>
  <c r="CC71" i="16"/>
  <c r="CL71" i="16"/>
  <c r="BZ71" i="16"/>
  <c r="CB71" i="16"/>
  <c r="CC176" i="16"/>
  <c r="BZ176" i="16"/>
  <c r="CL176" i="16"/>
  <c r="BU176" i="16"/>
  <c r="CE319" i="16"/>
  <c r="BU319" i="16"/>
  <c r="CF319" i="16"/>
  <c r="CB319" i="16"/>
  <c r="CL319" i="16"/>
  <c r="BZ319" i="16"/>
  <c r="CC319" i="16"/>
  <c r="CA319" i="16"/>
  <c r="CL130" i="16"/>
  <c r="CE130" i="16"/>
  <c r="CF130" i="16"/>
  <c r="CA130" i="16"/>
  <c r="CB130" i="16"/>
  <c r="BU130" i="16"/>
  <c r="CC130" i="16"/>
  <c r="BZ130" i="16"/>
  <c r="BZ390" i="16"/>
  <c r="CF176" i="16"/>
  <c r="CG343" i="16"/>
  <c r="CQ14" i="16"/>
  <c r="CE390" i="16"/>
  <c r="CA176" i="16"/>
  <c r="CF390" i="16"/>
  <c r="CA390" i="16"/>
  <c r="CC251" i="16"/>
  <c r="CL251" i="16"/>
  <c r="CF251" i="16"/>
  <c r="CA251" i="16"/>
  <c r="CE251" i="16"/>
  <c r="BU251" i="16"/>
  <c r="CL390" i="16"/>
  <c r="CE176" i="16"/>
  <c r="CE159" i="16"/>
  <c r="CC159" i="16"/>
  <c r="BP3" i="16"/>
  <c r="BR5" i="16"/>
  <c r="BY292" i="16"/>
  <c r="BR2" i="16"/>
  <c r="CG167" i="16"/>
  <c r="BR3" i="16"/>
  <c r="BM4" i="16"/>
  <c r="BM5" i="16"/>
  <c r="CG244" i="16"/>
  <c r="BP6" i="16"/>
  <c r="BQ2" i="16"/>
  <c r="BP4" i="16"/>
  <c r="BQ6" i="16"/>
  <c r="BP2" i="16"/>
  <c r="BL2" i="16"/>
  <c r="BP5" i="16"/>
  <c r="BL5" i="16"/>
  <c r="CG421" i="16"/>
  <c r="BK3" i="16"/>
  <c r="BM6" i="16"/>
  <c r="BL4" i="16"/>
  <c r="BK2" i="16"/>
  <c r="BR4" i="16"/>
  <c r="BQ4" i="16"/>
  <c r="BK5" i="16"/>
  <c r="BR6" i="16"/>
  <c r="BL3" i="16"/>
  <c r="BN3" i="16" s="1"/>
  <c r="BK4" i="16"/>
  <c r="BM2" i="16"/>
  <c r="BK6" i="16"/>
  <c r="BQ5" i="16"/>
  <c r="BC489" i="16"/>
  <c r="BE57" i="16"/>
  <c r="BC463" i="16"/>
  <c r="BC200" i="16"/>
  <c r="BE279" i="16"/>
  <c r="BC261" i="16"/>
  <c r="BC448" i="16"/>
  <c r="BE314" i="16"/>
  <c r="BD97" i="16"/>
  <c r="BE230" i="16"/>
  <c r="BC297" i="16"/>
  <c r="BD107" i="16"/>
  <c r="BC382" i="16"/>
  <c r="BD147" i="16"/>
  <c r="BD490" i="16"/>
  <c r="BC215" i="16"/>
  <c r="BD55" i="16"/>
  <c r="BD438" i="16"/>
  <c r="BE353" i="16"/>
  <c r="BC388" i="16"/>
  <c r="BD342" i="16"/>
  <c r="BC305" i="16"/>
  <c r="BE164" i="16"/>
  <c r="BC28" i="16"/>
  <c r="BC97" i="16"/>
  <c r="BD160" i="16"/>
  <c r="BD223" i="16"/>
  <c r="BC233" i="16"/>
  <c r="BD141" i="16"/>
  <c r="BE165" i="16"/>
  <c r="BE484" i="16"/>
  <c r="BE492" i="16"/>
  <c r="BD401" i="16"/>
  <c r="BD292" i="16"/>
  <c r="BD415" i="16"/>
  <c r="BE263" i="16"/>
  <c r="BC59" i="16"/>
  <c r="BC7" i="16"/>
  <c r="BD191" i="16"/>
  <c r="BD429" i="16"/>
  <c r="BE439" i="16"/>
  <c r="BD145" i="16"/>
  <c r="BE192" i="16"/>
  <c r="BE326" i="16"/>
  <c r="BC132" i="16"/>
  <c r="BC5" i="16"/>
  <c r="BD124" i="16"/>
  <c r="BD181" i="16"/>
  <c r="BD387" i="16"/>
  <c r="BE315" i="16"/>
  <c r="BC34" i="16"/>
  <c r="BC60" i="16"/>
  <c r="BC258" i="16"/>
  <c r="BC335" i="16"/>
  <c r="BE441" i="16"/>
  <c r="BC357" i="16"/>
  <c r="BD306" i="16"/>
  <c r="BD60" i="16"/>
  <c r="BD316" i="16"/>
  <c r="BC427" i="16"/>
  <c r="BE92" i="16"/>
  <c r="BD414" i="16"/>
  <c r="BE190" i="16"/>
  <c r="BE138" i="16"/>
  <c r="BE132" i="16"/>
  <c r="BD65" i="16"/>
  <c r="BC38" i="16"/>
  <c r="BE106" i="16"/>
  <c r="BE316" i="16"/>
  <c r="BD137" i="16"/>
  <c r="BC491" i="16"/>
  <c r="BC14" i="16"/>
  <c r="BC488" i="16"/>
  <c r="BE308" i="16"/>
  <c r="BD495" i="16"/>
  <c r="BE476" i="16"/>
  <c r="BD152" i="16"/>
  <c r="BD46" i="16"/>
  <c r="BC394" i="16"/>
  <c r="BE140" i="16"/>
  <c r="BD307" i="16"/>
  <c r="BD182" i="16"/>
  <c r="BD80" i="16"/>
  <c r="BD400" i="16"/>
  <c r="BC192" i="16"/>
  <c r="BE133" i="16"/>
  <c r="BE88" i="16"/>
  <c r="BE68" i="16"/>
  <c r="BC162" i="16"/>
  <c r="BE382" i="16"/>
  <c r="BD412" i="16"/>
  <c r="BD420" i="16"/>
  <c r="BE261" i="16"/>
  <c r="BC310" i="16"/>
  <c r="BE194" i="16"/>
  <c r="BD295" i="16"/>
  <c r="BD177" i="16"/>
  <c r="BD378" i="16"/>
  <c r="BC349" i="16"/>
  <c r="BE264" i="16"/>
  <c r="BC177" i="16"/>
  <c r="BD262" i="16"/>
  <c r="BD257" i="16"/>
  <c r="BD283" i="16"/>
  <c r="BE167" i="16"/>
  <c r="BC113" i="16"/>
  <c r="BC410" i="16"/>
  <c r="BC76" i="16"/>
  <c r="BE493" i="16"/>
  <c r="BE65" i="16"/>
  <c r="BE321" i="16"/>
  <c r="BE105" i="16"/>
  <c r="BE62" i="16"/>
  <c r="BE177" i="16"/>
  <c r="BE225" i="16"/>
  <c r="BC421" i="16"/>
  <c r="BC44" i="16"/>
  <c r="BD367" i="16"/>
  <c r="BC341" i="16"/>
  <c r="BD246" i="16"/>
  <c r="BE407" i="16"/>
  <c r="BE488" i="16"/>
  <c r="BD454" i="16"/>
  <c r="BE36" i="16"/>
  <c r="BD104" i="16"/>
  <c r="BD406" i="16"/>
  <c r="BE370" i="16"/>
  <c r="BC257" i="16"/>
  <c r="BE284" i="16"/>
  <c r="BC397" i="16"/>
  <c r="BD423" i="16"/>
  <c r="BC161" i="16"/>
  <c r="BE42" i="16"/>
  <c r="BC80" i="16"/>
  <c r="BC198" i="16"/>
  <c r="BD350" i="16"/>
  <c r="BC327" i="16"/>
  <c r="BD494" i="16"/>
  <c r="BE421" i="16"/>
  <c r="BD393" i="16"/>
  <c r="BE347" i="16"/>
  <c r="BC197" i="16"/>
  <c r="BD112" i="16"/>
  <c r="BD326" i="16"/>
  <c r="BE37" i="16"/>
  <c r="BE430" i="16"/>
  <c r="BC360" i="16"/>
  <c r="BE361" i="16"/>
  <c r="BC351" i="16"/>
  <c r="BC384" i="16"/>
  <c r="BE489" i="16"/>
  <c r="BC87" i="16"/>
  <c r="BD62" i="16"/>
  <c r="BE469" i="16"/>
  <c r="BD201" i="16"/>
  <c r="BE369" i="16"/>
  <c r="BD186" i="16"/>
  <c r="BE295" i="16"/>
  <c r="BC414" i="16"/>
  <c r="BC183" i="16"/>
  <c r="BC68" i="16"/>
  <c r="BD444" i="16"/>
  <c r="BE313" i="16"/>
  <c r="BE428" i="16"/>
  <c r="BD478" i="16"/>
  <c r="BD487" i="16"/>
  <c r="BC246" i="16"/>
  <c r="BC440" i="16"/>
  <c r="BE296" i="16"/>
  <c r="BC100" i="16"/>
  <c r="BD477" i="16"/>
  <c r="BD347" i="16"/>
  <c r="BC61" i="16"/>
  <c r="BD52" i="16"/>
  <c r="BE306" i="16"/>
  <c r="BD278" i="16"/>
  <c r="BC71" i="16"/>
  <c r="BE411" i="16"/>
  <c r="BE101" i="16"/>
  <c r="BD235" i="16"/>
  <c r="BC176" i="16"/>
  <c r="BE174" i="16"/>
  <c r="BC172" i="16"/>
  <c r="BE280" i="16"/>
  <c r="BC52" i="16"/>
  <c r="BE274" i="16"/>
  <c r="BD239" i="16"/>
  <c r="BD319" i="16"/>
  <c r="BC186" i="16"/>
  <c r="BD473" i="16"/>
  <c r="BC98" i="16"/>
  <c r="BC241" i="16"/>
  <c r="BC315" i="16"/>
  <c r="BE334" i="16"/>
  <c r="BC242" i="16"/>
  <c r="BE151" i="16"/>
  <c r="BE472" i="16"/>
  <c r="BC284" i="16"/>
  <c r="BD329" i="16"/>
  <c r="BD353" i="16"/>
  <c r="BE20" i="16"/>
  <c r="BC20" i="16"/>
  <c r="BD82" i="16"/>
  <c r="BE319" i="16"/>
  <c r="BE481" i="16"/>
  <c r="BE332" i="16"/>
  <c r="BC331" i="16"/>
  <c r="BC450" i="16"/>
  <c r="BE349" i="16"/>
  <c r="BC116" i="16"/>
  <c r="BC134" i="16"/>
  <c r="BE125" i="16"/>
  <c r="BD373" i="16"/>
  <c r="BE2" i="16"/>
  <c r="BC271" i="16"/>
  <c r="BE97" i="16"/>
  <c r="BE431" i="16"/>
  <c r="BC153" i="16"/>
  <c r="BC375" i="16"/>
  <c r="BE477" i="16"/>
  <c r="BE150" i="16"/>
  <c r="BE402" i="16"/>
  <c r="BC383" i="16"/>
  <c r="BE433" i="16"/>
  <c r="BE221" i="16"/>
  <c r="BE112" i="16"/>
  <c r="BC425" i="16"/>
  <c r="BD195" i="16"/>
  <c r="BD163" i="16"/>
  <c r="BC370" i="16"/>
  <c r="BE223" i="16"/>
  <c r="BE114" i="16"/>
  <c r="BE487" i="16"/>
  <c r="BC22" i="16"/>
  <c r="BE422" i="16"/>
  <c r="BD210" i="16"/>
  <c r="BC412" i="16"/>
  <c r="BC300" i="16"/>
  <c r="BE41" i="16"/>
  <c r="BC208" i="16"/>
  <c r="BE478" i="16"/>
  <c r="BE115" i="16"/>
  <c r="BE437" i="16"/>
  <c r="BE449" i="16"/>
  <c r="BD375" i="16"/>
  <c r="BC124" i="16"/>
  <c r="BE501" i="16"/>
  <c r="BD445" i="16"/>
  <c r="BC160" i="16"/>
  <c r="BD431" i="16"/>
  <c r="BC151" i="16"/>
  <c r="BC92" i="16"/>
  <c r="BE373" i="16"/>
  <c r="BC321" i="16"/>
  <c r="BE340" i="16"/>
  <c r="BC348" i="16"/>
  <c r="BC146" i="16"/>
  <c r="BE28" i="16"/>
  <c r="BD483" i="16"/>
  <c r="BC106" i="16"/>
  <c r="BE162" i="16"/>
  <c r="BC474" i="16"/>
  <c r="BD251" i="16"/>
  <c r="BD75" i="16"/>
  <c r="BD28" i="16"/>
  <c r="BE242" i="16"/>
  <c r="BD469" i="16"/>
  <c r="BC478" i="16"/>
  <c r="BD237" i="16"/>
  <c r="BD302" i="16"/>
  <c r="BE113" i="16"/>
  <c r="BD209" i="16"/>
  <c r="BD42" i="16"/>
  <c r="BD296" i="16"/>
  <c r="BD359" i="16"/>
  <c r="BC214" i="16"/>
  <c r="BE309" i="16"/>
  <c r="BC150" i="16"/>
  <c r="BC430" i="16"/>
  <c r="BE129" i="16"/>
  <c r="BE491" i="16"/>
  <c r="BC452" i="16"/>
  <c r="BD14" i="16"/>
  <c r="BD88" i="16"/>
  <c r="BD168" i="16"/>
  <c r="BE110" i="16"/>
  <c r="BD72" i="16"/>
  <c r="BE255" i="16"/>
  <c r="BC264" i="16"/>
  <c r="BC364" i="16"/>
  <c r="BC265" i="16"/>
  <c r="BE302" i="16"/>
  <c r="BE355" i="16"/>
  <c r="BD366" i="16"/>
  <c r="BC144" i="16"/>
  <c r="BE414" i="16"/>
  <c r="BC262" i="16"/>
  <c r="BE63" i="16"/>
  <c r="BE346" i="16"/>
  <c r="BC256" i="16"/>
  <c r="BC304" i="16"/>
  <c r="BE436" i="16"/>
  <c r="BD392" i="16"/>
  <c r="BE103" i="16"/>
  <c r="BC64" i="16"/>
  <c r="BD243" i="16"/>
  <c r="BD391" i="16"/>
  <c r="BE228" i="16"/>
  <c r="BC79" i="16"/>
  <c r="BC210" i="16"/>
  <c r="BD396" i="16"/>
  <c r="BE176" i="16"/>
  <c r="BC159" i="16"/>
  <c r="BE45" i="16"/>
  <c r="BD218" i="16"/>
  <c r="BE24" i="16"/>
  <c r="BC457" i="16"/>
  <c r="BC439" i="16"/>
  <c r="BC207" i="16"/>
  <c r="BC171" i="16"/>
  <c r="BE23" i="16"/>
  <c r="BC471" i="16"/>
  <c r="BE226" i="16"/>
  <c r="BE454" i="16"/>
  <c r="BE79" i="16"/>
  <c r="BC236" i="16"/>
  <c r="BE322" i="16"/>
  <c r="BC24" i="16"/>
  <c r="BE471" i="16"/>
  <c r="BD213" i="16"/>
  <c r="BD102" i="16"/>
  <c r="BD151" i="16"/>
  <c r="BE171" i="16"/>
  <c r="BE196" i="16"/>
  <c r="BD161" i="16"/>
  <c r="BD312" i="16"/>
  <c r="BD325" i="16"/>
  <c r="BD264" i="16"/>
  <c r="BE188" i="16"/>
  <c r="BC30" i="16"/>
  <c r="BD443" i="16"/>
  <c r="BD39" i="16"/>
  <c r="BD337" i="16"/>
  <c r="BE47" i="16"/>
  <c r="BC293" i="16"/>
  <c r="BE80" i="16"/>
  <c r="BC495" i="16"/>
  <c r="BC63" i="16"/>
  <c r="BC290" i="16"/>
  <c r="BD426" i="16"/>
  <c r="BD270" i="16"/>
  <c r="BC254" i="16"/>
  <c r="BE231" i="16"/>
  <c r="BD150" i="16"/>
  <c r="BD354" i="16"/>
  <c r="BC31" i="16"/>
  <c r="BE149" i="16"/>
  <c r="BD40" i="16"/>
  <c r="BE247" i="16"/>
  <c r="BE144" i="16"/>
  <c r="BC222" i="16"/>
  <c r="BE357" i="16"/>
  <c r="BC442" i="16"/>
  <c r="BD435" i="16"/>
  <c r="BE102" i="16"/>
  <c r="BC344" i="16"/>
  <c r="BD170" i="16"/>
  <c r="BD291" i="16"/>
  <c r="BC66" i="16"/>
  <c r="BC377" i="16"/>
  <c r="BC167" i="16"/>
  <c r="BC492" i="16"/>
  <c r="BE342" i="16"/>
  <c r="BD24" i="16"/>
  <c r="BD249" i="16"/>
  <c r="BD216" i="16"/>
  <c r="BD371" i="16"/>
  <c r="BE145" i="16"/>
  <c r="BC379" i="16"/>
  <c r="BD351" i="16"/>
  <c r="BC365" i="16"/>
  <c r="BD341" i="16"/>
  <c r="BD266" i="16"/>
  <c r="BD349" i="16"/>
  <c r="BE139" i="16"/>
  <c r="BD254" i="16"/>
  <c r="BC164" i="16"/>
  <c r="BD472" i="16"/>
  <c r="BC417" i="16"/>
  <c r="BC419" i="16"/>
  <c r="BC109" i="16"/>
  <c r="BD259" i="16"/>
  <c r="BD470" i="16"/>
  <c r="BD7" i="16"/>
  <c r="BD41" i="16"/>
  <c r="BE198" i="16"/>
  <c r="BD416" i="16"/>
  <c r="BC273" i="16"/>
  <c r="BE423" i="16"/>
  <c r="BE337" i="16"/>
  <c r="BC378" i="16"/>
  <c r="BC220" i="16"/>
  <c r="BC441" i="16"/>
  <c r="BE444" i="16"/>
  <c r="BC173" i="16"/>
  <c r="BD430" i="16"/>
  <c r="BE78" i="16"/>
  <c r="BD407" i="16"/>
  <c r="BD196" i="16"/>
  <c r="BC223" i="16"/>
  <c r="BE365" i="16"/>
  <c r="BD298" i="16"/>
  <c r="BD50" i="16"/>
  <c r="BD53" i="16"/>
  <c r="BE329" i="16"/>
  <c r="BC89" i="16"/>
  <c r="BE9" i="16"/>
  <c r="BE485" i="16"/>
  <c r="BD126" i="16"/>
  <c r="BE120" i="16"/>
  <c r="BC372" i="16"/>
  <c r="BC423" i="16"/>
  <c r="BE56" i="16"/>
  <c r="BE452" i="16"/>
  <c r="BE89" i="16"/>
  <c r="BC103" i="16"/>
  <c r="BD130" i="16"/>
  <c r="BD453" i="16"/>
  <c r="BD48" i="16"/>
  <c r="BE298" i="16"/>
  <c r="BE468" i="16"/>
  <c r="BD485" i="16"/>
  <c r="BE408" i="16"/>
  <c r="BD184" i="16"/>
  <c r="BC45" i="16"/>
  <c r="BE381" i="16"/>
  <c r="BD96" i="16"/>
  <c r="BD91" i="16"/>
  <c r="BE44" i="16"/>
  <c r="BC333" i="16"/>
  <c r="BD276" i="16"/>
  <c r="BE38" i="16"/>
  <c r="BC133" i="16"/>
  <c r="BE384" i="16"/>
  <c r="BC2" i="16"/>
  <c r="BE168" i="16"/>
  <c r="BC330" i="16"/>
  <c r="BC205" i="16"/>
  <c r="BC137" i="16"/>
  <c r="BE148" i="16"/>
  <c r="BC47" i="16"/>
  <c r="BD116" i="16"/>
  <c r="BD154" i="16"/>
  <c r="BC473" i="16"/>
  <c r="BD290" i="16"/>
  <c r="BC431" i="16"/>
  <c r="BE405" i="16"/>
  <c r="BC458" i="16"/>
  <c r="BC422" i="16"/>
  <c r="BC190" i="16"/>
  <c r="BC480" i="16"/>
  <c r="BD134" i="16"/>
  <c r="BC298" i="16"/>
  <c r="BE463" i="16"/>
  <c r="BE352" i="16"/>
  <c r="BE227" i="16"/>
  <c r="BD90" i="16"/>
  <c r="BD159" i="16"/>
  <c r="BE328" i="16"/>
  <c r="BD318" i="16"/>
  <c r="BE241" i="16"/>
  <c r="BC6" i="16"/>
  <c r="BE307" i="16"/>
  <c r="BC251" i="16"/>
  <c r="BD402" i="16"/>
  <c r="BE4" i="16"/>
  <c r="BE61" i="16"/>
  <c r="BD497" i="16"/>
  <c r="BE215" i="16"/>
  <c r="BE393" i="16"/>
  <c r="BC334" i="16"/>
  <c r="BD418" i="16"/>
  <c r="BC500" i="16"/>
  <c r="BD385" i="16"/>
  <c r="BC174" i="16"/>
  <c r="BE111" i="16"/>
  <c r="BE163" i="16"/>
  <c r="BD61" i="16"/>
  <c r="BD480" i="16"/>
  <c r="BD149" i="16"/>
  <c r="BD59" i="16"/>
  <c r="BD441" i="16"/>
  <c r="BD328" i="16"/>
  <c r="BE366" i="16"/>
  <c r="BE374" i="16"/>
  <c r="BD336" i="16"/>
  <c r="BD197" i="16"/>
  <c r="BC428" i="16"/>
  <c r="BD74" i="16"/>
  <c r="BC401" i="16"/>
  <c r="BC42" i="16"/>
  <c r="BD49" i="16"/>
  <c r="BE339" i="16"/>
  <c r="BE76" i="16"/>
  <c r="BD2" i="16"/>
  <c r="BD64" i="16"/>
  <c r="BD113" i="16"/>
  <c r="BC336" i="16"/>
  <c r="BC487" i="16"/>
  <c r="BE324" i="16"/>
  <c r="BD22" i="16"/>
  <c r="BC136" i="16"/>
  <c r="BC283" i="16"/>
  <c r="BD63" i="16"/>
  <c r="BC101" i="16"/>
  <c r="BC416" i="16"/>
  <c r="BD339" i="16"/>
  <c r="BE52" i="16"/>
  <c r="BD475" i="16"/>
  <c r="BC203" i="16"/>
  <c r="BE107" i="16"/>
  <c r="BE181" i="16"/>
  <c r="BC501" i="16"/>
  <c r="BC209" i="16"/>
  <c r="BC110" i="16"/>
  <c r="BD33" i="16"/>
  <c r="BE7" i="16"/>
  <c r="BE100" i="16"/>
  <c r="BD289" i="16"/>
  <c r="BD103" i="16"/>
  <c r="BE49" i="16"/>
  <c r="BE153" i="16"/>
  <c r="BD18" i="16"/>
  <c r="BE435" i="16"/>
  <c r="BD333" i="16"/>
  <c r="BD255" i="16"/>
  <c r="BD422" i="16"/>
  <c r="BE185" i="16"/>
  <c r="BD136" i="16"/>
  <c r="BE343" i="16"/>
  <c r="BD364" i="16"/>
  <c r="BC286" i="16"/>
  <c r="BD301" i="16"/>
  <c r="BC352" i="16"/>
  <c r="BD356" i="16"/>
  <c r="BD279" i="16"/>
  <c r="BD44" i="16"/>
  <c r="BE482" i="16"/>
  <c r="BD76" i="16"/>
  <c r="BD331" i="16"/>
  <c r="BD175" i="16"/>
  <c r="BC245" i="16"/>
  <c r="BC157" i="16"/>
  <c r="BC204" i="16"/>
  <c r="BC243" i="16"/>
  <c r="BC270" i="16"/>
  <c r="BE109" i="16"/>
  <c r="BD21" i="16"/>
  <c r="BE96" i="16"/>
  <c r="BD355" i="16"/>
  <c r="BD499" i="16"/>
  <c r="BD394" i="16"/>
  <c r="BE440" i="16"/>
  <c r="BC462" i="16"/>
  <c r="BC51" i="16"/>
  <c r="BC252" i="16"/>
  <c r="BC347" i="16"/>
  <c r="BC143" i="16"/>
  <c r="BE272" i="16"/>
  <c r="BD11" i="16"/>
  <c r="BC231" i="16"/>
  <c r="BE392" i="16"/>
  <c r="BC107" i="16"/>
  <c r="BC85" i="16"/>
  <c r="BD6" i="16"/>
  <c r="BC69" i="16"/>
  <c r="BD390" i="16"/>
  <c r="BE33" i="16"/>
  <c r="BE253" i="16"/>
  <c r="BD8" i="16"/>
  <c r="BD288" i="16"/>
  <c r="BD57" i="16"/>
  <c r="BD180" i="16"/>
  <c r="BD405" i="16"/>
  <c r="BC94" i="16"/>
  <c r="BC115" i="16"/>
  <c r="BE72" i="16"/>
  <c r="BC368" i="16"/>
  <c r="BE290" i="16"/>
  <c r="BC407" i="16"/>
  <c r="BC472" i="16"/>
  <c r="BE143" i="16"/>
  <c r="BD463" i="16"/>
  <c r="BE305" i="16"/>
  <c r="BD110" i="16"/>
  <c r="BC81" i="16"/>
  <c r="BC13" i="16"/>
  <c r="BE86" i="16"/>
  <c r="BD362" i="16"/>
  <c r="BD16" i="16"/>
  <c r="BC446" i="16"/>
  <c r="BD300" i="16"/>
  <c r="BE260" i="16"/>
  <c r="BD305" i="16"/>
  <c r="BC322" i="16"/>
  <c r="BE27" i="16"/>
  <c r="BE117" i="16"/>
  <c r="BC16" i="16"/>
  <c r="BC468" i="16"/>
  <c r="BD135" i="16"/>
  <c r="BD417" i="16"/>
  <c r="BE123" i="16"/>
  <c r="BC277" i="16"/>
  <c r="BC356" i="16"/>
  <c r="BC138" i="16"/>
  <c r="BE383" i="16"/>
  <c r="BE277" i="16"/>
  <c r="BE95" i="16"/>
  <c r="BD45" i="16"/>
  <c r="BD452" i="16"/>
  <c r="BC15" i="16"/>
  <c r="BE289" i="16"/>
  <c r="BC309" i="16"/>
  <c r="BD230" i="16"/>
  <c r="BC392" i="16"/>
  <c r="BE203" i="16"/>
  <c r="BE311" i="16"/>
  <c r="BD310" i="16"/>
  <c r="BD432" i="16"/>
  <c r="BD171" i="16"/>
  <c r="BD348" i="16"/>
  <c r="BC184" i="16"/>
  <c r="BD105" i="16"/>
  <c r="BD51" i="16"/>
  <c r="BC142" i="16"/>
  <c r="BE26" i="16"/>
  <c r="BC225" i="16"/>
  <c r="BC170" i="16"/>
  <c r="BE235" i="16"/>
  <c r="BE399" i="16"/>
  <c r="BE94" i="16"/>
  <c r="BD67" i="16"/>
  <c r="BE394" i="16"/>
  <c r="BE371" i="16"/>
  <c r="BC111" i="16"/>
  <c r="BE51" i="16"/>
  <c r="BD263" i="16"/>
  <c r="BD493" i="16"/>
  <c r="BE214" i="16"/>
  <c r="BE136" i="16"/>
  <c r="BC218" i="16"/>
  <c r="BE32" i="16"/>
  <c r="BE287" i="16"/>
  <c r="BC188" i="16"/>
  <c r="BE265" i="16"/>
  <c r="BE254" i="16"/>
  <c r="BD146" i="16"/>
  <c r="BC404" i="16"/>
  <c r="BC443" i="16"/>
  <c r="BC280" i="16"/>
  <c r="BD189" i="16"/>
  <c r="BC461" i="16"/>
  <c r="BC285" i="16"/>
  <c r="BD456" i="16"/>
  <c r="BC56" i="16"/>
  <c r="BE450" i="16"/>
  <c r="BE60" i="16"/>
  <c r="BD138" i="16"/>
  <c r="BD250" i="16"/>
  <c r="BE19" i="16"/>
  <c r="BE40" i="16"/>
  <c r="BE299" i="16"/>
  <c r="BE93" i="16"/>
  <c r="BC438" i="16"/>
  <c r="BC337" i="16"/>
  <c r="BC497" i="16"/>
  <c r="BE121" i="16"/>
  <c r="BE434" i="16"/>
  <c r="BE159" i="16"/>
  <c r="BC314" i="16"/>
  <c r="BC395" i="16"/>
  <c r="BC274" i="16"/>
  <c r="BE473" i="16"/>
  <c r="BD236" i="16"/>
  <c r="BD120" i="16"/>
  <c r="BD461" i="16"/>
  <c r="BC413" i="16"/>
  <c r="BD343" i="16"/>
  <c r="BC260" i="16"/>
  <c r="BD157" i="16"/>
  <c r="BD185" i="16"/>
  <c r="BC46" i="16"/>
  <c r="BD129" i="16"/>
  <c r="BC475" i="16"/>
  <c r="BE400" i="16"/>
  <c r="BD114" i="16"/>
  <c r="BE395" i="16"/>
  <c r="BE363" i="16"/>
  <c r="BE124" i="16"/>
  <c r="BC313" i="16"/>
  <c r="BD488" i="16"/>
  <c r="BD314" i="16"/>
  <c r="BE456" i="16"/>
  <c r="BC385" i="16"/>
  <c r="BC447" i="16"/>
  <c r="BC21" i="16"/>
  <c r="BE303" i="16"/>
  <c r="BC324" i="16"/>
  <c r="BD133" i="16"/>
  <c r="BE204" i="16"/>
  <c r="BE119" i="16"/>
  <c r="BD200" i="16"/>
  <c r="BC91" i="16"/>
  <c r="BD455" i="16"/>
  <c r="BE199" i="16"/>
  <c r="BC482" i="16"/>
  <c r="BD174" i="16"/>
  <c r="BC494" i="16"/>
  <c r="BE470" i="16"/>
  <c r="BC426" i="16"/>
  <c r="BC263" i="16"/>
  <c r="BC445" i="16"/>
  <c r="BC168" i="16"/>
  <c r="BD153" i="16"/>
  <c r="BE81" i="16"/>
  <c r="BC54" i="16"/>
  <c r="BC154" i="16"/>
  <c r="BD4" i="16"/>
  <c r="BE262" i="16"/>
  <c r="BE34" i="16"/>
  <c r="BD489" i="16"/>
  <c r="BC232" i="16"/>
  <c r="BE75" i="16"/>
  <c r="BD192" i="16"/>
  <c r="BD434" i="16"/>
  <c r="BE364" i="16"/>
  <c r="BL10" i="16"/>
  <c r="BE186" i="16"/>
  <c r="BE389" i="16"/>
  <c r="BD467" i="16"/>
  <c r="BC121" i="16"/>
  <c r="BE239" i="16"/>
  <c r="BD466" i="16"/>
  <c r="BD335" i="16"/>
  <c r="BC287" i="16"/>
  <c r="BD20" i="16"/>
  <c r="BD365" i="16"/>
  <c r="BE404" i="16"/>
  <c r="BE157" i="16"/>
  <c r="BC484" i="16"/>
  <c r="BE396" i="16"/>
  <c r="BC216" i="16"/>
  <c r="BC387" i="16"/>
  <c r="BD360" i="16"/>
  <c r="BE207" i="16"/>
  <c r="BD208" i="16"/>
  <c r="BD437" i="16"/>
  <c r="BC398" i="16"/>
  <c r="BC17" i="16"/>
  <c r="BD427" i="16"/>
  <c r="BE245" i="16"/>
  <c r="BD93" i="16"/>
  <c r="BE354" i="16"/>
  <c r="BC65" i="16"/>
  <c r="BC193" i="16"/>
  <c r="BD73" i="16"/>
  <c r="BD119" i="16"/>
  <c r="BE403" i="16"/>
  <c r="BE498" i="16"/>
  <c r="BC19" i="16"/>
  <c r="BC67" i="16"/>
  <c r="BC226" i="16"/>
  <c r="BC345" i="16"/>
  <c r="BC367" i="16"/>
  <c r="BE18" i="16"/>
  <c r="BD5" i="16"/>
  <c r="BC224" i="16"/>
  <c r="BE98" i="16"/>
  <c r="BD332" i="16"/>
  <c r="BE29" i="16"/>
  <c r="BD383" i="16"/>
  <c r="BD224" i="16"/>
  <c r="BE267" i="16"/>
  <c r="BD411" i="16"/>
  <c r="BE232" i="16"/>
  <c r="BC359" i="16"/>
  <c r="BE416" i="16"/>
  <c r="BC326" i="16"/>
  <c r="BD94" i="16"/>
  <c r="BC308" i="16"/>
  <c r="BE182" i="16"/>
  <c r="BC380" i="16"/>
  <c r="BC35" i="16"/>
  <c r="BC403" i="16"/>
  <c r="BC211" i="16"/>
  <c r="BC325" i="16"/>
  <c r="BE172" i="16"/>
  <c r="BE338" i="16"/>
  <c r="BC117" i="16"/>
  <c r="BC72" i="16"/>
  <c r="BC332" i="16"/>
  <c r="BE344" i="16"/>
  <c r="BC296" i="16"/>
  <c r="BD265" i="16"/>
  <c r="BC102" i="16"/>
  <c r="BD287" i="16"/>
  <c r="BD238" i="16"/>
  <c r="BD313" i="16"/>
  <c r="BE212" i="16"/>
  <c r="BE480" i="16"/>
  <c r="BD71" i="16"/>
  <c r="BE291" i="16"/>
  <c r="BD280" i="16"/>
  <c r="BE465" i="16"/>
  <c r="BD92" i="16"/>
  <c r="BD403" i="16"/>
  <c r="BC374" i="16"/>
  <c r="BD166" i="16"/>
  <c r="BD99" i="16"/>
  <c r="BD83" i="16"/>
  <c r="BC195" i="16"/>
  <c r="BC104" i="16"/>
  <c r="BD317" i="16"/>
  <c r="BD404" i="16"/>
  <c r="BC406" i="16"/>
  <c r="BC166" i="16"/>
  <c r="BC55" i="16"/>
  <c r="BC444" i="16"/>
  <c r="BE259" i="16"/>
  <c r="BE39" i="16"/>
  <c r="BE229" i="16"/>
  <c r="BD479" i="16"/>
  <c r="BE368" i="16"/>
  <c r="BE220" i="16"/>
  <c r="BE236" i="16"/>
  <c r="BE335" i="16"/>
  <c r="BC123" i="16"/>
  <c r="BE219" i="16"/>
  <c r="BE453" i="16"/>
  <c r="BE8" i="16"/>
  <c r="BD240" i="16"/>
  <c r="BE5" i="16"/>
  <c r="BC147" i="16"/>
  <c r="BC451" i="16"/>
  <c r="BE270" i="16"/>
  <c r="BE246" i="16"/>
  <c r="BD268" i="16"/>
  <c r="BD214" i="16"/>
  <c r="BC435" i="16"/>
  <c r="BD164" i="16"/>
  <c r="BE442" i="16"/>
  <c r="BE240" i="16"/>
  <c r="BC239" i="16"/>
  <c r="BC248" i="16"/>
  <c r="BE412" i="16"/>
  <c r="BD89" i="16"/>
  <c r="BD29" i="16"/>
  <c r="BE292" i="16"/>
  <c r="BD330" i="16"/>
  <c r="BE252" i="16"/>
  <c r="BE77" i="16"/>
  <c r="BE131" i="16"/>
  <c r="BE301" i="16"/>
  <c r="BC178" i="16"/>
  <c r="BE359" i="16"/>
  <c r="BD409" i="16"/>
  <c r="BE256" i="16"/>
  <c r="BC221" i="16"/>
  <c r="BC77" i="16"/>
  <c r="BC112" i="16"/>
  <c r="BE447" i="16"/>
  <c r="BE43" i="16"/>
  <c r="BD27" i="16"/>
  <c r="BC470" i="16"/>
  <c r="BC466" i="16"/>
  <c r="BE137" i="16"/>
  <c r="BC485" i="16"/>
  <c r="BD222" i="16"/>
  <c r="BD376" i="16"/>
  <c r="BD269" i="16"/>
  <c r="BD221" i="16"/>
  <c r="BE372" i="16"/>
  <c r="BD12" i="16"/>
  <c r="BN10" i="16"/>
  <c r="BC455" i="16"/>
  <c r="BC26" i="16"/>
  <c r="BC217" i="16"/>
  <c r="BC329" i="16"/>
  <c r="BE432" i="16"/>
  <c r="BC376" i="16"/>
  <c r="BD267" i="16"/>
  <c r="BE333" i="16"/>
  <c r="BE183" i="16"/>
  <c r="BC73" i="16"/>
  <c r="BE222" i="16"/>
  <c r="BE397" i="16"/>
  <c r="BC402" i="16"/>
  <c r="BE406" i="16"/>
  <c r="BC467" i="16"/>
  <c r="BC366" i="16"/>
  <c r="BE53" i="16"/>
  <c r="BE193" i="16"/>
  <c r="BC33" i="16"/>
  <c r="BD384" i="16"/>
  <c r="BD346" i="16"/>
  <c r="BD106" i="16"/>
  <c r="BE248" i="16"/>
  <c r="BD286" i="16"/>
  <c r="BD248" i="16"/>
  <c r="BD127" i="16"/>
  <c r="BC238" i="16"/>
  <c r="BC108" i="16"/>
  <c r="BE141" i="16"/>
  <c r="BC275" i="16"/>
  <c r="BD439" i="16"/>
  <c r="BD111" i="16"/>
  <c r="BE391" i="16"/>
  <c r="BE461" i="16"/>
  <c r="BD464" i="16"/>
  <c r="BE155" i="16"/>
  <c r="BE460" i="16"/>
  <c r="BC281" i="16"/>
  <c r="BE208" i="16"/>
  <c r="BD212" i="16"/>
  <c r="BC317" i="16"/>
  <c r="BD273" i="16"/>
  <c r="BC312" i="16"/>
  <c r="BD442" i="16"/>
  <c r="BC479" i="16"/>
  <c r="BD309" i="16"/>
  <c r="BC454" i="16"/>
  <c r="BC140" i="16"/>
  <c r="BC498" i="16"/>
  <c r="BC57" i="16"/>
  <c r="BE377" i="16"/>
  <c r="BC291" i="16"/>
  <c r="BE269" i="16"/>
  <c r="BD377" i="16"/>
  <c r="BC328" i="16"/>
  <c r="BC490" i="16"/>
  <c r="BC148" i="16"/>
  <c r="BD410" i="16"/>
  <c r="BE210" i="16"/>
  <c r="BD86" i="16"/>
  <c r="BE351" i="16"/>
  <c r="BC74" i="16"/>
  <c r="BD481" i="16"/>
  <c r="BD421" i="16"/>
  <c r="BC259" i="16"/>
  <c r="BC292" i="16"/>
  <c r="BE128" i="16"/>
  <c r="BE108" i="16"/>
  <c r="BC228" i="16"/>
  <c r="BD457" i="16"/>
  <c r="BC276" i="16"/>
  <c r="BD179" i="16"/>
  <c r="BE54" i="16"/>
  <c r="BD205" i="16"/>
  <c r="BE142" i="16"/>
  <c r="BC43" i="16"/>
  <c r="BE387" i="16"/>
  <c r="BE59" i="16"/>
  <c r="BD340" i="16"/>
  <c r="BE362" i="16"/>
  <c r="BD143" i="16"/>
  <c r="BD66" i="16"/>
  <c r="BC279" i="16"/>
  <c r="BC234" i="16"/>
  <c r="BE205" i="16"/>
  <c r="BD284" i="16"/>
  <c r="BD194" i="16"/>
  <c r="BD303" i="16"/>
  <c r="BC289" i="16"/>
  <c r="BE459" i="16"/>
  <c r="BD462" i="16"/>
  <c r="BD23" i="16"/>
  <c r="BC247" i="16"/>
  <c r="BC244" i="16"/>
  <c r="BE358" i="16"/>
  <c r="BC8" i="16"/>
  <c r="BE55" i="16"/>
  <c r="BC249" i="16"/>
  <c r="BE497" i="16"/>
  <c r="BC32" i="16"/>
  <c r="BD226" i="16"/>
  <c r="BC191" i="16"/>
  <c r="BE496" i="16"/>
  <c r="BD206" i="16"/>
  <c r="BE201" i="16"/>
  <c r="BD3" i="16"/>
  <c r="BE154" i="16"/>
  <c r="BE409" i="16"/>
  <c r="BE189" i="16"/>
  <c r="BC235" i="16"/>
  <c r="BE25" i="16"/>
  <c r="BD413" i="16"/>
  <c r="BD380" i="16"/>
  <c r="BC340" i="16"/>
  <c r="BE30" i="16"/>
  <c r="BC196" i="16"/>
  <c r="BD202" i="16"/>
  <c r="BE420" i="16"/>
  <c r="BD320" i="16"/>
  <c r="BD408" i="16"/>
  <c r="BE380" i="16"/>
  <c r="BD38" i="16"/>
  <c r="BE6" i="16"/>
  <c r="BE325" i="16"/>
  <c r="BC429" i="16"/>
  <c r="BE46" i="16"/>
  <c r="BE12" i="16"/>
  <c r="BC400" i="16"/>
  <c r="BD315" i="16"/>
  <c r="BC449" i="16"/>
  <c r="BD381" i="16"/>
  <c r="BE486" i="16"/>
  <c r="BC189" i="16"/>
  <c r="BD447" i="16"/>
  <c r="BD247" i="16"/>
  <c r="BE200" i="16"/>
  <c r="BD172" i="16"/>
  <c r="BD304" i="16"/>
  <c r="BE323" i="16"/>
  <c r="BE147" i="16"/>
  <c r="BE197" i="16"/>
  <c r="BD35" i="16"/>
  <c r="BD253" i="16"/>
  <c r="BD465" i="16"/>
  <c r="BC391" i="16"/>
  <c r="BC175" i="16"/>
  <c r="BC82" i="16"/>
  <c r="BE348" i="16"/>
  <c r="BC75" i="16"/>
  <c r="BE243" i="16"/>
  <c r="BD449" i="16"/>
  <c r="BD498" i="16"/>
  <c r="BC371" i="16"/>
  <c r="BE195" i="16"/>
  <c r="BC486" i="16"/>
  <c r="BC39" i="16"/>
  <c r="BC342" i="16"/>
  <c r="BD227" i="16"/>
  <c r="BD9" i="16"/>
  <c r="BE233" i="16"/>
  <c r="BC369" i="16"/>
  <c r="BC302" i="16"/>
  <c r="BE312" i="16"/>
  <c r="BC493" i="16"/>
  <c r="BE350" i="16"/>
  <c r="BD204" i="16"/>
  <c r="BC53" i="16"/>
  <c r="BC393" i="16"/>
  <c r="BE499" i="16"/>
  <c r="BC288" i="16"/>
  <c r="BE273" i="16"/>
  <c r="BC70" i="16"/>
  <c r="BE285" i="16"/>
  <c r="BD148" i="16"/>
  <c r="BD272" i="16"/>
  <c r="BD369" i="16"/>
  <c r="BC436" i="16"/>
  <c r="BC135" i="16"/>
  <c r="BC50" i="16"/>
  <c r="BD125" i="16"/>
  <c r="BC363" i="16"/>
  <c r="BC338" i="16"/>
  <c r="BD398" i="16"/>
  <c r="BC96" i="16"/>
  <c r="BE250" i="16"/>
  <c r="BE500" i="16"/>
  <c r="BE161" i="16"/>
  <c r="BE216" i="16"/>
  <c r="BC187" i="16"/>
  <c r="BD190" i="16"/>
  <c r="BC227" i="16"/>
  <c r="BD242" i="16"/>
  <c r="BD436" i="16"/>
  <c r="BD389" i="16"/>
  <c r="BE379" i="16"/>
  <c r="BE10" i="16"/>
  <c r="BC128" i="16"/>
  <c r="BC182" i="16"/>
  <c r="BE293" i="16"/>
  <c r="BC93" i="16"/>
  <c r="BC230" i="16"/>
  <c r="BD155" i="16"/>
  <c r="BC118" i="16"/>
  <c r="BE490" i="16"/>
  <c r="BE170" i="16"/>
  <c r="BD486" i="16"/>
  <c r="BE281" i="16"/>
  <c r="BE202" i="16"/>
  <c r="BD334" i="16"/>
  <c r="BE13" i="16"/>
  <c r="BC266" i="16"/>
  <c r="BC156" i="16"/>
  <c r="BC253" i="16"/>
  <c r="BD428" i="16"/>
  <c r="BC456" i="16"/>
  <c r="BE234" i="16"/>
  <c r="BE191" i="16"/>
  <c r="BE127" i="16"/>
  <c r="BE360" i="16"/>
  <c r="BC206" i="16"/>
  <c r="BE475" i="16"/>
  <c r="BC459" i="16"/>
  <c r="BD167" i="16"/>
  <c r="BC199" i="16"/>
  <c r="BC323" i="16"/>
  <c r="BE288" i="16"/>
  <c r="BC49" i="16"/>
  <c r="BD69" i="16"/>
  <c r="BD448" i="16"/>
  <c r="BD108" i="16"/>
  <c r="BC12" i="16"/>
  <c r="BD446" i="16"/>
  <c r="BE495" i="16"/>
  <c r="BE457" i="16"/>
  <c r="BD58" i="16"/>
  <c r="BD78" i="16"/>
  <c r="BD388" i="16"/>
  <c r="BE152" i="16"/>
  <c r="BD10" i="16"/>
  <c r="BE126" i="16"/>
  <c r="BD37" i="16"/>
  <c r="BE179" i="16"/>
  <c r="BE74" i="16"/>
  <c r="BC95" i="16"/>
  <c r="BE15" i="16"/>
  <c r="BD122" i="16"/>
  <c r="BC213" i="16"/>
  <c r="BC343" i="16"/>
  <c r="BC361" i="16"/>
  <c r="BD215" i="16"/>
  <c r="BD220" i="16"/>
  <c r="BE14" i="16"/>
  <c r="BC165" i="16"/>
  <c r="BE271" i="16"/>
  <c r="BE386" i="16"/>
  <c r="BD211" i="16"/>
  <c r="BE67" i="16"/>
  <c r="BE169" i="16"/>
  <c r="BE69" i="16"/>
  <c r="BD450" i="16"/>
  <c r="BC11" i="16"/>
  <c r="BC155" i="16"/>
  <c r="BC408" i="16"/>
  <c r="BE99" i="16"/>
  <c r="BE415" i="16"/>
  <c r="BD271" i="16"/>
  <c r="BE166" i="16"/>
  <c r="BD386" i="16"/>
  <c r="BE3" i="16"/>
  <c r="BE336" i="16"/>
  <c r="BC131" i="16"/>
  <c r="BD368" i="16"/>
  <c r="BD95" i="16"/>
  <c r="BD98" i="16"/>
  <c r="BE187" i="16"/>
  <c r="BD165" i="16"/>
  <c r="BD282" i="16"/>
  <c r="BC48" i="16"/>
  <c r="BC105" i="16"/>
  <c r="BD81" i="16"/>
  <c r="BC362" i="16"/>
  <c r="BD128" i="16"/>
  <c r="BD115" i="16"/>
  <c r="BE91" i="16"/>
  <c r="BD77" i="16"/>
  <c r="BE445" i="16"/>
  <c r="BD54" i="16"/>
  <c r="BC58" i="16"/>
  <c r="BC36" i="16"/>
  <c r="BD56" i="16"/>
  <c r="BC346" i="16"/>
  <c r="BD187" i="16"/>
  <c r="BD183" i="16"/>
  <c r="BE462" i="16"/>
  <c r="BD424" i="16"/>
  <c r="BE310" i="16"/>
  <c r="BE320" i="16"/>
  <c r="BC469" i="16"/>
  <c r="BE217" i="16"/>
  <c r="BD169" i="16"/>
  <c r="BC432" i="16"/>
  <c r="BD132" i="16"/>
  <c r="BC9" i="16"/>
  <c r="BC415" i="16"/>
  <c r="BC433" i="16"/>
  <c r="BE275" i="16"/>
  <c r="BE50" i="16"/>
  <c r="BC381" i="16"/>
  <c r="BD399" i="16"/>
  <c r="BC83" i="16"/>
  <c r="BD458" i="16"/>
  <c r="BD502" i="16"/>
  <c r="BD323" i="16"/>
  <c r="BE327" i="16"/>
  <c r="BD13" i="16"/>
  <c r="BC18" i="16"/>
  <c r="BD87" i="16"/>
  <c r="BC212" i="16"/>
  <c r="BE82" i="16"/>
  <c r="BD241" i="16"/>
  <c r="BC301" i="16"/>
  <c r="BD440" i="16"/>
  <c r="BC481" i="16"/>
  <c r="BC27" i="16"/>
  <c r="BD79" i="16"/>
  <c r="BC306" i="16"/>
  <c r="BD43" i="16"/>
  <c r="BE213" i="16"/>
  <c r="BE376" i="16"/>
  <c r="BD70" i="16"/>
  <c r="BE451" i="16"/>
  <c r="BE356" i="16"/>
  <c r="BD372" i="16"/>
  <c r="BD311" i="16"/>
  <c r="BC130" i="16"/>
  <c r="BD474" i="16"/>
  <c r="BD140" i="16"/>
  <c r="BE209" i="16"/>
  <c r="BD327" i="16"/>
  <c r="BD232" i="16"/>
  <c r="BC99" i="16"/>
  <c r="BD482" i="16"/>
  <c r="BD324" i="16"/>
  <c r="BE286" i="16"/>
  <c r="BC483" i="16"/>
  <c r="BD219" i="16"/>
  <c r="BE58" i="16"/>
  <c r="BD274" i="16"/>
  <c r="BC88" i="16"/>
  <c r="BE238" i="16"/>
  <c r="BC139" i="16"/>
  <c r="BE390" i="16"/>
  <c r="BC390" i="16"/>
  <c r="BD397" i="16"/>
  <c r="BD358" i="16"/>
  <c r="BC354" i="16"/>
  <c r="BD256" i="16"/>
  <c r="BE419" i="16"/>
  <c r="BC399" i="16"/>
  <c r="BC23" i="16"/>
  <c r="BE224" i="16"/>
  <c r="BC460" i="16"/>
  <c r="BE122" i="16"/>
  <c r="BD501" i="16"/>
  <c r="BE294" i="16"/>
  <c r="BC201" i="16"/>
  <c r="BE367" i="16"/>
  <c r="BE375" i="16"/>
  <c r="BD34" i="16"/>
  <c r="BD425" i="16"/>
  <c r="BE429" i="16"/>
  <c r="BC237" i="16"/>
  <c r="BE502" i="16"/>
  <c r="BC477" i="16"/>
  <c r="BC358" i="16"/>
  <c r="BD491" i="16"/>
  <c r="BE378" i="16"/>
  <c r="BE104" i="16"/>
  <c r="BD101" i="16"/>
  <c r="BD492" i="16"/>
  <c r="BC145" i="16"/>
  <c r="BC496" i="16"/>
  <c r="BE438" i="16"/>
  <c r="BD382" i="16"/>
  <c r="BD30" i="16"/>
  <c r="BE17" i="16"/>
  <c r="BD361" i="16"/>
  <c r="BE388" i="16"/>
  <c r="BC464" i="16"/>
  <c r="BC319" i="16"/>
  <c r="BE443" i="16"/>
  <c r="BD459" i="16"/>
  <c r="BE341" i="16"/>
  <c r="BE494" i="16"/>
  <c r="BC411" i="16"/>
  <c r="BC10" i="16"/>
  <c r="BD395" i="16"/>
  <c r="BC405" i="16"/>
  <c r="BD352" i="16"/>
  <c r="BD275" i="16"/>
  <c r="BD244" i="16"/>
  <c r="BE64" i="16"/>
  <c r="BE244" i="16"/>
  <c r="BE175" i="16"/>
  <c r="BD15" i="16"/>
  <c r="BD297" i="16"/>
  <c r="BC420" i="16"/>
  <c r="BE257" i="16"/>
  <c r="BD203" i="16"/>
  <c r="BC120" i="16"/>
  <c r="BC353" i="16"/>
  <c r="BD285" i="16"/>
  <c r="BD225" i="16"/>
  <c r="BD419" i="16"/>
  <c r="BC282" i="16"/>
  <c r="BD123" i="16"/>
  <c r="BC25" i="16"/>
  <c r="BE90" i="16"/>
  <c r="BC409" i="16"/>
  <c r="BD433" i="16"/>
  <c r="BE218" i="16"/>
  <c r="BC4" i="16"/>
  <c r="BE317" i="16"/>
  <c r="BM10" i="16"/>
  <c r="BD156" i="16"/>
  <c r="BE258" i="16"/>
  <c r="BC37" i="16"/>
  <c r="BD281" i="16"/>
  <c r="BD36" i="16"/>
  <c r="BC268" i="16"/>
  <c r="BE158" i="16"/>
  <c r="BD84" i="16"/>
  <c r="BC78" i="16"/>
  <c r="BC240" i="16"/>
  <c r="BC453" i="16"/>
  <c r="BC40" i="16"/>
  <c r="BE483" i="16"/>
  <c r="BD370" i="16"/>
  <c r="BD109" i="16"/>
  <c r="BD198" i="16"/>
  <c r="BC169" i="16"/>
  <c r="BD234" i="16"/>
  <c r="BE304" i="16"/>
  <c r="BE282" i="16"/>
  <c r="BD158" i="16"/>
  <c r="BE464" i="16"/>
  <c r="BC185" i="16"/>
  <c r="BE345" i="16"/>
  <c r="BC41" i="16"/>
  <c r="BE410" i="16"/>
  <c r="BC29" i="16"/>
  <c r="BE418" i="16"/>
  <c r="BE16" i="16"/>
  <c r="BD193" i="16"/>
  <c r="BD25" i="16"/>
  <c r="BD293" i="16"/>
  <c r="BE297" i="16"/>
  <c r="BC418" i="16"/>
  <c r="BE118" i="16"/>
  <c r="BC125" i="16"/>
  <c r="BC86" i="16"/>
  <c r="BE31" i="16"/>
  <c r="BC229" i="16"/>
  <c r="BD496" i="16"/>
  <c r="BD260" i="16"/>
  <c r="BD47" i="16"/>
  <c r="BC502" i="16"/>
  <c r="BC386" i="16"/>
  <c r="BC267" i="16"/>
  <c r="BD484" i="16"/>
  <c r="BD176" i="16"/>
  <c r="BC272" i="16"/>
  <c r="BE466" i="16"/>
  <c r="BC114" i="16"/>
  <c r="BC126" i="16"/>
  <c r="BE479" i="16"/>
  <c r="BE249" i="16"/>
  <c r="BE21" i="16"/>
  <c r="BE48" i="16"/>
  <c r="BE116" i="16"/>
  <c r="BC158" i="16"/>
  <c r="BC127" i="16"/>
  <c r="BD476" i="16"/>
  <c r="BD261" i="16"/>
  <c r="BC311" i="16"/>
  <c r="BD162" i="16"/>
  <c r="BD68" i="16"/>
  <c r="BD19" i="16"/>
  <c r="BC3" i="16"/>
  <c r="BE331" i="16"/>
  <c r="BE446" i="16"/>
  <c r="BD322" i="16"/>
  <c r="BD142" i="16"/>
  <c r="BD321" i="16"/>
  <c r="BD17" i="16"/>
  <c r="BC320" i="16"/>
  <c r="BC278" i="16"/>
  <c r="BD117" i="16"/>
  <c r="BE11" i="16"/>
  <c r="BD121" i="16"/>
  <c r="BD345" i="16"/>
  <c r="BC339" i="16"/>
  <c r="BE87" i="16"/>
  <c r="BD199" i="16"/>
  <c r="BD338" i="16"/>
  <c r="BC303" i="16"/>
  <c r="BE130" i="16"/>
  <c r="BC355" i="16"/>
  <c r="BD451" i="16"/>
  <c r="BD118" i="16"/>
  <c r="BE278" i="16"/>
  <c r="BD144" i="16"/>
  <c r="BE35" i="16"/>
  <c r="BE385" i="16"/>
  <c r="BE173" i="16"/>
  <c r="BC350" i="16"/>
  <c r="BE184" i="16"/>
  <c r="BD294" i="16"/>
  <c r="BD32" i="16"/>
  <c r="BE156" i="16"/>
  <c r="BC90" i="16"/>
  <c r="BE401" i="16"/>
  <c r="BC219" i="16"/>
  <c r="BD173" i="16"/>
  <c r="BE66" i="16"/>
  <c r="BD252" i="16"/>
  <c r="BD299" i="16"/>
  <c r="BC299" i="16"/>
  <c r="BE398" i="16"/>
  <c r="BE458" i="16"/>
  <c r="BE283" i="16"/>
  <c r="BE180" i="16"/>
  <c r="BE146" i="16"/>
  <c r="BD100" i="16"/>
  <c r="BE237" i="16"/>
  <c r="BE276" i="16"/>
  <c r="BE22" i="16"/>
  <c r="BE417" i="16"/>
  <c r="BE427" i="16"/>
  <c r="BE178" i="16"/>
  <c r="BD363" i="16"/>
  <c r="BD85" i="16"/>
  <c r="BE413" i="16"/>
  <c r="BE206" i="16"/>
  <c r="BD131" i="16"/>
  <c r="BE251" i="16"/>
  <c r="BD344" i="16"/>
  <c r="BD139" i="16"/>
  <c r="BD228" i="16"/>
  <c r="BD258" i="16"/>
  <c r="BE73" i="16"/>
  <c r="BE268" i="16"/>
  <c r="BC141" i="16"/>
  <c r="BE160" i="16"/>
  <c r="BD233" i="16"/>
  <c r="BE467" i="16"/>
  <c r="BC499" i="16"/>
  <c r="BC389" i="16"/>
  <c r="BD471" i="16"/>
  <c r="BC163" i="16"/>
  <c r="BC434" i="16"/>
  <c r="BE266" i="16"/>
  <c r="BE211" i="16"/>
  <c r="BC181" i="16"/>
  <c r="BD207" i="16"/>
  <c r="BD229" i="16"/>
  <c r="BE71" i="16"/>
  <c r="BC373" i="16"/>
  <c r="BC318" i="16"/>
  <c r="BC250" i="16"/>
  <c r="BC269" i="16"/>
  <c r="BD26" i="16"/>
  <c r="BC307" i="16"/>
  <c r="BC180" i="16"/>
  <c r="BD178" i="16"/>
  <c r="BE135" i="16"/>
  <c r="BD245" i="16"/>
  <c r="BD374" i="16"/>
  <c r="BE425" i="16"/>
  <c r="BC202" i="16"/>
  <c r="BC179" i="16"/>
  <c r="BC396" i="16"/>
  <c r="BC194" i="16"/>
  <c r="BC129" i="16"/>
  <c r="BD31" i="16"/>
  <c r="BE70" i="16"/>
  <c r="BC295" i="16"/>
  <c r="BD500" i="16"/>
  <c r="BE455" i="16"/>
  <c r="BC149" i="16"/>
  <c r="BE83" i="16"/>
  <c r="BE330" i="16"/>
  <c r="BE426" i="16"/>
  <c r="BD460" i="16"/>
  <c r="BE85" i="16"/>
  <c r="BC424" i="16"/>
  <c r="BD379" i="16"/>
  <c r="BC255" i="16"/>
  <c r="BD357" i="16"/>
  <c r="BD217" i="16"/>
  <c r="BD188" i="16"/>
  <c r="BD468" i="16"/>
  <c r="BC316" i="16"/>
  <c r="BC476" i="16"/>
  <c r="BE424" i="16"/>
  <c r="BD277" i="16"/>
  <c r="BE448" i="16"/>
  <c r="BE84" i="16"/>
  <c r="BC294" i="16"/>
  <c r="BC122" i="16"/>
  <c r="BC465" i="16"/>
  <c r="BD231" i="16"/>
  <c r="BE474" i="16"/>
  <c r="BC62" i="16"/>
  <c r="BE134" i="16"/>
  <c r="BC119" i="16"/>
  <c r="BC152" i="16"/>
  <c r="BD308" i="16"/>
  <c r="BE318" i="16"/>
  <c r="BC437" i="16"/>
  <c r="BE300" i="16"/>
  <c r="BC84" i="16"/>
  <c r="BQ3" i="16"/>
  <c r="BL6" i="16"/>
  <c r="F27" i="14"/>
  <c r="D28" i="14"/>
  <c r="E27" i="14"/>
  <c r="CD358" i="16"/>
  <c r="BX358" i="16"/>
  <c r="BW202" i="16"/>
  <c r="BV202" i="16"/>
  <c r="CD202" i="16"/>
  <c r="BX202" i="16"/>
  <c r="BV346" i="16"/>
  <c r="BW346" i="16"/>
  <c r="BX346" i="16"/>
  <c r="CD346" i="16"/>
  <c r="CD351" i="16"/>
  <c r="BX351" i="16"/>
  <c r="BW351" i="16"/>
  <c r="BV351" i="16"/>
  <c r="BV138" i="16"/>
  <c r="BX69" i="16"/>
  <c r="CD69" i="16"/>
  <c r="BV69" i="16"/>
  <c r="BW69" i="16"/>
  <c r="BX203" i="16"/>
  <c r="BW203" i="16"/>
  <c r="CD203" i="16"/>
  <c r="BV203" i="16"/>
  <c r="BW425" i="16"/>
  <c r="BX425" i="16"/>
  <c r="CD425" i="16"/>
  <c r="BW414" i="16"/>
  <c r="CD414" i="16"/>
  <c r="BV414" i="16"/>
  <c r="BX414" i="16"/>
  <c r="CD15" i="16"/>
  <c r="BW15" i="16"/>
  <c r="BX15" i="16"/>
  <c r="BV15" i="16"/>
  <c r="BW17" i="16"/>
  <c r="BV17" i="16"/>
  <c r="BX17" i="16"/>
  <c r="CD17" i="16"/>
  <c r="BV317" i="16"/>
  <c r="CD317" i="16"/>
  <c r="BX317" i="16"/>
  <c r="BW317" i="16"/>
  <c r="CD20" i="16"/>
  <c r="BV20" i="16"/>
  <c r="BW20" i="16"/>
  <c r="BX20" i="16"/>
  <c r="BX96" i="16"/>
  <c r="BW274" i="16"/>
  <c r="CD274" i="16"/>
  <c r="BX274" i="16"/>
  <c r="BV274" i="16"/>
  <c r="BW210" i="16"/>
  <c r="BX210" i="16"/>
  <c r="BV210" i="16"/>
  <c r="CD210" i="16"/>
  <c r="BW16" i="16"/>
  <c r="BV16" i="16"/>
  <c r="CD16" i="16"/>
  <c r="BX16" i="16"/>
  <c r="BX440" i="16"/>
  <c r="BV440" i="16"/>
  <c r="CD440" i="16"/>
  <c r="BW440" i="16"/>
  <c r="CD150" i="16"/>
  <c r="BV150" i="16"/>
  <c r="BW150" i="16"/>
  <c r="BX150" i="16"/>
  <c r="BW407" i="16"/>
  <c r="CD407" i="16"/>
  <c r="BV407" i="16"/>
  <c r="BX407" i="16"/>
  <c r="BW448" i="16"/>
  <c r="BV448" i="16"/>
  <c r="BX448" i="16"/>
  <c r="CD448" i="16"/>
  <c r="BW19" i="16"/>
  <c r="BV19" i="16"/>
  <c r="BX19" i="16"/>
  <c r="BW229" i="16"/>
  <c r="BV229" i="16"/>
  <c r="BX229" i="16"/>
  <c r="CD229" i="16"/>
  <c r="CD78" i="16"/>
  <c r="BW78" i="16"/>
  <c r="BX78" i="16"/>
  <c r="BV78" i="16"/>
  <c r="BV376" i="16"/>
  <c r="BX376" i="16"/>
  <c r="BW376" i="16"/>
  <c r="CD376" i="16"/>
  <c r="BW279" i="16"/>
  <c r="BV279" i="16"/>
  <c r="CD279" i="16"/>
  <c r="BX279" i="16"/>
  <c r="BX36" i="16"/>
  <c r="BV36" i="16"/>
  <c r="CD36" i="16"/>
  <c r="BW36" i="16"/>
  <c r="BW219" i="16"/>
  <c r="BW306" i="16"/>
  <c r="BV306" i="16"/>
  <c r="CD306" i="16"/>
  <c r="BX306" i="16"/>
  <c r="BV84" i="16"/>
  <c r="BW84" i="16"/>
  <c r="BX84" i="16"/>
  <c r="CD84" i="16"/>
  <c r="BX486" i="16"/>
  <c r="BW486" i="16"/>
  <c r="CD486" i="16"/>
  <c r="BV486" i="16"/>
  <c r="CD198" i="16"/>
  <c r="BW198" i="16"/>
  <c r="BX198" i="16"/>
  <c r="BV198" i="16"/>
  <c r="BX192" i="16"/>
  <c r="BW192" i="16"/>
  <c r="BV192" i="16"/>
  <c r="CD192" i="16"/>
  <c r="BV443" i="16"/>
  <c r="BW443" i="16"/>
  <c r="CD443" i="16"/>
  <c r="BX443" i="16"/>
  <c r="BW332" i="16"/>
  <c r="BX332" i="16"/>
  <c r="BV332" i="16"/>
  <c r="CD332" i="16"/>
  <c r="BV201" i="16"/>
  <c r="BW201" i="16"/>
  <c r="BX201" i="16"/>
  <c r="CD201" i="16"/>
  <c r="BW190" i="16"/>
  <c r="BX190" i="16"/>
  <c r="BV190" i="16"/>
  <c r="CD190" i="16"/>
  <c r="CD447" i="16"/>
  <c r="BV447" i="16"/>
  <c r="BW447" i="16"/>
  <c r="BX447" i="16"/>
  <c r="BV28" i="16"/>
  <c r="BW171" i="16"/>
  <c r="CD171" i="16"/>
  <c r="BV171" i="16"/>
  <c r="BX171" i="16"/>
  <c r="BV277" i="16"/>
  <c r="BW277" i="16"/>
  <c r="CD277" i="16"/>
  <c r="BX277" i="16"/>
  <c r="BW174" i="16"/>
  <c r="BX174" i="16"/>
  <c r="CD174" i="16"/>
  <c r="BV174" i="16"/>
  <c r="BW293" i="16"/>
  <c r="CD293" i="16"/>
  <c r="BX293" i="16"/>
  <c r="BV293" i="16"/>
  <c r="CD270" i="16"/>
  <c r="BX270" i="16"/>
  <c r="BV270" i="16"/>
  <c r="BW270" i="16"/>
  <c r="BW44" i="16"/>
  <c r="CD44" i="16"/>
  <c r="BV44" i="16"/>
  <c r="BX44" i="16"/>
  <c r="BX364" i="16"/>
  <c r="BV364" i="16"/>
  <c r="BW364" i="16"/>
  <c r="CD364" i="16"/>
  <c r="CD205" i="16"/>
  <c r="BW205" i="16"/>
  <c r="BX205" i="16"/>
  <c r="BV205" i="16"/>
  <c r="BX81" i="16"/>
  <c r="BV81" i="16"/>
  <c r="CD81" i="16"/>
  <c r="BW81" i="16"/>
  <c r="CD266" i="16"/>
  <c r="BX112" i="16"/>
  <c r="BV112" i="16"/>
  <c r="BW112" i="16"/>
  <c r="CD112" i="16"/>
  <c r="CD12" i="16"/>
  <c r="BW12" i="16"/>
  <c r="BV12" i="16"/>
  <c r="BX12" i="16"/>
  <c r="CD74" i="16"/>
  <c r="BX74" i="16"/>
  <c r="BV74" i="16"/>
  <c r="CD363" i="16"/>
  <c r="BV363" i="16"/>
  <c r="BW363" i="16"/>
  <c r="BX363" i="16"/>
  <c r="BW149" i="16"/>
  <c r="BX149" i="16"/>
  <c r="BV149" i="16"/>
  <c r="CD149" i="16"/>
  <c r="BV119" i="16"/>
  <c r="BW403" i="16"/>
  <c r="BV403" i="16"/>
  <c r="CD403" i="16"/>
  <c r="BX403" i="16"/>
  <c r="BX344" i="16"/>
  <c r="CD344" i="16"/>
  <c r="BW344" i="16"/>
  <c r="BV344" i="16"/>
  <c r="CD464" i="16"/>
  <c r="BX464" i="16"/>
  <c r="BW464" i="16"/>
  <c r="BV464" i="16"/>
  <c r="CD107" i="16"/>
  <c r="BV107" i="16"/>
  <c r="BX107" i="16"/>
  <c r="BW107" i="16"/>
  <c r="BW77" i="16"/>
  <c r="BX77" i="16"/>
  <c r="BV77" i="16"/>
  <c r="CD77" i="16"/>
  <c r="BV129" i="16"/>
  <c r="BW129" i="16"/>
  <c r="BX129" i="16"/>
  <c r="CD129" i="16"/>
  <c r="CD294" i="16"/>
  <c r="BX294" i="16"/>
  <c r="BW294" i="16"/>
  <c r="BV294" i="16"/>
  <c r="BV309" i="16"/>
  <c r="CD309" i="16"/>
  <c r="BW309" i="16"/>
  <c r="BX309" i="16"/>
  <c r="BV378" i="16"/>
  <c r="BW378" i="16"/>
  <c r="CD378" i="16"/>
  <c r="BX378" i="16"/>
  <c r="BV356" i="16"/>
  <c r="CD356" i="16"/>
  <c r="BW356" i="16"/>
  <c r="BX207" i="16"/>
  <c r="BW207" i="16"/>
  <c r="CD207" i="16"/>
  <c r="BV207" i="16"/>
  <c r="BV189" i="16"/>
  <c r="CD189" i="16"/>
  <c r="BW189" i="16"/>
  <c r="BX189" i="16"/>
  <c r="CD485" i="16"/>
  <c r="BV485" i="16"/>
  <c r="BW485" i="16"/>
  <c r="BX485" i="16"/>
  <c r="BV23" i="16"/>
  <c r="CD56" i="16"/>
  <c r="BW56" i="16"/>
  <c r="BX56" i="16"/>
  <c r="BV56" i="16"/>
  <c r="BV32" i="16"/>
  <c r="BW32" i="16"/>
  <c r="CD32" i="16"/>
  <c r="BX32" i="16"/>
  <c r="BX24" i="16"/>
  <c r="BW24" i="16"/>
  <c r="BV24" i="16"/>
  <c r="CD24" i="16"/>
  <c r="BV441" i="16"/>
  <c r="CD441" i="16"/>
  <c r="BX441" i="16"/>
  <c r="BW441" i="16"/>
  <c r="BV299" i="16"/>
  <c r="BW299" i="16"/>
  <c r="CD299" i="16"/>
  <c r="BX299" i="16"/>
  <c r="BW422" i="16"/>
  <c r="BX422" i="16"/>
  <c r="BV422" i="16"/>
  <c r="CD422" i="16"/>
  <c r="BV83" i="16"/>
  <c r="BW83" i="16"/>
  <c r="BX83" i="16"/>
  <c r="CD83" i="16"/>
  <c r="BW226" i="16"/>
  <c r="CD226" i="16"/>
  <c r="BX226" i="16"/>
  <c r="BV226" i="16"/>
  <c r="BX329" i="16"/>
  <c r="CD329" i="16"/>
  <c r="BW342" i="16"/>
  <c r="CD342" i="16"/>
  <c r="BX342" i="16"/>
  <c r="BV342" i="16"/>
  <c r="BV327" i="16"/>
  <c r="BW327" i="16"/>
  <c r="BX327" i="16"/>
  <c r="CD327" i="16"/>
  <c r="CD264" i="16"/>
  <c r="CD33" i="16"/>
  <c r="BV33" i="16"/>
  <c r="BX33" i="16"/>
  <c r="BW33" i="16"/>
  <c r="BX199" i="16"/>
  <c r="CD199" i="16"/>
  <c r="BW199" i="16"/>
  <c r="BV199" i="16"/>
  <c r="CD345" i="16"/>
  <c r="BW345" i="16"/>
  <c r="BV345" i="16"/>
  <c r="BX345" i="16"/>
  <c r="CD408" i="16"/>
  <c r="BX408" i="16"/>
  <c r="BW408" i="16"/>
  <c r="BV408" i="16"/>
  <c r="BW244" i="16"/>
  <c r="BX244" i="16"/>
  <c r="CD244" i="16"/>
  <c r="BV244" i="16"/>
  <c r="BX355" i="16"/>
  <c r="BW355" i="16"/>
  <c r="BV355" i="16"/>
  <c r="CD355" i="16"/>
  <c r="BW178" i="16"/>
  <c r="CD178" i="16"/>
  <c r="BX178" i="16"/>
  <c r="BV178" i="16"/>
  <c r="CD320" i="16"/>
  <c r="BV320" i="16"/>
  <c r="BW320" i="16"/>
  <c r="BX320" i="16"/>
  <c r="CD410" i="16"/>
  <c r="BX410" i="16"/>
  <c r="BV410" i="16"/>
  <c r="BW410" i="16"/>
  <c r="BV115" i="16"/>
  <c r="BX115" i="16"/>
  <c r="CD115" i="16"/>
  <c r="BW115" i="16"/>
  <c r="BW382" i="16"/>
  <c r="CD382" i="16"/>
  <c r="BV382" i="16"/>
  <c r="BX382" i="16"/>
  <c r="BW246" i="16"/>
  <c r="BX246" i="16"/>
  <c r="BV246" i="16"/>
  <c r="CD246" i="16"/>
  <c r="BW454" i="16"/>
  <c r="CD454" i="16"/>
  <c r="BW396" i="16"/>
  <c r="BX396" i="16"/>
  <c r="BV396" i="16"/>
  <c r="CD396" i="16"/>
  <c r="BW375" i="16"/>
  <c r="BX459" i="16"/>
  <c r="BV459" i="16"/>
  <c r="BW459" i="16"/>
  <c r="CD459" i="16"/>
  <c r="CD492" i="16"/>
  <c r="BW492" i="16"/>
  <c r="BV492" i="16"/>
  <c r="BX492" i="16"/>
  <c r="CD204" i="16"/>
  <c r="CD373" i="16"/>
  <c r="BV373" i="16"/>
  <c r="BW373" i="16"/>
  <c r="BX373" i="16"/>
  <c r="BX123" i="16"/>
  <c r="CD123" i="16"/>
  <c r="BV123" i="16"/>
  <c r="BW123" i="16"/>
  <c r="CD93" i="16"/>
  <c r="BW93" i="16"/>
  <c r="BV93" i="16"/>
  <c r="BX93" i="16"/>
  <c r="BV268" i="16"/>
  <c r="BX268" i="16"/>
  <c r="CD268" i="16"/>
  <c r="BW268" i="16"/>
  <c r="BX404" i="16"/>
  <c r="CD404" i="16"/>
  <c r="BW404" i="16"/>
  <c r="BV404" i="16"/>
  <c r="BW449" i="16"/>
  <c r="CD449" i="16"/>
  <c r="BV449" i="16"/>
  <c r="BX449" i="16"/>
  <c r="BX41" i="16"/>
  <c r="BW41" i="16"/>
  <c r="CD41" i="16"/>
  <c r="BV41" i="16"/>
  <c r="BX315" i="16"/>
  <c r="CD67" i="16"/>
  <c r="BV67" i="16"/>
  <c r="BX67" i="16"/>
  <c r="BW67" i="16"/>
  <c r="BW52" i="16"/>
  <c r="BW421" i="16"/>
  <c r="CD224" i="16"/>
  <c r="BX224" i="16"/>
  <c r="BW224" i="16"/>
  <c r="BV224" i="16"/>
  <c r="CD122" i="16"/>
  <c r="BW122" i="16"/>
  <c r="BX122" i="16"/>
  <c r="BV122" i="16"/>
  <c r="BX487" i="16"/>
  <c r="BV487" i="16"/>
  <c r="CD487" i="16"/>
  <c r="BW487" i="16"/>
  <c r="CD42" i="16"/>
  <c r="BW42" i="16"/>
  <c r="BV42" i="16"/>
  <c r="BX42" i="16"/>
  <c r="BW234" i="16"/>
  <c r="CD234" i="16"/>
  <c r="BV234" i="16"/>
  <c r="BX234" i="16"/>
  <c r="CD484" i="16"/>
  <c r="BW484" i="16"/>
  <c r="BX484" i="16"/>
  <c r="BV484" i="16"/>
  <c r="CD288" i="16"/>
  <c r="BW288" i="16"/>
  <c r="BX288" i="16"/>
  <c r="BV288" i="16"/>
  <c r="BX412" i="16"/>
  <c r="CD496" i="16"/>
  <c r="BX496" i="16"/>
  <c r="BW496" i="16"/>
  <c r="BV496" i="16"/>
  <c r="BV206" i="16"/>
  <c r="CD206" i="16"/>
  <c r="BW206" i="16"/>
  <c r="BX206" i="16"/>
  <c r="CD147" i="16"/>
  <c r="BW147" i="16"/>
  <c r="BV147" i="16"/>
  <c r="BX147" i="16"/>
  <c r="BV417" i="16"/>
  <c r="BX417" i="16"/>
  <c r="CD417" i="16"/>
  <c r="BW417" i="16"/>
  <c r="BW187" i="16"/>
  <c r="CD187" i="16"/>
  <c r="BV187" i="16"/>
  <c r="BX187" i="16"/>
  <c r="CD476" i="16"/>
  <c r="BW476" i="16"/>
  <c r="BX476" i="16"/>
  <c r="BV476" i="16"/>
  <c r="CD76" i="16"/>
  <c r="BV121" i="16"/>
  <c r="BW121" i="16"/>
  <c r="BX121" i="16"/>
  <c r="CD121" i="16"/>
  <c r="BW275" i="16"/>
  <c r="CD275" i="16"/>
  <c r="BX275" i="16"/>
  <c r="BV275" i="16"/>
  <c r="CD177" i="16"/>
  <c r="BW177" i="16"/>
  <c r="BV177" i="16"/>
  <c r="BX177" i="16"/>
  <c r="BX238" i="16"/>
  <c r="BV238" i="16"/>
  <c r="CD238" i="16"/>
  <c r="BW238" i="16"/>
  <c r="BX262" i="16"/>
  <c r="CD221" i="16"/>
  <c r="BW221" i="16"/>
  <c r="BX221" i="16"/>
  <c r="BV221" i="16"/>
  <c r="BW70" i="16"/>
  <c r="BV70" i="16"/>
  <c r="CD70" i="16"/>
  <c r="BX70" i="16"/>
  <c r="BV172" i="16"/>
  <c r="CD330" i="16"/>
  <c r="BV330" i="16"/>
  <c r="BW330" i="16"/>
  <c r="BX330" i="16"/>
  <c r="CD180" i="16"/>
  <c r="BW180" i="16"/>
  <c r="BX180" i="16"/>
  <c r="BV180" i="16"/>
  <c r="BW480" i="16"/>
  <c r="BV480" i="16"/>
  <c r="BX480" i="16"/>
  <c r="CD480" i="16"/>
  <c r="BX166" i="16"/>
  <c r="BW166" i="16"/>
  <c r="BV166" i="16"/>
  <c r="CD166" i="16"/>
  <c r="BW151" i="16"/>
  <c r="BX151" i="16"/>
  <c r="CD151" i="16"/>
  <c r="BV151" i="16"/>
  <c r="BV388" i="16"/>
  <c r="BW388" i="16"/>
  <c r="CD388" i="16"/>
  <c r="BX388" i="16"/>
  <c r="BV280" i="16"/>
  <c r="CD280" i="16"/>
  <c r="BW280" i="16"/>
  <c r="BX280" i="16"/>
  <c r="BW468" i="16"/>
  <c r="CD468" i="16"/>
  <c r="BX468" i="16"/>
  <c r="BV468" i="16"/>
  <c r="CD465" i="16"/>
  <c r="BX465" i="16"/>
  <c r="BW465" i="16"/>
  <c r="BV465" i="16"/>
  <c r="CD500" i="16"/>
  <c r="BX437" i="16"/>
  <c r="BW437" i="16"/>
  <c r="CD437" i="16"/>
  <c r="BV437" i="16"/>
  <c r="BX303" i="16"/>
  <c r="CD303" i="16"/>
  <c r="BV303" i="16"/>
  <c r="BW303" i="16"/>
  <c r="BW495" i="16"/>
  <c r="BV495" i="16"/>
  <c r="CD495" i="16"/>
  <c r="BV372" i="16"/>
  <c r="BW372" i="16"/>
  <c r="BX372" i="16"/>
  <c r="CD372" i="16"/>
  <c r="BW35" i="16"/>
  <c r="BV35" i="16"/>
  <c r="BX35" i="16"/>
  <c r="CD35" i="16"/>
  <c r="CD392" i="16"/>
  <c r="BV392" i="16"/>
  <c r="BX392" i="16"/>
  <c r="BW392" i="16"/>
  <c r="BX323" i="16"/>
  <c r="BW323" i="16"/>
  <c r="BV323" i="16"/>
  <c r="CD323" i="16"/>
  <c r="CD26" i="16"/>
  <c r="BW26" i="16"/>
  <c r="BV26" i="16"/>
  <c r="BX26" i="16"/>
  <c r="BW131" i="16"/>
  <c r="BV131" i="16"/>
  <c r="BX131" i="16"/>
  <c r="CD131" i="16"/>
  <c r="BV333" i="16"/>
  <c r="BW333" i="16"/>
  <c r="CD333" i="16"/>
  <c r="BX333" i="16"/>
  <c r="CD385" i="16"/>
  <c r="BX385" i="16"/>
  <c r="BW385" i="16"/>
  <c r="BV385" i="16"/>
  <c r="BV54" i="16"/>
  <c r="CD54" i="16"/>
  <c r="BW54" i="16"/>
  <c r="BX54" i="16"/>
  <c r="BW301" i="16"/>
  <c r="BX301" i="16"/>
  <c r="CD301" i="16"/>
  <c r="BV301" i="16"/>
  <c r="BX387" i="16"/>
  <c r="CD387" i="16"/>
  <c r="CD225" i="16"/>
  <c r="BX225" i="16"/>
  <c r="BW225" i="16"/>
  <c r="BV225" i="16"/>
  <c r="BW153" i="16"/>
  <c r="CD153" i="16"/>
  <c r="BV153" i="16"/>
  <c r="BX72" i="16"/>
  <c r="BW72" i="16"/>
  <c r="CD72" i="16"/>
  <c r="BV72" i="16"/>
  <c r="BW200" i="16"/>
  <c r="BV200" i="16"/>
  <c r="CD200" i="16"/>
  <c r="BX200" i="16"/>
  <c r="CD386" i="16"/>
  <c r="BX386" i="16"/>
  <c r="BW386" i="16"/>
  <c r="BV386" i="16"/>
  <c r="BW352" i="16"/>
  <c r="BV352" i="16"/>
  <c r="CD352" i="16"/>
  <c r="BX352" i="16"/>
  <c r="CD399" i="16"/>
  <c r="BX399" i="16"/>
  <c r="BV399" i="16"/>
  <c r="BW399" i="16"/>
  <c r="BX40" i="16"/>
  <c r="BX154" i="16"/>
  <c r="BV154" i="16"/>
  <c r="BW154" i="16"/>
  <c r="CD154" i="16"/>
  <c r="BX162" i="16"/>
  <c r="BW162" i="16"/>
  <c r="BV162" i="16"/>
  <c r="CD162" i="16"/>
  <c r="BW21" i="16"/>
  <c r="BX21" i="16"/>
  <c r="CD21" i="16"/>
  <c r="BV21" i="16"/>
  <c r="BV103" i="16"/>
  <c r="BX103" i="16"/>
  <c r="BW103" i="16"/>
  <c r="CD103" i="16"/>
  <c r="BV53" i="16"/>
  <c r="CD53" i="16"/>
  <c r="BX53" i="16"/>
  <c r="BW53" i="16"/>
  <c r="CD88" i="16"/>
  <c r="CD331" i="16"/>
  <c r="BX331" i="16"/>
  <c r="BV331" i="16"/>
  <c r="BW331" i="16"/>
  <c r="BW170" i="16"/>
  <c r="BV431" i="16"/>
  <c r="BX431" i="16"/>
  <c r="CD431" i="16"/>
  <c r="BW431" i="16"/>
  <c r="BX259" i="16"/>
  <c r="BV259" i="16"/>
  <c r="CD259" i="16"/>
  <c r="BW259" i="16"/>
  <c r="BW313" i="16"/>
  <c r="BX313" i="16"/>
  <c r="CD313" i="16"/>
  <c r="BV313" i="16"/>
  <c r="BV278" i="16"/>
  <c r="BX278" i="16"/>
  <c r="BW278" i="16"/>
  <c r="CD278" i="16"/>
  <c r="BX291" i="16"/>
  <c r="CD291" i="16"/>
  <c r="BV291" i="16"/>
  <c r="BW291" i="16"/>
  <c r="CD444" i="16"/>
  <c r="BX444" i="16"/>
  <c r="BW444" i="16"/>
  <c r="BV444" i="16"/>
  <c r="BV497" i="16"/>
  <c r="BW497" i="16"/>
  <c r="CD497" i="16"/>
  <c r="BX497" i="16"/>
  <c r="CD416" i="16"/>
  <c r="BX416" i="16"/>
  <c r="BV339" i="16"/>
  <c r="BX339" i="16"/>
  <c r="BW339" i="16"/>
  <c r="CD339" i="16"/>
  <c r="BW144" i="16"/>
  <c r="BV144" i="16"/>
  <c r="CD144" i="16"/>
  <c r="BX144" i="16"/>
  <c r="BX357" i="16"/>
  <c r="BV357" i="16"/>
  <c r="CD357" i="16"/>
  <c r="BW357" i="16"/>
  <c r="BW146" i="16"/>
  <c r="BX146" i="16"/>
  <c r="CD146" i="16"/>
  <c r="BV146" i="16"/>
  <c r="CD152" i="16"/>
  <c r="BX152" i="16"/>
  <c r="BV152" i="16"/>
  <c r="BW152" i="16"/>
  <c r="CD55" i="16"/>
  <c r="BW55" i="16"/>
  <c r="BV55" i="16"/>
  <c r="BV127" i="16"/>
  <c r="BX127" i="16"/>
  <c r="CD127" i="16"/>
  <c r="BW127" i="16"/>
  <c r="BV282" i="16"/>
  <c r="BX282" i="16"/>
  <c r="CD282" i="16"/>
  <c r="BW282" i="16"/>
  <c r="BV295" i="16"/>
  <c r="BX295" i="16"/>
  <c r="BW295" i="16"/>
  <c r="CD295" i="16"/>
  <c r="BV472" i="16"/>
  <c r="BW472" i="16"/>
  <c r="BX472" i="16"/>
  <c r="CD472" i="16"/>
  <c r="BX217" i="16"/>
  <c r="BV217" i="16"/>
  <c r="CD217" i="16"/>
  <c r="BW217" i="16"/>
  <c r="BV283" i="16"/>
  <c r="BW283" i="16"/>
  <c r="BX283" i="16"/>
  <c r="CD283" i="16"/>
  <c r="BV29" i="16"/>
  <c r="CD29" i="16"/>
  <c r="BW29" i="16"/>
  <c r="BX29" i="16"/>
  <c r="BX184" i="16"/>
  <c r="BW184" i="16"/>
  <c r="BV184" i="16"/>
  <c r="CD184" i="16"/>
  <c r="BW91" i="16"/>
  <c r="BX91" i="16"/>
  <c r="BV91" i="16"/>
  <c r="CD91" i="16"/>
  <c r="BW254" i="16"/>
  <c r="CD94" i="16"/>
  <c r="BX90" i="16"/>
  <c r="BV90" i="16"/>
  <c r="CD90" i="16"/>
  <c r="BW90" i="16"/>
  <c r="CD250" i="16"/>
  <c r="BW250" i="16"/>
  <c r="BX250" i="16"/>
  <c r="BV250" i="16"/>
  <c r="BV479" i="16"/>
  <c r="BW479" i="16"/>
  <c r="CD479" i="16"/>
  <c r="BX479" i="16"/>
  <c r="BX340" i="16"/>
  <c r="BV340" i="16"/>
  <c r="CD340" i="16"/>
  <c r="BW340" i="16"/>
  <c r="CD101" i="16"/>
  <c r="BW101" i="16"/>
  <c r="BV101" i="16"/>
  <c r="BX101" i="16"/>
  <c r="BW405" i="16"/>
  <c r="BX405" i="16"/>
  <c r="CD405" i="16"/>
  <c r="BV405" i="16"/>
  <c r="BX324" i="16"/>
  <c r="BW324" i="16"/>
  <c r="BV324" i="16"/>
  <c r="CD324" i="16"/>
  <c r="BV379" i="16"/>
  <c r="BX379" i="16"/>
  <c r="BW379" i="16"/>
  <c r="CD379" i="16"/>
  <c r="CD169" i="16"/>
  <c r="BW169" i="16"/>
  <c r="BV169" i="16"/>
  <c r="BX169" i="16"/>
  <c r="BW142" i="16"/>
  <c r="BX429" i="16"/>
  <c r="BW429" i="16"/>
  <c r="BV429" i="16"/>
  <c r="CD429" i="16"/>
  <c r="BV163" i="16"/>
  <c r="CD163" i="16"/>
  <c r="BX163" i="16"/>
  <c r="BW163" i="16"/>
  <c r="BX493" i="16"/>
  <c r="BW493" i="16"/>
  <c r="BV493" i="16"/>
  <c r="CD493" i="16"/>
  <c r="BV113" i="16"/>
  <c r="BX113" i="16"/>
  <c r="BW113" i="16"/>
  <c r="CD113" i="16"/>
  <c r="BW311" i="16"/>
  <c r="BV311" i="16"/>
  <c r="CD311" i="16"/>
  <c r="BX311" i="16"/>
  <c r="CD64" i="16"/>
  <c r="BX64" i="16"/>
  <c r="BV64" i="16"/>
  <c r="BW64" i="16"/>
  <c r="BX236" i="16"/>
  <c r="CD236" i="16"/>
  <c r="BV236" i="16"/>
  <c r="BW236" i="16"/>
  <c r="CD212" i="16"/>
  <c r="BX212" i="16"/>
  <c r="BW212" i="16"/>
  <c r="BV212" i="16"/>
  <c r="BV197" i="16"/>
  <c r="CD197" i="16"/>
  <c r="BW197" i="16"/>
  <c r="BX197" i="16"/>
  <c r="BX370" i="16"/>
  <c r="CD370" i="16"/>
  <c r="BV370" i="16"/>
  <c r="BW370" i="16"/>
  <c r="BV62" i="16"/>
  <c r="CD62" i="16"/>
  <c r="BX62" i="16"/>
  <c r="BW62" i="16"/>
  <c r="BV406" i="16"/>
  <c r="BW406" i="16"/>
  <c r="CD406" i="16"/>
  <c r="BX406" i="16"/>
  <c r="CD446" i="16"/>
  <c r="BW446" i="16"/>
  <c r="BX446" i="16"/>
  <c r="BV446" i="16"/>
  <c r="BW232" i="16"/>
  <c r="BV232" i="16"/>
  <c r="CD232" i="16"/>
  <c r="BX232" i="16"/>
  <c r="CD439" i="16"/>
  <c r="BW439" i="16"/>
  <c r="BX439" i="16"/>
  <c r="BV439" i="16"/>
  <c r="CD391" i="16"/>
  <c r="BV148" i="16"/>
  <c r="CD148" i="16"/>
  <c r="BW148" i="16"/>
  <c r="BX148" i="16"/>
  <c r="BV325" i="16"/>
  <c r="BW325" i="16"/>
  <c r="CD325" i="16"/>
  <c r="BX325" i="16"/>
  <c r="CD398" i="16"/>
  <c r="BX398" i="16"/>
  <c r="BV398" i="16"/>
  <c r="BV230" i="16"/>
  <c r="BX230" i="16"/>
  <c r="BW230" i="16"/>
  <c r="CD230" i="16"/>
  <c r="BX477" i="16"/>
  <c r="CD477" i="16"/>
  <c r="BV477" i="16"/>
  <c r="BW477" i="16"/>
  <c r="BV118" i="16"/>
  <c r="CD118" i="16"/>
  <c r="BX118" i="16"/>
  <c r="BW118" i="16"/>
  <c r="BV208" i="16"/>
  <c r="CD208" i="16"/>
  <c r="BW208" i="16"/>
  <c r="BX208" i="16"/>
  <c r="CD60" i="16"/>
  <c r="BV60" i="16"/>
  <c r="BX60" i="16"/>
  <c r="BW60" i="16"/>
  <c r="BV276" i="16"/>
  <c r="BW237" i="16"/>
  <c r="CD237" i="16"/>
  <c r="BV237" i="16"/>
  <c r="BX237" i="16"/>
  <c r="BX156" i="16"/>
  <c r="BV156" i="16"/>
  <c r="BW156" i="16"/>
  <c r="CD156" i="16"/>
  <c r="BW374" i="16"/>
  <c r="BV374" i="16"/>
  <c r="BX374" i="16"/>
  <c r="CD374" i="16"/>
  <c r="BX401" i="16"/>
  <c r="BW401" i="16"/>
  <c r="CD401" i="16"/>
  <c r="BV401" i="16"/>
  <c r="BW389" i="16"/>
  <c r="BX389" i="16"/>
  <c r="BV389" i="16"/>
  <c r="CD389" i="16"/>
  <c r="BW45" i="16"/>
  <c r="BX45" i="16"/>
  <c r="CD45" i="16"/>
  <c r="BV45" i="16"/>
  <c r="BX445" i="16"/>
  <c r="BV445" i="16"/>
  <c r="BW445" i="16"/>
  <c r="CD445" i="16"/>
  <c r="BW395" i="16"/>
  <c r="BV395" i="16"/>
  <c r="CD395" i="16"/>
  <c r="BX395" i="16"/>
  <c r="BW478" i="16"/>
  <c r="BV478" i="16"/>
  <c r="BX478" i="16"/>
  <c r="CD478" i="16"/>
  <c r="BW491" i="16"/>
  <c r="BX491" i="16"/>
  <c r="BX466" i="16"/>
  <c r="CD466" i="16"/>
  <c r="BV466" i="16"/>
  <c r="BW466" i="16"/>
  <c r="BV418" i="16"/>
  <c r="BX418" i="16"/>
  <c r="CD418" i="16"/>
  <c r="BW418" i="16"/>
  <c r="BX300" i="16"/>
  <c r="BW300" i="16"/>
  <c r="BV300" i="16"/>
  <c r="CD300" i="16"/>
  <c r="BX473" i="16"/>
  <c r="BV473" i="16"/>
  <c r="CD473" i="16"/>
  <c r="BW473" i="16"/>
  <c r="BX136" i="16"/>
  <c r="BW136" i="16"/>
  <c r="BV136" i="16"/>
  <c r="CD136" i="16"/>
  <c r="BW272" i="16"/>
  <c r="CD272" i="16"/>
  <c r="BX272" i="16"/>
  <c r="BV272" i="16"/>
  <c r="BV368" i="16"/>
  <c r="CD368" i="16"/>
  <c r="BX368" i="16"/>
  <c r="BW368" i="16"/>
  <c r="BV456" i="16"/>
  <c r="CD456" i="16"/>
  <c r="BW456" i="16"/>
  <c r="BX456" i="16"/>
  <c r="BV289" i="16"/>
  <c r="BW289" i="16"/>
  <c r="CD289" i="16"/>
  <c r="BX289" i="16"/>
  <c r="BV188" i="16"/>
  <c r="BW188" i="16"/>
  <c r="BX188" i="16"/>
  <c r="CD188" i="16"/>
  <c r="CD430" i="16"/>
  <c r="BX430" i="16"/>
  <c r="BV430" i="16"/>
  <c r="BW430" i="16"/>
  <c r="BX304" i="16"/>
  <c r="BV304" i="16"/>
  <c r="CD304" i="16"/>
  <c r="BW304" i="16"/>
  <c r="BX132" i="16"/>
  <c r="CD132" i="16"/>
  <c r="BV132" i="16"/>
  <c r="BW132" i="16"/>
  <c r="BX462" i="16"/>
  <c r="BW462" i="16"/>
  <c r="BV462" i="16"/>
  <c r="CD462" i="16"/>
  <c r="CD290" i="16"/>
  <c r="BX290" i="16"/>
  <c r="BW290" i="16"/>
  <c r="BV290" i="16"/>
  <c r="BW362" i="16"/>
  <c r="BV362" i="16"/>
  <c r="BX362" i="16"/>
  <c r="CD362" i="16"/>
  <c r="CD253" i="16"/>
  <c r="BW253" i="16"/>
  <c r="BV253" i="16"/>
  <c r="BX253" i="16"/>
  <c r="BW502" i="16"/>
  <c r="BX502" i="16"/>
  <c r="BV502" i="16"/>
  <c r="CD502" i="16"/>
  <c r="BW116" i="16"/>
  <c r="BV116" i="16"/>
  <c r="CD116" i="16"/>
  <c r="BX116" i="16"/>
  <c r="BV181" i="16"/>
  <c r="BW181" i="16"/>
  <c r="BX181" i="16"/>
  <c r="CD181" i="16"/>
  <c r="CD241" i="16"/>
  <c r="BX241" i="16"/>
  <c r="BW241" i="16"/>
  <c r="BV241" i="16"/>
  <c r="BV458" i="16"/>
  <c r="BW458" i="16"/>
  <c r="CD458" i="16"/>
  <c r="BX458" i="16"/>
  <c r="CD243" i="16"/>
  <c r="BX243" i="16"/>
  <c r="BW243" i="16"/>
  <c r="BV243" i="16"/>
  <c r="BX348" i="16"/>
  <c r="BW348" i="16"/>
  <c r="CD348" i="16"/>
  <c r="BV348" i="16"/>
  <c r="BX27" i="16"/>
  <c r="CD27" i="16"/>
  <c r="BW27" i="16"/>
  <c r="BV27" i="16"/>
  <c r="BV257" i="16"/>
  <c r="CD257" i="16"/>
  <c r="BW257" i="16"/>
  <c r="BX257" i="16"/>
  <c r="BW305" i="16"/>
  <c r="CD305" i="16"/>
  <c r="BV305" i="16"/>
  <c r="BX305" i="16"/>
  <c r="BX312" i="16"/>
  <c r="BW312" i="16"/>
  <c r="CD312" i="16"/>
  <c r="BV312" i="16"/>
  <c r="BX419" i="16"/>
  <c r="BW419" i="16"/>
  <c r="CD419" i="16"/>
  <c r="BV419" i="16"/>
  <c r="BW209" i="16"/>
  <c r="BV209" i="16"/>
  <c r="BX209" i="16"/>
  <c r="CD209" i="16"/>
  <c r="CD179" i="16"/>
  <c r="BV179" i="16"/>
  <c r="BX179" i="16"/>
  <c r="BW179" i="16"/>
  <c r="BX85" i="16"/>
  <c r="BW85" i="16"/>
  <c r="CD85" i="16"/>
  <c r="BV85" i="16"/>
  <c r="BV463" i="16"/>
  <c r="CD463" i="16"/>
  <c r="BX463" i="16"/>
  <c r="BW463" i="16"/>
  <c r="BX366" i="16"/>
  <c r="CD366" i="16"/>
  <c r="BW366" i="16"/>
  <c r="BV366" i="16"/>
  <c r="BX128" i="16"/>
  <c r="BW128" i="16"/>
  <c r="CD128" i="16"/>
  <c r="BV128" i="16"/>
  <c r="BW353" i="16"/>
  <c r="BX353" i="16"/>
  <c r="BV353" i="16"/>
  <c r="CD353" i="16"/>
  <c r="BW286" i="16"/>
  <c r="BV286" i="16"/>
  <c r="CD286" i="16"/>
  <c r="BX286" i="16"/>
  <c r="BX452" i="16"/>
  <c r="BW452" i="16"/>
  <c r="CD452" i="16"/>
  <c r="BV452" i="16"/>
  <c r="BV321" i="16"/>
  <c r="BW321" i="16"/>
  <c r="CD321" i="16"/>
  <c r="BX321" i="16"/>
  <c r="BV369" i="16"/>
  <c r="CD369" i="16"/>
  <c r="BX369" i="16"/>
  <c r="BW369" i="16"/>
  <c r="BW498" i="16"/>
  <c r="BV498" i="16"/>
  <c r="BX498" i="16"/>
  <c r="CD498" i="16"/>
  <c r="BX423" i="16"/>
  <c r="CD423" i="16"/>
  <c r="BW423" i="16"/>
  <c r="BV423" i="16"/>
  <c r="BX326" i="16"/>
  <c r="BV326" i="16"/>
  <c r="BW326" i="16"/>
  <c r="CD326" i="16"/>
  <c r="BW124" i="16"/>
  <c r="CD124" i="16"/>
  <c r="BX124" i="16"/>
  <c r="BV124" i="16"/>
  <c r="BW194" i="16"/>
  <c r="BV194" i="16"/>
  <c r="CD194" i="16"/>
  <c r="BX194" i="16"/>
  <c r="BW82" i="16"/>
  <c r="CD82" i="16"/>
  <c r="BX82" i="16"/>
  <c r="BV82" i="16"/>
  <c r="BX155" i="16"/>
  <c r="BW155" i="16"/>
  <c r="CD155" i="16"/>
  <c r="BV155" i="16"/>
  <c r="BX460" i="16"/>
  <c r="CD460" i="16"/>
  <c r="BV460" i="16"/>
  <c r="BW460" i="16"/>
  <c r="CD99" i="16"/>
  <c r="BV99" i="16"/>
  <c r="BX99" i="16"/>
  <c r="BW99" i="16"/>
  <c r="BV164" i="16"/>
  <c r="BW164" i="16"/>
  <c r="CD164" i="16"/>
  <c r="BX164" i="16"/>
  <c r="BW165" i="16"/>
  <c r="BX165" i="16"/>
  <c r="CD165" i="16"/>
  <c r="BV165" i="16"/>
  <c r="BX338" i="16"/>
  <c r="BV338" i="16"/>
  <c r="BW338" i="16"/>
  <c r="CD338" i="16"/>
  <c r="BX61" i="16"/>
  <c r="CD61" i="16"/>
  <c r="BW61" i="16"/>
  <c r="BV61" i="16"/>
  <c r="BW186" i="16"/>
  <c r="BX186" i="16"/>
  <c r="BV186" i="16"/>
  <c r="CD186" i="16"/>
  <c r="CD135" i="16"/>
  <c r="BW135" i="16"/>
  <c r="BV135" i="16"/>
  <c r="CD334" i="16"/>
  <c r="BW334" i="16"/>
  <c r="BX334" i="16"/>
  <c r="BV334" i="16"/>
  <c r="BX22" i="16"/>
  <c r="BV22" i="16"/>
  <c r="CD22" i="16"/>
  <c r="BW22" i="16"/>
  <c r="CD222" i="16"/>
  <c r="BV222" i="16"/>
  <c r="BX222" i="16"/>
  <c r="BW222" i="16"/>
  <c r="BX9" i="16"/>
  <c r="CD9" i="16"/>
  <c r="BW9" i="16"/>
  <c r="BV9" i="16"/>
  <c r="CD66" i="16"/>
  <c r="BW66" i="16"/>
  <c r="BX66" i="16"/>
  <c r="BV66" i="16"/>
  <c r="BX92" i="16"/>
  <c r="BV92" i="16"/>
  <c r="CD92" i="16"/>
  <c r="BW92" i="16"/>
  <c r="BV265" i="16"/>
  <c r="BX265" i="16"/>
  <c r="BW265" i="16"/>
  <c r="CD265" i="16"/>
  <c r="CD461" i="16"/>
  <c r="BW461" i="16"/>
  <c r="BX461" i="16"/>
  <c r="BV461" i="16"/>
  <c r="CD108" i="16"/>
  <c r="BV108" i="16"/>
  <c r="BX108" i="16"/>
  <c r="BW108" i="16"/>
  <c r="BV475" i="16"/>
  <c r="BX475" i="16"/>
  <c r="BW475" i="16"/>
  <c r="CD475" i="16"/>
  <c r="BX432" i="16"/>
  <c r="CD432" i="16"/>
  <c r="BV432" i="16"/>
  <c r="BW432" i="16"/>
  <c r="CD263" i="16"/>
  <c r="BV263" i="16"/>
  <c r="BW263" i="16"/>
  <c r="BX263" i="16"/>
  <c r="BX296" i="16"/>
  <c r="BW296" i="16"/>
  <c r="CD296" i="16"/>
  <c r="BV296" i="16"/>
  <c r="CD457" i="16"/>
  <c r="BV457" i="16"/>
  <c r="BX457" i="16"/>
  <c r="BW457" i="16"/>
  <c r="BX111" i="16"/>
  <c r="BW111" i="16"/>
  <c r="BV111" i="16"/>
  <c r="CD111" i="16"/>
  <c r="BV269" i="16"/>
  <c r="BW269" i="16"/>
  <c r="BX269" i="16"/>
  <c r="CD269" i="16"/>
  <c r="BX267" i="16"/>
  <c r="BW267" i="16"/>
  <c r="BV267" i="16"/>
  <c r="CD267" i="16"/>
  <c r="BX248" i="16"/>
  <c r="BV248" i="16"/>
  <c r="BW248" i="16"/>
  <c r="CD248" i="16"/>
  <c r="CD245" i="16"/>
  <c r="BV245" i="16"/>
  <c r="BW245" i="16"/>
  <c r="BX245" i="16"/>
  <c r="CD126" i="16"/>
  <c r="BW126" i="16"/>
  <c r="BX126" i="16"/>
  <c r="BV126" i="16"/>
  <c r="CD426" i="16"/>
  <c r="BV426" i="16"/>
  <c r="BX426" i="16"/>
  <c r="BW426" i="16"/>
  <c r="CD381" i="16"/>
  <c r="BW381" i="16"/>
  <c r="BV381" i="16"/>
  <c r="BX381" i="16"/>
  <c r="CD211" i="16"/>
  <c r="BV211" i="16"/>
  <c r="BW211" i="16"/>
  <c r="BX211" i="16"/>
  <c r="BX39" i="16"/>
  <c r="BW39" i="16"/>
  <c r="CD39" i="16"/>
  <c r="BV39" i="16"/>
  <c r="BV455" i="16"/>
  <c r="BW455" i="16"/>
  <c r="CD455" i="16"/>
  <c r="BX455" i="16"/>
  <c r="BX365" i="16"/>
  <c r="BV365" i="16"/>
  <c r="BW365" i="16"/>
  <c r="CD365" i="16"/>
  <c r="BX308" i="16"/>
  <c r="BW308" i="16"/>
  <c r="BV308" i="16"/>
  <c r="CD308" i="16"/>
  <c r="BV73" i="16"/>
  <c r="BX73" i="16"/>
  <c r="BW73" i="16"/>
  <c r="CD73" i="16"/>
  <c r="CD106" i="16"/>
  <c r="BV106" i="16"/>
  <c r="BW106" i="16"/>
  <c r="BX106" i="16"/>
  <c r="CD471" i="16"/>
  <c r="BX471" i="16"/>
  <c r="BW471" i="16"/>
  <c r="BV471" i="16"/>
  <c r="CD196" i="16"/>
  <c r="BV196" i="16"/>
  <c r="BX196" i="16"/>
  <c r="BW196" i="16"/>
  <c r="CD227" i="16"/>
  <c r="BX227" i="16"/>
  <c r="BW227" i="16"/>
  <c r="BV227" i="16"/>
  <c r="CD261" i="16"/>
  <c r="BV261" i="16"/>
  <c r="BX261" i="16"/>
  <c r="BW261" i="16"/>
  <c r="CD143" i="16"/>
  <c r="BX143" i="16"/>
  <c r="BW143" i="16"/>
  <c r="BV143" i="16"/>
  <c r="BV80" i="16"/>
  <c r="BW80" i="16"/>
  <c r="BX80" i="16"/>
  <c r="CD80" i="16"/>
  <c r="CD310" i="16"/>
  <c r="BV310" i="16"/>
  <c r="BX310" i="16"/>
  <c r="BW310" i="16"/>
  <c r="BV434" i="16"/>
  <c r="BW434" i="16"/>
  <c r="BX434" i="16"/>
  <c r="CD434" i="16"/>
  <c r="CD450" i="16"/>
  <c r="BV450" i="16"/>
  <c r="BX450" i="16"/>
  <c r="BW450" i="16"/>
  <c r="BX285" i="16"/>
  <c r="BV285" i="16"/>
  <c r="BW285" i="16"/>
  <c r="CD285" i="16"/>
  <c r="CD145" i="16"/>
  <c r="BV145" i="16"/>
  <c r="BX145" i="16"/>
  <c r="BW145" i="16"/>
  <c r="CD47" i="16"/>
  <c r="BV47" i="16"/>
  <c r="BX47" i="16"/>
  <c r="BW47" i="16"/>
  <c r="CD483" i="16"/>
  <c r="BW483" i="16"/>
  <c r="BV483" i="16"/>
  <c r="BX483" i="16"/>
  <c r="BX215" i="16"/>
  <c r="CD215" i="16"/>
  <c r="BW215" i="16"/>
  <c r="BV215" i="16"/>
  <c r="BV393" i="16"/>
  <c r="BW393" i="16"/>
  <c r="CD393" i="16"/>
  <c r="BX393" i="16"/>
  <c r="BX160" i="16"/>
  <c r="BW160" i="16"/>
  <c r="BV160" i="16"/>
  <c r="CD160" i="16"/>
  <c r="BV336" i="16"/>
  <c r="BW336" i="16"/>
  <c r="BX336" i="16"/>
  <c r="CD336" i="16"/>
  <c r="BW168" i="16"/>
  <c r="CD168" i="16"/>
  <c r="BV168" i="16"/>
  <c r="BX168" i="16"/>
  <c r="CD183" i="16"/>
  <c r="BV183" i="16"/>
  <c r="BX183" i="16"/>
  <c r="BW183" i="16"/>
  <c r="BW335" i="16"/>
  <c r="BX335" i="16"/>
  <c r="CD335" i="16"/>
  <c r="BV335" i="16"/>
  <c r="CD328" i="16"/>
  <c r="BW328" i="16"/>
  <c r="BX328" i="16"/>
  <c r="BV328" i="16"/>
  <c r="BW104" i="16"/>
  <c r="BX104" i="16"/>
  <c r="BV104" i="16"/>
  <c r="CD104" i="16"/>
  <c r="BW337" i="16"/>
  <c r="CD337" i="16"/>
  <c r="BV337" i="16"/>
  <c r="BX337" i="16"/>
  <c r="CD427" i="16"/>
  <c r="BX427" i="16"/>
  <c r="BW427" i="16"/>
  <c r="BV427" i="16"/>
  <c r="CD167" i="16"/>
  <c r="BW167" i="16"/>
  <c r="BV167" i="16"/>
  <c r="BX167" i="16"/>
  <c r="BW11" i="16"/>
  <c r="BX11" i="16"/>
  <c r="CD11" i="16"/>
  <c r="BV11" i="16"/>
  <c r="BW105" i="16"/>
  <c r="BX105" i="16"/>
  <c r="BV105" i="16"/>
  <c r="CD105" i="16"/>
  <c r="CD43" i="16"/>
  <c r="BX43" i="16"/>
  <c r="BW43" i="16"/>
  <c r="BV43" i="16"/>
  <c r="BX86" i="16"/>
  <c r="CD86" i="16"/>
  <c r="BW86" i="16"/>
  <c r="BV86" i="16"/>
  <c r="BX89" i="16"/>
  <c r="BW89" i="16"/>
  <c r="BV89" i="16"/>
  <c r="CD89" i="16"/>
  <c r="CD141" i="16"/>
  <c r="BW141" i="16"/>
  <c r="BV141" i="16"/>
  <c r="BX141" i="16"/>
  <c r="BW158" i="16"/>
  <c r="BV158" i="16"/>
  <c r="CD158" i="16"/>
  <c r="BX158" i="16"/>
  <c r="BX25" i="16"/>
  <c r="BW25" i="16"/>
  <c r="CD25" i="16"/>
  <c r="BV25" i="16"/>
  <c r="BW314" i="16"/>
  <c r="BX314" i="16"/>
  <c r="CD314" i="16"/>
  <c r="BV314" i="16"/>
  <c r="CD51" i="16"/>
  <c r="BW51" i="16"/>
  <c r="BV51" i="16"/>
  <c r="BX51" i="16"/>
  <c r="BV37" i="16"/>
  <c r="BW37" i="16"/>
  <c r="BX37" i="16"/>
  <c r="CD37" i="16"/>
  <c r="BW240" i="16"/>
  <c r="CD240" i="16"/>
  <c r="BX240" i="16"/>
  <c r="BV240" i="16"/>
  <c r="CD117" i="16"/>
  <c r="BW117" i="16"/>
  <c r="BX117" i="16"/>
  <c r="BV117" i="16"/>
  <c r="CD258" i="16"/>
  <c r="BV258" i="16"/>
  <c r="BW258" i="16"/>
  <c r="BX258" i="16"/>
  <c r="CD63" i="16"/>
  <c r="BX63" i="16"/>
  <c r="BW63" i="16"/>
  <c r="BV63" i="16"/>
  <c r="BX140" i="16"/>
  <c r="BV140" i="16"/>
  <c r="CD140" i="16"/>
  <c r="BW140" i="16"/>
  <c r="CD413" i="16"/>
  <c r="BV413" i="16"/>
  <c r="BX413" i="16"/>
  <c r="BW413" i="16"/>
  <c r="BW397" i="16"/>
  <c r="CD397" i="16"/>
  <c r="BX397" i="16"/>
  <c r="BV397" i="16"/>
  <c r="BV95" i="16"/>
  <c r="CD95" i="16"/>
  <c r="BW95" i="16"/>
  <c r="BX95" i="16"/>
  <c r="CD57" i="16"/>
  <c r="BW57" i="16"/>
  <c r="BX57" i="16"/>
  <c r="BV57" i="16"/>
  <c r="BW490" i="16"/>
  <c r="BX490" i="16"/>
  <c r="CD490" i="16"/>
  <c r="BV490" i="16"/>
  <c r="BV384" i="16"/>
  <c r="BX384" i="16"/>
  <c r="CD384" i="16"/>
  <c r="BW384" i="16"/>
  <c r="BX451" i="16"/>
  <c r="BW451" i="16"/>
  <c r="CD451" i="16"/>
  <c r="BV451" i="16"/>
  <c r="BV438" i="16"/>
  <c r="CD438" i="16"/>
  <c r="BX438" i="16"/>
  <c r="BW438" i="16"/>
  <c r="CD469" i="16"/>
  <c r="BV469" i="16"/>
  <c r="BX469" i="16"/>
  <c r="BW469" i="16"/>
  <c r="BX302" i="16"/>
  <c r="BW302" i="16"/>
  <c r="BV302" i="16"/>
  <c r="CD302" i="16"/>
  <c r="CD58" i="16"/>
  <c r="BV58" i="16"/>
  <c r="BW58" i="16"/>
  <c r="BX58" i="16"/>
  <c r="BV380" i="16"/>
  <c r="BX380" i="16"/>
  <c r="CD380" i="16"/>
  <c r="BW380" i="16"/>
  <c r="BV273" i="16"/>
  <c r="CD273" i="16"/>
  <c r="BX273" i="16"/>
  <c r="BW273" i="16"/>
  <c r="CD281" i="16"/>
  <c r="BV281" i="16"/>
  <c r="BW281" i="16"/>
  <c r="BX281" i="16"/>
  <c r="BV367" i="16"/>
  <c r="BX367" i="16"/>
  <c r="CD367" i="16"/>
  <c r="BW367" i="16"/>
  <c r="BX428" i="16"/>
  <c r="BV428" i="16"/>
  <c r="BW428" i="16"/>
  <c r="CD428" i="16"/>
  <c r="BV214" i="16"/>
  <c r="BX214" i="16"/>
  <c r="BW214" i="16"/>
  <c r="CD214" i="16"/>
  <c r="BV102" i="16"/>
  <c r="BX102" i="16"/>
  <c r="BW102" i="16"/>
  <c r="CD102" i="16"/>
  <c r="BV442" i="16"/>
  <c r="BW442" i="16"/>
  <c r="CD442" i="16"/>
  <c r="BX442" i="16"/>
  <c r="BX474" i="16"/>
  <c r="BW474" i="16"/>
  <c r="CD474" i="16"/>
  <c r="BV474" i="16"/>
  <c r="BX114" i="16"/>
  <c r="BV114" i="16"/>
  <c r="BW114" i="16"/>
  <c r="CD114" i="16"/>
  <c r="CD343" i="16"/>
  <c r="BW59" i="16"/>
  <c r="BX59" i="16"/>
  <c r="BV59" i="16"/>
  <c r="CD59" i="16"/>
  <c r="BV139" i="16"/>
  <c r="BX139" i="16"/>
  <c r="CD139" i="16"/>
  <c r="BW139" i="16"/>
  <c r="BX228" i="16"/>
  <c r="CD228" i="16"/>
  <c r="BV228" i="16"/>
  <c r="BW228" i="16"/>
  <c r="BX159" i="16"/>
  <c r="CD159" i="16"/>
  <c r="BV159" i="16"/>
  <c r="BW159" i="16"/>
  <c r="BV157" i="16"/>
  <c r="BW157" i="16"/>
  <c r="BX157" i="16"/>
  <c r="CD157" i="16"/>
  <c r="CD75" i="16"/>
  <c r="BW75" i="16"/>
  <c r="BV75" i="16"/>
  <c r="BX75" i="16"/>
  <c r="BW98" i="16"/>
  <c r="BX98" i="16"/>
  <c r="BV98" i="16"/>
  <c r="CD98" i="16"/>
  <c r="CD79" i="16"/>
  <c r="BW79" i="16"/>
  <c r="BX79" i="16"/>
  <c r="BV79" i="16"/>
  <c r="BX499" i="16"/>
  <c r="BV499" i="16"/>
  <c r="BW499" i="16"/>
  <c r="CD499" i="16"/>
  <c r="BX109" i="16"/>
  <c r="BV109" i="16"/>
  <c r="BW109" i="16"/>
  <c r="CD109" i="16"/>
  <c r="BX10" i="16"/>
  <c r="BW10" i="16"/>
  <c r="CD10" i="16"/>
  <c r="BV10" i="16"/>
  <c r="CD349" i="16"/>
  <c r="BX349" i="16"/>
  <c r="BW349" i="16"/>
  <c r="BV349" i="16"/>
  <c r="CD436" i="16"/>
  <c r="BW436" i="16"/>
  <c r="BX436" i="16"/>
  <c r="BV436" i="16"/>
  <c r="BX341" i="16"/>
  <c r="BW341" i="16"/>
  <c r="CD341" i="16"/>
  <c r="BV341" i="16"/>
  <c r="BW30" i="16"/>
  <c r="CD30" i="16"/>
  <c r="BX30" i="16"/>
  <c r="BV30" i="16"/>
  <c r="BW133" i="16"/>
  <c r="BX133" i="16"/>
  <c r="BV133" i="16"/>
  <c r="CD133" i="16"/>
  <c r="BW433" i="16"/>
  <c r="CD433" i="16"/>
  <c r="BX433" i="16"/>
  <c r="BV433" i="16"/>
  <c r="BV322" i="16"/>
  <c r="BX322" i="16"/>
  <c r="BW322" i="16"/>
  <c r="CD322" i="16"/>
  <c r="BW371" i="16"/>
  <c r="CD371" i="16"/>
  <c r="BV371" i="16"/>
  <c r="BX371" i="16"/>
  <c r="CD359" i="16"/>
  <c r="BW359" i="16"/>
  <c r="BV359" i="16"/>
  <c r="BX359" i="16"/>
  <c r="BV249" i="16"/>
  <c r="CD249" i="16"/>
  <c r="BW249" i="16"/>
  <c r="BX249" i="16"/>
  <c r="BV185" i="16"/>
  <c r="BW185" i="16"/>
  <c r="CD185" i="16"/>
  <c r="BX185" i="16"/>
  <c r="BV125" i="16"/>
  <c r="CD125" i="16"/>
  <c r="BX125" i="16"/>
  <c r="BW125" i="16"/>
  <c r="CD467" i="16"/>
  <c r="BX467" i="16"/>
  <c r="BW467" i="16"/>
  <c r="BV467" i="16"/>
  <c r="BV318" i="16"/>
  <c r="CD318" i="16"/>
  <c r="BX318" i="16"/>
  <c r="BW318" i="16"/>
  <c r="BW97" i="16"/>
  <c r="BV97" i="16"/>
  <c r="CD97" i="16"/>
  <c r="BX97" i="16"/>
  <c r="BW411" i="16"/>
  <c r="CD411" i="16"/>
  <c r="BV411" i="16"/>
  <c r="BX411" i="16"/>
  <c r="BW68" i="16"/>
  <c r="BV68" i="16"/>
  <c r="CD68" i="16"/>
  <c r="BX68" i="16"/>
  <c r="BV182" i="16"/>
  <c r="CD182" i="16"/>
  <c r="BX182" i="16"/>
  <c r="BW182" i="16"/>
  <c r="BX242" i="16"/>
  <c r="CD242" i="16"/>
  <c r="BV242" i="16"/>
  <c r="BW242" i="16"/>
  <c r="CD402" i="16"/>
  <c r="BW402" i="16"/>
  <c r="BX402" i="16"/>
  <c r="BV402" i="16"/>
  <c r="BV48" i="16"/>
  <c r="BX48" i="16"/>
  <c r="BW48" i="16"/>
  <c r="CD48" i="16"/>
  <c r="CD100" i="16"/>
  <c r="BW100" i="16"/>
  <c r="BX100" i="16"/>
  <c r="BV100" i="16"/>
  <c r="BW481" i="16"/>
  <c r="BX481" i="16"/>
  <c r="BV481" i="16"/>
  <c r="CD481" i="16"/>
  <c r="BX134" i="16"/>
  <c r="BW134" i="16"/>
  <c r="BV134" i="16"/>
  <c r="CD134" i="16"/>
  <c r="BV453" i="16"/>
  <c r="CD453" i="16"/>
  <c r="BX453" i="16"/>
  <c r="BW453" i="16"/>
  <c r="BX287" i="16"/>
  <c r="BV316" i="16"/>
  <c r="BW316" i="16"/>
  <c r="CD316" i="16"/>
  <c r="BX316" i="16"/>
  <c r="BW235" i="16"/>
  <c r="CD235" i="16"/>
  <c r="BX235" i="16"/>
  <c r="BV235" i="16"/>
  <c r="BX256" i="16"/>
  <c r="BV256" i="16"/>
  <c r="BW256" i="16"/>
  <c r="CD256" i="16"/>
  <c r="BX424" i="16"/>
  <c r="CD424" i="16"/>
  <c r="BW424" i="16"/>
  <c r="BV424" i="16"/>
  <c r="CD231" i="16"/>
  <c r="BV231" i="16"/>
  <c r="BX231" i="16"/>
  <c r="BW231" i="16"/>
  <c r="BX233" i="16"/>
  <c r="BV233" i="16"/>
  <c r="BW233" i="16"/>
  <c r="CD233" i="16"/>
  <c r="BV31" i="16"/>
  <c r="CD31" i="16"/>
  <c r="BW31" i="16"/>
  <c r="BX31" i="16"/>
  <c r="BW175" i="16"/>
  <c r="CD175" i="16"/>
  <c r="BV175" i="16"/>
  <c r="BX175" i="16"/>
  <c r="CD501" i="16"/>
  <c r="BW501" i="16"/>
  <c r="BX501" i="16"/>
  <c r="BV501" i="16"/>
  <c r="CD394" i="16"/>
  <c r="BW394" i="16"/>
  <c r="BX394" i="16"/>
  <c r="BV394" i="16"/>
  <c r="CD193" i="16"/>
  <c r="BX193" i="16"/>
  <c r="BW193" i="16"/>
  <c r="BV193" i="16"/>
  <c r="BW191" i="16"/>
  <c r="CD191" i="16"/>
  <c r="BV191" i="16"/>
  <c r="BX191" i="16"/>
  <c r="BX400" i="16"/>
  <c r="CD400" i="16"/>
  <c r="BW400" i="16"/>
  <c r="BV400" i="16"/>
  <c r="BX247" i="16"/>
  <c r="CD247" i="16"/>
  <c r="BW247" i="16"/>
  <c r="BV247" i="16"/>
  <c r="CD489" i="16"/>
  <c r="BX489" i="16"/>
  <c r="BW489" i="16"/>
  <c r="BV489" i="16"/>
  <c r="CD494" i="16"/>
  <c r="BX494" i="16"/>
  <c r="BV494" i="16"/>
  <c r="BW494" i="16"/>
  <c r="BX420" i="16"/>
  <c r="BV420" i="16"/>
  <c r="CD420" i="16"/>
  <c r="BW420" i="16"/>
  <c r="CD14" i="16"/>
  <c r="BX14" i="16"/>
  <c r="BW14" i="16"/>
  <c r="BV14" i="16"/>
  <c r="BV377" i="16"/>
  <c r="CD377" i="16"/>
  <c r="BW377" i="16"/>
  <c r="BX377" i="16"/>
  <c r="CD223" i="16"/>
  <c r="BV223" i="16"/>
  <c r="BW223" i="16"/>
  <c r="BX223" i="16"/>
  <c r="CD298" i="16"/>
  <c r="BV298" i="16"/>
  <c r="BW298" i="16"/>
  <c r="BX298" i="16"/>
  <c r="CD87" i="16"/>
  <c r="BX87" i="16"/>
  <c r="BV87" i="16"/>
  <c r="BW87" i="16"/>
  <c r="CD38" i="16"/>
  <c r="BV38" i="16"/>
  <c r="BX38" i="16"/>
  <c r="BW38" i="16"/>
  <c r="BV488" i="16"/>
  <c r="BX488" i="16"/>
  <c r="BW488" i="16"/>
  <c r="CD488" i="16"/>
  <c r="BX137" i="16"/>
  <c r="CD137" i="16"/>
  <c r="BV137" i="16"/>
  <c r="BW137" i="16"/>
  <c r="CD354" i="16"/>
  <c r="BW354" i="16"/>
  <c r="BV354" i="16"/>
  <c r="BX354" i="16"/>
  <c r="BW409" i="16"/>
  <c r="CD409" i="16"/>
  <c r="BV409" i="16"/>
  <c r="BX409" i="16"/>
  <c r="BW46" i="16"/>
  <c r="BX46" i="16"/>
  <c r="CD46" i="16"/>
  <c r="BV46" i="16"/>
  <c r="CD239" i="16"/>
  <c r="BW239" i="16"/>
  <c r="BV239" i="16"/>
  <c r="BX239" i="16"/>
  <c r="BW218" i="16"/>
  <c r="BV218" i="16"/>
  <c r="CD218" i="16"/>
  <c r="BX218" i="16"/>
  <c r="BV49" i="16"/>
  <c r="BW49" i="16"/>
  <c r="BX49" i="16"/>
  <c r="CD49" i="16"/>
  <c r="BX220" i="16"/>
  <c r="CD220" i="16"/>
  <c r="BW220" i="16"/>
  <c r="BV220" i="16"/>
  <c r="CD120" i="16"/>
  <c r="BW120" i="16"/>
  <c r="BV120" i="16"/>
  <c r="BX120" i="16"/>
  <c r="BV173" i="16"/>
  <c r="BW173" i="16"/>
  <c r="CD173" i="16"/>
  <c r="BX173" i="16"/>
  <c r="BX415" i="16"/>
  <c r="CD415" i="16"/>
  <c r="BV415" i="16"/>
  <c r="BW415" i="16"/>
  <c r="BX204" i="16"/>
  <c r="BV266" i="16"/>
  <c r="BW18" i="16"/>
  <c r="BX500" i="16"/>
  <c r="BX219" i="16"/>
  <c r="BV491" i="16"/>
  <c r="BX94" i="16"/>
  <c r="BW216" i="16"/>
  <c r="BV412" i="16"/>
  <c r="CD412" i="16"/>
  <c r="BV315" i="16"/>
  <c r="BX421" i="16"/>
  <c r="BX297" i="16"/>
  <c r="BV13" i="16"/>
  <c r="BV482" i="16"/>
  <c r="BX110" i="16"/>
  <c r="BX284" i="16"/>
  <c r="BW213" i="16"/>
  <c r="BW500" i="16"/>
  <c r="BV254" i="16"/>
  <c r="BX18" i="16"/>
  <c r="CD40" i="16"/>
  <c r="BV350" i="16"/>
  <c r="BX254" i="16"/>
  <c r="BV358" i="16"/>
  <c r="BW88" i="16"/>
  <c r="BX216" i="16"/>
  <c r="BW360" i="16"/>
  <c r="CD28" i="16"/>
  <c r="BV170" i="16"/>
  <c r="CD421" i="16"/>
  <c r="BW96" i="16"/>
  <c r="BW297" i="16"/>
  <c r="BX13" i="16"/>
  <c r="BW482" i="16"/>
  <c r="BW110" i="16"/>
  <c r="BW383" i="16"/>
  <c r="BV195" i="16"/>
  <c r="CD361" i="16"/>
  <c r="CD172" i="16"/>
  <c r="BX375" i="16"/>
  <c r="BX495" i="16"/>
  <c r="BV264" i="16"/>
  <c r="CD287" i="16"/>
  <c r="CD350" i="16"/>
  <c r="CD262" i="16"/>
  <c r="BW329" i="16"/>
  <c r="BX454" i="16"/>
  <c r="CD216" i="16"/>
  <c r="BX360" i="16"/>
  <c r="BX391" i="16"/>
  <c r="BV96" i="16"/>
  <c r="CD52" i="16"/>
  <c r="BX52" i="16"/>
  <c r="BV347" i="16"/>
  <c r="BV50" i="16"/>
  <c r="BW195" i="16"/>
  <c r="BV110" i="16"/>
  <c r="CD142" i="16"/>
  <c r="BX252" i="16"/>
  <c r="CD307" i="16"/>
  <c r="CD170" i="16"/>
  <c r="BV390" i="16"/>
  <c r="BV88" i="16"/>
  <c r="BV416" i="16"/>
  <c r="BW76" i="16"/>
  <c r="CD23" i="16"/>
  <c r="BX350" i="16"/>
  <c r="BX55" i="16"/>
  <c r="BW398" i="16"/>
  <c r="CD491" i="16"/>
  <c r="BV360" i="16"/>
  <c r="BW65" i="16"/>
  <c r="BW264" i="16"/>
  <c r="BW412" i="16"/>
  <c r="BX347" i="16"/>
  <c r="CD383" i="16"/>
  <c r="CD50" i="16"/>
  <c r="BW204" i="16"/>
  <c r="BV262" i="16"/>
  <c r="BV375" i="16"/>
  <c r="BX142" i="16"/>
  <c r="BW350" i="16"/>
  <c r="BW94" i="16"/>
  <c r="BW387" i="16"/>
  <c r="BW358" i="16"/>
  <c r="CD360" i="16"/>
  <c r="BV65" i="16"/>
  <c r="BW343" i="16"/>
  <c r="BX255" i="16"/>
  <c r="BV34" i="16"/>
  <c r="BX28" i="16"/>
  <c r="CD347" i="16"/>
  <c r="BW435" i="16"/>
  <c r="BW50" i="16"/>
  <c r="BV161" i="16"/>
  <c r="BX383" i="16"/>
  <c r="BX276" i="16"/>
  <c r="BV500" i="16"/>
  <c r="CD119" i="16"/>
  <c r="BX23" i="16"/>
  <c r="CD219" i="16"/>
  <c r="BX470" i="16"/>
  <c r="BX153" i="16"/>
  <c r="BV329" i="16"/>
  <c r="BX65" i="16"/>
  <c r="CD315" i="16"/>
  <c r="BW255" i="16"/>
  <c r="BX34" i="16"/>
  <c r="BV391" i="16"/>
  <c r="BW347" i="16"/>
  <c r="BV435" i="16"/>
  <c r="BW284" i="16"/>
  <c r="BX271" i="16"/>
  <c r="BX50" i="16"/>
  <c r="BW161" i="16"/>
  <c r="BV470" i="16"/>
  <c r="BV252" i="16"/>
  <c r="BW307" i="16"/>
  <c r="CD213" i="16"/>
  <c r="BX260" i="16"/>
  <c r="CD284" i="16"/>
  <c r="CD276" i="16"/>
  <c r="CD271" i="16"/>
  <c r="BV287" i="16"/>
  <c r="BV40" i="16"/>
  <c r="BX161" i="16"/>
  <c r="BX138" i="16"/>
  <c r="BW138" i="16"/>
  <c r="BW470" i="16"/>
  <c r="BV425" i="16"/>
  <c r="CD252" i="16"/>
  <c r="BV387" i="16"/>
  <c r="CD65" i="16"/>
  <c r="BX170" i="16"/>
  <c r="BV255" i="16"/>
  <c r="CD34" i="16"/>
  <c r="BX264" i="16"/>
  <c r="BX435" i="16"/>
  <c r="CD110" i="16"/>
  <c r="BV383" i="16"/>
  <c r="CD195" i="16"/>
  <c r="BX361" i="16"/>
  <c r="BW23" i="16"/>
  <c r="BV94" i="16"/>
  <c r="CD254" i="16"/>
  <c r="CD19" i="16"/>
  <c r="BW271" i="16"/>
  <c r="BX135" i="16"/>
  <c r="BV421" i="16"/>
  <c r="BV260" i="16"/>
  <c r="BX195" i="16"/>
  <c r="BX266" i="16"/>
  <c r="BW361" i="16"/>
  <c r="BW287" i="16"/>
  <c r="CD161" i="16"/>
  <c r="BW276" i="16"/>
  <c r="BW266" i="16"/>
  <c r="CD470" i="16"/>
  <c r="BW74" i="16"/>
  <c r="BW252" i="16"/>
  <c r="BX307" i="16"/>
  <c r="BV76" i="16"/>
  <c r="CD255" i="16"/>
  <c r="BW34" i="16"/>
  <c r="BX343" i="16"/>
  <c r="CD435" i="16"/>
  <c r="BX119" i="16"/>
  <c r="BW172" i="16"/>
  <c r="BW315" i="16"/>
  <c r="BW416" i="16"/>
  <c r="BV361" i="16"/>
  <c r="BV219" i="16"/>
  <c r="BV18" i="16"/>
  <c r="BX88" i="16"/>
  <c r="BW262" i="16"/>
  <c r="BW40" i="16"/>
  <c r="BX356" i="16"/>
  <c r="BW28" i="16"/>
  <c r="BV307" i="16"/>
  <c r="CD96" i="16"/>
  <c r="BX213" i="16"/>
  <c r="CD260" i="16"/>
  <c r="BX76" i="16"/>
  <c r="BV297" i="16"/>
  <c r="BW13" i="16"/>
  <c r="BX482" i="16"/>
  <c r="BV284" i="16"/>
  <c r="BV271" i="16"/>
  <c r="BW391" i="16"/>
  <c r="CD138" i="16"/>
  <c r="CD18" i="16"/>
  <c r="BV204" i="16"/>
  <c r="BW119" i="16"/>
  <c r="BV142" i="16"/>
  <c r="BV454" i="16"/>
  <c r="BV343" i="16"/>
  <c r="BV216" i="16"/>
  <c r="CD375" i="16"/>
  <c r="BV52" i="16"/>
  <c r="BV213" i="16"/>
  <c r="BW260" i="16"/>
  <c r="BX172" i="16"/>
  <c r="CD297" i="16"/>
  <c r="CD13" i="16"/>
  <c r="CD482" i="16"/>
  <c r="BW390" i="16"/>
  <c r="CH358" i="16" l="1"/>
  <c r="BY202" i="16"/>
  <c r="CG383" i="16"/>
  <c r="CH383" i="16" s="1"/>
  <c r="CI383" i="16" s="1"/>
  <c r="CG50" i="16"/>
  <c r="CH50" i="16" s="1"/>
  <c r="CH414" i="16"/>
  <c r="CG155" i="16"/>
  <c r="CH155" i="16" s="1"/>
  <c r="CI155" i="16" s="1"/>
  <c r="CG156" i="16"/>
  <c r="CH156" i="16" s="1"/>
  <c r="CI156" i="16" s="1"/>
  <c r="CG351" i="16"/>
  <c r="CH351" i="16" s="1"/>
  <c r="CI351" i="16" s="1"/>
  <c r="BY351" i="16"/>
  <c r="BY346" i="16"/>
  <c r="CG292" i="16"/>
  <c r="CH292" i="16" s="1"/>
  <c r="CI292" i="16" s="1"/>
  <c r="CG138" i="16"/>
  <c r="CH138" i="16" s="1"/>
  <c r="CI138" i="16" s="1"/>
  <c r="CG293" i="16"/>
  <c r="CH293" i="16" s="1"/>
  <c r="CI293" i="16" s="1"/>
  <c r="CH203" i="16"/>
  <c r="CI203" i="16" s="1"/>
  <c r="CG269" i="16"/>
  <c r="CH269" i="16" s="1"/>
  <c r="CI269" i="16" s="1"/>
  <c r="CH69" i="16"/>
  <c r="CI69" i="16" s="1"/>
  <c r="CG16" i="16"/>
  <c r="CH16" i="16" s="1"/>
  <c r="CI16" i="16" s="1"/>
  <c r="BY414" i="16"/>
  <c r="BY425" i="16"/>
  <c r="BY203" i="16"/>
  <c r="BY69" i="16"/>
  <c r="CG426" i="16"/>
  <c r="CH426" i="16" s="1"/>
  <c r="CI426" i="16" s="1"/>
  <c r="BY15" i="16"/>
  <c r="CG409" i="16"/>
  <c r="CH409" i="16" s="1"/>
  <c r="CI409" i="16" s="1"/>
  <c r="CG211" i="16"/>
  <c r="CH211" i="16" s="1"/>
  <c r="CI211" i="16" s="1"/>
  <c r="CG210" i="16"/>
  <c r="CH210" i="16" s="1"/>
  <c r="CI210" i="16" s="1"/>
  <c r="BY317" i="16"/>
  <c r="BY17" i="16"/>
  <c r="CG440" i="16"/>
  <c r="CH440" i="16" s="1"/>
  <c r="CI440" i="16" s="1"/>
  <c r="CG255" i="16"/>
  <c r="CH255" i="16" s="1"/>
  <c r="CI255" i="16" s="1"/>
  <c r="CG373" i="16"/>
  <c r="CH373" i="16" s="1"/>
  <c r="CI373" i="16" s="1"/>
  <c r="CG270" i="16"/>
  <c r="CH270" i="16" s="1"/>
  <c r="CI270" i="16" s="1"/>
  <c r="CG21" i="16"/>
  <c r="CH21" i="16" s="1"/>
  <c r="CI21" i="16" s="1"/>
  <c r="CG408" i="16"/>
  <c r="CH408" i="16" s="1"/>
  <c r="CI408" i="16" s="1"/>
  <c r="CG317" i="16"/>
  <c r="CH317" i="16" s="1"/>
  <c r="CI317" i="16" s="1"/>
  <c r="CG318" i="16"/>
  <c r="CH318" i="16" s="1"/>
  <c r="CI318" i="16" s="1"/>
  <c r="CG441" i="16"/>
  <c r="CH441" i="16" s="1"/>
  <c r="CI441" i="16" s="1"/>
  <c r="CG97" i="16"/>
  <c r="CH97" i="16" s="1"/>
  <c r="CI97" i="16" s="1"/>
  <c r="CG96" i="16"/>
  <c r="CH96" i="16" s="1"/>
  <c r="CI96" i="16" s="1"/>
  <c r="CG275" i="16"/>
  <c r="CH275" i="16" s="1"/>
  <c r="CI275" i="16" s="1"/>
  <c r="CG407" i="16"/>
  <c r="CH407" i="16" s="1"/>
  <c r="CI407" i="16" s="1"/>
  <c r="CG115" i="16"/>
  <c r="CH115" i="16" s="1"/>
  <c r="CI115" i="16" s="1"/>
  <c r="CG116" i="16"/>
  <c r="CH116" i="16" s="1"/>
  <c r="CI116" i="16" s="1"/>
  <c r="CG17" i="16"/>
  <c r="CH17" i="16" s="1"/>
  <c r="CI17" i="16" s="1"/>
  <c r="CG150" i="16"/>
  <c r="CH150" i="16" s="1"/>
  <c r="CI150" i="16" s="1"/>
  <c r="BY407" i="16"/>
  <c r="BY150" i="16"/>
  <c r="BY440" i="16"/>
  <c r="BY16" i="16"/>
  <c r="BY210" i="16"/>
  <c r="BY274" i="16"/>
  <c r="BY20" i="16"/>
  <c r="CG151" i="16"/>
  <c r="CH151" i="16" s="1"/>
  <c r="CI151" i="16" s="1"/>
  <c r="BF127" i="16"/>
  <c r="CG79" i="16"/>
  <c r="CH79" i="16" s="1"/>
  <c r="CI79" i="16" s="1"/>
  <c r="CG77" i="16"/>
  <c r="CH77" i="16" s="1"/>
  <c r="CI77" i="16" s="1"/>
  <c r="CG382" i="16"/>
  <c r="CH382" i="16" s="1"/>
  <c r="CI382" i="16" s="1"/>
  <c r="CG78" i="16"/>
  <c r="CH78" i="16" s="1"/>
  <c r="CI78" i="16" s="1"/>
  <c r="CG345" i="16"/>
  <c r="CH345" i="16" s="1"/>
  <c r="CI345" i="16" s="1"/>
  <c r="CG13" i="16"/>
  <c r="CH13" i="16" s="1"/>
  <c r="CI13" i="16" s="1"/>
  <c r="BY448" i="16"/>
  <c r="CG20" i="16"/>
  <c r="CH20" i="16" s="1"/>
  <c r="CI20" i="16" s="1"/>
  <c r="BY229" i="16"/>
  <c r="BY19" i="16"/>
  <c r="CG419" i="16"/>
  <c r="CH419" i="16" s="1"/>
  <c r="CI419" i="16" s="1"/>
  <c r="CG492" i="16"/>
  <c r="CH492" i="16" s="1"/>
  <c r="CI492" i="16" s="1"/>
  <c r="CG56" i="16"/>
  <c r="CH56" i="16" s="1"/>
  <c r="CI56" i="16" s="1"/>
  <c r="CG376" i="16"/>
  <c r="CH376" i="16" s="1"/>
  <c r="CI376" i="16" s="1"/>
  <c r="CH36" i="16"/>
  <c r="CI36" i="16" s="1"/>
  <c r="BY279" i="16"/>
  <c r="BY376" i="16"/>
  <c r="BY78" i="16"/>
  <c r="CH219" i="16"/>
  <c r="CI219" i="16" s="1"/>
  <c r="CG190" i="16"/>
  <c r="CH190" i="16" s="1"/>
  <c r="CI190" i="16" s="1"/>
  <c r="BY306" i="16"/>
  <c r="BY36" i="16"/>
  <c r="CG29" i="16"/>
  <c r="CH29" i="16" s="1"/>
  <c r="CI29" i="16" s="1"/>
  <c r="BY486" i="16"/>
  <c r="BY84" i="16"/>
  <c r="CH486" i="16"/>
  <c r="CI486" i="16" s="1"/>
  <c r="CH84" i="16"/>
  <c r="CI84" i="16" s="1"/>
  <c r="CG120" i="16"/>
  <c r="CH120" i="16" s="1"/>
  <c r="CI120" i="16" s="1"/>
  <c r="CG229" i="16"/>
  <c r="CH229" i="16" s="1"/>
  <c r="CI229" i="16" s="1"/>
  <c r="CG201" i="16"/>
  <c r="CH201" i="16" s="1"/>
  <c r="CI201" i="16" s="1"/>
  <c r="CG230" i="16"/>
  <c r="CH230" i="16" s="1"/>
  <c r="CI230" i="16" s="1"/>
  <c r="CG172" i="16"/>
  <c r="CH172" i="16" s="1"/>
  <c r="CI172" i="16" s="1"/>
  <c r="CG171" i="16"/>
  <c r="CH171" i="16" s="1"/>
  <c r="CI171" i="16" s="1"/>
  <c r="CG449" i="16"/>
  <c r="CH449" i="16" s="1"/>
  <c r="CI449" i="16" s="1"/>
  <c r="CG448" i="16"/>
  <c r="CH448" i="16" s="1"/>
  <c r="CI448" i="16" s="1"/>
  <c r="CH81" i="16"/>
  <c r="CI81" i="16" s="1"/>
  <c r="CG271" i="16"/>
  <c r="CH271" i="16" s="1"/>
  <c r="CI271" i="16" s="1"/>
  <c r="CH28" i="16"/>
  <c r="CI28" i="16" s="1"/>
  <c r="CG451" i="16"/>
  <c r="CH451" i="16" s="1"/>
  <c r="CI451" i="16" s="1"/>
  <c r="CH332" i="16"/>
  <c r="CI332" i="16" s="1"/>
  <c r="CH204" i="16"/>
  <c r="CI204" i="16" s="1"/>
  <c r="CG45" i="16"/>
  <c r="CH45" i="16" s="1"/>
  <c r="CI45" i="16" s="1"/>
  <c r="BY192" i="16"/>
  <c r="BY198" i="16"/>
  <c r="BY447" i="16"/>
  <c r="BY190" i="16"/>
  <c r="BY201" i="16"/>
  <c r="BY332" i="16"/>
  <c r="BY443" i="16"/>
  <c r="CH344" i="16"/>
  <c r="CI344" i="16" s="1"/>
  <c r="CG174" i="16"/>
  <c r="CH174" i="16" s="1"/>
  <c r="CI174" i="16" s="1"/>
  <c r="CG333" i="16"/>
  <c r="CH333" i="16" s="1"/>
  <c r="CI333" i="16" s="1"/>
  <c r="CG356" i="16"/>
  <c r="CH356" i="16" s="1"/>
  <c r="CI356" i="16" s="1"/>
  <c r="CG310" i="16"/>
  <c r="CH310" i="16" s="1"/>
  <c r="CI310" i="16" s="1"/>
  <c r="CG175" i="16"/>
  <c r="CH175" i="16" s="1"/>
  <c r="CI175" i="16" s="1"/>
  <c r="CG108" i="16"/>
  <c r="CH108" i="16" s="1"/>
  <c r="CI108" i="16" s="1"/>
  <c r="CH266" i="16"/>
  <c r="CI266" i="16" s="1"/>
  <c r="CH244" i="16"/>
  <c r="CI244" i="16" s="1"/>
  <c r="BY44" i="16"/>
  <c r="BY270" i="16"/>
  <c r="BY293" i="16"/>
  <c r="BY174" i="16"/>
  <c r="BY277" i="16"/>
  <c r="BY171" i="16"/>
  <c r="CG294" i="16"/>
  <c r="CH294" i="16" s="1"/>
  <c r="CI294" i="16" s="1"/>
  <c r="CG129" i="16"/>
  <c r="CH129" i="16" s="1"/>
  <c r="CI129" i="16" s="1"/>
  <c r="CG130" i="16"/>
  <c r="CH130" i="16" s="1"/>
  <c r="CI130" i="16" s="1"/>
  <c r="CG404" i="16"/>
  <c r="CH404" i="16" s="1"/>
  <c r="CI404" i="16" s="1"/>
  <c r="CG278" i="16"/>
  <c r="CH278" i="16" s="1"/>
  <c r="CI278" i="16" s="1"/>
  <c r="CG280" i="16"/>
  <c r="CH280" i="16" s="1"/>
  <c r="CI280" i="16" s="1"/>
  <c r="CG488" i="16"/>
  <c r="CH488" i="16" s="1"/>
  <c r="CI488" i="16" s="1"/>
  <c r="CG32" i="16"/>
  <c r="CH32" i="16" s="1"/>
  <c r="CI32" i="16" s="1"/>
  <c r="CG365" i="16"/>
  <c r="CH365" i="16" s="1"/>
  <c r="CI365" i="16" s="1"/>
  <c r="CH364" i="16"/>
  <c r="CI364" i="16" s="1"/>
  <c r="CG33" i="16"/>
  <c r="CH33" i="16" s="1"/>
  <c r="CI33" i="16" s="1"/>
  <c r="BY364" i="16"/>
  <c r="CG464" i="16"/>
  <c r="CH464" i="16" s="1"/>
  <c r="CI464" i="16" s="1"/>
  <c r="CG465" i="16"/>
  <c r="CH465" i="16" s="1"/>
  <c r="CI465" i="16" s="1"/>
  <c r="CH363" i="16"/>
  <c r="CI363" i="16" s="1"/>
  <c r="CH107" i="16"/>
  <c r="CI107" i="16" s="1"/>
  <c r="BY309" i="16"/>
  <c r="BY294" i="16"/>
  <c r="BY129" i="16"/>
  <c r="BY77" i="16"/>
  <c r="BY107" i="16"/>
  <c r="BY464" i="16"/>
  <c r="BY344" i="16"/>
  <c r="BY403" i="16"/>
  <c r="BY149" i="16"/>
  <c r="BY363" i="16"/>
  <c r="BY12" i="16"/>
  <c r="BY112" i="16"/>
  <c r="BY81" i="16"/>
  <c r="BY205" i="16"/>
  <c r="CG447" i="16"/>
  <c r="CH447" i="16" s="1"/>
  <c r="CI447" i="16" s="1"/>
  <c r="CG199" i="16"/>
  <c r="CH199" i="16" s="1"/>
  <c r="CI199" i="16" s="1"/>
  <c r="CH166" i="16"/>
  <c r="CI166" i="16" s="1"/>
  <c r="CG198" i="16"/>
  <c r="CH198" i="16" s="1"/>
  <c r="CI198" i="16" s="1"/>
  <c r="CG444" i="16"/>
  <c r="CH444" i="16" s="1"/>
  <c r="CI444" i="16" s="1"/>
  <c r="CG378" i="16"/>
  <c r="CH378" i="16" s="1"/>
  <c r="CI378" i="16" s="1"/>
  <c r="CG379" i="16"/>
  <c r="CH379" i="16" s="1"/>
  <c r="CI379" i="16" s="1"/>
  <c r="CG57" i="16"/>
  <c r="CH57" i="16" s="1"/>
  <c r="CI57" i="16" s="1"/>
  <c r="CG442" i="16"/>
  <c r="CH442" i="16" s="1"/>
  <c r="CI442" i="16" s="1"/>
  <c r="CG208" i="16"/>
  <c r="CH208" i="16" s="1"/>
  <c r="CI208" i="16" s="1"/>
  <c r="BY378" i="16"/>
  <c r="CG23" i="16"/>
  <c r="CH23" i="16" s="1"/>
  <c r="CI23" i="16" s="1"/>
  <c r="CG24" i="16"/>
  <c r="CH24" i="16" s="1"/>
  <c r="CI24" i="16" s="1"/>
  <c r="CG455" i="16"/>
  <c r="CH455" i="16" s="1"/>
  <c r="CI455" i="16" s="1"/>
  <c r="CG195" i="16"/>
  <c r="CH195" i="16" s="1"/>
  <c r="CI195" i="16" s="1"/>
  <c r="CG346" i="16"/>
  <c r="CH346" i="16" s="1"/>
  <c r="CI346" i="16" s="1"/>
  <c r="CG196" i="16"/>
  <c r="CH196" i="16" s="1"/>
  <c r="CI196" i="16" s="1"/>
  <c r="CH421" i="16"/>
  <c r="CI421" i="16" s="1"/>
  <c r="BY32" i="16"/>
  <c r="BY56" i="16"/>
  <c r="BY485" i="16"/>
  <c r="BY189" i="16"/>
  <c r="BY207" i="16"/>
  <c r="CH389" i="16"/>
  <c r="CI389" i="16" s="1"/>
  <c r="CG189" i="16"/>
  <c r="CH189" i="16" s="1"/>
  <c r="CI189" i="16" s="1"/>
  <c r="CG396" i="16"/>
  <c r="CH396" i="16" s="1"/>
  <c r="CI396" i="16" s="1"/>
  <c r="CG423" i="16"/>
  <c r="CH423" i="16" s="1"/>
  <c r="CI423" i="16" s="1"/>
  <c r="CG397" i="16"/>
  <c r="CH397" i="16" s="1"/>
  <c r="CI397" i="16" s="1"/>
  <c r="CG86" i="16"/>
  <c r="CH86" i="16" s="1"/>
  <c r="CI86" i="16" s="1"/>
  <c r="CH85" i="16"/>
  <c r="CI85" i="16" s="1"/>
  <c r="CH327" i="16"/>
  <c r="CI327" i="16" s="1"/>
  <c r="CG34" i="16"/>
  <c r="CH34" i="16" s="1"/>
  <c r="CI34" i="16" s="1"/>
  <c r="CH422" i="16"/>
  <c r="CI422" i="16" s="1"/>
  <c r="CG375" i="16"/>
  <c r="CH375" i="16" s="1"/>
  <c r="CI375" i="16" s="1"/>
  <c r="BY24" i="16"/>
  <c r="CG321" i="16"/>
  <c r="CH321" i="16" s="1"/>
  <c r="CI321" i="16" s="1"/>
  <c r="CG123" i="16"/>
  <c r="CH123" i="16" s="1"/>
  <c r="CI123" i="16" s="1"/>
  <c r="BY345" i="16"/>
  <c r="BY199" i="16"/>
  <c r="BY33" i="16"/>
  <c r="BY327" i="16"/>
  <c r="BY342" i="16"/>
  <c r="BY226" i="16"/>
  <c r="BY83" i="16"/>
  <c r="BY422" i="16"/>
  <c r="BY299" i="16"/>
  <c r="BY441" i="16"/>
  <c r="CH342" i="16"/>
  <c r="CI342" i="16" s="1"/>
  <c r="CG355" i="16"/>
  <c r="CH355" i="16" s="1"/>
  <c r="CI355" i="16" s="1"/>
  <c r="CG300" i="16"/>
  <c r="CH300" i="16" s="1"/>
  <c r="CI300" i="16" s="1"/>
  <c r="CG281" i="16"/>
  <c r="CH281" i="16" s="1"/>
  <c r="CI281" i="16" s="1"/>
  <c r="CG65" i="16"/>
  <c r="CH65" i="16" s="1"/>
  <c r="CI65" i="16" s="1"/>
  <c r="CG264" i="16"/>
  <c r="CH264" i="16" s="1"/>
  <c r="CI264" i="16" s="1"/>
  <c r="CH459" i="16"/>
  <c r="CI459" i="16" s="1"/>
  <c r="BY396" i="16"/>
  <c r="BY246" i="16"/>
  <c r="BY382" i="16"/>
  <c r="BY115" i="16"/>
  <c r="BY410" i="16"/>
  <c r="BY320" i="16"/>
  <c r="BY178" i="16"/>
  <c r="BY355" i="16"/>
  <c r="BY244" i="16"/>
  <c r="BY408" i="16"/>
  <c r="CG495" i="16"/>
  <c r="CH495" i="16" s="1"/>
  <c r="CI495" i="16" s="1"/>
  <c r="CG179" i="16"/>
  <c r="CH179" i="16" s="1"/>
  <c r="CI179" i="16" s="1"/>
  <c r="CG330" i="16"/>
  <c r="CH330" i="16" s="1"/>
  <c r="CI330" i="16" s="1"/>
  <c r="CG11" i="16"/>
  <c r="CH11" i="16" s="1"/>
  <c r="CI11" i="16" s="1"/>
  <c r="CH385" i="16"/>
  <c r="CI385" i="16" s="1"/>
  <c r="CH206" i="16"/>
  <c r="CI206" i="16" s="1"/>
  <c r="CG483" i="16"/>
  <c r="CH483" i="16" s="1"/>
  <c r="CI483" i="16" s="1"/>
  <c r="CG178" i="16"/>
  <c r="CH178" i="16" s="1"/>
  <c r="CI178" i="16" s="1"/>
  <c r="CG276" i="16"/>
  <c r="CH276" i="16" s="1"/>
  <c r="CI276" i="16" s="1"/>
  <c r="CG450" i="16"/>
  <c r="CH450" i="16" s="1"/>
  <c r="CI450" i="16" s="1"/>
  <c r="CH307" i="16"/>
  <c r="CI307" i="16" s="1"/>
  <c r="CG187" i="16"/>
  <c r="CH187" i="16" s="1"/>
  <c r="CI187" i="16" s="1"/>
  <c r="CG93" i="16"/>
  <c r="CH93" i="16" s="1"/>
  <c r="CI93" i="16" s="1"/>
  <c r="CG94" i="16"/>
  <c r="CH94" i="16" s="1"/>
  <c r="CI94" i="16" s="1"/>
  <c r="CG460" i="16"/>
  <c r="CH460" i="16" s="1"/>
  <c r="CI460" i="16" s="1"/>
  <c r="CG66" i="16"/>
  <c r="CH66" i="16" s="1"/>
  <c r="CI66" i="16" s="1"/>
  <c r="CH388" i="16"/>
  <c r="CI388" i="16" s="1"/>
  <c r="CG470" i="16"/>
  <c r="CH470" i="16" s="1"/>
  <c r="CI470" i="16" s="1"/>
  <c r="CG405" i="16"/>
  <c r="CH405" i="16" s="1"/>
  <c r="CI405" i="16" s="1"/>
  <c r="CG315" i="16"/>
  <c r="CH315" i="16" s="1"/>
  <c r="CI315" i="16" s="1"/>
  <c r="BY93" i="16"/>
  <c r="BY123" i="16"/>
  <c r="BY373" i="16"/>
  <c r="BY492" i="16"/>
  <c r="BY459" i="16"/>
  <c r="CG111" i="16"/>
  <c r="CH111" i="16" s="1"/>
  <c r="CI111" i="16" s="1"/>
  <c r="CG110" i="16"/>
  <c r="CH110" i="16" s="1"/>
  <c r="CI110" i="16" s="1"/>
  <c r="BY404" i="16"/>
  <c r="BY268" i="16"/>
  <c r="CG52" i="16"/>
  <c r="CH52" i="16" s="1"/>
  <c r="CI52" i="16" s="1"/>
  <c r="CG162" i="16"/>
  <c r="CH162" i="16" s="1"/>
  <c r="CI162" i="16" s="1"/>
  <c r="CG477" i="16"/>
  <c r="CH477" i="16" s="1"/>
  <c r="CI477" i="16" s="1"/>
  <c r="CH42" i="16"/>
  <c r="CI42" i="16" s="1"/>
  <c r="CG417" i="16"/>
  <c r="CH417" i="16" s="1"/>
  <c r="CI417" i="16" s="1"/>
  <c r="CG399" i="16"/>
  <c r="CH399" i="16" s="1"/>
  <c r="CI399" i="16" s="1"/>
  <c r="CG471" i="16"/>
  <c r="CH471" i="16" s="1"/>
  <c r="CI471" i="16" s="1"/>
  <c r="CG76" i="16"/>
  <c r="CH76" i="16" s="1"/>
  <c r="CI76" i="16" s="1"/>
  <c r="CG238" i="16"/>
  <c r="CH238" i="16" s="1"/>
  <c r="CI238" i="16" s="1"/>
  <c r="CG41" i="16"/>
  <c r="CH41" i="16" s="1"/>
  <c r="CI41" i="16" s="1"/>
  <c r="CH496" i="16"/>
  <c r="CI496" i="16" s="1"/>
  <c r="CG412" i="16"/>
  <c r="CH412" i="16" s="1"/>
  <c r="CI412" i="16" s="1"/>
  <c r="CG481" i="16"/>
  <c r="CH481" i="16" s="1"/>
  <c r="CI481" i="16" s="1"/>
  <c r="CG148" i="16"/>
  <c r="CH148" i="16" s="1"/>
  <c r="CI148" i="16" s="1"/>
  <c r="CG147" i="16"/>
  <c r="CH147" i="16" s="1"/>
  <c r="CI147" i="16" s="1"/>
  <c r="BY67" i="16"/>
  <c r="BY41" i="16"/>
  <c r="BY449" i="16"/>
  <c r="CG234" i="16"/>
  <c r="CH234" i="16" s="1"/>
  <c r="CI234" i="16" s="1"/>
  <c r="CG222" i="16"/>
  <c r="CH222" i="16" s="1"/>
  <c r="CI222" i="16" s="1"/>
  <c r="CH70" i="16"/>
  <c r="CI70" i="16" s="1"/>
  <c r="CH487" i="16"/>
  <c r="CI487" i="16" s="1"/>
  <c r="BY206" i="16"/>
  <c r="BY496" i="16"/>
  <c r="BY288" i="16"/>
  <c r="BY484" i="16"/>
  <c r="BY234" i="16"/>
  <c r="BY42" i="16"/>
  <c r="BY487" i="16"/>
  <c r="BY122" i="16"/>
  <c r="BY224" i="16"/>
  <c r="CH480" i="16"/>
  <c r="CI480" i="16" s="1"/>
  <c r="BY177" i="16"/>
  <c r="BY275" i="16"/>
  <c r="BY121" i="16"/>
  <c r="BY476" i="16"/>
  <c r="BY187" i="16"/>
  <c r="BY417" i="16"/>
  <c r="BY147" i="16"/>
  <c r="BY238" i="16"/>
  <c r="CH352" i="16"/>
  <c r="CI352" i="16" s="1"/>
  <c r="CG261" i="16"/>
  <c r="CH261" i="16" s="1"/>
  <c r="CI261" i="16" s="1"/>
  <c r="CG26" i="16"/>
  <c r="CH26" i="16" s="1"/>
  <c r="CI26" i="16" s="1"/>
  <c r="CG103" i="16"/>
  <c r="CH103" i="16" s="1"/>
  <c r="CI103" i="16" s="1"/>
  <c r="CG226" i="16"/>
  <c r="CH226" i="16" s="1"/>
  <c r="CI226" i="16" s="1"/>
  <c r="CG466" i="16"/>
  <c r="CH466" i="16" s="1"/>
  <c r="CI466" i="16" s="1"/>
  <c r="CG402" i="16"/>
  <c r="CH402" i="16" s="1"/>
  <c r="CI402" i="16" s="1"/>
  <c r="CG360" i="16"/>
  <c r="CH360" i="16" s="1"/>
  <c r="CI360" i="16" s="1"/>
  <c r="BY70" i="16"/>
  <c r="BY221" i="16"/>
  <c r="BY330" i="16"/>
  <c r="CG181" i="16"/>
  <c r="CH181" i="16" s="1"/>
  <c r="CI181" i="16" s="1"/>
  <c r="CG40" i="16"/>
  <c r="CH40" i="16" s="1"/>
  <c r="CI40" i="16" s="1"/>
  <c r="CH437" i="16"/>
  <c r="CI437" i="16" s="1"/>
  <c r="BY468" i="16"/>
  <c r="BY280" i="16"/>
  <c r="BY388" i="16"/>
  <c r="BY151" i="16"/>
  <c r="BY166" i="16"/>
  <c r="BY480" i="16"/>
  <c r="BY180" i="16"/>
  <c r="CG438" i="16"/>
  <c r="CH438" i="16" s="1"/>
  <c r="CI438" i="16" s="1"/>
  <c r="BY437" i="16"/>
  <c r="BY465" i="16"/>
  <c r="CG144" i="16"/>
  <c r="CH144" i="16" s="1"/>
  <c r="CI144" i="16" s="1"/>
  <c r="CG145" i="16"/>
  <c r="CH145" i="16" s="1"/>
  <c r="CI145" i="16" s="1"/>
  <c r="CG200" i="16"/>
  <c r="CH200" i="16" s="1"/>
  <c r="CI200" i="16" s="1"/>
  <c r="CG30" i="16"/>
  <c r="CH30" i="16" s="1"/>
  <c r="CI30" i="16" s="1"/>
  <c r="CG410" i="16"/>
  <c r="CH410" i="16" s="1"/>
  <c r="CI410" i="16" s="1"/>
  <c r="CG142" i="16"/>
  <c r="CH142" i="16" s="1"/>
  <c r="CI142" i="16" s="1"/>
  <c r="BY303" i="16"/>
  <c r="CG164" i="16"/>
  <c r="CH164" i="16" s="1"/>
  <c r="CI164" i="16" s="1"/>
  <c r="CG418" i="16"/>
  <c r="CH418" i="16" s="1"/>
  <c r="CI418" i="16" s="1"/>
  <c r="CG163" i="16"/>
  <c r="CH163" i="16" s="1"/>
  <c r="CI163" i="16" s="1"/>
  <c r="CG357" i="16"/>
  <c r="CH357" i="16" s="1"/>
  <c r="CI357" i="16" s="1"/>
  <c r="CG35" i="16"/>
  <c r="CH35" i="16" s="1"/>
  <c r="CI35" i="16" s="1"/>
  <c r="CG279" i="16"/>
  <c r="CH279" i="16" s="1"/>
  <c r="CI279" i="16" s="1"/>
  <c r="CH420" i="16"/>
  <c r="CI420" i="16" s="1"/>
  <c r="CH54" i="16"/>
  <c r="CI54" i="16" s="1"/>
  <c r="CG67" i="16"/>
  <c r="CH67" i="16" s="1"/>
  <c r="CI67" i="16" s="1"/>
  <c r="CG51" i="16"/>
  <c r="CH51" i="16" s="1"/>
  <c r="CI51" i="16" s="1"/>
  <c r="CG154" i="16"/>
  <c r="CH154" i="16" s="1"/>
  <c r="CI154" i="16" s="1"/>
  <c r="CH343" i="16"/>
  <c r="CI343" i="16" s="1"/>
  <c r="CG366" i="16"/>
  <c r="CH366" i="16" s="1"/>
  <c r="CI366" i="16" s="1"/>
  <c r="CG304" i="16"/>
  <c r="CH304" i="16" s="1"/>
  <c r="CI304" i="16" s="1"/>
  <c r="CH27" i="16"/>
  <c r="CI27" i="16" s="1"/>
  <c r="CG48" i="16"/>
  <c r="CH48" i="16" s="1"/>
  <c r="CI48" i="16" s="1"/>
  <c r="CG283" i="16"/>
  <c r="CH283" i="16" s="1"/>
  <c r="CI283" i="16" s="1"/>
  <c r="CG311" i="16"/>
  <c r="CH311" i="16" s="1"/>
  <c r="CI311" i="16" s="1"/>
  <c r="CH225" i="16"/>
  <c r="CI225" i="16" s="1"/>
  <c r="CG401" i="16"/>
  <c r="CH401" i="16" s="1"/>
  <c r="CI401" i="16" s="1"/>
  <c r="CG372" i="16"/>
  <c r="CH372" i="16" s="1"/>
  <c r="CI372" i="16" s="1"/>
  <c r="CG348" i="16"/>
  <c r="CH348" i="16" s="1"/>
  <c r="CI348" i="16" s="1"/>
  <c r="CG233" i="16"/>
  <c r="CH233" i="16" s="1"/>
  <c r="CI233" i="16" s="1"/>
  <c r="CG334" i="16"/>
  <c r="CH334" i="16" s="1"/>
  <c r="CI334" i="16" s="1"/>
  <c r="CG291" i="16"/>
  <c r="CH291" i="16" s="1"/>
  <c r="CI291" i="16" s="1"/>
  <c r="CG194" i="16"/>
  <c r="CH194" i="16" s="1"/>
  <c r="CI194" i="16" s="1"/>
  <c r="CG149" i="16"/>
  <c r="CH149" i="16" s="1"/>
  <c r="CI149" i="16" s="1"/>
  <c r="CH331" i="16"/>
  <c r="CI331" i="16" s="1"/>
  <c r="CG285" i="16"/>
  <c r="CH285" i="16" s="1"/>
  <c r="CI285" i="16" s="1"/>
  <c r="CG132" i="16"/>
  <c r="CH132" i="16" s="1"/>
  <c r="CI132" i="16" s="1"/>
  <c r="CG341" i="16"/>
  <c r="CH341" i="16" s="1"/>
  <c r="CI341" i="16" s="1"/>
  <c r="BY35" i="16"/>
  <c r="BY372" i="16"/>
  <c r="CG73" i="16"/>
  <c r="CH73" i="16" s="1"/>
  <c r="CI73" i="16" s="1"/>
  <c r="CG170" i="16"/>
  <c r="CH170" i="16" s="1"/>
  <c r="CI170" i="16" s="1"/>
  <c r="CG88" i="16"/>
  <c r="CH88" i="16" s="1"/>
  <c r="CI88" i="16" s="1"/>
  <c r="CG392" i="16"/>
  <c r="CH392" i="16" s="1"/>
  <c r="CI392" i="16" s="1"/>
  <c r="BY54" i="16"/>
  <c r="BY385" i="16"/>
  <c r="BY333" i="16"/>
  <c r="BY131" i="16"/>
  <c r="BY26" i="16"/>
  <c r="BY323" i="16"/>
  <c r="BY392" i="16"/>
  <c r="BN6" i="16"/>
  <c r="CG284" i="16"/>
  <c r="CH284" i="16" s="1"/>
  <c r="CI284" i="16" s="1"/>
  <c r="CG387" i="16"/>
  <c r="CH387" i="16" s="1"/>
  <c r="CI387" i="16" s="1"/>
  <c r="CG173" i="16"/>
  <c r="CH173" i="16" s="1"/>
  <c r="CI173" i="16" s="1"/>
  <c r="CG232" i="16"/>
  <c r="CH232" i="16" s="1"/>
  <c r="CI232" i="16" s="1"/>
  <c r="CG182" i="16"/>
  <c r="CH182" i="16" s="1"/>
  <c r="CI182" i="16" s="1"/>
  <c r="CG302" i="16"/>
  <c r="CH302" i="16" s="1"/>
  <c r="CI302" i="16" s="1"/>
  <c r="CG153" i="16"/>
  <c r="CH153" i="16" s="1"/>
  <c r="CI153" i="16" s="1"/>
  <c r="CG74" i="16"/>
  <c r="CH74" i="16" s="1"/>
  <c r="CI74" i="16" s="1"/>
  <c r="BF307" i="16"/>
  <c r="CG482" i="16"/>
  <c r="CH482" i="16" s="1"/>
  <c r="CI482" i="16" s="1"/>
  <c r="CH323" i="16"/>
  <c r="CI323" i="16" s="1"/>
  <c r="CG461" i="16"/>
  <c r="CH461" i="16" s="1"/>
  <c r="CI461" i="16" s="1"/>
  <c r="CG89" i="16"/>
  <c r="CH89" i="16" s="1"/>
  <c r="CI89" i="16" s="1"/>
  <c r="CG143" i="16"/>
  <c r="CH143" i="16" s="1"/>
  <c r="CI143" i="16" s="1"/>
  <c r="CG277" i="16"/>
  <c r="CH277" i="16" s="1"/>
  <c r="CI277" i="16" s="1"/>
  <c r="CG446" i="16"/>
  <c r="CH446" i="16" s="1"/>
  <c r="CI446" i="16" s="1"/>
  <c r="CG393" i="16"/>
  <c r="CH393" i="16" s="1"/>
  <c r="CI393" i="16" s="1"/>
  <c r="CH497" i="16"/>
  <c r="CI497" i="16" s="1"/>
  <c r="BF316" i="16"/>
  <c r="CG140" i="16"/>
  <c r="CH140" i="16" s="1"/>
  <c r="CI140" i="16" s="1"/>
  <c r="CH167" i="16"/>
  <c r="CI167" i="16" s="1"/>
  <c r="CG72" i="16"/>
  <c r="CH72" i="16" s="1"/>
  <c r="CI72" i="16" s="1"/>
  <c r="BF149" i="16"/>
  <c r="CG248" i="16"/>
  <c r="CH248" i="16" s="1"/>
  <c r="CI248" i="16" s="1"/>
  <c r="BY225" i="16"/>
  <c r="BY301" i="16"/>
  <c r="CG316" i="16"/>
  <c r="CH316" i="16" s="1"/>
  <c r="CI316" i="16" s="1"/>
  <c r="CG180" i="16"/>
  <c r="CH180" i="16" s="1"/>
  <c r="CI180" i="16" s="1"/>
  <c r="CG216" i="16"/>
  <c r="CH216" i="16" s="1"/>
  <c r="CI216" i="16" s="1"/>
  <c r="CG22" i="16"/>
  <c r="CH22" i="16" s="1"/>
  <c r="CI22" i="16" s="1"/>
  <c r="CG398" i="16"/>
  <c r="CH398" i="16" s="1"/>
  <c r="CI398" i="16" s="1"/>
  <c r="CG158" i="16"/>
  <c r="CH158" i="16" s="1"/>
  <c r="CI158" i="16" s="1"/>
  <c r="CG124" i="16"/>
  <c r="CH124" i="16" s="1"/>
  <c r="CI124" i="16" s="1"/>
  <c r="CG133" i="16"/>
  <c r="CH133" i="16" s="1"/>
  <c r="CI133" i="16" s="1"/>
  <c r="CG12" i="16"/>
  <c r="CH12" i="16" s="1"/>
  <c r="CI12" i="16" s="1"/>
  <c r="CG390" i="16"/>
  <c r="CH390" i="16" s="1"/>
  <c r="CI390" i="16" s="1"/>
  <c r="CG282" i="16"/>
  <c r="CH282" i="16" s="1"/>
  <c r="CI282" i="16" s="1"/>
  <c r="CG137" i="16"/>
  <c r="CH137" i="16" s="1"/>
  <c r="CI137" i="16" s="1"/>
  <c r="CG498" i="16"/>
  <c r="CH498" i="16" s="1"/>
  <c r="CI498" i="16" s="1"/>
  <c r="CG185" i="16"/>
  <c r="CH185" i="16" s="1"/>
  <c r="CI185" i="16" s="1"/>
  <c r="CG228" i="16"/>
  <c r="CH228" i="16" s="1"/>
  <c r="CI228" i="16" s="1"/>
  <c r="CG370" i="16"/>
  <c r="CH370" i="16" s="1"/>
  <c r="CI370" i="16" s="1"/>
  <c r="BY399" i="16"/>
  <c r="BY352" i="16"/>
  <c r="BY386" i="16"/>
  <c r="BY200" i="16"/>
  <c r="BY72" i="16"/>
  <c r="CG213" i="16"/>
  <c r="CH213" i="16" s="1"/>
  <c r="CI213" i="16" s="1"/>
  <c r="CG312" i="16"/>
  <c r="CH312" i="16" s="1"/>
  <c r="CI312" i="16" s="1"/>
  <c r="CG359" i="16"/>
  <c r="CH359" i="16" s="1"/>
  <c r="CI359" i="16" s="1"/>
  <c r="CG209" i="16"/>
  <c r="CH209" i="16" s="1"/>
  <c r="CI209" i="16" s="1"/>
  <c r="CG445" i="16"/>
  <c r="CH445" i="16" s="1"/>
  <c r="CI445" i="16" s="1"/>
  <c r="CG439" i="16"/>
  <c r="CH439" i="16" s="1"/>
  <c r="CI439" i="16" s="1"/>
  <c r="CG314" i="16"/>
  <c r="CH314" i="16" s="1"/>
  <c r="CI314" i="16" s="1"/>
  <c r="CH347" i="16"/>
  <c r="CI347" i="16" s="1"/>
  <c r="BY162" i="16"/>
  <c r="BY154" i="16"/>
  <c r="CG467" i="16"/>
  <c r="CH467" i="16" s="1"/>
  <c r="CI467" i="16" s="1"/>
  <c r="CG236" i="16"/>
  <c r="CH236" i="16" s="1"/>
  <c r="CI236" i="16" s="1"/>
  <c r="CG202" i="16"/>
  <c r="CH202" i="16" s="1"/>
  <c r="CI202" i="16" s="1"/>
  <c r="CH168" i="16"/>
  <c r="CI168" i="16" s="1"/>
  <c r="CG237" i="16"/>
  <c r="CH237" i="16" s="1"/>
  <c r="CI237" i="16" s="1"/>
  <c r="CG416" i="16"/>
  <c r="CH416" i="16" s="1"/>
  <c r="CI416" i="16" s="1"/>
  <c r="CG430" i="16"/>
  <c r="CH430" i="16" s="1"/>
  <c r="CI430" i="16" s="1"/>
  <c r="CH125" i="16"/>
  <c r="CI125" i="16" s="1"/>
  <c r="CG406" i="16"/>
  <c r="CH406" i="16" s="1"/>
  <c r="CI406" i="16" s="1"/>
  <c r="CH374" i="16"/>
  <c r="CI374" i="16" s="1"/>
  <c r="CG95" i="16"/>
  <c r="CH95" i="16" s="1"/>
  <c r="CI95" i="16" s="1"/>
  <c r="CG126" i="16"/>
  <c r="CH126" i="16" s="1"/>
  <c r="CI126" i="16" s="1"/>
  <c r="CH479" i="16"/>
  <c r="CI479" i="16" s="1"/>
  <c r="CH493" i="16"/>
  <c r="CI493" i="16" s="1"/>
  <c r="CG184" i="16"/>
  <c r="CH184" i="16" s="1"/>
  <c r="CI184" i="16" s="1"/>
  <c r="CH217" i="16"/>
  <c r="CI217" i="16" s="1"/>
  <c r="CG340" i="16"/>
  <c r="CH340" i="16" s="1"/>
  <c r="CI340" i="16" s="1"/>
  <c r="BY53" i="16"/>
  <c r="BY103" i="16"/>
  <c r="BY21" i="16"/>
  <c r="CG400" i="16"/>
  <c r="CH400" i="16" s="1"/>
  <c r="CI400" i="16" s="1"/>
  <c r="CG303" i="16"/>
  <c r="CH303" i="16" s="1"/>
  <c r="CI303" i="16" s="1"/>
  <c r="CH324" i="16"/>
  <c r="CI324" i="16" s="1"/>
  <c r="CG235" i="16"/>
  <c r="CH235" i="16" s="1"/>
  <c r="CI235" i="16" s="1"/>
  <c r="CG169" i="16"/>
  <c r="CH169" i="16" s="1"/>
  <c r="CI169" i="16" s="1"/>
  <c r="CG146" i="16"/>
  <c r="CH146" i="16" s="1"/>
  <c r="CI146" i="16" s="1"/>
  <c r="CH429" i="16"/>
  <c r="CI429" i="16" s="1"/>
  <c r="CG296" i="16"/>
  <c r="CH296" i="16" s="1"/>
  <c r="CI296" i="16" s="1"/>
  <c r="CG55" i="16"/>
  <c r="CH55" i="16" s="1"/>
  <c r="CI55" i="16" s="1"/>
  <c r="CG411" i="16"/>
  <c r="CH411" i="16" s="1"/>
  <c r="CI411" i="16" s="1"/>
  <c r="CH53" i="16"/>
  <c r="CI53" i="16" s="1"/>
  <c r="CG313" i="16"/>
  <c r="CH313" i="16" s="1"/>
  <c r="CI313" i="16" s="1"/>
  <c r="CG325" i="16"/>
  <c r="CH325" i="16" s="1"/>
  <c r="CI325" i="16" s="1"/>
  <c r="CG47" i="16"/>
  <c r="CH47" i="16" s="1"/>
  <c r="CI47" i="16" s="1"/>
  <c r="CG490" i="16"/>
  <c r="CH490" i="16" s="1"/>
  <c r="CI490" i="16" s="1"/>
  <c r="CG337" i="16"/>
  <c r="CH337" i="16" s="1"/>
  <c r="CI337" i="16" s="1"/>
  <c r="CG62" i="16"/>
  <c r="CH62" i="16" s="1"/>
  <c r="CI62" i="16" s="1"/>
  <c r="CG272" i="16"/>
  <c r="CH272" i="16" s="1"/>
  <c r="CI272" i="16" s="1"/>
  <c r="CG63" i="16"/>
  <c r="CH63" i="16" s="1"/>
  <c r="CI63" i="16" s="1"/>
  <c r="CG494" i="16"/>
  <c r="CH494" i="16" s="1"/>
  <c r="CI494" i="16" s="1"/>
  <c r="BY431" i="16"/>
  <c r="BY331" i="16"/>
  <c r="CG114" i="16"/>
  <c r="CH114" i="16" s="1"/>
  <c r="CI114" i="16" s="1"/>
  <c r="CG212" i="16"/>
  <c r="CH212" i="16" s="1"/>
  <c r="CI212" i="16" s="1"/>
  <c r="BS5" i="16"/>
  <c r="CG263" i="16"/>
  <c r="CH263" i="16" s="1"/>
  <c r="CI263" i="16" s="1"/>
  <c r="CH127" i="16"/>
  <c r="CI127" i="16" s="1"/>
  <c r="CG113" i="16"/>
  <c r="CH113" i="16" s="1"/>
  <c r="CI113" i="16" s="1"/>
  <c r="CG227" i="16"/>
  <c r="CH227" i="16" s="1"/>
  <c r="CI227" i="16" s="1"/>
  <c r="CG141" i="16"/>
  <c r="CH141" i="16" s="1"/>
  <c r="CI141" i="16" s="1"/>
  <c r="CG118" i="16"/>
  <c r="CH118" i="16" s="1"/>
  <c r="CI118" i="16" s="1"/>
  <c r="CG92" i="16"/>
  <c r="CH92" i="16" s="1"/>
  <c r="CI92" i="16" s="1"/>
  <c r="CG59" i="16"/>
  <c r="CH59" i="16" s="1"/>
  <c r="CI59" i="16" s="1"/>
  <c r="BY295" i="16"/>
  <c r="BY282" i="16"/>
  <c r="BY127" i="16"/>
  <c r="BY152" i="16"/>
  <c r="BY146" i="16"/>
  <c r="BY357" i="16"/>
  <c r="BY144" i="16"/>
  <c r="BY339" i="16"/>
  <c r="BY497" i="16"/>
  <c r="BY444" i="16"/>
  <c r="BY291" i="16"/>
  <c r="BY278" i="16"/>
  <c r="BY313" i="16"/>
  <c r="BY259" i="16"/>
  <c r="CG119" i="16"/>
  <c r="CH119" i="16" s="1"/>
  <c r="CI119" i="16" s="1"/>
  <c r="CI50" i="16"/>
  <c r="BF181" i="16"/>
  <c r="CG197" i="16"/>
  <c r="CH197" i="16" s="1"/>
  <c r="CI197" i="16" s="1"/>
  <c r="CG473" i="16"/>
  <c r="CH473" i="16" s="1"/>
  <c r="CI473" i="16" s="1"/>
  <c r="CI358" i="16"/>
  <c r="CI207" i="16"/>
  <c r="CG91" i="16"/>
  <c r="CH91" i="16" s="1"/>
  <c r="CI91" i="16" s="1"/>
  <c r="CG152" i="16"/>
  <c r="CH152" i="16" s="1"/>
  <c r="CI152" i="16" s="1"/>
  <c r="CI386" i="16"/>
  <c r="CI19" i="16"/>
  <c r="CH106" i="16"/>
  <c r="CI106" i="16" s="1"/>
  <c r="BY91" i="16"/>
  <c r="BY184" i="16"/>
  <c r="BY29" i="16"/>
  <c r="BY283" i="16"/>
  <c r="BY217" i="16"/>
  <c r="BY472" i="16"/>
  <c r="CG122" i="16"/>
  <c r="CH122" i="16" s="1"/>
  <c r="CI122" i="16" s="1"/>
  <c r="CG265" i="16"/>
  <c r="CH265" i="16" s="1"/>
  <c r="CI265" i="16" s="1"/>
  <c r="CG71" i="16"/>
  <c r="CH71" i="16" s="1"/>
  <c r="CI71" i="16" s="1"/>
  <c r="BY379" i="16"/>
  <c r="BY324" i="16"/>
  <c r="BY405" i="16"/>
  <c r="BY101" i="16"/>
  <c r="BY340" i="16"/>
  <c r="BY479" i="16"/>
  <c r="BY250" i="16"/>
  <c r="BY90" i="16"/>
  <c r="BY439" i="16"/>
  <c r="BY232" i="16"/>
  <c r="BY446" i="16"/>
  <c r="BY406" i="16"/>
  <c r="BY62" i="16"/>
  <c r="BY370" i="16"/>
  <c r="BY197" i="16"/>
  <c r="BY212" i="16"/>
  <c r="BY236" i="16"/>
  <c r="BY64" i="16"/>
  <c r="BY311" i="16"/>
  <c r="BY113" i="16"/>
  <c r="BY493" i="16"/>
  <c r="BY163" i="16"/>
  <c r="BY429" i="16"/>
  <c r="BY169" i="16"/>
  <c r="CG381" i="16"/>
  <c r="CH381" i="16" s="1"/>
  <c r="CI381" i="16" s="1"/>
  <c r="CG218" i="16"/>
  <c r="CH218" i="16" s="1"/>
  <c r="CI218" i="16" s="1"/>
  <c r="CG117" i="16"/>
  <c r="CH117" i="16" s="1"/>
  <c r="CI117" i="16" s="1"/>
  <c r="CG60" i="16"/>
  <c r="CH60" i="16" s="1"/>
  <c r="CI60" i="16" s="1"/>
  <c r="CG10" i="16"/>
  <c r="CH10" i="16" s="1"/>
  <c r="CI10" i="16" s="1"/>
  <c r="CG161" i="16"/>
  <c r="CH161" i="16" s="1"/>
  <c r="CI161" i="16" s="1"/>
  <c r="CG159" i="16"/>
  <c r="CH159" i="16" s="1"/>
  <c r="CI159" i="16" s="1"/>
  <c r="CG301" i="16"/>
  <c r="CH301" i="16" s="1"/>
  <c r="CI301" i="16" s="1"/>
  <c r="BY389" i="16"/>
  <c r="BY401" i="16"/>
  <c r="BY374" i="16"/>
  <c r="BY156" i="16"/>
  <c r="BY237" i="16"/>
  <c r="BY60" i="16"/>
  <c r="BY208" i="16"/>
  <c r="BY118" i="16"/>
  <c r="BY477" i="16"/>
  <c r="BY230" i="16"/>
  <c r="BY325" i="16"/>
  <c r="BY148" i="16"/>
  <c r="CG326" i="16"/>
  <c r="CH326" i="16" s="1"/>
  <c r="CI326" i="16" s="1"/>
  <c r="CG478" i="16"/>
  <c r="CH478" i="16" s="1"/>
  <c r="CI478" i="16" s="1"/>
  <c r="CG61" i="16"/>
  <c r="CH61" i="16" s="1"/>
  <c r="CI61" i="16" s="1"/>
  <c r="CG462" i="16"/>
  <c r="CH462" i="16" s="1"/>
  <c r="CI462" i="16" s="1"/>
  <c r="CG305" i="16"/>
  <c r="CH305" i="16" s="1"/>
  <c r="CI305" i="16" s="1"/>
  <c r="CG427" i="16"/>
  <c r="CH427" i="16" s="1"/>
  <c r="CI427" i="16" s="1"/>
  <c r="CG273" i="16"/>
  <c r="CH273" i="16" s="1"/>
  <c r="CI273" i="16" s="1"/>
  <c r="CH37" i="16"/>
  <c r="CI37" i="16" s="1"/>
  <c r="CH9" i="16"/>
  <c r="CI9" i="16" s="1"/>
  <c r="CG176" i="16"/>
  <c r="CH176" i="16" s="1"/>
  <c r="CI176" i="16" s="1"/>
  <c r="CH432" i="16"/>
  <c r="CI432" i="16" s="1"/>
  <c r="CH475" i="16"/>
  <c r="CI475" i="16" s="1"/>
  <c r="CH245" i="16"/>
  <c r="CI245" i="16" s="1"/>
  <c r="BY466" i="16"/>
  <c r="BY491" i="16"/>
  <c r="BY478" i="16"/>
  <c r="BY395" i="16"/>
  <c r="BY445" i="16"/>
  <c r="BY45" i="16"/>
  <c r="BF41" i="16"/>
  <c r="CG246" i="16"/>
  <c r="CH246" i="16" s="1"/>
  <c r="CI246" i="16" s="1"/>
  <c r="CG476" i="16"/>
  <c r="CH476" i="16" s="1"/>
  <c r="CI476" i="16" s="1"/>
  <c r="CG433" i="16"/>
  <c r="CH433" i="16" s="1"/>
  <c r="CI433" i="16" s="1"/>
  <c r="CG188" i="16"/>
  <c r="CH188" i="16" s="1"/>
  <c r="CI188" i="16" s="1"/>
  <c r="CH353" i="16"/>
  <c r="CI353" i="16" s="1"/>
  <c r="CG215" i="16"/>
  <c r="CH215" i="16" s="1"/>
  <c r="CI215" i="16" s="1"/>
  <c r="BF396" i="16"/>
  <c r="CG121" i="16"/>
  <c r="CH121" i="16" s="1"/>
  <c r="CI121" i="16" s="1"/>
  <c r="CG384" i="16"/>
  <c r="CH384" i="16" s="1"/>
  <c r="CI384" i="16" s="1"/>
  <c r="CH428" i="16"/>
  <c r="CI428" i="16" s="1"/>
  <c r="CG489" i="16"/>
  <c r="CH489" i="16" s="1"/>
  <c r="CI489" i="16" s="1"/>
  <c r="CG214" i="16"/>
  <c r="CH214" i="16" s="1"/>
  <c r="CI214" i="16" s="1"/>
  <c r="CG354" i="16"/>
  <c r="CH354" i="16" s="1"/>
  <c r="CI354" i="16" s="1"/>
  <c r="CH267" i="16"/>
  <c r="CI267" i="16" s="1"/>
  <c r="CG502" i="16"/>
  <c r="CH502" i="16" s="1"/>
  <c r="CI502" i="16" s="1"/>
  <c r="CG472" i="16"/>
  <c r="CH472" i="16" s="1"/>
  <c r="CI472" i="16" s="1"/>
  <c r="CG297" i="16"/>
  <c r="CH297" i="16" s="1"/>
  <c r="CI297" i="16" s="1"/>
  <c r="CG463" i="16"/>
  <c r="CH463" i="16" s="1"/>
  <c r="CI463" i="16" s="1"/>
  <c r="CI414" i="16"/>
  <c r="CG268" i="16"/>
  <c r="CH268" i="16" s="1"/>
  <c r="CI268" i="16" s="1"/>
  <c r="CG247" i="16"/>
  <c r="CH247" i="16" s="1"/>
  <c r="CI247" i="16" s="1"/>
  <c r="CG25" i="16"/>
  <c r="CH25" i="16" s="1"/>
  <c r="CI25" i="16" s="1"/>
  <c r="CG68" i="16"/>
  <c r="CH68" i="16" s="1"/>
  <c r="CI68" i="16" s="1"/>
  <c r="CG413" i="16"/>
  <c r="CH413" i="16" s="1"/>
  <c r="CI413" i="16" s="1"/>
  <c r="CH474" i="16"/>
  <c r="CI474" i="16" s="1"/>
  <c r="CG391" i="16"/>
  <c r="CH391" i="16" s="1"/>
  <c r="CI391" i="16" s="1"/>
  <c r="CG205" i="16"/>
  <c r="CH205" i="16" s="1"/>
  <c r="CI205" i="16" s="1"/>
  <c r="CG102" i="16"/>
  <c r="CH102" i="16" s="1"/>
  <c r="CI102" i="16" s="1"/>
  <c r="BY418" i="16"/>
  <c r="CG160" i="16"/>
  <c r="CH160" i="16" s="1"/>
  <c r="CI160" i="16" s="1"/>
  <c r="CH136" i="16"/>
  <c r="CI136" i="16" s="1"/>
  <c r="CG44" i="16"/>
  <c r="CH44" i="16" s="1"/>
  <c r="CI44" i="16" s="1"/>
  <c r="CG394" i="16"/>
  <c r="CH394" i="16" s="1"/>
  <c r="CI394" i="16" s="1"/>
  <c r="CG134" i="16"/>
  <c r="CH134" i="16" s="1"/>
  <c r="CI134" i="16" s="1"/>
  <c r="CG434" i="16"/>
  <c r="CH434" i="16" s="1"/>
  <c r="CI434" i="16" s="1"/>
  <c r="CG83" i="16"/>
  <c r="CH83" i="16" s="1"/>
  <c r="CI83" i="16" s="1"/>
  <c r="CG262" i="16"/>
  <c r="CH262" i="16" s="1"/>
  <c r="CI262" i="16" s="1"/>
  <c r="CG128" i="16"/>
  <c r="CH128" i="16" s="1"/>
  <c r="CI128" i="16" s="1"/>
  <c r="CG109" i="16"/>
  <c r="CH109" i="16" s="1"/>
  <c r="CI109" i="16" s="1"/>
  <c r="CI241" i="16"/>
  <c r="BY302" i="16"/>
  <c r="BY469" i="16"/>
  <c r="BY438" i="16"/>
  <c r="BY451" i="16"/>
  <c r="BY384" i="16"/>
  <c r="BY490" i="16"/>
  <c r="BY57" i="16"/>
  <c r="BY95" i="16"/>
  <c r="BY397" i="16"/>
  <c r="BY413" i="16"/>
  <c r="BY140" i="16"/>
  <c r="BY63" i="16"/>
  <c r="BY258" i="16"/>
  <c r="BY117" i="16"/>
  <c r="BY240" i="16"/>
  <c r="BY37" i="16"/>
  <c r="BY51" i="16"/>
  <c r="BY314" i="16"/>
  <c r="BY25" i="16"/>
  <c r="BY158" i="16"/>
  <c r="BY141" i="16"/>
  <c r="BY89" i="16"/>
  <c r="BY86" i="16"/>
  <c r="BY43" i="16"/>
  <c r="BY105" i="16"/>
  <c r="BY11" i="16"/>
  <c r="BY167" i="16"/>
  <c r="BY427" i="16"/>
  <c r="BY337" i="16"/>
  <c r="BY104" i="16"/>
  <c r="BY328" i="16"/>
  <c r="BY335" i="16"/>
  <c r="BY183" i="16"/>
  <c r="BY168" i="16"/>
  <c r="BY336" i="16"/>
  <c r="BY160" i="16"/>
  <c r="BY393" i="16"/>
  <c r="BY215" i="16"/>
  <c r="BY483" i="16"/>
  <c r="BY47" i="16"/>
  <c r="BY145" i="16"/>
  <c r="BY285" i="16"/>
  <c r="BY450" i="16"/>
  <c r="BY434" i="16"/>
  <c r="BY310" i="16"/>
  <c r="BY80" i="16"/>
  <c r="BY143" i="16"/>
  <c r="BY261" i="16"/>
  <c r="BY227" i="16"/>
  <c r="BY196" i="16"/>
  <c r="BY471" i="16"/>
  <c r="BY106" i="16"/>
  <c r="BY73" i="16"/>
  <c r="BY308" i="16"/>
  <c r="BY365" i="16"/>
  <c r="BY455" i="16"/>
  <c r="BY39" i="16"/>
  <c r="BY211" i="16"/>
  <c r="BY381" i="16"/>
  <c r="BY426" i="16"/>
  <c r="BY126" i="16"/>
  <c r="BY245" i="16"/>
  <c r="BY248" i="16"/>
  <c r="BY267" i="16"/>
  <c r="BY269" i="16"/>
  <c r="BY111" i="16"/>
  <c r="BY457" i="16"/>
  <c r="BY296" i="16"/>
  <c r="BY263" i="16"/>
  <c r="BY432" i="16"/>
  <c r="BY475" i="16"/>
  <c r="BY108" i="16"/>
  <c r="BY461" i="16"/>
  <c r="BY265" i="16"/>
  <c r="BY92" i="16"/>
  <c r="BY66" i="16"/>
  <c r="BY9" i="16"/>
  <c r="BY222" i="16"/>
  <c r="BY22" i="16"/>
  <c r="BY334" i="16"/>
  <c r="BY186" i="16"/>
  <c r="BY61" i="16"/>
  <c r="BY338" i="16"/>
  <c r="BY165" i="16"/>
  <c r="BY164" i="16"/>
  <c r="BY99" i="16"/>
  <c r="BY460" i="16"/>
  <c r="BY155" i="16"/>
  <c r="BY82" i="16"/>
  <c r="BY194" i="16"/>
  <c r="BY124" i="16"/>
  <c r="BY326" i="16"/>
  <c r="BY423" i="16"/>
  <c r="BY498" i="16"/>
  <c r="BY369" i="16"/>
  <c r="BY321" i="16"/>
  <c r="BY452" i="16"/>
  <c r="BY286" i="16"/>
  <c r="BY353" i="16"/>
  <c r="BY128" i="16"/>
  <c r="BY366" i="16"/>
  <c r="BY463" i="16"/>
  <c r="BY85" i="16"/>
  <c r="BY179" i="16"/>
  <c r="BY209" i="16"/>
  <c r="BY419" i="16"/>
  <c r="BY312" i="16"/>
  <c r="BY305" i="16"/>
  <c r="BY257" i="16"/>
  <c r="BY27" i="16"/>
  <c r="BY348" i="16"/>
  <c r="BY243" i="16"/>
  <c r="BY458" i="16"/>
  <c r="BY241" i="16"/>
  <c r="BY181" i="16"/>
  <c r="BY116" i="16"/>
  <c r="BY502" i="16"/>
  <c r="BY253" i="16"/>
  <c r="BY362" i="16"/>
  <c r="BY290" i="16"/>
  <c r="BY462" i="16"/>
  <c r="BY132" i="16"/>
  <c r="BY304" i="16"/>
  <c r="BY430" i="16"/>
  <c r="BY188" i="16"/>
  <c r="BY289" i="16"/>
  <c r="BY456" i="16"/>
  <c r="BY368" i="16"/>
  <c r="BY272" i="16"/>
  <c r="BY136" i="16"/>
  <c r="BY473" i="16"/>
  <c r="BY300" i="16"/>
  <c r="CG309" i="16"/>
  <c r="CH309" i="16" s="1"/>
  <c r="CI309" i="16" s="1"/>
  <c r="CG308" i="16"/>
  <c r="CH308" i="16" s="1"/>
  <c r="CI308" i="16" s="1"/>
  <c r="CH328" i="16"/>
  <c r="CI328" i="16" s="1"/>
  <c r="CG90" i="16"/>
  <c r="CH90" i="16" s="1"/>
  <c r="CI90" i="16" s="1"/>
  <c r="CG456" i="16"/>
  <c r="CH456" i="16" s="1"/>
  <c r="CI456" i="16" s="1"/>
  <c r="CG335" i="16"/>
  <c r="CH335" i="16" s="1"/>
  <c r="CI335" i="16" s="1"/>
  <c r="CG403" i="16"/>
  <c r="CH403" i="16" s="1"/>
  <c r="CI403" i="16" s="1"/>
  <c r="CG457" i="16"/>
  <c r="CH457" i="16" s="1"/>
  <c r="CI457" i="16" s="1"/>
  <c r="CG458" i="16"/>
  <c r="CH458" i="16" s="1"/>
  <c r="CI458" i="16" s="1"/>
  <c r="CG452" i="16"/>
  <c r="CH452" i="16" s="1"/>
  <c r="CI452" i="16" s="1"/>
  <c r="CG431" i="16"/>
  <c r="CH431" i="16" s="1"/>
  <c r="CI431" i="16" s="1"/>
  <c r="CG258" i="16"/>
  <c r="CH258" i="16" s="1"/>
  <c r="CI258" i="16" s="1"/>
  <c r="CH43" i="16"/>
  <c r="CI43" i="16" s="1"/>
  <c r="CG322" i="16"/>
  <c r="CH322" i="16" s="1"/>
  <c r="CI322" i="16" s="1"/>
  <c r="CH82" i="16"/>
  <c r="CI82" i="16" s="1"/>
  <c r="CG329" i="16"/>
  <c r="CH329" i="16" s="1"/>
  <c r="CI329" i="16" s="1"/>
  <c r="CG104" i="16"/>
  <c r="CH104" i="16" s="1"/>
  <c r="CI104" i="16" s="1"/>
  <c r="CG105" i="16"/>
  <c r="CH105" i="16" s="1"/>
  <c r="CI105" i="16" s="1"/>
  <c r="CG339" i="16"/>
  <c r="CH339" i="16" s="1"/>
  <c r="CI339" i="16" s="1"/>
  <c r="CG338" i="16"/>
  <c r="CH338" i="16" s="1"/>
  <c r="CI338" i="16" s="1"/>
  <c r="CG165" i="16"/>
  <c r="CH165" i="16" s="1"/>
  <c r="CI165" i="16" s="1"/>
  <c r="CG290" i="16"/>
  <c r="CH290" i="16" s="1"/>
  <c r="CI290" i="16" s="1"/>
  <c r="CG435" i="16"/>
  <c r="CH435" i="16" s="1"/>
  <c r="CI435" i="16" s="1"/>
  <c r="CG259" i="16"/>
  <c r="CH259" i="16" s="1"/>
  <c r="CI259" i="16" s="1"/>
  <c r="CG260" i="16"/>
  <c r="CH260" i="16" s="1"/>
  <c r="CI260" i="16" s="1"/>
  <c r="CG369" i="16"/>
  <c r="CH369" i="16" s="1"/>
  <c r="CI369" i="16" s="1"/>
  <c r="CG286" i="16"/>
  <c r="CH286" i="16" s="1"/>
  <c r="CI286" i="16" s="1"/>
  <c r="CG484" i="16"/>
  <c r="CH484" i="16" s="1"/>
  <c r="CI484" i="16" s="1"/>
  <c r="CG485" i="16"/>
  <c r="CH485" i="16" s="1"/>
  <c r="CI485" i="16" s="1"/>
  <c r="CG491" i="16"/>
  <c r="CH491" i="16" s="1"/>
  <c r="CI491" i="16" s="1"/>
  <c r="CG253" i="16"/>
  <c r="CH253" i="16" s="1"/>
  <c r="CI253" i="16" s="1"/>
  <c r="CG254" i="16"/>
  <c r="CH254" i="16" s="1"/>
  <c r="CI254" i="16" s="1"/>
  <c r="CG112" i="16"/>
  <c r="CH112" i="16" s="1"/>
  <c r="CI112" i="16" s="1"/>
  <c r="CG289" i="16"/>
  <c r="CH289" i="16" s="1"/>
  <c r="CI289" i="16" s="1"/>
  <c r="CH135" i="16"/>
  <c r="CI135" i="16" s="1"/>
  <c r="CG242" i="16"/>
  <c r="CH242" i="16" s="1"/>
  <c r="CI242" i="16" s="1"/>
  <c r="CG306" i="16"/>
  <c r="CH306" i="16" s="1"/>
  <c r="CI306" i="16" s="1"/>
  <c r="CG336" i="16"/>
  <c r="CH336" i="16" s="1"/>
  <c r="CI336" i="16" s="1"/>
  <c r="CG295" i="16"/>
  <c r="CH295" i="16" s="1"/>
  <c r="CI295" i="16" s="1"/>
  <c r="CG64" i="16"/>
  <c r="CH64" i="16" s="1"/>
  <c r="CI64" i="16" s="1"/>
  <c r="BY380" i="16"/>
  <c r="BY58" i="16"/>
  <c r="BF362" i="16"/>
  <c r="CG75" i="16"/>
  <c r="CH75" i="16" s="1"/>
  <c r="CI75" i="16" s="1"/>
  <c r="CG243" i="16"/>
  <c r="CH243" i="16" s="1"/>
  <c r="CI243" i="16" s="1"/>
  <c r="CG139" i="16"/>
  <c r="CH139" i="16" s="1"/>
  <c r="CI139" i="16" s="1"/>
  <c r="BF39" i="16"/>
  <c r="BF65" i="16"/>
  <c r="CG46" i="16"/>
  <c r="CH46" i="16" s="1"/>
  <c r="CI46" i="16" s="1"/>
  <c r="CG58" i="16"/>
  <c r="CH58" i="16" s="1"/>
  <c r="CI58" i="16" s="1"/>
  <c r="CG380" i="16"/>
  <c r="CH380" i="16" s="1"/>
  <c r="CI380" i="16" s="1"/>
  <c r="BF456" i="16"/>
  <c r="BY367" i="16"/>
  <c r="BY281" i="16"/>
  <c r="BY273" i="16"/>
  <c r="BM11" i="16"/>
  <c r="BN2" i="16"/>
  <c r="CG80" i="16"/>
  <c r="CH80" i="16" s="1"/>
  <c r="CI80" i="16" s="1"/>
  <c r="BN11" i="16"/>
  <c r="CG368" i="16"/>
  <c r="CH368" i="16" s="1"/>
  <c r="CI368" i="16" s="1"/>
  <c r="CG367" i="16"/>
  <c r="CH367" i="16" s="1"/>
  <c r="CI367" i="16" s="1"/>
  <c r="CG274" i="16"/>
  <c r="CH274" i="16" s="1"/>
  <c r="CI274" i="16" s="1"/>
  <c r="BY114" i="16"/>
  <c r="BY474" i="16"/>
  <c r="BY442" i="16"/>
  <c r="BY102" i="16"/>
  <c r="BY214" i="16"/>
  <c r="BY428" i="16"/>
  <c r="CG157" i="16"/>
  <c r="CH157" i="16" s="1"/>
  <c r="CI157" i="16" s="1"/>
  <c r="CG395" i="16"/>
  <c r="CH395" i="16" s="1"/>
  <c r="CI395" i="16" s="1"/>
  <c r="CG443" i="16"/>
  <c r="CH443" i="16" s="1"/>
  <c r="CI443" i="16" s="1"/>
  <c r="BY415" i="16"/>
  <c r="BY173" i="16"/>
  <c r="BY120" i="16"/>
  <c r="BY220" i="16"/>
  <c r="BY49" i="16"/>
  <c r="BY218" i="16"/>
  <c r="BY239" i="16"/>
  <c r="BY46" i="16"/>
  <c r="BY409" i="16"/>
  <c r="BY354" i="16"/>
  <c r="BY137" i="16"/>
  <c r="BY488" i="16"/>
  <c r="BY38" i="16"/>
  <c r="BY87" i="16"/>
  <c r="BY298" i="16"/>
  <c r="BY223" i="16"/>
  <c r="BY377" i="16"/>
  <c r="BY14" i="16"/>
  <c r="BY420" i="16"/>
  <c r="BY494" i="16"/>
  <c r="BY489" i="16"/>
  <c r="BY247" i="16"/>
  <c r="BY400" i="16"/>
  <c r="BY191" i="16"/>
  <c r="BY193" i="16"/>
  <c r="BY394" i="16"/>
  <c r="BY501" i="16"/>
  <c r="BY175" i="16"/>
  <c r="BY31" i="16"/>
  <c r="BY233" i="16"/>
  <c r="BY231" i="16"/>
  <c r="BY424" i="16"/>
  <c r="BY256" i="16"/>
  <c r="BY235" i="16"/>
  <c r="BY316" i="16"/>
  <c r="BY453" i="16"/>
  <c r="BY134" i="16"/>
  <c r="BY481" i="16"/>
  <c r="BY100" i="16"/>
  <c r="BY48" i="16"/>
  <c r="BY402" i="16"/>
  <c r="BY242" i="16"/>
  <c r="BY182" i="16"/>
  <c r="BY68" i="16"/>
  <c r="BY411" i="16"/>
  <c r="BY97" i="16"/>
  <c r="BY318" i="16"/>
  <c r="BY467" i="16"/>
  <c r="BY125" i="16"/>
  <c r="BY185" i="16"/>
  <c r="BY249" i="16"/>
  <c r="BY359" i="16"/>
  <c r="BY371" i="16"/>
  <c r="BY322" i="16"/>
  <c r="BY433" i="16"/>
  <c r="BY133" i="16"/>
  <c r="BY30" i="16"/>
  <c r="BY341" i="16"/>
  <c r="BY436" i="16"/>
  <c r="BY349" i="16"/>
  <c r="BY10" i="16"/>
  <c r="BY109" i="16"/>
  <c r="BY499" i="16"/>
  <c r="BY79" i="16"/>
  <c r="BY98" i="16"/>
  <c r="BY75" i="16"/>
  <c r="BY157" i="16"/>
  <c r="BY159" i="16"/>
  <c r="BY228" i="16"/>
  <c r="BY139" i="16"/>
  <c r="BY59" i="16"/>
  <c r="CG500" i="16"/>
  <c r="CH500" i="16" s="1"/>
  <c r="CI500" i="16" s="1"/>
  <c r="CG499" i="16"/>
  <c r="CH499" i="16" s="1"/>
  <c r="CI499" i="16" s="1"/>
  <c r="CG240" i="16"/>
  <c r="CH240" i="16" s="1"/>
  <c r="CI240" i="16" s="1"/>
  <c r="CG239" i="16"/>
  <c r="CH239" i="16" s="1"/>
  <c r="CI239" i="16" s="1"/>
  <c r="CG424" i="16"/>
  <c r="CH424" i="16" s="1"/>
  <c r="CI424" i="16" s="1"/>
  <c r="CG288" i="16"/>
  <c r="CH288" i="16" s="1"/>
  <c r="CI288" i="16" s="1"/>
  <c r="CG287" i="16"/>
  <c r="CH287" i="16" s="1"/>
  <c r="CI287" i="16" s="1"/>
  <c r="CG377" i="16"/>
  <c r="CH377" i="16" s="1"/>
  <c r="CI377" i="16" s="1"/>
  <c r="CH436" i="16"/>
  <c r="CI436" i="16" s="1"/>
  <c r="CG177" i="16"/>
  <c r="CH177" i="16" s="1"/>
  <c r="CI177" i="16" s="1"/>
  <c r="CG87" i="16"/>
  <c r="CH87" i="16" s="1"/>
  <c r="CI87" i="16" s="1"/>
  <c r="CH18" i="16"/>
  <c r="CI18" i="16" s="1"/>
  <c r="CG454" i="16"/>
  <c r="CH454" i="16" s="1"/>
  <c r="CI454" i="16" s="1"/>
  <c r="CG453" i="16"/>
  <c r="CH453" i="16" s="1"/>
  <c r="CI453" i="16" s="1"/>
  <c r="CG31" i="16"/>
  <c r="CH31" i="16" s="1"/>
  <c r="CI31" i="16" s="1"/>
  <c r="CG501" i="16"/>
  <c r="CH501" i="16" s="1"/>
  <c r="CI501" i="16" s="1"/>
  <c r="CG49" i="16"/>
  <c r="CH49" i="16" s="1"/>
  <c r="CI49" i="16" s="1"/>
  <c r="CG183" i="16"/>
  <c r="CH183" i="16" s="1"/>
  <c r="CI183" i="16" s="1"/>
  <c r="CG371" i="16"/>
  <c r="CH371" i="16" s="1"/>
  <c r="CI371" i="16" s="1"/>
  <c r="CG221" i="16"/>
  <c r="CH221" i="16" s="1"/>
  <c r="CI221" i="16" s="1"/>
  <c r="CG220" i="16"/>
  <c r="CH220" i="16" s="1"/>
  <c r="CI220" i="16" s="1"/>
  <c r="CG349" i="16"/>
  <c r="CH349" i="16" s="1"/>
  <c r="CI349" i="16" s="1"/>
  <c r="CG350" i="16"/>
  <c r="CH350" i="16" s="1"/>
  <c r="CI350" i="16" s="1"/>
  <c r="CG362" i="16"/>
  <c r="CH362" i="16" s="1"/>
  <c r="CI362" i="16" s="1"/>
  <c r="CG361" i="16"/>
  <c r="CH361" i="16" s="1"/>
  <c r="CI361" i="16" s="1"/>
  <c r="CG298" i="16"/>
  <c r="CH298" i="16" s="1"/>
  <c r="CI298" i="16" s="1"/>
  <c r="CG299" i="16"/>
  <c r="CH299" i="16" s="1"/>
  <c r="CI299" i="16" s="1"/>
  <c r="CG39" i="16"/>
  <c r="CH39" i="16" s="1"/>
  <c r="CI39" i="16" s="1"/>
  <c r="CG38" i="16"/>
  <c r="CH38" i="16" s="1"/>
  <c r="CI38" i="16" s="1"/>
  <c r="BF194" i="16"/>
  <c r="CG415" i="16"/>
  <c r="CH415" i="16" s="1"/>
  <c r="CI415" i="16" s="1"/>
  <c r="CG319" i="16"/>
  <c r="CH319" i="16" s="1"/>
  <c r="CI319" i="16" s="1"/>
  <c r="CG191" i="16"/>
  <c r="CH191" i="16" s="1"/>
  <c r="CI191" i="16" s="1"/>
  <c r="CG192" i="16"/>
  <c r="CH192" i="16" s="1"/>
  <c r="CI192" i="16" s="1"/>
  <c r="CG15" i="16"/>
  <c r="CH15" i="16" s="1"/>
  <c r="CI15" i="16" s="1"/>
  <c r="CG14" i="16"/>
  <c r="CH14" i="16" s="1"/>
  <c r="CI14" i="16" s="1"/>
  <c r="CG250" i="16"/>
  <c r="CH250" i="16" s="1"/>
  <c r="CI250" i="16" s="1"/>
  <c r="CG249" i="16"/>
  <c r="CH249" i="16" s="1"/>
  <c r="CI249" i="16" s="1"/>
  <c r="CG98" i="16"/>
  <c r="CH98" i="16" s="1"/>
  <c r="CI98" i="16" s="1"/>
  <c r="CG99" i="16"/>
  <c r="CH99" i="16" s="1"/>
  <c r="CI99" i="16" s="1"/>
  <c r="CG186" i="16"/>
  <c r="CH186" i="16" s="1"/>
  <c r="CI186" i="16" s="1"/>
  <c r="CG425" i="16"/>
  <c r="CH425" i="16" s="1"/>
  <c r="CI425" i="16" s="1"/>
  <c r="CG257" i="16"/>
  <c r="CH257" i="16" s="1"/>
  <c r="CI257" i="16" s="1"/>
  <c r="CG256" i="16"/>
  <c r="CH256" i="16" s="1"/>
  <c r="CI256" i="16" s="1"/>
  <c r="CG468" i="16"/>
  <c r="CH468" i="16" s="1"/>
  <c r="CI468" i="16" s="1"/>
  <c r="CG469" i="16"/>
  <c r="CH469" i="16" s="1"/>
  <c r="CI469" i="16" s="1"/>
  <c r="CG193" i="16"/>
  <c r="CH193" i="16" s="1"/>
  <c r="CI193" i="16" s="1"/>
  <c r="CG101" i="16"/>
  <c r="CH101" i="16" s="1"/>
  <c r="CI101" i="16" s="1"/>
  <c r="CG100" i="16"/>
  <c r="CH100" i="16" s="1"/>
  <c r="CI100" i="16" s="1"/>
  <c r="CL8" i="16"/>
  <c r="CG231" i="16"/>
  <c r="CH231" i="16" s="1"/>
  <c r="CI231" i="16" s="1"/>
  <c r="CG224" i="16"/>
  <c r="CH224" i="16" s="1"/>
  <c r="CI224" i="16" s="1"/>
  <c r="CG223" i="16"/>
  <c r="CH223" i="16" s="1"/>
  <c r="CI223" i="16" s="1"/>
  <c r="BY260" i="16"/>
  <c r="BY119" i="16"/>
  <c r="BY391" i="16"/>
  <c r="BY13" i="16"/>
  <c r="BY28" i="16"/>
  <c r="BY356" i="16"/>
  <c r="BY40" i="16"/>
  <c r="BY262" i="16"/>
  <c r="BY416" i="16"/>
  <c r="BY315" i="16"/>
  <c r="BY172" i="16"/>
  <c r="BY34" i="16"/>
  <c r="BY252" i="16"/>
  <c r="BY74" i="16"/>
  <c r="BY266" i="16"/>
  <c r="BY276" i="16"/>
  <c r="BY287" i="16"/>
  <c r="BY361" i="16"/>
  <c r="BY135" i="16"/>
  <c r="BY23" i="16"/>
  <c r="BY170" i="16"/>
  <c r="BY470" i="16"/>
  <c r="BY138" i="16"/>
  <c r="BY307" i="16"/>
  <c r="BY161" i="16"/>
  <c r="BY347" i="16"/>
  <c r="BY255" i="16"/>
  <c r="BY153" i="16"/>
  <c r="BY435" i="16"/>
  <c r="BY343" i="16"/>
  <c r="BY358" i="16"/>
  <c r="BY387" i="16"/>
  <c r="BY94" i="16"/>
  <c r="BY350" i="16"/>
  <c r="BY142" i="16"/>
  <c r="BY204" i="16"/>
  <c r="BY412" i="16"/>
  <c r="BY264" i="16"/>
  <c r="BY65" i="16"/>
  <c r="BY398" i="16"/>
  <c r="BY55" i="16"/>
  <c r="BY76" i="16"/>
  <c r="BY52" i="16"/>
  <c r="BY454" i="16"/>
  <c r="BY329" i="16"/>
  <c r="BY495" i="16"/>
  <c r="BY375" i="16"/>
  <c r="BY482" i="16"/>
  <c r="BY297" i="16"/>
  <c r="BY96" i="16"/>
  <c r="BY360" i="16"/>
  <c r="BY88" i="16"/>
  <c r="BY254" i="16"/>
  <c r="BY500" i="16"/>
  <c r="BY213" i="16"/>
  <c r="BY421" i="16"/>
  <c r="BY216" i="16"/>
  <c r="BY219" i="16"/>
  <c r="BY18" i="16"/>
  <c r="BF295" i="16"/>
  <c r="BF409" i="16"/>
  <c r="BF420" i="16"/>
  <c r="BF255" i="16"/>
  <c r="CG252" i="16"/>
  <c r="CH252" i="16" s="1"/>
  <c r="CI252" i="16" s="1"/>
  <c r="CG251" i="16"/>
  <c r="CH251" i="16" s="1"/>
  <c r="CI251" i="16" s="1"/>
  <c r="BF319" i="16"/>
  <c r="BF302" i="16"/>
  <c r="CG131" i="16"/>
  <c r="CH131" i="16" s="1"/>
  <c r="CI131" i="16" s="1"/>
  <c r="BP11" i="16"/>
  <c r="BJ11" i="16"/>
  <c r="BK11" i="16" s="1"/>
  <c r="BI12" i="16"/>
  <c r="BO11" i="16"/>
  <c r="BF90" i="16"/>
  <c r="BF366" i="16"/>
  <c r="BF444" i="16"/>
  <c r="BF145" i="16"/>
  <c r="BF453" i="16"/>
  <c r="BF353" i="16"/>
  <c r="BF57" i="16"/>
  <c r="BF4" i="16"/>
  <c r="BF78" i="16"/>
  <c r="BF435" i="16"/>
  <c r="CG320" i="16"/>
  <c r="CH320" i="16" s="1"/>
  <c r="CI320" i="16" s="1"/>
  <c r="BO10" i="16"/>
  <c r="BQ10" i="16" s="1"/>
  <c r="BF311" i="16"/>
  <c r="BF278" i="16"/>
  <c r="BF119" i="16"/>
  <c r="BF477" i="16"/>
  <c r="BF267" i="16"/>
  <c r="BF88" i="16"/>
  <c r="BF318" i="16"/>
  <c r="BF434" i="16"/>
  <c r="BF301" i="16"/>
  <c r="BF476" i="16"/>
  <c r="BF72" i="16"/>
  <c r="BF340" i="16"/>
  <c r="BF423" i="16"/>
  <c r="BF223" i="16"/>
  <c r="BF125" i="16"/>
  <c r="BR10" i="16"/>
  <c r="BF291" i="16"/>
  <c r="BF371" i="16"/>
  <c r="BF259" i="16"/>
  <c r="BF418" i="16"/>
  <c r="BF454" i="16"/>
  <c r="BF343" i="16"/>
  <c r="BF400" i="16"/>
  <c r="BS6" i="16"/>
  <c r="BF114" i="16"/>
  <c r="BF75" i="16"/>
  <c r="BF263" i="16"/>
  <c r="BF303" i="16"/>
  <c r="BF386" i="16"/>
  <c r="BF393" i="16"/>
  <c r="BF8" i="16"/>
  <c r="BF326" i="16"/>
  <c r="BF373" i="16"/>
  <c r="BF9" i="16"/>
  <c r="BF240" i="16"/>
  <c r="BF120" i="16"/>
  <c r="BF405" i="16"/>
  <c r="BF23" i="16"/>
  <c r="BF314" i="16"/>
  <c r="BF342" i="16"/>
  <c r="BF481" i="16"/>
  <c r="BF53" i="16"/>
  <c r="BF339" i="16"/>
  <c r="BF437" i="16"/>
  <c r="BF129" i="16"/>
  <c r="BF93" i="16"/>
  <c r="BF493" i="16"/>
  <c r="BF269" i="16"/>
  <c r="BF328" i="16"/>
  <c r="BF250" i="16"/>
  <c r="BF407" i="16"/>
  <c r="BN5" i="16"/>
  <c r="BF158" i="16"/>
  <c r="BF189" i="16"/>
  <c r="BF402" i="16"/>
  <c r="BF332" i="16"/>
  <c r="BF42" i="16"/>
  <c r="BF299" i="16"/>
  <c r="BF10" i="16"/>
  <c r="BF58" i="16"/>
  <c r="BF122" i="16"/>
  <c r="BF155" i="16"/>
  <c r="BS2" i="16"/>
  <c r="BF3" i="16"/>
  <c r="BF169" i="16"/>
  <c r="BF25" i="16"/>
  <c r="BF253" i="16"/>
  <c r="BF247" i="16"/>
  <c r="BF177" i="16"/>
  <c r="BF163" i="16"/>
  <c r="BF354" i="16"/>
  <c r="BF381" i="16"/>
  <c r="BF126" i="16"/>
  <c r="BF337" i="16"/>
  <c r="BF329" i="16"/>
  <c r="BF306" i="16"/>
  <c r="BF235" i="16"/>
  <c r="BF294" i="16"/>
  <c r="BF219" i="16"/>
  <c r="BF33" i="16"/>
  <c r="BF389" i="16"/>
  <c r="BF182" i="16"/>
  <c r="BF292" i="16"/>
  <c r="BF179" i="16"/>
  <c r="BF86" i="16"/>
  <c r="BF369" i="16"/>
  <c r="BF289" i="16"/>
  <c r="BF485" i="16"/>
  <c r="BF239" i="16"/>
  <c r="BF40" i="16"/>
  <c r="BF431" i="16"/>
  <c r="BF185" i="16"/>
  <c r="BF296" i="16"/>
  <c r="BF165" i="16"/>
  <c r="BF498" i="16"/>
  <c r="BF110" i="16"/>
  <c r="BN4" i="16"/>
  <c r="BF465" i="16"/>
  <c r="BF411" i="16"/>
  <c r="BF49" i="16"/>
  <c r="CV2" i="16"/>
  <c r="CT2" i="16" s="1"/>
  <c r="BF469" i="16"/>
  <c r="BF112" i="16"/>
  <c r="BF361" i="16"/>
  <c r="BF230" i="16"/>
  <c r="BF487" i="16"/>
  <c r="BF196" i="16"/>
  <c r="BS3" i="16"/>
  <c r="BF408" i="16"/>
  <c r="BF279" i="16"/>
  <c r="BF478" i="16"/>
  <c r="BF29" i="16"/>
  <c r="BF37" i="16"/>
  <c r="BF168" i="16"/>
  <c r="BF472" i="16"/>
  <c r="BF347" i="16"/>
  <c r="BF201" i="16"/>
  <c r="BF212" i="16"/>
  <c r="BF403" i="16"/>
  <c r="BF152" i="16"/>
  <c r="BF499" i="16"/>
  <c r="BF390" i="16"/>
  <c r="BF99" i="16"/>
  <c r="BF102" i="16"/>
  <c r="BF392" i="16"/>
  <c r="BS4" i="16"/>
  <c r="BF202" i="16"/>
  <c r="BF355" i="16"/>
  <c r="BF320" i="16"/>
  <c r="BF272" i="16"/>
  <c r="BF18" i="16"/>
  <c r="BF96" i="16"/>
  <c r="BF346" i="16"/>
  <c r="BF105" i="16"/>
  <c r="BF62" i="16"/>
  <c r="BF288" i="16"/>
  <c r="BF470" i="16"/>
  <c r="BF141" i="16"/>
  <c r="BF432" i="16"/>
  <c r="BF391" i="16"/>
  <c r="BF107" i="16"/>
  <c r="BF350" i="16"/>
  <c r="BF27" i="16"/>
  <c r="BY271" i="16"/>
  <c r="BY195" i="16"/>
  <c r="BY383" i="16"/>
  <c r="BY284" i="16"/>
  <c r="BY50" i="16"/>
  <c r="BY110" i="16"/>
  <c r="BF358" i="16"/>
  <c r="BF139" i="16"/>
  <c r="BF12" i="16"/>
  <c r="BF82" i="16"/>
  <c r="BF238" i="16"/>
  <c r="BF467" i="16"/>
  <c r="BF217" i="16"/>
  <c r="BF466" i="16"/>
  <c r="BF55" i="16"/>
  <c r="BF443" i="16"/>
  <c r="BF142" i="16"/>
  <c r="BF309" i="16"/>
  <c r="BF101" i="16"/>
  <c r="BF133" i="16"/>
  <c r="BF167" i="16"/>
  <c r="BF495" i="16"/>
  <c r="BF151" i="16"/>
  <c r="BF425" i="16"/>
  <c r="BF271" i="16"/>
  <c r="BF98" i="16"/>
  <c r="BF246" i="16"/>
  <c r="BF341" i="16"/>
  <c r="BF410" i="16"/>
  <c r="BF491" i="16"/>
  <c r="BF297" i="16"/>
  <c r="BF460" i="16"/>
  <c r="BF48" i="16"/>
  <c r="BF338" i="16"/>
  <c r="BF175" i="16"/>
  <c r="BF249" i="16"/>
  <c r="BF74" i="16"/>
  <c r="BF281" i="16"/>
  <c r="BF26" i="16"/>
  <c r="BF166" i="16"/>
  <c r="BF308" i="16"/>
  <c r="BF494" i="16"/>
  <c r="BF21" i="16"/>
  <c r="BF475" i="16"/>
  <c r="BF274" i="16"/>
  <c r="BF404" i="16"/>
  <c r="BF115" i="16"/>
  <c r="BF85" i="16"/>
  <c r="BF473" i="16"/>
  <c r="BF377" i="16"/>
  <c r="BF471" i="16"/>
  <c r="BF210" i="16"/>
  <c r="BF474" i="16"/>
  <c r="BF300" i="16"/>
  <c r="BF20" i="16"/>
  <c r="BF197" i="16"/>
  <c r="BF397" i="16"/>
  <c r="BF113" i="16"/>
  <c r="BF310" i="16"/>
  <c r="BF5" i="16"/>
  <c r="BF305" i="16"/>
  <c r="BF36" i="16"/>
  <c r="BF363" i="16"/>
  <c r="BF455" i="16"/>
  <c r="BF123" i="16"/>
  <c r="BF406" i="16"/>
  <c r="BF224" i="16"/>
  <c r="BF193" i="16"/>
  <c r="BF387" i="16"/>
  <c r="BF121" i="16"/>
  <c r="BF447" i="16"/>
  <c r="BF395" i="16"/>
  <c r="BF111" i="16"/>
  <c r="BF15" i="16"/>
  <c r="BF468" i="16"/>
  <c r="BF13" i="16"/>
  <c r="BF94" i="16"/>
  <c r="BF283" i="16"/>
  <c r="BF173" i="16"/>
  <c r="BF365" i="16"/>
  <c r="BF66" i="16"/>
  <c r="BF293" i="16"/>
  <c r="BF79" i="16"/>
  <c r="BF262" i="16"/>
  <c r="BF160" i="16"/>
  <c r="BF412" i="16"/>
  <c r="BF186" i="16"/>
  <c r="BF71" i="16"/>
  <c r="BF44" i="16"/>
  <c r="BF132" i="16"/>
  <c r="BF237" i="16"/>
  <c r="BF234" i="16"/>
  <c r="BF140" i="16"/>
  <c r="BF216" i="16"/>
  <c r="BF482" i="16"/>
  <c r="BF385" i="16"/>
  <c r="BF46" i="16"/>
  <c r="BF184" i="16"/>
  <c r="BF16" i="16"/>
  <c r="BF81" i="16"/>
  <c r="BF209" i="16"/>
  <c r="BF136" i="16"/>
  <c r="BF401" i="16"/>
  <c r="BF333" i="16"/>
  <c r="BF89" i="16"/>
  <c r="BF31" i="16"/>
  <c r="BF171" i="16"/>
  <c r="BF106" i="16"/>
  <c r="BF87" i="16"/>
  <c r="BF257" i="16"/>
  <c r="BF421" i="16"/>
  <c r="BF357" i="16"/>
  <c r="BF388" i="16"/>
  <c r="BF502" i="16"/>
  <c r="BF399" i="16"/>
  <c r="BF130" i="16"/>
  <c r="BF118" i="16"/>
  <c r="BF227" i="16"/>
  <c r="BF50" i="16"/>
  <c r="BF486" i="16"/>
  <c r="BF276" i="16"/>
  <c r="BF117" i="16"/>
  <c r="BF154" i="16"/>
  <c r="BF231" i="16"/>
  <c r="BF501" i="16"/>
  <c r="BF298" i="16"/>
  <c r="BF47" i="16"/>
  <c r="BF441" i="16"/>
  <c r="BF109" i="16"/>
  <c r="BF379" i="16"/>
  <c r="BF207" i="16"/>
  <c r="BF144" i="16"/>
  <c r="BF383" i="16"/>
  <c r="BF134" i="16"/>
  <c r="BF394" i="16"/>
  <c r="BF38" i="16"/>
  <c r="BF448" i="16"/>
  <c r="BF84" i="16"/>
  <c r="BF180" i="16"/>
  <c r="BF268" i="16"/>
  <c r="BF496" i="16"/>
  <c r="BF83" i="16"/>
  <c r="BF135" i="16"/>
  <c r="BF449" i="16"/>
  <c r="BF244" i="16"/>
  <c r="BF73" i="16"/>
  <c r="BF104" i="16"/>
  <c r="BF359" i="16"/>
  <c r="BF367" i="16"/>
  <c r="BF484" i="16"/>
  <c r="BF54" i="16"/>
  <c r="BF188" i="16"/>
  <c r="BF428" i="16"/>
  <c r="BF251" i="16"/>
  <c r="BF103" i="16"/>
  <c r="BF220" i="16"/>
  <c r="BF419" i="16"/>
  <c r="BF344" i="16"/>
  <c r="BF439" i="16"/>
  <c r="BF452" i="16"/>
  <c r="BF124" i="16"/>
  <c r="BF22" i="16"/>
  <c r="BF116" i="16"/>
  <c r="BF284" i="16"/>
  <c r="BF384" i="16"/>
  <c r="BF335" i="16"/>
  <c r="BF261" i="16"/>
  <c r="BF483" i="16"/>
  <c r="BF11" i="16"/>
  <c r="BF323" i="16"/>
  <c r="BF187" i="16"/>
  <c r="BF436" i="16"/>
  <c r="BF228" i="16"/>
  <c r="BF148" i="16"/>
  <c r="BF479" i="16"/>
  <c r="BF77" i="16"/>
  <c r="BF195" i="16"/>
  <c r="BF345" i="16"/>
  <c r="BF91" i="16"/>
  <c r="BF260" i="16"/>
  <c r="BF56" i="16"/>
  <c r="BF322" i="16"/>
  <c r="BF174" i="16"/>
  <c r="BF480" i="16"/>
  <c r="BF137" i="16"/>
  <c r="BF378" i="16"/>
  <c r="BF417" i="16"/>
  <c r="BF457" i="16"/>
  <c r="BF64" i="16"/>
  <c r="BF146" i="16"/>
  <c r="BF52" i="16"/>
  <c r="BF61" i="16"/>
  <c r="BF68" i="16"/>
  <c r="BF351" i="16"/>
  <c r="BF327" i="16"/>
  <c r="BF162" i="16"/>
  <c r="BF258" i="16"/>
  <c r="BF424" i="16"/>
  <c r="BF199" i="16"/>
  <c r="BF156" i="16"/>
  <c r="BF490" i="16"/>
  <c r="BF221" i="16"/>
  <c r="BF451" i="16"/>
  <c r="BF325" i="16"/>
  <c r="BF226" i="16"/>
  <c r="BF313" i="16"/>
  <c r="BF497" i="16"/>
  <c r="BF143" i="16"/>
  <c r="BF270" i="16"/>
  <c r="BF352" i="16"/>
  <c r="BF203" i="16"/>
  <c r="BF336" i="16"/>
  <c r="BF6" i="16"/>
  <c r="BF190" i="16"/>
  <c r="BF205" i="16"/>
  <c r="BF254" i="16"/>
  <c r="BF30" i="16"/>
  <c r="BF24" i="16"/>
  <c r="BF348" i="16"/>
  <c r="BF450" i="16"/>
  <c r="BF183" i="16"/>
  <c r="BF60" i="16"/>
  <c r="BF233" i="16"/>
  <c r="BF215" i="16"/>
  <c r="BF200" i="16"/>
  <c r="BF229" i="16"/>
  <c r="BF282" i="16"/>
  <c r="BF131" i="16"/>
  <c r="BF213" i="16"/>
  <c r="BF266" i="16"/>
  <c r="BF312" i="16"/>
  <c r="BF147" i="16"/>
  <c r="BF211" i="16"/>
  <c r="BF67" i="16"/>
  <c r="BF17" i="16"/>
  <c r="BF413" i="16"/>
  <c r="BF285" i="16"/>
  <c r="BF218" i="16"/>
  <c r="BF138" i="16"/>
  <c r="BF243" i="16"/>
  <c r="BF500" i="16"/>
  <c r="BF422" i="16"/>
  <c r="BF330" i="16"/>
  <c r="BF45" i="16"/>
  <c r="BF164" i="16"/>
  <c r="BF442" i="16"/>
  <c r="BF265" i="16"/>
  <c r="BF430" i="16"/>
  <c r="BF375" i="16"/>
  <c r="BF331" i="16"/>
  <c r="BF242" i="16"/>
  <c r="BF172" i="16"/>
  <c r="BF414" i="16"/>
  <c r="BF360" i="16"/>
  <c r="BF198" i="16"/>
  <c r="BF349" i="16"/>
  <c r="BF34" i="16"/>
  <c r="BF463" i="16"/>
  <c r="CR2" i="16"/>
  <c r="BF459" i="16"/>
  <c r="BF191" i="16"/>
  <c r="BF275" i="16"/>
  <c r="BF376" i="16"/>
  <c r="BF248" i="16"/>
  <c r="BF19" i="16"/>
  <c r="BF398" i="16"/>
  <c r="BF445" i="16"/>
  <c r="BF438" i="16"/>
  <c r="BF461" i="16"/>
  <c r="BF170" i="16"/>
  <c r="BF356" i="16"/>
  <c r="BF252" i="16"/>
  <c r="BF204" i="16"/>
  <c r="BF286" i="16"/>
  <c r="BF458" i="16"/>
  <c r="BF273" i="16"/>
  <c r="BF236" i="16"/>
  <c r="BF364" i="16"/>
  <c r="BF150" i="16"/>
  <c r="BF321" i="16"/>
  <c r="BF370" i="16"/>
  <c r="BF153" i="16"/>
  <c r="BF100" i="16"/>
  <c r="BF80" i="16"/>
  <c r="BF7" i="16"/>
  <c r="BF464" i="16"/>
  <c r="BF433" i="16"/>
  <c r="BF128" i="16"/>
  <c r="BF429" i="16"/>
  <c r="BF317" i="16"/>
  <c r="BF374" i="16"/>
  <c r="BF35" i="16"/>
  <c r="BF287" i="16"/>
  <c r="BF225" i="16"/>
  <c r="BF277" i="16"/>
  <c r="BF446" i="16"/>
  <c r="BF51" i="16"/>
  <c r="BF157" i="16"/>
  <c r="BF334" i="16"/>
  <c r="BF2" i="16"/>
  <c r="BF372" i="16"/>
  <c r="BF222" i="16"/>
  <c r="BF290" i="16"/>
  <c r="BF159" i="16"/>
  <c r="BF304" i="16"/>
  <c r="BF264" i="16"/>
  <c r="BF315" i="16"/>
  <c r="BF176" i="16"/>
  <c r="BF192" i="16"/>
  <c r="BF488" i="16"/>
  <c r="BF59" i="16"/>
  <c r="BF97" i="16"/>
  <c r="BF382" i="16"/>
  <c r="BF489" i="16"/>
  <c r="BF415" i="16"/>
  <c r="BF95" i="16"/>
  <c r="BF206" i="16"/>
  <c r="BF70" i="16"/>
  <c r="BF32" i="16"/>
  <c r="BF43" i="16"/>
  <c r="BF108" i="16"/>
  <c r="BF178" i="16"/>
  <c r="BF380" i="16"/>
  <c r="BF232" i="16"/>
  <c r="BF426" i="16"/>
  <c r="BF324" i="16"/>
  <c r="BF280" i="16"/>
  <c r="BF368" i="16"/>
  <c r="BF69" i="16"/>
  <c r="BF462" i="16"/>
  <c r="BF245" i="16"/>
  <c r="BF416" i="16"/>
  <c r="BF492" i="16"/>
  <c r="BF63" i="16"/>
  <c r="BF256" i="16"/>
  <c r="BF214" i="16"/>
  <c r="BF92" i="16"/>
  <c r="BF208" i="16"/>
  <c r="BF241" i="16"/>
  <c r="BF440" i="16"/>
  <c r="BF161" i="16"/>
  <c r="BF76" i="16"/>
  <c r="BF14" i="16"/>
  <c r="BF427" i="16"/>
  <c r="BF28" i="16"/>
  <c r="F28" i="14"/>
  <c r="D29" i="14"/>
  <c r="E28" i="14"/>
  <c r="BX319" i="16"/>
  <c r="CD251" i="16"/>
  <c r="CD319" i="16"/>
  <c r="BV71" i="16"/>
  <c r="CD130" i="16"/>
  <c r="BX71" i="16"/>
  <c r="BV130" i="16"/>
  <c r="CD71" i="16"/>
  <c r="BW130" i="16"/>
  <c r="BW176" i="16"/>
  <c r="BW71" i="16"/>
  <c r="BX130" i="16"/>
  <c r="CD176" i="16"/>
  <c r="BX176" i="16"/>
  <c r="BV176" i="16"/>
  <c r="BX390" i="16"/>
  <c r="CD390" i="16"/>
  <c r="BW251" i="16"/>
  <c r="BV319" i="16"/>
  <c r="BV251" i="16"/>
  <c r="BW319" i="16"/>
  <c r="BX251" i="16"/>
  <c r="BR11" i="16" l="1"/>
  <c r="CW2" i="16"/>
  <c r="CJ296" i="16" a="1"/>
  <c r="CJ296" i="16" s="1"/>
  <c r="CK296" i="16" s="1"/>
  <c r="CJ271" i="16" a="1"/>
  <c r="CJ271" i="16" s="1"/>
  <c r="CK271" i="16" s="1"/>
  <c r="CJ480" i="16" a="1"/>
  <c r="CJ480" i="16" s="1"/>
  <c r="CK480" i="16" s="1"/>
  <c r="CJ400" i="16" a="1"/>
  <c r="CJ400" i="16" s="1"/>
  <c r="CK400" i="16" s="1"/>
  <c r="CJ72" i="16" a="1"/>
  <c r="CJ72" i="16" s="1"/>
  <c r="CK72" i="16" s="1"/>
  <c r="CJ332" i="16" a="1"/>
  <c r="CJ332" i="16" s="1"/>
  <c r="CK332" i="16" s="1"/>
  <c r="CJ499" i="16" a="1"/>
  <c r="CJ499" i="16" s="1"/>
  <c r="CK499" i="16" s="1"/>
  <c r="CJ284" i="16" a="1"/>
  <c r="CJ284" i="16" s="1"/>
  <c r="CK284" i="16" s="1"/>
  <c r="CJ472" i="16" a="1"/>
  <c r="CJ472" i="16" s="1"/>
  <c r="CK472" i="16" s="1"/>
  <c r="CJ347" i="16" a="1"/>
  <c r="CJ347" i="16" s="1"/>
  <c r="CK347" i="16" s="1"/>
  <c r="CJ307" i="16" a="1"/>
  <c r="CJ307" i="16" s="1"/>
  <c r="CK307" i="16" s="1"/>
  <c r="CJ251" i="16" a="1"/>
  <c r="CJ251" i="16" s="1"/>
  <c r="CK251" i="16" s="1"/>
  <c r="CJ391" i="16" a="1"/>
  <c r="CJ391" i="16" s="1"/>
  <c r="CK391" i="16" s="1"/>
  <c r="CJ246" i="16" a="1"/>
  <c r="CJ246" i="16" s="1"/>
  <c r="CK246" i="16" s="1"/>
  <c r="CJ453" i="16" a="1"/>
  <c r="CJ453" i="16" s="1"/>
  <c r="CK453" i="16" s="1"/>
  <c r="CJ126" i="16" a="1"/>
  <c r="CJ126" i="16" s="1"/>
  <c r="CK126" i="16" s="1"/>
  <c r="CJ61" i="16" a="1"/>
  <c r="CJ61" i="16" s="1"/>
  <c r="CK61" i="16" s="1"/>
  <c r="CJ468" i="16" a="1"/>
  <c r="CJ468" i="16" s="1"/>
  <c r="CK468" i="16" s="1"/>
  <c r="CJ44" i="16" a="1"/>
  <c r="CJ44" i="16" s="1"/>
  <c r="CK44" i="16" s="1"/>
  <c r="CJ103" i="16" a="1"/>
  <c r="CJ103" i="16" s="1"/>
  <c r="CK103" i="16" s="1"/>
  <c r="CJ90" i="16" a="1"/>
  <c r="CJ90" i="16" s="1"/>
  <c r="CK90" i="16" s="1"/>
  <c r="CJ366" i="16" a="1"/>
  <c r="CJ366" i="16" s="1"/>
  <c r="CK366" i="16" s="1"/>
  <c r="CJ481" i="16" a="1"/>
  <c r="CJ481" i="16" s="1"/>
  <c r="CK481" i="16" s="1"/>
  <c r="CJ107" i="16" a="1"/>
  <c r="CJ107" i="16" s="1"/>
  <c r="CK107" i="16" s="1"/>
  <c r="CJ270" i="16" a="1"/>
  <c r="CJ270" i="16" s="1"/>
  <c r="CK270" i="16" s="1"/>
  <c r="CJ261" i="16" a="1"/>
  <c r="CJ261" i="16" s="1"/>
  <c r="CK261" i="16" s="1"/>
  <c r="CJ362" i="16" a="1"/>
  <c r="CJ362" i="16" s="1"/>
  <c r="CK362" i="16" s="1"/>
  <c r="CJ318" i="16" a="1"/>
  <c r="CJ318" i="16" s="1"/>
  <c r="CK318" i="16" s="1"/>
  <c r="CJ263" i="16" a="1"/>
  <c r="CJ263" i="16" s="1"/>
  <c r="CK263" i="16" s="1"/>
  <c r="CJ451" i="16" a="1"/>
  <c r="CJ451" i="16" s="1"/>
  <c r="CK451" i="16" s="1"/>
  <c r="CJ356" i="16" a="1"/>
  <c r="CJ356" i="16" s="1"/>
  <c r="CK356" i="16" s="1"/>
  <c r="CJ429" i="16" a="1"/>
  <c r="CJ429" i="16" s="1"/>
  <c r="CK429" i="16" s="1"/>
  <c r="CJ466" i="16" a="1"/>
  <c r="CJ466" i="16" s="1"/>
  <c r="CK466" i="16" s="1"/>
  <c r="CJ160" i="16" a="1"/>
  <c r="CJ160" i="16" s="1"/>
  <c r="CK160" i="16" s="1"/>
  <c r="CJ212" i="16" a="1"/>
  <c r="CJ212" i="16" s="1"/>
  <c r="CK212" i="16" s="1"/>
  <c r="CJ479" i="16" a="1"/>
  <c r="CJ479" i="16" s="1"/>
  <c r="CK479" i="16" s="1"/>
  <c r="CJ441" i="16" a="1"/>
  <c r="CJ441" i="16" s="1"/>
  <c r="CK441" i="16" s="1"/>
  <c r="CJ471" i="16" a="1"/>
  <c r="CJ471" i="16" s="1"/>
  <c r="CK471" i="16" s="1"/>
  <c r="CJ198" i="16" a="1"/>
  <c r="CJ198" i="16" s="1"/>
  <c r="CK198" i="16" s="1"/>
  <c r="CJ256" i="16" a="1"/>
  <c r="CJ256" i="16" s="1"/>
  <c r="CK256" i="16" s="1"/>
  <c r="CJ424" i="16" a="1"/>
  <c r="CJ424" i="16" s="1"/>
  <c r="CK424" i="16" s="1"/>
  <c r="CJ227" i="16" a="1"/>
  <c r="CJ227" i="16" s="1"/>
  <c r="CK227" i="16" s="1"/>
  <c r="CJ427" i="16" a="1"/>
  <c r="CJ427" i="16" s="1"/>
  <c r="CK427" i="16" s="1"/>
  <c r="CJ308" i="16" a="1"/>
  <c r="CJ308" i="16" s="1"/>
  <c r="CK308" i="16" s="1"/>
  <c r="CJ205" i="16" a="1"/>
  <c r="CJ205" i="16" s="1"/>
  <c r="CK205" i="16" s="1"/>
  <c r="CJ147" i="16" a="1"/>
  <c r="CJ147" i="16" s="1"/>
  <c r="CK147" i="16" s="1"/>
  <c r="CJ140" i="16" a="1"/>
  <c r="CJ140" i="16" s="1"/>
  <c r="CK140" i="16" s="1"/>
  <c r="CJ259" i="16" a="1"/>
  <c r="CJ259" i="16" s="1"/>
  <c r="CK259" i="16" s="1"/>
  <c r="CJ419" i="16" a="1"/>
  <c r="CJ419" i="16" s="1"/>
  <c r="CK419" i="16" s="1"/>
  <c r="CJ484" i="16" a="1"/>
  <c r="CJ484" i="16" s="1"/>
  <c r="CK484" i="16" s="1"/>
  <c r="CJ328" i="16" a="1"/>
  <c r="CJ328" i="16" s="1"/>
  <c r="CK328" i="16" s="1"/>
  <c r="CJ207" i="16" a="1"/>
  <c r="CJ207" i="16" s="1"/>
  <c r="CK207" i="16" s="1"/>
  <c r="CJ213" i="16" a="1"/>
  <c r="CJ213" i="16" s="1"/>
  <c r="CK213" i="16" s="1"/>
  <c r="CJ190" i="16" a="1"/>
  <c r="CJ190" i="16" s="1"/>
  <c r="CK190" i="16" s="1"/>
  <c r="CJ220" i="16" a="1"/>
  <c r="CJ220" i="16" s="1"/>
  <c r="CK220" i="16" s="1"/>
  <c r="CJ19" i="16" a="1"/>
  <c r="CJ19" i="16" s="1"/>
  <c r="CK19" i="16" s="1"/>
  <c r="CJ384" i="16" a="1"/>
  <c r="CJ384" i="16" s="1"/>
  <c r="CK384" i="16" s="1"/>
  <c r="CJ31" i="16" a="1"/>
  <c r="CJ31" i="16" s="1"/>
  <c r="CK31" i="16" s="1"/>
  <c r="CJ298" i="16" a="1"/>
  <c r="CJ298" i="16" s="1"/>
  <c r="CK298" i="16" s="1"/>
  <c r="CJ148" i="16" a="1"/>
  <c r="CJ148" i="16" s="1"/>
  <c r="CK148" i="16" s="1"/>
  <c r="CJ34" i="16" a="1"/>
  <c r="CJ34" i="16" s="1"/>
  <c r="CK34" i="16" s="1"/>
  <c r="CJ436" i="16" a="1"/>
  <c r="CJ436" i="16" s="1"/>
  <c r="CK436" i="16" s="1"/>
  <c r="CJ281" i="16" a="1"/>
  <c r="CJ281" i="16" s="1"/>
  <c r="CK281" i="16" s="1"/>
  <c r="CJ310" i="16" a="1"/>
  <c r="CJ310" i="16" s="1"/>
  <c r="CK310" i="16" s="1"/>
  <c r="CJ496" i="16" a="1"/>
  <c r="CJ496" i="16" s="1"/>
  <c r="CK496" i="16" s="1"/>
  <c r="CJ249" i="16" a="1"/>
  <c r="CJ249" i="16" s="1"/>
  <c r="CK249" i="16" s="1"/>
  <c r="CJ371" i="16" a="1"/>
  <c r="CJ371" i="16" s="1"/>
  <c r="CK371" i="16" s="1"/>
  <c r="CJ333" i="16" a="1"/>
  <c r="CJ333" i="16" s="1"/>
  <c r="CK333" i="16" s="1"/>
  <c r="CJ162" i="16" a="1"/>
  <c r="CJ162" i="16" s="1"/>
  <c r="CK162" i="16" s="1"/>
  <c r="CJ442" i="16" a="1"/>
  <c r="CJ442" i="16" s="1"/>
  <c r="CK442" i="16" s="1"/>
  <c r="CJ425" i="16" a="1"/>
  <c r="CJ425" i="16" s="1"/>
  <c r="CK425" i="16" s="1"/>
  <c r="CJ158" i="16" a="1"/>
  <c r="CJ158" i="16" s="1"/>
  <c r="CK158" i="16" s="1"/>
  <c r="CJ252" i="16" a="1"/>
  <c r="CJ252" i="16" s="1"/>
  <c r="CK252" i="16" s="1"/>
  <c r="CJ395" i="16" a="1"/>
  <c r="CJ395" i="16" s="1"/>
  <c r="CK395" i="16" s="1"/>
  <c r="CJ161" i="16" a="1"/>
  <c r="CJ161" i="16" s="1"/>
  <c r="CK161" i="16" s="1"/>
  <c r="CJ488" i="16" a="1"/>
  <c r="CJ488" i="16" s="1"/>
  <c r="CK488" i="16" s="1"/>
  <c r="CJ410" i="16" a="1"/>
  <c r="CJ410" i="16" s="1"/>
  <c r="CK410" i="16" s="1"/>
  <c r="CJ224" i="16" a="1"/>
  <c r="CJ224" i="16" s="1"/>
  <c r="CK224" i="16" s="1"/>
  <c r="CJ348" i="16" a="1"/>
  <c r="CJ348" i="16" s="1"/>
  <c r="CK348" i="16" s="1"/>
  <c r="CJ465" i="16" a="1"/>
  <c r="CJ465" i="16" s="1"/>
  <c r="CK465" i="16" s="1"/>
  <c r="CJ67" i="16" a="1"/>
  <c r="CJ67" i="16" s="1"/>
  <c r="CK67" i="16" s="1"/>
  <c r="CJ122" i="16" a="1"/>
  <c r="CJ122" i="16" s="1"/>
  <c r="CK122" i="16" s="1"/>
  <c r="CJ36" i="16" a="1"/>
  <c r="CJ36" i="16" s="1"/>
  <c r="CK36" i="16" s="1"/>
  <c r="CJ473" i="16" a="1"/>
  <c r="CJ473" i="16" s="1"/>
  <c r="CK473" i="16" s="1"/>
  <c r="CJ197" i="16" a="1"/>
  <c r="CJ197" i="16" s="1"/>
  <c r="CK197" i="16" s="1"/>
  <c r="CJ238" i="16" a="1"/>
  <c r="CJ238" i="16" s="1"/>
  <c r="CK238" i="16" s="1"/>
  <c r="CJ23" i="16" a="1"/>
  <c r="CJ23" i="16" s="1"/>
  <c r="CK23" i="16" s="1"/>
  <c r="CJ93" i="16" a="1"/>
  <c r="CJ93" i="16" s="1"/>
  <c r="CK93" i="16" s="1"/>
  <c r="CJ211" i="16" a="1"/>
  <c r="CJ211" i="16" s="1"/>
  <c r="CK211" i="16" s="1"/>
  <c r="CJ69" i="16" a="1"/>
  <c r="CJ69" i="16" s="1"/>
  <c r="CK69" i="16" s="1"/>
  <c r="CJ145" i="16" a="1"/>
  <c r="CJ145" i="16" s="1"/>
  <c r="CK145" i="16" s="1"/>
  <c r="CJ487" i="16" a="1"/>
  <c r="CJ487" i="16" s="1"/>
  <c r="CK487" i="16" s="1"/>
  <c r="CJ355" i="16" a="1"/>
  <c r="CJ355" i="16" s="1"/>
  <c r="CK355" i="16" s="1"/>
  <c r="CJ460" i="16" a="1"/>
  <c r="CJ460" i="16" s="1"/>
  <c r="CK460" i="16" s="1"/>
  <c r="CJ178" i="16" a="1"/>
  <c r="CJ178" i="16" s="1"/>
  <c r="CK178" i="16" s="1"/>
  <c r="CJ423" i="16" a="1"/>
  <c r="CJ423" i="16" s="1"/>
  <c r="CK423" i="16" s="1"/>
  <c r="CJ349" i="16" a="1"/>
  <c r="CJ349" i="16" s="1"/>
  <c r="CK349" i="16" s="1"/>
  <c r="CJ182" i="16" a="1"/>
  <c r="CJ182" i="16" s="1"/>
  <c r="CK182" i="16" s="1"/>
  <c r="CJ477" i="16" a="1"/>
  <c r="CJ477" i="16" s="1"/>
  <c r="CK477" i="16" s="1"/>
  <c r="CJ15" i="16" a="1"/>
  <c r="CJ15" i="16" s="1"/>
  <c r="CK15" i="16" s="1"/>
  <c r="CJ75" i="16" a="1"/>
  <c r="CJ75" i="16" s="1"/>
  <c r="CK75" i="16" s="1"/>
  <c r="CJ339" i="16" a="1"/>
  <c r="CJ339" i="16" s="1"/>
  <c r="CK339" i="16" s="1"/>
  <c r="CJ367" i="16" a="1"/>
  <c r="CJ367" i="16" s="1"/>
  <c r="CK367" i="16" s="1"/>
  <c r="CJ255" i="16" a="1"/>
  <c r="CJ255" i="16" s="1"/>
  <c r="CK255" i="16" s="1"/>
  <c r="CJ361" i="16" a="1"/>
  <c r="CJ361" i="16" s="1"/>
  <c r="CK361" i="16" s="1"/>
  <c r="CJ266" i="16" a="1"/>
  <c r="CJ266" i="16" s="1"/>
  <c r="CK266" i="16" s="1"/>
  <c r="CJ289" i="16" a="1"/>
  <c r="CJ289" i="16" s="1"/>
  <c r="CK289" i="16" s="1"/>
  <c r="CJ285" i="16" a="1"/>
  <c r="CJ285" i="16" s="1"/>
  <c r="CK285" i="16" s="1"/>
  <c r="CJ216" i="16" a="1"/>
  <c r="CJ216" i="16" s="1"/>
  <c r="CK216" i="16" s="1"/>
  <c r="CJ327" i="16" a="1"/>
  <c r="CJ327" i="16" s="1"/>
  <c r="CK327" i="16" s="1"/>
  <c r="CJ448" i="16" a="1"/>
  <c r="CJ448" i="16" s="1"/>
  <c r="CK448" i="16" s="1"/>
  <c r="CJ258" i="16" a="1"/>
  <c r="CJ258" i="16" s="1"/>
  <c r="CK258" i="16" s="1"/>
  <c r="CJ52" i="16" a="1"/>
  <c r="CJ52" i="16" s="1"/>
  <c r="CK52" i="16" s="1"/>
  <c r="CJ163" i="16" a="1"/>
  <c r="CJ163" i="16" s="1"/>
  <c r="CK163" i="16" s="1"/>
  <c r="CJ209" i="16" a="1"/>
  <c r="CJ209" i="16" s="1"/>
  <c r="CK209" i="16" s="1"/>
  <c r="CJ112" i="16" a="1"/>
  <c r="CJ112" i="16" s="1"/>
  <c r="CK112" i="16" s="1"/>
  <c r="CJ421" i="16" a="1"/>
  <c r="CJ421" i="16" s="1"/>
  <c r="CK421" i="16" s="1"/>
  <c r="CJ409" i="16" a="1"/>
  <c r="CJ409" i="16" s="1"/>
  <c r="CK409" i="16" s="1"/>
  <c r="CJ139" i="16" a="1"/>
  <c r="CJ139" i="16" s="1"/>
  <c r="CK139" i="16" s="1"/>
  <c r="CJ418" i="16" a="1"/>
  <c r="CJ418" i="16" s="1"/>
  <c r="CK418" i="16" s="1"/>
  <c r="CJ83" i="16" a="1"/>
  <c r="CJ83" i="16" s="1"/>
  <c r="CK83" i="16" s="1"/>
  <c r="CJ143" i="16" a="1"/>
  <c r="CJ143" i="16" s="1"/>
  <c r="CK143" i="16" s="1"/>
  <c r="CJ132" i="16" a="1"/>
  <c r="CJ132" i="16" s="1"/>
  <c r="CK132" i="16" s="1"/>
  <c r="CJ501" i="16" a="1"/>
  <c r="CJ501" i="16" s="1"/>
  <c r="CK501" i="16" s="1"/>
  <c r="CJ486" i="16" a="1"/>
  <c r="CJ486" i="16" s="1"/>
  <c r="CK486" i="16" s="1"/>
  <c r="CJ402" i="16" a="1"/>
  <c r="CJ402" i="16" s="1"/>
  <c r="CK402" i="16" s="1"/>
  <c r="CJ411" i="16" a="1"/>
  <c r="CJ411" i="16" s="1"/>
  <c r="CK411" i="16" s="1"/>
  <c r="CJ326" i="16" a="1"/>
  <c r="CJ326" i="16" s="1"/>
  <c r="CK326" i="16" s="1"/>
  <c r="CJ77" i="16" a="1"/>
  <c r="CJ77" i="16" s="1"/>
  <c r="CK77" i="16" s="1"/>
  <c r="CJ303" i="16" a="1"/>
  <c r="CJ303" i="16" s="1"/>
  <c r="CK303" i="16" s="1"/>
  <c r="CJ155" i="16" a="1"/>
  <c r="CJ155" i="16" s="1"/>
  <c r="CK155" i="16" s="1"/>
  <c r="CJ357" i="16" a="1"/>
  <c r="CJ357" i="16" s="1"/>
  <c r="CK357" i="16" s="1"/>
  <c r="CJ478" i="16" a="1"/>
  <c r="CJ478" i="16" s="1"/>
  <c r="CK478" i="16" s="1"/>
  <c r="CJ68" i="16" a="1"/>
  <c r="CJ68" i="16" s="1"/>
  <c r="CK68" i="16" s="1"/>
  <c r="CJ454" i="16" a="1"/>
  <c r="CJ454" i="16" s="1"/>
  <c r="CK454" i="16" s="1"/>
  <c r="CJ50" i="16" a="1"/>
  <c r="CJ50" i="16" s="1"/>
  <c r="CK50" i="16" s="1"/>
  <c r="CJ240" i="16" a="1"/>
  <c r="CJ240" i="16" s="1"/>
  <c r="CK240" i="16" s="1"/>
  <c r="CJ169" i="16" a="1"/>
  <c r="CJ169" i="16" s="1"/>
  <c r="CK169" i="16" s="1"/>
  <c r="CJ113" i="16" a="1"/>
  <c r="CJ113" i="16" s="1"/>
  <c r="CK113" i="16" s="1"/>
  <c r="CJ172" i="16" a="1"/>
  <c r="CJ172" i="16" s="1"/>
  <c r="CK172" i="16" s="1"/>
  <c r="CJ154" i="16" a="1"/>
  <c r="CJ154" i="16" s="1"/>
  <c r="CK154" i="16" s="1"/>
  <c r="CJ124" i="16" a="1"/>
  <c r="CJ124" i="16" s="1"/>
  <c r="CK124" i="16" s="1"/>
  <c r="CJ18" i="16" a="1"/>
  <c r="CJ18" i="16" s="1"/>
  <c r="CK18" i="16" s="1"/>
  <c r="CJ470" i="16" a="1"/>
  <c r="CJ470" i="16" s="1"/>
  <c r="CK470" i="16" s="1"/>
  <c r="CJ40" i="16" a="1"/>
  <c r="CJ40" i="16" s="1"/>
  <c r="CK40" i="16" s="1"/>
  <c r="CJ243" i="16" a="1"/>
  <c r="CJ243" i="16" s="1"/>
  <c r="CK243" i="16" s="1"/>
  <c r="CJ177" i="16" a="1"/>
  <c r="CJ177" i="16" s="1"/>
  <c r="CK177" i="16" s="1"/>
  <c r="CJ97" i="16" a="1"/>
  <c r="CJ97" i="16" s="1"/>
  <c r="CK97" i="16" s="1"/>
  <c r="CJ393" i="16" a="1"/>
  <c r="CJ393" i="16" s="1"/>
  <c r="CK393" i="16" s="1"/>
  <c r="CJ457" i="16" a="1"/>
  <c r="CJ457" i="16" s="1"/>
  <c r="CK457" i="16" s="1"/>
  <c r="CJ274" i="16" a="1"/>
  <c r="CJ274" i="16" s="1"/>
  <c r="CK274" i="16" s="1"/>
  <c r="CJ203" i="16" a="1"/>
  <c r="CJ203" i="16" s="1"/>
  <c r="CK203" i="16" s="1"/>
  <c r="CJ85" i="16" a="1"/>
  <c r="CJ85" i="16" s="1"/>
  <c r="CK85" i="16" s="1"/>
  <c r="CJ168" i="16" a="1"/>
  <c r="CJ168" i="16" s="1"/>
  <c r="CK168" i="16" s="1"/>
  <c r="CJ383" i="16" a="1"/>
  <c r="CJ383" i="16" s="1"/>
  <c r="CK383" i="16" s="1"/>
  <c r="CJ229" i="16" a="1"/>
  <c r="CJ229" i="16" s="1"/>
  <c r="CK229" i="16" s="1"/>
  <c r="CJ57" i="16" a="1"/>
  <c r="CJ57" i="16" s="1"/>
  <c r="CK57" i="16" s="1"/>
  <c r="CJ463" i="16" a="1"/>
  <c r="CJ463" i="16" s="1"/>
  <c r="CK463" i="16" s="1"/>
  <c r="CJ405" i="16" a="1"/>
  <c r="CJ405" i="16" s="1"/>
  <c r="CK405" i="16" s="1"/>
  <c r="CJ351" i="16" a="1"/>
  <c r="CJ351" i="16" s="1"/>
  <c r="CK351" i="16" s="1"/>
  <c r="CJ222" i="16" a="1"/>
  <c r="CJ222" i="16" s="1"/>
  <c r="CK222" i="16" s="1"/>
  <c r="CJ111" i="16" a="1"/>
  <c r="CJ111" i="16" s="1"/>
  <c r="CK111" i="16" s="1"/>
  <c r="CJ123" i="16" a="1"/>
  <c r="CJ123" i="16" s="1"/>
  <c r="CK123" i="16" s="1"/>
  <c r="CJ104" i="16" a="1"/>
  <c r="CJ104" i="16" s="1"/>
  <c r="CK104" i="16" s="1"/>
  <c r="CJ200" i="16" a="1"/>
  <c r="CJ200" i="16" s="1"/>
  <c r="CK200" i="16" s="1"/>
  <c r="CJ82" i="16" a="1"/>
  <c r="CJ82" i="16" s="1"/>
  <c r="CK82" i="16" s="1"/>
  <c r="CJ344" i="16" a="1"/>
  <c r="CJ344" i="16" s="1"/>
  <c r="CK344" i="16" s="1"/>
  <c r="CJ363" i="16" a="1"/>
  <c r="CJ363" i="16" s="1"/>
  <c r="CK363" i="16" s="1"/>
  <c r="CJ337" i="16" a="1"/>
  <c r="CJ337" i="16" s="1"/>
  <c r="CK337" i="16" s="1"/>
  <c r="CJ88" i="16" a="1"/>
  <c r="CJ88" i="16" s="1"/>
  <c r="CK88" i="16" s="1"/>
  <c r="CJ469" i="16" a="1"/>
  <c r="CJ469" i="16" s="1"/>
  <c r="CK469" i="16" s="1"/>
  <c r="CJ373" i="16" a="1"/>
  <c r="CJ373" i="16" s="1"/>
  <c r="CK373" i="16" s="1"/>
  <c r="CJ167" i="16" a="1"/>
  <c r="CJ167" i="16" s="1"/>
  <c r="CK167" i="16" s="1"/>
  <c r="CJ235" i="16" a="1"/>
  <c r="CJ235" i="16" s="1"/>
  <c r="CK235" i="16" s="1"/>
  <c r="CJ331" i="16" a="1"/>
  <c r="CJ331" i="16" s="1"/>
  <c r="CK331" i="16" s="1"/>
  <c r="CJ35" i="16" a="1"/>
  <c r="CJ35" i="16" s="1"/>
  <c r="CK35" i="16" s="1"/>
  <c r="CJ385" i="16" a="1"/>
  <c r="CJ385" i="16" s="1"/>
  <c r="CK385" i="16" s="1"/>
  <c r="CJ189" i="16" a="1"/>
  <c r="CJ189" i="16" s="1"/>
  <c r="CK189" i="16" s="1"/>
  <c r="CJ462" i="16" a="1"/>
  <c r="CJ462" i="16" s="1"/>
  <c r="CK462" i="16" s="1"/>
  <c r="CJ381" i="16" a="1"/>
  <c r="CJ381" i="16" s="1"/>
  <c r="CK381" i="16" s="1"/>
  <c r="CJ483" i="16" a="1"/>
  <c r="CJ483" i="16" s="1"/>
  <c r="CK483" i="16" s="1"/>
  <c r="CJ370" i="16" a="1"/>
  <c r="CJ370" i="16" s="1"/>
  <c r="CK370" i="16" s="1"/>
  <c r="CJ89" i="16" a="1"/>
  <c r="CJ89" i="16" s="1"/>
  <c r="CK89" i="16" s="1"/>
  <c r="CJ10" i="16" a="1"/>
  <c r="CJ10" i="16" s="1"/>
  <c r="CK10" i="16" s="1"/>
  <c r="CJ16" i="16" a="1"/>
  <c r="CJ16" i="16" s="1"/>
  <c r="CK16" i="16" s="1"/>
  <c r="CJ30" i="16" a="1"/>
  <c r="CJ30" i="16" s="1"/>
  <c r="CK30" i="16" s="1"/>
  <c r="CJ48" i="16" a="1"/>
  <c r="CJ48" i="16" s="1"/>
  <c r="CK48" i="16" s="1"/>
  <c r="CJ279" i="16" a="1"/>
  <c r="CJ279" i="16" s="1"/>
  <c r="CK279" i="16" s="1"/>
  <c r="CJ494" i="16" a="1"/>
  <c r="CJ494" i="16" s="1"/>
  <c r="CK494" i="16" s="1"/>
  <c r="CJ193" i="16" a="1"/>
  <c r="CJ193" i="16" s="1"/>
  <c r="CK193" i="16" s="1"/>
  <c r="CJ96" i="16" a="1"/>
  <c r="CJ96" i="16" s="1"/>
  <c r="CK96" i="16" s="1"/>
  <c r="CJ221" i="16" a="1"/>
  <c r="CJ221" i="16" s="1"/>
  <c r="CK221" i="16" s="1"/>
  <c r="CJ26" i="16" a="1"/>
  <c r="CJ26" i="16" s="1"/>
  <c r="CK26" i="16" s="1"/>
  <c r="CJ86" i="16" a="1"/>
  <c r="CJ86" i="16" s="1"/>
  <c r="CK86" i="16" s="1"/>
  <c r="CJ322" i="16" a="1"/>
  <c r="CJ322" i="16" s="1"/>
  <c r="CK322" i="16" s="1"/>
  <c r="CJ275" i="16" a="1"/>
  <c r="CJ275" i="16" s="1"/>
  <c r="CK275" i="16" s="1"/>
  <c r="CJ81" i="16" a="1"/>
  <c r="CJ81" i="16" s="1"/>
  <c r="CK81" i="16" s="1"/>
  <c r="CJ119" i="16" a="1"/>
  <c r="CJ119" i="16" s="1"/>
  <c r="CK119" i="16" s="1"/>
  <c r="CJ342" i="16" a="1"/>
  <c r="CJ342" i="16" s="1"/>
  <c r="CK342" i="16" s="1"/>
  <c r="CJ446" i="16" a="1"/>
  <c r="CJ446" i="16" s="1"/>
  <c r="CK446" i="16" s="1"/>
  <c r="CJ94" i="16" a="1"/>
  <c r="CJ94" i="16" s="1"/>
  <c r="CK94" i="16" s="1"/>
  <c r="CJ415" i="16" a="1"/>
  <c r="CJ415" i="16" s="1"/>
  <c r="CK415" i="16" s="1"/>
  <c r="CJ204" i="16" a="1"/>
  <c r="CJ204" i="16" s="1"/>
  <c r="CK204" i="16" s="1"/>
  <c r="CJ152" i="16" a="1"/>
  <c r="CJ152" i="16" s="1"/>
  <c r="CK152" i="16" s="1"/>
  <c r="CJ430" i="16" a="1"/>
  <c r="CJ430" i="16" s="1"/>
  <c r="CK430" i="16" s="1"/>
  <c r="CJ231" i="16" a="1"/>
  <c r="CJ231" i="16" s="1"/>
  <c r="CK231" i="16" s="1"/>
  <c r="CJ350" i="16" a="1"/>
  <c r="CJ350" i="16" s="1"/>
  <c r="CK350" i="16" s="1"/>
  <c r="CJ317" i="16" a="1"/>
  <c r="CJ317" i="16" s="1"/>
  <c r="CK317" i="16" s="1"/>
  <c r="CJ201" i="16" a="1"/>
  <c r="CJ201" i="16" s="1"/>
  <c r="CK201" i="16" s="1"/>
  <c r="CJ120" i="16" a="1"/>
  <c r="CJ120" i="16" s="1"/>
  <c r="CK120" i="16" s="1"/>
  <c r="CJ217" i="16" a="1"/>
  <c r="CJ217" i="16" s="1"/>
  <c r="CK217" i="16" s="1"/>
  <c r="CJ170" i="16" a="1"/>
  <c r="CJ170" i="16" s="1"/>
  <c r="CK170" i="16" s="1"/>
  <c r="CJ305" i="16" a="1"/>
  <c r="CJ305" i="16" s="1"/>
  <c r="CK305" i="16" s="1"/>
  <c r="CJ70" i="16" a="1"/>
  <c r="CJ70" i="16" s="1"/>
  <c r="CK70" i="16" s="1"/>
  <c r="CJ323" i="16" a="1"/>
  <c r="CJ323" i="16" s="1"/>
  <c r="CK323" i="16" s="1"/>
  <c r="CJ406" i="16" a="1"/>
  <c r="CJ406" i="16" s="1"/>
  <c r="CK406" i="16" s="1"/>
  <c r="CJ206" i="16" a="1"/>
  <c r="CJ206" i="16" s="1"/>
  <c r="CK206" i="16" s="1"/>
  <c r="CJ250" i="16" a="1"/>
  <c r="CJ250" i="16" s="1"/>
  <c r="CK250" i="16" s="1"/>
  <c r="CJ38" i="16" a="1"/>
  <c r="CJ38" i="16" s="1"/>
  <c r="CK38" i="16" s="1"/>
  <c r="CJ321" i="16" a="1"/>
  <c r="CJ321" i="16" s="1"/>
  <c r="CK321" i="16" s="1"/>
  <c r="CJ369" i="16" a="1"/>
  <c r="CJ369" i="16" s="1"/>
  <c r="CK369" i="16" s="1"/>
  <c r="CJ208" i="16" a="1"/>
  <c r="CJ208" i="16" s="1"/>
  <c r="CK208" i="16" s="1"/>
  <c r="CJ277" i="16" a="1"/>
  <c r="CJ277" i="16" s="1"/>
  <c r="CK277" i="16" s="1"/>
  <c r="CJ233" i="16" a="1"/>
  <c r="CJ233" i="16" s="1"/>
  <c r="CK233" i="16" s="1"/>
  <c r="CJ202" i="16" a="1"/>
  <c r="CJ202" i="16" s="1"/>
  <c r="CK202" i="16" s="1"/>
  <c r="CJ244" i="16" a="1"/>
  <c r="CJ244" i="16" s="1"/>
  <c r="CK244" i="16" s="1"/>
  <c r="CJ192" i="16" a="1"/>
  <c r="CJ192" i="16" s="1"/>
  <c r="CK192" i="16" s="1"/>
  <c r="CJ297" i="16" a="1"/>
  <c r="CJ297" i="16" s="1"/>
  <c r="CK297" i="16" s="1"/>
  <c r="CJ42" i="16" a="1"/>
  <c r="CJ42" i="16" s="1"/>
  <c r="CK42" i="16" s="1"/>
  <c r="CJ288" i="16" a="1"/>
  <c r="CJ288" i="16" s="1"/>
  <c r="CK288" i="16" s="1"/>
  <c r="CJ290" i="16" a="1"/>
  <c r="CJ290" i="16" s="1"/>
  <c r="CK290" i="16" s="1"/>
  <c r="CJ63" i="16" a="1"/>
  <c r="CJ63" i="16" s="1"/>
  <c r="CK63" i="16" s="1"/>
  <c r="CJ358" i="16" a="1"/>
  <c r="CJ358" i="16" s="1"/>
  <c r="CK358" i="16" s="1"/>
  <c r="CJ341" i="16" a="1"/>
  <c r="CJ341" i="16" s="1"/>
  <c r="CK341" i="16" s="1"/>
  <c r="CJ458" i="16" a="1"/>
  <c r="CJ458" i="16" s="1"/>
  <c r="CK458" i="16" s="1"/>
  <c r="CJ315" i="16" a="1"/>
  <c r="CJ315" i="16" s="1"/>
  <c r="CK315" i="16" s="1"/>
  <c r="CJ306" i="16" a="1"/>
  <c r="CJ306" i="16" s="1"/>
  <c r="CK306" i="16" s="1"/>
  <c r="CJ320" i="16" a="1"/>
  <c r="CJ320" i="16" s="1"/>
  <c r="CK320" i="16" s="1"/>
  <c r="CJ312" i="16" a="1"/>
  <c r="CJ312" i="16" s="1"/>
  <c r="CK312" i="16" s="1"/>
  <c r="CJ236" i="16" a="1"/>
  <c r="CJ236" i="16" s="1"/>
  <c r="CK236" i="16" s="1"/>
  <c r="CJ492" i="16" a="1"/>
  <c r="CJ492" i="16" s="1"/>
  <c r="CK492" i="16" s="1"/>
  <c r="CJ157" i="16" a="1"/>
  <c r="CJ157" i="16" s="1"/>
  <c r="CK157" i="16" s="1"/>
  <c r="CJ334" i="16" a="1"/>
  <c r="CJ334" i="16" s="1"/>
  <c r="CK334" i="16" s="1"/>
  <c r="CJ66" i="16" a="1"/>
  <c r="CJ66" i="16" s="1"/>
  <c r="CK66" i="16" s="1"/>
  <c r="CJ46" i="16" a="1"/>
  <c r="CJ46" i="16" s="1"/>
  <c r="CK46" i="16" s="1"/>
  <c r="CJ461" i="16" a="1"/>
  <c r="CJ461" i="16" s="1"/>
  <c r="CK461" i="16" s="1"/>
  <c r="CJ150" i="16" a="1"/>
  <c r="CJ150" i="16" s="1"/>
  <c r="CK150" i="16" s="1"/>
  <c r="CJ299" i="16" a="1"/>
  <c r="CJ299" i="16" s="1"/>
  <c r="CK299" i="16" s="1"/>
  <c r="CJ166" i="16" a="1"/>
  <c r="CJ166" i="16" s="1"/>
  <c r="CK166" i="16" s="1"/>
  <c r="CJ228" i="16" a="1"/>
  <c r="CJ228" i="16" s="1"/>
  <c r="CK228" i="16" s="1"/>
  <c r="CJ467" i="16" a="1"/>
  <c r="CJ467" i="16" s="1"/>
  <c r="CK467" i="16" s="1"/>
  <c r="CJ102" i="16" a="1"/>
  <c r="CJ102" i="16" s="1"/>
  <c r="CK102" i="16" s="1"/>
  <c r="CJ79" i="16" a="1"/>
  <c r="CJ79" i="16" s="1"/>
  <c r="CK79" i="16" s="1"/>
  <c r="CJ378" i="16" a="1"/>
  <c r="CJ378" i="16" s="1"/>
  <c r="CK378" i="16" s="1"/>
  <c r="CJ179" i="16" a="1"/>
  <c r="CJ179" i="16" s="1"/>
  <c r="CK179" i="16" s="1"/>
  <c r="CJ313" i="16" a="1"/>
  <c r="CJ313" i="16" s="1"/>
  <c r="CK313" i="16" s="1"/>
  <c r="CJ394" i="16" a="1"/>
  <c r="CJ394" i="16" s="1"/>
  <c r="CK394" i="16" s="1"/>
  <c r="CJ456" i="16" a="1"/>
  <c r="CJ456" i="16" s="1"/>
  <c r="CK456" i="16" s="1"/>
  <c r="CJ87" i="16" a="1"/>
  <c r="CJ87" i="16" s="1"/>
  <c r="CK87" i="16" s="1"/>
  <c r="CJ159" i="16" a="1"/>
  <c r="CJ159" i="16" s="1"/>
  <c r="CK159" i="16" s="1"/>
  <c r="CJ91" i="16" a="1"/>
  <c r="CJ91" i="16" s="1"/>
  <c r="CK91" i="16" s="1"/>
  <c r="CJ183" i="16" a="1"/>
  <c r="CJ183" i="16" s="1"/>
  <c r="CK183" i="16" s="1"/>
  <c r="CJ302" i="16" a="1"/>
  <c r="CJ302" i="16" s="1"/>
  <c r="CK302" i="16" s="1"/>
  <c r="CJ99" i="16" a="1"/>
  <c r="CJ99" i="16" s="1"/>
  <c r="CK99" i="16" s="1"/>
  <c r="CJ239" i="16" a="1"/>
  <c r="CJ239" i="16" s="1"/>
  <c r="CK239" i="16" s="1"/>
  <c r="CJ449" i="16" a="1"/>
  <c r="CJ449" i="16" s="1"/>
  <c r="CK449" i="16" s="1"/>
  <c r="CJ319" i="16" a="1"/>
  <c r="CJ319" i="16" s="1"/>
  <c r="CK319" i="16" s="1"/>
  <c r="CJ9" i="16" a="1"/>
  <c r="CJ9" i="16" s="1"/>
  <c r="CK9" i="16" s="1"/>
  <c r="CJ151" i="16" a="1"/>
  <c r="CJ151" i="16" s="1"/>
  <c r="CK151" i="16" s="1"/>
  <c r="CJ219" i="16" a="1"/>
  <c r="CJ219" i="16" s="1"/>
  <c r="CK219" i="16" s="1"/>
  <c r="CJ76" i="16" a="1"/>
  <c r="CJ76" i="16" s="1"/>
  <c r="CK76" i="16" s="1"/>
  <c r="CJ408" i="16" a="1"/>
  <c r="CJ408" i="16" s="1"/>
  <c r="CK408" i="16" s="1"/>
  <c r="CJ195" i="16" a="1"/>
  <c r="CJ195" i="16" s="1"/>
  <c r="CK195" i="16" s="1"/>
  <c r="CJ234" i="16" a="1"/>
  <c r="CJ234" i="16" s="1"/>
  <c r="CK234" i="16" s="1"/>
  <c r="CJ482" i="16" a="1"/>
  <c r="CJ482" i="16" s="1"/>
  <c r="CK482" i="16" s="1"/>
  <c r="CJ295" i="16" a="1"/>
  <c r="CJ295" i="16" s="1"/>
  <c r="CK295" i="16" s="1"/>
  <c r="CJ444" i="16" a="1"/>
  <c r="CJ444" i="16" s="1"/>
  <c r="CK444" i="16" s="1"/>
  <c r="CJ301" i="16" a="1"/>
  <c r="CJ301" i="16" s="1"/>
  <c r="CK301" i="16" s="1"/>
  <c r="CJ498" i="16" a="1"/>
  <c r="CJ498" i="16" s="1"/>
  <c r="CK498" i="16" s="1"/>
  <c r="CJ180" i="16" a="1"/>
  <c r="CJ180" i="16" s="1"/>
  <c r="CK180" i="16" s="1"/>
  <c r="CJ117" i="16" a="1"/>
  <c r="CJ117" i="16" s="1"/>
  <c r="CK117" i="16" s="1"/>
  <c r="CJ365" i="16" a="1"/>
  <c r="CJ365" i="16" s="1"/>
  <c r="CK365" i="16" s="1"/>
  <c r="CJ130" i="16" a="1"/>
  <c r="CJ130" i="16" s="1"/>
  <c r="CK130" i="16" s="1"/>
  <c r="CJ225" i="16" a="1"/>
  <c r="CJ225" i="16" s="1"/>
  <c r="CK225" i="16" s="1"/>
  <c r="CJ390" i="16" a="1"/>
  <c r="CJ390" i="16" s="1"/>
  <c r="CK390" i="16" s="1"/>
  <c r="CJ58" i="16" a="1"/>
  <c r="CJ58" i="16" s="1"/>
  <c r="CK58" i="16" s="1"/>
  <c r="CJ43" i="16" a="1"/>
  <c r="CJ43" i="16" s="1"/>
  <c r="CK43" i="16" s="1"/>
  <c r="CJ138" i="16" a="1"/>
  <c r="CJ138" i="16" s="1"/>
  <c r="CK138" i="16" s="1"/>
  <c r="CJ127" i="16" a="1"/>
  <c r="CJ127" i="16" s="1"/>
  <c r="CK127" i="16" s="1"/>
  <c r="CJ287" i="16" a="1"/>
  <c r="CJ287" i="16" s="1"/>
  <c r="CK287" i="16" s="1"/>
  <c r="CJ153" i="16" a="1"/>
  <c r="CJ153" i="16" s="1"/>
  <c r="CK153" i="16" s="1"/>
  <c r="CJ452" i="16" a="1"/>
  <c r="CJ452" i="16" s="1"/>
  <c r="CK452" i="16" s="1"/>
  <c r="CJ12" i="16" a="1"/>
  <c r="CJ12" i="16" s="1"/>
  <c r="CK12" i="16" s="1"/>
  <c r="CJ118" i="16" a="1"/>
  <c r="CJ118" i="16" s="1"/>
  <c r="CK118" i="16" s="1"/>
  <c r="CJ404" i="16" a="1"/>
  <c r="CJ404" i="16" s="1"/>
  <c r="CK404" i="16" s="1"/>
  <c r="CJ389" i="16" a="1"/>
  <c r="CJ389" i="16" s="1"/>
  <c r="CK389" i="16" s="1"/>
  <c r="CJ291" i="16" a="1"/>
  <c r="CJ291" i="16" s="1"/>
  <c r="CK291" i="16" s="1"/>
  <c r="CJ64" i="16" a="1"/>
  <c r="CJ64" i="16" s="1"/>
  <c r="CK64" i="16" s="1"/>
  <c r="CJ149" i="16" a="1"/>
  <c r="CJ149" i="16" s="1"/>
  <c r="CK149" i="16" s="1"/>
  <c r="CJ223" i="16" a="1"/>
  <c r="CJ223" i="16" s="1"/>
  <c r="CK223" i="16" s="1"/>
  <c r="CJ485" i="16" a="1"/>
  <c r="CJ485" i="16" s="1"/>
  <c r="CK485" i="16" s="1"/>
  <c r="CJ379" i="16" a="1"/>
  <c r="CJ379" i="16" s="1"/>
  <c r="CK379" i="16" s="1"/>
  <c r="CJ176" i="16" a="1"/>
  <c r="CJ176" i="16" s="1"/>
  <c r="CK176" i="16" s="1"/>
  <c r="CJ196" i="16" a="1"/>
  <c r="CJ196" i="16" s="1"/>
  <c r="CK196" i="16" s="1"/>
  <c r="CJ420" i="16" a="1"/>
  <c r="CJ420" i="16" s="1"/>
  <c r="CK420" i="16" s="1"/>
  <c r="CJ338" i="16" a="1"/>
  <c r="CJ338" i="16" s="1"/>
  <c r="CK338" i="16" s="1"/>
  <c r="CJ445" i="16" a="1"/>
  <c r="CJ445" i="16" s="1"/>
  <c r="CK445" i="16" s="1"/>
  <c r="CJ447" i="16" a="1"/>
  <c r="CJ447" i="16" s="1"/>
  <c r="CK447" i="16" s="1"/>
  <c r="CJ188" i="16" a="1"/>
  <c r="CJ188" i="16" s="1"/>
  <c r="CK188" i="16" s="1"/>
  <c r="CJ128" i="16" a="1"/>
  <c r="CJ128" i="16" s="1"/>
  <c r="CK128" i="16" s="1"/>
  <c r="CJ380" i="16" a="1"/>
  <c r="CJ380" i="16" s="1"/>
  <c r="CK380" i="16" s="1"/>
  <c r="CJ78" i="16" a="1"/>
  <c r="CJ78" i="16" s="1"/>
  <c r="CK78" i="16" s="1"/>
  <c r="CJ272" i="16" a="1"/>
  <c r="CJ272" i="16" s="1"/>
  <c r="CK272" i="16" s="1"/>
  <c r="CJ459" i="16" a="1"/>
  <c r="CJ459" i="16" s="1"/>
  <c r="CK459" i="16" s="1"/>
  <c r="CJ455" i="16" a="1"/>
  <c r="CJ455" i="16" s="1"/>
  <c r="CK455" i="16" s="1"/>
  <c r="CJ33" i="16" a="1"/>
  <c r="CJ33" i="16" s="1"/>
  <c r="CK33" i="16" s="1"/>
  <c r="CJ133" i="16" a="1"/>
  <c r="CJ133" i="16" s="1"/>
  <c r="CK133" i="16" s="1"/>
  <c r="CJ294" i="16" a="1"/>
  <c r="CJ294" i="16" s="1"/>
  <c r="CK294" i="16" s="1"/>
  <c r="CJ282" i="16" a="1"/>
  <c r="CJ282" i="16" s="1"/>
  <c r="CK282" i="16" s="1"/>
  <c r="CJ273" i="16" a="1"/>
  <c r="CJ273" i="16" s="1"/>
  <c r="CK273" i="16" s="1"/>
  <c r="CJ174" i="16" a="1"/>
  <c r="CJ174" i="16" s="1"/>
  <c r="CK174" i="16" s="1"/>
  <c r="CJ426" i="16" a="1"/>
  <c r="CJ426" i="16" s="1"/>
  <c r="CK426" i="16" s="1"/>
  <c r="CJ412" i="16" a="1"/>
  <c r="CJ412" i="16" s="1"/>
  <c r="CK412" i="16" s="1"/>
  <c r="CJ136" i="16" a="1"/>
  <c r="CJ136" i="16" s="1"/>
  <c r="CK136" i="16" s="1"/>
  <c r="CJ39" i="16" a="1"/>
  <c r="CJ39" i="16" s="1"/>
  <c r="CK39" i="16" s="1"/>
  <c r="CJ141" i="16" a="1"/>
  <c r="CJ141" i="16" s="1"/>
  <c r="CK141" i="16" s="1"/>
  <c r="CJ422" i="16" a="1"/>
  <c r="CJ422" i="16" s="1"/>
  <c r="CK422" i="16" s="1"/>
  <c r="CJ59" i="16" a="1"/>
  <c r="CJ59" i="16" s="1"/>
  <c r="CK59" i="16" s="1"/>
  <c r="CJ247" i="16" a="1"/>
  <c r="CJ247" i="16" s="1"/>
  <c r="CK247" i="16" s="1"/>
  <c r="CJ280" i="16" a="1"/>
  <c r="CJ280" i="16" s="1"/>
  <c r="CK280" i="16" s="1"/>
  <c r="CJ437" i="16" a="1"/>
  <c r="CJ437" i="16" s="1"/>
  <c r="CK437" i="16" s="1"/>
  <c r="CJ218" i="16" a="1"/>
  <c r="CJ218" i="16" s="1"/>
  <c r="CK218" i="16" s="1"/>
  <c r="CJ100" i="16" a="1"/>
  <c r="CJ100" i="16" s="1"/>
  <c r="CK100" i="16" s="1"/>
  <c r="CJ335" i="16" a="1"/>
  <c r="CJ335" i="16" s="1"/>
  <c r="CK335" i="16" s="1"/>
  <c r="CJ254" i="16" a="1"/>
  <c r="CJ254" i="16" s="1"/>
  <c r="CK254" i="16" s="1"/>
  <c r="CJ375" i="16" a="1"/>
  <c r="CJ375" i="16" s="1"/>
  <c r="CK375" i="16" s="1"/>
  <c r="CJ98" i="16" a="1"/>
  <c r="CJ98" i="16" s="1"/>
  <c r="CK98" i="16" s="1"/>
  <c r="CJ215" i="16" a="1"/>
  <c r="CJ215" i="16" s="1"/>
  <c r="CK215" i="16" s="1"/>
  <c r="CJ175" i="16" a="1"/>
  <c r="CJ175" i="16" s="1"/>
  <c r="CK175" i="16" s="1"/>
  <c r="CJ73" i="16" a="1"/>
  <c r="CJ73" i="16" s="1"/>
  <c r="CK73" i="16" s="1"/>
  <c r="CJ493" i="16" a="1"/>
  <c r="CJ493" i="16" s="1"/>
  <c r="CK493" i="16" s="1"/>
  <c r="CJ433" i="16" a="1"/>
  <c r="CJ433" i="16" s="1"/>
  <c r="CK433" i="16" s="1"/>
  <c r="CJ28" i="16" a="1"/>
  <c r="CJ28" i="16" s="1"/>
  <c r="CK28" i="16" s="1"/>
  <c r="CJ300" i="16" a="1"/>
  <c r="CJ300" i="16" s="1"/>
  <c r="CK300" i="16" s="1"/>
  <c r="CJ156" i="16" a="1"/>
  <c r="CJ156" i="16" s="1"/>
  <c r="CK156" i="16" s="1"/>
  <c r="CJ54" i="16" a="1"/>
  <c r="CJ54" i="16" s="1"/>
  <c r="CK54" i="16" s="1"/>
  <c r="CJ330" i="16" a="1"/>
  <c r="CJ330" i="16" s="1"/>
  <c r="CK330" i="16" s="1"/>
  <c r="CJ51" i="16" a="1"/>
  <c r="CJ51" i="16" s="1"/>
  <c r="CK51" i="16" s="1"/>
  <c r="CJ377" i="16" a="1"/>
  <c r="CJ377" i="16" s="1"/>
  <c r="CK377" i="16" s="1"/>
  <c r="CJ74" i="16" a="1"/>
  <c r="CJ74" i="16" s="1"/>
  <c r="CK74" i="16" s="1"/>
  <c r="CJ181" i="16" a="1"/>
  <c r="CJ181" i="16" s="1"/>
  <c r="CK181" i="16" s="1"/>
  <c r="CJ372" i="16" a="1"/>
  <c r="CJ372" i="16" s="1"/>
  <c r="CK372" i="16" s="1"/>
  <c r="CJ260" i="16" a="1"/>
  <c r="CJ260" i="16" s="1"/>
  <c r="CK260" i="16" s="1"/>
  <c r="CJ110" i="16" a="1"/>
  <c r="CJ110" i="16" s="1"/>
  <c r="CK110" i="16" s="1"/>
  <c r="CJ11" i="16" a="1"/>
  <c r="CJ11" i="16" s="1"/>
  <c r="CK11" i="16" s="1"/>
  <c r="CJ490" i="16" a="1"/>
  <c r="CJ490" i="16" s="1"/>
  <c r="CK490" i="16" s="1"/>
  <c r="CJ443" i="16" a="1"/>
  <c r="CJ443" i="16" s="1"/>
  <c r="CK443" i="16" s="1"/>
  <c r="CJ214" i="16" a="1"/>
  <c r="CJ214" i="16" s="1"/>
  <c r="CK214" i="16" s="1"/>
  <c r="CJ268" i="16" a="1"/>
  <c r="CJ268" i="16" s="1"/>
  <c r="CK268" i="16" s="1"/>
  <c r="CJ386" i="16" a="1"/>
  <c r="CJ386" i="16" s="1"/>
  <c r="CK386" i="16" s="1"/>
  <c r="CJ47" i="16" a="1"/>
  <c r="CJ47" i="16" s="1"/>
  <c r="CK47" i="16" s="1"/>
  <c r="CJ241" i="16" a="1"/>
  <c r="CJ241" i="16" s="1"/>
  <c r="CK241" i="16" s="1"/>
  <c r="CJ336" i="16" a="1"/>
  <c r="CJ336" i="16" s="1"/>
  <c r="CK336" i="16" s="1"/>
  <c r="CJ226" i="16" a="1"/>
  <c r="CJ226" i="16" s="1"/>
  <c r="CK226" i="16" s="1"/>
  <c r="CJ173" i="16" a="1"/>
  <c r="CJ173" i="16" s="1"/>
  <c r="CK173" i="16" s="1"/>
  <c r="CJ253" i="16" a="1"/>
  <c r="CJ253" i="16" s="1"/>
  <c r="CK253" i="16" s="1"/>
  <c r="CJ417" i="16" a="1"/>
  <c r="CJ417" i="16" s="1"/>
  <c r="CK417" i="16" s="1"/>
  <c r="CJ109" i="16" a="1"/>
  <c r="CJ109" i="16" s="1"/>
  <c r="CK109" i="16" s="1"/>
  <c r="CJ475" i="16" a="1"/>
  <c r="CJ475" i="16" s="1"/>
  <c r="CK475" i="16" s="1"/>
  <c r="CJ232" i="16" a="1"/>
  <c r="CJ232" i="16" s="1"/>
  <c r="CK232" i="16" s="1"/>
  <c r="CJ491" i="16" a="1"/>
  <c r="CJ491" i="16" s="1"/>
  <c r="CK491" i="16" s="1"/>
  <c r="CJ106" i="16" a="1"/>
  <c r="CJ106" i="16" s="1"/>
  <c r="CK106" i="16" s="1"/>
  <c r="CJ53" i="16" a="1"/>
  <c r="CJ53" i="16" s="1"/>
  <c r="CK53" i="16" s="1"/>
  <c r="CJ134" i="16" a="1"/>
  <c r="CJ134" i="16" s="1"/>
  <c r="CK134" i="16" s="1"/>
  <c r="CJ17" i="16" a="1"/>
  <c r="CJ17" i="16" s="1"/>
  <c r="CK17" i="16" s="1"/>
  <c r="CJ105" i="16" a="1"/>
  <c r="CJ105" i="16" s="1"/>
  <c r="CK105" i="16" s="1"/>
  <c r="CJ316" i="16" a="1"/>
  <c r="CJ316" i="16" s="1"/>
  <c r="CK316" i="16" s="1"/>
  <c r="CJ185" i="16" a="1"/>
  <c r="CJ185" i="16" s="1"/>
  <c r="CK185" i="16" s="1"/>
  <c r="CJ376" i="16" a="1"/>
  <c r="CJ376" i="16" s="1"/>
  <c r="CK376" i="16" s="1"/>
  <c r="CJ413" i="16" a="1"/>
  <c r="CJ413" i="16" s="1"/>
  <c r="CK413" i="16" s="1"/>
  <c r="CJ248" i="16" a="1"/>
  <c r="CJ248" i="16" s="1"/>
  <c r="CK248" i="16" s="1"/>
  <c r="CJ428" i="16" a="1"/>
  <c r="CJ428" i="16" s="1"/>
  <c r="CK428" i="16" s="1"/>
  <c r="CJ121" i="16" a="1"/>
  <c r="CJ121" i="16" s="1"/>
  <c r="CK121" i="16" s="1"/>
  <c r="CJ340" i="16" a="1"/>
  <c r="CJ340" i="16" s="1"/>
  <c r="CK340" i="16" s="1"/>
  <c r="CJ171" i="16" a="1"/>
  <c r="CJ171" i="16" s="1"/>
  <c r="CK171" i="16" s="1"/>
  <c r="CJ364" i="16" a="1"/>
  <c r="CJ364" i="16" s="1"/>
  <c r="CK364" i="16" s="1"/>
  <c r="CJ432" i="16" a="1"/>
  <c r="CJ432" i="16" s="1"/>
  <c r="CK432" i="16" s="1"/>
  <c r="CJ199" i="16" a="1"/>
  <c r="CJ199" i="16" s="1"/>
  <c r="CK199" i="16" s="1"/>
  <c r="CJ242" i="16" a="1"/>
  <c r="CJ242" i="16" s="1"/>
  <c r="CK242" i="16" s="1"/>
  <c r="CJ397" i="16" a="1"/>
  <c r="CJ397" i="16" s="1"/>
  <c r="CK397" i="16" s="1"/>
  <c r="CJ474" i="16" a="1"/>
  <c r="CJ474" i="16" s="1"/>
  <c r="CK474" i="16" s="1"/>
  <c r="CJ354" i="16" a="1"/>
  <c r="CJ354" i="16" s="1"/>
  <c r="CK354" i="16" s="1"/>
  <c r="CJ32" i="16" a="1"/>
  <c r="CJ32" i="16" s="1"/>
  <c r="CK32" i="16" s="1"/>
  <c r="CJ439" i="16" a="1"/>
  <c r="CJ439" i="16" s="1"/>
  <c r="CK439" i="16" s="1"/>
  <c r="CJ95" i="16" a="1"/>
  <c r="CJ95" i="16" s="1"/>
  <c r="CK95" i="16" s="1"/>
  <c r="CJ49" i="16" a="1"/>
  <c r="CJ49" i="16" s="1"/>
  <c r="CK49" i="16" s="1"/>
  <c r="CJ65" i="16" a="1"/>
  <c r="CJ65" i="16" s="1"/>
  <c r="CK65" i="16" s="1"/>
  <c r="CJ230" i="16" a="1"/>
  <c r="CJ230" i="16" s="1"/>
  <c r="CK230" i="16" s="1"/>
  <c r="CJ237" i="16" a="1"/>
  <c r="CJ237" i="16" s="1"/>
  <c r="CK237" i="16" s="1"/>
  <c r="CJ368" i="16" a="1"/>
  <c r="CJ368" i="16" s="1"/>
  <c r="CK368" i="16" s="1"/>
  <c r="CJ387" i="16" a="1"/>
  <c r="CJ387" i="16" s="1"/>
  <c r="CK387" i="16" s="1"/>
  <c r="CJ131" i="16" a="1"/>
  <c r="CJ131" i="16" s="1"/>
  <c r="CK131" i="16" s="1"/>
  <c r="CJ55" i="16" a="1"/>
  <c r="CJ55" i="16" s="1"/>
  <c r="CK55" i="16" s="1"/>
  <c r="CJ311" i="16" a="1"/>
  <c r="CJ311" i="16" s="1"/>
  <c r="CK311" i="16" s="1"/>
  <c r="CJ360" i="16" a="1"/>
  <c r="CJ360" i="16" s="1"/>
  <c r="CK360" i="16" s="1"/>
  <c r="CJ434" i="16" a="1"/>
  <c r="CJ434" i="16" s="1"/>
  <c r="CK434" i="16" s="1"/>
  <c r="CJ267" i="16" a="1"/>
  <c r="CJ267" i="16" s="1"/>
  <c r="CK267" i="16" s="1"/>
  <c r="CJ264" i="16" a="1"/>
  <c r="CJ264" i="16" s="1"/>
  <c r="CK264" i="16" s="1"/>
  <c r="CJ353" i="16" a="1"/>
  <c r="CJ353" i="16" s="1"/>
  <c r="CK353" i="16" s="1"/>
  <c r="CJ56" i="16" a="1"/>
  <c r="CJ56" i="16" s="1"/>
  <c r="CK56" i="16" s="1"/>
  <c r="CJ146" i="16" a="1"/>
  <c r="CJ146" i="16" s="1"/>
  <c r="CK146" i="16" s="1"/>
  <c r="CJ114" i="16" a="1"/>
  <c r="CJ114" i="16" s="1"/>
  <c r="CK114" i="16" s="1"/>
  <c r="CJ37" i="16" a="1"/>
  <c r="CJ37" i="16" s="1"/>
  <c r="CK37" i="16" s="1"/>
  <c r="CJ398" i="16" a="1"/>
  <c r="CJ398" i="16" s="1"/>
  <c r="CK398" i="16" s="1"/>
  <c r="CJ343" i="16" a="1"/>
  <c r="CJ343" i="16" s="1"/>
  <c r="CK343" i="16" s="1"/>
  <c r="CJ495" i="16" a="1"/>
  <c r="CJ495" i="16" s="1"/>
  <c r="CK495" i="16" s="1"/>
  <c r="CJ292" i="16" a="1"/>
  <c r="CJ292" i="16" s="1"/>
  <c r="CK292" i="16" s="1"/>
  <c r="CJ245" i="16" a="1"/>
  <c r="CJ245" i="16" s="1"/>
  <c r="CK245" i="16" s="1"/>
  <c r="CJ382" i="16" a="1"/>
  <c r="CJ382" i="16" s="1"/>
  <c r="CK382" i="16" s="1"/>
  <c r="CJ346" i="16" a="1"/>
  <c r="CJ346" i="16" s="1"/>
  <c r="CK346" i="16" s="1"/>
  <c r="CJ24" i="16" a="1"/>
  <c r="CJ24" i="16" s="1"/>
  <c r="CK24" i="16" s="1"/>
  <c r="CJ464" i="16" a="1"/>
  <c r="CJ464" i="16" s="1"/>
  <c r="CK464" i="16" s="1"/>
  <c r="CJ435" i="16" a="1"/>
  <c r="CJ435" i="16" s="1"/>
  <c r="CK435" i="16" s="1"/>
  <c r="CJ116" i="16" a="1"/>
  <c r="CJ116" i="16" s="1"/>
  <c r="CK116" i="16" s="1"/>
  <c r="CJ101" i="16" a="1"/>
  <c r="CJ101" i="16" s="1"/>
  <c r="CK101" i="16" s="1"/>
  <c r="CJ142" i="16" a="1"/>
  <c r="CJ142" i="16" s="1"/>
  <c r="CK142" i="16" s="1"/>
  <c r="CJ325" i="16" a="1"/>
  <c r="CJ325" i="16" s="1"/>
  <c r="CK325" i="16" s="1"/>
  <c r="CJ416" i="16" a="1"/>
  <c r="CJ416" i="16" s="1"/>
  <c r="CK416" i="16" s="1"/>
  <c r="CJ135" i="16" a="1"/>
  <c r="CJ135" i="16" s="1"/>
  <c r="CK135" i="16" s="1"/>
  <c r="CJ108" i="16" a="1"/>
  <c r="CJ108" i="16" s="1"/>
  <c r="CK108" i="16" s="1"/>
  <c r="CJ186" i="16" a="1"/>
  <c r="CJ186" i="16" s="1"/>
  <c r="CK186" i="16" s="1"/>
  <c r="CJ450" i="16" a="1"/>
  <c r="CJ450" i="16" s="1"/>
  <c r="CK450" i="16" s="1"/>
  <c r="CJ388" i="16" a="1"/>
  <c r="CJ388" i="16" s="1"/>
  <c r="CK388" i="16" s="1"/>
  <c r="CJ431" i="16" a="1"/>
  <c r="CJ431" i="16" s="1"/>
  <c r="CK431" i="16" s="1"/>
  <c r="CJ399" i="16" a="1"/>
  <c r="CJ399" i="16" s="1"/>
  <c r="CK399" i="16" s="1"/>
  <c r="CJ269" i="16" a="1"/>
  <c r="CJ269" i="16" s="1"/>
  <c r="CK269" i="16" s="1"/>
  <c r="CJ41" i="16" a="1"/>
  <c r="CJ41" i="16" s="1"/>
  <c r="CK41" i="16" s="1"/>
  <c r="CJ476" i="16" a="1"/>
  <c r="CJ476" i="16" s="1"/>
  <c r="CK476" i="16" s="1"/>
  <c r="CJ502" i="16" a="1"/>
  <c r="CJ502" i="16" s="1"/>
  <c r="CK502" i="16" s="1"/>
  <c r="CJ265" i="16" a="1"/>
  <c r="CJ265" i="16" s="1"/>
  <c r="CK265" i="16" s="1"/>
  <c r="CJ324" i="16" a="1"/>
  <c r="CJ324" i="16" s="1"/>
  <c r="CK324" i="16" s="1"/>
  <c r="CJ27" i="16" a="1"/>
  <c r="CJ27" i="16" s="1"/>
  <c r="CK27" i="16" s="1"/>
  <c r="CJ352" i="16" a="1"/>
  <c r="CJ352" i="16" s="1"/>
  <c r="CK352" i="16" s="1"/>
  <c r="CJ392" i="16" a="1"/>
  <c r="CJ392" i="16" s="1"/>
  <c r="CK392" i="16" s="1"/>
  <c r="CJ276" i="16" a="1"/>
  <c r="CJ276" i="16" s="1"/>
  <c r="CK276" i="16" s="1"/>
  <c r="CJ13" i="16" a="1"/>
  <c r="CJ13" i="16" s="1"/>
  <c r="CK13" i="16" s="1"/>
  <c r="CJ60" i="16" a="1"/>
  <c r="CJ60" i="16" s="1"/>
  <c r="CK60" i="16" s="1"/>
  <c r="CJ165" i="16" a="1"/>
  <c r="CJ165" i="16" s="1"/>
  <c r="CK165" i="16" s="1"/>
  <c r="CJ304" i="16" a="1"/>
  <c r="CJ304" i="16" s="1"/>
  <c r="CK304" i="16" s="1"/>
  <c r="CJ403" i="16" a="1"/>
  <c r="CJ403" i="16" s="1"/>
  <c r="CK403" i="16" s="1"/>
  <c r="CJ84" i="16" a="1"/>
  <c r="CJ84" i="16" s="1"/>
  <c r="CK84" i="16" s="1"/>
  <c r="CJ396" i="16" a="1"/>
  <c r="CJ396" i="16" s="1"/>
  <c r="CK396" i="16" s="1"/>
  <c r="CJ359" i="16" a="1"/>
  <c r="CJ359" i="16" s="1"/>
  <c r="CK359" i="16" s="1"/>
  <c r="CJ80" i="16" a="1"/>
  <c r="CJ80" i="16" s="1"/>
  <c r="CK80" i="16" s="1"/>
  <c r="CJ191" i="16" a="1"/>
  <c r="CJ191" i="16" s="1"/>
  <c r="CK191" i="16" s="1"/>
  <c r="CJ257" i="16" a="1"/>
  <c r="CJ257" i="16" s="1"/>
  <c r="CK257" i="16" s="1"/>
  <c r="CJ22" i="16" a="1"/>
  <c r="CJ22" i="16" s="1"/>
  <c r="CK22" i="16" s="1"/>
  <c r="CJ20" i="16" a="1"/>
  <c r="CJ20" i="16" s="1"/>
  <c r="CK20" i="16" s="1"/>
  <c r="CJ29" i="16" a="1"/>
  <c r="CJ29" i="16" s="1"/>
  <c r="CK29" i="16" s="1"/>
  <c r="CJ129" i="16" a="1"/>
  <c r="CJ129" i="16" s="1"/>
  <c r="CK129" i="16" s="1"/>
  <c r="CJ262" i="16" a="1"/>
  <c r="CJ262" i="16" s="1"/>
  <c r="CK262" i="16" s="1"/>
  <c r="CJ144" i="16" a="1"/>
  <c r="CJ144" i="16" s="1"/>
  <c r="CK144" i="16" s="1"/>
  <c r="CJ440" i="16" a="1"/>
  <c r="CJ440" i="16" s="1"/>
  <c r="CK440" i="16" s="1"/>
  <c r="CJ164" i="16" a="1"/>
  <c r="CJ164" i="16" s="1"/>
  <c r="CK164" i="16" s="1"/>
  <c r="CJ401" i="16" a="1"/>
  <c r="CJ401" i="16" s="1"/>
  <c r="CK401" i="16" s="1"/>
  <c r="CJ407" i="16" a="1"/>
  <c r="CJ407" i="16" s="1"/>
  <c r="CK407" i="16" s="1"/>
  <c r="CJ115" i="16" a="1"/>
  <c r="CJ115" i="16" s="1"/>
  <c r="CK115" i="16" s="1"/>
  <c r="CJ125" i="16" a="1"/>
  <c r="CJ125" i="16" s="1"/>
  <c r="CK125" i="16" s="1"/>
  <c r="CJ210" i="16" a="1"/>
  <c r="CJ210" i="16" s="1"/>
  <c r="CK210" i="16" s="1"/>
  <c r="CJ497" i="16" a="1"/>
  <c r="CJ497" i="16" s="1"/>
  <c r="CK497" i="16" s="1"/>
  <c r="CJ278" i="16" a="1"/>
  <c r="CJ278" i="16" s="1"/>
  <c r="CK278" i="16" s="1"/>
  <c r="CJ14" i="16" a="1"/>
  <c r="CJ14" i="16" s="1"/>
  <c r="CK14" i="16" s="1"/>
  <c r="CJ194" i="16" a="1"/>
  <c r="CJ194" i="16" s="1"/>
  <c r="CK194" i="16" s="1"/>
  <c r="CJ62" i="16" a="1"/>
  <c r="CJ62" i="16" s="1"/>
  <c r="CK62" i="16" s="1"/>
  <c r="CJ345" i="16" a="1"/>
  <c r="CJ345" i="16" s="1"/>
  <c r="CK345" i="16" s="1"/>
  <c r="CJ283" i="16" a="1"/>
  <c r="CJ283" i="16" s="1"/>
  <c r="CK283" i="16" s="1"/>
  <c r="CJ329" i="16" a="1"/>
  <c r="CJ329" i="16" s="1"/>
  <c r="CK329" i="16" s="1"/>
  <c r="CJ309" i="16" a="1"/>
  <c r="CJ309" i="16" s="1"/>
  <c r="CK309" i="16" s="1"/>
  <c r="CJ45" i="16" a="1"/>
  <c r="CJ45" i="16" s="1"/>
  <c r="CK45" i="16" s="1"/>
  <c r="CJ21" i="16" a="1"/>
  <c r="CJ21" i="16" s="1"/>
  <c r="CK21" i="16" s="1"/>
  <c r="CJ374" i="16" a="1"/>
  <c r="CJ374" i="16" s="1"/>
  <c r="CK374" i="16" s="1"/>
  <c r="CJ25" i="16" a="1"/>
  <c r="CJ25" i="16" s="1"/>
  <c r="CK25" i="16" s="1"/>
  <c r="CJ438" i="16" a="1"/>
  <c r="CJ438" i="16" s="1"/>
  <c r="CK438" i="16" s="1"/>
  <c r="CJ489" i="16" a="1"/>
  <c r="CJ489" i="16" s="1"/>
  <c r="CK489" i="16" s="1"/>
  <c r="CJ184" i="16" a="1"/>
  <c r="CJ184" i="16" s="1"/>
  <c r="CK184" i="16" s="1"/>
  <c r="CJ71" i="16" a="1"/>
  <c r="CJ71" i="16" s="1"/>
  <c r="CK71" i="16" s="1"/>
  <c r="CJ414" i="16" a="1"/>
  <c r="CJ414" i="16" s="1"/>
  <c r="CK414" i="16" s="1"/>
  <c r="CJ293" i="16" a="1"/>
  <c r="CJ293" i="16" s="1"/>
  <c r="CK293" i="16" s="1"/>
  <c r="CJ286" i="16" a="1"/>
  <c r="CJ286" i="16" s="1"/>
  <c r="CK286" i="16" s="1"/>
  <c r="CJ500" i="16" a="1"/>
  <c r="CJ500" i="16" s="1"/>
  <c r="CK500" i="16" s="1"/>
  <c r="CJ137" i="16" a="1"/>
  <c r="CJ137" i="16" s="1"/>
  <c r="CK137" i="16" s="1"/>
  <c r="CJ314" i="16" a="1"/>
  <c r="CJ314" i="16" s="1"/>
  <c r="CK314" i="16" s="1"/>
  <c r="CJ92" i="16" a="1"/>
  <c r="CJ92" i="16" s="1"/>
  <c r="CK92" i="16" s="1"/>
  <c r="CJ187" i="16" a="1"/>
  <c r="CJ187" i="16" s="1"/>
  <c r="CK187" i="16" s="1"/>
  <c r="BY319" i="16"/>
  <c r="BY251" i="16"/>
  <c r="BY390" i="16"/>
  <c r="BY71" i="16"/>
  <c r="BY176" i="16"/>
  <c r="BY130" i="16"/>
  <c r="BQ11" i="16"/>
  <c r="BO12" i="16"/>
  <c r="BI13" i="16"/>
  <c r="BM12" i="16"/>
  <c r="BL12" i="16"/>
  <c r="BP12" i="16"/>
  <c r="BJ12" i="16"/>
  <c r="BK12" i="16" s="1"/>
  <c r="BN12" i="16"/>
  <c r="CS2" i="16"/>
  <c r="CP2" i="16"/>
  <c r="F29" i="14"/>
  <c r="D30" i="14"/>
  <c r="E29" i="14"/>
  <c r="BR12" i="16" l="1"/>
  <c r="CP10" i="16"/>
  <c r="CQ9" i="16"/>
  <c r="CK8" i="16"/>
  <c r="CQ10" i="16"/>
  <c r="CR9" i="16"/>
  <c r="CP9" i="16"/>
  <c r="CR10" i="16"/>
  <c r="BI14" i="16"/>
  <c r="BJ13" i="16"/>
  <c r="BK13" i="16" s="1"/>
  <c r="BO13" i="16"/>
  <c r="BL13" i="16"/>
  <c r="BM13" i="16"/>
  <c r="BP13" i="16"/>
  <c r="BN13" i="16"/>
  <c r="BQ12" i="16"/>
  <c r="E30" i="14"/>
  <c r="D31" i="14"/>
  <c r="F30" i="14"/>
  <c r="BQ13" i="16" l="1"/>
  <c r="BR13" i="16"/>
  <c r="BJ14" i="16"/>
  <c r="BK14" i="16" s="1"/>
  <c r="BI15" i="16"/>
  <c r="BM14" i="16"/>
  <c r="BP14" i="16"/>
  <c r="BN14" i="16"/>
  <c r="BO14" i="16"/>
  <c r="BL14" i="16"/>
  <c r="E31" i="14"/>
  <c r="F31" i="14"/>
  <c r="D32" i="14"/>
  <c r="BQ14" i="16" l="1"/>
  <c r="BR14" i="16"/>
  <c r="BI16" i="16"/>
  <c r="BN15" i="16"/>
  <c r="BO15" i="16"/>
  <c r="BM15" i="16"/>
  <c r="BP15" i="16"/>
  <c r="BL15" i="16"/>
  <c r="BJ15" i="16"/>
  <c r="BK15" i="16" s="1"/>
  <c r="E32" i="14"/>
  <c r="F32" i="14"/>
  <c r="D33" i="14"/>
  <c r="BR15" i="16" l="1"/>
  <c r="BQ15" i="16"/>
  <c r="BM16" i="16"/>
  <c r="BO16" i="16"/>
  <c r="BL16" i="16"/>
  <c r="BJ16" i="16"/>
  <c r="BK16" i="16" s="1"/>
  <c r="BP16" i="16"/>
  <c r="BN16" i="16"/>
  <c r="BI17" i="16"/>
  <c r="D34" i="14"/>
  <c r="E33" i="14"/>
  <c r="F33" i="14"/>
  <c r="BQ16" i="16" l="1"/>
  <c r="BM17" i="16"/>
  <c r="BO17" i="16"/>
  <c r="BP17" i="16"/>
  <c r="BL17" i="16"/>
  <c r="BI18" i="16"/>
  <c r="BN17" i="16"/>
  <c r="BJ17" i="16"/>
  <c r="BK17" i="16" s="1"/>
  <c r="BR16" i="16"/>
  <c r="F34" i="14"/>
  <c r="D35" i="14"/>
  <c r="E34" i="14"/>
  <c r="BL18" i="16" l="1"/>
  <c r="BJ18" i="16"/>
  <c r="BK18" i="16" s="1"/>
  <c r="BO18" i="16"/>
  <c r="BP18" i="16"/>
  <c r="BI19" i="16"/>
  <c r="BM18" i="16"/>
  <c r="BN18" i="16"/>
  <c r="BQ17" i="16"/>
  <c r="BR17" i="16"/>
  <c r="F35" i="14"/>
  <c r="E35" i="14"/>
  <c r="D36" i="14"/>
  <c r="BR18" i="16" l="1"/>
  <c r="BI20" i="16"/>
  <c r="BJ19" i="16"/>
  <c r="BK19" i="16" s="1"/>
  <c r="BM19" i="16"/>
  <c r="BN19" i="16"/>
  <c r="BL19" i="16"/>
  <c r="BO19" i="16"/>
  <c r="BP19" i="16"/>
  <c r="BQ18" i="16"/>
  <c r="F36" i="14"/>
  <c r="D37" i="14"/>
  <c r="E36" i="14"/>
  <c r="BQ19" i="16" l="1"/>
  <c r="BR19" i="16"/>
  <c r="BN20" i="16"/>
  <c r="BO20" i="16"/>
  <c r="BI21" i="16"/>
  <c r="BL20" i="16"/>
  <c r="BM20" i="16"/>
  <c r="BJ20" i="16"/>
  <c r="BK20" i="16" s="1"/>
  <c r="BP20" i="16"/>
  <c r="F37" i="14"/>
  <c r="D38" i="14"/>
  <c r="E37" i="14"/>
  <c r="BR20" i="16" l="1"/>
  <c r="BM21" i="16"/>
  <c r="BJ21" i="16"/>
  <c r="BK21" i="16" s="1"/>
  <c r="BO21" i="16"/>
  <c r="BL21" i="16"/>
  <c r="BI22" i="16"/>
  <c r="BN21" i="16"/>
  <c r="BP21" i="16"/>
  <c r="BQ20" i="16"/>
  <c r="E38" i="14"/>
  <c r="D39" i="14"/>
  <c r="F38" i="14"/>
  <c r="BI23" i="16" l="1"/>
  <c r="BO22" i="16"/>
  <c r="BN22" i="16"/>
  <c r="BL22" i="16"/>
  <c r="BM22" i="16"/>
  <c r="BJ22" i="16"/>
  <c r="BK22" i="16" s="1"/>
  <c r="BP22" i="16"/>
  <c r="BQ21" i="16"/>
  <c r="BR21" i="16"/>
  <c r="F39" i="14"/>
  <c r="D40" i="14"/>
  <c r="E39" i="14"/>
  <c r="BR22" i="16" l="1"/>
  <c r="BO23" i="16"/>
  <c r="BJ23" i="16"/>
  <c r="BK23" i="16" s="1"/>
  <c r="BM23" i="16"/>
  <c r="BI24" i="16"/>
  <c r="BN23" i="16"/>
  <c r="BP23" i="16"/>
  <c r="BL23" i="16"/>
  <c r="BQ22" i="16"/>
  <c r="F40" i="14"/>
  <c r="E40" i="14"/>
  <c r="D41" i="14"/>
  <c r="BR23" i="16" l="1"/>
  <c r="BM24" i="16"/>
  <c r="BP24" i="16"/>
  <c r="BO24" i="16"/>
  <c r="BN24" i="16"/>
  <c r="BL24" i="16"/>
  <c r="BJ24" i="16"/>
  <c r="BK24" i="16" s="1"/>
  <c r="BI25" i="16"/>
  <c r="BQ23" i="16"/>
  <c r="D42" i="14"/>
  <c r="E41" i="14"/>
  <c r="F41" i="14"/>
  <c r="BQ24" i="16" l="1"/>
  <c r="BO25" i="16"/>
  <c r="BJ25" i="16"/>
  <c r="BK25" i="16" s="1"/>
  <c r="BL25" i="16"/>
  <c r="BN25" i="16"/>
  <c r="BM25" i="16"/>
  <c r="BI26" i="16"/>
  <c r="BP25" i="16"/>
  <c r="BR24" i="16"/>
  <c r="F42" i="14"/>
  <c r="D43" i="14"/>
  <c r="E42" i="14"/>
  <c r="BR25" i="16" l="1"/>
  <c r="BO26" i="16"/>
  <c r="BN26" i="16"/>
  <c r="BM26" i="16"/>
  <c r="BP26" i="16"/>
  <c r="BL26" i="16"/>
  <c r="BI27" i="16"/>
  <c r="BJ26" i="16"/>
  <c r="BK26" i="16" s="1"/>
  <c r="BQ25" i="16"/>
  <c r="F43" i="14"/>
  <c r="D44" i="14"/>
  <c r="E43" i="14"/>
  <c r="BR26" i="16" l="1"/>
  <c r="BP27" i="16"/>
  <c r="BN27" i="16"/>
  <c r="BM27" i="16"/>
  <c r="BO27" i="16"/>
  <c r="BI28" i="16"/>
  <c r="BJ27" i="16"/>
  <c r="BK27" i="16" s="1"/>
  <c r="BL27" i="16"/>
  <c r="BQ26" i="16"/>
  <c r="E44" i="14"/>
  <c r="F44" i="14"/>
  <c r="D45" i="14"/>
  <c r="BQ27" i="16" l="1"/>
  <c r="BR27" i="16"/>
  <c r="BJ28" i="16"/>
  <c r="BK28" i="16" s="1"/>
  <c r="BL28" i="16"/>
  <c r="BP28" i="16"/>
  <c r="BI29" i="16"/>
  <c r="BO28" i="16"/>
  <c r="BM28" i="16"/>
  <c r="BN28" i="16"/>
  <c r="F45" i="14"/>
  <c r="D46" i="14"/>
  <c r="E45" i="14"/>
  <c r="BR28" i="16" l="1"/>
  <c r="BQ28" i="16"/>
  <c r="BJ29" i="16"/>
  <c r="BK29" i="16" s="1"/>
  <c r="BP29" i="16"/>
  <c r="BN29" i="16"/>
  <c r="BO29" i="16"/>
  <c r="BI30" i="16"/>
  <c r="BL29" i="16"/>
  <c r="BM29" i="16"/>
  <c r="E46" i="14"/>
  <c r="F46" i="14"/>
  <c r="D47" i="14"/>
  <c r="BR29" i="16" l="1"/>
  <c r="BQ29" i="16"/>
  <c r="BL30" i="16"/>
  <c r="BN30" i="16"/>
  <c r="BO30" i="16"/>
  <c r="BM30" i="16"/>
  <c r="BI31" i="16"/>
  <c r="BP30" i="16"/>
  <c r="BJ30" i="16"/>
  <c r="BK30" i="16" s="1"/>
  <c r="E47" i="14"/>
  <c r="F47" i="14"/>
  <c r="D48" i="14"/>
  <c r="BR30" i="16" l="1"/>
  <c r="BO31" i="16"/>
  <c r="BL31" i="16"/>
  <c r="BJ31" i="16"/>
  <c r="BK31" i="16" s="1"/>
  <c r="BI32" i="16"/>
  <c r="BP31" i="16"/>
  <c r="BN31" i="16"/>
  <c r="BM31" i="16"/>
  <c r="BQ30" i="16"/>
  <c r="E48" i="14"/>
  <c r="F48" i="14"/>
  <c r="D49" i="14"/>
  <c r="BJ32" i="16" l="1"/>
  <c r="BK32" i="16" s="1"/>
  <c r="BI33" i="16"/>
  <c r="BP32" i="16"/>
  <c r="BO32" i="16"/>
  <c r="BL32" i="16"/>
  <c r="BM32" i="16"/>
  <c r="BN32" i="16"/>
  <c r="BR31" i="16"/>
  <c r="BQ31" i="16"/>
  <c r="D50" i="14"/>
  <c r="E49" i="14"/>
  <c r="F49" i="14"/>
  <c r="BQ32" i="16" l="1"/>
  <c r="BR32" i="16"/>
  <c r="BL33" i="16"/>
  <c r="BJ33" i="16"/>
  <c r="BK33" i="16" s="1"/>
  <c r="BP33" i="16"/>
  <c r="BN33" i="16"/>
  <c r="BM33" i="16"/>
  <c r="BI34" i="16"/>
  <c r="BO33" i="16"/>
  <c r="F50" i="14"/>
  <c r="D51" i="14"/>
  <c r="E50" i="14"/>
  <c r="BQ33" i="16" l="1"/>
  <c r="BM34" i="16"/>
  <c r="BL34" i="16"/>
  <c r="BJ34" i="16"/>
  <c r="BK34" i="16" s="1"/>
  <c r="BP34" i="16"/>
  <c r="BN34" i="16"/>
  <c r="BI35" i="16"/>
  <c r="BO34" i="16"/>
  <c r="BR33" i="16"/>
  <c r="E51" i="14"/>
  <c r="F51" i="14"/>
  <c r="D52" i="14"/>
  <c r="BL35" i="16" l="1"/>
  <c r="BN35" i="16"/>
  <c r="BJ35" i="16"/>
  <c r="BK35" i="16" s="1"/>
  <c r="BP35" i="16"/>
  <c r="BO35" i="16"/>
  <c r="BM35" i="16"/>
  <c r="BI36" i="16"/>
  <c r="BQ34" i="16"/>
  <c r="BR34" i="16"/>
  <c r="E52" i="14"/>
  <c r="F52" i="14"/>
  <c r="D53" i="14"/>
  <c r="BR35" i="16" l="1"/>
  <c r="BI37" i="16"/>
  <c r="BP36" i="16"/>
  <c r="BL36" i="16"/>
  <c r="BJ36" i="16"/>
  <c r="BK36" i="16" s="1"/>
  <c r="BN36" i="16"/>
  <c r="BM36" i="16"/>
  <c r="BO36" i="16"/>
  <c r="BQ35" i="16"/>
  <c r="F53" i="14"/>
  <c r="D54" i="14"/>
  <c r="E53" i="14"/>
  <c r="BQ36" i="16" l="1"/>
  <c r="BR36" i="16"/>
  <c r="BL37" i="16"/>
  <c r="BO37" i="16"/>
  <c r="BI38" i="16"/>
  <c r="BM37" i="16"/>
  <c r="BJ37" i="16"/>
  <c r="BK37" i="16" s="1"/>
  <c r="BN37" i="16"/>
  <c r="BP37" i="16"/>
  <c r="E54" i="14"/>
  <c r="F54" i="14"/>
  <c r="D55" i="14"/>
  <c r="BR37" i="16" l="1"/>
  <c r="BJ38" i="16"/>
  <c r="BK38" i="16" s="1"/>
  <c r="BM38" i="16"/>
  <c r="BI39" i="16"/>
  <c r="BL38" i="16"/>
  <c r="BO38" i="16"/>
  <c r="BN38" i="16"/>
  <c r="BP38" i="16"/>
  <c r="BQ37" i="16"/>
  <c r="E55" i="14"/>
  <c r="D56" i="14"/>
  <c r="F55" i="14"/>
  <c r="BQ38" i="16" l="1"/>
  <c r="BM39" i="16"/>
  <c r="BO39" i="16"/>
  <c r="BJ39" i="16"/>
  <c r="BK39" i="16" s="1"/>
  <c r="BP39" i="16"/>
  <c r="BL39" i="16"/>
  <c r="BN39" i="16"/>
  <c r="BI40" i="16"/>
  <c r="BR38" i="16"/>
  <c r="E56" i="14"/>
  <c r="F56" i="14"/>
  <c r="D57" i="14"/>
  <c r="BM40" i="16" l="1"/>
  <c r="BI41" i="16"/>
  <c r="BL40" i="16"/>
  <c r="BJ40" i="16"/>
  <c r="BK40" i="16" s="1"/>
  <c r="BO40" i="16"/>
  <c r="BP40" i="16"/>
  <c r="BN40" i="16"/>
  <c r="BQ39" i="16"/>
  <c r="BR39" i="16"/>
  <c r="D58" i="14"/>
  <c r="E57" i="14"/>
  <c r="F57" i="14"/>
  <c r="BQ40" i="16" l="1"/>
  <c r="BI42" i="16"/>
  <c r="BO41" i="16"/>
  <c r="BN41" i="16"/>
  <c r="BP41" i="16"/>
  <c r="BJ41" i="16"/>
  <c r="BK41" i="16" s="1"/>
  <c r="BL41" i="16"/>
  <c r="BM41" i="16"/>
  <c r="BR40" i="16"/>
  <c r="F58" i="14"/>
  <c r="D59" i="14"/>
  <c r="E58" i="14"/>
  <c r="BR41" i="16" l="1"/>
  <c r="BQ41" i="16"/>
  <c r="BI43" i="16"/>
  <c r="BJ42" i="16"/>
  <c r="BK42" i="16" s="1"/>
  <c r="BN42" i="16"/>
  <c r="BL42" i="16"/>
  <c r="BO42" i="16"/>
  <c r="BP42" i="16"/>
  <c r="BM42" i="16"/>
  <c r="F59" i="14"/>
  <c r="D60" i="14"/>
  <c r="E59" i="14"/>
  <c r="BR42" i="16" l="1"/>
  <c r="BQ42" i="16"/>
  <c r="BL43" i="16"/>
  <c r="BI44" i="16"/>
  <c r="BM43" i="16"/>
  <c r="BJ43" i="16"/>
  <c r="BK43" i="16" s="1"/>
  <c r="BP43" i="16"/>
  <c r="BO43" i="16"/>
  <c r="BN43" i="16"/>
  <c r="F60" i="14"/>
  <c r="E60" i="14"/>
  <c r="D61" i="14"/>
  <c r="BR43" i="16" l="1"/>
  <c r="BI45" i="16"/>
  <c r="BO44" i="16"/>
  <c r="BL44" i="16"/>
  <c r="BJ44" i="16"/>
  <c r="BK44" i="16" s="1"/>
  <c r="BN44" i="16"/>
  <c r="BP44" i="16"/>
  <c r="BM44" i="16"/>
  <c r="BQ43" i="16"/>
  <c r="F61" i="14"/>
  <c r="D62" i="14"/>
  <c r="E61" i="14"/>
  <c r="BR44" i="16" l="1"/>
  <c r="BQ44" i="16"/>
  <c r="BI46" i="16"/>
  <c r="BL45" i="16"/>
  <c r="BN45" i="16"/>
  <c r="BO45" i="16"/>
  <c r="BM45" i="16"/>
  <c r="BP45" i="16"/>
  <c r="BJ45" i="16"/>
  <c r="BK45" i="16" s="1"/>
  <c r="E62" i="14"/>
  <c r="D63" i="14"/>
  <c r="F62" i="14"/>
  <c r="BR45" i="16" l="1"/>
  <c r="BQ45" i="16"/>
  <c r="BP46" i="16"/>
  <c r="BJ46" i="16"/>
  <c r="BK46" i="16" s="1"/>
  <c r="BI47" i="16"/>
  <c r="BN46" i="16"/>
  <c r="BL46" i="16"/>
  <c r="BO46" i="16"/>
  <c r="BM46" i="16"/>
  <c r="E63" i="14"/>
  <c r="F63" i="14"/>
  <c r="D64" i="14"/>
  <c r="BQ46" i="16" l="1"/>
  <c r="BP47" i="16"/>
  <c r="BI48" i="16"/>
  <c r="BN47" i="16"/>
  <c r="BO47" i="16"/>
  <c r="BJ47" i="16"/>
  <c r="BK47" i="16" s="1"/>
  <c r="BM47" i="16"/>
  <c r="BL47" i="16"/>
  <c r="BR46" i="16"/>
  <c r="F64" i="14"/>
  <c r="E64" i="14"/>
  <c r="D65" i="14"/>
  <c r="BR47" i="16" l="1"/>
  <c r="BQ47" i="16"/>
  <c r="BM48" i="16"/>
  <c r="BN48" i="16"/>
  <c r="BO48" i="16"/>
  <c r="BL48" i="16"/>
  <c r="BI49" i="16"/>
  <c r="BP48" i="16"/>
  <c r="BJ48" i="16"/>
  <c r="BK48" i="16" s="1"/>
  <c r="D66" i="14"/>
  <c r="E65" i="14"/>
  <c r="F65" i="14"/>
  <c r="BL49" i="16" l="1"/>
  <c r="BI50" i="16"/>
  <c r="BO49" i="16"/>
  <c r="BJ49" i="16"/>
  <c r="BK49" i="16" s="1"/>
  <c r="BM49" i="16"/>
  <c r="BN49" i="16"/>
  <c r="BP49" i="16"/>
  <c r="BQ48" i="16"/>
  <c r="BR48" i="16"/>
  <c r="F66" i="14"/>
  <c r="D67" i="14"/>
  <c r="E66" i="14"/>
  <c r="BR49" i="16" l="1"/>
  <c r="BQ49" i="16"/>
  <c r="BN50" i="16"/>
  <c r="BI51" i="16"/>
  <c r="BM50" i="16"/>
  <c r="BL50" i="16"/>
  <c r="BO50" i="16"/>
  <c r="BJ50" i="16"/>
  <c r="BK50" i="16" s="1"/>
  <c r="BP50" i="16"/>
  <c r="F67" i="14"/>
  <c r="D68" i="14"/>
  <c r="E67" i="14"/>
  <c r="BR50" i="16" l="1"/>
  <c r="BQ50" i="16"/>
  <c r="BL51" i="16"/>
  <c r="BO51" i="16"/>
  <c r="BJ51" i="16"/>
  <c r="BK51" i="16" s="1"/>
  <c r="BM51" i="16"/>
  <c r="BP51" i="16"/>
  <c r="BI52" i="16"/>
  <c r="BN51" i="16"/>
  <c r="F68" i="14"/>
  <c r="D69" i="14"/>
  <c r="E68" i="14"/>
  <c r="BN52" i="16" l="1"/>
  <c r="BI53" i="16"/>
  <c r="BL52" i="16"/>
  <c r="BM52" i="16"/>
  <c r="BO52" i="16"/>
  <c r="BP52" i="16"/>
  <c r="BJ52" i="16"/>
  <c r="BK52" i="16" s="1"/>
  <c r="BR51" i="16"/>
  <c r="BQ51" i="16"/>
  <c r="F69" i="14"/>
  <c r="D70" i="14"/>
  <c r="E69" i="14"/>
  <c r="BQ52" i="16" l="1"/>
  <c r="BR52" i="16"/>
  <c r="BJ53" i="16"/>
  <c r="BK53" i="16" s="1"/>
  <c r="BM53" i="16"/>
  <c r="BN53" i="16"/>
  <c r="BL53" i="16"/>
  <c r="BO53" i="16"/>
  <c r="BI54" i="16"/>
  <c r="BP53" i="16"/>
  <c r="E70" i="14"/>
  <c r="D71" i="14"/>
  <c r="F70" i="14"/>
  <c r="BM54" i="16" l="1"/>
  <c r="BN54" i="16"/>
  <c r="BP54" i="16"/>
  <c r="BO54" i="16"/>
  <c r="BI55" i="16"/>
  <c r="BJ54" i="16"/>
  <c r="BK54" i="16" s="1"/>
  <c r="BL54" i="16"/>
  <c r="BQ53" i="16"/>
  <c r="BR53" i="16"/>
  <c r="D72" i="14"/>
  <c r="E71" i="14"/>
  <c r="F71" i="14"/>
  <c r="BQ54" i="16" l="1"/>
  <c r="BL55" i="16"/>
  <c r="BI56" i="16"/>
  <c r="BO55" i="16"/>
  <c r="BJ55" i="16"/>
  <c r="BK55" i="16" s="1"/>
  <c r="BP55" i="16"/>
  <c r="BM55" i="16"/>
  <c r="BN55" i="16"/>
  <c r="BR54" i="16"/>
  <c r="E72" i="14"/>
  <c r="F72" i="14"/>
  <c r="D73" i="14"/>
  <c r="BQ55" i="16" l="1"/>
  <c r="BM56" i="16"/>
  <c r="BO56" i="16"/>
  <c r="BL56" i="16"/>
  <c r="BJ56" i="16"/>
  <c r="BK56" i="16" s="1"/>
  <c r="BN56" i="16"/>
  <c r="BP56" i="16"/>
  <c r="BI57" i="16"/>
  <c r="BR55" i="16"/>
  <c r="D74" i="14"/>
  <c r="E73" i="14"/>
  <c r="F73" i="14"/>
  <c r="BQ56" i="16" l="1"/>
  <c r="BL57" i="16"/>
  <c r="BN57" i="16"/>
  <c r="BI58" i="16"/>
  <c r="BJ57" i="16"/>
  <c r="BK57" i="16" s="1"/>
  <c r="BP57" i="16"/>
  <c r="BO57" i="16"/>
  <c r="BM57" i="16"/>
  <c r="BR56" i="16"/>
  <c r="F74" i="14"/>
  <c r="D75" i="14"/>
  <c r="E74" i="14"/>
  <c r="BR57" i="16" l="1"/>
  <c r="BL58" i="16"/>
  <c r="BO58" i="16"/>
  <c r="BP58" i="16"/>
  <c r="BJ58" i="16"/>
  <c r="BK58" i="16" s="1"/>
  <c r="BI59" i="16"/>
  <c r="BN58" i="16"/>
  <c r="BM58" i="16"/>
  <c r="BQ57" i="16"/>
  <c r="F75" i="14"/>
  <c r="E75" i="14"/>
  <c r="D76" i="14"/>
  <c r="BR58" i="16" l="1"/>
  <c r="BQ58" i="16"/>
  <c r="BL59" i="16"/>
  <c r="BM59" i="16"/>
  <c r="BO59" i="16"/>
  <c r="BN59" i="16"/>
  <c r="BJ59" i="16"/>
  <c r="BK59" i="16" s="1"/>
  <c r="BI60" i="16"/>
  <c r="BP59" i="16"/>
  <c r="F76" i="14"/>
  <c r="D77" i="14"/>
  <c r="E76" i="14"/>
  <c r="BQ59" i="16" l="1"/>
  <c r="BR59" i="16"/>
  <c r="BM60" i="16"/>
  <c r="BJ60" i="16"/>
  <c r="BK60" i="16" s="1"/>
  <c r="BN60" i="16"/>
  <c r="BI61" i="16"/>
  <c r="BL60" i="16"/>
  <c r="BO60" i="16"/>
  <c r="BP60" i="16"/>
  <c r="F77" i="14"/>
  <c r="D78" i="14"/>
  <c r="E77" i="14"/>
  <c r="BI62" i="16" l="1"/>
  <c r="BP61" i="16"/>
  <c r="BL61" i="16"/>
  <c r="BO61" i="16"/>
  <c r="BJ61" i="16"/>
  <c r="BK61" i="16" s="1"/>
  <c r="BN61" i="16"/>
  <c r="BM61" i="16"/>
  <c r="BQ60" i="16"/>
  <c r="BR60" i="16"/>
  <c r="E78" i="14"/>
  <c r="F78" i="14"/>
  <c r="D79" i="14"/>
  <c r="BQ61" i="16" l="1"/>
  <c r="BR61" i="16"/>
  <c r="BP62" i="16"/>
  <c r="BI63" i="16"/>
  <c r="BN62" i="16"/>
  <c r="BM62" i="16"/>
  <c r="BJ62" i="16"/>
  <c r="BK62" i="16" s="1"/>
  <c r="BL62" i="16"/>
  <c r="BO62" i="16"/>
  <c r="F79" i="14"/>
  <c r="E79" i="14"/>
  <c r="D80" i="14"/>
  <c r="BQ62" i="16" l="1"/>
  <c r="BR62" i="16"/>
  <c r="BI64" i="16"/>
  <c r="BO63" i="16"/>
  <c r="BL63" i="16"/>
  <c r="BN63" i="16"/>
  <c r="BJ63" i="16"/>
  <c r="BK63" i="16" s="1"/>
  <c r="BP63" i="16"/>
  <c r="BM63" i="16"/>
  <c r="F80" i="14"/>
  <c r="E80" i="14"/>
  <c r="BR63" i="16" l="1"/>
  <c r="BQ63" i="16"/>
  <c r="BL64" i="16"/>
  <c r="BI65" i="16"/>
  <c r="BP64" i="16"/>
  <c r="BM64" i="16"/>
  <c r="BN64" i="16"/>
  <c r="BO64" i="16"/>
  <c r="BJ64" i="16"/>
  <c r="BK64" i="16" s="1"/>
  <c r="G66" i="1"/>
  <c r="G67" i="1"/>
  <c r="G68" i="1"/>
  <c r="G69" i="1"/>
  <c r="G70" i="1"/>
  <c r="U371" i="2"/>
  <c r="U404" i="2" s="1"/>
  <c r="Q321" i="2"/>
  <c r="U369" i="2"/>
  <c r="BQ64" i="16" l="1"/>
  <c r="BR64" i="16"/>
  <c r="BI66" i="16"/>
  <c r="BO65" i="16"/>
  <c r="BJ65" i="16"/>
  <c r="BK65" i="16" s="1"/>
  <c r="BP65" i="16"/>
  <c r="BN65" i="16"/>
  <c r="BL65" i="16"/>
  <c r="BM65" i="16"/>
  <c r="U383" i="2"/>
  <c r="U373" i="2"/>
  <c r="U406" i="2" s="1"/>
  <c r="Q371" i="2"/>
  <c r="Q404" i="2" s="1"/>
  <c r="Q369" i="2"/>
  <c r="BR65" i="16" l="1"/>
  <c r="BQ65" i="16"/>
  <c r="BN66" i="16"/>
  <c r="BP66" i="16"/>
  <c r="BJ66" i="16"/>
  <c r="BK66" i="16" s="1"/>
  <c r="BM66" i="16"/>
  <c r="BI67" i="16"/>
  <c r="BL66" i="16"/>
  <c r="BO66" i="16"/>
  <c r="U375" i="2"/>
  <c r="U408" i="2" s="1"/>
  <c r="Q373" i="2"/>
  <c r="BQ66" i="16" l="1"/>
  <c r="BR66" i="16"/>
  <c r="BN67" i="16"/>
  <c r="BJ67" i="16"/>
  <c r="BK67" i="16" s="1"/>
  <c r="BP67" i="16"/>
  <c r="BI68" i="16"/>
  <c r="BO67" i="16"/>
  <c r="BM67" i="16"/>
  <c r="BL67" i="16"/>
  <c r="Q375" i="2"/>
  <c r="Q377" i="2" s="1"/>
  <c r="Q395" i="2" s="1"/>
  <c r="Q406" i="2"/>
  <c r="Q408" i="2"/>
  <c r="Q410" i="2" s="1"/>
  <c r="U377" i="2"/>
  <c r="U395" i="2" s="1"/>
  <c r="U410" i="2"/>
  <c r="BQ67" i="16" l="1"/>
  <c r="BR67" i="16"/>
  <c r="BN68" i="16"/>
  <c r="BJ68" i="16"/>
  <c r="BK68" i="16" s="1"/>
  <c r="BP68" i="16"/>
  <c r="BO68" i="16"/>
  <c r="BL68" i="16"/>
  <c r="BI69" i="16"/>
  <c r="BM68" i="16"/>
  <c r="J21" i="1"/>
  <c r="J24" i="1"/>
  <c r="O14" i="1"/>
  <c r="O13" i="1"/>
  <c r="C6" i="12"/>
  <c r="C5" i="12"/>
  <c r="C4" i="12"/>
  <c r="BR68" i="16" l="1"/>
  <c r="BO69" i="16"/>
  <c r="BI70" i="16"/>
  <c r="BL69" i="16"/>
  <c r="BM69" i="16"/>
  <c r="BN69" i="16"/>
  <c r="BJ69" i="16"/>
  <c r="BK69" i="16" s="1"/>
  <c r="BP69" i="16"/>
  <c r="BQ68" i="16"/>
  <c r="BC6" i="5"/>
  <c r="BD6" i="5"/>
  <c r="BC7" i="5"/>
  <c r="BD7" i="5"/>
  <c r="BC8" i="5"/>
  <c r="BD8" i="5"/>
  <c r="BC9" i="5"/>
  <c r="BD9" i="5"/>
  <c r="BC10" i="5"/>
  <c r="BD10" i="5"/>
  <c r="BC11" i="5"/>
  <c r="BD11" i="5"/>
  <c r="BC12" i="5"/>
  <c r="BD12" i="5"/>
  <c r="BC13" i="5"/>
  <c r="BD13" i="5"/>
  <c r="BC15" i="5"/>
  <c r="BD15" i="5"/>
  <c r="BC16" i="5"/>
  <c r="BD16" i="5"/>
  <c r="BC17" i="5"/>
  <c r="BD17" i="5"/>
  <c r="BC18" i="5"/>
  <c r="BD18" i="5"/>
  <c r="BC19" i="5"/>
  <c r="BD19" i="5"/>
  <c r="BC20" i="5"/>
  <c r="BD20" i="5"/>
  <c r="BC21" i="5"/>
  <c r="BD21" i="5"/>
  <c r="BC22" i="5"/>
  <c r="BD22" i="5"/>
  <c r="BC23" i="5"/>
  <c r="BD23" i="5"/>
  <c r="BC24" i="5"/>
  <c r="BD24" i="5"/>
  <c r="BC25" i="5"/>
  <c r="BD25" i="5"/>
  <c r="BC26" i="5"/>
  <c r="BD26" i="5"/>
  <c r="BC27" i="5"/>
  <c r="BD27" i="5"/>
  <c r="BC28" i="5"/>
  <c r="BD28" i="5"/>
  <c r="BC29" i="5"/>
  <c r="BD29" i="5"/>
  <c r="BC30" i="5"/>
  <c r="BD30" i="5"/>
  <c r="BC31" i="5"/>
  <c r="BD31" i="5"/>
  <c r="BC32" i="5"/>
  <c r="BD32" i="5"/>
  <c r="BC33" i="5"/>
  <c r="BD33" i="5"/>
  <c r="BC34" i="5"/>
  <c r="BD34" i="5"/>
  <c r="BC35" i="5"/>
  <c r="BD35" i="5"/>
  <c r="BC36" i="5"/>
  <c r="BD36" i="5"/>
  <c r="BC37" i="5"/>
  <c r="BD37" i="5"/>
  <c r="BC38" i="5"/>
  <c r="BD38" i="5"/>
  <c r="BC39" i="5"/>
  <c r="BD39" i="5"/>
  <c r="BC40" i="5"/>
  <c r="BD40" i="5"/>
  <c r="BC41" i="5"/>
  <c r="BD41" i="5"/>
  <c r="BC42" i="5"/>
  <c r="BD42" i="5"/>
  <c r="BC43" i="5"/>
  <c r="BD43" i="5"/>
  <c r="BC44" i="5"/>
  <c r="BD44" i="5"/>
  <c r="BC45" i="5"/>
  <c r="BD45" i="5"/>
  <c r="BC46" i="5"/>
  <c r="BD46" i="5"/>
  <c r="BC47" i="5"/>
  <c r="BD47" i="5"/>
  <c r="BC48" i="5"/>
  <c r="BD48" i="5"/>
  <c r="BC49" i="5"/>
  <c r="BD49" i="5"/>
  <c r="BC50" i="5"/>
  <c r="BD50" i="5"/>
  <c r="BC51" i="5"/>
  <c r="BD51" i="5"/>
  <c r="BC52" i="5"/>
  <c r="BD52" i="5"/>
  <c r="BC53" i="5"/>
  <c r="BD53" i="5"/>
  <c r="BC54" i="5"/>
  <c r="BD54" i="5"/>
  <c r="BC55" i="5"/>
  <c r="BD55" i="5"/>
  <c r="BC56" i="5"/>
  <c r="BD56" i="5"/>
  <c r="BC57" i="5"/>
  <c r="BD57" i="5"/>
  <c r="BC58" i="5"/>
  <c r="BD58" i="5"/>
  <c r="BC59" i="5"/>
  <c r="BD59" i="5"/>
  <c r="BC60" i="5"/>
  <c r="BD60" i="5"/>
  <c r="BC61" i="5"/>
  <c r="BD61" i="5"/>
  <c r="BC62" i="5"/>
  <c r="BD62" i="5"/>
  <c r="BC63" i="5"/>
  <c r="BD63" i="5"/>
  <c r="BC64" i="5"/>
  <c r="BD64" i="5"/>
  <c r="BC65" i="5"/>
  <c r="BD65" i="5"/>
  <c r="BC66" i="5"/>
  <c r="BD66" i="5"/>
  <c r="BC67" i="5"/>
  <c r="BD67" i="5"/>
  <c r="BC68" i="5"/>
  <c r="BD68" i="5"/>
  <c r="BC69" i="5"/>
  <c r="BD69" i="5"/>
  <c r="BC70" i="5"/>
  <c r="BD70" i="5"/>
  <c r="BC71" i="5"/>
  <c r="BD71" i="5"/>
  <c r="BC72" i="5"/>
  <c r="BD72" i="5"/>
  <c r="BC73" i="5"/>
  <c r="BD73" i="5"/>
  <c r="BC74" i="5"/>
  <c r="BD74" i="5"/>
  <c r="BC75" i="5"/>
  <c r="BD75" i="5"/>
  <c r="BC76" i="5"/>
  <c r="BD76" i="5"/>
  <c r="BC77" i="5"/>
  <c r="BD77" i="5"/>
  <c r="BD5" i="5"/>
  <c r="BC5" i="5"/>
  <c r="AU6" i="5"/>
  <c r="AV6" i="5"/>
  <c r="AU7" i="5"/>
  <c r="AV7" i="5"/>
  <c r="AU8" i="5"/>
  <c r="AV8" i="5"/>
  <c r="AU9" i="5"/>
  <c r="AV9" i="5"/>
  <c r="AU10" i="5"/>
  <c r="AV10" i="5"/>
  <c r="AU11" i="5"/>
  <c r="AV11" i="5"/>
  <c r="AU12" i="5"/>
  <c r="AV12" i="5"/>
  <c r="AU13" i="5"/>
  <c r="AV13" i="5"/>
  <c r="AU15" i="5"/>
  <c r="AV15" i="5"/>
  <c r="AU16" i="5"/>
  <c r="AV16" i="5"/>
  <c r="AU17" i="5"/>
  <c r="AV17" i="5"/>
  <c r="AU18" i="5"/>
  <c r="AV18" i="5"/>
  <c r="AU19" i="5"/>
  <c r="AV19" i="5"/>
  <c r="AU20" i="5"/>
  <c r="AV20" i="5"/>
  <c r="AU21" i="5"/>
  <c r="AV21" i="5"/>
  <c r="AU22" i="5"/>
  <c r="AV22" i="5"/>
  <c r="AU23" i="5"/>
  <c r="AV23" i="5"/>
  <c r="AU24" i="5"/>
  <c r="AV24" i="5"/>
  <c r="AU25" i="5"/>
  <c r="AV25" i="5"/>
  <c r="AU26" i="5"/>
  <c r="AV26" i="5"/>
  <c r="AU27" i="5"/>
  <c r="AV27" i="5"/>
  <c r="AU28" i="5"/>
  <c r="AV28" i="5"/>
  <c r="AU29" i="5"/>
  <c r="AV29" i="5"/>
  <c r="AU30" i="5"/>
  <c r="AV30" i="5"/>
  <c r="AU31" i="5"/>
  <c r="AV31" i="5"/>
  <c r="AU32" i="5"/>
  <c r="AV32" i="5"/>
  <c r="AU33" i="5"/>
  <c r="AV33" i="5"/>
  <c r="AU34" i="5"/>
  <c r="AV34" i="5"/>
  <c r="AU35" i="5"/>
  <c r="AV35" i="5"/>
  <c r="AU36" i="5"/>
  <c r="AV36" i="5"/>
  <c r="AU37" i="5"/>
  <c r="AV37" i="5"/>
  <c r="AU38" i="5"/>
  <c r="AV38" i="5"/>
  <c r="AU39" i="5"/>
  <c r="AV39" i="5"/>
  <c r="AU40" i="5"/>
  <c r="AV40" i="5"/>
  <c r="AU41" i="5"/>
  <c r="AV41" i="5"/>
  <c r="AU42" i="5"/>
  <c r="AV42" i="5"/>
  <c r="AU43" i="5"/>
  <c r="AV43" i="5"/>
  <c r="AU44" i="5"/>
  <c r="AV44" i="5"/>
  <c r="AU45" i="5"/>
  <c r="AV45" i="5"/>
  <c r="AU46" i="5"/>
  <c r="AV46" i="5"/>
  <c r="AU47" i="5"/>
  <c r="AV47" i="5"/>
  <c r="AU48" i="5"/>
  <c r="AV48" i="5"/>
  <c r="AU49" i="5"/>
  <c r="AV49" i="5"/>
  <c r="AU50" i="5"/>
  <c r="AV50" i="5"/>
  <c r="AU51" i="5"/>
  <c r="AV51" i="5"/>
  <c r="AU52" i="5"/>
  <c r="AV52" i="5"/>
  <c r="AU53" i="5"/>
  <c r="AV53" i="5"/>
  <c r="AU54" i="5"/>
  <c r="AV54" i="5"/>
  <c r="AU55" i="5"/>
  <c r="AV55" i="5"/>
  <c r="AU56" i="5"/>
  <c r="AV56" i="5"/>
  <c r="AU57" i="5"/>
  <c r="AV57" i="5"/>
  <c r="AU58" i="5"/>
  <c r="AV58" i="5"/>
  <c r="AU59" i="5"/>
  <c r="AV59" i="5"/>
  <c r="AU60" i="5"/>
  <c r="AV60" i="5"/>
  <c r="AU61" i="5"/>
  <c r="AV61" i="5"/>
  <c r="AU62" i="5"/>
  <c r="AV62" i="5"/>
  <c r="AU63" i="5"/>
  <c r="AV63" i="5"/>
  <c r="AU64" i="5"/>
  <c r="AV64" i="5"/>
  <c r="AU65" i="5"/>
  <c r="AV65" i="5"/>
  <c r="AU66" i="5"/>
  <c r="AV66" i="5"/>
  <c r="AU67" i="5"/>
  <c r="AV67" i="5"/>
  <c r="AU68" i="5"/>
  <c r="AV68" i="5"/>
  <c r="AU69" i="5"/>
  <c r="AV69" i="5"/>
  <c r="AU70" i="5"/>
  <c r="AV70" i="5"/>
  <c r="AU71" i="5"/>
  <c r="AV71" i="5"/>
  <c r="AU72" i="5"/>
  <c r="AV72" i="5"/>
  <c r="AU73" i="5"/>
  <c r="AV73" i="5"/>
  <c r="AU74" i="5"/>
  <c r="AV74" i="5"/>
  <c r="AU75" i="5"/>
  <c r="AV75" i="5"/>
  <c r="AU76" i="5"/>
  <c r="AV76" i="5"/>
  <c r="AU77" i="5"/>
  <c r="AV77" i="5"/>
  <c r="AV5" i="5"/>
  <c r="AU5" i="5"/>
  <c r="AZ69" i="6"/>
  <c r="BA69" i="6"/>
  <c r="AZ70" i="6"/>
  <c r="BA70" i="6"/>
  <c r="AZ71" i="6"/>
  <c r="BA71" i="6"/>
  <c r="AZ72" i="6"/>
  <c r="BA72" i="6"/>
  <c r="AZ73" i="6"/>
  <c r="BA73" i="6"/>
  <c r="AZ74" i="6"/>
  <c r="BA74" i="6"/>
  <c r="AZ75" i="6"/>
  <c r="BA75" i="6"/>
  <c r="AZ76" i="6"/>
  <c r="BA76" i="6"/>
  <c r="AZ77" i="6"/>
  <c r="BA77" i="6"/>
  <c r="BA5" i="6"/>
  <c r="AZ5" i="6"/>
  <c r="BB5" i="6" s="1"/>
  <c r="AR69" i="6"/>
  <c r="AS69" i="6"/>
  <c r="AR70" i="6"/>
  <c r="AS70" i="6"/>
  <c r="AR71" i="6"/>
  <c r="AS71" i="6"/>
  <c r="AR72" i="6"/>
  <c r="AS72" i="6"/>
  <c r="AR73" i="6"/>
  <c r="AS73" i="6"/>
  <c r="AR74" i="6"/>
  <c r="AS74" i="6"/>
  <c r="AR75" i="6"/>
  <c r="AS75" i="6"/>
  <c r="AR76" i="6"/>
  <c r="AS76" i="6"/>
  <c r="AR77" i="6"/>
  <c r="AS77" i="6"/>
  <c r="AS5" i="6"/>
  <c r="AR5" i="6"/>
  <c r="BR69" i="16" l="1"/>
  <c r="BN70" i="16"/>
  <c r="BJ70" i="16"/>
  <c r="BK70" i="16" s="1"/>
  <c r="BO70" i="16"/>
  <c r="BP70" i="16"/>
  <c r="BI71" i="16"/>
  <c r="BL70" i="16"/>
  <c r="BM70" i="16"/>
  <c r="BQ69" i="16"/>
  <c r="BE5" i="5"/>
  <c r="BF5" i="5" s="1"/>
  <c r="AW6" i="6"/>
  <c r="AO6" i="6"/>
  <c r="AR6" i="5"/>
  <c r="AR7" i="5" s="1"/>
  <c r="AR8" i="5" s="1"/>
  <c r="AR9" i="5" s="1"/>
  <c r="AR10" i="5" s="1"/>
  <c r="AR11" i="5" s="1"/>
  <c r="AR12" i="5" s="1"/>
  <c r="AR13" i="5" s="1"/>
  <c r="AR14" i="5" s="1"/>
  <c r="AZ6" i="5"/>
  <c r="BE6" i="5" s="1"/>
  <c r="BF6" i="5" s="1"/>
  <c r="BR70" i="16" l="1"/>
  <c r="BQ70" i="16"/>
  <c r="BI72" i="16"/>
  <c r="BL71" i="16"/>
  <c r="BN71" i="16"/>
  <c r="BO71" i="16"/>
  <c r="BM71" i="16"/>
  <c r="BP71" i="16"/>
  <c r="BJ71" i="16"/>
  <c r="BK71" i="16" s="1"/>
  <c r="AO7" i="6"/>
  <c r="AR6" i="6"/>
  <c r="AS6" i="6"/>
  <c r="AZ6" i="6"/>
  <c r="BA6" i="6"/>
  <c r="AR15" i="5"/>
  <c r="AR16" i="5" s="1"/>
  <c r="AR17" i="5" s="1"/>
  <c r="AR18" i="5" s="1"/>
  <c r="AR19" i="5" s="1"/>
  <c r="AR20" i="5" s="1"/>
  <c r="AR21" i="5" s="1"/>
  <c r="AR22" i="5" s="1"/>
  <c r="AR23" i="5" s="1"/>
  <c r="AR24" i="5" s="1"/>
  <c r="AR25" i="5" s="1"/>
  <c r="AR26" i="5" s="1"/>
  <c r="AR27" i="5" s="1"/>
  <c r="AR28" i="5" s="1"/>
  <c r="AR29" i="5" s="1"/>
  <c r="AR30" i="5" s="1"/>
  <c r="AR31" i="5" s="1"/>
  <c r="AR32" i="5" s="1"/>
  <c r="AR33" i="5" s="1"/>
  <c r="AR34" i="5" s="1"/>
  <c r="AR35" i="5" s="1"/>
  <c r="AR36" i="5" s="1"/>
  <c r="AR37" i="5" s="1"/>
  <c r="AR38" i="5" s="1"/>
  <c r="AR39" i="5" s="1"/>
  <c r="AR40" i="5" s="1"/>
  <c r="AR41" i="5" s="1"/>
  <c r="AR42" i="5" s="1"/>
  <c r="AR43" i="5" s="1"/>
  <c r="AR44" i="5" s="1"/>
  <c r="AR45" i="5" s="1"/>
  <c r="AR46" i="5" s="1"/>
  <c r="AR47" i="5" s="1"/>
  <c r="AR48" i="5" s="1"/>
  <c r="AR49" i="5" s="1"/>
  <c r="AR50" i="5" s="1"/>
  <c r="AR51" i="5" s="1"/>
  <c r="AR52" i="5" s="1"/>
  <c r="AR53" i="5" s="1"/>
  <c r="AR54" i="5" s="1"/>
  <c r="AR55" i="5" s="1"/>
  <c r="AR56" i="5" s="1"/>
  <c r="AR57" i="5" s="1"/>
  <c r="AR58" i="5" s="1"/>
  <c r="AR59" i="5" s="1"/>
  <c r="AR60" i="5" s="1"/>
  <c r="AR61" i="5" s="1"/>
  <c r="AR62" i="5" s="1"/>
  <c r="AR63" i="5" s="1"/>
  <c r="AR64" i="5" s="1"/>
  <c r="AR65" i="5" s="1"/>
  <c r="AR66" i="5" s="1"/>
  <c r="AR67" i="5" s="1"/>
  <c r="AR68" i="5" s="1"/>
  <c r="AR69" i="5" s="1"/>
  <c r="AR70" i="5" s="1"/>
  <c r="AR71" i="5" s="1"/>
  <c r="AR72" i="5" s="1"/>
  <c r="AR73" i="5" s="1"/>
  <c r="AR74" i="5" s="1"/>
  <c r="AR75" i="5" s="1"/>
  <c r="AR76" i="5" s="1"/>
  <c r="AR77" i="5" s="1"/>
  <c r="AU14" i="5"/>
  <c r="AV14" i="5"/>
  <c r="AO8" i="6"/>
  <c r="AW7" i="6"/>
  <c r="AZ7" i="5"/>
  <c r="BR71" i="16" l="1"/>
  <c r="BQ71" i="16"/>
  <c r="BP72" i="16"/>
  <c r="BO72" i="16"/>
  <c r="BL72" i="16"/>
  <c r="BN72" i="16"/>
  <c r="BI73" i="16"/>
  <c r="BJ72" i="16"/>
  <c r="BK72" i="16" s="1"/>
  <c r="BM72" i="16"/>
  <c r="BB6" i="6"/>
  <c r="AZ8" i="5"/>
  <c r="BE7" i="5"/>
  <c r="BF7" i="5" s="1"/>
  <c r="AZ7" i="6"/>
  <c r="BA7" i="6"/>
  <c r="AR8" i="6"/>
  <c r="AS8" i="6"/>
  <c r="AR7" i="6"/>
  <c r="AS7" i="6"/>
  <c r="AO9" i="6"/>
  <c r="AW8" i="6"/>
  <c r="BQ72" i="16" l="1"/>
  <c r="BR72" i="16"/>
  <c r="BL73" i="16"/>
  <c r="BN73" i="16"/>
  <c r="BI74" i="16"/>
  <c r="BJ73" i="16"/>
  <c r="BK73" i="16" s="1"/>
  <c r="BO73" i="16"/>
  <c r="BM73" i="16"/>
  <c r="BP73" i="16"/>
  <c r="BB7" i="6"/>
  <c r="AZ8" i="6"/>
  <c r="BA8" i="6"/>
  <c r="AR9" i="6"/>
  <c r="AS9" i="6"/>
  <c r="AZ9" i="5"/>
  <c r="BE8" i="5"/>
  <c r="BF8" i="5" s="1"/>
  <c r="AW9" i="6"/>
  <c r="AO10" i="6"/>
  <c r="BR73" i="16" l="1"/>
  <c r="BQ73" i="16"/>
  <c r="BL74" i="16"/>
  <c r="BJ74" i="16"/>
  <c r="BK74" i="16" s="1"/>
  <c r="BO74" i="16"/>
  <c r="BM74" i="16"/>
  <c r="BN74" i="16"/>
  <c r="BP74" i="16"/>
  <c r="BI75" i="16"/>
  <c r="AZ9" i="6"/>
  <c r="BA9" i="6"/>
  <c r="AZ10" i="5"/>
  <c r="BE9" i="5"/>
  <c r="BF9" i="5" s="1"/>
  <c r="AR10" i="6"/>
  <c r="AS10" i="6"/>
  <c r="BB8" i="6"/>
  <c r="AO11" i="6"/>
  <c r="AW10" i="6"/>
  <c r="BR74" i="16" l="1"/>
  <c r="BM75" i="16"/>
  <c r="BJ75" i="16"/>
  <c r="BK75" i="16" s="1"/>
  <c r="BO75" i="16"/>
  <c r="BN75" i="16"/>
  <c r="BP75" i="16"/>
  <c r="BL75" i="16"/>
  <c r="BI76" i="16"/>
  <c r="BQ74" i="16"/>
  <c r="AR11" i="6"/>
  <c r="AS11" i="6"/>
  <c r="AZ11" i="5"/>
  <c r="BE10" i="5"/>
  <c r="BF10" i="5" s="1"/>
  <c r="AZ10" i="6"/>
  <c r="BA10" i="6"/>
  <c r="BB9" i="6"/>
  <c r="AW11" i="6"/>
  <c r="AO12" i="6"/>
  <c r="BQ75" i="16" l="1"/>
  <c r="BJ76" i="16"/>
  <c r="BK76" i="16" s="1"/>
  <c r="BM76" i="16"/>
  <c r="BL76" i="16"/>
  <c r="BN76" i="16"/>
  <c r="BO76" i="16"/>
  <c r="BP76" i="16"/>
  <c r="BI77" i="16"/>
  <c r="BR75" i="16"/>
  <c r="BE11" i="5"/>
  <c r="BF11" i="5" s="1"/>
  <c r="AZ12" i="5"/>
  <c r="BB10" i="6"/>
  <c r="AR12" i="6"/>
  <c r="AS12" i="6"/>
  <c r="AZ11" i="6"/>
  <c r="BA11" i="6"/>
  <c r="AO13" i="6"/>
  <c r="AW12" i="6"/>
  <c r="BN77" i="16" l="1"/>
  <c r="BP77" i="16"/>
  <c r="BO77" i="16"/>
  <c r="BL77" i="16"/>
  <c r="BM77" i="16"/>
  <c r="BI78" i="16"/>
  <c r="BJ77" i="16"/>
  <c r="BK77" i="16" s="1"/>
  <c r="BQ76" i="16"/>
  <c r="BR76" i="16"/>
  <c r="BB11" i="6"/>
  <c r="AR13" i="6"/>
  <c r="AS13" i="6"/>
  <c r="AZ12" i="6"/>
  <c r="BA12" i="6"/>
  <c r="BE12" i="5"/>
  <c r="BF12" i="5" s="1"/>
  <c r="AZ13" i="5"/>
  <c r="AW13" i="6"/>
  <c r="AO14" i="6"/>
  <c r="BR77" i="16" l="1"/>
  <c r="BJ78" i="16"/>
  <c r="BK78" i="16" s="1"/>
  <c r="BM78" i="16"/>
  <c r="BN78" i="16"/>
  <c r="BO78" i="16"/>
  <c r="BI79" i="16"/>
  <c r="BP78" i="16"/>
  <c r="BL78" i="16"/>
  <c r="BQ77" i="16"/>
  <c r="BB12" i="6"/>
  <c r="AR14" i="6"/>
  <c r="AS14" i="6"/>
  <c r="AZ13" i="6"/>
  <c r="BA13" i="6"/>
  <c r="BE13" i="5"/>
  <c r="BF13" i="5" s="1"/>
  <c r="AZ14" i="5"/>
  <c r="AO15" i="6"/>
  <c r="AW14" i="6"/>
  <c r="BR78" i="16" l="1"/>
  <c r="BQ78" i="16"/>
  <c r="BM79" i="16"/>
  <c r="BI80" i="16"/>
  <c r="BJ79" i="16"/>
  <c r="BK79" i="16" s="1"/>
  <c r="BO79" i="16"/>
  <c r="BP79" i="16"/>
  <c r="BL79" i="16"/>
  <c r="BN79" i="16"/>
  <c r="AZ15" i="5"/>
  <c r="BD14" i="5"/>
  <c r="BC14" i="5"/>
  <c r="BE14" i="5" s="1"/>
  <c r="BF14" i="5" s="1"/>
  <c r="BB13" i="6"/>
  <c r="AZ14" i="6"/>
  <c r="BA14" i="6"/>
  <c r="AR15" i="6"/>
  <c r="AS15" i="6"/>
  <c r="AW15" i="6"/>
  <c r="AO16" i="6"/>
  <c r="BQ79" i="16" l="1"/>
  <c r="BN80" i="16"/>
  <c r="BO80" i="16"/>
  <c r="BI81" i="16"/>
  <c r="BP80" i="16"/>
  <c r="BM80" i="16"/>
  <c r="BL80" i="16"/>
  <c r="BJ80" i="16"/>
  <c r="BK80" i="16" s="1"/>
  <c r="BR79" i="16"/>
  <c r="BB14" i="6"/>
  <c r="AR16" i="6"/>
  <c r="AS16" i="6"/>
  <c r="AZ15" i="6"/>
  <c r="BA15" i="6"/>
  <c r="BE15" i="5"/>
  <c r="BF15" i="5" s="1"/>
  <c r="AZ16" i="5"/>
  <c r="AO17" i="6"/>
  <c r="AW16" i="6"/>
  <c r="BR80" i="16" l="1"/>
  <c r="BI82" i="16"/>
  <c r="BN81" i="16"/>
  <c r="BM81" i="16"/>
  <c r="BO81" i="16"/>
  <c r="BP81" i="16"/>
  <c r="BL81" i="16"/>
  <c r="BJ81" i="16"/>
  <c r="BK81" i="16" s="1"/>
  <c r="BQ80" i="16"/>
  <c r="BB15" i="6"/>
  <c r="BE16" i="5"/>
  <c r="BF16" i="5" s="1"/>
  <c r="AZ17" i="5"/>
  <c r="AZ16" i="6"/>
  <c r="BA16" i="6"/>
  <c r="AR17" i="6"/>
  <c r="AS17" i="6"/>
  <c r="AW17" i="6"/>
  <c r="AO18" i="6"/>
  <c r="BR81" i="16" l="1"/>
  <c r="BQ81" i="16"/>
  <c r="BJ82" i="16"/>
  <c r="BK82" i="16" s="1"/>
  <c r="BP82" i="16"/>
  <c r="BL82" i="16"/>
  <c r="BI83" i="16"/>
  <c r="BN82" i="16"/>
  <c r="BO82" i="16"/>
  <c r="BM82" i="16"/>
  <c r="BB16" i="6"/>
  <c r="AR18" i="6"/>
  <c r="AS18" i="6"/>
  <c r="AZ17" i="6"/>
  <c r="BA17" i="6"/>
  <c r="BE17" i="5"/>
  <c r="BF17" i="5" s="1"/>
  <c r="AZ18" i="5"/>
  <c r="AO19" i="6"/>
  <c r="AW18" i="6"/>
  <c r="BQ82" i="16" l="1"/>
  <c r="BN83" i="16"/>
  <c r="BI84" i="16"/>
  <c r="BJ83" i="16"/>
  <c r="BK83" i="16" s="1"/>
  <c r="BM83" i="16"/>
  <c r="BP83" i="16"/>
  <c r="BO83" i="16"/>
  <c r="BL83" i="16"/>
  <c r="BR82" i="16"/>
  <c r="AZ18" i="6"/>
  <c r="BA18" i="6"/>
  <c r="AR19" i="6"/>
  <c r="AS19" i="6"/>
  <c r="BE18" i="5"/>
  <c r="BF18" i="5" s="1"/>
  <c r="AZ19" i="5"/>
  <c r="BB17" i="6"/>
  <c r="AW19" i="6"/>
  <c r="AO20" i="6"/>
  <c r="BR83" i="16" l="1"/>
  <c r="BQ83" i="16"/>
  <c r="BN84" i="16"/>
  <c r="BJ84" i="16"/>
  <c r="BK84" i="16" s="1"/>
  <c r="BP84" i="16"/>
  <c r="BL84" i="16"/>
  <c r="BM84" i="16"/>
  <c r="BI85" i="16"/>
  <c r="BO84" i="16"/>
  <c r="AZ19" i="6"/>
  <c r="BA19" i="6"/>
  <c r="BE19" i="5"/>
  <c r="BF19" i="5" s="1"/>
  <c r="AZ20" i="5"/>
  <c r="AR20" i="6"/>
  <c r="AS20" i="6"/>
  <c r="BB18" i="6"/>
  <c r="AO21" i="6"/>
  <c r="AW20" i="6"/>
  <c r="BR84" i="16" l="1"/>
  <c r="BQ84" i="16"/>
  <c r="BI86" i="16"/>
  <c r="BN85" i="16"/>
  <c r="BO85" i="16"/>
  <c r="BL85" i="16"/>
  <c r="BP85" i="16"/>
  <c r="BM85" i="16"/>
  <c r="BJ85" i="16"/>
  <c r="BK85" i="16" s="1"/>
  <c r="BE20" i="5"/>
  <c r="BF20" i="5" s="1"/>
  <c r="AZ21" i="5"/>
  <c r="AR21" i="6"/>
  <c r="AS21" i="6"/>
  <c r="AZ20" i="6"/>
  <c r="BA20" i="6"/>
  <c r="BB19" i="6"/>
  <c r="AO22" i="6"/>
  <c r="AW21" i="6"/>
  <c r="BR85" i="16" l="1"/>
  <c r="BQ85" i="16"/>
  <c r="BM86" i="16"/>
  <c r="BL86" i="16"/>
  <c r="BO86" i="16"/>
  <c r="BI87" i="16"/>
  <c r="BJ86" i="16"/>
  <c r="BK86" i="16" s="1"/>
  <c r="BP86" i="16"/>
  <c r="BN86" i="16"/>
  <c r="BB20" i="6"/>
  <c r="AZ21" i="6"/>
  <c r="BA21" i="6"/>
  <c r="AR22" i="6"/>
  <c r="AS22" i="6"/>
  <c r="BE21" i="5"/>
  <c r="BF21" i="5" s="1"/>
  <c r="AZ22" i="5"/>
  <c r="AW22" i="6"/>
  <c r="AO23" i="6"/>
  <c r="BM87" i="16" l="1"/>
  <c r="BJ87" i="16"/>
  <c r="BK87" i="16" s="1"/>
  <c r="BI88" i="16"/>
  <c r="BP87" i="16"/>
  <c r="BN87" i="16"/>
  <c r="BO87" i="16"/>
  <c r="BL87" i="16"/>
  <c r="BQ86" i="16"/>
  <c r="BR86" i="16"/>
  <c r="AR23" i="6"/>
  <c r="AS23" i="6"/>
  <c r="AZ22" i="6"/>
  <c r="BA22" i="6"/>
  <c r="BE22" i="5"/>
  <c r="BF22" i="5" s="1"/>
  <c r="AZ23" i="5"/>
  <c r="BB21" i="6"/>
  <c r="AO24" i="6"/>
  <c r="AW23" i="6"/>
  <c r="BQ87" i="16" l="1"/>
  <c r="BI89" i="16"/>
  <c r="BP88" i="16"/>
  <c r="BM88" i="16"/>
  <c r="BL88" i="16"/>
  <c r="BO88" i="16"/>
  <c r="BJ88" i="16"/>
  <c r="BK88" i="16" s="1"/>
  <c r="BN88" i="16"/>
  <c r="BR87" i="16"/>
  <c r="BB22" i="6"/>
  <c r="AR24" i="6"/>
  <c r="AS24" i="6"/>
  <c r="BE23" i="5"/>
  <c r="BF23" i="5" s="1"/>
  <c r="AZ24" i="5"/>
  <c r="AZ23" i="6"/>
  <c r="BB23" i="6" s="1"/>
  <c r="BA23" i="6"/>
  <c r="AW24" i="6"/>
  <c r="AO25" i="6"/>
  <c r="BQ88" i="16" l="1"/>
  <c r="BR88" i="16"/>
  <c r="BJ89" i="16"/>
  <c r="BK89" i="16" s="1"/>
  <c r="BM89" i="16"/>
  <c r="BO89" i="16"/>
  <c r="BI90" i="16"/>
  <c r="BP89" i="16"/>
  <c r="BN89" i="16"/>
  <c r="BL89" i="16"/>
  <c r="BE24" i="5"/>
  <c r="BF24" i="5" s="1"/>
  <c r="AZ25" i="5"/>
  <c r="AR25" i="6"/>
  <c r="AS25" i="6"/>
  <c r="AZ24" i="6"/>
  <c r="BA24" i="6"/>
  <c r="AW25" i="6"/>
  <c r="AO26" i="6"/>
  <c r="BR89" i="16" l="1"/>
  <c r="BQ89" i="16"/>
  <c r="BP90" i="16"/>
  <c r="BM90" i="16"/>
  <c r="BJ90" i="16"/>
  <c r="BK90" i="16" s="1"/>
  <c r="BO90" i="16"/>
  <c r="BN90" i="16"/>
  <c r="BL90" i="16"/>
  <c r="BI91" i="16"/>
  <c r="AZ25" i="6"/>
  <c r="BA25" i="6"/>
  <c r="BB24" i="6"/>
  <c r="AR26" i="6"/>
  <c r="AS26" i="6"/>
  <c r="BE25" i="5"/>
  <c r="BF25" i="5" s="1"/>
  <c r="AZ26" i="5"/>
  <c r="AO27" i="6"/>
  <c r="AW26" i="6"/>
  <c r="BQ90" i="16" l="1"/>
  <c r="BO91" i="16"/>
  <c r="BN91" i="16"/>
  <c r="BM91" i="16"/>
  <c r="BI92" i="16"/>
  <c r="BL91" i="16"/>
  <c r="BJ91" i="16"/>
  <c r="BK91" i="16" s="1"/>
  <c r="BP91" i="16"/>
  <c r="BR90" i="16"/>
  <c r="AR27" i="6"/>
  <c r="AS27" i="6"/>
  <c r="BE26" i="5"/>
  <c r="BF26" i="5" s="1"/>
  <c r="AZ27" i="5"/>
  <c r="AZ26" i="6"/>
  <c r="BA26" i="6"/>
  <c r="BB25" i="6"/>
  <c r="AW27" i="6"/>
  <c r="AO28" i="6"/>
  <c r="BR91" i="16" l="1"/>
  <c r="BN92" i="16"/>
  <c r="BP92" i="16"/>
  <c r="BI93" i="16"/>
  <c r="BO92" i="16"/>
  <c r="BL92" i="16"/>
  <c r="BM92" i="16"/>
  <c r="BJ92" i="16"/>
  <c r="BK92" i="16" s="1"/>
  <c r="BQ91" i="16"/>
  <c r="AZ27" i="6"/>
  <c r="BA27" i="6"/>
  <c r="BB26" i="6"/>
  <c r="BE27" i="5"/>
  <c r="BF27" i="5" s="1"/>
  <c r="AZ28" i="5"/>
  <c r="AR28" i="6"/>
  <c r="AS28" i="6"/>
  <c r="AO29" i="6"/>
  <c r="AW28" i="6"/>
  <c r="BR92" i="16" l="1"/>
  <c r="BQ92" i="16"/>
  <c r="BO93" i="16"/>
  <c r="BI94" i="16"/>
  <c r="BL93" i="16"/>
  <c r="BJ93" i="16"/>
  <c r="BK93" i="16" s="1"/>
  <c r="BP93" i="16"/>
  <c r="BN93" i="16"/>
  <c r="BM93" i="16"/>
  <c r="AR29" i="6"/>
  <c r="AS29" i="6"/>
  <c r="BE28" i="5"/>
  <c r="BF28" i="5" s="1"/>
  <c r="AZ29" i="5"/>
  <c r="AZ28" i="6"/>
  <c r="BA28" i="6"/>
  <c r="BB27" i="6"/>
  <c r="AO30" i="6"/>
  <c r="AW29" i="6"/>
  <c r="BR93" i="16" l="1"/>
  <c r="BI95" i="16"/>
  <c r="BP94" i="16"/>
  <c r="BL94" i="16"/>
  <c r="BN94" i="16"/>
  <c r="BM94" i="16"/>
  <c r="BO94" i="16"/>
  <c r="BJ94" i="16"/>
  <c r="BK94" i="16" s="1"/>
  <c r="BQ93" i="16"/>
  <c r="BB28" i="6"/>
  <c r="BE29" i="5"/>
  <c r="BF29" i="5" s="1"/>
  <c r="AZ30" i="5"/>
  <c r="AR30" i="6"/>
  <c r="AS30" i="6"/>
  <c r="AZ29" i="6"/>
  <c r="BA29" i="6"/>
  <c r="AW30" i="6"/>
  <c r="AO31" i="6"/>
  <c r="BQ94" i="16" l="1"/>
  <c r="BR94" i="16"/>
  <c r="BO95" i="16"/>
  <c r="BI96" i="16"/>
  <c r="BN95" i="16"/>
  <c r="BJ95" i="16"/>
  <c r="BK95" i="16" s="1"/>
  <c r="BL95" i="16"/>
  <c r="BP95" i="16"/>
  <c r="BM95" i="16"/>
  <c r="AZ30" i="6"/>
  <c r="BA30" i="6"/>
  <c r="AR31" i="6"/>
  <c r="AS31" i="6"/>
  <c r="BB29" i="6"/>
  <c r="BE30" i="5"/>
  <c r="BF30" i="5" s="1"/>
  <c r="AZ31" i="5"/>
  <c r="AO32" i="6"/>
  <c r="AW31" i="6"/>
  <c r="BR95" i="16" l="1"/>
  <c r="BN96" i="16"/>
  <c r="BI97" i="16"/>
  <c r="BL96" i="16"/>
  <c r="BM96" i="16"/>
  <c r="BJ96" i="16"/>
  <c r="BK96" i="16" s="1"/>
  <c r="BP96" i="16"/>
  <c r="BO96" i="16"/>
  <c r="BQ95" i="16"/>
  <c r="BB30" i="6"/>
  <c r="AR32" i="6"/>
  <c r="AS32" i="6"/>
  <c r="BE31" i="5"/>
  <c r="BF31" i="5" s="1"/>
  <c r="AZ32" i="5"/>
  <c r="AZ31" i="6"/>
  <c r="BA31" i="6"/>
  <c r="AW32" i="6"/>
  <c r="AO33" i="6"/>
  <c r="BR96" i="16" l="1"/>
  <c r="BQ96" i="16"/>
  <c r="BM97" i="16"/>
  <c r="BP97" i="16"/>
  <c r="BJ97" i="16"/>
  <c r="BK97" i="16" s="1"/>
  <c r="BI98" i="16"/>
  <c r="BN97" i="16"/>
  <c r="BL97" i="16"/>
  <c r="BO97" i="16"/>
  <c r="BB31" i="6"/>
  <c r="AR33" i="6"/>
  <c r="AS33" i="6"/>
  <c r="AZ32" i="6"/>
  <c r="BA32" i="6"/>
  <c r="BE32" i="5"/>
  <c r="BF32" i="5" s="1"/>
  <c r="AZ33" i="5"/>
  <c r="AO34" i="6"/>
  <c r="AW33" i="6"/>
  <c r="BQ97" i="16" l="1"/>
  <c r="BO98" i="16"/>
  <c r="BL98" i="16"/>
  <c r="BI99" i="16"/>
  <c r="BP98" i="16"/>
  <c r="BJ98" i="16"/>
  <c r="BK98" i="16" s="1"/>
  <c r="BN98" i="16"/>
  <c r="BM98" i="16"/>
  <c r="BR97" i="16"/>
  <c r="AZ33" i="6"/>
  <c r="BA33" i="6"/>
  <c r="BB32" i="6"/>
  <c r="AR34" i="6"/>
  <c r="AS34" i="6"/>
  <c r="BE33" i="5"/>
  <c r="BF33" i="5" s="1"/>
  <c r="AZ34" i="5"/>
  <c r="AW34" i="6"/>
  <c r="AO35" i="6"/>
  <c r="BR98" i="16" l="1"/>
  <c r="BJ99" i="16"/>
  <c r="BK99" i="16" s="1"/>
  <c r="BO99" i="16"/>
  <c r="BM99" i="16"/>
  <c r="BN99" i="16"/>
  <c r="BP99" i="16"/>
  <c r="BL99" i="16"/>
  <c r="BI100" i="16"/>
  <c r="BQ98" i="16"/>
  <c r="AR35" i="6"/>
  <c r="AS35" i="6"/>
  <c r="BB33" i="6"/>
  <c r="AZ34" i="6"/>
  <c r="BA34" i="6"/>
  <c r="BE34" i="5"/>
  <c r="BF34" i="5" s="1"/>
  <c r="AZ35" i="5"/>
  <c r="AO36" i="6"/>
  <c r="AW35" i="6"/>
  <c r="BP100" i="16" l="1"/>
  <c r="BO100" i="16"/>
  <c r="BM100" i="16"/>
  <c r="BJ100" i="16"/>
  <c r="BK100" i="16" s="1"/>
  <c r="BN100" i="16"/>
  <c r="BI101" i="16"/>
  <c r="BL100" i="16"/>
  <c r="BR99" i="16"/>
  <c r="BQ99" i="16"/>
  <c r="BB34" i="6"/>
  <c r="AR36" i="6"/>
  <c r="AS36" i="6"/>
  <c r="BE35" i="5"/>
  <c r="BF35" i="5" s="1"/>
  <c r="AZ36" i="5"/>
  <c r="AZ35" i="6"/>
  <c r="BA35" i="6"/>
  <c r="AO37" i="6"/>
  <c r="AW36" i="6"/>
  <c r="BP101" i="16" l="1"/>
  <c r="BL101" i="16"/>
  <c r="BJ101" i="16"/>
  <c r="BK101" i="16" s="1"/>
  <c r="BN101" i="16"/>
  <c r="BM101" i="16"/>
  <c r="BO101" i="16"/>
  <c r="BI102" i="16"/>
  <c r="BR100" i="16"/>
  <c r="BQ100" i="16"/>
  <c r="AR37" i="6"/>
  <c r="AS37" i="6"/>
  <c r="AZ36" i="6"/>
  <c r="BA36" i="6"/>
  <c r="BB35" i="6"/>
  <c r="BE36" i="5"/>
  <c r="BF36" i="5" s="1"/>
  <c r="AZ37" i="5"/>
  <c r="AW37" i="6"/>
  <c r="AO38" i="6"/>
  <c r="BR101" i="16" l="1"/>
  <c r="BL102" i="16"/>
  <c r="BN102" i="16"/>
  <c r="BO102" i="16"/>
  <c r="BM102" i="16"/>
  <c r="BI103" i="16"/>
  <c r="BJ102" i="16"/>
  <c r="BK102" i="16" s="1"/>
  <c r="BP102" i="16"/>
  <c r="BQ101" i="16"/>
  <c r="AZ37" i="6"/>
  <c r="BA37" i="6"/>
  <c r="BE37" i="5"/>
  <c r="BF37" i="5" s="1"/>
  <c r="AZ38" i="5"/>
  <c r="BB36" i="6"/>
  <c r="AR38" i="6"/>
  <c r="AS38" i="6"/>
  <c r="AW38" i="6"/>
  <c r="AO39" i="6"/>
  <c r="BR102" i="16" l="1"/>
  <c r="BQ102" i="16"/>
  <c r="BM103" i="16"/>
  <c r="BO103" i="16"/>
  <c r="BJ103" i="16"/>
  <c r="BK103" i="16" s="1"/>
  <c r="BI104" i="16"/>
  <c r="BP103" i="16"/>
  <c r="BN103" i="16"/>
  <c r="BL103" i="16"/>
  <c r="BE38" i="5"/>
  <c r="BF38" i="5" s="1"/>
  <c r="AZ39" i="5"/>
  <c r="AZ38" i="6"/>
  <c r="BA38" i="6"/>
  <c r="AR39" i="6"/>
  <c r="AS39" i="6"/>
  <c r="BB37" i="6"/>
  <c r="AW39" i="6"/>
  <c r="AO40" i="6"/>
  <c r="BL104" i="16" l="1"/>
  <c r="BP104" i="16"/>
  <c r="BJ104" i="16"/>
  <c r="BK104" i="16" s="1"/>
  <c r="BO104" i="16"/>
  <c r="BN104" i="16"/>
  <c r="BM104" i="16"/>
  <c r="BI105" i="16"/>
  <c r="BQ103" i="16"/>
  <c r="BR103" i="16"/>
  <c r="BB38" i="6"/>
  <c r="AR40" i="6"/>
  <c r="AS40" i="6"/>
  <c r="AZ39" i="6"/>
  <c r="BA39" i="6"/>
  <c r="BE39" i="5"/>
  <c r="BF39" i="5" s="1"/>
  <c r="AZ40" i="5"/>
  <c r="AW40" i="6"/>
  <c r="AO41" i="6"/>
  <c r="BR104" i="16" l="1"/>
  <c r="BQ104" i="16"/>
  <c r="BP105" i="16"/>
  <c r="BI106" i="16"/>
  <c r="BJ105" i="16"/>
  <c r="BK105" i="16" s="1"/>
  <c r="BN105" i="16"/>
  <c r="BL105" i="16"/>
  <c r="BM105" i="16"/>
  <c r="BO105" i="16"/>
  <c r="BB39" i="6"/>
  <c r="AR41" i="6"/>
  <c r="AS41" i="6"/>
  <c r="AZ40" i="6"/>
  <c r="BA40" i="6"/>
  <c r="BE40" i="5"/>
  <c r="BF40" i="5" s="1"/>
  <c r="AZ41" i="5"/>
  <c r="AO42" i="6"/>
  <c r="AW41" i="6"/>
  <c r="BQ105" i="16" l="1"/>
  <c r="BR105" i="16"/>
  <c r="BI107" i="16"/>
  <c r="BN106" i="16"/>
  <c r="BJ106" i="16"/>
  <c r="BK106" i="16" s="1"/>
  <c r="BL106" i="16"/>
  <c r="BO106" i="16"/>
  <c r="BP106" i="16"/>
  <c r="BM106" i="16"/>
  <c r="BB40" i="6"/>
  <c r="BE41" i="5"/>
  <c r="BF41" i="5" s="1"/>
  <c r="AZ42" i="5"/>
  <c r="AZ41" i="6"/>
  <c r="BA41" i="6"/>
  <c r="AR42" i="6"/>
  <c r="AS42" i="6"/>
  <c r="AW42" i="6"/>
  <c r="AO43" i="6"/>
  <c r="BR106" i="16" l="1"/>
  <c r="BQ106" i="16"/>
  <c r="BL107" i="16"/>
  <c r="BP107" i="16"/>
  <c r="BJ107" i="16"/>
  <c r="BK107" i="16" s="1"/>
  <c r="BI108" i="16"/>
  <c r="BN107" i="16"/>
  <c r="BO107" i="16"/>
  <c r="BM107" i="16"/>
  <c r="BB41" i="6"/>
  <c r="AR43" i="6"/>
  <c r="AS43" i="6"/>
  <c r="AZ42" i="6"/>
  <c r="BA42" i="6"/>
  <c r="BE42" i="5"/>
  <c r="BF42" i="5" s="1"/>
  <c r="AZ43" i="5"/>
  <c r="AO44" i="6"/>
  <c r="AW43" i="6"/>
  <c r="BQ107" i="16" l="1"/>
  <c r="BR107" i="16"/>
  <c r="BO108" i="16"/>
  <c r="BN108" i="16"/>
  <c r="BM108" i="16"/>
  <c r="BJ108" i="16"/>
  <c r="BK108" i="16" s="1"/>
  <c r="BP108" i="16"/>
  <c r="BL108" i="16"/>
  <c r="BI109" i="16"/>
  <c r="AZ43" i="6"/>
  <c r="BA43" i="6"/>
  <c r="BB42" i="6"/>
  <c r="AR44" i="6"/>
  <c r="AS44" i="6"/>
  <c r="BE43" i="5"/>
  <c r="BF43" i="5" s="1"/>
  <c r="AZ44" i="5"/>
  <c r="AW44" i="6"/>
  <c r="AO45" i="6"/>
  <c r="BR108" i="16" l="1"/>
  <c r="BN109" i="16"/>
  <c r="BO109" i="16"/>
  <c r="BP109" i="16"/>
  <c r="BI110" i="16"/>
  <c r="BJ109" i="16"/>
  <c r="BK109" i="16" s="1"/>
  <c r="BL109" i="16"/>
  <c r="BM109" i="16"/>
  <c r="BQ108" i="16"/>
  <c r="BE44" i="5"/>
  <c r="BF44" i="5" s="1"/>
  <c r="AZ45" i="5"/>
  <c r="AZ44" i="6"/>
  <c r="BA44" i="6"/>
  <c r="AR45" i="6"/>
  <c r="AS45" i="6"/>
  <c r="BB43" i="6"/>
  <c r="AW45" i="6"/>
  <c r="AO46" i="6"/>
  <c r="BR109" i="16" l="1"/>
  <c r="BQ109" i="16"/>
  <c r="BJ110" i="16"/>
  <c r="BK110" i="16" s="1"/>
  <c r="BL110" i="16"/>
  <c r="BO110" i="16"/>
  <c r="BP110" i="16"/>
  <c r="BI111" i="16"/>
  <c r="BN110" i="16"/>
  <c r="BM110" i="16"/>
  <c r="BB44" i="6"/>
  <c r="AZ45" i="6"/>
  <c r="BA45" i="6"/>
  <c r="BE45" i="5"/>
  <c r="BF45" i="5" s="1"/>
  <c r="AZ46" i="5"/>
  <c r="AR46" i="6"/>
  <c r="AS46" i="6"/>
  <c r="AW46" i="6"/>
  <c r="AO47" i="6"/>
  <c r="BR110" i="16" l="1"/>
  <c r="BQ110" i="16"/>
  <c r="BI112" i="16"/>
  <c r="BJ111" i="16"/>
  <c r="BK111" i="16" s="1"/>
  <c r="BN111" i="16"/>
  <c r="BP111" i="16"/>
  <c r="BO111" i="16"/>
  <c r="BM111" i="16"/>
  <c r="BL111" i="16"/>
  <c r="AR47" i="6"/>
  <c r="AS47" i="6"/>
  <c r="AZ46" i="6"/>
  <c r="BA46" i="6"/>
  <c r="BE46" i="5"/>
  <c r="BF46" i="5" s="1"/>
  <c r="AZ47" i="5"/>
  <c r="BB45" i="6"/>
  <c r="AO48" i="6"/>
  <c r="AW47" i="6"/>
  <c r="BR111" i="16" l="1"/>
  <c r="BQ111" i="16"/>
  <c r="BM112" i="16"/>
  <c r="BL112" i="16"/>
  <c r="BJ112" i="16"/>
  <c r="BK112" i="16" s="1"/>
  <c r="BO112" i="16"/>
  <c r="BN112" i="16"/>
  <c r="BI113" i="16"/>
  <c r="BP112" i="16"/>
  <c r="AS48" i="6"/>
  <c r="AR48" i="6"/>
  <c r="BE47" i="5"/>
  <c r="BF47" i="5" s="1"/>
  <c r="AZ48" i="5"/>
  <c r="BB46" i="6"/>
  <c r="AZ47" i="6"/>
  <c r="BA47" i="6"/>
  <c r="AW48" i="6"/>
  <c r="AO49" i="6"/>
  <c r="BQ112" i="16" l="1"/>
  <c r="BL113" i="16"/>
  <c r="BJ113" i="16"/>
  <c r="BK113" i="16" s="1"/>
  <c r="BP113" i="16"/>
  <c r="BN113" i="16"/>
  <c r="BM113" i="16"/>
  <c r="BI114" i="16"/>
  <c r="BO113" i="16"/>
  <c r="BR112" i="16"/>
  <c r="BB47" i="6"/>
  <c r="BE48" i="5"/>
  <c r="BF48" i="5" s="1"/>
  <c r="AZ49" i="5"/>
  <c r="AZ48" i="6"/>
  <c r="BA48" i="6"/>
  <c r="AR49" i="6"/>
  <c r="AS49" i="6"/>
  <c r="AO50" i="6"/>
  <c r="AW49" i="6"/>
  <c r="BQ113" i="16" l="1"/>
  <c r="BJ114" i="16"/>
  <c r="BK114" i="16" s="1"/>
  <c r="BL114" i="16"/>
  <c r="BO114" i="16"/>
  <c r="BP114" i="16"/>
  <c r="BN114" i="16"/>
  <c r="BI115" i="16"/>
  <c r="BM114" i="16"/>
  <c r="BR113" i="16"/>
  <c r="BB48" i="6"/>
  <c r="AR50" i="6"/>
  <c r="AS50" i="6"/>
  <c r="AZ49" i="6"/>
  <c r="BA49" i="6"/>
  <c r="BE49" i="5"/>
  <c r="BF49" i="5" s="1"/>
  <c r="AZ50" i="5"/>
  <c r="AW50" i="6"/>
  <c r="AO51" i="6"/>
  <c r="BR114" i="16" l="1"/>
  <c r="BJ115" i="16"/>
  <c r="BK115" i="16" s="1"/>
  <c r="BN115" i="16"/>
  <c r="BO115" i="16"/>
  <c r="BL115" i="16"/>
  <c r="BI116" i="16"/>
  <c r="BM115" i="16"/>
  <c r="BP115" i="16"/>
  <c r="BQ114" i="16"/>
  <c r="AR51" i="6"/>
  <c r="AS51" i="6"/>
  <c r="AZ50" i="6"/>
  <c r="BA50" i="6"/>
  <c r="BE50" i="5"/>
  <c r="BF50" i="5" s="1"/>
  <c r="AZ51" i="5"/>
  <c r="BB49" i="6"/>
  <c r="AO52" i="6"/>
  <c r="AW51" i="6"/>
  <c r="BR115" i="16" l="1"/>
  <c r="BQ115" i="16"/>
  <c r="BJ116" i="16"/>
  <c r="BK116" i="16" s="1"/>
  <c r="BN116" i="16"/>
  <c r="BI117" i="16"/>
  <c r="BL116" i="16"/>
  <c r="BO116" i="16"/>
  <c r="BM116" i="16"/>
  <c r="BP116" i="16"/>
  <c r="AR52" i="6"/>
  <c r="AS52" i="6"/>
  <c r="BE51" i="5"/>
  <c r="BF51" i="5" s="1"/>
  <c r="AZ52" i="5"/>
  <c r="BB50" i="6"/>
  <c r="AZ51" i="6"/>
  <c r="BA51" i="6"/>
  <c r="AW52" i="6"/>
  <c r="AO53" i="6"/>
  <c r="BR116" i="16" l="1"/>
  <c r="BP117" i="16"/>
  <c r="BO117" i="16"/>
  <c r="BM117" i="16"/>
  <c r="BL117" i="16"/>
  <c r="BI118" i="16"/>
  <c r="BN117" i="16"/>
  <c r="BJ117" i="16"/>
  <c r="BK117" i="16" s="1"/>
  <c r="BQ116" i="16"/>
  <c r="BB51" i="6"/>
  <c r="AZ52" i="6"/>
  <c r="BA52" i="6"/>
  <c r="BE52" i="5"/>
  <c r="BF52" i="5" s="1"/>
  <c r="AZ53" i="5"/>
  <c r="AR53" i="6"/>
  <c r="AS53" i="6"/>
  <c r="AO54" i="6"/>
  <c r="AW53" i="6"/>
  <c r="BJ118" i="16" l="1"/>
  <c r="BK118" i="16" s="1"/>
  <c r="BO118" i="16"/>
  <c r="BP118" i="16"/>
  <c r="BM118" i="16"/>
  <c r="BN118" i="16"/>
  <c r="BL118" i="16"/>
  <c r="BI119" i="16"/>
  <c r="BR117" i="16"/>
  <c r="BQ117" i="16"/>
  <c r="BB52" i="6"/>
  <c r="AZ53" i="6"/>
  <c r="BA53" i="6"/>
  <c r="AR54" i="6"/>
  <c r="AS54" i="6"/>
  <c r="BE53" i="5"/>
  <c r="BF53" i="5" s="1"/>
  <c r="AZ54" i="5"/>
  <c r="AW54" i="6"/>
  <c r="AO55" i="6"/>
  <c r="BR118" i="16" l="1"/>
  <c r="BN119" i="16"/>
  <c r="BP119" i="16"/>
  <c r="BM119" i="16"/>
  <c r="BI120" i="16"/>
  <c r="BO119" i="16"/>
  <c r="BJ119" i="16"/>
  <c r="BK119" i="16" s="1"/>
  <c r="BL119" i="16"/>
  <c r="BQ118" i="16"/>
  <c r="AR55" i="6"/>
  <c r="AS55" i="6"/>
  <c r="AZ54" i="6"/>
  <c r="BA54" i="6"/>
  <c r="BE54" i="5"/>
  <c r="BF54" i="5" s="1"/>
  <c r="AZ55" i="5"/>
  <c r="BB53" i="6"/>
  <c r="AO56" i="6"/>
  <c r="AW55" i="6"/>
  <c r="BQ119" i="16" l="1"/>
  <c r="BR119" i="16"/>
  <c r="BO120" i="16"/>
  <c r="BN120" i="16"/>
  <c r="BL120" i="16"/>
  <c r="BP120" i="16"/>
  <c r="BM120" i="16"/>
  <c r="BJ120" i="16"/>
  <c r="BK120" i="16" s="1"/>
  <c r="BI121" i="16"/>
  <c r="AS56" i="6"/>
  <c r="AR56" i="6"/>
  <c r="BE55" i="5"/>
  <c r="BF55" i="5" s="1"/>
  <c r="AZ56" i="5"/>
  <c r="BB54" i="6"/>
  <c r="AZ55" i="6"/>
  <c r="BA55" i="6"/>
  <c r="AW56" i="6"/>
  <c r="AO57" i="6"/>
  <c r="BR120" i="16" l="1"/>
  <c r="BP121" i="16"/>
  <c r="BM121" i="16"/>
  <c r="BI122" i="16"/>
  <c r="BJ121" i="16"/>
  <c r="BK121" i="16" s="1"/>
  <c r="BN121" i="16"/>
  <c r="BL121" i="16"/>
  <c r="BO121" i="16"/>
  <c r="BQ120" i="16"/>
  <c r="AZ56" i="6"/>
  <c r="BA56" i="6"/>
  <c r="BB55" i="6"/>
  <c r="BE56" i="5"/>
  <c r="BF56" i="5" s="1"/>
  <c r="AZ57" i="5"/>
  <c r="AR57" i="6"/>
  <c r="AS57" i="6"/>
  <c r="AO58" i="6"/>
  <c r="AW57" i="6"/>
  <c r="BQ121" i="16" l="1"/>
  <c r="BN122" i="16"/>
  <c r="BO122" i="16"/>
  <c r="BP122" i="16"/>
  <c r="BJ122" i="16"/>
  <c r="BK122" i="16" s="1"/>
  <c r="BM122" i="16"/>
  <c r="BI123" i="16"/>
  <c r="BL122" i="16"/>
  <c r="BR121" i="16"/>
  <c r="BE57" i="5"/>
  <c r="BF57" i="5" s="1"/>
  <c r="AZ58" i="5"/>
  <c r="AR58" i="6"/>
  <c r="AS58" i="6"/>
  <c r="AZ57" i="6"/>
  <c r="BA57" i="6"/>
  <c r="BB56" i="6"/>
  <c r="AW58" i="6"/>
  <c r="AO59" i="6"/>
  <c r="BR122" i="16" l="1"/>
  <c r="BP123" i="16"/>
  <c r="BL123" i="16"/>
  <c r="BJ123" i="16"/>
  <c r="BK123" i="16" s="1"/>
  <c r="BI124" i="16"/>
  <c r="BN123" i="16"/>
  <c r="BO123" i="16"/>
  <c r="BM123" i="16"/>
  <c r="BQ122" i="16"/>
  <c r="BB57" i="6"/>
  <c r="AR59" i="6"/>
  <c r="AS59" i="6"/>
  <c r="AZ58" i="6"/>
  <c r="BA58" i="6"/>
  <c r="BE58" i="5"/>
  <c r="BF58" i="5" s="1"/>
  <c r="AZ59" i="5"/>
  <c r="AO60" i="6"/>
  <c r="AW59" i="6"/>
  <c r="BQ123" i="16" l="1"/>
  <c r="BR123" i="16"/>
  <c r="BM124" i="16"/>
  <c r="BI125" i="16"/>
  <c r="BN124" i="16"/>
  <c r="BL124" i="16"/>
  <c r="BJ124" i="16"/>
  <c r="BK124" i="16" s="1"/>
  <c r="BO124" i="16"/>
  <c r="BP124" i="16"/>
  <c r="BB58" i="6"/>
  <c r="AZ59" i="6"/>
  <c r="BA59" i="6"/>
  <c r="AR60" i="6"/>
  <c r="AS60" i="6"/>
  <c r="BE59" i="5"/>
  <c r="BF59" i="5" s="1"/>
  <c r="AZ60" i="5"/>
  <c r="AO61" i="6"/>
  <c r="AW60" i="6"/>
  <c r="BM125" i="16" l="1"/>
  <c r="BJ125" i="16"/>
  <c r="BK125" i="16" s="1"/>
  <c r="BP125" i="16"/>
  <c r="BO125" i="16"/>
  <c r="BL125" i="16"/>
  <c r="BI126" i="16"/>
  <c r="BN125" i="16"/>
  <c r="BQ124" i="16"/>
  <c r="BR124" i="16"/>
  <c r="AZ60" i="6"/>
  <c r="BA60" i="6"/>
  <c r="AR61" i="6"/>
  <c r="AS61" i="6"/>
  <c r="BE60" i="5"/>
  <c r="BF60" i="5" s="1"/>
  <c r="AZ61" i="5"/>
  <c r="BB59" i="6"/>
  <c r="AO62" i="6"/>
  <c r="AW61" i="6"/>
  <c r="BQ125" i="16" l="1"/>
  <c r="BP126" i="16"/>
  <c r="BL126" i="16"/>
  <c r="BN126" i="16"/>
  <c r="BO126" i="16"/>
  <c r="BM126" i="16"/>
  <c r="BI127" i="16"/>
  <c r="BJ126" i="16"/>
  <c r="BK126" i="16" s="1"/>
  <c r="BR125" i="16"/>
  <c r="BB60" i="6"/>
  <c r="AZ61" i="6"/>
  <c r="BA61" i="6"/>
  <c r="AR62" i="6"/>
  <c r="AS62" i="6"/>
  <c r="BE61" i="5"/>
  <c r="BF61" i="5" s="1"/>
  <c r="AZ62" i="5"/>
  <c r="AW62" i="6"/>
  <c r="AO63" i="6"/>
  <c r="BQ126" i="16" l="1"/>
  <c r="BR126" i="16"/>
  <c r="BJ127" i="16"/>
  <c r="BK127" i="16" s="1"/>
  <c r="BN127" i="16"/>
  <c r="BP127" i="16"/>
  <c r="BL127" i="16"/>
  <c r="BO127" i="16"/>
  <c r="BI128" i="16"/>
  <c r="BM127" i="16"/>
  <c r="BB61" i="6"/>
  <c r="AR63" i="6"/>
  <c r="AS63" i="6"/>
  <c r="AZ62" i="6"/>
  <c r="BA62" i="6"/>
  <c r="BE62" i="5"/>
  <c r="BF62" i="5" s="1"/>
  <c r="AZ63" i="5"/>
  <c r="AO64" i="6"/>
  <c r="AW63" i="6"/>
  <c r="BR127" i="16" l="1"/>
  <c r="BQ127" i="16"/>
  <c r="BN128" i="16"/>
  <c r="BI129" i="16"/>
  <c r="BP128" i="16"/>
  <c r="BM128" i="16"/>
  <c r="BJ128" i="16"/>
  <c r="BK128" i="16" s="1"/>
  <c r="BO128" i="16"/>
  <c r="BL128" i="16"/>
  <c r="BB62" i="6"/>
  <c r="AZ63" i="6"/>
  <c r="BA63" i="6"/>
  <c r="AR64" i="6"/>
  <c r="AS64" i="6"/>
  <c r="BE63" i="5"/>
  <c r="BF63" i="5" s="1"/>
  <c r="AZ64" i="5"/>
  <c r="AW64" i="6"/>
  <c r="AO65" i="6"/>
  <c r="BQ128" i="16" l="1"/>
  <c r="BR128" i="16"/>
  <c r="BL129" i="16"/>
  <c r="BP129" i="16"/>
  <c r="BJ129" i="16"/>
  <c r="BK129" i="16" s="1"/>
  <c r="BN129" i="16"/>
  <c r="BM129" i="16"/>
  <c r="BI130" i="16"/>
  <c r="BO129" i="16"/>
  <c r="BE64" i="5"/>
  <c r="BF64" i="5" s="1"/>
  <c r="AZ65" i="5"/>
  <c r="AR65" i="6"/>
  <c r="AS65" i="6"/>
  <c r="AZ64" i="6"/>
  <c r="BA64" i="6"/>
  <c r="BB63" i="6"/>
  <c r="AO66" i="6"/>
  <c r="AW65" i="6"/>
  <c r="BQ129" i="16" l="1"/>
  <c r="BO130" i="16"/>
  <c r="BP130" i="16"/>
  <c r="BJ130" i="16"/>
  <c r="BK130" i="16" s="1"/>
  <c r="BL130" i="16"/>
  <c r="BM130" i="16"/>
  <c r="BI131" i="16"/>
  <c r="BN130" i="16"/>
  <c r="BR129" i="16"/>
  <c r="AZ65" i="6"/>
  <c r="BA65" i="6"/>
  <c r="AR66" i="6"/>
  <c r="AS66" i="6"/>
  <c r="BB64" i="6"/>
  <c r="BE65" i="5"/>
  <c r="BF65" i="5" s="1"/>
  <c r="AZ66" i="5"/>
  <c r="AW66" i="6"/>
  <c r="AO67" i="6"/>
  <c r="BR130" i="16" l="1"/>
  <c r="BM131" i="16"/>
  <c r="BO131" i="16"/>
  <c r="BI132" i="16"/>
  <c r="BL131" i="16"/>
  <c r="BP131" i="16"/>
  <c r="BN131" i="16"/>
  <c r="BJ131" i="16"/>
  <c r="BK131" i="16" s="1"/>
  <c r="BQ130" i="16"/>
  <c r="BE66" i="5"/>
  <c r="BF66" i="5" s="1"/>
  <c r="AZ67" i="5"/>
  <c r="AZ66" i="6"/>
  <c r="BA66" i="6"/>
  <c r="AR67" i="6"/>
  <c r="AS67" i="6"/>
  <c r="BB65" i="6"/>
  <c r="AO68" i="6"/>
  <c r="AW67" i="6"/>
  <c r="BL132" i="16" l="1"/>
  <c r="BM132" i="16"/>
  <c r="BN132" i="16"/>
  <c r="BJ132" i="16"/>
  <c r="BK132" i="16" s="1"/>
  <c r="BP132" i="16"/>
  <c r="BI133" i="16"/>
  <c r="BO132" i="16"/>
  <c r="BQ131" i="16"/>
  <c r="BR131" i="16"/>
  <c r="AZ67" i="6"/>
  <c r="BA67" i="6"/>
  <c r="AS68" i="6"/>
  <c r="AR68" i="6"/>
  <c r="BB66" i="6"/>
  <c r="BE67" i="5"/>
  <c r="BF67" i="5" s="1"/>
  <c r="AZ68" i="5"/>
  <c r="AO69" i="6"/>
  <c r="AW68" i="6"/>
  <c r="BQ132" i="16" l="1"/>
  <c r="BL133" i="16"/>
  <c r="BM133" i="16"/>
  <c r="BI134" i="16"/>
  <c r="BO133" i="16"/>
  <c r="BJ133" i="16"/>
  <c r="BK133" i="16" s="1"/>
  <c r="BN133" i="16"/>
  <c r="BP133" i="16"/>
  <c r="BR132" i="16"/>
  <c r="BE68" i="5"/>
  <c r="BF68" i="5" s="1"/>
  <c r="AZ69" i="5"/>
  <c r="AZ68" i="6"/>
  <c r="BA68" i="6"/>
  <c r="BB67" i="6"/>
  <c r="AW69" i="6"/>
  <c r="BB69" i="6" s="1"/>
  <c r="AO70" i="6"/>
  <c r="BQ133" i="16" l="1"/>
  <c r="BO134" i="16"/>
  <c r="BN134" i="16"/>
  <c r="BI135" i="16"/>
  <c r="BP134" i="16"/>
  <c r="BL134" i="16"/>
  <c r="BM134" i="16"/>
  <c r="BJ134" i="16"/>
  <c r="BK134" i="16" s="1"/>
  <c r="BR133" i="16"/>
  <c r="BB68" i="6"/>
  <c r="BE69" i="5"/>
  <c r="BF69" i="5" s="1"/>
  <c r="AZ70" i="5"/>
  <c r="AO71" i="6"/>
  <c r="AW70" i="6"/>
  <c r="BB70" i="6" s="1"/>
  <c r="BR134" i="16" l="1"/>
  <c r="BO135" i="16"/>
  <c r="BL135" i="16"/>
  <c r="BM135" i="16"/>
  <c r="BI136" i="16"/>
  <c r="BN135" i="16"/>
  <c r="BJ135" i="16"/>
  <c r="BK135" i="16" s="1"/>
  <c r="BP135" i="16"/>
  <c r="BQ134" i="16"/>
  <c r="BE70" i="5"/>
  <c r="BF70" i="5" s="1"/>
  <c r="AZ71" i="5"/>
  <c r="AW71" i="6"/>
  <c r="BB71" i="6" s="1"/>
  <c r="AO72" i="6"/>
  <c r="BI137" i="16" l="1"/>
  <c r="BJ136" i="16"/>
  <c r="BK136" i="16" s="1"/>
  <c r="BP136" i="16"/>
  <c r="BN136" i="16"/>
  <c r="BL136" i="16"/>
  <c r="BO136" i="16"/>
  <c r="BM136" i="16"/>
  <c r="BR135" i="16"/>
  <c r="BQ135" i="16"/>
  <c r="BE71" i="5"/>
  <c r="BF71" i="5" s="1"/>
  <c r="AZ72" i="5"/>
  <c r="AO73" i="6"/>
  <c r="AW72" i="6"/>
  <c r="BB72" i="6" s="1"/>
  <c r="BQ136" i="16" l="1"/>
  <c r="BR136" i="16"/>
  <c r="BN137" i="16"/>
  <c r="BL137" i="16"/>
  <c r="BM137" i="16"/>
  <c r="BO137" i="16"/>
  <c r="BI138" i="16"/>
  <c r="BJ137" i="16"/>
  <c r="BK137" i="16" s="1"/>
  <c r="BP137" i="16"/>
  <c r="BE72" i="5"/>
  <c r="BF72" i="5" s="1"/>
  <c r="AZ73" i="5"/>
  <c r="AW73" i="6"/>
  <c r="BB73" i="6" s="1"/>
  <c r="AO74" i="6"/>
  <c r="BR137" i="16" l="1"/>
  <c r="BQ137" i="16"/>
  <c r="BJ138" i="16"/>
  <c r="BK138" i="16" s="1"/>
  <c r="BL138" i="16"/>
  <c r="BI139" i="16"/>
  <c r="BO138" i="16"/>
  <c r="BN138" i="16"/>
  <c r="BM138" i="16"/>
  <c r="BP138" i="16"/>
  <c r="BE73" i="5"/>
  <c r="BF73" i="5" s="1"/>
  <c r="AZ74" i="5"/>
  <c r="AO75" i="6"/>
  <c r="AW74" i="6"/>
  <c r="BB74" i="6" s="1"/>
  <c r="BR138" i="16" l="1"/>
  <c r="BQ138" i="16"/>
  <c r="BO139" i="16"/>
  <c r="BP139" i="16"/>
  <c r="BL139" i="16"/>
  <c r="BJ139" i="16"/>
  <c r="BK139" i="16" s="1"/>
  <c r="BI140" i="16"/>
  <c r="BM139" i="16"/>
  <c r="BN139" i="16"/>
  <c r="BE74" i="5"/>
  <c r="BF74" i="5" s="1"/>
  <c r="AZ75" i="5"/>
  <c r="AW75" i="6"/>
  <c r="BB75" i="6" s="1"/>
  <c r="AO76" i="6"/>
  <c r="BR139" i="16" l="1"/>
  <c r="BM140" i="16"/>
  <c r="BN140" i="16"/>
  <c r="BO140" i="16"/>
  <c r="BP140" i="16"/>
  <c r="BI141" i="16"/>
  <c r="BL140" i="16"/>
  <c r="BJ140" i="16"/>
  <c r="BK140" i="16" s="1"/>
  <c r="BQ139" i="16"/>
  <c r="BE75" i="5"/>
  <c r="BF75" i="5" s="1"/>
  <c r="AZ76" i="5"/>
  <c r="AW76" i="6"/>
  <c r="BB76" i="6" s="1"/>
  <c r="AO77" i="6"/>
  <c r="BQ140" i="16" l="1"/>
  <c r="BM141" i="16"/>
  <c r="BI142" i="16"/>
  <c r="BO141" i="16"/>
  <c r="BL141" i="16"/>
  <c r="BP141" i="16"/>
  <c r="BJ141" i="16"/>
  <c r="BK141" i="16" s="1"/>
  <c r="BN141" i="16"/>
  <c r="BR140" i="16"/>
  <c r="BE76" i="5"/>
  <c r="BF76" i="5" s="1"/>
  <c r="AZ77" i="5"/>
  <c r="BE77" i="5" s="1"/>
  <c r="BF77" i="5" s="1"/>
  <c r="AW77" i="6"/>
  <c r="BB77" i="6" s="1"/>
  <c r="BQ141" i="16" l="1"/>
  <c r="BL142" i="16"/>
  <c r="BI143" i="16"/>
  <c r="BM142" i="16"/>
  <c r="BJ142" i="16"/>
  <c r="BK142" i="16" s="1"/>
  <c r="BP142" i="16"/>
  <c r="BN142" i="16"/>
  <c r="BO142" i="16"/>
  <c r="BR141" i="16"/>
  <c r="L8" i="14"/>
  <c r="L9" i="14" s="1"/>
  <c r="L10" i="14" s="1"/>
  <c r="L11" i="14" s="1"/>
  <c r="L12" i="14" s="1"/>
  <c r="L13" i="14" s="1"/>
  <c r="L14" i="14" s="1"/>
  <c r="L15" i="14" s="1"/>
  <c r="L16" i="14" s="1"/>
  <c r="L17" i="14" s="1"/>
  <c r="L18" i="14" s="1"/>
  <c r="L19" i="14" s="1"/>
  <c r="L20" i="14" s="1"/>
  <c r="L21" i="14" s="1"/>
  <c r="L22" i="14" s="1"/>
  <c r="L23" i="14" s="1"/>
  <c r="L24" i="14" s="1"/>
  <c r="L25" i="14" s="1"/>
  <c r="L26" i="14" s="1"/>
  <c r="L27" i="14" s="1"/>
  <c r="L28" i="14" s="1"/>
  <c r="L29" i="14" s="1"/>
  <c r="L30" i="14" s="1"/>
  <c r="L31" i="14" s="1"/>
  <c r="L32" i="14" s="1"/>
  <c r="L33" i="14" s="1"/>
  <c r="L34" i="14" s="1"/>
  <c r="L35" i="14" s="1"/>
  <c r="L36" i="14" s="1"/>
  <c r="L37" i="14" s="1"/>
  <c r="L38" i="14" s="1"/>
  <c r="L39" i="14" s="1"/>
  <c r="L40" i="14" s="1"/>
  <c r="L41" i="14" s="1"/>
  <c r="L42" i="14" s="1"/>
  <c r="L43" i="14" s="1"/>
  <c r="L44" i="14" s="1"/>
  <c r="L45" i="14" s="1"/>
  <c r="L46" i="14" s="1"/>
  <c r="L47" i="14" s="1"/>
  <c r="L48" i="14" s="1"/>
  <c r="L49" i="14" s="1"/>
  <c r="L50" i="14" s="1"/>
  <c r="L51" i="14" s="1"/>
  <c r="L52" i="14" s="1"/>
  <c r="L53" i="14" s="1"/>
  <c r="L54" i="14" s="1"/>
  <c r="L55" i="14" s="1"/>
  <c r="L56" i="14" s="1"/>
  <c r="L57" i="14" s="1"/>
  <c r="L58" i="14" s="1"/>
  <c r="L59" i="14" s="1"/>
  <c r="L60" i="14" s="1"/>
  <c r="L61" i="14" s="1"/>
  <c r="L62" i="14" s="1"/>
  <c r="L63" i="14" s="1"/>
  <c r="L64" i="14" s="1"/>
  <c r="L65" i="14" s="1"/>
  <c r="L66" i="14" s="1"/>
  <c r="L67" i="14" s="1"/>
  <c r="L68" i="14" s="1"/>
  <c r="L69" i="14" s="1"/>
  <c r="L70" i="14" s="1"/>
  <c r="L71" i="14" s="1"/>
  <c r="L72" i="14" s="1"/>
  <c r="L73" i="14" s="1"/>
  <c r="L74" i="14" s="1"/>
  <c r="L75" i="14" s="1"/>
  <c r="L76" i="14" s="1"/>
  <c r="L77" i="14" s="1"/>
  <c r="L78" i="14" s="1"/>
  <c r="L79" i="14" s="1"/>
  <c r="L80" i="14" s="1"/>
  <c r="L81" i="14" s="1"/>
  <c r="L82" i="14" s="1"/>
  <c r="L83" i="14" s="1"/>
  <c r="L84" i="14" s="1"/>
  <c r="L85" i="14" s="1"/>
  <c r="L86" i="14" s="1"/>
  <c r="L87" i="14" s="1"/>
  <c r="L88" i="14" s="1"/>
  <c r="L89" i="14" s="1"/>
  <c r="L90" i="14" s="1"/>
  <c r="L91" i="14" s="1"/>
  <c r="L92" i="14" s="1"/>
  <c r="L93" i="14" s="1"/>
  <c r="L94" i="14" s="1"/>
  <c r="L95" i="14" s="1"/>
  <c r="L96" i="14" s="1"/>
  <c r="L97" i="14" s="1"/>
  <c r="L98" i="14" s="1"/>
  <c r="L99" i="14" s="1"/>
  <c r="L100" i="14" s="1"/>
  <c r="L101" i="14" s="1"/>
  <c r="L102" i="14" s="1"/>
  <c r="L103" i="14" s="1"/>
  <c r="L104" i="14" s="1"/>
  <c r="L105" i="14" s="1"/>
  <c r="L106" i="14" s="1"/>
  <c r="L107" i="14" s="1"/>
  <c r="L108" i="14" s="1"/>
  <c r="L109" i="14" s="1"/>
  <c r="L110" i="14" s="1"/>
  <c r="L111" i="14" s="1"/>
  <c r="L112" i="14" s="1"/>
  <c r="L113" i="14" s="1"/>
  <c r="L114" i="14" s="1"/>
  <c r="L115" i="14" s="1"/>
  <c r="L116" i="14" s="1"/>
  <c r="L117" i="14" s="1"/>
  <c r="L118" i="14" s="1"/>
  <c r="L119" i="14" s="1"/>
  <c r="L120" i="14" s="1"/>
  <c r="L121" i="14" s="1"/>
  <c r="L122" i="14" s="1"/>
  <c r="L123" i="14" s="1"/>
  <c r="L124" i="14" s="1"/>
  <c r="L125" i="14" s="1"/>
  <c r="L126" i="14" s="1"/>
  <c r="L127" i="14" s="1"/>
  <c r="L128" i="14" s="1"/>
  <c r="L129" i="14" s="1"/>
  <c r="L130" i="14" s="1"/>
  <c r="L131" i="14" s="1"/>
  <c r="L132" i="14" s="1"/>
  <c r="L133" i="14" s="1"/>
  <c r="L134" i="14" s="1"/>
  <c r="L135" i="14" s="1"/>
  <c r="L136" i="14" s="1"/>
  <c r="L137" i="14" s="1"/>
  <c r="L138" i="14" s="1"/>
  <c r="L139" i="14" s="1"/>
  <c r="L140" i="14" s="1"/>
  <c r="L141" i="14" s="1"/>
  <c r="L142" i="14" s="1"/>
  <c r="L143" i="14" s="1"/>
  <c r="L144" i="14" s="1"/>
  <c r="L145" i="14" s="1"/>
  <c r="L146" i="14" s="1"/>
  <c r="L147" i="14" s="1"/>
  <c r="L148" i="14" s="1"/>
  <c r="L149" i="14" s="1"/>
  <c r="L150" i="14" s="1"/>
  <c r="L151" i="14" s="1"/>
  <c r="L152" i="14" s="1"/>
  <c r="L153" i="14" s="1"/>
  <c r="L154" i="14" s="1"/>
  <c r="L155" i="14" s="1"/>
  <c r="L156" i="14" s="1"/>
  <c r="L157" i="14" s="1"/>
  <c r="L158" i="14" s="1"/>
  <c r="L159" i="14" s="1"/>
  <c r="L160" i="14" s="1"/>
  <c r="L161" i="14" s="1"/>
  <c r="L162" i="14" s="1"/>
  <c r="L163" i="14" s="1"/>
  <c r="L164" i="14" s="1"/>
  <c r="L165" i="14" s="1"/>
  <c r="L166" i="14" s="1"/>
  <c r="L167" i="14" s="1"/>
  <c r="L168" i="14" s="1"/>
  <c r="L169" i="14" s="1"/>
  <c r="L170" i="14" s="1"/>
  <c r="L171" i="14" s="1"/>
  <c r="L172" i="14" s="1"/>
  <c r="L173" i="14" s="1"/>
  <c r="L174" i="14" s="1"/>
  <c r="L175" i="14" s="1"/>
  <c r="L176" i="14" s="1"/>
  <c r="L177" i="14" s="1"/>
  <c r="L178" i="14" s="1"/>
  <c r="L179" i="14" s="1"/>
  <c r="L180" i="14" s="1"/>
  <c r="L181" i="14" s="1"/>
  <c r="L182" i="14" s="1"/>
  <c r="L183" i="14" s="1"/>
  <c r="L184" i="14" s="1"/>
  <c r="L185" i="14" s="1"/>
  <c r="L186" i="14" s="1"/>
  <c r="L187" i="14" s="1"/>
  <c r="L188" i="14" s="1"/>
  <c r="L189" i="14" s="1"/>
  <c r="L190" i="14" s="1"/>
  <c r="L191" i="14" s="1"/>
  <c r="L192" i="14" s="1"/>
  <c r="L193" i="14" s="1"/>
  <c r="L194" i="14" s="1"/>
  <c r="L195" i="14" s="1"/>
  <c r="L196" i="14" s="1"/>
  <c r="L197" i="14" s="1"/>
  <c r="L198" i="14" s="1"/>
  <c r="L199" i="14" s="1"/>
  <c r="L200" i="14" s="1"/>
  <c r="L201" i="14" s="1"/>
  <c r="L202" i="14" s="1"/>
  <c r="L203" i="14" s="1"/>
  <c r="L204" i="14" s="1"/>
  <c r="L205" i="14" s="1"/>
  <c r="L206" i="14" s="1"/>
  <c r="L207" i="14" s="1"/>
  <c r="L208" i="14" s="1"/>
  <c r="L209" i="14" s="1"/>
  <c r="L210" i="14" s="1"/>
  <c r="L211" i="14" s="1"/>
  <c r="L212" i="14" s="1"/>
  <c r="L213" i="14" s="1"/>
  <c r="L214" i="14" s="1"/>
  <c r="L215" i="14" s="1"/>
  <c r="L216" i="14" s="1"/>
  <c r="L217" i="14" s="1"/>
  <c r="L218" i="14" s="1"/>
  <c r="L219" i="14" s="1"/>
  <c r="L220" i="14" s="1"/>
  <c r="L221" i="14" s="1"/>
  <c r="L222" i="14" s="1"/>
  <c r="L223" i="14" s="1"/>
  <c r="L224" i="14" s="1"/>
  <c r="L225" i="14" s="1"/>
  <c r="L226" i="14" s="1"/>
  <c r="L227" i="14" s="1"/>
  <c r="L228" i="14" s="1"/>
  <c r="L229" i="14" s="1"/>
  <c r="L230" i="14" s="1"/>
  <c r="L231" i="14" s="1"/>
  <c r="L232" i="14" s="1"/>
  <c r="L233" i="14" s="1"/>
  <c r="L234" i="14" s="1"/>
  <c r="L235" i="14" s="1"/>
  <c r="L236" i="14" s="1"/>
  <c r="L237" i="14" s="1"/>
  <c r="L238" i="14" s="1"/>
  <c r="L239" i="14" s="1"/>
  <c r="L240" i="14" s="1"/>
  <c r="L241" i="14" s="1"/>
  <c r="L242" i="14" s="1"/>
  <c r="L243" i="14" s="1"/>
  <c r="L244" i="14" s="1"/>
  <c r="L245" i="14" s="1"/>
  <c r="L246" i="14" s="1"/>
  <c r="L247" i="14" s="1"/>
  <c r="L248" i="14" s="1"/>
  <c r="L249" i="14" s="1"/>
  <c r="L250" i="14" s="1"/>
  <c r="L251" i="14" s="1"/>
  <c r="L252" i="14" s="1"/>
  <c r="L253" i="14" s="1"/>
  <c r="L254" i="14" s="1"/>
  <c r="L255" i="14" s="1"/>
  <c r="L256" i="14" s="1"/>
  <c r="L257" i="14" s="1"/>
  <c r="L258" i="14" s="1"/>
  <c r="L259" i="14" s="1"/>
  <c r="L260" i="14" s="1"/>
  <c r="L261" i="14" s="1"/>
  <c r="L262" i="14" s="1"/>
  <c r="L263" i="14" s="1"/>
  <c r="L264" i="14" s="1"/>
  <c r="L265" i="14" s="1"/>
  <c r="L266" i="14" s="1"/>
  <c r="L267" i="14" s="1"/>
  <c r="L268" i="14" s="1"/>
  <c r="L269" i="14" s="1"/>
  <c r="L270" i="14" s="1"/>
  <c r="L271" i="14" s="1"/>
  <c r="L272" i="14" s="1"/>
  <c r="L273" i="14" s="1"/>
  <c r="L274" i="14" s="1"/>
  <c r="L275" i="14" s="1"/>
  <c r="L276" i="14" s="1"/>
  <c r="L277" i="14" s="1"/>
  <c r="L278" i="14" s="1"/>
  <c r="L279" i="14" s="1"/>
  <c r="L280" i="14" s="1"/>
  <c r="L281" i="14" s="1"/>
  <c r="L282" i="14" s="1"/>
  <c r="L283" i="14" s="1"/>
  <c r="L284" i="14" s="1"/>
  <c r="L285" i="14" s="1"/>
  <c r="L286" i="14" s="1"/>
  <c r="L287" i="14" s="1"/>
  <c r="L288" i="14" s="1"/>
  <c r="L289" i="14" s="1"/>
  <c r="L290" i="14" s="1"/>
  <c r="L291" i="14" s="1"/>
  <c r="L292" i="14" s="1"/>
  <c r="L293" i="14" s="1"/>
  <c r="L294" i="14" s="1"/>
  <c r="L295" i="14" s="1"/>
  <c r="L296" i="14" s="1"/>
  <c r="L297" i="14" s="1"/>
  <c r="L298" i="14" s="1"/>
  <c r="L299" i="14" s="1"/>
  <c r="L300" i="14" s="1"/>
  <c r="L301" i="14" s="1"/>
  <c r="L302" i="14" s="1"/>
  <c r="L303" i="14" s="1"/>
  <c r="L304" i="14" s="1"/>
  <c r="L305" i="14" s="1"/>
  <c r="L306" i="14" s="1"/>
  <c r="L307" i="14" s="1"/>
  <c r="L308" i="14" s="1"/>
  <c r="L309" i="14" s="1"/>
  <c r="L310" i="14" s="1"/>
  <c r="L311" i="14" s="1"/>
  <c r="L312" i="14" s="1"/>
  <c r="L313" i="14" s="1"/>
  <c r="L314" i="14" s="1"/>
  <c r="L315" i="14" s="1"/>
  <c r="L316" i="14" s="1"/>
  <c r="L317" i="14" s="1"/>
  <c r="L318" i="14" s="1"/>
  <c r="L319" i="14" s="1"/>
  <c r="L320" i="14" s="1"/>
  <c r="L321" i="14" s="1"/>
  <c r="L322" i="14" s="1"/>
  <c r="L323" i="14" s="1"/>
  <c r="L324" i="14" s="1"/>
  <c r="L325" i="14" s="1"/>
  <c r="L326" i="14" s="1"/>
  <c r="L327" i="14" s="1"/>
  <c r="L328" i="14" s="1"/>
  <c r="L329" i="14" s="1"/>
  <c r="L330" i="14" s="1"/>
  <c r="L331" i="14" s="1"/>
  <c r="L332" i="14" s="1"/>
  <c r="L333" i="14" s="1"/>
  <c r="L334" i="14" s="1"/>
  <c r="L335" i="14" s="1"/>
  <c r="L336" i="14" s="1"/>
  <c r="L337" i="14" s="1"/>
  <c r="L338" i="14" s="1"/>
  <c r="L339" i="14" s="1"/>
  <c r="L340" i="14" s="1"/>
  <c r="L341" i="14" s="1"/>
  <c r="L342" i="14" s="1"/>
  <c r="L343" i="14" s="1"/>
  <c r="L344" i="14" s="1"/>
  <c r="L345" i="14" s="1"/>
  <c r="L346" i="14" s="1"/>
  <c r="L347" i="14" s="1"/>
  <c r="L348" i="14" s="1"/>
  <c r="L349" i="14" s="1"/>
  <c r="L350" i="14" s="1"/>
  <c r="L351" i="14" s="1"/>
  <c r="L352" i="14" s="1"/>
  <c r="L353" i="14" s="1"/>
  <c r="L354" i="14" s="1"/>
  <c r="L355" i="14" s="1"/>
  <c r="L356" i="14" s="1"/>
  <c r="L357" i="14" s="1"/>
  <c r="L358" i="14" s="1"/>
  <c r="L359" i="14" s="1"/>
  <c r="L360" i="14" s="1"/>
  <c r="L361" i="14" s="1"/>
  <c r="L362" i="14" s="1"/>
  <c r="L363" i="14" s="1"/>
  <c r="L364" i="14" s="1"/>
  <c r="L365" i="14" s="1"/>
  <c r="L366" i="14" s="1"/>
  <c r="L367" i="14" s="1"/>
  <c r="L368" i="14" s="1"/>
  <c r="L369" i="14" s="1"/>
  <c r="L370" i="14" s="1"/>
  <c r="L371" i="14" s="1"/>
  <c r="L372" i="14" s="1"/>
  <c r="L373" i="14" s="1"/>
  <c r="L374" i="14" s="1"/>
  <c r="L375" i="14" s="1"/>
  <c r="L376" i="14" s="1"/>
  <c r="L377" i="14" s="1"/>
  <c r="L378" i="14" s="1"/>
  <c r="L379" i="14" s="1"/>
  <c r="L380" i="14" s="1"/>
  <c r="L381" i="14" s="1"/>
  <c r="L382" i="14" s="1"/>
  <c r="L383" i="14" s="1"/>
  <c r="L384" i="14" s="1"/>
  <c r="L385" i="14" s="1"/>
  <c r="L386" i="14" s="1"/>
  <c r="L387" i="14" s="1"/>
  <c r="L388" i="14" s="1"/>
  <c r="L389" i="14" s="1"/>
  <c r="L390" i="14" s="1"/>
  <c r="L391" i="14" s="1"/>
  <c r="L392" i="14" s="1"/>
  <c r="L393" i="14" s="1"/>
  <c r="L394" i="14" s="1"/>
  <c r="L395" i="14" s="1"/>
  <c r="L396" i="14" s="1"/>
  <c r="L397" i="14" s="1"/>
  <c r="L398" i="14" s="1"/>
  <c r="L399" i="14" s="1"/>
  <c r="L400" i="14" s="1"/>
  <c r="L401" i="14" s="1"/>
  <c r="L402" i="14" s="1"/>
  <c r="L403" i="14" s="1"/>
  <c r="L404" i="14" s="1"/>
  <c r="L405" i="14" s="1"/>
  <c r="L406" i="14" s="1"/>
  <c r="L407" i="14" s="1"/>
  <c r="L408" i="14" s="1"/>
  <c r="L409" i="14" s="1"/>
  <c r="L410" i="14" s="1"/>
  <c r="L411" i="14" s="1"/>
  <c r="L412" i="14" s="1"/>
  <c r="L413" i="14" s="1"/>
  <c r="L414" i="14" s="1"/>
  <c r="L415" i="14" s="1"/>
  <c r="L416" i="14" s="1"/>
  <c r="L417" i="14" s="1"/>
  <c r="L418" i="14" s="1"/>
  <c r="L419" i="14" s="1"/>
  <c r="L420" i="14" s="1"/>
  <c r="L421" i="14" s="1"/>
  <c r="L422" i="14" s="1"/>
  <c r="L423" i="14" s="1"/>
  <c r="L424" i="14" s="1"/>
  <c r="L425" i="14" s="1"/>
  <c r="L426" i="14" s="1"/>
  <c r="L427" i="14" s="1"/>
  <c r="L428" i="14" s="1"/>
  <c r="L429" i="14" s="1"/>
  <c r="L430" i="14" s="1"/>
  <c r="L431" i="14" s="1"/>
  <c r="L432" i="14" s="1"/>
  <c r="L433" i="14" s="1"/>
  <c r="L434" i="14" s="1"/>
  <c r="L435" i="14" s="1"/>
  <c r="L436" i="14" s="1"/>
  <c r="L437" i="14" s="1"/>
  <c r="L438" i="14" s="1"/>
  <c r="L439" i="14" s="1"/>
  <c r="L440" i="14" s="1"/>
  <c r="L441" i="14" s="1"/>
  <c r="L442" i="14" s="1"/>
  <c r="L443" i="14" s="1"/>
  <c r="L444" i="14" s="1"/>
  <c r="L445" i="14" s="1"/>
  <c r="L446" i="14" s="1"/>
  <c r="L447" i="14" s="1"/>
  <c r="L448" i="14" s="1"/>
  <c r="L449" i="14" s="1"/>
  <c r="L450" i="14" s="1"/>
  <c r="L451" i="14" s="1"/>
  <c r="L452" i="14" s="1"/>
  <c r="L453" i="14" s="1"/>
  <c r="L454" i="14" s="1"/>
  <c r="L455" i="14" s="1"/>
  <c r="L456" i="14" s="1"/>
  <c r="L457" i="14" s="1"/>
  <c r="L458" i="14" s="1"/>
  <c r="L459" i="14" s="1"/>
  <c r="L460" i="14" s="1"/>
  <c r="L461" i="14" s="1"/>
  <c r="L462" i="14" s="1"/>
  <c r="L463" i="14" s="1"/>
  <c r="L464" i="14" s="1"/>
  <c r="L465" i="14" s="1"/>
  <c r="L466" i="14" s="1"/>
  <c r="L467" i="14" s="1"/>
  <c r="L468" i="14" s="1"/>
  <c r="L469" i="14" s="1"/>
  <c r="L470" i="14" s="1"/>
  <c r="L471" i="14" s="1"/>
  <c r="L472" i="14" s="1"/>
  <c r="L473" i="14" s="1"/>
  <c r="L474" i="14" s="1"/>
  <c r="L475" i="14" s="1"/>
  <c r="L476" i="14" s="1"/>
  <c r="L477" i="14" s="1"/>
  <c r="L478" i="14" s="1"/>
  <c r="L479" i="14" s="1"/>
  <c r="L480" i="14" s="1"/>
  <c r="L481" i="14" s="1"/>
  <c r="L482" i="14" s="1"/>
  <c r="L483" i="14" s="1"/>
  <c r="L484" i="14" s="1"/>
  <c r="L485" i="14" s="1"/>
  <c r="L486" i="14" s="1"/>
  <c r="L487" i="14" s="1"/>
  <c r="L488" i="14" s="1"/>
  <c r="L489" i="14" s="1"/>
  <c r="L490" i="14" s="1"/>
  <c r="L491" i="14" s="1"/>
  <c r="L492" i="14" s="1"/>
  <c r="L493" i="14" s="1"/>
  <c r="L494" i="14" s="1"/>
  <c r="L495" i="14" s="1"/>
  <c r="L496" i="14" s="1"/>
  <c r="L497" i="14" s="1"/>
  <c r="L498" i="14" s="1"/>
  <c r="L499" i="14" s="1"/>
  <c r="L500" i="14" s="1"/>
  <c r="L501" i="14" s="1"/>
  <c r="L502" i="14" s="1"/>
  <c r="L503" i="14" s="1"/>
  <c r="L504" i="14" s="1"/>
  <c r="L505" i="14" s="1"/>
  <c r="L506" i="14" s="1"/>
  <c r="L507" i="14" s="1"/>
  <c r="L508" i="14" s="1"/>
  <c r="L509" i="14" s="1"/>
  <c r="L510" i="14" s="1"/>
  <c r="L511" i="14" s="1"/>
  <c r="L512" i="14" s="1"/>
  <c r="L513" i="14" s="1"/>
  <c r="L514" i="14" s="1"/>
  <c r="L515" i="14" s="1"/>
  <c r="L516" i="14" s="1"/>
  <c r="L517" i="14" s="1"/>
  <c r="L518" i="14" s="1"/>
  <c r="L519" i="14" s="1"/>
  <c r="L520" i="14" s="1"/>
  <c r="L521" i="14" s="1"/>
  <c r="L522" i="14" s="1"/>
  <c r="L523" i="14" s="1"/>
  <c r="L524" i="14" s="1"/>
  <c r="L525" i="14" s="1"/>
  <c r="L526" i="14" s="1"/>
  <c r="L527" i="14" s="1"/>
  <c r="L528" i="14" s="1"/>
  <c r="L529" i="14" s="1"/>
  <c r="L530" i="14" s="1"/>
  <c r="L531" i="14" s="1"/>
  <c r="L532" i="14" s="1"/>
  <c r="L533" i="14" s="1"/>
  <c r="L534" i="14" s="1"/>
  <c r="L535" i="14" s="1"/>
  <c r="L536" i="14" s="1"/>
  <c r="L537" i="14" s="1"/>
  <c r="L538" i="14" s="1"/>
  <c r="L539" i="14" s="1"/>
  <c r="L540" i="14" s="1"/>
  <c r="L541" i="14" s="1"/>
  <c r="L542" i="14" s="1"/>
  <c r="L543" i="14" s="1"/>
  <c r="L544" i="14" s="1"/>
  <c r="L545" i="14" s="1"/>
  <c r="L546" i="14" s="1"/>
  <c r="L547" i="14" s="1"/>
  <c r="L548" i="14" s="1"/>
  <c r="L549" i="14" s="1"/>
  <c r="L550" i="14" s="1"/>
  <c r="L551" i="14" s="1"/>
  <c r="L552" i="14" s="1"/>
  <c r="L553" i="14" s="1"/>
  <c r="L554" i="14" s="1"/>
  <c r="L555" i="14" s="1"/>
  <c r="L556" i="14" s="1"/>
  <c r="L557" i="14" s="1"/>
  <c r="L558" i="14" s="1"/>
  <c r="L559" i="14" s="1"/>
  <c r="L560" i="14" s="1"/>
  <c r="L561" i="14" s="1"/>
  <c r="L562" i="14" s="1"/>
  <c r="L563" i="14" s="1"/>
  <c r="L564" i="14" s="1"/>
  <c r="L565" i="14" s="1"/>
  <c r="L566" i="14" s="1"/>
  <c r="L567" i="14" s="1"/>
  <c r="L568" i="14" s="1"/>
  <c r="L569" i="14" s="1"/>
  <c r="L570" i="14" s="1"/>
  <c r="L571" i="14" s="1"/>
  <c r="L572" i="14" s="1"/>
  <c r="L573" i="14" s="1"/>
  <c r="L574" i="14" s="1"/>
  <c r="L575" i="14" s="1"/>
  <c r="L576" i="14" s="1"/>
  <c r="L577" i="14" s="1"/>
  <c r="L578" i="14" s="1"/>
  <c r="L579" i="14" s="1"/>
  <c r="L580" i="14" s="1"/>
  <c r="L581" i="14" s="1"/>
  <c r="L582" i="14" s="1"/>
  <c r="L583" i="14" s="1"/>
  <c r="L584" i="14" s="1"/>
  <c r="L585" i="14" s="1"/>
  <c r="L586" i="14" s="1"/>
  <c r="L587" i="14" s="1"/>
  <c r="L588" i="14" s="1"/>
  <c r="L589" i="14" s="1"/>
  <c r="L590" i="14" s="1"/>
  <c r="L591" i="14" s="1"/>
  <c r="L592" i="14" s="1"/>
  <c r="L593" i="14" s="1"/>
  <c r="L594" i="14" s="1"/>
  <c r="L595" i="14" s="1"/>
  <c r="L596" i="14" s="1"/>
  <c r="L597" i="14" s="1"/>
  <c r="L598" i="14" s="1"/>
  <c r="L599" i="14" s="1"/>
  <c r="L600" i="14" s="1"/>
  <c r="L601" i="14" s="1"/>
  <c r="L602" i="14" s="1"/>
  <c r="L603" i="14" s="1"/>
  <c r="L604" i="14" s="1"/>
  <c r="L605" i="14" s="1"/>
  <c r="L606" i="14" s="1"/>
  <c r="L607" i="14" s="1"/>
  <c r="L608" i="14" s="1"/>
  <c r="L609" i="14" s="1"/>
  <c r="L610" i="14" s="1"/>
  <c r="L611" i="14" s="1"/>
  <c r="L612" i="14" s="1"/>
  <c r="L613" i="14" s="1"/>
  <c r="L614" i="14" s="1"/>
  <c r="L615" i="14" s="1"/>
  <c r="L616" i="14" s="1"/>
  <c r="L617" i="14" s="1"/>
  <c r="L618" i="14" s="1"/>
  <c r="L619" i="14" s="1"/>
  <c r="L620" i="14" s="1"/>
  <c r="L621" i="14" s="1"/>
  <c r="L622" i="14" s="1"/>
  <c r="L623" i="14" s="1"/>
  <c r="L624" i="14" s="1"/>
  <c r="L625" i="14" s="1"/>
  <c r="L626" i="14" s="1"/>
  <c r="L627" i="14" s="1"/>
  <c r="L628" i="14" s="1"/>
  <c r="L629" i="14" s="1"/>
  <c r="L630" i="14" s="1"/>
  <c r="L631" i="14" s="1"/>
  <c r="L632" i="14" s="1"/>
  <c r="L633" i="14" s="1"/>
  <c r="L634" i="14" s="1"/>
  <c r="L635" i="14" s="1"/>
  <c r="L636" i="14" s="1"/>
  <c r="L637" i="14" s="1"/>
  <c r="L638" i="14" s="1"/>
  <c r="L639" i="14" s="1"/>
  <c r="L640" i="14" s="1"/>
  <c r="L641" i="14" s="1"/>
  <c r="L642" i="14" s="1"/>
  <c r="L643" i="14" s="1"/>
  <c r="L644" i="14" s="1"/>
  <c r="L645" i="14" s="1"/>
  <c r="L646" i="14" s="1"/>
  <c r="L647" i="14" s="1"/>
  <c r="L648" i="14" s="1"/>
  <c r="L649" i="14" s="1"/>
  <c r="L650" i="14" s="1"/>
  <c r="L651" i="14" s="1"/>
  <c r="L652" i="14" s="1"/>
  <c r="L653" i="14" s="1"/>
  <c r="L654" i="14" s="1"/>
  <c r="L655" i="14" s="1"/>
  <c r="L656" i="14" s="1"/>
  <c r="L657" i="14" s="1"/>
  <c r="L658" i="14" s="1"/>
  <c r="L659" i="14" s="1"/>
  <c r="L660" i="14" s="1"/>
  <c r="L661" i="14" s="1"/>
  <c r="L662" i="14" s="1"/>
  <c r="L663" i="14" s="1"/>
  <c r="L664" i="14" s="1"/>
  <c r="L665" i="14" s="1"/>
  <c r="L666" i="14" s="1"/>
  <c r="L667" i="14" s="1"/>
  <c r="L668" i="14" s="1"/>
  <c r="L669" i="14" s="1"/>
  <c r="L670" i="14" s="1"/>
  <c r="L671" i="14" s="1"/>
  <c r="L672" i="14" s="1"/>
  <c r="L673" i="14" s="1"/>
  <c r="L674" i="14" s="1"/>
  <c r="L675" i="14" s="1"/>
  <c r="L676" i="14" s="1"/>
  <c r="L677" i="14" s="1"/>
  <c r="L678" i="14" s="1"/>
  <c r="L679" i="14" s="1"/>
  <c r="L680" i="14" s="1"/>
  <c r="L681" i="14" s="1"/>
  <c r="L682" i="14" s="1"/>
  <c r="L683" i="14" s="1"/>
  <c r="L684" i="14" s="1"/>
  <c r="L685" i="14" s="1"/>
  <c r="L686" i="14" s="1"/>
  <c r="L687" i="14" s="1"/>
  <c r="L688" i="14" s="1"/>
  <c r="L689" i="14" s="1"/>
  <c r="L690" i="14" s="1"/>
  <c r="L691" i="14" s="1"/>
  <c r="L692" i="14" s="1"/>
  <c r="L693" i="14" s="1"/>
  <c r="L694" i="14" s="1"/>
  <c r="L695" i="14" s="1"/>
  <c r="L696" i="14" s="1"/>
  <c r="L697" i="14" s="1"/>
  <c r="L698" i="14" s="1"/>
  <c r="L699" i="14" s="1"/>
  <c r="L700" i="14" s="1"/>
  <c r="L701" i="14" s="1"/>
  <c r="L702" i="14" s="1"/>
  <c r="L703" i="14" s="1"/>
  <c r="L704" i="14" s="1"/>
  <c r="L705" i="14" s="1"/>
  <c r="L706" i="14" s="1"/>
  <c r="L707" i="14" s="1"/>
  <c r="L708" i="14" s="1"/>
  <c r="L709" i="14" s="1"/>
  <c r="L710" i="14" s="1"/>
  <c r="L711" i="14" s="1"/>
  <c r="L712" i="14" s="1"/>
  <c r="L713" i="14" s="1"/>
  <c r="L714" i="14" s="1"/>
  <c r="L715" i="14" s="1"/>
  <c r="L716" i="14" s="1"/>
  <c r="L717" i="14" s="1"/>
  <c r="L718" i="14" s="1"/>
  <c r="L719" i="14" s="1"/>
  <c r="L720" i="14" s="1"/>
  <c r="L721" i="14" s="1"/>
  <c r="L722" i="14" s="1"/>
  <c r="L723" i="14" s="1"/>
  <c r="L724" i="14" s="1"/>
  <c r="L725" i="14" s="1"/>
  <c r="L726" i="14" s="1"/>
  <c r="L727" i="14" s="1"/>
  <c r="L728" i="14" s="1"/>
  <c r="L729" i="14" s="1"/>
  <c r="L730" i="14" s="1"/>
  <c r="L731" i="14" s="1"/>
  <c r="L732" i="14" s="1"/>
  <c r="L733" i="14" s="1"/>
  <c r="L734" i="14" s="1"/>
  <c r="L735" i="14" s="1"/>
  <c r="L736" i="14" s="1"/>
  <c r="L737" i="14" s="1"/>
  <c r="L738" i="14" s="1"/>
  <c r="L739" i="14" s="1"/>
  <c r="L740" i="14" s="1"/>
  <c r="L741" i="14" s="1"/>
  <c r="L742" i="14" s="1"/>
  <c r="L743" i="14" s="1"/>
  <c r="L744" i="14" s="1"/>
  <c r="L745" i="14" s="1"/>
  <c r="L746" i="14" s="1"/>
  <c r="L747" i="14" s="1"/>
  <c r="L748" i="14" s="1"/>
  <c r="L749" i="14" s="1"/>
  <c r="L750" i="14" s="1"/>
  <c r="L751" i="14" s="1"/>
  <c r="L752" i="14" s="1"/>
  <c r="L753" i="14" s="1"/>
  <c r="L754" i="14" s="1"/>
  <c r="L755" i="14" s="1"/>
  <c r="L756" i="14" s="1"/>
  <c r="L757" i="14" s="1"/>
  <c r="L758" i="14" s="1"/>
  <c r="L759" i="14" s="1"/>
  <c r="L760" i="14" s="1"/>
  <c r="L761" i="14" s="1"/>
  <c r="L762" i="14" s="1"/>
  <c r="L763" i="14" s="1"/>
  <c r="L764" i="14" s="1"/>
  <c r="L765" i="14" s="1"/>
  <c r="L766" i="14" s="1"/>
  <c r="L767" i="14" s="1"/>
  <c r="L768" i="14" s="1"/>
  <c r="L769" i="14" s="1"/>
  <c r="L770" i="14" s="1"/>
  <c r="L771" i="14" s="1"/>
  <c r="L772" i="14" s="1"/>
  <c r="L773" i="14" s="1"/>
  <c r="L774" i="14" s="1"/>
  <c r="L775" i="14" s="1"/>
  <c r="L776" i="14" s="1"/>
  <c r="L777" i="14" s="1"/>
  <c r="L778" i="14" s="1"/>
  <c r="L779" i="14" s="1"/>
  <c r="L780" i="14" s="1"/>
  <c r="L781" i="14" s="1"/>
  <c r="L782" i="14" s="1"/>
  <c r="L783" i="14" s="1"/>
  <c r="L784" i="14" s="1"/>
  <c r="L785" i="14" s="1"/>
  <c r="L786" i="14" s="1"/>
  <c r="L787" i="14" s="1"/>
  <c r="L788" i="14" s="1"/>
  <c r="L789" i="14" s="1"/>
  <c r="L790" i="14" s="1"/>
  <c r="L791" i="14" s="1"/>
  <c r="L792" i="14" s="1"/>
  <c r="L793" i="14" s="1"/>
  <c r="L794" i="14" s="1"/>
  <c r="L795" i="14" s="1"/>
  <c r="L796" i="14" s="1"/>
  <c r="L797" i="14" s="1"/>
  <c r="L798" i="14" s="1"/>
  <c r="L799" i="14" s="1"/>
  <c r="L800" i="14" s="1"/>
  <c r="L801" i="14" s="1"/>
  <c r="L802" i="14" s="1"/>
  <c r="L803" i="14" s="1"/>
  <c r="L804" i="14" s="1"/>
  <c r="L805" i="14" s="1"/>
  <c r="L806" i="14" s="1"/>
  <c r="L807" i="14" s="1"/>
  <c r="L808" i="14" s="1"/>
  <c r="L809" i="14" s="1"/>
  <c r="L810" i="14" s="1"/>
  <c r="L811" i="14" s="1"/>
  <c r="L812" i="14" s="1"/>
  <c r="L813" i="14" s="1"/>
  <c r="L814" i="14" s="1"/>
  <c r="L815" i="14" s="1"/>
  <c r="L816" i="14" s="1"/>
  <c r="L817" i="14" s="1"/>
  <c r="L818" i="14" s="1"/>
  <c r="L819" i="14" s="1"/>
  <c r="L820" i="14" s="1"/>
  <c r="L821" i="14" s="1"/>
  <c r="L822" i="14" s="1"/>
  <c r="L823" i="14" s="1"/>
  <c r="L824" i="14" s="1"/>
  <c r="L825" i="14" s="1"/>
  <c r="L826" i="14" s="1"/>
  <c r="L827" i="14" s="1"/>
  <c r="L828" i="14" s="1"/>
  <c r="L829" i="14" s="1"/>
  <c r="L830" i="14" s="1"/>
  <c r="L831" i="14" s="1"/>
  <c r="L832" i="14" s="1"/>
  <c r="L833" i="14" s="1"/>
  <c r="L834" i="14" s="1"/>
  <c r="L835" i="14" s="1"/>
  <c r="L836" i="14" s="1"/>
  <c r="L837" i="14" s="1"/>
  <c r="L838" i="14" s="1"/>
  <c r="L839" i="14" s="1"/>
  <c r="L840" i="14" s="1"/>
  <c r="L841" i="14" s="1"/>
  <c r="L842" i="14" s="1"/>
  <c r="L843" i="14" s="1"/>
  <c r="L844" i="14" s="1"/>
  <c r="L845" i="14" s="1"/>
  <c r="L846" i="14" s="1"/>
  <c r="L847" i="14" s="1"/>
  <c r="L848" i="14" s="1"/>
  <c r="L849" i="14" s="1"/>
  <c r="L850" i="14" s="1"/>
  <c r="L851" i="14" s="1"/>
  <c r="L852" i="14" s="1"/>
  <c r="L853" i="14" s="1"/>
  <c r="L854" i="14" s="1"/>
  <c r="L855" i="14" s="1"/>
  <c r="L856" i="14" s="1"/>
  <c r="L857" i="14" s="1"/>
  <c r="L858" i="14" s="1"/>
  <c r="L859" i="14" s="1"/>
  <c r="L860" i="14" s="1"/>
  <c r="L861" i="14" s="1"/>
  <c r="L862" i="14" s="1"/>
  <c r="L863" i="14" s="1"/>
  <c r="L864" i="14" s="1"/>
  <c r="L865" i="14" s="1"/>
  <c r="L866" i="14" s="1"/>
  <c r="L867" i="14" s="1"/>
  <c r="L868" i="14" s="1"/>
  <c r="L869" i="14" s="1"/>
  <c r="L870" i="14" s="1"/>
  <c r="L871" i="14" s="1"/>
  <c r="L872" i="14" s="1"/>
  <c r="L873" i="14" s="1"/>
  <c r="L874" i="14" s="1"/>
  <c r="L875" i="14" s="1"/>
  <c r="L876" i="14" s="1"/>
  <c r="L877" i="14" s="1"/>
  <c r="L878" i="14" s="1"/>
  <c r="L879" i="14" s="1"/>
  <c r="L880" i="14" s="1"/>
  <c r="L881" i="14" s="1"/>
  <c r="L882" i="14" s="1"/>
  <c r="L883" i="14" s="1"/>
  <c r="L884" i="14" s="1"/>
  <c r="L885" i="14" s="1"/>
  <c r="L886" i="14" s="1"/>
  <c r="L887" i="14" s="1"/>
  <c r="L888" i="14" s="1"/>
  <c r="L889" i="14" s="1"/>
  <c r="L890" i="14" s="1"/>
  <c r="L891" i="14" s="1"/>
  <c r="L892" i="14" s="1"/>
  <c r="L893" i="14" s="1"/>
  <c r="L894" i="14" s="1"/>
  <c r="L895" i="14" s="1"/>
  <c r="L896" i="14" s="1"/>
  <c r="L897" i="14" s="1"/>
  <c r="L898" i="14" s="1"/>
  <c r="L899" i="14" s="1"/>
  <c r="L900" i="14" s="1"/>
  <c r="L901" i="14" s="1"/>
  <c r="L902" i="14" s="1"/>
  <c r="L903" i="14" s="1"/>
  <c r="L904" i="14" s="1"/>
  <c r="L905" i="14" s="1"/>
  <c r="L906" i="14" s="1"/>
  <c r="L907" i="14" s="1"/>
  <c r="L908" i="14" s="1"/>
  <c r="L909" i="14" s="1"/>
  <c r="L910" i="14" s="1"/>
  <c r="L911" i="14" s="1"/>
  <c r="L912" i="14" s="1"/>
  <c r="L913" i="14" s="1"/>
  <c r="L914" i="14" s="1"/>
  <c r="L915" i="14" s="1"/>
  <c r="L916" i="14" s="1"/>
  <c r="L917" i="14" s="1"/>
  <c r="L918" i="14" s="1"/>
  <c r="L919" i="14" s="1"/>
  <c r="L920" i="14" s="1"/>
  <c r="L921" i="14" s="1"/>
  <c r="L922" i="14" s="1"/>
  <c r="L923" i="14" s="1"/>
  <c r="L924" i="14" s="1"/>
  <c r="L925" i="14" s="1"/>
  <c r="L926" i="14" s="1"/>
  <c r="L927" i="14" s="1"/>
  <c r="L928" i="14" s="1"/>
  <c r="L929" i="14" s="1"/>
  <c r="L930" i="14" s="1"/>
  <c r="L931" i="14" s="1"/>
  <c r="L932" i="14" s="1"/>
  <c r="L933" i="14" s="1"/>
  <c r="L934" i="14" s="1"/>
  <c r="L935" i="14" s="1"/>
  <c r="L936" i="14" s="1"/>
  <c r="L937" i="14" s="1"/>
  <c r="L938" i="14" s="1"/>
  <c r="L939" i="14" s="1"/>
  <c r="L940" i="14" s="1"/>
  <c r="L941" i="14" s="1"/>
  <c r="L942" i="14" s="1"/>
  <c r="L943" i="14" s="1"/>
  <c r="L944" i="14" s="1"/>
  <c r="L945" i="14" s="1"/>
  <c r="L946" i="14" s="1"/>
  <c r="L947" i="14" s="1"/>
  <c r="L948" i="14" s="1"/>
  <c r="L949" i="14" s="1"/>
  <c r="L950" i="14" s="1"/>
  <c r="L951" i="14" s="1"/>
  <c r="L952" i="14" s="1"/>
  <c r="L953" i="14" s="1"/>
  <c r="L954" i="14" s="1"/>
  <c r="L955" i="14" s="1"/>
  <c r="L956" i="14" s="1"/>
  <c r="L957" i="14" s="1"/>
  <c r="L958" i="14" s="1"/>
  <c r="L959" i="14" s="1"/>
  <c r="L960" i="14" s="1"/>
  <c r="L961" i="14" s="1"/>
  <c r="L962" i="14" s="1"/>
  <c r="L963" i="14" s="1"/>
  <c r="L964" i="14" s="1"/>
  <c r="L965" i="14" s="1"/>
  <c r="L966" i="14" s="1"/>
  <c r="L967" i="14" s="1"/>
  <c r="L968" i="14" s="1"/>
  <c r="L969" i="14" s="1"/>
  <c r="L970" i="14" s="1"/>
  <c r="L971" i="14" s="1"/>
  <c r="L972" i="14" s="1"/>
  <c r="L973" i="14" s="1"/>
  <c r="L974" i="14" s="1"/>
  <c r="L975" i="14" s="1"/>
  <c r="L976" i="14" s="1"/>
  <c r="L977" i="14" s="1"/>
  <c r="L978" i="14" s="1"/>
  <c r="L979" i="14" s="1"/>
  <c r="L980" i="14" s="1"/>
  <c r="L981" i="14" s="1"/>
  <c r="L982" i="14" s="1"/>
  <c r="L983" i="14" s="1"/>
  <c r="L984" i="14" s="1"/>
  <c r="L985" i="14" s="1"/>
  <c r="L986" i="14" s="1"/>
  <c r="L987" i="14" s="1"/>
  <c r="L988" i="14" s="1"/>
  <c r="L989" i="14" s="1"/>
  <c r="L990" i="14" s="1"/>
  <c r="L991" i="14" s="1"/>
  <c r="L992" i="14" s="1"/>
  <c r="L993" i="14" s="1"/>
  <c r="L994" i="14" s="1"/>
  <c r="L995" i="14" s="1"/>
  <c r="L996" i="14" s="1"/>
  <c r="L997" i="14" s="1"/>
  <c r="L998" i="14" s="1"/>
  <c r="L999" i="14" s="1"/>
  <c r="L1000" i="14" s="1"/>
  <c r="L1001" i="14" s="1"/>
  <c r="L1002" i="14" s="1"/>
  <c r="L1003" i="14" s="1"/>
  <c r="L1004" i="14" s="1"/>
  <c r="L1005" i="14" s="1"/>
  <c r="L1006" i="14" s="1"/>
  <c r="L1007" i="14" s="1"/>
  <c r="L1008" i="14" s="1"/>
  <c r="L1009" i="14" s="1"/>
  <c r="L1010" i="14" s="1"/>
  <c r="L1011" i="14" s="1"/>
  <c r="L1012" i="14" s="1"/>
  <c r="L1013" i="14" s="1"/>
  <c r="L1014" i="14" s="1"/>
  <c r="L1015" i="14" s="1"/>
  <c r="L1016" i="14" s="1"/>
  <c r="L1017" i="14" s="1"/>
  <c r="L1018" i="14" s="1"/>
  <c r="L1019" i="14" s="1"/>
  <c r="L1020" i="14" s="1"/>
  <c r="L1021" i="14" s="1"/>
  <c r="L1022" i="14" s="1"/>
  <c r="L1023" i="14" s="1"/>
  <c r="L1024" i="14" s="1"/>
  <c r="L1025" i="14" s="1"/>
  <c r="L1026" i="14" s="1"/>
  <c r="L1027" i="14" s="1"/>
  <c r="L1028" i="14" s="1"/>
  <c r="L1029" i="14" s="1"/>
  <c r="L1030" i="14" s="1"/>
  <c r="L1031" i="14" s="1"/>
  <c r="L1032" i="14" s="1"/>
  <c r="L1033" i="14" s="1"/>
  <c r="L1034" i="14" s="1"/>
  <c r="L1035" i="14" s="1"/>
  <c r="L1036" i="14" s="1"/>
  <c r="L1037" i="14" s="1"/>
  <c r="L1038" i="14" s="1"/>
  <c r="L1039" i="14" s="1"/>
  <c r="L1040" i="14" s="1"/>
  <c r="L1041" i="14" s="1"/>
  <c r="L1042" i="14" s="1"/>
  <c r="L1043" i="14" s="1"/>
  <c r="L1044" i="14" s="1"/>
  <c r="L1045" i="14" s="1"/>
  <c r="L1046" i="14" s="1"/>
  <c r="L1047" i="14" s="1"/>
  <c r="L1048" i="14" s="1"/>
  <c r="L1049" i="14" s="1"/>
  <c r="L1050" i="14" s="1"/>
  <c r="L1051" i="14" s="1"/>
  <c r="L1052" i="14" s="1"/>
  <c r="L1053" i="14" s="1"/>
  <c r="L1054" i="14" s="1"/>
  <c r="L1055" i="14" s="1"/>
  <c r="L1056" i="14" s="1"/>
  <c r="L1057" i="14" s="1"/>
  <c r="L1058" i="14" s="1"/>
  <c r="L1059" i="14" s="1"/>
  <c r="L1060" i="14" s="1"/>
  <c r="L1061" i="14" s="1"/>
  <c r="L1062" i="14" s="1"/>
  <c r="L1063" i="14" s="1"/>
  <c r="L1064" i="14" s="1"/>
  <c r="L1065" i="14" s="1"/>
  <c r="L1066" i="14" s="1"/>
  <c r="L1067" i="14" s="1"/>
  <c r="L1068" i="14" s="1"/>
  <c r="L1069" i="14" s="1"/>
  <c r="L1070" i="14" s="1"/>
  <c r="L1071" i="14" s="1"/>
  <c r="L1072" i="14" s="1"/>
  <c r="L1073" i="14" s="1"/>
  <c r="L1074" i="14" s="1"/>
  <c r="L1075" i="14" s="1"/>
  <c r="L1076" i="14" s="1"/>
  <c r="L1077" i="14" s="1"/>
  <c r="L1078" i="14" s="1"/>
  <c r="L1079" i="14" s="1"/>
  <c r="L1080" i="14" s="1"/>
  <c r="L1081" i="14" s="1"/>
  <c r="L1082" i="14" s="1"/>
  <c r="L1083" i="14" s="1"/>
  <c r="L1084" i="14" s="1"/>
  <c r="L1085" i="14" s="1"/>
  <c r="L1086" i="14" s="1"/>
  <c r="L1087" i="14" s="1"/>
  <c r="L1088" i="14" s="1"/>
  <c r="L1089" i="14" s="1"/>
  <c r="L1090" i="14" s="1"/>
  <c r="L1091" i="14" s="1"/>
  <c r="L1092" i="14" s="1"/>
  <c r="L1093" i="14" s="1"/>
  <c r="L1094" i="14" s="1"/>
  <c r="L1095" i="14" s="1"/>
  <c r="L1096" i="14" s="1"/>
  <c r="L1097" i="14" s="1"/>
  <c r="L1098" i="14" s="1"/>
  <c r="L1099" i="14" s="1"/>
  <c r="L1100" i="14" s="1"/>
  <c r="L1101" i="14" s="1"/>
  <c r="L1102" i="14" s="1"/>
  <c r="L1103" i="14" s="1"/>
  <c r="L1104" i="14" s="1"/>
  <c r="L1105" i="14" s="1"/>
  <c r="L1106" i="14" s="1"/>
  <c r="L1107" i="14" s="1"/>
  <c r="L1108" i="14" s="1"/>
  <c r="L1109" i="14" s="1"/>
  <c r="L1110" i="14" s="1"/>
  <c r="L1111" i="14" s="1"/>
  <c r="L1112" i="14" s="1"/>
  <c r="L1113" i="14" s="1"/>
  <c r="L1114" i="14" s="1"/>
  <c r="L1115" i="14" s="1"/>
  <c r="L1116" i="14" s="1"/>
  <c r="L1117" i="14" s="1"/>
  <c r="L1118" i="14" s="1"/>
  <c r="L1119" i="14" s="1"/>
  <c r="L1120" i="14" s="1"/>
  <c r="L1121" i="14" s="1"/>
  <c r="L1122" i="14" s="1"/>
  <c r="L1123" i="14" s="1"/>
  <c r="L1124" i="14" s="1"/>
  <c r="L1125" i="14" s="1"/>
  <c r="L1126" i="14" s="1"/>
  <c r="L1127" i="14" s="1"/>
  <c r="L1128" i="14" s="1"/>
  <c r="L1129" i="14" s="1"/>
  <c r="L1130" i="14" s="1"/>
  <c r="L1131" i="14" s="1"/>
  <c r="L1132" i="14" s="1"/>
  <c r="L1133" i="14" s="1"/>
  <c r="L1134" i="14" s="1"/>
  <c r="L1135" i="14" s="1"/>
  <c r="L1136" i="14" s="1"/>
  <c r="L1137" i="14" s="1"/>
  <c r="L1138" i="14" s="1"/>
  <c r="L1139" i="14" s="1"/>
  <c r="L1140" i="14" s="1"/>
  <c r="L1141" i="14" s="1"/>
  <c r="L1142" i="14" s="1"/>
  <c r="L1143" i="14" s="1"/>
  <c r="L1144" i="14" s="1"/>
  <c r="L1145" i="14" s="1"/>
  <c r="L1146" i="14" s="1"/>
  <c r="L1147" i="14" s="1"/>
  <c r="L1148" i="14" s="1"/>
  <c r="L1149" i="14" s="1"/>
  <c r="L1150" i="14" s="1"/>
  <c r="L1151" i="14" s="1"/>
  <c r="L1152" i="14" s="1"/>
  <c r="L1153" i="14" s="1"/>
  <c r="L1154" i="14" s="1"/>
  <c r="L1155" i="14" s="1"/>
  <c r="L1156" i="14" s="1"/>
  <c r="L1157" i="14" s="1"/>
  <c r="L1158" i="14" s="1"/>
  <c r="L1159" i="14" s="1"/>
  <c r="L1160" i="14" s="1"/>
  <c r="L1161" i="14" s="1"/>
  <c r="L1162" i="14" s="1"/>
  <c r="L1163" i="14" s="1"/>
  <c r="L1164" i="14" s="1"/>
  <c r="L1165" i="14" s="1"/>
  <c r="L1166" i="14" s="1"/>
  <c r="L1167" i="14" s="1"/>
  <c r="L1168" i="14" s="1"/>
  <c r="L1169" i="14" s="1"/>
  <c r="L1170" i="14" s="1"/>
  <c r="L1171" i="14" s="1"/>
  <c r="L1172" i="14" s="1"/>
  <c r="L1173" i="14" s="1"/>
  <c r="L1174" i="14" s="1"/>
  <c r="L1175" i="14" s="1"/>
  <c r="L1176" i="14" s="1"/>
  <c r="L1177" i="14" s="1"/>
  <c r="L1178" i="14" s="1"/>
  <c r="L1179" i="14" s="1"/>
  <c r="L1180" i="14" s="1"/>
  <c r="L1181" i="14" s="1"/>
  <c r="L1182" i="14" s="1"/>
  <c r="L1183" i="14" s="1"/>
  <c r="L1184" i="14" s="1"/>
  <c r="L1185" i="14" s="1"/>
  <c r="L1186" i="14" s="1"/>
  <c r="L1187" i="14" s="1"/>
  <c r="L1188" i="14" s="1"/>
  <c r="L1189" i="14" s="1"/>
  <c r="L1190" i="14" s="1"/>
  <c r="L1191" i="14" s="1"/>
  <c r="L1192" i="14" s="1"/>
  <c r="L1193" i="14" s="1"/>
  <c r="L1194" i="14" s="1"/>
  <c r="L1195" i="14" s="1"/>
  <c r="L1196" i="14" s="1"/>
  <c r="L1197" i="14" s="1"/>
  <c r="L1198" i="14" s="1"/>
  <c r="L1199" i="14" s="1"/>
  <c r="L1200" i="14" s="1"/>
  <c r="L1201" i="14" s="1"/>
  <c r="L1202" i="14" s="1"/>
  <c r="L1203" i="14" s="1"/>
  <c r="L1204" i="14" s="1"/>
  <c r="L1205" i="14" s="1"/>
  <c r="L1206" i="14" s="1"/>
  <c r="L1207" i="14" s="1"/>
  <c r="L1208" i="14" s="1"/>
  <c r="L1209" i="14" s="1"/>
  <c r="L1210" i="14" s="1"/>
  <c r="L1211" i="14" s="1"/>
  <c r="L1212" i="14" s="1"/>
  <c r="L1213" i="14" s="1"/>
  <c r="L1214" i="14" s="1"/>
  <c r="L1215" i="14" s="1"/>
  <c r="L1216" i="14" s="1"/>
  <c r="L1217" i="14" s="1"/>
  <c r="L1218" i="14" s="1"/>
  <c r="L1219" i="14" s="1"/>
  <c r="L1220" i="14" s="1"/>
  <c r="L1221" i="14" s="1"/>
  <c r="L1222" i="14" s="1"/>
  <c r="L1223" i="14" s="1"/>
  <c r="L1224" i="14" s="1"/>
  <c r="L1225" i="14" s="1"/>
  <c r="L1226" i="14" s="1"/>
  <c r="L1227" i="14" s="1"/>
  <c r="L1228" i="14" s="1"/>
  <c r="L1229" i="14" s="1"/>
  <c r="L1230" i="14" s="1"/>
  <c r="L1231" i="14" s="1"/>
  <c r="L1232" i="14" s="1"/>
  <c r="L1233" i="14" s="1"/>
  <c r="L1234" i="14" s="1"/>
  <c r="L1235" i="14" s="1"/>
  <c r="L1236" i="14" s="1"/>
  <c r="L1237" i="14" s="1"/>
  <c r="L1238" i="14" s="1"/>
  <c r="L1239" i="14" s="1"/>
  <c r="L1240" i="14" s="1"/>
  <c r="L1241" i="14" s="1"/>
  <c r="L1242" i="14" s="1"/>
  <c r="L1243" i="14" s="1"/>
  <c r="L1244" i="14" s="1"/>
  <c r="L1245" i="14" s="1"/>
  <c r="L1246" i="14" s="1"/>
  <c r="L1247" i="14" s="1"/>
  <c r="L1248" i="14" s="1"/>
  <c r="L1249" i="14" s="1"/>
  <c r="L1250" i="14" s="1"/>
  <c r="L1251" i="14" s="1"/>
  <c r="L1252" i="14" s="1"/>
  <c r="L1253" i="14" s="1"/>
  <c r="L1254" i="14" s="1"/>
  <c r="L1255" i="14" s="1"/>
  <c r="L1256" i="14" s="1"/>
  <c r="L1257" i="14" s="1"/>
  <c r="L1258" i="14" s="1"/>
  <c r="L1259" i="14" s="1"/>
  <c r="L1260" i="14" s="1"/>
  <c r="L1261" i="14" s="1"/>
  <c r="L1262" i="14" s="1"/>
  <c r="L1263" i="14" s="1"/>
  <c r="L1264" i="14" s="1"/>
  <c r="L1265" i="14" s="1"/>
  <c r="L1266" i="14" s="1"/>
  <c r="L1267" i="14" s="1"/>
  <c r="L1268" i="14" s="1"/>
  <c r="L1269" i="14" s="1"/>
  <c r="L1270" i="14" s="1"/>
  <c r="L1271" i="14" s="1"/>
  <c r="L1272" i="14" s="1"/>
  <c r="L1273" i="14" s="1"/>
  <c r="L1274" i="14" s="1"/>
  <c r="L1275" i="14" s="1"/>
  <c r="L1276" i="14" s="1"/>
  <c r="L1277" i="14" s="1"/>
  <c r="L1278" i="14" s="1"/>
  <c r="L1279" i="14" s="1"/>
  <c r="L1280" i="14" s="1"/>
  <c r="L1281" i="14" s="1"/>
  <c r="L1282" i="14" s="1"/>
  <c r="L1283" i="14" s="1"/>
  <c r="L1284" i="14" s="1"/>
  <c r="L1285" i="14" s="1"/>
  <c r="L1286" i="14" s="1"/>
  <c r="L1287" i="14" s="1"/>
  <c r="L1288" i="14" s="1"/>
  <c r="L1289" i="14" s="1"/>
  <c r="L1290" i="14" s="1"/>
  <c r="L1291" i="14" s="1"/>
  <c r="L1292" i="14" s="1"/>
  <c r="L1293" i="14" s="1"/>
  <c r="L1294" i="14" s="1"/>
  <c r="L1295" i="14" s="1"/>
  <c r="L1296" i="14" s="1"/>
  <c r="L1297" i="14" s="1"/>
  <c r="L1298" i="14" s="1"/>
  <c r="L1299" i="14" s="1"/>
  <c r="L1300" i="14" s="1"/>
  <c r="L1301" i="14" s="1"/>
  <c r="L1302" i="14" s="1"/>
  <c r="L1303" i="14" s="1"/>
  <c r="L1304" i="14" s="1"/>
  <c r="L1305" i="14" s="1"/>
  <c r="L1306" i="14" s="1"/>
  <c r="L1307" i="14" s="1"/>
  <c r="L1308" i="14" s="1"/>
  <c r="L1309" i="14" s="1"/>
  <c r="L1310" i="14" s="1"/>
  <c r="L1311" i="14" s="1"/>
  <c r="L1312" i="14" s="1"/>
  <c r="L1313" i="14" s="1"/>
  <c r="L1314" i="14" s="1"/>
  <c r="L1315" i="14" s="1"/>
  <c r="L1316" i="14" s="1"/>
  <c r="L1317" i="14" s="1"/>
  <c r="L1318" i="14" s="1"/>
  <c r="L1319" i="14" s="1"/>
  <c r="L1320" i="14" s="1"/>
  <c r="L1321" i="14" s="1"/>
  <c r="L1322" i="14" s="1"/>
  <c r="L1323" i="14" s="1"/>
  <c r="L1324" i="14" s="1"/>
  <c r="L1325" i="14" s="1"/>
  <c r="L1326" i="14" s="1"/>
  <c r="L1327" i="14" s="1"/>
  <c r="L1328" i="14" s="1"/>
  <c r="L1329" i="14" s="1"/>
  <c r="L1330" i="14" s="1"/>
  <c r="L1331" i="14" s="1"/>
  <c r="L1332" i="14" s="1"/>
  <c r="L1333" i="14" s="1"/>
  <c r="L1334" i="14" s="1"/>
  <c r="L1335" i="14" s="1"/>
  <c r="L1336" i="14" s="1"/>
  <c r="L1337" i="14" s="1"/>
  <c r="L1338" i="14" s="1"/>
  <c r="L1339" i="14" s="1"/>
  <c r="L1340" i="14" s="1"/>
  <c r="L1341" i="14" s="1"/>
  <c r="L1342" i="14" s="1"/>
  <c r="L1343" i="14" s="1"/>
  <c r="L1344" i="14" s="1"/>
  <c r="L1345" i="14" s="1"/>
  <c r="L1346" i="14" s="1"/>
  <c r="L1347" i="14" s="1"/>
  <c r="L1348" i="14" s="1"/>
  <c r="L1349" i="14" s="1"/>
  <c r="L1350" i="14" s="1"/>
  <c r="L1351" i="14" s="1"/>
  <c r="L1352" i="14" s="1"/>
  <c r="L1353" i="14" s="1"/>
  <c r="L1354" i="14" s="1"/>
  <c r="L1355" i="14" s="1"/>
  <c r="L1356" i="14" s="1"/>
  <c r="L1357" i="14" s="1"/>
  <c r="L1358" i="14" s="1"/>
  <c r="L1359" i="14" s="1"/>
  <c r="L1360" i="14" s="1"/>
  <c r="L1361" i="14" s="1"/>
  <c r="L1362" i="14" s="1"/>
  <c r="L1363" i="14" s="1"/>
  <c r="L1364" i="14" s="1"/>
  <c r="L1365" i="14" s="1"/>
  <c r="L1366" i="14" s="1"/>
  <c r="L1367" i="14" s="1"/>
  <c r="L1368" i="14" s="1"/>
  <c r="L1369" i="14" s="1"/>
  <c r="L1370" i="14" s="1"/>
  <c r="L1371" i="14" s="1"/>
  <c r="L1372" i="14" s="1"/>
  <c r="L1373" i="14" s="1"/>
  <c r="L1374" i="14" s="1"/>
  <c r="L1375" i="14" s="1"/>
  <c r="L1376" i="14" s="1"/>
  <c r="L1377" i="14" s="1"/>
  <c r="L1378" i="14" s="1"/>
  <c r="L1379" i="14" s="1"/>
  <c r="L1380" i="14" s="1"/>
  <c r="L1381" i="14" s="1"/>
  <c r="L1382" i="14" s="1"/>
  <c r="L1383" i="14" s="1"/>
  <c r="L1384" i="14" s="1"/>
  <c r="L1385" i="14" s="1"/>
  <c r="L1386" i="14" s="1"/>
  <c r="L1387" i="14" s="1"/>
  <c r="L1388" i="14" s="1"/>
  <c r="L1389" i="14" s="1"/>
  <c r="L1390" i="14" s="1"/>
  <c r="L1391" i="14" s="1"/>
  <c r="L1392" i="14" s="1"/>
  <c r="L1393" i="14" s="1"/>
  <c r="L1394" i="14" s="1"/>
  <c r="L1395" i="14" s="1"/>
  <c r="L1396" i="14" s="1"/>
  <c r="L1397" i="14" s="1"/>
  <c r="L1398" i="14" s="1"/>
  <c r="L1399" i="14" s="1"/>
  <c r="L1400" i="14" s="1"/>
  <c r="L1401" i="14" s="1"/>
  <c r="L1402" i="14" s="1"/>
  <c r="L1403" i="14" s="1"/>
  <c r="L1404" i="14" s="1"/>
  <c r="L1405" i="14" s="1"/>
  <c r="L1406" i="14" s="1"/>
  <c r="L1407" i="14" s="1"/>
  <c r="L1408" i="14" s="1"/>
  <c r="L1409" i="14" s="1"/>
  <c r="L1410" i="14" s="1"/>
  <c r="L1411" i="14" s="1"/>
  <c r="L1412" i="14" s="1"/>
  <c r="L1413" i="14" s="1"/>
  <c r="L1414" i="14" s="1"/>
  <c r="L1415" i="14" s="1"/>
  <c r="L1416" i="14" s="1"/>
  <c r="L1417" i="14" s="1"/>
  <c r="L1418" i="14" s="1"/>
  <c r="L1419" i="14" s="1"/>
  <c r="L1420" i="14" s="1"/>
  <c r="L1421" i="14" s="1"/>
  <c r="L1422" i="14" s="1"/>
  <c r="L1423" i="14" s="1"/>
  <c r="L1424" i="14" s="1"/>
  <c r="L1425" i="14" s="1"/>
  <c r="L1426" i="14" s="1"/>
  <c r="L1427" i="14" s="1"/>
  <c r="L1428" i="14" s="1"/>
  <c r="L1429" i="14" s="1"/>
  <c r="L1430" i="14" s="1"/>
  <c r="L1431" i="14" s="1"/>
  <c r="L1432" i="14" s="1"/>
  <c r="L1433" i="14" s="1"/>
  <c r="L1434" i="14" s="1"/>
  <c r="L1435" i="14" s="1"/>
  <c r="L1436" i="14" s="1"/>
  <c r="L1437" i="14" s="1"/>
  <c r="L1438" i="14" s="1"/>
  <c r="L1439" i="14" s="1"/>
  <c r="L1440" i="14" s="1"/>
  <c r="L1441" i="14" s="1"/>
  <c r="L1442" i="14" s="1"/>
  <c r="L1443" i="14" s="1"/>
  <c r="L1444" i="14" s="1"/>
  <c r="L1445" i="14" s="1"/>
  <c r="L1446" i="14" s="1"/>
  <c r="L1447" i="14" s="1"/>
  <c r="L1448" i="14" s="1"/>
  <c r="L1449" i="14" s="1"/>
  <c r="L1450" i="14" s="1"/>
  <c r="L1451" i="14" s="1"/>
  <c r="L1452" i="14" s="1"/>
  <c r="L1453" i="14" s="1"/>
  <c r="L1454" i="14" s="1"/>
  <c r="L1455" i="14" s="1"/>
  <c r="L1456" i="14" s="1"/>
  <c r="L1457" i="14" s="1"/>
  <c r="L1458" i="14" s="1"/>
  <c r="L1459" i="14" s="1"/>
  <c r="L1460" i="14" s="1"/>
  <c r="L1461" i="14" s="1"/>
  <c r="L1462" i="14" s="1"/>
  <c r="L1463" i="14" s="1"/>
  <c r="L1464" i="14" s="1"/>
  <c r="L1465" i="14" s="1"/>
  <c r="L1466" i="14" s="1"/>
  <c r="L1467" i="14" s="1"/>
  <c r="L1468" i="14" s="1"/>
  <c r="L1469" i="14" s="1"/>
  <c r="L1470" i="14" s="1"/>
  <c r="L1471" i="14" s="1"/>
  <c r="L1472" i="14" s="1"/>
  <c r="L1473" i="14" s="1"/>
  <c r="L1474" i="14" s="1"/>
  <c r="L1475" i="14" s="1"/>
  <c r="L1476" i="14" s="1"/>
  <c r="L1477" i="14" s="1"/>
  <c r="L1478" i="14" s="1"/>
  <c r="L1479" i="14" s="1"/>
  <c r="L1480" i="14" s="1"/>
  <c r="L1481" i="14" s="1"/>
  <c r="L1482" i="14" s="1"/>
  <c r="L1483" i="14" s="1"/>
  <c r="L1484" i="14" s="1"/>
  <c r="L1485" i="14" s="1"/>
  <c r="L1486" i="14" s="1"/>
  <c r="L1487" i="14" s="1"/>
  <c r="L1488" i="14" s="1"/>
  <c r="L1489" i="14" s="1"/>
  <c r="L1490" i="14" s="1"/>
  <c r="L1491" i="14" s="1"/>
  <c r="L1492" i="14" s="1"/>
  <c r="L1493" i="14" s="1"/>
  <c r="L1494" i="14" s="1"/>
  <c r="L1495" i="14" s="1"/>
  <c r="L1496" i="14" s="1"/>
  <c r="L1497" i="14" s="1"/>
  <c r="L1498" i="14" s="1"/>
  <c r="L1499" i="14" s="1"/>
  <c r="L1500" i="14" s="1"/>
  <c r="L1501" i="14" s="1"/>
  <c r="L1502" i="14" s="1"/>
  <c r="L1503" i="14" s="1"/>
  <c r="L1504" i="14" s="1"/>
  <c r="L1505" i="14" s="1"/>
  <c r="L1506" i="14" s="1"/>
  <c r="L1507" i="14" s="1"/>
  <c r="L1508" i="14" s="1"/>
  <c r="L1509" i="14" s="1"/>
  <c r="L1510" i="14" s="1"/>
  <c r="L1511" i="14" s="1"/>
  <c r="L1512" i="14" s="1"/>
  <c r="L1513" i="14" s="1"/>
  <c r="L1514" i="14" s="1"/>
  <c r="L1515" i="14" s="1"/>
  <c r="L1516" i="14" s="1"/>
  <c r="L1517" i="14" s="1"/>
  <c r="L1518" i="14" s="1"/>
  <c r="L1519" i="14" s="1"/>
  <c r="L1520" i="14" s="1"/>
  <c r="L1521" i="14" s="1"/>
  <c r="L1522" i="14" s="1"/>
  <c r="L1523" i="14" s="1"/>
  <c r="L1524" i="14" s="1"/>
  <c r="L1525" i="14" s="1"/>
  <c r="L1526" i="14" s="1"/>
  <c r="L1527" i="14" s="1"/>
  <c r="L1528" i="14" s="1"/>
  <c r="L1529" i="14" s="1"/>
  <c r="L1530" i="14" s="1"/>
  <c r="L1531" i="14" s="1"/>
  <c r="L1532" i="14" s="1"/>
  <c r="L1533" i="14" s="1"/>
  <c r="L1534" i="14" s="1"/>
  <c r="L1535" i="14" s="1"/>
  <c r="L1536" i="14" s="1"/>
  <c r="L1537" i="14" s="1"/>
  <c r="L1538" i="14" s="1"/>
  <c r="L1539" i="14" s="1"/>
  <c r="L1540" i="14" s="1"/>
  <c r="L1541" i="14" s="1"/>
  <c r="L1542" i="14" s="1"/>
  <c r="L1543" i="14" s="1"/>
  <c r="L1544" i="14" s="1"/>
  <c r="L1545" i="14" s="1"/>
  <c r="L1546" i="14" s="1"/>
  <c r="L1547" i="14" s="1"/>
  <c r="L1548" i="14" s="1"/>
  <c r="L1549" i="14" s="1"/>
  <c r="L1550" i="14" s="1"/>
  <c r="L1551" i="14" s="1"/>
  <c r="L1552" i="14" s="1"/>
  <c r="L1553" i="14" s="1"/>
  <c r="L1554" i="14" s="1"/>
  <c r="L1555" i="14" s="1"/>
  <c r="L1556" i="14" s="1"/>
  <c r="L1557" i="14" s="1"/>
  <c r="L1558" i="14" s="1"/>
  <c r="L1559" i="14" s="1"/>
  <c r="L1560" i="14" s="1"/>
  <c r="L1561" i="14" s="1"/>
  <c r="L1562" i="14" s="1"/>
  <c r="L1563" i="14" s="1"/>
  <c r="L1564" i="14" s="1"/>
  <c r="L1565" i="14" s="1"/>
  <c r="L1566" i="14" s="1"/>
  <c r="L1567" i="14" s="1"/>
  <c r="L1568" i="14" s="1"/>
  <c r="L1569" i="14" s="1"/>
  <c r="L1570" i="14" s="1"/>
  <c r="L1571" i="14" s="1"/>
  <c r="L1572" i="14" s="1"/>
  <c r="L1573" i="14" s="1"/>
  <c r="L1574" i="14" s="1"/>
  <c r="L1575" i="14" s="1"/>
  <c r="L1576" i="14" s="1"/>
  <c r="L1577" i="14" s="1"/>
  <c r="L1578" i="14" s="1"/>
  <c r="L1579" i="14" s="1"/>
  <c r="L1580" i="14" s="1"/>
  <c r="L1581" i="14" s="1"/>
  <c r="L1582" i="14" s="1"/>
  <c r="L1583" i="14" s="1"/>
  <c r="L1584" i="14" s="1"/>
  <c r="L1585" i="14" s="1"/>
  <c r="L1586" i="14" s="1"/>
  <c r="L1587" i="14" s="1"/>
  <c r="L1588" i="14" s="1"/>
  <c r="L1589" i="14" s="1"/>
  <c r="L1590" i="14" s="1"/>
  <c r="L1591" i="14" s="1"/>
  <c r="L1592" i="14" s="1"/>
  <c r="L1593" i="14" s="1"/>
  <c r="L1594" i="14" s="1"/>
  <c r="L1595" i="14" s="1"/>
  <c r="L1596" i="14" s="1"/>
  <c r="L1597" i="14" s="1"/>
  <c r="L1598" i="14" s="1"/>
  <c r="L1599" i="14" s="1"/>
  <c r="L1600" i="14" s="1"/>
  <c r="L1601" i="14" s="1"/>
  <c r="L1602" i="14" s="1"/>
  <c r="L1603" i="14" s="1"/>
  <c r="L1604" i="14" s="1"/>
  <c r="L1605" i="14" s="1"/>
  <c r="L1606" i="14" s="1"/>
  <c r="L1607" i="14" s="1"/>
  <c r="L1608" i="14" s="1"/>
  <c r="L1609" i="14" s="1"/>
  <c r="L1610" i="14" s="1"/>
  <c r="L1611" i="14" s="1"/>
  <c r="L1612" i="14" s="1"/>
  <c r="L1613" i="14" s="1"/>
  <c r="L1614" i="14" s="1"/>
  <c r="L1615" i="14" s="1"/>
  <c r="L1616" i="14" s="1"/>
  <c r="L1617" i="14" s="1"/>
  <c r="L1618" i="14" s="1"/>
  <c r="L1619" i="14" s="1"/>
  <c r="L1620" i="14" s="1"/>
  <c r="L1621" i="14" s="1"/>
  <c r="L1622" i="14" s="1"/>
  <c r="L1623" i="14" s="1"/>
  <c r="L1624" i="14" s="1"/>
  <c r="L1625" i="14" s="1"/>
  <c r="L1626" i="14" s="1"/>
  <c r="L1627" i="14" s="1"/>
  <c r="L1628" i="14" s="1"/>
  <c r="L1629" i="14" s="1"/>
  <c r="L1630" i="14" s="1"/>
  <c r="L1631" i="14" s="1"/>
  <c r="L1632" i="14" s="1"/>
  <c r="L1633" i="14" s="1"/>
  <c r="L1634" i="14" s="1"/>
  <c r="L1635" i="14" s="1"/>
  <c r="L1636" i="14" s="1"/>
  <c r="L1637" i="14" s="1"/>
  <c r="L1638" i="14" s="1"/>
  <c r="L1639" i="14" s="1"/>
  <c r="L1640" i="14" s="1"/>
  <c r="L1641" i="14" s="1"/>
  <c r="L1642" i="14" s="1"/>
  <c r="L1643" i="14" s="1"/>
  <c r="L1644" i="14" s="1"/>
  <c r="L1645" i="14" s="1"/>
  <c r="L1646" i="14" s="1"/>
  <c r="L1647" i="14" s="1"/>
  <c r="L1648" i="14" s="1"/>
  <c r="L1649" i="14" s="1"/>
  <c r="L1650" i="14" s="1"/>
  <c r="L1651" i="14" s="1"/>
  <c r="L1652" i="14" s="1"/>
  <c r="L1653" i="14" s="1"/>
  <c r="L1654" i="14" s="1"/>
  <c r="L1655" i="14" s="1"/>
  <c r="L1656" i="14" s="1"/>
  <c r="L1657" i="14" s="1"/>
  <c r="L1658" i="14" s="1"/>
  <c r="L1659" i="14" s="1"/>
  <c r="L1660" i="14" s="1"/>
  <c r="L1661" i="14" s="1"/>
  <c r="L1662" i="14" s="1"/>
  <c r="L1663" i="14" s="1"/>
  <c r="L1664" i="14" s="1"/>
  <c r="L1665" i="14" s="1"/>
  <c r="L1666" i="14" s="1"/>
  <c r="L1667" i="14" s="1"/>
  <c r="L1668" i="14" s="1"/>
  <c r="L1669" i="14" s="1"/>
  <c r="L1670" i="14" s="1"/>
  <c r="L1671" i="14" s="1"/>
  <c r="L1672" i="14" s="1"/>
  <c r="L1673" i="14" s="1"/>
  <c r="L1674" i="14" s="1"/>
  <c r="L1675" i="14" s="1"/>
  <c r="L1676" i="14" s="1"/>
  <c r="L1677" i="14" s="1"/>
  <c r="L1678" i="14" s="1"/>
  <c r="L1679" i="14" s="1"/>
  <c r="L1680" i="14" s="1"/>
  <c r="L1681" i="14" s="1"/>
  <c r="L1682" i="14" s="1"/>
  <c r="L1683" i="14" s="1"/>
  <c r="L1684" i="14" s="1"/>
  <c r="L1685" i="14" s="1"/>
  <c r="L1686" i="14" s="1"/>
  <c r="L1687" i="14" s="1"/>
  <c r="L1688" i="14" s="1"/>
  <c r="L1689" i="14" s="1"/>
  <c r="L1690" i="14" s="1"/>
  <c r="L1691" i="14" s="1"/>
  <c r="L1692" i="14" s="1"/>
  <c r="L1693" i="14" s="1"/>
  <c r="L1694" i="14" s="1"/>
  <c r="L1695" i="14" s="1"/>
  <c r="L1696" i="14" s="1"/>
  <c r="L1697" i="14" s="1"/>
  <c r="L1698" i="14" s="1"/>
  <c r="L1699" i="14" s="1"/>
  <c r="L1700" i="14" s="1"/>
  <c r="L1701" i="14" s="1"/>
  <c r="L1702" i="14" s="1"/>
  <c r="L1703" i="14" s="1"/>
  <c r="L1704" i="14" s="1"/>
  <c r="L1705" i="14" s="1"/>
  <c r="L1706" i="14" s="1"/>
  <c r="L1707" i="14" s="1"/>
  <c r="L1708" i="14" s="1"/>
  <c r="L1709" i="14" s="1"/>
  <c r="L1710" i="14" s="1"/>
  <c r="L1711" i="14" s="1"/>
  <c r="L1712" i="14" s="1"/>
  <c r="L1713" i="14" s="1"/>
  <c r="L1714" i="14" s="1"/>
  <c r="L1715" i="14" s="1"/>
  <c r="L1716" i="14" s="1"/>
  <c r="L1717" i="14" s="1"/>
  <c r="L1718" i="14" s="1"/>
  <c r="L1719" i="14" s="1"/>
  <c r="L1720" i="14" s="1"/>
  <c r="L1721" i="14" s="1"/>
  <c r="L1722" i="14" s="1"/>
  <c r="L1723" i="14" s="1"/>
  <c r="L1724" i="14" s="1"/>
  <c r="L1725" i="14" s="1"/>
  <c r="L1726" i="14" s="1"/>
  <c r="L1727" i="14" s="1"/>
  <c r="L1728" i="14" s="1"/>
  <c r="L1729" i="14" s="1"/>
  <c r="L1730" i="14" s="1"/>
  <c r="L1731" i="14" s="1"/>
  <c r="L1732" i="14" s="1"/>
  <c r="L1733" i="14" s="1"/>
  <c r="L1734" i="14" s="1"/>
  <c r="L1735" i="14" s="1"/>
  <c r="L1736" i="14" s="1"/>
  <c r="L1737" i="14" s="1"/>
  <c r="L1738" i="14" s="1"/>
  <c r="L1739" i="14" s="1"/>
  <c r="L1740" i="14" s="1"/>
  <c r="L1741" i="14" s="1"/>
  <c r="L1742" i="14" s="1"/>
  <c r="L1743" i="14" s="1"/>
  <c r="L1744" i="14" s="1"/>
  <c r="L1745" i="14" s="1"/>
  <c r="L1746" i="14" s="1"/>
  <c r="L1747" i="14" s="1"/>
  <c r="L1748" i="14" s="1"/>
  <c r="L1749" i="14" s="1"/>
  <c r="L1750" i="14" s="1"/>
  <c r="L1751" i="14" s="1"/>
  <c r="L1752" i="14" s="1"/>
  <c r="L1753" i="14" s="1"/>
  <c r="L1754" i="14" s="1"/>
  <c r="L1755" i="14" s="1"/>
  <c r="L1756" i="14" s="1"/>
  <c r="L1757" i="14" s="1"/>
  <c r="L1758" i="14" s="1"/>
  <c r="L1759" i="14" s="1"/>
  <c r="L1760" i="14" s="1"/>
  <c r="L1761" i="14" s="1"/>
  <c r="L1762" i="14" s="1"/>
  <c r="L1763" i="14" s="1"/>
  <c r="L1764" i="14" s="1"/>
  <c r="L1765" i="14" s="1"/>
  <c r="L1766" i="14" s="1"/>
  <c r="L1767" i="14" s="1"/>
  <c r="L1768" i="14" s="1"/>
  <c r="L1769" i="14" s="1"/>
  <c r="L1770" i="14" s="1"/>
  <c r="L1771" i="14" s="1"/>
  <c r="L1772" i="14" s="1"/>
  <c r="L1773" i="14" s="1"/>
  <c r="L1774" i="14" s="1"/>
  <c r="L1775" i="14" s="1"/>
  <c r="L1776" i="14" s="1"/>
  <c r="L1777" i="14" s="1"/>
  <c r="L1778" i="14" s="1"/>
  <c r="L1779" i="14" s="1"/>
  <c r="L1780" i="14" s="1"/>
  <c r="L1781" i="14" s="1"/>
  <c r="L1782" i="14" s="1"/>
  <c r="L1783" i="14" s="1"/>
  <c r="L1784" i="14" s="1"/>
  <c r="L1785" i="14" s="1"/>
  <c r="L1786" i="14" s="1"/>
  <c r="L1787" i="14" s="1"/>
  <c r="L1788" i="14" s="1"/>
  <c r="L1789" i="14" s="1"/>
  <c r="L1790" i="14" s="1"/>
  <c r="L1791" i="14" s="1"/>
  <c r="L1792" i="14" s="1"/>
  <c r="L1793" i="14" s="1"/>
  <c r="L1794" i="14" s="1"/>
  <c r="L1795" i="14" s="1"/>
  <c r="L1796" i="14" s="1"/>
  <c r="L1797" i="14" s="1"/>
  <c r="L1798" i="14" s="1"/>
  <c r="L1799" i="14" s="1"/>
  <c r="L1800" i="14" s="1"/>
  <c r="L1801" i="14" s="1"/>
  <c r="L1802" i="14" s="1"/>
  <c r="L1803" i="14" s="1"/>
  <c r="L1804" i="14" s="1"/>
  <c r="L1805" i="14" s="1"/>
  <c r="L1806" i="14" s="1"/>
  <c r="L1807" i="14" s="1"/>
  <c r="L1808" i="14" s="1"/>
  <c r="L1809" i="14" s="1"/>
  <c r="L1810" i="14" s="1"/>
  <c r="L1811" i="14" s="1"/>
  <c r="L1812" i="14" s="1"/>
  <c r="L1813" i="14" s="1"/>
  <c r="L1814" i="14" s="1"/>
  <c r="L1815" i="14" s="1"/>
  <c r="L1816" i="14" s="1"/>
  <c r="L1817" i="14" s="1"/>
  <c r="L1818" i="14" s="1"/>
  <c r="L1819" i="14" s="1"/>
  <c r="L1820" i="14" s="1"/>
  <c r="L1821" i="14" s="1"/>
  <c r="L1822" i="14" s="1"/>
  <c r="L1823" i="14" s="1"/>
  <c r="L1824" i="14" s="1"/>
  <c r="L1825" i="14" s="1"/>
  <c r="L1826" i="14" s="1"/>
  <c r="L1827" i="14" s="1"/>
  <c r="L1828" i="14" s="1"/>
  <c r="L1829" i="14" s="1"/>
  <c r="L1830" i="14" s="1"/>
  <c r="L1831" i="14" s="1"/>
  <c r="L1832" i="14" s="1"/>
  <c r="L1833" i="14" s="1"/>
  <c r="L1834" i="14" s="1"/>
  <c r="L1835" i="14" s="1"/>
  <c r="L1836" i="14" s="1"/>
  <c r="L1837" i="14" s="1"/>
  <c r="L1838" i="14" s="1"/>
  <c r="L1839" i="14" s="1"/>
  <c r="L1840" i="14" s="1"/>
  <c r="L1841" i="14" s="1"/>
  <c r="L1842" i="14" s="1"/>
  <c r="L1843" i="14" s="1"/>
  <c r="L1844" i="14" s="1"/>
  <c r="L1845" i="14" s="1"/>
  <c r="L1846" i="14" s="1"/>
  <c r="L1847" i="14" s="1"/>
  <c r="L1848" i="14" s="1"/>
  <c r="L1849" i="14" s="1"/>
  <c r="L1850" i="14" s="1"/>
  <c r="L1851" i="14" s="1"/>
  <c r="L1852" i="14" s="1"/>
  <c r="L1853" i="14" s="1"/>
  <c r="L1854" i="14" s="1"/>
  <c r="L1855" i="14" s="1"/>
  <c r="L1856" i="14" s="1"/>
  <c r="L1857" i="14" s="1"/>
  <c r="L1858" i="14" s="1"/>
  <c r="L1859" i="14" s="1"/>
  <c r="L1860" i="14" s="1"/>
  <c r="L1861" i="14" s="1"/>
  <c r="L1862" i="14" s="1"/>
  <c r="L1863" i="14" s="1"/>
  <c r="L1864" i="14" s="1"/>
  <c r="L1865" i="14" s="1"/>
  <c r="L1866" i="14" s="1"/>
  <c r="L1867" i="14" s="1"/>
  <c r="L1868" i="14" s="1"/>
  <c r="L1869" i="14" s="1"/>
  <c r="L1870" i="14" s="1"/>
  <c r="L1871" i="14" s="1"/>
  <c r="L1872" i="14" s="1"/>
  <c r="L1873" i="14" s="1"/>
  <c r="L1874" i="14" s="1"/>
  <c r="L1875" i="14" s="1"/>
  <c r="L1876" i="14" s="1"/>
  <c r="L1877" i="14" s="1"/>
  <c r="L1878" i="14" s="1"/>
  <c r="L1879" i="14" s="1"/>
  <c r="L1880" i="14" s="1"/>
  <c r="L1881" i="14" s="1"/>
  <c r="L1882" i="14" s="1"/>
  <c r="L1883" i="14" s="1"/>
  <c r="L1884" i="14" s="1"/>
  <c r="L1885" i="14" s="1"/>
  <c r="L1886" i="14" s="1"/>
  <c r="L1887" i="14" s="1"/>
  <c r="L1888" i="14" s="1"/>
  <c r="L1889" i="14" s="1"/>
  <c r="L1890" i="14" s="1"/>
  <c r="L1891" i="14" s="1"/>
  <c r="L1892" i="14" s="1"/>
  <c r="L1893" i="14" s="1"/>
  <c r="L1894" i="14" s="1"/>
  <c r="L1895" i="14" s="1"/>
  <c r="L1896" i="14" s="1"/>
  <c r="L1897" i="14" s="1"/>
  <c r="L1898" i="14" s="1"/>
  <c r="L1899" i="14" s="1"/>
  <c r="L1900" i="14" s="1"/>
  <c r="L1901" i="14" s="1"/>
  <c r="L1902" i="14" s="1"/>
  <c r="L1903" i="14" s="1"/>
  <c r="L1904" i="14" s="1"/>
  <c r="L1905" i="14" s="1"/>
  <c r="L1906" i="14" s="1"/>
  <c r="L1907" i="14" s="1"/>
  <c r="L1908" i="14" s="1"/>
  <c r="L1909" i="14" s="1"/>
  <c r="L1910" i="14" s="1"/>
  <c r="L1911" i="14" s="1"/>
  <c r="L1912" i="14" s="1"/>
  <c r="L1913" i="14" s="1"/>
  <c r="L1914" i="14" s="1"/>
  <c r="L1915" i="14" s="1"/>
  <c r="L1916" i="14" s="1"/>
  <c r="L1917" i="14" s="1"/>
  <c r="L1918" i="14" s="1"/>
  <c r="L1919" i="14" s="1"/>
  <c r="L1920" i="14" s="1"/>
  <c r="L1921" i="14" s="1"/>
  <c r="L1922" i="14" s="1"/>
  <c r="L1923" i="14" s="1"/>
  <c r="L1924" i="14" s="1"/>
  <c r="L1925" i="14" s="1"/>
  <c r="L1926" i="14" s="1"/>
  <c r="L1927" i="14" s="1"/>
  <c r="L1928" i="14" s="1"/>
  <c r="L1929" i="14" s="1"/>
  <c r="L1930" i="14" s="1"/>
  <c r="L1931" i="14" s="1"/>
  <c r="L1932" i="14" s="1"/>
  <c r="L1933" i="14" s="1"/>
  <c r="L1934" i="14" s="1"/>
  <c r="L1935" i="14" s="1"/>
  <c r="L1936" i="14" s="1"/>
  <c r="L1937" i="14" s="1"/>
  <c r="L1938" i="14" s="1"/>
  <c r="L1939" i="14" s="1"/>
  <c r="L1940" i="14" s="1"/>
  <c r="L1941" i="14" s="1"/>
  <c r="L1942" i="14" s="1"/>
  <c r="L1943" i="14" s="1"/>
  <c r="L1944" i="14" s="1"/>
  <c r="L1945" i="14" s="1"/>
  <c r="L1946" i="14" s="1"/>
  <c r="L1947" i="14" s="1"/>
  <c r="L1948" i="14" s="1"/>
  <c r="L1949" i="14" s="1"/>
  <c r="L1950" i="14" s="1"/>
  <c r="L1951" i="14" s="1"/>
  <c r="L1952" i="14" s="1"/>
  <c r="L1953" i="14" s="1"/>
  <c r="L1954" i="14" s="1"/>
  <c r="L1955" i="14" s="1"/>
  <c r="L1956" i="14" s="1"/>
  <c r="L1957" i="14" s="1"/>
  <c r="L1958" i="14" s="1"/>
  <c r="L1959" i="14" s="1"/>
  <c r="L1960" i="14" s="1"/>
  <c r="L1961" i="14" s="1"/>
  <c r="L1962" i="14" s="1"/>
  <c r="L1963" i="14" s="1"/>
  <c r="L1964" i="14" s="1"/>
  <c r="L1965" i="14" s="1"/>
  <c r="L1966" i="14" s="1"/>
  <c r="L1967" i="14" s="1"/>
  <c r="L1968" i="14" s="1"/>
  <c r="L1969" i="14" s="1"/>
  <c r="L1970" i="14" s="1"/>
  <c r="L1971" i="14" s="1"/>
  <c r="L1972" i="14" s="1"/>
  <c r="L1973" i="14" s="1"/>
  <c r="L1974" i="14" s="1"/>
  <c r="L1975" i="14" s="1"/>
  <c r="L1976" i="14" s="1"/>
  <c r="L1977" i="14" s="1"/>
  <c r="L1978" i="14" s="1"/>
  <c r="L1979" i="14" s="1"/>
  <c r="L1980" i="14" s="1"/>
  <c r="L1981" i="14" s="1"/>
  <c r="L1982" i="14" s="1"/>
  <c r="L1983" i="14" s="1"/>
  <c r="L1984" i="14" s="1"/>
  <c r="L1985" i="14" s="1"/>
  <c r="L1986" i="14" s="1"/>
  <c r="L1987" i="14" s="1"/>
  <c r="L1988" i="14" s="1"/>
  <c r="L1989" i="14" s="1"/>
  <c r="L1990" i="14" s="1"/>
  <c r="L1991" i="14" s="1"/>
  <c r="L1992" i="14" s="1"/>
  <c r="L1993" i="14" s="1"/>
  <c r="L1994" i="14" s="1"/>
  <c r="L1995" i="14" s="1"/>
  <c r="L1996" i="14" s="1"/>
  <c r="L1997" i="14" s="1"/>
  <c r="L1998" i="14" s="1"/>
  <c r="L1999" i="14" s="1"/>
  <c r="L2000" i="14" s="1"/>
  <c r="L2001" i="14" s="1"/>
  <c r="L2002" i="14" s="1"/>
  <c r="L2003" i="14" s="1"/>
  <c r="L2004" i="14" s="1"/>
  <c r="L2005" i="14" s="1"/>
  <c r="L2006" i="14" s="1"/>
  <c r="L2007" i="14" s="1"/>
  <c r="L2008" i="14" s="1"/>
  <c r="O8" i="14"/>
  <c r="O9" i="14" s="1"/>
  <c r="O10" i="14" s="1"/>
  <c r="O11" i="14" s="1"/>
  <c r="O12" i="14" s="1"/>
  <c r="O13" i="14" s="1"/>
  <c r="O14" i="14" s="1"/>
  <c r="O15" i="14" s="1"/>
  <c r="O16" i="14" s="1"/>
  <c r="O17" i="14" s="1"/>
  <c r="O18" i="14" s="1"/>
  <c r="O19" i="14" s="1"/>
  <c r="O20" i="14" s="1"/>
  <c r="O21" i="14" s="1"/>
  <c r="O22" i="14" s="1"/>
  <c r="O23" i="14" s="1"/>
  <c r="O24" i="14" s="1"/>
  <c r="O25" i="14" s="1"/>
  <c r="O26" i="14" s="1"/>
  <c r="O27" i="14" s="1"/>
  <c r="O28" i="14" s="1"/>
  <c r="O29" i="14" s="1"/>
  <c r="O30" i="14" s="1"/>
  <c r="O31" i="14" s="1"/>
  <c r="O32" i="14" s="1"/>
  <c r="O33" i="14" s="1"/>
  <c r="O34" i="14" s="1"/>
  <c r="O35" i="14" s="1"/>
  <c r="O36" i="14" s="1"/>
  <c r="O37" i="14" s="1"/>
  <c r="O38" i="14" s="1"/>
  <c r="O39" i="14" s="1"/>
  <c r="O40" i="14" s="1"/>
  <c r="O41" i="14" s="1"/>
  <c r="O42" i="14" s="1"/>
  <c r="O43" i="14" s="1"/>
  <c r="O44" i="14" s="1"/>
  <c r="O45" i="14" s="1"/>
  <c r="O46" i="14" s="1"/>
  <c r="O47" i="14" s="1"/>
  <c r="O48" i="14" s="1"/>
  <c r="O49" i="14" s="1"/>
  <c r="O50" i="14" s="1"/>
  <c r="O51" i="14" s="1"/>
  <c r="O52" i="14" s="1"/>
  <c r="O53" i="14" s="1"/>
  <c r="O54" i="14" s="1"/>
  <c r="O55" i="14" s="1"/>
  <c r="O56" i="14" s="1"/>
  <c r="O57" i="14" s="1"/>
  <c r="O58" i="14" s="1"/>
  <c r="O59" i="14" s="1"/>
  <c r="O60" i="14" s="1"/>
  <c r="O61" i="14" s="1"/>
  <c r="O62" i="14" s="1"/>
  <c r="O63" i="14" s="1"/>
  <c r="O64" i="14" s="1"/>
  <c r="O65" i="14" s="1"/>
  <c r="O66" i="14" s="1"/>
  <c r="O67" i="14" s="1"/>
  <c r="O68" i="14" s="1"/>
  <c r="O69" i="14" s="1"/>
  <c r="O70" i="14" s="1"/>
  <c r="O71" i="14" s="1"/>
  <c r="O72" i="14" s="1"/>
  <c r="O73" i="14" s="1"/>
  <c r="O74" i="14" s="1"/>
  <c r="O75" i="14" s="1"/>
  <c r="O76" i="14" s="1"/>
  <c r="O77" i="14" s="1"/>
  <c r="O78" i="14" s="1"/>
  <c r="O79" i="14" s="1"/>
  <c r="O80" i="14" s="1"/>
  <c r="O81" i="14" s="1"/>
  <c r="O82" i="14" s="1"/>
  <c r="O83" i="14" s="1"/>
  <c r="O84" i="14" s="1"/>
  <c r="O85" i="14" s="1"/>
  <c r="O86" i="14" s="1"/>
  <c r="O87" i="14" s="1"/>
  <c r="O88" i="14" s="1"/>
  <c r="O89" i="14" s="1"/>
  <c r="O90" i="14" s="1"/>
  <c r="O91" i="14" s="1"/>
  <c r="O92" i="14" s="1"/>
  <c r="O93" i="14" s="1"/>
  <c r="O94" i="14" s="1"/>
  <c r="O95" i="14" s="1"/>
  <c r="O96" i="14" s="1"/>
  <c r="O97" i="14" s="1"/>
  <c r="O98" i="14" s="1"/>
  <c r="O99" i="14" s="1"/>
  <c r="O100" i="14" s="1"/>
  <c r="O101" i="14" s="1"/>
  <c r="O102" i="14" s="1"/>
  <c r="O103" i="14" s="1"/>
  <c r="O104" i="14" s="1"/>
  <c r="O105" i="14" s="1"/>
  <c r="O106" i="14" s="1"/>
  <c r="O107" i="14" s="1"/>
  <c r="O108" i="14" s="1"/>
  <c r="O109" i="14" s="1"/>
  <c r="O110" i="14" s="1"/>
  <c r="O111" i="14" s="1"/>
  <c r="O112" i="14" s="1"/>
  <c r="O113" i="14" s="1"/>
  <c r="O114" i="14" s="1"/>
  <c r="O115" i="14" s="1"/>
  <c r="O116" i="14" s="1"/>
  <c r="O117" i="14" s="1"/>
  <c r="O118" i="14" s="1"/>
  <c r="O119" i="14" s="1"/>
  <c r="O120" i="14" s="1"/>
  <c r="O121" i="14" s="1"/>
  <c r="O122" i="14" s="1"/>
  <c r="O123" i="14" s="1"/>
  <c r="O124" i="14" s="1"/>
  <c r="O125" i="14" s="1"/>
  <c r="O126" i="14" s="1"/>
  <c r="O127" i="14" s="1"/>
  <c r="O128" i="14" s="1"/>
  <c r="O129" i="14" s="1"/>
  <c r="O130" i="14" s="1"/>
  <c r="O131" i="14" s="1"/>
  <c r="O132" i="14" s="1"/>
  <c r="O133" i="14" s="1"/>
  <c r="O134" i="14" s="1"/>
  <c r="O135" i="14" s="1"/>
  <c r="O136" i="14" s="1"/>
  <c r="O137" i="14" s="1"/>
  <c r="O138" i="14" s="1"/>
  <c r="O139" i="14" s="1"/>
  <c r="O140" i="14" s="1"/>
  <c r="O141" i="14" s="1"/>
  <c r="O142" i="14" s="1"/>
  <c r="O143" i="14" s="1"/>
  <c r="O144" i="14" s="1"/>
  <c r="O145" i="14" s="1"/>
  <c r="O146" i="14" s="1"/>
  <c r="O147" i="14" s="1"/>
  <c r="O148" i="14" s="1"/>
  <c r="O149" i="14" s="1"/>
  <c r="O150" i="14" s="1"/>
  <c r="O151" i="14" s="1"/>
  <c r="O152" i="14" s="1"/>
  <c r="O153" i="14" s="1"/>
  <c r="O154" i="14" s="1"/>
  <c r="O155" i="14" s="1"/>
  <c r="O156" i="14" s="1"/>
  <c r="O157" i="14" s="1"/>
  <c r="O158" i="14" s="1"/>
  <c r="O159" i="14" s="1"/>
  <c r="O160" i="14" s="1"/>
  <c r="O161" i="14" s="1"/>
  <c r="O162" i="14" s="1"/>
  <c r="O163" i="14" s="1"/>
  <c r="O164" i="14" s="1"/>
  <c r="O165" i="14" s="1"/>
  <c r="O166" i="14" s="1"/>
  <c r="O167" i="14" s="1"/>
  <c r="O168" i="14" s="1"/>
  <c r="O169" i="14" s="1"/>
  <c r="O170" i="14" s="1"/>
  <c r="O171" i="14" s="1"/>
  <c r="O172" i="14" s="1"/>
  <c r="O173" i="14" s="1"/>
  <c r="O174" i="14" s="1"/>
  <c r="O175" i="14" s="1"/>
  <c r="O176" i="14" s="1"/>
  <c r="O177" i="14" s="1"/>
  <c r="O178" i="14" s="1"/>
  <c r="O179" i="14" s="1"/>
  <c r="O180" i="14" s="1"/>
  <c r="O181" i="14" s="1"/>
  <c r="O182" i="14" s="1"/>
  <c r="O183" i="14" s="1"/>
  <c r="O184" i="14" s="1"/>
  <c r="O185" i="14" s="1"/>
  <c r="O186" i="14" s="1"/>
  <c r="O187" i="14" s="1"/>
  <c r="O188" i="14" s="1"/>
  <c r="O189" i="14" s="1"/>
  <c r="O190" i="14" s="1"/>
  <c r="O191" i="14" s="1"/>
  <c r="O192" i="14" s="1"/>
  <c r="O193" i="14" s="1"/>
  <c r="O194" i="14" s="1"/>
  <c r="O195" i="14" s="1"/>
  <c r="O196" i="14" s="1"/>
  <c r="O197" i="14" s="1"/>
  <c r="O198" i="14" s="1"/>
  <c r="O199" i="14" s="1"/>
  <c r="O200" i="14" s="1"/>
  <c r="O201" i="14" s="1"/>
  <c r="O202" i="14" s="1"/>
  <c r="O203" i="14" s="1"/>
  <c r="O204" i="14" s="1"/>
  <c r="O205" i="14" s="1"/>
  <c r="O206" i="14" s="1"/>
  <c r="O207" i="14" s="1"/>
  <c r="O208" i="14" s="1"/>
  <c r="O209" i="14" s="1"/>
  <c r="O210" i="14" s="1"/>
  <c r="O211" i="14" s="1"/>
  <c r="O212" i="14" s="1"/>
  <c r="O213" i="14" s="1"/>
  <c r="O214" i="14" s="1"/>
  <c r="O215" i="14" s="1"/>
  <c r="O216" i="14" s="1"/>
  <c r="O217" i="14" s="1"/>
  <c r="O218" i="14" s="1"/>
  <c r="O219" i="14" s="1"/>
  <c r="O220" i="14" s="1"/>
  <c r="O221" i="14" s="1"/>
  <c r="O222" i="14" s="1"/>
  <c r="O223" i="14" s="1"/>
  <c r="O224" i="14" s="1"/>
  <c r="O225" i="14" s="1"/>
  <c r="O226" i="14" s="1"/>
  <c r="O227" i="14" s="1"/>
  <c r="O228" i="14" s="1"/>
  <c r="O229" i="14" s="1"/>
  <c r="O230" i="14" s="1"/>
  <c r="O231" i="14" s="1"/>
  <c r="O232" i="14" s="1"/>
  <c r="O233" i="14" s="1"/>
  <c r="O234" i="14" s="1"/>
  <c r="O235" i="14" s="1"/>
  <c r="O236" i="14" s="1"/>
  <c r="O237" i="14" s="1"/>
  <c r="O238" i="14" s="1"/>
  <c r="O239" i="14" s="1"/>
  <c r="O240" i="14" s="1"/>
  <c r="O241" i="14" s="1"/>
  <c r="O242" i="14" s="1"/>
  <c r="O243" i="14" s="1"/>
  <c r="O244" i="14" s="1"/>
  <c r="O245" i="14" s="1"/>
  <c r="O246" i="14" s="1"/>
  <c r="O247" i="14" s="1"/>
  <c r="O248" i="14" s="1"/>
  <c r="O249" i="14" s="1"/>
  <c r="O250" i="14" s="1"/>
  <c r="O251" i="14" s="1"/>
  <c r="O252" i="14" s="1"/>
  <c r="O253" i="14" s="1"/>
  <c r="O254" i="14" s="1"/>
  <c r="O255" i="14" s="1"/>
  <c r="O256" i="14" s="1"/>
  <c r="O257" i="14" s="1"/>
  <c r="O258" i="14" s="1"/>
  <c r="O259" i="14" s="1"/>
  <c r="O260" i="14" s="1"/>
  <c r="O261" i="14" s="1"/>
  <c r="O262" i="14" s="1"/>
  <c r="O263" i="14" s="1"/>
  <c r="O264" i="14" s="1"/>
  <c r="O265" i="14" s="1"/>
  <c r="O266" i="14" s="1"/>
  <c r="O267" i="14" s="1"/>
  <c r="O268" i="14" s="1"/>
  <c r="O269" i="14" s="1"/>
  <c r="O270" i="14" s="1"/>
  <c r="O271" i="14" s="1"/>
  <c r="O272" i="14" s="1"/>
  <c r="O273" i="14" s="1"/>
  <c r="O274" i="14" s="1"/>
  <c r="O275" i="14" s="1"/>
  <c r="O276" i="14" s="1"/>
  <c r="O277" i="14" s="1"/>
  <c r="O278" i="14" s="1"/>
  <c r="O279" i="14" s="1"/>
  <c r="O280" i="14" s="1"/>
  <c r="O281" i="14" s="1"/>
  <c r="O282" i="14" s="1"/>
  <c r="O283" i="14" s="1"/>
  <c r="O284" i="14" s="1"/>
  <c r="O285" i="14" s="1"/>
  <c r="O286" i="14" s="1"/>
  <c r="O287" i="14" s="1"/>
  <c r="O288" i="14" s="1"/>
  <c r="O289" i="14" s="1"/>
  <c r="O290" i="14" s="1"/>
  <c r="O291" i="14" s="1"/>
  <c r="O292" i="14" s="1"/>
  <c r="O293" i="14" s="1"/>
  <c r="O294" i="14" s="1"/>
  <c r="O295" i="14" s="1"/>
  <c r="O296" i="14" s="1"/>
  <c r="O297" i="14" s="1"/>
  <c r="O298" i="14" s="1"/>
  <c r="O299" i="14" s="1"/>
  <c r="O300" i="14" s="1"/>
  <c r="O301" i="14" s="1"/>
  <c r="O302" i="14" s="1"/>
  <c r="O303" i="14" s="1"/>
  <c r="O304" i="14" s="1"/>
  <c r="O305" i="14" s="1"/>
  <c r="O306" i="14" s="1"/>
  <c r="O307" i="14" s="1"/>
  <c r="O308" i="14" s="1"/>
  <c r="O309" i="14" s="1"/>
  <c r="O310" i="14" s="1"/>
  <c r="O311" i="14" s="1"/>
  <c r="O312" i="14" s="1"/>
  <c r="O313" i="14" s="1"/>
  <c r="O314" i="14" s="1"/>
  <c r="O315" i="14" s="1"/>
  <c r="O316" i="14" s="1"/>
  <c r="O317" i="14" s="1"/>
  <c r="O318" i="14" s="1"/>
  <c r="O319" i="14" s="1"/>
  <c r="O320" i="14" s="1"/>
  <c r="O321" i="14" s="1"/>
  <c r="O322" i="14" s="1"/>
  <c r="O323" i="14" s="1"/>
  <c r="O324" i="14" s="1"/>
  <c r="O325" i="14" s="1"/>
  <c r="O326" i="14" s="1"/>
  <c r="O327" i="14" s="1"/>
  <c r="O328" i="14" s="1"/>
  <c r="O329" i="14" s="1"/>
  <c r="O330" i="14" s="1"/>
  <c r="O331" i="14" s="1"/>
  <c r="O332" i="14" s="1"/>
  <c r="O333" i="14" s="1"/>
  <c r="O334" i="14" s="1"/>
  <c r="O335" i="14" s="1"/>
  <c r="O336" i="14" s="1"/>
  <c r="O337" i="14" s="1"/>
  <c r="O338" i="14" s="1"/>
  <c r="O339" i="14" s="1"/>
  <c r="O340" i="14" s="1"/>
  <c r="O341" i="14" s="1"/>
  <c r="O342" i="14" s="1"/>
  <c r="O343" i="14" s="1"/>
  <c r="O344" i="14" s="1"/>
  <c r="O345" i="14" s="1"/>
  <c r="O346" i="14" s="1"/>
  <c r="O347" i="14" s="1"/>
  <c r="O348" i="14" s="1"/>
  <c r="O349" i="14" s="1"/>
  <c r="O350" i="14" s="1"/>
  <c r="O351" i="14" s="1"/>
  <c r="O352" i="14" s="1"/>
  <c r="O353" i="14" s="1"/>
  <c r="O354" i="14" s="1"/>
  <c r="O355" i="14" s="1"/>
  <c r="O356" i="14" s="1"/>
  <c r="O357" i="14" s="1"/>
  <c r="O358" i="14" s="1"/>
  <c r="O359" i="14" s="1"/>
  <c r="O360" i="14" s="1"/>
  <c r="O361" i="14" s="1"/>
  <c r="O362" i="14" s="1"/>
  <c r="O363" i="14" s="1"/>
  <c r="O364" i="14" s="1"/>
  <c r="O365" i="14" s="1"/>
  <c r="O366" i="14" s="1"/>
  <c r="O367" i="14" s="1"/>
  <c r="O368" i="14" s="1"/>
  <c r="O369" i="14" s="1"/>
  <c r="O370" i="14" s="1"/>
  <c r="O371" i="14" s="1"/>
  <c r="O372" i="14" s="1"/>
  <c r="O373" i="14" s="1"/>
  <c r="O374" i="14" s="1"/>
  <c r="O375" i="14" s="1"/>
  <c r="O376" i="14" s="1"/>
  <c r="O377" i="14" s="1"/>
  <c r="O378" i="14" s="1"/>
  <c r="O379" i="14" s="1"/>
  <c r="O380" i="14" s="1"/>
  <c r="O381" i="14" s="1"/>
  <c r="O382" i="14" s="1"/>
  <c r="O383" i="14" s="1"/>
  <c r="O384" i="14" s="1"/>
  <c r="O385" i="14" s="1"/>
  <c r="O386" i="14" s="1"/>
  <c r="O387" i="14" s="1"/>
  <c r="O388" i="14" s="1"/>
  <c r="O389" i="14" s="1"/>
  <c r="O390" i="14" s="1"/>
  <c r="O391" i="14" s="1"/>
  <c r="O392" i="14" s="1"/>
  <c r="O393" i="14" s="1"/>
  <c r="O394" i="14" s="1"/>
  <c r="O395" i="14" s="1"/>
  <c r="O396" i="14" s="1"/>
  <c r="O397" i="14" s="1"/>
  <c r="O398" i="14" s="1"/>
  <c r="O399" i="14" s="1"/>
  <c r="O400" i="14" s="1"/>
  <c r="O401" i="14" s="1"/>
  <c r="O402" i="14" s="1"/>
  <c r="O403" i="14" s="1"/>
  <c r="O404" i="14" s="1"/>
  <c r="O405" i="14" s="1"/>
  <c r="O406" i="14" s="1"/>
  <c r="O407" i="14" s="1"/>
  <c r="O408" i="14" s="1"/>
  <c r="O409" i="14" s="1"/>
  <c r="O410" i="14" s="1"/>
  <c r="O411" i="14" s="1"/>
  <c r="O412" i="14" s="1"/>
  <c r="O413" i="14" s="1"/>
  <c r="O414" i="14" s="1"/>
  <c r="O415" i="14" s="1"/>
  <c r="O416" i="14" s="1"/>
  <c r="O417" i="14" s="1"/>
  <c r="O418" i="14" s="1"/>
  <c r="O419" i="14" s="1"/>
  <c r="O420" i="14" s="1"/>
  <c r="O421" i="14" s="1"/>
  <c r="O422" i="14" s="1"/>
  <c r="O423" i="14" s="1"/>
  <c r="O424" i="14" s="1"/>
  <c r="O425" i="14" s="1"/>
  <c r="O426" i="14" s="1"/>
  <c r="O427" i="14" s="1"/>
  <c r="O428" i="14" s="1"/>
  <c r="O429" i="14" s="1"/>
  <c r="O430" i="14" s="1"/>
  <c r="O431" i="14" s="1"/>
  <c r="O432" i="14" s="1"/>
  <c r="O433" i="14" s="1"/>
  <c r="O434" i="14" s="1"/>
  <c r="O435" i="14" s="1"/>
  <c r="O436" i="14" s="1"/>
  <c r="O437" i="14" s="1"/>
  <c r="O438" i="14" s="1"/>
  <c r="O439" i="14" s="1"/>
  <c r="O440" i="14" s="1"/>
  <c r="O441" i="14" s="1"/>
  <c r="O442" i="14" s="1"/>
  <c r="O443" i="14" s="1"/>
  <c r="O444" i="14" s="1"/>
  <c r="O445" i="14" s="1"/>
  <c r="O446" i="14" s="1"/>
  <c r="O447" i="14" s="1"/>
  <c r="O448" i="14" s="1"/>
  <c r="O449" i="14" s="1"/>
  <c r="O450" i="14" s="1"/>
  <c r="O451" i="14" s="1"/>
  <c r="O452" i="14" s="1"/>
  <c r="O453" i="14" s="1"/>
  <c r="O454" i="14" s="1"/>
  <c r="O455" i="14" s="1"/>
  <c r="O456" i="14" s="1"/>
  <c r="O457" i="14" s="1"/>
  <c r="O458" i="14" s="1"/>
  <c r="O459" i="14" s="1"/>
  <c r="O460" i="14" s="1"/>
  <c r="O461" i="14" s="1"/>
  <c r="O462" i="14" s="1"/>
  <c r="O463" i="14" s="1"/>
  <c r="O464" i="14" s="1"/>
  <c r="O465" i="14" s="1"/>
  <c r="O466" i="14" s="1"/>
  <c r="O467" i="14" s="1"/>
  <c r="O468" i="14" s="1"/>
  <c r="O469" i="14" s="1"/>
  <c r="O470" i="14" s="1"/>
  <c r="O471" i="14" s="1"/>
  <c r="O472" i="14" s="1"/>
  <c r="O473" i="14" s="1"/>
  <c r="O474" i="14" s="1"/>
  <c r="O475" i="14" s="1"/>
  <c r="O476" i="14" s="1"/>
  <c r="O477" i="14" s="1"/>
  <c r="O478" i="14" s="1"/>
  <c r="O479" i="14" s="1"/>
  <c r="O480" i="14" s="1"/>
  <c r="O481" i="14" s="1"/>
  <c r="O482" i="14" s="1"/>
  <c r="O483" i="14" s="1"/>
  <c r="O484" i="14" s="1"/>
  <c r="O485" i="14" s="1"/>
  <c r="O486" i="14" s="1"/>
  <c r="O487" i="14" s="1"/>
  <c r="O488" i="14" s="1"/>
  <c r="O489" i="14" s="1"/>
  <c r="O490" i="14" s="1"/>
  <c r="O491" i="14" s="1"/>
  <c r="O492" i="14" s="1"/>
  <c r="O493" i="14" s="1"/>
  <c r="O494" i="14" s="1"/>
  <c r="O495" i="14" s="1"/>
  <c r="O496" i="14" s="1"/>
  <c r="O497" i="14" s="1"/>
  <c r="O498" i="14" s="1"/>
  <c r="O499" i="14" s="1"/>
  <c r="O500" i="14" s="1"/>
  <c r="O501" i="14" s="1"/>
  <c r="O502" i="14" s="1"/>
  <c r="O503" i="14" s="1"/>
  <c r="O504" i="14" s="1"/>
  <c r="O505" i="14" s="1"/>
  <c r="O506" i="14" s="1"/>
  <c r="O507" i="14" s="1"/>
  <c r="O508" i="14" s="1"/>
  <c r="O509" i="14" s="1"/>
  <c r="O510" i="14" s="1"/>
  <c r="O511" i="14" s="1"/>
  <c r="O512" i="14" s="1"/>
  <c r="O513" i="14" s="1"/>
  <c r="O514" i="14" s="1"/>
  <c r="O515" i="14" s="1"/>
  <c r="O516" i="14" s="1"/>
  <c r="O517" i="14" s="1"/>
  <c r="O518" i="14" s="1"/>
  <c r="O519" i="14" s="1"/>
  <c r="O520" i="14" s="1"/>
  <c r="O521" i="14" s="1"/>
  <c r="O522" i="14" s="1"/>
  <c r="O523" i="14" s="1"/>
  <c r="O524" i="14" s="1"/>
  <c r="O525" i="14" s="1"/>
  <c r="O526" i="14" s="1"/>
  <c r="O527" i="14" s="1"/>
  <c r="O528" i="14" s="1"/>
  <c r="O529" i="14" s="1"/>
  <c r="O530" i="14" s="1"/>
  <c r="O531" i="14" s="1"/>
  <c r="O532" i="14" s="1"/>
  <c r="O533" i="14" s="1"/>
  <c r="O534" i="14" s="1"/>
  <c r="O535" i="14" s="1"/>
  <c r="O536" i="14" s="1"/>
  <c r="O537" i="14" s="1"/>
  <c r="O538" i="14" s="1"/>
  <c r="O539" i="14" s="1"/>
  <c r="O540" i="14" s="1"/>
  <c r="O541" i="14" s="1"/>
  <c r="O542" i="14" s="1"/>
  <c r="O543" i="14" s="1"/>
  <c r="O544" i="14" s="1"/>
  <c r="O545" i="14" s="1"/>
  <c r="O546" i="14" s="1"/>
  <c r="O547" i="14" s="1"/>
  <c r="O548" i="14" s="1"/>
  <c r="O549" i="14" s="1"/>
  <c r="O550" i="14" s="1"/>
  <c r="O551" i="14" s="1"/>
  <c r="O552" i="14" s="1"/>
  <c r="O553" i="14" s="1"/>
  <c r="O554" i="14" s="1"/>
  <c r="O555" i="14" s="1"/>
  <c r="O556" i="14" s="1"/>
  <c r="O557" i="14" s="1"/>
  <c r="O558" i="14" s="1"/>
  <c r="O559" i="14" s="1"/>
  <c r="O560" i="14" s="1"/>
  <c r="O561" i="14" s="1"/>
  <c r="O562" i="14" s="1"/>
  <c r="O563" i="14" s="1"/>
  <c r="O564" i="14" s="1"/>
  <c r="O565" i="14" s="1"/>
  <c r="O566" i="14" s="1"/>
  <c r="O567" i="14" s="1"/>
  <c r="O568" i="14" s="1"/>
  <c r="O569" i="14" s="1"/>
  <c r="O570" i="14" s="1"/>
  <c r="O571" i="14" s="1"/>
  <c r="O572" i="14" s="1"/>
  <c r="O573" i="14" s="1"/>
  <c r="O574" i="14" s="1"/>
  <c r="O575" i="14" s="1"/>
  <c r="O576" i="14" s="1"/>
  <c r="O577" i="14" s="1"/>
  <c r="O578" i="14" s="1"/>
  <c r="O579" i="14" s="1"/>
  <c r="O580" i="14" s="1"/>
  <c r="O581" i="14" s="1"/>
  <c r="O582" i="14" s="1"/>
  <c r="O583" i="14" s="1"/>
  <c r="O584" i="14" s="1"/>
  <c r="O585" i="14" s="1"/>
  <c r="O586" i="14" s="1"/>
  <c r="O587" i="14" s="1"/>
  <c r="O588" i="14" s="1"/>
  <c r="O589" i="14" s="1"/>
  <c r="O590" i="14" s="1"/>
  <c r="O591" i="14" s="1"/>
  <c r="O592" i="14" s="1"/>
  <c r="O593" i="14" s="1"/>
  <c r="O594" i="14" s="1"/>
  <c r="O595" i="14" s="1"/>
  <c r="O596" i="14" s="1"/>
  <c r="O597" i="14" s="1"/>
  <c r="O598" i="14" s="1"/>
  <c r="O599" i="14" s="1"/>
  <c r="O600" i="14" s="1"/>
  <c r="O601" i="14" s="1"/>
  <c r="O602" i="14" s="1"/>
  <c r="O603" i="14" s="1"/>
  <c r="O604" i="14" s="1"/>
  <c r="O605" i="14" s="1"/>
  <c r="O606" i="14" s="1"/>
  <c r="O607" i="14" s="1"/>
  <c r="O608" i="14" s="1"/>
  <c r="O609" i="14" s="1"/>
  <c r="O610" i="14" s="1"/>
  <c r="O611" i="14" s="1"/>
  <c r="O612" i="14" s="1"/>
  <c r="O613" i="14" s="1"/>
  <c r="O614" i="14" s="1"/>
  <c r="O615" i="14" s="1"/>
  <c r="O616" i="14" s="1"/>
  <c r="O617" i="14" s="1"/>
  <c r="O618" i="14" s="1"/>
  <c r="O619" i="14" s="1"/>
  <c r="O620" i="14" s="1"/>
  <c r="O621" i="14" s="1"/>
  <c r="O622" i="14" s="1"/>
  <c r="O623" i="14" s="1"/>
  <c r="O624" i="14" s="1"/>
  <c r="O625" i="14" s="1"/>
  <c r="O626" i="14" s="1"/>
  <c r="O627" i="14" s="1"/>
  <c r="O628" i="14" s="1"/>
  <c r="O629" i="14" s="1"/>
  <c r="O630" i="14" s="1"/>
  <c r="O631" i="14" s="1"/>
  <c r="O632" i="14" s="1"/>
  <c r="O633" i="14" s="1"/>
  <c r="O634" i="14" s="1"/>
  <c r="O635" i="14" s="1"/>
  <c r="O636" i="14" s="1"/>
  <c r="O637" i="14" s="1"/>
  <c r="O638" i="14" s="1"/>
  <c r="O639" i="14" s="1"/>
  <c r="O640" i="14" s="1"/>
  <c r="O641" i="14" s="1"/>
  <c r="O642" i="14" s="1"/>
  <c r="O643" i="14" s="1"/>
  <c r="O644" i="14" s="1"/>
  <c r="O645" i="14" s="1"/>
  <c r="O646" i="14" s="1"/>
  <c r="O647" i="14" s="1"/>
  <c r="O648" i="14" s="1"/>
  <c r="O649" i="14" s="1"/>
  <c r="O650" i="14" s="1"/>
  <c r="O651" i="14" s="1"/>
  <c r="O652" i="14" s="1"/>
  <c r="O653" i="14" s="1"/>
  <c r="O654" i="14" s="1"/>
  <c r="O655" i="14" s="1"/>
  <c r="O656" i="14" s="1"/>
  <c r="O657" i="14" s="1"/>
  <c r="O658" i="14" s="1"/>
  <c r="O659" i="14" s="1"/>
  <c r="O660" i="14" s="1"/>
  <c r="O661" i="14" s="1"/>
  <c r="O662" i="14" s="1"/>
  <c r="O663" i="14" s="1"/>
  <c r="O664" i="14" s="1"/>
  <c r="O665" i="14" s="1"/>
  <c r="O666" i="14" s="1"/>
  <c r="O667" i="14" s="1"/>
  <c r="O668" i="14" s="1"/>
  <c r="O669" i="14" s="1"/>
  <c r="O670" i="14" s="1"/>
  <c r="O671" i="14" s="1"/>
  <c r="O672" i="14" s="1"/>
  <c r="O673" i="14" s="1"/>
  <c r="O674" i="14" s="1"/>
  <c r="O675" i="14" s="1"/>
  <c r="O676" i="14" s="1"/>
  <c r="O677" i="14" s="1"/>
  <c r="O678" i="14" s="1"/>
  <c r="O679" i="14" s="1"/>
  <c r="O680" i="14" s="1"/>
  <c r="O681" i="14" s="1"/>
  <c r="O682" i="14" s="1"/>
  <c r="O683" i="14" s="1"/>
  <c r="O684" i="14" s="1"/>
  <c r="O685" i="14" s="1"/>
  <c r="O686" i="14" s="1"/>
  <c r="O687" i="14" s="1"/>
  <c r="O688" i="14" s="1"/>
  <c r="O689" i="14" s="1"/>
  <c r="O690" i="14" s="1"/>
  <c r="O691" i="14" s="1"/>
  <c r="O692" i="14" s="1"/>
  <c r="O693" i="14" s="1"/>
  <c r="O694" i="14" s="1"/>
  <c r="O695" i="14" s="1"/>
  <c r="O696" i="14" s="1"/>
  <c r="O697" i="14" s="1"/>
  <c r="O698" i="14" s="1"/>
  <c r="O699" i="14" s="1"/>
  <c r="O700" i="14" s="1"/>
  <c r="O701" i="14" s="1"/>
  <c r="O702" i="14" s="1"/>
  <c r="O703" i="14" s="1"/>
  <c r="O704" i="14" s="1"/>
  <c r="O705" i="14" s="1"/>
  <c r="O706" i="14" s="1"/>
  <c r="O707" i="14" s="1"/>
  <c r="O708" i="14" s="1"/>
  <c r="O709" i="14" s="1"/>
  <c r="O710" i="14" s="1"/>
  <c r="O711" i="14" s="1"/>
  <c r="O712" i="14" s="1"/>
  <c r="O713" i="14" s="1"/>
  <c r="O714" i="14" s="1"/>
  <c r="O715" i="14" s="1"/>
  <c r="O716" i="14" s="1"/>
  <c r="O717" i="14" s="1"/>
  <c r="O718" i="14" s="1"/>
  <c r="O719" i="14" s="1"/>
  <c r="O720" i="14" s="1"/>
  <c r="O721" i="14" s="1"/>
  <c r="O722" i="14" s="1"/>
  <c r="O723" i="14" s="1"/>
  <c r="O724" i="14" s="1"/>
  <c r="O725" i="14" s="1"/>
  <c r="O726" i="14" s="1"/>
  <c r="O727" i="14" s="1"/>
  <c r="O728" i="14" s="1"/>
  <c r="O729" i="14" s="1"/>
  <c r="O730" i="14" s="1"/>
  <c r="O731" i="14" s="1"/>
  <c r="O732" i="14" s="1"/>
  <c r="O733" i="14" s="1"/>
  <c r="O734" i="14" s="1"/>
  <c r="O735" i="14" s="1"/>
  <c r="O736" i="14" s="1"/>
  <c r="O737" i="14" s="1"/>
  <c r="O738" i="14" s="1"/>
  <c r="O739" i="14" s="1"/>
  <c r="O740" i="14" s="1"/>
  <c r="O741" i="14" s="1"/>
  <c r="O742" i="14" s="1"/>
  <c r="O743" i="14" s="1"/>
  <c r="O744" i="14" s="1"/>
  <c r="O745" i="14" s="1"/>
  <c r="O746" i="14" s="1"/>
  <c r="O747" i="14" s="1"/>
  <c r="O748" i="14" s="1"/>
  <c r="O749" i="14" s="1"/>
  <c r="O750" i="14" s="1"/>
  <c r="O751" i="14" s="1"/>
  <c r="O752" i="14" s="1"/>
  <c r="O753" i="14" s="1"/>
  <c r="O754" i="14" s="1"/>
  <c r="O755" i="14" s="1"/>
  <c r="O756" i="14" s="1"/>
  <c r="O757" i="14" s="1"/>
  <c r="O758" i="14" s="1"/>
  <c r="O759" i="14" s="1"/>
  <c r="O760" i="14" s="1"/>
  <c r="O761" i="14" s="1"/>
  <c r="O762" i="14" s="1"/>
  <c r="O763" i="14" s="1"/>
  <c r="O764" i="14" s="1"/>
  <c r="O765" i="14" s="1"/>
  <c r="O766" i="14" s="1"/>
  <c r="O767" i="14" s="1"/>
  <c r="O768" i="14" s="1"/>
  <c r="O769" i="14" s="1"/>
  <c r="O770" i="14" s="1"/>
  <c r="O771" i="14" s="1"/>
  <c r="O772" i="14" s="1"/>
  <c r="O773" i="14" s="1"/>
  <c r="O774" i="14" s="1"/>
  <c r="O775" i="14" s="1"/>
  <c r="O776" i="14" s="1"/>
  <c r="O777" i="14" s="1"/>
  <c r="O778" i="14" s="1"/>
  <c r="O779" i="14" s="1"/>
  <c r="O780" i="14" s="1"/>
  <c r="O781" i="14" s="1"/>
  <c r="O782" i="14" s="1"/>
  <c r="O783" i="14" s="1"/>
  <c r="O784" i="14" s="1"/>
  <c r="O785" i="14" s="1"/>
  <c r="O786" i="14" s="1"/>
  <c r="O787" i="14" s="1"/>
  <c r="O788" i="14" s="1"/>
  <c r="O789" i="14" s="1"/>
  <c r="O790" i="14" s="1"/>
  <c r="O791" i="14" s="1"/>
  <c r="O792" i="14" s="1"/>
  <c r="O793" i="14" s="1"/>
  <c r="O794" i="14" s="1"/>
  <c r="O795" i="14" s="1"/>
  <c r="O796" i="14" s="1"/>
  <c r="O797" i="14" s="1"/>
  <c r="O798" i="14" s="1"/>
  <c r="O799" i="14" s="1"/>
  <c r="O800" i="14" s="1"/>
  <c r="O801" i="14" s="1"/>
  <c r="O802" i="14" s="1"/>
  <c r="O803" i="14" s="1"/>
  <c r="O804" i="14" s="1"/>
  <c r="O805" i="14" s="1"/>
  <c r="O806" i="14" s="1"/>
  <c r="O807" i="14" s="1"/>
  <c r="O808" i="14" s="1"/>
  <c r="O809" i="14" s="1"/>
  <c r="O810" i="14" s="1"/>
  <c r="O811" i="14" s="1"/>
  <c r="O812" i="14" s="1"/>
  <c r="O813" i="14" s="1"/>
  <c r="O814" i="14" s="1"/>
  <c r="O815" i="14" s="1"/>
  <c r="O816" i="14" s="1"/>
  <c r="O817" i="14" s="1"/>
  <c r="O818" i="14" s="1"/>
  <c r="O819" i="14" s="1"/>
  <c r="O820" i="14" s="1"/>
  <c r="O821" i="14" s="1"/>
  <c r="O822" i="14" s="1"/>
  <c r="O823" i="14" s="1"/>
  <c r="O824" i="14" s="1"/>
  <c r="O825" i="14" s="1"/>
  <c r="O826" i="14" s="1"/>
  <c r="O827" i="14" s="1"/>
  <c r="O828" i="14" s="1"/>
  <c r="O829" i="14" s="1"/>
  <c r="O830" i="14" s="1"/>
  <c r="O831" i="14" s="1"/>
  <c r="O832" i="14" s="1"/>
  <c r="O833" i="14" s="1"/>
  <c r="O834" i="14" s="1"/>
  <c r="O835" i="14" s="1"/>
  <c r="O836" i="14" s="1"/>
  <c r="O837" i="14" s="1"/>
  <c r="O838" i="14" s="1"/>
  <c r="O839" i="14" s="1"/>
  <c r="O840" i="14" s="1"/>
  <c r="O841" i="14" s="1"/>
  <c r="O842" i="14" s="1"/>
  <c r="O843" i="14" s="1"/>
  <c r="O844" i="14" s="1"/>
  <c r="O845" i="14" s="1"/>
  <c r="O846" i="14" s="1"/>
  <c r="O847" i="14" s="1"/>
  <c r="O848" i="14" s="1"/>
  <c r="O849" i="14" s="1"/>
  <c r="O850" i="14" s="1"/>
  <c r="O851" i="14" s="1"/>
  <c r="O852" i="14" s="1"/>
  <c r="O853" i="14" s="1"/>
  <c r="O854" i="14" s="1"/>
  <c r="O855" i="14" s="1"/>
  <c r="O856" i="14" s="1"/>
  <c r="O857" i="14" s="1"/>
  <c r="O858" i="14" s="1"/>
  <c r="O859" i="14" s="1"/>
  <c r="O860" i="14" s="1"/>
  <c r="O861" i="14" s="1"/>
  <c r="O862" i="14" s="1"/>
  <c r="O863" i="14" s="1"/>
  <c r="O864" i="14" s="1"/>
  <c r="O865" i="14" s="1"/>
  <c r="O866" i="14" s="1"/>
  <c r="O867" i="14" s="1"/>
  <c r="O868" i="14" s="1"/>
  <c r="O869" i="14" s="1"/>
  <c r="O870" i="14" s="1"/>
  <c r="O871" i="14" s="1"/>
  <c r="O872" i="14" s="1"/>
  <c r="O873" i="14" s="1"/>
  <c r="O874" i="14" s="1"/>
  <c r="O875" i="14" s="1"/>
  <c r="O876" i="14" s="1"/>
  <c r="O877" i="14" s="1"/>
  <c r="O878" i="14" s="1"/>
  <c r="O879" i="14" s="1"/>
  <c r="O880" i="14" s="1"/>
  <c r="O881" i="14" s="1"/>
  <c r="O882" i="14" s="1"/>
  <c r="O883" i="14" s="1"/>
  <c r="O884" i="14" s="1"/>
  <c r="O885" i="14" s="1"/>
  <c r="O886" i="14" s="1"/>
  <c r="O887" i="14" s="1"/>
  <c r="O888" i="14" s="1"/>
  <c r="O889" i="14" s="1"/>
  <c r="O890" i="14" s="1"/>
  <c r="O891" i="14" s="1"/>
  <c r="O892" i="14" s="1"/>
  <c r="O893" i="14" s="1"/>
  <c r="O894" i="14" s="1"/>
  <c r="O895" i="14" s="1"/>
  <c r="O896" i="14" s="1"/>
  <c r="O897" i="14" s="1"/>
  <c r="O898" i="14" s="1"/>
  <c r="O899" i="14" s="1"/>
  <c r="O900" i="14" s="1"/>
  <c r="O901" i="14" s="1"/>
  <c r="O902" i="14" s="1"/>
  <c r="O903" i="14" s="1"/>
  <c r="O904" i="14" s="1"/>
  <c r="O905" i="14" s="1"/>
  <c r="O906" i="14" s="1"/>
  <c r="O907" i="14" s="1"/>
  <c r="O908" i="14" s="1"/>
  <c r="O909" i="14" s="1"/>
  <c r="O910" i="14" s="1"/>
  <c r="O911" i="14" s="1"/>
  <c r="O912" i="14" s="1"/>
  <c r="O913" i="14" s="1"/>
  <c r="O914" i="14" s="1"/>
  <c r="O915" i="14" s="1"/>
  <c r="O916" i="14" s="1"/>
  <c r="O917" i="14" s="1"/>
  <c r="O918" i="14" s="1"/>
  <c r="O919" i="14" s="1"/>
  <c r="O920" i="14" s="1"/>
  <c r="O921" i="14" s="1"/>
  <c r="O922" i="14" s="1"/>
  <c r="O923" i="14" s="1"/>
  <c r="O924" i="14" s="1"/>
  <c r="O925" i="14" s="1"/>
  <c r="O926" i="14" s="1"/>
  <c r="O927" i="14" s="1"/>
  <c r="O928" i="14" s="1"/>
  <c r="O929" i="14" s="1"/>
  <c r="O930" i="14" s="1"/>
  <c r="O931" i="14" s="1"/>
  <c r="O932" i="14" s="1"/>
  <c r="O933" i="14" s="1"/>
  <c r="O934" i="14" s="1"/>
  <c r="O935" i="14" s="1"/>
  <c r="O936" i="14" s="1"/>
  <c r="O937" i="14" s="1"/>
  <c r="O938" i="14" s="1"/>
  <c r="O939" i="14" s="1"/>
  <c r="O940" i="14" s="1"/>
  <c r="O941" i="14" s="1"/>
  <c r="O942" i="14" s="1"/>
  <c r="O943" i="14" s="1"/>
  <c r="O944" i="14" s="1"/>
  <c r="O945" i="14" s="1"/>
  <c r="O946" i="14" s="1"/>
  <c r="O947" i="14" s="1"/>
  <c r="O948" i="14" s="1"/>
  <c r="O949" i="14" s="1"/>
  <c r="O950" i="14" s="1"/>
  <c r="O951" i="14" s="1"/>
  <c r="O952" i="14" s="1"/>
  <c r="O953" i="14" s="1"/>
  <c r="O954" i="14" s="1"/>
  <c r="O955" i="14" s="1"/>
  <c r="O956" i="14" s="1"/>
  <c r="O957" i="14" s="1"/>
  <c r="O958" i="14" s="1"/>
  <c r="O959" i="14" s="1"/>
  <c r="O960" i="14" s="1"/>
  <c r="O961" i="14" s="1"/>
  <c r="O962" i="14" s="1"/>
  <c r="O963" i="14" s="1"/>
  <c r="O964" i="14" s="1"/>
  <c r="O965" i="14" s="1"/>
  <c r="O966" i="14" s="1"/>
  <c r="O967" i="14" s="1"/>
  <c r="O968" i="14" s="1"/>
  <c r="O969" i="14" s="1"/>
  <c r="O970" i="14" s="1"/>
  <c r="O971" i="14" s="1"/>
  <c r="O972" i="14" s="1"/>
  <c r="O973" i="14" s="1"/>
  <c r="O974" i="14" s="1"/>
  <c r="O975" i="14" s="1"/>
  <c r="O976" i="14" s="1"/>
  <c r="O977" i="14" s="1"/>
  <c r="O978" i="14" s="1"/>
  <c r="O979" i="14" s="1"/>
  <c r="O980" i="14" s="1"/>
  <c r="O981" i="14" s="1"/>
  <c r="O982" i="14" s="1"/>
  <c r="O983" i="14" s="1"/>
  <c r="O984" i="14" s="1"/>
  <c r="O985" i="14" s="1"/>
  <c r="O986" i="14" s="1"/>
  <c r="O987" i="14" s="1"/>
  <c r="O988" i="14" s="1"/>
  <c r="O989" i="14" s="1"/>
  <c r="O990" i="14" s="1"/>
  <c r="O991" i="14" s="1"/>
  <c r="O992" i="14" s="1"/>
  <c r="O993" i="14" s="1"/>
  <c r="O994" i="14" s="1"/>
  <c r="O995" i="14" s="1"/>
  <c r="O996" i="14" s="1"/>
  <c r="O997" i="14" s="1"/>
  <c r="O998" i="14" s="1"/>
  <c r="O999" i="14" s="1"/>
  <c r="O1000" i="14" s="1"/>
  <c r="O1001" i="14" s="1"/>
  <c r="O1002" i="14" s="1"/>
  <c r="O1003" i="14" s="1"/>
  <c r="O1004" i="14" s="1"/>
  <c r="O1005" i="14" s="1"/>
  <c r="O1006" i="14" s="1"/>
  <c r="O1007" i="14" s="1"/>
  <c r="O1008" i="14" s="1"/>
  <c r="O1009" i="14" s="1"/>
  <c r="O1010" i="14" s="1"/>
  <c r="O1011" i="14" s="1"/>
  <c r="O1012" i="14" s="1"/>
  <c r="O1013" i="14" s="1"/>
  <c r="O1014" i="14" s="1"/>
  <c r="O1015" i="14" s="1"/>
  <c r="O1016" i="14" s="1"/>
  <c r="O1017" i="14" s="1"/>
  <c r="O1018" i="14" s="1"/>
  <c r="O1019" i="14" s="1"/>
  <c r="O1020" i="14" s="1"/>
  <c r="O1021" i="14" s="1"/>
  <c r="O1022" i="14" s="1"/>
  <c r="O1023" i="14" s="1"/>
  <c r="O1024" i="14" s="1"/>
  <c r="O1025" i="14" s="1"/>
  <c r="O1026" i="14" s="1"/>
  <c r="O1027" i="14" s="1"/>
  <c r="O1028" i="14" s="1"/>
  <c r="O1029" i="14" s="1"/>
  <c r="O1030" i="14" s="1"/>
  <c r="O1031" i="14" s="1"/>
  <c r="O1032" i="14" s="1"/>
  <c r="O1033" i="14" s="1"/>
  <c r="O1034" i="14" s="1"/>
  <c r="O1035" i="14" s="1"/>
  <c r="O1036" i="14" s="1"/>
  <c r="O1037" i="14" s="1"/>
  <c r="O1038" i="14" s="1"/>
  <c r="O1039" i="14" s="1"/>
  <c r="O1040" i="14" s="1"/>
  <c r="O1041" i="14" s="1"/>
  <c r="O1042" i="14" s="1"/>
  <c r="O1043" i="14" s="1"/>
  <c r="O1044" i="14" s="1"/>
  <c r="O1045" i="14" s="1"/>
  <c r="O1046" i="14" s="1"/>
  <c r="O1047" i="14" s="1"/>
  <c r="O1048" i="14" s="1"/>
  <c r="O1049" i="14" s="1"/>
  <c r="O1050" i="14" s="1"/>
  <c r="O1051" i="14" s="1"/>
  <c r="O1052" i="14" s="1"/>
  <c r="O1053" i="14" s="1"/>
  <c r="O1054" i="14" s="1"/>
  <c r="O1055" i="14" s="1"/>
  <c r="O1056" i="14" s="1"/>
  <c r="O1057" i="14" s="1"/>
  <c r="O1058" i="14" s="1"/>
  <c r="O1059" i="14" s="1"/>
  <c r="O1060" i="14" s="1"/>
  <c r="O1061" i="14" s="1"/>
  <c r="O1062" i="14" s="1"/>
  <c r="O1063" i="14" s="1"/>
  <c r="O1064" i="14" s="1"/>
  <c r="O1065" i="14" s="1"/>
  <c r="O1066" i="14" s="1"/>
  <c r="O1067" i="14" s="1"/>
  <c r="O1068" i="14" s="1"/>
  <c r="O1069" i="14" s="1"/>
  <c r="O1070" i="14" s="1"/>
  <c r="O1071" i="14" s="1"/>
  <c r="O1072" i="14" s="1"/>
  <c r="O1073" i="14" s="1"/>
  <c r="O1074" i="14" s="1"/>
  <c r="O1075" i="14" s="1"/>
  <c r="O1076" i="14" s="1"/>
  <c r="O1077" i="14" s="1"/>
  <c r="O1078" i="14" s="1"/>
  <c r="O1079" i="14" s="1"/>
  <c r="O1080" i="14" s="1"/>
  <c r="O1081" i="14" s="1"/>
  <c r="O1082" i="14" s="1"/>
  <c r="O1083" i="14" s="1"/>
  <c r="O1084" i="14" s="1"/>
  <c r="O1085" i="14" s="1"/>
  <c r="O1086" i="14" s="1"/>
  <c r="O1087" i="14" s="1"/>
  <c r="O1088" i="14" s="1"/>
  <c r="O1089" i="14" s="1"/>
  <c r="O1090" i="14" s="1"/>
  <c r="O1091" i="14" s="1"/>
  <c r="O1092" i="14" s="1"/>
  <c r="O1093" i="14" s="1"/>
  <c r="O1094" i="14" s="1"/>
  <c r="O1095" i="14" s="1"/>
  <c r="O1096" i="14" s="1"/>
  <c r="O1097" i="14" s="1"/>
  <c r="O1098" i="14" s="1"/>
  <c r="O1099" i="14" s="1"/>
  <c r="O1100" i="14" s="1"/>
  <c r="O1101" i="14" s="1"/>
  <c r="O1102" i="14" s="1"/>
  <c r="O1103" i="14" s="1"/>
  <c r="O1104" i="14" s="1"/>
  <c r="O1105" i="14" s="1"/>
  <c r="O1106" i="14" s="1"/>
  <c r="O1107" i="14" s="1"/>
  <c r="O1108" i="14" s="1"/>
  <c r="O1109" i="14" s="1"/>
  <c r="O1110" i="14" s="1"/>
  <c r="O1111" i="14" s="1"/>
  <c r="O1112" i="14" s="1"/>
  <c r="O1113" i="14" s="1"/>
  <c r="O1114" i="14" s="1"/>
  <c r="O1115" i="14" s="1"/>
  <c r="O1116" i="14" s="1"/>
  <c r="O1117" i="14" s="1"/>
  <c r="O1118" i="14" s="1"/>
  <c r="O1119" i="14" s="1"/>
  <c r="O1120" i="14" s="1"/>
  <c r="O1121" i="14" s="1"/>
  <c r="O1122" i="14" s="1"/>
  <c r="O1123" i="14" s="1"/>
  <c r="O1124" i="14" s="1"/>
  <c r="O1125" i="14" s="1"/>
  <c r="O1126" i="14" s="1"/>
  <c r="O1127" i="14" s="1"/>
  <c r="O1128" i="14" s="1"/>
  <c r="O1129" i="14" s="1"/>
  <c r="O1130" i="14" s="1"/>
  <c r="O1131" i="14" s="1"/>
  <c r="O1132" i="14" s="1"/>
  <c r="O1133" i="14" s="1"/>
  <c r="O1134" i="14" s="1"/>
  <c r="O1135" i="14" s="1"/>
  <c r="O1136" i="14" s="1"/>
  <c r="O1137" i="14" s="1"/>
  <c r="O1138" i="14" s="1"/>
  <c r="O1139" i="14" s="1"/>
  <c r="O1140" i="14" s="1"/>
  <c r="O1141" i="14" s="1"/>
  <c r="O1142" i="14" s="1"/>
  <c r="O1143" i="14" s="1"/>
  <c r="O1144" i="14" s="1"/>
  <c r="O1145" i="14" s="1"/>
  <c r="O1146" i="14" s="1"/>
  <c r="O1147" i="14" s="1"/>
  <c r="O1148" i="14" s="1"/>
  <c r="O1149" i="14" s="1"/>
  <c r="O1150" i="14" s="1"/>
  <c r="O1151" i="14" s="1"/>
  <c r="O1152" i="14" s="1"/>
  <c r="O1153" i="14" s="1"/>
  <c r="O1154" i="14" s="1"/>
  <c r="O1155" i="14" s="1"/>
  <c r="O1156" i="14" s="1"/>
  <c r="O1157" i="14" s="1"/>
  <c r="O1158" i="14" s="1"/>
  <c r="O1159" i="14" s="1"/>
  <c r="O1160" i="14" s="1"/>
  <c r="O1161" i="14" s="1"/>
  <c r="O1162" i="14" s="1"/>
  <c r="O1163" i="14" s="1"/>
  <c r="O1164" i="14" s="1"/>
  <c r="O1165" i="14" s="1"/>
  <c r="O1166" i="14" s="1"/>
  <c r="O1167" i="14" s="1"/>
  <c r="O1168" i="14" s="1"/>
  <c r="O1169" i="14" s="1"/>
  <c r="O1170" i="14" s="1"/>
  <c r="O1171" i="14" s="1"/>
  <c r="O1172" i="14" s="1"/>
  <c r="O1173" i="14" s="1"/>
  <c r="O1174" i="14" s="1"/>
  <c r="O1175" i="14" s="1"/>
  <c r="O1176" i="14" s="1"/>
  <c r="O1177" i="14" s="1"/>
  <c r="O1178" i="14" s="1"/>
  <c r="O1179" i="14" s="1"/>
  <c r="O1180" i="14" s="1"/>
  <c r="O1181" i="14" s="1"/>
  <c r="O1182" i="14" s="1"/>
  <c r="O1183" i="14" s="1"/>
  <c r="O1184" i="14" s="1"/>
  <c r="O1185" i="14" s="1"/>
  <c r="O1186" i="14" s="1"/>
  <c r="O1187" i="14" s="1"/>
  <c r="O1188" i="14" s="1"/>
  <c r="O1189" i="14" s="1"/>
  <c r="O1190" i="14" s="1"/>
  <c r="O1191" i="14" s="1"/>
  <c r="O1192" i="14" s="1"/>
  <c r="O1193" i="14" s="1"/>
  <c r="O1194" i="14" s="1"/>
  <c r="O1195" i="14" s="1"/>
  <c r="O1196" i="14" s="1"/>
  <c r="O1197" i="14" s="1"/>
  <c r="O1198" i="14" s="1"/>
  <c r="O1199" i="14" s="1"/>
  <c r="O1200" i="14" s="1"/>
  <c r="O1201" i="14" s="1"/>
  <c r="O1202" i="14" s="1"/>
  <c r="O1203" i="14" s="1"/>
  <c r="O1204" i="14" s="1"/>
  <c r="O1205" i="14" s="1"/>
  <c r="O1206" i="14" s="1"/>
  <c r="O1207" i="14" s="1"/>
  <c r="O1208" i="14" s="1"/>
  <c r="O1209" i="14" s="1"/>
  <c r="O1210" i="14" s="1"/>
  <c r="O1211" i="14" s="1"/>
  <c r="O1212" i="14" s="1"/>
  <c r="O1213" i="14" s="1"/>
  <c r="O1214" i="14" s="1"/>
  <c r="O1215" i="14" s="1"/>
  <c r="O1216" i="14" s="1"/>
  <c r="O1217" i="14" s="1"/>
  <c r="O1218" i="14" s="1"/>
  <c r="O1219" i="14" s="1"/>
  <c r="O1220" i="14" s="1"/>
  <c r="O1221" i="14" s="1"/>
  <c r="O1222" i="14" s="1"/>
  <c r="O1223" i="14" s="1"/>
  <c r="O1224" i="14" s="1"/>
  <c r="O1225" i="14" s="1"/>
  <c r="O1226" i="14" s="1"/>
  <c r="O1227" i="14" s="1"/>
  <c r="O1228" i="14" s="1"/>
  <c r="O1229" i="14" s="1"/>
  <c r="O1230" i="14" s="1"/>
  <c r="O1231" i="14" s="1"/>
  <c r="O1232" i="14" s="1"/>
  <c r="O1233" i="14" s="1"/>
  <c r="O1234" i="14" s="1"/>
  <c r="O1235" i="14" s="1"/>
  <c r="O1236" i="14" s="1"/>
  <c r="O1237" i="14" s="1"/>
  <c r="O1238" i="14" s="1"/>
  <c r="O1239" i="14" s="1"/>
  <c r="O1240" i="14" s="1"/>
  <c r="O1241" i="14" s="1"/>
  <c r="O1242" i="14" s="1"/>
  <c r="O1243" i="14" s="1"/>
  <c r="O1244" i="14" s="1"/>
  <c r="O1245" i="14" s="1"/>
  <c r="O1246" i="14" s="1"/>
  <c r="O1247" i="14" s="1"/>
  <c r="O1248" i="14" s="1"/>
  <c r="O1249" i="14" s="1"/>
  <c r="O1250" i="14" s="1"/>
  <c r="O1251" i="14" s="1"/>
  <c r="O1252" i="14" s="1"/>
  <c r="O1253" i="14" s="1"/>
  <c r="O1254" i="14" s="1"/>
  <c r="O1255" i="14" s="1"/>
  <c r="O1256" i="14" s="1"/>
  <c r="O1257" i="14" s="1"/>
  <c r="O1258" i="14" s="1"/>
  <c r="O1259" i="14" s="1"/>
  <c r="O1260" i="14" s="1"/>
  <c r="O1261" i="14" s="1"/>
  <c r="O1262" i="14" s="1"/>
  <c r="O1263" i="14" s="1"/>
  <c r="O1264" i="14" s="1"/>
  <c r="O1265" i="14" s="1"/>
  <c r="O1266" i="14" s="1"/>
  <c r="O1267" i="14" s="1"/>
  <c r="O1268" i="14" s="1"/>
  <c r="O1269" i="14" s="1"/>
  <c r="O1270" i="14" s="1"/>
  <c r="O1271" i="14" s="1"/>
  <c r="O1272" i="14" s="1"/>
  <c r="O1273" i="14" s="1"/>
  <c r="O1274" i="14" s="1"/>
  <c r="O1275" i="14" s="1"/>
  <c r="O1276" i="14" s="1"/>
  <c r="O1277" i="14" s="1"/>
  <c r="O1278" i="14" s="1"/>
  <c r="O1279" i="14" s="1"/>
  <c r="O1280" i="14" s="1"/>
  <c r="O1281" i="14" s="1"/>
  <c r="O1282" i="14" s="1"/>
  <c r="O1283" i="14" s="1"/>
  <c r="O1284" i="14" s="1"/>
  <c r="O1285" i="14" s="1"/>
  <c r="O1286" i="14" s="1"/>
  <c r="O1287" i="14" s="1"/>
  <c r="O1288" i="14" s="1"/>
  <c r="O1289" i="14" s="1"/>
  <c r="O1290" i="14" s="1"/>
  <c r="O1291" i="14" s="1"/>
  <c r="O1292" i="14" s="1"/>
  <c r="O1293" i="14" s="1"/>
  <c r="O1294" i="14" s="1"/>
  <c r="O1295" i="14" s="1"/>
  <c r="O1296" i="14" s="1"/>
  <c r="O1297" i="14" s="1"/>
  <c r="O1298" i="14" s="1"/>
  <c r="O1299" i="14" s="1"/>
  <c r="O1300" i="14" s="1"/>
  <c r="O1301" i="14" s="1"/>
  <c r="O1302" i="14" s="1"/>
  <c r="O1303" i="14" s="1"/>
  <c r="O1304" i="14" s="1"/>
  <c r="O1305" i="14" s="1"/>
  <c r="O1306" i="14" s="1"/>
  <c r="O1307" i="14" s="1"/>
  <c r="O1308" i="14" s="1"/>
  <c r="O1309" i="14" s="1"/>
  <c r="O1310" i="14" s="1"/>
  <c r="O1311" i="14" s="1"/>
  <c r="O1312" i="14" s="1"/>
  <c r="O1313" i="14" s="1"/>
  <c r="O1314" i="14" s="1"/>
  <c r="O1315" i="14" s="1"/>
  <c r="O1316" i="14" s="1"/>
  <c r="O1317" i="14" s="1"/>
  <c r="O1318" i="14" s="1"/>
  <c r="O1319" i="14" s="1"/>
  <c r="O1320" i="14" s="1"/>
  <c r="O1321" i="14" s="1"/>
  <c r="O1322" i="14" s="1"/>
  <c r="O1323" i="14" s="1"/>
  <c r="O1324" i="14" s="1"/>
  <c r="O1325" i="14" s="1"/>
  <c r="O1326" i="14" s="1"/>
  <c r="O1327" i="14" s="1"/>
  <c r="O1328" i="14" s="1"/>
  <c r="O1329" i="14" s="1"/>
  <c r="O1330" i="14" s="1"/>
  <c r="O1331" i="14" s="1"/>
  <c r="O1332" i="14" s="1"/>
  <c r="O1333" i="14" s="1"/>
  <c r="O1334" i="14" s="1"/>
  <c r="O1335" i="14" s="1"/>
  <c r="O1336" i="14" s="1"/>
  <c r="O1337" i="14" s="1"/>
  <c r="O1338" i="14" s="1"/>
  <c r="O1339" i="14" s="1"/>
  <c r="O1340" i="14" s="1"/>
  <c r="O1341" i="14" s="1"/>
  <c r="O1342" i="14" s="1"/>
  <c r="O1343" i="14" s="1"/>
  <c r="O1344" i="14" s="1"/>
  <c r="O1345" i="14" s="1"/>
  <c r="O1346" i="14" s="1"/>
  <c r="O1347" i="14" s="1"/>
  <c r="O1348" i="14" s="1"/>
  <c r="O1349" i="14" s="1"/>
  <c r="O1350" i="14" s="1"/>
  <c r="O1351" i="14" s="1"/>
  <c r="O1352" i="14" s="1"/>
  <c r="O1353" i="14" s="1"/>
  <c r="O1354" i="14" s="1"/>
  <c r="O1355" i="14" s="1"/>
  <c r="O1356" i="14" s="1"/>
  <c r="O1357" i="14" s="1"/>
  <c r="O1358" i="14" s="1"/>
  <c r="O1359" i="14" s="1"/>
  <c r="O1360" i="14" s="1"/>
  <c r="O1361" i="14" s="1"/>
  <c r="O1362" i="14" s="1"/>
  <c r="O1363" i="14" s="1"/>
  <c r="O1364" i="14" s="1"/>
  <c r="O1365" i="14" s="1"/>
  <c r="O1366" i="14" s="1"/>
  <c r="O1367" i="14" s="1"/>
  <c r="O1368" i="14" s="1"/>
  <c r="O1369" i="14" s="1"/>
  <c r="O1370" i="14" s="1"/>
  <c r="O1371" i="14" s="1"/>
  <c r="O1372" i="14" s="1"/>
  <c r="O1373" i="14" s="1"/>
  <c r="O1374" i="14" s="1"/>
  <c r="O1375" i="14" s="1"/>
  <c r="O1376" i="14" s="1"/>
  <c r="O1377" i="14" s="1"/>
  <c r="O1378" i="14" s="1"/>
  <c r="O1379" i="14" s="1"/>
  <c r="O1380" i="14" s="1"/>
  <c r="O1381" i="14" s="1"/>
  <c r="O1382" i="14" s="1"/>
  <c r="O1383" i="14" s="1"/>
  <c r="O1384" i="14" s="1"/>
  <c r="O1385" i="14" s="1"/>
  <c r="O1386" i="14" s="1"/>
  <c r="O1387" i="14" s="1"/>
  <c r="O1388" i="14" s="1"/>
  <c r="O1389" i="14" s="1"/>
  <c r="O1390" i="14" s="1"/>
  <c r="O1391" i="14" s="1"/>
  <c r="O1392" i="14" s="1"/>
  <c r="O1393" i="14" s="1"/>
  <c r="O1394" i="14" s="1"/>
  <c r="O1395" i="14" s="1"/>
  <c r="O1396" i="14" s="1"/>
  <c r="O1397" i="14" s="1"/>
  <c r="O1398" i="14" s="1"/>
  <c r="O1399" i="14" s="1"/>
  <c r="O1400" i="14" s="1"/>
  <c r="O1401" i="14" s="1"/>
  <c r="O1402" i="14" s="1"/>
  <c r="O1403" i="14" s="1"/>
  <c r="O1404" i="14" s="1"/>
  <c r="O1405" i="14" s="1"/>
  <c r="O1406" i="14" s="1"/>
  <c r="O1407" i="14" s="1"/>
  <c r="O1408" i="14" s="1"/>
  <c r="O1409" i="14" s="1"/>
  <c r="O1410" i="14" s="1"/>
  <c r="O1411" i="14" s="1"/>
  <c r="O1412" i="14" s="1"/>
  <c r="O1413" i="14" s="1"/>
  <c r="O1414" i="14" s="1"/>
  <c r="O1415" i="14" s="1"/>
  <c r="O1416" i="14" s="1"/>
  <c r="O1417" i="14" s="1"/>
  <c r="O1418" i="14" s="1"/>
  <c r="O1419" i="14" s="1"/>
  <c r="O1420" i="14" s="1"/>
  <c r="O1421" i="14" s="1"/>
  <c r="O1422" i="14" s="1"/>
  <c r="O1423" i="14" s="1"/>
  <c r="O1424" i="14" s="1"/>
  <c r="O1425" i="14" s="1"/>
  <c r="O1426" i="14" s="1"/>
  <c r="O1427" i="14" s="1"/>
  <c r="O1428" i="14" s="1"/>
  <c r="O1429" i="14" s="1"/>
  <c r="O1430" i="14" s="1"/>
  <c r="O1431" i="14" s="1"/>
  <c r="O1432" i="14" s="1"/>
  <c r="O1433" i="14" s="1"/>
  <c r="O1434" i="14" s="1"/>
  <c r="O1435" i="14" s="1"/>
  <c r="O1436" i="14" s="1"/>
  <c r="O1437" i="14" s="1"/>
  <c r="O1438" i="14" s="1"/>
  <c r="O1439" i="14" s="1"/>
  <c r="O1440" i="14" s="1"/>
  <c r="O1441" i="14" s="1"/>
  <c r="O1442" i="14" s="1"/>
  <c r="O1443" i="14" s="1"/>
  <c r="O1444" i="14" s="1"/>
  <c r="O1445" i="14" s="1"/>
  <c r="O1446" i="14" s="1"/>
  <c r="O1447" i="14" s="1"/>
  <c r="O1448" i="14" s="1"/>
  <c r="O1449" i="14" s="1"/>
  <c r="O1450" i="14" s="1"/>
  <c r="O1451" i="14" s="1"/>
  <c r="O1452" i="14" s="1"/>
  <c r="O1453" i="14" s="1"/>
  <c r="O1454" i="14" s="1"/>
  <c r="O1455" i="14" s="1"/>
  <c r="O1456" i="14" s="1"/>
  <c r="O1457" i="14" s="1"/>
  <c r="O1458" i="14" s="1"/>
  <c r="O1459" i="14" s="1"/>
  <c r="O1460" i="14" s="1"/>
  <c r="O1461" i="14" s="1"/>
  <c r="O1462" i="14" s="1"/>
  <c r="O1463" i="14" s="1"/>
  <c r="O1464" i="14" s="1"/>
  <c r="O1465" i="14" s="1"/>
  <c r="O1466" i="14" s="1"/>
  <c r="O1467" i="14" s="1"/>
  <c r="O1468" i="14" s="1"/>
  <c r="O1469" i="14" s="1"/>
  <c r="O1470" i="14" s="1"/>
  <c r="O1471" i="14" s="1"/>
  <c r="O1472" i="14" s="1"/>
  <c r="O1473" i="14" s="1"/>
  <c r="O1474" i="14" s="1"/>
  <c r="O1475" i="14" s="1"/>
  <c r="O1476" i="14" s="1"/>
  <c r="O1477" i="14" s="1"/>
  <c r="O1478" i="14" s="1"/>
  <c r="O1479" i="14" s="1"/>
  <c r="O1480" i="14" s="1"/>
  <c r="O1481" i="14" s="1"/>
  <c r="O1482" i="14" s="1"/>
  <c r="O1483" i="14" s="1"/>
  <c r="O1484" i="14" s="1"/>
  <c r="O1485" i="14" s="1"/>
  <c r="O1486" i="14" s="1"/>
  <c r="O1487" i="14" s="1"/>
  <c r="O1488" i="14" s="1"/>
  <c r="O1489" i="14" s="1"/>
  <c r="O1490" i="14" s="1"/>
  <c r="O1491" i="14" s="1"/>
  <c r="O1492" i="14" s="1"/>
  <c r="O1493" i="14" s="1"/>
  <c r="O1494" i="14" s="1"/>
  <c r="O1495" i="14" s="1"/>
  <c r="O1496" i="14" s="1"/>
  <c r="O1497" i="14" s="1"/>
  <c r="O1498" i="14" s="1"/>
  <c r="O1499" i="14" s="1"/>
  <c r="O1500" i="14" s="1"/>
  <c r="O1501" i="14" s="1"/>
  <c r="O1502" i="14" s="1"/>
  <c r="O1503" i="14" s="1"/>
  <c r="O1504" i="14" s="1"/>
  <c r="O1505" i="14" s="1"/>
  <c r="O1506" i="14" s="1"/>
  <c r="O1507" i="14" s="1"/>
  <c r="O1508" i="14" s="1"/>
  <c r="O1509" i="14" s="1"/>
  <c r="O1510" i="14" s="1"/>
  <c r="O1511" i="14" s="1"/>
  <c r="O1512" i="14" s="1"/>
  <c r="O1513" i="14" s="1"/>
  <c r="O1514" i="14" s="1"/>
  <c r="O1515" i="14" s="1"/>
  <c r="O1516" i="14" s="1"/>
  <c r="O1517" i="14" s="1"/>
  <c r="O1518" i="14" s="1"/>
  <c r="O1519" i="14" s="1"/>
  <c r="O1520" i="14" s="1"/>
  <c r="O1521" i="14" s="1"/>
  <c r="O1522" i="14" s="1"/>
  <c r="O1523" i="14" s="1"/>
  <c r="O1524" i="14" s="1"/>
  <c r="O1525" i="14" s="1"/>
  <c r="O1526" i="14" s="1"/>
  <c r="O1527" i="14" s="1"/>
  <c r="O1528" i="14" s="1"/>
  <c r="O1529" i="14" s="1"/>
  <c r="O1530" i="14" s="1"/>
  <c r="O1531" i="14" s="1"/>
  <c r="O1532" i="14" s="1"/>
  <c r="O1533" i="14" s="1"/>
  <c r="O1534" i="14" s="1"/>
  <c r="O1535" i="14" s="1"/>
  <c r="O1536" i="14" s="1"/>
  <c r="O1537" i="14" s="1"/>
  <c r="O1538" i="14" s="1"/>
  <c r="O1539" i="14" s="1"/>
  <c r="O1540" i="14" s="1"/>
  <c r="O1541" i="14" s="1"/>
  <c r="O1542" i="14" s="1"/>
  <c r="O1543" i="14" s="1"/>
  <c r="O1544" i="14" s="1"/>
  <c r="O1545" i="14" s="1"/>
  <c r="O1546" i="14" s="1"/>
  <c r="O1547" i="14" s="1"/>
  <c r="O1548" i="14" s="1"/>
  <c r="O1549" i="14" s="1"/>
  <c r="O1550" i="14" s="1"/>
  <c r="O1551" i="14" s="1"/>
  <c r="O1552" i="14" s="1"/>
  <c r="O1553" i="14" s="1"/>
  <c r="O1554" i="14" s="1"/>
  <c r="O1555" i="14" s="1"/>
  <c r="O1556" i="14" s="1"/>
  <c r="O1557" i="14" s="1"/>
  <c r="O1558" i="14" s="1"/>
  <c r="O1559" i="14" s="1"/>
  <c r="O1560" i="14" s="1"/>
  <c r="O1561" i="14" s="1"/>
  <c r="O1562" i="14" s="1"/>
  <c r="O1563" i="14" s="1"/>
  <c r="O1564" i="14" s="1"/>
  <c r="O1565" i="14" s="1"/>
  <c r="O1566" i="14" s="1"/>
  <c r="O1567" i="14" s="1"/>
  <c r="O1568" i="14" s="1"/>
  <c r="O1569" i="14" s="1"/>
  <c r="O1570" i="14" s="1"/>
  <c r="O1571" i="14" s="1"/>
  <c r="O1572" i="14" s="1"/>
  <c r="O1573" i="14" s="1"/>
  <c r="O1574" i="14" s="1"/>
  <c r="O1575" i="14" s="1"/>
  <c r="O1576" i="14" s="1"/>
  <c r="O1577" i="14" s="1"/>
  <c r="O1578" i="14" s="1"/>
  <c r="O1579" i="14" s="1"/>
  <c r="O1580" i="14" s="1"/>
  <c r="O1581" i="14" s="1"/>
  <c r="O1582" i="14" s="1"/>
  <c r="O1583" i="14" s="1"/>
  <c r="O1584" i="14" s="1"/>
  <c r="O1585" i="14" s="1"/>
  <c r="O1586" i="14" s="1"/>
  <c r="O1587" i="14" s="1"/>
  <c r="O1588" i="14" s="1"/>
  <c r="O1589" i="14" s="1"/>
  <c r="O1590" i="14" s="1"/>
  <c r="O1591" i="14" s="1"/>
  <c r="O1592" i="14" s="1"/>
  <c r="O1593" i="14" s="1"/>
  <c r="O1594" i="14" s="1"/>
  <c r="O1595" i="14" s="1"/>
  <c r="O1596" i="14" s="1"/>
  <c r="O1597" i="14" s="1"/>
  <c r="O1598" i="14" s="1"/>
  <c r="O1599" i="14" s="1"/>
  <c r="O1600" i="14" s="1"/>
  <c r="O1601" i="14" s="1"/>
  <c r="O1602" i="14" s="1"/>
  <c r="O1603" i="14" s="1"/>
  <c r="O1604" i="14" s="1"/>
  <c r="O1605" i="14" s="1"/>
  <c r="O1606" i="14" s="1"/>
  <c r="O1607" i="14" s="1"/>
  <c r="O1608" i="14" s="1"/>
  <c r="O1609" i="14" s="1"/>
  <c r="O1610" i="14" s="1"/>
  <c r="O1611" i="14" s="1"/>
  <c r="O1612" i="14" s="1"/>
  <c r="O1613" i="14" s="1"/>
  <c r="O1614" i="14" s="1"/>
  <c r="O1615" i="14" s="1"/>
  <c r="O1616" i="14" s="1"/>
  <c r="O1617" i="14" s="1"/>
  <c r="O1618" i="14" s="1"/>
  <c r="O1619" i="14" s="1"/>
  <c r="O1620" i="14" s="1"/>
  <c r="O1621" i="14" s="1"/>
  <c r="O1622" i="14" s="1"/>
  <c r="O1623" i="14" s="1"/>
  <c r="O1624" i="14" s="1"/>
  <c r="O1625" i="14" s="1"/>
  <c r="O1626" i="14" s="1"/>
  <c r="O1627" i="14" s="1"/>
  <c r="O1628" i="14" s="1"/>
  <c r="O1629" i="14" s="1"/>
  <c r="O1630" i="14" s="1"/>
  <c r="O1631" i="14" s="1"/>
  <c r="O1632" i="14" s="1"/>
  <c r="O1633" i="14" s="1"/>
  <c r="O1634" i="14" s="1"/>
  <c r="O1635" i="14" s="1"/>
  <c r="O1636" i="14" s="1"/>
  <c r="O1637" i="14" s="1"/>
  <c r="O1638" i="14" s="1"/>
  <c r="O1639" i="14" s="1"/>
  <c r="O1640" i="14" s="1"/>
  <c r="O1641" i="14" s="1"/>
  <c r="O1642" i="14" s="1"/>
  <c r="O1643" i="14" s="1"/>
  <c r="O1644" i="14" s="1"/>
  <c r="O1645" i="14" s="1"/>
  <c r="O1646" i="14" s="1"/>
  <c r="O1647" i="14" s="1"/>
  <c r="O1648" i="14" s="1"/>
  <c r="O1649" i="14" s="1"/>
  <c r="O1650" i="14" s="1"/>
  <c r="O1651" i="14" s="1"/>
  <c r="O1652" i="14" s="1"/>
  <c r="O1653" i="14" s="1"/>
  <c r="O1654" i="14" s="1"/>
  <c r="O1655" i="14" s="1"/>
  <c r="O1656" i="14" s="1"/>
  <c r="O1657" i="14" s="1"/>
  <c r="O1658" i="14" s="1"/>
  <c r="O1659" i="14" s="1"/>
  <c r="O1660" i="14" s="1"/>
  <c r="O1661" i="14" s="1"/>
  <c r="O1662" i="14" s="1"/>
  <c r="O1663" i="14" s="1"/>
  <c r="O1664" i="14" s="1"/>
  <c r="O1665" i="14" s="1"/>
  <c r="O1666" i="14" s="1"/>
  <c r="O1667" i="14" s="1"/>
  <c r="O1668" i="14" s="1"/>
  <c r="O1669" i="14" s="1"/>
  <c r="O1670" i="14" s="1"/>
  <c r="O1671" i="14" s="1"/>
  <c r="O1672" i="14" s="1"/>
  <c r="O1673" i="14" s="1"/>
  <c r="O1674" i="14" s="1"/>
  <c r="O1675" i="14" s="1"/>
  <c r="O1676" i="14" s="1"/>
  <c r="O1677" i="14" s="1"/>
  <c r="O1678" i="14" s="1"/>
  <c r="O1679" i="14" s="1"/>
  <c r="O1680" i="14" s="1"/>
  <c r="O1681" i="14" s="1"/>
  <c r="O1682" i="14" s="1"/>
  <c r="O1683" i="14" s="1"/>
  <c r="O1684" i="14" s="1"/>
  <c r="O1685" i="14" s="1"/>
  <c r="O1686" i="14" s="1"/>
  <c r="O1687" i="14" s="1"/>
  <c r="O1688" i="14" s="1"/>
  <c r="O1689" i="14" s="1"/>
  <c r="O1690" i="14" s="1"/>
  <c r="O1691" i="14" s="1"/>
  <c r="O1692" i="14" s="1"/>
  <c r="O1693" i="14" s="1"/>
  <c r="O1694" i="14" s="1"/>
  <c r="O1695" i="14" s="1"/>
  <c r="O1696" i="14" s="1"/>
  <c r="O1697" i="14" s="1"/>
  <c r="O1698" i="14" s="1"/>
  <c r="O1699" i="14" s="1"/>
  <c r="O1700" i="14" s="1"/>
  <c r="O1701" i="14" s="1"/>
  <c r="O1702" i="14" s="1"/>
  <c r="O1703" i="14" s="1"/>
  <c r="O1704" i="14" s="1"/>
  <c r="O1705" i="14" s="1"/>
  <c r="O1706" i="14" s="1"/>
  <c r="O1707" i="14" s="1"/>
  <c r="O1708" i="14" s="1"/>
  <c r="O1709" i="14" s="1"/>
  <c r="O1710" i="14" s="1"/>
  <c r="O1711" i="14" s="1"/>
  <c r="O1712" i="14" s="1"/>
  <c r="O1713" i="14" s="1"/>
  <c r="O1714" i="14" s="1"/>
  <c r="O1715" i="14" s="1"/>
  <c r="O1716" i="14" s="1"/>
  <c r="O1717" i="14" s="1"/>
  <c r="O1718" i="14" s="1"/>
  <c r="O1719" i="14" s="1"/>
  <c r="O1720" i="14" s="1"/>
  <c r="O1721" i="14" s="1"/>
  <c r="O1722" i="14" s="1"/>
  <c r="O1723" i="14" s="1"/>
  <c r="O1724" i="14" s="1"/>
  <c r="O1725" i="14" s="1"/>
  <c r="O1726" i="14" s="1"/>
  <c r="O1727" i="14" s="1"/>
  <c r="O1728" i="14" s="1"/>
  <c r="O1729" i="14" s="1"/>
  <c r="O1730" i="14" s="1"/>
  <c r="O1731" i="14" s="1"/>
  <c r="O1732" i="14" s="1"/>
  <c r="O1733" i="14" s="1"/>
  <c r="O1734" i="14" s="1"/>
  <c r="O1735" i="14" s="1"/>
  <c r="O1736" i="14" s="1"/>
  <c r="O1737" i="14" s="1"/>
  <c r="O1738" i="14" s="1"/>
  <c r="O1739" i="14" s="1"/>
  <c r="O1740" i="14" s="1"/>
  <c r="O1741" i="14" s="1"/>
  <c r="O1742" i="14" s="1"/>
  <c r="O1743" i="14" s="1"/>
  <c r="O1744" i="14" s="1"/>
  <c r="O1745" i="14" s="1"/>
  <c r="O1746" i="14" s="1"/>
  <c r="O1747" i="14" s="1"/>
  <c r="O1748" i="14" s="1"/>
  <c r="O1749" i="14" s="1"/>
  <c r="O1750" i="14" s="1"/>
  <c r="O1751" i="14" s="1"/>
  <c r="O1752" i="14" s="1"/>
  <c r="O1753" i="14" s="1"/>
  <c r="O1754" i="14" s="1"/>
  <c r="O1755" i="14" s="1"/>
  <c r="O1756" i="14" s="1"/>
  <c r="O1757" i="14" s="1"/>
  <c r="O1758" i="14" s="1"/>
  <c r="O1759" i="14" s="1"/>
  <c r="O1760" i="14" s="1"/>
  <c r="O1761" i="14" s="1"/>
  <c r="O1762" i="14" s="1"/>
  <c r="O1763" i="14" s="1"/>
  <c r="O1764" i="14" s="1"/>
  <c r="O1765" i="14" s="1"/>
  <c r="O1766" i="14" s="1"/>
  <c r="O1767" i="14" s="1"/>
  <c r="O1768" i="14" s="1"/>
  <c r="O1769" i="14" s="1"/>
  <c r="O1770" i="14" s="1"/>
  <c r="O1771" i="14" s="1"/>
  <c r="O1772" i="14" s="1"/>
  <c r="O1773" i="14" s="1"/>
  <c r="O1774" i="14" s="1"/>
  <c r="O1775" i="14" s="1"/>
  <c r="O1776" i="14" s="1"/>
  <c r="O1777" i="14" s="1"/>
  <c r="O1778" i="14" s="1"/>
  <c r="O1779" i="14" s="1"/>
  <c r="O1780" i="14" s="1"/>
  <c r="O1781" i="14" s="1"/>
  <c r="O1782" i="14" s="1"/>
  <c r="O1783" i="14" s="1"/>
  <c r="O1784" i="14" s="1"/>
  <c r="O1785" i="14" s="1"/>
  <c r="O1786" i="14" s="1"/>
  <c r="O1787" i="14" s="1"/>
  <c r="O1788" i="14" s="1"/>
  <c r="O1789" i="14" s="1"/>
  <c r="O1790" i="14" s="1"/>
  <c r="O1791" i="14" s="1"/>
  <c r="O1792" i="14" s="1"/>
  <c r="O1793" i="14" s="1"/>
  <c r="O1794" i="14" s="1"/>
  <c r="O1795" i="14" s="1"/>
  <c r="O1796" i="14" s="1"/>
  <c r="O1797" i="14" s="1"/>
  <c r="O1798" i="14" s="1"/>
  <c r="O1799" i="14" s="1"/>
  <c r="O1800" i="14" s="1"/>
  <c r="O1801" i="14" s="1"/>
  <c r="O1802" i="14" s="1"/>
  <c r="O1803" i="14" s="1"/>
  <c r="O1804" i="14" s="1"/>
  <c r="O1805" i="14" s="1"/>
  <c r="O1806" i="14" s="1"/>
  <c r="O1807" i="14" s="1"/>
  <c r="O1808" i="14" s="1"/>
  <c r="O1809" i="14" s="1"/>
  <c r="O1810" i="14" s="1"/>
  <c r="O1811" i="14" s="1"/>
  <c r="O1812" i="14" s="1"/>
  <c r="O1813" i="14" s="1"/>
  <c r="O1814" i="14" s="1"/>
  <c r="O1815" i="14" s="1"/>
  <c r="O1816" i="14" s="1"/>
  <c r="O1817" i="14" s="1"/>
  <c r="O1818" i="14" s="1"/>
  <c r="O1819" i="14" s="1"/>
  <c r="O1820" i="14" s="1"/>
  <c r="O1821" i="14" s="1"/>
  <c r="O1822" i="14" s="1"/>
  <c r="O1823" i="14" s="1"/>
  <c r="O1824" i="14" s="1"/>
  <c r="O1825" i="14" s="1"/>
  <c r="O1826" i="14" s="1"/>
  <c r="O1827" i="14" s="1"/>
  <c r="O1828" i="14" s="1"/>
  <c r="O1829" i="14" s="1"/>
  <c r="O1830" i="14" s="1"/>
  <c r="O1831" i="14" s="1"/>
  <c r="O1832" i="14" s="1"/>
  <c r="O1833" i="14" s="1"/>
  <c r="O1834" i="14" s="1"/>
  <c r="O1835" i="14" s="1"/>
  <c r="O1836" i="14" s="1"/>
  <c r="O1837" i="14" s="1"/>
  <c r="O1838" i="14" s="1"/>
  <c r="O1839" i="14" s="1"/>
  <c r="O1840" i="14" s="1"/>
  <c r="O1841" i="14" s="1"/>
  <c r="O1842" i="14" s="1"/>
  <c r="O1843" i="14" s="1"/>
  <c r="O1844" i="14" s="1"/>
  <c r="O1845" i="14" s="1"/>
  <c r="O1846" i="14" s="1"/>
  <c r="O1847" i="14" s="1"/>
  <c r="O1848" i="14" s="1"/>
  <c r="O1849" i="14" s="1"/>
  <c r="O1850" i="14" s="1"/>
  <c r="O1851" i="14" s="1"/>
  <c r="O1852" i="14" s="1"/>
  <c r="O1853" i="14" s="1"/>
  <c r="O1854" i="14" s="1"/>
  <c r="O1855" i="14" s="1"/>
  <c r="O1856" i="14" s="1"/>
  <c r="O1857" i="14" s="1"/>
  <c r="O1858" i="14" s="1"/>
  <c r="O1859" i="14" s="1"/>
  <c r="O1860" i="14" s="1"/>
  <c r="O1861" i="14" s="1"/>
  <c r="O1862" i="14" s="1"/>
  <c r="O1863" i="14" s="1"/>
  <c r="O1864" i="14" s="1"/>
  <c r="O1865" i="14" s="1"/>
  <c r="O1866" i="14" s="1"/>
  <c r="O1867" i="14" s="1"/>
  <c r="O1868" i="14" s="1"/>
  <c r="O1869" i="14" s="1"/>
  <c r="O1870" i="14" s="1"/>
  <c r="O1871" i="14" s="1"/>
  <c r="O1872" i="14" s="1"/>
  <c r="O1873" i="14" s="1"/>
  <c r="O1874" i="14" s="1"/>
  <c r="O1875" i="14" s="1"/>
  <c r="O1876" i="14" s="1"/>
  <c r="O1877" i="14" s="1"/>
  <c r="O1878" i="14" s="1"/>
  <c r="O1879" i="14" s="1"/>
  <c r="O1880" i="14" s="1"/>
  <c r="O1881" i="14" s="1"/>
  <c r="O1882" i="14" s="1"/>
  <c r="O1883" i="14" s="1"/>
  <c r="O1884" i="14" s="1"/>
  <c r="O1885" i="14" s="1"/>
  <c r="O1886" i="14" s="1"/>
  <c r="O1887" i="14" s="1"/>
  <c r="O1888" i="14" s="1"/>
  <c r="O1889" i="14" s="1"/>
  <c r="O1890" i="14" s="1"/>
  <c r="O1891" i="14" s="1"/>
  <c r="O1892" i="14" s="1"/>
  <c r="O1893" i="14" s="1"/>
  <c r="O1894" i="14" s="1"/>
  <c r="O1895" i="14" s="1"/>
  <c r="O1896" i="14" s="1"/>
  <c r="O1897" i="14" s="1"/>
  <c r="O1898" i="14" s="1"/>
  <c r="O1899" i="14" s="1"/>
  <c r="O1900" i="14" s="1"/>
  <c r="O1901" i="14" s="1"/>
  <c r="O1902" i="14" s="1"/>
  <c r="O1903" i="14" s="1"/>
  <c r="O1904" i="14" s="1"/>
  <c r="O1905" i="14" s="1"/>
  <c r="O1906" i="14" s="1"/>
  <c r="O1907" i="14" s="1"/>
  <c r="O1908" i="14" s="1"/>
  <c r="O1909" i="14" s="1"/>
  <c r="O1910" i="14" s="1"/>
  <c r="O1911" i="14" s="1"/>
  <c r="O1912" i="14" s="1"/>
  <c r="O1913" i="14" s="1"/>
  <c r="O1914" i="14" s="1"/>
  <c r="O1915" i="14" s="1"/>
  <c r="O1916" i="14" s="1"/>
  <c r="O1917" i="14" s="1"/>
  <c r="O1918" i="14" s="1"/>
  <c r="O1919" i="14" s="1"/>
  <c r="O1920" i="14" s="1"/>
  <c r="O1921" i="14" s="1"/>
  <c r="O1922" i="14" s="1"/>
  <c r="O1923" i="14" s="1"/>
  <c r="O1924" i="14" s="1"/>
  <c r="O1925" i="14" s="1"/>
  <c r="O1926" i="14" s="1"/>
  <c r="O1927" i="14" s="1"/>
  <c r="O1928" i="14" s="1"/>
  <c r="O1929" i="14" s="1"/>
  <c r="O1930" i="14" s="1"/>
  <c r="O1931" i="14" s="1"/>
  <c r="O1932" i="14" s="1"/>
  <c r="O1933" i="14" s="1"/>
  <c r="O1934" i="14" s="1"/>
  <c r="O1935" i="14" s="1"/>
  <c r="O1936" i="14" s="1"/>
  <c r="O1937" i="14" s="1"/>
  <c r="O1938" i="14" s="1"/>
  <c r="O1939" i="14" s="1"/>
  <c r="O1940" i="14" s="1"/>
  <c r="O1941" i="14" s="1"/>
  <c r="O1942" i="14" s="1"/>
  <c r="O1943" i="14" s="1"/>
  <c r="O1944" i="14" s="1"/>
  <c r="O1945" i="14" s="1"/>
  <c r="O1946" i="14" s="1"/>
  <c r="O1947" i="14" s="1"/>
  <c r="O1948" i="14" s="1"/>
  <c r="O1949" i="14" s="1"/>
  <c r="O1950" i="14" s="1"/>
  <c r="O1951" i="14" s="1"/>
  <c r="O1952" i="14" s="1"/>
  <c r="O1953" i="14" s="1"/>
  <c r="O1954" i="14" s="1"/>
  <c r="O1955" i="14" s="1"/>
  <c r="O1956" i="14" s="1"/>
  <c r="O1957" i="14" s="1"/>
  <c r="O1958" i="14" s="1"/>
  <c r="O1959" i="14" s="1"/>
  <c r="O1960" i="14" s="1"/>
  <c r="O1961" i="14" s="1"/>
  <c r="O1962" i="14" s="1"/>
  <c r="O1963" i="14" s="1"/>
  <c r="O1964" i="14" s="1"/>
  <c r="O1965" i="14" s="1"/>
  <c r="O1966" i="14" s="1"/>
  <c r="O1967" i="14" s="1"/>
  <c r="O1968" i="14" s="1"/>
  <c r="O1969" i="14" s="1"/>
  <c r="O1970" i="14" s="1"/>
  <c r="O1971" i="14" s="1"/>
  <c r="O1972" i="14" s="1"/>
  <c r="O1973" i="14" s="1"/>
  <c r="O1974" i="14" s="1"/>
  <c r="O1975" i="14" s="1"/>
  <c r="O1976" i="14" s="1"/>
  <c r="O1977" i="14" s="1"/>
  <c r="O1978" i="14" s="1"/>
  <c r="O1979" i="14" s="1"/>
  <c r="O1980" i="14" s="1"/>
  <c r="O1981" i="14" s="1"/>
  <c r="O1982" i="14" s="1"/>
  <c r="O1983" i="14" s="1"/>
  <c r="O1984" i="14" s="1"/>
  <c r="O1985" i="14" s="1"/>
  <c r="O1986" i="14" s="1"/>
  <c r="O1987" i="14" s="1"/>
  <c r="O1988" i="14" s="1"/>
  <c r="O1989" i="14" s="1"/>
  <c r="O1990" i="14" s="1"/>
  <c r="O1991" i="14" s="1"/>
  <c r="O1992" i="14" s="1"/>
  <c r="O1993" i="14" s="1"/>
  <c r="O1994" i="14" s="1"/>
  <c r="O1995" i="14" s="1"/>
  <c r="O1996" i="14" s="1"/>
  <c r="O1997" i="14" s="1"/>
  <c r="O1998" i="14" s="1"/>
  <c r="O1999" i="14" s="1"/>
  <c r="O2000" i="14" s="1"/>
  <c r="O2001" i="14" s="1"/>
  <c r="O2002" i="14" s="1"/>
  <c r="O2003" i="14" s="1"/>
  <c r="O2004" i="14" s="1"/>
  <c r="O2005" i="14" s="1"/>
  <c r="O2006" i="14" s="1"/>
  <c r="O2007" i="14" s="1"/>
  <c r="O2008" i="14" s="1"/>
  <c r="M9" i="14"/>
  <c r="M10" i="14"/>
  <c r="M11" i="14"/>
  <c r="M12" i="14"/>
  <c r="M13" i="14"/>
  <c r="M14" i="14"/>
  <c r="M15" i="14"/>
  <c r="M16" i="14"/>
  <c r="M17" i="14"/>
  <c r="M18" i="14"/>
  <c r="M19" i="14"/>
  <c r="M20" i="14"/>
  <c r="M21" i="14"/>
  <c r="M22" i="14"/>
  <c r="M23" i="14"/>
  <c r="M24" i="14"/>
  <c r="M25" i="14"/>
  <c r="M26" i="14"/>
  <c r="M27" i="14"/>
  <c r="M28" i="14"/>
  <c r="M29" i="14"/>
  <c r="M30" i="14"/>
  <c r="M31" i="14"/>
  <c r="M32" i="14"/>
  <c r="M33" i="14"/>
  <c r="M34" i="14"/>
  <c r="M35" i="14"/>
  <c r="M36" i="14"/>
  <c r="M37" i="14"/>
  <c r="M38" i="14"/>
  <c r="M39" i="14"/>
  <c r="M40" i="14"/>
  <c r="M41" i="14"/>
  <c r="M42" i="14"/>
  <c r="M43" i="14"/>
  <c r="M44" i="14"/>
  <c r="M45" i="14"/>
  <c r="M46" i="14"/>
  <c r="M47" i="14"/>
  <c r="M48" i="14"/>
  <c r="M49" i="14"/>
  <c r="M50" i="14"/>
  <c r="M51" i="14"/>
  <c r="M52" i="14"/>
  <c r="M53" i="14"/>
  <c r="M54" i="14"/>
  <c r="M55" i="14"/>
  <c r="M56" i="14"/>
  <c r="M57" i="14"/>
  <c r="M58" i="14"/>
  <c r="M59" i="14"/>
  <c r="M60" i="14"/>
  <c r="M61" i="14"/>
  <c r="M62" i="14"/>
  <c r="M63" i="14"/>
  <c r="M64" i="14"/>
  <c r="M65" i="14"/>
  <c r="M66" i="14"/>
  <c r="M67" i="14"/>
  <c r="M68" i="14"/>
  <c r="M69" i="14"/>
  <c r="M70" i="14"/>
  <c r="M71" i="14"/>
  <c r="M72" i="14"/>
  <c r="M73" i="14"/>
  <c r="M74" i="14"/>
  <c r="M75" i="14"/>
  <c r="M76" i="14"/>
  <c r="M77" i="14"/>
  <c r="M78" i="14"/>
  <c r="M79" i="14"/>
  <c r="M80" i="14"/>
  <c r="M81" i="14"/>
  <c r="M82" i="14"/>
  <c r="M83" i="14"/>
  <c r="M84" i="14"/>
  <c r="M85" i="14"/>
  <c r="M86" i="14"/>
  <c r="M87" i="14"/>
  <c r="M88" i="14"/>
  <c r="M89" i="14"/>
  <c r="M90" i="14"/>
  <c r="M91" i="14"/>
  <c r="M92" i="14"/>
  <c r="M93" i="14"/>
  <c r="M94" i="14"/>
  <c r="M95" i="14"/>
  <c r="M96" i="14"/>
  <c r="M97" i="14"/>
  <c r="M98" i="14"/>
  <c r="M99" i="14"/>
  <c r="M100" i="14"/>
  <c r="M101" i="14"/>
  <c r="M102" i="14"/>
  <c r="M103" i="14"/>
  <c r="M104" i="14"/>
  <c r="M105" i="14"/>
  <c r="M106" i="14"/>
  <c r="M107" i="14"/>
  <c r="M108" i="14"/>
  <c r="M109" i="14"/>
  <c r="M110" i="14"/>
  <c r="M111" i="14"/>
  <c r="M112" i="14"/>
  <c r="M113" i="14"/>
  <c r="M114" i="14"/>
  <c r="M115" i="14"/>
  <c r="M116" i="14"/>
  <c r="M117" i="14"/>
  <c r="M118" i="14"/>
  <c r="M119" i="14"/>
  <c r="M120" i="14"/>
  <c r="M121" i="14"/>
  <c r="M122" i="14"/>
  <c r="M123" i="14"/>
  <c r="M124" i="14"/>
  <c r="M125" i="14"/>
  <c r="M126" i="14"/>
  <c r="M127" i="14"/>
  <c r="M128" i="14"/>
  <c r="M129" i="14"/>
  <c r="M130" i="14"/>
  <c r="M131" i="14"/>
  <c r="M132" i="14"/>
  <c r="M133" i="14"/>
  <c r="M134" i="14"/>
  <c r="M135" i="14"/>
  <c r="M136" i="14"/>
  <c r="M137" i="14"/>
  <c r="M138" i="14"/>
  <c r="M139" i="14"/>
  <c r="M140" i="14"/>
  <c r="M141" i="14"/>
  <c r="M142" i="14"/>
  <c r="M143" i="14"/>
  <c r="M144" i="14"/>
  <c r="M145" i="14"/>
  <c r="M146" i="14"/>
  <c r="M147" i="14"/>
  <c r="M148" i="14"/>
  <c r="M149" i="14"/>
  <c r="M150" i="14"/>
  <c r="M151" i="14"/>
  <c r="M152" i="14"/>
  <c r="M153" i="14"/>
  <c r="M154" i="14"/>
  <c r="M155" i="14"/>
  <c r="M156" i="14"/>
  <c r="M157" i="14"/>
  <c r="M158" i="14"/>
  <c r="M159" i="14"/>
  <c r="M160" i="14"/>
  <c r="M161" i="14"/>
  <c r="M162" i="14"/>
  <c r="M163" i="14"/>
  <c r="M164" i="14"/>
  <c r="M165" i="14"/>
  <c r="M166" i="14"/>
  <c r="M167" i="14"/>
  <c r="M168" i="14"/>
  <c r="M169" i="14"/>
  <c r="M170" i="14"/>
  <c r="M171" i="14"/>
  <c r="M172" i="14"/>
  <c r="M173" i="14"/>
  <c r="M174" i="14"/>
  <c r="M175" i="14"/>
  <c r="M176" i="14"/>
  <c r="M177" i="14"/>
  <c r="M178" i="14"/>
  <c r="M179" i="14"/>
  <c r="M180" i="14"/>
  <c r="M181" i="14"/>
  <c r="M182" i="14"/>
  <c r="M183" i="14"/>
  <c r="M184" i="14"/>
  <c r="M185" i="14"/>
  <c r="M186" i="14"/>
  <c r="M187" i="14"/>
  <c r="M188" i="14"/>
  <c r="M189" i="14"/>
  <c r="M190" i="14"/>
  <c r="M191" i="14"/>
  <c r="M192" i="14"/>
  <c r="M193" i="14"/>
  <c r="M194" i="14"/>
  <c r="M195" i="14"/>
  <c r="M196" i="14"/>
  <c r="M197" i="14"/>
  <c r="M198" i="14"/>
  <c r="M199" i="14"/>
  <c r="M200" i="14"/>
  <c r="M201" i="14"/>
  <c r="M202" i="14"/>
  <c r="M203" i="14"/>
  <c r="M204" i="14"/>
  <c r="M205" i="14"/>
  <c r="M206" i="14"/>
  <c r="M207" i="14"/>
  <c r="M208" i="14"/>
  <c r="M209" i="14"/>
  <c r="M210" i="14"/>
  <c r="M211" i="14"/>
  <c r="M212" i="14"/>
  <c r="M213" i="14"/>
  <c r="M214" i="14"/>
  <c r="M215" i="14"/>
  <c r="M216" i="14"/>
  <c r="M217" i="14"/>
  <c r="M218" i="14"/>
  <c r="M219" i="14"/>
  <c r="M220" i="14"/>
  <c r="M221" i="14"/>
  <c r="M222" i="14"/>
  <c r="M223" i="14"/>
  <c r="M224" i="14"/>
  <c r="M225" i="14"/>
  <c r="M226" i="14"/>
  <c r="M227" i="14"/>
  <c r="M228" i="14"/>
  <c r="M229" i="14"/>
  <c r="M230" i="14"/>
  <c r="M231" i="14"/>
  <c r="M232" i="14"/>
  <c r="M233" i="14"/>
  <c r="M234" i="14"/>
  <c r="M235" i="14"/>
  <c r="M236" i="14"/>
  <c r="M237" i="14"/>
  <c r="M238" i="14"/>
  <c r="M239" i="14"/>
  <c r="M240" i="14"/>
  <c r="M241" i="14"/>
  <c r="M242" i="14"/>
  <c r="M243" i="14"/>
  <c r="M244" i="14"/>
  <c r="M245" i="14"/>
  <c r="M246" i="14"/>
  <c r="M247" i="14"/>
  <c r="M248" i="14"/>
  <c r="M249" i="14"/>
  <c r="M250" i="14"/>
  <c r="M251" i="14"/>
  <c r="M252" i="14"/>
  <c r="M253" i="14"/>
  <c r="M254" i="14"/>
  <c r="M255" i="14"/>
  <c r="M256" i="14"/>
  <c r="M257" i="14"/>
  <c r="M258" i="14"/>
  <c r="M259" i="14"/>
  <c r="M260" i="14"/>
  <c r="M261" i="14"/>
  <c r="M262" i="14"/>
  <c r="M263" i="14"/>
  <c r="M264" i="14"/>
  <c r="M265" i="14"/>
  <c r="M266" i="14"/>
  <c r="M267" i="14"/>
  <c r="M268" i="14"/>
  <c r="M269" i="14"/>
  <c r="M270" i="14"/>
  <c r="M271" i="14"/>
  <c r="M272" i="14"/>
  <c r="M273" i="14"/>
  <c r="M274" i="14"/>
  <c r="M275" i="14"/>
  <c r="M276" i="14"/>
  <c r="M277" i="14"/>
  <c r="M278" i="14"/>
  <c r="M279" i="14"/>
  <c r="M280" i="14"/>
  <c r="M281" i="14"/>
  <c r="M282" i="14"/>
  <c r="M283" i="14"/>
  <c r="M284" i="14"/>
  <c r="M285" i="14"/>
  <c r="M286" i="14"/>
  <c r="M287" i="14"/>
  <c r="M288" i="14"/>
  <c r="M289" i="14"/>
  <c r="M290" i="14"/>
  <c r="M291" i="14"/>
  <c r="M292" i="14"/>
  <c r="M293" i="14"/>
  <c r="M294" i="14"/>
  <c r="M295" i="14"/>
  <c r="M296" i="14"/>
  <c r="M297" i="14"/>
  <c r="M298" i="14"/>
  <c r="M299" i="14"/>
  <c r="M300" i="14"/>
  <c r="M301" i="14"/>
  <c r="M302" i="14"/>
  <c r="M303" i="14"/>
  <c r="M304" i="14"/>
  <c r="M305" i="14"/>
  <c r="M306" i="14"/>
  <c r="M307" i="14"/>
  <c r="M308" i="14"/>
  <c r="M309" i="14"/>
  <c r="M310" i="14"/>
  <c r="M311" i="14"/>
  <c r="M312" i="14"/>
  <c r="M313" i="14"/>
  <c r="M314" i="14"/>
  <c r="M315" i="14"/>
  <c r="M316" i="14"/>
  <c r="M317" i="14"/>
  <c r="M318" i="14"/>
  <c r="M319" i="14"/>
  <c r="M320" i="14"/>
  <c r="M321" i="14"/>
  <c r="M322" i="14"/>
  <c r="M323" i="14"/>
  <c r="M324" i="14"/>
  <c r="M325" i="14"/>
  <c r="M326" i="14"/>
  <c r="M327" i="14"/>
  <c r="M328" i="14"/>
  <c r="M329" i="14"/>
  <c r="M330" i="14"/>
  <c r="M331" i="14"/>
  <c r="M332" i="14"/>
  <c r="M333" i="14"/>
  <c r="M334" i="14"/>
  <c r="M335" i="14"/>
  <c r="M336" i="14"/>
  <c r="M337" i="14"/>
  <c r="M338" i="14"/>
  <c r="M339" i="14"/>
  <c r="M340" i="14"/>
  <c r="M341" i="14"/>
  <c r="M342" i="14"/>
  <c r="M343" i="14"/>
  <c r="M344" i="14"/>
  <c r="M345" i="14"/>
  <c r="M346" i="14"/>
  <c r="M347" i="14"/>
  <c r="M348" i="14"/>
  <c r="M349" i="14"/>
  <c r="M350" i="14"/>
  <c r="M351" i="14"/>
  <c r="M352" i="14"/>
  <c r="M353" i="14"/>
  <c r="M354" i="14"/>
  <c r="M355" i="14"/>
  <c r="M356" i="14"/>
  <c r="M357" i="14"/>
  <c r="M358" i="14"/>
  <c r="M359" i="14"/>
  <c r="M360" i="14"/>
  <c r="M361" i="14"/>
  <c r="M362" i="14"/>
  <c r="M363" i="14"/>
  <c r="M364" i="14"/>
  <c r="M365" i="14"/>
  <c r="M366" i="14"/>
  <c r="M367" i="14"/>
  <c r="M368" i="14"/>
  <c r="M369" i="14"/>
  <c r="M370" i="14"/>
  <c r="M371" i="14"/>
  <c r="M372" i="14"/>
  <c r="M373" i="14"/>
  <c r="M374" i="14"/>
  <c r="M375" i="14"/>
  <c r="M376" i="14"/>
  <c r="M377" i="14"/>
  <c r="M378" i="14"/>
  <c r="M379" i="14"/>
  <c r="M380" i="14"/>
  <c r="M381" i="14"/>
  <c r="M382" i="14"/>
  <c r="M383" i="14"/>
  <c r="M384" i="14"/>
  <c r="M385" i="14"/>
  <c r="M386" i="14"/>
  <c r="M387" i="14"/>
  <c r="M388" i="14"/>
  <c r="M389" i="14"/>
  <c r="M390" i="14"/>
  <c r="M391" i="14"/>
  <c r="M392" i="14"/>
  <c r="M393" i="14"/>
  <c r="M394" i="14"/>
  <c r="M395" i="14"/>
  <c r="M396" i="14"/>
  <c r="M397" i="14"/>
  <c r="M398" i="14"/>
  <c r="M399" i="14"/>
  <c r="M400" i="14"/>
  <c r="M401" i="14"/>
  <c r="M402" i="14"/>
  <c r="M403" i="14"/>
  <c r="M404" i="14"/>
  <c r="M405" i="14"/>
  <c r="M406" i="14"/>
  <c r="M407" i="14"/>
  <c r="M408" i="14"/>
  <c r="M409" i="14"/>
  <c r="M410" i="14"/>
  <c r="M411" i="14"/>
  <c r="M412" i="14"/>
  <c r="M413" i="14"/>
  <c r="M414" i="14"/>
  <c r="M415" i="14"/>
  <c r="M416" i="14"/>
  <c r="M417" i="14"/>
  <c r="M418" i="14"/>
  <c r="M419" i="14"/>
  <c r="M420" i="14"/>
  <c r="M421" i="14"/>
  <c r="M422" i="14"/>
  <c r="M423" i="14"/>
  <c r="M424" i="14"/>
  <c r="M425" i="14"/>
  <c r="M426" i="14"/>
  <c r="M427" i="14"/>
  <c r="M428" i="14"/>
  <c r="M429" i="14"/>
  <c r="M430" i="14"/>
  <c r="M431" i="14"/>
  <c r="M432" i="14"/>
  <c r="M433" i="14"/>
  <c r="M434" i="14"/>
  <c r="M435" i="14"/>
  <c r="M436" i="14"/>
  <c r="M437" i="14"/>
  <c r="M438" i="14"/>
  <c r="M439" i="14"/>
  <c r="M440" i="14"/>
  <c r="M441" i="14"/>
  <c r="M442" i="14"/>
  <c r="M443" i="14"/>
  <c r="M444" i="14"/>
  <c r="M445" i="14"/>
  <c r="M446" i="14"/>
  <c r="M447" i="14"/>
  <c r="M448" i="14"/>
  <c r="M449" i="14"/>
  <c r="M450" i="14"/>
  <c r="M451" i="14"/>
  <c r="M452" i="14"/>
  <c r="M453" i="14"/>
  <c r="M454" i="14"/>
  <c r="M455" i="14"/>
  <c r="M456" i="14"/>
  <c r="M457" i="14"/>
  <c r="M458" i="14"/>
  <c r="M459" i="14"/>
  <c r="M460" i="14"/>
  <c r="M461" i="14"/>
  <c r="M462" i="14"/>
  <c r="M463" i="14"/>
  <c r="M464" i="14"/>
  <c r="M465" i="14"/>
  <c r="M466" i="14"/>
  <c r="M467" i="14"/>
  <c r="M468" i="14"/>
  <c r="M469" i="14"/>
  <c r="M470" i="14"/>
  <c r="M471" i="14"/>
  <c r="M472" i="14"/>
  <c r="M473" i="14"/>
  <c r="M474" i="14"/>
  <c r="M475" i="14"/>
  <c r="M476" i="14"/>
  <c r="M477" i="14"/>
  <c r="M478" i="14"/>
  <c r="M479" i="14"/>
  <c r="M480" i="14"/>
  <c r="M481" i="14"/>
  <c r="M482" i="14"/>
  <c r="M483" i="14"/>
  <c r="M484" i="14"/>
  <c r="M485" i="14"/>
  <c r="M486" i="14"/>
  <c r="M487" i="14"/>
  <c r="M488" i="14"/>
  <c r="M489" i="14"/>
  <c r="M490" i="14"/>
  <c r="M491" i="14"/>
  <c r="M492" i="14"/>
  <c r="M493" i="14"/>
  <c r="M494" i="14"/>
  <c r="M495" i="14"/>
  <c r="M496" i="14"/>
  <c r="M497" i="14"/>
  <c r="M498" i="14"/>
  <c r="M499" i="14"/>
  <c r="M500" i="14"/>
  <c r="M501" i="14"/>
  <c r="M502" i="14"/>
  <c r="M503" i="14"/>
  <c r="M504" i="14"/>
  <c r="M505" i="14"/>
  <c r="M506" i="14"/>
  <c r="M507" i="14"/>
  <c r="M508" i="14"/>
  <c r="M509" i="14"/>
  <c r="M510" i="14"/>
  <c r="M511" i="14"/>
  <c r="M512" i="14"/>
  <c r="M513" i="14"/>
  <c r="M514" i="14"/>
  <c r="M515" i="14"/>
  <c r="M516" i="14"/>
  <c r="M517" i="14"/>
  <c r="M518" i="14"/>
  <c r="M519" i="14"/>
  <c r="M520" i="14"/>
  <c r="M521" i="14"/>
  <c r="M522" i="14"/>
  <c r="M523" i="14"/>
  <c r="M524" i="14"/>
  <c r="M525" i="14"/>
  <c r="M526" i="14"/>
  <c r="M527" i="14"/>
  <c r="M528" i="14"/>
  <c r="M529" i="14"/>
  <c r="M530" i="14"/>
  <c r="M531" i="14"/>
  <c r="M532" i="14"/>
  <c r="M533" i="14"/>
  <c r="M534" i="14"/>
  <c r="M535" i="14"/>
  <c r="M536" i="14"/>
  <c r="M537" i="14"/>
  <c r="M538" i="14"/>
  <c r="M539" i="14"/>
  <c r="M540" i="14"/>
  <c r="M541" i="14"/>
  <c r="M542" i="14"/>
  <c r="M543" i="14"/>
  <c r="M544" i="14"/>
  <c r="M545" i="14"/>
  <c r="M546" i="14"/>
  <c r="M547" i="14"/>
  <c r="M548" i="14"/>
  <c r="M549" i="14"/>
  <c r="M550" i="14"/>
  <c r="M551" i="14"/>
  <c r="M552" i="14"/>
  <c r="M553" i="14"/>
  <c r="M554" i="14"/>
  <c r="M555" i="14"/>
  <c r="M556" i="14"/>
  <c r="M557" i="14"/>
  <c r="M558" i="14"/>
  <c r="M559" i="14"/>
  <c r="M560" i="14"/>
  <c r="M561" i="14"/>
  <c r="M562" i="14"/>
  <c r="M563" i="14"/>
  <c r="M564" i="14"/>
  <c r="M565" i="14"/>
  <c r="M566" i="14"/>
  <c r="M567" i="14"/>
  <c r="M568" i="14"/>
  <c r="M569" i="14"/>
  <c r="M570" i="14"/>
  <c r="M571" i="14"/>
  <c r="M572" i="14"/>
  <c r="M573" i="14"/>
  <c r="M574" i="14"/>
  <c r="M575" i="14"/>
  <c r="M576" i="14"/>
  <c r="M577" i="14"/>
  <c r="M578" i="14"/>
  <c r="M579" i="14"/>
  <c r="M580" i="14"/>
  <c r="M581" i="14"/>
  <c r="M582" i="14"/>
  <c r="M583" i="14"/>
  <c r="M584" i="14"/>
  <c r="M585" i="14"/>
  <c r="M586" i="14"/>
  <c r="M587" i="14"/>
  <c r="M588" i="14"/>
  <c r="M589" i="14"/>
  <c r="M590" i="14"/>
  <c r="M591" i="14"/>
  <c r="M592" i="14"/>
  <c r="M593" i="14"/>
  <c r="M594" i="14"/>
  <c r="M595" i="14"/>
  <c r="M596" i="14"/>
  <c r="M597" i="14"/>
  <c r="M598" i="14"/>
  <c r="M599" i="14"/>
  <c r="M600" i="14"/>
  <c r="M601" i="14"/>
  <c r="M602" i="14"/>
  <c r="M603" i="14"/>
  <c r="M604" i="14"/>
  <c r="M605" i="14"/>
  <c r="M606" i="14"/>
  <c r="M607" i="14"/>
  <c r="M608" i="14"/>
  <c r="M609" i="14"/>
  <c r="M610" i="14"/>
  <c r="M611" i="14"/>
  <c r="M612" i="14"/>
  <c r="M613" i="14"/>
  <c r="M614" i="14"/>
  <c r="M615" i="14"/>
  <c r="M616" i="14"/>
  <c r="M617" i="14"/>
  <c r="M618" i="14"/>
  <c r="M619" i="14"/>
  <c r="M620" i="14"/>
  <c r="M621" i="14"/>
  <c r="M622" i="14"/>
  <c r="M623" i="14"/>
  <c r="M624" i="14"/>
  <c r="M625" i="14"/>
  <c r="M626" i="14"/>
  <c r="M627" i="14"/>
  <c r="M628" i="14"/>
  <c r="M629" i="14"/>
  <c r="M630" i="14"/>
  <c r="M631" i="14"/>
  <c r="M632" i="14"/>
  <c r="M633" i="14"/>
  <c r="M634" i="14"/>
  <c r="M635" i="14"/>
  <c r="M636" i="14"/>
  <c r="M637" i="14"/>
  <c r="M638" i="14"/>
  <c r="M639" i="14"/>
  <c r="M640" i="14"/>
  <c r="M641" i="14"/>
  <c r="M642" i="14"/>
  <c r="M643" i="14"/>
  <c r="M644" i="14"/>
  <c r="M645" i="14"/>
  <c r="M646" i="14"/>
  <c r="M647" i="14"/>
  <c r="M648" i="14"/>
  <c r="M649" i="14"/>
  <c r="M650" i="14"/>
  <c r="M651" i="14"/>
  <c r="M652" i="14"/>
  <c r="M653" i="14"/>
  <c r="M654" i="14"/>
  <c r="M655" i="14"/>
  <c r="M656" i="14"/>
  <c r="M657" i="14"/>
  <c r="M658" i="14"/>
  <c r="M659" i="14"/>
  <c r="M660" i="14"/>
  <c r="M661" i="14"/>
  <c r="M662" i="14"/>
  <c r="M663" i="14"/>
  <c r="M664" i="14"/>
  <c r="M665" i="14"/>
  <c r="M666" i="14"/>
  <c r="M667" i="14"/>
  <c r="M668" i="14"/>
  <c r="M669" i="14"/>
  <c r="M670" i="14"/>
  <c r="M671" i="14"/>
  <c r="M672" i="14"/>
  <c r="M673" i="14"/>
  <c r="M674" i="14"/>
  <c r="M675" i="14"/>
  <c r="M676" i="14"/>
  <c r="M677" i="14"/>
  <c r="M678" i="14"/>
  <c r="M679" i="14"/>
  <c r="M680" i="14"/>
  <c r="M681" i="14"/>
  <c r="M682" i="14"/>
  <c r="M683" i="14"/>
  <c r="M684" i="14"/>
  <c r="M685" i="14"/>
  <c r="M686" i="14"/>
  <c r="M687" i="14"/>
  <c r="M688" i="14"/>
  <c r="M689" i="14"/>
  <c r="M690" i="14"/>
  <c r="M691" i="14"/>
  <c r="M692" i="14"/>
  <c r="M693" i="14"/>
  <c r="M694" i="14"/>
  <c r="M695" i="14"/>
  <c r="M696" i="14"/>
  <c r="M697" i="14"/>
  <c r="M698" i="14"/>
  <c r="M699" i="14"/>
  <c r="M700" i="14"/>
  <c r="M701" i="14"/>
  <c r="M702" i="14"/>
  <c r="M703" i="14"/>
  <c r="M704" i="14"/>
  <c r="M705" i="14"/>
  <c r="M706" i="14"/>
  <c r="M707" i="14"/>
  <c r="M708" i="14"/>
  <c r="M709" i="14"/>
  <c r="M710" i="14"/>
  <c r="M711" i="14"/>
  <c r="M712" i="14"/>
  <c r="M713" i="14"/>
  <c r="M714" i="14"/>
  <c r="M715" i="14"/>
  <c r="M716" i="14"/>
  <c r="M717" i="14"/>
  <c r="M718" i="14"/>
  <c r="M719" i="14"/>
  <c r="M720" i="14"/>
  <c r="M721" i="14"/>
  <c r="M722" i="14"/>
  <c r="M723" i="14"/>
  <c r="M724" i="14"/>
  <c r="M725" i="14"/>
  <c r="M726" i="14"/>
  <c r="M727" i="14"/>
  <c r="M728" i="14"/>
  <c r="M729" i="14"/>
  <c r="M730" i="14"/>
  <c r="M731" i="14"/>
  <c r="M732" i="14"/>
  <c r="M733" i="14"/>
  <c r="M734" i="14"/>
  <c r="M735" i="14"/>
  <c r="M736" i="14"/>
  <c r="M737" i="14"/>
  <c r="M738" i="14"/>
  <c r="M739" i="14"/>
  <c r="M740" i="14"/>
  <c r="M741" i="14"/>
  <c r="M742" i="14"/>
  <c r="M743" i="14"/>
  <c r="M744" i="14"/>
  <c r="M745" i="14"/>
  <c r="M746" i="14"/>
  <c r="M747" i="14"/>
  <c r="M748" i="14"/>
  <c r="M749" i="14"/>
  <c r="M750" i="14"/>
  <c r="M751" i="14"/>
  <c r="M752" i="14"/>
  <c r="M753" i="14"/>
  <c r="M754" i="14"/>
  <c r="M755" i="14"/>
  <c r="M756" i="14"/>
  <c r="M757" i="14"/>
  <c r="M758" i="14"/>
  <c r="M759" i="14"/>
  <c r="M760" i="14"/>
  <c r="M761" i="14"/>
  <c r="M762" i="14"/>
  <c r="M763" i="14"/>
  <c r="M764" i="14"/>
  <c r="M765" i="14"/>
  <c r="M766" i="14"/>
  <c r="M767" i="14"/>
  <c r="M768" i="14"/>
  <c r="M769" i="14"/>
  <c r="M770" i="14"/>
  <c r="M771" i="14"/>
  <c r="M772" i="14"/>
  <c r="M773" i="14"/>
  <c r="M774" i="14"/>
  <c r="M775" i="14"/>
  <c r="M776" i="14"/>
  <c r="M777" i="14"/>
  <c r="M778" i="14"/>
  <c r="M779" i="14"/>
  <c r="M780" i="14"/>
  <c r="M781" i="14"/>
  <c r="M782" i="14"/>
  <c r="M783" i="14"/>
  <c r="M784" i="14"/>
  <c r="M785" i="14"/>
  <c r="M786" i="14"/>
  <c r="M787" i="14"/>
  <c r="M788" i="14"/>
  <c r="M789" i="14"/>
  <c r="M790" i="14"/>
  <c r="M791" i="14"/>
  <c r="M792" i="14"/>
  <c r="M793" i="14"/>
  <c r="M794" i="14"/>
  <c r="M795" i="14"/>
  <c r="M796" i="14"/>
  <c r="M797" i="14"/>
  <c r="M798" i="14"/>
  <c r="M799" i="14"/>
  <c r="M800" i="14"/>
  <c r="M801" i="14"/>
  <c r="M802" i="14"/>
  <c r="M803" i="14"/>
  <c r="M804" i="14"/>
  <c r="M805" i="14"/>
  <c r="M806" i="14"/>
  <c r="M807" i="14"/>
  <c r="M808" i="14"/>
  <c r="M809" i="14"/>
  <c r="M810" i="14"/>
  <c r="M811" i="14"/>
  <c r="M812" i="14"/>
  <c r="M813" i="14"/>
  <c r="M814" i="14"/>
  <c r="M815" i="14"/>
  <c r="M816" i="14"/>
  <c r="M817" i="14"/>
  <c r="M818" i="14"/>
  <c r="M819" i="14"/>
  <c r="M820" i="14"/>
  <c r="M821" i="14"/>
  <c r="M822" i="14"/>
  <c r="M823" i="14"/>
  <c r="M824" i="14"/>
  <c r="M825" i="14"/>
  <c r="M826" i="14"/>
  <c r="M827" i="14"/>
  <c r="M828" i="14"/>
  <c r="M829" i="14"/>
  <c r="M830" i="14"/>
  <c r="M831" i="14"/>
  <c r="M832" i="14"/>
  <c r="M833" i="14"/>
  <c r="M834" i="14"/>
  <c r="M835" i="14"/>
  <c r="M836" i="14"/>
  <c r="M837" i="14"/>
  <c r="M838" i="14"/>
  <c r="M839" i="14"/>
  <c r="M840" i="14"/>
  <c r="M841" i="14"/>
  <c r="M842" i="14"/>
  <c r="M843" i="14"/>
  <c r="M844" i="14"/>
  <c r="M845" i="14"/>
  <c r="M846" i="14"/>
  <c r="M847" i="14"/>
  <c r="M848" i="14"/>
  <c r="M849" i="14"/>
  <c r="M850" i="14"/>
  <c r="M851" i="14"/>
  <c r="M852" i="14"/>
  <c r="M853" i="14"/>
  <c r="M854" i="14"/>
  <c r="M855" i="14"/>
  <c r="M856" i="14"/>
  <c r="M857" i="14"/>
  <c r="M858" i="14"/>
  <c r="M859" i="14"/>
  <c r="M860" i="14"/>
  <c r="M861" i="14"/>
  <c r="M862" i="14"/>
  <c r="M863" i="14"/>
  <c r="M864" i="14"/>
  <c r="M865" i="14"/>
  <c r="M866" i="14"/>
  <c r="M867" i="14"/>
  <c r="M868" i="14"/>
  <c r="M869" i="14"/>
  <c r="M870" i="14"/>
  <c r="M871" i="14"/>
  <c r="M872" i="14"/>
  <c r="M873" i="14"/>
  <c r="M874" i="14"/>
  <c r="M875" i="14"/>
  <c r="M876" i="14"/>
  <c r="M877" i="14"/>
  <c r="M878" i="14"/>
  <c r="M879" i="14"/>
  <c r="M880" i="14"/>
  <c r="M881" i="14"/>
  <c r="M882" i="14"/>
  <c r="M883" i="14"/>
  <c r="M884" i="14"/>
  <c r="M885" i="14"/>
  <c r="M886" i="14"/>
  <c r="M887" i="14"/>
  <c r="M888" i="14"/>
  <c r="M889" i="14"/>
  <c r="M890" i="14"/>
  <c r="M891" i="14"/>
  <c r="M892" i="14"/>
  <c r="M893" i="14"/>
  <c r="M894" i="14"/>
  <c r="M895" i="14"/>
  <c r="M896" i="14"/>
  <c r="M897" i="14"/>
  <c r="M898" i="14"/>
  <c r="M899" i="14"/>
  <c r="M900" i="14"/>
  <c r="M901" i="14"/>
  <c r="M902" i="14"/>
  <c r="M903" i="14"/>
  <c r="M904" i="14"/>
  <c r="M905" i="14"/>
  <c r="M906" i="14"/>
  <c r="M907" i="14"/>
  <c r="M908" i="14"/>
  <c r="M909" i="14"/>
  <c r="M910" i="14"/>
  <c r="M911" i="14"/>
  <c r="M912" i="14"/>
  <c r="M913" i="14"/>
  <c r="M914" i="14"/>
  <c r="M915" i="14"/>
  <c r="M916" i="14"/>
  <c r="M917" i="14"/>
  <c r="M918" i="14"/>
  <c r="M919" i="14"/>
  <c r="M920" i="14"/>
  <c r="M921" i="14"/>
  <c r="M922" i="14"/>
  <c r="M923" i="14"/>
  <c r="M924" i="14"/>
  <c r="M925" i="14"/>
  <c r="M926" i="14"/>
  <c r="M927" i="14"/>
  <c r="M928" i="14"/>
  <c r="M929" i="14"/>
  <c r="M930" i="14"/>
  <c r="M931" i="14"/>
  <c r="M932" i="14"/>
  <c r="M933" i="14"/>
  <c r="M934" i="14"/>
  <c r="M935" i="14"/>
  <c r="M936" i="14"/>
  <c r="M937" i="14"/>
  <c r="M938" i="14"/>
  <c r="M939" i="14"/>
  <c r="M940" i="14"/>
  <c r="M941" i="14"/>
  <c r="M942" i="14"/>
  <c r="M943" i="14"/>
  <c r="M944" i="14"/>
  <c r="M945" i="14"/>
  <c r="M946" i="14"/>
  <c r="M947" i="14"/>
  <c r="M948" i="14"/>
  <c r="M949" i="14"/>
  <c r="M950" i="14"/>
  <c r="M951" i="14"/>
  <c r="M952" i="14"/>
  <c r="M953" i="14"/>
  <c r="M954" i="14"/>
  <c r="M955" i="14"/>
  <c r="M956" i="14"/>
  <c r="M957" i="14"/>
  <c r="M958" i="14"/>
  <c r="M959" i="14"/>
  <c r="M960" i="14"/>
  <c r="M961" i="14"/>
  <c r="M962" i="14"/>
  <c r="M963" i="14"/>
  <c r="M964" i="14"/>
  <c r="M965" i="14"/>
  <c r="M966" i="14"/>
  <c r="M967" i="14"/>
  <c r="M968" i="14"/>
  <c r="M969" i="14"/>
  <c r="M970" i="14"/>
  <c r="M971" i="14"/>
  <c r="M972" i="14"/>
  <c r="M973" i="14"/>
  <c r="M974" i="14"/>
  <c r="M975" i="14"/>
  <c r="M976" i="14"/>
  <c r="M977" i="14"/>
  <c r="M978" i="14"/>
  <c r="M979" i="14"/>
  <c r="M980" i="14"/>
  <c r="M981" i="14"/>
  <c r="M982" i="14"/>
  <c r="M983" i="14"/>
  <c r="M984" i="14"/>
  <c r="M985" i="14"/>
  <c r="M986" i="14"/>
  <c r="M987" i="14"/>
  <c r="M988" i="14"/>
  <c r="M989" i="14"/>
  <c r="M990" i="14"/>
  <c r="M991" i="14"/>
  <c r="M992" i="14"/>
  <c r="M993" i="14"/>
  <c r="M994" i="14"/>
  <c r="M995" i="14"/>
  <c r="M996" i="14"/>
  <c r="M997" i="14"/>
  <c r="M998" i="14"/>
  <c r="M999" i="14"/>
  <c r="M1000" i="14"/>
  <c r="M1001" i="14"/>
  <c r="M1002" i="14"/>
  <c r="M1003" i="14"/>
  <c r="M1004" i="14"/>
  <c r="M1005" i="14"/>
  <c r="M1006" i="14"/>
  <c r="M1007" i="14"/>
  <c r="M1008" i="14"/>
  <c r="M1009" i="14"/>
  <c r="M1010" i="14"/>
  <c r="M1011" i="14"/>
  <c r="M1012" i="14"/>
  <c r="M1013" i="14"/>
  <c r="M1014" i="14"/>
  <c r="M1015" i="14"/>
  <c r="M1016" i="14"/>
  <c r="M1017" i="14"/>
  <c r="M1018" i="14"/>
  <c r="M1019" i="14"/>
  <c r="M1020" i="14"/>
  <c r="M1021" i="14"/>
  <c r="M1022" i="14"/>
  <c r="M1023" i="14"/>
  <c r="M1024" i="14"/>
  <c r="M1025" i="14"/>
  <c r="M1026" i="14"/>
  <c r="M1027" i="14"/>
  <c r="M1028" i="14"/>
  <c r="M1029" i="14"/>
  <c r="M1030" i="14"/>
  <c r="M1031" i="14"/>
  <c r="M1032" i="14"/>
  <c r="M1033" i="14"/>
  <c r="M1034" i="14"/>
  <c r="M1035" i="14"/>
  <c r="M1036" i="14"/>
  <c r="M1037" i="14"/>
  <c r="M1038" i="14"/>
  <c r="M1039" i="14"/>
  <c r="M1040" i="14"/>
  <c r="M1041" i="14"/>
  <c r="M1042" i="14"/>
  <c r="M1043" i="14"/>
  <c r="M1044" i="14"/>
  <c r="M1045" i="14"/>
  <c r="M1046" i="14"/>
  <c r="M1047" i="14"/>
  <c r="M1048" i="14"/>
  <c r="M1049" i="14"/>
  <c r="M1050" i="14"/>
  <c r="M1051" i="14"/>
  <c r="M1052" i="14"/>
  <c r="M1053" i="14"/>
  <c r="M1054" i="14"/>
  <c r="M1055" i="14"/>
  <c r="M1056" i="14"/>
  <c r="M1057" i="14"/>
  <c r="M1058" i="14"/>
  <c r="M1059" i="14"/>
  <c r="M1060" i="14"/>
  <c r="M1061" i="14"/>
  <c r="M1062" i="14"/>
  <c r="M1063" i="14"/>
  <c r="M1064" i="14"/>
  <c r="M1065" i="14"/>
  <c r="M1066" i="14"/>
  <c r="M1067" i="14"/>
  <c r="M1068" i="14"/>
  <c r="M1069" i="14"/>
  <c r="M1070" i="14"/>
  <c r="M1071" i="14"/>
  <c r="M1072" i="14"/>
  <c r="M1073" i="14"/>
  <c r="M1074" i="14"/>
  <c r="M1075" i="14"/>
  <c r="M1076" i="14"/>
  <c r="M1077" i="14"/>
  <c r="M1078" i="14"/>
  <c r="M1079" i="14"/>
  <c r="M1080" i="14"/>
  <c r="M1081" i="14"/>
  <c r="M1082" i="14"/>
  <c r="M1083" i="14"/>
  <c r="M1084" i="14"/>
  <c r="M1085" i="14"/>
  <c r="M1086" i="14"/>
  <c r="M1087" i="14"/>
  <c r="M1088" i="14"/>
  <c r="M1089" i="14"/>
  <c r="M1090" i="14"/>
  <c r="M1091" i="14"/>
  <c r="M1092" i="14"/>
  <c r="M1093" i="14"/>
  <c r="M1094" i="14"/>
  <c r="M1095" i="14"/>
  <c r="M1096" i="14"/>
  <c r="M1097" i="14"/>
  <c r="M1098" i="14"/>
  <c r="M1099" i="14"/>
  <c r="M1100" i="14"/>
  <c r="M1101" i="14"/>
  <c r="M1102" i="14"/>
  <c r="M1103" i="14"/>
  <c r="M1104" i="14"/>
  <c r="M1105" i="14"/>
  <c r="M1106" i="14"/>
  <c r="M1107" i="14"/>
  <c r="M1108" i="14"/>
  <c r="M1109" i="14"/>
  <c r="M1110" i="14"/>
  <c r="M1111" i="14"/>
  <c r="M1112" i="14"/>
  <c r="M1113" i="14"/>
  <c r="M1114" i="14"/>
  <c r="M1115" i="14"/>
  <c r="M1116" i="14"/>
  <c r="M1117" i="14"/>
  <c r="M1118" i="14"/>
  <c r="M1119" i="14"/>
  <c r="M1120" i="14"/>
  <c r="M1121" i="14"/>
  <c r="M1122" i="14"/>
  <c r="M1123" i="14"/>
  <c r="M1124" i="14"/>
  <c r="M1125" i="14"/>
  <c r="M1126" i="14"/>
  <c r="M1127" i="14"/>
  <c r="M1128" i="14"/>
  <c r="M1129" i="14"/>
  <c r="M1130" i="14"/>
  <c r="M1131" i="14"/>
  <c r="M1132" i="14"/>
  <c r="M1133" i="14"/>
  <c r="M1134" i="14"/>
  <c r="M1135" i="14"/>
  <c r="M1136" i="14"/>
  <c r="M1137" i="14"/>
  <c r="M1138" i="14"/>
  <c r="M1139" i="14"/>
  <c r="M1140" i="14"/>
  <c r="M1141" i="14"/>
  <c r="M1142" i="14"/>
  <c r="M1143" i="14"/>
  <c r="M1144" i="14"/>
  <c r="M1145" i="14"/>
  <c r="M1146" i="14"/>
  <c r="M1147" i="14"/>
  <c r="M1148" i="14"/>
  <c r="M1149" i="14"/>
  <c r="M1150" i="14"/>
  <c r="M1151" i="14"/>
  <c r="M1152" i="14"/>
  <c r="M1153" i="14"/>
  <c r="M1154" i="14"/>
  <c r="M1155" i="14"/>
  <c r="M1156" i="14"/>
  <c r="M1157" i="14"/>
  <c r="M1158" i="14"/>
  <c r="M1159" i="14"/>
  <c r="M1160" i="14"/>
  <c r="M1161" i="14"/>
  <c r="M1162" i="14"/>
  <c r="M1163" i="14"/>
  <c r="M1164" i="14"/>
  <c r="M1165" i="14"/>
  <c r="M1166" i="14"/>
  <c r="M1167" i="14"/>
  <c r="M1168" i="14"/>
  <c r="M1169" i="14"/>
  <c r="M1170" i="14"/>
  <c r="M1171" i="14"/>
  <c r="M1172" i="14"/>
  <c r="M1173" i="14"/>
  <c r="M1174" i="14"/>
  <c r="M1175" i="14"/>
  <c r="M1176" i="14"/>
  <c r="M1177" i="14"/>
  <c r="M1178" i="14"/>
  <c r="M1179" i="14"/>
  <c r="M1180" i="14"/>
  <c r="M1181" i="14"/>
  <c r="M1182" i="14"/>
  <c r="M1183" i="14"/>
  <c r="M1184" i="14"/>
  <c r="M1185" i="14"/>
  <c r="M1186" i="14"/>
  <c r="M1187" i="14"/>
  <c r="M1188" i="14"/>
  <c r="M1189" i="14"/>
  <c r="M1190" i="14"/>
  <c r="M1191" i="14"/>
  <c r="M1192" i="14"/>
  <c r="M1193" i="14"/>
  <c r="M1194" i="14"/>
  <c r="M1195" i="14"/>
  <c r="M1196" i="14"/>
  <c r="M1197" i="14"/>
  <c r="M1198" i="14"/>
  <c r="M1199" i="14"/>
  <c r="M1200" i="14"/>
  <c r="M1201" i="14"/>
  <c r="M1202" i="14"/>
  <c r="M1203" i="14"/>
  <c r="M1204" i="14"/>
  <c r="M1205" i="14"/>
  <c r="M1206" i="14"/>
  <c r="M1207" i="14"/>
  <c r="M1208" i="14"/>
  <c r="M1209" i="14"/>
  <c r="M1210" i="14"/>
  <c r="M1211" i="14"/>
  <c r="M1212" i="14"/>
  <c r="M1213" i="14"/>
  <c r="M1214" i="14"/>
  <c r="M1215" i="14"/>
  <c r="M1216" i="14"/>
  <c r="M1217" i="14"/>
  <c r="M1218" i="14"/>
  <c r="M1219" i="14"/>
  <c r="M1220" i="14"/>
  <c r="M1221" i="14"/>
  <c r="M1222" i="14"/>
  <c r="M1223" i="14"/>
  <c r="M1224" i="14"/>
  <c r="M1225" i="14"/>
  <c r="M1226" i="14"/>
  <c r="M1227" i="14"/>
  <c r="M1228" i="14"/>
  <c r="M1229" i="14"/>
  <c r="M1230" i="14"/>
  <c r="M1231" i="14"/>
  <c r="M1232" i="14"/>
  <c r="M1233" i="14"/>
  <c r="M1234" i="14"/>
  <c r="M1235" i="14"/>
  <c r="M1236" i="14"/>
  <c r="M1237" i="14"/>
  <c r="M1238" i="14"/>
  <c r="M1239" i="14"/>
  <c r="M1240" i="14"/>
  <c r="M1241" i="14"/>
  <c r="M1242" i="14"/>
  <c r="M1243" i="14"/>
  <c r="M1244" i="14"/>
  <c r="M1245" i="14"/>
  <c r="M1246" i="14"/>
  <c r="M1247" i="14"/>
  <c r="M1248" i="14"/>
  <c r="M1249" i="14"/>
  <c r="M1250" i="14"/>
  <c r="M1251" i="14"/>
  <c r="M1252" i="14"/>
  <c r="M1253" i="14"/>
  <c r="M1254" i="14"/>
  <c r="M1255" i="14"/>
  <c r="M1256" i="14"/>
  <c r="M1257" i="14"/>
  <c r="M1258" i="14"/>
  <c r="M1259" i="14"/>
  <c r="M1260" i="14"/>
  <c r="M1261" i="14"/>
  <c r="M1262" i="14"/>
  <c r="M1263" i="14"/>
  <c r="M1264" i="14"/>
  <c r="M1265" i="14"/>
  <c r="M1266" i="14"/>
  <c r="M1267" i="14"/>
  <c r="M1268" i="14"/>
  <c r="M1269" i="14"/>
  <c r="M1270" i="14"/>
  <c r="M1271" i="14"/>
  <c r="M1272" i="14"/>
  <c r="M1273" i="14"/>
  <c r="M1274" i="14"/>
  <c r="M1275" i="14"/>
  <c r="M1276" i="14"/>
  <c r="M1277" i="14"/>
  <c r="M1278" i="14"/>
  <c r="M1279" i="14"/>
  <c r="M1280" i="14"/>
  <c r="M1281" i="14"/>
  <c r="M1282" i="14"/>
  <c r="M1283" i="14"/>
  <c r="M1284" i="14"/>
  <c r="M1285" i="14"/>
  <c r="M1286" i="14"/>
  <c r="M1287" i="14"/>
  <c r="M1288" i="14"/>
  <c r="M1289" i="14"/>
  <c r="M1290" i="14"/>
  <c r="M1291" i="14"/>
  <c r="M1292" i="14"/>
  <c r="M1293" i="14"/>
  <c r="M1294" i="14"/>
  <c r="M1295" i="14"/>
  <c r="M1296" i="14"/>
  <c r="M1297" i="14"/>
  <c r="M1298" i="14"/>
  <c r="M1299" i="14"/>
  <c r="M1300" i="14"/>
  <c r="M1301" i="14"/>
  <c r="M1302" i="14"/>
  <c r="M1303" i="14"/>
  <c r="M1304" i="14"/>
  <c r="M1305" i="14"/>
  <c r="M1306" i="14"/>
  <c r="M1307" i="14"/>
  <c r="M1308" i="14"/>
  <c r="M1309" i="14"/>
  <c r="M1310" i="14"/>
  <c r="M1311" i="14"/>
  <c r="M1312" i="14"/>
  <c r="M1313" i="14"/>
  <c r="M1314" i="14"/>
  <c r="M1315" i="14"/>
  <c r="M1316" i="14"/>
  <c r="M1317" i="14"/>
  <c r="M1318" i="14"/>
  <c r="M1319" i="14"/>
  <c r="M1320" i="14"/>
  <c r="M1321" i="14"/>
  <c r="M1322" i="14"/>
  <c r="M1323" i="14"/>
  <c r="M1324" i="14"/>
  <c r="M1325" i="14"/>
  <c r="M1326" i="14"/>
  <c r="M1327" i="14"/>
  <c r="M1328" i="14"/>
  <c r="M1329" i="14"/>
  <c r="M1330" i="14"/>
  <c r="M1331" i="14"/>
  <c r="M1332" i="14"/>
  <c r="M1333" i="14"/>
  <c r="M1334" i="14"/>
  <c r="M1335" i="14"/>
  <c r="M1336" i="14"/>
  <c r="M1337" i="14"/>
  <c r="M1338" i="14"/>
  <c r="M1339" i="14"/>
  <c r="M1340" i="14"/>
  <c r="M1341" i="14"/>
  <c r="M1342" i="14"/>
  <c r="M1343" i="14"/>
  <c r="M1344" i="14"/>
  <c r="M1345" i="14"/>
  <c r="M1346" i="14"/>
  <c r="M1347" i="14"/>
  <c r="M1348" i="14"/>
  <c r="M1349" i="14"/>
  <c r="M1350" i="14"/>
  <c r="M1351" i="14"/>
  <c r="M1352" i="14"/>
  <c r="M1353" i="14"/>
  <c r="M1354" i="14"/>
  <c r="M1355" i="14"/>
  <c r="M1356" i="14"/>
  <c r="M1357" i="14"/>
  <c r="M1358" i="14"/>
  <c r="M1359" i="14"/>
  <c r="M1360" i="14"/>
  <c r="M1361" i="14"/>
  <c r="M1362" i="14"/>
  <c r="M1363" i="14"/>
  <c r="M1364" i="14"/>
  <c r="M1365" i="14"/>
  <c r="M1366" i="14"/>
  <c r="M1367" i="14"/>
  <c r="M1368" i="14"/>
  <c r="M1369" i="14"/>
  <c r="M1370" i="14"/>
  <c r="M1371" i="14"/>
  <c r="M1372" i="14"/>
  <c r="M1373" i="14"/>
  <c r="M1374" i="14"/>
  <c r="M1375" i="14"/>
  <c r="M1376" i="14"/>
  <c r="M1377" i="14"/>
  <c r="M1378" i="14"/>
  <c r="M1379" i="14"/>
  <c r="M1380" i="14"/>
  <c r="M1381" i="14"/>
  <c r="M1382" i="14"/>
  <c r="M1383" i="14"/>
  <c r="M1384" i="14"/>
  <c r="M1385" i="14"/>
  <c r="M1386" i="14"/>
  <c r="M1387" i="14"/>
  <c r="M1388" i="14"/>
  <c r="M1389" i="14"/>
  <c r="M1390" i="14"/>
  <c r="M1391" i="14"/>
  <c r="M1392" i="14"/>
  <c r="M1393" i="14"/>
  <c r="M1394" i="14"/>
  <c r="M1395" i="14"/>
  <c r="M1396" i="14"/>
  <c r="M1397" i="14"/>
  <c r="M1398" i="14"/>
  <c r="M1399" i="14"/>
  <c r="M1400" i="14"/>
  <c r="M1401" i="14"/>
  <c r="M1402" i="14"/>
  <c r="M1403" i="14"/>
  <c r="M1404" i="14"/>
  <c r="M1405" i="14"/>
  <c r="M1406" i="14"/>
  <c r="M1407" i="14"/>
  <c r="M1408" i="14"/>
  <c r="M1409" i="14"/>
  <c r="M1410" i="14"/>
  <c r="M1411" i="14"/>
  <c r="M1412" i="14"/>
  <c r="M1413" i="14"/>
  <c r="M1414" i="14"/>
  <c r="M1415" i="14"/>
  <c r="M1416" i="14"/>
  <c r="M1417" i="14"/>
  <c r="M1418" i="14"/>
  <c r="M1419" i="14"/>
  <c r="M1420" i="14"/>
  <c r="M1421" i="14"/>
  <c r="M1422" i="14"/>
  <c r="M1423" i="14"/>
  <c r="M1424" i="14"/>
  <c r="M1425" i="14"/>
  <c r="M1426" i="14"/>
  <c r="M1427" i="14"/>
  <c r="M1428" i="14"/>
  <c r="M1429" i="14"/>
  <c r="M1430" i="14"/>
  <c r="M1431" i="14"/>
  <c r="M1432" i="14"/>
  <c r="M1433" i="14"/>
  <c r="M1434" i="14"/>
  <c r="M1435" i="14"/>
  <c r="M1436" i="14"/>
  <c r="M1437" i="14"/>
  <c r="M1438" i="14"/>
  <c r="M1439" i="14"/>
  <c r="M1440" i="14"/>
  <c r="M1441" i="14"/>
  <c r="M1442" i="14"/>
  <c r="M1443" i="14"/>
  <c r="M1444" i="14"/>
  <c r="M1445" i="14"/>
  <c r="M1446" i="14"/>
  <c r="M1447" i="14"/>
  <c r="M1448" i="14"/>
  <c r="M1449" i="14"/>
  <c r="M1450" i="14"/>
  <c r="M1451" i="14"/>
  <c r="M1452" i="14"/>
  <c r="M1453" i="14"/>
  <c r="M1454" i="14"/>
  <c r="M1455" i="14"/>
  <c r="M1456" i="14"/>
  <c r="M1457" i="14"/>
  <c r="M1458" i="14"/>
  <c r="M1459" i="14"/>
  <c r="M1460" i="14"/>
  <c r="M1461" i="14"/>
  <c r="M1462" i="14"/>
  <c r="M1463" i="14"/>
  <c r="M1464" i="14"/>
  <c r="M1465" i="14"/>
  <c r="M1466" i="14"/>
  <c r="M1467" i="14"/>
  <c r="M1468" i="14"/>
  <c r="M1469" i="14"/>
  <c r="M1470" i="14"/>
  <c r="M1471" i="14"/>
  <c r="M1472" i="14"/>
  <c r="M1473" i="14"/>
  <c r="M1474" i="14"/>
  <c r="M1475" i="14"/>
  <c r="M1476" i="14"/>
  <c r="M1477" i="14"/>
  <c r="M1478" i="14"/>
  <c r="M1479" i="14"/>
  <c r="M1480" i="14"/>
  <c r="M1481" i="14"/>
  <c r="M1482" i="14"/>
  <c r="M1483" i="14"/>
  <c r="M1484" i="14"/>
  <c r="M1485" i="14"/>
  <c r="M1486" i="14"/>
  <c r="M1487" i="14"/>
  <c r="M1488" i="14"/>
  <c r="M1489" i="14"/>
  <c r="M1490" i="14"/>
  <c r="M1491" i="14"/>
  <c r="M1492" i="14"/>
  <c r="M1493" i="14"/>
  <c r="M1494" i="14"/>
  <c r="M1495" i="14"/>
  <c r="M1496" i="14"/>
  <c r="M1497" i="14"/>
  <c r="M1498" i="14"/>
  <c r="M1499" i="14"/>
  <c r="M1500" i="14"/>
  <c r="M1501" i="14"/>
  <c r="M1502" i="14"/>
  <c r="M1503" i="14"/>
  <c r="M1504" i="14"/>
  <c r="M1505" i="14"/>
  <c r="M1506" i="14"/>
  <c r="M1507" i="14"/>
  <c r="M1508" i="14"/>
  <c r="M1509" i="14"/>
  <c r="M1510" i="14"/>
  <c r="M1511" i="14"/>
  <c r="M1512" i="14"/>
  <c r="M1513" i="14"/>
  <c r="M1514" i="14"/>
  <c r="M1515" i="14"/>
  <c r="M1516" i="14"/>
  <c r="M1517" i="14"/>
  <c r="M1518" i="14"/>
  <c r="M1519" i="14"/>
  <c r="M1520" i="14"/>
  <c r="M1521" i="14"/>
  <c r="M1522" i="14"/>
  <c r="M1523" i="14"/>
  <c r="M1524" i="14"/>
  <c r="M1525" i="14"/>
  <c r="M1526" i="14"/>
  <c r="M1527" i="14"/>
  <c r="M1528" i="14"/>
  <c r="M1529" i="14"/>
  <c r="M1530" i="14"/>
  <c r="M1531" i="14"/>
  <c r="M1532" i="14"/>
  <c r="M1533" i="14"/>
  <c r="M1534" i="14"/>
  <c r="M1535" i="14"/>
  <c r="M1536" i="14"/>
  <c r="M1537" i="14"/>
  <c r="M1538" i="14"/>
  <c r="M1539" i="14"/>
  <c r="M1540" i="14"/>
  <c r="M1541" i="14"/>
  <c r="M1542" i="14"/>
  <c r="M1543" i="14"/>
  <c r="M1544" i="14"/>
  <c r="M1545" i="14"/>
  <c r="M1546" i="14"/>
  <c r="M1547" i="14"/>
  <c r="M1548" i="14"/>
  <c r="M1549" i="14"/>
  <c r="M1550" i="14"/>
  <c r="M1551" i="14"/>
  <c r="M1552" i="14"/>
  <c r="M1553" i="14"/>
  <c r="M1554" i="14"/>
  <c r="M1555" i="14"/>
  <c r="M1556" i="14"/>
  <c r="M1557" i="14"/>
  <c r="M1558" i="14"/>
  <c r="M1559" i="14"/>
  <c r="M1560" i="14"/>
  <c r="M1561" i="14"/>
  <c r="M1562" i="14"/>
  <c r="M1563" i="14"/>
  <c r="M1564" i="14"/>
  <c r="M1565" i="14"/>
  <c r="M1566" i="14"/>
  <c r="M1567" i="14"/>
  <c r="M1568" i="14"/>
  <c r="M1569" i="14"/>
  <c r="M1570" i="14"/>
  <c r="M1571" i="14"/>
  <c r="M1572" i="14"/>
  <c r="M1573" i="14"/>
  <c r="M1574" i="14"/>
  <c r="M1575" i="14"/>
  <c r="M1576" i="14"/>
  <c r="M1577" i="14"/>
  <c r="M1578" i="14"/>
  <c r="M1579" i="14"/>
  <c r="M1580" i="14"/>
  <c r="M1581" i="14"/>
  <c r="M1582" i="14"/>
  <c r="M1583" i="14"/>
  <c r="M1584" i="14"/>
  <c r="M1585" i="14"/>
  <c r="M1586" i="14"/>
  <c r="M1587" i="14"/>
  <c r="M1588" i="14"/>
  <c r="M1589" i="14"/>
  <c r="M1590" i="14"/>
  <c r="M1591" i="14"/>
  <c r="M1592" i="14"/>
  <c r="M1593" i="14"/>
  <c r="M1594" i="14"/>
  <c r="M1595" i="14"/>
  <c r="M1596" i="14"/>
  <c r="M1597" i="14"/>
  <c r="M1598" i="14"/>
  <c r="M1599" i="14"/>
  <c r="M1600" i="14"/>
  <c r="M1601" i="14"/>
  <c r="M1602" i="14"/>
  <c r="M1603" i="14"/>
  <c r="M1604" i="14"/>
  <c r="M1605" i="14"/>
  <c r="M1606" i="14"/>
  <c r="M1607" i="14"/>
  <c r="M1608" i="14"/>
  <c r="M1609" i="14"/>
  <c r="M1610" i="14"/>
  <c r="M1611" i="14"/>
  <c r="M1612" i="14"/>
  <c r="M1613" i="14"/>
  <c r="M1614" i="14"/>
  <c r="M1615" i="14"/>
  <c r="M1616" i="14"/>
  <c r="M1617" i="14"/>
  <c r="M1618" i="14"/>
  <c r="M1619" i="14"/>
  <c r="M1620" i="14"/>
  <c r="M1621" i="14"/>
  <c r="M1622" i="14"/>
  <c r="M1623" i="14"/>
  <c r="M1624" i="14"/>
  <c r="M1625" i="14"/>
  <c r="M1626" i="14"/>
  <c r="M1627" i="14"/>
  <c r="M1628" i="14"/>
  <c r="M1629" i="14"/>
  <c r="M1630" i="14"/>
  <c r="M1631" i="14"/>
  <c r="M1632" i="14"/>
  <c r="M1633" i="14"/>
  <c r="M1634" i="14"/>
  <c r="M1635" i="14"/>
  <c r="M1636" i="14"/>
  <c r="M1637" i="14"/>
  <c r="M1638" i="14"/>
  <c r="M1639" i="14"/>
  <c r="M1640" i="14"/>
  <c r="M1641" i="14"/>
  <c r="M1642" i="14"/>
  <c r="M1643" i="14"/>
  <c r="M1644" i="14"/>
  <c r="M1645" i="14"/>
  <c r="M1646" i="14"/>
  <c r="M1647" i="14"/>
  <c r="M1648" i="14"/>
  <c r="M1649" i="14"/>
  <c r="M1650" i="14"/>
  <c r="M1651" i="14"/>
  <c r="M1652" i="14"/>
  <c r="M1653" i="14"/>
  <c r="M1654" i="14"/>
  <c r="M1655" i="14"/>
  <c r="M1656" i="14"/>
  <c r="M1657" i="14"/>
  <c r="M1658" i="14"/>
  <c r="M1659" i="14"/>
  <c r="M1660" i="14"/>
  <c r="M1661" i="14"/>
  <c r="M1662" i="14"/>
  <c r="M1663" i="14"/>
  <c r="M1664" i="14"/>
  <c r="M1665" i="14"/>
  <c r="M1666" i="14"/>
  <c r="M1667" i="14"/>
  <c r="M1668" i="14"/>
  <c r="M1669" i="14"/>
  <c r="M1670" i="14"/>
  <c r="M1671" i="14"/>
  <c r="M1672" i="14"/>
  <c r="M1673" i="14"/>
  <c r="M1674" i="14"/>
  <c r="M1675" i="14"/>
  <c r="M1676" i="14"/>
  <c r="M1677" i="14"/>
  <c r="M1678" i="14"/>
  <c r="M1679" i="14"/>
  <c r="M1680" i="14"/>
  <c r="M1681" i="14"/>
  <c r="M1682" i="14"/>
  <c r="M1683" i="14"/>
  <c r="M1684" i="14"/>
  <c r="M1685" i="14"/>
  <c r="M1686" i="14"/>
  <c r="M1687" i="14"/>
  <c r="M1688" i="14"/>
  <c r="M1689" i="14"/>
  <c r="M1690" i="14"/>
  <c r="M1691" i="14"/>
  <c r="M1692" i="14"/>
  <c r="M1693" i="14"/>
  <c r="M1694" i="14"/>
  <c r="M1695" i="14"/>
  <c r="M1696" i="14"/>
  <c r="M1697" i="14"/>
  <c r="M1698" i="14"/>
  <c r="M1699" i="14"/>
  <c r="M1700" i="14"/>
  <c r="M1701" i="14"/>
  <c r="M1702" i="14"/>
  <c r="M1703" i="14"/>
  <c r="M1704" i="14"/>
  <c r="M1705" i="14"/>
  <c r="M1706" i="14"/>
  <c r="M1707" i="14"/>
  <c r="M1708" i="14"/>
  <c r="M1709" i="14"/>
  <c r="M1710" i="14"/>
  <c r="M1711" i="14"/>
  <c r="M1712" i="14"/>
  <c r="M1713" i="14"/>
  <c r="M1714" i="14"/>
  <c r="M1715" i="14"/>
  <c r="M1716" i="14"/>
  <c r="M1717" i="14"/>
  <c r="M1718" i="14"/>
  <c r="M1719" i="14"/>
  <c r="M1720" i="14"/>
  <c r="M1721" i="14"/>
  <c r="M1722" i="14"/>
  <c r="M1723" i="14"/>
  <c r="M1724" i="14"/>
  <c r="M1725" i="14"/>
  <c r="M1726" i="14"/>
  <c r="M1727" i="14"/>
  <c r="M1728" i="14"/>
  <c r="M1729" i="14"/>
  <c r="M1730" i="14"/>
  <c r="M1731" i="14"/>
  <c r="M1732" i="14"/>
  <c r="M1733" i="14"/>
  <c r="M1734" i="14"/>
  <c r="M1735" i="14"/>
  <c r="M1736" i="14"/>
  <c r="M1737" i="14"/>
  <c r="M1738" i="14"/>
  <c r="M1739" i="14"/>
  <c r="M1740" i="14"/>
  <c r="M1741" i="14"/>
  <c r="M1742" i="14"/>
  <c r="M1743" i="14"/>
  <c r="M1744" i="14"/>
  <c r="M1745" i="14"/>
  <c r="M1746" i="14"/>
  <c r="M1747" i="14"/>
  <c r="M1748" i="14"/>
  <c r="M1749" i="14"/>
  <c r="M1750" i="14"/>
  <c r="M1751" i="14"/>
  <c r="M1752" i="14"/>
  <c r="M1753" i="14"/>
  <c r="M1754" i="14"/>
  <c r="M1755" i="14"/>
  <c r="M1756" i="14"/>
  <c r="M1757" i="14"/>
  <c r="M1758" i="14"/>
  <c r="M1759" i="14"/>
  <c r="M1760" i="14"/>
  <c r="M1761" i="14"/>
  <c r="M1762" i="14"/>
  <c r="M1763" i="14"/>
  <c r="M1764" i="14"/>
  <c r="M1765" i="14"/>
  <c r="M1766" i="14"/>
  <c r="M1767" i="14"/>
  <c r="M1768" i="14"/>
  <c r="M1769" i="14"/>
  <c r="M1770" i="14"/>
  <c r="M1771" i="14"/>
  <c r="M1772" i="14"/>
  <c r="M1773" i="14"/>
  <c r="M1774" i="14"/>
  <c r="M1775" i="14"/>
  <c r="M1776" i="14"/>
  <c r="M1777" i="14"/>
  <c r="M1778" i="14"/>
  <c r="M1779" i="14"/>
  <c r="M1780" i="14"/>
  <c r="M1781" i="14"/>
  <c r="M1782" i="14"/>
  <c r="M1783" i="14"/>
  <c r="M1784" i="14"/>
  <c r="M1785" i="14"/>
  <c r="M1786" i="14"/>
  <c r="M1787" i="14"/>
  <c r="M1788" i="14"/>
  <c r="M1789" i="14"/>
  <c r="M1790" i="14"/>
  <c r="M1791" i="14"/>
  <c r="M1792" i="14"/>
  <c r="M1793" i="14"/>
  <c r="M1794" i="14"/>
  <c r="M1795" i="14"/>
  <c r="M1796" i="14"/>
  <c r="M1797" i="14"/>
  <c r="M1798" i="14"/>
  <c r="M1799" i="14"/>
  <c r="M1800" i="14"/>
  <c r="M1801" i="14"/>
  <c r="M1802" i="14"/>
  <c r="M1803" i="14"/>
  <c r="M1804" i="14"/>
  <c r="M1805" i="14"/>
  <c r="M1806" i="14"/>
  <c r="M1807" i="14"/>
  <c r="M1808" i="14"/>
  <c r="M1809" i="14"/>
  <c r="M1810" i="14"/>
  <c r="M1811" i="14"/>
  <c r="M1812" i="14"/>
  <c r="M1813" i="14"/>
  <c r="M1814" i="14"/>
  <c r="M1815" i="14"/>
  <c r="M1816" i="14"/>
  <c r="M1817" i="14"/>
  <c r="M1818" i="14"/>
  <c r="M1819" i="14"/>
  <c r="M1820" i="14"/>
  <c r="M1821" i="14"/>
  <c r="M1822" i="14"/>
  <c r="M1823" i="14"/>
  <c r="M1824" i="14"/>
  <c r="M1825" i="14"/>
  <c r="M1826" i="14"/>
  <c r="M1827" i="14"/>
  <c r="M1828" i="14"/>
  <c r="M1829" i="14"/>
  <c r="M1830" i="14"/>
  <c r="M1831" i="14"/>
  <c r="M1832" i="14"/>
  <c r="M1833" i="14"/>
  <c r="M1834" i="14"/>
  <c r="M1835" i="14"/>
  <c r="M1836" i="14"/>
  <c r="M1837" i="14"/>
  <c r="M1838" i="14"/>
  <c r="M1839" i="14"/>
  <c r="M1840" i="14"/>
  <c r="M1841" i="14"/>
  <c r="M1842" i="14"/>
  <c r="M1843" i="14"/>
  <c r="M1844" i="14"/>
  <c r="M1845" i="14"/>
  <c r="M1846" i="14"/>
  <c r="M1847" i="14"/>
  <c r="M1848" i="14"/>
  <c r="M1849" i="14"/>
  <c r="M1850" i="14"/>
  <c r="M1851" i="14"/>
  <c r="M1852" i="14"/>
  <c r="M1853" i="14"/>
  <c r="M1854" i="14"/>
  <c r="M1855" i="14"/>
  <c r="M1856" i="14"/>
  <c r="M1857" i="14"/>
  <c r="M1858" i="14"/>
  <c r="M1859" i="14"/>
  <c r="M1860" i="14"/>
  <c r="M1861" i="14"/>
  <c r="M1862" i="14"/>
  <c r="M1863" i="14"/>
  <c r="M1864" i="14"/>
  <c r="M1865" i="14"/>
  <c r="M1866" i="14"/>
  <c r="M1867" i="14"/>
  <c r="M1868" i="14"/>
  <c r="M1869" i="14"/>
  <c r="M1870" i="14"/>
  <c r="M1871" i="14"/>
  <c r="M1872" i="14"/>
  <c r="M1873" i="14"/>
  <c r="M1874" i="14"/>
  <c r="M1875" i="14"/>
  <c r="M1876" i="14"/>
  <c r="M1877" i="14"/>
  <c r="M1878" i="14"/>
  <c r="M1879" i="14"/>
  <c r="M1880" i="14"/>
  <c r="M1881" i="14"/>
  <c r="M1882" i="14"/>
  <c r="M1883" i="14"/>
  <c r="M1884" i="14"/>
  <c r="M1885" i="14"/>
  <c r="M1886" i="14"/>
  <c r="M1887" i="14"/>
  <c r="M1888" i="14"/>
  <c r="M1889" i="14"/>
  <c r="M1890" i="14"/>
  <c r="M1891" i="14"/>
  <c r="M1892" i="14"/>
  <c r="M1893" i="14"/>
  <c r="M1894" i="14"/>
  <c r="M1895" i="14"/>
  <c r="M1896" i="14"/>
  <c r="M1897" i="14"/>
  <c r="M1898" i="14"/>
  <c r="M1899" i="14"/>
  <c r="M1900" i="14"/>
  <c r="M1901" i="14"/>
  <c r="M1902" i="14"/>
  <c r="M1903" i="14"/>
  <c r="M1904" i="14"/>
  <c r="M1905" i="14"/>
  <c r="M1906" i="14"/>
  <c r="M1907" i="14"/>
  <c r="M1908" i="14"/>
  <c r="M1909" i="14"/>
  <c r="M1910" i="14"/>
  <c r="M1911" i="14"/>
  <c r="M1912" i="14"/>
  <c r="M1913" i="14"/>
  <c r="M1914" i="14"/>
  <c r="M1915" i="14"/>
  <c r="M1916" i="14"/>
  <c r="M1917" i="14"/>
  <c r="M1918" i="14"/>
  <c r="M1919" i="14"/>
  <c r="M1920" i="14"/>
  <c r="M1921" i="14"/>
  <c r="M1922" i="14"/>
  <c r="M1923" i="14"/>
  <c r="M1924" i="14"/>
  <c r="M1925" i="14"/>
  <c r="M1926" i="14"/>
  <c r="M1927" i="14"/>
  <c r="M1928" i="14"/>
  <c r="M1929" i="14"/>
  <c r="M1930" i="14"/>
  <c r="M1931" i="14"/>
  <c r="M1932" i="14"/>
  <c r="M1933" i="14"/>
  <c r="M1934" i="14"/>
  <c r="M1935" i="14"/>
  <c r="M1936" i="14"/>
  <c r="M1937" i="14"/>
  <c r="M1938" i="14"/>
  <c r="M1939" i="14"/>
  <c r="M1940" i="14"/>
  <c r="M1941" i="14"/>
  <c r="M1942" i="14"/>
  <c r="M1943" i="14"/>
  <c r="M1944" i="14"/>
  <c r="M1945" i="14"/>
  <c r="M1946" i="14"/>
  <c r="M1947" i="14"/>
  <c r="M1948" i="14"/>
  <c r="M1949" i="14"/>
  <c r="M1950" i="14"/>
  <c r="M1951" i="14"/>
  <c r="M1952" i="14"/>
  <c r="M1953" i="14"/>
  <c r="M1954" i="14"/>
  <c r="M1955" i="14"/>
  <c r="M1956" i="14"/>
  <c r="M1957" i="14"/>
  <c r="M1958" i="14"/>
  <c r="M1959" i="14"/>
  <c r="M1960" i="14"/>
  <c r="M1961" i="14"/>
  <c r="M1962" i="14"/>
  <c r="M1963" i="14"/>
  <c r="M1964" i="14"/>
  <c r="M1965" i="14"/>
  <c r="M1966" i="14"/>
  <c r="M1967" i="14"/>
  <c r="M1968" i="14"/>
  <c r="M1969" i="14"/>
  <c r="M1970" i="14"/>
  <c r="M1971" i="14"/>
  <c r="M1972" i="14"/>
  <c r="M1973" i="14"/>
  <c r="M1974" i="14"/>
  <c r="M1975" i="14"/>
  <c r="M1976" i="14"/>
  <c r="M1977" i="14"/>
  <c r="M1978" i="14"/>
  <c r="M1979" i="14"/>
  <c r="M1980" i="14"/>
  <c r="M1981" i="14"/>
  <c r="M1982" i="14"/>
  <c r="M1983" i="14"/>
  <c r="M1984" i="14"/>
  <c r="M1985" i="14"/>
  <c r="M1986" i="14"/>
  <c r="M1987" i="14"/>
  <c r="M1988" i="14"/>
  <c r="M1989" i="14"/>
  <c r="M1990" i="14"/>
  <c r="M1991" i="14"/>
  <c r="M1992" i="14"/>
  <c r="M1993" i="14"/>
  <c r="M1994" i="14"/>
  <c r="M1995" i="14"/>
  <c r="M1996" i="14"/>
  <c r="M1997" i="14"/>
  <c r="M1998" i="14"/>
  <c r="M1999" i="14"/>
  <c r="M2000" i="14"/>
  <c r="M2001" i="14"/>
  <c r="M2002" i="14"/>
  <c r="M2003" i="14"/>
  <c r="M2004" i="14"/>
  <c r="M2005" i="14"/>
  <c r="M2006" i="14"/>
  <c r="M2007" i="14"/>
  <c r="M2008" i="14"/>
  <c r="M8" i="14"/>
  <c r="J2008" i="14"/>
  <c r="K9" i="14"/>
  <c r="K10" i="14" s="1"/>
  <c r="K11" i="14" s="1"/>
  <c r="K12" i="14" s="1"/>
  <c r="K13" i="14" s="1"/>
  <c r="K14" i="14" s="1"/>
  <c r="K15" i="14" s="1"/>
  <c r="K16" i="14" s="1"/>
  <c r="K17" i="14" s="1"/>
  <c r="K18" i="14" s="1"/>
  <c r="K19" i="14" s="1"/>
  <c r="K20" i="14" s="1"/>
  <c r="K21" i="14" s="1"/>
  <c r="K22" i="14" s="1"/>
  <c r="K23" i="14" s="1"/>
  <c r="K24" i="14" s="1"/>
  <c r="K25" i="14" s="1"/>
  <c r="K26" i="14" s="1"/>
  <c r="K27" i="14" s="1"/>
  <c r="K28" i="14" s="1"/>
  <c r="K29" i="14" s="1"/>
  <c r="K30" i="14" s="1"/>
  <c r="K31" i="14" s="1"/>
  <c r="K32" i="14" s="1"/>
  <c r="K33" i="14" s="1"/>
  <c r="K34" i="14" s="1"/>
  <c r="K35" i="14" s="1"/>
  <c r="K36" i="14" s="1"/>
  <c r="K37" i="14" s="1"/>
  <c r="K38" i="14" s="1"/>
  <c r="K39" i="14" s="1"/>
  <c r="K40" i="14" s="1"/>
  <c r="K41" i="14" s="1"/>
  <c r="K42" i="14" s="1"/>
  <c r="K43" i="14" s="1"/>
  <c r="K44" i="14" s="1"/>
  <c r="K45" i="14" s="1"/>
  <c r="K46" i="14" s="1"/>
  <c r="K47" i="14" s="1"/>
  <c r="K48" i="14" s="1"/>
  <c r="K49" i="14" s="1"/>
  <c r="K50" i="14" s="1"/>
  <c r="K51" i="14" s="1"/>
  <c r="K52" i="14" s="1"/>
  <c r="K53" i="14" s="1"/>
  <c r="K54" i="14" s="1"/>
  <c r="K55" i="14" s="1"/>
  <c r="K56" i="14" s="1"/>
  <c r="K57" i="14" s="1"/>
  <c r="K58" i="14" s="1"/>
  <c r="K59" i="14" s="1"/>
  <c r="K60" i="14" s="1"/>
  <c r="K61" i="14" s="1"/>
  <c r="K62" i="14" s="1"/>
  <c r="K63" i="14" s="1"/>
  <c r="K64" i="14" s="1"/>
  <c r="K65" i="14" s="1"/>
  <c r="K66" i="14" s="1"/>
  <c r="K67" i="14" s="1"/>
  <c r="K68" i="14" s="1"/>
  <c r="K69" i="14" s="1"/>
  <c r="K70" i="14" s="1"/>
  <c r="K71" i="14" s="1"/>
  <c r="K72" i="14" s="1"/>
  <c r="K73" i="14" s="1"/>
  <c r="K74" i="14" s="1"/>
  <c r="K75" i="14" s="1"/>
  <c r="K76" i="14" s="1"/>
  <c r="K77" i="14" s="1"/>
  <c r="K78" i="14" s="1"/>
  <c r="K79" i="14" s="1"/>
  <c r="K80" i="14" s="1"/>
  <c r="K81" i="14" s="1"/>
  <c r="K82" i="14" s="1"/>
  <c r="K83" i="14" s="1"/>
  <c r="K84" i="14" s="1"/>
  <c r="K85" i="14" s="1"/>
  <c r="K86" i="14" s="1"/>
  <c r="K87" i="14" s="1"/>
  <c r="K88" i="14" s="1"/>
  <c r="K89" i="14" s="1"/>
  <c r="K90" i="14" s="1"/>
  <c r="K91" i="14" s="1"/>
  <c r="K92" i="14" s="1"/>
  <c r="K93" i="14" s="1"/>
  <c r="K94" i="14" s="1"/>
  <c r="K95" i="14" s="1"/>
  <c r="K96" i="14" s="1"/>
  <c r="K97" i="14" s="1"/>
  <c r="K98" i="14" s="1"/>
  <c r="K99" i="14" s="1"/>
  <c r="K100" i="14" s="1"/>
  <c r="K101" i="14" s="1"/>
  <c r="K102" i="14" s="1"/>
  <c r="K103" i="14" s="1"/>
  <c r="K104" i="14" s="1"/>
  <c r="K105" i="14" s="1"/>
  <c r="K106" i="14" s="1"/>
  <c r="K107" i="14" s="1"/>
  <c r="K108" i="14" s="1"/>
  <c r="K109" i="14" s="1"/>
  <c r="K110" i="14" s="1"/>
  <c r="K111" i="14" s="1"/>
  <c r="K112" i="14" s="1"/>
  <c r="K113" i="14" s="1"/>
  <c r="K114" i="14" s="1"/>
  <c r="K115" i="14" s="1"/>
  <c r="K116" i="14" s="1"/>
  <c r="K117" i="14" s="1"/>
  <c r="K118" i="14" s="1"/>
  <c r="K119" i="14" s="1"/>
  <c r="K120" i="14" s="1"/>
  <c r="K121" i="14" s="1"/>
  <c r="K122" i="14" s="1"/>
  <c r="K123" i="14" s="1"/>
  <c r="K124" i="14" s="1"/>
  <c r="K125" i="14" s="1"/>
  <c r="K126" i="14" s="1"/>
  <c r="K127" i="14" s="1"/>
  <c r="K128" i="14" s="1"/>
  <c r="K129" i="14" s="1"/>
  <c r="K130" i="14" s="1"/>
  <c r="K131" i="14" s="1"/>
  <c r="K132" i="14" s="1"/>
  <c r="K133" i="14" s="1"/>
  <c r="K134" i="14" s="1"/>
  <c r="K135" i="14" s="1"/>
  <c r="K136" i="14" s="1"/>
  <c r="K137" i="14" s="1"/>
  <c r="K138" i="14" s="1"/>
  <c r="K139" i="14" s="1"/>
  <c r="K140" i="14" s="1"/>
  <c r="K141" i="14" s="1"/>
  <c r="K142" i="14" s="1"/>
  <c r="K143" i="14" s="1"/>
  <c r="K144" i="14" s="1"/>
  <c r="K145" i="14" s="1"/>
  <c r="K146" i="14" s="1"/>
  <c r="K147" i="14" s="1"/>
  <c r="K148" i="14" s="1"/>
  <c r="K149" i="14" s="1"/>
  <c r="K150" i="14" s="1"/>
  <c r="K151" i="14" s="1"/>
  <c r="K152" i="14" s="1"/>
  <c r="K153" i="14" s="1"/>
  <c r="K154" i="14" s="1"/>
  <c r="K155" i="14" s="1"/>
  <c r="K156" i="14" s="1"/>
  <c r="K157" i="14" s="1"/>
  <c r="K158" i="14" s="1"/>
  <c r="K159" i="14" s="1"/>
  <c r="K160" i="14" s="1"/>
  <c r="K161" i="14" s="1"/>
  <c r="K162" i="14" s="1"/>
  <c r="K163" i="14" s="1"/>
  <c r="K164" i="14" s="1"/>
  <c r="K165" i="14" s="1"/>
  <c r="K166" i="14" s="1"/>
  <c r="K167" i="14" s="1"/>
  <c r="K168" i="14" s="1"/>
  <c r="K169" i="14" s="1"/>
  <c r="K170" i="14" s="1"/>
  <c r="K171" i="14" s="1"/>
  <c r="K172" i="14" s="1"/>
  <c r="K173" i="14" s="1"/>
  <c r="K174" i="14" s="1"/>
  <c r="K175" i="14" s="1"/>
  <c r="K176" i="14" s="1"/>
  <c r="K177" i="14" s="1"/>
  <c r="K178" i="14" s="1"/>
  <c r="K179" i="14" s="1"/>
  <c r="K180" i="14" s="1"/>
  <c r="K181" i="14" s="1"/>
  <c r="K182" i="14" s="1"/>
  <c r="K183" i="14" s="1"/>
  <c r="K184" i="14" s="1"/>
  <c r="K185" i="14" s="1"/>
  <c r="K186" i="14" s="1"/>
  <c r="K187" i="14" s="1"/>
  <c r="K188" i="14" s="1"/>
  <c r="K189" i="14" s="1"/>
  <c r="K190" i="14" s="1"/>
  <c r="K191" i="14" s="1"/>
  <c r="K192" i="14" s="1"/>
  <c r="K193" i="14" s="1"/>
  <c r="K194" i="14" s="1"/>
  <c r="K195" i="14" s="1"/>
  <c r="K196" i="14" s="1"/>
  <c r="K197" i="14" s="1"/>
  <c r="K198" i="14" s="1"/>
  <c r="K199" i="14" s="1"/>
  <c r="K200" i="14" s="1"/>
  <c r="K201" i="14" s="1"/>
  <c r="K202" i="14" s="1"/>
  <c r="K203" i="14" s="1"/>
  <c r="K204" i="14" s="1"/>
  <c r="K205" i="14" s="1"/>
  <c r="K206" i="14" s="1"/>
  <c r="K207" i="14" s="1"/>
  <c r="K208" i="14" s="1"/>
  <c r="K209" i="14" s="1"/>
  <c r="K210" i="14" s="1"/>
  <c r="K211" i="14" s="1"/>
  <c r="K212" i="14" s="1"/>
  <c r="K213" i="14" s="1"/>
  <c r="K214" i="14" s="1"/>
  <c r="K215" i="14" s="1"/>
  <c r="K216" i="14" s="1"/>
  <c r="K217" i="14" s="1"/>
  <c r="K218" i="14" s="1"/>
  <c r="K219" i="14" s="1"/>
  <c r="K220" i="14" s="1"/>
  <c r="K221" i="14" s="1"/>
  <c r="K222" i="14" s="1"/>
  <c r="K223" i="14" s="1"/>
  <c r="K224" i="14" s="1"/>
  <c r="K225" i="14" s="1"/>
  <c r="K226" i="14" s="1"/>
  <c r="K227" i="14" s="1"/>
  <c r="K228" i="14" s="1"/>
  <c r="K229" i="14" s="1"/>
  <c r="K230" i="14" s="1"/>
  <c r="K231" i="14" s="1"/>
  <c r="K232" i="14" s="1"/>
  <c r="K233" i="14" s="1"/>
  <c r="K234" i="14" s="1"/>
  <c r="K235" i="14" s="1"/>
  <c r="K236" i="14" s="1"/>
  <c r="K237" i="14" s="1"/>
  <c r="K238" i="14" s="1"/>
  <c r="K239" i="14" s="1"/>
  <c r="K240" i="14" s="1"/>
  <c r="K241" i="14" s="1"/>
  <c r="K242" i="14" s="1"/>
  <c r="K243" i="14" s="1"/>
  <c r="K244" i="14" s="1"/>
  <c r="K245" i="14" s="1"/>
  <c r="K246" i="14" s="1"/>
  <c r="K247" i="14" s="1"/>
  <c r="K248" i="14" s="1"/>
  <c r="K249" i="14" s="1"/>
  <c r="K250" i="14" s="1"/>
  <c r="K251" i="14" s="1"/>
  <c r="K252" i="14" s="1"/>
  <c r="K253" i="14" s="1"/>
  <c r="K254" i="14" s="1"/>
  <c r="K255" i="14" s="1"/>
  <c r="K256" i="14" s="1"/>
  <c r="K257" i="14" s="1"/>
  <c r="K258" i="14" s="1"/>
  <c r="K259" i="14" s="1"/>
  <c r="K260" i="14" s="1"/>
  <c r="K261" i="14" s="1"/>
  <c r="K262" i="14" s="1"/>
  <c r="K263" i="14" s="1"/>
  <c r="K264" i="14" s="1"/>
  <c r="K265" i="14" s="1"/>
  <c r="K266" i="14" s="1"/>
  <c r="K267" i="14" s="1"/>
  <c r="K268" i="14" s="1"/>
  <c r="K269" i="14" s="1"/>
  <c r="K270" i="14" s="1"/>
  <c r="K271" i="14" s="1"/>
  <c r="K272" i="14" s="1"/>
  <c r="K273" i="14" s="1"/>
  <c r="K274" i="14" s="1"/>
  <c r="K275" i="14" s="1"/>
  <c r="K276" i="14" s="1"/>
  <c r="K277" i="14" s="1"/>
  <c r="K278" i="14" s="1"/>
  <c r="K279" i="14" s="1"/>
  <c r="K280" i="14" s="1"/>
  <c r="K281" i="14" s="1"/>
  <c r="K282" i="14" s="1"/>
  <c r="K283" i="14" s="1"/>
  <c r="K284" i="14" s="1"/>
  <c r="K285" i="14" s="1"/>
  <c r="K286" i="14" s="1"/>
  <c r="K287" i="14" s="1"/>
  <c r="K288" i="14" s="1"/>
  <c r="K289" i="14" s="1"/>
  <c r="K290" i="14" s="1"/>
  <c r="K291" i="14" s="1"/>
  <c r="K292" i="14" s="1"/>
  <c r="K293" i="14" s="1"/>
  <c r="K294" i="14" s="1"/>
  <c r="K295" i="14" s="1"/>
  <c r="K296" i="14" s="1"/>
  <c r="K297" i="14" s="1"/>
  <c r="K298" i="14" s="1"/>
  <c r="K299" i="14" s="1"/>
  <c r="K300" i="14" s="1"/>
  <c r="K301" i="14" s="1"/>
  <c r="K302" i="14" s="1"/>
  <c r="K303" i="14" s="1"/>
  <c r="K304" i="14" s="1"/>
  <c r="K305" i="14" s="1"/>
  <c r="K306" i="14" s="1"/>
  <c r="K307" i="14" s="1"/>
  <c r="K308" i="14" s="1"/>
  <c r="K309" i="14" s="1"/>
  <c r="K310" i="14" s="1"/>
  <c r="K311" i="14" s="1"/>
  <c r="K312" i="14" s="1"/>
  <c r="K313" i="14" s="1"/>
  <c r="K314" i="14" s="1"/>
  <c r="K315" i="14" s="1"/>
  <c r="K316" i="14" s="1"/>
  <c r="K317" i="14" s="1"/>
  <c r="K318" i="14" s="1"/>
  <c r="K319" i="14" s="1"/>
  <c r="K320" i="14" s="1"/>
  <c r="K321" i="14" s="1"/>
  <c r="K322" i="14" s="1"/>
  <c r="K323" i="14" s="1"/>
  <c r="K324" i="14" s="1"/>
  <c r="K325" i="14" s="1"/>
  <c r="K326" i="14" s="1"/>
  <c r="K327" i="14" s="1"/>
  <c r="K328" i="14" s="1"/>
  <c r="K329" i="14" s="1"/>
  <c r="K330" i="14" s="1"/>
  <c r="K331" i="14" s="1"/>
  <c r="K332" i="14" s="1"/>
  <c r="K333" i="14" s="1"/>
  <c r="K334" i="14" s="1"/>
  <c r="K335" i="14" s="1"/>
  <c r="K336" i="14" s="1"/>
  <c r="K337" i="14" s="1"/>
  <c r="K338" i="14" s="1"/>
  <c r="K339" i="14" s="1"/>
  <c r="K340" i="14" s="1"/>
  <c r="K341" i="14" s="1"/>
  <c r="K342" i="14" s="1"/>
  <c r="K343" i="14" s="1"/>
  <c r="K344" i="14" s="1"/>
  <c r="K345" i="14" s="1"/>
  <c r="K346" i="14" s="1"/>
  <c r="K347" i="14" s="1"/>
  <c r="K348" i="14" s="1"/>
  <c r="K349" i="14" s="1"/>
  <c r="K350" i="14" s="1"/>
  <c r="K351" i="14" s="1"/>
  <c r="K352" i="14" s="1"/>
  <c r="K353" i="14" s="1"/>
  <c r="K354" i="14" s="1"/>
  <c r="K355" i="14" s="1"/>
  <c r="K356" i="14" s="1"/>
  <c r="K357" i="14" s="1"/>
  <c r="K358" i="14" s="1"/>
  <c r="K359" i="14" s="1"/>
  <c r="K360" i="14" s="1"/>
  <c r="K361" i="14" s="1"/>
  <c r="K362" i="14" s="1"/>
  <c r="K363" i="14" s="1"/>
  <c r="K364" i="14" s="1"/>
  <c r="K365" i="14" s="1"/>
  <c r="K366" i="14" s="1"/>
  <c r="K367" i="14" s="1"/>
  <c r="K368" i="14" s="1"/>
  <c r="K369" i="14" s="1"/>
  <c r="K370" i="14" s="1"/>
  <c r="K371" i="14" s="1"/>
  <c r="K372" i="14" s="1"/>
  <c r="K373" i="14" s="1"/>
  <c r="K374" i="14" s="1"/>
  <c r="K375" i="14" s="1"/>
  <c r="K376" i="14" s="1"/>
  <c r="K377" i="14" s="1"/>
  <c r="K378" i="14" s="1"/>
  <c r="K379" i="14" s="1"/>
  <c r="K380" i="14" s="1"/>
  <c r="K381" i="14" s="1"/>
  <c r="K382" i="14" s="1"/>
  <c r="K383" i="14" s="1"/>
  <c r="K384" i="14" s="1"/>
  <c r="K385" i="14" s="1"/>
  <c r="K386" i="14" s="1"/>
  <c r="K387" i="14" s="1"/>
  <c r="K388" i="14" s="1"/>
  <c r="K389" i="14" s="1"/>
  <c r="K390" i="14" s="1"/>
  <c r="K391" i="14" s="1"/>
  <c r="K392" i="14" s="1"/>
  <c r="K393" i="14" s="1"/>
  <c r="K394" i="14" s="1"/>
  <c r="K395" i="14" s="1"/>
  <c r="K396" i="14" s="1"/>
  <c r="K397" i="14" s="1"/>
  <c r="K398" i="14" s="1"/>
  <c r="K399" i="14" s="1"/>
  <c r="K400" i="14" s="1"/>
  <c r="K401" i="14" s="1"/>
  <c r="K402" i="14" s="1"/>
  <c r="K403" i="14" s="1"/>
  <c r="K404" i="14" s="1"/>
  <c r="K405" i="14" s="1"/>
  <c r="K406" i="14" s="1"/>
  <c r="K407" i="14" s="1"/>
  <c r="K408" i="14" s="1"/>
  <c r="K409" i="14" s="1"/>
  <c r="K410" i="14" s="1"/>
  <c r="K411" i="14" s="1"/>
  <c r="K412" i="14" s="1"/>
  <c r="K413" i="14" s="1"/>
  <c r="K414" i="14" s="1"/>
  <c r="K415" i="14" s="1"/>
  <c r="K416" i="14" s="1"/>
  <c r="K417" i="14" s="1"/>
  <c r="K418" i="14" s="1"/>
  <c r="K419" i="14" s="1"/>
  <c r="K420" i="14" s="1"/>
  <c r="K421" i="14" s="1"/>
  <c r="K422" i="14" s="1"/>
  <c r="K423" i="14" s="1"/>
  <c r="K424" i="14" s="1"/>
  <c r="K425" i="14" s="1"/>
  <c r="K426" i="14" s="1"/>
  <c r="K427" i="14" s="1"/>
  <c r="K428" i="14" s="1"/>
  <c r="K429" i="14" s="1"/>
  <c r="K430" i="14" s="1"/>
  <c r="K431" i="14" s="1"/>
  <c r="K432" i="14" s="1"/>
  <c r="K433" i="14" s="1"/>
  <c r="K434" i="14" s="1"/>
  <c r="K435" i="14" s="1"/>
  <c r="K436" i="14" s="1"/>
  <c r="K437" i="14" s="1"/>
  <c r="K438" i="14" s="1"/>
  <c r="K439" i="14" s="1"/>
  <c r="K440" i="14" s="1"/>
  <c r="K441" i="14" s="1"/>
  <c r="K442" i="14" s="1"/>
  <c r="K443" i="14" s="1"/>
  <c r="K444" i="14" s="1"/>
  <c r="K445" i="14" s="1"/>
  <c r="K446" i="14" s="1"/>
  <c r="K447" i="14" s="1"/>
  <c r="K448" i="14" s="1"/>
  <c r="K449" i="14" s="1"/>
  <c r="K450" i="14" s="1"/>
  <c r="K451" i="14" s="1"/>
  <c r="K452" i="14" s="1"/>
  <c r="K453" i="14" s="1"/>
  <c r="K454" i="14" s="1"/>
  <c r="K455" i="14" s="1"/>
  <c r="K456" i="14" s="1"/>
  <c r="K457" i="14" s="1"/>
  <c r="K458" i="14" s="1"/>
  <c r="K459" i="14" s="1"/>
  <c r="K460" i="14" s="1"/>
  <c r="K461" i="14" s="1"/>
  <c r="K462" i="14" s="1"/>
  <c r="K463" i="14" s="1"/>
  <c r="K464" i="14" s="1"/>
  <c r="K465" i="14" s="1"/>
  <c r="K466" i="14" s="1"/>
  <c r="K467" i="14" s="1"/>
  <c r="K468" i="14" s="1"/>
  <c r="K469" i="14" s="1"/>
  <c r="K470" i="14" s="1"/>
  <c r="K471" i="14" s="1"/>
  <c r="K472" i="14" s="1"/>
  <c r="K473" i="14" s="1"/>
  <c r="K474" i="14" s="1"/>
  <c r="K475" i="14" s="1"/>
  <c r="K476" i="14" s="1"/>
  <c r="K477" i="14" s="1"/>
  <c r="K478" i="14" s="1"/>
  <c r="K479" i="14" s="1"/>
  <c r="K480" i="14" s="1"/>
  <c r="K481" i="14" s="1"/>
  <c r="K482" i="14" s="1"/>
  <c r="K483" i="14" s="1"/>
  <c r="K484" i="14" s="1"/>
  <c r="K485" i="14" s="1"/>
  <c r="K486" i="14" s="1"/>
  <c r="K487" i="14" s="1"/>
  <c r="K488" i="14" s="1"/>
  <c r="K489" i="14" s="1"/>
  <c r="K490" i="14" s="1"/>
  <c r="K491" i="14" s="1"/>
  <c r="K492" i="14" s="1"/>
  <c r="K493" i="14" s="1"/>
  <c r="K494" i="14" s="1"/>
  <c r="K495" i="14" s="1"/>
  <c r="K496" i="14" s="1"/>
  <c r="K497" i="14" s="1"/>
  <c r="K498" i="14" s="1"/>
  <c r="K499" i="14" s="1"/>
  <c r="K500" i="14" s="1"/>
  <c r="K501" i="14" s="1"/>
  <c r="K502" i="14" s="1"/>
  <c r="K503" i="14" s="1"/>
  <c r="K504" i="14" s="1"/>
  <c r="K505" i="14" s="1"/>
  <c r="K506" i="14" s="1"/>
  <c r="K507" i="14" s="1"/>
  <c r="K508" i="14" s="1"/>
  <c r="K509" i="14" s="1"/>
  <c r="K510" i="14" s="1"/>
  <c r="K511" i="14" s="1"/>
  <c r="K512" i="14" s="1"/>
  <c r="K513" i="14" s="1"/>
  <c r="K514" i="14" s="1"/>
  <c r="K515" i="14" s="1"/>
  <c r="K516" i="14" s="1"/>
  <c r="K517" i="14" s="1"/>
  <c r="K518" i="14" s="1"/>
  <c r="K519" i="14" s="1"/>
  <c r="K520" i="14" s="1"/>
  <c r="K521" i="14" s="1"/>
  <c r="K522" i="14" s="1"/>
  <c r="K523" i="14" s="1"/>
  <c r="K524" i="14" s="1"/>
  <c r="K525" i="14" s="1"/>
  <c r="K526" i="14" s="1"/>
  <c r="K527" i="14" s="1"/>
  <c r="K528" i="14" s="1"/>
  <c r="K529" i="14" s="1"/>
  <c r="K530" i="14" s="1"/>
  <c r="K531" i="14" s="1"/>
  <c r="K532" i="14" s="1"/>
  <c r="K533" i="14" s="1"/>
  <c r="K534" i="14" s="1"/>
  <c r="K535" i="14" s="1"/>
  <c r="K536" i="14" s="1"/>
  <c r="K537" i="14" s="1"/>
  <c r="K538" i="14" s="1"/>
  <c r="K539" i="14" s="1"/>
  <c r="K540" i="14" s="1"/>
  <c r="K541" i="14" s="1"/>
  <c r="K542" i="14" s="1"/>
  <c r="K543" i="14" s="1"/>
  <c r="K544" i="14" s="1"/>
  <c r="K545" i="14" s="1"/>
  <c r="K546" i="14" s="1"/>
  <c r="K547" i="14" s="1"/>
  <c r="K548" i="14" s="1"/>
  <c r="K549" i="14" s="1"/>
  <c r="K550" i="14" s="1"/>
  <c r="K551" i="14" s="1"/>
  <c r="K552" i="14" s="1"/>
  <c r="K553" i="14" s="1"/>
  <c r="K554" i="14" s="1"/>
  <c r="K555" i="14" s="1"/>
  <c r="K556" i="14" s="1"/>
  <c r="K557" i="14" s="1"/>
  <c r="K558" i="14" s="1"/>
  <c r="K559" i="14" s="1"/>
  <c r="K560" i="14" s="1"/>
  <c r="K561" i="14" s="1"/>
  <c r="K562" i="14" s="1"/>
  <c r="K563" i="14" s="1"/>
  <c r="K564" i="14" s="1"/>
  <c r="K565" i="14" s="1"/>
  <c r="K566" i="14" s="1"/>
  <c r="K567" i="14" s="1"/>
  <c r="K568" i="14" s="1"/>
  <c r="K569" i="14" s="1"/>
  <c r="K570" i="14" s="1"/>
  <c r="K571" i="14" s="1"/>
  <c r="K572" i="14" s="1"/>
  <c r="K573" i="14" s="1"/>
  <c r="K574" i="14" s="1"/>
  <c r="K575" i="14" s="1"/>
  <c r="K576" i="14" s="1"/>
  <c r="K577" i="14" s="1"/>
  <c r="K578" i="14" s="1"/>
  <c r="K579" i="14" s="1"/>
  <c r="K580" i="14" s="1"/>
  <c r="K581" i="14" s="1"/>
  <c r="K582" i="14" s="1"/>
  <c r="K583" i="14" s="1"/>
  <c r="K584" i="14" s="1"/>
  <c r="K585" i="14" s="1"/>
  <c r="K586" i="14" s="1"/>
  <c r="K587" i="14" s="1"/>
  <c r="K588" i="14" s="1"/>
  <c r="K589" i="14" s="1"/>
  <c r="K590" i="14" s="1"/>
  <c r="K591" i="14" s="1"/>
  <c r="K592" i="14" s="1"/>
  <c r="K593" i="14" s="1"/>
  <c r="K594" i="14" s="1"/>
  <c r="K595" i="14" s="1"/>
  <c r="K596" i="14" s="1"/>
  <c r="K597" i="14" s="1"/>
  <c r="K598" i="14" s="1"/>
  <c r="K599" i="14" s="1"/>
  <c r="K600" i="14" s="1"/>
  <c r="K601" i="14" s="1"/>
  <c r="K602" i="14" s="1"/>
  <c r="K603" i="14" s="1"/>
  <c r="K604" i="14" s="1"/>
  <c r="K605" i="14" s="1"/>
  <c r="K606" i="14" s="1"/>
  <c r="K607" i="14" s="1"/>
  <c r="K608" i="14" s="1"/>
  <c r="K609" i="14" s="1"/>
  <c r="K610" i="14" s="1"/>
  <c r="K611" i="14" s="1"/>
  <c r="K612" i="14" s="1"/>
  <c r="K613" i="14" s="1"/>
  <c r="K614" i="14" s="1"/>
  <c r="K615" i="14" s="1"/>
  <c r="K616" i="14" s="1"/>
  <c r="K617" i="14" s="1"/>
  <c r="K618" i="14" s="1"/>
  <c r="K619" i="14" s="1"/>
  <c r="K620" i="14" s="1"/>
  <c r="K621" i="14" s="1"/>
  <c r="K622" i="14" s="1"/>
  <c r="K623" i="14" s="1"/>
  <c r="K624" i="14" s="1"/>
  <c r="K625" i="14" s="1"/>
  <c r="K626" i="14" s="1"/>
  <c r="K627" i="14" s="1"/>
  <c r="K628" i="14" s="1"/>
  <c r="K629" i="14" s="1"/>
  <c r="K630" i="14" s="1"/>
  <c r="K631" i="14" s="1"/>
  <c r="K632" i="14" s="1"/>
  <c r="K633" i="14" s="1"/>
  <c r="K634" i="14" s="1"/>
  <c r="K635" i="14" s="1"/>
  <c r="K636" i="14" s="1"/>
  <c r="K637" i="14" s="1"/>
  <c r="K638" i="14" s="1"/>
  <c r="K639" i="14" s="1"/>
  <c r="K640" i="14" s="1"/>
  <c r="K641" i="14" s="1"/>
  <c r="K642" i="14" s="1"/>
  <c r="K643" i="14" s="1"/>
  <c r="K644" i="14" s="1"/>
  <c r="K645" i="14" s="1"/>
  <c r="K646" i="14" s="1"/>
  <c r="K647" i="14" s="1"/>
  <c r="K648" i="14" s="1"/>
  <c r="K649" i="14" s="1"/>
  <c r="K650" i="14" s="1"/>
  <c r="K651" i="14" s="1"/>
  <c r="K652" i="14" s="1"/>
  <c r="K653" i="14" s="1"/>
  <c r="K654" i="14" s="1"/>
  <c r="K655" i="14" s="1"/>
  <c r="K656" i="14" s="1"/>
  <c r="K657" i="14" s="1"/>
  <c r="K658" i="14" s="1"/>
  <c r="K659" i="14" s="1"/>
  <c r="K660" i="14" s="1"/>
  <c r="K661" i="14" s="1"/>
  <c r="K662" i="14" s="1"/>
  <c r="K663" i="14" s="1"/>
  <c r="K664" i="14" s="1"/>
  <c r="K665" i="14" s="1"/>
  <c r="K666" i="14" s="1"/>
  <c r="K667" i="14" s="1"/>
  <c r="K668" i="14" s="1"/>
  <c r="K669" i="14" s="1"/>
  <c r="K670" i="14" s="1"/>
  <c r="K671" i="14" s="1"/>
  <c r="K672" i="14" s="1"/>
  <c r="K673" i="14" s="1"/>
  <c r="K674" i="14" s="1"/>
  <c r="K675" i="14" s="1"/>
  <c r="K676" i="14" s="1"/>
  <c r="K677" i="14" s="1"/>
  <c r="K678" i="14" s="1"/>
  <c r="K679" i="14" s="1"/>
  <c r="K680" i="14" s="1"/>
  <c r="K681" i="14" s="1"/>
  <c r="K682" i="14" s="1"/>
  <c r="K683" i="14" s="1"/>
  <c r="K684" i="14" s="1"/>
  <c r="K685" i="14" s="1"/>
  <c r="K686" i="14" s="1"/>
  <c r="K687" i="14" s="1"/>
  <c r="K688" i="14" s="1"/>
  <c r="K689" i="14" s="1"/>
  <c r="K690" i="14" s="1"/>
  <c r="K691" i="14" s="1"/>
  <c r="K692" i="14" s="1"/>
  <c r="K693" i="14" s="1"/>
  <c r="K694" i="14" s="1"/>
  <c r="K695" i="14" s="1"/>
  <c r="K696" i="14" s="1"/>
  <c r="K697" i="14" s="1"/>
  <c r="K698" i="14" s="1"/>
  <c r="K699" i="14" s="1"/>
  <c r="K700" i="14" s="1"/>
  <c r="K701" i="14" s="1"/>
  <c r="K702" i="14" s="1"/>
  <c r="K703" i="14" s="1"/>
  <c r="K704" i="14" s="1"/>
  <c r="K705" i="14" s="1"/>
  <c r="K706" i="14" s="1"/>
  <c r="K707" i="14" s="1"/>
  <c r="K708" i="14" s="1"/>
  <c r="K709" i="14" s="1"/>
  <c r="K710" i="14" s="1"/>
  <c r="K711" i="14" s="1"/>
  <c r="K712" i="14" s="1"/>
  <c r="K713" i="14" s="1"/>
  <c r="K714" i="14" s="1"/>
  <c r="K715" i="14" s="1"/>
  <c r="K716" i="14" s="1"/>
  <c r="K717" i="14" s="1"/>
  <c r="K718" i="14" s="1"/>
  <c r="K719" i="14" s="1"/>
  <c r="K720" i="14" s="1"/>
  <c r="K721" i="14" s="1"/>
  <c r="K722" i="14" s="1"/>
  <c r="K723" i="14" s="1"/>
  <c r="K724" i="14" s="1"/>
  <c r="K725" i="14" s="1"/>
  <c r="K726" i="14" s="1"/>
  <c r="K727" i="14" s="1"/>
  <c r="K728" i="14" s="1"/>
  <c r="K729" i="14" s="1"/>
  <c r="K730" i="14" s="1"/>
  <c r="K731" i="14" s="1"/>
  <c r="K732" i="14" s="1"/>
  <c r="K733" i="14" s="1"/>
  <c r="K734" i="14" s="1"/>
  <c r="K735" i="14" s="1"/>
  <c r="K736" i="14" s="1"/>
  <c r="K737" i="14" s="1"/>
  <c r="K738" i="14" s="1"/>
  <c r="K739" i="14" s="1"/>
  <c r="K740" i="14" s="1"/>
  <c r="K741" i="14" s="1"/>
  <c r="K742" i="14" s="1"/>
  <c r="K743" i="14" s="1"/>
  <c r="K744" i="14" s="1"/>
  <c r="K745" i="14" s="1"/>
  <c r="K746" i="14" s="1"/>
  <c r="K747" i="14" s="1"/>
  <c r="K748" i="14" s="1"/>
  <c r="K749" i="14" s="1"/>
  <c r="K750" i="14" s="1"/>
  <c r="K751" i="14" s="1"/>
  <c r="K752" i="14" s="1"/>
  <c r="K753" i="14" s="1"/>
  <c r="K754" i="14" s="1"/>
  <c r="K755" i="14" s="1"/>
  <c r="K756" i="14" s="1"/>
  <c r="K757" i="14" s="1"/>
  <c r="K758" i="14" s="1"/>
  <c r="K759" i="14" s="1"/>
  <c r="K760" i="14" s="1"/>
  <c r="K761" i="14" s="1"/>
  <c r="K762" i="14" s="1"/>
  <c r="K763" i="14" s="1"/>
  <c r="K764" i="14" s="1"/>
  <c r="K765" i="14" s="1"/>
  <c r="K766" i="14" s="1"/>
  <c r="K767" i="14" s="1"/>
  <c r="K768" i="14" s="1"/>
  <c r="K769" i="14" s="1"/>
  <c r="K770" i="14" s="1"/>
  <c r="K771" i="14" s="1"/>
  <c r="K772" i="14" s="1"/>
  <c r="K773" i="14" s="1"/>
  <c r="K774" i="14" s="1"/>
  <c r="K775" i="14" s="1"/>
  <c r="K776" i="14" s="1"/>
  <c r="K777" i="14" s="1"/>
  <c r="K778" i="14" s="1"/>
  <c r="K779" i="14" s="1"/>
  <c r="K780" i="14" s="1"/>
  <c r="K781" i="14" s="1"/>
  <c r="K782" i="14" s="1"/>
  <c r="K783" i="14" s="1"/>
  <c r="K784" i="14" s="1"/>
  <c r="K785" i="14" s="1"/>
  <c r="K786" i="14" s="1"/>
  <c r="K787" i="14" s="1"/>
  <c r="K788" i="14" s="1"/>
  <c r="K789" i="14" s="1"/>
  <c r="K790" i="14" s="1"/>
  <c r="K791" i="14" s="1"/>
  <c r="K792" i="14" s="1"/>
  <c r="K793" i="14" s="1"/>
  <c r="K794" i="14" s="1"/>
  <c r="K795" i="14" s="1"/>
  <c r="K796" i="14" s="1"/>
  <c r="K797" i="14" s="1"/>
  <c r="K798" i="14" s="1"/>
  <c r="K799" i="14" s="1"/>
  <c r="K800" i="14" s="1"/>
  <c r="K801" i="14" s="1"/>
  <c r="K802" i="14" s="1"/>
  <c r="K803" i="14" s="1"/>
  <c r="K804" i="14" s="1"/>
  <c r="K805" i="14" s="1"/>
  <c r="K806" i="14" s="1"/>
  <c r="K807" i="14" s="1"/>
  <c r="K808" i="14" s="1"/>
  <c r="K809" i="14" s="1"/>
  <c r="K810" i="14" s="1"/>
  <c r="K811" i="14" s="1"/>
  <c r="K812" i="14" s="1"/>
  <c r="K813" i="14" s="1"/>
  <c r="K814" i="14" s="1"/>
  <c r="K815" i="14" s="1"/>
  <c r="K816" i="14" s="1"/>
  <c r="K817" i="14" s="1"/>
  <c r="K818" i="14" s="1"/>
  <c r="K819" i="14" s="1"/>
  <c r="K820" i="14" s="1"/>
  <c r="K821" i="14" s="1"/>
  <c r="K822" i="14" s="1"/>
  <c r="K823" i="14" s="1"/>
  <c r="K824" i="14" s="1"/>
  <c r="K825" i="14" s="1"/>
  <c r="K826" i="14" s="1"/>
  <c r="K827" i="14" s="1"/>
  <c r="K828" i="14" s="1"/>
  <c r="K829" i="14" s="1"/>
  <c r="K830" i="14" s="1"/>
  <c r="K831" i="14" s="1"/>
  <c r="K832" i="14" s="1"/>
  <c r="K833" i="14" s="1"/>
  <c r="K834" i="14" s="1"/>
  <c r="K835" i="14" s="1"/>
  <c r="K836" i="14" s="1"/>
  <c r="K837" i="14" s="1"/>
  <c r="K838" i="14" s="1"/>
  <c r="K839" i="14" s="1"/>
  <c r="K840" i="14" s="1"/>
  <c r="K841" i="14" s="1"/>
  <c r="K842" i="14" s="1"/>
  <c r="K843" i="14" s="1"/>
  <c r="K844" i="14" s="1"/>
  <c r="K845" i="14" s="1"/>
  <c r="K846" i="14" s="1"/>
  <c r="K847" i="14" s="1"/>
  <c r="K848" i="14" s="1"/>
  <c r="K849" i="14" s="1"/>
  <c r="K850" i="14" s="1"/>
  <c r="K851" i="14" s="1"/>
  <c r="K852" i="14" s="1"/>
  <c r="K853" i="14" s="1"/>
  <c r="K854" i="14" s="1"/>
  <c r="K855" i="14" s="1"/>
  <c r="K856" i="14" s="1"/>
  <c r="K857" i="14" s="1"/>
  <c r="K858" i="14" s="1"/>
  <c r="K859" i="14" s="1"/>
  <c r="K860" i="14" s="1"/>
  <c r="K861" i="14" s="1"/>
  <c r="K862" i="14" s="1"/>
  <c r="K863" i="14" s="1"/>
  <c r="K864" i="14" s="1"/>
  <c r="K865" i="14" s="1"/>
  <c r="K866" i="14" s="1"/>
  <c r="K867" i="14" s="1"/>
  <c r="K868" i="14" s="1"/>
  <c r="K869" i="14" s="1"/>
  <c r="K870" i="14" s="1"/>
  <c r="K871" i="14" s="1"/>
  <c r="K872" i="14" s="1"/>
  <c r="K873" i="14" s="1"/>
  <c r="K874" i="14" s="1"/>
  <c r="K875" i="14" s="1"/>
  <c r="K876" i="14" s="1"/>
  <c r="K877" i="14" s="1"/>
  <c r="K878" i="14" s="1"/>
  <c r="K879" i="14" s="1"/>
  <c r="K880" i="14" s="1"/>
  <c r="K881" i="14" s="1"/>
  <c r="K882" i="14" s="1"/>
  <c r="K883" i="14" s="1"/>
  <c r="K884" i="14" s="1"/>
  <c r="K885" i="14" s="1"/>
  <c r="K886" i="14" s="1"/>
  <c r="K887" i="14" s="1"/>
  <c r="K888" i="14" s="1"/>
  <c r="K889" i="14" s="1"/>
  <c r="K890" i="14" s="1"/>
  <c r="K891" i="14" s="1"/>
  <c r="K892" i="14" s="1"/>
  <c r="K893" i="14" s="1"/>
  <c r="K894" i="14" s="1"/>
  <c r="K895" i="14" s="1"/>
  <c r="K896" i="14" s="1"/>
  <c r="K897" i="14" s="1"/>
  <c r="K898" i="14" s="1"/>
  <c r="K899" i="14" s="1"/>
  <c r="K900" i="14" s="1"/>
  <c r="K901" i="14" s="1"/>
  <c r="K902" i="14" s="1"/>
  <c r="K903" i="14" s="1"/>
  <c r="K904" i="14" s="1"/>
  <c r="K905" i="14" s="1"/>
  <c r="K906" i="14" s="1"/>
  <c r="K907" i="14" s="1"/>
  <c r="K908" i="14" s="1"/>
  <c r="K909" i="14" s="1"/>
  <c r="K910" i="14" s="1"/>
  <c r="K911" i="14" s="1"/>
  <c r="K912" i="14" s="1"/>
  <c r="K913" i="14" s="1"/>
  <c r="K914" i="14" s="1"/>
  <c r="K915" i="14" s="1"/>
  <c r="K916" i="14" s="1"/>
  <c r="K917" i="14" s="1"/>
  <c r="K918" i="14" s="1"/>
  <c r="K919" i="14" s="1"/>
  <c r="K920" i="14" s="1"/>
  <c r="K921" i="14" s="1"/>
  <c r="K922" i="14" s="1"/>
  <c r="K923" i="14" s="1"/>
  <c r="K924" i="14" s="1"/>
  <c r="K925" i="14" s="1"/>
  <c r="K926" i="14" s="1"/>
  <c r="K927" i="14" s="1"/>
  <c r="K928" i="14" s="1"/>
  <c r="K929" i="14" s="1"/>
  <c r="K930" i="14" s="1"/>
  <c r="K931" i="14" s="1"/>
  <c r="K932" i="14" s="1"/>
  <c r="K933" i="14" s="1"/>
  <c r="K934" i="14" s="1"/>
  <c r="K935" i="14" s="1"/>
  <c r="K936" i="14" s="1"/>
  <c r="K937" i="14" s="1"/>
  <c r="K938" i="14" s="1"/>
  <c r="K939" i="14" s="1"/>
  <c r="K940" i="14" s="1"/>
  <c r="K941" i="14" s="1"/>
  <c r="K942" i="14" s="1"/>
  <c r="K943" i="14" s="1"/>
  <c r="K944" i="14" s="1"/>
  <c r="K945" i="14" s="1"/>
  <c r="K946" i="14" s="1"/>
  <c r="K947" i="14" s="1"/>
  <c r="K948" i="14" s="1"/>
  <c r="K949" i="14" s="1"/>
  <c r="K950" i="14" s="1"/>
  <c r="K951" i="14" s="1"/>
  <c r="K952" i="14" s="1"/>
  <c r="K953" i="14" s="1"/>
  <c r="K954" i="14" s="1"/>
  <c r="K955" i="14" s="1"/>
  <c r="K956" i="14" s="1"/>
  <c r="K957" i="14" s="1"/>
  <c r="K958" i="14" s="1"/>
  <c r="K959" i="14" s="1"/>
  <c r="K960" i="14" s="1"/>
  <c r="K961" i="14" s="1"/>
  <c r="K962" i="14" s="1"/>
  <c r="K963" i="14" s="1"/>
  <c r="K964" i="14" s="1"/>
  <c r="K965" i="14" s="1"/>
  <c r="K966" i="14" s="1"/>
  <c r="K967" i="14" s="1"/>
  <c r="K968" i="14" s="1"/>
  <c r="K969" i="14" s="1"/>
  <c r="K970" i="14" s="1"/>
  <c r="K971" i="14" s="1"/>
  <c r="K972" i="14" s="1"/>
  <c r="K973" i="14" s="1"/>
  <c r="K974" i="14" s="1"/>
  <c r="K975" i="14" s="1"/>
  <c r="K976" i="14" s="1"/>
  <c r="K977" i="14" s="1"/>
  <c r="K978" i="14" s="1"/>
  <c r="K979" i="14" s="1"/>
  <c r="K980" i="14" s="1"/>
  <c r="K981" i="14" s="1"/>
  <c r="K982" i="14" s="1"/>
  <c r="K983" i="14" s="1"/>
  <c r="K984" i="14" s="1"/>
  <c r="K985" i="14" s="1"/>
  <c r="K986" i="14" s="1"/>
  <c r="K987" i="14" s="1"/>
  <c r="K988" i="14" s="1"/>
  <c r="K989" i="14" s="1"/>
  <c r="K990" i="14" s="1"/>
  <c r="K991" i="14" s="1"/>
  <c r="K992" i="14" s="1"/>
  <c r="K993" i="14" s="1"/>
  <c r="K994" i="14" s="1"/>
  <c r="K995" i="14" s="1"/>
  <c r="K996" i="14" s="1"/>
  <c r="K997" i="14" s="1"/>
  <c r="K998" i="14" s="1"/>
  <c r="K999" i="14" s="1"/>
  <c r="K1000" i="14" s="1"/>
  <c r="K1001" i="14" s="1"/>
  <c r="K1002" i="14" s="1"/>
  <c r="K1003" i="14" s="1"/>
  <c r="K1004" i="14" s="1"/>
  <c r="K1005" i="14" s="1"/>
  <c r="K1006" i="14" s="1"/>
  <c r="K1007" i="14" s="1"/>
  <c r="K1008" i="14" s="1"/>
  <c r="K1009" i="14" s="1"/>
  <c r="K1010" i="14" s="1"/>
  <c r="K1011" i="14" s="1"/>
  <c r="K1012" i="14" s="1"/>
  <c r="K1013" i="14" s="1"/>
  <c r="K1014" i="14" s="1"/>
  <c r="K1015" i="14" s="1"/>
  <c r="K1016" i="14" s="1"/>
  <c r="K1017" i="14" s="1"/>
  <c r="K1018" i="14" s="1"/>
  <c r="K1019" i="14" s="1"/>
  <c r="K1020" i="14" s="1"/>
  <c r="K1021" i="14" s="1"/>
  <c r="K1022" i="14" s="1"/>
  <c r="K1023" i="14" s="1"/>
  <c r="K1024" i="14" s="1"/>
  <c r="K1025" i="14" s="1"/>
  <c r="K1026" i="14" s="1"/>
  <c r="K1027" i="14" s="1"/>
  <c r="K1028" i="14" s="1"/>
  <c r="K1029" i="14" s="1"/>
  <c r="K1030" i="14" s="1"/>
  <c r="K1031" i="14" s="1"/>
  <c r="K1032" i="14" s="1"/>
  <c r="K1033" i="14" s="1"/>
  <c r="K1034" i="14" s="1"/>
  <c r="K1035" i="14" s="1"/>
  <c r="K1036" i="14" s="1"/>
  <c r="K1037" i="14" s="1"/>
  <c r="K1038" i="14" s="1"/>
  <c r="K1039" i="14" s="1"/>
  <c r="K1040" i="14" s="1"/>
  <c r="K1041" i="14" s="1"/>
  <c r="K1042" i="14" s="1"/>
  <c r="K1043" i="14" s="1"/>
  <c r="K1044" i="14" s="1"/>
  <c r="K1045" i="14" s="1"/>
  <c r="K1046" i="14" s="1"/>
  <c r="K1047" i="14" s="1"/>
  <c r="K1048" i="14" s="1"/>
  <c r="K1049" i="14" s="1"/>
  <c r="K1050" i="14" s="1"/>
  <c r="K1051" i="14" s="1"/>
  <c r="K1052" i="14" s="1"/>
  <c r="K1053" i="14" s="1"/>
  <c r="K1054" i="14" s="1"/>
  <c r="K1055" i="14" s="1"/>
  <c r="K1056" i="14" s="1"/>
  <c r="K1057" i="14" s="1"/>
  <c r="K1058" i="14" s="1"/>
  <c r="K1059" i="14" s="1"/>
  <c r="K1060" i="14" s="1"/>
  <c r="K1061" i="14" s="1"/>
  <c r="K1062" i="14" s="1"/>
  <c r="K1063" i="14" s="1"/>
  <c r="K1064" i="14" s="1"/>
  <c r="K1065" i="14" s="1"/>
  <c r="K1066" i="14" s="1"/>
  <c r="K1067" i="14" s="1"/>
  <c r="K1068" i="14" s="1"/>
  <c r="K1069" i="14" s="1"/>
  <c r="K1070" i="14" s="1"/>
  <c r="K1071" i="14" s="1"/>
  <c r="K1072" i="14" s="1"/>
  <c r="K1073" i="14" s="1"/>
  <c r="K1074" i="14" s="1"/>
  <c r="K1075" i="14" s="1"/>
  <c r="K1076" i="14" s="1"/>
  <c r="K1077" i="14" s="1"/>
  <c r="K1078" i="14" s="1"/>
  <c r="K1079" i="14" s="1"/>
  <c r="K1080" i="14" s="1"/>
  <c r="K1081" i="14" s="1"/>
  <c r="K1082" i="14" s="1"/>
  <c r="K1083" i="14" s="1"/>
  <c r="K1084" i="14" s="1"/>
  <c r="K1085" i="14" s="1"/>
  <c r="K1086" i="14" s="1"/>
  <c r="K1087" i="14" s="1"/>
  <c r="K1088" i="14" s="1"/>
  <c r="K1089" i="14" s="1"/>
  <c r="K1090" i="14" s="1"/>
  <c r="K1091" i="14" s="1"/>
  <c r="K1092" i="14" s="1"/>
  <c r="K1093" i="14" s="1"/>
  <c r="K1094" i="14" s="1"/>
  <c r="K1095" i="14" s="1"/>
  <c r="K1096" i="14" s="1"/>
  <c r="K1097" i="14" s="1"/>
  <c r="K1098" i="14" s="1"/>
  <c r="K1099" i="14" s="1"/>
  <c r="K1100" i="14" s="1"/>
  <c r="K1101" i="14" s="1"/>
  <c r="K1102" i="14" s="1"/>
  <c r="K1103" i="14" s="1"/>
  <c r="K1104" i="14" s="1"/>
  <c r="K1105" i="14" s="1"/>
  <c r="K1106" i="14" s="1"/>
  <c r="K1107" i="14" s="1"/>
  <c r="K1108" i="14" s="1"/>
  <c r="K1109" i="14" s="1"/>
  <c r="K1110" i="14" s="1"/>
  <c r="K1111" i="14" s="1"/>
  <c r="K1112" i="14" s="1"/>
  <c r="K1113" i="14" s="1"/>
  <c r="K1114" i="14" s="1"/>
  <c r="K1115" i="14" s="1"/>
  <c r="K1116" i="14" s="1"/>
  <c r="K1117" i="14" s="1"/>
  <c r="K1118" i="14" s="1"/>
  <c r="K1119" i="14" s="1"/>
  <c r="K1120" i="14" s="1"/>
  <c r="K1121" i="14" s="1"/>
  <c r="K1122" i="14" s="1"/>
  <c r="K1123" i="14" s="1"/>
  <c r="K1124" i="14" s="1"/>
  <c r="K1125" i="14" s="1"/>
  <c r="K1126" i="14" s="1"/>
  <c r="K1127" i="14" s="1"/>
  <c r="K1128" i="14" s="1"/>
  <c r="K1129" i="14" s="1"/>
  <c r="K1130" i="14" s="1"/>
  <c r="K1131" i="14" s="1"/>
  <c r="K1132" i="14" s="1"/>
  <c r="K1133" i="14" s="1"/>
  <c r="K1134" i="14" s="1"/>
  <c r="K1135" i="14" s="1"/>
  <c r="K1136" i="14" s="1"/>
  <c r="K1137" i="14" s="1"/>
  <c r="K1138" i="14" s="1"/>
  <c r="K1139" i="14" s="1"/>
  <c r="K1140" i="14" s="1"/>
  <c r="K1141" i="14" s="1"/>
  <c r="K1142" i="14" s="1"/>
  <c r="K1143" i="14" s="1"/>
  <c r="K1144" i="14" s="1"/>
  <c r="K1145" i="14" s="1"/>
  <c r="K1146" i="14" s="1"/>
  <c r="K1147" i="14" s="1"/>
  <c r="K1148" i="14" s="1"/>
  <c r="K1149" i="14" s="1"/>
  <c r="K1150" i="14" s="1"/>
  <c r="K1151" i="14" s="1"/>
  <c r="K1152" i="14" s="1"/>
  <c r="K1153" i="14" s="1"/>
  <c r="K1154" i="14" s="1"/>
  <c r="K1155" i="14" s="1"/>
  <c r="K1156" i="14" s="1"/>
  <c r="K1157" i="14" s="1"/>
  <c r="K1158" i="14" s="1"/>
  <c r="K1159" i="14" s="1"/>
  <c r="K1160" i="14" s="1"/>
  <c r="K1161" i="14" s="1"/>
  <c r="K1162" i="14" s="1"/>
  <c r="K1163" i="14" s="1"/>
  <c r="K1164" i="14" s="1"/>
  <c r="K1165" i="14" s="1"/>
  <c r="K1166" i="14" s="1"/>
  <c r="K1167" i="14" s="1"/>
  <c r="K1168" i="14" s="1"/>
  <c r="K1169" i="14" s="1"/>
  <c r="K1170" i="14" s="1"/>
  <c r="K1171" i="14" s="1"/>
  <c r="K1172" i="14" s="1"/>
  <c r="K1173" i="14" s="1"/>
  <c r="K1174" i="14" s="1"/>
  <c r="K1175" i="14" s="1"/>
  <c r="K1176" i="14" s="1"/>
  <c r="K1177" i="14" s="1"/>
  <c r="K1178" i="14" s="1"/>
  <c r="K1179" i="14" s="1"/>
  <c r="K1180" i="14" s="1"/>
  <c r="K1181" i="14" s="1"/>
  <c r="K1182" i="14" s="1"/>
  <c r="K1183" i="14" s="1"/>
  <c r="K1184" i="14" s="1"/>
  <c r="K1185" i="14" s="1"/>
  <c r="K1186" i="14" s="1"/>
  <c r="K1187" i="14" s="1"/>
  <c r="K1188" i="14" s="1"/>
  <c r="K1189" i="14" s="1"/>
  <c r="K1190" i="14" s="1"/>
  <c r="K1191" i="14" s="1"/>
  <c r="K1192" i="14" s="1"/>
  <c r="K1193" i="14" s="1"/>
  <c r="K1194" i="14" s="1"/>
  <c r="K1195" i="14" s="1"/>
  <c r="K1196" i="14" s="1"/>
  <c r="K1197" i="14" s="1"/>
  <c r="K1198" i="14" s="1"/>
  <c r="K1199" i="14" s="1"/>
  <c r="K1200" i="14" s="1"/>
  <c r="K1201" i="14" s="1"/>
  <c r="K1202" i="14" s="1"/>
  <c r="K1203" i="14" s="1"/>
  <c r="K1204" i="14" s="1"/>
  <c r="K1205" i="14" s="1"/>
  <c r="K1206" i="14" s="1"/>
  <c r="K1207" i="14" s="1"/>
  <c r="K1208" i="14" s="1"/>
  <c r="K1209" i="14" s="1"/>
  <c r="K1210" i="14" s="1"/>
  <c r="K1211" i="14" s="1"/>
  <c r="K1212" i="14" s="1"/>
  <c r="K1213" i="14" s="1"/>
  <c r="K1214" i="14" s="1"/>
  <c r="K1215" i="14" s="1"/>
  <c r="K1216" i="14" s="1"/>
  <c r="K1217" i="14" s="1"/>
  <c r="K1218" i="14" s="1"/>
  <c r="K1219" i="14" s="1"/>
  <c r="K1220" i="14" s="1"/>
  <c r="K1221" i="14" s="1"/>
  <c r="K1222" i="14" s="1"/>
  <c r="K1223" i="14" s="1"/>
  <c r="K1224" i="14" s="1"/>
  <c r="K1225" i="14" s="1"/>
  <c r="K1226" i="14" s="1"/>
  <c r="K1227" i="14" s="1"/>
  <c r="K1228" i="14" s="1"/>
  <c r="K1229" i="14" s="1"/>
  <c r="K1230" i="14" s="1"/>
  <c r="K1231" i="14" s="1"/>
  <c r="K1232" i="14" s="1"/>
  <c r="K1233" i="14" s="1"/>
  <c r="K1234" i="14" s="1"/>
  <c r="K1235" i="14" s="1"/>
  <c r="K1236" i="14" s="1"/>
  <c r="K1237" i="14" s="1"/>
  <c r="K1238" i="14" s="1"/>
  <c r="K1239" i="14" s="1"/>
  <c r="K1240" i="14" s="1"/>
  <c r="K1241" i="14" s="1"/>
  <c r="K1242" i="14" s="1"/>
  <c r="K1243" i="14" s="1"/>
  <c r="K1244" i="14" s="1"/>
  <c r="K1245" i="14" s="1"/>
  <c r="K1246" i="14" s="1"/>
  <c r="K1247" i="14" s="1"/>
  <c r="K1248" i="14" s="1"/>
  <c r="K1249" i="14" s="1"/>
  <c r="K1250" i="14" s="1"/>
  <c r="K1251" i="14" s="1"/>
  <c r="K1252" i="14" s="1"/>
  <c r="K1253" i="14" s="1"/>
  <c r="K1254" i="14" s="1"/>
  <c r="K1255" i="14" s="1"/>
  <c r="K1256" i="14" s="1"/>
  <c r="K1257" i="14" s="1"/>
  <c r="K1258" i="14" s="1"/>
  <c r="K1259" i="14" s="1"/>
  <c r="K1260" i="14" s="1"/>
  <c r="K1261" i="14" s="1"/>
  <c r="K1262" i="14" s="1"/>
  <c r="K1263" i="14" s="1"/>
  <c r="K1264" i="14" s="1"/>
  <c r="K1265" i="14" s="1"/>
  <c r="K1266" i="14" s="1"/>
  <c r="K1267" i="14" s="1"/>
  <c r="K1268" i="14" s="1"/>
  <c r="K1269" i="14" s="1"/>
  <c r="K1270" i="14" s="1"/>
  <c r="K1271" i="14" s="1"/>
  <c r="K1272" i="14" s="1"/>
  <c r="K1273" i="14" s="1"/>
  <c r="K1274" i="14" s="1"/>
  <c r="K1275" i="14" s="1"/>
  <c r="K1276" i="14" s="1"/>
  <c r="K1277" i="14" s="1"/>
  <c r="K1278" i="14" s="1"/>
  <c r="K1279" i="14" s="1"/>
  <c r="K1280" i="14" s="1"/>
  <c r="K1281" i="14" s="1"/>
  <c r="K1282" i="14" s="1"/>
  <c r="K1283" i="14" s="1"/>
  <c r="K1284" i="14" s="1"/>
  <c r="K1285" i="14" s="1"/>
  <c r="K1286" i="14" s="1"/>
  <c r="K1287" i="14" s="1"/>
  <c r="K1288" i="14" s="1"/>
  <c r="K1289" i="14" s="1"/>
  <c r="K1290" i="14" s="1"/>
  <c r="K1291" i="14" s="1"/>
  <c r="K1292" i="14" s="1"/>
  <c r="K1293" i="14" s="1"/>
  <c r="K1294" i="14" s="1"/>
  <c r="K1295" i="14" s="1"/>
  <c r="K1296" i="14" s="1"/>
  <c r="K1297" i="14" s="1"/>
  <c r="K1298" i="14" s="1"/>
  <c r="K1299" i="14" s="1"/>
  <c r="K1300" i="14" s="1"/>
  <c r="K1301" i="14" s="1"/>
  <c r="K1302" i="14" s="1"/>
  <c r="K1303" i="14" s="1"/>
  <c r="K1304" i="14" s="1"/>
  <c r="K1305" i="14" s="1"/>
  <c r="K1306" i="14" s="1"/>
  <c r="K1307" i="14" s="1"/>
  <c r="K1308" i="14" s="1"/>
  <c r="K1309" i="14" s="1"/>
  <c r="K1310" i="14" s="1"/>
  <c r="K1311" i="14" s="1"/>
  <c r="K1312" i="14" s="1"/>
  <c r="K1313" i="14" s="1"/>
  <c r="K1314" i="14" s="1"/>
  <c r="K1315" i="14" s="1"/>
  <c r="K1316" i="14" s="1"/>
  <c r="K1317" i="14" s="1"/>
  <c r="K1318" i="14" s="1"/>
  <c r="K1319" i="14" s="1"/>
  <c r="K1320" i="14" s="1"/>
  <c r="K1321" i="14" s="1"/>
  <c r="K1322" i="14" s="1"/>
  <c r="K1323" i="14" s="1"/>
  <c r="K1324" i="14" s="1"/>
  <c r="K1325" i="14" s="1"/>
  <c r="K1326" i="14" s="1"/>
  <c r="K1327" i="14" s="1"/>
  <c r="K1328" i="14" s="1"/>
  <c r="K1329" i="14" s="1"/>
  <c r="K1330" i="14" s="1"/>
  <c r="K1331" i="14" s="1"/>
  <c r="K1332" i="14" s="1"/>
  <c r="K1333" i="14" s="1"/>
  <c r="K1334" i="14" s="1"/>
  <c r="K1335" i="14" s="1"/>
  <c r="K1336" i="14" s="1"/>
  <c r="K1337" i="14" s="1"/>
  <c r="K1338" i="14" s="1"/>
  <c r="K1339" i="14" s="1"/>
  <c r="K1340" i="14" s="1"/>
  <c r="K1341" i="14" s="1"/>
  <c r="K1342" i="14" s="1"/>
  <c r="K1343" i="14" s="1"/>
  <c r="K1344" i="14" s="1"/>
  <c r="K1345" i="14" s="1"/>
  <c r="K1346" i="14" s="1"/>
  <c r="K1347" i="14" s="1"/>
  <c r="K1348" i="14" s="1"/>
  <c r="K1349" i="14" s="1"/>
  <c r="K1350" i="14" s="1"/>
  <c r="K1351" i="14" s="1"/>
  <c r="K1352" i="14" s="1"/>
  <c r="K1353" i="14" s="1"/>
  <c r="K1354" i="14" s="1"/>
  <c r="K1355" i="14" s="1"/>
  <c r="K1356" i="14" s="1"/>
  <c r="K1357" i="14" s="1"/>
  <c r="K1358" i="14" s="1"/>
  <c r="K1359" i="14" s="1"/>
  <c r="K1360" i="14" s="1"/>
  <c r="K1361" i="14" s="1"/>
  <c r="K1362" i="14" s="1"/>
  <c r="K1363" i="14" s="1"/>
  <c r="K1364" i="14" s="1"/>
  <c r="K1365" i="14" s="1"/>
  <c r="K1366" i="14" s="1"/>
  <c r="K1367" i="14" s="1"/>
  <c r="K1368" i="14" s="1"/>
  <c r="K1369" i="14" s="1"/>
  <c r="K1370" i="14" s="1"/>
  <c r="K1371" i="14" s="1"/>
  <c r="K1372" i="14" s="1"/>
  <c r="K1373" i="14" s="1"/>
  <c r="K1374" i="14" s="1"/>
  <c r="K1375" i="14" s="1"/>
  <c r="K1376" i="14" s="1"/>
  <c r="K1377" i="14" s="1"/>
  <c r="K1378" i="14" s="1"/>
  <c r="K1379" i="14" s="1"/>
  <c r="K1380" i="14" s="1"/>
  <c r="K1381" i="14" s="1"/>
  <c r="K1382" i="14" s="1"/>
  <c r="K1383" i="14" s="1"/>
  <c r="K1384" i="14" s="1"/>
  <c r="K1385" i="14" s="1"/>
  <c r="K1386" i="14" s="1"/>
  <c r="K1387" i="14" s="1"/>
  <c r="K1388" i="14" s="1"/>
  <c r="K1389" i="14" s="1"/>
  <c r="K1390" i="14" s="1"/>
  <c r="K1391" i="14" s="1"/>
  <c r="K1392" i="14" s="1"/>
  <c r="K1393" i="14" s="1"/>
  <c r="K1394" i="14" s="1"/>
  <c r="K1395" i="14" s="1"/>
  <c r="K1396" i="14" s="1"/>
  <c r="K1397" i="14" s="1"/>
  <c r="K1398" i="14" s="1"/>
  <c r="K1399" i="14" s="1"/>
  <c r="K1400" i="14" s="1"/>
  <c r="K1401" i="14" s="1"/>
  <c r="K1402" i="14" s="1"/>
  <c r="K1403" i="14" s="1"/>
  <c r="K1404" i="14" s="1"/>
  <c r="K1405" i="14" s="1"/>
  <c r="K1406" i="14" s="1"/>
  <c r="K1407" i="14" s="1"/>
  <c r="K1408" i="14" s="1"/>
  <c r="K1409" i="14" s="1"/>
  <c r="K1410" i="14" s="1"/>
  <c r="K1411" i="14" s="1"/>
  <c r="K1412" i="14" s="1"/>
  <c r="K1413" i="14" s="1"/>
  <c r="K1414" i="14" s="1"/>
  <c r="K1415" i="14" s="1"/>
  <c r="K1416" i="14" s="1"/>
  <c r="K1417" i="14" s="1"/>
  <c r="K1418" i="14" s="1"/>
  <c r="K1419" i="14" s="1"/>
  <c r="K1420" i="14" s="1"/>
  <c r="K1421" i="14" s="1"/>
  <c r="K1422" i="14" s="1"/>
  <c r="K1423" i="14" s="1"/>
  <c r="K1424" i="14" s="1"/>
  <c r="K1425" i="14" s="1"/>
  <c r="K1426" i="14" s="1"/>
  <c r="K1427" i="14" s="1"/>
  <c r="K1428" i="14" s="1"/>
  <c r="K1429" i="14" s="1"/>
  <c r="K1430" i="14" s="1"/>
  <c r="K1431" i="14" s="1"/>
  <c r="K1432" i="14" s="1"/>
  <c r="K1433" i="14" s="1"/>
  <c r="K1434" i="14" s="1"/>
  <c r="K1435" i="14" s="1"/>
  <c r="K1436" i="14" s="1"/>
  <c r="K1437" i="14" s="1"/>
  <c r="K1438" i="14" s="1"/>
  <c r="K1439" i="14" s="1"/>
  <c r="K1440" i="14" s="1"/>
  <c r="K1441" i="14" s="1"/>
  <c r="K1442" i="14" s="1"/>
  <c r="K1443" i="14" s="1"/>
  <c r="K1444" i="14" s="1"/>
  <c r="K1445" i="14" s="1"/>
  <c r="K1446" i="14" s="1"/>
  <c r="K1447" i="14" s="1"/>
  <c r="K1448" i="14" s="1"/>
  <c r="K1449" i="14" s="1"/>
  <c r="K1450" i="14" s="1"/>
  <c r="K1451" i="14" s="1"/>
  <c r="K1452" i="14" s="1"/>
  <c r="K1453" i="14" s="1"/>
  <c r="K1454" i="14" s="1"/>
  <c r="K1455" i="14" s="1"/>
  <c r="K1456" i="14" s="1"/>
  <c r="K1457" i="14" s="1"/>
  <c r="K1458" i="14" s="1"/>
  <c r="K1459" i="14" s="1"/>
  <c r="K1460" i="14" s="1"/>
  <c r="K1461" i="14" s="1"/>
  <c r="K1462" i="14" s="1"/>
  <c r="K1463" i="14" s="1"/>
  <c r="K1464" i="14" s="1"/>
  <c r="K1465" i="14" s="1"/>
  <c r="K1466" i="14" s="1"/>
  <c r="K1467" i="14" s="1"/>
  <c r="K1468" i="14" s="1"/>
  <c r="K1469" i="14" s="1"/>
  <c r="K1470" i="14" s="1"/>
  <c r="K1471" i="14" s="1"/>
  <c r="K1472" i="14" s="1"/>
  <c r="K1473" i="14" s="1"/>
  <c r="K1474" i="14" s="1"/>
  <c r="K1475" i="14" s="1"/>
  <c r="K1476" i="14" s="1"/>
  <c r="K1477" i="14" s="1"/>
  <c r="K1478" i="14" s="1"/>
  <c r="K1479" i="14" s="1"/>
  <c r="K1480" i="14" s="1"/>
  <c r="K1481" i="14" s="1"/>
  <c r="K1482" i="14" s="1"/>
  <c r="K1483" i="14" s="1"/>
  <c r="K1484" i="14" s="1"/>
  <c r="K1485" i="14" s="1"/>
  <c r="K1486" i="14" s="1"/>
  <c r="K1487" i="14" s="1"/>
  <c r="K1488" i="14" s="1"/>
  <c r="K1489" i="14" s="1"/>
  <c r="K1490" i="14" s="1"/>
  <c r="K1491" i="14" s="1"/>
  <c r="K1492" i="14" s="1"/>
  <c r="K1493" i="14" s="1"/>
  <c r="K1494" i="14" s="1"/>
  <c r="K1495" i="14" s="1"/>
  <c r="K1496" i="14" s="1"/>
  <c r="K1497" i="14" s="1"/>
  <c r="K1498" i="14" s="1"/>
  <c r="K1499" i="14" s="1"/>
  <c r="K1500" i="14" s="1"/>
  <c r="K1501" i="14" s="1"/>
  <c r="K1502" i="14" s="1"/>
  <c r="K1503" i="14" s="1"/>
  <c r="K1504" i="14" s="1"/>
  <c r="K1505" i="14" s="1"/>
  <c r="K1506" i="14" s="1"/>
  <c r="K1507" i="14" s="1"/>
  <c r="K1508" i="14" s="1"/>
  <c r="K1509" i="14" s="1"/>
  <c r="K1510" i="14" s="1"/>
  <c r="K1511" i="14" s="1"/>
  <c r="K1512" i="14" s="1"/>
  <c r="K1513" i="14" s="1"/>
  <c r="K1514" i="14" s="1"/>
  <c r="K1515" i="14" s="1"/>
  <c r="K1516" i="14" s="1"/>
  <c r="K1517" i="14" s="1"/>
  <c r="K1518" i="14" s="1"/>
  <c r="K1519" i="14" s="1"/>
  <c r="K1520" i="14" s="1"/>
  <c r="K1521" i="14" s="1"/>
  <c r="K1522" i="14" s="1"/>
  <c r="K1523" i="14" s="1"/>
  <c r="K1524" i="14" s="1"/>
  <c r="K1525" i="14" s="1"/>
  <c r="K1526" i="14" s="1"/>
  <c r="K1527" i="14" s="1"/>
  <c r="K1528" i="14" s="1"/>
  <c r="K1529" i="14" s="1"/>
  <c r="K1530" i="14" s="1"/>
  <c r="K1531" i="14" s="1"/>
  <c r="K1532" i="14" s="1"/>
  <c r="K1533" i="14" s="1"/>
  <c r="K1534" i="14" s="1"/>
  <c r="K1535" i="14" s="1"/>
  <c r="K1536" i="14" s="1"/>
  <c r="K1537" i="14" s="1"/>
  <c r="K1538" i="14" s="1"/>
  <c r="K1539" i="14" s="1"/>
  <c r="K1540" i="14" s="1"/>
  <c r="K1541" i="14" s="1"/>
  <c r="K1542" i="14" s="1"/>
  <c r="K1543" i="14" s="1"/>
  <c r="K1544" i="14" s="1"/>
  <c r="K1545" i="14" s="1"/>
  <c r="K1546" i="14" s="1"/>
  <c r="K1547" i="14" s="1"/>
  <c r="K1548" i="14" s="1"/>
  <c r="K1549" i="14" s="1"/>
  <c r="K1550" i="14" s="1"/>
  <c r="K1551" i="14" s="1"/>
  <c r="K1552" i="14" s="1"/>
  <c r="K1553" i="14" s="1"/>
  <c r="K1554" i="14" s="1"/>
  <c r="K1555" i="14" s="1"/>
  <c r="K1556" i="14" s="1"/>
  <c r="K1557" i="14" s="1"/>
  <c r="K1558" i="14" s="1"/>
  <c r="K1559" i="14" s="1"/>
  <c r="K1560" i="14" s="1"/>
  <c r="K1561" i="14" s="1"/>
  <c r="K1562" i="14" s="1"/>
  <c r="K1563" i="14" s="1"/>
  <c r="K1564" i="14" s="1"/>
  <c r="K1565" i="14" s="1"/>
  <c r="K1566" i="14" s="1"/>
  <c r="K1567" i="14" s="1"/>
  <c r="K1568" i="14" s="1"/>
  <c r="K1569" i="14" s="1"/>
  <c r="K1570" i="14" s="1"/>
  <c r="K1571" i="14" s="1"/>
  <c r="K1572" i="14" s="1"/>
  <c r="K1573" i="14" s="1"/>
  <c r="K1574" i="14" s="1"/>
  <c r="K1575" i="14" s="1"/>
  <c r="K1576" i="14" s="1"/>
  <c r="K1577" i="14" s="1"/>
  <c r="K1578" i="14" s="1"/>
  <c r="K1579" i="14" s="1"/>
  <c r="K1580" i="14" s="1"/>
  <c r="K1581" i="14" s="1"/>
  <c r="K1582" i="14" s="1"/>
  <c r="K1583" i="14" s="1"/>
  <c r="K1584" i="14" s="1"/>
  <c r="K1585" i="14" s="1"/>
  <c r="K1586" i="14" s="1"/>
  <c r="K1587" i="14" s="1"/>
  <c r="K1588" i="14" s="1"/>
  <c r="K1589" i="14" s="1"/>
  <c r="K1590" i="14" s="1"/>
  <c r="K1591" i="14" s="1"/>
  <c r="K1592" i="14" s="1"/>
  <c r="K1593" i="14" s="1"/>
  <c r="K1594" i="14" s="1"/>
  <c r="K1595" i="14" s="1"/>
  <c r="K1596" i="14" s="1"/>
  <c r="K1597" i="14" s="1"/>
  <c r="K1598" i="14" s="1"/>
  <c r="K1599" i="14" s="1"/>
  <c r="K1600" i="14" s="1"/>
  <c r="K1601" i="14" s="1"/>
  <c r="K1602" i="14" s="1"/>
  <c r="K1603" i="14" s="1"/>
  <c r="K1604" i="14" s="1"/>
  <c r="K1605" i="14" s="1"/>
  <c r="K1606" i="14" s="1"/>
  <c r="K1607" i="14" s="1"/>
  <c r="K1608" i="14" s="1"/>
  <c r="K1609" i="14" s="1"/>
  <c r="K1610" i="14" s="1"/>
  <c r="K1611" i="14" s="1"/>
  <c r="K1612" i="14" s="1"/>
  <c r="K1613" i="14" s="1"/>
  <c r="K1614" i="14" s="1"/>
  <c r="K1615" i="14" s="1"/>
  <c r="K1616" i="14" s="1"/>
  <c r="K1617" i="14" s="1"/>
  <c r="K1618" i="14" s="1"/>
  <c r="K1619" i="14" s="1"/>
  <c r="K1620" i="14" s="1"/>
  <c r="K1621" i="14" s="1"/>
  <c r="K1622" i="14" s="1"/>
  <c r="K1623" i="14" s="1"/>
  <c r="K1624" i="14" s="1"/>
  <c r="K1625" i="14" s="1"/>
  <c r="K1626" i="14" s="1"/>
  <c r="K1627" i="14" s="1"/>
  <c r="K1628" i="14" s="1"/>
  <c r="K1629" i="14" s="1"/>
  <c r="K1630" i="14" s="1"/>
  <c r="K1631" i="14" s="1"/>
  <c r="K1632" i="14" s="1"/>
  <c r="K1633" i="14" s="1"/>
  <c r="K1634" i="14" s="1"/>
  <c r="K1635" i="14" s="1"/>
  <c r="K1636" i="14" s="1"/>
  <c r="K1637" i="14" s="1"/>
  <c r="K1638" i="14" s="1"/>
  <c r="K1639" i="14" s="1"/>
  <c r="K1640" i="14" s="1"/>
  <c r="K1641" i="14" s="1"/>
  <c r="K1642" i="14" s="1"/>
  <c r="K1643" i="14" s="1"/>
  <c r="K1644" i="14" s="1"/>
  <c r="K1645" i="14" s="1"/>
  <c r="K1646" i="14" s="1"/>
  <c r="K1647" i="14" s="1"/>
  <c r="K1648" i="14" s="1"/>
  <c r="K1649" i="14" s="1"/>
  <c r="K1650" i="14" s="1"/>
  <c r="K1651" i="14" s="1"/>
  <c r="K1652" i="14" s="1"/>
  <c r="K1653" i="14" s="1"/>
  <c r="K1654" i="14" s="1"/>
  <c r="K1655" i="14" s="1"/>
  <c r="K1656" i="14" s="1"/>
  <c r="K1657" i="14" s="1"/>
  <c r="K1658" i="14" s="1"/>
  <c r="K1659" i="14" s="1"/>
  <c r="K1660" i="14" s="1"/>
  <c r="K1661" i="14" s="1"/>
  <c r="K1662" i="14" s="1"/>
  <c r="K1663" i="14" s="1"/>
  <c r="K1664" i="14" s="1"/>
  <c r="K1665" i="14" s="1"/>
  <c r="K1666" i="14" s="1"/>
  <c r="K1667" i="14" s="1"/>
  <c r="K1668" i="14" s="1"/>
  <c r="K1669" i="14" s="1"/>
  <c r="K1670" i="14" s="1"/>
  <c r="K1671" i="14" s="1"/>
  <c r="K1672" i="14" s="1"/>
  <c r="K1673" i="14" s="1"/>
  <c r="K1674" i="14" s="1"/>
  <c r="K1675" i="14" s="1"/>
  <c r="K1676" i="14" s="1"/>
  <c r="K1677" i="14" s="1"/>
  <c r="K1678" i="14" s="1"/>
  <c r="K1679" i="14" s="1"/>
  <c r="K1680" i="14" s="1"/>
  <c r="K1681" i="14" s="1"/>
  <c r="K1682" i="14" s="1"/>
  <c r="K1683" i="14" s="1"/>
  <c r="K1684" i="14" s="1"/>
  <c r="K1685" i="14" s="1"/>
  <c r="K1686" i="14" s="1"/>
  <c r="K1687" i="14" s="1"/>
  <c r="K1688" i="14" s="1"/>
  <c r="K1689" i="14" s="1"/>
  <c r="K1690" i="14" s="1"/>
  <c r="K1691" i="14" s="1"/>
  <c r="K1692" i="14" s="1"/>
  <c r="K1693" i="14" s="1"/>
  <c r="K1694" i="14" s="1"/>
  <c r="K1695" i="14" s="1"/>
  <c r="K1696" i="14" s="1"/>
  <c r="K1697" i="14" s="1"/>
  <c r="K1698" i="14" s="1"/>
  <c r="K1699" i="14" s="1"/>
  <c r="K1700" i="14" s="1"/>
  <c r="K1701" i="14" s="1"/>
  <c r="K1702" i="14" s="1"/>
  <c r="K1703" i="14" s="1"/>
  <c r="K1704" i="14" s="1"/>
  <c r="K1705" i="14" s="1"/>
  <c r="K1706" i="14" s="1"/>
  <c r="K1707" i="14" s="1"/>
  <c r="K1708" i="14" s="1"/>
  <c r="K1709" i="14" s="1"/>
  <c r="K1710" i="14" s="1"/>
  <c r="K1711" i="14" s="1"/>
  <c r="K1712" i="14" s="1"/>
  <c r="K1713" i="14" s="1"/>
  <c r="K1714" i="14" s="1"/>
  <c r="K1715" i="14" s="1"/>
  <c r="K1716" i="14" s="1"/>
  <c r="K1717" i="14" s="1"/>
  <c r="K1718" i="14" s="1"/>
  <c r="K1719" i="14" s="1"/>
  <c r="K1720" i="14" s="1"/>
  <c r="K1721" i="14" s="1"/>
  <c r="K1722" i="14" s="1"/>
  <c r="K1723" i="14" s="1"/>
  <c r="K1724" i="14" s="1"/>
  <c r="K1725" i="14" s="1"/>
  <c r="K1726" i="14" s="1"/>
  <c r="K1727" i="14" s="1"/>
  <c r="K1728" i="14" s="1"/>
  <c r="K1729" i="14" s="1"/>
  <c r="K1730" i="14" s="1"/>
  <c r="K1731" i="14" s="1"/>
  <c r="K1732" i="14" s="1"/>
  <c r="K1733" i="14" s="1"/>
  <c r="K1734" i="14" s="1"/>
  <c r="K1735" i="14" s="1"/>
  <c r="K1736" i="14" s="1"/>
  <c r="K1737" i="14" s="1"/>
  <c r="K1738" i="14" s="1"/>
  <c r="K1739" i="14" s="1"/>
  <c r="K1740" i="14" s="1"/>
  <c r="K1741" i="14" s="1"/>
  <c r="K1742" i="14" s="1"/>
  <c r="K1743" i="14" s="1"/>
  <c r="K1744" i="14" s="1"/>
  <c r="K1745" i="14" s="1"/>
  <c r="K1746" i="14" s="1"/>
  <c r="K1747" i="14" s="1"/>
  <c r="K1748" i="14" s="1"/>
  <c r="K1749" i="14" s="1"/>
  <c r="K1750" i="14" s="1"/>
  <c r="K1751" i="14" s="1"/>
  <c r="K1752" i="14" s="1"/>
  <c r="K1753" i="14" s="1"/>
  <c r="K1754" i="14" s="1"/>
  <c r="K1755" i="14" s="1"/>
  <c r="K1756" i="14" s="1"/>
  <c r="K1757" i="14" s="1"/>
  <c r="K1758" i="14" s="1"/>
  <c r="K1759" i="14" s="1"/>
  <c r="K1760" i="14" s="1"/>
  <c r="K1761" i="14" s="1"/>
  <c r="K1762" i="14" s="1"/>
  <c r="K1763" i="14" s="1"/>
  <c r="K1764" i="14" s="1"/>
  <c r="K1765" i="14" s="1"/>
  <c r="K1766" i="14" s="1"/>
  <c r="K1767" i="14" s="1"/>
  <c r="K1768" i="14" s="1"/>
  <c r="K1769" i="14" s="1"/>
  <c r="K1770" i="14" s="1"/>
  <c r="K1771" i="14" s="1"/>
  <c r="K1772" i="14" s="1"/>
  <c r="K1773" i="14" s="1"/>
  <c r="K1774" i="14" s="1"/>
  <c r="K1775" i="14" s="1"/>
  <c r="K1776" i="14" s="1"/>
  <c r="K1777" i="14" s="1"/>
  <c r="K1778" i="14" s="1"/>
  <c r="K1779" i="14" s="1"/>
  <c r="K1780" i="14" s="1"/>
  <c r="K1781" i="14" s="1"/>
  <c r="K1782" i="14" s="1"/>
  <c r="K1783" i="14" s="1"/>
  <c r="K1784" i="14" s="1"/>
  <c r="K1785" i="14" s="1"/>
  <c r="K1786" i="14" s="1"/>
  <c r="K1787" i="14" s="1"/>
  <c r="K1788" i="14" s="1"/>
  <c r="K1789" i="14" s="1"/>
  <c r="K1790" i="14" s="1"/>
  <c r="K1791" i="14" s="1"/>
  <c r="K1792" i="14" s="1"/>
  <c r="K1793" i="14" s="1"/>
  <c r="K1794" i="14" s="1"/>
  <c r="K1795" i="14" s="1"/>
  <c r="K1796" i="14" s="1"/>
  <c r="K1797" i="14" s="1"/>
  <c r="K1798" i="14" s="1"/>
  <c r="K1799" i="14" s="1"/>
  <c r="K1800" i="14" s="1"/>
  <c r="K1801" i="14" s="1"/>
  <c r="K1802" i="14" s="1"/>
  <c r="K1803" i="14" s="1"/>
  <c r="K1804" i="14" s="1"/>
  <c r="K1805" i="14" s="1"/>
  <c r="K1806" i="14" s="1"/>
  <c r="K1807" i="14" s="1"/>
  <c r="K1808" i="14" s="1"/>
  <c r="K1809" i="14" s="1"/>
  <c r="K1810" i="14" s="1"/>
  <c r="K1811" i="14" s="1"/>
  <c r="K1812" i="14" s="1"/>
  <c r="K1813" i="14" s="1"/>
  <c r="K1814" i="14" s="1"/>
  <c r="K1815" i="14" s="1"/>
  <c r="K1816" i="14" s="1"/>
  <c r="K1817" i="14" s="1"/>
  <c r="K1818" i="14" s="1"/>
  <c r="K1819" i="14" s="1"/>
  <c r="K1820" i="14" s="1"/>
  <c r="K1821" i="14" s="1"/>
  <c r="K1822" i="14" s="1"/>
  <c r="K1823" i="14" s="1"/>
  <c r="K1824" i="14" s="1"/>
  <c r="K1825" i="14" s="1"/>
  <c r="K1826" i="14" s="1"/>
  <c r="K1827" i="14" s="1"/>
  <c r="K1828" i="14" s="1"/>
  <c r="K1829" i="14" s="1"/>
  <c r="K1830" i="14" s="1"/>
  <c r="K1831" i="14" s="1"/>
  <c r="K1832" i="14" s="1"/>
  <c r="K1833" i="14" s="1"/>
  <c r="K1834" i="14" s="1"/>
  <c r="K1835" i="14" s="1"/>
  <c r="K1836" i="14" s="1"/>
  <c r="K1837" i="14" s="1"/>
  <c r="K1838" i="14" s="1"/>
  <c r="K1839" i="14" s="1"/>
  <c r="K1840" i="14" s="1"/>
  <c r="K1841" i="14" s="1"/>
  <c r="K1842" i="14" s="1"/>
  <c r="K1843" i="14" s="1"/>
  <c r="K1844" i="14" s="1"/>
  <c r="K1845" i="14" s="1"/>
  <c r="K1846" i="14" s="1"/>
  <c r="K1847" i="14" s="1"/>
  <c r="K1848" i="14" s="1"/>
  <c r="K1849" i="14" s="1"/>
  <c r="K1850" i="14" s="1"/>
  <c r="K1851" i="14" s="1"/>
  <c r="K1852" i="14" s="1"/>
  <c r="K1853" i="14" s="1"/>
  <c r="K1854" i="14" s="1"/>
  <c r="K1855" i="14" s="1"/>
  <c r="K1856" i="14" s="1"/>
  <c r="K1857" i="14" s="1"/>
  <c r="K1858" i="14" s="1"/>
  <c r="K1859" i="14" s="1"/>
  <c r="K1860" i="14" s="1"/>
  <c r="K1861" i="14" s="1"/>
  <c r="K1862" i="14" s="1"/>
  <c r="K1863" i="14" s="1"/>
  <c r="K1864" i="14" s="1"/>
  <c r="K1865" i="14" s="1"/>
  <c r="K1866" i="14" s="1"/>
  <c r="K1867" i="14" s="1"/>
  <c r="K1868" i="14" s="1"/>
  <c r="K1869" i="14" s="1"/>
  <c r="K1870" i="14" s="1"/>
  <c r="K1871" i="14" s="1"/>
  <c r="K1872" i="14" s="1"/>
  <c r="K1873" i="14" s="1"/>
  <c r="K1874" i="14" s="1"/>
  <c r="K1875" i="14" s="1"/>
  <c r="K1876" i="14" s="1"/>
  <c r="K1877" i="14" s="1"/>
  <c r="K1878" i="14" s="1"/>
  <c r="K1879" i="14" s="1"/>
  <c r="K1880" i="14" s="1"/>
  <c r="K1881" i="14" s="1"/>
  <c r="K1882" i="14" s="1"/>
  <c r="K1883" i="14" s="1"/>
  <c r="K1884" i="14" s="1"/>
  <c r="K1885" i="14" s="1"/>
  <c r="K1886" i="14" s="1"/>
  <c r="K1887" i="14" s="1"/>
  <c r="K1888" i="14" s="1"/>
  <c r="K1889" i="14" s="1"/>
  <c r="K1890" i="14" s="1"/>
  <c r="K1891" i="14" s="1"/>
  <c r="K1892" i="14" s="1"/>
  <c r="K1893" i="14" s="1"/>
  <c r="K1894" i="14" s="1"/>
  <c r="K1895" i="14" s="1"/>
  <c r="K1896" i="14" s="1"/>
  <c r="K1897" i="14" s="1"/>
  <c r="K1898" i="14" s="1"/>
  <c r="K1899" i="14" s="1"/>
  <c r="K1900" i="14" s="1"/>
  <c r="K1901" i="14" s="1"/>
  <c r="K1902" i="14" s="1"/>
  <c r="K1903" i="14" s="1"/>
  <c r="K1904" i="14" s="1"/>
  <c r="K1905" i="14" s="1"/>
  <c r="K1906" i="14" s="1"/>
  <c r="K1907" i="14" s="1"/>
  <c r="K1908" i="14" s="1"/>
  <c r="K1909" i="14" s="1"/>
  <c r="K1910" i="14" s="1"/>
  <c r="K1911" i="14" s="1"/>
  <c r="K1912" i="14" s="1"/>
  <c r="K1913" i="14" s="1"/>
  <c r="K1914" i="14" s="1"/>
  <c r="K1915" i="14" s="1"/>
  <c r="K1916" i="14" s="1"/>
  <c r="K1917" i="14" s="1"/>
  <c r="K1918" i="14" s="1"/>
  <c r="K1919" i="14" s="1"/>
  <c r="K1920" i="14" s="1"/>
  <c r="K1921" i="14" s="1"/>
  <c r="K1922" i="14" s="1"/>
  <c r="K1923" i="14" s="1"/>
  <c r="K1924" i="14" s="1"/>
  <c r="K1925" i="14" s="1"/>
  <c r="K1926" i="14" s="1"/>
  <c r="K1927" i="14" s="1"/>
  <c r="K1928" i="14" s="1"/>
  <c r="K1929" i="14" s="1"/>
  <c r="K1930" i="14" s="1"/>
  <c r="K1931" i="14" s="1"/>
  <c r="K1932" i="14" s="1"/>
  <c r="K1933" i="14" s="1"/>
  <c r="K1934" i="14" s="1"/>
  <c r="K1935" i="14" s="1"/>
  <c r="K1936" i="14" s="1"/>
  <c r="K1937" i="14" s="1"/>
  <c r="K1938" i="14" s="1"/>
  <c r="K1939" i="14" s="1"/>
  <c r="K1940" i="14" s="1"/>
  <c r="K1941" i="14" s="1"/>
  <c r="K1942" i="14" s="1"/>
  <c r="K1943" i="14" s="1"/>
  <c r="K1944" i="14" s="1"/>
  <c r="K1945" i="14" s="1"/>
  <c r="K1946" i="14" s="1"/>
  <c r="K1947" i="14" s="1"/>
  <c r="K1948" i="14" s="1"/>
  <c r="K1949" i="14" s="1"/>
  <c r="K1950" i="14" s="1"/>
  <c r="K1951" i="14" s="1"/>
  <c r="K1952" i="14" s="1"/>
  <c r="K1953" i="14" s="1"/>
  <c r="K1954" i="14" s="1"/>
  <c r="K1955" i="14" s="1"/>
  <c r="K1956" i="14" s="1"/>
  <c r="K1957" i="14" s="1"/>
  <c r="K1958" i="14" s="1"/>
  <c r="K1959" i="14" s="1"/>
  <c r="K1960" i="14" s="1"/>
  <c r="K1961" i="14" s="1"/>
  <c r="K1962" i="14" s="1"/>
  <c r="K1963" i="14" s="1"/>
  <c r="K1964" i="14" s="1"/>
  <c r="K1965" i="14" s="1"/>
  <c r="K1966" i="14" s="1"/>
  <c r="K1967" i="14" s="1"/>
  <c r="K1968" i="14" s="1"/>
  <c r="K1969" i="14" s="1"/>
  <c r="K1970" i="14" s="1"/>
  <c r="K1971" i="14" s="1"/>
  <c r="K1972" i="14" s="1"/>
  <c r="K1973" i="14" s="1"/>
  <c r="K1974" i="14" s="1"/>
  <c r="K1975" i="14" s="1"/>
  <c r="K1976" i="14" s="1"/>
  <c r="K1977" i="14" s="1"/>
  <c r="K1978" i="14" s="1"/>
  <c r="K1979" i="14" s="1"/>
  <c r="K1980" i="14" s="1"/>
  <c r="K1981" i="14" s="1"/>
  <c r="K1982" i="14" s="1"/>
  <c r="K1983" i="14" s="1"/>
  <c r="K1984" i="14" s="1"/>
  <c r="K1985" i="14" s="1"/>
  <c r="K1986" i="14" s="1"/>
  <c r="K1987" i="14" s="1"/>
  <c r="K1988" i="14" s="1"/>
  <c r="K1989" i="14" s="1"/>
  <c r="K1990" i="14" s="1"/>
  <c r="K1991" i="14" s="1"/>
  <c r="K1992" i="14" s="1"/>
  <c r="K1993" i="14" s="1"/>
  <c r="K1994" i="14" s="1"/>
  <c r="K1995" i="14" s="1"/>
  <c r="K1996" i="14" s="1"/>
  <c r="K1997" i="14" s="1"/>
  <c r="K1998" i="14" s="1"/>
  <c r="K1999" i="14" s="1"/>
  <c r="K2000" i="14" s="1"/>
  <c r="K2001" i="14" s="1"/>
  <c r="K2002" i="14" s="1"/>
  <c r="K2003" i="14" s="1"/>
  <c r="K2004" i="14" s="1"/>
  <c r="K2005" i="14" s="1"/>
  <c r="K2006" i="14" s="1"/>
  <c r="K2007" i="14" s="1"/>
  <c r="K2008" i="14" s="1"/>
  <c r="J9" i="14"/>
  <c r="J10" i="14"/>
  <c r="J11" i="14"/>
  <c r="J12" i="14"/>
  <c r="J13" i="14"/>
  <c r="J14" i="14"/>
  <c r="J15" i="14"/>
  <c r="J16" i="14"/>
  <c r="J17" i="14"/>
  <c r="J18" i="14"/>
  <c r="J19" i="14"/>
  <c r="J20" i="14"/>
  <c r="J21" i="14"/>
  <c r="J22" i="14"/>
  <c r="J23" i="14"/>
  <c r="J24" i="14"/>
  <c r="J25" i="14"/>
  <c r="J26" i="14"/>
  <c r="J27" i="14"/>
  <c r="J28" i="14"/>
  <c r="J29" i="14"/>
  <c r="J30" i="14"/>
  <c r="J31" i="14"/>
  <c r="J32" i="14"/>
  <c r="J33" i="14"/>
  <c r="J34" i="14"/>
  <c r="J35" i="14"/>
  <c r="J36" i="14"/>
  <c r="J37" i="14"/>
  <c r="J38" i="14"/>
  <c r="J39" i="14"/>
  <c r="J40" i="14"/>
  <c r="J41" i="14"/>
  <c r="J42" i="14"/>
  <c r="J43" i="14"/>
  <c r="J44" i="14"/>
  <c r="J45" i="14"/>
  <c r="J46" i="14"/>
  <c r="J47" i="14"/>
  <c r="J48" i="14"/>
  <c r="J49" i="14"/>
  <c r="J50" i="14"/>
  <c r="J51" i="14"/>
  <c r="J52" i="14"/>
  <c r="J53" i="14"/>
  <c r="J54" i="14"/>
  <c r="J55" i="14"/>
  <c r="J56" i="14"/>
  <c r="J57" i="14"/>
  <c r="J58" i="14"/>
  <c r="J59" i="14"/>
  <c r="J60" i="14"/>
  <c r="J61" i="14"/>
  <c r="J62" i="14"/>
  <c r="J63" i="14"/>
  <c r="J64" i="14"/>
  <c r="J65" i="14"/>
  <c r="J66" i="14"/>
  <c r="J67" i="14"/>
  <c r="J68" i="14"/>
  <c r="J69" i="14"/>
  <c r="J70" i="14"/>
  <c r="J71" i="14"/>
  <c r="J72" i="14"/>
  <c r="J73" i="14"/>
  <c r="J74" i="14"/>
  <c r="J75" i="14"/>
  <c r="J76" i="14"/>
  <c r="J77" i="14"/>
  <c r="J78" i="14"/>
  <c r="J79" i="14"/>
  <c r="J80" i="14"/>
  <c r="J81" i="14"/>
  <c r="J82" i="14"/>
  <c r="J83" i="14"/>
  <c r="J84" i="14"/>
  <c r="J85" i="14"/>
  <c r="J86" i="14"/>
  <c r="J87" i="14"/>
  <c r="J88" i="14"/>
  <c r="J89" i="14"/>
  <c r="J90" i="14"/>
  <c r="J91" i="14"/>
  <c r="J92" i="14"/>
  <c r="J93" i="14"/>
  <c r="J94" i="14"/>
  <c r="J95" i="14"/>
  <c r="J96" i="14"/>
  <c r="J97" i="14"/>
  <c r="J98" i="14"/>
  <c r="J99" i="14"/>
  <c r="J100" i="14"/>
  <c r="J101" i="14"/>
  <c r="J102" i="14"/>
  <c r="J103" i="14"/>
  <c r="J104" i="14"/>
  <c r="J105" i="14"/>
  <c r="J106" i="14"/>
  <c r="J107" i="14"/>
  <c r="J108" i="14"/>
  <c r="J109" i="14"/>
  <c r="J110" i="14"/>
  <c r="J111" i="14"/>
  <c r="J112" i="14"/>
  <c r="J113" i="14"/>
  <c r="J114" i="14"/>
  <c r="J115" i="14"/>
  <c r="J116" i="14"/>
  <c r="J117" i="14"/>
  <c r="J118" i="14"/>
  <c r="J119" i="14"/>
  <c r="J120" i="14"/>
  <c r="J121" i="14"/>
  <c r="J122" i="14"/>
  <c r="J123" i="14"/>
  <c r="J124" i="14"/>
  <c r="J125" i="14"/>
  <c r="J126" i="14"/>
  <c r="J127" i="14"/>
  <c r="J128" i="14"/>
  <c r="J129" i="14"/>
  <c r="J130" i="14"/>
  <c r="J131" i="14"/>
  <c r="J132" i="14"/>
  <c r="J133" i="14"/>
  <c r="J134" i="14"/>
  <c r="J135" i="14"/>
  <c r="J136" i="14"/>
  <c r="J137" i="14"/>
  <c r="J138" i="14"/>
  <c r="J139" i="14"/>
  <c r="J140" i="14"/>
  <c r="J141" i="14"/>
  <c r="J142" i="14"/>
  <c r="J143" i="14"/>
  <c r="J144" i="14"/>
  <c r="J145" i="14"/>
  <c r="J146" i="14"/>
  <c r="J147" i="14"/>
  <c r="J148" i="14"/>
  <c r="J149" i="14"/>
  <c r="J150" i="14"/>
  <c r="J151" i="14"/>
  <c r="J152" i="14"/>
  <c r="J153" i="14"/>
  <c r="J154" i="14"/>
  <c r="J155" i="14"/>
  <c r="J156" i="14"/>
  <c r="J157" i="14"/>
  <c r="J158" i="14"/>
  <c r="J159" i="14"/>
  <c r="J160" i="14"/>
  <c r="J161" i="14"/>
  <c r="J162" i="14"/>
  <c r="J163" i="14"/>
  <c r="J164" i="14"/>
  <c r="J165" i="14"/>
  <c r="J166" i="14"/>
  <c r="J167" i="14"/>
  <c r="J168" i="14"/>
  <c r="J169" i="14"/>
  <c r="J170" i="14"/>
  <c r="J171" i="14"/>
  <c r="J172" i="14"/>
  <c r="J173" i="14"/>
  <c r="J174" i="14"/>
  <c r="J175" i="14"/>
  <c r="J176" i="14"/>
  <c r="J177" i="14"/>
  <c r="J178" i="14"/>
  <c r="J179" i="14"/>
  <c r="J180" i="14"/>
  <c r="J181" i="14"/>
  <c r="J182" i="14"/>
  <c r="J183" i="14"/>
  <c r="J184" i="14"/>
  <c r="J185" i="14"/>
  <c r="J186" i="14"/>
  <c r="J187" i="14"/>
  <c r="J188" i="14"/>
  <c r="J189" i="14"/>
  <c r="J190" i="14"/>
  <c r="J191" i="14"/>
  <c r="J192" i="14"/>
  <c r="J193" i="14"/>
  <c r="J194" i="14"/>
  <c r="J195" i="14"/>
  <c r="J196" i="14"/>
  <c r="J197" i="14"/>
  <c r="J198" i="14"/>
  <c r="J199" i="14"/>
  <c r="J200" i="14"/>
  <c r="J201" i="14"/>
  <c r="J202" i="14"/>
  <c r="J203" i="14"/>
  <c r="J204" i="14"/>
  <c r="J205" i="14"/>
  <c r="J206" i="14"/>
  <c r="J207" i="14"/>
  <c r="J208" i="14"/>
  <c r="J209" i="14"/>
  <c r="J210" i="14"/>
  <c r="J211" i="14"/>
  <c r="J212" i="14"/>
  <c r="J213" i="14"/>
  <c r="J214" i="14"/>
  <c r="J215" i="14"/>
  <c r="J216" i="14"/>
  <c r="J217" i="14"/>
  <c r="J218" i="14"/>
  <c r="J219" i="14"/>
  <c r="J220" i="14"/>
  <c r="J221" i="14"/>
  <c r="J222" i="14"/>
  <c r="J223" i="14"/>
  <c r="J224" i="14"/>
  <c r="J225" i="14"/>
  <c r="J226" i="14"/>
  <c r="J227" i="14"/>
  <c r="J228" i="14"/>
  <c r="J229" i="14"/>
  <c r="J230" i="14"/>
  <c r="J231" i="14"/>
  <c r="J232" i="14"/>
  <c r="J233" i="14"/>
  <c r="J234" i="14"/>
  <c r="J235" i="14"/>
  <c r="J236" i="14"/>
  <c r="J237" i="14"/>
  <c r="J238" i="14"/>
  <c r="J239" i="14"/>
  <c r="J240" i="14"/>
  <c r="J241" i="14"/>
  <c r="J242" i="14"/>
  <c r="J243" i="14"/>
  <c r="J244" i="14"/>
  <c r="J245" i="14"/>
  <c r="J246" i="14"/>
  <c r="J247" i="14"/>
  <c r="J248" i="14"/>
  <c r="J249" i="14"/>
  <c r="J250" i="14"/>
  <c r="J251" i="14"/>
  <c r="J252" i="14"/>
  <c r="J253" i="14"/>
  <c r="J254" i="14"/>
  <c r="J255" i="14"/>
  <c r="J256" i="14"/>
  <c r="J257" i="14"/>
  <c r="J258" i="14"/>
  <c r="J259" i="14"/>
  <c r="J260" i="14"/>
  <c r="J261" i="14"/>
  <c r="J262" i="14"/>
  <c r="J263" i="14"/>
  <c r="J264" i="14"/>
  <c r="J265" i="14"/>
  <c r="J266" i="14"/>
  <c r="J267" i="14"/>
  <c r="J268" i="14"/>
  <c r="J269" i="14"/>
  <c r="J270" i="14"/>
  <c r="J271" i="14"/>
  <c r="J272" i="14"/>
  <c r="J273" i="14"/>
  <c r="J274" i="14"/>
  <c r="J275" i="14"/>
  <c r="J276" i="14"/>
  <c r="J277" i="14"/>
  <c r="J278" i="14"/>
  <c r="J279" i="14"/>
  <c r="J280" i="14"/>
  <c r="J281" i="14"/>
  <c r="J282" i="14"/>
  <c r="J283" i="14"/>
  <c r="J284" i="14"/>
  <c r="J285" i="14"/>
  <c r="J286" i="14"/>
  <c r="J287" i="14"/>
  <c r="J288" i="14"/>
  <c r="J289" i="14"/>
  <c r="J290" i="14"/>
  <c r="J291" i="14"/>
  <c r="J292" i="14"/>
  <c r="J293" i="14"/>
  <c r="J294" i="14"/>
  <c r="J295" i="14"/>
  <c r="J296" i="14"/>
  <c r="J297" i="14"/>
  <c r="J298" i="14"/>
  <c r="J299" i="14"/>
  <c r="J300" i="14"/>
  <c r="J301" i="14"/>
  <c r="J302" i="14"/>
  <c r="J303" i="14"/>
  <c r="J304" i="14"/>
  <c r="J305" i="14"/>
  <c r="J306" i="14"/>
  <c r="J307" i="14"/>
  <c r="J308" i="14"/>
  <c r="J309" i="14"/>
  <c r="J310" i="14"/>
  <c r="J311" i="14"/>
  <c r="J312" i="14"/>
  <c r="J313" i="14"/>
  <c r="J314" i="14"/>
  <c r="J315" i="14"/>
  <c r="J316" i="14"/>
  <c r="J317" i="14"/>
  <c r="J318" i="14"/>
  <c r="J319" i="14"/>
  <c r="J320" i="14"/>
  <c r="J321" i="14"/>
  <c r="J322" i="14"/>
  <c r="J323" i="14"/>
  <c r="J324" i="14"/>
  <c r="J325" i="14"/>
  <c r="J326" i="14"/>
  <c r="J327" i="14"/>
  <c r="J328" i="14"/>
  <c r="J329" i="14"/>
  <c r="J330" i="14"/>
  <c r="J331" i="14"/>
  <c r="J332" i="14"/>
  <c r="J333" i="14"/>
  <c r="J334" i="14"/>
  <c r="J335" i="14"/>
  <c r="J336" i="14"/>
  <c r="J337" i="14"/>
  <c r="J338" i="14"/>
  <c r="J339" i="14"/>
  <c r="J340" i="14"/>
  <c r="J341" i="14"/>
  <c r="J342" i="14"/>
  <c r="J343" i="14"/>
  <c r="J344" i="14"/>
  <c r="J345" i="14"/>
  <c r="J346" i="14"/>
  <c r="J347" i="14"/>
  <c r="J348" i="14"/>
  <c r="J349" i="14"/>
  <c r="J350" i="14"/>
  <c r="J351" i="14"/>
  <c r="J352" i="14"/>
  <c r="J353" i="14"/>
  <c r="J354" i="14"/>
  <c r="J355" i="14"/>
  <c r="J356" i="14"/>
  <c r="J357" i="14"/>
  <c r="J358" i="14"/>
  <c r="J359" i="14"/>
  <c r="J360" i="14"/>
  <c r="J361" i="14"/>
  <c r="J362" i="14"/>
  <c r="J363" i="14"/>
  <c r="J364" i="14"/>
  <c r="J365" i="14"/>
  <c r="J366" i="14"/>
  <c r="J367" i="14"/>
  <c r="J368" i="14"/>
  <c r="J369" i="14"/>
  <c r="J370" i="14"/>
  <c r="J371" i="14"/>
  <c r="J372" i="14"/>
  <c r="J373" i="14"/>
  <c r="J374" i="14"/>
  <c r="J375" i="14"/>
  <c r="J376" i="14"/>
  <c r="J377" i="14"/>
  <c r="J378" i="14"/>
  <c r="J379" i="14"/>
  <c r="J380" i="14"/>
  <c r="J381" i="14"/>
  <c r="J382" i="14"/>
  <c r="J383" i="14"/>
  <c r="J384" i="14"/>
  <c r="J385" i="14"/>
  <c r="J386" i="14"/>
  <c r="J387" i="14"/>
  <c r="J388" i="14"/>
  <c r="J389" i="14"/>
  <c r="J390" i="14"/>
  <c r="J391" i="14"/>
  <c r="J392" i="14"/>
  <c r="J393" i="14"/>
  <c r="J394" i="14"/>
  <c r="J395" i="14"/>
  <c r="J396" i="14"/>
  <c r="J397" i="14"/>
  <c r="J398" i="14"/>
  <c r="J399" i="14"/>
  <c r="J400" i="14"/>
  <c r="J401" i="14"/>
  <c r="J402" i="14"/>
  <c r="J403" i="14"/>
  <c r="J404" i="14"/>
  <c r="J405" i="14"/>
  <c r="J406" i="14"/>
  <c r="J407" i="14"/>
  <c r="J408" i="14"/>
  <c r="J409" i="14"/>
  <c r="J410" i="14"/>
  <c r="J411" i="14"/>
  <c r="J412" i="14"/>
  <c r="J413" i="14"/>
  <c r="J414" i="14"/>
  <c r="J415" i="14"/>
  <c r="J416" i="14"/>
  <c r="J417" i="14"/>
  <c r="J418" i="14"/>
  <c r="J419" i="14"/>
  <c r="J420" i="14"/>
  <c r="J421" i="14"/>
  <c r="J422" i="14"/>
  <c r="J423" i="14"/>
  <c r="J424" i="14"/>
  <c r="J425" i="14"/>
  <c r="J426" i="14"/>
  <c r="J427" i="14"/>
  <c r="J428" i="14"/>
  <c r="J429" i="14"/>
  <c r="J430" i="14"/>
  <c r="J431" i="14"/>
  <c r="J432" i="14"/>
  <c r="J433" i="14"/>
  <c r="J434" i="14"/>
  <c r="J435" i="14"/>
  <c r="J436" i="14"/>
  <c r="J437" i="14"/>
  <c r="J438" i="14"/>
  <c r="J439" i="14"/>
  <c r="J440" i="14"/>
  <c r="J441" i="14"/>
  <c r="J442" i="14"/>
  <c r="J443" i="14"/>
  <c r="J444" i="14"/>
  <c r="J445" i="14"/>
  <c r="J446" i="14"/>
  <c r="J447" i="14"/>
  <c r="J448" i="14"/>
  <c r="J449" i="14"/>
  <c r="J450" i="14"/>
  <c r="J451" i="14"/>
  <c r="J452" i="14"/>
  <c r="J453" i="14"/>
  <c r="J454" i="14"/>
  <c r="J455" i="14"/>
  <c r="J456" i="14"/>
  <c r="J457" i="14"/>
  <c r="J458" i="14"/>
  <c r="J459" i="14"/>
  <c r="J460" i="14"/>
  <c r="J461" i="14"/>
  <c r="J462" i="14"/>
  <c r="J463" i="14"/>
  <c r="J464" i="14"/>
  <c r="J465" i="14"/>
  <c r="J466" i="14"/>
  <c r="J467" i="14"/>
  <c r="J468" i="14"/>
  <c r="J469" i="14"/>
  <c r="J470" i="14"/>
  <c r="J471" i="14"/>
  <c r="J472" i="14"/>
  <c r="J473" i="14"/>
  <c r="J474" i="14"/>
  <c r="J475" i="14"/>
  <c r="J476" i="14"/>
  <c r="J477" i="14"/>
  <c r="J478" i="14"/>
  <c r="J479" i="14"/>
  <c r="J480" i="14"/>
  <c r="J481" i="14"/>
  <c r="J482" i="14"/>
  <c r="J483" i="14"/>
  <c r="J484" i="14"/>
  <c r="J485" i="14"/>
  <c r="J486" i="14"/>
  <c r="J487" i="14"/>
  <c r="J488" i="14"/>
  <c r="J489" i="14"/>
  <c r="J490" i="14"/>
  <c r="J491" i="14"/>
  <c r="J492" i="14"/>
  <c r="J493" i="14"/>
  <c r="J494" i="14"/>
  <c r="J495" i="14"/>
  <c r="J496" i="14"/>
  <c r="J497" i="14"/>
  <c r="J498" i="14"/>
  <c r="J499" i="14"/>
  <c r="J500" i="14"/>
  <c r="J501" i="14"/>
  <c r="J502" i="14"/>
  <c r="J503" i="14"/>
  <c r="J504" i="14"/>
  <c r="J505" i="14"/>
  <c r="J506" i="14"/>
  <c r="J507" i="14"/>
  <c r="J508" i="14"/>
  <c r="J509" i="14"/>
  <c r="J510" i="14"/>
  <c r="J511" i="14"/>
  <c r="J512" i="14"/>
  <c r="J513" i="14"/>
  <c r="J514" i="14"/>
  <c r="J515" i="14"/>
  <c r="J516" i="14"/>
  <c r="J517" i="14"/>
  <c r="J518" i="14"/>
  <c r="J519" i="14"/>
  <c r="J520" i="14"/>
  <c r="J521" i="14"/>
  <c r="J522" i="14"/>
  <c r="J523" i="14"/>
  <c r="J524" i="14"/>
  <c r="J525" i="14"/>
  <c r="J526" i="14"/>
  <c r="J527" i="14"/>
  <c r="J528" i="14"/>
  <c r="J529" i="14"/>
  <c r="J530" i="14"/>
  <c r="J531" i="14"/>
  <c r="J532" i="14"/>
  <c r="J533" i="14"/>
  <c r="J534" i="14"/>
  <c r="J535" i="14"/>
  <c r="J536" i="14"/>
  <c r="J537" i="14"/>
  <c r="J538" i="14"/>
  <c r="J539" i="14"/>
  <c r="J540" i="14"/>
  <c r="J541" i="14"/>
  <c r="J542" i="14"/>
  <c r="J543" i="14"/>
  <c r="J544" i="14"/>
  <c r="J545" i="14"/>
  <c r="J546" i="14"/>
  <c r="J547" i="14"/>
  <c r="J548" i="14"/>
  <c r="J549" i="14"/>
  <c r="J550" i="14"/>
  <c r="J551" i="14"/>
  <c r="J552" i="14"/>
  <c r="J553" i="14"/>
  <c r="J554" i="14"/>
  <c r="J555" i="14"/>
  <c r="J556" i="14"/>
  <c r="J557" i="14"/>
  <c r="J558" i="14"/>
  <c r="J559" i="14"/>
  <c r="J560" i="14"/>
  <c r="J561" i="14"/>
  <c r="J562" i="14"/>
  <c r="J563" i="14"/>
  <c r="J564" i="14"/>
  <c r="J565" i="14"/>
  <c r="J566" i="14"/>
  <c r="J567" i="14"/>
  <c r="J568" i="14"/>
  <c r="J569" i="14"/>
  <c r="J570" i="14"/>
  <c r="J571" i="14"/>
  <c r="J572" i="14"/>
  <c r="J573" i="14"/>
  <c r="J574" i="14"/>
  <c r="J575" i="14"/>
  <c r="J576" i="14"/>
  <c r="J577" i="14"/>
  <c r="J578" i="14"/>
  <c r="J579" i="14"/>
  <c r="J580" i="14"/>
  <c r="J581" i="14"/>
  <c r="J582" i="14"/>
  <c r="J583" i="14"/>
  <c r="J584" i="14"/>
  <c r="J585" i="14"/>
  <c r="J586" i="14"/>
  <c r="J587" i="14"/>
  <c r="J588" i="14"/>
  <c r="J589" i="14"/>
  <c r="J590" i="14"/>
  <c r="J591" i="14"/>
  <c r="J592" i="14"/>
  <c r="J593" i="14"/>
  <c r="J594" i="14"/>
  <c r="J595" i="14"/>
  <c r="J596" i="14"/>
  <c r="J597" i="14"/>
  <c r="J598" i="14"/>
  <c r="J599" i="14"/>
  <c r="J600" i="14"/>
  <c r="J601" i="14"/>
  <c r="J602" i="14"/>
  <c r="J603" i="14"/>
  <c r="J604" i="14"/>
  <c r="J605" i="14"/>
  <c r="J606" i="14"/>
  <c r="J607" i="14"/>
  <c r="J608" i="14"/>
  <c r="J609" i="14"/>
  <c r="J610" i="14"/>
  <c r="J611" i="14"/>
  <c r="J612" i="14"/>
  <c r="J613" i="14"/>
  <c r="J614" i="14"/>
  <c r="J615" i="14"/>
  <c r="J616" i="14"/>
  <c r="J617" i="14"/>
  <c r="J618" i="14"/>
  <c r="J619" i="14"/>
  <c r="J620" i="14"/>
  <c r="J621" i="14"/>
  <c r="J622" i="14"/>
  <c r="J623" i="14"/>
  <c r="J624" i="14"/>
  <c r="J625" i="14"/>
  <c r="J626" i="14"/>
  <c r="J627" i="14"/>
  <c r="J628" i="14"/>
  <c r="J629" i="14"/>
  <c r="J630" i="14"/>
  <c r="J631" i="14"/>
  <c r="J632" i="14"/>
  <c r="J633" i="14"/>
  <c r="J634" i="14"/>
  <c r="J635" i="14"/>
  <c r="J636" i="14"/>
  <c r="J637" i="14"/>
  <c r="J638" i="14"/>
  <c r="J639" i="14"/>
  <c r="J640" i="14"/>
  <c r="J641" i="14"/>
  <c r="J642" i="14"/>
  <c r="J643" i="14"/>
  <c r="J644" i="14"/>
  <c r="J645" i="14"/>
  <c r="J646" i="14"/>
  <c r="J647" i="14"/>
  <c r="J648" i="14"/>
  <c r="J649" i="14"/>
  <c r="J650" i="14"/>
  <c r="J651" i="14"/>
  <c r="J652" i="14"/>
  <c r="J653" i="14"/>
  <c r="J654" i="14"/>
  <c r="J655" i="14"/>
  <c r="J656" i="14"/>
  <c r="J657" i="14"/>
  <c r="J658" i="14"/>
  <c r="J659" i="14"/>
  <c r="J660" i="14"/>
  <c r="J661" i="14"/>
  <c r="J662" i="14"/>
  <c r="J663" i="14"/>
  <c r="J664" i="14"/>
  <c r="J665" i="14"/>
  <c r="J666" i="14"/>
  <c r="J667" i="14"/>
  <c r="J668" i="14"/>
  <c r="J669" i="14"/>
  <c r="J670" i="14"/>
  <c r="J671" i="14"/>
  <c r="J672" i="14"/>
  <c r="J673" i="14"/>
  <c r="J674" i="14"/>
  <c r="J675" i="14"/>
  <c r="J676" i="14"/>
  <c r="J677" i="14"/>
  <c r="J678" i="14"/>
  <c r="J679" i="14"/>
  <c r="J680" i="14"/>
  <c r="J681" i="14"/>
  <c r="J682" i="14"/>
  <c r="J683" i="14"/>
  <c r="J684" i="14"/>
  <c r="J685" i="14"/>
  <c r="J686" i="14"/>
  <c r="J687" i="14"/>
  <c r="J688" i="14"/>
  <c r="J689" i="14"/>
  <c r="J690" i="14"/>
  <c r="J691" i="14"/>
  <c r="J692" i="14"/>
  <c r="J693" i="14"/>
  <c r="J694" i="14"/>
  <c r="J695" i="14"/>
  <c r="J696" i="14"/>
  <c r="J697" i="14"/>
  <c r="J698" i="14"/>
  <c r="J699" i="14"/>
  <c r="J700" i="14"/>
  <c r="J701" i="14"/>
  <c r="J702" i="14"/>
  <c r="J703" i="14"/>
  <c r="J704" i="14"/>
  <c r="J705" i="14"/>
  <c r="J706" i="14"/>
  <c r="J707" i="14"/>
  <c r="J708" i="14"/>
  <c r="J709" i="14"/>
  <c r="J710" i="14"/>
  <c r="J711" i="14"/>
  <c r="J712" i="14"/>
  <c r="J713" i="14"/>
  <c r="J714" i="14"/>
  <c r="J715" i="14"/>
  <c r="J716" i="14"/>
  <c r="J717" i="14"/>
  <c r="J718" i="14"/>
  <c r="J719" i="14"/>
  <c r="J720" i="14"/>
  <c r="J721" i="14"/>
  <c r="J722" i="14"/>
  <c r="J723" i="14"/>
  <c r="J724" i="14"/>
  <c r="J725" i="14"/>
  <c r="J726" i="14"/>
  <c r="J727" i="14"/>
  <c r="J728" i="14"/>
  <c r="J729" i="14"/>
  <c r="J730" i="14"/>
  <c r="J731" i="14"/>
  <c r="J732" i="14"/>
  <c r="J733" i="14"/>
  <c r="J734" i="14"/>
  <c r="J735" i="14"/>
  <c r="J736" i="14"/>
  <c r="J737" i="14"/>
  <c r="J738" i="14"/>
  <c r="J739" i="14"/>
  <c r="J740" i="14"/>
  <c r="J741" i="14"/>
  <c r="J742" i="14"/>
  <c r="J743" i="14"/>
  <c r="J744" i="14"/>
  <c r="J745" i="14"/>
  <c r="J746" i="14"/>
  <c r="J747" i="14"/>
  <c r="J748" i="14"/>
  <c r="J749" i="14"/>
  <c r="J750" i="14"/>
  <c r="J751" i="14"/>
  <c r="J752" i="14"/>
  <c r="J753" i="14"/>
  <c r="J754" i="14"/>
  <c r="J755" i="14"/>
  <c r="J756" i="14"/>
  <c r="J757" i="14"/>
  <c r="J758" i="14"/>
  <c r="J759" i="14"/>
  <c r="J760" i="14"/>
  <c r="J761" i="14"/>
  <c r="J762" i="14"/>
  <c r="J763" i="14"/>
  <c r="J764" i="14"/>
  <c r="J765" i="14"/>
  <c r="J766" i="14"/>
  <c r="J767" i="14"/>
  <c r="J768" i="14"/>
  <c r="J769" i="14"/>
  <c r="J770" i="14"/>
  <c r="J771" i="14"/>
  <c r="J772" i="14"/>
  <c r="J773" i="14"/>
  <c r="J774" i="14"/>
  <c r="J775" i="14"/>
  <c r="J776" i="14"/>
  <c r="J777" i="14"/>
  <c r="J778" i="14"/>
  <c r="J779" i="14"/>
  <c r="J780" i="14"/>
  <c r="J781" i="14"/>
  <c r="J782" i="14"/>
  <c r="J783" i="14"/>
  <c r="J784" i="14"/>
  <c r="J785" i="14"/>
  <c r="J786" i="14"/>
  <c r="J787" i="14"/>
  <c r="J788" i="14"/>
  <c r="J789" i="14"/>
  <c r="J790" i="14"/>
  <c r="J791" i="14"/>
  <c r="J792" i="14"/>
  <c r="J793" i="14"/>
  <c r="J794" i="14"/>
  <c r="J795" i="14"/>
  <c r="J796" i="14"/>
  <c r="J797" i="14"/>
  <c r="J798" i="14"/>
  <c r="J799" i="14"/>
  <c r="J800" i="14"/>
  <c r="J801" i="14"/>
  <c r="J802" i="14"/>
  <c r="J803" i="14"/>
  <c r="J804" i="14"/>
  <c r="J805" i="14"/>
  <c r="J806" i="14"/>
  <c r="J807" i="14"/>
  <c r="J808" i="14"/>
  <c r="J809" i="14"/>
  <c r="J810" i="14"/>
  <c r="J811" i="14"/>
  <c r="J812" i="14"/>
  <c r="J813" i="14"/>
  <c r="J814" i="14"/>
  <c r="J815" i="14"/>
  <c r="J816" i="14"/>
  <c r="J817" i="14"/>
  <c r="J818" i="14"/>
  <c r="J819" i="14"/>
  <c r="J820" i="14"/>
  <c r="J821" i="14"/>
  <c r="J822" i="14"/>
  <c r="J823" i="14"/>
  <c r="J824" i="14"/>
  <c r="J825" i="14"/>
  <c r="J826" i="14"/>
  <c r="J827" i="14"/>
  <c r="J828" i="14"/>
  <c r="J829" i="14"/>
  <c r="J830" i="14"/>
  <c r="J831" i="14"/>
  <c r="J832" i="14"/>
  <c r="J833" i="14"/>
  <c r="J834" i="14"/>
  <c r="J835" i="14"/>
  <c r="J836" i="14"/>
  <c r="J837" i="14"/>
  <c r="J838" i="14"/>
  <c r="J839" i="14"/>
  <c r="J840" i="14"/>
  <c r="J841" i="14"/>
  <c r="J842" i="14"/>
  <c r="J843" i="14"/>
  <c r="J844" i="14"/>
  <c r="J845" i="14"/>
  <c r="J846" i="14"/>
  <c r="J847" i="14"/>
  <c r="J848" i="14"/>
  <c r="J849" i="14"/>
  <c r="J850" i="14"/>
  <c r="J851" i="14"/>
  <c r="J852" i="14"/>
  <c r="J853" i="14"/>
  <c r="J854" i="14"/>
  <c r="J855" i="14"/>
  <c r="J856" i="14"/>
  <c r="J857" i="14"/>
  <c r="J858" i="14"/>
  <c r="J859" i="14"/>
  <c r="J860" i="14"/>
  <c r="J861" i="14"/>
  <c r="J862" i="14"/>
  <c r="J863" i="14"/>
  <c r="J864" i="14"/>
  <c r="J865" i="14"/>
  <c r="J866" i="14"/>
  <c r="J867" i="14"/>
  <c r="J868" i="14"/>
  <c r="J869" i="14"/>
  <c r="J870" i="14"/>
  <c r="J871" i="14"/>
  <c r="J872" i="14"/>
  <c r="J873" i="14"/>
  <c r="J874" i="14"/>
  <c r="J875" i="14"/>
  <c r="J876" i="14"/>
  <c r="J877" i="14"/>
  <c r="J878" i="14"/>
  <c r="J879" i="14"/>
  <c r="J880" i="14"/>
  <c r="J881" i="14"/>
  <c r="J882" i="14"/>
  <c r="J883" i="14"/>
  <c r="J884" i="14"/>
  <c r="J885" i="14"/>
  <c r="J886" i="14"/>
  <c r="J887" i="14"/>
  <c r="J888" i="14"/>
  <c r="J889" i="14"/>
  <c r="J890" i="14"/>
  <c r="J891" i="14"/>
  <c r="J892" i="14"/>
  <c r="J893" i="14"/>
  <c r="J894" i="14"/>
  <c r="J895" i="14"/>
  <c r="J896" i="14"/>
  <c r="J897" i="14"/>
  <c r="J898" i="14"/>
  <c r="J899" i="14"/>
  <c r="J900" i="14"/>
  <c r="J901" i="14"/>
  <c r="J902" i="14"/>
  <c r="J903" i="14"/>
  <c r="J904" i="14"/>
  <c r="J905" i="14"/>
  <c r="J906" i="14"/>
  <c r="J907" i="14"/>
  <c r="J908" i="14"/>
  <c r="J909" i="14"/>
  <c r="J910" i="14"/>
  <c r="J911" i="14"/>
  <c r="J912" i="14"/>
  <c r="J913" i="14"/>
  <c r="J914" i="14"/>
  <c r="J915" i="14"/>
  <c r="J916" i="14"/>
  <c r="J917" i="14"/>
  <c r="J918" i="14"/>
  <c r="J919" i="14"/>
  <c r="J920" i="14"/>
  <c r="J921" i="14"/>
  <c r="J922" i="14"/>
  <c r="J923" i="14"/>
  <c r="J924" i="14"/>
  <c r="J925" i="14"/>
  <c r="J926" i="14"/>
  <c r="J927" i="14"/>
  <c r="J928" i="14"/>
  <c r="J929" i="14"/>
  <c r="J930" i="14"/>
  <c r="J931" i="14"/>
  <c r="J932" i="14"/>
  <c r="J933" i="14"/>
  <c r="J934" i="14"/>
  <c r="J935" i="14"/>
  <c r="J936" i="14"/>
  <c r="J937" i="14"/>
  <c r="J938" i="14"/>
  <c r="J939" i="14"/>
  <c r="J940" i="14"/>
  <c r="J941" i="14"/>
  <c r="J942" i="14"/>
  <c r="J943" i="14"/>
  <c r="J944" i="14"/>
  <c r="J945" i="14"/>
  <c r="J946" i="14"/>
  <c r="J947" i="14"/>
  <c r="J948" i="14"/>
  <c r="J949" i="14"/>
  <c r="J950" i="14"/>
  <c r="J951" i="14"/>
  <c r="J952" i="14"/>
  <c r="J953" i="14"/>
  <c r="J954" i="14"/>
  <c r="J955" i="14"/>
  <c r="J956" i="14"/>
  <c r="J957" i="14"/>
  <c r="J958" i="14"/>
  <c r="J959" i="14"/>
  <c r="J960" i="14"/>
  <c r="J961" i="14"/>
  <c r="J962" i="14"/>
  <c r="J963" i="14"/>
  <c r="J964" i="14"/>
  <c r="J965" i="14"/>
  <c r="J966" i="14"/>
  <c r="J967" i="14"/>
  <c r="J968" i="14"/>
  <c r="J969" i="14"/>
  <c r="J970" i="14"/>
  <c r="J971" i="14"/>
  <c r="J972" i="14"/>
  <c r="J973" i="14"/>
  <c r="J974" i="14"/>
  <c r="J975" i="14"/>
  <c r="J976" i="14"/>
  <c r="J977" i="14"/>
  <c r="J978" i="14"/>
  <c r="J979" i="14"/>
  <c r="J980" i="14"/>
  <c r="J981" i="14"/>
  <c r="J982" i="14"/>
  <c r="J983" i="14"/>
  <c r="J984" i="14"/>
  <c r="J985" i="14"/>
  <c r="J986" i="14"/>
  <c r="J987" i="14"/>
  <c r="J988" i="14"/>
  <c r="J989" i="14"/>
  <c r="J990" i="14"/>
  <c r="J991" i="14"/>
  <c r="J992" i="14"/>
  <c r="J993" i="14"/>
  <c r="J994" i="14"/>
  <c r="J995" i="14"/>
  <c r="J996" i="14"/>
  <c r="J997" i="14"/>
  <c r="J998" i="14"/>
  <c r="J999" i="14"/>
  <c r="J1000" i="14"/>
  <c r="J1001" i="14"/>
  <c r="J1002" i="14"/>
  <c r="J1003" i="14"/>
  <c r="J1004" i="14"/>
  <c r="J1005" i="14"/>
  <c r="J1006" i="14"/>
  <c r="J1007" i="14"/>
  <c r="J1008" i="14"/>
  <c r="J1009" i="14"/>
  <c r="J1010" i="14"/>
  <c r="J1011" i="14"/>
  <c r="J1012" i="14"/>
  <c r="J1013" i="14"/>
  <c r="J1014" i="14"/>
  <c r="J1015" i="14"/>
  <c r="J1016" i="14"/>
  <c r="J1017" i="14"/>
  <c r="J1018" i="14"/>
  <c r="J1019" i="14"/>
  <c r="J1020" i="14"/>
  <c r="J1021" i="14"/>
  <c r="J1022" i="14"/>
  <c r="J1023" i="14"/>
  <c r="J1024" i="14"/>
  <c r="J1025" i="14"/>
  <c r="J1026" i="14"/>
  <c r="J1027" i="14"/>
  <c r="J1028" i="14"/>
  <c r="J1029" i="14"/>
  <c r="J1030" i="14"/>
  <c r="J1031" i="14"/>
  <c r="J1032" i="14"/>
  <c r="J1033" i="14"/>
  <c r="J1034" i="14"/>
  <c r="J1035" i="14"/>
  <c r="J1036" i="14"/>
  <c r="J1037" i="14"/>
  <c r="J1038" i="14"/>
  <c r="J1039" i="14"/>
  <c r="J1040" i="14"/>
  <c r="J1041" i="14"/>
  <c r="J1042" i="14"/>
  <c r="J1043" i="14"/>
  <c r="J1044" i="14"/>
  <c r="J1045" i="14"/>
  <c r="J1046" i="14"/>
  <c r="J1047" i="14"/>
  <c r="J1048" i="14"/>
  <c r="J1049" i="14"/>
  <c r="J1050" i="14"/>
  <c r="J1051" i="14"/>
  <c r="J1052" i="14"/>
  <c r="J1053" i="14"/>
  <c r="J1054" i="14"/>
  <c r="J1055" i="14"/>
  <c r="J1056" i="14"/>
  <c r="J1057" i="14"/>
  <c r="J1058" i="14"/>
  <c r="J1059" i="14"/>
  <c r="J1060" i="14"/>
  <c r="J1061" i="14"/>
  <c r="J1062" i="14"/>
  <c r="J1063" i="14"/>
  <c r="J1064" i="14"/>
  <c r="J1065" i="14"/>
  <c r="J1066" i="14"/>
  <c r="J1067" i="14"/>
  <c r="J1068" i="14"/>
  <c r="J1069" i="14"/>
  <c r="J1070" i="14"/>
  <c r="J1071" i="14"/>
  <c r="J1072" i="14"/>
  <c r="J1073" i="14"/>
  <c r="J1074" i="14"/>
  <c r="J1075" i="14"/>
  <c r="J1076" i="14"/>
  <c r="J1077" i="14"/>
  <c r="J1078" i="14"/>
  <c r="J1079" i="14"/>
  <c r="J1080" i="14"/>
  <c r="J1081" i="14"/>
  <c r="J1082" i="14"/>
  <c r="J1083" i="14"/>
  <c r="J1084" i="14"/>
  <c r="J1085" i="14"/>
  <c r="J1086" i="14"/>
  <c r="J1087" i="14"/>
  <c r="J1088" i="14"/>
  <c r="J1089" i="14"/>
  <c r="J1090" i="14"/>
  <c r="J1091" i="14"/>
  <c r="J1092" i="14"/>
  <c r="J1093" i="14"/>
  <c r="J1094" i="14"/>
  <c r="J1095" i="14"/>
  <c r="J1096" i="14"/>
  <c r="J1097" i="14"/>
  <c r="J1098" i="14"/>
  <c r="J1099" i="14"/>
  <c r="J1100" i="14"/>
  <c r="J1101" i="14"/>
  <c r="J1102" i="14"/>
  <c r="J1103" i="14"/>
  <c r="J1104" i="14"/>
  <c r="J1105" i="14"/>
  <c r="J1106" i="14"/>
  <c r="J1107" i="14"/>
  <c r="J1108" i="14"/>
  <c r="J1109" i="14"/>
  <c r="J1110" i="14"/>
  <c r="J1111" i="14"/>
  <c r="J1112" i="14"/>
  <c r="J1113" i="14"/>
  <c r="J1114" i="14"/>
  <c r="J1115" i="14"/>
  <c r="J1116" i="14"/>
  <c r="J1117" i="14"/>
  <c r="J1118" i="14"/>
  <c r="J1119" i="14"/>
  <c r="J1120" i="14"/>
  <c r="J1121" i="14"/>
  <c r="J1122" i="14"/>
  <c r="J1123" i="14"/>
  <c r="J1124" i="14"/>
  <c r="J1125" i="14"/>
  <c r="J1126" i="14"/>
  <c r="J1127" i="14"/>
  <c r="J1128" i="14"/>
  <c r="J1129" i="14"/>
  <c r="J1130" i="14"/>
  <c r="J1131" i="14"/>
  <c r="J1132" i="14"/>
  <c r="J1133" i="14"/>
  <c r="J1134" i="14"/>
  <c r="J1135" i="14"/>
  <c r="J1136" i="14"/>
  <c r="J1137" i="14"/>
  <c r="J1138" i="14"/>
  <c r="J1139" i="14"/>
  <c r="J1140" i="14"/>
  <c r="J1141" i="14"/>
  <c r="J1142" i="14"/>
  <c r="J1143" i="14"/>
  <c r="J1144" i="14"/>
  <c r="J1145" i="14"/>
  <c r="J1146" i="14"/>
  <c r="J1147" i="14"/>
  <c r="J1148" i="14"/>
  <c r="J1149" i="14"/>
  <c r="J1150" i="14"/>
  <c r="J1151" i="14"/>
  <c r="J1152" i="14"/>
  <c r="J1153" i="14"/>
  <c r="J1154" i="14"/>
  <c r="J1155" i="14"/>
  <c r="J1156" i="14"/>
  <c r="J1157" i="14"/>
  <c r="J1158" i="14"/>
  <c r="J1159" i="14"/>
  <c r="J1160" i="14"/>
  <c r="J1161" i="14"/>
  <c r="J1162" i="14"/>
  <c r="J1163" i="14"/>
  <c r="J1164" i="14"/>
  <c r="J1165" i="14"/>
  <c r="J1166" i="14"/>
  <c r="J1167" i="14"/>
  <c r="J1168" i="14"/>
  <c r="J1169" i="14"/>
  <c r="J1170" i="14"/>
  <c r="J1171" i="14"/>
  <c r="J1172" i="14"/>
  <c r="J1173" i="14"/>
  <c r="J1174" i="14"/>
  <c r="J1175" i="14"/>
  <c r="J1176" i="14"/>
  <c r="J1177" i="14"/>
  <c r="J1178" i="14"/>
  <c r="J1179" i="14"/>
  <c r="J1180" i="14"/>
  <c r="J1181" i="14"/>
  <c r="J1182" i="14"/>
  <c r="J1183" i="14"/>
  <c r="J1184" i="14"/>
  <c r="J1185" i="14"/>
  <c r="J1186" i="14"/>
  <c r="J1187" i="14"/>
  <c r="J1188" i="14"/>
  <c r="J1189" i="14"/>
  <c r="J1190" i="14"/>
  <c r="J1191" i="14"/>
  <c r="J1192" i="14"/>
  <c r="J1193" i="14"/>
  <c r="J1194" i="14"/>
  <c r="J1195" i="14"/>
  <c r="J1196" i="14"/>
  <c r="J1197" i="14"/>
  <c r="J1198" i="14"/>
  <c r="J1199" i="14"/>
  <c r="J1200" i="14"/>
  <c r="J1201" i="14"/>
  <c r="J1202" i="14"/>
  <c r="J1203" i="14"/>
  <c r="J1204" i="14"/>
  <c r="J1205" i="14"/>
  <c r="J1206" i="14"/>
  <c r="J1207" i="14"/>
  <c r="J1208" i="14"/>
  <c r="J1209" i="14"/>
  <c r="J1210" i="14"/>
  <c r="J1211" i="14"/>
  <c r="J1212" i="14"/>
  <c r="J1213" i="14"/>
  <c r="J1214" i="14"/>
  <c r="J1215" i="14"/>
  <c r="J1216" i="14"/>
  <c r="J1217" i="14"/>
  <c r="J1218" i="14"/>
  <c r="J1219" i="14"/>
  <c r="J1220" i="14"/>
  <c r="J1221" i="14"/>
  <c r="J1222" i="14"/>
  <c r="J1223" i="14"/>
  <c r="J1224" i="14"/>
  <c r="J1225" i="14"/>
  <c r="J1226" i="14"/>
  <c r="J1227" i="14"/>
  <c r="J1228" i="14"/>
  <c r="J1229" i="14"/>
  <c r="J1230" i="14"/>
  <c r="J1231" i="14"/>
  <c r="J1232" i="14"/>
  <c r="J1233" i="14"/>
  <c r="J1234" i="14"/>
  <c r="J1235" i="14"/>
  <c r="J1236" i="14"/>
  <c r="J1237" i="14"/>
  <c r="J1238" i="14"/>
  <c r="J1239" i="14"/>
  <c r="J1240" i="14"/>
  <c r="J1241" i="14"/>
  <c r="J1242" i="14"/>
  <c r="J1243" i="14"/>
  <c r="J1244" i="14"/>
  <c r="J1245" i="14"/>
  <c r="J1246" i="14"/>
  <c r="J1247" i="14"/>
  <c r="J1248" i="14"/>
  <c r="J1249" i="14"/>
  <c r="J1250" i="14"/>
  <c r="J1251" i="14"/>
  <c r="J1252" i="14"/>
  <c r="J1253" i="14"/>
  <c r="J1254" i="14"/>
  <c r="J1255" i="14"/>
  <c r="J1256" i="14"/>
  <c r="J1257" i="14"/>
  <c r="J1258" i="14"/>
  <c r="J1259" i="14"/>
  <c r="J1260" i="14"/>
  <c r="J1261" i="14"/>
  <c r="J1262" i="14"/>
  <c r="J1263" i="14"/>
  <c r="J1264" i="14"/>
  <c r="J1265" i="14"/>
  <c r="J1266" i="14"/>
  <c r="J1267" i="14"/>
  <c r="J1268" i="14"/>
  <c r="J1269" i="14"/>
  <c r="J1270" i="14"/>
  <c r="J1271" i="14"/>
  <c r="J1272" i="14"/>
  <c r="J1273" i="14"/>
  <c r="J1274" i="14"/>
  <c r="J1275" i="14"/>
  <c r="J1276" i="14"/>
  <c r="J1277" i="14"/>
  <c r="J1278" i="14"/>
  <c r="J1279" i="14"/>
  <c r="J1280" i="14"/>
  <c r="J1281" i="14"/>
  <c r="J1282" i="14"/>
  <c r="J1283" i="14"/>
  <c r="J1284" i="14"/>
  <c r="J1285" i="14"/>
  <c r="J1286" i="14"/>
  <c r="J1287" i="14"/>
  <c r="J1288" i="14"/>
  <c r="J1289" i="14"/>
  <c r="J1290" i="14"/>
  <c r="J1291" i="14"/>
  <c r="J1292" i="14"/>
  <c r="J1293" i="14"/>
  <c r="J1294" i="14"/>
  <c r="J1295" i="14"/>
  <c r="J1296" i="14"/>
  <c r="J1297" i="14"/>
  <c r="J1298" i="14"/>
  <c r="J1299" i="14"/>
  <c r="J1300" i="14"/>
  <c r="J1301" i="14"/>
  <c r="J1302" i="14"/>
  <c r="J1303" i="14"/>
  <c r="J1304" i="14"/>
  <c r="J1305" i="14"/>
  <c r="J1306" i="14"/>
  <c r="J1307" i="14"/>
  <c r="J1308" i="14"/>
  <c r="J1309" i="14"/>
  <c r="J1310" i="14"/>
  <c r="J1311" i="14"/>
  <c r="J1312" i="14"/>
  <c r="J1313" i="14"/>
  <c r="J1314" i="14"/>
  <c r="J1315" i="14"/>
  <c r="J1316" i="14"/>
  <c r="J1317" i="14"/>
  <c r="J1318" i="14"/>
  <c r="J1319" i="14"/>
  <c r="J1320" i="14"/>
  <c r="J1321" i="14"/>
  <c r="J1322" i="14"/>
  <c r="J1323" i="14"/>
  <c r="J1324" i="14"/>
  <c r="J1325" i="14"/>
  <c r="J1326" i="14"/>
  <c r="J1327" i="14"/>
  <c r="J1328" i="14"/>
  <c r="J1329" i="14"/>
  <c r="J1330" i="14"/>
  <c r="J1331" i="14"/>
  <c r="J1332" i="14"/>
  <c r="J1333" i="14"/>
  <c r="J1334" i="14"/>
  <c r="J1335" i="14"/>
  <c r="J1336" i="14"/>
  <c r="J1337" i="14"/>
  <c r="J1338" i="14"/>
  <c r="J1339" i="14"/>
  <c r="J1340" i="14"/>
  <c r="J1341" i="14"/>
  <c r="J1342" i="14"/>
  <c r="J1343" i="14"/>
  <c r="J1344" i="14"/>
  <c r="J1345" i="14"/>
  <c r="J1346" i="14"/>
  <c r="J1347" i="14"/>
  <c r="J1348" i="14"/>
  <c r="J1349" i="14"/>
  <c r="J1350" i="14"/>
  <c r="J1351" i="14"/>
  <c r="J1352" i="14"/>
  <c r="J1353" i="14"/>
  <c r="J1354" i="14"/>
  <c r="J1355" i="14"/>
  <c r="J1356" i="14"/>
  <c r="J1357" i="14"/>
  <c r="J1358" i="14"/>
  <c r="J1359" i="14"/>
  <c r="J1360" i="14"/>
  <c r="J1361" i="14"/>
  <c r="J1362" i="14"/>
  <c r="J1363" i="14"/>
  <c r="J1364" i="14"/>
  <c r="J1365" i="14"/>
  <c r="J1366" i="14"/>
  <c r="J1367" i="14"/>
  <c r="J1368" i="14"/>
  <c r="J1369" i="14"/>
  <c r="J1370" i="14"/>
  <c r="J1371" i="14"/>
  <c r="J1372" i="14"/>
  <c r="J1373" i="14"/>
  <c r="J1374" i="14"/>
  <c r="J1375" i="14"/>
  <c r="J1376" i="14"/>
  <c r="J1377" i="14"/>
  <c r="J1378" i="14"/>
  <c r="J1379" i="14"/>
  <c r="J1380" i="14"/>
  <c r="J1381" i="14"/>
  <c r="J1382" i="14"/>
  <c r="J1383" i="14"/>
  <c r="J1384" i="14"/>
  <c r="J1385" i="14"/>
  <c r="J1386" i="14"/>
  <c r="J1387" i="14"/>
  <c r="J1388" i="14"/>
  <c r="J1389" i="14"/>
  <c r="J1390" i="14"/>
  <c r="J1391" i="14"/>
  <c r="J1392" i="14"/>
  <c r="J1393" i="14"/>
  <c r="J1394" i="14"/>
  <c r="J1395" i="14"/>
  <c r="J1396" i="14"/>
  <c r="J1397" i="14"/>
  <c r="J1398" i="14"/>
  <c r="J1399" i="14"/>
  <c r="J1400" i="14"/>
  <c r="J1401" i="14"/>
  <c r="J1402" i="14"/>
  <c r="J1403" i="14"/>
  <c r="J1404" i="14"/>
  <c r="J1405" i="14"/>
  <c r="J1406" i="14"/>
  <c r="J1407" i="14"/>
  <c r="J1408" i="14"/>
  <c r="J1409" i="14"/>
  <c r="J1410" i="14"/>
  <c r="J1411" i="14"/>
  <c r="J1412" i="14"/>
  <c r="J1413" i="14"/>
  <c r="J1414" i="14"/>
  <c r="J1415" i="14"/>
  <c r="J1416" i="14"/>
  <c r="J1417" i="14"/>
  <c r="J1418" i="14"/>
  <c r="J1419" i="14"/>
  <c r="J1420" i="14"/>
  <c r="J1421" i="14"/>
  <c r="J1422" i="14"/>
  <c r="J1423" i="14"/>
  <c r="J1424" i="14"/>
  <c r="J1425" i="14"/>
  <c r="J1426" i="14"/>
  <c r="J1427" i="14"/>
  <c r="J1428" i="14"/>
  <c r="J1429" i="14"/>
  <c r="J1430" i="14"/>
  <c r="J1431" i="14"/>
  <c r="J1432" i="14"/>
  <c r="J1433" i="14"/>
  <c r="J1434" i="14"/>
  <c r="J1435" i="14"/>
  <c r="J1436" i="14"/>
  <c r="J1437" i="14"/>
  <c r="J1438" i="14"/>
  <c r="J1439" i="14"/>
  <c r="J1440" i="14"/>
  <c r="J1441" i="14"/>
  <c r="J1442" i="14"/>
  <c r="J1443" i="14"/>
  <c r="J1444" i="14"/>
  <c r="J1445" i="14"/>
  <c r="J1446" i="14"/>
  <c r="J1447" i="14"/>
  <c r="J1448" i="14"/>
  <c r="J1449" i="14"/>
  <c r="J1450" i="14"/>
  <c r="J1451" i="14"/>
  <c r="J1452" i="14"/>
  <c r="J1453" i="14"/>
  <c r="J1454" i="14"/>
  <c r="J1455" i="14"/>
  <c r="J1456" i="14"/>
  <c r="J1457" i="14"/>
  <c r="J1458" i="14"/>
  <c r="J1459" i="14"/>
  <c r="J1460" i="14"/>
  <c r="J1461" i="14"/>
  <c r="J1462" i="14"/>
  <c r="J1463" i="14"/>
  <c r="J1464" i="14"/>
  <c r="J1465" i="14"/>
  <c r="J1466" i="14"/>
  <c r="J1467" i="14"/>
  <c r="J1468" i="14"/>
  <c r="J1469" i="14"/>
  <c r="J1470" i="14"/>
  <c r="J1471" i="14"/>
  <c r="J1472" i="14"/>
  <c r="J1473" i="14"/>
  <c r="J1474" i="14"/>
  <c r="J1475" i="14"/>
  <c r="J1476" i="14"/>
  <c r="J1477" i="14"/>
  <c r="J1478" i="14"/>
  <c r="J1479" i="14"/>
  <c r="J1480" i="14"/>
  <c r="J1481" i="14"/>
  <c r="J1482" i="14"/>
  <c r="J1483" i="14"/>
  <c r="J1484" i="14"/>
  <c r="J1485" i="14"/>
  <c r="J1486" i="14"/>
  <c r="J1487" i="14"/>
  <c r="J1488" i="14"/>
  <c r="J1489" i="14"/>
  <c r="J1490" i="14"/>
  <c r="J1491" i="14"/>
  <c r="J1492" i="14"/>
  <c r="J1493" i="14"/>
  <c r="J1494" i="14"/>
  <c r="J1495" i="14"/>
  <c r="J1496" i="14"/>
  <c r="J1497" i="14"/>
  <c r="J1498" i="14"/>
  <c r="J1499" i="14"/>
  <c r="J1500" i="14"/>
  <c r="J1501" i="14"/>
  <c r="J1502" i="14"/>
  <c r="J1503" i="14"/>
  <c r="J1504" i="14"/>
  <c r="J1505" i="14"/>
  <c r="J1506" i="14"/>
  <c r="J1507" i="14"/>
  <c r="J1508" i="14"/>
  <c r="J1509" i="14"/>
  <c r="J1510" i="14"/>
  <c r="J1511" i="14"/>
  <c r="J1512" i="14"/>
  <c r="J1513" i="14"/>
  <c r="J1514" i="14"/>
  <c r="J1515" i="14"/>
  <c r="J1516" i="14"/>
  <c r="J1517" i="14"/>
  <c r="J1518" i="14"/>
  <c r="J1519" i="14"/>
  <c r="J1520" i="14"/>
  <c r="J1521" i="14"/>
  <c r="J1522" i="14"/>
  <c r="J1523" i="14"/>
  <c r="J1524" i="14"/>
  <c r="J1525" i="14"/>
  <c r="J1526" i="14"/>
  <c r="J1527" i="14"/>
  <c r="J1528" i="14"/>
  <c r="J1529" i="14"/>
  <c r="J1530" i="14"/>
  <c r="J1531" i="14"/>
  <c r="J1532" i="14"/>
  <c r="J1533" i="14"/>
  <c r="J1534" i="14"/>
  <c r="J1535" i="14"/>
  <c r="J1536" i="14"/>
  <c r="J1537" i="14"/>
  <c r="J1538" i="14"/>
  <c r="J1539" i="14"/>
  <c r="J1540" i="14"/>
  <c r="J1541" i="14"/>
  <c r="J1542" i="14"/>
  <c r="J1543" i="14"/>
  <c r="J1544" i="14"/>
  <c r="J1545" i="14"/>
  <c r="J1546" i="14"/>
  <c r="J1547" i="14"/>
  <c r="J1548" i="14"/>
  <c r="J1549" i="14"/>
  <c r="J1550" i="14"/>
  <c r="J1551" i="14"/>
  <c r="J1552" i="14"/>
  <c r="J1553" i="14"/>
  <c r="J1554" i="14"/>
  <c r="J1555" i="14"/>
  <c r="J1556" i="14"/>
  <c r="J1557" i="14"/>
  <c r="J1558" i="14"/>
  <c r="J1559" i="14"/>
  <c r="J1560" i="14"/>
  <c r="J1561" i="14"/>
  <c r="J1562" i="14"/>
  <c r="J1563" i="14"/>
  <c r="J1564" i="14"/>
  <c r="J1565" i="14"/>
  <c r="J1566" i="14"/>
  <c r="J1567" i="14"/>
  <c r="J1568" i="14"/>
  <c r="J1569" i="14"/>
  <c r="J1570" i="14"/>
  <c r="J1571" i="14"/>
  <c r="J1572" i="14"/>
  <c r="J1573" i="14"/>
  <c r="J1574" i="14"/>
  <c r="J1575" i="14"/>
  <c r="J1576" i="14"/>
  <c r="J1577" i="14"/>
  <c r="J1578" i="14"/>
  <c r="J1579" i="14"/>
  <c r="J1580" i="14"/>
  <c r="J1581" i="14"/>
  <c r="J1582" i="14"/>
  <c r="J1583" i="14"/>
  <c r="J1584" i="14"/>
  <c r="J1585" i="14"/>
  <c r="J1586" i="14"/>
  <c r="J1587" i="14"/>
  <c r="J1588" i="14"/>
  <c r="J1589" i="14"/>
  <c r="J1590" i="14"/>
  <c r="J1591" i="14"/>
  <c r="J1592" i="14"/>
  <c r="J1593" i="14"/>
  <c r="J1594" i="14"/>
  <c r="J1595" i="14"/>
  <c r="J1596" i="14"/>
  <c r="J1597" i="14"/>
  <c r="J1598" i="14"/>
  <c r="J1599" i="14"/>
  <c r="J1600" i="14"/>
  <c r="J1601" i="14"/>
  <c r="J1602" i="14"/>
  <c r="J1603" i="14"/>
  <c r="J1604" i="14"/>
  <c r="J1605" i="14"/>
  <c r="J1606" i="14"/>
  <c r="J1607" i="14"/>
  <c r="J1608" i="14"/>
  <c r="J1609" i="14"/>
  <c r="J1610" i="14"/>
  <c r="J1611" i="14"/>
  <c r="J1612" i="14"/>
  <c r="J1613" i="14"/>
  <c r="J1614" i="14"/>
  <c r="J1615" i="14"/>
  <c r="J1616" i="14"/>
  <c r="J1617" i="14"/>
  <c r="J1618" i="14"/>
  <c r="J1619" i="14"/>
  <c r="J1620" i="14"/>
  <c r="J1621" i="14"/>
  <c r="J1622" i="14"/>
  <c r="J1623" i="14"/>
  <c r="J1624" i="14"/>
  <c r="J1625" i="14"/>
  <c r="J1626" i="14"/>
  <c r="J1627" i="14"/>
  <c r="J1628" i="14"/>
  <c r="J1629" i="14"/>
  <c r="J1630" i="14"/>
  <c r="J1631" i="14"/>
  <c r="J1632" i="14"/>
  <c r="J1633" i="14"/>
  <c r="J1634" i="14"/>
  <c r="J1635" i="14"/>
  <c r="J1636" i="14"/>
  <c r="J1637" i="14"/>
  <c r="J1638" i="14"/>
  <c r="J1639" i="14"/>
  <c r="J1640" i="14"/>
  <c r="J1641" i="14"/>
  <c r="J1642" i="14"/>
  <c r="J1643" i="14"/>
  <c r="J1644" i="14"/>
  <c r="J1645" i="14"/>
  <c r="J1646" i="14"/>
  <c r="J1647" i="14"/>
  <c r="J1648" i="14"/>
  <c r="J1649" i="14"/>
  <c r="J1650" i="14"/>
  <c r="J1651" i="14"/>
  <c r="J1652" i="14"/>
  <c r="J1653" i="14"/>
  <c r="J1654" i="14"/>
  <c r="J1655" i="14"/>
  <c r="J1656" i="14"/>
  <c r="J1657" i="14"/>
  <c r="J1658" i="14"/>
  <c r="J1659" i="14"/>
  <c r="J1660" i="14"/>
  <c r="J1661" i="14"/>
  <c r="J1662" i="14"/>
  <c r="J1663" i="14"/>
  <c r="J1664" i="14"/>
  <c r="J1665" i="14"/>
  <c r="J1666" i="14"/>
  <c r="J1667" i="14"/>
  <c r="J1668" i="14"/>
  <c r="J1669" i="14"/>
  <c r="J1670" i="14"/>
  <c r="J1671" i="14"/>
  <c r="J1672" i="14"/>
  <c r="J1673" i="14"/>
  <c r="J1674" i="14"/>
  <c r="J1675" i="14"/>
  <c r="J1676" i="14"/>
  <c r="J1677" i="14"/>
  <c r="J1678" i="14"/>
  <c r="J1679" i="14"/>
  <c r="J1680" i="14"/>
  <c r="J1681" i="14"/>
  <c r="J1682" i="14"/>
  <c r="J1683" i="14"/>
  <c r="J1684" i="14"/>
  <c r="J1685" i="14"/>
  <c r="J1686" i="14"/>
  <c r="J1687" i="14"/>
  <c r="J1688" i="14"/>
  <c r="J1689" i="14"/>
  <c r="J1690" i="14"/>
  <c r="J1691" i="14"/>
  <c r="J1692" i="14"/>
  <c r="J1693" i="14"/>
  <c r="J1694" i="14"/>
  <c r="J1695" i="14"/>
  <c r="J1696" i="14"/>
  <c r="J1697" i="14"/>
  <c r="J1698" i="14"/>
  <c r="J1699" i="14"/>
  <c r="J1700" i="14"/>
  <c r="J1701" i="14"/>
  <c r="J1702" i="14"/>
  <c r="J1703" i="14"/>
  <c r="J1704" i="14"/>
  <c r="J1705" i="14"/>
  <c r="J1706" i="14"/>
  <c r="J1707" i="14"/>
  <c r="J1708" i="14"/>
  <c r="J1709" i="14"/>
  <c r="J1710" i="14"/>
  <c r="J1711" i="14"/>
  <c r="J1712" i="14"/>
  <c r="J1713" i="14"/>
  <c r="J1714" i="14"/>
  <c r="J1715" i="14"/>
  <c r="J1716" i="14"/>
  <c r="J1717" i="14"/>
  <c r="J1718" i="14"/>
  <c r="J1719" i="14"/>
  <c r="J1720" i="14"/>
  <c r="J1721" i="14"/>
  <c r="J1722" i="14"/>
  <c r="J1723" i="14"/>
  <c r="J1724" i="14"/>
  <c r="J1725" i="14"/>
  <c r="J1726" i="14"/>
  <c r="J1727" i="14"/>
  <c r="J1728" i="14"/>
  <c r="J1729" i="14"/>
  <c r="J1730" i="14"/>
  <c r="J1731" i="14"/>
  <c r="J1732" i="14"/>
  <c r="J1733" i="14"/>
  <c r="J1734" i="14"/>
  <c r="J1735" i="14"/>
  <c r="J1736" i="14"/>
  <c r="J1737" i="14"/>
  <c r="J1738" i="14"/>
  <c r="J1739" i="14"/>
  <c r="J1740" i="14"/>
  <c r="J1741" i="14"/>
  <c r="J1742" i="14"/>
  <c r="J1743" i="14"/>
  <c r="J1744" i="14"/>
  <c r="J1745" i="14"/>
  <c r="J1746" i="14"/>
  <c r="J1747" i="14"/>
  <c r="J1748" i="14"/>
  <c r="J1749" i="14"/>
  <c r="J1750" i="14"/>
  <c r="J1751" i="14"/>
  <c r="J1752" i="14"/>
  <c r="J1753" i="14"/>
  <c r="J1754" i="14"/>
  <c r="J1755" i="14"/>
  <c r="J1756" i="14"/>
  <c r="J1757" i="14"/>
  <c r="J1758" i="14"/>
  <c r="J1759" i="14"/>
  <c r="J1760" i="14"/>
  <c r="J1761" i="14"/>
  <c r="J1762" i="14"/>
  <c r="J1763" i="14"/>
  <c r="J1764" i="14"/>
  <c r="J1765" i="14"/>
  <c r="J1766" i="14"/>
  <c r="J1767" i="14"/>
  <c r="J1768" i="14"/>
  <c r="J1769" i="14"/>
  <c r="J1770" i="14"/>
  <c r="J1771" i="14"/>
  <c r="J1772" i="14"/>
  <c r="J1773" i="14"/>
  <c r="J1774" i="14"/>
  <c r="J1775" i="14"/>
  <c r="J1776" i="14"/>
  <c r="J1777" i="14"/>
  <c r="J1778" i="14"/>
  <c r="J1779" i="14"/>
  <c r="J1780" i="14"/>
  <c r="J1781" i="14"/>
  <c r="J1782" i="14"/>
  <c r="J1783" i="14"/>
  <c r="J1784" i="14"/>
  <c r="J1785" i="14"/>
  <c r="J1786" i="14"/>
  <c r="J1787" i="14"/>
  <c r="J1788" i="14"/>
  <c r="J1789" i="14"/>
  <c r="J1790" i="14"/>
  <c r="J1791" i="14"/>
  <c r="J1792" i="14"/>
  <c r="J1793" i="14"/>
  <c r="J1794" i="14"/>
  <c r="J1795" i="14"/>
  <c r="J1796" i="14"/>
  <c r="J1797" i="14"/>
  <c r="J1798" i="14"/>
  <c r="J1799" i="14"/>
  <c r="J1800" i="14"/>
  <c r="J1801" i="14"/>
  <c r="J1802" i="14"/>
  <c r="J1803" i="14"/>
  <c r="J1804" i="14"/>
  <c r="J1805" i="14"/>
  <c r="J1806" i="14"/>
  <c r="J1807" i="14"/>
  <c r="J1808" i="14"/>
  <c r="J1809" i="14"/>
  <c r="J1810" i="14"/>
  <c r="J1811" i="14"/>
  <c r="J1812" i="14"/>
  <c r="J1813" i="14"/>
  <c r="J1814" i="14"/>
  <c r="J1815" i="14"/>
  <c r="J1816" i="14"/>
  <c r="J1817" i="14"/>
  <c r="J1818" i="14"/>
  <c r="J1819" i="14"/>
  <c r="J1820" i="14"/>
  <c r="J1821" i="14"/>
  <c r="J1822" i="14"/>
  <c r="J1823" i="14"/>
  <c r="J1824" i="14"/>
  <c r="J1825" i="14"/>
  <c r="J1826" i="14"/>
  <c r="J1827" i="14"/>
  <c r="J1828" i="14"/>
  <c r="J1829" i="14"/>
  <c r="J1830" i="14"/>
  <c r="J1831" i="14"/>
  <c r="J1832" i="14"/>
  <c r="J1833" i="14"/>
  <c r="J1834" i="14"/>
  <c r="J1835" i="14"/>
  <c r="J1836" i="14"/>
  <c r="J1837" i="14"/>
  <c r="J1838" i="14"/>
  <c r="J1839" i="14"/>
  <c r="J1840" i="14"/>
  <c r="J1841" i="14"/>
  <c r="J1842" i="14"/>
  <c r="J1843" i="14"/>
  <c r="J1844" i="14"/>
  <c r="J1845" i="14"/>
  <c r="J1846" i="14"/>
  <c r="J1847" i="14"/>
  <c r="J1848" i="14"/>
  <c r="J1849" i="14"/>
  <c r="J1850" i="14"/>
  <c r="J1851" i="14"/>
  <c r="J1852" i="14"/>
  <c r="J1853" i="14"/>
  <c r="J1854" i="14"/>
  <c r="J1855" i="14"/>
  <c r="J1856" i="14"/>
  <c r="J1857" i="14"/>
  <c r="J1858" i="14"/>
  <c r="J1859" i="14"/>
  <c r="J1860" i="14"/>
  <c r="J1861" i="14"/>
  <c r="J1862" i="14"/>
  <c r="J1863" i="14"/>
  <c r="J1864" i="14"/>
  <c r="J1865" i="14"/>
  <c r="J1866" i="14"/>
  <c r="J1867" i="14"/>
  <c r="J1868" i="14"/>
  <c r="J1869" i="14"/>
  <c r="J1870" i="14"/>
  <c r="J1871" i="14"/>
  <c r="J1872" i="14"/>
  <c r="J1873" i="14"/>
  <c r="J1874" i="14"/>
  <c r="J1875" i="14"/>
  <c r="J1876" i="14"/>
  <c r="J1877" i="14"/>
  <c r="J1878" i="14"/>
  <c r="J1879" i="14"/>
  <c r="J1880" i="14"/>
  <c r="J1881" i="14"/>
  <c r="J1882" i="14"/>
  <c r="J1883" i="14"/>
  <c r="J1884" i="14"/>
  <c r="J1885" i="14"/>
  <c r="J1886" i="14"/>
  <c r="J1887" i="14"/>
  <c r="J1888" i="14"/>
  <c r="J1889" i="14"/>
  <c r="J1890" i="14"/>
  <c r="J1891" i="14"/>
  <c r="J1892" i="14"/>
  <c r="J1893" i="14"/>
  <c r="J1894" i="14"/>
  <c r="J1895" i="14"/>
  <c r="J1896" i="14"/>
  <c r="J1897" i="14"/>
  <c r="J1898" i="14"/>
  <c r="J1899" i="14"/>
  <c r="J1900" i="14"/>
  <c r="J1901" i="14"/>
  <c r="J1902" i="14"/>
  <c r="J1903" i="14"/>
  <c r="J1904" i="14"/>
  <c r="J1905" i="14"/>
  <c r="J1906" i="14"/>
  <c r="J1907" i="14"/>
  <c r="J1908" i="14"/>
  <c r="J1909" i="14"/>
  <c r="J1910" i="14"/>
  <c r="J1911" i="14"/>
  <c r="J1912" i="14"/>
  <c r="J1913" i="14"/>
  <c r="J1914" i="14"/>
  <c r="J1915" i="14"/>
  <c r="J1916" i="14"/>
  <c r="J1917" i="14"/>
  <c r="J1918" i="14"/>
  <c r="J1919" i="14"/>
  <c r="J1920" i="14"/>
  <c r="J1921" i="14"/>
  <c r="J1922" i="14"/>
  <c r="J1923" i="14"/>
  <c r="J1924" i="14"/>
  <c r="J1925" i="14"/>
  <c r="J1926" i="14"/>
  <c r="J1927" i="14"/>
  <c r="J1928" i="14"/>
  <c r="J1929" i="14"/>
  <c r="J1930" i="14"/>
  <c r="J1931" i="14"/>
  <c r="J1932" i="14"/>
  <c r="J1933" i="14"/>
  <c r="J1934" i="14"/>
  <c r="J1935" i="14"/>
  <c r="J1936" i="14"/>
  <c r="J1937" i="14"/>
  <c r="J1938" i="14"/>
  <c r="J1939" i="14"/>
  <c r="J1940" i="14"/>
  <c r="J1941" i="14"/>
  <c r="J1942" i="14"/>
  <c r="J1943" i="14"/>
  <c r="J1944" i="14"/>
  <c r="J1945" i="14"/>
  <c r="J1946" i="14"/>
  <c r="J1947" i="14"/>
  <c r="J1948" i="14"/>
  <c r="J1949" i="14"/>
  <c r="J1950" i="14"/>
  <c r="J1951" i="14"/>
  <c r="J1952" i="14"/>
  <c r="J1953" i="14"/>
  <c r="J1954" i="14"/>
  <c r="J1955" i="14"/>
  <c r="J1956" i="14"/>
  <c r="J1957" i="14"/>
  <c r="J1958" i="14"/>
  <c r="J1959" i="14"/>
  <c r="J1960" i="14"/>
  <c r="J1961" i="14"/>
  <c r="J1962" i="14"/>
  <c r="J1963" i="14"/>
  <c r="J1964" i="14"/>
  <c r="J1965" i="14"/>
  <c r="J1966" i="14"/>
  <c r="J1967" i="14"/>
  <c r="J1968" i="14"/>
  <c r="J1969" i="14"/>
  <c r="J1970" i="14"/>
  <c r="J1971" i="14"/>
  <c r="J1972" i="14"/>
  <c r="J1973" i="14"/>
  <c r="J1974" i="14"/>
  <c r="J1975" i="14"/>
  <c r="J1976" i="14"/>
  <c r="J1977" i="14"/>
  <c r="J1978" i="14"/>
  <c r="J1979" i="14"/>
  <c r="J1980" i="14"/>
  <c r="J1981" i="14"/>
  <c r="J1982" i="14"/>
  <c r="J1983" i="14"/>
  <c r="J1984" i="14"/>
  <c r="J1985" i="14"/>
  <c r="J1986" i="14"/>
  <c r="J1987" i="14"/>
  <c r="J1988" i="14"/>
  <c r="J1989" i="14"/>
  <c r="J1990" i="14"/>
  <c r="J1991" i="14"/>
  <c r="J1992" i="14"/>
  <c r="J1993" i="14"/>
  <c r="J1994" i="14"/>
  <c r="J1995" i="14"/>
  <c r="J1996" i="14"/>
  <c r="J1997" i="14"/>
  <c r="J1998" i="14"/>
  <c r="J1999" i="14"/>
  <c r="J2000" i="14"/>
  <c r="J2001" i="14"/>
  <c r="J2002" i="14"/>
  <c r="J2003" i="14"/>
  <c r="J2004" i="14"/>
  <c r="J2005" i="14"/>
  <c r="J2006" i="14"/>
  <c r="J2007" i="14"/>
  <c r="J8" i="14"/>
  <c r="H9" i="14"/>
  <c r="H10" i="14" s="1"/>
  <c r="H11" i="14" s="1"/>
  <c r="H12" i="14" s="1"/>
  <c r="H13" i="14" s="1"/>
  <c r="H14" i="14" s="1"/>
  <c r="H15" i="14" s="1"/>
  <c r="H16" i="14" s="1"/>
  <c r="H17" i="14" s="1"/>
  <c r="H18" i="14" s="1"/>
  <c r="H19" i="14" s="1"/>
  <c r="H20" i="14" s="1"/>
  <c r="H21" i="14" s="1"/>
  <c r="H22" i="14" s="1"/>
  <c r="H23" i="14" s="1"/>
  <c r="H24" i="14" s="1"/>
  <c r="H25" i="14" s="1"/>
  <c r="H26" i="14" s="1"/>
  <c r="H27" i="14" s="1"/>
  <c r="H28" i="14" s="1"/>
  <c r="H29" i="14" s="1"/>
  <c r="H30" i="14" s="1"/>
  <c r="H31" i="14" s="1"/>
  <c r="H32" i="14" s="1"/>
  <c r="H33" i="14" s="1"/>
  <c r="H34" i="14" s="1"/>
  <c r="H35" i="14" s="1"/>
  <c r="H36" i="14" s="1"/>
  <c r="H37" i="14" s="1"/>
  <c r="H38" i="14" s="1"/>
  <c r="H39" i="14" s="1"/>
  <c r="H40" i="14" s="1"/>
  <c r="H41" i="14" s="1"/>
  <c r="H42" i="14" s="1"/>
  <c r="H43" i="14" s="1"/>
  <c r="H44" i="14" s="1"/>
  <c r="H45" i="14" s="1"/>
  <c r="H46" i="14" s="1"/>
  <c r="H47" i="14" s="1"/>
  <c r="H48" i="14" s="1"/>
  <c r="H49" i="14" s="1"/>
  <c r="H50" i="14" s="1"/>
  <c r="H51" i="14" s="1"/>
  <c r="H52" i="14" s="1"/>
  <c r="H53" i="14" s="1"/>
  <c r="H54" i="14" s="1"/>
  <c r="H55" i="14" s="1"/>
  <c r="H56" i="14" s="1"/>
  <c r="H57" i="14" s="1"/>
  <c r="H58" i="14" s="1"/>
  <c r="H59" i="14" s="1"/>
  <c r="H60" i="14" s="1"/>
  <c r="H61" i="14" s="1"/>
  <c r="H62" i="14" s="1"/>
  <c r="H63" i="14" s="1"/>
  <c r="H64" i="14" s="1"/>
  <c r="H65" i="14" s="1"/>
  <c r="H66" i="14" s="1"/>
  <c r="H67" i="14" s="1"/>
  <c r="H68" i="14" s="1"/>
  <c r="H69" i="14" s="1"/>
  <c r="H70" i="14" s="1"/>
  <c r="H71" i="14" s="1"/>
  <c r="H72" i="14" s="1"/>
  <c r="H73" i="14" s="1"/>
  <c r="H74" i="14" s="1"/>
  <c r="H75" i="14" s="1"/>
  <c r="H76" i="14" s="1"/>
  <c r="H77" i="14" s="1"/>
  <c r="H78" i="14" s="1"/>
  <c r="H79" i="14" s="1"/>
  <c r="H80" i="14" s="1"/>
  <c r="H81" i="14" s="1"/>
  <c r="H82" i="14" s="1"/>
  <c r="H83" i="14" s="1"/>
  <c r="H84" i="14" s="1"/>
  <c r="H85" i="14" s="1"/>
  <c r="H86" i="14" s="1"/>
  <c r="H87" i="14" s="1"/>
  <c r="H88" i="14" s="1"/>
  <c r="H89" i="14" s="1"/>
  <c r="H90" i="14" s="1"/>
  <c r="H91" i="14" s="1"/>
  <c r="H92" i="14" s="1"/>
  <c r="H93" i="14" s="1"/>
  <c r="H94" i="14" s="1"/>
  <c r="H95" i="14" s="1"/>
  <c r="H96" i="14" s="1"/>
  <c r="H97" i="14" s="1"/>
  <c r="H98" i="14" s="1"/>
  <c r="H99" i="14" s="1"/>
  <c r="H100" i="14" s="1"/>
  <c r="H101" i="14" s="1"/>
  <c r="H102" i="14" s="1"/>
  <c r="H103" i="14" s="1"/>
  <c r="H104" i="14" s="1"/>
  <c r="H105" i="14" s="1"/>
  <c r="H106" i="14" s="1"/>
  <c r="H107" i="14" s="1"/>
  <c r="H108" i="14" s="1"/>
  <c r="H109" i="14" s="1"/>
  <c r="H110" i="14" s="1"/>
  <c r="H111" i="14" s="1"/>
  <c r="H112" i="14" s="1"/>
  <c r="H113" i="14" s="1"/>
  <c r="H114" i="14" s="1"/>
  <c r="H115" i="14" s="1"/>
  <c r="H116" i="14" s="1"/>
  <c r="H117" i="14" s="1"/>
  <c r="H118" i="14" s="1"/>
  <c r="H119" i="14" s="1"/>
  <c r="H120" i="14" s="1"/>
  <c r="H121" i="14" s="1"/>
  <c r="H122" i="14" s="1"/>
  <c r="H123" i="14" s="1"/>
  <c r="H124" i="14" s="1"/>
  <c r="H125" i="14" s="1"/>
  <c r="H126" i="14" s="1"/>
  <c r="H127" i="14" s="1"/>
  <c r="H128" i="14" s="1"/>
  <c r="H129" i="14" s="1"/>
  <c r="H130" i="14" s="1"/>
  <c r="H131" i="14" s="1"/>
  <c r="H132" i="14" s="1"/>
  <c r="H133" i="14" s="1"/>
  <c r="H134" i="14" s="1"/>
  <c r="H135" i="14" s="1"/>
  <c r="H136" i="14" s="1"/>
  <c r="H137" i="14" s="1"/>
  <c r="H138" i="14" s="1"/>
  <c r="H139" i="14" s="1"/>
  <c r="H140" i="14" s="1"/>
  <c r="H141" i="14" s="1"/>
  <c r="H142" i="14" s="1"/>
  <c r="H143" i="14" s="1"/>
  <c r="H144" i="14" s="1"/>
  <c r="H145" i="14" s="1"/>
  <c r="H146" i="14" s="1"/>
  <c r="H147" i="14" s="1"/>
  <c r="H148" i="14" s="1"/>
  <c r="H149" i="14" s="1"/>
  <c r="H150" i="14" s="1"/>
  <c r="H151" i="14" s="1"/>
  <c r="H152" i="14" s="1"/>
  <c r="H153" i="14" s="1"/>
  <c r="H154" i="14" s="1"/>
  <c r="H155" i="14" s="1"/>
  <c r="H156" i="14" s="1"/>
  <c r="H157" i="14" s="1"/>
  <c r="H158" i="14" s="1"/>
  <c r="H159" i="14" s="1"/>
  <c r="H160" i="14" s="1"/>
  <c r="H161" i="14" s="1"/>
  <c r="H162" i="14" s="1"/>
  <c r="H163" i="14" s="1"/>
  <c r="H164" i="14" s="1"/>
  <c r="H165" i="14" s="1"/>
  <c r="H166" i="14" s="1"/>
  <c r="H167" i="14" s="1"/>
  <c r="H168" i="14" s="1"/>
  <c r="H169" i="14" s="1"/>
  <c r="H170" i="14" s="1"/>
  <c r="H171" i="14" s="1"/>
  <c r="H172" i="14" s="1"/>
  <c r="H173" i="14" s="1"/>
  <c r="H174" i="14" s="1"/>
  <c r="H175" i="14" s="1"/>
  <c r="H176" i="14" s="1"/>
  <c r="H177" i="14" s="1"/>
  <c r="H178" i="14" s="1"/>
  <c r="H179" i="14" s="1"/>
  <c r="H180" i="14" s="1"/>
  <c r="H181" i="14" s="1"/>
  <c r="H182" i="14" s="1"/>
  <c r="H183" i="14" s="1"/>
  <c r="H184" i="14" s="1"/>
  <c r="H185" i="14" s="1"/>
  <c r="H186" i="14" s="1"/>
  <c r="H187" i="14" s="1"/>
  <c r="H188" i="14" s="1"/>
  <c r="H189" i="14" s="1"/>
  <c r="H190" i="14" s="1"/>
  <c r="H191" i="14" s="1"/>
  <c r="H192" i="14" s="1"/>
  <c r="H193" i="14" s="1"/>
  <c r="H194" i="14" s="1"/>
  <c r="H195" i="14" s="1"/>
  <c r="H196" i="14" s="1"/>
  <c r="H197" i="14" s="1"/>
  <c r="H198" i="14" s="1"/>
  <c r="H199" i="14" s="1"/>
  <c r="H200" i="14" s="1"/>
  <c r="H201" i="14" s="1"/>
  <c r="H202" i="14" s="1"/>
  <c r="H203" i="14" s="1"/>
  <c r="H204" i="14" s="1"/>
  <c r="H205" i="14" s="1"/>
  <c r="H206" i="14" s="1"/>
  <c r="H207" i="14" s="1"/>
  <c r="H208" i="14" s="1"/>
  <c r="H209" i="14" s="1"/>
  <c r="H210" i="14" s="1"/>
  <c r="H211" i="14" s="1"/>
  <c r="H212" i="14" s="1"/>
  <c r="H213" i="14" s="1"/>
  <c r="H214" i="14" s="1"/>
  <c r="H215" i="14" s="1"/>
  <c r="H216" i="14" s="1"/>
  <c r="H217" i="14" s="1"/>
  <c r="H218" i="14" s="1"/>
  <c r="H219" i="14" s="1"/>
  <c r="H220" i="14" s="1"/>
  <c r="H221" i="14" s="1"/>
  <c r="H222" i="14" s="1"/>
  <c r="H223" i="14" s="1"/>
  <c r="H224" i="14" s="1"/>
  <c r="H225" i="14" s="1"/>
  <c r="H226" i="14" s="1"/>
  <c r="H227" i="14" s="1"/>
  <c r="H228" i="14" s="1"/>
  <c r="H229" i="14" s="1"/>
  <c r="H230" i="14" s="1"/>
  <c r="H231" i="14" s="1"/>
  <c r="H232" i="14" s="1"/>
  <c r="H233" i="14" s="1"/>
  <c r="H234" i="14" s="1"/>
  <c r="H235" i="14" s="1"/>
  <c r="H236" i="14" s="1"/>
  <c r="H237" i="14" s="1"/>
  <c r="H238" i="14" s="1"/>
  <c r="H239" i="14" s="1"/>
  <c r="H240" i="14" s="1"/>
  <c r="H241" i="14" s="1"/>
  <c r="H242" i="14" s="1"/>
  <c r="H243" i="14" s="1"/>
  <c r="H244" i="14" s="1"/>
  <c r="H245" i="14" s="1"/>
  <c r="H246" i="14" s="1"/>
  <c r="H247" i="14" s="1"/>
  <c r="H248" i="14" s="1"/>
  <c r="H249" i="14" s="1"/>
  <c r="H250" i="14" s="1"/>
  <c r="H251" i="14" s="1"/>
  <c r="H252" i="14" s="1"/>
  <c r="H253" i="14" s="1"/>
  <c r="H254" i="14" s="1"/>
  <c r="H255" i="14" s="1"/>
  <c r="H256" i="14" s="1"/>
  <c r="H257" i="14" s="1"/>
  <c r="H258" i="14" s="1"/>
  <c r="H259" i="14" s="1"/>
  <c r="H260" i="14" s="1"/>
  <c r="H261" i="14" s="1"/>
  <c r="H262" i="14" s="1"/>
  <c r="H263" i="14" s="1"/>
  <c r="H264" i="14" s="1"/>
  <c r="H265" i="14" s="1"/>
  <c r="H266" i="14" s="1"/>
  <c r="H267" i="14" s="1"/>
  <c r="H268" i="14" s="1"/>
  <c r="H269" i="14" s="1"/>
  <c r="H270" i="14" s="1"/>
  <c r="H271" i="14" s="1"/>
  <c r="H272" i="14" s="1"/>
  <c r="H273" i="14" s="1"/>
  <c r="H274" i="14" s="1"/>
  <c r="H275" i="14" s="1"/>
  <c r="H276" i="14" s="1"/>
  <c r="H277" i="14" s="1"/>
  <c r="H278" i="14" s="1"/>
  <c r="H279" i="14" s="1"/>
  <c r="H280" i="14" s="1"/>
  <c r="H281" i="14" s="1"/>
  <c r="H282" i="14" s="1"/>
  <c r="H283" i="14" s="1"/>
  <c r="H284" i="14" s="1"/>
  <c r="H285" i="14" s="1"/>
  <c r="H286" i="14" s="1"/>
  <c r="H287" i="14" s="1"/>
  <c r="H288" i="14" s="1"/>
  <c r="H289" i="14" s="1"/>
  <c r="H290" i="14" s="1"/>
  <c r="H291" i="14" s="1"/>
  <c r="H292" i="14" s="1"/>
  <c r="H293" i="14" s="1"/>
  <c r="H294" i="14" s="1"/>
  <c r="H295" i="14" s="1"/>
  <c r="H296" i="14" s="1"/>
  <c r="H297" i="14" s="1"/>
  <c r="H298" i="14" s="1"/>
  <c r="H299" i="14" s="1"/>
  <c r="H300" i="14" s="1"/>
  <c r="H301" i="14" s="1"/>
  <c r="H302" i="14" s="1"/>
  <c r="H303" i="14" s="1"/>
  <c r="H304" i="14" s="1"/>
  <c r="H305" i="14" s="1"/>
  <c r="H306" i="14" s="1"/>
  <c r="H307" i="14" s="1"/>
  <c r="H308" i="14" s="1"/>
  <c r="H309" i="14" s="1"/>
  <c r="H310" i="14" s="1"/>
  <c r="H311" i="14" s="1"/>
  <c r="H312" i="14" s="1"/>
  <c r="H313" i="14" s="1"/>
  <c r="H314" i="14" s="1"/>
  <c r="H315" i="14" s="1"/>
  <c r="H316" i="14" s="1"/>
  <c r="H317" i="14" s="1"/>
  <c r="H318" i="14" s="1"/>
  <c r="H319" i="14" s="1"/>
  <c r="H320" i="14" s="1"/>
  <c r="H321" i="14" s="1"/>
  <c r="H322" i="14" s="1"/>
  <c r="H323" i="14" s="1"/>
  <c r="H324" i="14" s="1"/>
  <c r="H325" i="14" s="1"/>
  <c r="H326" i="14" s="1"/>
  <c r="H327" i="14" s="1"/>
  <c r="H328" i="14" s="1"/>
  <c r="H329" i="14" s="1"/>
  <c r="H330" i="14" s="1"/>
  <c r="H331" i="14" s="1"/>
  <c r="H332" i="14" s="1"/>
  <c r="H333" i="14" s="1"/>
  <c r="H334" i="14" s="1"/>
  <c r="H335" i="14" s="1"/>
  <c r="H336" i="14" s="1"/>
  <c r="H337" i="14" s="1"/>
  <c r="H338" i="14" s="1"/>
  <c r="H339" i="14" s="1"/>
  <c r="H340" i="14" s="1"/>
  <c r="H341" i="14" s="1"/>
  <c r="H342" i="14" s="1"/>
  <c r="H343" i="14" s="1"/>
  <c r="H344" i="14" s="1"/>
  <c r="H345" i="14" s="1"/>
  <c r="H346" i="14" s="1"/>
  <c r="H347" i="14" s="1"/>
  <c r="H348" i="14" s="1"/>
  <c r="H349" i="14" s="1"/>
  <c r="H350" i="14" s="1"/>
  <c r="H351" i="14" s="1"/>
  <c r="H352" i="14" s="1"/>
  <c r="H353" i="14" s="1"/>
  <c r="H354" i="14" s="1"/>
  <c r="H355" i="14" s="1"/>
  <c r="H356" i="14" s="1"/>
  <c r="H357" i="14" s="1"/>
  <c r="H358" i="14" s="1"/>
  <c r="H359" i="14" s="1"/>
  <c r="H360" i="14" s="1"/>
  <c r="H361" i="14" s="1"/>
  <c r="H362" i="14" s="1"/>
  <c r="H363" i="14" s="1"/>
  <c r="H364" i="14" s="1"/>
  <c r="H365" i="14" s="1"/>
  <c r="H366" i="14" s="1"/>
  <c r="H367" i="14" s="1"/>
  <c r="H368" i="14" s="1"/>
  <c r="H369" i="14" s="1"/>
  <c r="H370" i="14" s="1"/>
  <c r="H371" i="14" s="1"/>
  <c r="H372" i="14" s="1"/>
  <c r="H373" i="14" s="1"/>
  <c r="H374" i="14" s="1"/>
  <c r="H375" i="14" s="1"/>
  <c r="H376" i="14" s="1"/>
  <c r="H377" i="14" s="1"/>
  <c r="H378" i="14" s="1"/>
  <c r="H379" i="14" s="1"/>
  <c r="H380" i="14" s="1"/>
  <c r="H381" i="14" s="1"/>
  <c r="H382" i="14" s="1"/>
  <c r="H383" i="14" s="1"/>
  <c r="H384" i="14" s="1"/>
  <c r="H385" i="14" s="1"/>
  <c r="H386" i="14" s="1"/>
  <c r="H387" i="14" s="1"/>
  <c r="H388" i="14" s="1"/>
  <c r="H389" i="14" s="1"/>
  <c r="H390" i="14" s="1"/>
  <c r="H391" i="14" s="1"/>
  <c r="H392" i="14" s="1"/>
  <c r="H393" i="14" s="1"/>
  <c r="H394" i="14" s="1"/>
  <c r="H395" i="14" s="1"/>
  <c r="H396" i="14" s="1"/>
  <c r="H397" i="14" s="1"/>
  <c r="H398" i="14" s="1"/>
  <c r="H399" i="14" s="1"/>
  <c r="H400" i="14" s="1"/>
  <c r="H401" i="14" s="1"/>
  <c r="H402" i="14" s="1"/>
  <c r="H403" i="14" s="1"/>
  <c r="H404" i="14" s="1"/>
  <c r="H405" i="14" s="1"/>
  <c r="H406" i="14" s="1"/>
  <c r="H407" i="14" s="1"/>
  <c r="H408" i="14" s="1"/>
  <c r="H409" i="14" s="1"/>
  <c r="H410" i="14" s="1"/>
  <c r="H411" i="14" s="1"/>
  <c r="H412" i="14" s="1"/>
  <c r="H413" i="14" s="1"/>
  <c r="H414" i="14" s="1"/>
  <c r="H415" i="14" s="1"/>
  <c r="H416" i="14" s="1"/>
  <c r="H417" i="14" s="1"/>
  <c r="H418" i="14" s="1"/>
  <c r="H419" i="14" s="1"/>
  <c r="H420" i="14" s="1"/>
  <c r="H421" i="14" s="1"/>
  <c r="H422" i="14" s="1"/>
  <c r="H423" i="14" s="1"/>
  <c r="H424" i="14" s="1"/>
  <c r="H425" i="14" s="1"/>
  <c r="H426" i="14" s="1"/>
  <c r="H427" i="14" s="1"/>
  <c r="H428" i="14" s="1"/>
  <c r="H429" i="14" s="1"/>
  <c r="H430" i="14" s="1"/>
  <c r="H431" i="14" s="1"/>
  <c r="H432" i="14" s="1"/>
  <c r="H433" i="14" s="1"/>
  <c r="H434" i="14" s="1"/>
  <c r="H435" i="14" s="1"/>
  <c r="H436" i="14" s="1"/>
  <c r="H437" i="14" s="1"/>
  <c r="H438" i="14" s="1"/>
  <c r="H439" i="14" s="1"/>
  <c r="H440" i="14" s="1"/>
  <c r="H441" i="14" s="1"/>
  <c r="H442" i="14" s="1"/>
  <c r="H443" i="14" s="1"/>
  <c r="H444" i="14" s="1"/>
  <c r="H445" i="14" s="1"/>
  <c r="H446" i="14" s="1"/>
  <c r="H447" i="14" s="1"/>
  <c r="H448" i="14" s="1"/>
  <c r="H449" i="14" s="1"/>
  <c r="H450" i="14" s="1"/>
  <c r="H451" i="14" s="1"/>
  <c r="H452" i="14" s="1"/>
  <c r="H453" i="14" s="1"/>
  <c r="H454" i="14" s="1"/>
  <c r="H455" i="14" s="1"/>
  <c r="H456" i="14" s="1"/>
  <c r="H457" i="14" s="1"/>
  <c r="H458" i="14" s="1"/>
  <c r="H459" i="14" s="1"/>
  <c r="H460" i="14" s="1"/>
  <c r="H461" i="14" s="1"/>
  <c r="H462" i="14" s="1"/>
  <c r="H463" i="14" s="1"/>
  <c r="H464" i="14" s="1"/>
  <c r="H465" i="14" s="1"/>
  <c r="H466" i="14" s="1"/>
  <c r="H467" i="14" s="1"/>
  <c r="H468" i="14" s="1"/>
  <c r="H469" i="14" s="1"/>
  <c r="H470" i="14" s="1"/>
  <c r="H471" i="14" s="1"/>
  <c r="H472" i="14" s="1"/>
  <c r="H473" i="14" s="1"/>
  <c r="H474" i="14" s="1"/>
  <c r="H475" i="14" s="1"/>
  <c r="H476" i="14" s="1"/>
  <c r="H477" i="14" s="1"/>
  <c r="H478" i="14" s="1"/>
  <c r="H479" i="14" s="1"/>
  <c r="H480" i="14" s="1"/>
  <c r="H481" i="14" s="1"/>
  <c r="H482" i="14" s="1"/>
  <c r="H483" i="14" s="1"/>
  <c r="H484" i="14" s="1"/>
  <c r="H485" i="14" s="1"/>
  <c r="H486" i="14" s="1"/>
  <c r="H487" i="14" s="1"/>
  <c r="H488" i="14" s="1"/>
  <c r="H489" i="14" s="1"/>
  <c r="H490" i="14" s="1"/>
  <c r="H491" i="14" s="1"/>
  <c r="H492" i="14" s="1"/>
  <c r="H493" i="14" s="1"/>
  <c r="H494" i="14" s="1"/>
  <c r="H495" i="14" s="1"/>
  <c r="H496" i="14" s="1"/>
  <c r="H497" i="14" s="1"/>
  <c r="H498" i="14" s="1"/>
  <c r="H499" i="14" s="1"/>
  <c r="H500" i="14" s="1"/>
  <c r="H501" i="14" s="1"/>
  <c r="H502" i="14" s="1"/>
  <c r="H503" i="14" s="1"/>
  <c r="H504" i="14" s="1"/>
  <c r="H505" i="14" s="1"/>
  <c r="H506" i="14" s="1"/>
  <c r="H507" i="14" s="1"/>
  <c r="H508" i="14" s="1"/>
  <c r="H509" i="14" s="1"/>
  <c r="H510" i="14" s="1"/>
  <c r="H511" i="14" s="1"/>
  <c r="H512" i="14" s="1"/>
  <c r="H513" i="14" s="1"/>
  <c r="H514" i="14" s="1"/>
  <c r="H515" i="14" s="1"/>
  <c r="H516" i="14" s="1"/>
  <c r="H517" i="14" s="1"/>
  <c r="H518" i="14" s="1"/>
  <c r="H519" i="14" s="1"/>
  <c r="H520" i="14" s="1"/>
  <c r="H521" i="14" s="1"/>
  <c r="H522" i="14" s="1"/>
  <c r="H523" i="14" s="1"/>
  <c r="H524" i="14" s="1"/>
  <c r="H525" i="14" s="1"/>
  <c r="H526" i="14" s="1"/>
  <c r="H527" i="14" s="1"/>
  <c r="H528" i="14" s="1"/>
  <c r="H529" i="14" s="1"/>
  <c r="H530" i="14" s="1"/>
  <c r="H531" i="14" s="1"/>
  <c r="H532" i="14" s="1"/>
  <c r="H533" i="14" s="1"/>
  <c r="H534" i="14" s="1"/>
  <c r="H535" i="14" s="1"/>
  <c r="H536" i="14" s="1"/>
  <c r="H537" i="14" s="1"/>
  <c r="H538" i="14" s="1"/>
  <c r="H539" i="14" s="1"/>
  <c r="H540" i="14" s="1"/>
  <c r="H541" i="14" s="1"/>
  <c r="H542" i="14" s="1"/>
  <c r="H543" i="14" s="1"/>
  <c r="H544" i="14" s="1"/>
  <c r="H545" i="14" s="1"/>
  <c r="H546" i="14" s="1"/>
  <c r="H547" i="14" s="1"/>
  <c r="H548" i="14" s="1"/>
  <c r="H549" i="14" s="1"/>
  <c r="H550" i="14" s="1"/>
  <c r="H551" i="14" s="1"/>
  <c r="H552" i="14" s="1"/>
  <c r="H553" i="14" s="1"/>
  <c r="H554" i="14" s="1"/>
  <c r="H555" i="14" s="1"/>
  <c r="H556" i="14" s="1"/>
  <c r="H557" i="14" s="1"/>
  <c r="H558" i="14" s="1"/>
  <c r="H559" i="14" s="1"/>
  <c r="H560" i="14" s="1"/>
  <c r="H561" i="14" s="1"/>
  <c r="H562" i="14" s="1"/>
  <c r="H563" i="14" s="1"/>
  <c r="H564" i="14" s="1"/>
  <c r="H565" i="14" s="1"/>
  <c r="H566" i="14" s="1"/>
  <c r="H567" i="14" s="1"/>
  <c r="H568" i="14" s="1"/>
  <c r="H569" i="14" s="1"/>
  <c r="H570" i="14" s="1"/>
  <c r="H571" i="14" s="1"/>
  <c r="H572" i="14" s="1"/>
  <c r="H573" i="14" s="1"/>
  <c r="H574" i="14" s="1"/>
  <c r="H575" i="14" s="1"/>
  <c r="H576" i="14" s="1"/>
  <c r="H577" i="14" s="1"/>
  <c r="H578" i="14" s="1"/>
  <c r="H579" i="14" s="1"/>
  <c r="H580" i="14" s="1"/>
  <c r="H581" i="14" s="1"/>
  <c r="H582" i="14" s="1"/>
  <c r="H583" i="14" s="1"/>
  <c r="H584" i="14" s="1"/>
  <c r="H585" i="14" s="1"/>
  <c r="H586" i="14" s="1"/>
  <c r="H587" i="14" s="1"/>
  <c r="H588" i="14" s="1"/>
  <c r="H589" i="14" s="1"/>
  <c r="H590" i="14" s="1"/>
  <c r="H591" i="14" s="1"/>
  <c r="H592" i="14" s="1"/>
  <c r="H593" i="14" s="1"/>
  <c r="H594" i="14" s="1"/>
  <c r="H595" i="14" s="1"/>
  <c r="H596" i="14" s="1"/>
  <c r="H597" i="14" s="1"/>
  <c r="H598" i="14" s="1"/>
  <c r="H599" i="14" s="1"/>
  <c r="H600" i="14" s="1"/>
  <c r="H601" i="14" s="1"/>
  <c r="H602" i="14" s="1"/>
  <c r="H603" i="14" s="1"/>
  <c r="H604" i="14" s="1"/>
  <c r="H605" i="14" s="1"/>
  <c r="H606" i="14" s="1"/>
  <c r="H607" i="14" s="1"/>
  <c r="H608" i="14" s="1"/>
  <c r="H609" i="14" s="1"/>
  <c r="H610" i="14" s="1"/>
  <c r="H611" i="14" s="1"/>
  <c r="H612" i="14" s="1"/>
  <c r="H613" i="14" s="1"/>
  <c r="H614" i="14" s="1"/>
  <c r="H615" i="14" s="1"/>
  <c r="H616" i="14" s="1"/>
  <c r="H617" i="14" s="1"/>
  <c r="H618" i="14" s="1"/>
  <c r="H619" i="14" s="1"/>
  <c r="H620" i="14" s="1"/>
  <c r="H621" i="14" s="1"/>
  <c r="H622" i="14" s="1"/>
  <c r="H623" i="14" s="1"/>
  <c r="H624" i="14" s="1"/>
  <c r="H625" i="14" s="1"/>
  <c r="H626" i="14" s="1"/>
  <c r="H627" i="14" s="1"/>
  <c r="H628" i="14" s="1"/>
  <c r="H629" i="14" s="1"/>
  <c r="H630" i="14" s="1"/>
  <c r="H631" i="14" s="1"/>
  <c r="H632" i="14" s="1"/>
  <c r="H633" i="14" s="1"/>
  <c r="H634" i="14" s="1"/>
  <c r="H635" i="14" s="1"/>
  <c r="H636" i="14" s="1"/>
  <c r="H637" i="14" s="1"/>
  <c r="H638" i="14" s="1"/>
  <c r="H639" i="14" s="1"/>
  <c r="H640" i="14" s="1"/>
  <c r="H641" i="14" s="1"/>
  <c r="H642" i="14" s="1"/>
  <c r="H643" i="14" s="1"/>
  <c r="H644" i="14" s="1"/>
  <c r="H645" i="14" s="1"/>
  <c r="H646" i="14" s="1"/>
  <c r="H647" i="14" s="1"/>
  <c r="H648" i="14" s="1"/>
  <c r="H649" i="14" s="1"/>
  <c r="H650" i="14" s="1"/>
  <c r="H651" i="14" s="1"/>
  <c r="H652" i="14" s="1"/>
  <c r="H653" i="14" s="1"/>
  <c r="H654" i="14" s="1"/>
  <c r="H655" i="14" s="1"/>
  <c r="H656" i="14" s="1"/>
  <c r="H657" i="14" s="1"/>
  <c r="H658" i="14" s="1"/>
  <c r="H659" i="14" s="1"/>
  <c r="H660" i="14" s="1"/>
  <c r="H661" i="14" s="1"/>
  <c r="H662" i="14" s="1"/>
  <c r="H663" i="14" s="1"/>
  <c r="H664" i="14" s="1"/>
  <c r="H665" i="14" s="1"/>
  <c r="H666" i="14" s="1"/>
  <c r="H667" i="14" s="1"/>
  <c r="H668" i="14" s="1"/>
  <c r="H669" i="14" s="1"/>
  <c r="H670" i="14" s="1"/>
  <c r="H671" i="14" s="1"/>
  <c r="H672" i="14" s="1"/>
  <c r="H673" i="14" s="1"/>
  <c r="H674" i="14" s="1"/>
  <c r="H675" i="14" s="1"/>
  <c r="H676" i="14" s="1"/>
  <c r="H677" i="14" s="1"/>
  <c r="H678" i="14" s="1"/>
  <c r="H679" i="14" s="1"/>
  <c r="H680" i="14" s="1"/>
  <c r="H681" i="14" s="1"/>
  <c r="H682" i="14" s="1"/>
  <c r="H683" i="14" s="1"/>
  <c r="H684" i="14" s="1"/>
  <c r="H685" i="14" s="1"/>
  <c r="H686" i="14" s="1"/>
  <c r="H687" i="14" s="1"/>
  <c r="H688" i="14" s="1"/>
  <c r="H689" i="14" s="1"/>
  <c r="H690" i="14" s="1"/>
  <c r="H691" i="14" s="1"/>
  <c r="H692" i="14" s="1"/>
  <c r="H693" i="14" s="1"/>
  <c r="H694" i="14" s="1"/>
  <c r="H695" i="14" s="1"/>
  <c r="H696" i="14" s="1"/>
  <c r="H697" i="14" s="1"/>
  <c r="H698" i="14" s="1"/>
  <c r="H699" i="14" s="1"/>
  <c r="H700" i="14" s="1"/>
  <c r="H701" i="14" s="1"/>
  <c r="H702" i="14" s="1"/>
  <c r="H703" i="14" s="1"/>
  <c r="H704" i="14" s="1"/>
  <c r="H705" i="14" s="1"/>
  <c r="H706" i="14" s="1"/>
  <c r="H707" i="14" s="1"/>
  <c r="H708" i="14" s="1"/>
  <c r="H709" i="14" s="1"/>
  <c r="H710" i="14" s="1"/>
  <c r="H711" i="14" s="1"/>
  <c r="H712" i="14" s="1"/>
  <c r="H713" i="14" s="1"/>
  <c r="H714" i="14" s="1"/>
  <c r="H715" i="14" s="1"/>
  <c r="H716" i="14" s="1"/>
  <c r="H717" i="14" s="1"/>
  <c r="H718" i="14" s="1"/>
  <c r="H719" i="14" s="1"/>
  <c r="H720" i="14" s="1"/>
  <c r="H721" i="14" s="1"/>
  <c r="H722" i="14" s="1"/>
  <c r="H723" i="14" s="1"/>
  <c r="H724" i="14" s="1"/>
  <c r="H725" i="14" s="1"/>
  <c r="H726" i="14" s="1"/>
  <c r="H727" i="14" s="1"/>
  <c r="H728" i="14" s="1"/>
  <c r="H729" i="14" s="1"/>
  <c r="H730" i="14" s="1"/>
  <c r="H731" i="14" s="1"/>
  <c r="H732" i="14" s="1"/>
  <c r="H733" i="14" s="1"/>
  <c r="H734" i="14" s="1"/>
  <c r="H735" i="14" s="1"/>
  <c r="H736" i="14" s="1"/>
  <c r="H737" i="14" s="1"/>
  <c r="H738" i="14" s="1"/>
  <c r="H739" i="14" s="1"/>
  <c r="H740" i="14" s="1"/>
  <c r="H741" i="14" s="1"/>
  <c r="H742" i="14" s="1"/>
  <c r="H743" i="14" s="1"/>
  <c r="H744" i="14" s="1"/>
  <c r="H745" i="14" s="1"/>
  <c r="H746" i="14" s="1"/>
  <c r="H747" i="14" s="1"/>
  <c r="H748" i="14" s="1"/>
  <c r="H749" i="14" s="1"/>
  <c r="H750" i="14" s="1"/>
  <c r="H751" i="14" s="1"/>
  <c r="H752" i="14" s="1"/>
  <c r="H753" i="14" s="1"/>
  <c r="H754" i="14" s="1"/>
  <c r="H755" i="14" s="1"/>
  <c r="H756" i="14" s="1"/>
  <c r="H757" i="14" s="1"/>
  <c r="H758" i="14" s="1"/>
  <c r="H759" i="14" s="1"/>
  <c r="H760" i="14" s="1"/>
  <c r="H761" i="14" s="1"/>
  <c r="H762" i="14" s="1"/>
  <c r="H763" i="14" s="1"/>
  <c r="H764" i="14" s="1"/>
  <c r="H765" i="14" s="1"/>
  <c r="H766" i="14" s="1"/>
  <c r="H767" i="14" s="1"/>
  <c r="H768" i="14" s="1"/>
  <c r="H769" i="14" s="1"/>
  <c r="H770" i="14" s="1"/>
  <c r="H771" i="14" s="1"/>
  <c r="H772" i="14" s="1"/>
  <c r="H773" i="14" s="1"/>
  <c r="H774" i="14" s="1"/>
  <c r="H775" i="14" s="1"/>
  <c r="H776" i="14" s="1"/>
  <c r="H777" i="14" s="1"/>
  <c r="H778" i="14" s="1"/>
  <c r="H779" i="14" s="1"/>
  <c r="H780" i="14" s="1"/>
  <c r="H781" i="14" s="1"/>
  <c r="H782" i="14" s="1"/>
  <c r="H783" i="14" s="1"/>
  <c r="H784" i="14" s="1"/>
  <c r="H785" i="14" s="1"/>
  <c r="H786" i="14" s="1"/>
  <c r="H787" i="14" s="1"/>
  <c r="H788" i="14" s="1"/>
  <c r="H789" i="14" s="1"/>
  <c r="H790" i="14" s="1"/>
  <c r="H791" i="14" s="1"/>
  <c r="H792" i="14" s="1"/>
  <c r="H793" i="14" s="1"/>
  <c r="H794" i="14" s="1"/>
  <c r="H795" i="14" s="1"/>
  <c r="H796" i="14" s="1"/>
  <c r="H797" i="14" s="1"/>
  <c r="H798" i="14" s="1"/>
  <c r="H799" i="14" s="1"/>
  <c r="H800" i="14" s="1"/>
  <c r="H801" i="14" s="1"/>
  <c r="H802" i="14" s="1"/>
  <c r="H803" i="14" s="1"/>
  <c r="H804" i="14" s="1"/>
  <c r="H805" i="14" s="1"/>
  <c r="H806" i="14" s="1"/>
  <c r="H807" i="14" s="1"/>
  <c r="H808" i="14" s="1"/>
  <c r="H809" i="14" s="1"/>
  <c r="H810" i="14" s="1"/>
  <c r="H811" i="14" s="1"/>
  <c r="H812" i="14" s="1"/>
  <c r="H813" i="14" s="1"/>
  <c r="H814" i="14" s="1"/>
  <c r="H815" i="14" s="1"/>
  <c r="H816" i="14" s="1"/>
  <c r="H817" i="14" s="1"/>
  <c r="H818" i="14" s="1"/>
  <c r="H819" i="14" s="1"/>
  <c r="H820" i="14" s="1"/>
  <c r="H821" i="14" s="1"/>
  <c r="H822" i="14" s="1"/>
  <c r="H823" i="14" s="1"/>
  <c r="H824" i="14" s="1"/>
  <c r="H825" i="14" s="1"/>
  <c r="H826" i="14" s="1"/>
  <c r="H827" i="14" s="1"/>
  <c r="H828" i="14" s="1"/>
  <c r="H829" i="14" s="1"/>
  <c r="H830" i="14" s="1"/>
  <c r="H831" i="14" s="1"/>
  <c r="H832" i="14" s="1"/>
  <c r="H833" i="14" s="1"/>
  <c r="H834" i="14" s="1"/>
  <c r="H835" i="14" s="1"/>
  <c r="H836" i="14" s="1"/>
  <c r="H837" i="14" s="1"/>
  <c r="H838" i="14" s="1"/>
  <c r="H839" i="14" s="1"/>
  <c r="H840" i="14" s="1"/>
  <c r="H841" i="14" s="1"/>
  <c r="H842" i="14" s="1"/>
  <c r="H843" i="14" s="1"/>
  <c r="H844" i="14" s="1"/>
  <c r="H845" i="14" s="1"/>
  <c r="H846" i="14" s="1"/>
  <c r="H847" i="14" s="1"/>
  <c r="H848" i="14" s="1"/>
  <c r="H849" i="14" s="1"/>
  <c r="H850" i="14" s="1"/>
  <c r="H851" i="14" s="1"/>
  <c r="H852" i="14" s="1"/>
  <c r="H853" i="14" s="1"/>
  <c r="H854" i="14" s="1"/>
  <c r="H855" i="14" s="1"/>
  <c r="H856" i="14" s="1"/>
  <c r="H857" i="14" s="1"/>
  <c r="H858" i="14" s="1"/>
  <c r="H859" i="14" s="1"/>
  <c r="H860" i="14" s="1"/>
  <c r="H861" i="14" s="1"/>
  <c r="H862" i="14" s="1"/>
  <c r="H863" i="14" s="1"/>
  <c r="H864" i="14" s="1"/>
  <c r="H865" i="14" s="1"/>
  <c r="H866" i="14" s="1"/>
  <c r="H867" i="14" s="1"/>
  <c r="H868" i="14" s="1"/>
  <c r="H869" i="14" s="1"/>
  <c r="H870" i="14" s="1"/>
  <c r="H871" i="14" s="1"/>
  <c r="H872" i="14" s="1"/>
  <c r="H873" i="14" s="1"/>
  <c r="H874" i="14" s="1"/>
  <c r="H875" i="14" s="1"/>
  <c r="H876" i="14" s="1"/>
  <c r="H877" i="14" s="1"/>
  <c r="H878" i="14" s="1"/>
  <c r="H879" i="14" s="1"/>
  <c r="H880" i="14" s="1"/>
  <c r="H881" i="14" s="1"/>
  <c r="H882" i="14" s="1"/>
  <c r="H883" i="14" s="1"/>
  <c r="H884" i="14" s="1"/>
  <c r="H885" i="14" s="1"/>
  <c r="H886" i="14" s="1"/>
  <c r="H887" i="14" s="1"/>
  <c r="H888" i="14" s="1"/>
  <c r="H889" i="14" s="1"/>
  <c r="H890" i="14" s="1"/>
  <c r="H891" i="14" s="1"/>
  <c r="H892" i="14" s="1"/>
  <c r="H893" i="14" s="1"/>
  <c r="H894" i="14" s="1"/>
  <c r="H895" i="14" s="1"/>
  <c r="H896" i="14" s="1"/>
  <c r="H897" i="14" s="1"/>
  <c r="H898" i="14" s="1"/>
  <c r="H899" i="14" s="1"/>
  <c r="H900" i="14" s="1"/>
  <c r="H901" i="14" s="1"/>
  <c r="H902" i="14" s="1"/>
  <c r="H903" i="14" s="1"/>
  <c r="H904" i="14" s="1"/>
  <c r="H905" i="14" s="1"/>
  <c r="H906" i="14" s="1"/>
  <c r="H907" i="14" s="1"/>
  <c r="H908" i="14" s="1"/>
  <c r="H909" i="14" s="1"/>
  <c r="H910" i="14" s="1"/>
  <c r="H911" i="14" s="1"/>
  <c r="H912" i="14" s="1"/>
  <c r="H913" i="14" s="1"/>
  <c r="H914" i="14" s="1"/>
  <c r="H915" i="14" s="1"/>
  <c r="H916" i="14" s="1"/>
  <c r="H917" i="14" s="1"/>
  <c r="H918" i="14" s="1"/>
  <c r="H919" i="14" s="1"/>
  <c r="H920" i="14" s="1"/>
  <c r="H921" i="14" s="1"/>
  <c r="H922" i="14" s="1"/>
  <c r="H923" i="14" s="1"/>
  <c r="H924" i="14" s="1"/>
  <c r="H925" i="14" s="1"/>
  <c r="H926" i="14" s="1"/>
  <c r="H927" i="14" s="1"/>
  <c r="H928" i="14" s="1"/>
  <c r="H929" i="14" s="1"/>
  <c r="H930" i="14" s="1"/>
  <c r="H931" i="14" s="1"/>
  <c r="H932" i="14" s="1"/>
  <c r="H933" i="14" s="1"/>
  <c r="H934" i="14" s="1"/>
  <c r="H935" i="14" s="1"/>
  <c r="H936" i="14" s="1"/>
  <c r="H937" i="14" s="1"/>
  <c r="H938" i="14" s="1"/>
  <c r="H939" i="14" s="1"/>
  <c r="H940" i="14" s="1"/>
  <c r="H941" i="14" s="1"/>
  <c r="H942" i="14" s="1"/>
  <c r="H943" i="14" s="1"/>
  <c r="H944" i="14" s="1"/>
  <c r="H945" i="14" s="1"/>
  <c r="H946" i="14" s="1"/>
  <c r="H947" i="14" s="1"/>
  <c r="H948" i="14" s="1"/>
  <c r="H949" i="14" s="1"/>
  <c r="H950" i="14" s="1"/>
  <c r="H951" i="14" s="1"/>
  <c r="H952" i="14" s="1"/>
  <c r="H953" i="14" s="1"/>
  <c r="H954" i="14" s="1"/>
  <c r="H955" i="14" s="1"/>
  <c r="H956" i="14" s="1"/>
  <c r="H957" i="14" s="1"/>
  <c r="H958" i="14" s="1"/>
  <c r="H959" i="14" s="1"/>
  <c r="H960" i="14" s="1"/>
  <c r="H961" i="14" s="1"/>
  <c r="H962" i="14" s="1"/>
  <c r="H963" i="14" s="1"/>
  <c r="H964" i="14" s="1"/>
  <c r="H965" i="14" s="1"/>
  <c r="H966" i="14" s="1"/>
  <c r="H967" i="14" s="1"/>
  <c r="H968" i="14" s="1"/>
  <c r="H969" i="14" s="1"/>
  <c r="H970" i="14" s="1"/>
  <c r="H971" i="14" s="1"/>
  <c r="H972" i="14" s="1"/>
  <c r="H973" i="14" s="1"/>
  <c r="H974" i="14" s="1"/>
  <c r="H975" i="14" s="1"/>
  <c r="H976" i="14" s="1"/>
  <c r="H977" i="14" s="1"/>
  <c r="H978" i="14" s="1"/>
  <c r="H979" i="14" s="1"/>
  <c r="H980" i="14" s="1"/>
  <c r="H981" i="14" s="1"/>
  <c r="H982" i="14" s="1"/>
  <c r="H983" i="14" s="1"/>
  <c r="H984" i="14" s="1"/>
  <c r="H985" i="14" s="1"/>
  <c r="H986" i="14" s="1"/>
  <c r="H987" i="14" s="1"/>
  <c r="H988" i="14" s="1"/>
  <c r="H989" i="14" s="1"/>
  <c r="H990" i="14" s="1"/>
  <c r="H991" i="14" s="1"/>
  <c r="H992" i="14" s="1"/>
  <c r="H993" i="14" s="1"/>
  <c r="H994" i="14" s="1"/>
  <c r="H995" i="14" s="1"/>
  <c r="H996" i="14" s="1"/>
  <c r="H997" i="14" s="1"/>
  <c r="H998" i="14" s="1"/>
  <c r="H999" i="14" s="1"/>
  <c r="H1000" i="14" s="1"/>
  <c r="H1001" i="14" s="1"/>
  <c r="H1002" i="14" s="1"/>
  <c r="H1003" i="14" s="1"/>
  <c r="H1004" i="14" s="1"/>
  <c r="H1005" i="14" s="1"/>
  <c r="H1006" i="14" s="1"/>
  <c r="H1007" i="14" s="1"/>
  <c r="H1008" i="14" s="1"/>
  <c r="H1009" i="14" s="1"/>
  <c r="H1010" i="14" s="1"/>
  <c r="H1011" i="14" s="1"/>
  <c r="H1012" i="14" s="1"/>
  <c r="H1013" i="14" s="1"/>
  <c r="H1014" i="14" s="1"/>
  <c r="H1015" i="14" s="1"/>
  <c r="H1016" i="14" s="1"/>
  <c r="H1017" i="14" s="1"/>
  <c r="H1018" i="14" s="1"/>
  <c r="H1019" i="14" s="1"/>
  <c r="H1020" i="14" s="1"/>
  <c r="H1021" i="14" s="1"/>
  <c r="H1022" i="14" s="1"/>
  <c r="H1023" i="14" s="1"/>
  <c r="H1024" i="14" s="1"/>
  <c r="H1025" i="14" s="1"/>
  <c r="H1026" i="14" s="1"/>
  <c r="H1027" i="14" s="1"/>
  <c r="H1028" i="14" s="1"/>
  <c r="H1029" i="14" s="1"/>
  <c r="H1030" i="14" s="1"/>
  <c r="H1031" i="14" s="1"/>
  <c r="H1032" i="14" s="1"/>
  <c r="H1033" i="14" s="1"/>
  <c r="H1034" i="14" s="1"/>
  <c r="H1035" i="14" s="1"/>
  <c r="H1036" i="14" s="1"/>
  <c r="H1037" i="14" s="1"/>
  <c r="H1038" i="14" s="1"/>
  <c r="H1039" i="14" s="1"/>
  <c r="H1040" i="14" s="1"/>
  <c r="H1041" i="14" s="1"/>
  <c r="H1042" i="14" s="1"/>
  <c r="H1043" i="14" s="1"/>
  <c r="H1044" i="14" s="1"/>
  <c r="H1045" i="14" s="1"/>
  <c r="H1046" i="14" s="1"/>
  <c r="H1047" i="14" s="1"/>
  <c r="H1048" i="14" s="1"/>
  <c r="H1049" i="14" s="1"/>
  <c r="H1050" i="14" s="1"/>
  <c r="H1051" i="14" s="1"/>
  <c r="H1052" i="14" s="1"/>
  <c r="H1053" i="14" s="1"/>
  <c r="H1054" i="14" s="1"/>
  <c r="H1055" i="14" s="1"/>
  <c r="H1056" i="14" s="1"/>
  <c r="H1057" i="14" s="1"/>
  <c r="H1058" i="14" s="1"/>
  <c r="H1059" i="14" s="1"/>
  <c r="H1060" i="14" s="1"/>
  <c r="H1061" i="14" s="1"/>
  <c r="H1062" i="14" s="1"/>
  <c r="H1063" i="14" s="1"/>
  <c r="H1064" i="14" s="1"/>
  <c r="H1065" i="14" s="1"/>
  <c r="H1066" i="14" s="1"/>
  <c r="H1067" i="14" s="1"/>
  <c r="H1068" i="14" s="1"/>
  <c r="H1069" i="14" s="1"/>
  <c r="H1070" i="14" s="1"/>
  <c r="H1071" i="14" s="1"/>
  <c r="H1072" i="14" s="1"/>
  <c r="H1073" i="14" s="1"/>
  <c r="H1074" i="14" s="1"/>
  <c r="H1075" i="14" s="1"/>
  <c r="H1076" i="14" s="1"/>
  <c r="H1077" i="14" s="1"/>
  <c r="H1078" i="14" s="1"/>
  <c r="H1079" i="14" s="1"/>
  <c r="H1080" i="14" s="1"/>
  <c r="H1081" i="14" s="1"/>
  <c r="H1082" i="14" s="1"/>
  <c r="H1083" i="14" s="1"/>
  <c r="H1084" i="14" s="1"/>
  <c r="H1085" i="14" s="1"/>
  <c r="H1086" i="14" s="1"/>
  <c r="H1087" i="14" s="1"/>
  <c r="H1088" i="14" s="1"/>
  <c r="H1089" i="14" s="1"/>
  <c r="H1090" i="14" s="1"/>
  <c r="H1091" i="14" s="1"/>
  <c r="H1092" i="14" s="1"/>
  <c r="H1093" i="14" s="1"/>
  <c r="H1094" i="14" s="1"/>
  <c r="H1095" i="14" s="1"/>
  <c r="H1096" i="14" s="1"/>
  <c r="H1097" i="14" s="1"/>
  <c r="H1098" i="14" s="1"/>
  <c r="H1099" i="14" s="1"/>
  <c r="H1100" i="14" s="1"/>
  <c r="H1101" i="14" s="1"/>
  <c r="H1102" i="14" s="1"/>
  <c r="H1103" i="14" s="1"/>
  <c r="H1104" i="14" s="1"/>
  <c r="H1105" i="14" s="1"/>
  <c r="H1106" i="14" s="1"/>
  <c r="H1107" i="14" s="1"/>
  <c r="H1108" i="14" s="1"/>
  <c r="H1109" i="14" s="1"/>
  <c r="H1110" i="14" s="1"/>
  <c r="H1111" i="14" s="1"/>
  <c r="H1112" i="14" s="1"/>
  <c r="H1113" i="14" s="1"/>
  <c r="H1114" i="14" s="1"/>
  <c r="H1115" i="14" s="1"/>
  <c r="H1116" i="14" s="1"/>
  <c r="H1117" i="14" s="1"/>
  <c r="H1118" i="14" s="1"/>
  <c r="H1119" i="14" s="1"/>
  <c r="H1120" i="14" s="1"/>
  <c r="H1121" i="14" s="1"/>
  <c r="H1122" i="14" s="1"/>
  <c r="H1123" i="14" s="1"/>
  <c r="H1124" i="14" s="1"/>
  <c r="H1125" i="14" s="1"/>
  <c r="H1126" i="14" s="1"/>
  <c r="H1127" i="14" s="1"/>
  <c r="H1128" i="14" s="1"/>
  <c r="H1129" i="14" s="1"/>
  <c r="H1130" i="14" s="1"/>
  <c r="H1131" i="14" s="1"/>
  <c r="H1132" i="14" s="1"/>
  <c r="H1133" i="14" s="1"/>
  <c r="H1134" i="14" s="1"/>
  <c r="H1135" i="14" s="1"/>
  <c r="H1136" i="14" s="1"/>
  <c r="H1137" i="14" s="1"/>
  <c r="H1138" i="14" s="1"/>
  <c r="H1139" i="14" s="1"/>
  <c r="H1140" i="14" s="1"/>
  <c r="H1141" i="14" s="1"/>
  <c r="H1142" i="14" s="1"/>
  <c r="H1143" i="14" s="1"/>
  <c r="H1144" i="14" s="1"/>
  <c r="H1145" i="14" s="1"/>
  <c r="H1146" i="14" s="1"/>
  <c r="H1147" i="14" s="1"/>
  <c r="H1148" i="14" s="1"/>
  <c r="H1149" i="14" s="1"/>
  <c r="H1150" i="14" s="1"/>
  <c r="H1151" i="14" s="1"/>
  <c r="H1152" i="14" s="1"/>
  <c r="H1153" i="14" s="1"/>
  <c r="H1154" i="14" s="1"/>
  <c r="H1155" i="14" s="1"/>
  <c r="H1156" i="14" s="1"/>
  <c r="H1157" i="14" s="1"/>
  <c r="H1158" i="14" s="1"/>
  <c r="H1159" i="14" s="1"/>
  <c r="H1160" i="14" s="1"/>
  <c r="H1161" i="14" s="1"/>
  <c r="H1162" i="14" s="1"/>
  <c r="H1163" i="14" s="1"/>
  <c r="H1164" i="14" s="1"/>
  <c r="H1165" i="14" s="1"/>
  <c r="H1166" i="14" s="1"/>
  <c r="H1167" i="14" s="1"/>
  <c r="H1168" i="14" s="1"/>
  <c r="H1169" i="14" s="1"/>
  <c r="H1170" i="14" s="1"/>
  <c r="H1171" i="14" s="1"/>
  <c r="H1172" i="14" s="1"/>
  <c r="H1173" i="14" s="1"/>
  <c r="H1174" i="14" s="1"/>
  <c r="H1175" i="14" s="1"/>
  <c r="H1176" i="14" s="1"/>
  <c r="H1177" i="14" s="1"/>
  <c r="H1178" i="14" s="1"/>
  <c r="H1179" i="14" s="1"/>
  <c r="H1180" i="14" s="1"/>
  <c r="H1181" i="14" s="1"/>
  <c r="H1182" i="14" s="1"/>
  <c r="H1183" i="14" s="1"/>
  <c r="H1184" i="14" s="1"/>
  <c r="H1185" i="14" s="1"/>
  <c r="H1186" i="14" s="1"/>
  <c r="H1187" i="14" s="1"/>
  <c r="H1188" i="14" s="1"/>
  <c r="H1189" i="14" s="1"/>
  <c r="H1190" i="14" s="1"/>
  <c r="H1191" i="14" s="1"/>
  <c r="H1192" i="14" s="1"/>
  <c r="H1193" i="14" s="1"/>
  <c r="H1194" i="14" s="1"/>
  <c r="H1195" i="14" s="1"/>
  <c r="H1196" i="14" s="1"/>
  <c r="H1197" i="14" s="1"/>
  <c r="H1198" i="14" s="1"/>
  <c r="H1199" i="14" s="1"/>
  <c r="H1200" i="14" s="1"/>
  <c r="H1201" i="14" s="1"/>
  <c r="H1202" i="14" s="1"/>
  <c r="H1203" i="14" s="1"/>
  <c r="H1204" i="14" s="1"/>
  <c r="H1205" i="14" s="1"/>
  <c r="H1206" i="14" s="1"/>
  <c r="H1207" i="14" s="1"/>
  <c r="H1208" i="14" s="1"/>
  <c r="H1209" i="14" s="1"/>
  <c r="H1210" i="14" s="1"/>
  <c r="H1211" i="14" s="1"/>
  <c r="H1212" i="14" s="1"/>
  <c r="H1213" i="14" s="1"/>
  <c r="H1214" i="14" s="1"/>
  <c r="H1215" i="14" s="1"/>
  <c r="H1216" i="14" s="1"/>
  <c r="H1217" i="14" s="1"/>
  <c r="H1218" i="14" s="1"/>
  <c r="H1219" i="14" s="1"/>
  <c r="H1220" i="14" s="1"/>
  <c r="H1221" i="14" s="1"/>
  <c r="H1222" i="14" s="1"/>
  <c r="H1223" i="14" s="1"/>
  <c r="H1224" i="14" s="1"/>
  <c r="H1225" i="14" s="1"/>
  <c r="H1226" i="14" s="1"/>
  <c r="H1227" i="14" s="1"/>
  <c r="H1228" i="14" s="1"/>
  <c r="H1229" i="14" s="1"/>
  <c r="H1230" i="14" s="1"/>
  <c r="H1231" i="14" s="1"/>
  <c r="H1232" i="14" s="1"/>
  <c r="H1233" i="14" s="1"/>
  <c r="H1234" i="14" s="1"/>
  <c r="H1235" i="14" s="1"/>
  <c r="H1236" i="14" s="1"/>
  <c r="H1237" i="14" s="1"/>
  <c r="H1238" i="14" s="1"/>
  <c r="H1239" i="14" s="1"/>
  <c r="H1240" i="14" s="1"/>
  <c r="H1241" i="14" s="1"/>
  <c r="H1242" i="14" s="1"/>
  <c r="H1243" i="14" s="1"/>
  <c r="H1244" i="14" s="1"/>
  <c r="H1245" i="14" s="1"/>
  <c r="H1246" i="14" s="1"/>
  <c r="H1247" i="14" s="1"/>
  <c r="H1248" i="14" s="1"/>
  <c r="H1249" i="14" s="1"/>
  <c r="H1250" i="14" s="1"/>
  <c r="H1251" i="14" s="1"/>
  <c r="H1252" i="14" s="1"/>
  <c r="H1253" i="14" s="1"/>
  <c r="H1254" i="14" s="1"/>
  <c r="H1255" i="14" s="1"/>
  <c r="H1256" i="14" s="1"/>
  <c r="H1257" i="14" s="1"/>
  <c r="H1258" i="14" s="1"/>
  <c r="H1259" i="14" s="1"/>
  <c r="H1260" i="14" s="1"/>
  <c r="H1261" i="14" s="1"/>
  <c r="H1262" i="14" s="1"/>
  <c r="H1263" i="14" s="1"/>
  <c r="H1264" i="14" s="1"/>
  <c r="H1265" i="14" s="1"/>
  <c r="H1266" i="14" s="1"/>
  <c r="H1267" i="14" s="1"/>
  <c r="H1268" i="14" s="1"/>
  <c r="H1269" i="14" s="1"/>
  <c r="H1270" i="14" s="1"/>
  <c r="H1271" i="14" s="1"/>
  <c r="H1272" i="14" s="1"/>
  <c r="H1273" i="14" s="1"/>
  <c r="H1274" i="14" s="1"/>
  <c r="H1275" i="14" s="1"/>
  <c r="H1276" i="14" s="1"/>
  <c r="H1277" i="14" s="1"/>
  <c r="H1278" i="14" s="1"/>
  <c r="H1279" i="14" s="1"/>
  <c r="H1280" i="14" s="1"/>
  <c r="H1281" i="14" s="1"/>
  <c r="H1282" i="14" s="1"/>
  <c r="H1283" i="14" s="1"/>
  <c r="H1284" i="14" s="1"/>
  <c r="H1285" i="14" s="1"/>
  <c r="H1286" i="14" s="1"/>
  <c r="H1287" i="14" s="1"/>
  <c r="H1288" i="14" s="1"/>
  <c r="H1289" i="14" s="1"/>
  <c r="H1290" i="14" s="1"/>
  <c r="H1291" i="14" s="1"/>
  <c r="H1292" i="14" s="1"/>
  <c r="H1293" i="14" s="1"/>
  <c r="H1294" i="14" s="1"/>
  <c r="H1295" i="14" s="1"/>
  <c r="H1296" i="14" s="1"/>
  <c r="H1297" i="14" s="1"/>
  <c r="H1298" i="14" s="1"/>
  <c r="H1299" i="14" s="1"/>
  <c r="H1300" i="14" s="1"/>
  <c r="H1301" i="14" s="1"/>
  <c r="H1302" i="14" s="1"/>
  <c r="H1303" i="14" s="1"/>
  <c r="H1304" i="14" s="1"/>
  <c r="H1305" i="14" s="1"/>
  <c r="H1306" i="14" s="1"/>
  <c r="H1307" i="14" s="1"/>
  <c r="H1308" i="14" s="1"/>
  <c r="H1309" i="14" s="1"/>
  <c r="H1310" i="14" s="1"/>
  <c r="H1311" i="14" s="1"/>
  <c r="H1312" i="14" s="1"/>
  <c r="H1313" i="14" s="1"/>
  <c r="H1314" i="14" s="1"/>
  <c r="H1315" i="14" s="1"/>
  <c r="H1316" i="14" s="1"/>
  <c r="H1317" i="14" s="1"/>
  <c r="H1318" i="14" s="1"/>
  <c r="H1319" i="14" s="1"/>
  <c r="H1320" i="14" s="1"/>
  <c r="H1321" i="14" s="1"/>
  <c r="H1322" i="14" s="1"/>
  <c r="H1323" i="14" s="1"/>
  <c r="H1324" i="14" s="1"/>
  <c r="H1325" i="14" s="1"/>
  <c r="H1326" i="14" s="1"/>
  <c r="H1327" i="14" s="1"/>
  <c r="H1328" i="14" s="1"/>
  <c r="H1329" i="14" s="1"/>
  <c r="H1330" i="14" s="1"/>
  <c r="H1331" i="14" s="1"/>
  <c r="H1332" i="14" s="1"/>
  <c r="H1333" i="14" s="1"/>
  <c r="H1334" i="14" s="1"/>
  <c r="H1335" i="14" s="1"/>
  <c r="H1336" i="14" s="1"/>
  <c r="H1337" i="14" s="1"/>
  <c r="H1338" i="14" s="1"/>
  <c r="H1339" i="14" s="1"/>
  <c r="H1340" i="14" s="1"/>
  <c r="H1341" i="14" s="1"/>
  <c r="H1342" i="14" s="1"/>
  <c r="H1343" i="14" s="1"/>
  <c r="H1344" i="14" s="1"/>
  <c r="H1345" i="14" s="1"/>
  <c r="H1346" i="14" s="1"/>
  <c r="H1347" i="14" s="1"/>
  <c r="H1348" i="14" s="1"/>
  <c r="H1349" i="14" s="1"/>
  <c r="H1350" i="14" s="1"/>
  <c r="H1351" i="14" s="1"/>
  <c r="H1352" i="14" s="1"/>
  <c r="H1353" i="14" s="1"/>
  <c r="H1354" i="14" s="1"/>
  <c r="H1355" i="14" s="1"/>
  <c r="H1356" i="14" s="1"/>
  <c r="H1357" i="14" s="1"/>
  <c r="H1358" i="14" s="1"/>
  <c r="H1359" i="14" s="1"/>
  <c r="H1360" i="14" s="1"/>
  <c r="H1361" i="14" s="1"/>
  <c r="H1362" i="14" s="1"/>
  <c r="H1363" i="14" s="1"/>
  <c r="H1364" i="14" s="1"/>
  <c r="H1365" i="14" s="1"/>
  <c r="H1366" i="14" s="1"/>
  <c r="H1367" i="14" s="1"/>
  <c r="H1368" i="14" s="1"/>
  <c r="H1369" i="14" s="1"/>
  <c r="H1370" i="14" s="1"/>
  <c r="H1371" i="14" s="1"/>
  <c r="H1372" i="14" s="1"/>
  <c r="H1373" i="14" s="1"/>
  <c r="H1374" i="14" s="1"/>
  <c r="H1375" i="14" s="1"/>
  <c r="H1376" i="14" s="1"/>
  <c r="H1377" i="14" s="1"/>
  <c r="H1378" i="14" s="1"/>
  <c r="H1379" i="14" s="1"/>
  <c r="H1380" i="14" s="1"/>
  <c r="H1381" i="14" s="1"/>
  <c r="H1382" i="14" s="1"/>
  <c r="H1383" i="14" s="1"/>
  <c r="H1384" i="14" s="1"/>
  <c r="H1385" i="14" s="1"/>
  <c r="H1386" i="14" s="1"/>
  <c r="H1387" i="14" s="1"/>
  <c r="H1388" i="14" s="1"/>
  <c r="H1389" i="14" s="1"/>
  <c r="H1390" i="14" s="1"/>
  <c r="H1391" i="14" s="1"/>
  <c r="H1392" i="14" s="1"/>
  <c r="H1393" i="14" s="1"/>
  <c r="H1394" i="14" s="1"/>
  <c r="H1395" i="14" s="1"/>
  <c r="H1396" i="14" s="1"/>
  <c r="H1397" i="14" s="1"/>
  <c r="H1398" i="14" s="1"/>
  <c r="H1399" i="14" s="1"/>
  <c r="H1400" i="14" s="1"/>
  <c r="H1401" i="14" s="1"/>
  <c r="H1402" i="14" s="1"/>
  <c r="H1403" i="14" s="1"/>
  <c r="H1404" i="14" s="1"/>
  <c r="H1405" i="14" s="1"/>
  <c r="H1406" i="14" s="1"/>
  <c r="H1407" i="14" s="1"/>
  <c r="H1408" i="14" s="1"/>
  <c r="H1409" i="14" s="1"/>
  <c r="H1410" i="14" s="1"/>
  <c r="H1411" i="14" s="1"/>
  <c r="H1412" i="14" s="1"/>
  <c r="H1413" i="14" s="1"/>
  <c r="H1414" i="14" s="1"/>
  <c r="H1415" i="14" s="1"/>
  <c r="H1416" i="14" s="1"/>
  <c r="H1417" i="14" s="1"/>
  <c r="H1418" i="14" s="1"/>
  <c r="H1419" i="14" s="1"/>
  <c r="H1420" i="14" s="1"/>
  <c r="H1421" i="14" s="1"/>
  <c r="H1422" i="14" s="1"/>
  <c r="H1423" i="14" s="1"/>
  <c r="H1424" i="14" s="1"/>
  <c r="H1425" i="14" s="1"/>
  <c r="H1426" i="14" s="1"/>
  <c r="H1427" i="14" s="1"/>
  <c r="H1428" i="14" s="1"/>
  <c r="H1429" i="14" s="1"/>
  <c r="H1430" i="14" s="1"/>
  <c r="H1431" i="14" s="1"/>
  <c r="H1432" i="14" s="1"/>
  <c r="H1433" i="14" s="1"/>
  <c r="H1434" i="14" s="1"/>
  <c r="H1435" i="14" s="1"/>
  <c r="H1436" i="14" s="1"/>
  <c r="H1437" i="14" s="1"/>
  <c r="H1438" i="14" s="1"/>
  <c r="H1439" i="14" s="1"/>
  <c r="H1440" i="14" s="1"/>
  <c r="H1441" i="14" s="1"/>
  <c r="H1442" i="14" s="1"/>
  <c r="H1443" i="14" s="1"/>
  <c r="H1444" i="14" s="1"/>
  <c r="H1445" i="14" s="1"/>
  <c r="H1446" i="14" s="1"/>
  <c r="H1447" i="14" s="1"/>
  <c r="H1448" i="14" s="1"/>
  <c r="H1449" i="14" s="1"/>
  <c r="H1450" i="14" s="1"/>
  <c r="H1451" i="14" s="1"/>
  <c r="H1452" i="14" s="1"/>
  <c r="H1453" i="14" s="1"/>
  <c r="H1454" i="14" s="1"/>
  <c r="H1455" i="14" s="1"/>
  <c r="H1456" i="14" s="1"/>
  <c r="H1457" i="14" s="1"/>
  <c r="H1458" i="14" s="1"/>
  <c r="H1459" i="14" s="1"/>
  <c r="H1460" i="14" s="1"/>
  <c r="H1461" i="14" s="1"/>
  <c r="H1462" i="14" s="1"/>
  <c r="H1463" i="14" s="1"/>
  <c r="H1464" i="14" s="1"/>
  <c r="H1465" i="14" s="1"/>
  <c r="H1466" i="14" s="1"/>
  <c r="H1467" i="14" s="1"/>
  <c r="H1468" i="14" s="1"/>
  <c r="H1469" i="14" s="1"/>
  <c r="H1470" i="14" s="1"/>
  <c r="H1471" i="14" s="1"/>
  <c r="H1472" i="14" s="1"/>
  <c r="H1473" i="14" s="1"/>
  <c r="H1474" i="14" s="1"/>
  <c r="H1475" i="14" s="1"/>
  <c r="H1476" i="14" s="1"/>
  <c r="H1477" i="14" s="1"/>
  <c r="H1478" i="14" s="1"/>
  <c r="H1479" i="14" s="1"/>
  <c r="H1480" i="14" s="1"/>
  <c r="H1481" i="14" s="1"/>
  <c r="H1482" i="14" s="1"/>
  <c r="H1483" i="14" s="1"/>
  <c r="H1484" i="14" s="1"/>
  <c r="H1485" i="14" s="1"/>
  <c r="H1486" i="14" s="1"/>
  <c r="H1487" i="14" s="1"/>
  <c r="H1488" i="14" s="1"/>
  <c r="H1489" i="14" s="1"/>
  <c r="H1490" i="14" s="1"/>
  <c r="H1491" i="14" s="1"/>
  <c r="H1492" i="14" s="1"/>
  <c r="H1493" i="14" s="1"/>
  <c r="H1494" i="14" s="1"/>
  <c r="H1495" i="14" s="1"/>
  <c r="H1496" i="14" s="1"/>
  <c r="H1497" i="14" s="1"/>
  <c r="H1498" i="14" s="1"/>
  <c r="H1499" i="14" s="1"/>
  <c r="H1500" i="14" s="1"/>
  <c r="H1501" i="14" s="1"/>
  <c r="H1502" i="14" s="1"/>
  <c r="H1503" i="14" s="1"/>
  <c r="H1504" i="14" s="1"/>
  <c r="H1505" i="14" s="1"/>
  <c r="H1506" i="14" s="1"/>
  <c r="H1507" i="14" s="1"/>
  <c r="H1508" i="14" s="1"/>
  <c r="H1509" i="14" s="1"/>
  <c r="H1510" i="14" s="1"/>
  <c r="H1511" i="14" s="1"/>
  <c r="H1512" i="14" s="1"/>
  <c r="H1513" i="14" s="1"/>
  <c r="H1514" i="14" s="1"/>
  <c r="H1515" i="14" s="1"/>
  <c r="H1516" i="14" s="1"/>
  <c r="H1517" i="14" s="1"/>
  <c r="H1518" i="14" s="1"/>
  <c r="H1519" i="14" s="1"/>
  <c r="H1520" i="14" s="1"/>
  <c r="H1521" i="14" s="1"/>
  <c r="H1522" i="14" s="1"/>
  <c r="H1523" i="14" s="1"/>
  <c r="H1524" i="14" s="1"/>
  <c r="H1525" i="14" s="1"/>
  <c r="H1526" i="14" s="1"/>
  <c r="H1527" i="14" s="1"/>
  <c r="H1528" i="14" s="1"/>
  <c r="H1529" i="14" s="1"/>
  <c r="H1530" i="14" s="1"/>
  <c r="H1531" i="14" s="1"/>
  <c r="H1532" i="14" s="1"/>
  <c r="H1533" i="14" s="1"/>
  <c r="H1534" i="14" s="1"/>
  <c r="H1535" i="14" s="1"/>
  <c r="H1536" i="14" s="1"/>
  <c r="H1537" i="14" s="1"/>
  <c r="H1538" i="14" s="1"/>
  <c r="H1539" i="14" s="1"/>
  <c r="H1540" i="14" s="1"/>
  <c r="H1541" i="14" s="1"/>
  <c r="H1542" i="14" s="1"/>
  <c r="H1543" i="14" s="1"/>
  <c r="H1544" i="14" s="1"/>
  <c r="H1545" i="14" s="1"/>
  <c r="H1546" i="14" s="1"/>
  <c r="H1547" i="14" s="1"/>
  <c r="H1548" i="14" s="1"/>
  <c r="H1549" i="14" s="1"/>
  <c r="H1550" i="14" s="1"/>
  <c r="H1551" i="14" s="1"/>
  <c r="H1552" i="14" s="1"/>
  <c r="H1553" i="14" s="1"/>
  <c r="H1554" i="14" s="1"/>
  <c r="H1555" i="14" s="1"/>
  <c r="H1556" i="14" s="1"/>
  <c r="H1557" i="14" s="1"/>
  <c r="H1558" i="14" s="1"/>
  <c r="H1559" i="14" s="1"/>
  <c r="H1560" i="14" s="1"/>
  <c r="H1561" i="14" s="1"/>
  <c r="H1562" i="14" s="1"/>
  <c r="H1563" i="14" s="1"/>
  <c r="H1564" i="14" s="1"/>
  <c r="H1565" i="14" s="1"/>
  <c r="H1566" i="14" s="1"/>
  <c r="H1567" i="14" s="1"/>
  <c r="H1568" i="14" s="1"/>
  <c r="H1569" i="14" s="1"/>
  <c r="H1570" i="14" s="1"/>
  <c r="H1571" i="14" s="1"/>
  <c r="H1572" i="14" s="1"/>
  <c r="H1573" i="14" s="1"/>
  <c r="H1574" i="14" s="1"/>
  <c r="H1575" i="14" s="1"/>
  <c r="H1576" i="14" s="1"/>
  <c r="H1577" i="14" s="1"/>
  <c r="H1578" i="14" s="1"/>
  <c r="H1579" i="14" s="1"/>
  <c r="H1580" i="14" s="1"/>
  <c r="H1581" i="14" s="1"/>
  <c r="H1582" i="14" s="1"/>
  <c r="H1583" i="14" s="1"/>
  <c r="H1584" i="14" s="1"/>
  <c r="H1585" i="14" s="1"/>
  <c r="H1586" i="14" s="1"/>
  <c r="H1587" i="14" s="1"/>
  <c r="H1588" i="14" s="1"/>
  <c r="H1589" i="14" s="1"/>
  <c r="H1590" i="14" s="1"/>
  <c r="H1591" i="14" s="1"/>
  <c r="H1592" i="14" s="1"/>
  <c r="H1593" i="14" s="1"/>
  <c r="H1594" i="14" s="1"/>
  <c r="H1595" i="14" s="1"/>
  <c r="H1596" i="14" s="1"/>
  <c r="H1597" i="14" s="1"/>
  <c r="H1598" i="14" s="1"/>
  <c r="H1599" i="14" s="1"/>
  <c r="H1600" i="14" s="1"/>
  <c r="H1601" i="14" s="1"/>
  <c r="H1602" i="14" s="1"/>
  <c r="H1603" i="14" s="1"/>
  <c r="H1604" i="14" s="1"/>
  <c r="H1605" i="14" s="1"/>
  <c r="H1606" i="14" s="1"/>
  <c r="H1607" i="14" s="1"/>
  <c r="H1608" i="14" s="1"/>
  <c r="H1609" i="14" s="1"/>
  <c r="H1610" i="14" s="1"/>
  <c r="H1611" i="14" s="1"/>
  <c r="H1612" i="14" s="1"/>
  <c r="H1613" i="14" s="1"/>
  <c r="H1614" i="14" s="1"/>
  <c r="H1615" i="14" s="1"/>
  <c r="H1616" i="14" s="1"/>
  <c r="H1617" i="14" s="1"/>
  <c r="H1618" i="14" s="1"/>
  <c r="H1619" i="14" s="1"/>
  <c r="H1620" i="14" s="1"/>
  <c r="H1621" i="14" s="1"/>
  <c r="H1622" i="14" s="1"/>
  <c r="H1623" i="14" s="1"/>
  <c r="H1624" i="14" s="1"/>
  <c r="H1625" i="14" s="1"/>
  <c r="H1626" i="14" s="1"/>
  <c r="H1627" i="14" s="1"/>
  <c r="H1628" i="14" s="1"/>
  <c r="H1629" i="14" s="1"/>
  <c r="H1630" i="14" s="1"/>
  <c r="H1631" i="14" s="1"/>
  <c r="H1632" i="14" s="1"/>
  <c r="H1633" i="14" s="1"/>
  <c r="H1634" i="14" s="1"/>
  <c r="H1635" i="14" s="1"/>
  <c r="H1636" i="14" s="1"/>
  <c r="H1637" i="14" s="1"/>
  <c r="H1638" i="14" s="1"/>
  <c r="H1639" i="14" s="1"/>
  <c r="H1640" i="14" s="1"/>
  <c r="H1641" i="14" s="1"/>
  <c r="H1642" i="14" s="1"/>
  <c r="H1643" i="14" s="1"/>
  <c r="H1644" i="14" s="1"/>
  <c r="H1645" i="14" s="1"/>
  <c r="H1646" i="14" s="1"/>
  <c r="H1647" i="14" s="1"/>
  <c r="H1648" i="14" s="1"/>
  <c r="H1649" i="14" s="1"/>
  <c r="H1650" i="14" s="1"/>
  <c r="H1651" i="14" s="1"/>
  <c r="H1652" i="14" s="1"/>
  <c r="H1653" i="14" s="1"/>
  <c r="H1654" i="14" s="1"/>
  <c r="H1655" i="14" s="1"/>
  <c r="H1656" i="14" s="1"/>
  <c r="H1657" i="14" s="1"/>
  <c r="H1658" i="14" s="1"/>
  <c r="H1659" i="14" s="1"/>
  <c r="H1660" i="14" s="1"/>
  <c r="H1661" i="14" s="1"/>
  <c r="H1662" i="14" s="1"/>
  <c r="H1663" i="14" s="1"/>
  <c r="H1664" i="14" s="1"/>
  <c r="H1665" i="14" s="1"/>
  <c r="H1666" i="14" s="1"/>
  <c r="H1667" i="14" s="1"/>
  <c r="H1668" i="14" s="1"/>
  <c r="H1669" i="14" s="1"/>
  <c r="H1670" i="14" s="1"/>
  <c r="H1671" i="14" s="1"/>
  <c r="H1672" i="14" s="1"/>
  <c r="H1673" i="14" s="1"/>
  <c r="H1674" i="14" s="1"/>
  <c r="H1675" i="14" s="1"/>
  <c r="H1676" i="14" s="1"/>
  <c r="H1677" i="14" s="1"/>
  <c r="H1678" i="14" s="1"/>
  <c r="H1679" i="14" s="1"/>
  <c r="H1680" i="14" s="1"/>
  <c r="H1681" i="14" s="1"/>
  <c r="H1682" i="14" s="1"/>
  <c r="H1683" i="14" s="1"/>
  <c r="H1684" i="14" s="1"/>
  <c r="H1685" i="14" s="1"/>
  <c r="H1686" i="14" s="1"/>
  <c r="H1687" i="14" s="1"/>
  <c r="H1688" i="14" s="1"/>
  <c r="H1689" i="14" s="1"/>
  <c r="H1690" i="14" s="1"/>
  <c r="H1691" i="14" s="1"/>
  <c r="H1692" i="14" s="1"/>
  <c r="H1693" i="14" s="1"/>
  <c r="H1694" i="14" s="1"/>
  <c r="H1695" i="14" s="1"/>
  <c r="H1696" i="14" s="1"/>
  <c r="H1697" i="14" s="1"/>
  <c r="H1698" i="14" s="1"/>
  <c r="H1699" i="14" s="1"/>
  <c r="H1700" i="14" s="1"/>
  <c r="H1701" i="14" s="1"/>
  <c r="H1702" i="14" s="1"/>
  <c r="H1703" i="14" s="1"/>
  <c r="H1704" i="14" s="1"/>
  <c r="H1705" i="14" s="1"/>
  <c r="H1706" i="14" s="1"/>
  <c r="H1707" i="14" s="1"/>
  <c r="H1708" i="14" s="1"/>
  <c r="H1709" i="14" s="1"/>
  <c r="H1710" i="14" s="1"/>
  <c r="H1711" i="14" s="1"/>
  <c r="H1712" i="14" s="1"/>
  <c r="H1713" i="14" s="1"/>
  <c r="H1714" i="14" s="1"/>
  <c r="H1715" i="14" s="1"/>
  <c r="H1716" i="14" s="1"/>
  <c r="H1717" i="14" s="1"/>
  <c r="H1718" i="14" s="1"/>
  <c r="H1719" i="14" s="1"/>
  <c r="H1720" i="14" s="1"/>
  <c r="H1721" i="14" s="1"/>
  <c r="H1722" i="14" s="1"/>
  <c r="H1723" i="14" s="1"/>
  <c r="H1724" i="14" s="1"/>
  <c r="H1725" i="14" s="1"/>
  <c r="H1726" i="14" s="1"/>
  <c r="H1727" i="14" s="1"/>
  <c r="H1728" i="14" s="1"/>
  <c r="H1729" i="14" s="1"/>
  <c r="H1730" i="14" s="1"/>
  <c r="H1731" i="14" s="1"/>
  <c r="H1732" i="14" s="1"/>
  <c r="H1733" i="14" s="1"/>
  <c r="H1734" i="14" s="1"/>
  <c r="H1735" i="14" s="1"/>
  <c r="H1736" i="14" s="1"/>
  <c r="H1737" i="14" s="1"/>
  <c r="H1738" i="14" s="1"/>
  <c r="H1739" i="14" s="1"/>
  <c r="H1740" i="14" s="1"/>
  <c r="H1741" i="14" s="1"/>
  <c r="H1742" i="14" s="1"/>
  <c r="H1743" i="14" s="1"/>
  <c r="H1744" i="14" s="1"/>
  <c r="H1745" i="14" s="1"/>
  <c r="H1746" i="14" s="1"/>
  <c r="H1747" i="14" s="1"/>
  <c r="H1748" i="14" s="1"/>
  <c r="H1749" i="14" s="1"/>
  <c r="H1750" i="14" s="1"/>
  <c r="H1751" i="14" s="1"/>
  <c r="H1752" i="14" s="1"/>
  <c r="H1753" i="14" s="1"/>
  <c r="H1754" i="14" s="1"/>
  <c r="H1755" i="14" s="1"/>
  <c r="H1756" i="14" s="1"/>
  <c r="H1757" i="14" s="1"/>
  <c r="H1758" i="14" s="1"/>
  <c r="H1759" i="14" s="1"/>
  <c r="H1760" i="14" s="1"/>
  <c r="H1761" i="14" s="1"/>
  <c r="H1762" i="14" s="1"/>
  <c r="H1763" i="14" s="1"/>
  <c r="H1764" i="14" s="1"/>
  <c r="H1765" i="14" s="1"/>
  <c r="H1766" i="14" s="1"/>
  <c r="H1767" i="14" s="1"/>
  <c r="H1768" i="14" s="1"/>
  <c r="H1769" i="14" s="1"/>
  <c r="H1770" i="14" s="1"/>
  <c r="H1771" i="14" s="1"/>
  <c r="H1772" i="14" s="1"/>
  <c r="H1773" i="14" s="1"/>
  <c r="H1774" i="14" s="1"/>
  <c r="H1775" i="14" s="1"/>
  <c r="H1776" i="14" s="1"/>
  <c r="H1777" i="14" s="1"/>
  <c r="H1778" i="14" s="1"/>
  <c r="H1779" i="14" s="1"/>
  <c r="H1780" i="14" s="1"/>
  <c r="H1781" i="14" s="1"/>
  <c r="H1782" i="14" s="1"/>
  <c r="H1783" i="14" s="1"/>
  <c r="H1784" i="14" s="1"/>
  <c r="H1785" i="14" s="1"/>
  <c r="H1786" i="14" s="1"/>
  <c r="H1787" i="14" s="1"/>
  <c r="H1788" i="14" s="1"/>
  <c r="H1789" i="14" s="1"/>
  <c r="H1790" i="14" s="1"/>
  <c r="H1791" i="14" s="1"/>
  <c r="H1792" i="14" s="1"/>
  <c r="H1793" i="14" s="1"/>
  <c r="H1794" i="14" s="1"/>
  <c r="H1795" i="14" s="1"/>
  <c r="H1796" i="14" s="1"/>
  <c r="H1797" i="14" s="1"/>
  <c r="H1798" i="14" s="1"/>
  <c r="H1799" i="14" s="1"/>
  <c r="H1800" i="14" s="1"/>
  <c r="H1801" i="14" s="1"/>
  <c r="H1802" i="14" s="1"/>
  <c r="H1803" i="14" s="1"/>
  <c r="H1804" i="14" s="1"/>
  <c r="H1805" i="14" s="1"/>
  <c r="H1806" i="14" s="1"/>
  <c r="H1807" i="14" s="1"/>
  <c r="H1808" i="14" s="1"/>
  <c r="H1809" i="14" s="1"/>
  <c r="H1810" i="14" s="1"/>
  <c r="H1811" i="14" s="1"/>
  <c r="H1812" i="14" s="1"/>
  <c r="H1813" i="14" s="1"/>
  <c r="H1814" i="14" s="1"/>
  <c r="H1815" i="14" s="1"/>
  <c r="H1816" i="14" s="1"/>
  <c r="H1817" i="14" s="1"/>
  <c r="H1818" i="14" s="1"/>
  <c r="H1819" i="14" s="1"/>
  <c r="H1820" i="14" s="1"/>
  <c r="H1821" i="14" s="1"/>
  <c r="H1822" i="14" s="1"/>
  <c r="H1823" i="14" s="1"/>
  <c r="H1824" i="14" s="1"/>
  <c r="H1825" i="14" s="1"/>
  <c r="H1826" i="14" s="1"/>
  <c r="H1827" i="14" s="1"/>
  <c r="H1828" i="14" s="1"/>
  <c r="H1829" i="14" s="1"/>
  <c r="H1830" i="14" s="1"/>
  <c r="H1831" i="14" s="1"/>
  <c r="H1832" i="14" s="1"/>
  <c r="H1833" i="14" s="1"/>
  <c r="H1834" i="14" s="1"/>
  <c r="H1835" i="14" s="1"/>
  <c r="H1836" i="14" s="1"/>
  <c r="H1837" i="14" s="1"/>
  <c r="H1838" i="14" s="1"/>
  <c r="H1839" i="14" s="1"/>
  <c r="H1840" i="14" s="1"/>
  <c r="H1841" i="14" s="1"/>
  <c r="H1842" i="14" s="1"/>
  <c r="H1843" i="14" s="1"/>
  <c r="H1844" i="14" s="1"/>
  <c r="H1845" i="14" s="1"/>
  <c r="H1846" i="14" s="1"/>
  <c r="H1847" i="14" s="1"/>
  <c r="H1848" i="14" s="1"/>
  <c r="H1849" i="14" s="1"/>
  <c r="H1850" i="14" s="1"/>
  <c r="H1851" i="14" s="1"/>
  <c r="H1852" i="14" s="1"/>
  <c r="H1853" i="14" s="1"/>
  <c r="H1854" i="14" s="1"/>
  <c r="H1855" i="14" s="1"/>
  <c r="H1856" i="14" s="1"/>
  <c r="H1857" i="14" s="1"/>
  <c r="H1858" i="14" s="1"/>
  <c r="H1859" i="14" s="1"/>
  <c r="H1860" i="14" s="1"/>
  <c r="H1861" i="14" s="1"/>
  <c r="H1862" i="14" s="1"/>
  <c r="H1863" i="14" s="1"/>
  <c r="H1864" i="14" s="1"/>
  <c r="H1865" i="14" s="1"/>
  <c r="H1866" i="14" s="1"/>
  <c r="H1867" i="14" s="1"/>
  <c r="H1868" i="14" s="1"/>
  <c r="H1869" i="14" s="1"/>
  <c r="H1870" i="14" s="1"/>
  <c r="H1871" i="14" s="1"/>
  <c r="H1872" i="14" s="1"/>
  <c r="H1873" i="14" s="1"/>
  <c r="H1874" i="14" s="1"/>
  <c r="H1875" i="14" s="1"/>
  <c r="H1876" i="14" s="1"/>
  <c r="H1877" i="14" s="1"/>
  <c r="H1878" i="14" s="1"/>
  <c r="H1879" i="14" s="1"/>
  <c r="H1880" i="14" s="1"/>
  <c r="H1881" i="14" s="1"/>
  <c r="H1882" i="14" s="1"/>
  <c r="H1883" i="14" s="1"/>
  <c r="H1884" i="14" s="1"/>
  <c r="H1885" i="14" s="1"/>
  <c r="H1886" i="14" s="1"/>
  <c r="H1887" i="14" s="1"/>
  <c r="H1888" i="14" s="1"/>
  <c r="H1889" i="14" s="1"/>
  <c r="H1890" i="14" s="1"/>
  <c r="H1891" i="14" s="1"/>
  <c r="H1892" i="14" s="1"/>
  <c r="H1893" i="14" s="1"/>
  <c r="H1894" i="14" s="1"/>
  <c r="H1895" i="14" s="1"/>
  <c r="H1896" i="14" s="1"/>
  <c r="H1897" i="14" s="1"/>
  <c r="H1898" i="14" s="1"/>
  <c r="H1899" i="14" s="1"/>
  <c r="H1900" i="14" s="1"/>
  <c r="H1901" i="14" s="1"/>
  <c r="H1902" i="14" s="1"/>
  <c r="H1903" i="14" s="1"/>
  <c r="H1904" i="14" s="1"/>
  <c r="H1905" i="14" s="1"/>
  <c r="H1906" i="14" s="1"/>
  <c r="H1907" i="14" s="1"/>
  <c r="H1908" i="14" s="1"/>
  <c r="H1909" i="14" s="1"/>
  <c r="H1910" i="14" s="1"/>
  <c r="H1911" i="14" s="1"/>
  <c r="H1912" i="14" s="1"/>
  <c r="H1913" i="14" s="1"/>
  <c r="H1914" i="14" s="1"/>
  <c r="H1915" i="14" s="1"/>
  <c r="H1916" i="14" s="1"/>
  <c r="H1917" i="14" s="1"/>
  <c r="H1918" i="14" s="1"/>
  <c r="H1919" i="14" s="1"/>
  <c r="H1920" i="14" s="1"/>
  <c r="H1921" i="14" s="1"/>
  <c r="H1922" i="14" s="1"/>
  <c r="H1923" i="14" s="1"/>
  <c r="H1924" i="14" s="1"/>
  <c r="H1925" i="14" s="1"/>
  <c r="H1926" i="14" s="1"/>
  <c r="H1927" i="14" s="1"/>
  <c r="H1928" i="14" s="1"/>
  <c r="H1929" i="14" s="1"/>
  <c r="H1930" i="14" s="1"/>
  <c r="H1931" i="14" s="1"/>
  <c r="H1932" i="14" s="1"/>
  <c r="H1933" i="14" s="1"/>
  <c r="H1934" i="14" s="1"/>
  <c r="H1935" i="14" s="1"/>
  <c r="H1936" i="14" s="1"/>
  <c r="H1937" i="14" s="1"/>
  <c r="H1938" i="14" s="1"/>
  <c r="H1939" i="14" s="1"/>
  <c r="H1940" i="14" s="1"/>
  <c r="H1941" i="14" s="1"/>
  <c r="H1942" i="14" s="1"/>
  <c r="H1943" i="14" s="1"/>
  <c r="H1944" i="14" s="1"/>
  <c r="H1945" i="14" s="1"/>
  <c r="H1946" i="14" s="1"/>
  <c r="H1947" i="14" s="1"/>
  <c r="H1948" i="14" s="1"/>
  <c r="H1949" i="14" s="1"/>
  <c r="H1950" i="14" s="1"/>
  <c r="H1951" i="14" s="1"/>
  <c r="H1952" i="14" s="1"/>
  <c r="H1953" i="14" s="1"/>
  <c r="H1954" i="14" s="1"/>
  <c r="H1955" i="14" s="1"/>
  <c r="H1956" i="14" s="1"/>
  <c r="H1957" i="14" s="1"/>
  <c r="H1958" i="14" s="1"/>
  <c r="H1959" i="14" s="1"/>
  <c r="H1960" i="14" s="1"/>
  <c r="H1961" i="14" s="1"/>
  <c r="H1962" i="14" s="1"/>
  <c r="H1963" i="14" s="1"/>
  <c r="H1964" i="14" s="1"/>
  <c r="H1965" i="14" s="1"/>
  <c r="H1966" i="14" s="1"/>
  <c r="H1967" i="14" s="1"/>
  <c r="H1968" i="14" s="1"/>
  <c r="H1969" i="14" s="1"/>
  <c r="H1970" i="14" s="1"/>
  <c r="H1971" i="14" s="1"/>
  <c r="H1972" i="14" s="1"/>
  <c r="H1973" i="14" s="1"/>
  <c r="H1974" i="14" s="1"/>
  <c r="H1975" i="14" s="1"/>
  <c r="H1976" i="14" s="1"/>
  <c r="H1977" i="14" s="1"/>
  <c r="H1978" i="14" s="1"/>
  <c r="H1979" i="14" s="1"/>
  <c r="H1980" i="14" s="1"/>
  <c r="H1981" i="14" s="1"/>
  <c r="H1982" i="14" s="1"/>
  <c r="H1983" i="14" s="1"/>
  <c r="H1984" i="14" s="1"/>
  <c r="H1985" i="14" s="1"/>
  <c r="H1986" i="14" s="1"/>
  <c r="H1987" i="14" s="1"/>
  <c r="H1988" i="14" s="1"/>
  <c r="H1989" i="14" s="1"/>
  <c r="H1990" i="14" s="1"/>
  <c r="H1991" i="14" s="1"/>
  <c r="H1992" i="14" s="1"/>
  <c r="H1993" i="14" s="1"/>
  <c r="H1994" i="14" s="1"/>
  <c r="H1995" i="14" s="1"/>
  <c r="H1996" i="14" s="1"/>
  <c r="H1997" i="14" s="1"/>
  <c r="H1998" i="14" s="1"/>
  <c r="H1999" i="14" s="1"/>
  <c r="H2000" i="14" s="1"/>
  <c r="H2001" i="14" s="1"/>
  <c r="H2002" i="14" s="1"/>
  <c r="H2003" i="14" s="1"/>
  <c r="H2004" i="14" s="1"/>
  <c r="H2005" i="14" s="1"/>
  <c r="H2006" i="14" s="1"/>
  <c r="H2007" i="14" s="1"/>
  <c r="H2008" i="14" s="1"/>
  <c r="BQ142" i="16" l="1"/>
  <c r="BR142" i="16"/>
  <c r="BP143" i="16"/>
  <c r="BJ143" i="16"/>
  <c r="BK143" i="16" s="1"/>
  <c r="BN143" i="16"/>
  <c r="BI144" i="16"/>
  <c r="BM143" i="16"/>
  <c r="BL143" i="16"/>
  <c r="BO143" i="16"/>
  <c r="U507" i="2"/>
  <c r="U519" i="2" s="1"/>
  <c r="Q505" i="2"/>
  <c r="BQ143" i="16" l="1"/>
  <c r="BP144" i="16"/>
  <c r="BO144" i="16"/>
  <c r="BL144" i="16"/>
  <c r="BJ144" i="16"/>
  <c r="BK144" i="16" s="1"/>
  <c r="BN144" i="16"/>
  <c r="BI145" i="16"/>
  <c r="BM144" i="16"/>
  <c r="BR143" i="16"/>
  <c r="Q507" i="2"/>
  <c r="Q519" i="2" s="1"/>
  <c r="BQ144" i="16" l="1"/>
  <c r="BR144" i="16"/>
  <c r="BJ145" i="16"/>
  <c r="BK145" i="16" s="1"/>
  <c r="BM145" i="16"/>
  <c r="BO145" i="16"/>
  <c r="BL145" i="16"/>
  <c r="BN145" i="16"/>
  <c r="BP145" i="16"/>
  <c r="BI146" i="16"/>
  <c r="Q444" i="2"/>
  <c r="Q440" i="2"/>
  <c r="U414" i="2"/>
  <c r="BQ145" i="16" l="1"/>
  <c r="BO146" i="16"/>
  <c r="BP146" i="16"/>
  <c r="BN146" i="16"/>
  <c r="BL146" i="16"/>
  <c r="BJ146" i="16"/>
  <c r="BK146" i="16" s="1"/>
  <c r="BM146" i="16"/>
  <c r="BI147" i="16"/>
  <c r="BR145" i="16"/>
  <c r="U509" i="2"/>
  <c r="U379" i="2"/>
  <c r="U381" i="2"/>
  <c r="U387" i="2" s="1"/>
  <c r="Q414" i="2"/>
  <c r="Q509" i="2"/>
  <c r="BR146" i="16" l="1"/>
  <c r="BI148" i="16"/>
  <c r="BP147" i="16"/>
  <c r="BO147" i="16"/>
  <c r="BM147" i="16"/>
  <c r="BN147" i="16"/>
  <c r="BJ147" i="16"/>
  <c r="BK147" i="16" s="1"/>
  <c r="BL147" i="16"/>
  <c r="BQ146" i="16"/>
  <c r="U393" i="2"/>
  <c r="U397" i="2" s="1"/>
  <c r="Q381" i="2"/>
  <c r="Q335" i="2"/>
  <c r="Q333" i="2"/>
  <c r="Q331" i="2"/>
  <c r="BR147" i="16" l="1"/>
  <c r="BQ147" i="16"/>
  <c r="BI149" i="16"/>
  <c r="BN148" i="16"/>
  <c r="BP148" i="16"/>
  <c r="BL148" i="16"/>
  <c r="BJ148" i="16"/>
  <c r="BK148" i="16" s="1"/>
  <c r="BO148" i="16"/>
  <c r="BM148" i="16"/>
  <c r="Q347" i="2"/>
  <c r="Q446" i="2"/>
  <c r="Q339" i="2"/>
  <c r="Q329" i="2"/>
  <c r="Q349" i="2"/>
  <c r="Q341" i="2"/>
  <c r="Q107" i="2"/>
  <c r="Q103" i="2"/>
  <c r="BR148" i="16" l="1"/>
  <c r="BQ148" i="16"/>
  <c r="BM149" i="16"/>
  <c r="BN149" i="16"/>
  <c r="BL149" i="16"/>
  <c r="BJ149" i="16"/>
  <c r="BK149" i="16" s="1"/>
  <c r="BO149" i="16"/>
  <c r="BP149" i="16"/>
  <c r="BI150" i="16"/>
  <c r="P333" i="2"/>
  <c r="P337" i="2"/>
  <c r="BC25" i="6"/>
  <c r="BC31" i="6"/>
  <c r="BC63" i="6"/>
  <c r="BC11" i="6"/>
  <c r="BC70" i="6"/>
  <c r="BC65" i="6"/>
  <c r="BC21" i="6"/>
  <c r="BC52" i="6"/>
  <c r="BC72" i="6"/>
  <c r="BC10" i="6"/>
  <c r="BC19" i="6"/>
  <c r="BC15" i="6"/>
  <c r="BC59" i="6"/>
  <c r="BC7" i="6"/>
  <c r="BC54" i="6"/>
  <c r="BC75" i="6"/>
  <c r="BC58" i="6"/>
  <c r="BC53" i="6"/>
  <c r="BC17" i="6"/>
  <c r="BC44" i="6"/>
  <c r="BC64" i="6"/>
  <c r="BC55" i="6"/>
  <c r="BC46" i="6"/>
  <c r="BC50" i="6"/>
  <c r="BC49" i="6"/>
  <c r="BC13" i="6"/>
  <c r="BC36" i="6"/>
  <c r="BC56" i="6"/>
  <c r="BC14" i="6"/>
  <c r="BC18" i="6"/>
  <c r="BC12" i="6"/>
  <c r="BC51" i="6"/>
  <c r="BC38" i="6"/>
  <c r="BC42" i="6"/>
  <c r="BC45" i="6"/>
  <c r="BC9" i="6"/>
  <c r="BC69" i="6"/>
  <c r="BC28" i="6"/>
  <c r="BC48" i="6"/>
  <c r="BC6" i="6"/>
  <c r="BC66" i="6"/>
  <c r="BC26" i="6"/>
  <c r="BC76" i="6"/>
  <c r="BC32" i="6"/>
  <c r="BC22" i="6"/>
  <c r="BC47" i="6"/>
  <c r="BC30" i="6"/>
  <c r="BC34" i="6"/>
  <c r="BC41" i="6"/>
  <c r="BC57" i="6"/>
  <c r="BC20" i="6"/>
  <c r="BC40" i="6"/>
  <c r="BC74" i="6"/>
  <c r="BC43" i="6"/>
  <c r="BC37" i="6"/>
  <c r="BC27" i="6"/>
  <c r="BC67" i="6"/>
  <c r="BC33" i="6"/>
  <c r="BC68" i="6"/>
  <c r="BC8" i="6"/>
  <c r="BC77" i="6"/>
  <c r="BC24" i="6"/>
  <c r="BC39" i="6"/>
  <c r="BC71" i="6"/>
  <c r="BC73" i="6"/>
  <c r="BC60" i="6"/>
  <c r="BC62" i="6"/>
  <c r="BC23" i="6"/>
  <c r="BC29" i="6"/>
  <c r="BC61" i="6"/>
  <c r="BC16" i="6"/>
  <c r="BC35" i="6"/>
  <c r="AO30" i="14"/>
  <c r="AD8" i="14" s="1"/>
  <c r="AN30" i="14"/>
  <c r="AC8" i="14" s="1"/>
  <c r="U511" i="2"/>
  <c r="U517" i="2" s="1"/>
  <c r="Q511" i="2"/>
  <c r="Q337" i="2"/>
  <c r="Q452" i="2"/>
  <c r="Q454" i="2"/>
  <c r="Q448" i="2"/>
  <c r="Q450" i="2"/>
  <c r="Q383" i="2"/>
  <c r="Q416" i="2" s="1"/>
  <c r="Q387" i="2"/>
  <c r="Q393" i="2" s="1"/>
  <c r="Q343" i="2"/>
  <c r="J31" i="1"/>
  <c r="J30" i="1"/>
  <c r="Q216" i="2"/>
  <c r="BI151" i="16" l="1"/>
  <c r="BL150" i="16"/>
  <c r="BJ150" i="16"/>
  <c r="BK150" i="16" s="1"/>
  <c r="BP150" i="16"/>
  <c r="BO150" i="16"/>
  <c r="BN150" i="16"/>
  <c r="BM150" i="16"/>
  <c r="BQ149" i="16"/>
  <c r="BR149" i="16"/>
  <c r="U416" i="2"/>
  <c r="U428" i="2"/>
  <c r="Q428" i="2"/>
  <c r="U420" i="2"/>
  <c r="U426" i="2" s="1"/>
  <c r="Q420" i="2"/>
  <c r="Q426" i="2" s="1"/>
  <c r="AC9" i="14"/>
  <c r="AE8" i="14"/>
  <c r="AF8" i="14"/>
  <c r="AD9" i="14"/>
  <c r="BF79" i="5"/>
  <c r="BE79" i="5" s="1"/>
  <c r="Q517" i="2"/>
  <c r="U521" i="2" s="1"/>
  <c r="Q397" i="2"/>
  <c r="C4" i="13"/>
  <c r="D32" i="12"/>
  <c r="S33" i="13"/>
  <c r="S35" i="13" s="1"/>
  <c r="D22" i="12"/>
  <c r="D24" i="12" s="1"/>
  <c r="D19" i="12"/>
  <c r="D18" i="12"/>
  <c r="D15" i="12"/>
  <c r="D14" i="12"/>
  <c r="AF36" i="13" s="1"/>
  <c r="I4" i="12"/>
  <c r="D25" i="12"/>
  <c r="AA78" i="13" s="1"/>
  <c r="AB78" i="13" s="1"/>
  <c r="BR150" i="16" l="1"/>
  <c r="BQ150" i="16"/>
  <c r="BN151" i="16"/>
  <c r="BL151" i="16"/>
  <c r="BM151" i="16"/>
  <c r="BP151" i="16"/>
  <c r="BJ151" i="16"/>
  <c r="BK151" i="16" s="1"/>
  <c r="BI152" i="16"/>
  <c r="BO151" i="16"/>
  <c r="Q430" i="2"/>
  <c r="Q434" i="2" s="1"/>
  <c r="U430" i="2"/>
  <c r="U434" i="2" s="1"/>
  <c r="B8" i="12"/>
  <c r="O15" i="1"/>
  <c r="AH8" i="14"/>
  <c r="AG8" i="14"/>
  <c r="BA79" i="5"/>
  <c r="BE81" i="5"/>
  <c r="AD10" i="14"/>
  <c r="AF9" i="14"/>
  <c r="AE9" i="14"/>
  <c r="AC10" i="14"/>
  <c r="Q521" i="2"/>
  <c r="S41" i="13"/>
  <c r="S42" i="13" s="1"/>
  <c r="S43" i="13" s="1"/>
  <c r="D31" i="12"/>
  <c r="AF33" i="13"/>
  <c r="AF35" i="13" s="1"/>
  <c r="AF41" i="13" s="1"/>
  <c r="AF42" i="13" s="1"/>
  <c r="AF43" i="13" s="1"/>
  <c r="F36" i="13"/>
  <c r="B77" i="13"/>
  <c r="L71" i="13"/>
  <c r="D45" i="12" s="1"/>
  <c r="O77" i="13"/>
  <c r="D23" i="12"/>
  <c r="D20" i="12" s="1"/>
  <c r="D21" i="12" s="1"/>
  <c r="AB77" i="13"/>
  <c r="D9" i="12"/>
  <c r="G11" i="12" s="1"/>
  <c r="J21" i="12"/>
  <c r="S36" i="13"/>
  <c r="D10" i="12"/>
  <c r="G12" i="12" s="1"/>
  <c r="I12" i="12" s="1"/>
  <c r="C3" i="13" s="1"/>
  <c r="E7" i="13" s="1"/>
  <c r="S46" i="13" s="1"/>
  <c r="D26" i="12"/>
  <c r="A78" i="13"/>
  <c r="A79" i="13" s="1"/>
  <c r="A80" i="13" s="1"/>
  <c r="A81" i="13" s="1"/>
  <c r="B81" i="13" s="1"/>
  <c r="N78" i="13"/>
  <c r="F33" i="13"/>
  <c r="F35" i="13" s="1"/>
  <c r="F41" i="13" s="1"/>
  <c r="F54" i="13" s="1"/>
  <c r="AA79" i="13"/>
  <c r="AB79" i="13" s="1"/>
  <c r="J18" i="12"/>
  <c r="G6" i="12"/>
  <c r="G5" i="12"/>
  <c r="Q214" i="2"/>
  <c r="Q218" i="2" s="1"/>
  <c r="Q222" i="2"/>
  <c r="BR151" i="16" l="1"/>
  <c r="BQ151" i="16"/>
  <c r="BL152" i="16"/>
  <c r="BM152" i="16"/>
  <c r="BJ152" i="16"/>
  <c r="BK152" i="16" s="1"/>
  <c r="BO152" i="16"/>
  <c r="BP152" i="16"/>
  <c r="BI153" i="16"/>
  <c r="BN152" i="16"/>
  <c r="J23" i="1"/>
  <c r="J25" i="1"/>
  <c r="O78" i="13"/>
  <c r="P78" i="13" s="1"/>
  <c r="Q78" i="13" s="1"/>
  <c r="R78" i="13" s="1"/>
  <c r="S78" i="13" s="1"/>
  <c r="T78" i="13" s="1"/>
  <c r="U78" i="13" s="1"/>
  <c r="V78" i="13" s="1"/>
  <c r="W78" i="13" s="1"/>
  <c r="AT55" i="6"/>
  <c r="AU55" i="6" s="1"/>
  <c r="AT65" i="6"/>
  <c r="AU65" i="6" s="1"/>
  <c r="AT38" i="6"/>
  <c r="AU38" i="6" s="1"/>
  <c r="AT9" i="6"/>
  <c r="AU9" i="6" s="1"/>
  <c r="AT28" i="6"/>
  <c r="AU28" i="6" s="1"/>
  <c r="AT68" i="6"/>
  <c r="AU68" i="6" s="1"/>
  <c r="AT71" i="6"/>
  <c r="AU71" i="6" s="1"/>
  <c r="AT26" i="6"/>
  <c r="AU26" i="6" s="1"/>
  <c r="AT51" i="6"/>
  <c r="AU51" i="6" s="1"/>
  <c r="AT35" i="6"/>
  <c r="AU35" i="6" s="1"/>
  <c r="AT39" i="6"/>
  <c r="AU39" i="6" s="1"/>
  <c r="AT43" i="6"/>
  <c r="AU43" i="6" s="1"/>
  <c r="AT57" i="6"/>
  <c r="AU57" i="6" s="1"/>
  <c r="AT16" i="6"/>
  <c r="AU16" i="6" s="1"/>
  <c r="AT60" i="6"/>
  <c r="AU60" i="6" s="1"/>
  <c r="AT74" i="6"/>
  <c r="AU74" i="6" s="1"/>
  <c r="AT49" i="6"/>
  <c r="AU49" i="6" s="1"/>
  <c r="AT69" i="6"/>
  <c r="AU69" i="6" s="1"/>
  <c r="AT8" i="6"/>
  <c r="AU8" i="6" s="1"/>
  <c r="AT52" i="6"/>
  <c r="AU52" i="6" s="1"/>
  <c r="AT11" i="6"/>
  <c r="AU11" i="6" s="1"/>
  <c r="AT47" i="6"/>
  <c r="AU47" i="6" s="1"/>
  <c r="AT14" i="6"/>
  <c r="AU14" i="6" s="1"/>
  <c r="AT31" i="6"/>
  <c r="AU31" i="6" s="1"/>
  <c r="AT22" i="6"/>
  <c r="AU22" i="6" s="1"/>
  <c r="AT29" i="6"/>
  <c r="AU29" i="6" s="1"/>
  <c r="AT64" i="6"/>
  <c r="AU64" i="6" s="1"/>
  <c r="AT40" i="6"/>
  <c r="AU40" i="6" s="1"/>
  <c r="AT58" i="6"/>
  <c r="AU58" i="6" s="1"/>
  <c r="AT7" i="6"/>
  <c r="AU7" i="6" s="1"/>
  <c r="AT46" i="6"/>
  <c r="AU46" i="6" s="1"/>
  <c r="AT41" i="6"/>
  <c r="AU41" i="6" s="1"/>
  <c r="AT61" i="6"/>
  <c r="AU61" i="6" s="1"/>
  <c r="AT32" i="6"/>
  <c r="AU32" i="6" s="1"/>
  <c r="AT23" i="6"/>
  <c r="AU23" i="6" s="1"/>
  <c r="AT6" i="6"/>
  <c r="AU6" i="6" s="1"/>
  <c r="AT27" i="6"/>
  <c r="AU27" i="6" s="1"/>
  <c r="AT17" i="6"/>
  <c r="AU17" i="6" s="1"/>
  <c r="AT10" i="6"/>
  <c r="AU10" i="6" s="1"/>
  <c r="AT45" i="6"/>
  <c r="AU45" i="6" s="1"/>
  <c r="AT42" i="6"/>
  <c r="AU42" i="6" s="1"/>
  <c r="AT37" i="6"/>
  <c r="AU37" i="6" s="1"/>
  <c r="AT53" i="6"/>
  <c r="AU53" i="6" s="1"/>
  <c r="AT72" i="6"/>
  <c r="AU72" i="6" s="1"/>
  <c r="AT20" i="6"/>
  <c r="AU20" i="6" s="1"/>
  <c r="AT44" i="6"/>
  <c r="AU44" i="6" s="1"/>
  <c r="AT66" i="6"/>
  <c r="AU66" i="6" s="1"/>
  <c r="AT77" i="6"/>
  <c r="AU77" i="6" s="1"/>
  <c r="AT19" i="6"/>
  <c r="AU19" i="6" s="1"/>
  <c r="AT70" i="6"/>
  <c r="AU70" i="6" s="1"/>
  <c r="AT12" i="6"/>
  <c r="AU12" i="6" s="1"/>
  <c r="AT75" i="6"/>
  <c r="AU75" i="6" s="1"/>
  <c r="AT15" i="6"/>
  <c r="AU15" i="6" s="1"/>
  <c r="AT25" i="6"/>
  <c r="AU25" i="6" s="1"/>
  <c r="AT5" i="6"/>
  <c r="AU5" i="6" s="1"/>
  <c r="AT33" i="6"/>
  <c r="AU33" i="6" s="1"/>
  <c r="AT48" i="6"/>
  <c r="AU48" i="6" s="1"/>
  <c r="AT56" i="6"/>
  <c r="AU56" i="6" s="1"/>
  <c r="AT50" i="6"/>
  <c r="AU50" i="6" s="1"/>
  <c r="AT67" i="6"/>
  <c r="AU67" i="6" s="1"/>
  <c r="AT63" i="6"/>
  <c r="AU63" i="6" s="1"/>
  <c r="AT62" i="6"/>
  <c r="AU62" i="6" s="1"/>
  <c r="AT59" i="6"/>
  <c r="AU59" i="6" s="1"/>
  <c r="AT30" i="6"/>
  <c r="AU30" i="6" s="1"/>
  <c r="AT73" i="6"/>
  <c r="AU73" i="6" s="1"/>
  <c r="AT13" i="6"/>
  <c r="AU13" i="6" s="1"/>
  <c r="AT54" i="6"/>
  <c r="AU54" i="6" s="1"/>
  <c r="AT21" i="6"/>
  <c r="AU21" i="6" s="1"/>
  <c r="AT24" i="6"/>
  <c r="AU24" i="6" s="1"/>
  <c r="AT36" i="6"/>
  <c r="AU36" i="6" s="1"/>
  <c r="AT76" i="6"/>
  <c r="AU76" i="6" s="1"/>
  <c r="AT34" i="6"/>
  <c r="AU34" i="6" s="1"/>
  <c r="AT18" i="6"/>
  <c r="AU18" i="6" s="1"/>
  <c r="AC11" i="14"/>
  <c r="AE10" i="14"/>
  <c r="AW61" i="5"/>
  <c r="AX61" i="5" s="1"/>
  <c r="AW26" i="5"/>
  <c r="AX26" i="5" s="1"/>
  <c r="AW65" i="5"/>
  <c r="AX65" i="5" s="1"/>
  <c r="AW56" i="5"/>
  <c r="AX56" i="5" s="1"/>
  <c r="AW76" i="5"/>
  <c r="AX76" i="5" s="1"/>
  <c r="AW27" i="5"/>
  <c r="AX27" i="5" s="1"/>
  <c r="AW53" i="5"/>
  <c r="AX53" i="5" s="1"/>
  <c r="AW6" i="5"/>
  <c r="AX6" i="5" s="1"/>
  <c r="AW22" i="5"/>
  <c r="AX22" i="5" s="1"/>
  <c r="AW49" i="5"/>
  <c r="AX49" i="5" s="1"/>
  <c r="AW44" i="5"/>
  <c r="AX44" i="5" s="1"/>
  <c r="AW64" i="5"/>
  <c r="AX64" i="5" s="1"/>
  <c r="AW75" i="5"/>
  <c r="AX75" i="5" s="1"/>
  <c r="AW23" i="5"/>
  <c r="AX23" i="5" s="1"/>
  <c r="AW14" i="5"/>
  <c r="AX14" i="5" s="1"/>
  <c r="AW12" i="5"/>
  <c r="AX12" i="5" s="1"/>
  <c r="AW41" i="5"/>
  <c r="AX41" i="5" s="1"/>
  <c r="AW11" i="5"/>
  <c r="AX11" i="5" s="1"/>
  <c r="AW70" i="5"/>
  <c r="AX70" i="5" s="1"/>
  <c r="AW74" i="5"/>
  <c r="AX74" i="5" s="1"/>
  <c r="AW18" i="5"/>
  <c r="AX18" i="5" s="1"/>
  <c r="AW37" i="5"/>
  <c r="AX37" i="5" s="1"/>
  <c r="AW40" i="5"/>
  <c r="AX40" i="5" s="1"/>
  <c r="AW48" i="5"/>
  <c r="AX48" i="5" s="1"/>
  <c r="AW67" i="5"/>
  <c r="AX67" i="5" s="1"/>
  <c r="AW19" i="5"/>
  <c r="AX19" i="5" s="1"/>
  <c r="AW15" i="5"/>
  <c r="AX15" i="5" s="1"/>
  <c r="AW43" i="5"/>
  <c r="AX43" i="5" s="1"/>
  <c r="AW35" i="5"/>
  <c r="AX35" i="5" s="1"/>
  <c r="AW69" i="5"/>
  <c r="AX69" i="5" s="1"/>
  <c r="AW29" i="5"/>
  <c r="AX29" i="5" s="1"/>
  <c r="AW10" i="5"/>
  <c r="AX10" i="5" s="1"/>
  <c r="AW62" i="5"/>
  <c r="AX62" i="5" s="1"/>
  <c r="AW66" i="5"/>
  <c r="AX66" i="5" s="1"/>
  <c r="AW25" i="5"/>
  <c r="AX25" i="5" s="1"/>
  <c r="AW32" i="5"/>
  <c r="AX32" i="5" s="1"/>
  <c r="AW36" i="5"/>
  <c r="AX36" i="5" s="1"/>
  <c r="AW59" i="5"/>
  <c r="AX59" i="5" s="1"/>
  <c r="AW72" i="5"/>
  <c r="AX72" i="5" s="1"/>
  <c r="AW52" i="5"/>
  <c r="AX52" i="5" s="1"/>
  <c r="AW57" i="5"/>
  <c r="AX57" i="5" s="1"/>
  <c r="AW9" i="5"/>
  <c r="AX9" i="5" s="1"/>
  <c r="AW8" i="5"/>
  <c r="AX8" i="5" s="1"/>
  <c r="AW54" i="5"/>
  <c r="AX54" i="5" s="1"/>
  <c r="AW58" i="5"/>
  <c r="AX58" i="5" s="1"/>
  <c r="AW17" i="5"/>
  <c r="AX17" i="5" s="1"/>
  <c r="AW28" i="5"/>
  <c r="AX28" i="5" s="1"/>
  <c r="AW60" i="5"/>
  <c r="AX60" i="5" s="1"/>
  <c r="AW51" i="5"/>
  <c r="AX51" i="5" s="1"/>
  <c r="AW71" i="5"/>
  <c r="AX71" i="5" s="1"/>
  <c r="AW63" i="5"/>
  <c r="AX63" i="5" s="1"/>
  <c r="AW55" i="5"/>
  <c r="AX55" i="5" s="1"/>
  <c r="AW45" i="5"/>
  <c r="AX45" i="5" s="1"/>
  <c r="AW50" i="5"/>
  <c r="AX50" i="5" s="1"/>
  <c r="AW46" i="5"/>
  <c r="AX46" i="5" s="1"/>
  <c r="AW13" i="5"/>
  <c r="AX13" i="5" s="1"/>
  <c r="AW24" i="5"/>
  <c r="AX24" i="5" s="1"/>
  <c r="AW20" i="5"/>
  <c r="AX20" i="5" s="1"/>
  <c r="AW39" i="5"/>
  <c r="AX39" i="5" s="1"/>
  <c r="AW33" i="5"/>
  <c r="AX33" i="5" s="1"/>
  <c r="AW38" i="5"/>
  <c r="AX38" i="5" s="1"/>
  <c r="AW42" i="5"/>
  <c r="AX42" i="5" s="1"/>
  <c r="AW47" i="5"/>
  <c r="AX47" i="5" s="1"/>
  <c r="AW21" i="5"/>
  <c r="AX21" i="5" s="1"/>
  <c r="AW73" i="5"/>
  <c r="AX73" i="5" s="1"/>
  <c r="AW7" i="5"/>
  <c r="AX7" i="5" s="1"/>
  <c r="AW30" i="5"/>
  <c r="AX30" i="5" s="1"/>
  <c r="AW34" i="5"/>
  <c r="AX34" i="5" s="1"/>
  <c r="AW77" i="5"/>
  <c r="AX77" i="5" s="1"/>
  <c r="AW68" i="5"/>
  <c r="AX68" i="5" s="1"/>
  <c r="AW16" i="5"/>
  <c r="AX16" i="5" s="1"/>
  <c r="AW31" i="5"/>
  <c r="AX31" i="5" s="1"/>
  <c r="AG9" i="14"/>
  <c r="AH9" i="14"/>
  <c r="AF10" i="14"/>
  <c r="AD11" i="14"/>
  <c r="AW5" i="5"/>
  <c r="AX5" i="5" s="1"/>
  <c r="S54" i="13"/>
  <c r="S56" i="13" s="1"/>
  <c r="S57" i="13" s="1"/>
  <c r="U57" i="13" s="1"/>
  <c r="B80" i="13"/>
  <c r="C80" i="13" s="1"/>
  <c r="AF54" i="13"/>
  <c r="AF56" i="13" s="1"/>
  <c r="AF57" i="13" s="1"/>
  <c r="AH57" i="13" s="1"/>
  <c r="B79" i="13"/>
  <c r="C79" i="13" s="1"/>
  <c r="D79" i="13" s="1"/>
  <c r="E79" i="13" s="1"/>
  <c r="F79" i="13" s="1"/>
  <c r="G79" i="13" s="1"/>
  <c r="F42" i="13"/>
  <c r="F43" i="13" s="1"/>
  <c r="F46" i="13"/>
  <c r="AC77" i="13"/>
  <c r="AD77" i="13" s="1"/>
  <c r="AE77" i="13" s="1"/>
  <c r="P77" i="13"/>
  <c r="Q77" i="13" s="1"/>
  <c r="R77" i="13" s="1"/>
  <c r="S77" i="13" s="1"/>
  <c r="N79" i="13"/>
  <c r="B78" i="13"/>
  <c r="C78" i="13" s="1"/>
  <c r="D78" i="13" s="1"/>
  <c r="E78" i="13" s="1"/>
  <c r="F78" i="13" s="1"/>
  <c r="G78" i="13" s="1"/>
  <c r="H78" i="13" s="1"/>
  <c r="I78" i="13" s="1"/>
  <c r="J78" i="13" s="1"/>
  <c r="I11" i="12"/>
  <c r="J44" i="12" s="1"/>
  <c r="AC78" i="13"/>
  <c r="AD78" i="13" s="1"/>
  <c r="AE78" i="13" s="1"/>
  <c r="AF78" i="13" s="1"/>
  <c r="AG78" i="13" s="1"/>
  <c r="AH78" i="13" s="1"/>
  <c r="AI78" i="13" s="1"/>
  <c r="AJ78" i="13" s="1"/>
  <c r="C77" i="13"/>
  <c r="D77" i="13" s="1"/>
  <c r="E77" i="13" s="1"/>
  <c r="G77" i="13" s="1"/>
  <c r="A82" i="13"/>
  <c r="B82" i="13" s="1"/>
  <c r="AC79" i="13"/>
  <c r="AA80" i="13"/>
  <c r="AB80" i="13" s="1"/>
  <c r="C81" i="13"/>
  <c r="D81" i="13" s="1"/>
  <c r="E81" i="13" s="1"/>
  <c r="F81" i="13" s="1"/>
  <c r="G81" i="13" s="1"/>
  <c r="Q224" i="2"/>
  <c r="J29" i="1" s="1"/>
  <c r="F13" i="11"/>
  <c r="I13" i="11" s="1"/>
  <c r="E13" i="11"/>
  <c r="E12" i="11"/>
  <c r="E11" i="11"/>
  <c r="E10" i="11"/>
  <c r="E9" i="11"/>
  <c r="E8" i="11"/>
  <c r="E7" i="11"/>
  <c r="E6" i="11"/>
  <c r="E5" i="11"/>
  <c r="E4" i="11"/>
  <c r="E3" i="11"/>
  <c r="E2" i="11"/>
  <c r="C13" i="11"/>
  <c r="C8" i="11"/>
  <c r="Q93" i="2"/>
  <c r="BM153" i="16" l="1"/>
  <c r="BL153" i="16"/>
  <c r="BP153" i="16"/>
  <c r="BJ153" i="16"/>
  <c r="BK153" i="16" s="1"/>
  <c r="BI154" i="16"/>
  <c r="BN153" i="16"/>
  <c r="BO153" i="16"/>
  <c r="BQ152" i="16"/>
  <c r="BR152" i="16"/>
  <c r="O79" i="13"/>
  <c r="P79" i="13" s="1"/>
  <c r="Q79" i="13" s="1"/>
  <c r="R79" i="13" s="1"/>
  <c r="S79" i="13" s="1"/>
  <c r="F12" i="11"/>
  <c r="I12" i="11" s="1"/>
  <c r="F7" i="11"/>
  <c r="I7" i="11" s="1"/>
  <c r="N80" i="13"/>
  <c r="AD12" i="14"/>
  <c r="AF11" i="14"/>
  <c r="AH10" i="14"/>
  <c r="AG10" i="14"/>
  <c r="AC12" i="14"/>
  <c r="AE11" i="14"/>
  <c r="AX79" i="5"/>
  <c r="AW79" i="5" s="1"/>
  <c r="AU79" i="6"/>
  <c r="Q101" i="2"/>
  <c r="Q99" i="2"/>
  <c r="Q97" i="2"/>
  <c r="D80" i="13"/>
  <c r="E80" i="13" s="1"/>
  <c r="F80" i="13" s="1"/>
  <c r="G80" i="13" s="1"/>
  <c r="H80" i="13" s="1"/>
  <c r="I80" i="13" s="1"/>
  <c r="J80" i="13" s="1"/>
  <c r="C7" i="11"/>
  <c r="F56" i="13"/>
  <c r="F57" i="13" s="1"/>
  <c r="H57" i="13" s="1"/>
  <c r="T77" i="13"/>
  <c r="U77" i="13" s="1"/>
  <c r="V77" i="13" s="1"/>
  <c r="AF77" i="13"/>
  <c r="AG77" i="13"/>
  <c r="F77" i="13"/>
  <c r="H77" i="13" s="1"/>
  <c r="I77" i="13" s="1"/>
  <c r="A83" i="13"/>
  <c r="B83" i="13" s="1"/>
  <c r="AA81" i="13"/>
  <c r="AB81" i="13" s="1"/>
  <c r="AD79" i="13"/>
  <c r="AE79" i="13" s="1"/>
  <c r="AF79" i="13" s="1"/>
  <c r="AG79" i="13" s="1"/>
  <c r="AH79" i="13" s="1"/>
  <c r="AI79" i="13" s="1"/>
  <c r="AJ79" i="13" s="1"/>
  <c r="H79" i="13"/>
  <c r="I79" i="13" s="1"/>
  <c r="J79" i="13" s="1"/>
  <c r="C82" i="13"/>
  <c r="D82" i="13" s="1"/>
  <c r="E82" i="13" s="1"/>
  <c r="F82" i="13" s="1"/>
  <c r="AC80" i="13"/>
  <c r="AD80" i="13" s="1"/>
  <c r="AE80" i="13" s="1"/>
  <c r="AF80" i="13" s="1"/>
  <c r="H81" i="13"/>
  <c r="I81" i="13" s="1"/>
  <c r="J81" i="13" s="1"/>
  <c r="BQ153" i="16" l="1"/>
  <c r="BO154" i="16"/>
  <c r="BJ154" i="16"/>
  <c r="BK154" i="16" s="1"/>
  <c r="BI155" i="16"/>
  <c r="BN154" i="16"/>
  <c r="BM154" i="16"/>
  <c r="BP154" i="16"/>
  <c r="BL154" i="16"/>
  <c r="BR153" i="16"/>
  <c r="O80" i="13"/>
  <c r="P80" i="13" s="1"/>
  <c r="Q80" i="13" s="1"/>
  <c r="R80" i="13" s="1"/>
  <c r="S80" i="13" s="1"/>
  <c r="F6" i="11"/>
  <c r="I6" i="11" s="1"/>
  <c r="N81" i="13"/>
  <c r="O81" i="13" s="1"/>
  <c r="AH11" i="14"/>
  <c r="AG11" i="14"/>
  <c r="AE12" i="14"/>
  <c r="AC13" i="14"/>
  <c r="AD13" i="14"/>
  <c r="AF12" i="14"/>
  <c r="AW81" i="5"/>
  <c r="AS79" i="5"/>
  <c r="AT79" i="6"/>
  <c r="Q526" i="2" s="1"/>
  <c r="J26" i="1" s="1"/>
  <c r="AP79" i="6"/>
  <c r="AT81" i="6"/>
  <c r="A84" i="13"/>
  <c r="B84" i="13" s="1"/>
  <c r="AH77" i="13"/>
  <c r="AI77" i="13" s="1"/>
  <c r="AJ77" i="13" s="1"/>
  <c r="AA82" i="13"/>
  <c r="AB82" i="13" s="1"/>
  <c r="W77" i="13"/>
  <c r="G82" i="13"/>
  <c r="T79" i="13"/>
  <c r="AG80" i="13"/>
  <c r="J77" i="13"/>
  <c r="C83" i="13"/>
  <c r="D83" i="13" s="1"/>
  <c r="E83" i="13" s="1"/>
  <c r="F83" i="13" s="1"/>
  <c r="G83" i="13" s="1"/>
  <c r="AC81" i="13"/>
  <c r="AD81" i="13" s="1"/>
  <c r="AE81" i="13" s="1"/>
  <c r="AF81" i="13" s="1"/>
  <c r="AG81" i="13" s="1"/>
  <c r="BR154" i="16" l="1"/>
  <c r="BI156" i="16"/>
  <c r="BL155" i="16"/>
  <c r="BN155" i="16"/>
  <c r="BJ155" i="16"/>
  <c r="BK155" i="16" s="1"/>
  <c r="BO155" i="16"/>
  <c r="BM155" i="16"/>
  <c r="BP155" i="16"/>
  <c r="BQ154" i="16"/>
  <c r="N82" i="13"/>
  <c r="O82" i="13" s="1"/>
  <c r="Q528" i="2"/>
  <c r="K26" i="1" s="1"/>
  <c r="L26" i="1" s="1"/>
  <c r="M26" i="1" s="1"/>
  <c r="AG12" i="14"/>
  <c r="AH12" i="14"/>
  <c r="AD14" i="14"/>
  <c r="AF13" i="14"/>
  <c r="AC14" i="14"/>
  <c r="AE13" i="14"/>
  <c r="A85" i="13"/>
  <c r="B85" i="13" s="1"/>
  <c r="AA83" i="13"/>
  <c r="AB83" i="13" s="1"/>
  <c r="T80" i="13"/>
  <c r="H83" i="13"/>
  <c r="I83" i="13" s="1"/>
  <c r="J83" i="13" s="1"/>
  <c r="C84" i="13"/>
  <c r="D84" i="13" s="1"/>
  <c r="E84" i="13" s="1"/>
  <c r="F84" i="13" s="1"/>
  <c r="G84" i="13" s="1"/>
  <c r="AH80" i="13"/>
  <c r="AI80" i="13" s="1"/>
  <c r="P81" i="13"/>
  <c r="Q81" i="13" s="1"/>
  <c r="R81" i="13" s="1"/>
  <c r="S81" i="13" s="1"/>
  <c r="T81" i="13" s="1"/>
  <c r="U79" i="13"/>
  <c r="V79" i="13" s="1"/>
  <c r="AC82" i="13"/>
  <c r="AD82" i="13" s="1"/>
  <c r="AE82" i="13" s="1"/>
  <c r="AF82" i="13" s="1"/>
  <c r="AG82" i="13" s="1"/>
  <c r="H82" i="13"/>
  <c r="I82" i="13" s="1"/>
  <c r="AH81" i="13"/>
  <c r="AI81" i="13" s="1"/>
  <c r="AJ81" i="13" s="1"/>
  <c r="BR155" i="16" l="1"/>
  <c r="BQ155" i="16"/>
  <c r="BO156" i="16"/>
  <c r="BL156" i="16"/>
  <c r="BM156" i="16"/>
  <c r="BN156" i="16"/>
  <c r="BP156" i="16"/>
  <c r="BJ156" i="16"/>
  <c r="BK156" i="16" s="1"/>
  <c r="BI157" i="16"/>
  <c r="N83" i="13"/>
  <c r="O83" i="13" s="1"/>
  <c r="AH13" i="14"/>
  <c r="AG13" i="14"/>
  <c r="AC15" i="14"/>
  <c r="AE14" i="14"/>
  <c r="AD15" i="14"/>
  <c r="AF14" i="14"/>
  <c r="A86" i="13"/>
  <c r="B86" i="13" s="1"/>
  <c r="AA84" i="13"/>
  <c r="AB84" i="13" s="1"/>
  <c r="W79" i="13"/>
  <c r="AJ80" i="13"/>
  <c r="AC83" i="13"/>
  <c r="AD83" i="13" s="1"/>
  <c r="AE83" i="13" s="1"/>
  <c r="AF83" i="13" s="1"/>
  <c r="AG83" i="13" s="1"/>
  <c r="C85" i="13"/>
  <c r="D85" i="13" s="1"/>
  <c r="E85" i="13" s="1"/>
  <c r="F85" i="13" s="1"/>
  <c r="G85" i="13" s="1"/>
  <c r="U81" i="13"/>
  <c r="V81" i="13" s="1"/>
  <c r="W81" i="13" s="1"/>
  <c r="AH82" i="13"/>
  <c r="AI82" i="13" s="1"/>
  <c r="H84" i="13"/>
  <c r="I84" i="13" s="1"/>
  <c r="P82" i="13"/>
  <c r="Q82" i="13" s="1"/>
  <c r="R82" i="13" s="1"/>
  <c r="S82" i="13" s="1"/>
  <c r="T82" i="13" s="1"/>
  <c r="J82" i="13"/>
  <c r="U80" i="13"/>
  <c r="V80" i="13" s="1"/>
  <c r="BR156" i="16" l="1"/>
  <c r="BQ156" i="16"/>
  <c r="BM157" i="16"/>
  <c r="BN157" i="16"/>
  <c r="BJ157" i="16"/>
  <c r="BK157" i="16" s="1"/>
  <c r="BP157" i="16"/>
  <c r="BL157" i="16"/>
  <c r="BI158" i="16"/>
  <c r="BO157" i="16"/>
  <c r="N84" i="13"/>
  <c r="O84" i="13" s="1"/>
  <c r="AE15" i="14"/>
  <c r="AC16" i="14"/>
  <c r="AF15" i="14"/>
  <c r="AD16" i="14"/>
  <c r="AG14" i="14"/>
  <c r="AH14" i="14"/>
  <c r="A87" i="13"/>
  <c r="B87" i="13" s="1"/>
  <c r="AA85" i="13"/>
  <c r="AB85" i="13" s="1"/>
  <c r="W80" i="13"/>
  <c r="AH83" i="13"/>
  <c r="AI83" i="13" s="1"/>
  <c r="H85" i="13"/>
  <c r="I85" i="13" s="1"/>
  <c r="AJ82" i="13"/>
  <c r="U82" i="13"/>
  <c r="V82" i="13" s="1"/>
  <c r="W82" i="13" s="1"/>
  <c r="J84" i="13"/>
  <c r="P83" i="13"/>
  <c r="Q83" i="13" s="1"/>
  <c r="R83" i="13" s="1"/>
  <c r="S83" i="13" s="1"/>
  <c r="T83" i="13" s="1"/>
  <c r="AC84" i="13"/>
  <c r="AD84" i="13" s="1"/>
  <c r="AE84" i="13" s="1"/>
  <c r="AF84" i="13" s="1"/>
  <c r="AG84" i="13" s="1"/>
  <c r="C86" i="13"/>
  <c r="D86" i="13" s="1"/>
  <c r="E86" i="13" s="1"/>
  <c r="F86" i="13" s="1"/>
  <c r="G86" i="13" s="1"/>
  <c r="BR157" i="16" l="1"/>
  <c r="BL158" i="16"/>
  <c r="BO158" i="16"/>
  <c r="BP158" i="16"/>
  <c r="BI159" i="16"/>
  <c r="BJ158" i="16"/>
  <c r="BK158" i="16" s="1"/>
  <c r="BN158" i="16"/>
  <c r="BM158" i="16"/>
  <c r="BQ157" i="16"/>
  <c r="N85" i="13"/>
  <c r="O85" i="13" s="1"/>
  <c r="AE16" i="14"/>
  <c r="AC17" i="14"/>
  <c r="AF16" i="14"/>
  <c r="AD17" i="14"/>
  <c r="AH15" i="14"/>
  <c r="AG15" i="14"/>
  <c r="A88" i="13"/>
  <c r="B88" i="13" s="1"/>
  <c r="AA86" i="13"/>
  <c r="AB86" i="13" s="1"/>
  <c r="AH84" i="13"/>
  <c r="AI84" i="13" s="1"/>
  <c r="H86" i="13"/>
  <c r="I86" i="13" s="1"/>
  <c r="U83" i="13"/>
  <c r="V83" i="13" s="1"/>
  <c r="AJ83" i="13"/>
  <c r="J85" i="13"/>
  <c r="P84" i="13"/>
  <c r="Q84" i="13" s="1"/>
  <c r="R84" i="13" s="1"/>
  <c r="S84" i="13" s="1"/>
  <c r="T84" i="13" s="1"/>
  <c r="AC85" i="13"/>
  <c r="AD85" i="13" s="1"/>
  <c r="AE85" i="13" s="1"/>
  <c r="AF85" i="13" s="1"/>
  <c r="AG85" i="13" s="1"/>
  <c r="C87" i="13"/>
  <c r="D87" i="13" s="1"/>
  <c r="E87" i="13" s="1"/>
  <c r="F87" i="13" s="1"/>
  <c r="G87" i="13" s="1"/>
  <c r="BQ158" i="16" l="1"/>
  <c r="BM159" i="16"/>
  <c r="BL159" i="16"/>
  <c r="BI160" i="16"/>
  <c r="BO159" i="16"/>
  <c r="BN159" i="16"/>
  <c r="BJ159" i="16"/>
  <c r="BK159" i="16" s="1"/>
  <c r="BP159" i="16"/>
  <c r="BR158" i="16"/>
  <c r="N86" i="13"/>
  <c r="O86" i="13" s="1"/>
  <c r="AC18" i="14"/>
  <c r="AE17" i="14"/>
  <c r="AD18" i="14"/>
  <c r="AF17" i="14"/>
  <c r="AG16" i="14"/>
  <c r="AH16" i="14"/>
  <c r="A89" i="13"/>
  <c r="B89" i="13" s="1"/>
  <c r="AA87" i="13"/>
  <c r="AB87" i="13" s="1"/>
  <c r="AH85" i="13"/>
  <c r="AI85" i="13" s="1"/>
  <c r="AJ85" i="13" s="1"/>
  <c r="U84" i="13"/>
  <c r="V84" i="13" s="1"/>
  <c r="AJ84" i="13"/>
  <c r="J86" i="13"/>
  <c r="W83" i="13"/>
  <c r="AC86" i="13"/>
  <c r="AD86" i="13" s="1"/>
  <c r="AE86" i="13" s="1"/>
  <c r="AF86" i="13" s="1"/>
  <c r="AG86" i="13" s="1"/>
  <c r="H87" i="13"/>
  <c r="I87" i="13" s="1"/>
  <c r="J87" i="13" s="1"/>
  <c r="C88" i="13"/>
  <c r="D88" i="13" s="1"/>
  <c r="E88" i="13" s="1"/>
  <c r="F88" i="13" s="1"/>
  <c r="G88" i="13" s="1"/>
  <c r="P85" i="13"/>
  <c r="Q85" i="13" s="1"/>
  <c r="R85" i="13" s="1"/>
  <c r="S85" i="13" s="1"/>
  <c r="T85" i="13" s="1"/>
  <c r="BQ159" i="16" l="1"/>
  <c r="BL160" i="16"/>
  <c r="BP160" i="16"/>
  <c r="BI161" i="16"/>
  <c r="BM160" i="16"/>
  <c r="BN160" i="16"/>
  <c r="BJ160" i="16"/>
  <c r="BK160" i="16" s="1"/>
  <c r="BO160" i="16"/>
  <c r="BR159" i="16"/>
  <c r="N87" i="13"/>
  <c r="O87" i="13" s="1"/>
  <c r="AF18" i="14"/>
  <c r="AD19" i="14"/>
  <c r="AG17" i="14"/>
  <c r="AH17" i="14"/>
  <c r="AC19" i="14"/>
  <c r="AE18" i="14"/>
  <c r="A90" i="13"/>
  <c r="B90" i="13" s="1"/>
  <c r="AA88" i="13"/>
  <c r="AB88" i="13" s="1"/>
  <c r="AH86" i="13"/>
  <c r="AI86" i="13" s="1"/>
  <c r="AJ86" i="13" s="1"/>
  <c r="W84" i="13"/>
  <c r="P86" i="13"/>
  <c r="Q86" i="13" s="1"/>
  <c r="R86" i="13" s="1"/>
  <c r="S86" i="13" s="1"/>
  <c r="T86" i="13" s="1"/>
  <c r="AC87" i="13"/>
  <c r="AD87" i="13" s="1"/>
  <c r="AE87" i="13" s="1"/>
  <c r="AF87" i="13" s="1"/>
  <c r="AG87" i="13" s="1"/>
  <c r="U85" i="13"/>
  <c r="V85" i="13" s="1"/>
  <c r="W85" i="13" s="1"/>
  <c r="H88" i="13"/>
  <c r="I88" i="13" s="1"/>
  <c r="J88" i="13" s="1"/>
  <c r="C89" i="13"/>
  <c r="D89" i="13" s="1"/>
  <c r="E89" i="13" s="1"/>
  <c r="F89" i="13" s="1"/>
  <c r="G89" i="13" s="1"/>
  <c r="BQ160" i="16" l="1"/>
  <c r="BR160" i="16"/>
  <c r="BI162" i="16"/>
  <c r="BN161" i="16"/>
  <c r="BP161" i="16"/>
  <c r="BO161" i="16"/>
  <c r="BM161" i="16"/>
  <c r="BJ161" i="16"/>
  <c r="BK161" i="16" s="1"/>
  <c r="BL161" i="16"/>
  <c r="N88" i="13"/>
  <c r="O88" i="13" s="1"/>
  <c r="AH18" i="14"/>
  <c r="AG18" i="14"/>
  <c r="AC20" i="14"/>
  <c r="AE19" i="14"/>
  <c r="AD20" i="14"/>
  <c r="AF19" i="14"/>
  <c r="A91" i="13"/>
  <c r="B91" i="13" s="1"/>
  <c r="AA89" i="13"/>
  <c r="AB89" i="13" s="1"/>
  <c r="U86" i="13"/>
  <c r="V86" i="13" s="1"/>
  <c r="W86" i="13" s="1"/>
  <c r="H89" i="13"/>
  <c r="I89" i="13" s="1"/>
  <c r="J89" i="13" s="1"/>
  <c r="AH87" i="13"/>
  <c r="AI87" i="13" s="1"/>
  <c r="AJ87" i="13" s="1"/>
  <c r="P87" i="13"/>
  <c r="Q87" i="13" s="1"/>
  <c r="R87" i="13" s="1"/>
  <c r="S87" i="13" s="1"/>
  <c r="T87" i="13" s="1"/>
  <c r="C90" i="13"/>
  <c r="D90" i="13" s="1"/>
  <c r="E90" i="13" s="1"/>
  <c r="F90" i="13" s="1"/>
  <c r="G90" i="13" s="1"/>
  <c r="AC88" i="13"/>
  <c r="AD88" i="13" s="1"/>
  <c r="AE88" i="13" s="1"/>
  <c r="AF88" i="13" s="1"/>
  <c r="AG88" i="13" s="1"/>
  <c r="N89" i="13" l="1"/>
  <c r="O89" i="13" s="1"/>
  <c r="BQ161" i="16"/>
  <c r="BR161" i="16"/>
  <c r="BI163" i="16"/>
  <c r="BJ162" i="16"/>
  <c r="BK162" i="16" s="1"/>
  <c r="BN162" i="16"/>
  <c r="BM162" i="16"/>
  <c r="BO162" i="16"/>
  <c r="BL162" i="16"/>
  <c r="BP162" i="16"/>
  <c r="AG19" i="14"/>
  <c r="AH19" i="14"/>
  <c r="AD21" i="14"/>
  <c r="AF20" i="14"/>
  <c r="AE20" i="14"/>
  <c r="AC21" i="14"/>
  <c r="A92" i="13"/>
  <c r="B92" i="13" s="1"/>
  <c r="AA90" i="13"/>
  <c r="AB90" i="13" s="1"/>
  <c r="AH88" i="13"/>
  <c r="AI88" i="13" s="1"/>
  <c r="AJ88" i="13" s="1"/>
  <c r="H90" i="13"/>
  <c r="I90" i="13" s="1"/>
  <c r="J90" i="13" s="1"/>
  <c r="U87" i="13"/>
  <c r="V87" i="13" s="1"/>
  <c r="W87" i="13" s="1"/>
  <c r="P88" i="13"/>
  <c r="Q88" i="13" s="1"/>
  <c r="R88" i="13" s="1"/>
  <c r="S88" i="13" s="1"/>
  <c r="T88" i="13" s="1"/>
  <c r="N90" i="13"/>
  <c r="O90" i="13" s="1"/>
  <c r="C91" i="13"/>
  <c r="D91" i="13" s="1"/>
  <c r="E91" i="13" s="1"/>
  <c r="F91" i="13" s="1"/>
  <c r="G91" i="13" s="1"/>
  <c r="AC89" i="13"/>
  <c r="AD89" i="13" s="1"/>
  <c r="AE89" i="13" s="1"/>
  <c r="AF89" i="13" s="1"/>
  <c r="AG89" i="13" s="1"/>
  <c r="BR162" i="16" l="1"/>
  <c r="BQ162" i="16"/>
  <c r="BJ163" i="16"/>
  <c r="BK163" i="16" s="1"/>
  <c r="BP163" i="16"/>
  <c r="BO163" i="16"/>
  <c r="BL163" i="16"/>
  <c r="BM163" i="16"/>
  <c r="BI164" i="16"/>
  <c r="BN163" i="16"/>
  <c r="AE21" i="14"/>
  <c r="AC22" i="14"/>
  <c r="AG20" i="14"/>
  <c r="AH20" i="14"/>
  <c r="AD22" i="14"/>
  <c r="AF21" i="14"/>
  <c r="A93" i="13"/>
  <c r="B93" i="13" s="1"/>
  <c r="AA91" i="13"/>
  <c r="AB91" i="13" s="1"/>
  <c r="H91" i="13"/>
  <c r="I91" i="13" s="1"/>
  <c r="J91" i="13" s="1"/>
  <c r="AH89" i="13"/>
  <c r="AI89" i="13" s="1"/>
  <c r="AJ89" i="13" s="1"/>
  <c r="U88" i="13"/>
  <c r="V88" i="13" s="1"/>
  <c r="W88" i="13" s="1"/>
  <c r="AC90" i="13"/>
  <c r="AD90" i="13" s="1"/>
  <c r="AE90" i="13" s="1"/>
  <c r="AF90" i="13" s="1"/>
  <c r="AG90" i="13" s="1"/>
  <c r="C92" i="13"/>
  <c r="D92" i="13" s="1"/>
  <c r="E92" i="13" s="1"/>
  <c r="F92" i="13" s="1"/>
  <c r="G92" i="13" s="1"/>
  <c r="N91" i="13"/>
  <c r="O91" i="13" s="1"/>
  <c r="P89" i="13"/>
  <c r="Q89" i="13" s="1"/>
  <c r="R89" i="13" s="1"/>
  <c r="S89" i="13" s="1"/>
  <c r="T89" i="13" s="1"/>
  <c r="BQ163" i="16" l="1"/>
  <c r="BR163" i="16"/>
  <c r="BI165" i="16"/>
  <c r="BP164" i="16"/>
  <c r="BL164" i="16"/>
  <c r="BN164" i="16"/>
  <c r="BO164" i="16"/>
  <c r="BM164" i="16"/>
  <c r="BJ164" i="16"/>
  <c r="BK164" i="16" s="1"/>
  <c r="AC23" i="14"/>
  <c r="AE22" i="14"/>
  <c r="AF22" i="14"/>
  <c r="AD23" i="14"/>
  <c r="AG21" i="14"/>
  <c r="AH21" i="14"/>
  <c r="A94" i="13"/>
  <c r="B94" i="13" s="1"/>
  <c r="AA92" i="13"/>
  <c r="AB92" i="13" s="1"/>
  <c r="H92" i="13"/>
  <c r="I92" i="13" s="1"/>
  <c r="J92" i="13" s="1"/>
  <c r="U89" i="13"/>
  <c r="V89" i="13" s="1"/>
  <c r="W89" i="13" s="1"/>
  <c r="AH90" i="13"/>
  <c r="AI90" i="13" s="1"/>
  <c r="AJ90" i="13" s="1"/>
  <c r="C93" i="13"/>
  <c r="D93" i="13" s="1"/>
  <c r="E93" i="13" s="1"/>
  <c r="F93" i="13" s="1"/>
  <c r="G93" i="13" s="1"/>
  <c r="N92" i="13"/>
  <c r="O92" i="13" s="1"/>
  <c r="AC91" i="13"/>
  <c r="AD91" i="13" s="1"/>
  <c r="AE91" i="13" s="1"/>
  <c r="AF91" i="13" s="1"/>
  <c r="AG91" i="13" s="1"/>
  <c r="P90" i="13"/>
  <c r="Q90" i="13" s="1"/>
  <c r="R90" i="13" s="1"/>
  <c r="S90" i="13" s="1"/>
  <c r="T90" i="13" s="1"/>
  <c r="BQ164" i="16" l="1"/>
  <c r="BR164" i="16"/>
  <c r="BJ165" i="16"/>
  <c r="BK165" i="16" s="1"/>
  <c r="BM165" i="16"/>
  <c r="BO165" i="16"/>
  <c r="BP165" i="16"/>
  <c r="BN165" i="16"/>
  <c r="BI166" i="16"/>
  <c r="BL165" i="16"/>
  <c r="A95" i="13"/>
  <c r="B95" i="13" s="1"/>
  <c r="AG22" i="14"/>
  <c r="AH22" i="14"/>
  <c r="AD24" i="14"/>
  <c r="AF23" i="14"/>
  <c r="AE23" i="14"/>
  <c r="AC24" i="14"/>
  <c r="AA93" i="13"/>
  <c r="AB93" i="13" s="1"/>
  <c r="AH91" i="13"/>
  <c r="AI91" i="13" s="1"/>
  <c r="AJ91" i="13" s="1"/>
  <c r="U90" i="13"/>
  <c r="V90" i="13" s="1"/>
  <c r="W90" i="13" s="1"/>
  <c r="H93" i="13"/>
  <c r="I93" i="13" s="1"/>
  <c r="J93" i="13" s="1"/>
  <c r="C94" i="13"/>
  <c r="D94" i="13" s="1"/>
  <c r="E94" i="13" s="1"/>
  <c r="F94" i="13" s="1"/>
  <c r="G94" i="13" s="1"/>
  <c r="N93" i="13"/>
  <c r="O93" i="13" s="1"/>
  <c r="AC92" i="13"/>
  <c r="AD92" i="13" s="1"/>
  <c r="AE92" i="13" s="1"/>
  <c r="AF92" i="13" s="1"/>
  <c r="AG92" i="13" s="1"/>
  <c r="P91" i="13"/>
  <c r="Q91" i="13" s="1"/>
  <c r="R91" i="13" s="1"/>
  <c r="S91" i="13" s="1"/>
  <c r="T91" i="13" s="1"/>
  <c r="BL166" i="16" l="1"/>
  <c r="BO166" i="16"/>
  <c r="BN166" i="16"/>
  <c r="BM166" i="16"/>
  <c r="BI167" i="16"/>
  <c r="BP166" i="16"/>
  <c r="BJ166" i="16"/>
  <c r="BK166" i="16" s="1"/>
  <c r="BQ165" i="16"/>
  <c r="BR165" i="16"/>
  <c r="A96" i="13"/>
  <c r="B96" i="13" s="1"/>
  <c r="AC25" i="14"/>
  <c r="AE24" i="14"/>
  <c r="AG23" i="14"/>
  <c r="AH23" i="14"/>
  <c r="AD25" i="14"/>
  <c r="AF24" i="14"/>
  <c r="AA94" i="13"/>
  <c r="AB94" i="13" s="1"/>
  <c r="H94" i="13"/>
  <c r="I94" i="13" s="1"/>
  <c r="J94" i="13" s="1"/>
  <c r="U91" i="13"/>
  <c r="V91" i="13" s="1"/>
  <c r="W91" i="13" s="1"/>
  <c r="AH92" i="13"/>
  <c r="AI92" i="13" s="1"/>
  <c r="AJ92" i="13" s="1"/>
  <c r="C95" i="13"/>
  <c r="D95" i="13" s="1"/>
  <c r="E95" i="13" s="1"/>
  <c r="F95" i="13" s="1"/>
  <c r="G95" i="13" s="1"/>
  <c r="AC93" i="13"/>
  <c r="AD93" i="13" s="1"/>
  <c r="AE93" i="13" s="1"/>
  <c r="AF93" i="13" s="1"/>
  <c r="AG93" i="13" s="1"/>
  <c r="N94" i="13"/>
  <c r="O94" i="13" s="1"/>
  <c r="P92" i="13"/>
  <c r="Q92" i="13" s="1"/>
  <c r="R92" i="13" s="1"/>
  <c r="S92" i="13" s="1"/>
  <c r="T92" i="13" s="1"/>
  <c r="BR166" i="16" l="1"/>
  <c r="BN167" i="16"/>
  <c r="BL167" i="16"/>
  <c r="BI168" i="16"/>
  <c r="BJ167" i="16"/>
  <c r="BK167" i="16" s="1"/>
  <c r="BO167" i="16"/>
  <c r="BM167" i="16"/>
  <c r="BP167" i="16"/>
  <c r="BQ166" i="16"/>
  <c r="A97" i="13"/>
  <c r="B97" i="13" s="1"/>
  <c r="AA95" i="13"/>
  <c r="AB95" i="13" s="1"/>
  <c r="AG24" i="14"/>
  <c r="AH24" i="14"/>
  <c r="AF25" i="14"/>
  <c r="AD26" i="14"/>
  <c r="AE25" i="14"/>
  <c r="AC26" i="14"/>
  <c r="H95" i="13"/>
  <c r="I95" i="13" s="1"/>
  <c r="J95" i="13" s="1"/>
  <c r="AH93" i="13"/>
  <c r="AI93" i="13" s="1"/>
  <c r="AJ93" i="13" s="1"/>
  <c r="U92" i="13"/>
  <c r="V92" i="13" s="1"/>
  <c r="W92" i="13" s="1"/>
  <c r="N95" i="13"/>
  <c r="O95" i="13" s="1"/>
  <c r="P93" i="13"/>
  <c r="Q93" i="13" s="1"/>
  <c r="R93" i="13" s="1"/>
  <c r="S93" i="13" s="1"/>
  <c r="T93" i="13" s="1"/>
  <c r="C96" i="13"/>
  <c r="D96" i="13" s="1"/>
  <c r="E96" i="13" s="1"/>
  <c r="F96" i="13" s="1"/>
  <c r="G96" i="13" s="1"/>
  <c r="AC94" i="13"/>
  <c r="AD94" i="13" s="1"/>
  <c r="AE94" i="13" s="1"/>
  <c r="AF94" i="13" s="1"/>
  <c r="AG94" i="13" s="1"/>
  <c r="BR167" i="16" l="1"/>
  <c r="BI169" i="16"/>
  <c r="BP168" i="16"/>
  <c r="BL168" i="16"/>
  <c r="BO168" i="16"/>
  <c r="BM168" i="16"/>
  <c r="BN168" i="16"/>
  <c r="BJ168" i="16"/>
  <c r="BK168" i="16" s="1"/>
  <c r="BQ167" i="16"/>
  <c r="A98" i="13"/>
  <c r="B98" i="13" s="1"/>
  <c r="AA96" i="13"/>
  <c r="AB96" i="13" s="1"/>
  <c r="AH25" i="14"/>
  <c r="AG25" i="14"/>
  <c r="AD27" i="14"/>
  <c r="AF26" i="14"/>
  <c r="AC27" i="14"/>
  <c r="AE26" i="14"/>
  <c r="U93" i="13"/>
  <c r="V93" i="13" s="1"/>
  <c r="W93" i="13" s="1"/>
  <c r="H96" i="13"/>
  <c r="I96" i="13" s="1"/>
  <c r="J96" i="13" s="1"/>
  <c r="C97" i="13"/>
  <c r="D97" i="13" s="1"/>
  <c r="E97" i="13" s="1"/>
  <c r="F97" i="13" s="1"/>
  <c r="G97" i="13" s="1"/>
  <c r="AC95" i="13"/>
  <c r="AD95" i="13" s="1"/>
  <c r="AE95" i="13" s="1"/>
  <c r="AF95" i="13" s="1"/>
  <c r="AG95" i="13" s="1"/>
  <c r="AH94" i="13"/>
  <c r="AI94" i="13" s="1"/>
  <c r="AJ94" i="13" s="1"/>
  <c r="N96" i="13"/>
  <c r="O96" i="13" s="1"/>
  <c r="P94" i="13"/>
  <c r="Q94" i="13" s="1"/>
  <c r="R94" i="13" s="1"/>
  <c r="S94" i="13" s="1"/>
  <c r="T94" i="13" s="1"/>
  <c r="BQ168" i="16" l="1"/>
  <c r="BR168" i="16"/>
  <c r="BO169" i="16"/>
  <c r="BM169" i="16"/>
  <c r="BI170" i="16"/>
  <c r="BL169" i="16"/>
  <c r="BJ169" i="16"/>
  <c r="BK169" i="16" s="1"/>
  <c r="BN169" i="16"/>
  <c r="BP169" i="16"/>
  <c r="A99" i="13"/>
  <c r="B99" i="13" s="1"/>
  <c r="AA97" i="13"/>
  <c r="AB97" i="13" s="1"/>
  <c r="AE27" i="14"/>
  <c r="AC28" i="14"/>
  <c r="AG26" i="14"/>
  <c r="AH26" i="14"/>
  <c r="AD28" i="14"/>
  <c r="AF27" i="14"/>
  <c r="H97" i="13"/>
  <c r="I97" i="13" s="1"/>
  <c r="J97" i="13" s="1"/>
  <c r="AH95" i="13"/>
  <c r="AI95" i="13" s="1"/>
  <c r="AJ95" i="13" s="1"/>
  <c r="U94" i="13"/>
  <c r="V94" i="13" s="1"/>
  <c r="W94" i="13" s="1"/>
  <c r="N97" i="13"/>
  <c r="O97" i="13" s="1"/>
  <c r="P95" i="13"/>
  <c r="Q95" i="13" s="1"/>
  <c r="R95" i="13" s="1"/>
  <c r="S95" i="13" s="1"/>
  <c r="T95" i="13" s="1"/>
  <c r="AC96" i="13"/>
  <c r="AD96" i="13" s="1"/>
  <c r="AE96" i="13" s="1"/>
  <c r="AF96" i="13" s="1"/>
  <c r="AG96" i="13" s="1"/>
  <c r="C98" i="13"/>
  <c r="D98" i="13" s="1"/>
  <c r="E98" i="13" s="1"/>
  <c r="F98" i="13" s="1"/>
  <c r="G98" i="13" s="1"/>
  <c r="BL170" i="16" l="1"/>
  <c r="BM170" i="16"/>
  <c r="BJ170" i="16"/>
  <c r="BK170" i="16" s="1"/>
  <c r="BP170" i="16"/>
  <c r="BN170" i="16"/>
  <c r="BI171" i="16"/>
  <c r="BO170" i="16"/>
  <c r="BR169" i="16"/>
  <c r="BQ169" i="16"/>
  <c r="A100" i="13"/>
  <c r="B100" i="13" s="1"/>
  <c r="AA98" i="13"/>
  <c r="AB98" i="13" s="1"/>
  <c r="AF28" i="14"/>
  <c r="AD29" i="14"/>
  <c r="AE28" i="14"/>
  <c r="AC29" i="14"/>
  <c r="AG27" i="14"/>
  <c r="AH27" i="14"/>
  <c r="AH96" i="13"/>
  <c r="AI96" i="13" s="1"/>
  <c r="AJ96" i="13" s="1"/>
  <c r="N98" i="13"/>
  <c r="O98" i="13" s="1"/>
  <c r="U95" i="13"/>
  <c r="V95" i="13" s="1"/>
  <c r="W95" i="13" s="1"/>
  <c r="H98" i="13"/>
  <c r="I98" i="13" s="1"/>
  <c r="J98" i="13" s="1"/>
  <c r="C99" i="13"/>
  <c r="D99" i="13" s="1"/>
  <c r="E99" i="13" s="1"/>
  <c r="F99" i="13" s="1"/>
  <c r="G99" i="13" s="1"/>
  <c r="P96" i="13"/>
  <c r="Q96" i="13" s="1"/>
  <c r="R96" i="13" s="1"/>
  <c r="S96" i="13" s="1"/>
  <c r="T96" i="13" s="1"/>
  <c r="AC97" i="13"/>
  <c r="AD97" i="13" s="1"/>
  <c r="AE97" i="13" s="1"/>
  <c r="AF97" i="13" s="1"/>
  <c r="AG97" i="13" s="1"/>
  <c r="BQ170" i="16" l="1"/>
  <c r="BO171" i="16"/>
  <c r="BJ171" i="16"/>
  <c r="BK171" i="16" s="1"/>
  <c r="BL171" i="16"/>
  <c r="BM171" i="16"/>
  <c r="BN171" i="16"/>
  <c r="BP171" i="16"/>
  <c r="BI172" i="16"/>
  <c r="BR170" i="16"/>
  <c r="A101" i="13"/>
  <c r="B101" i="13" s="1"/>
  <c r="AA99" i="13"/>
  <c r="AB99" i="13" s="1"/>
  <c r="AD30" i="14"/>
  <c r="AF29" i="14"/>
  <c r="AC30" i="14"/>
  <c r="AE29" i="14"/>
  <c r="AH28" i="14"/>
  <c r="AG28" i="14"/>
  <c r="AH97" i="13"/>
  <c r="AI97" i="13" s="1"/>
  <c r="AJ97" i="13" s="1"/>
  <c r="U96" i="13"/>
  <c r="V96" i="13" s="1"/>
  <c r="W96" i="13" s="1"/>
  <c r="H99" i="13"/>
  <c r="I99" i="13" s="1"/>
  <c r="J99" i="13" s="1"/>
  <c r="C100" i="13"/>
  <c r="D100" i="13" s="1"/>
  <c r="E100" i="13" s="1"/>
  <c r="F100" i="13" s="1"/>
  <c r="G100" i="13" s="1"/>
  <c r="N99" i="13"/>
  <c r="O99" i="13" s="1"/>
  <c r="P97" i="13"/>
  <c r="Q97" i="13" s="1"/>
  <c r="R97" i="13" s="1"/>
  <c r="S97" i="13" s="1"/>
  <c r="T97" i="13" s="1"/>
  <c r="AC98" i="13"/>
  <c r="AD98" i="13" s="1"/>
  <c r="AE98" i="13" s="1"/>
  <c r="AF98" i="13" s="1"/>
  <c r="AG98" i="13" s="1"/>
  <c r="BR171" i="16" l="1"/>
  <c r="BM172" i="16"/>
  <c r="BI173" i="16"/>
  <c r="BO172" i="16"/>
  <c r="BL172" i="16"/>
  <c r="BP172" i="16"/>
  <c r="BN172" i="16"/>
  <c r="BJ172" i="16"/>
  <c r="BK172" i="16" s="1"/>
  <c r="BQ171" i="16"/>
  <c r="A102" i="13"/>
  <c r="B102" i="13" s="1"/>
  <c r="AA100" i="13"/>
  <c r="AB100" i="13" s="1"/>
  <c r="AH29" i="14"/>
  <c r="AG29" i="14"/>
  <c r="AC31" i="14"/>
  <c r="AE30" i="14"/>
  <c r="AD31" i="14"/>
  <c r="AF30" i="14"/>
  <c r="U97" i="13"/>
  <c r="V97" i="13" s="1"/>
  <c r="W97" i="13" s="1"/>
  <c r="H100" i="13"/>
  <c r="I100" i="13" s="1"/>
  <c r="J100" i="13" s="1"/>
  <c r="AH98" i="13"/>
  <c r="AI98" i="13" s="1"/>
  <c r="AJ98" i="13" s="1"/>
  <c r="C101" i="13"/>
  <c r="D101" i="13" s="1"/>
  <c r="E101" i="13" s="1"/>
  <c r="F101" i="13" s="1"/>
  <c r="G101" i="13" s="1"/>
  <c r="AC99" i="13"/>
  <c r="AD99" i="13" s="1"/>
  <c r="AE99" i="13" s="1"/>
  <c r="AF99" i="13" s="1"/>
  <c r="AG99" i="13" s="1"/>
  <c r="N100" i="13"/>
  <c r="O100" i="13" s="1"/>
  <c r="P98" i="13"/>
  <c r="Q98" i="13" s="1"/>
  <c r="R98" i="13" s="1"/>
  <c r="S98" i="13" s="1"/>
  <c r="T98" i="13" s="1"/>
  <c r="BQ172" i="16" l="1"/>
  <c r="BL173" i="16"/>
  <c r="BN173" i="16"/>
  <c r="BJ173" i="16"/>
  <c r="BK173" i="16" s="1"/>
  <c r="BI174" i="16"/>
  <c r="BO173" i="16"/>
  <c r="BM173" i="16"/>
  <c r="BP173" i="16"/>
  <c r="BR172" i="16"/>
  <c r="A103" i="13"/>
  <c r="B103" i="13" s="1"/>
  <c r="AA101" i="13"/>
  <c r="AB101" i="13" s="1"/>
  <c r="AG30" i="14"/>
  <c r="AH30" i="14"/>
  <c r="AF31" i="14"/>
  <c r="AD32" i="14"/>
  <c r="AC32" i="14"/>
  <c r="AE31" i="14"/>
  <c r="H101" i="13"/>
  <c r="I101" i="13" s="1"/>
  <c r="J101" i="13" s="1"/>
  <c r="U98" i="13"/>
  <c r="V98" i="13" s="1"/>
  <c r="W98" i="13" s="1"/>
  <c r="AH99" i="13"/>
  <c r="AI99" i="13" s="1"/>
  <c r="AJ99" i="13" s="1"/>
  <c r="N101" i="13"/>
  <c r="O101" i="13" s="1"/>
  <c r="P99" i="13"/>
  <c r="Q99" i="13" s="1"/>
  <c r="R99" i="13" s="1"/>
  <c r="S99" i="13" s="1"/>
  <c r="T99" i="13" s="1"/>
  <c r="AC100" i="13"/>
  <c r="AD100" i="13" s="1"/>
  <c r="AE100" i="13" s="1"/>
  <c r="AF100" i="13" s="1"/>
  <c r="AG100" i="13" s="1"/>
  <c r="C102" i="13"/>
  <c r="D102" i="13" s="1"/>
  <c r="E102" i="13" s="1"/>
  <c r="F102" i="13" s="1"/>
  <c r="G102" i="13" s="1"/>
  <c r="BR173" i="16" l="1"/>
  <c r="BI175" i="16"/>
  <c r="BO174" i="16"/>
  <c r="BP174" i="16"/>
  <c r="BM174" i="16"/>
  <c r="BN174" i="16"/>
  <c r="BJ174" i="16"/>
  <c r="BK174" i="16" s="1"/>
  <c r="BL174" i="16"/>
  <c r="BQ173" i="16"/>
  <c r="A104" i="13"/>
  <c r="B104" i="13" s="1"/>
  <c r="AA102" i="13"/>
  <c r="AB102" i="13" s="1"/>
  <c r="AH31" i="14"/>
  <c r="AG31" i="14"/>
  <c r="AF32" i="14"/>
  <c r="AD33" i="14"/>
  <c r="AE32" i="14"/>
  <c r="AC33" i="14"/>
  <c r="H102" i="13"/>
  <c r="I102" i="13" s="1"/>
  <c r="J102" i="13" s="1"/>
  <c r="AH100" i="13"/>
  <c r="AI100" i="13" s="1"/>
  <c r="AJ100" i="13" s="1"/>
  <c r="U99" i="13"/>
  <c r="V99" i="13" s="1"/>
  <c r="W99" i="13" s="1"/>
  <c r="N102" i="13"/>
  <c r="O102" i="13" s="1"/>
  <c r="P100" i="13"/>
  <c r="Q100" i="13" s="1"/>
  <c r="R100" i="13" s="1"/>
  <c r="S100" i="13" s="1"/>
  <c r="T100" i="13" s="1"/>
  <c r="C103" i="13"/>
  <c r="D103" i="13" s="1"/>
  <c r="E103" i="13" s="1"/>
  <c r="F103" i="13" s="1"/>
  <c r="G103" i="13" s="1"/>
  <c r="AC101" i="13"/>
  <c r="AD101" i="13" s="1"/>
  <c r="AE101" i="13" s="1"/>
  <c r="AF101" i="13" s="1"/>
  <c r="AG101" i="13" s="1"/>
  <c r="BR174" i="16" l="1"/>
  <c r="BQ174" i="16"/>
  <c r="BJ175" i="16"/>
  <c r="BK175" i="16" s="1"/>
  <c r="BL175" i="16"/>
  <c r="BI176" i="16"/>
  <c r="BM175" i="16"/>
  <c r="BN175" i="16"/>
  <c r="BP175" i="16"/>
  <c r="BO175" i="16"/>
  <c r="A105" i="13"/>
  <c r="B105" i="13" s="1"/>
  <c r="AA103" i="13"/>
  <c r="AB103" i="13" s="1"/>
  <c r="AC34" i="14"/>
  <c r="AE33" i="14"/>
  <c r="AH32" i="14"/>
  <c r="AG32" i="14"/>
  <c r="AD34" i="14"/>
  <c r="AF33" i="14"/>
  <c r="H103" i="13"/>
  <c r="I103" i="13" s="1"/>
  <c r="J103" i="13" s="1"/>
  <c r="N103" i="13"/>
  <c r="O103" i="13" s="1"/>
  <c r="AH101" i="13"/>
  <c r="AI101" i="13" s="1"/>
  <c r="AJ101" i="13" s="1"/>
  <c r="C104" i="13"/>
  <c r="D104" i="13" s="1"/>
  <c r="E104" i="13" s="1"/>
  <c r="F104" i="13" s="1"/>
  <c r="G104" i="13" s="1"/>
  <c r="U100" i="13"/>
  <c r="V100" i="13" s="1"/>
  <c r="W100" i="13" s="1"/>
  <c r="P101" i="13"/>
  <c r="Q101" i="13" s="1"/>
  <c r="R101" i="13" s="1"/>
  <c r="S101" i="13" s="1"/>
  <c r="T101" i="13" s="1"/>
  <c r="AC102" i="13"/>
  <c r="AD102" i="13" s="1"/>
  <c r="AE102" i="13" s="1"/>
  <c r="AF102" i="13" s="1"/>
  <c r="AG102" i="13" s="1"/>
  <c r="BR175" i="16" l="1"/>
  <c r="BQ175" i="16"/>
  <c r="BO176" i="16"/>
  <c r="BP176" i="16"/>
  <c r="BL176" i="16"/>
  <c r="BI177" i="16"/>
  <c r="BN176" i="16"/>
  <c r="BM176" i="16"/>
  <c r="BJ176" i="16"/>
  <c r="BK176" i="16" s="1"/>
  <c r="AA104" i="13"/>
  <c r="AB104" i="13" s="1"/>
  <c r="A106" i="13"/>
  <c r="B106" i="13" s="1"/>
  <c r="AD35" i="14"/>
  <c r="AF34" i="14"/>
  <c r="AG33" i="14"/>
  <c r="AH33" i="14"/>
  <c r="AC35" i="14"/>
  <c r="AE34" i="14"/>
  <c r="U101" i="13"/>
  <c r="V101" i="13" s="1"/>
  <c r="W101" i="13" s="1"/>
  <c r="AC103" i="13"/>
  <c r="AD103" i="13" s="1"/>
  <c r="AE103" i="13" s="1"/>
  <c r="AF103" i="13" s="1"/>
  <c r="AG103" i="13" s="1"/>
  <c r="H104" i="13"/>
  <c r="I104" i="13" s="1"/>
  <c r="J104" i="13" s="1"/>
  <c r="N104" i="13"/>
  <c r="O104" i="13" s="1"/>
  <c r="AH102" i="13"/>
  <c r="AI102" i="13" s="1"/>
  <c r="AJ102" i="13" s="1"/>
  <c r="C105" i="13"/>
  <c r="D105" i="13" s="1"/>
  <c r="E105" i="13" s="1"/>
  <c r="F105" i="13" s="1"/>
  <c r="G105" i="13" s="1"/>
  <c r="P102" i="13"/>
  <c r="Q102" i="13" s="1"/>
  <c r="R102" i="13" s="1"/>
  <c r="S102" i="13" s="1"/>
  <c r="T102" i="13" s="1"/>
  <c r="BR176" i="16" l="1"/>
  <c r="BM177" i="16"/>
  <c r="BP177" i="16"/>
  <c r="BJ177" i="16"/>
  <c r="BK177" i="16" s="1"/>
  <c r="BL177" i="16"/>
  <c r="BI178" i="16"/>
  <c r="BN177" i="16"/>
  <c r="BO177" i="16"/>
  <c r="BQ176" i="16"/>
  <c r="AA105" i="13"/>
  <c r="AB105" i="13" s="1"/>
  <c r="A107" i="13"/>
  <c r="B107" i="13" s="1"/>
  <c r="AC36" i="14"/>
  <c r="AE35" i="14"/>
  <c r="AG34" i="14"/>
  <c r="AH34" i="14"/>
  <c r="AD36" i="14"/>
  <c r="AF35" i="14"/>
  <c r="AH103" i="13"/>
  <c r="AI103" i="13" s="1"/>
  <c r="AJ103" i="13" s="1"/>
  <c r="U102" i="13"/>
  <c r="V102" i="13" s="1"/>
  <c r="W102" i="13" s="1"/>
  <c r="H105" i="13"/>
  <c r="I105" i="13" s="1"/>
  <c r="J105" i="13" s="1"/>
  <c r="C106" i="13"/>
  <c r="D106" i="13" s="1"/>
  <c r="E106" i="13" s="1"/>
  <c r="F106" i="13" s="1"/>
  <c r="G106" i="13" s="1"/>
  <c r="AC104" i="13"/>
  <c r="AD104" i="13" s="1"/>
  <c r="AE104" i="13" s="1"/>
  <c r="AF104" i="13" s="1"/>
  <c r="AG104" i="13" s="1"/>
  <c r="P103" i="13"/>
  <c r="Q103" i="13" s="1"/>
  <c r="R103" i="13" s="1"/>
  <c r="S103" i="13" s="1"/>
  <c r="T103" i="13" s="1"/>
  <c r="N105" i="13"/>
  <c r="O105" i="13" s="1"/>
  <c r="BQ177" i="16" l="1"/>
  <c r="BL178" i="16"/>
  <c r="BM178" i="16"/>
  <c r="BJ178" i="16"/>
  <c r="BK178" i="16" s="1"/>
  <c r="BI179" i="16"/>
  <c r="BN178" i="16"/>
  <c r="BP178" i="16"/>
  <c r="BO178" i="16"/>
  <c r="BR177" i="16"/>
  <c r="AA106" i="13"/>
  <c r="AB106" i="13" s="1"/>
  <c r="A108" i="13"/>
  <c r="B108" i="13" s="1"/>
  <c r="AG35" i="14"/>
  <c r="AH35" i="14"/>
  <c r="AD37" i="14"/>
  <c r="AF36" i="14"/>
  <c r="AC37" i="14"/>
  <c r="AE36" i="14"/>
  <c r="H106" i="13"/>
  <c r="I106" i="13" s="1"/>
  <c r="J106" i="13" s="1"/>
  <c r="AH104" i="13"/>
  <c r="AI104" i="13" s="1"/>
  <c r="AJ104" i="13" s="1"/>
  <c r="U103" i="13"/>
  <c r="V103" i="13" s="1"/>
  <c r="W103" i="13" s="1"/>
  <c r="AC105" i="13"/>
  <c r="AD105" i="13" s="1"/>
  <c r="AE105" i="13" s="1"/>
  <c r="AF105" i="13" s="1"/>
  <c r="AG105" i="13" s="1"/>
  <c r="N106" i="13"/>
  <c r="O106" i="13" s="1"/>
  <c r="P104" i="13"/>
  <c r="Q104" i="13" s="1"/>
  <c r="R104" i="13" s="1"/>
  <c r="S104" i="13" s="1"/>
  <c r="T104" i="13" s="1"/>
  <c r="C107" i="13"/>
  <c r="D107" i="13" s="1"/>
  <c r="E107" i="13" s="1"/>
  <c r="F107" i="13" s="1"/>
  <c r="G107" i="13" s="1"/>
  <c r="BQ178" i="16" l="1"/>
  <c r="BO179" i="16"/>
  <c r="BM179" i="16"/>
  <c r="BN179" i="16"/>
  <c r="BJ179" i="16"/>
  <c r="BK179" i="16" s="1"/>
  <c r="BI180" i="16"/>
  <c r="BP179" i="16"/>
  <c r="BL179" i="16"/>
  <c r="BR178" i="16"/>
  <c r="AA107" i="13"/>
  <c r="AB107" i="13" s="1"/>
  <c r="A109" i="13"/>
  <c r="B109" i="13" s="1"/>
  <c r="AE37" i="14"/>
  <c r="AC38" i="14"/>
  <c r="AG36" i="14"/>
  <c r="AH36" i="14"/>
  <c r="AD38" i="14"/>
  <c r="AF37" i="14"/>
  <c r="AH105" i="13"/>
  <c r="AI105" i="13" s="1"/>
  <c r="AJ105" i="13" s="1"/>
  <c r="U104" i="13"/>
  <c r="V104" i="13" s="1"/>
  <c r="W104" i="13" s="1"/>
  <c r="C108" i="13"/>
  <c r="D108" i="13" s="1"/>
  <c r="E108" i="13" s="1"/>
  <c r="F108" i="13" s="1"/>
  <c r="G108" i="13" s="1"/>
  <c r="P105" i="13"/>
  <c r="Q105" i="13" s="1"/>
  <c r="R105" i="13" s="1"/>
  <c r="S105" i="13" s="1"/>
  <c r="T105" i="13" s="1"/>
  <c r="N107" i="13"/>
  <c r="O107" i="13" s="1"/>
  <c r="H107" i="13"/>
  <c r="I107" i="13" s="1"/>
  <c r="J107" i="13" s="1"/>
  <c r="AC106" i="13"/>
  <c r="AD106" i="13" s="1"/>
  <c r="AE106" i="13" s="1"/>
  <c r="AF106" i="13" s="1"/>
  <c r="AG106" i="13" s="1"/>
  <c r="BR179" i="16" l="1"/>
  <c r="BM180" i="16"/>
  <c r="BO180" i="16"/>
  <c r="BI181" i="16"/>
  <c r="BP180" i="16"/>
  <c r="BN180" i="16"/>
  <c r="BJ180" i="16"/>
  <c r="BK180" i="16" s="1"/>
  <c r="BL180" i="16"/>
  <c r="BQ179" i="16"/>
  <c r="AA108" i="13"/>
  <c r="AB108" i="13" s="1"/>
  <c r="A110" i="13"/>
  <c r="B110" i="13" s="1"/>
  <c r="AF38" i="14"/>
  <c r="AD39" i="14"/>
  <c r="AC39" i="14"/>
  <c r="AE38" i="14"/>
  <c r="AH37" i="14"/>
  <c r="AG37" i="14"/>
  <c r="H108" i="13"/>
  <c r="I108" i="13" s="1"/>
  <c r="J108" i="13" s="1"/>
  <c r="U105" i="13"/>
  <c r="V105" i="13" s="1"/>
  <c r="W105" i="13" s="1"/>
  <c r="AH106" i="13"/>
  <c r="AI106" i="13" s="1"/>
  <c r="AJ106" i="13" s="1"/>
  <c r="P106" i="13"/>
  <c r="Q106" i="13" s="1"/>
  <c r="R106" i="13" s="1"/>
  <c r="S106" i="13" s="1"/>
  <c r="T106" i="13" s="1"/>
  <c r="N108" i="13"/>
  <c r="O108" i="13" s="1"/>
  <c r="C109" i="13"/>
  <c r="D109" i="13" s="1"/>
  <c r="E109" i="13" s="1"/>
  <c r="F109" i="13" s="1"/>
  <c r="G109" i="13" s="1"/>
  <c r="AC107" i="13"/>
  <c r="AD107" i="13" s="1"/>
  <c r="AE107" i="13" s="1"/>
  <c r="AF107" i="13" s="1"/>
  <c r="AG107" i="13" s="1"/>
  <c r="BJ181" i="16" l="1"/>
  <c r="BK181" i="16" s="1"/>
  <c r="BL181" i="16"/>
  <c r="BN181" i="16"/>
  <c r="BI182" i="16"/>
  <c r="BP181" i="16"/>
  <c r="BM181" i="16"/>
  <c r="BO181" i="16"/>
  <c r="BQ180" i="16"/>
  <c r="BR180" i="16"/>
  <c r="AA109" i="13"/>
  <c r="AB109" i="13" s="1"/>
  <c r="A111" i="13"/>
  <c r="B111" i="13" s="1"/>
  <c r="AH38" i="14"/>
  <c r="AG38" i="14"/>
  <c r="AD40" i="14"/>
  <c r="AF39" i="14"/>
  <c r="AE39" i="14"/>
  <c r="AC40" i="14"/>
  <c r="AH107" i="13"/>
  <c r="AI107" i="13" s="1"/>
  <c r="AJ107" i="13" s="1"/>
  <c r="U106" i="13"/>
  <c r="V106" i="13" s="1"/>
  <c r="W106" i="13" s="1"/>
  <c r="H109" i="13"/>
  <c r="I109" i="13" s="1"/>
  <c r="J109" i="13" s="1"/>
  <c r="C110" i="13"/>
  <c r="D110" i="13" s="1"/>
  <c r="E110" i="13" s="1"/>
  <c r="F110" i="13" s="1"/>
  <c r="G110" i="13" s="1"/>
  <c r="P107" i="13"/>
  <c r="Q107" i="13" s="1"/>
  <c r="R107" i="13" s="1"/>
  <c r="S107" i="13" s="1"/>
  <c r="T107" i="13" s="1"/>
  <c r="AC108" i="13"/>
  <c r="AD108" i="13" s="1"/>
  <c r="AE108" i="13" s="1"/>
  <c r="AF108" i="13" s="1"/>
  <c r="AG108" i="13" s="1"/>
  <c r="N109" i="13"/>
  <c r="O109" i="13" s="1"/>
  <c r="BR181" i="16" l="1"/>
  <c r="BQ181" i="16"/>
  <c r="BI183" i="16"/>
  <c r="BL182" i="16"/>
  <c r="BN182" i="16"/>
  <c r="BM182" i="16"/>
  <c r="BO182" i="16"/>
  <c r="BJ182" i="16"/>
  <c r="BK182" i="16" s="1"/>
  <c r="BP182" i="16"/>
  <c r="AA110" i="13"/>
  <c r="AB110" i="13" s="1"/>
  <c r="A112" i="13"/>
  <c r="B112" i="13" s="1"/>
  <c r="AE40" i="14"/>
  <c r="AC41" i="14"/>
  <c r="AG39" i="14"/>
  <c r="AH39" i="14"/>
  <c r="AD41" i="14"/>
  <c r="AF40" i="14"/>
  <c r="AH108" i="13"/>
  <c r="AI108" i="13" s="1"/>
  <c r="AJ108" i="13" s="1"/>
  <c r="H110" i="13"/>
  <c r="I110" i="13" s="1"/>
  <c r="J110" i="13" s="1"/>
  <c r="U107" i="13"/>
  <c r="V107" i="13" s="1"/>
  <c r="W107" i="13" s="1"/>
  <c r="N110" i="13"/>
  <c r="O110" i="13" s="1"/>
  <c r="C111" i="13"/>
  <c r="D111" i="13" s="1"/>
  <c r="E111" i="13" s="1"/>
  <c r="F111" i="13" s="1"/>
  <c r="G111" i="13" s="1"/>
  <c r="AC109" i="13"/>
  <c r="AD109" i="13" s="1"/>
  <c r="AE109" i="13" s="1"/>
  <c r="AF109" i="13" s="1"/>
  <c r="AG109" i="13" s="1"/>
  <c r="P108" i="13"/>
  <c r="Q108" i="13" s="1"/>
  <c r="R108" i="13" s="1"/>
  <c r="S108" i="13" s="1"/>
  <c r="T108" i="13" s="1"/>
  <c r="BR182" i="16" l="1"/>
  <c r="BQ182" i="16"/>
  <c r="BL183" i="16"/>
  <c r="BM183" i="16"/>
  <c r="BI184" i="16"/>
  <c r="BJ183" i="16"/>
  <c r="BK183" i="16" s="1"/>
  <c r="BP183" i="16"/>
  <c r="BO183" i="16"/>
  <c r="BN183" i="16"/>
  <c r="AA111" i="13"/>
  <c r="AB111" i="13" s="1"/>
  <c r="A113" i="13"/>
  <c r="B113" i="13" s="1"/>
  <c r="AD42" i="14"/>
  <c r="AF41" i="14"/>
  <c r="AE41" i="14"/>
  <c r="AC42" i="14"/>
  <c r="AG40" i="14"/>
  <c r="AH40" i="14"/>
  <c r="U108" i="13"/>
  <c r="V108" i="13" s="1"/>
  <c r="W108" i="13" s="1"/>
  <c r="AH109" i="13"/>
  <c r="AI109" i="13" s="1"/>
  <c r="AJ109" i="13" s="1"/>
  <c r="N111" i="13"/>
  <c r="O111" i="13" s="1"/>
  <c r="H111" i="13"/>
  <c r="I111" i="13" s="1"/>
  <c r="J111" i="13" s="1"/>
  <c r="P109" i="13"/>
  <c r="Q109" i="13" s="1"/>
  <c r="R109" i="13" s="1"/>
  <c r="S109" i="13" s="1"/>
  <c r="T109" i="13" s="1"/>
  <c r="AC110" i="13"/>
  <c r="AD110" i="13" s="1"/>
  <c r="AE110" i="13" s="1"/>
  <c r="AF110" i="13" s="1"/>
  <c r="AG110" i="13" s="1"/>
  <c r="C112" i="13"/>
  <c r="D112" i="13" s="1"/>
  <c r="E112" i="13" s="1"/>
  <c r="F112" i="13" s="1"/>
  <c r="G112" i="13" s="1"/>
  <c r="BM184" i="16" l="1"/>
  <c r="BO184" i="16"/>
  <c r="BL184" i="16"/>
  <c r="BP184" i="16"/>
  <c r="BN184" i="16"/>
  <c r="BI185" i="16"/>
  <c r="BJ184" i="16"/>
  <c r="BK184" i="16" s="1"/>
  <c r="BQ183" i="16"/>
  <c r="BR183" i="16"/>
  <c r="A114" i="13"/>
  <c r="B114" i="13" s="1"/>
  <c r="AA112" i="13"/>
  <c r="AB112" i="13" s="1"/>
  <c r="AC43" i="14"/>
  <c r="AE42" i="14"/>
  <c r="AG41" i="14"/>
  <c r="AH41" i="14"/>
  <c r="AF42" i="14"/>
  <c r="AD43" i="14"/>
  <c r="H112" i="13"/>
  <c r="I112" i="13" s="1"/>
  <c r="J112" i="13" s="1"/>
  <c r="U109" i="13"/>
  <c r="V109" i="13" s="1"/>
  <c r="W109" i="13" s="1"/>
  <c r="AH110" i="13"/>
  <c r="AI110" i="13" s="1"/>
  <c r="AJ110" i="13" s="1"/>
  <c r="P110" i="13"/>
  <c r="Q110" i="13" s="1"/>
  <c r="R110" i="13" s="1"/>
  <c r="S110" i="13" s="1"/>
  <c r="T110" i="13" s="1"/>
  <c r="N112" i="13"/>
  <c r="O112" i="13" s="1"/>
  <c r="AC111" i="13"/>
  <c r="AD111" i="13" s="1"/>
  <c r="AE111" i="13" s="1"/>
  <c r="AF111" i="13" s="1"/>
  <c r="AG111" i="13" s="1"/>
  <c r="C113" i="13"/>
  <c r="D113" i="13" s="1"/>
  <c r="E113" i="13" s="1"/>
  <c r="F113" i="13" s="1"/>
  <c r="G113" i="13" s="1"/>
  <c r="BI186" i="16" l="1"/>
  <c r="BM185" i="16"/>
  <c r="BL185" i="16"/>
  <c r="BP185" i="16"/>
  <c r="BO185" i="16"/>
  <c r="BJ185" i="16"/>
  <c r="BK185" i="16" s="1"/>
  <c r="BN185" i="16"/>
  <c r="BQ184" i="16"/>
  <c r="BR184" i="16"/>
  <c r="AA113" i="13"/>
  <c r="AB113" i="13" s="1"/>
  <c r="A115" i="13"/>
  <c r="B115" i="13" s="1"/>
  <c r="AD44" i="14"/>
  <c r="AF43" i="14"/>
  <c r="AG42" i="14"/>
  <c r="AH42" i="14"/>
  <c r="AC44" i="14"/>
  <c r="AE43" i="14"/>
  <c r="U110" i="13"/>
  <c r="V110" i="13" s="1"/>
  <c r="W110" i="13" s="1"/>
  <c r="H113" i="13"/>
  <c r="I113" i="13" s="1"/>
  <c r="J113" i="13" s="1"/>
  <c r="AH111" i="13"/>
  <c r="AI111" i="13" s="1"/>
  <c r="AJ111" i="13" s="1"/>
  <c r="N113" i="13"/>
  <c r="O113" i="13" s="1"/>
  <c r="P111" i="13"/>
  <c r="Q111" i="13" s="1"/>
  <c r="R111" i="13" s="1"/>
  <c r="S111" i="13" s="1"/>
  <c r="T111" i="13" s="1"/>
  <c r="C114" i="13"/>
  <c r="D114" i="13" s="1"/>
  <c r="E114" i="13" s="1"/>
  <c r="F114" i="13" s="1"/>
  <c r="G114" i="13" s="1"/>
  <c r="AC112" i="13"/>
  <c r="AD112" i="13" s="1"/>
  <c r="AE112" i="13" s="1"/>
  <c r="AF112" i="13" s="1"/>
  <c r="AG112" i="13" s="1"/>
  <c r="BQ185" i="16" l="1"/>
  <c r="BR185" i="16"/>
  <c r="BO186" i="16"/>
  <c r="BJ186" i="16"/>
  <c r="BK186" i="16" s="1"/>
  <c r="BL186" i="16"/>
  <c r="BN186" i="16"/>
  <c r="BI187" i="16"/>
  <c r="BM186" i="16"/>
  <c r="BP186" i="16"/>
  <c r="AA114" i="13"/>
  <c r="AB114" i="13" s="1"/>
  <c r="A116" i="13"/>
  <c r="B116" i="13" s="1"/>
  <c r="AG43" i="14"/>
  <c r="AH43" i="14"/>
  <c r="AC45" i="14"/>
  <c r="AE44" i="14"/>
  <c r="AD45" i="14"/>
  <c r="AF44" i="14"/>
  <c r="U111" i="13"/>
  <c r="V111" i="13" s="1"/>
  <c r="W111" i="13" s="1"/>
  <c r="H114" i="13"/>
  <c r="I114" i="13" s="1"/>
  <c r="J114" i="13" s="1"/>
  <c r="AH112" i="13"/>
  <c r="AI112" i="13" s="1"/>
  <c r="AJ112" i="13" s="1"/>
  <c r="AC113" i="13"/>
  <c r="AD113" i="13" s="1"/>
  <c r="AE113" i="13" s="1"/>
  <c r="AF113" i="13" s="1"/>
  <c r="AG113" i="13" s="1"/>
  <c r="N114" i="13"/>
  <c r="O114" i="13" s="1"/>
  <c r="P112" i="13"/>
  <c r="Q112" i="13" s="1"/>
  <c r="R112" i="13" s="1"/>
  <c r="S112" i="13" s="1"/>
  <c r="T112" i="13" s="1"/>
  <c r="C115" i="13"/>
  <c r="D115" i="13" s="1"/>
  <c r="E115" i="13" s="1"/>
  <c r="F115" i="13" s="1"/>
  <c r="G115" i="13" s="1"/>
  <c r="BR186" i="16" l="1"/>
  <c r="BJ187" i="16"/>
  <c r="BK187" i="16" s="1"/>
  <c r="BL187" i="16"/>
  <c r="BP187" i="16"/>
  <c r="BM187" i="16"/>
  <c r="BN187" i="16"/>
  <c r="BI188" i="16"/>
  <c r="BO187" i="16"/>
  <c r="BQ186" i="16"/>
  <c r="AA115" i="13"/>
  <c r="AB115" i="13" s="1"/>
  <c r="A117" i="13"/>
  <c r="B117" i="13" s="1"/>
  <c r="AG44" i="14"/>
  <c r="AH44" i="14"/>
  <c r="AD46" i="14"/>
  <c r="AF45" i="14"/>
  <c r="AC46" i="14"/>
  <c r="AE45" i="14"/>
  <c r="H115" i="13"/>
  <c r="I115" i="13" s="1"/>
  <c r="J115" i="13" s="1"/>
  <c r="AH113" i="13"/>
  <c r="AI113" i="13" s="1"/>
  <c r="AJ113" i="13" s="1"/>
  <c r="U112" i="13"/>
  <c r="V112" i="13" s="1"/>
  <c r="W112" i="13" s="1"/>
  <c r="AC114" i="13"/>
  <c r="AD114" i="13" s="1"/>
  <c r="AE114" i="13" s="1"/>
  <c r="AF114" i="13" s="1"/>
  <c r="AG114" i="13" s="1"/>
  <c r="N115" i="13"/>
  <c r="O115" i="13" s="1"/>
  <c r="C116" i="13"/>
  <c r="D116" i="13" s="1"/>
  <c r="E116" i="13" s="1"/>
  <c r="F116" i="13" s="1"/>
  <c r="G116" i="13" s="1"/>
  <c r="P113" i="13"/>
  <c r="Q113" i="13" s="1"/>
  <c r="R113" i="13" s="1"/>
  <c r="S113" i="13" s="1"/>
  <c r="T113" i="13" s="1"/>
  <c r="BQ187" i="16" l="1"/>
  <c r="BR187" i="16"/>
  <c r="BJ188" i="16"/>
  <c r="BK188" i="16" s="1"/>
  <c r="BP188" i="16"/>
  <c r="BL188" i="16"/>
  <c r="BM188" i="16"/>
  <c r="BI189" i="16"/>
  <c r="BN188" i="16"/>
  <c r="BO188" i="16"/>
  <c r="AA116" i="13"/>
  <c r="AB116" i="13" s="1"/>
  <c r="A118" i="13"/>
  <c r="B118" i="13" s="1"/>
  <c r="AG45" i="14"/>
  <c r="AH45" i="14"/>
  <c r="AC47" i="14"/>
  <c r="AE46" i="14"/>
  <c r="AF46" i="14"/>
  <c r="AD47" i="14"/>
  <c r="U113" i="13"/>
  <c r="V113" i="13" s="1"/>
  <c r="W113" i="13" s="1"/>
  <c r="AH114" i="13"/>
  <c r="AI114" i="13" s="1"/>
  <c r="AJ114" i="13" s="1"/>
  <c r="H116" i="13"/>
  <c r="I116" i="13" s="1"/>
  <c r="J116" i="13" s="1"/>
  <c r="N116" i="13"/>
  <c r="O116" i="13" s="1"/>
  <c r="AC115" i="13"/>
  <c r="AD115" i="13" s="1"/>
  <c r="AE115" i="13" s="1"/>
  <c r="AF115" i="13" s="1"/>
  <c r="AG115" i="13" s="1"/>
  <c r="P114" i="13"/>
  <c r="Q114" i="13" s="1"/>
  <c r="R114" i="13" s="1"/>
  <c r="S114" i="13" s="1"/>
  <c r="T114" i="13" s="1"/>
  <c r="C117" i="13"/>
  <c r="D117" i="13" s="1"/>
  <c r="E117" i="13" s="1"/>
  <c r="F117" i="13" s="1"/>
  <c r="G117" i="13" s="1"/>
  <c r="BQ188" i="16" l="1"/>
  <c r="BR188" i="16"/>
  <c r="BL189" i="16"/>
  <c r="BN189" i="16"/>
  <c r="BJ189" i="16"/>
  <c r="BK189" i="16" s="1"/>
  <c r="BO189" i="16"/>
  <c r="BP189" i="16"/>
  <c r="BI190" i="16"/>
  <c r="BM189" i="16"/>
  <c r="AA117" i="13"/>
  <c r="AB117" i="13" s="1"/>
  <c r="A119" i="13"/>
  <c r="B119" i="13" s="1"/>
  <c r="AF47" i="14"/>
  <c r="AD48" i="14"/>
  <c r="AH46" i="14"/>
  <c r="AG46" i="14"/>
  <c r="AC48" i="14"/>
  <c r="AE47" i="14"/>
  <c r="H117" i="13"/>
  <c r="I117" i="13" s="1"/>
  <c r="J117" i="13" s="1"/>
  <c r="AH115" i="13"/>
  <c r="AI115" i="13" s="1"/>
  <c r="AJ115" i="13" s="1"/>
  <c r="U114" i="13"/>
  <c r="V114" i="13" s="1"/>
  <c r="W114" i="13" s="1"/>
  <c r="AC116" i="13"/>
  <c r="AD116" i="13" s="1"/>
  <c r="AE116" i="13" s="1"/>
  <c r="AF116" i="13" s="1"/>
  <c r="AG116" i="13" s="1"/>
  <c r="N117" i="13"/>
  <c r="O117" i="13" s="1"/>
  <c r="C118" i="13"/>
  <c r="D118" i="13" s="1"/>
  <c r="E118" i="13" s="1"/>
  <c r="F118" i="13" s="1"/>
  <c r="G118" i="13" s="1"/>
  <c r="P115" i="13"/>
  <c r="Q115" i="13" s="1"/>
  <c r="R115" i="13" s="1"/>
  <c r="S115" i="13" s="1"/>
  <c r="T115" i="13" s="1"/>
  <c r="BR189" i="16" l="1"/>
  <c r="BQ189" i="16"/>
  <c r="BJ190" i="16"/>
  <c r="BK190" i="16" s="1"/>
  <c r="BN190" i="16"/>
  <c r="BP190" i="16"/>
  <c r="BO190" i="16"/>
  <c r="BL190" i="16"/>
  <c r="BM190" i="16"/>
  <c r="BI191" i="16"/>
  <c r="AA118" i="13"/>
  <c r="AB118" i="13" s="1"/>
  <c r="A120" i="13"/>
  <c r="B120" i="13" s="1"/>
  <c r="AH47" i="14"/>
  <c r="AG47" i="14"/>
  <c r="AD49" i="14"/>
  <c r="AF48" i="14"/>
  <c r="AC49" i="14"/>
  <c r="AE48" i="14"/>
  <c r="AH116" i="13"/>
  <c r="AI116" i="13" s="1"/>
  <c r="AJ116" i="13" s="1"/>
  <c r="U115" i="13"/>
  <c r="V115" i="13" s="1"/>
  <c r="W115" i="13" s="1"/>
  <c r="H118" i="13"/>
  <c r="I118" i="13" s="1"/>
  <c r="J118" i="13" s="1"/>
  <c r="P116" i="13"/>
  <c r="Q116" i="13" s="1"/>
  <c r="R116" i="13" s="1"/>
  <c r="S116" i="13" s="1"/>
  <c r="T116" i="13" s="1"/>
  <c r="C119" i="13"/>
  <c r="D119" i="13" s="1"/>
  <c r="E119" i="13" s="1"/>
  <c r="F119" i="13" s="1"/>
  <c r="G119" i="13" s="1"/>
  <c r="N118" i="13"/>
  <c r="O118" i="13" s="1"/>
  <c r="AC117" i="13"/>
  <c r="AD117" i="13" s="1"/>
  <c r="AE117" i="13" s="1"/>
  <c r="AF117" i="13" s="1"/>
  <c r="AG117" i="13" s="1"/>
  <c r="BR190" i="16" l="1"/>
  <c r="BQ190" i="16"/>
  <c r="BP191" i="16"/>
  <c r="BM191" i="16"/>
  <c r="BO191" i="16"/>
  <c r="BI192" i="16"/>
  <c r="BN191" i="16"/>
  <c r="BJ191" i="16"/>
  <c r="BK191" i="16" s="1"/>
  <c r="BL191" i="16"/>
  <c r="AA119" i="13"/>
  <c r="AB119" i="13" s="1"/>
  <c r="A121" i="13"/>
  <c r="B121" i="13" s="1"/>
  <c r="AG48" i="14"/>
  <c r="AH48" i="14"/>
  <c r="AD50" i="14"/>
  <c r="AF49" i="14"/>
  <c r="AE49" i="14"/>
  <c r="AC50" i="14"/>
  <c r="H119" i="13"/>
  <c r="I119" i="13" s="1"/>
  <c r="J119" i="13" s="1"/>
  <c r="AH117" i="13"/>
  <c r="AI117" i="13" s="1"/>
  <c r="AJ117" i="13" s="1"/>
  <c r="U116" i="13"/>
  <c r="V116" i="13" s="1"/>
  <c r="W116" i="13" s="1"/>
  <c r="N119" i="13"/>
  <c r="O119" i="13" s="1"/>
  <c r="P117" i="13"/>
  <c r="Q117" i="13" s="1"/>
  <c r="R117" i="13" s="1"/>
  <c r="S117" i="13" s="1"/>
  <c r="T117" i="13" s="1"/>
  <c r="AC118" i="13"/>
  <c r="AD118" i="13" s="1"/>
  <c r="AE118" i="13" s="1"/>
  <c r="AF118" i="13" s="1"/>
  <c r="AG118" i="13" s="1"/>
  <c r="C120" i="13"/>
  <c r="D120" i="13" s="1"/>
  <c r="E120" i="13" s="1"/>
  <c r="F120" i="13" s="1"/>
  <c r="G120" i="13" s="1"/>
  <c r="BQ191" i="16" l="1"/>
  <c r="BN192" i="16"/>
  <c r="BL192" i="16"/>
  <c r="BI193" i="16"/>
  <c r="BM192" i="16"/>
  <c r="BO192" i="16"/>
  <c r="BP192" i="16"/>
  <c r="BJ192" i="16"/>
  <c r="BK192" i="16" s="1"/>
  <c r="BR191" i="16"/>
  <c r="AA120" i="13"/>
  <c r="AB120" i="13" s="1"/>
  <c r="A122" i="13"/>
  <c r="B122" i="13" s="1"/>
  <c r="AC51" i="14"/>
  <c r="AE50" i="14"/>
  <c r="AH49" i="14"/>
  <c r="AG49" i="14"/>
  <c r="AF50" i="14"/>
  <c r="AD51" i="14"/>
  <c r="H120" i="13"/>
  <c r="I120" i="13" s="1"/>
  <c r="J120" i="13" s="1"/>
  <c r="U117" i="13"/>
  <c r="V117" i="13" s="1"/>
  <c r="W117" i="13" s="1"/>
  <c r="AH118" i="13"/>
  <c r="AI118" i="13" s="1"/>
  <c r="AJ118" i="13" s="1"/>
  <c r="N120" i="13"/>
  <c r="O120" i="13" s="1"/>
  <c r="D121" i="13"/>
  <c r="E121" i="13" s="1"/>
  <c r="F121" i="13" s="1"/>
  <c r="G121" i="13" s="1"/>
  <c r="C121" i="13"/>
  <c r="P118" i="13"/>
  <c r="Q118" i="13" s="1"/>
  <c r="R118" i="13" s="1"/>
  <c r="S118" i="13" s="1"/>
  <c r="T118" i="13" s="1"/>
  <c r="AC119" i="13"/>
  <c r="AD119" i="13" s="1"/>
  <c r="AE119" i="13" s="1"/>
  <c r="AF119" i="13" s="1"/>
  <c r="AG119" i="13" s="1"/>
  <c r="BR192" i="16" l="1"/>
  <c r="BQ192" i="16"/>
  <c r="BP193" i="16"/>
  <c r="BI194" i="16"/>
  <c r="BN193" i="16"/>
  <c r="BM193" i="16"/>
  <c r="BL193" i="16"/>
  <c r="BJ193" i="16"/>
  <c r="BK193" i="16" s="1"/>
  <c r="BO193" i="16"/>
  <c r="A123" i="13"/>
  <c r="B123" i="13" s="1"/>
  <c r="AA121" i="13"/>
  <c r="AB121" i="13" s="1"/>
  <c r="AD52" i="14"/>
  <c r="AF51" i="14"/>
  <c r="AH50" i="14"/>
  <c r="AG50" i="14"/>
  <c r="AC52" i="14"/>
  <c r="AE51" i="14"/>
  <c r="AH119" i="13"/>
  <c r="AI119" i="13" s="1"/>
  <c r="AJ119" i="13" s="1"/>
  <c r="U118" i="13"/>
  <c r="V118" i="13" s="1"/>
  <c r="W118" i="13" s="1"/>
  <c r="P119" i="13"/>
  <c r="Q119" i="13" s="1"/>
  <c r="R119" i="13" s="1"/>
  <c r="S119" i="13" s="1"/>
  <c r="T119" i="13" s="1"/>
  <c r="N121" i="13"/>
  <c r="O121" i="13" s="1"/>
  <c r="AC120" i="13"/>
  <c r="AD120" i="13" s="1"/>
  <c r="AE120" i="13" s="1"/>
  <c r="AF120" i="13" s="1"/>
  <c r="AG120" i="13" s="1"/>
  <c r="D122" i="13"/>
  <c r="E122" i="13" s="1"/>
  <c r="F122" i="13" s="1"/>
  <c r="G122" i="13" s="1"/>
  <c r="C122" i="13"/>
  <c r="I121" i="13"/>
  <c r="J121" i="13" s="1"/>
  <c r="H121" i="13"/>
  <c r="BQ193" i="16" l="1"/>
  <c r="BR193" i="16"/>
  <c r="BJ194" i="16"/>
  <c r="BK194" i="16" s="1"/>
  <c r="BL194" i="16"/>
  <c r="BN194" i="16"/>
  <c r="BI195" i="16"/>
  <c r="BP194" i="16"/>
  <c r="BO194" i="16"/>
  <c r="BM194" i="16"/>
  <c r="A124" i="13"/>
  <c r="B124" i="13" s="1"/>
  <c r="AA122" i="13"/>
  <c r="AB122" i="13" s="1"/>
  <c r="AG51" i="14"/>
  <c r="AH51" i="14"/>
  <c r="AC53" i="14"/>
  <c r="AE52" i="14"/>
  <c r="AD53" i="14"/>
  <c r="AF52" i="14"/>
  <c r="U119" i="13"/>
  <c r="V119" i="13" s="1"/>
  <c r="W119" i="13" s="1"/>
  <c r="AH120" i="13"/>
  <c r="AI120" i="13" s="1"/>
  <c r="AJ120" i="13" s="1"/>
  <c r="I122" i="13"/>
  <c r="J122" i="13" s="1"/>
  <c r="H122" i="13"/>
  <c r="D123" i="13"/>
  <c r="E123" i="13" s="1"/>
  <c r="F123" i="13" s="1"/>
  <c r="G123" i="13" s="1"/>
  <c r="C123" i="13"/>
  <c r="N122" i="13"/>
  <c r="O122" i="13" s="1"/>
  <c r="AD121" i="13"/>
  <c r="AE121" i="13" s="1"/>
  <c r="AF121" i="13" s="1"/>
  <c r="AG121" i="13" s="1"/>
  <c r="AC121" i="13"/>
  <c r="P120" i="13"/>
  <c r="Q120" i="13" s="1"/>
  <c r="R120" i="13" s="1"/>
  <c r="S120" i="13" s="1"/>
  <c r="T120" i="13" s="1"/>
  <c r="BR194" i="16" l="1"/>
  <c r="BQ194" i="16"/>
  <c r="BI196" i="16"/>
  <c r="BL195" i="16"/>
  <c r="BM195" i="16"/>
  <c r="BP195" i="16"/>
  <c r="BO195" i="16"/>
  <c r="BN195" i="16"/>
  <c r="BJ195" i="16"/>
  <c r="BK195" i="16" s="1"/>
  <c r="A125" i="13"/>
  <c r="B125" i="13" s="1"/>
  <c r="AA123" i="13"/>
  <c r="AB123" i="13" s="1"/>
  <c r="AD54" i="14"/>
  <c r="AF53" i="14"/>
  <c r="AE53" i="14"/>
  <c r="AC54" i="14"/>
  <c r="AG52" i="14"/>
  <c r="AH52" i="14"/>
  <c r="U120" i="13"/>
  <c r="V120" i="13" s="1"/>
  <c r="W120" i="13" s="1"/>
  <c r="AD122" i="13"/>
  <c r="AE122" i="13" s="1"/>
  <c r="AF122" i="13" s="1"/>
  <c r="AG122" i="13" s="1"/>
  <c r="AC122" i="13"/>
  <c r="AH121" i="13"/>
  <c r="AI121" i="13"/>
  <c r="AJ121" i="13" s="1"/>
  <c r="P121" i="13"/>
  <c r="Q121" i="13" s="1"/>
  <c r="R121" i="13" s="1"/>
  <c r="S121" i="13" s="1"/>
  <c r="T121" i="13" s="1"/>
  <c r="C124" i="13"/>
  <c r="D124" i="13"/>
  <c r="E124" i="13" s="1"/>
  <c r="F124" i="13" s="1"/>
  <c r="G124" i="13" s="1"/>
  <c r="N123" i="13"/>
  <c r="O123" i="13" s="1"/>
  <c r="H123" i="13"/>
  <c r="I123" i="13"/>
  <c r="J123" i="13" s="1"/>
  <c r="BQ195" i="16" l="1"/>
  <c r="BR195" i="16"/>
  <c r="BO196" i="16"/>
  <c r="BL196" i="16"/>
  <c r="BM196" i="16"/>
  <c r="BP196" i="16"/>
  <c r="BI197" i="16"/>
  <c r="BN196" i="16"/>
  <c r="BJ196" i="16"/>
  <c r="BK196" i="16" s="1"/>
  <c r="A126" i="13"/>
  <c r="B126" i="13" s="1"/>
  <c r="AA124" i="13"/>
  <c r="AB124" i="13" s="1"/>
  <c r="AG53" i="14"/>
  <c r="AH53" i="14"/>
  <c r="AC55" i="14"/>
  <c r="AE54" i="14"/>
  <c r="AD55" i="14"/>
  <c r="AF54" i="14"/>
  <c r="D125" i="13"/>
  <c r="E125" i="13" s="1"/>
  <c r="F125" i="13" s="1"/>
  <c r="G125" i="13" s="1"/>
  <c r="C125" i="13"/>
  <c r="Q122" i="13"/>
  <c r="R122" i="13" s="1"/>
  <c r="S122" i="13" s="1"/>
  <c r="T122" i="13" s="1"/>
  <c r="P122" i="13"/>
  <c r="AH122" i="13"/>
  <c r="AI122" i="13"/>
  <c r="AJ122" i="13" s="1"/>
  <c r="H124" i="13"/>
  <c r="I124" i="13"/>
  <c r="J124" i="13" s="1"/>
  <c r="N124" i="13"/>
  <c r="O124" i="13" s="1"/>
  <c r="AD123" i="13"/>
  <c r="AE123" i="13" s="1"/>
  <c r="AF123" i="13" s="1"/>
  <c r="AG123" i="13" s="1"/>
  <c r="AC123" i="13"/>
  <c r="U121" i="13"/>
  <c r="V121" i="13" s="1"/>
  <c r="W121" i="13" s="1"/>
  <c r="A127" i="13" l="1"/>
  <c r="B127" i="13" s="1"/>
  <c r="BR196" i="16"/>
  <c r="BI198" i="16"/>
  <c r="BP197" i="16"/>
  <c r="BO197" i="16"/>
  <c r="BL197" i="16"/>
  <c r="BM197" i="16"/>
  <c r="BJ197" i="16"/>
  <c r="BK197" i="16" s="1"/>
  <c r="BN197" i="16"/>
  <c r="BQ196" i="16"/>
  <c r="AA125" i="13"/>
  <c r="AB125" i="13" s="1"/>
  <c r="AC56" i="14"/>
  <c r="AE55" i="14"/>
  <c r="AH54" i="14"/>
  <c r="AG54" i="14"/>
  <c r="AF55" i="14"/>
  <c r="AD56" i="14"/>
  <c r="AI123" i="13"/>
  <c r="AJ123" i="13" s="1"/>
  <c r="AH123" i="13"/>
  <c r="D126" i="13"/>
  <c r="E126" i="13" s="1"/>
  <c r="F126" i="13" s="1"/>
  <c r="G126" i="13" s="1"/>
  <c r="C126" i="13"/>
  <c r="V122" i="13"/>
  <c r="W122" i="13" s="1"/>
  <c r="U122" i="13"/>
  <c r="A128" i="13"/>
  <c r="B128" i="13" s="1"/>
  <c r="N125" i="13"/>
  <c r="O125" i="13" s="1"/>
  <c r="AD124" i="13"/>
  <c r="AE124" i="13" s="1"/>
  <c r="AF124" i="13" s="1"/>
  <c r="AG124" i="13" s="1"/>
  <c r="AC124" i="13"/>
  <c r="P123" i="13"/>
  <c r="Q123" i="13" s="1"/>
  <c r="R123" i="13" s="1"/>
  <c r="S123" i="13" s="1"/>
  <c r="T123" i="13" s="1"/>
  <c r="I125" i="13"/>
  <c r="J125" i="13" s="1"/>
  <c r="H125" i="13"/>
  <c r="BR197" i="16" l="1"/>
  <c r="BQ197" i="16"/>
  <c r="BP198" i="16"/>
  <c r="BI199" i="16"/>
  <c r="BJ198" i="16"/>
  <c r="BK198" i="16" s="1"/>
  <c r="BM198" i="16"/>
  <c r="BN198" i="16"/>
  <c r="BL198" i="16"/>
  <c r="BO198" i="16"/>
  <c r="AA126" i="13"/>
  <c r="AB126" i="13" s="1"/>
  <c r="AF56" i="14"/>
  <c r="AD57" i="14"/>
  <c r="AH55" i="14"/>
  <c r="AG55" i="14"/>
  <c r="AC57" i="14"/>
  <c r="AE56" i="14"/>
  <c r="U123" i="13"/>
  <c r="V123" i="13" s="1"/>
  <c r="W123" i="13" s="1"/>
  <c r="I126" i="13"/>
  <c r="J126" i="13" s="1"/>
  <c r="H126" i="13"/>
  <c r="AD125" i="13"/>
  <c r="AE125" i="13" s="1"/>
  <c r="AF125" i="13" s="1"/>
  <c r="AG125" i="13" s="1"/>
  <c r="AC125" i="13"/>
  <c r="N126" i="13"/>
  <c r="O126" i="13" s="1"/>
  <c r="C127" i="13"/>
  <c r="D127" i="13"/>
  <c r="E127" i="13" s="1"/>
  <c r="F127" i="13" s="1"/>
  <c r="G127" i="13" s="1"/>
  <c r="AI124" i="13"/>
  <c r="AJ124" i="13" s="1"/>
  <c r="AH124" i="13"/>
  <c r="Q124" i="13"/>
  <c r="R124" i="13" s="1"/>
  <c r="S124" i="13" s="1"/>
  <c r="T124" i="13" s="1"/>
  <c r="P124" i="13"/>
  <c r="A129" i="13"/>
  <c r="B129" i="13" s="1"/>
  <c r="BQ198" i="16" l="1"/>
  <c r="BR198" i="16"/>
  <c r="BM199" i="16"/>
  <c r="BN199" i="16"/>
  <c r="BP199" i="16"/>
  <c r="BO199" i="16"/>
  <c r="BL199" i="16"/>
  <c r="BJ199" i="16"/>
  <c r="BK199" i="16" s="1"/>
  <c r="BI200" i="16"/>
  <c r="AA127" i="13"/>
  <c r="AB127" i="13" s="1"/>
  <c r="AG56" i="14"/>
  <c r="AH56" i="14"/>
  <c r="AF57" i="14"/>
  <c r="AD58" i="14"/>
  <c r="AC58" i="14"/>
  <c r="AE57" i="14"/>
  <c r="U124" i="13"/>
  <c r="V124" i="13"/>
  <c r="W124" i="13" s="1"/>
  <c r="AC126" i="13"/>
  <c r="AD126" i="13"/>
  <c r="AE126" i="13" s="1"/>
  <c r="AF126" i="13" s="1"/>
  <c r="AG126" i="13" s="1"/>
  <c r="AH125" i="13"/>
  <c r="AI125" i="13"/>
  <c r="AJ125" i="13" s="1"/>
  <c r="H127" i="13"/>
  <c r="I127" i="13"/>
  <c r="J127" i="13" s="1"/>
  <c r="A130" i="13"/>
  <c r="B130" i="13" s="1"/>
  <c r="N127" i="13"/>
  <c r="O127" i="13" s="1"/>
  <c r="D128" i="13"/>
  <c r="E128" i="13" s="1"/>
  <c r="F128" i="13" s="1"/>
  <c r="G128" i="13" s="1"/>
  <c r="C128" i="13"/>
  <c r="P125" i="13"/>
  <c r="Q125" i="13" s="1"/>
  <c r="R125" i="13" s="1"/>
  <c r="S125" i="13" s="1"/>
  <c r="T125" i="13" s="1"/>
  <c r="AA128" i="13" l="1"/>
  <c r="AB128" i="13" s="1"/>
  <c r="BQ199" i="16"/>
  <c r="BN200" i="16"/>
  <c r="BL200" i="16"/>
  <c r="BP200" i="16"/>
  <c r="BI201" i="16"/>
  <c r="BJ200" i="16"/>
  <c r="BK200" i="16" s="1"/>
  <c r="BM200" i="16"/>
  <c r="BO200" i="16"/>
  <c r="BR199" i="16"/>
  <c r="AC59" i="14"/>
  <c r="AE58" i="14"/>
  <c r="AG57" i="14"/>
  <c r="AH57" i="14"/>
  <c r="AD59" i="14"/>
  <c r="AF58" i="14"/>
  <c r="I128" i="13"/>
  <c r="J128" i="13" s="1"/>
  <c r="H128" i="13"/>
  <c r="AH126" i="13"/>
  <c r="AI126" i="13"/>
  <c r="AJ126" i="13" s="1"/>
  <c r="D129" i="13"/>
  <c r="E129" i="13" s="1"/>
  <c r="F129" i="13" s="1"/>
  <c r="G129" i="13" s="1"/>
  <c r="C129" i="13"/>
  <c r="AA129" i="13"/>
  <c r="AB129" i="13" s="1"/>
  <c r="N128" i="13"/>
  <c r="O128" i="13" s="1"/>
  <c r="AD127" i="13"/>
  <c r="AE127" i="13" s="1"/>
  <c r="AF127" i="13" s="1"/>
  <c r="AG127" i="13" s="1"/>
  <c r="AC127" i="13"/>
  <c r="Q126" i="13"/>
  <c r="R126" i="13" s="1"/>
  <c r="S126" i="13" s="1"/>
  <c r="T126" i="13" s="1"/>
  <c r="P126" i="13"/>
  <c r="A131" i="13"/>
  <c r="B131" i="13" s="1"/>
  <c r="U125" i="13"/>
  <c r="V125" i="13" s="1"/>
  <c r="W125" i="13" s="1"/>
  <c r="BR200" i="16" l="1"/>
  <c r="BQ200" i="16"/>
  <c r="BP201" i="16"/>
  <c r="BL201" i="16"/>
  <c r="BI202" i="16"/>
  <c r="BN201" i="16"/>
  <c r="BO201" i="16"/>
  <c r="BM201" i="16"/>
  <c r="BJ201" i="16"/>
  <c r="BK201" i="16" s="1"/>
  <c r="AG58" i="14"/>
  <c r="AH58" i="14"/>
  <c r="AF59" i="14"/>
  <c r="AD60" i="14"/>
  <c r="AC60" i="14"/>
  <c r="AE59" i="14"/>
  <c r="AC128" i="13"/>
  <c r="AD128" i="13"/>
  <c r="AE128" i="13" s="1"/>
  <c r="AF128" i="13" s="1"/>
  <c r="AG128" i="13" s="1"/>
  <c r="A132" i="13"/>
  <c r="B132" i="13" s="1"/>
  <c r="AA130" i="13"/>
  <c r="AB130" i="13" s="1"/>
  <c r="V126" i="13"/>
  <c r="W126" i="13" s="1"/>
  <c r="U126" i="13"/>
  <c r="C130" i="13"/>
  <c r="D130" i="13"/>
  <c r="E130" i="13" s="1"/>
  <c r="F130" i="13" s="1"/>
  <c r="G130" i="13" s="1"/>
  <c r="AI127" i="13"/>
  <c r="AJ127" i="13" s="1"/>
  <c r="AH127" i="13"/>
  <c r="N129" i="13"/>
  <c r="O129" i="13" s="1"/>
  <c r="I129" i="13"/>
  <c r="J129" i="13" s="1"/>
  <c r="H129" i="13"/>
  <c r="P127" i="13"/>
  <c r="Q127" i="13" s="1"/>
  <c r="R127" i="13" s="1"/>
  <c r="S127" i="13" s="1"/>
  <c r="T127" i="13" s="1"/>
  <c r="BQ201" i="16" l="1"/>
  <c r="BR201" i="16"/>
  <c r="BJ202" i="16"/>
  <c r="BK202" i="16" s="1"/>
  <c r="BO202" i="16"/>
  <c r="BM202" i="16"/>
  <c r="BL202" i="16"/>
  <c r="BN202" i="16"/>
  <c r="BI203" i="16"/>
  <c r="BP202" i="16"/>
  <c r="AG59" i="14"/>
  <c r="AH59" i="14"/>
  <c r="AE60" i="14"/>
  <c r="AC61" i="14"/>
  <c r="AD61" i="14"/>
  <c r="AF60" i="14"/>
  <c r="AC129" i="13"/>
  <c r="AD129" i="13"/>
  <c r="AE129" i="13" s="1"/>
  <c r="AF129" i="13" s="1"/>
  <c r="AG129" i="13" s="1"/>
  <c r="A133" i="13"/>
  <c r="B133" i="13" s="1"/>
  <c r="P128" i="13"/>
  <c r="Q128" i="13"/>
  <c r="R128" i="13" s="1"/>
  <c r="S128" i="13" s="1"/>
  <c r="T128" i="13" s="1"/>
  <c r="C131" i="13"/>
  <c r="D131" i="13"/>
  <c r="E131" i="13" s="1"/>
  <c r="F131" i="13" s="1"/>
  <c r="G131" i="13" s="1"/>
  <c r="AA131" i="13"/>
  <c r="AB131" i="13" s="1"/>
  <c r="AI128" i="13"/>
  <c r="AJ128" i="13" s="1"/>
  <c r="AH128" i="13"/>
  <c r="N130" i="13"/>
  <c r="O130" i="13" s="1"/>
  <c r="I130" i="13"/>
  <c r="J130" i="13" s="1"/>
  <c r="H130" i="13"/>
  <c r="U127" i="13"/>
  <c r="V127" i="13" s="1"/>
  <c r="W127" i="13" s="1"/>
  <c r="BR202" i="16" l="1"/>
  <c r="BQ202" i="16"/>
  <c r="BP203" i="16"/>
  <c r="BJ203" i="16"/>
  <c r="BK203" i="16" s="1"/>
  <c r="BO203" i="16"/>
  <c r="BL203" i="16"/>
  <c r="BN203" i="16"/>
  <c r="BM203" i="16"/>
  <c r="BI204" i="16"/>
  <c r="AE61" i="14"/>
  <c r="AC62" i="14"/>
  <c r="AD62" i="14"/>
  <c r="AF61" i="14"/>
  <c r="AG60" i="14"/>
  <c r="AH60" i="14"/>
  <c r="A134" i="13"/>
  <c r="B134" i="13" s="1"/>
  <c r="H131" i="13"/>
  <c r="I131" i="13"/>
  <c r="J131" i="13" s="1"/>
  <c r="N131" i="13"/>
  <c r="O131" i="13" s="1"/>
  <c r="D132" i="13"/>
  <c r="E132" i="13" s="1"/>
  <c r="F132" i="13" s="1"/>
  <c r="G132" i="13" s="1"/>
  <c r="C132" i="13"/>
  <c r="U128" i="13"/>
  <c r="V128" i="13"/>
  <c r="W128" i="13" s="1"/>
  <c r="AH129" i="13"/>
  <c r="AI129" i="13"/>
  <c r="AJ129" i="13" s="1"/>
  <c r="P129" i="13"/>
  <c r="Q129" i="13" s="1"/>
  <c r="R129" i="13" s="1"/>
  <c r="S129" i="13" s="1"/>
  <c r="T129" i="13" s="1"/>
  <c r="AA132" i="13"/>
  <c r="AB132" i="13" s="1"/>
  <c r="AD130" i="13"/>
  <c r="AE130" i="13" s="1"/>
  <c r="AF130" i="13" s="1"/>
  <c r="AG130" i="13" s="1"/>
  <c r="AC130" i="13"/>
  <c r="BQ203" i="16" l="1"/>
  <c r="CQ3" i="16" s="1"/>
  <c r="BR203" i="16"/>
  <c r="BO204" i="16"/>
  <c r="BP204" i="16"/>
  <c r="BL204" i="16"/>
  <c r="BI205" i="16"/>
  <c r="BJ204" i="16"/>
  <c r="BK204" i="16" s="1"/>
  <c r="BN204" i="16"/>
  <c r="BM204" i="16"/>
  <c r="AC63" i="14"/>
  <c r="AE62" i="14"/>
  <c r="AD63" i="14"/>
  <c r="AF62" i="14"/>
  <c r="AG61" i="14"/>
  <c r="AH61" i="14"/>
  <c r="I132" i="13"/>
  <c r="J132" i="13" s="1"/>
  <c r="H132" i="13"/>
  <c r="N132" i="13"/>
  <c r="O132" i="13" s="1"/>
  <c r="AD131" i="13"/>
  <c r="AE131" i="13" s="1"/>
  <c r="AF131" i="13" s="1"/>
  <c r="AG131" i="13" s="1"/>
  <c r="AC131" i="13"/>
  <c r="U129" i="13"/>
  <c r="V129" i="13" s="1"/>
  <c r="W129" i="13" s="1"/>
  <c r="D133" i="13"/>
  <c r="E133" i="13" s="1"/>
  <c r="F133" i="13" s="1"/>
  <c r="G133" i="13" s="1"/>
  <c r="C133" i="13"/>
  <c r="AA133" i="13"/>
  <c r="AB133" i="13" s="1"/>
  <c r="Q130" i="13"/>
  <c r="R130" i="13" s="1"/>
  <c r="S130" i="13" s="1"/>
  <c r="T130" i="13" s="1"/>
  <c r="P130" i="13"/>
  <c r="AI130" i="13"/>
  <c r="AJ130" i="13" s="1"/>
  <c r="AH130" i="13"/>
  <c r="A135" i="13"/>
  <c r="B135" i="13" s="1"/>
  <c r="BQ204" i="16" l="1"/>
  <c r="BR204" i="16"/>
  <c r="BN205" i="16"/>
  <c r="BI206" i="16"/>
  <c r="BP205" i="16"/>
  <c r="BJ205" i="16"/>
  <c r="BK205" i="16" s="1"/>
  <c r="BM205" i="16"/>
  <c r="BL205" i="16"/>
  <c r="BO205" i="16"/>
  <c r="AH62" i="14"/>
  <c r="AG62" i="14"/>
  <c r="AD64" i="14"/>
  <c r="AF63" i="14"/>
  <c r="AE63" i="14"/>
  <c r="AC64" i="14"/>
  <c r="N133" i="13"/>
  <c r="O133" i="13" s="1"/>
  <c r="V130" i="13"/>
  <c r="W130" i="13" s="1"/>
  <c r="U130" i="13"/>
  <c r="AD132" i="13"/>
  <c r="AE132" i="13" s="1"/>
  <c r="AF132" i="13" s="1"/>
  <c r="AG132" i="13" s="1"/>
  <c r="AC132" i="13"/>
  <c r="P131" i="13"/>
  <c r="Q131" i="13" s="1"/>
  <c r="R131" i="13" s="1"/>
  <c r="S131" i="13" s="1"/>
  <c r="T131" i="13" s="1"/>
  <c r="AI131" i="13"/>
  <c r="AJ131" i="13" s="1"/>
  <c r="AH131" i="13"/>
  <c r="C134" i="13"/>
  <c r="D134" i="13"/>
  <c r="E134" i="13" s="1"/>
  <c r="F134" i="13" s="1"/>
  <c r="G134" i="13" s="1"/>
  <c r="AA134" i="13"/>
  <c r="AB134" i="13" s="1"/>
  <c r="A136" i="13"/>
  <c r="B136" i="13" s="1"/>
  <c r="I133" i="13"/>
  <c r="J133" i="13" s="1"/>
  <c r="H133" i="13"/>
  <c r="BR205" i="16" l="1"/>
  <c r="BQ205" i="16"/>
  <c r="BM206" i="16"/>
  <c r="BL206" i="16"/>
  <c r="BP206" i="16"/>
  <c r="BJ206" i="16"/>
  <c r="BK206" i="16" s="1"/>
  <c r="BI207" i="16"/>
  <c r="BO206" i="16"/>
  <c r="BN206" i="16"/>
  <c r="AC65" i="14"/>
  <c r="AE64" i="14"/>
  <c r="AH63" i="14"/>
  <c r="AG63" i="14"/>
  <c r="AF64" i="14"/>
  <c r="AD65" i="14"/>
  <c r="I134" i="13"/>
  <c r="J134" i="13" s="1"/>
  <c r="H134" i="13"/>
  <c r="A137" i="13"/>
  <c r="B137" i="13" s="1"/>
  <c r="U131" i="13"/>
  <c r="V131" i="13" s="1"/>
  <c r="W131" i="13" s="1"/>
  <c r="AA135" i="13"/>
  <c r="AB135" i="13" s="1"/>
  <c r="AC133" i="13"/>
  <c r="AD133" i="13"/>
  <c r="AE133" i="13" s="1"/>
  <c r="AF133" i="13" s="1"/>
  <c r="AG133" i="13" s="1"/>
  <c r="P132" i="13"/>
  <c r="Q132" i="13"/>
  <c r="R132" i="13" s="1"/>
  <c r="S132" i="13" s="1"/>
  <c r="T132" i="13" s="1"/>
  <c r="C135" i="13"/>
  <c r="D135" i="13"/>
  <c r="E135" i="13" s="1"/>
  <c r="F135" i="13" s="1"/>
  <c r="G135" i="13" s="1"/>
  <c r="AI132" i="13"/>
  <c r="AJ132" i="13" s="1"/>
  <c r="AH132" i="13"/>
  <c r="N134" i="13"/>
  <c r="O134" i="13" s="1"/>
  <c r="BQ206" i="16" l="1"/>
  <c r="BM207" i="16"/>
  <c r="BL207" i="16"/>
  <c r="BN207" i="16"/>
  <c r="BO207" i="16"/>
  <c r="BJ207" i="16"/>
  <c r="BK207" i="16" s="1"/>
  <c r="BI208" i="16"/>
  <c r="BP207" i="16"/>
  <c r="BR206" i="16"/>
  <c r="AH64" i="14"/>
  <c r="AG64" i="14"/>
  <c r="AD66" i="14"/>
  <c r="AF65" i="14"/>
  <c r="AC66" i="14"/>
  <c r="AE65" i="14"/>
  <c r="AA136" i="13"/>
  <c r="AB136" i="13" s="1"/>
  <c r="A138" i="13"/>
  <c r="B138" i="13" s="1"/>
  <c r="AC134" i="13"/>
  <c r="AD134" i="13"/>
  <c r="AE134" i="13" s="1"/>
  <c r="AF134" i="13" s="1"/>
  <c r="AG134" i="13" s="1"/>
  <c r="C136" i="13"/>
  <c r="D136" i="13"/>
  <c r="E136" i="13" s="1"/>
  <c r="F136" i="13" s="1"/>
  <c r="G136" i="13" s="1"/>
  <c r="U132" i="13"/>
  <c r="V132" i="13"/>
  <c r="W132" i="13" s="1"/>
  <c r="N135" i="13"/>
  <c r="O135" i="13" s="1"/>
  <c r="I135" i="13"/>
  <c r="J135" i="13" s="1"/>
  <c r="H135" i="13"/>
  <c r="AH133" i="13"/>
  <c r="AI133" i="13"/>
  <c r="AJ133" i="13" s="1"/>
  <c r="P133" i="13"/>
  <c r="Q133" i="13" s="1"/>
  <c r="R133" i="13" s="1"/>
  <c r="S133" i="13" s="1"/>
  <c r="T133" i="13" s="1"/>
  <c r="BM208" i="16" l="1"/>
  <c r="BN208" i="16"/>
  <c r="BP208" i="16"/>
  <c r="BI209" i="16"/>
  <c r="BJ208" i="16"/>
  <c r="BK208" i="16" s="1"/>
  <c r="BL208" i="16"/>
  <c r="BO208" i="16"/>
  <c r="BQ207" i="16"/>
  <c r="BR207" i="16"/>
  <c r="AG65" i="14"/>
  <c r="AH65" i="14"/>
  <c r="AC67" i="14"/>
  <c r="AE66" i="14"/>
  <c r="AD67" i="14"/>
  <c r="AF66" i="14"/>
  <c r="I136" i="13"/>
  <c r="J136" i="13" s="1"/>
  <c r="H136" i="13"/>
  <c r="A139" i="13"/>
  <c r="B139" i="13" s="1"/>
  <c r="D137" i="13"/>
  <c r="E137" i="13" s="1"/>
  <c r="F137" i="13" s="1"/>
  <c r="G137" i="13" s="1"/>
  <c r="C137" i="13"/>
  <c r="AI134" i="13"/>
  <c r="AJ134" i="13" s="1"/>
  <c r="AH134" i="13"/>
  <c r="Q134" i="13"/>
  <c r="R134" i="13" s="1"/>
  <c r="S134" i="13" s="1"/>
  <c r="T134" i="13" s="1"/>
  <c r="P134" i="13"/>
  <c r="AD135" i="13"/>
  <c r="AE135" i="13" s="1"/>
  <c r="AF135" i="13" s="1"/>
  <c r="AG135" i="13" s="1"/>
  <c r="AC135" i="13"/>
  <c r="N136" i="13"/>
  <c r="O136" i="13" s="1"/>
  <c r="U133" i="13"/>
  <c r="V133" i="13" s="1"/>
  <c r="W133" i="13" s="1"/>
  <c r="AA137" i="13"/>
  <c r="AB137" i="13" s="1"/>
  <c r="BQ208" i="16" l="1"/>
  <c r="BO209" i="16"/>
  <c r="BL209" i="16"/>
  <c r="BJ209" i="16"/>
  <c r="BK209" i="16" s="1"/>
  <c r="BM209" i="16"/>
  <c r="BP209" i="16"/>
  <c r="BN209" i="16"/>
  <c r="BI210" i="16"/>
  <c r="BR208" i="16"/>
  <c r="AE67" i="14"/>
  <c r="AC68" i="14"/>
  <c r="AD68" i="14"/>
  <c r="AF67" i="14"/>
  <c r="AG66" i="14"/>
  <c r="AH66" i="14"/>
  <c r="P135" i="13"/>
  <c r="Q135" i="13" s="1"/>
  <c r="R135" i="13" s="1"/>
  <c r="S135" i="13" s="1"/>
  <c r="T135" i="13" s="1"/>
  <c r="A140" i="13"/>
  <c r="B140" i="13" s="1"/>
  <c r="N137" i="13"/>
  <c r="O137" i="13" s="1"/>
  <c r="AI135" i="13"/>
  <c r="AJ135" i="13" s="1"/>
  <c r="AH135" i="13"/>
  <c r="D138" i="13"/>
  <c r="E138" i="13" s="1"/>
  <c r="F138" i="13" s="1"/>
  <c r="G138" i="13" s="1"/>
  <c r="C138" i="13"/>
  <c r="H137" i="13"/>
  <c r="I137" i="13"/>
  <c r="J137" i="13" s="1"/>
  <c r="AD136" i="13"/>
  <c r="AE136" i="13" s="1"/>
  <c r="AF136" i="13" s="1"/>
  <c r="AG136" i="13" s="1"/>
  <c r="AC136" i="13"/>
  <c r="AA138" i="13"/>
  <c r="AB138" i="13" s="1"/>
  <c r="V134" i="13"/>
  <c r="W134" i="13" s="1"/>
  <c r="U134" i="13"/>
  <c r="BR209" i="16" l="1"/>
  <c r="BN210" i="16"/>
  <c r="BJ210" i="16"/>
  <c r="BK210" i="16" s="1"/>
  <c r="BI211" i="16"/>
  <c r="BP210" i="16"/>
  <c r="BO210" i="16"/>
  <c r="BL210" i="16"/>
  <c r="BM210" i="16"/>
  <c r="BQ209" i="16"/>
  <c r="AC69" i="14"/>
  <c r="AE68" i="14"/>
  <c r="AF68" i="14"/>
  <c r="AD69" i="14"/>
  <c r="AG67" i="14"/>
  <c r="AH67" i="14"/>
  <c r="P136" i="13"/>
  <c r="Q136" i="13"/>
  <c r="R136" i="13" s="1"/>
  <c r="S136" i="13" s="1"/>
  <c r="T136" i="13" s="1"/>
  <c r="A141" i="13"/>
  <c r="B141" i="13" s="1"/>
  <c r="AD137" i="13"/>
  <c r="AE137" i="13" s="1"/>
  <c r="AF137" i="13" s="1"/>
  <c r="AG137" i="13" s="1"/>
  <c r="AC137" i="13"/>
  <c r="C139" i="13"/>
  <c r="D139" i="13"/>
  <c r="E139" i="13" s="1"/>
  <c r="F139" i="13" s="1"/>
  <c r="G139" i="13" s="1"/>
  <c r="AA139" i="13"/>
  <c r="AB139" i="13" s="1"/>
  <c r="N138" i="13"/>
  <c r="O138" i="13" s="1"/>
  <c r="AI136" i="13"/>
  <c r="AJ136" i="13" s="1"/>
  <c r="AH136" i="13"/>
  <c r="I138" i="13"/>
  <c r="J138" i="13" s="1"/>
  <c r="H138" i="13"/>
  <c r="U135" i="13"/>
  <c r="V135" i="13" s="1"/>
  <c r="W135" i="13" s="1"/>
  <c r="BR210" i="16" l="1"/>
  <c r="BM211" i="16"/>
  <c r="BJ211" i="16"/>
  <c r="BK211" i="16" s="1"/>
  <c r="BL211" i="16"/>
  <c r="BO211" i="16"/>
  <c r="BI212" i="16"/>
  <c r="BN211" i="16"/>
  <c r="BP211" i="16"/>
  <c r="BQ210" i="16"/>
  <c r="AD70" i="14"/>
  <c r="AF69" i="14"/>
  <c r="AH68" i="14"/>
  <c r="AG68" i="14"/>
  <c r="AE69" i="14"/>
  <c r="AC70" i="14"/>
  <c r="AH137" i="13"/>
  <c r="AI137" i="13"/>
  <c r="AJ137" i="13" s="1"/>
  <c r="A142" i="13"/>
  <c r="B142" i="13" s="1"/>
  <c r="P137" i="13"/>
  <c r="Q137" i="13" s="1"/>
  <c r="R137" i="13" s="1"/>
  <c r="S137" i="13" s="1"/>
  <c r="T137" i="13" s="1"/>
  <c r="D140" i="13"/>
  <c r="E140" i="13" s="1"/>
  <c r="F140" i="13" s="1"/>
  <c r="G140" i="13" s="1"/>
  <c r="C140" i="13"/>
  <c r="V136" i="13"/>
  <c r="W136" i="13" s="1"/>
  <c r="U136" i="13"/>
  <c r="H139" i="13"/>
  <c r="I139" i="13"/>
  <c r="J139" i="13" s="1"/>
  <c r="N139" i="13"/>
  <c r="O139" i="13" s="1"/>
  <c r="AA140" i="13"/>
  <c r="AB140" i="13" s="1"/>
  <c r="AC138" i="13"/>
  <c r="AD138" i="13"/>
  <c r="AE138" i="13" s="1"/>
  <c r="AF138" i="13" s="1"/>
  <c r="AG138" i="13" s="1"/>
  <c r="BO212" i="16" l="1"/>
  <c r="BI213" i="16"/>
  <c r="BL212" i="16"/>
  <c r="BM212" i="16"/>
  <c r="BJ212" i="16"/>
  <c r="BK212" i="16" s="1"/>
  <c r="BP212" i="16"/>
  <c r="BN212" i="16"/>
  <c r="BQ211" i="16"/>
  <c r="BR211" i="16"/>
  <c r="AC71" i="14"/>
  <c r="AE70" i="14"/>
  <c r="AH69" i="14"/>
  <c r="AG69" i="14"/>
  <c r="AD71" i="14"/>
  <c r="AF70" i="14"/>
  <c r="AA141" i="13"/>
  <c r="AB141" i="13" s="1"/>
  <c r="P138" i="13"/>
  <c r="Q138" i="13"/>
  <c r="R138" i="13" s="1"/>
  <c r="S138" i="13" s="1"/>
  <c r="T138" i="13" s="1"/>
  <c r="H140" i="13"/>
  <c r="I140" i="13"/>
  <c r="J140" i="13" s="1"/>
  <c r="D141" i="13"/>
  <c r="E141" i="13" s="1"/>
  <c r="F141" i="13" s="1"/>
  <c r="G141" i="13" s="1"/>
  <c r="C141" i="13"/>
  <c r="AD139" i="13"/>
  <c r="AE139" i="13" s="1"/>
  <c r="AF139" i="13" s="1"/>
  <c r="AG139" i="13" s="1"/>
  <c r="AC139" i="13"/>
  <c r="N140" i="13"/>
  <c r="O140" i="13" s="1"/>
  <c r="U137" i="13"/>
  <c r="V137" i="13" s="1"/>
  <c r="W137" i="13" s="1"/>
  <c r="A143" i="13"/>
  <c r="B143" i="13" s="1"/>
  <c r="AH138" i="13"/>
  <c r="AI138" i="13"/>
  <c r="AJ138" i="13" s="1"/>
  <c r="BR212" i="16" l="1"/>
  <c r="BJ213" i="16"/>
  <c r="BK213" i="16" s="1"/>
  <c r="BN213" i="16"/>
  <c r="BL213" i="16"/>
  <c r="BM213" i="16"/>
  <c r="BI214" i="16"/>
  <c r="BO213" i="16"/>
  <c r="BP213" i="16"/>
  <c r="BQ212" i="16"/>
  <c r="AF71" i="14"/>
  <c r="AD72" i="14"/>
  <c r="AG70" i="14"/>
  <c r="AH70" i="14"/>
  <c r="AC72" i="14"/>
  <c r="AE71" i="14"/>
  <c r="V138" i="13"/>
  <c r="W138" i="13" s="1"/>
  <c r="U138" i="13"/>
  <c r="I141" i="13"/>
  <c r="J141" i="13" s="1"/>
  <c r="H141" i="13"/>
  <c r="P139" i="13"/>
  <c r="Q139" i="13" s="1"/>
  <c r="R139" i="13" s="1"/>
  <c r="S139" i="13" s="1"/>
  <c r="T139" i="13" s="1"/>
  <c r="D142" i="13"/>
  <c r="E142" i="13" s="1"/>
  <c r="F142" i="13" s="1"/>
  <c r="G142" i="13" s="1"/>
  <c r="C142" i="13"/>
  <c r="AD140" i="13"/>
  <c r="AE140" i="13" s="1"/>
  <c r="AF140" i="13" s="1"/>
  <c r="AG140" i="13" s="1"/>
  <c r="AC140" i="13"/>
  <c r="A144" i="13"/>
  <c r="B144" i="13" s="1"/>
  <c r="N141" i="13"/>
  <c r="O141" i="13" s="1"/>
  <c r="AI139" i="13"/>
  <c r="AJ139" i="13" s="1"/>
  <c r="AH139" i="13"/>
  <c r="AA142" i="13"/>
  <c r="AB142" i="13" s="1"/>
  <c r="BQ213" i="16" l="1"/>
  <c r="BR213" i="16"/>
  <c r="BM214" i="16"/>
  <c r="BP214" i="16"/>
  <c r="BL214" i="16"/>
  <c r="BN214" i="16"/>
  <c r="BO214" i="16"/>
  <c r="BI215" i="16"/>
  <c r="BJ214" i="16"/>
  <c r="BK214" i="16" s="1"/>
  <c r="AG71" i="14"/>
  <c r="AH71" i="14"/>
  <c r="AC73" i="14"/>
  <c r="AE72" i="14"/>
  <c r="AD73" i="14"/>
  <c r="AF72" i="14"/>
  <c r="U139" i="13"/>
  <c r="V139" i="13" s="1"/>
  <c r="W139" i="13" s="1"/>
  <c r="I142" i="13"/>
  <c r="J142" i="13" s="1"/>
  <c r="H142" i="13"/>
  <c r="Q140" i="13"/>
  <c r="R140" i="13" s="1"/>
  <c r="S140" i="13" s="1"/>
  <c r="T140" i="13" s="1"/>
  <c r="P140" i="13"/>
  <c r="N142" i="13"/>
  <c r="O142" i="13" s="1"/>
  <c r="C143" i="13"/>
  <c r="D143" i="13"/>
  <c r="E143" i="13" s="1"/>
  <c r="F143" i="13" s="1"/>
  <c r="G143" i="13" s="1"/>
  <c r="A145" i="13"/>
  <c r="B145" i="13" s="1"/>
  <c r="AA143" i="13"/>
  <c r="AB143" i="13" s="1"/>
  <c r="AC141" i="13"/>
  <c r="AD141" i="13"/>
  <c r="AE141" i="13" s="1"/>
  <c r="AF141" i="13" s="1"/>
  <c r="AG141" i="13" s="1"/>
  <c r="AI140" i="13"/>
  <c r="AJ140" i="13" s="1"/>
  <c r="AH140" i="13"/>
  <c r="BQ214" i="16" l="1"/>
  <c r="BP215" i="16"/>
  <c r="BO215" i="16"/>
  <c r="BL215" i="16"/>
  <c r="BJ215" i="16"/>
  <c r="BK215" i="16" s="1"/>
  <c r="BN215" i="16"/>
  <c r="BI216" i="16"/>
  <c r="BM215" i="16"/>
  <c r="BR214" i="16"/>
  <c r="AE73" i="14"/>
  <c r="AC74" i="14"/>
  <c r="AD74" i="14"/>
  <c r="AF73" i="14"/>
  <c r="AG72" i="14"/>
  <c r="AH72" i="14"/>
  <c r="N143" i="13"/>
  <c r="O143" i="13" s="1"/>
  <c r="U140" i="13"/>
  <c r="V140" i="13"/>
  <c r="W140" i="13" s="1"/>
  <c r="AH141" i="13"/>
  <c r="AI141" i="13"/>
  <c r="AJ141" i="13" s="1"/>
  <c r="P141" i="13"/>
  <c r="Q141" i="13" s="1"/>
  <c r="R141" i="13" s="1"/>
  <c r="S141" i="13" s="1"/>
  <c r="T141" i="13" s="1"/>
  <c r="A146" i="13"/>
  <c r="B146" i="13" s="1"/>
  <c r="AA144" i="13"/>
  <c r="AB144" i="13" s="1"/>
  <c r="AC142" i="13"/>
  <c r="AD142" i="13"/>
  <c r="AE142" i="13" s="1"/>
  <c r="AF142" i="13" s="1"/>
  <c r="AG142" i="13" s="1"/>
  <c r="C144" i="13"/>
  <c r="D144" i="13"/>
  <c r="E144" i="13" s="1"/>
  <c r="F144" i="13" s="1"/>
  <c r="G144" i="13" s="1"/>
  <c r="H143" i="13"/>
  <c r="I143" i="13"/>
  <c r="J143" i="13" s="1"/>
  <c r="BQ215" i="16" l="1"/>
  <c r="BR215" i="16"/>
  <c r="BM216" i="16"/>
  <c r="BP216" i="16"/>
  <c r="BJ216" i="16"/>
  <c r="BK216" i="16" s="1"/>
  <c r="BI217" i="16"/>
  <c r="BO216" i="16"/>
  <c r="BN216" i="16"/>
  <c r="BL216" i="16"/>
  <c r="AE74" i="14"/>
  <c r="AC75" i="14"/>
  <c r="AF74" i="14"/>
  <c r="AD75" i="14"/>
  <c r="AH73" i="14"/>
  <c r="AG73" i="14"/>
  <c r="U141" i="13"/>
  <c r="V141" i="13" s="1"/>
  <c r="W141" i="13" s="1"/>
  <c r="AA145" i="13"/>
  <c r="AB145" i="13" s="1"/>
  <c r="H144" i="13"/>
  <c r="I144" i="13"/>
  <c r="J144" i="13" s="1"/>
  <c r="N144" i="13"/>
  <c r="O144" i="13" s="1"/>
  <c r="AH142" i="13"/>
  <c r="AI142" i="13"/>
  <c r="AJ142" i="13" s="1"/>
  <c r="AD143" i="13"/>
  <c r="AE143" i="13" s="1"/>
  <c r="AF143" i="13" s="1"/>
  <c r="AG143" i="13" s="1"/>
  <c r="AC143" i="13"/>
  <c r="A147" i="13"/>
  <c r="B147" i="13" s="1"/>
  <c r="D145" i="13"/>
  <c r="E145" i="13" s="1"/>
  <c r="F145" i="13" s="1"/>
  <c r="G145" i="13" s="1"/>
  <c r="C145" i="13"/>
  <c r="Q142" i="13"/>
  <c r="R142" i="13" s="1"/>
  <c r="S142" i="13" s="1"/>
  <c r="T142" i="13" s="1"/>
  <c r="P142" i="13"/>
  <c r="BQ216" i="16" l="1"/>
  <c r="BJ217" i="16"/>
  <c r="BK217" i="16" s="1"/>
  <c r="BN217" i="16"/>
  <c r="BM217" i="16"/>
  <c r="BI218" i="16"/>
  <c r="BP217" i="16"/>
  <c r="BL217" i="16"/>
  <c r="BO217" i="16"/>
  <c r="BR216" i="16"/>
  <c r="AC76" i="14"/>
  <c r="AE75" i="14"/>
  <c r="AD76" i="14"/>
  <c r="AF75" i="14"/>
  <c r="AG74" i="14"/>
  <c r="AH74" i="14"/>
  <c r="P143" i="13"/>
  <c r="Q143" i="13" s="1"/>
  <c r="R143" i="13" s="1"/>
  <c r="S143" i="13" s="1"/>
  <c r="T143" i="13" s="1"/>
  <c r="AD144" i="13"/>
  <c r="AE144" i="13" s="1"/>
  <c r="AF144" i="13" s="1"/>
  <c r="AG144" i="13" s="1"/>
  <c r="AC144" i="13"/>
  <c r="I145" i="13"/>
  <c r="J145" i="13" s="1"/>
  <c r="H145" i="13"/>
  <c r="AA146" i="13"/>
  <c r="AB146" i="13" s="1"/>
  <c r="N145" i="13"/>
  <c r="O145" i="13" s="1"/>
  <c r="D146" i="13"/>
  <c r="E146" i="13" s="1"/>
  <c r="F146" i="13" s="1"/>
  <c r="G146" i="13" s="1"/>
  <c r="C146" i="13"/>
  <c r="A148" i="13"/>
  <c r="B148" i="13" s="1"/>
  <c r="AI143" i="13"/>
  <c r="AJ143" i="13" s="1"/>
  <c r="AH143" i="13"/>
  <c r="V142" i="13"/>
  <c r="W142" i="13" s="1"/>
  <c r="U142" i="13"/>
  <c r="BQ217" i="16" l="1"/>
  <c r="BR217" i="16"/>
  <c r="BN218" i="16"/>
  <c r="BM218" i="16"/>
  <c r="BO218" i="16"/>
  <c r="BI219" i="16"/>
  <c r="BL218" i="16"/>
  <c r="BP218" i="16"/>
  <c r="BJ218" i="16"/>
  <c r="BK218" i="16" s="1"/>
  <c r="AD77" i="14"/>
  <c r="AF76" i="14"/>
  <c r="AH75" i="14"/>
  <c r="AG75" i="14"/>
  <c r="AC77" i="14"/>
  <c r="AE76" i="14"/>
  <c r="AA147" i="13"/>
  <c r="AB147" i="13" s="1"/>
  <c r="AC145" i="13"/>
  <c r="AD145" i="13"/>
  <c r="AE145" i="13" s="1"/>
  <c r="AF145" i="13" s="1"/>
  <c r="AG145" i="13" s="1"/>
  <c r="AI144" i="13"/>
  <c r="AJ144" i="13" s="1"/>
  <c r="AH144" i="13"/>
  <c r="A149" i="13"/>
  <c r="B149" i="13" s="1"/>
  <c r="I146" i="13"/>
  <c r="J146" i="13" s="1"/>
  <c r="H146" i="13"/>
  <c r="P144" i="13"/>
  <c r="Q144" i="13"/>
  <c r="R144" i="13" s="1"/>
  <c r="S144" i="13" s="1"/>
  <c r="T144" i="13" s="1"/>
  <c r="C147" i="13"/>
  <c r="D147" i="13"/>
  <c r="E147" i="13" s="1"/>
  <c r="F147" i="13" s="1"/>
  <c r="G147" i="13" s="1"/>
  <c r="N146" i="13"/>
  <c r="O146" i="13" s="1"/>
  <c r="U143" i="13"/>
  <c r="V143" i="13" s="1"/>
  <c r="W143" i="13" s="1"/>
  <c r="BR218" i="16" l="1"/>
  <c r="BQ218" i="16"/>
  <c r="BI220" i="16"/>
  <c r="BO219" i="16"/>
  <c r="BM219" i="16"/>
  <c r="BL219" i="16"/>
  <c r="BN219" i="16"/>
  <c r="BP219" i="16"/>
  <c r="BJ219" i="16"/>
  <c r="BK219" i="16" s="1"/>
  <c r="AC78" i="14"/>
  <c r="AE77" i="14"/>
  <c r="AG76" i="14"/>
  <c r="AH76" i="14"/>
  <c r="AD78" i="14"/>
  <c r="AF77" i="14"/>
  <c r="H147" i="13"/>
  <c r="I147" i="13"/>
  <c r="J147" i="13" s="1"/>
  <c r="A150" i="13"/>
  <c r="B150" i="13" s="1"/>
  <c r="U144" i="13"/>
  <c r="V144" i="13"/>
  <c r="W144" i="13" s="1"/>
  <c r="AA148" i="13"/>
  <c r="AB148" i="13" s="1"/>
  <c r="N147" i="13"/>
  <c r="O147" i="13" s="1"/>
  <c r="P145" i="13"/>
  <c r="Q145" i="13" s="1"/>
  <c r="R145" i="13" s="1"/>
  <c r="S145" i="13" s="1"/>
  <c r="T145" i="13" s="1"/>
  <c r="D148" i="13"/>
  <c r="E148" i="13" s="1"/>
  <c r="F148" i="13" s="1"/>
  <c r="G148" i="13" s="1"/>
  <c r="C148" i="13"/>
  <c r="AH145" i="13"/>
  <c r="AI145" i="13"/>
  <c r="AJ145" i="13" s="1"/>
  <c r="AC146" i="13"/>
  <c r="AD146" i="13"/>
  <c r="AE146" i="13" s="1"/>
  <c r="AF146" i="13" s="1"/>
  <c r="AG146" i="13" s="1"/>
  <c r="BR219" i="16" l="1"/>
  <c r="BQ219" i="16"/>
  <c r="BJ220" i="16"/>
  <c r="BK220" i="16" s="1"/>
  <c r="BL220" i="16"/>
  <c r="BI221" i="16"/>
  <c r="BO220" i="16"/>
  <c r="BN220" i="16"/>
  <c r="BM220" i="16"/>
  <c r="BP220" i="16"/>
  <c r="AD79" i="14"/>
  <c r="AF78" i="14"/>
  <c r="AG77" i="14"/>
  <c r="AH77" i="14"/>
  <c r="AC79" i="14"/>
  <c r="AE78" i="14"/>
  <c r="AD147" i="13"/>
  <c r="AE147" i="13" s="1"/>
  <c r="AF147" i="13" s="1"/>
  <c r="AG147" i="13" s="1"/>
  <c r="AC147" i="13"/>
  <c r="AA149" i="13"/>
  <c r="AB149" i="13" s="1"/>
  <c r="H148" i="13"/>
  <c r="I148" i="13"/>
  <c r="J148" i="13" s="1"/>
  <c r="A151" i="13"/>
  <c r="B151" i="13" s="1"/>
  <c r="U145" i="13"/>
  <c r="V145" i="13" s="1"/>
  <c r="W145" i="13" s="1"/>
  <c r="D149" i="13"/>
  <c r="E149" i="13" s="1"/>
  <c r="F149" i="13" s="1"/>
  <c r="G149" i="13" s="1"/>
  <c r="C149" i="13"/>
  <c r="N148" i="13"/>
  <c r="O148" i="13" s="1"/>
  <c r="AH146" i="13"/>
  <c r="AI146" i="13"/>
  <c r="AJ146" i="13" s="1"/>
  <c r="Q146" i="13"/>
  <c r="R146" i="13" s="1"/>
  <c r="S146" i="13" s="1"/>
  <c r="T146" i="13" s="1"/>
  <c r="P146" i="13"/>
  <c r="BR220" i="16" l="1"/>
  <c r="BQ220" i="16"/>
  <c r="BN221" i="16"/>
  <c r="BJ221" i="16"/>
  <c r="BK221" i="16" s="1"/>
  <c r="BL221" i="16"/>
  <c r="BI222" i="16"/>
  <c r="BM221" i="16"/>
  <c r="BO221" i="16"/>
  <c r="BP221" i="16"/>
  <c r="AG78" i="14"/>
  <c r="AH78" i="14"/>
  <c r="AD80" i="14"/>
  <c r="AF79" i="14"/>
  <c r="AE79" i="14"/>
  <c r="AC80" i="14"/>
  <c r="D150" i="13"/>
  <c r="E150" i="13" s="1"/>
  <c r="F150" i="13" s="1"/>
  <c r="G150" i="13" s="1"/>
  <c r="C150" i="13"/>
  <c r="N149" i="13"/>
  <c r="O149" i="13" s="1"/>
  <c r="P147" i="13"/>
  <c r="Q147" i="13" s="1"/>
  <c r="R147" i="13" s="1"/>
  <c r="S147" i="13" s="1"/>
  <c r="T147" i="13" s="1"/>
  <c r="AD148" i="13"/>
  <c r="AE148" i="13" s="1"/>
  <c r="AF148" i="13" s="1"/>
  <c r="AG148" i="13" s="1"/>
  <c r="AC148" i="13"/>
  <c r="I149" i="13"/>
  <c r="J149" i="13" s="1"/>
  <c r="H149" i="13"/>
  <c r="AA150" i="13"/>
  <c r="AB150" i="13" s="1"/>
  <c r="A152" i="13"/>
  <c r="B152" i="13" s="1"/>
  <c r="V146" i="13"/>
  <c r="W146" i="13" s="1"/>
  <c r="U146" i="13"/>
  <c r="AI147" i="13"/>
  <c r="AJ147" i="13" s="1"/>
  <c r="AH147" i="13"/>
  <c r="BR221" i="16" l="1"/>
  <c r="BQ221" i="16"/>
  <c r="BI223" i="16"/>
  <c r="BO222" i="16"/>
  <c r="BM222" i="16"/>
  <c r="BP222" i="16"/>
  <c r="BN222" i="16"/>
  <c r="BL222" i="16"/>
  <c r="BJ222" i="16"/>
  <c r="BK222" i="16" s="1"/>
  <c r="AC81" i="14"/>
  <c r="AE80" i="14"/>
  <c r="AG79" i="14"/>
  <c r="AH79" i="14"/>
  <c r="AF80" i="14"/>
  <c r="AD81" i="14"/>
  <c r="N150" i="13"/>
  <c r="O150" i="13" s="1"/>
  <c r="U147" i="13"/>
  <c r="V147" i="13" s="1"/>
  <c r="W147" i="13" s="1"/>
  <c r="AD149" i="13"/>
  <c r="AE149" i="13" s="1"/>
  <c r="AF149" i="13" s="1"/>
  <c r="AG149" i="13" s="1"/>
  <c r="AC149" i="13"/>
  <c r="P148" i="13"/>
  <c r="Q148" i="13"/>
  <c r="R148" i="13" s="1"/>
  <c r="S148" i="13" s="1"/>
  <c r="T148" i="13" s="1"/>
  <c r="A153" i="13"/>
  <c r="B153" i="13" s="1"/>
  <c r="D151" i="13"/>
  <c r="E151" i="13" s="1"/>
  <c r="F151" i="13" s="1"/>
  <c r="G151" i="13" s="1"/>
  <c r="C151" i="13"/>
  <c r="AI148" i="13"/>
  <c r="AJ148" i="13" s="1"/>
  <c r="AH148" i="13"/>
  <c r="AA151" i="13"/>
  <c r="AB151" i="13" s="1"/>
  <c r="I150" i="13"/>
  <c r="J150" i="13" s="1"/>
  <c r="H150" i="13"/>
  <c r="BQ222" i="16" l="1"/>
  <c r="BR222" i="16"/>
  <c r="BJ223" i="16"/>
  <c r="BK223" i="16" s="1"/>
  <c r="BP223" i="16"/>
  <c r="BI224" i="16"/>
  <c r="BM223" i="16"/>
  <c r="BO223" i="16"/>
  <c r="BL223" i="16"/>
  <c r="BN223" i="16"/>
  <c r="AC82" i="14"/>
  <c r="AE81" i="14"/>
  <c r="AD82" i="14"/>
  <c r="AF81" i="14"/>
  <c r="AG80" i="14"/>
  <c r="AH80" i="14"/>
  <c r="AH149" i="13"/>
  <c r="AI149" i="13"/>
  <c r="AJ149" i="13" s="1"/>
  <c r="AD150" i="13"/>
  <c r="AE150" i="13" s="1"/>
  <c r="AF150" i="13" s="1"/>
  <c r="AG150" i="13" s="1"/>
  <c r="AC150" i="13"/>
  <c r="H151" i="13"/>
  <c r="I151" i="13"/>
  <c r="J151" i="13" s="1"/>
  <c r="U148" i="13"/>
  <c r="V148" i="13"/>
  <c r="W148" i="13" s="1"/>
  <c r="A154" i="13"/>
  <c r="B154" i="13" s="1"/>
  <c r="N151" i="13"/>
  <c r="O151" i="13" s="1"/>
  <c r="AA152" i="13"/>
  <c r="AB152" i="13" s="1"/>
  <c r="D152" i="13"/>
  <c r="E152" i="13" s="1"/>
  <c r="F152" i="13" s="1"/>
  <c r="G152" i="13" s="1"/>
  <c r="C152" i="13"/>
  <c r="P149" i="13"/>
  <c r="Q149" i="13" s="1"/>
  <c r="R149" i="13" s="1"/>
  <c r="S149" i="13" s="1"/>
  <c r="T149" i="13" s="1"/>
  <c r="BQ223" i="16" l="1"/>
  <c r="BR223" i="16"/>
  <c r="BI225" i="16"/>
  <c r="BM224" i="16"/>
  <c r="BN224" i="16"/>
  <c r="BP224" i="16"/>
  <c r="BO224" i="16"/>
  <c r="BL224" i="16"/>
  <c r="BJ224" i="16"/>
  <c r="BK224" i="16" s="1"/>
  <c r="AG81" i="14"/>
  <c r="AH81" i="14"/>
  <c r="AC83" i="14"/>
  <c r="AE82" i="14"/>
  <c r="AD83" i="14"/>
  <c r="AF82" i="14"/>
  <c r="H152" i="13"/>
  <c r="I152" i="13"/>
  <c r="J152" i="13" s="1"/>
  <c r="AD151" i="13"/>
  <c r="AE151" i="13" s="1"/>
  <c r="AF151" i="13" s="1"/>
  <c r="AG151" i="13" s="1"/>
  <c r="AC151" i="13"/>
  <c r="AH150" i="13"/>
  <c r="AI150" i="13"/>
  <c r="AJ150" i="13" s="1"/>
  <c r="AA153" i="13"/>
  <c r="AB153" i="13" s="1"/>
  <c r="N152" i="13"/>
  <c r="O152" i="13" s="1"/>
  <c r="Q150" i="13"/>
  <c r="R150" i="13" s="1"/>
  <c r="S150" i="13" s="1"/>
  <c r="T150" i="13" s="1"/>
  <c r="P150" i="13"/>
  <c r="A155" i="13"/>
  <c r="B155" i="13" s="1"/>
  <c r="U149" i="13"/>
  <c r="V149" i="13" s="1"/>
  <c r="W149" i="13" s="1"/>
  <c r="D153" i="13"/>
  <c r="E153" i="13" s="1"/>
  <c r="F153" i="13" s="1"/>
  <c r="G153" i="13" s="1"/>
  <c r="C153" i="13"/>
  <c r="BQ224" i="16" l="1"/>
  <c r="BR224" i="16"/>
  <c r="BP225" i="16"/>
  <c r="BI226" i="16"/>
  <c r="BO225" i="16"/>
  <c r="BN225" i="16"/>
  <c r="BM225" i="16"/>
  <c r="BJ225" i="16"/>
  <c r="BK225" i="16" s="1"/>
  <c r="BL225" i="16"/>
  <c r="AC84" i="14"/>
  <c r="AE83" i="14"/>
  <c r="AD84" i="14"/>
  <c r="AF83" i="14"/>
  <c r="AG82" i="14"/>
  <c r="AH82" i="14"/>
  <c r="AD152" i="13"/>
  <c r="AE152" i="13" s="1"/>
  <c r="AF152" i="13" s="1"/>
  <c r="AG152" i="13" s="1"/>
  <c r="AC152" i="13"/>
  <c r="D154" i="13"/>
  <c r="E154" i="13" s="1"/>
  <c r="F154" i="13" s="1"/>
  <c r="G154" i="13" s="1"/>
  <c r="C154" i="13"/>
  <c r="AI151" i="13"/>
  <c r="AJ151" i="13" s="1"/>
  <c r="AH151" i="13"/>
  <c r="AA154" i="13"/>
  <c r="AB154" i="13" s="1"/>
  <c r="A156" i="13"/>
  <c r="B156" i="13" s="1"/>
  <c r="V150" i="13"/>
  <c r="W150" i="13" s="1"/>
  <c r="U150" i="13"/>
  <c r="N153" i="13"/>
  <c r="O153" i="13" s="1"/>
  <c r="I153" i="13"/>
  <c r="J153" i="13" s="1"/>
  <c r="H153" i="13"/>
  <c r="P151" i="13"/>
  <c r="Q151" i="13" s="1"/>
  <c r="R151" i="13" s="1"/>
  <c r="S151" i="13" s="1"/>
  <c r="T151" i="13" s="1"/>
  <c r="BR225" i="16" l="1"/>
  <c r="BQ225" i="16"/>
  <c r="BN226" i="16"/>
  <c r="BL226" i="16"/>
  <c r="BM226" i="16"/>
  <c r="BO226" i="16"/>
  <c r="BI227" i="16"/>
  <c r="BJ226" i="16"/>
  <c r="BK226" i="16" s="1"/>
  <c r="BP226" i="16"/>
  <c r="AF84" i="14"/>
  <c r="AD85" i="14"/>
  <c r="AH83" i="14"/>
  <c r="AG83" i="14"/>
  <c r="AE84" i="14"/>
  <c r="AC85" i="14"/>
  <c r="N154" i="13"/>
  <c r="O154" i="13" s="1"/>
  <c r="AD153" i="13"/>
  <c r="AE153" i="13" s="1"/>
  <c r="AF153" i="13" s="1"/>
  <c r="AG153" i="13" s="1"/>
  <c r="AC153" i="13"/>
  <c r="I154" i="13"/>
  <c r="J154" i="13" s="1"/>
  <c r="H154" i="13"/>
  <c r="AA155" i="13"/>
  <c r="AB155" i="13" s="1"/>
  <c r="A157" i="13"/>
  <c r="B157" i="13" s="1"/>
  <c r="Q152" i="13"/>
  <c r="R152" i="13" s="1"/>
  <c r="S152" i="13" s="1"/>
  <c r="T152" i="13" s="1"/>
  <c r="P152" i="13"/>
  <c r="U151" i="13"/>
  <c r="V151" i="13" s="1"/>
  <c r="W151" i="13" s="1"/>
  <c r="D155" i="13"/>
  <c r="E155" i="13" s="1"/>
  <c r="F155" i="13" s="1"/>
  <c r="G155" i="13" s="1"/>
  <c r="C155" i="13"/>
  <c r="AI152" i="13"/>
  <c r="AJ152" i="13" s="1"/>
  <c r="AH152" i="13"/>
  <c r="BR226" i="16" l="1"/>
  <c r="BQ226" i="16"/>
  <c r="BL227" i="16"/>
  <c r="BN227" i="16"/>
  <c r="BI228" i="16"/>
  <c r="BM227" i="16"/>
  <c r="BO227" i="16"/>
  <c r="BJ227" i="16"/>
  <c r="BK227" i="16" s="1"/>
  <c r="BP227" i="16"/>
  <c r="AH84" i="14"/>
  <c r="AG84" i="14"/>
  <c r="AF85" i="14"/>
  <c r="AD86" i="14"/>
  <c r="AC86" i="14"/>
  <c r="AE85" i="14"/>
  <c r="AC154" i="13"/>
  <c r="AD154" i="13"/>
  <c r="AE154" i="13" s="1"/>
  <c r="AF154" i="13" s="1"/>
  <c r="AG154" i="13" s="1"/>
  <c r="AA156" i="13"/>
  <c r="AB156" i="13" s="1"/>
  <c r="AH153" i="13"/>
  <c r="AI153" i="13"/>
  <c r="AJ153" i="13" s="1"/>
  <c r="A158" i="13"/>
  <c r="B158" i="13" s="1"/>
  <c r="N155" i="13"/>
  <c r="O155" i="13" s="1"/>
  <c r="H155" i="13"/>
  <c r="I155" i="13"/>
  <c r="J155" i="13" s="1"/>
  <c r="U152" i="13"/>
  <c r="V152" i="13"/>
  <c r="W152" i="13" s="1"/>
  <c r="D156" i="13"/>
  <c r="E156" i="13" s="1"/>
  <c r="F156" i="13" s="1"/>
  <c r="G156" i="13" s="1"/>
  <c r="C156" i="13"/>
  <c r="P153" i="13"/>
  <c r="Q153" i="13" s="1"/>
  <c r="R153" i="13" s="1"/>
  <c r="S153" i="13" s="1"/>
  <c r="T153" i="13" s="1"/>
  <c r="BR227" i="16" l="1"/>
  <c r="BP228" i="16"/>
  <c r="BO228" i="16"/>
  <c r="BJ228" i="16"/>
  <c r="BK228" i="16" s="1"/>
  <c r="BN228" i="16"/>
  <c r="BL228" i="16"/>
  <c r="BI229" i="16"/>
  <c r="BM228" i="16"/>
  <c r="BQ227" i="16"/>
  <c r="AC87" i="14"/>
  <c r="AE86" i="14"/>
  <c r="AH85" i="14"/>
  <c r="AG85" i="14"/>
  <c r="AD87" i="14"/>
  <c r="AF86" i="14"/>
  <c r="A159" i="13"/>
  <c r="B159" i="13" s="1"/>
  <c r="AA157" i="13"/>
  <c r="AB157" i="13" s="1"/>
  <c r="H156" i="13"/>
  <c r="I156" i="13"/>
  <c r="J156" i="13" s="1"/>
  <c r="AH154" i="13"/>
  <c r="AI154" i="13"/>
  <c r="AJ154" i="13" s="1"/>
  <c r="D157" i="13"/>
  <c r="E157" i="13" s="1"/>
  <c r="F157" i="13" s="1"/>
  <c r="G157" i="13" s="1"/>
  <c r="C157" i="13"/>
  <c r="AD155" i="13"/>
  <c r="AE155" i="13" s="1"/>
  <c r="AF155" i="13" s="1"/>
  <c r="AG155" i="13" s="1"/>
  <c r="AC155" i="13"/>
  <c r="N156" i="13"/>
  <c r="O156" i="13" s="1"/>
  <c r="U153" i="13"/>
  <c r="V153" i="13" s="1"/>
  <c r="W153" i="13" s="1"/>
  <c r="Q154" i="13"/>
  <c r="R154" i="13" s="1"/>
  <c r="S154" i="13" s="1"/>
  <c r="T154" i="13" s="1"/>
  <c r="P154" i="13"/>
  <c r="BR228" i="16" l="1"/>
  <c r="BQ228" i="16"/>
  <c r="BO229" i="16"/>
  <c r="BP229" i="16"/>
  <c r="BJ229" i="16"/>
  <c r="BK229" i="16" s="1"/>
  <c r="BM229" i="16"/>
  <c r="BN229" i="16"/>
  <c r="BL229" i="16"/>
  <c r="BI230" i="16"/>
  <c r="AD88" i="14"/>
  <c r="AF87" i="14"/>
  <c r="AH86" i="14"/>
  <c r="AG86" i="14"/>
  <c r="AE87" i="14"/>
  <c r="AC88" i="14"/>
  <c r="N157" i="13"/>
  <c r="O157" i="13" s="1"/>
  <c r="AA158" i="13"/>
  <c r="AB158" i="13" s="1"/>
  <c r="AI155" i="13"/>
  <c r="AJ155" i="13" s="1"/>
  <c r="AH155" i="13"/>
  <c r="AD156" i="13"/>
  <c r="AE156" i="13" s="1"/>
  <c r="AF156" i="13" s="1"/>
  <c r="AG156" i="13" s="1"/>
  <c r="AC156" i="13"/>
  <c r="P155" i="13"/>
  <c r="Q155" i="13" s="1"/>
  <c r="R155" i="13" s="1"/>
  <c r="S155" i="13" s="1"/>
  <c r="T155" i="13" s="1"/>
  <c r="D158" i="13"/>
  <c r="E158" i="13" s="1"/>
  <c r="F158" i="13" s="1"/>
  <c r="G158" i="13" s="1"/>
  <c r="C158" i="13"/>
  <c r="V154" i="13"/>
  <c r="W154" i="13" s="1"/>
  <c r="U154" i="13"/>
  <c r="I157" i="13"/>
  <c r="J157" i="13" s="1"/>
  <c r="H157" i="13"/>
  <c r="A160" i="13"/>
  <c r="B160" i="13" s="1"/>
  <c r="BQ229" i="16" l="1"/>
  <c r="BN230" i="16"/>
  <c r="BJ230" i="16"/>
  <c r="BK230" i="16" s="1"/>
  <c r="BI231" i="16"/>
  <c r="BO230" i="16"/>
  <c r="BM230" i="16"/>
  <c r="BP230" i="16"/>
  <c r="BL230" i="16"/>
  <c r="BR229" i="16"/>
  <c r="AH87" i="14"/>
  <c r="AG87" i="14"/>
  <c r="AE88" i="14"/>
  <c r="AC89" i="14"/>
  <c r="AF88" i="14"/>
  <c r="AD89" i="14"/>
  <c r="AI156" i="13"/>
  <c r="AJ156" i="13" s="1"/>
  <c r="AH156" i="13"/>
  <c r="AD157" i="13"/>
  <c r="AE157" i="13" s="1"/>
  <c r="AF157" i="13" s="1"/>
  <c r="AG157" i="13" s="1"/>
  <c r="AC157" i="13"/>
  <c r="AA159" i="13"/>
  <c r="AB159" i="13" s="1"/>
  <c r="C159" i="13"/>
  <c r="D159" i="13"/>
  <c r="E159" i="13" s="1"/>
  <c r="F159" i="13" s="1"/>
  <c r="G159" i="13" s="1"/>
  <c r="N158" i="13"/>
  <c r="O158" i="13" s="1"/>
  <c r="H158" i="13"/>
  <c r="I158" i="13"/>
  <c r="J158" i="13" s="1"/>
  <c r="A161" i="13"/>
  <c r="B161" i="13" s="1"/>
  <c r="U155" i="13"/>
  <c r="V155" i="13" s="1"/>
  <c r="W155" i="13" s="1"/>
  <c r="Q156" i="13"/>
  <c r="R156" i="13" s="1"/>
  <c r="S156" i="13" s="1"/>
  <c r="T156" i="13" s="1"/>
  <c r="P156" i="13"/>
  <c r="BR230" i="16" l="1"/>
  <c r="BQ230" i="16"/>
  <c r="BJ231" i="16"/>
  <c r="BK231" i="16" s="1"/>
  <c r="BN231" i="16"/>
  <c r="BL231" i="16"/>
  <c r="BM231" i="16"/>
  <c r="BI232" i="16"/>
  <c r="BP231" i="16"/>
  <c r="BO231" i="16"/>
  <c r="AC90" i="14"/>
  <c r="AE89" i="14"/>
  <c r="AD90" i="14"/>
  <c r="AF89" i="14"/>
  <c r="AH88" i="14"/>
  <c r="AG88" i="14"/>
  <c r="AA160" i="13"/>
  <c r="AB160" i="13" s="1"/>
  <c r="AD158" i="13"/>
  <c r="AE158" i="13" s="1"/>
  <c r="AF158" i="13" s="1"/>
  <c r="AG158" i="13" s="1"/>
  <c r="AC158" i="13"/>
  <c r="AH157" i="13"/>
  <c r="AI157" i="13"/>
  <c r="AJ157" i="13" s="1"/>
  <c r="D160" i="13"/>
  <c r="E160" i="13" s="1"/>
  <c r="F160" i="13" s="1"/>
  <c r="G160" i="13" s="1"/>
  <c r="C160" i="13"/>
  <c r="H159" i="13"/>
  <c r="I159" i="13"/>
  <c r="J159" i="13" s="1"/>
  <c r="A162" i="13"/>
  <c r="B162" i="13" s="1"/>
  <c r="N159" i="13"/>
  <c r="O159" i="13" s="1"/>
  <c r="U156" i="13"/>
  <c r="V156" i="13"/>
  <c r="W156" i="13" s="1"/>
  <c r="P157" i="13"/>
  <c r="Q157" i="13" s="1"/>
  <c r="R157" i="13" s="1"/>
  <c r="S157" i="13" s="1"/>
  <c r="T157" i="13" s="1"/>
  <c r="BR231" i="16" l="1"/>
  <c r="BQ231" i="16"/>
  <c r="BL232" i="16"/>
  <c r="BO232" i="16"/>
  <c r="BI233" i="16"/>
  <c r="BP232" i="16"/>
  <c r="BN232" i="16"/>
  <c r="BJ232" i="16"/>
  <c r="BK232" i="16" s="1"/>
  <c r="BM232" i="16"/>
  <c r="AD91" i="14"/>
  <c r="AF90" i="14"/>
  <c r="AG89" i="14"/>
  <c r="AH89" i="14"/>
  <c r="AC91" i="14"/>
  <c r="AE90" i="14"/>
  <c r="I160" i="13"/>
  <c r="J160" i="13" s="1"/>
  <c r="H160" i="13"/>
  <c r="D161" i="13"/>
  <c r="E161" i="13" s="1"/>
  <c r="F161" i="13" s="1"/>
  <c r="G161" i="13" s="1"/>
  <c r="C161" i="13"/>
  <c r="A163" i="13"/>
  <c r="B163" i="13" s="1"/>
  <c r="AI158" i="13"/>
  <c r="AJ158" i="13" s="1"/>
  <c r="AH158" i="13"/>
  <c r="Q158" i="13"/>
  <c r="R158" i="13" s="1"/>
  <c r="S158" i="13" s="1"/>
  <c r="T158" i="13" s="1"/>
  <c r="P158" i="13"/>
  <c r="AA161" i="13"/>
  <c r="AB161" i="13" s="1"/>
  <c r="N160" i="13"/>
  <c r="O160" i="13" s="1"/>
  <c r="U157" i="13"/>
  <c r="V157" i="13" s="1"/>
  <c r="W157" i="13" s="1"/>
  <c r="AD159" i="13"/>
  <c r="AE159" i="13" s="1"/>
  <c r="AF159" i="13" s="1"/>
  <c r="AG159" i="13" s="1"/>
  <c r="AC159" i="13"/>
  <c r="BR232" i="16" l="1"/>
  <c r="BN233" i="16"/>
  <c r="BO233" i="16"/>
  <c r="BJ233" i="16"/>
  <c r="BK233" i="16" s="1"/>
  <c r="BP233" i="16"/>
  <c r="BM233" i="16"/>
  <c r="BI234" i="16"/>
  <c r="BL233" i="16"/>
  <c r="BQ232" i="16"/>
  <c r="AG90" i="14"/>
  <c r="AH90" i="14"/>
  <c r="AC92" i="14"/>
  <c r="AE91" i="14"/>
  <c r="AF91" i="14"/>
  <c r="AD92" i="14"/>
  <c r="P159" i="13"/>
  <c r="Q159" i="13" s="1"/>
  <c r="R159" i="13" s="1"/>
  <c r="S159" i="13" s="1"/>
  <c r="T159" i="13" s="1"/>
  <c r="A164" i="13"/>
  <c r="B164" i="13" s="1"/>
  <c r="AA162" i="13"/>
  <c r="AB162" i="13" s="1"/>
  <c r="N161" i="13"/>
  <c r="O161" i="13" s="1"/>
  <c r="D162" i="13"/>
  <c r="E162" i="13" s="1"/>
  <c r="F162" i="13" s="1"/>
  <c r="G162" i="13" s="1"/>
  <c r="C162" i="13"/>
  <c r="AD160" i="13"/>
  <c r="AE160" i="13" s="1"/>
  <c r="AF160" i="13" s="1"/>
  <c r="AG160" i="13" s="1"/>
  <c r="AC160" i="13"/>
  <c r="I161" i="13"/>
  <c r="J161" i="13" s="1"/>
  <c r="H161" i="13"/>
  <c r="AI159" i="13"/>
  <c r="AJ159" i="13" s="1"/>
  <c r="AH159" i="13"/>
  <c r="V158" i="13"/>
  <c r="W158" i="13" s="1"/>
  <c r="U158" i="13"/>
  <c r="BR233" i="16" l="1"/>
  <c r="BP234" i="16"/>
  <c r="BL234" i="16"/>
  <c r="BJ234" i="16"/>
  <c r="BK234" i="16" s="1"/>
  <c r="BI235" i="16"/>
  <c r="BN234" i="16"/>
  <c r="BO234" i="16"/>
  <c r="BM234" i="16"/>
  <c r="BQ233" i="16"/>
  <c r="AG91" i="14"/>
  <c r="AH91" i="14"/>
  <c r="AD93" i="14"/>
  <c r="AF92" i="14"/>
  <c r="AC93" i="14"/>
  <c r="AE92" i="14"/>
  <c r="N162" i="13"/>
  <c r="O162" i="13" s="1"/>
  <c r="AC161" i="13"/>
  <c r="AD161" i="13"/>
  <c r="AE161" i="13" s="1"/>
  <c r="AF161" i="13" s="1"/>
  <c r="AG161" i="13" s="1"/>
  <c r="Q160" i="13"/>
  <c r="R160" i="13" s="1"/>
  <c r="S160" i="13" s="1"/>
  <c r="T160" i="13" s="1"/>
  <c r="P160" i="13"/>
  <c r="A165" i="13"/>
  <c r="B165" i="13" s="1"/>
  <c r="AH160" i="13"/>
  <c r="AI160" i="13"/>
  <c r="AJ160" i="13" s="1"/>
  <c r="C163" i="13"/>
  <c r="D163" i="13"/>
  <c r="E163" i="13" s="1"/>
  <c r="F163" i="13" s="1"/>
  <c r="G163" i="13" s="1"/>
  <c r="AA163" i="13"/>
  <c r="AB163" i="13" s="1"/>
  <c r="I162" i="13"/>
  <c r="J162" i="13" s="1"/>
  <c r="H162" i="13"/>
  <c r="U159" i="13"/>
  <c r="V159" i="13" s="1"/>
  <c r="W159" i="13" s="1"/>
  <c r="BR234" i="16" l="1"/>
  <c r="BQ234" i="16"/>
  <c r="BP235" i="16"/>
  <c r="BL235" i="16"/>
  <c r="BO235" i="16"/>
  <c r="BN235" i="16"/>
  <c r="BI236" i="16"/>
  <c r="BM235" i="16"/>
  <c r="BJ235" i="16"/>
  <c r="BK235" i="16" s="1"/>
  <c r="AC94" i="14"/>
  <c r="AE93" i="14"/>
  <c r="AG92" i="14"/>
  <c r="AH92" i="14"/>
  <c r="AF93" i="14"/>
  <c r="AD94" i="14"/>
  <c r="AA164" i="13"/>
  <c r="AB164" i="13" s="1"/>
  <c r="U160" i="13"/>
  <c r="V160" i="13"/>
  <c r="W160" i="13" s="1"/>
  <c r="AH161" i="13"/>
  <c r="AI161" i="13"/>
  <c r="AJ161" i="13" s="1"/>
  <c r="A166" i="13"/>
  <c r="B166" i="13" s="1"/>
  <c r="I163" i="13"/>
  <c r="J163" i="13" s="1"/>
  <c r="H163" i="13"/>
  <c r="N163" i="13"/>
  <c r="O163" i="13" s="1"/>
  <c r="D164" i="13"/>
  <c r="E164" i="13" s="1"/>
  <c r="F164" i="13" s="1"/>
  <c r="G164" i="13" s="1"/>
  <c r="C164" i="13"/>
  <c r="AD162" i="13"/>
  <c r="AE162" i="13" s="1"/>
  <c r="AF162" i="13" s="1"/>
  <c r="AG162" i="13" s="1"/>
  <c r="AC162" i="13"/>
  <c r="P161" i="13"/>
  <c r="Q161" i="13" s="1"/>
  <c r="R161" i="13" s="1"/>
  <c r="S161" i="13" s="1"/>
  <c r="T161" i="13" s="1"/>
  <c r="BQ235" i="16" l="1"/>
  <c r="BR235" i="16"/>
  <c r="BN236" i="16"/>
  <c r="BO236" i="16"/>
  <c r="BJ236" i="16"/>
  <c r="BK236" i="16" s="1"/>
  <c r="BM236" i="16"/>
  <c r="BP236" i="16"/>
  <c r="BL236" i="16"/>
  <c r="BI237" i="16"/>
  <c r="AF94" i="14"/>
  <c r="AD95" i="14"/>
  <c r="AG93" i="14"/>
  <c r="AH93" i="14"/>
  <c r="AE94" i="14"/>
  <c r="AC95" i="14"/>
  <c r="A167" i="13"/>
  <c r="B167" i="13" s="1"/>
  <c r="D165" i="13"/>
  <c r="E165" i="13" s="1"/>
  <c r="F165" i="13" s="1"/>
  <c r="G165" i="13" s="1"/>
  <c r="C165" i="13"/>
  <c r="I164" i="13"/>
  <c r="J164" i="13" s="1"/>
  <c r="H164" i="13"/>
  <c r="N164" i="13"/>
  <c r="O164" i="13" s="1"/>
  <c r="AD163" i="13"/>
  <c r="AE163" i="13" s="1"/>
  <c r="AF163" i="13" s="1"/>
  <c r="AG163" i="13" s="1"/>
  <c r="AC163" i="13"/>
  <c r="AI162" i="13"/>
  <c r="AJ162" i="13" s="1"/>
  <c r="AH162" i="13"/>
  <c r="Q162" i="13"/>
  <c r="R162" i="13" s="1"/>
  <c r="S162" i="13" s="1"/>
  <c r="T162" i="13" s="1"/>
  <c r="P162" i="13"/>
  <c r="U161" i="13"/>
  <c r="V161" i="13" s="1"/>
  <c r="W161" i="13" s="1"/>
  <c r="AA165" i="13"/>
  <c r="AB165" i="13" s="1"/>
  <c r="BR236" i="16" l="1"/>
  <c r="BQ236" i="16"/>
  <c r="BM237" i="16"/>
  <c r="BP237" i="16"/>
  <c r="BJ237" i="16"/>
  <c r="BK237" i="16" s="1"/>
  <c r="BI238" i="16"/>
  <c r="BN237" i="16"/>
  <c r="BO237" i="16"/>
  <c r="BL237" i="16"/>
  <c r="AC96" i="14"/>
  <c r="AE95" i="14"/>
  <c r="AD96" i="14"/>
  <c r="AF95" i="14"/>
  <c r="AG94" i="14"/>
  <c r="AH94" i="14"/>
  <c r="N165" i="13"/>
  <c r="O165" i="13" s="1"/>
  <c r="I165" i="13"/>
  <c r="J165" i="13" s="1"/>
  <c r="H165" i="13"/>
  <c r="P163" i="13"/>
  <c r="Q163" i="13" s="1"/>
  <c r="R163" i="13" s="1"/>
  <c r="S163" i="13" s="1"/>
  <c r="T163" i="13" s="1"/>
  <c r="D166" i="13"/>
  <c r="E166" i="13" s="1"/>
  <c r="F166" i="13" s="1"/>
  <c r="G166" i="13" s="1"/>
  <c r="C166" i="13"/>
  <c r="V162" i="13"/>
  <c r="W162" i="13" s="1"/>
  <c r="U162" i="13"/>
  <c r="AD164" i="13"/>
  <c r="AE164" i="13" s="1"/>
  <c r="AF164" i="13" s="1"/>
  <c r="AG164" i="13" s="1"/>
  <c r="AC164" i="13"/>
  <c r="AA166" i="13"/>
  <c r="AB166" i="13" s="1"/>
  <c r="AI163" i="13"/>
  <c r="AJ163" i="13" s="1"/>
  <c r="AH163" i="13"/>
  <c r="A168" i="13"/>
  <c r="B168" i="13" s="1"/>
  <c r="BQ237" i="16" l="1"/>
  <c r="BJ238" i="16"/>
  <c r="BK238" i="16" s="1"/>
  <c r="BL238" i="16"/>
  <c r="BI239" i="16"/>
  <c r="BP238" i="16"/>
  <c r="BO238" i="16"/>
  <c r="BN238" i="16"/>
  <c r="BM238" i="16"/>
  <c r="BR237" i="16"/>
  <c r="AH95" i="14"/>
  <c r="AG95" i="14"/>
  <c r="AF96" i="14"/>
  <c r="AD97" i="14"/>
  <c r="AC97" i="14"/>
  <c r="AE96" i="14"/>
  <c r="AC165" i="13"/>
  <c r="AD165" i="13"/>
  <c r="AE165" i="13" s="1"/>
  <c r="AF165" i="13" s="1"/>
  <c r="AG165" i="13" s="1"/>
  <c r="U163" i="13"/>
  <c r="V163" i="13" s="1"/>
  <c r="W163" i="13" s="1"/>
  <c r="I166" i="13"/>
  <c r="J166" i="13" s="1"/>
  <c r="H166" i="13"/>
  <c r="N166" i="13"/>
  <c r="O166" i="13" s="1"/>
  <c r="AA167" i="13"/>
  <c r="AB167" i="13" s="1"/>
  <c r="AI164" i="13"/>
  <c r="AJ164" i="13" s="1"/>
  <c r="AH164" i="13"/>
  <c r="A169" i="13"/>
  <c r="B169" i="13" s="1"/>
  <c r="C167" i="13"/>
  <c r="D167" i="13"/>
  <c r="E167" i="13" s="1"/>
  <c r="F167" i="13" s="1"/>
  <c r="G167" i="13" s="1"/>
  <c r="P164" i="13"/>
  <c r="Q164" i="13"/>
  <c r="R164" i="13" s="1"/>
  <c r="S164" i="13" s="1"/>
  <c r="T164" i="13" s="1"/>
  <c r="BR238" i="16" l="1"/>
  <c r="BQ238" i="16"/>
  <c r="BL239" i="16"/>
  <c r="BJ239" i="16"/>
  <c r="BK239" i="16" s="1"/>
  <c r="BO239" i="16"/>
  <c r="BM239" i="16"/>
  <c r="BN239" i="16"/>
  <c r="BI240" i="16"/>
  <c r="BP239" i="16"/>
  <c r="AD98" i="14"/>
  <c r="AF97" i="14"/>
  <c r="AE97" i="14"/>
  <c r="AC98" i="14"/>
  <c r="AH96" i="14"/>
  <c r="AG96" i="14"/>
  <c r="P165" i="13"/>
  <c r="Q165" i="13" s="1"/>
  <c r="R165" i="13" s="1"/>
  <c r="S165" i="13" s="1"/>
  <c r="T165" i="13" s="1"/>
  <c r="D168" i="13"/>
  <c r="E168" i="13" s="1"/>
  <c r="F168" i="13" s="1"/>
  <c r="G168" i="13" s="1"/>
  <c r="C168" i="13"/>
  <c r="N167" i="13"/>
  <c r="O167" i="13" s="1"/>
  <c r="AI165" i="13"/>
  <c r="AJ165" i="13" s="1"/>
  <c r="AH165" i="13"/>
  <c r="I167" i="13"/>
  <c r="J167" i="13" s="1"/>
  <c r="H167" i="13"/>
  <c r="A170" i="13"/>
  <c r="B170" i="13" s="1"/>
  <c r="V164" i="13"/>
  <c r="W164" i="13" s="1"/>
  <c r="U164" i="13"/>
  <c r="AA168" i="13"/>
  <c r="AB168" i="13" s="1"/>
  <c r="AD166" i="13"/>
  <c r="AE166" i="13" s="1"/>
  <c r="AF166" i="13" s="1"/>
  <c r="AG166" i="13" s="1"/>
  <c r="AC166" i="13"/>
  <c r="BR239" i="16" l="1"/>
  <c r="BQ239" i="16"/>
  <c r="BJ240" i="16"/>
  <c r="BK240" i="16" s="1"/>
  <c r="BP240" i="16"/>
  <c r="BL240" i="16"/>
  <c r="BN240" i="16"/>
  <c r="BO240" i="16"/>
  <c r="BI241" i="16"/>
  <c r="BM240" i="16"/>
  <c r="AE98" i="14"/>
  <c r="AC99" i="14"/>
  <c r="AH97" i="14"/>
  <c r="AG97" i="14"/>
  <c r="AD99" i="14"/>
  <c r="AF98" i="14"/>
  <c r="AD167" i="13"/>
  <c r="AE167" i="13" s="1"/>
  <c r="AF167" i="13" s="1"/>
  <c r="AG167" i="13" s="1"/>
  <c r="AC167" i="13"/>
  <c r="I168" i="13"/>
  <c r="J168" i="13" s="1"/>
  <c r="H168" i="13"/>
  <c r="AA169" i="13"/>
  <c r="AB169" i="13" s="1"/>
  <c r="Q166" i="13"/>
  <c r="R166" i="13" s="1"/>
  <c r="S166" i="13" s="1"/>
  <c r="T166" i="13" s="1"/>
  <c r="P166" i="13"/>
  <c r="N168" i="13"/>
  <c r="O168" i="13" s="1"/>
  <c r="A171" i="13"/>
  <c r="B171" i="13" s="1"/>
  <c r="D169" i="13"/>
  <c r="E169" i="13" s="1"/>
  <c r="F169" i="13" s="1"/>
  <c r="G169" i="13" s="1"/>
  <c r="C169" i="13"/>
  <c r="AI166" i="13"/>
  <c r="AJ166" i="13" s="1"/>
  <c r="AH166" i="13"/>
  <c r="U165" i="13"/>
  <c r="V165" i="13" s="1"/>
  <c r="W165" i="13" s="1"/>
  <c r="BQ240" i="16" l="1"/>
  <c r="BR240" i="16"/>
  <c r="BL241" i="16"/>
  <c r="BN241" i="16"/>
  <c r="BI242" i="16"/>
  <c r="BO241" i="16"/>
  <c r="BM241" i="16"/>
  <c r="BP241" i="16"/>
  <c r="BJ241" i="16"/>
  <c r="BK241" i="16" s="1"/>
  <c r="AD100" i="14"/>
  <c r="AF99" i="14"/>
  <c r="AC100" i="14"/>
  <c r="AE99" i="14"/>
  <c r="AH98" i="14"/>
  <c r="AG98" i="14"/>
  <c r="D170" i="13"/>
  <c r="E170" i="13" s="1"/>
  <c r="F170" i="13" s="1"/>
  <c r="G170" i="13" s="1"/>
  <c r="C170" i="13"/>
  <c r="I169" i="13"/>
  <c r="J169" i="13" s="1"/>
  <c r="H169" i="13"/>
  <c r="V166" i="13"/>
  <c r="W166" i="13" s="1"/>
  <c r="U166" i="13"/>
  <c r="AD168" i="13"/>
  <c r="AE168" i="13" s="1"/>
  <c r="AF168" i="13" s="1"/>
  <c r="AG168" i="13" s="1"/>
  <c r="AC168" i="13"/>
  <c r="P167" i="13"/>
  <c r="Q167" i="13" s="1"/>
  <c r="R167" i="13" s="1"/>
  <c r="S167" i="13" s="1"/>
  <c r="T167" i="13" s="1"/>
  <c r="AA170" i="13"/>
  <c r="AB170" i="13" s="1"/>
  <c r="A172" i="13"/>
  <c r="B172" i="13" s="1"/>
  <c r="N169" i="13"/>
  <c r="O169" i="13" s="1"/>
  <c r="AI167" i="13"/>
  <c r="AJ167" i="13" s="1"/>
  <c r="AH167" i="13"/>
  <c r="BR241" i="16" l="1"/>
  <c r="BQ241" i="16"/>
  <c r="BL242" i="16"/>
  <c r="BP242" i="16"/>
  <c r="BI243" i="16"/>
  <c r="BN242" i="16"/>
  <c r="BO242" i="16"/>
  <c r="BJ242" i="16"/>
  <c r="BK242" i="16" s="1"/>
  <c r="BM242" i="16"/>
  <c r="AG99" i="14"/>
  <c r="AH99" i="14"/>
  <c r="AC101" i="14"/>
  <c r="AE100" i="14"/>
  <c r="AD101" i="14"/>
  <c r="AF100" i="14"/>
  <c r="AA171" i="13"/>
  <c r="AB171" i="13" s="1"/>
  <c r="N170" i="13"/>
  <c r="O170" i="13" s="1"/>
  <c r="P168" i="13"/>
  <c r="Q168" i="13"/>
  <c r="R168" i="13" s="1"/>
  <c r="S168" i="13" s="1"/>
  <c r="T168" i="13" s="1"/>
  <c r="AI168" i="13"/>
  <c r="AJ168" i="13" s="1"/>
  <c r="AH168" i="13"/>
  <c r="C171" i="13"/>
  <c r="D171" i="13"/>
  <c r="E171" i="13" s="1"/>
  <c r="F171" i="13" s="1"/>
  <c r="G171" i="13" s="1"/>
  <c r="A173" i="13"/>
  <c r="B173" i="13" s="1"/>
  <c r="AC169" i="13"/>
  <c r="AD169" i="13"/>
  <c r="AE169" i="13" s="1"/>
  <c r="AF169" i="13" s="1"/>
  <c r="AG169" i="13" s="1"/>
  <c r="U167" i="13"/>
  <c r="V167" i="13" s="1"/>
  <c r="W167" i="13" s="1"/>
  <c r="I170" i="13"/>
  <c r="J170" i="13" s="1"/>
  <c r="H170" i="13"/>
  <c r="BQ242" i="16" l="1"/>
  <c r="BM243" i="16"/>
  <c r="BL243" i="16"/>
  <c r="BN243" i="16"/>
  <c r="BJ243" i="16"/>
  <c r="BK243" i="16" s="1"/>
  <c r="BI244" i="16"/>
  <c r="BO243" i="16"/>
  <c r="BP243" i="16"/>
  <c r="BR242" i="16"/>
  <c r="AH100" i="14"/>
  <c r="AG100" i="14"/>
  <c r="AD102" i="14"/>
  <c r="AF101" i="14"/>
  <c r="AC102" i="14"/>
  <c r="AE101" i="14"/>
  <c r="A174" i="13"/>
  <c r="B174" i="13" s="1"/>
  <c r="D172" i="13"/>
  <c r="E172" i="13" s="1"/>
  <c r="F172" i="13" s="1"/>
  <c r="G172" i="13" s="1"/>
  <c r="C172" i="13"/>
  <c r="P169" i="13"/>
  <c r="Q169" i="13" s="1"/>
  <c r="R169" i="13" s="1"/>
  <c r="S169" i="13" s="1"/>
  <c r="T169" i="13" s="1"/>
  <c r="V168" i="13"/>
  <c r="W168" i="13" s="1"/>
  <c r="U168" i="13"/>
  <c r="N171" i="13"/>
  <c r="O171" i="13" s="1"/>
  <c r="I171" i="13"/>
  <c r="J171" i="13" s="1"/>
  <c r="H171" i="13"/>
  <c r="AA172" i="13"/>
  <c r="AB172" i="13" s="1"/>
  <c r="AI169" i="13"/>
  <c r="AJ169" i="13" s="1"/>
  <c r="AH169" i="13"/>
  <c r="AD170" i="13"/>
  <c r="AE170" i="13" s="1"/>
  <c r="AF170" i="13" s="1"/>
  <c r="AG170" i="13" s="1"/>
  <c r="AC170" i="13"/>
  <c r="BQ243" i="16" l="1"/>
  <c r="BP244" i="16"/>
  <c r="BO244" i="16"/>
  <c r="BL244" i="16"/>
  <c r="BN244" i="16"/>
  <c r="BM244" i="16"/>
  <c r="BI245" i="16"/>
  <c r="BJ244" i="16"/>
  <c r="BK244" i="16" s="1"/>
  <c r="BR243" i="16"/>
  <c r="AH101" i="14"/>
  <c r="AG101" i="14"/>
  <c r="AC103" i="14"/>
  <c r="AE102" i="14"/>
  <c r="AD103" i="14"/>
  <c r="AF102" i="14"/>
  <c r="U169" i="13"/>
  <c r="V169" i="13" s="1"/>
  <c r="W169" i="13" s="1"/>
  <c r="AD171" i="13"/>
  <c r="AE171" i="13" s="1"/>
  <c r="AF171" i="13" s="1"/>
  <c r="AG171" i="13" s="1"/>
  <c r="AC171" i="13"/>
  <c r="I172" i="13"/>
  <c r="J172" i="13" s="1"/>
  <c r="H172" i="13"/>
  <c r="AA173" i="13"/>
  <c r="AB173" i="13" s="1"/>
  <c r="Q170" i="13"/>
  <c r="R170" i="13" s="1"/>
  <c r="S170" i="13" s="1"/>
  <c r="T170" i="13" s="1"/>
  <c r="P170" i="13"/>
  <c r="D173" i="13"/>
  <c r="E173" i="13" s="1"/>
  <c r="F173" i="13" s="1"/>
  <c r="G173" i="13" s="1"/>
  <c r="C173" i="13"/>
  <c r="AI170" i="13"/>
  <c r="AJ170" i="13" s="1"/>
  <c r="AH170" i="13"/>
  <c r="N172" i="13"/>
  <c r="O172" i="13" s="1"/>
  <c r="A175" i="13"/>
  <c r="B175" i="13" s="1"/>
  <c r="BQ244" i="16" l="1"/>
  <c r="BL245" i="16"/>
  <c r="BN245" i="16"/>
  <c r="BM245" i="16"/>
  <c r="BJ245" i="16"/>
  <c r="BK245" i="16" s="1"/>
  <c r="BP245" i="16"/>
  <c r="BO245" i="16"/>
  <c r="BI246" i="16"/>
  <c r="BR244" i="16"/>
  <c r="AH102" i="14"/>
  <c r="AG102" i="14"/>
  <c r="AD104" i="14"/>
  <c r="AF103" i="14"/>
  <c r="AC104" i="14"/>
  <c r="AE103" i="14"/>
  <c r="P171" i="13"/>
  <c r="Q171" i="13" s="1"/>
  <c r="R171" i="13" s="1"/>
  <c r="S171" i="13" s="1"/>
  <c r="T171" i="13" s="1"/>
  <c r="AA174" i="13"/>
  <c r="AB174" i="13" s="1"/>
  <c r="AD172" i="13"/>
  <c r="AE172" i="13" s="1"/>
  <c r="AF172" i="13" s="1"/>
  <c r="AG172" i="13" s="1"/>
  <c r="AC172" i="13"/>
  <c r="N173" i="13"/>
  <c r="O173" i="13" s="1"/>
  <c r="AI171" i="13"/>
  <c r="AJ171" i="13" s="1"/>
  <c r="AH171" i="13"/>
  <c r="I173" i="13"/>
  <c r="J173" i="13" s="1"/>
  <c r="H173" i="13"/>
  <c r="D174" i="13"/>
  <c r="E174" i="13" s="1"/>
  <c r="F174" i="13" s="1"/>
  <c r="G174" i="13" s="1"/>
  <c r="C174" i="13"/>
  <c r="A176" i="13"/>
  <c r="B176" i="13" s="1"/>
  <c r="V170" i="13"/>
  <c r="W170" i="13" s="1"/>
  <c r="U170" i="13"/>
  <c r="BR245" i="16" l="1"/>
  <c r="BJ246" i="16"/>
  <c r="BK246" i="16" s="1"/>
  <c r="BN246" i="16"/>
  <c r="BO246" i="16"/>
  <c r="BP246" i="16"/>
  <c r="BI247" i="16"/>
  <c r="BL246" i="16"/>
  <c r="BM246" i="16"/>
  <c r="BQ245" i="16"/>
  <c r="AC105" i="14"/>
  <c r="AE104" i="14"/>
  <c r="AG103" i="14"/>
  <c r="AH103" i="14"/>
  <c r="AF104" i="14"/>
  <c r="AD105" i="14"/>
  <c r="C175" i="13"/>
  <c r="D175" i="13"/>
  <c r="E175" i="13" s="1"/>
  <c r="F175" i="13" s="1"/>
  <c r="G175" i="13" s="1"/>
  <c r="AI172" i="13"/>
  <c r="AJ172" i="13" s="1"/>
  <c r="AH172" i="13"/>
  <c r="AA175" i="13"/>
  <c r="AB175" i="13" s="1"/>
  <c r="P172" i="13"/>
  <c r="Q172" i="13"/>
  <c r="R172" i="13" s="1"/>
  <c r="S172" i="13" s="1"/>
  <c r="T172" i="13" s="1"/>
  <c r="AC173" i="13"/>
  <c r="AD173" i="13"/>
  <c r="AE173" i="13" s="1"/>
  <c r="AF173" i="13" s="1"/>
  <c r="AG173" i="13" s="1"/>
  <c r="D176" i="13"/>
  <c r="E176" i="13" s="1"/>
  <c r="F176" i="13" s="1"/>
  <c r="C176" i="13"/>
  <c r="I174" i="13"/>
  <c r="J174" i="13" s="1"/>
  <c r="H174" i="13"/>
  <c r="N174" i="13"/>
  <c r="O174" i="13" s="1"/>
  <c r="U171" i="13"/>
  <c r="V171" i="13" s="1"/>
  <c r="W171" i="13" s="1"/>
  <c r="BR246" i="16" l="1"/>
  <c r="BO247" i="16"/>
  <c r="BJ247" i="16"/>
  <c r="BK247" i="16" s="1"/>
  <c r="BM247" i="16"/>
  <c r="BP247" i="16"/>
  <c r="BL247" i="16"/>
  <c r="BI248" i="16"/>
  <c r="BN247" i="16"/>
  <c r="BQ246" i="16"/>
  <c r="AF105" i="14"/>
  <c r="AD106" i="14"/>
  <c r="AG104" i="14"/>
  <c r="AH104" i="14"/>
  <c r="AC106" i="14"/>
  <c r="AE105" i="14"/>
  <c r="N175" i="13"/>
  <c r="O175" i="13" s="1"/>
  <c r="AA176" i="13"/>
  <c r="AB176" i="13" s="1"/>
  <c r="AD174" i="13"/>
  <c r="AE174" i="13" s="1"/>
  <c r="AF174" i="13" s="1"/>
  <c r="AG174" i="13" s="1"/>
  <c r="AC174" i="13"/>
  <c r="P173" i="13"/>
  <c r="Q173" i="13" s="1"/>
  <c r="R173" i="13" s="1"/>
  <c r="S173" i="13" s="1"/>
  <c r="T173" i="13" s="1"/>
  <c r="V172" i="13"/>
  <c r="W172" i="13" s="1"/>
  <c r="U172" i="13"/>
  <c r="G176" i="13"/>
  <c r="F177" i="13"/>
  <c r="I175" i="13"/>
  <c r="J175" i="13" s="1"/>
  <c r="H175" i="13"/>
  <c r="AI173" i="13"/>
  <c r="AJ173" i="13" s="1"/>
  <c r="AH173" i="13"/>
  <c r="BN248" i="16" l="1"/>
  <c r="BL248" i="16"/>
  <c r="BJ248" i="16"/>
  <c r="BK248" i="16" s="1"/>
  <c r="BI249" i="16"/>
  <c r="BP248" i="16"/>
  <c r="BO248" i="16"/>
  <c r="BM248" i="16"/>
  <c r="BR247" i="16"/>
  <c r="BQ247" i="16"/>
  <c r="L4" i="13"/>
  <c r="L5" i="13"/>
  <c r="L3" i="13"/>
  <c r="AH105" i="14"/>
  <c r="AG105" i="14"/>
  <c r="AD107" i="14"/>
  <c r="AF106" i="14"/>
  <c r="AC107" i="14"/>
  <c r="AE106" i="14"/>
  <c r="U173" i="13"/>
  <c r="V173" i="13" s="1"/>
  <c r="W173" i="13" s="1"/>
  <c r="AD176" i="13"/>
  <c r="AE176" i="13" s="1"/>
  <c r="AF176" i="13" s="1"/>
  <c r="AC176" i="13"/>
  <c r="AI174" i="13"/>
  <c r="AJ174" i="13" s="1"/>
  <c r="AH174" i="13"/>
  <c r="AD175" i="13"/>
  <c r="AE175" i="13" s="1"/>
  <c r="AF175" i="13" s="1"/>
  <c r="AG175" i="13" s="1"/>
  <c r="AC175" i="13"/>
  <c r="Q174" i="13"/>
  <c r="R174" i="13" s="1"/>
  <c r="S174" i="13" s="1"/>
  <c r="T174" i="13" s="1"/>
  <c r="P174" i="13"/>
  <c r="I176" i="13"/>
  <c r="H176" i="13"/>
  <c r="G177" i="13"/>
  <c r="F39" i="13"/>
  <c r="N176" i="13"/>
  <c r="O176" i="13" s="1"/>
  <c r="BR248" i="16" l="1"/>
  <c r="BO249" i="16"/>
  <c r="BP249" i="16"/>
  <c r="BI250" i="16"/>
  <c r="BM249" i="16"/>
  <c r="BL249" i="16"/>
  <c r="BN249" i="16"/>
  <c r="BJ249" i="16"/>
  <c r="BK249" i="16" s="1"/>
  <c r="BQ248" i="16"/>
  <c r="L6" i="13"/>
  <c r="F45" i="13" s="1"/>
  <c r="AC108" i="14"/>
  <c r="AE107" i="14"/>
  <c r="AG106" i="14"/>
  <c r="AH106" i="14"/>
  <c r="AF107" i="14"/>
  <c r="AD108" i="14"/>
  <c r="J176" i="13"/>
  <c r="F44" i="13"/>
  <c r="F47" i="13" s="1"/>
  <c r="F50" i="13" s="1"/>
  <c r="H50" i="13" s="1"/>
  <c r="I177" i="13"/>
  <c r="AI175" i="13"/>
  <c r="AJ175" i="13" s="1"/>
  <c r="AH175" i="13"/>
  <c r="AG176" i="13"/>
  <c r="AF39" i="13" s="1"/>
  <c r="AF177" i="13"/>
  <c r="P175" i="13"/>
  <c r="Q175" i="13" s="1"/>
  <c r="R175" i="13" s="1"/>
  <c r="S175" i="13" s="1"/>
  <c r="T175" i="13" s="1"/>
  <c r="P176" i="13"/>
  <c r="Q176" i="13"/>
  <c r="R176" i="13" s="1"/>
  <c r="S176" i="13" s="1"/>
  <c r="V174" i="13"/>
  <c r="W174" i="13" s="1"/>
  <c r="U174" i="13"/>
  <c r="BR249" i="16" l="1"/>
  <c r="BQ249" i="16"/>
  <c r="BL250" i="16"/>
  <c r="BI251" i="16"/>
  <c r="BO250" i="16"/>
  <c r="BM250" i="16"/>
  <c r="BP250" i="16"/>
  <c r="BJ250" i="16"/>
  <c r="BK250" i="16" s="1"/>
  <c r="BN250" i="16"/>
  <c r="AD109" i="14"/>
  <c r="AF108" i="14"/>
  <c r="AH107" i="14"/>
  <c r="AG107" i="14"/>
  <c r="AC109" i="14"/>
  <c r="AE108" i="14"/>
  <c r="F48" i="13"/>
  <c r="T176" i="13"/>
  <c r="S177" i="13"/>
  <c r="AI176" i="13"/>
  <c r="AH176" i="13"/>
  <c r="AG177" i="13"/>
  <c r="U175" i="13"/>
  <c r="V175" i="13" s="1"/>
  <c r="W175" i="13" s="1"/>
  <c r="J177" i="13"/>
  <c r="J178" i="13" s="1"/>
  <c r="F58" i="13"/>
  <c r="BR250" i="16" l="1"/>
  <c r="BQ250" i="16"/>
  <c r="BN251" i="16"/>
  <c r="BJ251" i="16"/>
  <c r="BK251" i="16" s="1"/>
  <c r="BM251" i="16"/>
  <c r="BI252" i="16"/>
  <c r="BP251" i="16"/>
  <c r="BO251" i="16"/>
  <c r="BL251" i="16"/>
  <c r="M4" i="13"/>
  <c r="M3" i="13"/>
  <c r="M5" i="13"/>
  <c r="AH108" i="14"/>
  <c r="AG108" i="14"/>
  <c r="AE109" i="14"/>
  <c r="AC110" i="14"/>
  <c r="AF109" i="14"/>
  <c r="AD110" i="14"/>
  <c r="AJ176" i="13"/>
  <c r="AF44" i="13"/>
  <c r="AI177" i="13"/>
  <c r="H58" i="13"/>
  <c r="F59" i="13"/>
  <c r="F60" i="13" s="1"/>
  <c r="V176" i="13"/>
  <c r="U176" i="13"/>
  <c r="S39" i="13"/>
  <c r="T177" i="13"/>
  <c r="BR251" i="16" l="1"/>
  <c r="BQ251" i="16"/>
  <c r="BO252" i="16"/>
  <c r="BM252" i="16"/>
  <c r="BL252" i="16"/>
  <c r="BJ252" i="16"/>
  <c r="BK252" i="16" s="1"/>
  <c r="BI253" i="16"/>
  <c r="BN252" i="16"/>
  <c r="BP252" i="16"/>
  <c r="AD111" i="14"/>
  <c r="AF110" i="14"/>
  <c r="AE110" i="14"/>
  <c r="AC111" i="14"/>
  <c r="AG109" i="14"/>
  <c r="AH109" i="14"/>
  <c r="M6" i="13"/>
  <c r="S45" i="13" s="1"/>
  <c r="H60" i="13"/>
  <c r="F62" i="13"/>
  <c r="AF48" i="13"/>
  <c r="W176" i="13"/>
  <c r="V177" i="13"/>
  <c r="S44" i="13"/>
  <c r="S47" i="13" s="1"/>
  <c r="S50" i="13" s="1"/>
  <c r="U50" i="13" s="1"/>
  <c r="AJ177" i="13"/>
  <c r="AJ178" i="13" s="1"/>
  <c r="AF58" i="13"/>
  <c r="BN253" i="16" l="1"/>
  <c r="BL253" i="16"/>
  <c r="BI254" i="16"/>
  <c r="BM253" i="16"/>
  <c r="BO253" i="16"/>
  <c r="BP253" i="16"/>
  <c r="BJ253" i="16"/>
  <c r="BK253" i="16" s="1"/>
  <c r="BR252" i="16"/>
  <c r="BQ252" i="16"/>
  <c r="AC112" i="14"/>
  <c r="AE111" i="14"/>
  <c r="AH110" i="14"/>
  <c r="AG110" i="14"/>
  <c r="AD112" i="14"/>
  <c r="AF111" i="14"/>
  <c r="S48" i="13"/>
  <c r="S58" i="13"/>
  <c r="W177" i="13"/>
  <c r="W178" i="13" s="1"/>
  <c r="AH58" i="13"/>
  <c r="AF59" i="13"/>
  <c r="AF60" i="13" s="1"/>
  <c r="BR253" i="16" l="1"/>
  <c r="BQ253" i="16"/>
  <c r="BO254" i="16"/>
  <c r="BM254" i="16"/>
  <c r="BN254" i="16"/>
  <c r="BI255" i="16"/>
  <c r="BP254" i="16"/>
  <c r="BJ254" i="16"/>
  <c r="BK254" i="16" s="1"/>
  <c r="BL254" i="16"/>
  <c r="AD113" i="14"/>
  <c r="AF112" i="14"/>
  <c r="AG111" i="14"/>
  <c r="AH111" i="14"/>
  <c r="AE112" i="14"/>
  <c r="AC113" i="14"/>
  <c r="AH60" i="13"/>
  <c r="AF62" i="13"/>
  <c r="U58" i="13"/>
  <c r="S59" i="13"/>
  <c r="S60" i="13" s="1"/>
  <c r="BR254" i="16" l="1"/>
  <c r="BQ254" i="16"/>
  <c r="BJ255" i="16"/>
  <c r="BK255" i="16" s="1"/>
  <c r="BN255" i="16"/>
  <c r="BI256" i="16"/>
  <c r="BM255" i="16"/>
  <c r="BP255" i="16"/>
  <c r="BL255" i="16"/>
  <c r="BO255" i="16"/>
  <c r="AC114" i="14"/>
  <c r="AE113" i="14"/>
  <c r="AG112" i="14"/>
  <c r="AH112" i="14"/>
  <c r="AD114" i="14"/>
  <c r="AF113" i="14"/>
  <c r="U60" i="13"/>
  <c r="S62" i="13"/>
  <c r="L67" i="13" s="1"/>
  <c r="L65" i="13" s="1"/>
  <c r="BQ255" i="16" l="1"/>
  <c r="BR255" i="16"/>
  <c r="BM256" i="16"/>
  <c r="BP256" i="16"/>
  <c r="BO256" i="16"/>
  <c r="BJ256" i="16"/>
  <c r="BK256" i="16" s="1"/>
  <c r="BI257" i="16"/>
  <c r="BN256" i="16"/>
  <c r="BL256" i="16"/>
  <c r="AH113" i="14"/>
  <c r="AG113" i="14"/>
  <c r="AD115" i="14"/>
  <c r="AF114" i="14"/>
  <c r="AC115" i="14"/>
  <c r="AE114" i="14"/>
  <c r="L68" i="13"/>
  <c r="L66" i="13"/>
  <c r="L69" i="13"/>
  <c r="L70" i="13"/>
  <c r="BQ256" i="16" l="1"/>
  <c r="BM257" i="16"/>
  <c r="BO257" i="16"/>
  <c r="BN257" i="16"/>
  <c r="BL257" i="16"/>
  <c r="BJ257" i="16"/>
  <c r="BK257" i="16" s="1"/>
  <c r="BP257" i="16"/>
  <c r="BI258" i="16"/>
  <c r="BR256" i="16"/>
  <c r="AC116" i="14"/>
  <c r="AE115" i="14"/>
  <c r="AG114" i="14"/>
  <c r="AH114" i="14"/>
  <c r="AF115" i="14"/>
  <c r="AD116" i="14"/>
  <c r="R70" i="13"/>
  <c r="N70" i="13"/>
  <c r="BP258" i="16" l="1"/>
  <c r="BI259" i="16"/>
  <c r="BJ258" i="16"/>
  <c r="BK258" i="16" s="1"/>
  <c r="BM258" i="16"/>
  <c r="BN258" i="16"/>
  <c r="BO258" i="16"/>
  <c r="BL258" i="16"/>
  <c r="BQ257" i="16"/>
  <c r="BR257" i="16"/>
  <c r="AF116" i="14"/>
  <c r="AD117" i="14"/>
  <c r="AG115" i="14"/>
  <c r="AH115" i="14"/>
  <c r="AC117" i="14"/>
  <c r="AE116" i="14"/>
  <c r="D43" i="12"/>
  <c r="BQ258" i="16" l="1"/>
  <c r="BR258" i="16"/>
  <c r="BM259" i="16"/>
  <c r="BN259" i="16"/>
  <c r="BO259" i="16"/>
  <c r="BI260" i="16"/>
  <c r="BJ259" i="16"/>
  <c r="BK259" i="16" s="1"/>
  <c r="BP259" i="16"/>
  <c r="BL259" i="16"/>
  <c r="AC118" i="14"/>
  <c r="AE117" i="14"/>
  <c r="AG116" i="14"/>
  <c r="AH116" i="14"/>
  <c r="AD118" i="14"/>
  <c r="AF117" i="14"/>
  <c r="B40" i="3"/>
  <c r="BR259" i="16" l="1"/>
  <c r="BO260" i="16"/>
  <c r="BN260" i="16"/>
  <c r="BJ260" i="16"/>
  <c r="BK260" i="16" s="1"/>
  <c r="BI261" i="16"/>
  <c r="BL260" i="16"/>
  <c r="BM260" i="16"/>
  <c r="BP260" i="16"/>
  <c r="BQ259" i="16"/>
  <c r="AD119" i="14"/>
  <c r="AF118" i="14"/>
  <c r="AG117" i="14"/>
  <c r="AH117" i="14"/>
  <c r="AC119" i="14"/>
  <c r="AE118" i="14"/>
  <c r="H9" i="9"/>
  <c r="H8" i="9"/>
  <c r="H6" i="9"/>
  <c r="H10" i="9"/>
  <c r="H11" i="9"/>
  <c r="H7" i="9"/>
  <c r="H5" i="9"/>
  <c r="H4" i="9"/>
  <c r="G11" i="9"/>
  <c r="G9" i="9"/>
  <c r="G10" i="9"/>
  <c r="G8" i="9"/>
  <c r="G7" i="9"/>
  <c r="G6" i="9"/>
  <c r="G5" i="9"/>
  <c r="G4" i="9"/>
  <c r="BR260" i="16" l="1"/>
  <c r="BI262" i="16"/>
  <c r="BJ261" i="16"/>
  <c r="BK261" i="16" s="1"/>
  <c r="BM261" i="16"/>
  <c r="BL261" i="16"/>
  <c r="BN261" i="16"/>
  <c r="BP261" i="16"/>
  <c r="BO261" i="16"/>
  <c r="BQ260" i="16"/>
  <c r="AC120" i="14"/>
  <c r="AE119" i="14"/>
  <c r="AG118" i="14"/>
  <c r="AH118" i="14"/>
  <c r="AD120" i="14"/>
  <c r="AF119" i="14"/>
  <c r="K4" i="9"/>
  <c r="J6" i="9" s="1"/>
  <c r="J4" i="9"/>
  <c r="J5" i="9" s="1"/>
  <c r="H16" i="9"/>
  <c r="H14" i="9"/>
  <c r="B42" i="1"/>
  <c r="BR261" i="16" l="1"/>
  <c r="BQ261" i="16"/>
  <c r="BI263" i="16"/>
  <c r="BM262" i="16"/>
  <c r="BJ262" i="16"/>
  <c r="BK262" i="16" s="1"/>
  <c r="BN262" i="16"/>
  <c r="BL262" i="16"/>
  <c r="BO262" i="16"/>
  <c r="BP262" i="16"/>
  <c r="AF120" i="14"/>
  <c r="AD121" i="14"/>
  <c r="AH119" i="14"/>
  <c r="AG119" i="14"/>
  <c r="AC121" i="14"/>
  <c r="AE120" i="14"/>
  <c r="K5" i="9"/>
  <c r="K6" i="9"/>
  <c r="BR262" i="16" l="1"/>
  <c r="BQ262" i="16"/>
  <c r="BM263" i="16"/>
  <c r="BI264" i="16"/>
  <c r="BL263" i="16"/>
  <c r="BP263" i="16"/>
  <c r="BJ263" i="16"/>
  <c r="BK263" i="16" s="1"/>
  <c r="BO263" i="16"/>
  <c r="BN263" i="16"/>
  <c r="AE121" i="14"/>
  <c r="AC122" i="14"/>
  <c r="AG120" i="14"/>
  <c r="AH120" i="14"/>
  <c r="AD122" i="14"/>
  <c r="AF121" i="14"/>
  <c r="Q181" i="2"/>
  <c r="G39" i="1"/>
  <c r="BQ263" i="16" l="1"/>
  <c r="BO264" i="16"/>
  <c r="BN264" i="16"/>
  <c r="BI265" i="16"/>
  <c r="BM264" i="16"/>
  <c r="BL264" i="16"/>
  <c r="BP264" i="16"/>
  <c r="BJ264" i="16"/>
  <c r="BK264" i="16" s="1"/>
  <c r="BR263" i="16"/>
  <c r="AC123" i="14"/>
  <c r="AE122" i="14"/>
  <c r="AD123" i="14"/>
  <c r="AF122" i="14"/>
  <c r="AG121" i="14"/>
  <c r="AH121" i="14"/>
  <c r="BR264" i="16" l="1"/>
  <c r="BO265" i="16"/>
  <c r="BJ265" i="16"/>
  <c r="BK265" i="16" s="1"/>
  <c r="BP265" i="16"/>
  <c r="BM265" i="16"/>
  <c r="BL265" i="16"/>
  <c r="BI266" i="16"/>
  <c r="BN265" i="16"/>
  <c r="BQ264" i="16"/>
  <c r="AG122" i="14"/>
  <c r="AH122" i="14"/>
  <c r="AF123" i="14"/>
  <c r="AD124" i="14"/>
  <c r="AE123" i="14"/>
  <c r="AC124" i="14"/>
  <c r="BM266" i="16" l="1"/>
  <c r="BP266" i="16"/>
  <c r="BL266" i="16"/>
  <c r="BI267" i="16"/>
  <c r="BJ266" i="16"/>
  <c r="BK266" i="16" s="1"/>
  <c r="BN266" i="16"/>
  <c r="BO266" i="16"/>
  <c r="BR265" i="16"/>
  <c r="BQ265" i="16"/>
  <c r="G2" i="11"/>
  <c r="Q105" i="2"/>
  <c r="G13" i="11"/>
  <c r="G8" i="11"/>
  <c r="G7" i="11"/>
  <c r="AH123" i="14"/>
  <c r="AG123" i="14"/>
  <c r="AC125" i="14"/>
  <c r="AE124" i="14"/>
  <c r="AD125" i="14"/>
  <c r="AF124" i="14"/>
  <c r="Q109" i="2"/>
  <c r="Q111" i="2" s="1"/>
  <c r="Q65" i="2"/>
  <c r="Q63" i="2" s="1"/>
  <c r="C4" i="11"/>
  <c r="G4" i="11" s="1"/>
  <c r="C12" i="11"/>
  <c r="Q61" i="2"/>
  <c r="I5" i="6"/>
  <c r="K5" i="6" s="1"/>
  <c r="H5" i="6"/>
  <c r="J5" i="6" s="1"/>
  <c r="BQ266" i="16" l="1"/>
  <c r="BN267" i="16"/>
  <c r="BJ267" i="16"/>
  <c r="BK267" i="16" s="1"/>
  <c r="BM267" i="16"/>
  <c r="BO267" i="16"/>
  <c r="BI268" i="16"/>
  <c r="BL267" i="16"/>
  <c r="BP267" i="16"/>
  <c r="BR266" i="16"/>
  <c r="L12" i="11"/>
  <c r="G12" i="11"/>
  <c r="AD126" i="14"/>
  <c r="AF125" i="14"/>
  <c r="AG124" i="14"/>
  <c r="AH124" i="14"/>
  <c r="AC126" i="14"/>
  <c r="AE125" i="14"/>
  <c r="F11" i="11"/>
  <c r="I11" i="11" s="1"/>
  <c r="C11" i="11"/>
  <c r="G11" i="11" s="1"/>
  <c r="D12" i="11"/>
  <c r="F3" i="11"/>
  <c r="I3" i="11" s="1"/>
  <c r="C6" i="11"/>
  <c r="G6" i="11" s="1"/>
  <c r="C3" i="11"/>
  <c r="Q67" i="2"/>
  <c r="D18" i="6"/>
  <c r="D17" i="6"/>
  <c r="D16" i="6"/>
  <c r="D15" i="6"/>
  <c r="BR267" i="16" l="1"/>
  <c r="BQ267" i="16"/>
  <c r="BJ268" i="16"/>
  <c r="BK268" i="16" s="1"/>
  <c r="BM268" i="16"/>
  <c r="BO268" i="16"/>
  <c r="BN268" i="16"/>
  <c r="BI269" i="16"/>
  <c r="BP268" i="16"/>
  <c r="BL268" i="16"/>
  <c r="F2" i="11"/>
  <c r="I2" i="11" s="1"/>
  <c r="J2" i="11" s="1"/>
  <c r="G3" i="11"/>
  <c r="AC127" i="14"/>
  <c r="AE126" i="14"/>
  <c r="AH125" i="14"/>
  <c r="AG125" i="14"/>
  <c r="AD127" i="14"/>
  <c r="AF126" i="14"/>
  <c r="C10" i="11"/>
  <c r="H3" i="11"/>
  <c r="J3" i="11" s="1"/>
  <c r="L2" i="11"/>
  <c r="D2" i="11"/>
  <c r="L6" i="11"/>
  <c r="F5" i="11"/>
  <c r="I5" i="11" s="1"/>
  <c r="D6" i="11"/>
  <c r="C5" i="11"/>
  <c r="G5" i="11" s="1"/>
  <c r="F10" i="11"/>
  <c r="I10" i="11" s="1"/>
  <c r="D22" i="6"/>
  <c r="G19" i="1"/>
  <c r="BQ268" i="16" l="1"/>
  <c r="BP269" i="16"/>
  <c r="BM269" i="16"/>
  <c r="BI270" i="16"/>
  <c r="BN269" i="16"/>
  <c r="BO269" i="16"/>
  <c r="BJ269" i="16"/>
  <c r="BK269" i="16" s="1"/>
  <c r="BL269" i="16"/>
  <c r="BR268" i="16"/>
  <c r="N2" i="11"/>
  <c r="F9" i="11"/>
  <c r="I9" i="11" s="1"/>
  <c r="G10" i="11"/>
  <c r="AD128" i="14"/>
  <c r="AF127" i="14"/>
  <c r="AH126" i="14"/>
  <c r="AG126" i="14"/>
  <c r="AE127" i="14"/>
  <c r="AC128" i="14"/>
  <c r="F6" i="6"/>
  <c r="L10" i="11"/>
  <c r="D10" i="11"/>
  <c r="C9" i="11"/>
  <c r="K2" i="11"/>
  <c r="M2" i="11" s="1"/>
  <c r="L4" i="11"/>
  <c r="F4" i="11"/>
  <c r="I4" i="11" s="1"/>
  <c r="D4" i="11"/>
  <c r="H4" i="11"/>
  <c r="H5" i="11"/>
  <c r="J5" i="11" s="1"/>
  <c r="Q492" i="2"/>
  <c r="Q478" i="2"/>
  <c r="Q480" i="2" s="1"/>
  <c r="Q488" i="2" s="1"/>
  <c r="BQ269" i="16" l="1"/>
  <c r="BJ270" i="16"/>
  <c r="BK270" i="16" s="1"/>
  <c r="BI271" i="16"/>
  <c r="BN270" i="16"/>
  <c r="BM270" i="16"/>
  <c r="BO270" i="16"/>
  <c r="BL270" i="16"/>
  <c r="BP270" i="16"/>
  <c r="BR269" i="16"/>
  <c r="G6" i="6"/>
  <c r="H6" i="6" s="1"/>
  <c r="J6" i="6" s="1"/>
  <c r="L8" i="11"/>
  <c r="G9" i="11"/>
  <c r="F7" i="6"/>
  <c r="AE128" i="14"/>
  <c r="AC129" i="14"/>
  <c r="AH127" i="14"/>
  <c r="AG127" i="14"/>
  <c r="AF128" i="14"/>
  <c r="AD129" i="14"/>
  <c r="V5" i="6"/>
  <c r="AH5" i="6"/>
  <c r="J4" i="11"/>
  <c r="N4" i="11" s="1"/>
  <c r="F8" i="11"/>
  <c r="I8" i="11" s="1"/>
  <c r="D8" i="11"/>
  <c r="H6" i="11"/>
  <c r="J6" i="11" s="1"/>
  <c r="H7" i="11"/>
  <c r="L5" i="6"/>
  <c r="M5" i="6"/>
  <c r="J22" i="1"/>
  <c r="BR270" i="16" l="1"/>
  <c r="BQ270" i="16"/>
  <c r="BM271" i="16"/>
  <c r="BO271" i="16"/>
  <c r="BI272" i="16"/>
  <c r="BP271" i="16"/>
  <c r="BJ271" i="16"/>
  <c r="BK271" i="16" s="1"/>
  <c r="BN271" i="16"/>
  <c r="BL271" i="16"/>
  <c r="I6" i="6"/>
  <c r="K6" i="6" s="1"/>
  <c r="L6" i="6" s="1"/>
  <c r="G7" i="6"/>
  <c r="I7" i="6" s="1"/>
  <c r="K7" i="6" s="1"/>
  <c r="F8" i="6"/>
  <c r="AD130" i="14"/>
  <c r="AF129" i="14"/>
  <c r="AC130" i="14"/>
  <c r="AE129" i="14"/>
  <c r="AG128" i="14"/>
  <c r="AH128" i="14"/>
  <c r="K4" i="11"/>
  <c r="M4" i="11" s="1"/>
  <c r="J7" i="11"/>
  <c r="H8" i="11"/>
  <c r="J8" i="11" s="1"/>
  <c r="H9" i="11"/>
  <c r="N5" i="6"/>
  <c r="AI5" i="6" s="1"/>
  <c r="B17" i="1"/>
  <c r="Q315" i="2"/>
  <c r="AD16" i="1" s="1"/>
  <c r="AG16" i="1" s="1"/>
  <c r="Q303" i="2"/>
  <c r="Q301" i="2"/>
  <c r="Q299" i="2"/>
  <c r="Q297" i="2"/>
  <c r="Q293" i="2"/>
  <c r="AD15" i="1" s="1"/>
  <c r="Q287" i="2"/>
  <c r="Q285" i="2"/>
  <c r="Q281" i="2"/>
  <c r="AD14" i="1" s="1"/>
  <c r="Q279" i="2"/>
  <c r="AD13" i="1" s="1"/>
  <c r="Q263" i="2"/>
  <c r="Q259" i="2"/>
  <c r="Q239" i="2"/>
  <c r="Q277" i="2" s="1"/>
  <c r="Q241" i="2"/>
  <c r="Q243" i="2" s="1"/>
  <c r="Q220" i="2" s="1"/>
  <c r="Q237" i="2"/>
  <c r="B58" i="1"/>
  <c r="BO272" i="16" l="1"/>
  <c r="BI273" i="16"/>
  <c r="BP272" i="16"/>
  <c r="BN272" i="16"/>
  <c r="BM272" i="16"/>
  <c r="BL272" i="16"/>
  <c r="BJ272" i="16"/>
  <c r="BK272" i="16" s="1"/>
  <c r="BQ271" i="16"/>
  <c r="BR271" i="16"/>
  <c r="AH6" i="6"/>
  <c r="V6" i="6"/>
  <c r="M6" i="6"/>
  <c r="N6" i="6" s="1"/>
  <c r="O6" i="6" s="1"/>
  <c r="H7" i="6"/>
  <c r="J7" i="6" s="1"/>
  <c r="L7" i="6" s="1"/>
  <c r="F9" i="6"/>
  <c r="G9" i="6" s="1"/>
  <c r="H9" i="6" s="1"/>
  <c r="J9" i="6" s="1"/>
  <c r="G8" i="6"/>
  <c r="H8" i="6" s="1"/>
  <c r="J8" i="6" s="1"/>
  <c r="AH129" i="14"/>
  <c r="AG129" i="14"/>
  <c r="AE130" i="14"/>
  <c r="AC131" i="14"/>
  <c r="AF130" i="14"/>
  <c r="AD131" i="14"/>
  <c r="W5" i="6"/>
  <c r="H10" i="11"/>
  <c r="J10" i="11" s="1"/>
  <c r="H11" i="11"/>
  <c r="J9" i="11"/>
  <c r="K6" i="11"/>
  <c r="M6" i="11" s="1"/>
  <c r="N6" i="11"/>
  <c r="O5" i="6"/>
  <c r="Q305" i="2"/>
  <c r="Q313" i="2" s="1"/>
  <c r="Q289" i="2"/>
  <c r="Q245" i="2"/>
  <c r="AG12" i="1" s="1"/>
  <c r="Q291" i="2"/>
  <c r="AE15" i="1" s="1"/>
  <c r="AG15" i="1" s="1"/>
  <c r="Q257" i="2"/>
  <c r="Q261" i="2" s="1"/>
  <c r="BR272" i="16" l="1"/>
  <c r="BM273" i="16"/>
  <c r="BI274" i="16"/>
  <c r="BP273" i="16"/>
  <c r="BL273" i="16"/>
  <c r="BO273" i="16"/>
  <c r="BN273" i="16"/>
  <c r="BJ273" i="16"/>
  <c r="BK273" i="16" s="1"/>
  <c r="BQ272" i="16"/>
  <c r="AH7" i="6"/>
  <c r="V7" i="6"/>
  <c r="M7" i="6"/>
  <c r="N7" i="6" s="1"/>
  <c r="O7" i="6" s="1"/>
  <c r="F10" i="6"/>
  <c r="G10" i="6" s="1"/>
  <c r="H10" i="6" s="1"/>
  <c r="J10" i="6" s="1"/>
  <c r="I8" i="6"/>
  <c r="AF131" i="14"/>
  <c r="AD132" i="14"/>
  <c r="AC132" i="14"/>
  <c r="AE131" i="14"/>
  <c r="AH130" i="14"/>
  <c r="AG130" i="14"/>
  <c r="W6" i="6"/>
  <c r="AI6" i="6"/>
  <c r="O2" i="11"/>
  <c r="H13" i="11"/>
  <c r="J13" i="11" s="1"/>
  <c r="H12" i="11"/>
  <c r="J12" i="11" s="1"/>
  <c r="J11" i="11"/>
  <c r="K8" i="11"/>
  <c r="N8" i="11"/>
  <c r="I9" i="6"/>
  <c r="K9" i="6" s="1"/>
  <c r="Q267" i="2"/>
  <c r="Q271" i="2" s="1"/>
  <c r="AD12" i="1"/>
  <c r="Q187" i="2"/>
  <c r="I4" i="3"/>
  <c r="I5" i="3"/>
  <c r="I6" i="3"/>
  <c r="I7" i="3"/>
  <c r="I8" i="3"/>
  <c r="I9" i="3"/>
  <c r="I10" i="3"/>
  <c r="I11" i="3"/>
  <c r="I12" i="3"/>
  <c r="I13" i="3"/>
  <c r="I3" i="3"/>
  <c r="B39" i="1"/>
  <c r="B38" i="1"/>
  <c r="BQ273" i="16" l="1"/>
  <c r="BP274" i="16"/>
  <c r="BJ274" i="16"/>
  <c r="BK274" i="16" s="1"/>
  <c r="BM274" i="16"/>
  <c r="BL274" i="16"/>
  <c r="BI275" i="16"/>
  <c r="BO274" i="16"/>
  <c r="BN274" i="16"/>
  <c r="BR273" i="16"/>
  <c r="F11" i="6"/>
  <c r="G11" i="6" s="1"/>
  <c r="K8" i="6"/>
  <c r="V8" i="6" s="1"/>
  <c r="Q137" i="2"/>
  <c r="AH131" i="14"/>
  <c r="AG131" i="14"/>
  <c r="AC133" i="14"/>
  <c r="AE132" i="14"/>
  <c r="AD133" i="14"/>
  <c r="AF132" i="14"/>
  <c r="AI7" i="6"/>
  <c r="AH9" i="6"/>
  <c r="V9" i="6"/>
  <c r="W7" i="6"/>
  <c r="K12" i="11"/>
  <c r="N12" i="11"/>
  <c r="K10" i="11"/>
  <c r="N10" i="11"/>
  <c r="I10" i="6"/>
  <c r="K10" i="6" s="1"/>
  <c r="M9" i="6"/>
  <c r="L9" i="6"/>
  <c r="BQ274" i="16" l="1"/>
  <c r="BN275" i="16"/>
  <c r="BL275" i="16"/>
  <c r="BI276" i="16"/>
  <c r="BJ275" i="16"/>
  <c r="BK275" i="16" s="1"/>
  <c r="BO275" i="16"/>
  <c r="BP275" i="16"/>
  <c r="BM275" i="16"/>
  <c r="BR274" i="16"/>
  <c r="F12" i="6"/>
  <c r="G12" i="6" s="1"/>
  <c r="I12" i="6" s="1"/>
  <c r="K12" i="6" s="1"/>
  <c r="AH8" i="6"/>
  <c r="M8" i="6"/>
  <c r="L8" i="6"/>
  <c r="AH132" i="14"/>
  <c r="AG132" i="14"/>
  <c r="AC134" i="14"/>
  <c r="AE133" i="14"/>
  <c r="AF133" i="14"/>
  <c r="AD134" i="14"/>
  <c r="AH10" i="6"/>
  <c r="V10" i="6"/>
  <c r="N9" i="6"/>
  <c r="O9" i="6" s="1"/>
  <c r="M10" i="6"/>
  <c r="I11" i="6"/>
  <c r="K11" i="6" s="1"/>
  <c r="H11" i="6"/>
  <c r="J11" i="6" s="1"/>
  <c r="L10" i="6"/>
  <c r="G37" i="1"/>
  <c r="BR275" i="16" l="1"/>
  <c r="N8" i="6"/>
  <c r="O8" i="6" s="1"/>
  <c r="BQ275" i="16"/>
  <c r="BM276" i="16"/>
  <c r="BP276" i="16"/>
  <c r="BJ276" i="16"/>
  <c r="BK276" i="16" s="1"/>
  <c r="BN276" i="16"/>
  <c r="BO276" i="16"/>
  <c r="BI277" i="16"/>
  <c r="BL276" i="16"/>
  <c r="F13" i="6"/>
  <c r="F14" i="6" s="1"/>
  <c r="K16" i="1"/>
  <c r="K15" i="1"/>
  <c r="W8" i="6"/>
  <c r="AI8" i="6"/>
  <c r="AC135" i="14"/>
  <c r="AE134" i="14"/>
  <c r="AD135" i="14"/>
  <c r="AF134" i="14"/>
  <c r="AH133" i="14"/>
  <c r="AG133" i="14"/>
  <c r="AH11" i="6"/>
  <c r="V11" i="6"/>
  <c r="AI9" i="6"/>
  <c r="W9" i="6"/>
  <c r="M11" i="6"/>
  <c r="N10" i="6"/>
  <c r="O10" i="6" s="1"/>
  <c r="H12" i="6"/>
  <c r="J12" i="6" s="1"/>
  <c r="L11" i="6"/>
  <c r="Q69" i="2"/>
  <c r="Q122" i="2"/>
  <c r="Q120" i="2"/>
  <c r="Q57" i="1"/>
  <c r="G65" i="1"/>
  <c r="G64" i="1"/>
  <c r="G63" i="1"/>
  <c r="G62" i="1"/>
  <c r="G61" i="1"/>
  <c r="G60" i="1"/>
  <c r="G59" i="1"/>
  <c r="G58" i="1"/>
  <c r="Q55" i="2"/>
  <c r="B15" i="1"/>
  <c r="R9" i="2"/>
  <c r="R8" i="2"/>
  <c r="Q51" i="2" s="1"/>
  <c r="R7" i="2"/>
  <c r="R10" i="2" s="1"/>
  <c r="E27" i="1"/>
  <c r="E26" i="1"/>
  <c r="B27" i="1"/>
  <c r="B26" i="1"/>
  <c r="B30" i="3"/>
  <c r="B24" i="1"/>
  <c r="H4" i="3"/>
  <c r="H5" i="3"/>
  <c r="H6" i="3"/>
  <c r="H7" i="3"/>
  <c r="H8" i="3"/>
  <c r="H9" i="3"/>
  <c r="H10" i="3"/>
  <c r="H11" i="3"/>
  <c r="H12" i="3"/>
  <c r="H13" i="3"/>
  <c r="H3" i="3"/>
  <c r="BQ276" i="16" l="1"/>
  <c r="BN277" i="16"/>
  <c r="BP277" i="16"/>
  <c r="BJ277" i="16"/>
  <c r="BK277" i="16" s="1"/>
  <c r="BL277" i="16"/>
  <c r="BO277" i="16"/>
  <c r="BI278" i="16"/>
  <c r="BM277" i="16"/>
  <c r="BR276" i="16"/>
  <c r="G13" i="6"/>
  <c r="H13" i="6" s="1"/>
  <c r="J13" i="6" s="1"/>
  <c r="S57" i="1"/>
  <c r="R57" i="1"/>
  <c r="AF135" i="14"/>
  <c r="AD136" i="14"/>
  <c r="AG134" i="14"/>
  <c r="AH134" i="14"/>
  <c r="AE135" i="14"/>
  <c r="AC136" i="14"/>
  <c r="V12" i="6"/>
  <c r="AH12" i="6"/>
  <c r="W10" i="6"/>
  <c r="AI10" i="6"/>
  <c r="Q87" i="2"/>
  <c r="Q77" i="2"/>
  <c r="Q71" i="2"/>
  <c r="N11" i="6"/>
  <c r="O11" i="6" s="1"/>
  <c r="M12" i="6"/>
  <c r="L12" i="6"/>
  <c r="G14" i="6"/>
  <c r="F15" i="6"/>
  <c r="Q83" i="2"/>
  <c r="Q75" i="2"/>
  <c r="Q81" i="2"/>
  <c r="R11" i="2"/>
  <c r="Q41" i="2"/>
  <c r="Q43" i="2" s="1"/>
  <c r="Q45" i="2" s="1"/>
  <c r="I13" i="6" l="1"/>
  <c r="K13" i="6" s="1"/>
  <c r="BR277" i="16"/>
  <c r="BQ277" i="16"/>
  <c r="BO278" i="16"/>
  <c r="BM278" i="16"/>
  <c r="BI279" i="16"/>
  <c r="BN278" i="16"/>
  <c r="BJ278" i="16"/>
  <c r="BK278" i="16" s="1"/>
  <c r="BL278" i="16"/>
  <c r="BP278" i="16"/>
  <c r="T63" i="1"/>
  <c r="U70" i="1"/>
  <c r="U64" i="1"/>
  <c r="T65" i="1"/>
  <c r="T67" i="1"/>
  <c r="T69" i="1"/>
  <c r="U62" i="1"/>
  <c r="U66" i="1"/>
  <c r="U68" i="1"/>
  <c r="U67" i="1"/>
  <c r="T66" i="1"/>
  <c r="T64" i="1"/>
  <c r="U65" i="1"/>
  <c r="T68" i="1"/>
  <c r="U63" i="1"/>
  <c r="T70" i="1"/>
  <c r="U69" i="1"/>
  <c r="T62" i="1"/>
  <c r="AG135" i="14"/>
  <c r="AH135" i="14"/>
  <c r="AF136" i="14"/>
  <c r="AD137" i="14"/>
  <c r="AC137" i="14"/>
  <c r="AE136" i="14"/>
  <c r="W11" i="6"/>
  <c r="AI11" i="6"/>
  <c r="L13" i="6"/>
  <c r="AH13" i="6"/>
  <c r="V13" i="6"/>
  <c r="U57" i="1"/>
  <c r="T58" i="1"/>
  <c r="Q89" i="2"/>
  <c r="Q91" i="2" s="1"/>
  <c r="T57" i="1"/>
  <c r="N12" i="6"/>
  <c r="O12" i="6" s="1"/>
  <c r="I14" i="6"/>
  <c r="K14" i="6" s="1"/>
  <c r="H14" i="6"/>
  <c r="J14" i="6" s="1"/>
  <c r="G15" i="6"/>
  <c r="H15" i="6" s="1"/>
  <c r="J15" i="6" s="1"/>
  <c r="F16" i="6"/>
  <c r="M13" i="6"/>
  <c r="D15" i="5"/>
  <c r="G5" i="5" s="1"/>
  <c r="Q31" i="2"/>
  <c r="Q33" i="2" s="1"/>
  <c r="Q21" i="2"/>
  <c r="L72" i="13" s="1"/>
  <c r="AF46" i="13" s="1"/>
  <c r="Q25" i="2"/>
  <c r="Q29" i="2" s="1"/>
  <c r="Q19" i="2"/>
  <c r="B49" i="1"/>
  <c r="B48" i="1"/>
  <c r="Q17" i="2"/>
  <c r="B47" i="1"/>
  <c r="B46" i="1"/>
  <c r="A51" i="16"/>
  <c r="BJ279" i="16" l="1"/>
  <c r="BK279" i="16" s="1"/>
  <c r="BI280" i="16"/>
  <c r="BL279" i="16"/>
  <c r="BN279" i="16"/>
  <c r="BM279" i="16"/>
  <c r="BO279" i="16"/>
  <c r="BP279" i="16"/>
  <c r="BR278" i="16"/>
  <c r="BQ278" i="16"/>
  <c r="Q47" i="2"/>
  <c r="U58" i="1"/>
  <c r="Q327" i="2"/>
  <c r="AG136" i="14"/>
  <c r="AH136" i="14"/>
  <c r="AC138" i="14"/>
  <c r="AE137" i="14"/>
  <c r="AD138" i="14"/>
  <c r="AF137" i="14"/>
  <c r="W12" i="6"/>
  <c r="N13" i="6"/>
  <c r="O13" i="6" s="1"/>
  <c r="V14" i="6"/>
  <c r="AH14" i="6"/>
  <c r="AI12" i="6"/>
  <c r="D27" i="12"/>
  <c r="E27" i="12" s="1"/>
  <c r="D36" i="12"/>
  <c r="E36" i="12" s="1"/>
  <c r="L14" i="6"/>
  <c r="I15" i="6"/>
  <c r="K15" i="6" s="1"/>
  <c r="G16" i="6"/>
  <c r="H16" i="6" s="1"/>
  <c r="J16" i="6" s="1"/>
  <c r="F17" i="6"/>
  <c r="M14" i="6"/>
  <c r="Q231" i="2"/>
  <c r="Q233" i="2"/>
  <c r="Q35" i="2"/>
  <c r="E11" i="2"/>
  <c r="E10" i="2"/>
  <c r="B16" i="1"/>
  <c r="L7" i="2"/>
  <c r="E40" i="1"/>
  <c r="E39" i="1"/>
  <c r="E38" i="1"/>
  <c r="E37" i="1"/>
  <c r="D18" i="5"/>
  <c r="D17" i="5"/>
  <c r="D16" i="5"/>
  <c r="D22" i="5" s="1"/>
  <c r="E9" i="2"/>
  <c r="E8" i="2"/>
  <c r="E7" i="2"/>
  <c r="B40" i="1"/>
  <c r="B37" i="1"/>
  <c r="B36" i="1"/>
  <c r="BR279" i="16" l="1"/>
  <c r="BQ279" i="16"/>
  <c r="BM280" i="16"/>
  <c r="BI281" i="16"/>
  <c r="BN280" i="16"/>
  <c r="BL280" i="16"/>
  <c r="BP280" i="16"/>
  <c r="BJ280" i="16"/>
  <c r="BK280" i="16" s="1"/>
  <c r="BO280" i="16"/>
  <c r="U135" i="2"/>
  <c r="Q249" i="2"/>
  <c r="Q473" i="2" s="1"/>
  <c r="K25" i="1" s="1"/>
  <c r="Q247" i="2"/>
  <c r="Q351" i="2"/>
  <c r="Q458" i="2"/>
  <c r="Q462" i="2" s="1"/>
  <c r="Q353" i="2"/>
  <c r="AI13" i="6"/>
  <c r="W13" i="6"/>
  <c r="AD139" i="14"/>
  <c r="AF138" i="14"/>
  <c r="AG137" i="14"/>
  <c r="AH137" i="14"/>
  <c r="AC139" i="14"/>
  <c r="AE138" i="14"/>
  <c r="M15" i="6"/>
  <c r="V15" i="6"/>
  <c r="AH15" i="6"/>
  <c r="Q456" i="2"/>
  <c r="U59" i="1"/>
  <c r="T59" i="1"/>
  <c r="AF47" i="13"/>
  <c r="AF50" i="13" s="1"/>
  <c r="AH50" i="13" s="1"/>
  <c r="D42" i="12"/>
  <c r="J42" i="12"/>
  <c r="J36" i="12"/>
  <c r="J43" i="12"/>
  <c r="J46" i="12" s="1"/>
  <c r="J39" i="12"/>
  <c r="J37" i="12"/>
  <c r="F38" i="12"/>
  <c r="Q226" i="2"/>
  <c r="K29" i="1" s="1"/>
  <c r="L29" i="1" s="1"/>
  <c r="Q135" i="2"/>
  <c r="L15" i="6"/>
  <c r="N14" i="6"/>
  <c r="O14" i="6" s="1"/>
  <c r="I16" i="6"/>
  <c r="K16" i="6" s="1"/>
  <c r="G17" i="6"/>
  <c r="H17" i="6" s="1"/>
  <c r="J17" i="6" s="1"/>
  <c r="F18" i="6"/>
  <c r="Q273" i="2"/>
  <c r="Q275" i="2" s="1"/>
  <c r="Q175" i="2"/>
  <c r="Q189" i="2" s="1"/>
  <c r="Q191" i="2" s="1"/>
  <c r="BL281" i="16" l="1"/>
  <c r="BO281" i="16"/>
  <c r="BP281" i="16"/>
  <c r="BN281" i="16"/>
  <c r="BM281" i="16"/>
  <c r="BI282" i="16"/>
  <c r="BJ281" i="16"/>
  <c r="BK281" i="16" s="1"/>
  <c r="BQ280" i="16"/>
  <c r="BR280" i="16"/>
  <c r="Q466" i="2"/>
  <c r="Q464" i="2"/>
  <c r="Q460" i="2"/>
  <c r="Q436" i="2"/>
  <c r="K23" i="1" s="1"/>
  <c r="B43" i="1"/>
  <c r="AG138" i="14"/>
  <c r="AH138" i="14"/>
  <c r="AC140" i="14"/>
  <c r="AE139" i="14"/>
  <c r="AD140" i="14"/>
  <c r="AF139" i="14"/>
  <c r="N15" i="6"/>
  <c r="O15" i="6" s="1"/>
  <c r="V16" i="6"/>
  <c r="AH16" i="6"/>
  <c r="AI14" i="6"/>
  <c r="W14" i="6"/>
  <c r="X14" i="6" s="1"/>
  <c r="K31" i="1"/>
  <c r="L31" i="1" s="1"/>
  <c r="K30" i="1"/>
  <c r="L30" i="1" s="1"/>
  <c r="Q345" i="2"/>
  <c r="U60" i="1"/>
  <c r="T60" i="1"/>
  <c r="M16" i="6"/>
  <c r="L16" i="6"/>
  <c r="I17" i="6"/>
  <c r="K17" i="6" s="1"/>
  <c r="G18" i="6"/>
  <c r="H18" i="6" s="1"/>
  <c r="J18" i="6" s="1"/>
  <c r="F19" i="6"/>
  <c r="AE14" i="1"/>
  <c r="AG14" i="1" s="1"/>
  <c r="AE13" i="1"/>
  <c r="AG13" i="1" s="1"/>
  <c r="L8" i="2"/>
  <c r="F6" i="5"/>
  <c r="H5" i="5"/>
  <c r="I5" i="5" s="1"/>
  <c r="AR8" i="14" s="1"/>
  <c r="J5" i="5"/>
  <c r="AS8" i="14" s="1"/>
  <c r="BR281" i="16" l="1"/>
  <c r="T6" i="19"/>
  <c r="S6" i="19"/>
  <c r="BQ281" i="16"/>
  <c r="BM282" i="16"/>
  <c r="BI283" i="16"/>
  <c r="BL282" i="16"/>
  <c r="BJ282" i="16"/>
  <c r="BK282" i="16" s="1"/>
  <c r="BP282" i="16"/>
  <c r="BO282" i="16"/>
  <c r="BN282" i="16"/>
  <c r="K24" i="1"/>
  <c r="L24" i="1" s="1"/>
  <c r="M24" i="1" s="1"/>
  <c r="Q361" i="2"/>
  <c r="Q359" i="2"/>
  <c r="Q355" i="2"/>
  <c r="Q357" i="2"/>
  <c r="AD141" i="14"/>
  <c r="AF140" i="14"/>
  <c r="AH139" i="14"/>
  <c r="AG139" i="14"/>
  <c r="AC141" i="14"/>
  <c r="AE140" i="14"/>
  <c r="AI15" i="6"/>
  <c r="W15" i="6"/>
  <c r="X15" i="6" s="1"/>
  <c r="V17" i="6"/>
  <c r="AH17" i="6"/>
  <c r="Q113" i="2"/>
  <c r="T61" i="1"/>
  <c r="M72" i="1" s="1"/>
  <c r="U61" i="1"/>
  <c r="M5" i="5"/>
  <c r="B5" i="9"/>
  <c r="N5" i="5"/>
  <c r="C5" i="9"/>
  <c r="N16" i="6"/>
  <c r="O16" i="6" s="1"/>
  <c r="M17" i="6"/>
  <c r="I18" i="6"/>
  <c r="K18" i="6" s="1"/>
  <c r="L17" i="6"/>
  <c r="G19" i="6"/>
  <c r="F20" i="6"/>
  <c r="Q57" i="2"/>
  <c r="F7" i="5"/>
  <c r="G6" i="5"/>
  <c r="J6" i="5" s="1"/>
  <c r="AS9" i="14" s="1"/>
  <c r="T7" i="19" l="1"/>
  <c r="S7" i="19"/>
  <c r="BM283" i="16"/>
  <c r="BP283" i="16"/>
  <c r="BL283" i="16"/>
  <c r="BI284" i="16"/>
  <c r="BO283" i="16"/>
  <c r="BJ283" i="16"/>
  <c r="BK283" i="16" s="1"/>
  <c r="BN283" i="16"/>
  <c r="BQ282" i="16"/>
  <c r="BR282" i="16"/>
  <c r="K21" i="1"/>
  <c r="L21" i="1" s="1"/>
  <c r="M21" i="1" s="1"/>
  <c r="L25" i="1"/>
  <c r="M25" i="1" s="1"/>
  <c r="L23" i="1"/>
  <c r="M23" i="1" s="1"/>
  <c r="AG140" i="14"/>
  <c r="AH140" i="14"/>
  <c r="AC142" i="14"/>
  <c r="AE141" i="14"/>
  <c r="AD142" i="14"/>
  <c r="AF141" i="14"/>
  <c r="V18" i="6"/>
  <c r="AH18" i="6"/>
  <c r="Y5" i="5"/>
  <c r="AK5" i="5"/>
  <c r="W16" i="6"/>
  <c r="X16" i="6" s="1"/>
  <c r="AI16" i="6"/>
  <c r="O5" i="5"/>
  <c r="P5" i="5"/>
  <c r="N6" i="5"/>
  <c r="C6" i="9"/>
  <c r="L18" i="6"/>
  <c r="N17" i="6"/>
  <c r="O17" i="6" s="1"/>
  <c r="I19" i="6"/>
  <c r="K19" i="6" s="1"/>
  <c r="H19" i="6"/>
  <c r="J19" i="6" s="1"/>
  <c r="G20" i="6"/>
  <c r="H20" i="6" s="1"/>
  <c r="J20" i="6" s="1"/>
  <c r="F21" i="6"/>
  <c r="M18" i="6"/>
  <c r="G7" i="5"/>
  <c r="J7" i="5" s="1"/>
  <c r="AS10" i="14" s="1"/>
  <c r="H6" i="5"/>
  <c r="I6" i="5" s="1"/>
  <c r="AR9" i="14" s="1"/>
  <c r="F8" i="5"/>
  <c r="BQ283" i="16" l="1"/>
  <c r="T8" i="19"/>
  <c r="S8" i="19"/>
  <c r="BL284" i="16"/>
  <c r="BP284" i="16"/>
  <c r="BI285" i="16"/>
  <c r="BM284" i="16"/>
  <c r="BJ284" i="16"/>
  <c r="BK284" i="16" s="1"/>
  <c r="BO284" i="16"/>
  <c r="BN284" i="16"/>
  <c r="BR283" i="16"/>
  <c r="AE142" i="14"/>
  <c r="AC143" i="14"/>
  <c r="AD143" i="14"/>
  <c r="AF142" i="14"/>
  <c r="AG141" i="14"/>
  <c r="AH141" i="14"/>
  <c r="V19" i="6"/>
  <c r="AH19" i="6"/>
  <c r="W17" i="6"/>
  <c r="X17" i="6" s="1"/>
  <c r="AI17" i="6"/>
  <c r="M6" i="5"/>
  <c r="P6" i="5" s="1"/>
  <c r="B6" i="9"/>
  <c r="D5" i="9" s="1"/>
  <c r="N7" i="5"/>
  <c r="C7" i="9"/>
  <c r="N18" i="6"/>
  <c r="O18" i="6" s="1"/>
  <c r="L19" i="6"/>
  <c r="I20" i="6"/>
  <c r="K20" i="6" s="1"/>
  <c r="M19" i="6"/>
  <c r="G21" i="6"/>
  <c r="I21" i="6" s="1"/>
  <c r="K21" i="6" s="1"/>
  <c r="F22" i="6"/>
  <c r="G8" i="5"/>
  <c r="J8" i="5" s="1"/>
  <c r="AS11" i="14" s="1"/>
  <c r="H7" i="5"/>
  <c r="I7" i="5" s="1"/>
  <c r="AR10" i="14" s="1"/>
  <c r="F9" i="5"/>
  <c r="BQ284" i="16" l="1"/>
  <c r="T9" i="19"/>
  <c r="S9" i="19"/>
  <c r="BR284" i="16"/>
  <c r="BN285" i="16"/>
  <c r="BJ285" i="16"/>
  <c r="BK285" i="16" s="1"/>
  <c r="BI286" i="16"/>
  <c r="BP285" i="16"/>
  <c r="BL285" i="16"/>
  <c r="BO285" i="16"/>
  <c r="BM285" i="16"/>
  <c r="AF143" i="14"/>
  <c r="AD144" i="14"/>
  <c r="AC144" i="14"/>
  <c r="AE143" i="14"/>
  <c r="AG142" i="14"/>
  <c r="AH142" i="14"/>
  <c r="W18" i="6"/>
  <c r="X18" i="6" s="1"/>
  <c r="AI18" i="6"/>
  <c r="L20" i="6"/>
  <c r="V20" i="6"/>
  <c r="AH20" i="6"/>
  <c r="AK6" i="5"/>
  <c r="Y6" i="5"/>
  <c r="O6" i="5"/>
  <c r="E5" i="9"/>
  <c r="M7" i="5"/>
  <c r="O7" i="5" s="1"/>
  <c r="B7" i="9"/>
  <c r="N8" i="5"/>
  <c r="C8" i="9"/>
  <c r="N19" i="6"/>
  <c r="O19" i="6" s="1"/>
  <c r="H21" i="6"/>
  <c r="G22" i="6"/>
  <c r="H22" i="6" s="1"/>
  <c r="J22" i="6" s="1"/>
  <c r="M20" i="6"/>
  <c r="F23" i="6"/>
  <c r="G9" i="5"/>
  <c r="J9" i="5" s="1"/>
  <c r="AS12" i="14" s="1"/>
  <c r="H8" i="5"/>
  <c r="I8" i="5" s="1"/>
  <c r="AR11" i="14" s="1"/>
  <c r="F10" i="5"/>
  <c r="BR285" i="16" l="1"/>
  <c r="S10" i="19"/>
  <c r="T10" i="19"/>
  <c r="BQ285" i="16"/>
  <c r="BN286" i="16"/>
  <c r="BP286" i="16"/>
  <c r="BJ286" i="16"/>
  <c r="BK286" i="16" s="1"/>
  <c r="BO286" i="16"/>
  <c r="BM286" i="16"/>
  <c r="BI287" i="16"/>
  <c r="BL286" i="16"/>
  <c r="J21" i="6"/>
  <c r="M21" i="6" s="1"/>
  <c r="AF144" i="14"/>
  <c r="AD145" i="14"/>
  <c r="AH143" i="14"/>
  <c r="AG143" i="14"/>
  <c r="AC145" i="14"/>
  <c r="AE144" i="14"/>
  <c r="Y7" i="5"/>
  <c r="AK7" i="5"/>
  <c r="N20" i="6"/>
  <c r="W20" i="6" s="1"/>
  <c r="X20" i="6" s="1"/>
  <c r="AI19" i="6"/>
  <c r="W19" i="6"/>
  <c r="X19" i="6" s="1"/>
  <c r="P7" i="5"/>
  <c r="M8" i="5"/>
  <c r="O8" i="5" s="1"/>
  <c r="B8" i="9"/>
  <c r="D7" i="9" s="1"/>
  <c r="D6" i="9"/>
  <c r="E6" i="9"/>
  <c r="N9" i="5"/>
  <c r="C9" i="9"/>
  <c r="H9" i="5"/>
  <c r="I9" i="5" s="1"/>
  <c r="AR12" i="14" s="1"/>
  <c r="I22" i="6"/>
  <c r="K22" i="6" s="1"/>
  <c r="G23" i="6"/>
  <c r="H23" i="6" s="1"/>
  <c r="J23" i="6" s="1"/>
  <c r="F24" i="6"/>
  <c r="G10" i="5"/>
  <c r="J10" i="5" s="1"/>
  <c r="AS13" i="14" s="1"/>
  <c r="F11" i="5"/>
  <c r="BR286" i="16" l="1"/>
  <c r="S11" i="19"/>
  <c r="T11" i="19"/>
  <c r="BQ286" i="16"/>
  <c r="BM287" i="16"/>
  <c r="BJ287" i="16"/>
  <c r="BK287" i="16" s="1"/>
  <c r="BO287" i="16"/>
  <c r="BL287" i="16"/>
  <c r="BI288" i="16"/>
  <c r="BN287" i="16"/>
  <c r="BP287" i="16"/>
  <c r="AH21" i="6"/>
  <c r="V21" i="6"/>
  <c r="L21" i="6"/>
  <c r="N21" i="6" s="1"/>
  <c r="AG144" i="14"/>
  <c r="AH144" i="14"/>
  <c r="AC146" i="14"/>
  <c r="AE145" i="14"/>
  <c r="AD146" i="14"/>
  <c r="AF145" i="14"/>
  <c r="M22" i="6"/>
  <c r="AH22" i="6"/>
  <c r="V22" i="6"/>
  <c r="AK8" i="5"/>
  <c r="O20" i="6"/>
  <c r="AI20" i="6"/>
  <c r="Y8" i="5"/>
  <c r="B9" i="9"/>
  <c r="E8" i="9" s="1"/>
  <c r="P8" i="5"/>
  <c r="E7" i="9"/>
  <c r="M9" i="5"/>
  <c r="O9" i="5" s="1"/>
  <c r="N10" i="5"/>
  <c r="C10" i="9"/>
  <c r="L22" i="6"/>
  <c r="H10" i="5"/>
  <c r="I10" i="5" s="1"/>
  <c r="AR13" i="14" s="1"/>
  <c r="I23" i="6"/>
  <c r="K23" i="6" s="1"/>
  <c r="G24" i="6"/>
  <c r="H24" i="6" s="1"/>
  <c r="J24" i="6" s="1"/>
  <c r="F25" i="6"/>
  <c r="F12" i="5"/>
  <c r="G11" i="5"/>
  <c r="J11" i="5" s="1"/>
  <c r="AS14" i="14" s="1"/>
  <c r="T12" i="19" l="1"/>
  <c r="S12" i="19"/>
  <c r="BQ287" i="16"/>
  <c r="BM288" i="16"/>
  <c r="BL288" i="16"/>
  <c r="BI289" i="16"/>
  <c r="BO288" i="16"/>
  <c r="BN288" i="16"/>
  <c r="BP288" i="16"/>
  <c r="BJ288" i="16"/>
  <c r="BK288" i="16" s="1"/>
  <c r="BR287" i="16"/>
  <c r="W21" i="6"/>
  <c r="X21" i="6" s="1"/>
  <c r="O21" i="6"/>
  <c r="AI21" i="6"/>
  <c r="AG145" i="14"/>
  <c r="AH145" i="14"/>
  <c r="AD147" i="14"/>
  <c r="AF146" i="14"/>
  <c r="AE146" i="14"/>
  <c r="AC147" i="14"/>
  <c r="Y9" i="5"/>
  <c r="AK9" i="5"/>
  <c r="N22" i="6"/>
  <c r="O22" i="6" s="1"/>
  <c r="V23" i="6"/>
  <c r="AH23" i="6"/>
  <c r="D8" i="9"/>
  <c r="P9" i="5"/>
  <c r="M23" i="6"/>
  <c r="M10" i="5"/>
  <c r="O10" i="5" s="1"/>
  <c r="B10" i="9"/>
  <c r="N11" i="5"/>
  <c r="C11" i="9"/>
  <c r="I24" i="6"/>
  <c r="K24" i="6" s="1"/>
  <c r="G25" i="6"/>
  <c r="I25" i="6" s="1"/>
  <c r="K25" i="6" s="1"/>
  <c r="F26" i="6"/>
  <c r="L23" i="6"/>
  <c r="G12" i="5"/>
  <c r="J12" i="5" s="1"/>
  <c r="AS15" i="14" s="1"/>
  <c r="F13" i="5"/>
  <c r="H11" i="5"/>
  <c r="I11" i="5" s="1"/>
  <c r="AR14" i="14" s="1"/>
  <c r="T13" i="19" l="1"/>
  <c r="S13" i="19"/>
  <c r="BQ288" i="16"/>
  <c r="BN289" i="16"/>
  <c r="BO289" i="16"/>
  <c r="BJ289" i="16"/>
  <c r="BK289" i="16" s="1"/>
  <c r="BL289" i="16"/>
  <c r="BM289" i="16"/>
  <c r="BP289" i="16"/>
  <c r="BI290" i="16"/>
  <c r="BR288" i="16"/>
  <c r="AI22" i="6"/>
  <c r="AG146" i="14"/>
  <c r="AH146" i="14"/>
  <c r="AC148" i="14"/>
  <c r="AE147" i="14"/>
  <c r="AD148" i="14"/>
  <c r="AF147" i="14"/>
  <c r="W22" i="6"/>
  <c r="X22" i="6" s="1"/>
  <c r="M24" i="6"/>
  <c r="AH24" i="6"/>
  <c r="V24" i="6"/>
  <c r="AK10" i="5"/>
  <c r="Y10" i="5"/>
  <c r="N23" i="6"/>
  <c r="O23" i="6" s="1"/>
  <c r="B11" i="9"/>
  <c r="D10" i="9" s="1"/>
  <c r="P10" i="5"/>
  <c r="D9" i="9"/>
  <c r="E9" i="9"/>
  <c r="N12" i="5"/>
  <c r="C12" i="9"/>
  <c r="L24" i="6"/>
  <c r="H25" i="6"/>
  <c r="J25" i="6" s="1"/>
  <c r="G26" i="6"/>
  <c r="H26" i="6" s="1"/>
  <c r="J26" i="6" s="1"/>
  <c r="F27" i="6"/>
  <c r="F14" i="5"/>
  <c r="G13" i="5"/>
  <c r="J13" i="5" s="1"/>
  <c r="AS16" i="14" s="1"/>
  <c r="M11" i="5"/>
  <c r="Y11" i="5" s="1"/>
  <c r="H12" i="5"/>
  <c r="I12" i="5" s="1"/>
  <c r="AR15" i="14" s="1"/>
  <c r="BR289" i="16" l="1"/>
  <c r="T14" i="19"/>
  <c r="S14" i="19"/>
  <c r="BP290" i="16"/>
  <c r="BM290" i="16"/>
  <c r="BN290" i="16"/>
  <c r="BI291" i="16"/>
  <c r="BO290" i="16"/>
  <c r="BJ290" i="16"/>
  <c r="BK290" i="16" s="1"/>
  <c r="BL290" i="16"/>
  <c r="BQ289" i="16"/>
  <c r="W23" i="6"/>
  <c r="X23" i="6" s="1"/>
  <c r="N24" i="6"/>
  <c r="O24" i="6" s="1"/>
  <c r="AH147" i="14"/>
  <c r="AG147" i="14"/>
  <c r="AD149" i="14"/>
  <c r="AF148" i="14"/>
  <c r="AE148" i="14"/>
  <c r="AC149" i="14"/>
  <c r="AI23" i="6"/>
  <c r="AK11" i="5"/>
  <c r="V25" i="6"/>
  <c r="AH25" i="6"/>
  <c r="E10" i="9"/>
  <c r="B12" i="9"/>
  <c r="D11" i="9" s="1"/>
  <c r="N13" i="5"/>
  <c r="C13" i="9"/>
  <c r="N72" i="1"/>
  <c r="L25" i="6"/>
  <c r="I26" i="6"/>
  <c r="K26" i="6" s="1"/>
  <c r="G27" i="6"/>
  <c r="H27" i="6" s="1"/>
  <c r="J27" i="6" s="1"/>
  <c r="F28" i="6"/>
  <c r="M25" i="6"/>
  <c r="G14" i="5"/>
  <c r="J14" i="5" s="1"/>
  <c r="AS17" i="14" s="1"/>
  <c r="P11" i="5"/>
  <c r="O11" i="5"/>
  <c r="F15" i="5"/>
  <c r="M12" i="5"/>
  <c r="Y12" i="5" s="1"/>
  <c r="H13" i="5"/>
  <c r="I13" i="5" s="1"/>
  <c r="AR16" i="14" s="1"/>
  <c r="BQ290" i="16" l="1"/>
  <c r="S15" i="19"/>
  <c r="T15" i="19"/>
  <c r="BL291" i="16"/>
  <c r="BO291" i="16"/>
  <c r="BN291" i="16"/>
  <c r="BJ291" i="16"/>
  <c r="BK291" i="16" s="1"/>
  <c r="BM291" i="16"/>
  <c r="BP291" i="16"/>
  <c r="BI292" i="16"/>
  <c r="BR290" i="16"/>
  <c r="AI24" i="6"/>
  <c r="W24" i="6"/>
  <c r="X24" i="6" s="1"/>
  <c r="AE149" i="14"/>
  <c r="AC150" i="14"/>
  <c r="AD150" i="14"/>
  <c r="AF149" i="14"/>
  <c r="AG148" i="14"/>
  <c r="AH148" i="14"/>
  <c r="AK12" i="5"/>
  <c r="L26" i="6"/>
  <c r="AH26" i="6"/>
  <c r="V26" i="6"/>
  <c r="E11" i="9"/>
  <c r="M13" i="5"/>
  <c r="P13" i="5" s="1"/>
  <c r="B13" i="9"/>
  <c r="N14" i="5"/>
  <c r="C14" i="9"/>
  <c r="N25" i="6"/>
  <c r="O25" i="6" s="1"/>
  <c r="I27" i="6"/>
  <c r="K27" i="6" s="1"/>
  <c r="G28" i="6"/>
  <c r="H28" i="6" s="1"/>
  <c r="J28" i="6" s="1"/>
  <c r="F29" i="6"/>
  <c r="M26" i="6"/>
  <c r="G15" i="5"/>
  <c r="J15" i="5" s="1"/>
  <c r="AS18" i="14" s="1"/>
  <c r="H14" i="5"/>
  <c r="I14" i="5" s="1"/>
  <c r="AR17" i="14" s="1"/>
  <c r="O12" i="5"/>
  <c r="P12" i="5"/>
  <c r="F16" i="5"/>
  <c r="BR291" i="16" l="1"/>
  <c r="T16" i="19"/>
  <c r="S16" i="19"/>
  <c r="BN292" i="16"/>
  <c r="BO292" i="16"/>
  <c r="BP292" i="16"/>
  <c r="BJ292" i="16"/>
  <c r="BK292" i="16" s="1"/>
  <c r="BI293" i="16"/>
  <c r="BM292" i="16"/>
  <c r="BL292" i="16"/>
  <c r="BQ291" i="16"/>
  <c r="AC151" i="14"/>
  <c r="AE150" i="14"/>
  <c r="AD151" i="14"/>
  <c r="AF150" i="14"/>
  <c r="AG149" i="14"/>
  <c r="AH149" i="14"/>
  <c r="AI25" i="6"/>
  <c r="N26" i="6"/>
  <c r="AI26" i="6" s="1"/>
  <c r="L27" i="6"/>
  <c r="V27" i="6"/>
  <c r="AH27" i="6"/>
  <c r="AK13" i="5"/>
  <c r="Y13" i="5"/>
  <c r="W25" i="6"/>
  <c r="X25" i="6" s="1"/>
  <c r="O13" i="5"/>
  <c r="M14" i="5"/>
  <c r="P14" i="5" s="1"/>
  <c r="B14" i="9"/>
  <c r="D12" i="9"/>
  <c r="E12" i="9"/>
  <c r="N15" i="5"/>
  <c r="C15" i="9"/>
  <c r="M27" i="6"/>
  <c r="I28" i="6"/>
  <c r="K28" i="6" s="1"/>
  <c r="G29" i="6"/>
  <c r="I29" i="6" s="1"/>
  <c r="K29" i="6" s="1"/>
  <c r="F30" i="6"/>
  <c r="G16" i="5"/>
  <c r="J16" i="5" s="1"/>
  <c r="AS19" i="14" s="1"/>
  <c r="H15" i="5"/>
  <c r="I15" i="5" s="1"/>
  <c r="AR18" i="14" s="1"/>
  <c r="F17" i="5"/>
  <c r="BR292" i="16" l="1"/>
  <c r="T17" i="19"/>
  <c r="S17" i="19"/>
  <c r="BJ293" i="16"/>
  <c r="BK293" i="16" s="1"/>
  <c r="BP293" i="16"/>
  <c r="BM293" i="16"/>
  <c r="BL293" i="16"/>
  <c r="BI294" i="16"/>
  <c r="BO293" i="16"/>
  <c r="BN293" i="16"/>
  <c r="BQ292" i="16"/>
  <c r="AG150" i="14"/>
  <c r="AH150" i="14"/>
  <c r="AF151" i="14"/>
  <c r="AD152" i="14"/>
  <c r="AE151" i="14"/>
  <c r="AC152" i="14"/>
  <c r="W26" i="6"/>
  <c r="X26" i="6" s="1"/>
  <c r="O26" i="6"/>
  <c r="N27" i="6"/>
  <c r="W27" i="6" s="1"/>
  <c r="X27" i="6" s="1"/>
  <c r="AH28" i="6"/>
  <c r="V28" i="6"/>
  <c r="AK14" i="5"/>
  <c r="Y14" i="5"/>
  <c r="W8" i="2"/>
  <c r="O14" i="5"/>
  <c r="M28" i="6"/>
  <c r="D13" i="9"/>
  <c r="E13" i="9"/>
  <c r="M15" i="5"/>
  <c r="O15" i="5" s="1"/>
  <c r="B15" i="9"/>
  <c r="D14" i="9" s="1"/>
  <c r="N16" i="5"/>
  <c r="C16" i="9"/>
  <c r="H29" i="6"/>
  <c r="G30" i="6"/>
  <c r="H30" i="6" s="1"/>
  <c r="J30" i="6" s="1"/>
  <c r="F31" i="6"/>
  <c r="L28" i="6"/>
  <c r="G17" i="5"/>
  <c r="J17" i="5" s="1"/>
  <c r="AS20" i="14" s="1"/>
  <c r="H16" i="5"/>
  <c r="I16" i="5" s="1"/>
  <c r="AR19" i="14" s="1"/>
  <c r="F18" i="5"/>
  <c r="BQ293" i="16" l="1"/>
  <c r="T18" i="19"/>
  <c r="S18" i="19"/>
  <c r="BL294" i="16"/>
  <c r="BN294" i="16"/>
  <c r="BO294" i="16"/>
  <c r="BJ294" i="16"/>
  <c r="BK294" i="16" s="1"/>
  <c r="BI295" i="16"/>
  <c r="BP294" i="16"/>
  <c r="BM294" i="16"/>
  <c r="BR293" i="16"/>
  <c r="J29" i="6"/>
  <c r="M29" i="6" s="1"/>
  <c r="O27" i="6"/>
  <c r="AC153" i="14"/>
  <c r="AE152" i="14"/>
  <c r="AD153" i="14"/>
  <c r="AF152" i="14"/>
  <c r="AG151" i="14"/>
  <c r="AH151" i="14"/>
  <c r="AI27" i="6"/>
  <c r="Y15" i="5"/>
  <c r="AK15" i="5"/>
  <c r="P15" i="5"/>
  <c r="N28" i="6"/>
  <c r="O28" i="6" s="1"/>
  <c r="E14" i="9"/>
  <c r="M16" i="5"/>
  <c r="O16" i="5" s="1"/>
  <c r="B16" i="9"/>
  <c r="E15" i="9" s="1"/>
  <c r="N17" i="5"/>
  <c r="C17" i="9"/>
  <c r="W7" i="2"/>
  <c r="H17" i="5"/>
  <c r="I17" i="5" s="1"/>
  <c r="AR20" i="14" s="1"/>
  <c r="I30" i="6"/>
  <c r="K30" i="6" s="1"/>
  <c r="G31" i="6"/>
  <c r="I31" i="6" s="1"/>
  <c r="K31" i="6" s="1"/>
  <c r="F32" i="6"/>
  <c r="G18" i="5"/>
  <c r="J18" i="5" s="1"/>
  <c r="AS21" i="14" s="1"/>
  <c r="F19" i="5"/>
  <c r="BR294" i="16" l="1"/>
  <c r="T19" i="19"/>
  <c r="S19" i="19"/>
  <c r="BO295" i="16"/>
  <c r="BP295" i="16"/>
  <c r="BN295" i="16"/>
  <c r="BL295" i="16"/>
  <c r="BM295" i="16"/>
  <c r="BI296" i="16"/>
  <c r="BJ295" i="16"/>
  <c r="BK295" i="16" s="1"/>
  <c r="BQ294" i="16"/>
  <c r="AH29" i="6"/>
  <c r="L29" i="6"/>
  <c r="N29" i="6" s="1"/>
  <c r="O29" i="6" s="1"/>
  <c r="V29" i="6"/>
  <c r="AD154" i="14"/>
  <c r="AF153" i="14"/>
  <c r="AH152" i="14"/>
  <c r="AG152" i="14"/>
  <c r="AE153" i="14"/>
  <c r="AC154" i="14"/>
  <c r="AI28" i="6"/>
  <c r="L30" i="6"/>
  <c r="AH30" i="6"/>
  <c r="V30" i="6"/>
  <c r="W28" i="6"/>
  <c r="X28" i="6" s="1"/>
  <c r="Y16" i="5"/>
  <c r="AK16" i="5"/>
  <c r="P16" i="5"/>
  <c r="D15" i="9"/>
  <c r="M17" i="5"/>
  <c r="O17" i="5" s="1"/>
  <c r="B17" i="9"/>
  <c r="E16" i="9" s="1"/>
  <c r="N18" i="5"/>
  <c r="C18" i="9"/>
  <c r="M30" i="6"/>
  <c r="H31" i="6"/>
  <c r="J31" i="6" s="1"/>
  <c r="G32" i="6"/>
  <c r="H32" i="6" s="1"/>
  <c r="J32" i="6" s="1"/>
  <c r="F33" i="6"/>
  <c r="H18" i="5"/>
  <c r="I18" i="5" s="1"/>
  <c r="AR21" i="14" s="1"/>
  <c r="G19" i="5"/>
  <c r="J19" i="5" s="1"/>
  <c r="AS22" i="14" s="1"/>
  <c r="F20" i="5"/>
  <c r="BR295" i="16" l="1"/>
  <c r="T20" i="19"/>
  <c r="S20" i="19"/>
  <c r="BQ295" i="16"/>
  <c r="BI297" i="16"/>
  <c r="BN296" i="16"/>
  <c r="BM296" i="16"/>
  <c r="BJ296" i="16"/>
  <c r="BK296" i="16" s="1"/>
  <c r="BL296" i="16"/>
  <c r="BO296" i="16"/>
  <c r="BP296" i="16"/>
  <c r="W29" i="6"/>
  <c r="X29" i="6" s="1"/>
  <c r="AI29" i="6"/>
  <c r="N30" i="6"/>
  <c r="W30" i="6" s="1"/>
  <c r="X30" i="6" s="1"/>
  <c r="AH153" i="14"/>
  <c r="AG153" i="14"/>
  <c r="AE154" i="14"/>
  <c r="AC155" i="14"/>
  <c r="AD155" i="14"/>
  <c r="AF154" i="14"/>
  <c r="Y17" i="5"/>
  <c r="AK17" i="5"/>
  <c r="V31" i="6"/>
  <c r="AH31" i="6"/>
  <c r="D16" i="9"/>
  <c r="P17" i="5"/>
  <c r="M18" i="5"/>
  <c r="O18" i="5" s="1"/>
  <c r="B18" i="9"/>
  <c r="E17" i="9" s="1"/>
  <c r="N19" i="5"/>
  <c r="C19" i="9"/>
  <c r="L31" i="6"/>
  <c r="H19" i="5"/>
  <c r="I19" i="5" s="1"/>
  <c r="AR22" i="14" s="1"/>
  <c r="I32" i="6"/>
  <c r="K32" i="6" s="1"/>
  <c r="G33" i="6"/>
  <c r="H33" i="6" s="1"/>
  <c r="J33" i="6" s="1"/>
  <c r="F34" i="6"/>
  <c r="M31" i="6"/>
  <c r="G20" i="5"/>
  <c r="J20" i="5" s="1"/>
  <c r="AS23" i="14" s="1"/>
  <c r="F21" i="5"/>
  <c r="T21" i="19" l="1"/>
  <c r="S21" i="19"/>
  <c r="BR296" i="16"/>
  <c r="BQ296" i="16"/>
  <c r="BI298" i="16"/>
  <c r="BN297" i="16"/>
  <c r="BO297" i="16"/>
  <c r="BJ297" i="16"/>
  <c r="BK297" i="16" s="1"/>
  <c r="BL297" i="16"/>
  <c r="BM297" i="16"/>
  <c r="BP297" i="16"/>
  <c r="O30" i="6"/>
  <c r="AI30" i="6"/>
  <c r="AD156" i="14"/>
  <c r="AF155" i="14"/>
  <c r="AC156" i="14"/>
  <c r="AE155" i="14"/>
  <c r="AH154" i="14"/>
  <c r="AG154" i="14"/>
  <c r="M32" i="6"/>
  <c r="AH32" i="6"/>
  <c r="V32" i="6"/>
  <c r="AK18" i="5"/>
  <c r="Y18" i="5"/>
  <c r="P18" i="5"/>
  <c r="D17" i="9"/>
  <c r="M19" i="5"/>
  <c r="O19" i="5" s="1"/>
  <c r="B19" i="9"/>
  <c r="E18" i="9" s="1"/>
  <c r="N20" i="5"/>
  <c r="C20" i="9"/>
  <c r="N31" i="6"/>
  <c r="O31" i="6" s="1"/>
  <c r="L32" i="6"/>
  <c r="I33" i="6"/>
  <c r="K33" i="6" s="1"/>
  <c r="G34" i="6"/>
  <c r="H34" i="6" s="1"/>
  <c r="J34" i="6" s="1"/>
  <c r="F35" i="6"/>
  <c r="H20" i="5"/>
  <c r="I20" i="5" s="1"/>
  <c r="AR23" i="14" s="1"/>
  <c r="G21" i="5"/>
  <c r="J21" i="5" s="1"/>
  <c r="AS24" i="14" s="1"/>
  <c r="F22" i="5"/>
  <c r="BR297" i="16" l="1"/>
  <c r="S22" i="19"/>
  <c r="T22" i="19"/>
  <c r="BQ297" i="16"/>
  <c r="BL298" i="16"/>
  <c r="BP298" i="16"/>
  <c r="BJ298" i="16"/>
  <c r="BK298" i="16" s="1"/>
  <c r="BN298" i="16"/>
  <c r="BM298" i="16"/>
  <c r="BO298" i="16"/>
  <c r="BI299" i="16"/>
  <c r="AG155" i="14"/>
  <c r="AH155" i="14"/>
  <c r="AC157" i="14"/>
  <c r="AE156" i="14"/>
  <c r="AF156" i="14"/>
  <c r="AD157" i="14"/>
  <c r="Y19" i="5"/>
  <c r="N32" i="6"/>
  <c r="O32" i="6" s="1"/>
  <c r="W31" i="6"/>
  <c r="X31" i="6" s="1"/>
  <c r="AI31" i="6"/>
  <c r="M33" i="6"/>
  <c r="V33" i="6"/>
  <c r="AH33" i="6"/>
  <c r="AK19" i="5"/>
  <c r="P19" i="5"/>
  <c r="D18" i="9"/>
  <c r="M20" i="5"/>
  <c r="O20" i="5" s="1"/>
  <c r="B20" i="9"/>
  <c r="E19" i="9" s="1"/>
  <c r="N21" i="5"/>
  <c r="C21" i="9"/>
  <c r="L33" i="6"/>
  <c r="H21" i="5"/>
  <c r="I21" i="5" s="1"/>
  <c r="AR24" i="14" s="1"/>
  <c r="I34" i="6"/>
  <c r="K34" i="6" s="1"/>
  <c r="G35" i="6"/>
  <c r="H35" i="6" s="1"/>
  <c r="J35" i="6" s="1"/>
  <c r="F36" i="6"/>
  <c r="G22" i="5"/>
  <c r="J22" i="5" s="1"/>
  <c r="AS25" i="14" s="1"/>
  <c r="F23" i="5"/>
  <c r="BQ298" i="16" l="1"/>
  <c r="S23" i="19"/>
  <c r="T23" i="19"/>
  <c r="BR298" i="16"/>
  <c r="BN299" i="16"/>
  <c r="BP299" i="16"/>
  <c r="BO299" i="16"/>
  <c r="BJ299" i="16"/>
  <c r="BK299" i="16" s="1"/>
  <c r="BI300" i="16"/>
  <c r="BL299" i="16"/>
  <c r="BM299" i="16"/>
  <c r="AH156" i="14"/>
  <c r="AG156" i="14"/>
  <c r="AC158" i="14"/>
  <c r="AE157" i="14"/>
  <c r="AD158" i="14"/>
  <c r="AF157" i="14"/>
  <c r="AI32" i="6"/>
  <c r="W32" i="6"/>
  <c r="X32" i="6" s="1"/>
  <c r="AK20" i="5"/>
  <c r="V34" i="6"/>
  <c r="AH34" i="6"/>
  <c r="Y20" i="5"/>
  <c r="N33" i="6"/>
  <c r="O33" i="6" s="1"/>
  <c r="D19" i="9"/>
  <c r="M34" i="6"/>
  <c r="P20" i="5"/>
  <c r="M21" i="5"/>
  <c r="Y21" i="5" s="1"/>
  <c r="B21" i="9"/>
  <c r="E20" i="9" s="1"/>
  <c r="N22" i="5"/>
  <c r="C22" i="9"/>
  <c r="I35" i="6"/>
  <c r="K35" i="6" s="1"/>
  <c r="H22" i="5"/>
  <c r="I22" i="5" s="1"/>
  <c r="AR25" i="14" s="1"/>
  <c r="G36" i="6"/>
  <c r="H36" i="6" s="1"/>
  <c r="J36" i="6" s="1"/>
  <c r="L34" i="6"/>
  <c r="F37" i="6"/>
  <c r="G23" i="5"/>
  <c r="J23" i="5" s="1"/>
  <c r="AS26" i="14" s="1"/>
  <c r="F24" i="5"/>
  <c r="BR299" i="16" l="1"/>
  <c r="T24" i="19"/>
  <c r="S24" i="19"/>
  <c r="BQ299" i="16"/>
  <c r="BN300" i="16"/>
  <c r="BM300" i="16"/>
  <c r="BP300" i="16"/>
  <c r="BJ300" i="16"/>
  <c r="BK300" i="16" s="1"/>
  <c r="BI301" i="16"/>
  <c r="BO300" i="16"/>
  <c r="BL300" i="16"/>
  <c r="AG157" i="14"/>
  <c r="AH157" i="14"/>
  <c r="AD159" i="14"/>
  <c r="AF158" i="14"/>
  <c r="AC159" i="14"/>
  <c r="AE158" i="14"/>
  <c r="AI33" i="6"/>
  <c r="N34" i="6"/>
  <c r="O34" i="6" s="1"/>
  <c r="AK21" i="5"/>
  <c r="V35" i="6"/>
  <c r="AH35" i="6"/>
  <c r="W33" i="6"/>
  <c r="X33" i="6" s="1"/>
  <c r="O21" i="5"/>
  <c r="P21" i="5"/>
  <c r="D20" i="9"/>
  <c r="M22" i="5"/>
  <c r="AK22" i="5" s="1"/>
  <c r="B22" i="9"/>
  <c r="E21" i="9" s="1"/>
  <c r="N23" i="5"/>
  <c r="C23" i="9"/>
  <c r="M35" i="6"/>
  <c r="H23" i="5"/>
  <c r="I23" i="5" s="1"/>
  <c r="AR26" i="14" s="1"/>
  <c r="I36" i="6"/>
  <c r="K36" i="6" s="1"/>
  <c r="G37" i="6"/>
  <c r="I37" i="6" s="1"/>
  <c r="K37" i="6" s="1"/>
  <c r="F38" i="6"/>
  <c r="L35" i="6"/>
  <c r="G24" i="5"/>
  <c r="J24" i="5" s="1"/>
  <c r="AS27" i="14" s="1"/>
  <c r="F25" i="5"/>
  <c r="BQ300" i="16" l="1"/>
  <c r="T25" i="19"/>
  <c r="S25" i="19"/>
  <c r="BR300" i="16"/>
  <c r="BN301" i="16"/>
  <c r="BO301" i="16"/>
  <c r="BJ301" i="16"/>
  <c r="BK301" i="16" s="1"/>
  <c r="BI302" i="16"/>
  <c r="BP301" i="16"/>
  <c r="BM301" i="16"/>
  <c r="BL301" i="16"/>
  <c r="W34" i="6"/>
  <c r="X34" i="6" s="1"/>
  <c r="AE159" i="14"/>
  <c r="AC160" i="14"/>
  <c r="AH158" i="14"/>
  <c r="AG158" i="14"/>
  <c r="AF159" i="14"/>
  <c r="AD160" i="14"/>
  <c r="AI34" i="6"/>
  <c r="Y22" i="5"/>
  <c r="V36" i="6"/>
  <c r="AH36" i="6"/>
  <c r="O22" i="5"/>
  <c r="P22" i="5"/>
  <c r="D21" i="9"/>
  <c r="M36" i="6"/>
  <c r="M23" i="5"/>
  <c r="P23" i="5" s="1"/>
  <c r="B23" i="9"/>
  <c r="N24" i="5"/>
  <c r="C24" i="9"/>
  <c r="N35" i="6"/>
  <c r="O35" i="6" s="1"/>
  <c r="H24" i="5"/>
  <c r="I24" i="5" s="1"/>
  <c r="AR27" i="14" s="1"/>
  <c r="H37" i="6"/>
  <c r="G38" i="6"/>
  <c r="H38" i="6" s="1"/>
  <c r="J38" i="6" s="1"/>
  <c r="F39" i="6"/>
  <c r="L36" i="6"/>
  <c r="G25" i="5"/>
  <c r="J25" i="5" s="1"/>
  <c r="AS28" i="14" s="1"/>
  <c r="F26" i="5"/>
  <c r="BR301" i="16" l="1"/>
  <c r="S26" i="19"/>
  <c r="T26" i="19"/>
  <c r="BN302" i="16"/>
  <c r="BM302" i="16"/>
  <c r="BP302" i="16"/>
  <c r="BL302" i="16"/>
  <c r="BJ302" i="16"/>
  <c r="BK302" i="16" s="1"/>
  <c r="BI303" i="16"/>
  <c r="BO302" i="16"/>
  <c r="BQ301" i="16"/>
  <c r="J37" i="6"/>
  <c r="AH37" i="6" s="1"/>
  <c r="AD161" i="14"/>
  <c r="AF160" i="14"/>
  <c r="AC161" i="14"/>
  <c r="AE160" i="14"/>
  <c r="AG159" i="14"/>
  <c r="AH159" i="14"/>
  <c r="AI35" i="6"/>
  <c r="Y23" i="5"/>
  <c r="AK23" i="5"/>
  <c r="W35" i="6"/>
  <c r="X35" i="6" s="1"/>
  <c r="O23" i="5"/>
  <c r="N36" i="6"/>
  <c r="O36" i="6" s="1"/>
  <c r="M24" i="5"/>
  <c r="Y24" i="5" s="1"/>
  <c r="B24" i="9"/>
  <c r="D22" i="9"/>
  <c r="E22" i="9"/>
  <c r="N25" i="5"/>
  <c r="C25" i="9"/>
  <c r="H25" i="5"/>
  <c r="I25" i="5" s="1"/>
  <c r="AR28" i="14" s="1"/>
  <c r="I38" i="6"/>
  <c r="K38" i="6" s="1"/>
  <c r="G39" i="6"/>
  <c r="I39" i="6" s="1"/>
  <c r="K39" i="6" s="1"/>
  <c r="F40" i="6"/>
  <c r="G26" i="5"/>
  <c r="J26" i="5" s="1"/>
  <c r="AS29" i="14" s="1"/>
  <c r="F27" i="5"/>
  <c r="M37" i="6" l="1"/>
  <c r="BQ302" i="16"/>
  <c r="BR302" i="16"/>
  <c r="T27" i="19"/>
  <c r="S27" i="19"/>
  <c r="BL303" i="16"/>
  <c r="BI304" i="16"/>
  <c r="BP303" i="16"/>
  <c r="BO303" i="16"/>
  <c r="BN303" i="16"/>
  <c r="BM303" i="16"/>
  <c r="BJ303" i="16"/>
  <c r="BK303" i="16" s="1"/>
  <c r="V37" i="6"/>
  <c r="L37" i="6"/>
  <c r="N37" i="6" s="1"/>
  <c r="O37" i="6" s="1"/>
  <c r="AG160" i="14"/>
  <c r="AH160" i="14"/>
  <c r="AE161" i="14"/>
  <c r="AC162" i="14"/>
  <c r="AF161" i="14"/>
  <c r="AD162" i="14"/>
  <c r="M38" i="6"/>
  <c r="V38" i="6"/>
  <c r="AH38" i="6"/>
  <c r="AK24" i="5"/>
  <c r="AI36" i="6"/>
  <c r="W36" i="6"/>
  <c r="X36" i="6" s="1"/>
  <c r="O24" i="5"/>
  <c r="P24" i="5"/>
  <c r="M25" i="5"/>
  <c r="AK25" i="5" s="1"/>
  <c r="B25" i="9"/>
  <c r="E24" i="9" s="1"/>
  <c r="D23" i="9"/>
  <c r="E23" i="9"/>
  <c r="N26" i="5"/>
  <c r="C26" i="9"/>
  <c r="L38" i="6"/>
  <c r="H39" i="6"/>
  <c r="J39" i="6" s="1"/>
  <c r="G40" i="6"/>
  <c r="H40" i="6" s="1"/>
  <c r="J40" i="6" s="1"/>
  <c r="F41" i="6"/>
  <c r="H26" i="5"/>
  <c r="I26" i="5" s="1"/>
  <c r="AR29" i="14" s="1"/>
  <c r="G27" i="5"/>
  <c r="F28" i="5"/>
  <c r="BQ303" i="16" l="1"/>
  <c r="T28" i="19"/>
  <c r="S28" i="19"/>
  <c r="BR303" i="16"/>
  <c r="BJ304" i="16"/>
  <c r="BK304" i="16" s="1"/>
  <c r="BO304" i="16"/>
  <c r="BI305" i="16"/>
  <c r="BM304" i="16"/>
  <c r="BP304" i="16"/>
  <c r="BN304" i="16"/>
  <c r="BL304" i="16"/>
  <c r="W37" i="6"/>
  <c r="X37" i="6" s="1"/>
  <c r="AI37" i="6"/>
  <c r="N38" i="6"/>
  <c r="O38" i="6" s="1"/>
  <c r="AD163" i="14"/>
  <c r="AF162" i="14"/>
  <c r="AC163" i="14"/>
  <c r="AE162" i="14"/>
  <c r="AH161" i="14"/>
  <c r="AG161" i="14"/>
  <c r="H27" i="5"/>
  <c r="I27" i="5" s="1"/>
  <c r="AR30" i="14" s="1"/>
  <c r="V39" i="6"/>
  <c r="AH39" i="6"/>
  <c r="Y25" i="5"/>
  <c r="O25" i="5"/>
  <c r="P25" i="5"/>
  <c r="D24" i="9"/>
  <c r="M26" i="5"/>
  <c r="O26" i="5" s="1"/>
  <c r="B26" i="9"/>
  <c r="E25" i="9" s="1"/>
  <c r="L39" i="6"/>
  <c r="J27" i="5"/>
  <c r="AS30" i="14" s="1"/>
  <c r="I40" i="6"/>
  <c r="K40" i="6" s="1"/>
  <c r="G41" i="6"/>
  <c r="H41" i="6" s="1"/>
  <c r="J41" i="6" s="1"/>
  <c r="F42" i="6"/>
  <c r="M39" i="6"/>
  <c r="G28" i="5"/>
  <c r="J28" i="5" s="1"/>
  <c r="AS31" i="14" s="1"/>
  <c r="F29" i="5"/>
  <c r="T29" i="19" l="1"/>
  <c r="S29" i="19"/>
  <c r="BR304" i="16"/>
  <c r="BL305" i="16"/>
  <c r="BO305" i="16"/>
  <c r="BI306" i="16"/>
  <c r="BP305" i="16"/>
  <c r="BJ305" i="16"/>
  <c r="BK305" i="16" s="1"/>
  <c r="BM305" i="16"/>
  <c r="BN305" i="16"/>
  <c r="BQ304" i="16"/>
  <c r="AI38" i="6"/>
  <c r="W38" i="6"/>
  <c r="X38" i="6" s="1"/>
  <c r="B27" i="9"/>
  <c r="M27" i="5"/>
  <c r="AE163" i="14"/>
  <c r="AC164" i="14"/>
  <c r="AH162" i="14"/>
  <c r="AG162" i="14"/>
  <c r="AF163" i="14"/>
  <c r="AD164" i="14"/>
  <c r="Y26" i="5"/>
  <c r="V40" i="6"/>
  <c r="AH40" i="6"/>
  <c r="AK26" i="5"/>
  <c r="P26" i="5"/>
  <c r="D25" i="9"/>
  <c r="N28" i="5"/>
  <c r="C28" i="9"/>
  <c r="N27" i="5"/>
  <c r="C27" i="9"/>
  <c r="N39" i="6"/>
  <c r="O39" i="6" s="1"/>
  <c r="M40" i="6"/>
  <c r="I41" i="6"/>
  <c r="K41" i="6" s="1"/>
  <c r="G42" i="6"/>
  <c r="I42" i="6" s="1"/>
  <c r="K42" i="6" s="1"/>
  <c r="F43" i="6"/>
  <c r="L40" i="6"/>
  <c r="H28" i="5"/>
  <c r="I28" i="5" s="1"/>
  <c r="AR31" i="14" s="1"/>
  <c r="G29" i="5"/>
  <c r="F30" i="5"/>
  <c r="T30" i="19" l="1"/>
  <c r="S30" i="19"/>
  <c r="BI307" i="16"/>
  <c r="BO306" i="16"/>
  <c r="BL306" i="16"/>
  <c r="BP306" i="16"/>
  <c r="BN306" i="16"/>
  <c r="BM306" i="16"/>
  <c r="BJ306" i="16"/>
  <c r="BK306" i="16" s="1"/>
  <c r="BQ305" i="16"/>
  <c r="BR305" i="16"/>
  <c r="AE164" i="14"/>
  <c r="AC165" i="14"/>
  <c r="AF164" i="14"/>
  <c r="AD165" i="14"/>
  <c r="AG163" i="14"/>
  <c r="AH163" i="14"/>
  <c r="H29" i="5"/>
  <c r="I29" i="5" s="1"/>
  <c r="AR32" i="14" s="1"/>
  <c r="V41" i="6"/>
  <c r="AH41" i="6"/>
  <c r="O27" i="5"/>
  <c r="Y27" i="5"/>
  <c r="AK27" i="5"/>
  <c r="AI39" i="6"/>
  <c r="W39" i="6"/>
  <c r="X39" i="6" s="1"/>
  <c r="M41" i="6"/>
  <c r="P27" i="5"/>
  <c r="M28" i="5"/>
  <c r="O28" i="5" s="1"/>
  <c r="B28" i="9"/>
  <c r="E27" i="9" s="1"/>
  <c r="D26" i="9"/>
  <c r="E26" i="9"/>
  <c r="N40" i="6"/>
  <c r="O40" i="6" s="1"/>
  <c r="J29" i="5"/>
  <c r="AS32" i="14" s="1"/>
  <c r="H42" i="6"/>
  <c r="G43" i="6"/>
  <c r="H43" i="6" s="1"/>
  <c r="J43" i="6" s="1"/>
  <c r="F44" i="6"/>
  <c r="L41" i="6"/>
  <c r="G30" i="5"/>
  <c r="J30" i="5" s="1"/>
  <c r="AS33" i="14" s="1"/>
  <c r="F31" i="5"/>
  <c r="S31" i="19" l="1"/>
  <c r="T31" i="19"/>
  <c r="BR306" i="16"/>
  <c r="BQ306" i="16"/>
  <c r="BI308" i="16"/>
  <c r="BJ307" i="16"/>
  <c r="BK307" i="16" s="1"/>
  <c r="BM307" i="16"/>
  <c r="BN307" i="16"/>
  <c r="BL307" i="16"/>
  <c r="BP307" i="16"/>
  <c r="BO307" i="16"/>
  <c r="M42" i="6"/>
  <c r="J42" i="6"/>
  <c r="AH42" i="6" s="1"/>
  <c r="M29" i="5"/>
  <c r="AC166" i="14"/>
  <c r="AE165" i="14"/>
  <c r="AF165" i="14"/>
  <c r="AD166" i="14"/>
  <c r="AH164" i="14"/>
  <c r="AG164" i="14"/>
  <c r="B29" i="9"/>
  <c r="W40" i="6"/>
  <c r="X40" i="6" s="1"/>
  <c r="AI40" i="6"/>
  <c r="Y28" i="5"/>
  <c r="AK28" i="5"/>
  <c r="N41" i="6"/>
  <c r="O41" i="6" s="1"/>
  <c r="P28" i="5"/>
  <c r="D27" i="9"/>
  <c r="N29" i="5"/>
  <c r="C29" i="9"/>
  <c r="N30" i="5"/>
  <c r="C30" i="9"/>
  <c r="I43" i="6"/>
  <c r="K43" i="6" s="1"/>
  <c r="G44" i="6"/>
  <c r="H44" i="6" s="1"/>
  <c r="J44" i="6" s="1"/>
  <c r="F45" i="6"/>
  <c r="H30" i="5"/>
  <c r="I30" i="5" s="1"/>
  <c r="AR33" i="14" s="1"/>
  <c r="G31" i="5"/>
  <c r="J31" i="5" s="1"/>
  <c r="AS34" i="14" s="1"/>
  <c r="F32" i="5"/>
  <c r="T32" i="19" l="1"/>
  <c r="S32" i="19"/>
  <c r="BQ307" i="16"/>
  <c r="BR307" i="16"/>
  <c r="BL308" i="16"/>
  <c r="BN308" i="16"/>
  <c r="BO308" i="16"/>
  <c r="BJ308" i="16"/>
  <c r="BK308" i="16" s="1"/>
  <c r="BM308" i="16"/>
  <c r="BI309" i="16"/>
  <c r="BP308" i="16"/>
  <c r="L42" i="6"/>
  <c r="N42" i="6" s="1"/>
  <c r="O42" i="6" s="1"/>
  <c r="V42" i="6"/>
  <c r="AI41" i="6"/>
  <c r="AD167" i="14"/>
  <c r="AF166" i="14"/>
  <c r="AG165" i="14"/>
  <c r="AH165" i="14"/>
  <c r="AC167" i="14"/>
  <c r="AE166" i="14"/>
  <c r="P29" i="5"/>
  <c r="Y29" i="5"/>
  <c r="AK29" i="5"/>
  <c r="L43" i="6"/>
  <c r="AH43" i="6"/>
  <c r="V43" i="6"/>
  <c r="W41" i="6"/>
  <c r="X41" i="6" s="1"/>
  <c r="O29" i="5"/>
  <c r="M30" i="5"/>
  <c r="O30" i="5" s="1"/>
  <c r="B30" i="9"/>
  <c r="D29" i="9" s="1"/>
  <c r="N31" i="5"/>
  <c r="C31" i="9"/>
  <c r="D28" i="9"/>
  <c r="E28" i="9"/>
  <c r="I44" i="6"/>
  <c r="K44" i="6" s="1"/>
  <c r="G45" i="6"/>
  <c r="I45" i="6" s="1"/>
  <c r="K45" i="6" s="1"/>
  <c r="F46" i="6"/>
  <c r="M43" i="6"/>
  <c r="H31" i="5"/>
  <c r="I31" i="5" s="1"/>
  <c r="AR34" i="14" s="1"/>
  <c r="G32" i="5"/>
  <c r="F33" i="5"/>
  <c r="BR308" i="16" l="1"/>
  <c r="T33" i="19"/>
  <c r="S33" i="19"/>
  <c r="BQ308" i="16"/>
  <c r="BM309" i="16"/>
  <c r="BJ309" i="16"/>
  <c r="BK309" i="16" s="1"/>
  <c r="BO309" i="16"/>
  <c r="BI310" i="16"/>
  <c r="BL309" i="16"/>
  <c r="BN309" i="16"/>
  <c r="BP309" i="16"/>
  <c r="W42" i="6"/>
  <c r="X42" i="6" s="1"/>
  <c r="AI42" i="6"/>
  <c r="AC168" i="14"/>
  <c r="AE167" i="14"/>
  <c r="AG166" i="14"/>
  <c r="AH166" i="14"/>
  <c r="AD168" i="14"/>
  <c r="AF167" i="14"/>
  <c r="AK30" i="5"/>
  <c r="L44" i="6"/>
  <c r="V44" i="6"/>
  <c r="AH44" i="6"/>
  <c r="Y30" i="5"/>
  <c r="N43" i="6"/>
  <c r="W43" i="6" s="1"/>
  <c r="X43" i="6" s="1"/>
  <c r="P30" i="5"/>
  <c r="E29" i="9"/>
  <c r="M31" i="5"/>
  <c r="O31" i="5" s="1"/>
  <c r="B31" i="9"/>
  <c r="H45" i="6"/>
  <c r="H32" i="5"/>
  <c r="I32" i="5" s="1"/>
  <c r="AR35" i="14" s="1"/>
  <c r="G46" i="6"/>
  <c r="H46" i="6" s="1"/>
  <c r="J46" i="6" s="1"/>
  <c r="F47" i="6"/>
  <c r="M44" i="6"/>
  <c r="J32" i="5"/>
  <c r="AS35" i="14" s="1"/>
  <c r="G33" i="5"/>
  <c r="F34" i="5"/>
  <c r="S34" i="19" l="1"/>
  <c r="T34" i="19"/>
  <c r="BO310" i="16"/>
  <c r="BN310" i="16"/>
  <c r="BP310" i="16"/>
  <c r="BL310" i="16"/>
  <c r="BJ310" i="16"/>
  <c r="BK310" i="16" s="1"/>
  <c r="BM310" i="16"/>
  <c r="BI311" i="16"/>
  <c r="BQ309" i="16"/>
  <c r="BR309" i="16"/>
  <c r="M45" i="6"/>
  <c r="J45" i="6"/>
  <c r="V45" i="6" s="1"/>
  <c r="AG167" i="14"/>
  <c r="AH167" i="14"/>
  <c r="AD169" i="14"/>
  <c r="AF168" i="14"/>
  <c r="AC169" i="14"/>
  <c r="AE168" i="14"/>
  <c r="Y31" i="5"/>
  <c r="AK31" i="5"/>
  <c r="O43" i="6"/>
  <c r="AI43" i="6"/>
  <c r="N44" i="6"/>
  <c r="W44" i="6" s="1"/>
  <c r="X44" i="6" s="1"/>
  <c r="H33" i="5"/>
  <c r="I33" i="5" s="1"/>
  <c r="AR36" i="14" s="1"/>
  <c r="P31" i="5"/>
  <c r="M32" i="5"/>
  <c r="B32" i="9"/>
  <c r="D30" i="9"/>
  <c r="E30" i="9"/>
  <c r="N32" i="5"/>
  <c r="C32" i="9"/>
  <c r="I46" i="6"/>
  <c r="K46" i="6" s="1"/>
  <c r="G47" i="6"/>
  <c r="H47" i="6" s="1"/>
  <c r="J47" i="6" s="1"/>
  <c r="F48" i="6"/>
  <c r="J33" i="5"/>
  <c r="AS36" i="14" s="1"/>
  <c r="G34" i="5"/>
  <c r="J34" i="5" s="1"/>
  <c r="AS37" i="14" s="1"/>
  <c r="F35" i="5"/>
  <c r="BR310" i="16" l="1"/>
  <c r="S35" i="19"/>
  <c r="T35" i="19"/>
  <c r="BJ311" i="16"/>
  <c r="BK311" i="16" s="1"/>
  <c r="BP311" i="16"/>
  <c r="BI312" i="16"/>
  <c r="BO311" i="16"/>
  <c r="BM311" i="16"/>
  <c r="BL311" i="16"/>
  <c r="BN311" i="16"/>
  <c r="BQ310" i="16"/>
  <c r="L45" i="6"/>
  <c r="N45" i="6" s="1"/>
  <c r="O45" i="6" s="1"/>
  <c r="AH45" i="6"/>
  <c r="AI44" i="6"/>
  <c r="AC170" i="14"/>
  <c r="AE169" i="14"/>
  <c r="AG168" i="14"/>
  <c r="AH168" i="14"/>
  <c r="AD170" i="14"/>
  <c r="AF169" i="14"/>
  <c r="O44" i="6"/>
  <c r="B33" i="9"/>
  <c r="M33" i="5"/>
  <c r="L46" i="6"/>
  <c r="V46" i="6"/>
  <c r="AH46" i="6"/>
  <c r="AK32" i="5"/>
  <c r="Y32" i="5"/>
  <c r="O32" i="5"/>
  <c r="P32" i="5"/>
  <c r="D31" i="9"/>
  <c r="E31" i="9"/>
  <c r="N33" i="5"/>
  <c r="C33" i="9"/>
  <c r="N34" i="5"/>
  <c r="C34" i="9"/>
  <c r="I47" i="6"/>
  <c r="K47" i="6" s="1"/>
  <c r="G48" i="6"/>
  <c r="H48" i="6" s="1"/>
  <c r="J48" i="6" s="1"/>
  <c r="F49" i="6"/>
  <c r="M46" i="6"/>
  <c r="H34" i="5"/>
  <c r="I34" i="5" s="1"/>
  <c r="AR37" i="14" s="1"/>
  <c r="G35" i="5"/>
  <c r="J35" i="5" s="1"/>
  <c r="AS38" i="14" s="1"/>
  <c r="F36" i="5"/>
  <c r="BQ311" i="16" l="1"/>
  <c r="T36" i="19"/>
  <c r="S36" i="19"/>
  <c r="BR311" i="16"/>
  <c r="BL312" i="16"/>
  <c r="BP312" i="16"/>
  <c r="BJ312" i="16"/>
  <c r="BK312" i="16" s="1"/>
  <c r="BN312" i="16"/>
  <c r="BM312" i="16"/>
  <c r="BI313" i="16"/>
  <c r="BO312" i="16"/>
  <c r="AI45" i="6"/>
  <c r="W45" i="6"/>
  <c r="X45" i="6" s="1"/>
  <c r="AF170" i="14"/>
  <c r="AD171" i="14"/>
  <c r="AG169" i="14"/>
  <c r="AH169" i="14"/>
  <c r="AC171" i="14"/>
  <c r="AE170" i="14"/>
  <c r="N46" i="6"/>
  <c r="AI46" i="6" s="1"/>
  <c r="O33" i="5"/>
  <c r="AK33" i="5"/>
  <c r="Y33" i="5"/>
  <c r="L47" i="6"/>
  <c r="AH47" i="6"/>
  <c r="V47" i="6"/>
  <c r="P33" i="5"/>
  <c r="M34" i="5"/>
  <c r="P34" i="5" s="1"/>
  <c r="B34" i="9"/>
  <c r="D33" i="9" s="1"/>
  <c r="N35" i="5"/>
  <c r="C35" i="9"/>
  <c r="E32" i="9"/>
  <c r="D32" i="9"/>
  <c r="I48" i="6"/>
  <c r="K48" i="6" s="1"/>
  <c r="G49" i="6"/>
  <c r="H49" i="6" s="1"/>
  <c r="J49" i="6" s="1"/>
  <c r="F50" i="6"/>
  <c r="M47" i="6"/>
  <c r="H35" i="5"/>
  <c r="I35" i="5" s="1"/>
  <c r="AR38" i="14" s="1"/>
  <c r="G36" i="5"/>
  <c r="J36" i="5" s="1"/>
  <c r="AS39" i="14" s="1"/>
  <c r="F37" i="5"/>
  <c r="BQ312" i="16" l="1"/>
  <c r="T37" i="19"/>
  <c r="S37" i="19"/>
  <c r="BR312" i="16"/>
  <c r="BJ313" i="16"/>
  <c r="BK313" i="16" s="1"/>
  <c r="BP313" i="16"/>
  <c r="BL313" i="16"/>
  <c r="BM313" i="16"/>
  <c r="BI314" i="16"/>
  <c r="BN313" i="16"/>
  <c r="BO313" i="16"/>
  <c r="AC172" i="14"/>
  <c r="AE171" i="14"/>
  <c r="AH170" i="14"/>
  <c r="AG170" i="14"/>
  <c r="AF171" i="14"/>
  <c r="AD172" i="14"/>
  <c r="O46" i="6"/>
  <c r="W46" i="6"/>
  <c r="X46" i="6" s="1"/>
  <c r="AK34" i="5"/>
  <c r="N47" i="6"/>
  <c r="W47" i="6" s="1"/>
  <c r="X47" i="6" s="1"/>
  <c r="L48" i="6"/>
  <c r="V48" i="6"/>
  <c r="AH48" i="6"/>
  <c r="Y34" i="5"/>
  <c r="O34" i="5"/>
  <c r="E33" i="9"/>
  <c r="M35" i="5"/>
  <c r="P35" i="5" s="1"/>
  <c r="B35" i="9"/>
  <c r="N36" i="5"/>
  <c r="C36" i="9"/>
  <c r="I49" i="6"/>
  <c r="K49" i="6" s="1"/>
  <c r="G50" i="6"/>
  <c r="I50" i="6" s="1"/>
  <c r="K50" i="6" s="1"/>
  <c r="F51" i="6"/>
  <c r="M48" i="6"/>
  <c r="H36" i="5"/>
  <c r="I36" i="5" s="1"/>
  <c r="AR39" i="14" s="1"/>
  <c r="G37" i="5"/>
  <c r="J37" i="5" s="1"/>
  <c r="AS40" i="14" s="1"/>
  <c r="F38" i="5"/>
  <c r="BQ313" i="16" l="1"/>
  <c r="T38" i="19"/>
  <c r="S38" i="19"/>
  <c r="BI315" i="16"/>
  <c r="BP314" i="16"/>
  <c r="BM314" i="16"/>
  <c r="BJ314" i="16"/>
  <c r="BK314" i="16" s="1"/>
  <c r="BO314" i="16"/>
  <c r="BL314" i="16"/>
  <c r="BN314" i="16"/>
  <c r="BR313" i="16"/>
  <c r="AH171" i="14"/>
  <c r="AG171" i="14"/>
  <c r="AD173" i="14"/>
  <c r="AF172" i="14"/>
  <c r="AC173" i="14"/>
  <c r="AE172" i="14"/>
  <c r="O47" i="6"/>
  <c r="AI47" i="6"/>
  <c r="AK35" i="5"/>
  <c r="M49" i="6"/>
  <c r="AH49" i="6"/>
  <c r="V49" i="6"/>
  <c r="N48" i="6"/>
  <c r="AI48" i="6" s="1"/>
  <c r="Y35" i="5"/>
  <c r="O35" i="5"/>
  <c r="M36" i="5"/>
  <c r="O36" i="5" s="1"/>
  <c r="B36" i="9"/>
  <c r="E34" i="9"/>
  <c r="D34" i="9"/>
  <c r="N37" i="5"/>
  <c r="C37" i="9"/>
  <c r="L49" i="6"/>
  <c r="H37" i="5"/>
  <c r="I37" i="5" s="1"/>
  <c r="AR40" i="14" s="1"/>
  <c r="H50" i="6"/>
  <c r="G51" i="6"/>
  <c r="I51" i="6" s="1"/>
  <c r="K51" i="6" s="1"/>
  <c r="F52" i="6"/>
  <c r="G38" i="5"/>
  <c r="F39" i="5"/>
  <c r="BQ314" i="16" l="1"/>
  <c r="T39" i="19"/>
  <c r="S39" i="19"/>
  <c r="BR314" i="16"/>
  <c r="BO315" i="16"/>
  <c r="BI316" i="16"/>
  <c r="BM315" i="16"/>
  <c r="BP315" i="16"/>
  <c r="BJ315" i="16"/>
  <c r="BK315" i="16" s="1"/>
  <c r="BL315" i="16"/>
  <c r="BN315" i="16"/>
  <c r="M50" i="6"/>
  <c r="J50" i="6"/>
  <c r="L50" i="6" s="1"/>
  <c r="N49" i="6"/>
  <c r="O49" i="6" s="1"/>
  <c r="AH172" i="14"/>
  <c r="AG172" i="14"/>
  <c r="AE173" i="14"/>
  <c r="AC174" i="14"/>
  <c r="AF173" i="14"/>
  <c r="AD174" i="14"/>
  <c r="W48" i="6"/>
  <c r="X48" i="6" s="1"/>
  <c r="O48" i="6"/>
  <c r="AK36" i="5"/>
  <c r="Y36" i="5"/>
  <c r="P36" i="5"/>
  <c r="H38" i="5"/>
  <c r="I38" i="5" s="1"/>
  <c r="AR41" i="14" s="1"/>
  <c r="D35" i="9"/>
  <c r="E35" i="9"/>
  <c r="M37" i="5"/>
  <c r="O37" i="5" s="1"/>
  <c r="B37" i="9"/>
  <c r="E36" i="9" s="1"/>
  <c r="J38" i="5"/>
  <c r="AS41" i="14" s="1"/>
  <c r="H51" i="6"/>
  <c r="J51" i="6" s="1"/>
  <c r="G52" i="6"/>
  <c r="I52" i="6" s="1"/>
  <c r="K52" i="6" s="1"/>
  <c r="F53" i="6"/>
  <c r="G39" i="5"/>
  <c r="F40" i="5"/>
  <c r="T40" i="19" l="1"/>
  <c r="S40" i="19"/>
  <c r="BR315" i="16"/>
  <c r="BN316" i="16"/>
  <c r="BP316" i="16"/>
  <c r="BM316" i="16"/>
  <c r="BO316" i="16"/>
  <c r="BJ316" i="16"/>
  <c r="BK316" i="16" s="1"/>
  <c r="BL316" i="16"/>
  <c r="BI317" i="16"/>
  <c r="BQ315" i="16"/>
  <c r="V50" i="6"/>
  <c r="AH50" i="6"/>
  <c r="N50" i="6"/>
  <c r="O50" i="6" s="1"/>
  <c r="AI49" i="6"/>
  <c r="W49" i="6"/>
  <c r="X49" i="6" s="1"/>
  <c r="AE174" i="14"/>
  <c r="AC175" i="14"/>
  <c r="AF174" i="14"/>
  <c r="AD175" i="14"/>
  <c r="AH173" i="14"/>
  <c r="AG173" i="14"/>
  <c r="AK37" i="5"/>
  <c r="Y37" i="5"/>
  <c r="AH51" i="6"/>
  <c r="V51" i="6"/>
  <c r="M38" i="5"/>
  <c r="H39" i="5"/>
  <c r="I39" i="5" s="1"/>
  <c r="AR42" i="14" s="1"/>
  <c r="B38" i="9"/>
  <c r="P37" i="5"/>
  <c r="D36" i="9"/>
  <c r="N38" i="5"/>
  <c r="C38" i="9"/>
  <c r="L51" i="6"/>
  <c r="H52" i="6"/>
  <c r="G53" i="6"/>
  <c r="H53" i="6" s="1"/>
  <c r="J53" i="6" s="1"/>
  <c r="F54" i="6"/>
  <c r="M51" i="6"/>
  <c r="J39" i="5"/>
  <c r="AS42" i="14" s="1"/>
  <c r="G40" i="5"/>
  <c r="F41" i="5"/>
  <c r="BR316" i="16" l="1"/>
  <c r="T41" i="19"/>
  <c r="S41" i="19"/>
  <c r="BQ316" i="16"/>
  <c r="BO317" i="16"/>
  <c r="BP317" i="16"/>
  <c r="BI318" i="16"/>
  <c r="BN317" i="16"/>
  <c r="BM317" i="16"/>
  <c r="BL317" i="16"/>
  <c r="BJ317" i="16"/>
  <c r="BK317" i="16" s="1"/>
  <c r="W50" i="6"/>
  <c r="X50" i="6" s="1"/>
  <c r="AI50" i="6"/>
  <c r="J52" i="6"/>
  <c r="M52" i="6" s="1"/>
  <c r="AE175" i="14"/>
  <c r="AC176" i="14"/>
  <c r="AF175" i="14"/>
  <c r="AD176" i="14"/>
  <c r="AH174" i="14"/>
  <c r="AG174" i="14"/>
  <c r="B39" i="9"/>
  <c r="AH52" i="6"/>
  <c r="V52" i="6"/>
  <c r="Y38" i="5"/>
  <c r="AK38" i="5"/>
  <c r="H40" i="5"/>
  <c r="I40" i="5" s="1"/>
  <c r="AR43" i="14" s="1"/>
  <c r="P38" i="5"/>
  <c r="M39" i="5"/>
  <c r="O38" i="5"/>
  <c r="N39" i="5"/>
  <c r="C39" i="9"/>
  <c r="D37" i="9"/>
  <c r="E37" i="9"/>
  <c r="N51" i="6"/>
  <c r="O51" i="6" s="1"/>
  <c r="L52" i="6"/>
  <c r="I53" i="6"/>
  <c r="K53" i="6" s="1"/>
  <c r="G54" i="6"/>
  <c r="I54" i="6" s="1"/>
  <c r="K54" i="6" s="1"/>
  <c r="F55" i="6"/>
  <c r="J40" i="5"/>
  <c r="AS43" i="14" s="1"/>
  <c r="G41" i="5"/>
  <c r="J41" i="5" s="1"/>
  <c r="AS44" i="14" s="1"/>
  <c r="F42" i="5"/>
  <c r="T42" i="19" l="1"/>
  <c r="S42" i="19"/>
  <c r="BR317" i="16"/>
  <c r="BQ317" i="16"/>
  <c r="BP318" i="16"/>
  <c r="BO318" i="16"/>
  <c r="BI319" i="16"/>
  <c r="BM318" i="16"/>
  <c r="BL318" i="16"/>
  <c r="BJ318" i="16"/>
  <c r="BK318" i="16" s="1"/>
  <c r="BN318" i="16"/>
  <c r="N52" i="6"/>
  <c r="O52" i="6" s="1"/>
  <c r="M40" i="5"/>
  <c r="AC177" i="14"/>
  <c r="AE176" i="14"/>
  <c r="AF176" i="14"/>
  <c r="AD177" i="14"/>
  <c r="AH175" i="14"/>
  <c r="AG175" i="14"/>
  <c r="E38" i="9"/>
  <c r="B40" i="9"/>
  <c r="L53" i="6"/>
  <c r="V53" i="6"/>
  <c r="AH53" i="6"/>
  <c r="AI51" i="6"/>
  <c r="W51" i="6"/>
  <c r="X51" i="6" s="1"/>
  <c r="O39" i="5"/>
  <c r="AK39" i="5"/>
  <c r="Y39" i="5"/>
  <c r="P39" i="5"/>
  <c r="D38" i="9"/>
  <c r="N40" i="5"/>
  <c r="C40" i="9"/>
  <c r="N41" i="5"/>
  <c r="C41" i="9"/>
  <c r="H54" i="6"/>
  <c r="G55" i="6"/>
  <c r="H55" i="6" s="1"/>
  <c r="J55" i="6" s="1"/>
  <c r="F56" i="6"/>
  <c r="M53" i="6"/>
  <c r="H41" i="5"/>
  <c r="I41" i="5" s="1"/>
  <c r="AR44" i="14" s="1"/>
  <c r="G42" i="5"/>
  <c r="J42" i="5" s="1"/>
  <c r="AS45" i="14" s="1"/>
  <c r="F43" i="5"/>
  <c r="BQ318" i="16" l="1"/>
  <c r="T43" i="19"/>
  <c r="S43" i="19"/>
  <c r="BR318" i="16"/>
  <c r="BI320" i="16"/>
  <c r="BP319" i="16"/>
  <c r="BO319" i="16"/>
  <c r="BL319" i="16"/>
  <c r="BJ319" i="16"/>
  <c r="BK319" i="16" s="1"/>
  <c r="BN319" i="16"/>
  <c r="BM319" i="16"/>
  <c r="AI52" i="6"/>
  <c r="W52" i="6"/>
  <c r="X52" i="6" s="1"/>
  <c r="J54" i="6"/>
  <c r="M54" i="6" s="1"/>
  <c r="N53" i="6"/>
  <c r="W53" i="6" s="1"/>
  <c r="X53" i="6" s="1"/>
  <c r="AH176" i="14"/>
  <c r="AG176" i="14"/>
  <c r="AD178" i="14"/>
  <c r="AF177" i="14"/>
  <c r="AC178" i="14"/>
  <c r="AE177" i="14"/>
  <c r="D39" i="9"/>
  <c r="AH54" i="6"/>
  <c r="O40" i="5"/>
  <c r="AK40" i="5"/>
  <c r="Y40" i="5"/>
  <c r="V54" i="6"/>
  <c r="P40" i="5"/>
  <c r="E39" i="9"/>
  <c r="M41" i="5"/>
  <c r="O41" i="5" s="1"/>
  <c r="B41" i="9"/>
  <c r="D40" i="9" s="1"/>
  <c r="N42" i="5"/>
  <c r="C42" i="9"/>
  <c r="L54" i="6"/>
  <c r="I55" i="6"/>
  <c r="K55" i="6" s="1"/>
  <c r="G56" i="6"/>
  <c r="I56" i="6" s="1"/>
  <c r="K56" i="6" s="1"/>
  <c r="F57" i="6"/>
  <c r="H42" i="5"/>
  <c r="I42" i="5" s="1"/>
  <c r="AR45" i="14" s="1"/>
  <c r="G43" i="5"/>
  <c r="F44" i="5"/>
  <c r="T44" i="19" l="1"/>
  <c r="S44" i="19"/>
  <c r="BQ319" i="16"/>
  <c r="BR319" i="16"/>
  <c r="BN320" i="16"/>
  <c r="BI321" i="16"/>
  <c r="BM320" i="16"/>
  <c r="BP320" i="16"/>
  <c r="BJ320" i="16"/>
  <c r="BK320" i="16" s="1"/>
  <c r="BO320" i="16"/>
  <c r="BL320" i="16"/>
  <c r="N54" i="6"/>
  <c r="O54" i="6" s="1"/>
  <c r="AI53" i="6"/>
  <c r="O53" i="6"/>
  <c r="AC179" i="14"/>
  <c r="AE178" i="14"/>
  <c r="AH177" i="14"/>
  <c r="AG177" i="14"/>
  <c r="AF178" i="14"/>
  <c r="AD179" i="14"/>
  <c r="L55" i="6"/>
  <c r="V55" i="6"/>
  <c r="AH55" i="6"/>
  <c r="Y41" i="5"/>
  <c r="AK41" i="5"/>
  <c r="H43" i="5"/>
  <c r="I43" i="5" s="1"/>
  <c r="AR46" i="14" s="1"/>
  <c r="E40" i="9"/>
  <c r="P41" i="5"/>
  <c r="M42" i="5"/>
  <c r="P42" i="5" s="1"/>
  <c r="B42" i="9"/>
  <c r="E41" i="9" s="1"/>
  <c r="H56" i="6"/>
  <c r="J56" i="6" s="1"/>
  <c r="G57" i="6"/>
  <c r="I57" i="6" s="1"/>
  <c r="K57" i="6" s="1"/>
  <c r="F58" i="6"/>
  <c r="M55" i="6"/>
  <c r="J43" i="5"/>
  <c r="AS46" i="14" s="1"/>
  <c r="G44" i="5"/>
  <c r="J44" i="5" s="1"/>
  <c r="AS47" i="14" s="1"/>
  <c r="F45" i="5"/>
  <c r="T45" i="19" l="1"/>
  <c r="S45" i="19"/>
  <c r="BQ320" i="16"/>
  <c r="BR320" i="16"/>
  <c r="BP321" i="16"/>
  <c r="BN321" i="16"/>
  <c r="BM321" i="16"/>
  <c r="BL321" i="16"/>
  <c r="BJ321" i="16"/>
  <c r="BK321" i="16" s="1"/>
  <c r="BO321" i="16"/>
  <c r="BI322" i="16"/>
  <c r="W54" i="6"/>
  <c r="X54" i="6" s="1"/>
  <c r="AI54" i="6"/>
  <c r="AF179" i="14"/>
  <c r="AD180" i="14"/>
  <c r="AG178" i="14"/>
  <c r="AH178" i="14"/>
  <c r="AC180" i="14"/>
  <c r="AE179" i="14"/>
  <c r="N55" i="6"/>
  <c r="W55" i="6" s="1"/>
  <c r="X55" i="6" s="1"/>
  <c r="AK42" i="5"/>
  <c r="V56" i="6"/>
  <c r="AH56" i="6"/>
  <c r="Y42" i="5"/>
  <c r="M43" i="5"/>
  <c r="B43" i="9"/>
  <c r="O42" i="5"/>
  <c r="D41" i="9"/>
  <c r="N43" i="5"/>
  <c r="C43" i="9"/>
  <c r="N44" i="5"/>
  <c r="C44" i="9"/>
  <c r="L56" i="6"/>
  <c r="H57" i="6"/>
  <c r="J57" i="6" s="1"/>
  <c r="G58" i="6"/>
  <c r="H58" i="6" s="1"/>
  <c r="J58" i="6" s="1"/>
  <c r="F59" i="6"/>
  <c r="M56" i="6"/>
  <c r="H44" i="5"/>
  <c r="I44" i="5" s="1"/>
  <c r="AR47" i="14" s="1"/>
  <c r="G45" i="5"/>
  <c r="F46" i="5"/>
  <c r="BQ321" i="16" l="1"/>
  <c r="S46" i="19"/>
  <c r="T46" i="19"/>
  <c r="BP322" i="16"/>
  <c r="BL322" i="16"/>
  <c r="BO322" i="16"/>
  <c r="BM322" i="16"/>
  <c r="BJ322" i="16"/>
  <c r="BK322" i="16" s="1"/>
  <c r="BI323" i="16"/>
  <c r="BN322" i="16"/>
  <c r="BR321" i="16"/>
  <c r="AI55" i="6"/>
  <c r="O55" i="6"/>
  <c r="AH179" i="14"/>
  <c r="AG179" i="14"/>
  <c r="AE180" i="14"/>
  <c r="AC181" i="14"/>
  <c r="AF180" i="14"/>
  <c r="AD181" i="14"/>
  <c r="V57" i="6"/>
  <c r="AH57" i="6"/>
  <c r="Y43" i="5"/>
  <c r="AK43" i="5"/>
  <c r="P43" i="5"/>
  <c r="O43" i="5"/>
  <c r="M44" i="5"/>
  <c r="O44" i="5" s="1"/>
  <c r="B44" i="9"/>
  <c r="D43" i="9" s="1"/>
  <c r="D42" i="9"/>
  <c r="E42" i="9"/>
  <c r="N56" i="6"/>
  <c r="O56" i="6" s="1"/>
  <c r="L57" i="6"/>
  <c r="I58" i="6"/>
  <c r="K58" i="6" s="1"/>
  <c r="H45" i="5"/>
  <c r="I45" i="5" s="1"/>
  <c r="AR48" i="14" s="1"/>
  <c r="G59" i="6"/>
  <c r="H59" i="6" s="1"/>
  <c r="J59" i="6" s="1"/>
  <c r="F60" i="6"/>
  <c r="M57" i="6"/>
  <c r="J45" i="5"/>
  <c r="AS48" i="14" s="1"/>
  <c r="G46" i="5"/>
  <c r="J46" i="5" s="1"/>
  <c r="AS49" i="14" s="1"/>
  <c r="F47" i="5"/>
  <c r="S47" i="19" l="1"/>
  <c r="T47" i="19"/>
  <c r="BQ322" i="16"/>
  <c r="BR322" i="16"/>
  <c r="BJ323" i="16"/>
  <c r="BK323" i="16" s="1"/>
  <c r="BM323" i="16"/>
  <c r="BN323" i="16"/>
  <c r="BP323" i="16"/>
  <c r="BL323" i="16"/>
  <c r="BI324" i="16"/>
  <c r="BO323" i="16"/>
  <c r="AG180" i="14"/>
  <c r="AH180" i="14"/>
  <c r="AF181" i="14"/>
  <c r="AD182" i="14"/>
  <c r="AE181" i="14"/>
  <c r="AC182" i="14"/>
  <c r="AI56" i="6"/>
  <c r="W56" i="6"/>
  <c r="X56" i="6" s="1"/>
  <c r="AK44" i="5"/>
  <c r="Y44" i="5"/>
  <c r="V58" i="6"/>
  <c r="AH58" i="6"/>
  <c r="P44" i="5"/>
  <c r="E43" i="9"/>
  <c r="M58" i="6"/>
  <c r="M45" i="5"/>
  <c r="B45" i="9"/>
  <c r="N45" i="5"/>
  <c r="C45" i="9"/>
  <c r="N46" i="5"/>
  <c r="C46" i="9"/>
  <c r="N57" i="6"/>
  <c r="O57" i="6" s="1"/>
  <c r="I59" i="6"/>
  <c r="K59" i="6" s="1"/>
  <c r="G60" i="6"/>
  <c r="H60" i="6" s="1"/>
  <c r="J60" i="6" s="1"/>
  <c r="F61" i="6"/>
  <c r="L58" i="6"/>
  <c r="H46" i="5"/>
  <c r="I46" i="5" s="1"/>
  <c r="AR49" i="14" s="1"/>
  <c r="G47" i="5"/>
  <c r="F48" i="5"/>
  <c r="T48" i="19" l="1"/>
  <c r="S48" i="19"/>
  <c r="BQ323" i="16"/>
  <c r="BR323" i="16"/>
  <c r="BP324" i="16"/>
  <c r="BM324" i="16"/>
  <c r="BN324" i="16"/>
  <c r="BL324" i="16"/>
  <c r="BJ324" i="16"/>
  <c r="BK324" i="16" s="1"/>
  <c r="BO324" i="16"/>
  <c r="BI325" i="16"/>
  <c r="AG181" i="14"/>
  <c r="AH181" i="14"/>
  <c r="AF182" i="14"/>
  <c r="AD183" i="14"/>
  <c r="AE182" i="14"/>
  <c r="AC183" i="14"/>
  <c r="W57" i="6"/>
  <c r="X57" i="6" s="1"/>
  <c r="L59" i="6"/>
  <c r="V59" i="6"/>
  <c r="AH59" i="6"/>
  <c r="AI57" i="6"/>
  <c r="Y45" i="5"/>
  <c r="AK45" i="5"/>
  <c r="H47" i="5"/>
  <c r="I47" i="5" s="1"/>
  <c r="AR50" i="14" s="1"/>
  <c r="O45" i="5"/>
  <c r="N58" i="6"/>
  <c r="O58" i="6" s="1"/>
  <c r="P45" i="5"/>
  <c r="M46" i="5"/>
  <c r="O46" i="5" s="1"/>
  <c r="B46" i="9"/>
  <c r="D45" i="9" s="1"/>
  <c r="D44" i="9"/>
  <c r="E44" i="9"/>
  <c r="J47" i="5"/>
  <c r="AS50" i="14" s="1"/>
  <c r="I60" i="6"/>
  <c r="K60" i="6" s="1"/>
  <c r="G61" i="6"/>
  <c r="I61" i="6" s="1"/>
  <c r="K61" i="6" s="1"/>
  <c r="F62" i="6"/>
  <c r="M59" i="6"/>
  <c r="G48" i="5"/>
  <c r="F49" i="5"/>
  <c r="BQ324" i="16" l="1"/>
  <c r="T49" i="19"/>
  <c r="S49" i="19"/>
  <c r="BM325" i="16"/>
  <c r="BL325" i="16"/>
  <c r="BO325" i="16"/>
  <c r="BJ325" i="16"/>
  <c r="BK325" i="16" s="1"/>
  <c r="BN325" i="16"/>
  <c r="BI326" i="16"/>
  <c r="BP325" i="16"/>
  <c r="BR324" i="16"/>
  <c r="Y46" i="5"/>
  <c r="AH182" i="14"/>
  <c r="AG182" i="14"/>
  <c r="AE183" i="14"/>
  <c r="AC184" i="14"/>
  <c r="AD184" i="14"/>
  <c r="AF183" i="14"/>
  <c r="AK46" i="5"/>
  <c r="W58" i="6"/>
  <c r="X58" i="6" s="1"/>
  <c r="H48" i="5"/>
  <c r="I48" i="5" s="1"/>
  <c r="AR51" i="14" s="1"/>
  <c r="B47" i="9"/>
  <c r="N59" i="6"/>
  <c r="O59" i="6" s="1"/>
  <c r="AI58" i="6"/>
  <c r="AH60" i="6"/>
  <c r="V60" i="6"/>
  <c r="M47" i="5"/>
  <c r="P46" i="5"/>
  <c r="M60" i="6"/>
  <c r="E45" i="9"/>
  <c r="N47" i="5"/>
  <c r="C47" i="9"/>
  <c r="J48" i="5"/>
  <c r="AS51" i="14" s="1"/>
  <c r="H61" i="6"/>
  <c r="J61" i="6" s="1"/>
  <c r="G62" i="6"/>
  <c r="H62" i="6" s="1"/>
  <c r="J62" i="6" s="1"/>
  <c r="F63" i="6"/>
  <c r="L60" i="6"/>
  <c r="G49" i="5"/>
  <c r="F50" i="5"/>
  <c r="T50" i="19" l="1"/>
  <c r="S50" i="19"/>
  <c r="BQ325" i="16"/>
  <c r="BL326" i="16"/>
  <c r="BP326" i="16"/>
  <c r="BM326" i="16"/>
  <c r="BO326" i="16"/>
  <c r="BJ326" i="16"/>
  <c r="BK326" i="16" s="1"/>
  <c r="BN326" i="16"/>
  <c r="BI327" i="16"/>
  <c r="BR325" i="16"/>
  <c r="H49" i="5"/>
  <c r="I49" i="5" s="1"/>
  <c r="AR52" i="14" s="1"/>
  <c r="AI59" i="6"/>
  <c r="AE184" i="14"/>
  <c r="AC185" i="14"/>
  <c r="AD185" i="14"/>
  <c r="AF184" i="14"/>
  <c r="AH183" i="14"/>
  <c r="AG183" i="14"/>
  <c r="W59" i="6"/>
  <c r="X59" i="6" s="1"/>
  <c r="B48" i="9"/>
  <c r="M48" i="5"/>
  <c r="V61" i="6"/>
  <c r="AH61" i="6"/>
  <c r="AK47" i="5"/>
  <c r="Y47" i="5"/>
  <c r="C48" i="9"/>
  <c r="N60" i="6"/>
  <c r="O60" i="6" s="1"/>
  <c r="O47" i="5"/>
  <c r="P47" i="5"/>
  <c r="N48" i="5"/>
  <c r="E46" i="9"/>
  <c r="D46" i="9"/>
  <c r="L61" i="6"/>
  <c r="I62" i="6"/>
  <c r="K62" i="6" s="1"/>
  <c r="J49" i="5"/>
  <c r="AS52" i="14" s="1"/>
  <c r="G63" i="6"/>
  <c r="I63" i="6" s="1"/>
  <c r="K63" i="6" s="1"/>
  <c r="F64" i="6"/>
  <c r="M61" i="6"/>
  <c r="G50" i="5"/>
  <c r="J50" i="5" s="1"/>
  <c r="AS53" i="14" s="1"/>
  <c r="F51" i="5"/>
  <c r="BQ326" i="16" l="1"/>
  <c r="S51" i="19"/>
  <c r="T51" i="19"/>
  <c r="BR326" i="16"/>
  <c r="BP327" i="16"/>
  <c r="BL327" i="16"/>
  <c r="BI328" i="16"/>
  <c r="BM327" i="16"/>
  <c r="BN327" i="16"/>
  <c r="BJ327" i="16"/>
  <c r="BK327" i="16" s="1"/>
  <c r="BO327" i="16"/>
  <c r="B49" i="9"/>
  <c r="M49" i="5"/>
  <c r="D47" i="9"/>
  <c r="AC186" i="14"/>
  <c r="AE185" i="14"/>
  <c r="AD186" i="14"/>
  <c r="AF185" i="14"/>
  <c r="AH184" i="14"/>
  <c r="AG184" i="14"/>
  <c r="W60" i="6"/>
  <c r="X60" i="6" s="1"/>
  <c r="AH62" i="6"/>
  <c r="V62" i="6"/>
  <c r="O48" i="5"/>
  <c r="AK48" i="5"/>
  <c r="Y48" i="5"/>
  <c r="AI60" i="6"/>
  <c r="P48" i="5"/>
  <c r="E47" i="9"/>
  <c r="M62" i="6"/>
  <c r="N49" i="5"/>
  <c r="C49" i="9"/>
  <c r="N50" i="5"/>
  <c r="C50" i="9"/>
  <c r="N61" i="6"/>
  <c r="O61" i="6" s="1"/>
  <c r="H50" i="5"/>
  <c r="I50" i="5" s="1"/>
  <c r="AR53" i="14" s="1"/>
  <c r="H63" i="6"/>
  <c r="J63" i="6" s="1"/>
  <c r="G64" i="6"/>
  <c r="H64" i="6" s="1"/>
  <c r="J64" i="6" s="1"/>
  <c r="F65" i="6"/>
  <c r="L62" i="6"/>
  <c r="G51" i="5"/>
  <c r="J51" i="5" s="1"/>
  <c r="AS54" i="14" s="1"/>
  <c r="F52" i="5"/>
  <c r="BQ327" i="16" l="1"/>
  <c r="T52" i="19"/>
  <c r="S52" i="19"/>
  <c r="BR327" i="16"/>
  <c r="BJ328" i="16"/>
  <c r="BK328" i="16" s="1"/>
  <c r="BM328" i="16"/>
  <c r="BL328" i="16"/>
  <c r="BP328" i="16"/>
  <c r="BN328" i="16"/>
  <c r="BO328" i="16"/>
  <c r="BI329" i="16"/>
  <c r="AD187" i="14"/>
  <c r="AF186" i="14"/>
  <c r="AG185" i="14"/>
  <c r="AH185" i="14"/>
  <c r="AE186" i="14"/>
  <c r="AC187" i="14"/>
  <c r="W61" i="6"/>
  <c r="X61" i="6" s="1"/>
  <c r="V63" i="6"/>
  <c r="AH63" i="6"/>
  <c r="AI61" i="6"/>
  <c r="O49" i="5"/>
  <c r="AK49" i="5"/>
  <c r="Y49" i="5"/>
  <c r="N62" i="6"/>
  <c r="O62" i="6" s="1"/>
  <c r="P49" i="5"/>
  <c r="M50" i="5"/>
  <c r="O50" i="5" s="1"/>
  <c r="B50" i="9"/>
  <c r="D49" i="9" s="1"/>
  <c r="N51" i="5"/>
  <c r="C51" i="9"/>
  <c r="D48" i="9"/>
  <c r="E48" i="9"/>
  <c r="L63" i="6"/>
  <c r="H51" i="5"/>
  <c r="I51" i="5" s="1"/>
  <c r="AR54" i="14" s="1"/>
  <c r="I64" i="6"/>
  <c r="K64" i="6" s="1"/>
  <c r="G65" i="6"/>
  <c r="H65" i="6" s="1"/>
  <c r="J65" i="6" s="1"/>
  <c r="F66" i="6"/>
  <c r="M63" i="6"/>
  <c r="G52" i="5"/>
  <c r="J52" i="5" s="1"/>
  <c r="AS55" i="14" s="1"/>
  <c r="F53" i="5"/>
  <c r="T53" i="19" l="1"/>
  <c r="S53" i="19"/>
  <c r="BQ328" i="16"/>
  <c r="BR328" i="16"/>
  <c r="BL329" i="16"/>
  <c r="BJ329" i="16"/>
  <c r="BK329" i="16" s="1"/>
  <c r="BP329" i="16"/>
  <c r="BI330" i="16"/>
  <c r="BN329" i="16"/>
  <c r="BM329" i="16"/>
  <c r="BO329" i="16"/>
  <c r="AH186" i="14"/>
  <c r="AG186" i="14"/>
  <c r="AC188" i="14"/>
  <c r="AE187" i="14"/>
  <c r="AD188" i="14"/>
  <c r="AF187" i="14"/>
  <c r="L64" i="6"/>
  <c r="AH64" i="6"/>
  <c r="V64" i="6"/>
  <c r="AI62" i="6"/>
  <c r="AK50" i="5"/>
  <c r="Y50" i="5"/>
  <c r="W62" i="6"/>
  <c r="X62" i="6" s="1"/>
  <c r="E49" i="9"/>
  <c r="P50" i="5"/>
  <c r="M51" i="5"/>
  <c r="O51" i="5" s="1"/>
  <c r="B51" i="9"/>
  <c r="E50" i="9" s="1"/>
  <c r="N52" i="5"/>
  <c r="C52" i="9"/>
  <c r="N63" i="6"/>
  <c r="O63" i="6" s="1"/>
  <c r="H52" i="5"/>
  <c r="I52" i="5" s="1"/>
  <c r="AR55" i="14" s="1"/>
  <c r="I65" i="6"/>
  <c r="K65" i="6" s="1"/>
  <c r="G66" i="6"/>
  <c r="I66" i="6" s="1"/>
  <c r="K66" i="6" s="1"/>
  <c r="F67" i="6"/>
  <c r="M64" i="6"/>
  <c r="G53" i="5"/>
  <c r="J53" i="5" s="1"/>
  <c r="AS56" i="14" s="1"/>
  <c r="F54" i="5"/>
  <c r="BQ329" i="16" l="1"/>
  <c r="T54" i="19"/>
  <c r="S54" i="19"/>
  <c r="BN330" i="16"/>
  <c r="BM330" i="16"/>
  <c r="BO330" i="16"/>
  <c r="BL330" i="16"/>
  <c r="BI331" i="16"/>
  <c r="BJ330" i="16"/>
  <c r="BK330" i="16" s="1"/>
  <c r="BP330" i="16"/>
  <c r="BR329" i="16"/>
  <c r="AH187" i="14"/>
  <c r="AG187" i="14"/>
  <c r="AE188" i="14"/>
  <c r="AC189" i="14"/>
  <c r="AF188" i="14"/>
  <c r="AD189" i="14"/>
  <c r="Y51" i="5"/>
  <c r="N64" i="6"/>
  <c r="O64" i="6" s="1"/>
  <c r="W63" i="6"/>
  <c r="X63" i="6" s="1"/>
  <c r="AI63" i="6"/>
  <c r="AK51" i="5"/>
  <c r="L65" i="6"/>
  <c r="V65" i="6"/>
  <c r="AH65" i="6"/>
  <c r="D50" i="9"/>
  <c r="P51" i="5"/>
  <c r="M52" i="5"/>
  <c r="P52" i="5" s="1"/>
  <c r="B52" i="9"/>
  <c r="N53" i="5"/>
  <c r="C53" i="9"/>
  <c r="H66" i="6"/>
  <c r="J66" i="6" s="1"/>
  <c r="G67" i="6"/>
  <c r="H67" i="6" s="1"/>
  <c r="J67" i="6" s="1"/>
  <c r="M65" i="6"/>
  <c r="F68" i="6"/>
  <c r="H53" i="5"/>
  <c r="I53" i="5" s="1"/>
  <c r="AR56" i="14" s="1"/>
  <c r="G54" i="5"/>
  <c r="J54" i="5" s="1"/>
  <c r="AS57" i="14" s="1"/>
  <c r="F55" i="5"/>
  <c r="T55" i="19" l="1"/>
  <c r="S55" i="19"/>
  <c r="BR330" i="16"/>
  <c r="BM331" i="16"/>
  <c r="BL331" i="16"/>
  <c r="BI332" i="16"/>
  <c r="BO331" i="16"/>
  <c r="BN331" i="16"/>
  <c r="BJ331" i="16"/>
  <c r="BK331" i="16" s="1"/>
  <c r="BP331" i="16"/>
  <c r="BQ330" i="16"/>
  <c r="W64" i="6"/>
  <c r="X64" i="6" s="1"/>
  <c r="AI64" i="6"/>
  <c r="AH188" i="14"/>
  <c r="AG188" i="14"/>
  <c r="AE189" i="14"/>
  <c r="AC190" i="14"/>
  <c r="AF189" i="14"/>
  <c r="AD190" i="14"/>
  <c r="N65" i="6"/>
  <c r="W65" i="6" s="1"/>
  <c r="X65" i="6" s="1"/>
  <c r="Y52" i="5"/>
  <c r="AK52" i="5"/>
  <c r="AH66" i="6"/>
  <c r="V66" i="6"/>
  <c r="O52" i="5"/>
  <c r="M53" i="5"/>
  <c r="O53" i="5" s="1"/>
  <c r="B53" i="9"/>
  <c r="E52" i="9" s="1"/>
  <c r="D51" i="9"/>
  <c r="E51" i="9"/>
  <c r="N54" i="5"/>
  <c r="C54" i="9"/>
  <c r="L66" i="6"/>
  <c r="H54" i="5"/>
  <c r="I54" i="5" s="1"/>
  <c r="AR57" i="14" s="1"/>
  <c r="I67" i="6"/>
  <c r="K67" i="6" s="1"/>
  <c r="G68" i="6"/>
  <c r="I68" i="6" s="1"/>
  <c r="K68" i="6" s="1"/>
  <c r="F69" i="6"/>
  <c r="M66" i="6"/>
  <c r="G55" i="5"/>
  <c r="J55" i="5" s="1"/>
  <c r="AS58" i="14" s="1"/>
  <c r="F56" i="5"/>
  <c r="T56" i="19" l="1"/>
  <c r="S56" i="19"/>
  <c r="BQ331" i="16"/>
  <c r="BJ332" i="16"/>
  <c r="BK332" i="16" s="1"/>
  <c r="BP332" i="16"/>
  <c r="BL332" i="16"/>
  <c r="BN332" i="16"/>
  <c r="BI333" i="16"/>
  <c r="BM332" i="16"/>
  <c r="BO332" i="16"/>
  <c r="BR331" i="16"/>
  <c r="AE190" i="14"/>
  <c r="AC191" i="14"/>
  <c r="AD191" i="14"/>
  <c r="AF190" i="14"/>
  <c r="AG189" i="14"/>
  <c r="AH189" i="14"/>
  <c r="AI65" i="6"/>
  <c r="O65" i="6"/>
  <c r="AK53" i="5"/>
  <c r="Y53" i="5"/>
  <c r="V67" i="6"/>
  <c r="AH67" i="6"/>
  <c r="P53" i="5"/>
  <c r="M67" i="6"/>
  <c r="M54" i="5"/>
  <c r="O54" i="5" s="1"/>
  <c r="B54" i="9"/>
  <c r="D52" i="9"/>
  <c r="N55" i="5"/>
  <c r="C55" i="9"/>
  <c r="N66" i="6"/>
  <c r="O66" i="6" s="1"/>
  <c r="H55" i="5"/>
  <c r="I55" i="5" s="1"/>
  <c r="AR58" i="14" s="1"/>
  <c r="H68" i="6"/>
  <c r="G69" i="6"/>
  <c r="H69" i="6" s="1"/>
  <c r="J69" i="6" s="1"/>
  <c r="F70" i="6"/>
  <c r="L67" i="6"/>
  <c r="G56" i="5"/>
  <c r="F57" i="5"/>
  <c r="BQ332" i="16" l="1"/>
  <c r="BR332" i="16"/>
  <c r="T57" i="19"/>
  <c r="S57" i="19"/>
  <c r="BJ333" i="16"/>
  <c r="BK333" i="16" s="1"/>
  <c r="BP333" i="16"/>
  <c r="BM333" i="16"/>
  <c r="BO333" i="16"/>
  <c r="BN333" i="16"/>
  <c r="BI334" i="16"/>
  <c r="BL333" i="16"/>
  <c r="M68" i="6"/>
  <c r="J68" i="6"/>
  <c r="AH68" i="6" s="1"/>
  <c r="AC192" i="14"/>
  <c r="AE191" i="14"/>
  <c r="AF191" i="14"/>
  <c r="AD192" i="14"/>
  <c r="AH190" i="14"/>
  <c r="AG190" i="14"/>
  <c r="AK54" i="5"/>
  <c r="AI66" i="6"/>
  <c r="W66" i="6"/>
  <c r="X66" i="6" s="1"/>
  <c r="Y54" i="5"/>
  <c r="N67" i="6"/>
  <c r="O67" i="6" s="1"/>
  <c r="H56" i="5"/>
  <c r="I56" i="5" s="1"/>
  <c r="AR59" i="14" s="1"/>
  <c r="P54" i="5"/>
  <c r="I69" i="6"/>
  <c r="K69" i="6" s="1"/>
  <c r="J56" i="5"/>
  <c r="AS59" i="14" s="1"/>
  <c r="D53" i="9"/>
  <c r="E53" i="9"/>
  <c r="M55" i="5"/>
  <c r="O55" i="5" s="1"/>
  <c r="B55" i="9"/>
  <c r="G70" i="6"/>
  <c r="H70" i="6" s="1"/>
  <c r="J70" i="6" s="1"/>
  <c r="F71" i="6"/>
  <c r="G57" i="5"/>
  <c r="F58" i="5"/>
  <c r="S58" i="19" l="1"/>
  <c r="T58" i="19"/>
  <c r="BQ333" i="16"/>
  <c r="BR333" i="16"/>
  <c r="BJ334" i="16"/>
  <c r="BK334" i="16" s="1"/>
  <c r="BO334" i="16"/>
  <c r="BM334" i="16"/>
  <c r="BP334" i="16"/>
  <c r="BI335" i="16"/>
  <c r="BN334" i="16"/>
  <c r="BL334" i="16"/>
  <c r="L68" i="6"/>
  <c r="N68" i="6" s="1"/>
  <c r="V68" i="6"/>
  <c r="AG191" i="14"/>
  <c r="AH191" i="14"/>
  <c r="AF192" i="14"/>
  <c r="AD193" i="14"/>
  <c r="AE192" i="14"/>
  <c r="AC193" i="14"/>
  <c r="Y55" i="5"/>
  <c r="AK55" i="5"/>
  <c r="M69" i="6"/>
  <c r="V69" i="6"/>
  <c r="AH69" i="6"/>
  <c r="W67" i="6"/>
  <c r="X67" i="6" s="1"/>
  <c r="AI67" i="6"/>
  <c r="M56" i="5"/>
  <c r="H57" i="5"/>
  <c r="I57" i="5" s="1"/>
  <c r="AR60" i="14" s="1"/>
  <c r="C56" i="9"/>
  <c r="L69" i="6"/>
  <c r="N56" i="5"/>
  <c r="B56" i="9"/>
  <c r="I70" i="6"/>
  <c r="K70" i="6" s="1"/>
  <c r="P55" i="5"/>
  <c r="D54" i="9"/>
  <c r="E54" i="9"/>
  <c r="G71" i="6"/>
  <c r="H71" i="6" s="1"/>
  <c r="J71" i="6" s="1"/>
  <c r="F72" i="6"/>
  <c r="J57" i="5"/>
  <c r="AS60" i="14" s="1"/>
  <c r="G58" i="5"/>
  <c r="J58" i="5" s="1"/>
  <c r="AS61" i="14" s="1"/>
  <c r="F59" i="5"/>
  <c r="S59" i="19" l="1"/>
  <c r="T59" i="19"/>
  <c r="BI336" i="16"/>
  <c r="BL335" i="16"/>
  <c r="BN335" i="16"/>
  <c r="BJ335" i="16"/>
  <c r="BK335" i="16" s="1"/>
  <c r="BP335" i="16"/>
  <c r="BM335" i="16"/>
  <c r="BO335" i="16"/>
  <c r="BR334" i="16"/>
  <c r="BQ334" i="16"/>
  <c r="W68" i="6"/>
  <c r="X68" i="6" s="1"/>
  <c r="O68" i="6"/>
  <c r="AI68" i="6"/>
  <c r="AE193" i="14"/>
  <c r="AC194" i="14"/>
  <c r="AD194" i="14"/>
  <c r="AF193" i="14"/>
  <c r="AG192" i="14"/>
  <c r="AH192" i="14"/>
  <c r="B57" i="9"/>
  <c r="N69" i="6"/>
  <c r="O69" i="6" s="1"/>
  <c r="AK56" i="5"/>
  <c r="Y56" i="5"/>
  <c r="M70" i="6"/>
  <c r="V70" i="6"/>
  <c r="AH70" i="6"/>
  <c r="O56" i="5"/>
  <c r="M57" i="5"/>
  <c r="P56" i="5"/>
  <c r="E55" i="9"/>
  <c r="D55" i="9"/>
  <c r="L70" i="6"/>
  <c r="I71" i="6"/>
  <c r="K71" i="6" s="1"/>
  <c r="N58" i="5"/>
  <c r="C58" i="9"/>
  <c r="N57" i="5"/>
  <c r="C57" i="9"/>
  <c r="G72" i="6"/>
  <c r="H72" i="6" s="1"/>
  <c r="J72" i="6" s="1"/>
  <c r="F73" i="6"/>
  <c r="H58" i="5"/>
  <c r="I58" i="5" s="1"/>
  <c r="AR61" i="14" s="1"/>
  <c r="G59" i="5"/>
  <c r="J59" i="5" s="1"/>
  <c r="AS62" i="14" s="1"/>
  <c r="F60" i="5"/>
  <c r="T60" i="19" l="1"/>
  <c r="S60" i="19"/>
  <c r="BQ335" i="16"/>
  <c r="BR335" i="16"/>
  <c r="BJ336" i="16"/>
  <c r="BK336" i="16" s="1"/>
  <c r="BL336" i="16"/>
  <c r="BP336" i="16"/>
  <c r="BM336" i="16"/>
  <c r="BI337" i="16"/>
  <c r="BN336" i="16"/>
  <c r="BO336" i="16"/>
  <c r="AI69" i="6"/>
  <c r="AD195" i="14"/>
  <c r="AF194" i="14"/>
  <c r="AC195" i="14"/>
  <c r="AE194" i="14"/>
  <c r="AH193" i="14"/>
  <c r="AG193" i="14"/>
  <c r="W69" i="6"/>
  <c r="X69" i="6" s="1"/>
  <c r="N70" i="6"/>
  <c r="O70" i="6" s="1"/>
  <c r="M71" i="6"/>
  <c r="V71" i="6"/>
  <c r="AH71" i="6"/>
  <c r="O57" i="5"/>
  <c r="AK57" i="5"/>
  <c r="Y57" i="5"/>
  <c r="I72" i="6"/>
  <c r="K72" i="6" s="1"/>
  <c r="P57" i="5"/>
  <c r="L71" i="6"/>
  <c r="M58" i="5"/>
  <c r="O58" i="5" s="1"/>
  <c r="B58" i="9"/>
  <c r="E57" i="9" s="1"/>
  <c r="N59" i="5"/>
  <c r="C59" i="9"/>
  <c r="D56" i="9"/>
  <c r="E56" i="9"/>
  <c r="G73" i="6"/>
  <c r="H73" i="6" s="1"/>
  <c r="J73" i="6" s="1"/>
  <c r="F74" i="6"/>
  <c r="H59" i="5"/>
  <c r="I59" i="5" s="1"/>
  <c r="AR62" i="14" s="1"/>
  <c r="G60" i="5"/>
  <c r="F61" i="5"/>
  <c r="BQ336" i="16" l="1"/>
  <c r="T61" i="19"/>
  <c r="S61" i="19"/>
  <c r="BO337" i="16"/>
  <c r="BP337" i="16"/>
  <c r="BL337" i="16"/>
  <c r="BM337" i="16"/>
  <c r="BI338" i="16"/>
  <c r="BJ337" i="16"/>
  <c r="BK337" i="16" s="1"/>
  <c r="BN337" i="16"/>
  <c r="BR336" i="16"/>
  <c r="AG194" i="14"/>
  <c r="AH194" i="14"/>
  <c r="AC196" i="14"/>
  <c r="AE195" i="14"/>
  <c r="AD196" i="14"/>
  <c r="AF195" i="14"/>
  <c r="AI70" i="6"/>
  <c r="W70" i="6"/>
  <c r="X70" i="6" s="1"/>
  <c r="AK58" i="5"/>
  <c r="N71" i="6"/>
  <c r="O71" i="6" s="1"/>
  <c r="M72" i="6"/>
  <c r="V72" i="6"/>
  <c r="AH72" i="6"/>
  <c r="Y58" i="5"/>
  <c r="H60" i="5"/>
  <c r="I60" i="5" s="1"/>
  <c r="AR63" i="14" s="1"/>
  <c r="D57" i="9"/>
  <c r="P58" i="5"/>
  <c r="L72" i="6"/>
  <c r="I73" i="6"/>
  <c r="K73" i="6" s="1"/>
  <c r="J60" i="5"/>
  <c r="AS63" i="14" s="1"/>
  <c r="M59" i="5"/>
  <c r="O59" i="5" s="1"/>
  <c r="B59" i="9"/>
  <c r="G74" i="6"/>
  <c r="H74" i="6" s="1"/>
  <c r="J74" i="6" s="1"/>
  <c r="F75" i="6"/>
  <c r="G61" i="5"/>
  <c r="F62" i="5"/>
  <c r="S62" i="19" l="1"/>
  <c r="T62" i="19"/>
  <c r="BN338" i="16"/>
  <c r="BI339" i="16"/>
  <c r="BM338" i="16"/>
  <c r="BP338" i="16"/>
  <c r="BL338" i="16"/>
  <c r="BO338" i="16"/>
  <c r="BJ338" i="16"/>
  <c r="BK338" i="16" s="1"/>
  <c r="BR337" i="16"/>
  <c r="BQ337" i="16"/>
  <c r="AF196" i="14"/>
  <c r="AD197" i="14"/>
  <c r="AG195" i="14"/>
  <c r="AH195" i="14"/>
  <c r="AC197" i="14"/>
  <c r="AE196" i="14"/>
  <c r="W71" i="6"/>
  <c r="X71" i="6" s="1"/>
  <c r="N72" i="6"/>
  <c r="O72" i="6" s="1"/>
  <c r="AI71" i="6"/>
  <c r="Y59" i="5"/>
  <c r="AK59" i="5"/>
  <c r="M73" i="6"/>
  <c r="V73" i="6"/>
  <c r="AH73" i="6"/>
  <c r="H61" i="5"/>
  <c r="I61" i="5" s="1"/>
  <c r="AR64" i="14" s="1"/>
  <c r="M60" i="5"/>
  <c r="C60" i="9"/>
  <c r="B60" i="9"/>
  <c r="N60" i="5"/>
  <c r="I74" i="6"/>
  <c r="K74" i="6" s="1"/>
  <c r="J61" i="5"/>
  <c r="AS64" i="14" s="1"/>
  <c r="P59" i="5"/>
  <c r="L73" i="6"/>
  <c r="D58" i="9"/>
  <c r="E58" i="9"/>
  <c r="G75" i="6"/>
  <c r="H75" i="6" s="1"/>
  <c r="J75" i="6" s="1"/>
  <c r="F76" i="6"/>
  <c r="G62" i="5"/>
  <c r="F63" i="5"/>
  <c r="BQ338" i="16" l="1"/>
  <c r="T63" i="19"/>
  <c r="S63" i="19"/>
  <c r="BR338" i="16"/>
  <c r="BJ339" i="16"/>
  <c r="BK339" i="16" s="1"/>
  <c r="BP339" i="16"/>
  <c r="BM339" i="16"/>
  <c r="BI340" i="16"/>
  <c r="BL339" i="16"/>
  <c r="BN339" i="16"/>
  <c r="BO339" i="16"/>
  <c r="W72" i="6"/>
  <c r="X72" i="6" s="1"/>
  <c r="AI72" i="6"/>
  <c r="AG196" i="14"/>
  <c r="AH196" i="14"/>
  <c r="AC198" i="14"/>
  <c r="AE197" i="14"/>
  <c r="AD198" i="14"/>
  <c r="AF197" i="14"/>
  <c r="N73" i="6"/>
  <c r="O73" i="6" s="1"/>
  <c r="B61" i="9"/>
  <c r="M61" i="5"/>
  <c r="H62" i="5"/>
  <c r="I62" i="5" s="1"/>
  <c r="AR65" i="14" s="1"/>
  <c r="Y60" i="5"/>
  <c r="AK60" i="5"/>
  <c r="M74" i="6"/>
  <c r="V74" i="6"/>
  <c r="AH74" i="6"/>
  <c r="O60" i="5"/>
  <c r="E59" i="9"/>
  <c r="C61" i="9"/>
  <c r="D59" i="9"/>
  <c r="N61" i="5"/>
  <c r="P60" i="5"/>
  <c r="L74" i="6"/>
  <c r="I75" i="6"/>
  <c r="K75" i="6" s="1"/>
  <c r="J62" i="5"/>
  <c r="AS65" i="14" s="1"/>
  <c r="G76" i="6"/>
  <c r="H76" i="6" s="1"/>
  <c r="J76" i="6" s="1"/>
  <c r="F77" i="6"/>
  <c r="G63" i="5"/>
  <c r="F64" i="5"/>
  <c r="H63" i="5" l="1"/>
  <c r="I63" i="5" s="1"/>
  <c r="AR66" i="14" s="1"/>
  <c r="BQ339" i="16"/>
  <c r="T64" i="19"/>
  <c r="S64" i="19"/>
  <c r="BN340" i="16"/>
  <c r="BP340" i="16"/>
  <c r="BM340" i="16"/>
  <c r="BO340" i="16"/>
  <c r="BJ340" i="16"/>
  <c r="BK340" i="16" s="1"/>
  <c r="BI341" i="16"/>
  <c r="BL340" i="16"/>
  <c r="BR339" i="16"/>
  <c r="P61" i="5"/>
  <c r="AI73" i="6"/>
  <c r="E60" i="9"/>
  <c r="N74" i="6"/>
  <c r="O74" i="6" s="1"/>
  <c r="W73" i="6"/>
  <c r="X73" i="6" s="1"/>
  <c r="AG197" i="14"/>
  <c r="AH197" i="14"/>
  <c r="AC199" i="14"/>
  <c r="AE198" i="14"/>
  <c r="AF198" i="14"/>
  <c r="AD199" i="14"/>
  <c r="M62" i="5"/>
  <c r="B62" i="9"/>
  <c r="M75" i="6"/>
  <c r="AH75" i="6"/>
  <c r="V75" i="6"/>
  <c r="O61" i="5"/>
  <c r="Y61" i="5"/>
  <c r="AK61" i="5"/>
  <c r="D60" i="9"/>
  <c r="C62" i="9"/>
  <c r="N62" i="5"/>
  <c r="I76" i="6"/>
  <c r="K76" i="6" s="1"/>
  <c r="L75" i="6"/>
  <c r="M63" i="5"/>
  <c r="B63" i="9"/>
  <c r="G77" i="6"/>
  <c r="H77" i="6" s="1"/>
  <c r="J77" i="6" s="1"/>
  <c r="F78" i="6"/>
  <c r="J63" i="5"/>
  <c r="AS66" i="14" s="1"/>
  <c r="G64" i="5"/>
  <c r="J64" i="5" s="1"/>
  <c r="AS67" i="14" s="1"/>
  <c r="F65" i="5"/>
  <c r="T65" i="19" l="1"/>
  <c r="S65" i="19"/>
  <c r="BR340" i="16"/>
  <c r="BQ340" i="16"/>
  <c r="BI342" i="16"/>
  <c r="BP341" i="16"/>
  <c r="BN341" i="16"/>
  <c r="BJ341" i="16"/>
  <c r="BK341" i="16" s="1"/>
  <c r="BL341" i="16"/>
  <c r="BM341" i="16"/>
  <c r="BO341" i="16"/>
  <c r="W74" i="6"/>
  <c r="X74" i="6" s="1"/>
  <c r="AI74" i="6"/>
  <c r="N75" i="6"/>
  <c r="AI75" i="6" s="1"/>
  <c r="E61" i="9"/>
  <c r="AF199" i="14"/>
  <c r="AD200" i="14"/>
  <c r="AG198" i="14"/>
  <c r="AH198" i="14"/>
  <c r="AE199" i="14"/>
  <c r="AC200" i="14"/>
  <c r="O62" i="5"/>
  <c r="Y62" i="5"/>
  <c r="AK62" i="5"/>
  <c r="M76" i="6"/>
  <c r="V76" i="6"/>
  <c r="AH76" i="6"/>
  <c r="P62" i="5"/>
  <c r="D61" i="9"/>
  <c r="L76" i="6"/>
  <c r="I77" i="6"/>
  <c r="K77" i="6" s="1"/>
  <c r="N63" i="5"/>
  <c r="C63" i="9"/>
  <c r="N64" i="5"/>
  <c r="C64" i="9"/>
  <c r="G78" i="6"/>
  <c r="H78" i="6" s="1"/>
  <c r="J78" i="6" s="1"/>
  <c r="F79" i="6"/>
  <c r="H64" i="5"/>
  <c r="I64" i="5" s="1"/>
  <c r="AR67" i="14" s="1"/>
  <c r="G65" i="5"/>
  <c r="J65" i="5" s="1"/>
  <c r="AS68" i="14" s="1"/>
  <c r="F66" i="5"/>
  <c r="BR341" i="16" l="1"/>
  <c r="T66" i="19"/>
  <c r="S66" i="19"/>
  <c r="BQ341" i="16"/>
  <c r="BO342" i="16"/>
  <c r="BL342" i="16"/>
  <c r="BJ342" i="16"/>
  <c r="BK342" i="16" s="1"/>
  <c r="BI343" i="16"/>
  <c r="BN342" i="16"/>
  <c r="BP342" i="16"/>
  <c r="BM342" i="16"/>
  <c r="W75" i="6"/>
  <c r="X75" i="6" s="1"/>
  <c r="O75" i="6"/>
  <c r="AH199" i="14"/>
  <c r="AG199" i="14"/>
  <c r="AC201" i="14"/>
  <c r="AE200" i="14"/>
  <c r="AF200" i="14"/>
  <c r="AD201" i="14"/>
  <c r="N76" i="6"/>
  <c r="O76" i="6" s="1"/>
  <c r="M77" i="6"/>
  <c r="AH77" i="6"/>
  <c r="V77" i="6"/>
  <c r="O63" i="5"/>
  <c r="AK63" i="5"/>
  <c r="Y63" i="5"/>
  <c r="I78" i="6"/>
  <c r="K78" i="6" s="1"/>
  <c r="L77" i="6"/>
  <c r="P63" i="5"/>
  <c r="M64" i="5"/>
  <c r="O64" i="5" s="1"/>
  <c r="B64" i="9"/>
  <c r="D63" i="9" s="1"/>
  <c r="N65" i="5"/>
  <c r="C65" i="9"/>
  <c r="D62" i="9"/>
  <c r="E62" i="9"/>
  <c r="G79" i="6"/>
  <c r="H79" i="6" s="1"/>
  <c r="J79" i="6" s="1"/>
  <c r="F80" i="6"/>
  <c r="H65" i="5"/>
  <c r="I65" i="5" s="1"/>
  <c r="AR68" i="14" s="1"/>
  <c r="G66" i="5"/>
  <c r="J66" i="5" s="1"/>
  <c r="AS69" i="14" s="1"/>
  <c r="F67" i="5"/>
  <c r="S67" i="19" l="1"/>
  <c r="T67" i="19"/>
  <c r="BR342" i="16"/>
  <c r="BL343" i="16"/>
  <c r="BP343" i="16"/>
  <c r="BJ343" i="16"/>
  <c r="BK343" i="16" s="1"/>
  <c r="BI344" i="16"/>
  <c r="BM343" i="16"/>
  <c r="BO343" i="16"/>
  <c r="BN343" i="16"/>
  <c r="BQ342" i="16"/>
  <c r="AI76" i="6"/>
  <c r="W76" i="6"/>
  <c r="X76" i="6" s="1"/>
  <c r="N77" i="6"/>
  <c r="O77" i="6" s="1"/>
  <c r="AF201" i="14"/>
  <c r="AD202" i="14"/>
  <c r="AG200" i="14"/>
  <c r="AH200" i="14"/>
  <c r="AC202" i="14"/>
  <c r="AE201" i="14"/>
  <c r="Y64" i="5"/>
  <c r="AK64" i="5"/>
  <c r="M78" i="6"/>
  <c r="V78" i="6"/>
  <c r="AH78" i="6"/>
  <c r="L78" i="6"/>
  <c r="E63" i="9"/>
  <c r="P64" i="5"/>
  <c r="I79" i="6"/>
  <c r="K79" i="6" s="1"/>
  <c r="H66" i="5"/>
  <c r="I66" i="5" s="1"/>
  <c r="AR69" i="14" s="1"/>
  <c r="M65" i="5"/>
  <c r="O65" i="5" s="1"/>
  <c r="B65" i="9"/>
  <c r="N66" i="5"/>
  <c r="C66" i="9"/>
  <c r="G80" i="6"/>
  <c r="H80" i="6" s="1"/>
  <c r="J80" i="6" s="1"/>
  <c r="F81" i="6"/>
  <c r="G67" i="5"/>
  <c r="J67" i="5" s="1"/>
  <c r="AS70" i="14" s="1"/>
  <c r="F68" i="5"/>
  <c r="T68" i="19" l="1"/>
  <c r="S68" i="19"/>
  <c r="BQ343" i="16"/>
  <c r="BR343" i="16"/>
  <c r="BM344" i="16"/>
  <c r="BP344" i="16"/>
  <c r="BO344" i="16"/>
  <c r="BN344" i="16"/>
  <c r="BL344" i="16"/>
  <c r="BJ344" i="16"/>
  <c r="BK344" i="16" s="1"/>
  <c r="BI345" i="16"/>
  <c r="AI77" i="6"/>
  <c r="W77" i="6"/>
  <c r="X77" i="6" s="1"/>
  <c r="AC203" i="14"/>
  <c r="AE202" i="14"/>
  <c r="AD203" i="14"/>
  <c r="AF202" i="14"/>
  <c r="AG201" i="14"/>
  <c r="AH201" i="14"/>
  <c r="N78" i="6"/>
  <c r="O78" i="6" s="1"/>
  <c r="M79" i="6"/>
  <c r="V79" i="6"/>
  <c r="AH79" i="6"/>
  <c r="Y65" i="5"/>
  <c r="AK65" i="5"/>
  <c r="B66" i="9"/>
  <c r="D65" i="9" s="1"/>
  <c r="M66" i="5"/>
  <c r="O66" i="5" s="1"/>
  <c r="L79" i="6"/>
  <c r="P65" i="5"/>
  <c r="I80" i="6"/>
  <c r="K80" i="6" s="1"/>
  <c r="E64" i="9"/>
  <c r="D64" i="9"/>
  <c r="N67" i="5"/>
  <c r="C67" i="9"/>
  <c r="G81" i="6"/>
  <c r="H81" i="6" s="1"/>
  <c r="J81" i="6" s="1"/>
  <c r="F82" i="6"/>
  <c r="H67" i="5"/>
  <c r="I67" i="5" s="1"/>
  <c r="AR70" i="14" s="1"/>
  <c r="G68" i="5"/>
  <c r="F69" i="5"/>
  <c r="T69" i="19" l="1"/>
  <c r="S69" i="19"/>
  <c r="BQ344" i="16"/>
  <c r="BL345" i="16"/>
  <c r="BM345" i="16"/>
  <c r="BP345" i="16"/>
  <c r="BJ345" i="16"/>
  <c r="BK345" i="16" s="1"/>
  <c r="BO345" i="16"/>
  <c r="BI346" i="16"/>
  <c r="BN345" i="16"/>
  <c r="BR344" i="16"/>
  <c r="N79" i="6"/>
  <c r="O79" i="6" s="1"/>
  <c r="AH202" i="14"/>
  <c r="AG202" i="14"/>
  <c r="AD204" i="14"/>
  <c r="AF203" i="14"/>
  <c r="AC204" i="14"/>
  <c r="AE203" i="14"/>
  <c r="H68" i="5"/>
  <c r="I68" i="5" s="1"/>
  <c r="AR71" i="14" s="1"/>
  <c r="W78" i="6"/>
  <c r="X78" i="6" s="1"/>
  <c r="AI78" i="6"/>
  <c r="M80" i="6"/>
  <c r="V80" i="6"/>
  <c r="AH80" i="6"/>
  <c r="AK66" i="5"/>
  <c r="Y66" i="5"/>
  <c r="E65" i="9"/>
  <c r="P66" i="5"/>
  <c r="L80" i="6"/>
  <c r="I81" i="6"/>
  <c r="K81" i="6" s="1"/>
  <c r="M67" i="5"/>
  <c r="O67" i="5" s="1"/>
  <c r="B67" i="9"/>
  <c r="J68" i="5"/>
  <c r="AS71" i="14" s="1"/>
  <c r="G82" i="6"/>
  <c r="H82" i="6" s="1"/>
  <c r="J82" i="6" s="1"/>
  <c r="F83" i="6"/>
  <c r="F70" i="5"/>
  <c r="G69" i="5"/>
  <c r="J69" i="5" s="1"/>
  <c r="AS72" i="14" s="1"/>
  <c r="S70" i="19" l="1"/>
  <c r="T70" i="19"/>
  <c r="BQ345" i="16"/>
  <c r="BR345" i="16"/>
  <c r="BP346" i="16"/>
  <c r="BI347" i="16"/>
  <c r="BM346" i="16"/>
  <c r="BO346" i="16"/>
  <c r="BL346" i="16"/>
  <c r="BJ346" i="16"/>
  <c r="BK346" i="16" s="1"/>
  <c r="BN346" i="16"/>
  <c r="W79" i="6"/>
  <c r="X79" i="6" s="1"/>
  <c r="AI79" i="6"/>
  <c r="B68" i="9"/>
  <c r="AG203" i="14"/>
  <c r="AH203" i="14"/>
  <c r="AD205" i="14"/>
  <c r="AF204" i="14"/>
  <c r="AE204" i="14"/>
  <c r="AC205" i="14"/>
  <c r="M68" i="5"/>
  <c r="N80" i="6"/>
  <c r="O80" i="6" s="1"/>
  <c r="M81" i="6"/>
  <c r="AH81" i="6"/>
  <c r="V81" i="6"/>
  <c r="AK67" i="5"/>
  <c r="Y67" i="5"/>
  <c r="C68" i="9"/>
  <c r="L81" i="6"/>
  <c r="I82" i="6"/>
  <c r="K82" i="6" s="1"/>
  <c r="P67" i="5"/>
  <c r="N68" i="5"/>
  <c r="H69" i="5"/>
  <c r="I69" i="5" s="1"/>
  <c r="AR72" i="14" s="1"/>
  <c r="E66" i="9"/>
  <c r="D66" i="9"/>
  <c r="N69" i="5"/>
  <c r="C69" i="9"/>
  <c r="G83" i="6"/>
  <c r="I83" i="6" s="1"/>
  <c r="K83" i="6" s="1"/>
  <c r="F84" i="6"/>
  <c r="G70" i="5"/>
  <c r="F71" i="5"/>
  <c r="BQ346" i="16" l="1"/>
  <c r="T71" i="19"/>
  <c r="S71" i="19"/>
  <c r="BR346" i="16"/>
  <c r="BL347" i="16"/>
  <c r="BM347" i="16"/>
  <c r="BN347" i="16"/>
  <c r="BP347" i="16"/>
  <c r="BO347" i="16"/>
  <c r="BI348" i="16"/>
  <c r="BJ347" i="16"/>
  <c r="BK347" i="16" s="1"/>
  <c r="E67" i="9"/>
  <c r="N81" i="6"/>
  <c r="O81" i="6" s="1"/>
  <c r="W80" i="6"/>
  <c r="X80" i="6" s="1"/>
  <c r="AI80" i="6"/>
  <c r="AH204" i="14"/>
  <c r="AG204" i="14"/>
  <c r="AC206" i="14"/>
  <c r="AE205" i="14"/>
  <c r="AF205" i="14"/>
  <c r="AD206" i="14"/>
  <c r="O68" i="5"/>
  <c r="Y68" i="5"/>
  <c r="AK68" i="5"/>
  <c r="M82" i="6"/>
  <c r="AH82" i="6"/>
  <c r="V82" i="6"/>
  <c r="H70" i="5"/>
  <c r="I70" i="5" s="1"/>
  <c r="AR73" i="14" s="1"/>
  <c r="B69" i="9"/>
  <c r="E68" i="9" s="1"/>
  <c r="D67" i="9"/>
  <c r="L82" i="6"/>
  <c r="M69" i="5"/>
  <c r="O69" i="5" s="1"/>
  <c r="P68" i="5"/>
  <c r="H83" i="6"/>
  <c r="J70" i="5"/>
  <c r="AS73" i="14" s="1"/>
  <c r="G84" i="6"/>
  <c r="H84" i="6" s="1"/>
  <c r="J84" i="6" s="1"/>
  <c r="F85" i="6"/>
  <c r="G71" i="5"/>
  <c r="J71" i="5" s="1"/>
  <c r="AS74" i="14" s="1"/>
  <c r="F72" i="5"/>
  <c r="T72" i="19" l="1"/>
  <c r="S72" i="19"/>
  <c r="BQ347" i="16"/>
  <c r="BO348" i="16"/>
  <c r="BN348" i="16"/>
  <c r="BL348" i="16"/>
  <c r="BM348" i="16"/>
  <c r="BI349" i="16"/>
  <c r="BJ348" i="16"/>
  <c r="BK348" i="16" s="1"/>
  <c r="BP348" i="16"/>
  <c r="BR347" i="16"/>
  <c r="J83" i="6"/>
  <c r="L83" i="6" s="1"/>
  <c r="AI81" i="6"/>
  <c r="W81" i="6"/>
  <c r="X81" i="6" s="1"/>
  <c r="B70" i="9"/>
  <c r="AG205" i="14"/>
  <c r="AH205" i="14"/>
  <c r="AD207" i="14"/>
  <c r="AF206" i="14"/>
  <c r="AC207" i="14"/>
  <c r="AE206" i="14"/>
  <c r="Y69" i="5"/>
  <c r="N82" i="6"/>
  <c r="O82" i="6" s="1"/>
  <c r="AK69" i="5"/>
  <c r="M70" i="5"/>
  <c r="P69" i="5"/>
  <c r="D68" i="9"/>
  <c r="C70" i="9"/>
  <c r="N70" i="5"/>
  <c r="H71" i="5"/>
  <c r="I71" i="5" s="1"/>
  <c r="AR74" i="14" s="1"/>
  <c r="I84" i="6"/>
  <c r="K84" i="6" s="1"/>
  <c r="N71" i="5"/>
  <c r="C71" i="9"/>
  <c r="G85" i="6"/>
  <c r="H85" i="6" s="1"/>
  <c r="J85" i="6" s="1"/>
  <c r="F86" i="6"/>
  <c r="G72" i="5"/>
  <c r="J72" i="5" s="1"/>
  <c r="AS75" i="14" s="1"/>
  <c r="F73" i="5"/>
  <c r="M83" i="6" l="1"/>
  <c r="T73" i="19"/>
  <c r="S73" i="19"/>
  <c r="BR348" i="16"/>
  <c r="BP349" i="16"/>
  <c r="BM349" i="16"/>
  <c r="BI350" i="16"/>
  <c r="BL349" i="16"/>
  <c r="BN349" i="16"/>
  <c r="BJ349" i="16"/>
  <c r="BK349" i="16" s="1"/>
  <c r="BO349" i="16"/>
  <c r="BQ348" i="16"/>
  <c r="V83" i="6"/>
  <c r="AH83" i="6"/>
  <c r="N83" i="6"/>
  <c r="O83" i="6" s="1"/>
  <c r="E69" i="9"/>
  <c r="AI82" i="6"/>
  <c r="AF207" i="14"/>
  <c r="AD208" i="14"/>
  <c r="AC208" i="14"/>
  <c r="AE207" i="14"/>
  <c r="AH206" i="14"/>
  <c r="AG206" i="14"/>
  <c r="W82" i="6"/>
  <c r="X82" i="6" s="1"/>
  <c r="M84" i="6"/>
  <c r="V84" i="6"/>
  <c r="AH84" i="6"/>
  <c r="Y70" i="5"/>
  <c r="AK70" i="5"/>
  <c r="O70" i="5"/>
  <c r="P70" i="5"/>
  <c r="B71" i="9"/>
  <c r="D70" i="9" s="1"/>
  <c r="D69" i="9"/>
  <c r="L84" i="6"/>
  <c r="M71" i="5"/>
  <c r="P71" i="5" s="1"/>
  <c r="H72" i="5"/>
  <c r="I72" i="5" s="1"/>
  <c r="AR75" i="14" s="1"/>
  <c r="I85" i="6"/>
  <c r="K85" i="6" s="1"/>
  <c r="N72" i="5"/>
  <c r="C72" i="9"/>
  <c r="G86" i="6"/>
  <c r="H86" i="6" s="1"/>
  <c r="J86" i="6" s="1"/>
  <c r="F87" i="6"/>
  <c r="G73" i="5"/>
  <c r="J73" i="5" s="1"/>
  <c r="AS76" i="14" s="1"/>
  <c r="F74" i="5"/>
  <c r="AI83" i="6" l="1"/>
  <c r="BQ349" i="16"/>
  <c r="T74" i="19"/>
  <c r="S74" i="19"/>
  <c r="BO350" i="16"/>
  <c r="BP350" i="16"/>
  <c r="BM350" i="16"/>
  <c r="BJ350" i="16"/>
  <c r="BK350" i="16" s="1"/>
  <c r="BL350" i="16"/>
  <c r="BI351" i="16"/>
  <c r="BN350" i="16"/>
  <c r="BR349" i="16"/>
  <c r="W83" i="6"/>
  <c r="X83" i="6" s="1"/>
  <c r="N84" i="6"/>
  <c r="O84" i="6" s="1"/>
  <c r="AH207" i="14"/>
  <c r="AG207" i="14"/>
  <c r="AE208" i="14"/>
  <c r="AC209" i="14"/>
  <c r="AF208" i="14"/>
  <c r="AD209" i="14"/>
  <c r="Y71" i="5"/>
  <c r="M85" i="6"/>
  <c r="V85" i="6"/>
  <c r="AH85" i="6"/>
  <c r="AK71" i="5"/>
  <c r="B72" i="9"/>
  <c r="D71" i="9" s="1"/>
  <c r="E70" i="9"/>
  <c r="O71" i="5"/>
  <c r="M72" i="5"/>
  <c r="O72" i="5" s="1"/>
  <c r="I86" i="6"/>
  <c r="K86" i="6" s="1"/>
  <c r="H73" i="5"/>
  <c r="I73" i="5" s="1"/>
  <c r="AR76" i="14" s="1"/>
  <c r="L85" i="6"/>
  <c r="N73" i="5"/>
  <c r="C73" i="9"/>
  <c r="G87" i="6"/>
  <c r="H87" i="6" s="1"/>
  <c r="J87" i="6" s="1"/>
  <c r="F88" i="6"/>
  <c r="G74" i="5"/>
  <c r="J74" i="5" s="1"/>
  <c r="AS77" i="14" s="1"/>
  <c r="F75" i="5"/>
  <c r="T75" i="19" l="1"/>
  <c r="S75" i="19"/>
  <c r="BO351" i="16"/>
  <c r="BP351" i="16"/>
  <c r="BJ351" i="16"/>
  <c r="BK351" i="16" s="1"/>
  <c r="BN351" i="16"/>
  <c r="BI352" i="16"/>
  <c r="BL351" i="16"/>
  <c r="BM351" i="16"/>
  <c r="BR350" i="16"/>
  <c r="BQ350" i="16"/>
  <c r="AI84" i="6"/>
  <c r="W84" i="6"/>
  <c r="X84" i="6" s="1"/>
  <c r="AE209" i="14"/>
  <c r="AC210" i="14"/>
  <c r="AD210" i="14"/>
  <c r="AF209" i="14"/>
  <c r="AG208" i="14"/>
  <c r="AH208" i="14"/>
  <c r="M86" i="6"/>
  <c r="V86" i="6"/>
  <c r="AH86" i="6"/>
  <c r="Y72" i="5"/>
  <c r="AK72" i="5"/>
  <c r="N85" i="6"/>
  <c r="O85" i="6" s="1"/>
  <c r="E71" i="9"/>
  <c r="B73" i="9"/>
  <c r="D72" i="9" s="1"/>
  <c r="P72" i="5"/>
  <c r="M73" i="5"/>
  <c r="P73" i="5" s="1"/>
  <c r="I87" i="6"/>
  <c r="K87" i="6" s="1"/>
  <c r="L86" i="6"/>
  <c r="H74" i="5"/>
  <c r="I74" i="5" s="1"/>
  <c r="AR77" i="14" s="1"/>
  <c r="N74" i="5"/>
  <c r="C74" i="9"/>
  <c r="G88" i="6"/>
  <c r="H88" i="6" s="1"/>
  <c r="J88" i="6" s="1"/>
  <c r="F89" i="6"/>
  <c r="G75" i="5"/>
  <c r="J75" i="5" s="1"/>
  <c r="AS78" i="14" s="1"/>
  <c r="F76" i="5"/>
  <c r="BR351" i="16" l="1"/>
  <c r="T76" i="19"/>
  <c r="S76" i="19"/>
  <c r="BO352" i="16"/>
  <c r="BP352" i="16"/>
  <c r="BN352" i="16"/>
  <c r="BI353" i="16"/>
  <c r="BM352" i="16"/>
  <c r="BJ352" i="16"/>
  <c r="BK352" i="16" s="1"/>
  <c r="BL352" i="16"/>
  <c r="BQ351" i="16"/>
  <c r="AI85" i="6"/>
  <c r="N86" i="6"/>
  <c r="O86" i="6" s="1"/>
  <c r="AE210" i="14"/>
  <c r="AC211" i="14"/>
  <c r="AF210" i="14"/>
  <c r="AD211" i="14"/>
  <c r="AH209" i="14"/>
  <c r="AG209" i="14"/>
  <c r="Y73" i="5"/>
  <c r="AK73" i="5"/>
  <c r="W85" i="6"/>
  <c r="X85" i="6" s="1"/>
  <c r="L87" i="6"/>
  <c r="V87" i="6"/>
  <c r="AH87" i="6"/>
  <c r="E72" i="9"/>
  <c r="B74" i="9"/>
  <c r="E73" i="9" s="1"/>
  <c r="O73" i="5"/>
  <c r="M87" i="6"/>
  <c r="M74" i="5"/>
  <c r="O74" i="5" s="1"/>
  <c r="I88" i="6"/>
  <c r="K88" i="6" s="1"/>
  <c r="H75" i="5"/>
  <c r="I75" i="5" s="1"/>
  <c r="AR78" i="14" s="1"/>
  <c r="N75" i="5"/>
  <c r="C75" i="9"/>
  <c r="G89" i="6"/>
  <c r="H89" i="6" s="1"/>
  <c r="J89" i="6" s="1"/>
  <c r="F90" i="6"/>
  <c r="G76" i="5"/>
  <c r="J76" i="5" s="1"/>
  <c r="AS79" i="14" s="1"/>
  <c r="F77" i="5"/>
  <c r="BR352" i="16" l="1"/>
  <c r="T77" i="19"/>
  <c r="S77" i="19"/>
  <c r="BL353" i="16"/>
  <c r="BI354" i="16"/>
  <c r="BJ353" i="16"/>
  <c r="BK353" i="16" s="1"/>
  <c r="BP353" i="16"/>
  <c r="BO353" i="16"/>
  <c r="BN353" i="16"/>
  <c r="BM353" i="16"/>
  <c r="BQ352" i="16"/>
  <c r="W86" i="6"/>
  <c r="X86" i="6" s="1"/>
  <c r="AI86" i="6"/>
  <c r="AF211" i="14"/>
  <c r="AD212" i="14"/>
  <c r="AC212" i="14"/>
  <c r="AE211" i="14"/>
  <c r="AG210" i="14"/>
  <c r="AH210" i="14"/>
  <c r="N87" i="6"/>
  <c r="O87" i="6" s="1"/>
  <c r="D73" i="9"/>
  <c r="AK74" i="5"/>
  <c r="M88" i="6"/>
  <c r="AH88" i="6"/>
  <c r="V88" i="6"/>
  <c r="Y74" i="5"/>
  <c r="B75" i="9"/>
  <c r="D74" i="9" s="1"/>
  <c r="P74" i="5"/>
  <c r="M75" i="5"/>
  <c r="O75" i="5" s="1"/>
  <c r="L88" i="6"/>
  <c r="I89" i="6"/>
  <c r="K89" i="6" s="1"/>
  <c r="H76" i="5"/>
  <c r="I76" i="5" s="1"/>
  <c r="AR79" i="14" s="1"/>
  <c r="N76" i="5"/>
  <c r="C76" i="9"/>
  <c r="G90" i="6"/>
  <c r="I90" i="6" s="1"/>
  <c r="K90" i="6" s="1"/>
  <c r="F91" i="6"/>
  <c r="G77" i="5"/>
  <c r="J77" i="5" s="1"/>
  <c r="AS80" i="14" s="1"/>
  <c r="F78" i="5"/>
  <c r="T78" i="19" l="1"/>
  <c r="S78" i="19"/>
  <c r="BQ353" i="16"/>
  <c r="BR353" i="16"/>
  <c r="BN354" i="16"/>
  <c r="BJ354" i="16"/>
  <c r="BK354" i="16" s="1"/>
  <c r="BL354" i="16"/>
  <c r="BM354" i="16"/>
  <c r="BO354" i="16"/>
  <c r="BI355" i="16"/>
  <c r="BP354" i="16"/>
  <c r="AI87" i="6"/>
  <c r="AH211" i="14"/>
  <c r="AG211" i="14"/>
  <c r="AD213" i="14"/>
  <c r="AF212" i="14"/>
  <c r="AE212" i="14"/>
  <c r="AC213" i="14"/>
  <c r="W87" i="6"/>
  <c r="X87" i="6" s="1"/>
  <c r="AK75" i="5"/>
  <c r="Y75" i="5"/>
  <c r="M89" i="6"/>
  <c r="V89" i="6"/>
  <c r="AH89" i="6"/>
  <c r="N88" i="6"/>
  <c r="O88" i="6" s="1"/>
  <c r="E74" i="9"/>
  <c r="B76" i="9"/>
  <c r="D75" i="9" s="1"/>
  <c r="P75" i="5"/>
  <c r="M76" i="5"/>
  <c r="O76" i="5" s="1"/>
  <c r="L89" i="6"/>
  <c r="H90" i="6"/>
  <c r="H77" i="5"/>
  <c r="I77" i="5" s="1"/>
  <c r="AR80" i="14" s="1"/>
  <c r="N77" i="5"/>
  <c r="C77" i="9"/>
  <c r="G91" i="6"/>
  <c r="H91" i="6" s="1"/>
  <c r="J91" i="6" s="1"/>
  <c r="F92" i="6"/>
  <c r="G78" i="5"/>
  <c r="F79" i="5"/>
  <c r="T79" i="19" l="1"/>
  <c r="S79" i="19"/>
  <c r="BR354" i="16"/>
  <c r="BP355" i="16"/>
  <c r="BI356" i="16"/>
  <c r="BL355" i="16"/>
  <c r="BO355" i="16"/>
  <c r="BJ355" i="16"/>
  <c r="BK355" i="16" s="1"/>
  <c r="BM355" i="16"/>
  <c r="BN355" i="16"/>
  <c r="BQ354" i="16"/>
  <c r="M90" i="6"/>
  <c r="J90" i="6"/>
  <c r="V90" i="6" s="1"/>
  <c r="AE213" i="14"/>
  <c r="AC214" i="14"/>
  <c r="AG212" i="14"/>
  <c r="AH212" i="14"/>
  <c r="AD214" i="14"/>
  <c r="AF213" i="14"/>
  <c r="N89" i="6"/>
  <c r="O89" i="6" s="1"/>
  <c r="AI88" i="6"/>
  <c r="Y76" i="5"/>
  <c r="AK76" i="5"/>
  <c r="W88" i="6"/>
  <c r="X88" i="6" s="1"/>
  <c r="E75" i="9"/>
  <c r="B77" i="9"/>
  <c r="E76" i="9" s="1"/>
  <c r="H78" i="5"/>
  <c r="I78" i="5" s="1"/>
  <c r="AR81" i="14" s="1"/>
  <c r="P76" i="5"/>
  <c r="M77" i="5"/>
  <c r="O77" i="5" s="1"/>
  <c r="I91" i="6"/>
  <c r="K91" i="6" s="1"/>
  <c r="J78" i="5"/>
  <c r="AS81" i="14" s="1"/>
  <c r="G92" i="6"/>
  <c r="H92" i="6" s="1"/>
  <c r="J92" i="6" s="1"/>
  <c r="F93" i="6"/>
  <c r="G79" i="5"/>
  <c r="J79" i="5" s="1"/>
  <c r="AS82" i="14" s="1"/>
  <c r="F80" i="5"/>
  <c r="BQ355" i="16" l="1"/>
  <c r="T80" i="19"/>
  <c r="S80" i="19"/>
  <c r="BR355" i="16"/>
  <c r="BN356" i="16"/>
  <c r="BJ356" i="16"/>
  <c r="BK356" i="16" s="1"/>
  <c r="BM356" i="16"/>
  <c r="BL356" i="16"/>
  <c r="BP356" i="16"/>
  <c r="BI357" i="16"/>
  <c r="BO356" i="16"/>
  <c r="AH90" i="6"/>
  <c r="L90" i="6"/>
  <c r="N90" i="6" s="1"/>
  <c r="O90" i="6" s="1"/>
  <c r="AI89" i="6"/>
  <c r="W89" i="6"/>
  <c r="X89" i="6" s="1"/>
  <c r="AK77" i="5"/>
  <c r="AE214" i="14"/>
  <c r="AC215" i="14"/>
  <c r="AD215" i="14"/>
  <c r="AF214" i="14"/>
  <c r="AH213" i="14"/>
  <c r="AG213" i="14"/>
  <c r="B78" i="9"/>
  <c r="Y77" i="5"/>
  <c r="M91" i="6"/>
  <c r="AH91" i="6"/>
  <c r="V91" i="6"/>
  <c r="D76" i="9"/>
  <c r="M78" i="5"/>
  <c r="P77" i="5"/>
  <c r="C78" i="9"/>
  <c r="L91" i="6"/>
  <c r="I92" i="6"/>
  <c r="K92" i="6" s="1"/>
  <c r="N78" i="5"/>
  <c r="H79" i="5"/>
  <c r="I79" i="5" s="1"/>
  <c r="AR82" i="14" s="1"/>
  <c r="N79" i="5"/>
  <c r="C79" i="9"/>
  <c r="G93" i="6"/>
  <c r="I93" i="6" s="1"/>
  <c r="K93" i="6" s="1"/>
  <c r="F94" i="6"/>
  <c r="G80" i="5"/>
  <c r="J80" i="5" s="1"/>
  <c r="AS83" i="14" s="1"/>
  <c r="F81" i="5"/>
  <c r="T81" i="19" l="1"/>
  <c r="S81" i="19"/>
  <c r="BR356" i="16"/>
  <c r="BQ356" i="16"/>
  <c r="BJ357" i="16"/>
  <c r="BK357" i="16" s="1"/>
  <c r="BN357" i="16"/>
  <c r="BO357" i="16"/>
  <c r="BI358" i="16"/>
  <c r="BP357" i="16"/>
  <c r="BL357" i="16"/>
  <c r="BM357" i="16"/>
  <c r="AI90" i="6"/>
  <c r="W90" i="6"/>
  <c r="X90" i="6" s="1"/>
  <c r="AD216" i="14"/>
  <c r="AF215" i="14"/>
  <c r="AC216" i="14"/>
  <c r="AE215" i="14"/>
  <c r="AH214" i="14"/>
  <c r="AG214" i="14"/>
  <c r="E77" i="9"/>
  <c r="Y78" i="5"/>
  <c r="AK78" i="5"/>
  <c r="M92" i="6"/>
  <c r="V92" i="6"/>
  <c r="AH92" i="6"/>
  <c r="N91" i="6"/>
  <c r="O91" i="6" s="1"/>
  <c r="O78" i="5"/>
  <c r="B79" i="9"/>
  <c r="D78" i="9" s="1"/>
  <c r="D77" i="9"/>
  <c r="L92" i="6"/>
  <c r="H93" i="6"/>
  <c r="H80" i="5"/>
  <c r="I80" i="5" s="1"/>
  <c r="AR83" i="14" s="1"/>
  <c r="P78" i="5"/>
  <c r="M79" i="5"/>
  <c r="AK79" i="5" s="1"/>
  <c r="N80" i="5"/>
  <c r="C80" i="9"/>
  <c r="G94" i="6"/>
  <c r="I94" i="6" s="1"/>
  <c r="K94" i="6" s="1"/>
  <c r="F95" i="6"/>
  <c r="G81" i="5"/>
  <c r="J81" i="5" s="1"/>
  <c r="AS84" i="14" s="1"/>
  <c r="F82" i="5"/>
  <c r="BR357" i="16" l="1"/>
  <c r="S82" i="19"/>
  <c r="T82" i="19"/>
  <c r="BP358" i="16"/>
  <c r="BJ358" i="16"/>
  <c r="BK358" i="16" s="1"/>
  <c r="BN358" i="16"/>
  <c r="BL358" i="16"/>
  <c r="BO358" i="16"/>
  <c r="BM358" i="16"/>
  <c r="BI359" i="16"/>
  <c r="BQ357" i="16"/>
  <c r="M93" i="6"/>
  <c r="J93" i="6"/>
  <c r="V93" i="6" s="1"/>
  <c r="AG215" i="14"/>
  <c r="AH215" i="14"/>
  <c r="AC217" i="14"/>
  <c r="AE216" i="14"/>
  <c r="AD217" i="14"/>
  <c r="AF216" i="14"/>
  <c r="Y79" i="5"/>
  <c r="N92" i="6"/>
  <c r="O92" i="6" s="1"/>
  <c r="W91" i="6"/>
  <c r="X91" i="6" s="1"/>
  <c r="AI91" i="6"/>
  <c r="E78" i="9"/>
  <c r="B80" i="9"/>
  <c r="E79" i="9" s="1"/>
  <c r="H94" i="6"/>
  <c r="M80" i="5"/>
  <c r="Y80" i="5" s="1"/>
  <c r="O79" i="5"/>
  <c r="P79" i="5"/>
  <c r="H81" i="5"/>
  <c r="I81" i="5" s="1"/>
  <c r="AR84" i="14" s="1"/>
  <c r="N81" i="5"/>
  <c r="C81" i="9"/>
  <c r="G95" i="6"/>
  <c r="H95" i="6" s="1"/>
  <c r="J95" i="6" s="1"/>
  <c r="F96" i="6"/>
  <c r="G82" i="5"/>
  <c r="J82" i="5" s="1"/>
  <c r="AS85" i="14" s="1"/>
  <c r="F83" i="5"/>
  <c r="BR358" i="16" l="1"/>
  <c r="BQ358" i="16"/>
  <c r="S83" i="19"/>
  <c r="T83" i="19"/>
  <c r="BJ359" i="16"/>
  <c r="BK359" i="16" s="1"/>
  <c r="BN359" i="16"/>
  <c r="BM359" i="16"/>
  <c r="BI360" i="16"/>
  <c r="BO359" i="16"/>
  <c r="BL359" i="16"/>
  <c r="BP359" i="16"/>
  <c r="AH93" i="6"/>
  <c r="L93" i="6"/>
  <c r="N93" i="6" s="1"/>
  <c r="O93" i="6" s="1"/>
  <c r="J94" i="6"/>
  <c r="AH94" i="6" s="1"/>
  <c r="AK80" i="5"/>
  <c r="AG216" i="14"/>
  <c r="AH216" i="14"/>
  <c r="AC218" i="14"/>
  <c r="AE217" i="14"/>
  <c r="AF217" i="14"/>
  <c r="AD218" i="14"/>
  <c r="AI92" i="6"/>
  <c r="W92" i="6"/>
  <c r="X92" i="6" s="1"/>
  <c r="D79" i="9"/>
  <c r="B81" i="9"/>
  <c r="D80" i="9" s="1"/>
  <c r="I95" i="6"/>
  <c r="K95" i="6" s="1"/>
  <c r="O80" i="5"/>
  <c r="P80" i="5"/>
  <c r="H82" i="5"/>
  <c r="I82" i="5" s="1"/>
  <c r="AR85" i="14" s="1"/>
  <c r="M81" i="5"/>
  <c r="AK81" i="5" s="1"/>
  <c r="N82" i="5"/>
  <c r="C82" i="9"/>
  <c r="G96" i="6"/>
  <c r="H96" i="6" s="1"/>
  <c r="J96" i="6" s="1"/>
  <c r="F97" i="6"/>
  <c r="G83" i="5"/>
  <c r="J83" i="5" s="1"/>
  <c r="AS86" i="14" s="1"/>
  <c r="F84" i="5"/>
  <c r="M94" i="6" l="1"/>
  <c r="T84" i="19"/>
  <c r="S84" i="19"/>
  <c r="BQ359" i="16"/>
  <c r="BL360" i="16"/>
  <c r="BN360" i="16"/>
  <c r="BJ360" i="16"/>
  <c r="BK360" i="16" s="1"/>
  <c r="BM360" i="16"/>
  <c r="BO360" i="16"/>
  <c r="BI361" i="16"/>
  <c r="BP360" i="16"/>
  <c r="BR359" i="16"/>
  <c r="AI93" i="6"/>
  <c r="W93" i="6"/>
  <c r="X93" i="6" s="1"/>
  <c r="L94" i="6"/>
  <c r="V94" i="6"/>
  <c r="AD219" i="14"/>
  <c r="AF218" i="14"/>
  <c r="AG217" i="14"/>
  <c r="AH217" i="14"/>
  <c r="AC219" i="14"/>
  <c r="AE218" i="14"/>
  <c r="Y81" i="5"/>
  <c r="M95" i="6"/>
  <c r="V95" i="6"/>
  <c r="AH95" i="6"/>
  <c r="E80" i="9"/>
  <c r="B82" i="9"/>
  <c r="E81" i="9" s="1"/>
  <c r="M82" i="5"/>
  <c r="O82" i="5" s="1"/>
  <c r="L95" i="6"/>
  <c r="I96" i="6"/>
  <c r="K96" i="6" s="1"/>
  <c r="O81" i="5"/>
  <c r="P81" i="5"/>
  <c r="H83" i="5"/>
  <c r="I83" i="5" s="1"/>
  <c r="AR86" i="14" s="1"/>
  <c r="N83" i="5"/>
  <c r="C83" i="9"/>
  <c r="G97" i="6"/>
  <c r="H97" i="6" s="1"/>
  <c r="J97" i="6" s="1"/>
  <c r="F98" i="6"/>
  <c r="G84" i="5"/>
  <c r="F85" i="5"/>
  <c r="N94" i="6" l="1"/>
  <c r="O94" i="6" s="1"/>
  <c r="BR360" i="16"/>
  <c r="T85" i="19"/>
  <c r="S85" i="19"/>
  <c r="BQ360" i="16"/>
  <c r="BM361" i="16"/>
  <c r="BI362" i="16"/>
  <c r="BJ361" i="16"/>
  <c r="BK361" i="16" s="1"/>
  <c r="BN361" i="16"/>
  <c r="BP361" i="16"/>
  <c r="BO361" i="16"/>
  <c r="BL361" i="16"/>
  <c r="AI94" i="6"/>
  <c r="W94" i="6"/>
  <c r="X94" i="6" s="1"/>
  <c r="AG218" i="14"/>
  <c r="AH218" i="14"/>
  <c r="AE219" i="14"/>
  <c r="AC220" i="14"/>
  <c r="AF219" i="14"/>
  <c r="AD220" i="14"/>
  <c r="N95" i="6"/>
  <c r="O95" i="6" s="1"/>
  <c r="M96" i="6"/>
  <c r="V96" i="6"/>
  <c r="AH96" i="6"/>
  <c r="AK82" i="5"/>
  <c r="Y82" i="5"/>
  <c r="D81" i="9"/>
  <c r="B83" i="9"/>
  <c r="D82" i="9" s="1"/>
  <c r="P82" i="5"/>
  <c r="H84" i="5"/>
  <c r="I84" i="5" s="1"/>
  <c r="AR87" i="14" s="1"/>
  <c r="L96" i="6"/>
  <c r="I97" i="6"/>
  <c r="K97" i="6" s="1"/>
  <c r="J84" i="5"/>
  <c r="AS87" i="14" s="1"/>
  <c r="M83" i="5"/>
  <c r="AK83" i="5" s="1"/>
  <c r="G98" i="6"/>
  <c r="I98" i="6" s="1"/>
  <c r="K98" i="6" s="1"/>
  <c r="F99" i="6"/>
  <c r="G85" i="5"/>
  <c r="J85" i="5" s="1"/>
  <c r="AS88" i="14" s="1"/>
  <c r="F86" i="5"/>
  <c r="S86" i="19" l="1"/>
  <c r="T86" i="19"/>
  <c r="BQ361" i="16"/>
  <c r="BN362" i="16"/>
  <c r="BI363" i="16"/>
  <c r="BM362" i="16"/>
  <c r="BJ362" i="16"/>
  <c r="BK362" i="16" s="1"/>
  <c r="BL362" i="16"/>
  <c r="BP362" i="16"/>
  <c r="BO362" i="16"/>
  <c r="BR361" i="16"/>
  <c r="AC221" i="14"/>
  <c r="AE220" i="14"/>
  <c r="AD221" i="14"/>
  <c r="AF220" i="14"/>
  <c r="AH219" i="14"/>
  <c r="AG219" i="14"/>
  <c r="W95" i="6"/>
  <c r="X95" i="6" s="1"/>
  <c r="AI95" i="6"/>
  <c r="N96" i="6"/>
  <c r="O96" i="6" s="1"/>
  <c r="Y83" i="5"/>
  <c r="M97" i="6"/>
  <c r="V97" i="6"/>
  <c r="AH97" i="6"/>
  <c r="E82" i="9"/>
  <c r="M84" i="5"/>
  <c r="C84" i="9"/>
  <c r="B84" i="9"/>
  <c r="N84" i="5"/>
  <c r="H85" i="5"/>
  <c r="I85" i="5" s="1"/>
  <c r="AR88" i="14" s="1"/>
  <c r="L97" i="6"/>
  <c r="H98" i="6"/>
  <c r="O83" i="5"/>
  <c r="P83" i="5"/>
  <c r="N85" i="5"/>
  <c r="C85" i="9"/>
  <c r="G99" i="6"/>
  <c r="H99" i="6" s="1"/>
  <c r="J99" i="6" s="1"/>
  <c r="F100" i="6"/>
  <c r="G86" i="5"/>
  <c r="F87" i="5"/>
  <c r="H86" i="5" l="1"/>
  <c r="I86" i="5" s="1"/>
  <c r="AR89" i="14" s="1"/>
  <c r="S87" i="19"/>
  <c r="T87" i="19"/>
  <c r="BR362" i="16"/>
  <c r="BQ362" i="16"/>
  <c r="BJ363" i="16"/>
  <c r="BK363" i="16" s="1"/>
  <c r="BO363" i="16"/>
  <c r="BP363" i="16"/>
  <c r="BI364" i="16"/>
  <c r="BN363" i="16"/>
  <c r="BM363" i="16"/>
  <c r="BL363" i="16"/>
  <c r="J98" i="6"/>
  <c r="L98" i="6" s="1"/>
  <c r="W96" i="6"/>
  <c r="X96" i="6" s="1"/>
  <c r="AI96" i="6"/>
  <c r="AG220" i="14"/>
  <c r="AH220" i="14"/>
  <c r="AF221" i="14"/>
  <c r="AD222" i="14"/>
  <c r="AC222" i="14"/>
  <c r="AE221" i="14"/>
  <c r="N97" i="6"/>
  <c r="O97" i="6" s="1"/>
  <c r="AK84" i="5"/>
  <c r="Y84" i="5"/>
  <c r="O84" i="5"/>
  <c r="P84" i="5"/>
  <c r="B85" i="9"/>
  <c r="E84" i="9" s="1"/>
  <c r="D83" i="9"/>
  <c r="E83" i="9"/>
  <c r="M85" i="5"/>
  <c r="O85" i="5" s="1"/>
  <c r="I99" i="6"/>
  <c r="K99" i="6" s="1"/>
  <c r="J86" i="5"/>
  <c r="AS89" i="14" s="1"/>
  <c r="M86" i="5"/>
  <c r="B86" i="9"/>
  <c r="G100" i="6"/>
  <c r="I100" i="6" s="1"/>
  <c r="K100" i="6" s="1"/>
  <c r="F101" i="6"/>
  <c r="G87" i="5"/>
  <c r="H87" i="5" s="1"/>
  <c r="I87" i="5" s="1"/>
  <c r="AR90" i="14" s="1"/>
  <c r="F88" i="5"/>
  <c r="M98" i="6" l="1"/>
  <c r="T88" i="19"/>
  <c r="S88" i="19"/>
  <c r="BQ363" i="16"/>
  <c r="BM364" i="16"/>
  <c r="BJ364" i="16"/>
  <c r="BK364" i="16" s="1"/>
  <c r="BP364" i="16"/>
  <c r="BN364" i="16"/>
  <c r="BL364" i="16"/>
  <c r="BI365" i="16"/>
  <c r="BO364" i="16"/>
  <c r="BR363" i="16"/>
  <c r="V98" i="6"/>
  <c r="AH98" i="6"/>
  <c r="N98" i="6"/>
  <c r="O98" i="6" s="1"/>
  <c r="W97" i="6"/>
  <c r="X97" i="6" s="1"/>
  <c r="AI97" i="6"/>
  <c r="AF222" i="14"/>
  <c r="AD223" i="14"/>
  <c r="AG221" i="14"/>
  <c r="AH221" i="14"/>
  <c r="AE222" i="14"/>
  <c r="AC223" i="14"/>
  <c r="Y85" i="5"/>
  <c r="AK85" i="5"/>
  <c r="M99" i="6"/>
  <c r="V99" i="6"/>
  <c r="AH99" i="6"/>
  <c r="D84" i="9"/>
  <c r="P85" i="5"/>
  <c r="C86" i="9"/>
  <c r="D85" i="9" s="1"/>
  <c r="N86" i="5"/>
  <c r="P86" i="5" s="1"/>
  <c r="L99" i="6"/>
  <c r="H100" i="6"/>
  <c r="J87" i="5"/>
  <c r="AS90" i="14" s="1"/>
  <c r="M87" i="5"/>
  <c r="B87" i="9"/>
  <c r="G101" i="6"/>
  <c r="I101" i="6" s="1"/>
  <c r="K101" i="6" s="1"/>
  <c r="F102" i="6"/>
  <c r="G88" i="5"/>
  <c r="J88" i="5" s="1"/>
  <c r="AS91" i="14" s="1"/>
  <c r="F89" i="5"/>
  <c r="BQ364" i="16" l="1"/>
  <c r="T89" i="19"/>
  <c r="S89" i="19"/>
  <c r="BO365" i="16"/>
  <c r="BM365" i="16"/>
  <c r="BN365" i="16"/>
  <c r="BJ365" i="16"/>
  <c r="BK365" i="16" s="1"/>
  <c r="BL365" i="16"/>
  <c r="BP365" i="16"/>
  <c r="BI366" i="16"/>
  <c r="BR364" i="16"/>
  <c r="AI98" i="6"/>
  <c r="W98" i="6"/>
  <c r="X98" i="6" s="1"/>
  <c r="J100" i="6"/>
  <c r="AH100" i="6" s="1"/>
  <c r="AC224" i="14"/>
  <c r="AE223" i="14"/>
  <c r="AG222" i="14"/>
  <c r="AH222" i="14"/>
  <c r="AF223" i="14"/>
  <c r="AD224" i="14"/>
  <c r="N99" i="6"/>
  <c r="O99" i="6" s="1"/>
  <c r="O86" i="5"/>
  <c r="Y86" i="5"/>
  <c r="AK86" i="5"/>
  <c r="E85" i="9"/>
  <c r="C87" i="9"/>
  <c r="E86" i="9" s="1"/>
  <c r="N87" i="5"/>
  <c r="H101" i="6"/>
  <c r="H88" i="5"/>
  <c r="I88" i="5" s="1"/>
  <c r="AR91" i="14" s="1"/>
  <c r="N88" i="5"/>
  <c r="C88" i="9"/>
  <c r="G102" i="6"/>
  <c r="I102" i="6" s="1"/>
  <c r="K102" i="6" s="1"/>
  <c r="F103" i="6"/>
  <c r="G89" i="5"/>
  <c r="J89" i="5" s="1"/>
  <c r="AS92" i="14" s="1"/>
  <c r="F90" i="5"/>
  <c r="M100" i="6" l="1"/>
  <c r="T90" i="19"/>
  <c r="S90" i="19"/>
  <c r="BR365" i="16"/>
  <c r="BP366" i="16"/>
  <c r="BN366" i="16"/>
  <c r="BI367" i="16"/>
  <c r="BL366" i="16"/>
  <c r="BM366" i="16"/>
  <c r="BJ366" i="16"/>
  <c r="BK366" i="16" s="1"/>
  <c r="BO366" i="16"/>
  <c r="BQ365" i="16"/>
  <c r="L100" i="6"/>
  <c r="N100" i="6" s="1"/>
  <c r="O100" i="6" s="1"/>
  <c r="V100" i="6"/>
  <c r="J101" i="6"/>
  <c r="L101" i="6" s="1"/>
  <c r="AI99" i="6"/>
  <c r="AH223" i="14"/>
  <c r="AG223" i="14"/>
  <c r="AD225" i="14"/>
  <c r="AF224" i="14"/>
  <c r="AC225" i="14"/>
  <c r="AE224" i="14"/>
  <c r="W99" i="6"/>
  <c r="X99" i="6" s="1"/>
  <c r="O87" i="5"/>
  <c r="AK87" i="5"/>
  <c r="Y87" i="5"/>
  <c r="B88" i="9"/>
  <c r="D87" i="9" s="1"/>
  <c r="P87" i="5"/>
  <c r="D86" i="9"/>
  <c r="M88" i="5"/>
  <c r="P88" i="5" s="1"/>
  <c r="H102" i="6"/>
  <c r="H89" i="5"/>
  <c r="I89" i="5" s="1"/>
  <c r="AR92" i="14" s="1"/>
  <c r="N89" i="5"/>
  <c r="C89" i="9"/>
  <c r="G103" i="6"/>
  <c r="H103" i="6" s="1"/>
  <c r="J103" i="6" s="1"/>
  <c r="F104" i="6"/>
  <c r="G90" i="5"/>
  <c r="J90" i="5" s="1"/>
  <c r="AS93" i="14" s="1"/>
  <c r="F91" i="5"/>
  <c r="M101" i="6" l="1"/>
  <c r="BQ366" i="16"/>
  <c r="S91" i="19"/>
  <c r="T91" i="19"/>
  <c r="BR366" i="16"/>
  <c r="BO367" i="16"/>
  <c r="BJ367" i="16"/>
  <c r="BK367" i="16" s="1"/>
  <c r="BI368" i="16"/>
  <c r="BM367" i="16"/>
  <c r="BN367" i="16"/>
  <c r="BL367" i="16"/>
  <c r="BP367" i="16"/>
  <c r="AI100" i="6"/>
  <c r="W100" i="6"/>
  <c r="X100" i="6" s="1"/>
  <c r="V101" i="6"/>
  <c r="AH101" i="6"/>
  <c r="N101" i="6"/>
  <c r="O101" i="6" s="1"/>
  <c r="J102" i="6"/>
  <c r="L102" i="6" s="1"/>
  <c r="AG224" i="14"/>
  <c r="AH224" i="14"/>
  <c r="AE225" i="14"/>
  <c r="AC226" i="14"/>
  <c r="AF225" i="14"/>
  <c r="AD226" i="14"/>
  <c r="AK88" i="5"/>
  <c r="Y88" i="5"/>
  <c r="E87" i="9"/>
  <c r="B89" i="9"/>
  <c r="E88" i="9" s="1"/>
  <c r="O88" i="5"/>
  <c r="M89" i="5"/>
  <c r="P89" i="5" s="1"/>
  <c r="I103" i="6"/>
  <c r="K103" i="6" s="1"/>
  <c r="H90" i="5"/>
  <c r="I90" i="5" s="1"/>
  <c r="AR93" i="14" s="1"/>
  <c r="N90" i="5"/>
  <c r="C90" i="9"/>
  <c r="G104" i="6"/>
  <c r="I104" i="6" s="1"/>
  <c r="K104" i="6" s="1"/>
  <c r="G91" i="5"/>
  <c r="J91" i="5" s="1"/>
  <c r="AS94" i="14" s="1"/>
  <c r="F92" i="5"/>
  <c r="M102" i="6" l="1"/>
  <c r="T92" i="19"/>
  <c r="S92" i="19"/>
  <c r="BR367" i="16"/>
  <c r="BM368" i="16"/>
  <c r="BL368" i="16"/>
  <c r="BJ368" i="16"/>
  <c r="BK368" i="16" s="1"/>
  <c r="BP368" i="16"/>
  <c r="BN368" i="16"/>
  <c r="BO368" i="16"/>
  <c r="BI369" i="16"/>
  <c r="BQ367" i="16"/>
  <c r="AH102" i="6"/>
  <c r="V102" i="6"/>
  <c r="N102" i="6"/>
  <c r="O102" i="6" s="1"/>
  <c r="W101" i="6"/>
  <c r="X101" i="6" s="1"/>
  <c r="AI101" i="6"/>
  <c r="AC227" i="14"/>
  <c r="AE226" i="14"/>
  <c r="AG225" i="14"/>
  <c r="AH225" i="14"/>
  <c r="AD227" i="14"/>
  <c r="AF226" i="14"/>
  <c r="D88" i="9"/>
  <c r="M103" i="6"/>
  <c r="V103" i="6"/>
  <c r="AH103" i="6"/>
  <c r="Y89" i="5"/>
  <c r="AK89" i="5"/>
  <c r="B90" i="9"/>
  <c r="D89" i="9" s="1"/>
  <c r="L103" i="6"/>
  <c r="O89" i="5"/>
  <c r="M90" i="5"/>
  <c r="O90" i="5" s="1"/>
  <c r="H104" i="6"/>
  <c r="H91" i="5"/>
  <c r="I91" i="5" s="1"/>
  <c r="AR94" i="14" s="1"/>
  <c r="N91" i="5"/>
  <c r="C91" i="9"/>
  <c r="G92" i="5"/>
  <c r="J92" i="5" s="1"/>
  <c r="AS95" i="14" s="1"/>
  <c r="F93" i="5"/>
  <c r="T93" i="19" l="1"/>
  <c r="S93" i="19"/>
  <c r="W102" i="6"/>
  <c r="X102" i="6" s="1"/>
  <c r="BQ368" i="16"/>
  <c r="BN369" i="16"/>
  <c r="BI370" i="16"/>
  <c r="BJ369" i="16"/>
  <c r="BK369" i="16" s="1"/>
  <c r="BP369" i="16"/>
  <c r="BL369" i="16"/>
  <c r="BM369" i="16"/>
  <c r="BO369" i="16"/>
  <c r="BR368" i="16"/>
  <c r="AI102" i="6"/>
  <c r="J104" i="6"/>
  <c r="L104" i="6" s="1"/>
  <c r="AF227" i="14"/>
  <c r="AD228" i="14"/>
  <c r="AG226" i="14"/>
  <c r="AH226" i="14"/>
  <c r="AC228" i="14"/>
  <c r="AE227" i="14"/>
  <c r="N103" i="6"/>
  <c r="O103" i="6" s="1"/>
  <c r="Y90" i="5"/>
  <c r="AK90" i="5"/>
  <c r="E89" i="9"/>
  <c r="B91" i="9"/>
  <c r="E90" i="9" s="1"/>
  <c r="C92" i="9"/>
  <c r="P90" i="5"/>
  <c r="M91" i="5"/>
  <c r="P91" i="5" s="1"/>
  <c r="H92" i="5"/>
  <c r="I92" i="5" s="1"/>
  <c r="AR95" i="14" s="1"/>
  <c r="F94" i="5"/>
  <c r="G93" i="5"/>
  <c r="J93" i="5" s="1"/>
  <c r="AS96" i="14" s="1"/>
  <c r="N92" i="5"/>
  <c r="M104" i="6" l="1"/>
  <c r="S94" i="19"/>
  <c r="T94" i="19"/>
  <c r="BQ369" i="16"/>
  <c r="BR369" i="16"/>
  <c r="BM370" i="16"/>
  <c r="BJ370" i="16"/>
  <c r="BK370" i="16" s="1"/>
  <c r="BI371" i="16"/>
  <c r="BN370" i="16"/>
  <c r="BO370" i="16"/>
  <c r="BL370" i="16"/>
  <c r="BP370" i="16"/>
  <c r="AH104" i="6"/>
  <c r="V104" i="6"/>
  <c r="N104" i="6"/>
  <c r="O104" i="6" s="1"/>
  <c r="D23" i="6" s="1"/>
  <c r="AK91" i="5"/>
  <c r="Y91" i="5"/>
  <c r="AI103" i="6"/>
  <c r="W103" i="6"/>
  <c r="X103" i="6" s="1"/>
  <c r="AE228" i="14"/>
  <c r="AC229" i="14"/>
  <c r="AF228" i="14"/>
  <c r="AD229" i="14"/>
  <c r="AH227" i="14"/>
  <c r="AG227" i="14"/>
  <c r="D90" i="9"/>
  <c r="M92" i="5"/>
  <c r="O92" i="5" s="1"/>
  <c r="B92" i="9"/>
  <c r="D91" i="9" s="1"/>
  <c r="O91" i="5"/>
  <c r="H93" i="5"/>
  <c r="I93" i="5" s="1"/>
  <c r="AR96" i="14" s="1"/>
  <c r="N93" i="5"/>
  <c r="C93" i="9"/>
  <c r="G94" i="5"/>
  <c r="F95" i="5"/>
  <c r="S95" i="19" l="1"/>
  <c r="T95" i="19"/>
  <c r="BQ370" i="16"/>
  <c r="BN371" i="16"/>
  <c r="BM371" i="16"/>
  <c r="BO371" i="16"/>
  <c r="BI372" i="16"/>
  <c r="BJ371" i="16"/>
  <c r="BK371" i="16" s="1"/>
  <c r="BL371" i="16"/>
  <c r="BP371" i="16"/>
  <c r="BR370" i="16"/>
  <c r="D24" i="6"/>
  <c r="D25" i="6" s="1"/>
  <c r="W104" i="6"/>
  <c r="X104" i="6" s="1"/>
  <c r="AI104" i="6"/>
  <c r="AE229" i="14"/>
  <c r="AC230" i="14"/>
  <c r="AD230" i="14"/>
  <c r="AF229" i="14"/>
  <c r="AG228" i="14"/>
  <c r="AH228" i="14"/>
  <c r="AK92" i="5"/>
  <c r="Y92" i="5"/>
  <c r="P92" i="5"/>
  <c r="B93" i="9"/>
  <c r="E92" i="9" s="1"/>
  <c r="H94" i="5"/>
  <c r="I94" i="5" s="1"/>
  <c r="AR97" i="14" s="1"/>
  <c r="E91" i="9"/>
  <c r="M93" i="5"/>
  <c r="O93" i="5" s="1"/>
  <c r="P21" i="6"/>
  <c r="P53" i="6"/>
  <c r="P69" i="6"/>
  <c r="P70" i="6"/>
  <c r="P71" i="6"/>
  <c r="P72" i="6"/>
  <c r="P74" i="6"/>
  <c r="P73" i="6"/>
  <c r="P75" i="6"/>
  <c r="P76" i="6"/>
  <c r="P77" i="6"/>
  <c r="P78" i="6"/>
  <c r="P79" i="6"/>
  <c r="P80" i="6"/>
  <c r="P81" i="6"/>
  <c r="P82" i="6"/>
  <c r="P83" i="6"/>
  <c r="P84" i="6"/>
  <c r="P85" i="6"/>
  <c r="P86" i="6"/>
  <c r="P87" i="6"/>
  <c r="P88" i="6"/>
  <c r="P89" i="6"/>
  <c r="P90" i="6"/>
  <c r="P91" i="6"/>
  <c r="P93" i="6"/>
  <c r="P92" i="6"/>
  <c r="P94" i="6"/>
  <c r="P95" i="6"/>
  <c r="P96" i="6"/>
  <c r="P97" i="6"/>
  <c r="P98" i="6"/>
  <c r="P100" i="6"/>
  <c r="P99" i="6"/>
  <c r="P101" i="6"/>
  <c r="P102" i="6"/>
  <c r="P104" i="6"/>
  <c r="P103" i="6"/>
  <c r="J94" i="5"/>
  <c r="AS97" i="14" s="1"/>
  <c r="P22" i="6"/>
  <c r="P23" i="6"/>
  <c r="P24" i="6"/>
  <c r="P25" i="6"/>
  <c r="P26" i="6"/>
  <c r="P27" i="6"/>
  <c r="P29" i="6"/>
  <c r="P28" i="6"/>
  <c r="P30" i="6"/>
  <c r="P31" i="6"/>
  <c r="P32" i="6"/>
  <c r="P33" i="6"/>
  <c r="P34" i="6"/>
  <c r="P35" i="6"/>
  <c r="P36" i="6"/>
  <c r="P37" i="6"/>
  <c r="P38" i="6"/>
  <c r="P39" i="6"/>
  <c r="P40" i="6"/>
  <c r="P42" i="6"/>
  <c r="P41" i="6"/>
  <c r="P43" i="6"/>
  <c r="P45" i="6"/>
  <c r="P44" i="6"/>
  <c r="P46" i="6"/>
  <c r="P47" i="6"/>
  <c r="P48" i="6"/>
  <c r="P50" i="6"/>
  <c r="P49" i="6"/>
  <c r="P52" i="6"/>
  <c r="P51" i="6"/>
  <c r="P54" i="6"/>
  <c r="P55" i="6"/>
  <c r="P56" i="6"/>
  <c r="P57" i="6"/>
  <c r="P58" i="6"/>
  <c r="P59" i="6"/>
  <c r="P60" i="6"/>
  <c r="P61" i="6"/>
  <c r="P62" i="6"/>
  <c r="P63" i="6"/>
  <c r="P64" i="6"/>
  <c r="P65" i="6"/>
  <c r="P66" i="6"/>
  <c r="P67" i="6"/>
  <c r="P68" i="6"/>
  <c r="P9" i="6"/>
  <c r="P17" i="6"/>
  <c r="P6" i="6"/>
  <c r="P5" i="6"/>
  <c r="P7" i="6"/>
  <c r="P8" i="6"/>
  <c r="P10" i="6"/>
  <c r="P11" i="6"/>
  <c r="P12" i="6"/>
  <c r="P13" i="6"/>
  <c r="P14" i="6"/>
  <c r="P15" i="6"/>
  <c r="P16" i="6"/>
  <c r="P18" i="6"/>
  <c r="P19" i="6"/>
  <c r="P20" i="6"/>
  <c r="G95" i="5"/>
  <c r="J95" i="5" s="1"/>
  <c r="AS98" i="14" s="1"/>
  <c r="F96" i="5"/>
  <c r="T96" i="19" l="1"/>
  <c r="S96" i="19"/>
  <c r="BR371" i="16"/>
  <c r="BM372" i="16"/>
  <c r="BN372" i="16"/>
  <c r="BI373" i="16"/>
  <c r="BL372" i="16"/>
  <c r="BP372" i="16"/>
  <c r="BO372" i="16"/>
  <c r="BJ372" i="16"/>
  <c r="BK372" i="16" s="1"/>
  <c r="BQ371" i="16"/>
  <c r="B94" i="9"/>
  <c r="AD231" i="14"/>
  <c r="AF230" i="14"/>
  <c r="AC231" i="14"/>
  <c r="AE230" i="14"/>
  <c r="AH229" i="14"/>
  <c r="AG229" i="14"/>
  <c r="D92" i="9"/>
  <c r="AK93" i="5"/>
  <c r="Y93" i="5"/>
  <c r="P93" i="5"/>
  <c r="M94" i="5"/>
  <c r="N94" i="5"/>
  <c r="C94" i="9"/>
  <c r="H95" i="5"/>
  <c r="I95" i="5" s="1"/>
  <c r="AR98" i="14" s="1"/>
  <c r="N95" i="5"/>
  <c r="C95" i="9"/>
  <c r="G96" i="5"/>
  <c r="J96" i="5" s="1"/>
  <c r="AS99" i="14" s="1"/>
  <c r="F97" i="5"/>
  <c r="T97" i="19" l="1"/>
  <c r="S97" i="19"/>
  <c r="BP373" i="16"/>
  <c r="BO373" i="16"/>
  <c r="BN373" i="16"/>
  <c r="BL373" i="16"/>
  <c r="BJ373" i="16"/>
  <c r="BK373" i="16" s="1"/>
  <c r="BI374" i="16"/>
  <c r="BM373" i="16"/>
  <c r="BQ372" i="16"/>
  <c r="BR372" i="16"/>
  <c r="E93" i="9"/>
  <c r="AG230" i="14"/>
  <c r="AH230" i="14"/>
  <c r="AC232" i="14"/>
  <c r="AE231" i="14"/>
  <c r="AD232" i="14"/>
  <c r="AF231" i="14"/>
  <c r="Y94" i="5"/>
  <c r="AK94" i="5"/>
  <c r="X7" i="6"/>
  <c r="X10" i="6"/>
  <c r="X8" i="6"/>
  <c r="X6" i="6"/>
  <c r="X9" i="6"/>
  <c r="X5" i="6"/>
  <c r="X12" i="6"/>
  <c r="X13" i="6"/>
  <c r="X11" i="6"/>
  <c r="P94" i="5"/>
  <c r="O94" i="5"/>
  <c r="B95" i="9"/>
  <c r="E94" i="9" s="1"/>
  <c r="D93" i="9"/>
  <c r="M95" i="5"/>
  <c r="P95" i="5" s="1"/>
  <c r="H96" i="5"/>
  <c r="I96" i="5" s="1"/>
  <c r="AR99" i="14" s="1"/>
  <c r="N96" i="5"/>
  <c r="C96" i="9"/>
  <c r="G97" i="5"/>
  <c r="F98" i="5"/>
  <c r="BR373" i="16" l="1"/>
  <c r="T98" i="19"/>
  <c r="S98" i="19"/>
  <c r="BQ373" i="16"/>
  <c r="BM374" i="16"/>
  <c r="BN374" i="16"/>
  <c r="BP374" i="16"/>
  <c r="BL374" i="16"/>
  <c r="BJ374" i="16"/>
  <c r="BK374" i="16" s="1"/>
  <c r="BI375" i="16"/>
  <c r="BO374" i="16"/>
  <c r="AG231" i="14"/>
  <c r="AH231" i="14"/>
  <c r="AD233" i="14"/>
  <c r="AF232" i="14"/>
  <c r="AE232" i="14"/>
  <c r="AC233" i="14"/>
  <c r="AK95" i="5"/>
  <c r="Y95" i="5"/>
  <c r="D94" i="9"/>
  <c r="B96" i="9"/>
  <c r="D95" i="9" s="1"/>
  <c r="H97" i="5"/>
  <c r="I97" i="5" s="1"/>
  <c r="AR100" i="14" s="1"/>
  <c r="O95" i="5"/>
  <c r="J97" i="5"/>
  <c r="AS100" i="14" s="1"/>
  <c r="M96" i="5"/>
  <c r="P96" i="5" s="1"/>
  <c r="G98" i="5"/>
  <c r="J98" i="5" s="1"/>
  <c r="AS101" i="14" s="1"/>
  <c r="F99" i="5"/>
  <c r="BQ374" i="16" l="1"/>
  <c r="T99" i="19"/>
  <c r="S99" i="19"/>
  <c r="BJ375" i="16"/>
  <c r="BK375" i="16" s="1"/>
  <c r="BP375" i="16"/>
  <c r="BL375" i="16"/>
  <c r="BM375" i="16"/>
  <c r="BO375" i="16"/>
  <c r="BN375" i="16"/>
  <c r="BI376" i="16"/>
  <c r="BR374" i="16"/>
  <c r="AH232" i="14"/>
  <c r="AG232" i="14"/>
  <c r="AF233" i="14"/>
  <c r="AD234" i="14"/>
  <c r="AC234" i="14"/>
  <c r="AE233" i="14"/>
  <c r="E95" i="9"/>
  <c r="Y96" i="5"/>
  <c r="AK96" i="5"/>
  <c r="B97" i="9"/>
  <c r="M97" i="5"/>
  <c r="C97" i="9"/>
  <c r="O96" i="5"/>
  <c r="N97" i="5"/>
  <c r="H98" i="5"/>
  <c r="I98" i="5" s="1"/>
  <c r="AR101" i="14" s="1"/>
  <c r="N98" i="5"/>
  <c r="C98" i="9"/>
  <c r="G99" i="5"/>
  <c r="F100" i="5"/>
  <c r="T100" i="19" l="1"/>
  <c r="S100" i="19"/>
  <c r="BQ375" i="16"/>
  <c r="BR375" i="16"/>
  <c r="BP376" i="16"/>
  <c r="BJ376" i="16"/>
  <c r="BK376" i="16" s="1"/>
  <c r="BN376" i="16"/>
  <c r="BI377" i="16"/>
  <c r="BM376" i="16"/>
  <c r="BO376" i="16"/>
  <c r="BL376" i="16"/>
  <c r="AG233" i="14"/>
  <c r="AH233" i="14"/>
  <c r="AF234" i="14"/>
  <c r="AD235" i="14"/>
  <c r="AC235" i="14"/>
  <c r="AE234" i="14"/>
  <c r="AK97" i="5"/>
  <c r="Y97" i="5"/>
  <c r="E96" i="9"/>
  <c r="H99" i="5"/>
  <c r="I99" i="5" s="1"/>
  <c r="AR102" i="14" s="1"/>
  <c r="B98" i="9"/>
  <c r="E97" i="9" s="1"/>
  <c r="O97" i="5"/>
  <c r="D96" i="9"/>
  <c r="P97" i="5"/>
  <c r="J99" i="5"/>
  <c r="AS102" i="14" s="1"/>
  <c r="M98" i="5"/>
  <c r="AK98" i="5" s="1"/>
  <c r="G100" i="5"/>
  <c r="J100" i="5" s="1"/>
  <c r="AS103" i="14" s="1"/>
  <c r="F101" i="5"/>
  <c r="BQ376" i="16" l="1"/>
  <c r="T101" i="19"/>
  <c r="S101" i="19"/>
  <c r="BR376" i="16"/>
  <c r="BO377" i="16"/>
  <c r="BJ377" i="16"/>
  <c r="BK377" i="16" s="1"/>
  <c r="BP377" i="16"/>
  <c r="BL377" i="16"/>
  <c r="BM377" i="16"/>
  <c r="BI378" i="16"/>
  <c r="BN377" i="16"/>
  <c r="AE235" i="14"/>
  <c r="AC236" i="14"/>
  <c r="AG234" i="14"/>
  <c r="AH234" i="14"/>
  <c r="AD236" i="14"/>
  <c r="AF235" i="14"/>
  <c r="Y98" i="5"/>
  <c r="B99" i="9"/>
  <c r="D97" i="9"/>
  <c r="M99" i="5"/>
  <c r="C99" i="9"/>
  <c r="N99" i="5"/>
  <c r="H100" i="5"/>
  <c r="I100" i="5" s="1"/>
  <c r="AR103" i="14" s="1"/>
  <c r="O98" i="5"/>
  <c r="P98" i="5"/>
  <c r="N100" i="5"/>
  <c r="C100" i="9"/>
  <c r="G101" i="5"/>
  <c r="J101" i="5" s="1"/>
  <c r="AS104" i="14" s="1"/>
  <c r="F102" i="5"/>
  <c r="T102" i="19" l="1"/>
  <c r="S102" i="19"/>
  <c r="BR377" i="16"/>
  <c r="BP378" i="16"/>
  <c r="BN378" i="16"/>
  <c r="BL378" i="16"/>
  <c r="BO378" i="16"/>
  <c r="BM378" i="16"/>
  <c r="BI379" i="16"/>
  <c r="BJ378" i="16"/>
  <c r="BK378" i="16" s="1"/>
  <c r="BQ377" i="16"/>
  <c r="P99" i="5"/>
  <c r="D98" i="9"/>
  <c r="AD237" i="14"/>
  <c r="AF236" i="14"/>
  <c r="AC237" i="14"/>
  <c r="AE236" i="14"/>
  <c r="AH235" i="14"/>
  <c r="AG235" i="14"/>
  <c r="Y99" i="5"/>
  <c r="AK99" i="5"/>
  <c r="O99" i="5"/>
  <c r="B100" i="9"/>
  <c r="D99" i="9" s="1"/>
  <c r="E98" i="9"/>
  <c r="M100" i="5"/>
  <c r="O100" i="5" s="1"/>
  <c r="H101" i="5"/>
  <c r="I101" i="5" s="1"/>
  <c r="AR104" i="14" s="1"/>
  <c r="N101" i="5"/>
  <c r="C101" i="9"/>
  <c r="G102" i="5"/>
  <c r="J102" i="5" s="1"/>
  <c r="AS105" i="14" s="1"/>
  <c r="F103" i="5"/>
  <c r="BR378" i="16" l="1"/>
  <c r="BQ378" i="16"/>
  <c r="T103" i="19"/>
  <c r="S103" i="19"/>
  <c r="BI380" i="16"/>
  <c r="BM379" i="16"/>
  <c r="BN379" i="16"/>
  <c r="BJ379" i="16"/>
  <c r="BK379" i="16" s="1"/>
  <c r="BL379" i="16"/>
  <c r="BP379" i="16"/>
  <c r="BO379" i="16"/>
  <c r="AC238" i="14"/>
  <c r="AE237" i="14"/>
  <c r="AH236" i="14"/>
  <c r="AG236" i="14"/>
  <c r="AF237" i="14"/>
  <c r="AD238" i="14"/>
  <c r="AK100" i="5"/>
  <c r="Y100" i="5"/>
  <c r="E99" i="9"/>
  <c r="B101" i="9"/>
  <c r="D100" i="9" s="1"/>
  <c r="P100" i="5"/>
  <c r="M101" i="5"/>
  <c r="O101" i="5" s="1"/>
  <c r="H102" i="5"/>
  <c r="I102" i="5" s="1"/>
  <c r="AR105" i="14" s="1"/>
  <c r="N102" i="5"/>
  <c r="C102" i="9"/>
  <c r="G103" i="5"/>
  <c r="J103" i="5" s="1"/>
  <c r="AS106" i="14" s="1"/>
  <c r="F104" i="5"/>
  <c r="BQ379" i="16" l="1"/>
  <c r="BR379" i="16"/>
  <c r="BP380" i="16"/>
  <c r="BM380" i="16"/>
  <c r="BO380" i="16"/>
  <c r="BJ380" i="16"/>
  <c r="BK380" i="16" s="1"/>
  <c r="BL380" i="16"/>
  <c r="BN380" i="16"/>
  <c r="BI381" i="16"/>
  <c r="AH237" i="14"/>
  <c r="AG237" i="14"/>
  <c r="AD239" i="14"/>
  <c r="AF238" i="14"/>
  <c r="AC239" i="14"/>
  <c r="AE238" i="14"/>
  <c r="AK101" i="5"/>
  <c r="Y101" i="5"/>
  <c r="E100" i="9"/>
  <c r="B102" i="9"/>
  <c r="E101" i="9" s="1"/>
  <c r="P101" i="5"/>
  <c r="M102" i="5"/>
  <c r="O102" i="5" s="1"/>
  <c r="H103" i="5"/>
  <c r="I103" i="5" s="1"/>
  <c r="AR106" i="14" s="1"/>
  <c r="N103" i="5"/>
  <c r="C103" i="9"/>
  <c r="G104" i="5"/>
  <c r="J104" i="5" s="1"/>
  <c r="AS107" i="14" s="1"/>
  <c r="F105" i="5"/>
  <c r="BQ380" i="16" l="1"/>
  <c r="BR380" i="16"/>
  <c r="BO381" i="16"/>
  <c r="BJ381" i="16"/>
  <c r="BK381" i="16" s="1"/>
  <c r="BN381" i="16"/>
  <c r="BI382" i="16"/>
  <c r="BM381" i="16"/>
  <c r="BL381" i="16"/>
  <c r="BP381" i="16"/>
  <c r="AF239" i="14"/>
  <c r="AD240" i="14"/>
  <c r="AG238" i="14"/>
  <c r="AH238" i="14"/>
  <c r="AC240" i="14"/>
  <c r="AE239" i="14"/>
  <c r="AK102" i="5"/>
  <c r="Y102" i="5"/>
  <c r="D101" i="9"/>
  <c r="P102" i="5"/>
  <c r="B103" i="9"/>
  <c r="D102" i="9" s="1"/>
  <c r="G105" i="5"/>
  <c r="J105" i="5" s="1"/>
  <c r="M103" i="5"/>
  <c r="O103" i="5" s="1"/>
  <c r="H104" i="5"/>
  <c r="I104" i="5" s="1"/>
  <c r="AR107" i="14" s="1"/>
  <c r="N104" i="5"/>
  <c r="C104" i="9"/>
  <c r="BR381" i="16" l="1"/>
  <c r="BI383" i="16"/>
  <c r="BL382" i="16"/>
  <c r="BJ382" i="16"/>
  <c r="BK382" i="16" s="1"/>
  <c r="BN382" i="16"/>
  <c r="BP382" i="16"/>
  <c r="BM382" i="16"/>
  <c r="BO382" i="16"/>
  <c r="BQ381" i="16"/>
  <c r="AG239" i="14"/>
  <c r="AH239" i="14"/>
  <c r="AD241" i="14"/>
  <c r="AF240" i="14"/>
  <c r="AE240" i="14"/>
  <c r="AC241" i="14"/>
  <c r="E102" i="9"/>
  <c r="Y103" i="5"/>
  <c r="AK103" i="5"/>
  <c r="P103" i="5"/>
  <c r="B104" i="9"/>
  <c r="D103" i="9" s="1"/>
  <c r="C105" i="9"/>
  <c r="N105" i="5"/>
  <c r="H105" i="5"/>
  <c r="I105" i="5" s="1"/>
  <c r="B105" i="9" s="1"/>
  <c r="M104" i="5"/>
  <c r="AK104" i="5" s="1"/>
  <c r="BQ382" i="16" l="1"/>
  <c r="BR382" i="16"/>
  <c r="BL383" i="16"/>
  <c r="BJ383" i="16"/>
  <c r="BK383" i="16" s="1"/>
  <c r="BO383" i="16"/>
  <c r="BM383" i="16"/>
  <c r="BN383" i="16"/>
  <c r="BI384" i="16"/>
  <c r="BP383" i="16"/>
  <c r="AD242" i="14"/>
  <c r="AF241" i="14"/>
  <c r="AE241" i="14"/>
  <c r="AC242" i="14"/>
  <c r="AG240" i="14"/>
  <c r="AH240" i="14"/>
  <c r="Y104" i="5"/>
  <c r="E103" i="9"/>
  <c r="D105" i="9"/>
  <c r="M105" i="5"/>
  <c r="Y105" i="5" s="1"/>
  <c r="O105" i="5"/>
  <c r="D104" i="9"/>
  <c r="E104" i="9"/>
  <c r="E105" i="9"/>
  <c r="O104" i="5"/>
  <c r="P104" i="5"/>
  <c r="P105" i="5"/>
  <c r="C5" i="2"/>
  <c r="C4" i="2"/>
  <c r="B12" i="1"/>
  <c r="BR383" i="16" l="1"/>
  <c r="BQ383" i="16"/>
  <c r="BM384" i="16"/>
  <c r="BN384" i="16"/>
  <c r="BP384" i="16"/>
  <c r="BJ384" i="16"/>
  <c r="BK384" i="16" s="1"/>
  <c r="BI385" i="16"/>
  <c r="BL384" i="16"/>
  <c r="BO384" i="16"/>
  <c r="Q203" i="2"/>
  <c r="J16" i="1" s="1"/>
  <c r="L16" i="1" s="1"/>
  <c r="Q199" i="2"/>
  <c r="J15" i="1" s="1"/>
  <c r="AH241" i="14"/>
  <c r="AG241" i="14"/>
  <c r="AE242" i="14"/>
  <c r="AC243" i="14"/>
  <c r="AD243" i="14"/>
  <c r="AF242" i="14"/>
  <c r="Q494" i="2"/>
  <c r="J18" i="1" s="1"/>
  <c r="L18" i="1" s="1"/>
  <c r="B14" i="1"/>
  <c r="E13" i="1"/>
  <c r="B13" i="1"/>
  <c r="BQ384" i="16" l="1"/>
  <c r="BR384" i="16"/>
  <c r="BN385" i="16"/>
  <c r="BO385" i="16"/>
  <c r="BI386" i="16"/>
  <c r="BP385" i="16"/>
  <c r="BM385" i="16"/>
  <c r="BL385" i="16"/>
  <c r="BJ385" i="16"/>
  <c r="BK385" i="16" s="1"/>
  <c r="M18" i="1"/>
  <c r="M16" i="1"/>
  <c r="L15" i="1"/>
  <c r="AD244" i="14"/>
  <c r="AF243" i="14"/>
  <c r="AC244" i="14"/>
  <c r="AE243" i="14"/>
  <c r="AH242" i="14"/>
  <c r="AG242" i="14"/>
  <c r="BR385" i="16" l="1"/>
  <c r="BM386" i="16"/>
  <c r="BO386" i="16"/>
  <c r="BL386" i="16"/>
  <c r="BP386" i="16"/>
  <c r="BN386" i="16"/>
  <c r="BI387" i="16"/>
  <c r="BJ386" i="16"/>
  <c r="BK386" i="16" s="1"/>
  <c r="BQ385" i="16"/>
  <c r="M15" i="1"/>
  <c r="O34" i="1" s="1"/>
  <c r="M35" i="1"/>
  <c r="AH243" i="14"/>
  <c r="AG243" i="14"/>
  <c r="AE244" i="14"/>
  <c r="AC245" i="14"/>
  <c r="AD245" i="14"/>
  <c r="AF244" i="14"/>
  <c r="Q8" i="14"/>
  <c r="Q9" i="14" s="1"/>
  <c r="Q10" i="14" s="1"/>
  <c r="Q11" i="14" s="1"/>
  <c r="Q12" i="14" s="1"/>
  <c r="Q13" i="14" s="1"/>
  <c r="Q14" i="14" s="1"/>
  <c r="Q15" i="14" s="1"/>
  <c r="Q16" i="14" s="1"/>
  <c r="Q17" i="14" s="1"/>
  <c r="Q18" i="14" s="1"/>
  <c r="Q19" i="14" s="1"/>
  <c r="Q20" i="14" s="1"/>
  <c r="Q21" i="14" s="1"/>
  <c r="Q22" i="14" s="1"/>
  <c r="Q23" i="14" s="1"/>
  <c r="Q24" i="14" s="1"/>
  <c r="Q25" i="14" s="1"/>
  <c r="Q26" i="14" s="1"/>
  <c r="Q27" i="14" s="1"/>
  <c r="Q28" i="14" s="1"/>
  <c r="Q29" i="14" s="1"/>
  <c r="Q30" i="14" s="1"/>
  <c r="Q31" i="14" s="1"/>
  <c r="Q32" i="14" s="1"/>
  <c r="Q33" i="14" s="1"/>
  <c r="Q34" i="14" s="1"/>
  <c r="Q35" i="14" s="1"/>
  <c r="Q36" i="14" s="1"/>
  <c r="Q37" i="14" s="1"/>
  <c r="Q38" i="14" s="1"/>
  <c r="Q39" i="14" s="1"/>
  <c r="Q40" i="14" s="1"/>
  <c r="Q41" i="14" s="1"/>
  <c r="Q42" i="14" s="1"/>
  <c r="Q43" i="14" s="1"/>
  <c r="Q44" i="14" s="1"/>
  <c r="Q45" i="14" s="1"/>
  <c r="Q46" i="14" s="1"/>
  <c r="Q47" i="14" s="1"/>
  <c r="Q48" i="14" s="1"/>
  <c r="Q49" i="14" s="1"/>
  <c r="Q50" i="14" s="1"/>
  <c r="Q51" i="14" s="1"/>
  <c r="Q52" i="14" s="1"/>
  <c r="Q53" i="14" s="1"/>
  <c r="Q54" i="14" s="1"/>
  <c r="Q55" i="14" s="1"/>
  <c r="Q56" i="14" s="1"/>
  <c r="Q57" i="14" s="1"/>
  <c r="Q58" i="14" s="1"/>
  <c r="Q59" i="14" s="1"/>
  <c r="Q60" i="14" s="1"/>
  <c r="Q61" i="14" s="1"/>
  <c r="Q62" i="14" s="1"/>
  <c r="Q63" i="14" s="1"/>
  <c r="Q64" i="14" s="1"/>
  <c r="Q65" i="14" s="1"/>
  <c r="Q66" i="14" s="1"/>
  <c r="Q67" i="14" s="1"/>
  <c r="Q68" i="14" s="1"/>
  <c r="Q69" i="14" s="1"/>
  <c r="Q70" i="14" s="1"/>
  <c r="Q71" i="14" s="1"/>
  <c r="Q72" i="14" s="1"/>
  <c r="Q73" i="14" s="1"/>
  <c r="Q74" i="14" s="1"/>
  <c r="Q75" i="14" s="1"/>
  <c r="Q76" i="14" s="1"/>
  <c r="Q77" i="14" s="1"/>
  <c r="Q78" i="14" s="1"/>
  <c r="Q79" i="14" s="1"/>
  <c r="Q80" i="14" s="1"/>
  <c r="Q81" i="14" s="1"/>
  <c r="Q82" i="14" s="1"/>
  <c r="Q83" i="14" s="1"/>
  <c r="Q84" i="14" s="1"/>
  <c r="Q85" i="14" s="1"/>
  <c r="Q86" i="14" s="1"/>
  <c r="Q87" i="14" s="1"/>
  <c r="Q88" i="14" s="1"/>
  <c r="Q89" i="14" s="1"/>
  <c r="Q90" i="14" s="1"/>
  <c r="Q91" i="14" s="1"/>
  <c r="Q92" i="14" s="1"/>
  <c r="Q93" i="14" s="1"/>
  <c r="Q94" i="14" s="1"/>
  <c r="Q95" i="14" s="1"/>
  <c r="Q96" i="14" s="1"/>
  <c r="Q97" i="14" s="1"/>
  <c r="Q98" i="14" s="1"/>
  <c r="Q99" i="14" s="1"/>
  <c r="Q100" i="14" s="1"/>
  <c r="Q101" i="14" s="1"/>
  <c r="Q102" i="14" s="1"/>
  <c r="Q103" i="14" s="1"/>
  <c r="Q104" i="14" s="1"/>
  <c r="Q105" i="14" s="1"/>
  <c r="Q106" i="14" s="1"/>
  <c r="Q107" i="14" s="1"/>
  <c r="Q108" i="14" s="1"/>
  <c r="Q109" i="14" s="1"/>
  <c r="Q110" i="14" s="1"/>
  <c r="Q111" i="14" s="1"/>
  <c r="Q112" i="14" s="1"/>
  <c r="Q113" i="14" s="1"/>
  <c r="Q114" i="14" s="1"/>
  <c r="Q115" i="14" s="1"/>
  <c r="Q116" i="14" s="1"/>
  <c r="Q117" i="14" s="1"/>
  <c r="Q118" i="14" s="1"/>
  <c r="Q119" i="14" s="1"/>
  <c r="Q120" i="14" s="1"/>
  <c r="Q121" i="14" s="1"/>
  <c r="Q122" i="14" s="1"/>
  <c r="Q123" i="14" s="1"/>
  <c r="Q124" i="14" s="1"/>
  <c r="Q125" i="14" s="1"/>
  <c r="Q126" i="14" s="1"/>
  <c r="Q127" i="14" s="1"/>
  <c r="Q128" i="14" s="1"/>
  <c r="Q129" i="14" s="1"/>
  <c r="Q130" i="14" s="1"/>
  <c r="Q131" i="14" s="1"/>
  <c r="Q132" i="14" s="1"/>
  <c r="Q133" i="14" s="1"/>
  <c r="Q134" i="14" s="1"/>
  <c r="Q135" i="14" s="1"/>
  <c r="Q136" i="14" s="1"/>
  <c r="Q137" i="14" s="1"/>
  <c r="Q138" i="14" s="1"/>
  <c r="Q139" i="14" s="1"/>
  <c r="Q140" i="14" s="1"/>
  <c r="Q141" i="14" s="1"/>
  <c r="Q142" i="14" s="1"/>
  <c r="Q143" i="14" s="1"/>
  <c r="Q144" i="14" s="1"/>
  <c r="Q145" i="14" s="1"/>
  <c r="Q146" i="14" s="1"/>
  <c r="Q147" i="14" s="1"/>
  <c r="Q148" i="14" s="1"/>
  <c r="Q149" i="14" s="1"/>
  <c r="Q150" i="14" s="1"/>
  <c r="Q151" i="14" s="1"/>
  <c r="Q152" i="14" s="1"/>
  <c r="Q153" i="14" s="1"/>
  <c r="Q154" i="14" s="1"/>
  <c r="Q155" i="14" s="1"/>
  <c r="Q156" i="14" s="1"/>
  <c r="Q157" i="14" s="1"/>
  <c r="Q158" i="14" s="1"/>
  <c r="Q159" i="14" s="1"/>
  <c r="Q160" i="14" s="1"/>
  <c r="Q161" i="14" s="1"/>
  <c r="Q162" i="14" s="1"/>
  <c r="Q163" i="14" s="1"/>
  <c r="Q164" i="14" s="1"/>
  <c r="Q165" i="14" s="1"/>
  <c r="Q166" i="14" s="1"/>
  <c r="Q167" i="14" s="1"/>
  <c r="Q168" i="14" s="1"/>
  <c r="Q169" i="14" s="1"/>
  <c r="Q170" i="14" s="1"/>
  <c r="Q171" i="14" s="1"/>
  <c r="Q172" i="14" s="1"/>
  <c r="Q173" i="14" s="1"/>
  <c r="Q174" i="14" s="1"/>
  <c r="Q175" i="14" s="1"/>
  <c r="Q176" i="14" s="1"/>
  <c r="Q177" i="14" s="1"/>
  <c r="Q178" i="14" s="1"/>
  <c r="Q179" i="14" s="1"/>
  <c r="Q180" i="14" s="1"/>
  <c r="Q181" i="14" s="1"/>
  <c r="Q182" i="14" s="1"/>
  <c r="Q183" i="14" s="1"/>
  <c r="Q184" i="14" s="1"/>
  <c r="Q185" i="14" s="1"/>
  <c r="Q186" i="14" s="1"/>
  <c r="Q187" i="14" s="1"/>
  <c r="Q188" i="14" s="1"/>
  <c r="Q189" i="14" s="1"/>
  <c r="Q190" i="14" s="1"/>
  <c r="Q191" i="14" s="1"/>
  <c r="Q192" i="14" s="1"/>
  <c r="Q193" i="14" s="1"/>
  <c r="Q194" i="14" s="1"/>
  <c r="Q195" i="14" s="1"/>
  <c r="Q196" i="14" s="1"/>
  <c r="Q197" i="14" s="1"/>
  <c r="Q198" i="14" s="1"/>
  <c r="Q199" i="14" s="1"/>
  <c r="Q200" i="14" s="1"/>
  <c r="Q201" i="14" s="1"/>
  <c r="Q202" i="14" s="1"/>
  <c r="Q203" i="14" s="1"/>
  <c r="Q204" i="14" s="1"/>
  <c r="Q205" i="14" s="1"/>
  <c r="Q206" i="14" s="1"/>
  <c r="Q207" i="14" s="1"/>
  <c r="Q208" i="14" s="1"/>
  <c r="Q209" i="14" s="1"/>
  <c r="Q210" i="14" s="1"/>
  <c r="Q211" i="14" s="1"/>
  <c r="Q212" i="14" s="1"/>
  <c r="Q213" i="14" s="1"/>
  <c r="Q214" i="14" s="1"/>
  <c r="Q215" i="14" s="1"/>
  <c r="Q216" i="14" s="1"/>
  <c r="Q217" i="14" s="1"/>
  <c r="Q218" i="14" s="1"/>
  <c r="Q219" i="14" s="1"/>
  <c r="Q220" i="14" s="1"/>
  <c r="Q221" i="14" s="1"/>
  <c r="Q222" i="14" s="1"/>
  <c r="Q223" i="14" s="1"/>
  <c r="Q224" i="14" s="1"/>
  <c r="Q225" i="14" s="1"/>
  <c r="Q226" i="14" s="1"/>
  <c r="Q227" i="14" s="1"/>
  <c r="Q228" i="14" s="1"/>
  <c r="Q229" i="14" s="1"/>
  <c r="Q230" i="14" s="1"/>
  <c r="Q231" i="14" s="1"/>
  <c r="Q232" i="14" s="1"/>
  <c r="Q233" i="14" s="1"/>
  <c r="Q234" i="14" s="1"/>
  <c r="Q235" i="14" s="1"/>
  <c r="Q236" i="14" s="1"/>
  <c r="Q237" i="14" s="1"/>
  <c r="Q238" i="14" s="1"/>
  <c r="Q239" i="14" s="1"/>
  <c r="Q240" i="14" s="1"/>
  <c r="Q241" i="14" s="1"/>
  <c r="Q242" i="14" s="1"/>
  <c r="Q243" i="14" s="1"/>
  <c r="Q244" i="14" s="1"/>
  <c r="Q245" i="14" s="1"/>
  <c r="Q246" i="14" s="1"/>
  <c r="Q247" i="14" s="1"/>
  <c r="Q248" i="14" s="1"/>
  <c r="Q249" i="14" s="1"/>
  <c r="Q250" i="14" s="1"/>
  <c r="Q251" i="14" s="1"/>
  <c r="Q252" i="14" s="1"/>
  <c r="Q253" i="14" s="1"/>
  <c r="Q254" i="14" s="1"/>
  <c r="Q255" i="14" s="1"/>
  <c r="Q256" i="14" s="1"/>
  <c r="Q257" i="14" s="1"/>
  <c r="Q258" i="14" s="1"/>
  <c r="Q259" i="14" s="1"/>
  <c r="Q260" i="14" s="1"/>
  <c r="Q261" i="14" s="1"/>
  <c r="Q262" i="14" s="1"/>
  <c r="Q263" i="14" s="1"/>
  <c r="Q264" i="14" s="1"/>
  <c r="Q265" i="14" s="1"/>
  <c r="Q266" i="14" s="1"/>
  <c r="Q267" i="14" s="1"/>
  <c r="Q268" i="14" s="1"/>
  <c r="Q269" i="14" s="1"/>
  <c r="Q270" i="14" s="1"/>
  <c r="Q271" i="14" s="1"/>
  <c r="Q272" i="14" s="1"/>
  <c r="Q273" i="14" s="1"/>
  <c r="Q274" i="14" s="1"/>
  <c r="Q275" i="14" s="1"/>
  <c r="Q276" i="14" s="1"/>
  <c r="Q277" i="14" s="1"/>
  <c r="Q278" i="14" s="1"/>
  <c r="Q279" i="14" s="1"/>
  <c r="Q280" i="14" s="1"/>
  <c r="Q281" i="14" s="1"/>
  <c r="Q282" i="14" s="1"/>
  <c r="Q283" i="14" s="1"/>
  <c r="Q284" i="14" s="1"/>
  <c r="Q285" i="14" s="1"/>
  <c r="Q286" i="14" s="1"/>
  <c r="Q287" i="14" s="1"/>
  <c r="Q288" i="14" s="1"/>
  <c r="Q289" i="14" s="1"/>
  <c r="Q290" i="14" s="1"/>
  <c r="Q291" i="14" s="1"/>
  <c r="Q292" i="14" s="1"/>
  <c r="Q293" i="14" s="1"/>
  <c r="Q294" i="14" s="1"/>
  <c r="Q295" i="14" s="1"/>
  <c r="Q296" i="14" s="1"/>
  <c r="Q297" i="14" s="1"/>
  <c r="Q298" i="14" s="1"/>
  <c r="Q299" i="14" s="1"/>
  <c r="Q300" i="14" s="1"/>
  <c r="Q301" i="14" s="1"/>
  <c r="Q302" i="14" s="1"/>
  <c r="Q303" i="14" s="1"/>
  <c r="Q304" i="14" s="1"/>
  <c r="Q305" i="14" s="1"/>
  <c r="Q306" i="14" s="1"/>
  <c r="Q307" i="14" s="1"/>
  <c r="Q308" i="14" s="1"/>
  <c r="Q309" i="14" s="1"/>
  <c r="Q310" i="14" s="1"/>
  <c r="Q311" i="14" s="1"/>
  <c r="Q312" i="14" s="1"/>
  <c r="Q313" i="14" s="1"/>
  <c r="Q314" i="14" s="1"/>
  <c r="Q315" i="14" s="1"/>
  <c r="Q316" i="14" s="1"/>
  <c r="Q317" i="14" s="1"/>
  <c r="Q318" i="14" s="1"/>
  <c r="Q319" i="14" s="1"/>
  <c r="Q320" i="14" s="1"/>
  <c r="Q321" i="14" s="1"/>
  <c r="Q322" i="14" s="1"/>
  <c r="Q323" i="14" s="1"/>
  <c r="Q324" i="14" s="1"/>
  <c r="Q325" i="14" s="1"/>
  <c r="Q326" i="14" s="1"/>
  <c r="Q327" i="14" s="1"/>
  <c r="Q328" i="14" s="1"/>
  <c r="Q329" i="14" s="1"/>
  <c r="Q330" i="14" s="1"/>
  <c r="Q331" i="14" s="1"/>
  <c r="Q332" i="14" s="1"/>
  <c r="Q333" i="14" s="1"/>
  <c r="Q334" i="14" s="1"/>
  <c r="Q335" i="14" s="1"/>
  <c r="Q336" i="14" s="1"/>
  <c r="Q337" i="14" s="1"/>
  <c r="Q338" i="14" s="1"/>
  <c r="Q339" i="14" s="1"/>
  <c r="Q340" i="14" s="1"/>
  <c r="Q341" i="14" s="1"/>
  <c r="Q342" i="14" s="1"/>
  <c r="Q343" i="14" s="1"/>
  <c r="Q344" i="14" s="1"/>
  <c r="Q345" i="14" s="1"/>
  <c r="Q346" i="14" s="1"/>
  <c r="Q347" i="14" s="1"/>
  <c r="Q348" i="14" s="1"/>
  <c r="Q349" i="14" s="1"/>
  <c r="Q350" i="14" s="1"/>
  <c r="Q351" i="14" s="1"/>
  <c r="Q352" i="14" s="1"/>
  <c r="Q353" i="14" s="1"/>
  <c r="Q354" i="14" s="1"/>
  <c r="Q355" i="14" s="1"/>
  <c r="Q356" i="14" s="1"/>
  <c r="Q357" i="14" s="1"/>
  <c r="Q358" i="14" s="1"/>
  <c r="Q359" i="14" s="1"/>
  <c r="Q360" i="14" s="1"/>
  <c r="Q361" i="14" s="1"/>
  <c r="Q362" i="14" s="1"/>
  <c r="Q363" i="14" s="1"/>
  <c r="Q364" i="14" s="1"/>
  <c r="Q365" i="14" s="1"/>
  <c r="Q366" i="14" s="1"/>
  <c r="Q367" i="14" s="1"/>
  <c r="Q368" i="14" s="1"/>
  <c r="Q369" i="14" s="1"/>
  <c r="Q370" i="14" s="1"/>
  <c r="Q371" i="14" s="1"/>
  <c r="Q372" i="14" s="1"/>
  <c r="Q373" i="14" s="1"/>
  <c r="Q374" i="14" s="1"/>
  <c r="Q375" i="14" s="1"/>
  <c r="Q376" i="14" s="1"/>
  <c r="Q377" i="14" s="1"/>
  <c r="Q378" i="14" s="1"/>
  <c r="Q379" i="14" s="1"/>
  <c r="Q380" i="14" s="1"/>
  <c r="Q381" i="14" s="1"/>
  <c r="Q382" i="14" s="1"/>
  <c r="Q383" i="14" s="1"/>
  <c r="Q384" i="14" s="1"/>
  <c r="Q385" i="14" s="1"/>
  <c r="Q386" i="14" s="1"/>
  <c r="Q387" i="14" s="1"/>
  <c r="Q388" i="14" s="1"/>
  <c r="Q389" i="14" s="1"/>
  <c r="Q390" i="14" s="1"/>
  <c r="Q391" i="14" s="1"/>
  <c r="Q392" i="14" s="1"/>
  <c r="Q393" i="14" s="1"/>
  <c r="Q394" i="14" s="1"/>
  <c r="Q395" i="14" s="1"/>
  <c r="Q396" i="14" s="1"/>
  <c r="Q397" i="14" s="1"/>
  <c r="Q398" i="14" s="1"/>
  <c r="Q399" i="14" s="1"/>
  <c r="Q400" i="14" s="1"/>
  <c r="Q401" i="14" s="1"/>
  <c r="Q402" i="14" s="1"/>
  <c r="Q403" i="14" s="1"/>
  <c r="Q404" i="14" s="1"/>
  <c r="Q405" i="14" s="1"/>
  <c r="Q406" i="14" s="1"/>
  <c r="Q407" i="14" s="1"/>
  <c r="Q408" i="14" s="1"/>
  <c r="Q409" i="14" s="1"/>
  <c r="Q410" i="14" s="1"/>
  <c r="Q411" i="14" s="1"/>
  <c r="Q412" i="14" s="1"/>
  <c r="Q413" i="14" s="1"/>
  <c r="Q414" i="14" s="1"/>
  <c r="Q415" i="14" s="1"/>
  <c r="Q416" i="14" s="1"/>
  <c r="Q417" i="14" s="1"/>
  <c r="Q418" i="14" s="1"/>
  <c r="Q419" i="14" s="1"/>
  <c r="Q420" i="14" s="1"/>
  <c r="Q421" i="14" s="1"/>
  <c r="Q422" i="14" s="1"/>
  <c r="Q423" i="14" s="1"/>
  <c r="Q424" i="14" s="1"/>
  <c r="Q425" i="14" s="1"/>
  <c r="Q426" i="14" s="1"/>
  <c r="Q427" i="14" s="1"/>
  <c r="Q428" i="14" s="1"/>
  <c r="Q429" i="14" s="1"/>
  <c r="Q430" i="14" s="1"/>
  <c r="Q431" i="14" s="1"/>
  <c r="Q432" i="14" s="1"/>
  <c r="Q433" i="14" s="1"/>
  <c r="Q434" i="14" s="1"/>
  <c r="Q435" i="14" s="1"/>
  <c r="Q436" i="14" s="1"/>
  <c r="Q437" i="14" s="1"/>
  <c r="Q438" i="14" s="1"/>
  <c r="Q439" i="14" s="1"/>
  <c r="Q440" i="14" s="1"/>
  <c r="Q441" i="14" s="1"/>
  <c r="Q442" i="14" s="1"/>
  <c r="Q443" i="14" s="1"/>
  <c r="Q444" i="14" s="1"/>
  <c r="Q445" i="14" s="1"/>
  <c r="Q446" i="14" s="1"/>
  <c r="Q447" i="14" s="1"/>
  <c r="Q448" i="14" s="1"/>
  <c r="Q449" i="14" s="1"/>
  <c r="Q450" i="14" s="1"/>
  <c r="Q451" i="14" s="1"/>
  <c r="Q452" i="14" s="1"/>
  <c r="Q453" i="14" s="1"/>
  <c r="Q454" i="14" s="1"/>
  <c r="Q455" i="14" s="1"/>
  <c r="Q456" i="14" s="1"/>
  <c r="Q457" i="14" s="1"/>
  <c r="Q458" i="14" s="1"/>
  <c r="Q459" i="14" s="1"/>
  <c r="Q460" i="14" s="1"/>
  <c r="Q461" i="14" s="1"/>
  <c r="Q462" i="14" s="1"/>
  <c r="Q463" i="14" s="1"/>
  <c r="Q464" i="14" s="1"/>
  <c r="Q465" i="14" s="1"/>
  <c r="Q466" i="14" s="1"/>
  <c r="Q467" i="14" s="1"/>
  <c r="Q468" i="14" s="1"/>
  <c r="Q469" i="14" s="1"/>
  <c r="Q470" i="14" s="1"/>
  <c r="Q471" i="14" s="1"/>
  <c r="Q472" i="14" s="1"/>
  <c r="Q473" i="14" s="1"/>
  <c r="Q474" i="14" s="1"/>
  <c r="Q475" i="14" s="1"/>
  <c r="Q476" i="14" s="1"/>
  <c r="Q477" i="14" s="1"/>
  <c r="Q478" i="14" s="1"/>
  <c r="Q479" i="14" s="1"/>
  <c r="Q480" i="14" s="1"/>
  <c r="Q481" i="14" s="1"/>
  <c r="Q482" i="14" s="1"/>
  <c r="Q483" i="14" s="1"/>
  <c r="Q484" i="14" s="1"/>
  <c r="Q485" i="14" s="1"/>
  <c r="Q486" i="14" s="1"/>
  <c r="Q487" i="14" s="1"/>
  <c r="Q488" i="14" s="1"/>
  <c r="Q489" i="14" s="1"/>
  <c r="Q490" i="14" s="1"/>
  <c r="Q491" i="14" s="1"/>
  <c r="Q492" i="14" s="1"/>
  <c r="Q493" i="14" s="1"/>
  <c r="Q494" i="14" s="1"/>
  <c r="Q495" i="14" s="1"/>
  <c r="Q496" i="14" s="1"/>
  <c r="Q497" i="14" s="1"/>
  <c r="Q498" i="14" s="1"/>
  <c r="Q499" i="14" s="1"/>
  <c r="Q500" i="14" s="1"/>
  <c r="Q501" i="14" s="1"/>
  <c r="Q502" i="14" s="1"/>
  <c r="Q503" i="14" s="1"/>
  <c r="Q504" i="14" s="1"/>
  <c r="Q505" i="14" s="1"/>
  <c r="Q506" i="14" s="1"/>
  <c r="Q507" i="14" s="1"/>
  <c r="Q508" i="14" s="1"/>
  <c r="Q509" i="14" s="1"/>
  <c r="Q510" i="14" s="1"/>
  <c r="Q511" i="14" s="1"/>
  <c r="Q512" i="14" s="1"/>
  <c r="Q513" i="14" s="1"/>
  <c r="Q514" i="14" s="1"/>
  <c r="Q515" i="14" s="1"/>
  <c r="Q516" i="14" s="1"/>
  <c r="Q517" i="14" s="1"/>
  <c r="Q518" i="14" s="1"/>
  <c r="Q519" i="14" s="1"/>
  <c r="Q520" i="14" s="1"/>
  <c r="Q521" i="14" s="1"/>
  <c r="Q522" i="14" s="1"/>
  <c r="Q523" i="14" s="1"/>
  <c r="Q524" i="14" s="1"/>
  <c r="Q525" i="14" s="1"/>
  <c r="Q526" i="14" s="1"/>
  <c r="Q527" i="14" s="1"/>
  <c r="Q528" i="14" s="1"/>
  <c r="Q529" i="14" s="1"/>
  <c r="Q530" i="14" s="1"/>
  <c r="Q531" i="14" s="1"/>
  <c r="Q532" i="14" s="1"/>
  <c r="Q533" i="14" s="1"/>
  <c r="Q534" i="14" s="1"/>
  <c r="Q535" i="14" s="1"/>
  <c r="Q536" i="14" s="1"/>
  <c r="Q537" i="14" s="1"/>
  <c r="Q538" i="14" s="1"/>
  <c r="Q539" i="14" s="1"/>
  <c r="Q540" i="14" s="1"/>
  <c r="Q541" i="14" s="1"/>
  <c r="Q542" i="14" s="1"/>
  <c r="Q543" i="14" s="1"/>
  <c r="Q544" i="14" s="1"/>
  <c r="Q545" i="14" s="1"/>
  <c r="Q546" i="14" s="1"/>
  <c r="Q547" i="14" s="1"/>
  <c r="Q548" i="14" s="1"/>
  <c r="Q549" i="14" s="1"/>
  <c r="Q550" i="14" s="1"/>
  <c r="Q551" i="14" s="1"/>
  <c r="Q552" i="14" s="1"/>
  <c r="Q553" i="14" s="1"/>
  <c r="Q554" i="14" s="1"/>
  <c r="Q555" i="14" s="1"/>
  <c r="Q556" i="14" s="1"/>
  <c r="Q557" i="14" s="1"/>
  <c r="Q558" i="14" s="1"/>
  <c r="Q559" i="14" s="1"/>
  <c r="Q560" i="14" s="1"/>
  <c r="Q561" i="14" s="1"/>
  <c r="Q562" i="14" s="1"/>
  <c r="Q563" i="14" s="1"/>
  <c r="Q564" i="14" s="1"/>
  <c r="Q565" i="14" s="1"/>
  <c r="Q566" i="14" s="1"/>
  <c r="Q567" i="14" s="1"/>
  <c r="Q568" i="14" s="1"/>
  <c r="Q569" i="14" s="1"/>
  <c r="Q570" i="14" s="1"/>
  <c r="Q571" i="14" s="1"/>
  <c r="Q572" i="14" s="1"/>
  <c r="Q573" i="14" s="1"/>
  <c r="Q574" i="14" s="1"/>
  <c r="Q575" i="14" s="1"/>
  <c r="Q576" i="14" s="1"/>
  <c r="Q577" i="14" s="1"/>
  <c r="Q578" i="14" s="1"/>
  <c r="Q579" i="14" s="1"/>
  <c r="Q580" i="14" s="1"/>
  <c r="Q581" i="14" s="1"/>
  <c r="Q582" i="14" s="1"/>
  <c r="Q583" i="14" s="1"/>
  <c r="Q584" i="14" s="1"/>
  <c r="Q585" i="14" s="1"/>
  <c r="Q586" i="14" s="1"/>
  <c r="Q587" i="14" s="1"/>
  <c r="Q588" i="14" s="1"/>
  <c r="Q589" i="14" s="1"/>
  <c r="Q590" i="14" s="1"/>
  <c r="Q591" i="14" s="1"/>
  <c r="Q592" i="14" s="1"/>
  <c r="Q593" i="14" s="1"/>
  <c r="Q594" i="14" s="1"/>
  <c r="Q595" i="14" s="1"/>
  <c r="Q596" i="14" s="1"/>
  <c r="Q597" i="14" s="1"/>
  <c r="Q598" i="14" s="1"/>
  <c r="Q599" i="14" s="1"/>
  <c r="Q600" i="14" s="1"/>
  <c r="Q601" i="14" s="1"/>
  <c r="Q602" i="14" s="1"/>
  <c r="Q603" i="14" s="1"/>
  <c r="Q604" i="14" s="1"/>
  <c r="Q605" i="14" s="1"/>
  <c r="Q606" i="14" s="1"/>
  <c r="Q607" i="14" s="1"/>
  <c r="Q608" i="14" s="1"/>
  <c r="Q609" i="14" s="1"/>
  <c r="Q610" i="14" s="1"/>
  <c r="Q611" i="14" s="1"/>
  <c r="Q612" i="14" s="1"/>
  <c r="Q613" i="14" s="1"/>
  <c r="Q614" i="14" s="1"/>
  <c r="Q615" i="14" s="1"/>
  <c r="Q616" i="14" s="1"/>
  <c r="Q617" i="14" s="1"/>
  <c r="Q618" i="14" s="1"/>
  <c r="Q619" i="14" s="1"/>
  <c r="Q620" i="14" s="1"/>
  <c r="Q621" i="14" s="1"/>
  <c r="Q622" i="14" s="1"/>
  <c r="Q623" i="14" s="1"/>
  <c r="Q624" i="14" s="1"/>
  <c r="Q625" i="14" s="1"/>
  <c r="Q626" i="14" s="1"/>
  <c r="Q627" i="14" s="1"/>
  <c r="Q628" i="14" s="1"/>
  <c r="Q629" i="14" s="1"/>
  <c r="Q630" i="14" s="1"/>
  <c r="Q631" i="14" s="1"/>
  <c r="Q632" i="14" s="1"/>
  <c r="Q633" i="14" s="1"/>
  <c r="Q634" i="14" s="1"/>
  <c r="Q635" i="14" s="1"/>
  <c r="Q636" i="14" s="1"/>
  <c r="Q637" i="14" s="1"/>
  <c r="Q638" i="14" s="1"/>
  <c r="Q639" i="14" s="1"/>
  <c r="Q640" i="14" s="1"/>
  <c r="Q641" i="14" s="1"/>
  <c r="Q642" i="14" s="1"/>
  <c r="Q643" i="14" s="1"/>
  <c r="Q644" i="14" s="1"/>
  <c r="Q645" i="14" s="1"/>
  <c r="Q646" i="14" s="1"/>
  <c r="Q647" i="14" s="1"/>
  <c r="Q648" i="14" s="1"/>
  <c r="Q649" i="14" s="1"/>
  <c r="Q650" i="14" s="1"/>
  <c r="Q651" i="14" s="1"/>
  <c r="Q652" i="14" s="1"/>
  <c r="Q653" i="14" s="1"/>
  <c r="Q654" i="14" s="1"/>
  <c r="Q655" i="14" s="1"/>
  <c r="Q656" i="14" s="1"/>
  <c r="Q657" i="14" s="1"/>
  <c r="Q658" i="14" s="1"/>
  <c r="Q659" i="14" s="1"/>
  <c r="Q660" i="14" s="1"/>
  <c r="Q661" i="14" s="1"/>
  <c r="Q662" i="14" s="1"/>
  <c r="Q663" i="14" s="1"/>
  <c r="Q664" i="14" s="1"/>
  <c r="Q665" i="14" s="1"/>
  <c r="Q666" i="14" s="1"/>
  <c r="Q667" i="14" s="1"/>
  <c r="Q668" i="14" s="1"/>
  <c r="Q669" i="14" s="1"/>
  <c r="Q670" i="14" s="1"/>
  <c r="Q671" i="14" s="1"/>
  <c r="Q672" i="14" s="1"/>
  <c r="Q673" i="14" s="1"/>
  <c r="Q674" i="14" s="1"/>
  <c r="Q675" i="14" s="1"/>
  <c r="Q676" i="14" s="1"/>
  <c r="Q677" i="14" s="1"/>
  <c r="Q678" i="14" s="1"/>
  <c r="Q679" i="14" s="1"/>
  <c r="Q680" i="14" s="1"/>
  <c r="Q681" i="14" s="1"/>
  <c r="Q682" i="14" s="1"/>
  <c r="Q683" i="14" s="1"/>
  <c r="Q684" i="14" s="1"/>
  <c r="Q685" i="14" s="1"/>
  <c r="Q686" i="14" s="1"/>
  <c r="Q687" i="14" s="1"/>
  <c r="Q688" i="14" s="1"/>
  <c r="Q689" i="14" s="1"/>
  <c r="Q690" i="14" s="1"/>
  <c r="Q691" i="14" s="1"/>
  <c r="Q692" i="14" s="1"/>
  <c r="Q693" i="14" s="1"/>
  <c r="Q694" i="14" s="1"/>
  <c r="Q695" i="14" s="1"/>
  <c r="Q696" i="14" s="1"/>
  <c r="Q697" i="14" s="1"/>
  <c r="Q698" i="14" s="1"/>
  <c r="Q699" i="14" s="1"/>
  <c r="Q700" i="14" s="1"/>
  <c r="Q701" i="14" s="1"/>
  <c r="Q702" i="14" s="1"/>
  <c r="Q703" i="14" s="1"/>
  <c r="Q704" i="14" s="1"/>
  <c r="Q705" i="14" s="1"/>
  <c r="Q706" i="14" s="1"/>
  <c r="Q707" i="14" s="1"/>
  <c r="Q708" i="14" s="1"/>
  <c r="Q709" i="14" s="1"/>
  <c r="Q710" i="14" s="1"/>
  <c r="Q711" i="14" s="1"/>
  <c r="Q712" i="14" s="1"/>
  <c r="Q713" i="14" s="1"/>
  <c r="Q714" i="14" s="1"/>
  <c r="Q715" i="14" s="1"/>
  <c r="Q716" i="14" s="1"/>
  <c r="Q717" i="14" s="1"/>
  <c r="Q718" i="14" s="1"/>
  <c r="Q719" i="14" s="1"/>
  <c r="Q720" i="14" s="1"/>
  <c r="Q721" i="14" s="1"/>
  <c r="Q722" i="14" s="1"/>
  <c r="Q723" i="14" s="1"/>
  <c r="Q724" i="14" s="1"/>
  <c r="Q725" i="14" s="1"/>
  <c r="Q726" i="14" s="1"/>
  <c r="Q727" i="14" s="1"/>
  <c r="Q728" i="14" s="1"/>
  <c r="Q729" i="14" s="1"/>
  <c r="Q730" i="14" s="1"/>
  <c r="Q731" i="14" s="1"/>
  <c r="Q732" i="14" s="1"/>
  <c r="Q733" i="14" s="1"/>
  <c r="Q734" i="14" s="1"/>
  <c r="Q735" i="14" s="1"/>
  <c r="Q736" i="14" s="1"/>
  <c r="Q737" i="14" s="1"/>
  <c r="Q738" i="14" s="1"/>
  <c r="Q739" i="14" s="1"/>
  <c r="Q740" i="14" s="1"/>
  <c r="Q741" i="14" s="1"/>
  <c r="Q742" i="14" s="1"/>
  <c r="Q743" i="14" s="1"/>
  <c r="Q744" i="14" s="1"/>
  <c r="Q745" i="14" s="1"/>
  <c r="Q746" i="14" s="1"/>
  <c r="Q747" i="14" s="1"/>
  <c r="Q748" i="14" s="1"/>
  <c r="Q749" i="14" s="1"/>
  <c r="Q750" i="14" s="1"/>
  <c r="Q751" i="14" s="1"/>
  <c r="Q752" i="14" s="1"/>
  <c r="Q753" i="14" s="1"/>
  <c r="Q754" i="14" s="1"/>
  <c r="Q755" i="14" s="1"/>
  <c r="Q756" i="14" s="1"/>
  <c r="Q757" i="14" s="1"/>
  <c r="Q758" i="14" s="1"/>
  <c r="Q759" i="14" s="1"/>
  <c r="Q760" i="14" s="1"/>
  <c r="Q761" i="14" s="1"/>
  <c r="Q762" i="14" s="1"/>
  <c r="Q763" i="14" s="1"/>
  <c r="Q764" i="14" s="1"/>
  <c r="Q765" i="14" s="1"/>
  <c r="Q766" i="14" s="1"/>
  <c r="Q767" i="14" s="1"/>
  <c r="Q768" i="14" s="1"/>
  <c r="Q769" i="14" s="1"/>
  <c r="Q770" i="14" s="1"/>
  <c r="Q771" i="14" s="1"/>
  <c r="Q772" i="14" s="1"/>
  <c r="Q773" i="14" s="1"/>
  <c r="Q774" i="14" s="1"/>
  <c r="Q775" i="14" s="1"/>
  <c r="Q776" i="14" s="1"/>
  <c r="Q777" i="14" s="1"/>
  <c r="Q778" i="14" s="1"/>
  <c r="Q779" i="14" s="1"/>
  <c r="Q780" i="14" s="1"/>
  <c r="Q781" i="14" s="1"/>
  <c r="Q782" i="14" s="1"/>
  <c r="Q783" i="14" s="1"/>
  <c r="Q784" i="14" s="1"/>
  <c r="Q785" i="14" s="1"/>
  <c r="Q786" i="14" s="1"/>
  <c r="Q787" i="14" s="1"/>
  <c r="Q788" i="14" s="1"/>
  <c r="Q789" i="14" s="1"/>
  <c r="Q790" i="14" s="1"/>
  <c r="Q791" i="14" s="1"/>
  <c r="Q792" i="14" s="1"/>
  <c r="Q793" i="14" s="1"/>
  <c r="Q794" i="14" s="1"/>
  <c r="Q795" i="14" s="1"/>
  <c r="Q796" i="14" s="1"/>
  <c r="Q797" i="14" s="1"/>
  <c r="Q798" i="14" s="1"/>
  <c r="Q799" i="14" s="1"/>
  <c r="Q800" i="14" s="1"/>
  <c r="Q801" i="14" s="1"/>
  <c r="Q802" i="14" s="1"/>
  <c r="Q803" i="14" s="1"/>
  <c r="Q804" i="14" s="1"/>
  <c r="Q805" i="14" s="1"/>
  <c r="Q806" i="14" s="1"/>
  <c r="Q807" i="14" s="1"/>
  <c r="Q808" i="14" s="1"/>
  <c r="Q809" i="14" s="1"/>
  <c r="Q810" i="14" s="1"/>
  <c r="Q811" i="14" s="1"/>
  <c r="Q812" i="14" s="1"/>
  <c r="Q813" i="14" s="1"/>
  <c r="Q814" i="14" s="1"/>
  <c r="Q815" i="14" s="1"/>
  <c r="Q816" i="14" s="1"/>
  <c r="Q817" i="14" s="1"/>
  <c r="Q818" i="14" s="1"/>
  <c r="Q819" i="14" s="1"/>
  <c r="Q820" i="14" s="1"/>
  <c r="Q821" i="14" s="1"/>
  <c r="Q822" i="14" s="1"/>
  <c r="Q823" i="14" s="1"/>
  <c r="Q824" i="14" s="1"/>
  <c r="Q825" i="14" s="1"/>
  <c r="Q826" i="14" s="1"/>
  <c r="Q827" i="14" s="1"/>
  <c r="Q828" i="14" s="1"/>
  <c r="Q829" i="14" s="1"/>
  <c r="Q830" i="14" s="1"/>
  <c r="Q831" i="14" s="1"/>
  <c r="Q832" i="14" s="1"/>
  <c r="Q833" i="14" s="1"/>
  <c r="Q834" i="14" s="1"/>
  <c r="Q835" i="14" s="1"/>
  <c r="Q836" i="14" s="1"/>
  <c r="Q837" i="14" s="1"/>
  <c r="Q838" i="14" s="1"/>
  <c r="Q839" i="14" s="1"/>
  <c r="Q840" i="14" s="1"/>
  <c r="Q841" i="14" s="1"/>
  <c r="Q842" i="14" s="1"/>
  <c r="Q843" i="14" s="1"/>
  <c r="Q844" i="14" s="1"/>
  <c r="Q845" i="14" s="1"/>
  <c r="Q846" i="14" s="1"/>
  <c r="Q847" i="14" s="1"/>
  <c r="Q848" i="14" s="1"/>
  <c r="Q849" i="14" s="1"/>
  <c r="Q850" i="14" s="1"/>
  <c r="Q851" i="14" s="1"/>
  <c r="Q852" i="14" s="1"/>
  <c r="Q853" i="14" s="1"/>
  <c r="Q854" i="14" s="1"/>
  <c r="Q855" i="14" s="1"/>
  <c r="Q856" i="14" s="1"/>
  <c r="Q857" i="14" s="1"/>
  <c r="Q858" i="14" s="1"/>
  <c r="Q859" i="14" s="1"/>
  <c r="Q860" i="14" s="1"/>
  <c r="Q861" i="14" s="1"/>
  <c r="Q862" i="14" s="1"/>
  <c r="Q863" i="14" s="1"/>
  <c r="Q864" i="14" s="1"/>
  <c r="Q865" i="14" s="1"/>
  <c r="Q866" i="14" s="1"/>
  <c r="Q867" i="14" s="1"/>
  <c r="Q868" i="14" s="1"/>
  <c r="Q869" i="14" s="1"/>
  <c r="Q870" i="14" s="1"/>
  <c r="Q871" i="14" s="1"/>
  <c r="Q872" i="14" s="1"/>
  <c r="Q873" i="14" s="1"/>
  <c r="Q874" i="14" s="1"/>
  <c r="Q875" i="14" s="1"/>
  <c r="Q876" i="14" s="1"/>
  <c r="Q877" i="14" s="1"/>
  <c r="Q878" i="14" s="1"/>
  <c r="Q879" i="14" s="1"/>
  <c r="Q880" i="14" s="1"/>
  <c r="Q881" i="14" s="1"/>
  <c r="Q882" i="14" s="1"/>
  <c r="Q883" i="14" s="1"/>
  <c r="Q884" i="14" s="1"/>
  <c r="Q885" i="14" s="1"/>
  <c r="Q886" i="14" s="1"/>
  <c r="Q887" i="14" s="1"/>
  <c r="Q888" i="14" s="1"/>
  <c r="Q889" i="14" s="1"/>
  <c r="Q890" i="14" s="1"/>
  <c r="Q891" i="14" s="1"/>
  <c r="Q892" i="14" s="1"/>
  <c r="Q893" i="14" s="1"/>
  <c r="Q894" i="14" s="1"/>
  <c r="Q895" i="14" s="1"/>
  <c r="Q896" i="14" s="1"/>
  <c r="Q897" i="14" s="1"/>
  <c r="Q898" i="14" s="1"/>
  <c r="Q899" i="14" s="1"/>
  <c r="Q900" i="14" s="1"/>
  <c r="Q901" i="14" s="1"/>
  <c r="Q902" i="14" s="1"/>
  <c r="Q903" i="14" s="1"/>
  <c r="Q904" i="14" s="1"/>
  <c r="Q905" i="14" s="1"/>
  <c r="Q906" i="14" s="1"/>
  <c r="Q907" i="14" s="1"/>
  <c r="Q908" i="14" s="1"/>
  <c r="Q909" i="14" s="1"/>
  <c r="Q910" i="14" s="1"/>
  <c r="Q911" i="14" s="1"/>
  <c r="Q912" i="14" s="1"/>
  <c r="Q913" i="14" s="1"/>
  <c r="Q914" i="14" s="1"/>
  <c r="Q915" i="14" s="1"/>
  <c r="Q916" i="14" s="1"/>
  <c r="Q917" i="14" s="1"/>
  <c r="Q918" i="14" s="1"/>
  <c r="Q919" i="14" s="1"/>
  <c r="Q920" i="14" s="1"/>
  <c r="Q921" i="14" s="1"/>
  <c r="Q922" i="14" s="1"/>
  <c r="Q923" i="14" s="1"/>
  <c r="Q924" i="14" s="1"/>
  <c r="Q925" i="14" s="1"/>
  <c r="Q926" i="14" s="1"/>
  <c r="Q927" i="14" s="1"/>
  <c r="Q928" i="14" s="1"/>
  <c r="Q929" i="14" s="1"/>
  <c r="Q930" i="14" s="1"/>
  <c r="Q931" i="14" s="1"/>
  <c r="Q932" i="14" s="1"/>
  <c r="Q933" i="14" s="1"/>
  <c r="Q934" i="14" s="1"/>
  <c r="Q935" i="14" s="1"/>
  <c r="Q936" i="14" s="1"/>
  <c r="Q937" i="14" s="1"/>
  <c r="Q938" i="14" s="1"/>
  <c r="Q939" i="14" s="1"/>
  <c r="Q940" i="14" s="1"/>
  <c r="Q941" i="14" s="1"/>
  <c r="Q942" i="14" s="1"/>
  <c r="Q943" i="14" s="1"/>
  <c r="Q944" i="14" s="1"/>
  <c r="Q945" i="14" s="1"/>
  <c r="Q946" i="14" s="1"/>
  <c r="Q947" i="14" s="1"/>
  <c r="Q948" i="14" s="1"/>
  <c r="Q949" i="14" s="1"/>
  <c r="Q950" i="14" s="1"/>
  <c r="Q951" i="14" s="1"/>
  <c r="Q952" i="14" s="1"/>
  <c r="Q953" i="14" s="1"/>
  <c r="Q954" i="14" s="1"/>
  <c r="Q955" i="14" s="1"/>
  <c r="Q956" i="14" s="1"/>
  <c r="Q957" i="14" s="1"/>
  <c r="Q958" i="14" s="1"/>
  <c r="Q959" i="14" s="1"/>
  <c r="Q960" i="14" s="1"/>
  <c r="Q961" i="14" s="1"/>
  <c r="Q962" i="14" s="1"/>
  <c r="Q963" i="14" s="1"/>
  <c r="Q964" i="14" s="1"/>
  <c r="Q965" i="14" s="1"/>
  <c r="Q966" i="14" s="1"/>
  <c r="Q967" i="14" s="1"/>
  <c r="Q968" i="14" s="1"/>
  <c r="Q969" i="14" s="1"/>
  <c r="Q970" i="14" s="1"/>
  <c r="Q971" i="14" s="1"/>
  <c r="Q972" i="14" s="1"/>
  <c r="Q973" i="14" s="1"/>
  <c r="Q974" i="14" s="1"/>
  <c r="Q975" i="14" s="1"/>
  <c r="Q976" i="14" s="1"/>
  <c r="Q977" i="14" s="1"/>
  <c r="Q978" i="14" s="1"/>
  <c r="Q979" i="14" s="1"/>
  <c r="Q980" i="14" s="1"/>
  <c r="Q981" i="14" s="1"/>
  <c r="Q982" i="14" s="1"/>
  <c r="Q983" i="14" s="1"/>
  <c r="Q984" i="14" s="1"/>
  <c r="Q985" i="14" s="1"/>
  <c r="Q986" i="14" s="1"/>
  <c r="Q987" i="14" s="1"/>
  <c r="Q988" i="14" s="1"/>
  <c r="Q989" i="14" s="1"/>
  <c r="Q990" i="14" s="1"/>
  <c r="Q991" i="14" s="1"/>
  <c r="Q992" i="14" s="1"/>
  <c r="Q993" i="14" s="1"/>
  <c r="Q994" i="14" s="1"/>
  <c r="Q995" i="14" s="1"/>
  <c r="Q996" i="14" s="1"/>
  <c r="Q997" i="14" s="1"/>
  <c r="Q998" i="14" s="1"/>
  <c r="Q999" i="14" s="1"/>
  <c r="Q1000" i="14" s="1"/>
  <c r="Q1001" i="14" s="1"/>
  <c r="Q1002" i="14" s="1"/>
  <c r="Q1003" i="14" s="1"/>
  <c r="Q1004" i="14" s="1"/>
  <c r="Q1005" i="14" s="1"/>
  <c r="Q1006" i="14" s="1"/>
  <c r="Q1007" i="14" s="1"/>
  <c r="Q1008" i="14" s="1"/>
  <c r="Q1009" i="14" s="1"/>
  <c r="Q1010" i="14" s="1"/>
  <c r="Q1011" i="14" s="1"/>
  <c r="Q1012" i="14" s="1"/>
  <c r="Q1013" i="14" s="1"/>
  <c r="Q1014" i="14" s="1"/>
  <c r="Q1015" i="14" s="1"/>
  <c r="Q1016" i="14" s="1"/>
  <c r="Q1017" i="14" s="1"/>
  <c r="Q1018" i="14" s="1"/>
  <c r="Q1019" i="14" s="1"/>
  <c r="Q1020" i="14" s="1"/>
  <c r="Q1021" i="14" s="1"/>
  <c r="Q1022" i="14" s="1"/>
  <c r="Q1023" i="14" s="1"/>
  <c r="Q1024" i="14" s="1"/>
  <c r="Q1025" i="14" s="1"/>
  <c r="Q1026" i="14" s="1"/>
  <c r="Q1027" i="14" s="1"/>
  <c r="Q1028" i="14" s="1"/>
  <c r="Q1029" i="14" s="1"/>
  <c r="Q1030" i="14" s="1"/>
  <c r="Q1031" i="14" s="1"/>
  <c r="Q1032" i="14" s="1"/>
  <c r="Q1033" i="14" s="1"/>
  <c r="Q1034" i="14" s="1"/>
  <c r="Q1035" i="14" s="1"/>
  <c r="Q1036" i="14" s="1"/>
  <c r="Q1037" i="14" s="1"/>
  <c r="Q1038" i="14" s="1"/>
  <c r="Q1039" i="14" s="1"/>
  <c r="Q1040" i="14" s="1"/>
  <c r="Q1041" i="14" s="1"/>
  <c r="Q1042" i="14" s="1"/>
  <c r="Q1043" i="14" s="1"/>
  <c r="Q1044" i="14" s="1"/>
  <c r="Q1045" i="14" s="1"/>
  <c r="Q1046" i="14" s="1"/>
  <c r="Q1047" i="14" s="1"/>
  <c r="Q1048" i="14" s="1"/>
  <c r="Q1049" i="14" s="1"/>
  <c r="Q1050" i="14" s="1"/>
  <c r="Q1051" i="14" s="1"/>
  <c r="Q1052" i="14" s="1"/>
  <c r="Q1053" i="14" s="1"/>
  <c r="Q1054" i="14" s="1"/>
  <c r="Q1055" i="14" s="1"/>
  <c r="Q1056" i="14" s="1"/>
  <c r="Q1057" i="14" s="1"/>
  <c r="Q1058" i="14" s="1"/>
  <c r="Q1059" i="14" s="1"/>
  <c r="Q1060" i="14" s="1"/>
  <c r="Q1061" i="14" s="1"/>
  <c r="Q1062" i="14" s="1"/>
  <c r="Q1063" i="14" s="1"/>
  <c r="Q1064" i="14" s="1"/>
  <c r="Q1065" i="14" s="1"/>
  <c r="Q1066" i="14" s="1"/>
  <c r="Q1067" i="14" s="1"/>
  <c r="Q1068" i="14" s="1"/>
  <c r="Q1069" i="14" s="1"/>
  <c r="Q1070" i="14" s="1"/>
  <c r="Q1071" i="14" s="1"/>
  <c r="Q1072" i="14" s="1"/>
  <c r="Q1073" i="14" s="1"/>
  <c r="Q1074" i="14" s="1"/>
  <c r="Q1075" i="14" s="1"/>
  <c r="Q1076" i="14" s="1"/>
  <c r="Q1077" i="14" s="1"/>
  <c r="Q1078" i="14" s="1"/>
  <c r="Q1079" i="14" s="1"/>
  <c r="Q1080" i="14" s="1"/>
  <c r="Q1081" i="14" s="1"/>
  <c r="Q1082" i="14" s="1"/>
  <c r="Q1083" i="14" s="1"/>
  <c r="Q1084" i="14" s="1"/>
  <c r="Q1085" i="14" s="1"/>
  <c r="Q1086" i="14" s="1"/>
  <c r="Q1087" i="14" s="1"/>
  <c r="Q1088" i="14" s="1"/>
  <c r="Q1089" i="14" s="1"/>
  <c r="Q1090" i="14" s="1"/>
  <c r="Q1091" i="14" s="1"/>
  <c r="Q1092" i="14" s="1"/>
  <c r="Q1093" i="14" s="1"/>
  <c r="Q1094" i="14" s="1"/>
  <c r="Q1095" i="14" s="1"/>
  <c r="Q1096" i="14" s="1"/>
  <c r="Q1097" i="14" s="1"/>
  <c r="Q1098" i="14" s="1"/>
  <c r="Q1099" i="14" s="1"/>
  <c r="Q1100" i="14" s="1"/>
  <c r="Q1101" i="14" s="1"/>
  <c r="Q1102" i="14" s="1"/>
  <c r="Q1103" i="14" s="1"/>
  <c r="Q1104" i="14" s="1"/>
  <c r="Q1105" i="14" s="1"/>
  <c r="Q1106" i="14" s="1"/>
  <c r="Q1107" i="14" s="1"/>
  <c r="Q1108" i="14" s="1"/>
  <c r="Q1109" i="14" s="1"/>
  <c r="Q1110" i="14" s="1"/>
  <c r="Q1111" i="14" s="1"/>
  <c r="Q1112" i="14" s="1"/>
  <c r="Q1113" i="14" s="1"/>
  <c r="Q1114" i="14" s="1"/>
  <c r="Q1115" i="14" s="1"/>
  <c r="Q1116" i="14" s="1"/>
  <c r="Q1117" i="14" s="1"/>
  <c r="Q1118" i="14" s="1"/>
  <c r="Q1119" i="14" s="1"/>
  <c r="Q1120" i="14" s="1"/>
  <c r="Q1121" i="14" s="1"/>
  <c r="Q1122" i="14" s="1"/>
  <c r="Q1123" i="14" s="1"/>
  <c r="Q1124" i="14" s="1"/>
  <c r="Q1125" i="14" s="1"/>
  <c r="Q1126" i="14" s="1"/>
  <c r="Q1127" i="14" s="1"/>
  <c r="Q1128" i="14" s="1"/>
  <c r="Q1129" i="14" s="1"/>
  <c r="Q1130" i="14" s="1"/>
  <c r="Q1131" i="14" s="1"/>
  <c r="Q1132" i="14" s="1"/>
  <c r="Q1133" i="14" s="1"/>
  <c r="Q1134" i="14" s="1"/>
  <c r="Q1135" i="14" s="1"/>
  <c r="Q1136" i="14" s="1"/>
  <c r="Q1137" i="14" s="1"/>
  <c r="Q1138" i="14" s="1"/>
  <c r="Q1139" i="14" s="1"/>
  <c r="Q1140" i="14" s="1"/>
  <c r="Q1141" i="14" s="1"/>
  <c r="Q1142" i="14" s="1"/>
  <c r="Q1143" i="14" s="1"/>
  <c r="Q1144" i="14" s="1"/>
  <c r="Q1145" i="14" s="1"/>
  <c r="Q1146" i="14" s="1"/>
  <c r="Q1147" i="14" s="1"/>
  <c r="Q1148" i="14" s="1"/>
  <c r="Q1149" i="14" s="1"/>
  <c r="Q1150" i="14" s="1"/>
  <c r="Q1151" i="14" s="1"/>
  <c r="Q1152" i="14" s="1"/>
  <c r="Q1153" i="14" s="1"/>
  <c r="Q1154" i="14" s="1"/>
  <c r="Q1155" i="14" s="1"/>
  <c r="Q1156" i="14" s="1"/>
  <c r="Q1157" i="14" s="1"/>
  <c r="Q1158" i="14" s="1"/>
  <c r="Q1159" i="14" s="1"/>
  <c r="Q1160" i="14" s="1"/>
  <c r="Q1161" i="14" s="1"/>
  <c r="Q1162" i="14" s="1"/>
  <c r="Q1163" i="14" s="1"/>
  <c r="Q1164" i="14" s="1"/>
  <c r="Q1165" i="14" s="1"/>
  <c r="Q1166" i="14" s="1"/>
  <c r="Q1167" i="14" s="1"/>
  <c r="Q1168" i="14" s="1"/>
  <c r="Q1169" i="14" s="1"/>
  <c r="Q1170" i="14" s="1"/>
  <c r="Q1171" i="14" s="1"/>
  <c r="Q1172" i="14" s="1"/>
  <c r="Q1173" i="14" s="1"/>
  <c r="Q1174" i="14" s="1"/>
  <c r="Q1175" i="14" s="1"/>
  <c r="Q1176" i="14" s="1"/>
  <c r="Q1177" i="14" s="1"/>
  <c r="Q1178" i="14" s="1"/>
  <c r="Q1179" i="14" s="1"/>
  <c r="Q1180" i="14" s="1"/>
  <c r="Q1181" i="14" s="1"/>
  <c r="Q1182" i="14" s="1"/>
  <c r="Q1183" i="14" s="1"/>
  <c r="Q1184" i="14" s="1"/>
  <c r="Q1185" i="14" s="1"/>
  <c r="Q1186" i="14" s="1"/>
  <c r="Q1187" i="14" s="1"/>
  <c r="Q1188" i="14" s="1"/>
  <c r="Q1189" i="14" s="1"/>
  <c r="Q1190" i="14" s="1"/>
  <c r="Q1191" i="14" s="1"/>
  <c r="Q1192" i="14" s="1"/>
  <c r="Q1193" i="14" s="1"/>
  <c r="Q1194" i="14" s="1"/>
  <c r="Q1195" i="14" s="1"/>
  <c r="Q1196" i="14" s="1"/>
  <c r="Q1197" i="14" s="1"/>
  <c r="Q1198" i="14" s="1"/>
  <c r="Q1199" i="14" s="1"/>
  <c r="Q1200" i="14" s="1"/>
  <c r="Q1201" i="14" s="1"/>
  <c r="Q1202" i="14" s="1"/>
  <c r="Q1203" i="14" s="1"/>
  <c r="Q1204" i="14" s="1"/>
  <c r="Q1205" i="14" s="1"/>
  <c r="Q1206" i="14" s="1"/>
  <c r="Q1207" i="14" s="1"/>
  <c r="Q1208" i="14" s="1"/>
  <c r="Q1209" i="14" s="1"/>
  <c r="Q1210" i="14" s="1"/>
  <c r="Q1211" i="14" s="1"/>
  <c r="Q1212" i="14" s="1"/>
  <c r="Q1213" i="14" s="1"/>
  <c r="Q1214" i="14" s="1"/>
  <c r="Q1215" i="14" s="1"/>
  <c r="Q1216" i="14" s="1"/>
  <c r="Q1217" i="14" s="1"/>
  <c r="Q1218" i="14" s="1"/>
  <c r="Q1219" i="14" s="1"/>
  <c r="Q1220" i="14" s="1"/>
  <c r="Q1221" i="14" s="1"/>
  <c r="Q1222" i="14" s="1"/>
  <c r="Q1223" i="14" s="1"/>
  <c r="Q1224" i="14" s="1"/>
  <c r="Q1225" i="14" s="1"/>
  <c r="Q1226" i="14" s="1"/>
  <c r="Q1227" i="14" s="1"/>
  <c r="Q1228" i="14" s="1"/>
  <c r="Q1229" i="14" s="1"/>
  <c r="Q1230" i="14" s="1"/>
  <c r="Q1231" i="14" s="1"/>
  <c r="Q1232" i="14" s="1"/>
  <c r="Q1233" i="14" s="1"/>
  <c r="Q1234" i="14" s="1"/>
  <c r="Q1235" i="14" s="1"/>
  <c r="Q1236" i="14" s="1"/>
  <c r="Q1237" i="14" s="1"/>
  <c r="Q1238" i="14" s="1"/>
  <c r="Q1239" i="14" s="1"/>
  <c r="Q1240" i="14" s="1"/>
  <c r="Q1241" i="14" s="1"/>
  <c r="Q1242" i="14" s="1"/>
  <c r="Q1243" i="14" s="1"/>
  <c r="Q1244" i="14" s="1"/>
  <c r="Q1245" i="14" s="1"/>
  <c r="Q1246" i="14" s="1"/>
  <c r="Q1247" i="14" s="1"/>
  <c r="Q1248" i="14" s="1"/>
  <c r="Q1249" i="14" s="1"/>
  <c r="Q1250" i="14" s="1"/>
  <c r="Q1251" i="14" s="1"/>
  <c r="Q1252" i="14" s="1"/>
  <c r="Q1253" i="14" s="1"/>
  <c r="Q1254" i="14" s="1"/>
  <c r="Q1255" i="14" s="1"/>
  <c r="Q1256" i="14" s="1"/>
  <c r="Q1257" i="14" s="1"/>
  <c r="Q1258" i="14" s="1"/>
  <c r="Q1259" i="14" s="1"/>
  <c r="Q1260" i="14" s="1"/>
  <c r="Q1261" i="14" s="1"/>
  <c r="Q1262" i="14" s="1"/>
  <c r="Q1263" i="14" s="1"/>
  <c r="Q1264" i="14" s="1"/>
  <c r="Q1265" i="14" s="1"/>
  <c r="Q1266" i="14" s="1"/>
  <c r="Q1267" i="14" s="1"/>
  <c r="Q1268" i="14" s="1"/>
  <c r="Q1269" i="14" s="1"/>
  <c r="Q1270" i="14" s="1"/>
  <c r="Q1271" i="14" s="1"/>
  <c r="Q1272" i="14" s="1"/>
  <c r="Q1273" i="14" s="1"/>
  <c r="Q1274" i="14" s="1"/>
  <c r="Q1275" i="14" s="1"/>
  <c r="Q1276" i="14" s="1"/>
  <c r="Q1277" i="14" s="1"/>
  <c r="Q1278" i="14" s="1"/>
  <c r="Q1279" i="14" s="1"/>
  <c r="Q1280" i="14" s="1"/>
  <c r="Q1281" i="14" s="1"/>
  <c r="Q1282" i="14" s="1"/>
  <c r="Q1283" i="14" s="1"/>
  <c r="Q1284" i="14" s="1"/>
  <c r="Q1285" i="14" s="1"/>
  <c r="Q1286" i="14" s="1"/>
  <c r="Q1287" i="14" s="1"/>
  <c r="Q1288" i="14" s="1"/>
  <c r="Q1289" i="14" s="1"/>
  <c r="Q1290" i="14" s="1"/>
  <c r="Q1291" i="14" s="1"/>
  <c r="Q1292" i="14" s="1"/>
  <c r="Q1293" i="14" s="1"/>
  <c r="Q1294" i="14" s="1"/>
  <c r="Q1295" i="14" s="1"/>
  <c r="Q1296" i="14" s="1"/>
  <c r="Q1297" i="14" s="1"/>
  <c r="Q1298" i="14" s="1"/>
  <c r="Q1299" i="14" s="1"/>
  <c r="Q1300" i="14" s="1"/>
  <c r="Q1301" i="14" s="1"/>
  <c r="Q1302" i="14" s="1"/>
  <c r="Q1303" i="14" s="1"/>
  <c r="Q1304" i="14" s="1"/>
  <c r="Q1305" i="14" s="1"/>
  <c r="Q1306" i="14" s="1"/>
  <c r="Q1307" i="14" s="1"/>
  <c r="Q1308" i="14" s="1"/>
  <c r="Q1309" i="14" s="1"/>
  <c r="Q1310" i="14" s="1"/>
  <c r="Q1311" i="14" s="1"/>
  <c r="Q1312" i="14" s="1"/>
  <c r="Q1313" i="14" s="1"/>
  <c r="Q1314" i="14" s="1"/>
  <c r="Q1315" i="14" s="1"/>
  <c r="Q1316" i="14" s="1"/>
  <c r="Q1317" i="14" s="1"/>
  <c r="Q1318" i="14" s="1"/>
  <c r="Q1319" i="14" s="1"/>
  <c r="Q1320" i="14" s="1"/>
  <c r="Q1321" i="14" s="1"/>
  <c r="Q1322" i="14" s="1"/>
  <c r="Q1323" i="14" s="1"/>
  <c r="Q1324" i="14" s="1"/>
  <c r="Q1325" i="14" s="1"/>
  <c r="Q1326" i="14" s="1"/>
  <c r="Q1327" i="14" s="1"/>
  <c r="Q1328" i="14" s="1"/>
  <c r="Q1329" i="14" s="1"/>
  <c r="Q1330" i="14" s="1"/>
  <c r="Q1331" i="14" s="1"/>
  <c r="Q1332" i="14" s="1"/>
  <c r="Q1333" i="14" s="1"/>
  <c r="Q1334" i="14" s="1"/>
  <c r="Q1335" i="14" s="1"/>
  <c r="Q1336" i="14" s="1"/>
  <c r="Q1337" i="14" s="1"/>
  <c r="Q1338" i="14" s="1"/>
  <c r="Q1339" i="14" s="1"/>
  <c r="Q1340" i="14" s="1"/>
  <c r="Q1341" i="14" s="1"/>
  <c r="Q1342" i="14" s="1"/>
  <c r="Q1343" i="14" s="1"/>
  <c r="Q1344" i="14" s="1"/>
  <c r="Q1345" i="14" s="1"/>
  <c r="Q1346" i="14" s="1"/>
  <c r="Q1347" i="14" s="1"/>
  <c r="Q1348" i="14" s="1"/>
  <c r="Q1349" i="14" s="1"/>
  <c r="Q1350" i="14" s="1"/>
  <c r="Q1351" i="14" s="1"/>
  <c r="Q1352" i="14" s="1"/>
  <c r="Q1353" i="14" s="1"/>
  <c r="Q1354" i="14" s="1"/>
  <c r="Q1355" i="14" s="1"/>
  <c r="Q1356" i="14" s="1"/>
  <c r="Q1357" i="14" s="1"/>
  <c r="Q1358" i="14" s="1"/>
  <c r="Q1359" i="14" s="1"/>
  <c r="Q1360" i="14" s="1"/>
  <c r="Q1361" i="14" s="1"/>
  <c r="Q1362" i="14" s="1"/>
  <c r="Q1363" i="14" s="1"/>
  <c r="Q1364" i="14" s="1"/>
  <c r="Q1365" i="14" s="1"/>
  <c r="Q1366" i="14" s="1"/>
  <c r="Q1367" i="14" s="1"/>
  <c r="Q1368" i="14" s="1"/>
  <c r="Q1369" i="14" s="1"/>
  <c r="Q1370" i="14" s="1"/>
  <c r="Q1371" i="14" s="1"/>
  <c r="Q1372" i="14" s="1"/>
  <c r="Q1373" i="14" s="1"/>
  <c r="Q1374" i="14" s="1"/>
  <c r="Q1375" i="14" s="1"/>
  <c r="Q1376" i="14" s="1"/>
  <c r="Q1377" i="14" s="1"/>
  <c r="Q1378" i="14" s="1"/>
  <c r="Q1379" i="14" s="1"/>
  <c r="Q1380" i="14" s="1"/>
  <c r="Q1381" i="14" s="1"/>
  <c r="Q1382" i="14" s="1"/>
  <c r="Q1383" i="14" s="1"/>
  <c r="Q1384" i="14" s="1"/>
  <c r="Q1385" i="14" s="1"/>
  <c r="Q1386" i="14" s="1"/>
  <c r="Q1387" i="14" s="1"/>
  <c r="Q1388" i="14" s="1"/>
  <c r="Q1389" i="14" s="1"/>
  <c r="Q1390" i="14" s="1"/>
  <c r="Q1391" i="14" s="1"/>
  <c r="Q1392" i="14" s="1"/>
  <c r="Q1393" i="14" s="1"/>
  <c r="Q1394" i="14" s="1"/>
  <c r="Q1395" i="14" s="1"/>
  <c r="Q1396" i="14" s="1"/>
  <c r="Q1397" i="14" s="1"/>
  <c r="Q1398" i="14" s="1"/>
  <c r="Q1399" i="14" s="1"/>
  <c r="Q1400" i="14" s="1"/>
  <c r="Q1401" i="14" s="1"/>
  <c r="Q1402" i="14" s="1"/>
  <c r="Q1403" i="14" s="1"/>
  <c r="Q1404" i="14" s="1"/>
  <c r="Q1405" i="14" s="1"/>
  <c r="Q1406" i="14" s="1"/>
  <c r="Q1407" i="14" s="1"/>
  <c r="Q1408" i="14" s="1"/>
  <c r="Q1409" i="14" s="1"/>
  <c r="Q1410" i="14" s="1"/>
  <c r="Q1411" i="14" s="1"/>
  <c r="Q1412" i="14" s="1"/>
  <c r="Q1413" i="14" s="1"/>
  <c r="Q1414" i="14" s="1"/>
  <c r="Q1415" i="14" s="1"/>
  <c r="Q1416" i="14" s="1"/>
  <c r="Q1417" i="14" s="1"/>
  <c r="Q1418" i="14" s="1"/>
  <c r="Q1419" i="14" s="1"/>
  <c r="Q1420" i="14" s="1"/>
  <c r="Q1421" i="14" s="1"/>
  <c r="Q1422" i="14" s="1"/>
  <c r="Q1423" i="14" s="1"/>
  <c r="Q1424" i="14" s="1"/>
  <c r="Q1425" i="14" s="1"/>
  <c r="Q1426" i="14" s="1"/>
  <c r="Q1427" i="14" s="1"/>
  <c r="Q1428" i="14" s="1"/>
  <c r="Q1429" i="14" s="1"/>
  <c r="Q1430" i="14" s="1"/>
  <c r="Q1431" i="14" s="1"/>
  <c r="Q1432" i="14" s="1"/>
  <c r="Q1433" i="14" s="1"/>
  <c r="Q1434" i="14" s="1"/>
  <c r="Q1435" i="14" s="1"/>
  <c r="Q1436" i="14" s="1"/>
  <c r="Q1437" i="14" s="1"/>
  <c r="Q1438" i="14" s="1"/>
  <c r="Q1439" i="14" s="1"/>
  <c r="Q1440" i="14" s="1"/>
  <c r="Q1441" i="14" s="1"/>
  <c r="Q1442" i="14" s="1"/>
  <c r="Q1443" i="14" s="1"/>
  <c r="Q1444" i="14" s="1"/>
  <c r="Q1445" i="14" s="1"/>
  <c r="Q1446" i="14" s="1"/>
  <c r="Q1447" i="14" s="1"/>
  <c r="Q1448" i="14" s="1"/>
  <c r="Q1449" i="14" s="1"/>
  <c r="Q1450" i="14" s="1"/>
  <c r="Q1451" i="14" s="1"/>
  <c r="Q1452" i="14" s="1"/>
  <c r="Q1453" i="14" s="1"/>
  <c r="Q1454" i="14" s="1"/>
  <c r="Q1455" i="14" s="1"/>
  <c r="Q1456" i="14" s="1"/>
  <c r="Q1457" i="14" s="1"/>
  <c r="Q1458" i="14" s="1"/>
  <c r="Q1459" i="14" s="1"/>
  <c r="Q1460" i="14" s="1"/>
  <c r="Q1461" i="14" s="1"/>
  <c r="Q1462" i="14" s="1"/>
  <c r="Q1463" i="14" s="1"/>
  <c r="Q1464" i="14" s="1"/>
  <c r="Q1465" i="14" s="1"/>
  <c r="Q1466" i="14" s="1"/>
  <c r="Q1467" i="14" s="1"/>
  <c r="Q1468" i="14" s="1"/>
  <c r="Q1469" i="14" s="1"/>
  <c r="Q1470" i="14" s="1"/>
  <c r="Q1471" i="14" s="1"/>
  <c r="Q1472" i="14" s="1"/>
  <c r="Q1473" i="14" s="1"/>
  <c r="Q1474" i="14" s="1"/>
  <c r="Q1475" i="14" s="1"/>
  <c r="Q1476" i="14" s="1"/>
  <c r="Q1477" i="14" s="1"/>
  <c r="Q1478" i="14" s="1"/>
  <c r="Q1479" i="14" s="1"/>
  <c r="Q1480" i="14" s="1"/>
  <c r="Q1481" i="14" s="1"/>
  <c r="Q1482" i="14" s="1"/>
  <c r="Q1483" i="14" s="1"/>
  <c r="Q1484" i="14" s="1"/>
  <c r="Q1485" i="14" s="1"/>
  <c r="Q1486" i="14" s="1"/>
  <c r="Q1487" i="14" s="1"/>
  <c r="Q1488" i="14" s="1"/>
  <c r="Q1489" i="14" s="1"/>
  <c r="Q1490" i="14" s="1"/>
  <c r="Q1491" i="14" s="1"/>
  <c r="Q1492" i="14" s="1"/>
  <c r="Q1493" i="14" s="1"/>
  <c r="Q1494" i="14" s="1"/>
  <c r="Q1495" i="14" s="1"/>
  <c r="Q1496" i="14" s="1"/>
  <c r="Q1497" i="14" s="1"/>
  <c r="Q1498" i="14" s="1"/>
  <c r="Q1499" i="14" s="1"/>
  <c r="Q1500" i="14" s="1"/>
  <c r="Q1501" i="14" s="1"/>
  <c r="Q1502" i="14" s="1"/>
  <c r="Q1503" i="14" s="1"/>
  <c r="Q1504" i="14" s="1"/>
  <c r="Q1505" i="14" s="1"/>
  <c r="Q1506" i="14" s="1"/>
  <c r="Q1507" i="14" s="1"/>
  <c r="Q1508" i="14" s="1"/>
  <c r="Q1509" i="14" s="1"/>
  <c r="Q1510" i="14" s="1"/>
  <c r="Q1511" i="14" s="1"/>
  <c r="Q1512" i="14" s="1"/>
  <c r="Q1513" i="14" s="1"/>
  <c r="Q1514" i="14" s="1"/>
  <c r="Q1515" i="14" s="1"/>
  <c r="Q1516" i="14" s="1"/>
  <c r="Q1517" i="14" s="1"/>
  <c r="Q1518" i="14" s="1"/>
  <c r="Q1519" i="14" s="1"/>
  <c r="Q1520" i="14" s="1"/>
  <c r="Q1521" i="14" s="1"/>
  <c r="Q1522" i="14" s="1"/>
  <c r="Q1523" i="14" s="1"/>
  <c r="Q1524" i="14" s="1"/>
  <c r="Q1525" i="14" s="1"/>
  <c r="Q1526" i="14" s="1"/>
  <c r="Q1527" i="14" s="1"/>
  <c r="Q1528" i="14" s="1"/>
  <c r="Q1529" i="14" s="1"/>
  <c r="Q1530" i="14" s="1"/>
  <c r="Q1531" i="14" s="1"/>
  <c r="Q1532" i="14" s="1"/>
  <c r="Q1533" i="14" s="1"/>
  <c r="Q1534" i="14" s="1"/>
  <c r="Q1535" i="14" s="1"/>
  <c r="Q1536" i="14" s="1"/>
  <c r="Q1537" i="14" s="1"/>
  <c r="Q1538" i="14" s="1"/>
  <c r="Q1539" i="14" s="1"/>
  <c r="Q1540" i="14" s="1"/>
  <c r="Q1541" i="14" s="1"/>
  <c r="Q1542" i="14" s="1"/>
  <c r="Q1543" i="14" s="1"/>
  <c r="Q1544" i="14" s="1"/>
  <c r="Q1545" i="14" s="1"/>
  <c r="Q1546" i="14" s="1"/>
  <c r="Q1547" i="14" s="1"/>
  <c r="Q1548" i="14" s="1"/>
  <c r="Q1549" i="14" s="1"/>
  <c r="Q1550" i="14" s="1"/>
  <c r="Q1551" i="14" s="1"/>
  <c r="Q1552" i="14" s="1"/>
  <c r="Q1553" i="14" s="1"/>
  <c r="Q1554" i="14" s="1"/>
  <c r="Q1555" i="14" s="1"/>
  <c r="Q1556" i="14" s="1"/>
  <c r="Q1557" i="14" s="1"/>
  <c r="Q1558" i="14" s="1"/>
  <c r="Q1559" i="14" s="1"/>
  <c r="Q1560" i="14" s="1"/>
  <c r="Q1561" i="14" s="1"/>
  <c r="Q1562" i="14" s="1"/>
  <c r="Q1563" i="14" s="1"/>
  <c r="Q1564" i="14" s="1"/>
  <c r="Q1565" i="14" s="1"/>
  <c r="Q1566" i="14" s="1"/>
  <c r="Q1567" i="14" s="1"/>
  <c r="Q1568" i="14" s="1"/>
  <c r="Q1569" i="14" s="1"/>
  <c r="Q1570" i="14" s="1"/>
  <c r="Q1571" i="14" s="1"/>
  <c r="Q1572" i="14" s="1"/>
  <c r="Q1573" i="14" s="1"/>
  <c r="Q1574" i="14" s="1"/>
  <c r="Q1575" i="14" s="1"/>
  <c r="Q1576" i="14" s="1"/>
  <c r="Q1577" i="14" s="1"/>
  <c r="Q1578" i="14" s="1"/>
  <c r="Q1579" i="14" s="1"/>
  <c r="Q1580" i="14" s="1"/>
  <c r="Q1581" i="14" s="1"/>
  <c r="Q1582" i="14" s="1"/>
  <c r="Q1583" i="14" s="1"/>
  <c r="Q1584" i="14" s="1"/>
  <c r="Q1585" i="14" s="1"/>
  <c r="Q1586" i="14" s="1"/>
  <c r="Q1587" i="14" s="1"/>
  <c r="Q1588" i="14" s="1"/>
  <c r="Q1589" i="14" s="1"/>
  <c r="Q1590" i="14" s="1"/>
  <c r="Q1591" i="14" s="1"/>
  <c r="Q1592" i="14" s="1"/>
  <c r="Q1593" i="14" s="1"/>
  <c r="Q1594" i="14" s="1"/>
  <c r="Q1595" i="14" s="1"/>
  <c r="Q1596" i="14" s="1"/>
  <c r="Q1597" i="14" s="1"/>
  <c r="Q1598" i="14" s="1"/>
  <c r="Q1599" i="14" s="1"/>
  <c r="Q1600" i="14" s="1"/>
  <c r="Q1601" i="14" s="1"/>
  <c r="Q1602" i="14" s="1"/>
  <c r="Q1603" i="14" s="1"/>
  <c r="Q1604" i="14" s="1"/>
  <c r="Q1605" i="14" s="1"/>
  <c r="Q1606" i="14" s="1"/>
  <c r="Q1607" i="14" s="1"/>
  <c r="Q1608" i="14" s="1"/>
  <c r="Q1609" i="14" s="1"/>
  <c r="Q1610" i="14" s="1"/>
  <c r="Q1611" i="14" s="1"/>
  <c r="Q1612" i="14" s="1"/>
  <c r="Q1613" i="14" s="1"/>
  <c r="Q1614" i="14" s="1"/>
  <c r="Q1615" i="14" s="1"/>
  <c r="Q1616" i="14" s="1"/>
  <c r="Q1617" i="14" s="1"/>
  <c r="Q1618" i="14" s="1"/>
  <c r="Q1619" i="14" s="1"/>
  <c r="Q1620" i="14" s="1"/>
  <c r="Q1621" i="14" s="1"/>
  <c r="Q1622" i="14" s="1"/>
  <c r="Q1623" i="14" s="1"/>
  <c r="Q1624" i="14" s="1"/>
  <c r="Q1625" i="14" s="1"/>
  <c r="Q1626" i="14" s="1"/>
  <c r="Q1627" i="14" s="1"/>
  <c r="Q1628" i="14" s="1"/>
  <c r="Q1629" i="14" s="1"/>
  <c r="Q1630" i="14" s="1"/>
  <c r="Q1631" i="14" s="1"/>
  <c r="Q1632" i="14" s="1"/>
  <c r="Q1633" i="14" s="1"/>
  <c r="Q1634" i="14" s="1"/>
  <c r="Q1635" i="14" s="1"/>
  <c r="Q1636" i="14" s="1"/>
  <c r="Q1637" i="14" s="1"/>
  <c r="Q1638" i="14" s="1"/>
  <c r="Q1639" i="14" s="1"/>
  <c r="Q1640" i="14" s="1"/>
  <c r="Q1641" i="14" s="1"/>
  <c r="Q1642" i="14" s="1"/>
  <c r="Q1643" i="14" s="1"/>
  <c r="Q1644" i="14" s="1"/>
  <c r="Q1645" i="14" s="1"/>
  <c r="Q1646" i="14" s="1"/>
  <c r="Q1647" i="14" s="1"/>
  <c r="Q1648" i="14" s="1"/>
  <c r="Q1649" i="14" s="1"/>
  <c r="Q1650" i="14" s="1"/>
  <c r="Q1651" i="14" s="1"/>
  <c r="Q1652" i="14" s="1"/>
  <c r="Q1653" i="14" s="1"/>
  <c r="Q1654" i="14" s="1"/>
  <c r="Q1655" i="14" s="1"/>
  <c r="Q1656" i="14" s="1"/>
  <c r="Q1657" i="14" s="1"/>
  <c r="Q1658" i="14" s="1"/>
  <c r="Q1659" i="14" s="1"/>
  <c r="Q1660" i="14" s="1"/>
  <c r="Q1661" i="14" s="1"/>
  <c r="Q1662" i="14" s="1"/>
  <c r="Q1663" i="14" s="1"/>
  <c r="Q1664" i="14" s="1"/>
  <c r="Q1665" i="14" s="1"/>
  <c r="Q1666" i="14" s="1"/>
  <c r="Q1667" i="14" s="1"/>
  <c r="Q1668" i="14" s="1"/>
  <c r="Q1669" i="14" s="1"/>
  <c r="Q1670" i="14" s="1"/>
  <c r="Q1671" i="14" s="1"/>
  <c r="Q1672" i="14" s="1"/>
  <c r="Q1673" i="14" s="1"/>
  <c r="Q1674" i="14" s="1"/>
  <c r="Q1675" i="14" s="1"/>
  <c r="Q1676" i="14" s="1"/>
  <c r="Q1677" i="14" s="1"/>
  <c r="Q1678" i="14" s="1"/>
  <c r="Q1679" i="14" s="1"/>
  <c r="Q1680" i="14" s="1"/>
  <c r="Q1681" i="14" s="1"/>
  <c r="Q1682" i="14" s="1"/>
  <c r="Q1683" i="14" s="1"/>
  <c r="Q1684" i="14" s="1"/>
  <c r="Q1685" i="14" s="1"/>
  <c r="Q1686" i="14" s="1"/>
  <c r="Q1687" i="14" s="1"/>
  <c r="Q1688" i="14" s="1"/>
  <c r="Q1689" i="14" s="1"/>
  <c r="Q1690" i="14" s="1"/>
  <c r="Q1691" i="14" s="1"/>
  <c r="Q1692" i="14" s="1"/>
  <c r="Q1693" i="14" s="1"/>
  <c r="Q1694" i="14" s="1"/>
  <c r="Q1695" i="14" s="1"/>
  <c r="Q1696" i="14" s="1"/>
  <c r="Q1697" i="14" s="1"/>
  <c r="Q1698" i="14" s="1"/>
  <c r="Q1699" i="14" s="1"/>
  <c r="Q1700" i="14" s="1"/>
  <c r="Q1701" i="14" s="1"/>
  <c r="Q1702" i="14" s="1"/>
  <c r="Q1703" i="14" s="1"/>
  <c r="Q1704" i="14" s="1"/>
  <c r="Q1705" i="14" s="1"/>
  <c r="Q1706" i="14" s="1"/>
  <c r="Q1707" i="14" s="1"/>
  <c r="Q1708" i="14" s="1"/>
  <c r="Q1709" i="14" s="1"/>
  <c r="Q1710" i="14" s="1"/>
  <c r="Q1711" i="14" s="1"/>
  <c r="Q1712" i="14" s="1"/>
  <c r="Q1713" i="14" s="1"/>
  <c r="Q1714" i="14" s="1"/>
  <c r="Q1715" i="14" s="1"/>
  <c r="Q1716" i="14" s="1"/>
  <c r="Q1717" i="14" s="1"/>
  <c r="Q1718" i="14" s="1"/>
  <c r="Q1719" i="14" s="1"/>
  <c r="Q1720" i="14" s="1"/>
  <c r="Q1721" i="14" s="1"/>
  <c r="Q1722" i="14" s="1"/>
  <c r="Q1723" i="14" s="1"/>
  <c r="Q1724" i="14" s="1"/>
  <c r="Q1725" i="14" s="1"/>
  <c r="Q1726" i="14" s="1"/>
  <c r="Q1727" i="14" s="1"/>
  <c r="Q1728" i="14" s="1"/>
  <c r="Q1729" i="14" s="1"/>
  <c r="Q1730" i="14" s="1"/>
  <c r="Q1731" i="14" s="1"/>
  <c r="Q1732" i="14" s="1"/>
  <c r="Q1733" i="14" s="1"/>
  <c r="Q1734" i="14" s="1"/>
  <c r="Q1735" i="14" s="1"/>
  <c r="Q1736" i="14" s="1"/>
  <c r="Q1737" i="14" s="1"/>
  <c r="Q1738" i="14" s="1"/>
  <c r="Q1739" i="14" s="1"/>
  <c r="Q1740" i="14" s="1"/>
  <c r="Q1741" i="14" s="1"/>
  <c r="Q1742" i="14" s="1"/>
  <c r="Q1743" i="14" s="1"/>
  <c r="Q1744" i="14" s="1"/>
  <c r="Q1745" i="14" s="1"/>
  <c r="Q1746" i="14" s="1"/>
  <c r="Q1747" i="14" s="1"/>
  <c r="Q1748" i="14" s="1"/>
  <c r="Q1749" i="14" s="1"/>
  <c r="Q1750" i="14" s="1"/>
  <c r="Q1751" i="14" s="1"/>
  <c r="Q1752" i="14" s="1"/>
  <c r="Q1753" i="14" s="1"/>
  <c r="Q1754" i="14" s="1"/>
  <c r="Q1755" i="14" s="1"/>
  <c r="Q1756" i="14" s="1"/>
  <c r="Q1757" i="14" s="1"/>
  <c r="Q1758" i="14" s="1"/>
  <c r="Q1759" i="14" s="1"/>
  <c r="Q1760" i="14" s="1"/>
  <c r="Q1761" i="14" s="1"/>
  <c r="Q1762" i="14" s="1"/>
  <c r="Q1763" i="14" s="1"/>
  <c r="Q1764" i="14" s="1"/>
  <c r="Q1765" i="14" s="1"/>
  <c r="Q1766" i="14" s="1"/>
  <c r="Q1767" i="14" s="1"/>
  <c r="Q1768" i="14" s="1"/>
  <c r="Q1769" i="14" s="1"/>
  <c r="Q1770" i="14" s="1"/>
  <c r="Q1771" i="14" s="1"/>
  <c r="Q1772" i="14" s="1"/>
  <c r="Q1773" i="14" s="1"/>
  <c r="Q1774" i="14" s="1"/>
  <c r="Q1775" i="14" s="1"/>
  <c r="Q1776" i="14" s="1"/>
  <c r="Q1777" i="14" s="1"/>
  <c r="Q1778" i="14" s="1"/>
  <c r="Q1779" i="14" s="1"/>
  <c r="Q1780" i="14" s="1"/>
  <c r="Q1781" i="14" s="1"/>
  <c r="Q1782" i="14" s="1"/>
  <c r="Q1783" i="14" s="1"/>
  <c r="Q1784" i="14" s="1"/>
  <c r="Q1785" i="14" s="1"/>
  <c r="Q1786" i="14" s="1"/>
  <c r="Q1787" i="14" s="1"/>
  <c r="Q1788" i="14" s="1"/>
  <c r="Q1789" i="14" s="1"/>
  <c r="Q1790" i="14" s="1"/>
  <c r="Q1791" i="14" s="1"/>
  <c r="Q1792" i="14" s="1"/>
  <c r="Q1793" i="14" s="1"/>
  <c r="Q1794" i="14" s="1"/>
  <c r="Q1795" i="14" s="1"/>
  <c r="Q1796" i="14" s="1"/>
  <c r="Q1797" i="14" s="1"/>
  <c r="Q1798" i="14" s="1"/>
  <c r="Q1799" i="14" s="1"/>
  <c r="Q1800" i="14" s="1"/>
  <c r="Q1801" i="14" s="1"/>
  <c r="Q1802" i="14" s="1"/>
  <c r="Q1803" i="14" s="1"/>
  <c r="Q1804" i="14" s="1"/>
  <c r="Q1805" i="14" s="1"/>
  <c r="Q1806" i="14" s="1"/>
  <c r="Q1807" i="14" s="1"/>
  <c r="Q1808" i="14" s="1"/>
  <c r="Q1809" i="14" s="1"/>
  <c r="Q1810" i="14" s="1"/>
  <c r="Q1811" i="14" s="1"/>
  <c r="Q1812" i="14" s="1"/>
  <c r="Q1813" i="14" s="1"/>
  <c r="Q1814" i="14" s="1"/>
  <c r="Q1815" i="14" s="1"/>
  <c r="Q1816" i="14" s="1"/>
  <c r="Q1817" i="14" s="1"/>
  <c r="Q1818" i="14" s="1"/>
  <c r="Q1819" i="14" s="1"/>
  <c r="Q1820" i="14" s="1"/>
  <c r="Q1821" i="14" s="1"/>
  <c r="Q1822" i="14" s="1"/>
  <c r="Q1823" i="14" s="1"/>
  <c r="Q1824" i="14" s="1"/>
  <c r="Q1825" i="14" s="1"/>
  <c r="Q1826" i="14" s="1"/>
  <c r="Q1827" i="14" s="1"/>
  <c r="Q1828" i="14" s="1"/>
  <c r="Q1829" i="14" s="1"/>
  <c r="Q1830" i="14" s="1"/>
  <c r="Q1831" i="14" s="1"/>
  <c r="Q1832" i="14" s="1"/>
  <c r="Q1833" i="14" s="1"/>
  <c r="Q1834" i="14" s="1"/>
  <c r="Q1835" i="14" s="1"/>
  <c r="Q1836" i="14" s="1"/>
  <c r="Q1837" i="14" s="1"/>
  <c r="Q1838" i="14" s="1"/>
  <c r="Q1839" i="14" s="1"/>
  <c r="Q1840" i="14" s="1"/>
  <c r="Q1841" i="14" s="1"/>
  <c r="Q1842" i="14" s="1"/>
  <c r="Q1843" i="14" s="1"/>
  <c r="Q1844" i="14" s="1"/>
  <c r="Q1845" i="14" s="1"/>
  <c r="Q1846" i="14" s="1"/>
  <c r="Q1847" i="14" s="1"/>
  <c r="Q1848" i="14" s="1"/>
  <c r="Q1849" i="14" s="1"/>
  <c r="Q1850" i="14" s="1"/>
  <c r="Q1851" i="14" s="1"/>
  <c r="Q1852" i="14" s="1"/>
  <c r="Q1853" i="14" s="1"/>
  <c r="Q1854" i="14" s="1"/>
  <c r="Q1855" i="14" s="1"/>
  <c r="Q1856" i="14" s="1"/>
  <c r="Q1857" i="14" s="1"/>
  <c r="Q1858" i="14" s="1"/>
  <c r="Q1859" i="14" s="1"/>
  <c r="Q1860" i="14" s="1"/>
  <c r="Q1861" i="14" s="1"/>
  <c r="Q1862" i="14" s="1"/>
  <c r="Q1863" i="14" s="1"/>
  <c r="Q1864" i="14" s="1"/>
  <c r="Q1865" i="14" s="1"/>
  <c r="Q1866" i="14" s="1"/>
  <c r="Q1867" i="14" s="1"/>
  <c r="Q1868" i="14" s="1"/>
  <c r="Q1869" i="14" s="1"/>
  <c r="Q1870" i="14" s="1"/>
  <c r="Q1871" i="14" s="1"/>
  <c r="Q1872" i="14" s="1"/>
  <c r="Q1873" i="14" s="1"/>
  <c r="Q1874" i="14" s="1"/>
  <c r="Q1875" i="14" s="1"/>
  <c r="Q1876" i="14" s="1"/>
  <c r="Q1877" i="14" s="1"/>
  <c r="Q1878" i="14" s="1"/>
  <c r="Q1879" i="14" s="1"/>
  <c r="Q1880" i="14" s="1"/>
  <c r="Q1881" i="14" s="1"/>
  <c r="Q1882" i="14" s="1"/>
  <c r="Q1883" i="14" s="1"/>
  <c r="Q1884" i="14" s="1"/>
  <c r="Q1885" i="14" s="1"/>
  <c r="Q1886" i="14" s="1"/>
  <c r="Q1887" i="14" s="1"/>
  <c r="Q1888" i="14" s="1"/>
  <c r="Q1889" i="14" s="1"/>
  <c r="Q1890" i="14" s="1"/>
  <c r="Q1891" i="14" s="1"/>
  <c r="Q1892" i="14" s="1"/>
  <c r="Q1893" i="14" s="1"/>
  <c r="Q1894" i="14" s="1"/>
  <c r="Q1895" i="14" s="1"/>
  <c r="Q1896" i="14" s="1"/>
  <c r="Q1897" i="14" s="1"/>
  <c r="Q1898" i="14" s="1"/>
  <c r="Q1899" i="14" s="1"/>
  <c r="Q1900" i="14" s="1"/>
  <c r="Q1901" i="14" s="1"/>
  <c r="Q1902" i="14" s="1"/>
  <c r="Q1903" i="14" s="1"/>
  <c r="Q1904" i="14" s="1"/>
  <c r="Q1905" i="14" s="1"/>
  <c r="Q1906" i="14" s="1"/>
  <c r="Q1907" i="14" s="1"/>
  <c r="Q1908" i="14" s="1"/>
  <c r="Q1909" i="14" s="1"/>
  <c r="Q1910" i="14" s="1"/>
  <c r="Q1911" i="14" s="1"/>
  <c r="Q1912" i="14" s="1"/>
  <c r="Q1913" i="14" s="1"/>
  <c r="Q1914" i="14" s="1"/>
  <c r="Q1915" i="14" s="1"/>
  <c r="Q1916" i="14" s="1"/>
  <c r="Q1917" i="14" s="1"/>
  <c r="Q1918" i="14" s="1"/>
  <c r="Q1919" i="14" s="1"/>
  <c r="Q1920" i="14" s="1"/>
  <c r="Q1921" i="14" s="1"/>
  <c r="Q1922" i="14" s="1"/>
  <c r="Q1923" i="14" s="1"/>
  <c r="Q1924" i="14" s="1"/>
  <c r="Q1925" i="14" s="1"/>
  <c r="Q1926" i="14" s="1"/>
  <c r="Q1927" i="14" s="1"/>
  <c r="Q1928" i="14" s="1"/>
  <c r="Q1929" i="14" s="1"/>
  <c r="Q1930" i="14" s="1"/>
  <c r="Q1931" i="14" s="1"/>
  <c r="Q1932" i="14" s="1"/>
  <c r="Q1933" i="14" s="1"/>
  <c r="Q1934" i="14" s="1"/>
  <c r="Q1935" i="14" s="1"/>
  <c r="Q1936" i="14" s="1"/>
  <c r="Q1937" i="14" s="1"/>
  <c r="Q1938" i="14" s="1"/>
  <c r="Q1939" i="14" s="1"/>
  <c r="Q1940" i="14" s="1"/>
  <c r="Q1941" i="14" s="1"/>
  <c r="Q1942" i="14" s="1"/>
  <c r="Q1943" i="14" s="1"/>
  <c r="Q1944" i="14" s="1"/>
  <c r="Q1945" i="14" s="1"/>
  <c r="Q1946" i="14" s="1"/>
  <c r="Q1947" i="14" s="1"/>
  <c r="Q1948" i="14" s="1"/>
  <c r="Q1949" i="14" s="1"/>
  <c r="Q1950" i="14" s="1"/>
  <c r="Q1951" i="14" s="1"/>
  <c r="Q1952" i="14" s="1"/>
  <c r="Q1953" i="14" s="1"/>
  <c r="Q1954" i="14" s="1"/>
  <c r="Q1955" i="14" s="1"/>
  <c r="Q1956" i="14" s="1"/>
  <c r="Q1957" i="14" s="1"/>
  <c r="Q1958" i="14" s="1"/>
  <c r="Q1959" i="14" s="1"/>
  <c r="Q1960" i="14" s="1"/>
  <c r="Q1961" i="14" s="1"/>
  <c r="Q1962" i="14" s="1"/>
  <c r="Q1963" i="14" s="1"/>
  <c r="Q1964" i="14" s="1"/>
  <c r="Q1965" i="14" s="1"/>
  <c r="Q1966" i="14" s="1"/>
  <c r="Q1967" i="14" s="1"/>
  <c r="Q1968" i="14" s="1"/>
  <c r="Q1969" i="14" s="1"/>
  <c r="Q1970" i="14" s="1"/>
  <c r="Q1971" i="14" s="1"/>
  <c r="Q1972" i="14" s="1"/>
  <c r="Q1973" i="14" s="1"/>
  <c r="Q1974" i="14" s="1"/>
  <c r="Q1975" i="14" s="1"/>
  <c r="Q1976" i="14" s="1"/>
  <c r="Q1977" i="14" s="1"/>
  <c r="Q1978" i="14" s="1"/>
  <c r="Q1979" i="14" s="1"/>
  <c r="Q1980" i="14" s="1"/>
  <c r="Q1981" i="14" s="1"/>
  <c r="Q1982" i="14" s="1"/>
  <c r="Q1983" i="14" s="1"/>
  <c r="Q1984" i="14" s="1"/>
  <c r="Q1985" i="14" s="1"/>
  <c r="Q1986" i="14" s="1"/>
  <c r="Q1987" i="14" s="1"/>
  <c r="Q1988" i="14" s="1"/>
  <c r="Q1989" i="14" s="1"/>
  <c r="Q1990" i="14" s="1"/>
  <c r="Q1991" i="14" s="1"/>
  <c r="Q1992" i="14" s="1"/>
  <c r="Q1993" i="14" s="1"/>
  <c r="Q1994" i="14" s="1"/>
  <c r="Q1995" i="14" s="1"/>
  <c r="Q1996" i="14" s="1"/>
  <c r="Q1997" i="14" s="1"/>
  <c r="Q1998" i="14" s="1"/>
  <c r="Q1999" i="14" s="1"/>
  <c r="Q2000" i="14" s="1"/>
  <c r="Q2001" i="14" s="1"/>
  <c r="Q2002" i="14" s="1"/>
  <c r="Q2003" i="14" s="1"/>
  <c r="Q2004" i="14" s="1"/>
  <c r="Q2005" i="14" s="1"/>
  <c r="Q2006" i="14" s="1"/>
  <c r="Q2007" i="14" s="1"/>
  <c r="Q2008" i="14" s="1"/>
  <c r="AM30" i="14"/>
  <c r="X8" i="14" s="1"/>
  <c r="X9" i="14" s="1"/>
  <c r="X10" i="14" s="1"/>
  <c r="X11" i="14" s="1"/>
  <c r="X12" i="14" s="1"/>
  <c r="X13" i="14" s="1"/>
  <c r="X14" i="14" s="1"/>
  <c r="X15" i="14" s="1"/>
  <c r="X16" i="14" s="1"/>
  <c r="X17" i="14" s="1"/>
  <c r="X18" i="14" s="1"/>
  <c r="X19" i="14" s="1"/>
  <c r="X20" i="14" s="1"/>
  <c r="X21" i="14" s="1"/>
  <c r="X22" i="14" s="1"/>
  <c r="X23" i="14" s="1"/>
  <c r="X24" i="14" s="1"/>
  <c r="X25" i="14" s="1"/>
  <c r="X26" i="14" s="1"/>
  <c r="X27" i="14" s="1"/>
  <c r="X28" i="14" s="1"/>
  <c r="X29" i="14" s="1"/>
  <c r="X30" i="14" s="1"/>
  <c r="X31" i="14" s="1"/>
  <c r="X32" i="14" s="1"/>
  <c r="X33" i="14" s="1"/>
  <c r="X34" i="14" s="1"/>
  <c r="X35" i="14" s="1"/>
  <c r="X36" i="14" s="1"/>
  <c r="X37" i="14" s="1"/>
  <c r="X38" i="14" s="1"/>
  <c r="X39" i="14" s="1"/>
  <c r="X40" i="14" s="1"/>
  <c r="X41" i="14" s="1"/>
  <c r="X42" i="14" s="1"/>
  <c r="X43" i="14" s="1"/>
  <c r="X44" i="14" s="1"/>
  <c r="X45" i="14" s="1"/>
  <c r="X46" i="14" s="1"/>
  <c r="X47" i="14" s="1"/>
  <c r="X48" i="14" s="1"/>
  <c r="X49" i="14" s="1"/>
  <c r="X50" i="14" s="1"/>
  <c r="X51" i="14" s="1"/>
  <c r="X52" i="14" s="1"/>
  <c r="X53" i="14" s="1"/>
  <c r="X54" i="14" s="1"/>
  <c r="X55" i="14" s="1"/>
  <c r="X56" i="14" s="1"/>
  <c r="X57" i="14" s="1"/>
  <c r="X58" i="14" s="1"/>
  <c r="X59" i="14" s="1"/>
  <c r="X60" i="14" s="1"/>
  <c r="X61" i="14" s="1"/>
  <c r="X62" i="14" s="1"/>
  <c r="X63" i="14" s="1"/>
  <c r="X64" i="14" s="1"/>
  <c r="X65" i="14" s="1"/>
  <c r="X66" i="14" s="1"/>
  <c r="X67" i="14" s="1"/>
  <c r="X68" i="14" s="1"/>
  <c r="X69" i="14" s="1"/>
  <c r="X70" i="14" s="1"/>
  <c r="X71" i="14" s="1"/>
  <c r="X72" i="14" s="1"/>
  <c r="X73" i="14" s="1"/>
  <c r="X74" i="14" s="1"/>
  <c r="X75" i="14" s="1"/>
  <c r="X76" i="14" s="1"/>
  <c r="X77" i="14" s="1"/>
  <c r="X78" i="14" s="1"/>
  <c r="X79" i="14" s="1"/>
  <c r="X80" i="14" s="1"/>
  <c r="X81" i="14" s="1"/>
  <c r="X82" i="14" s="1"/>
  <c r="X83" i="14" s="1"/>
  <c r="X84" i="14" s="1"/>
  <c r="X85" i="14" s="1"/>
  <c r="X86" i="14" s="1"/>
  <c r="X87" i="14" s="1"/>
  <c r="X88" i="14" s="1"/>
  <c r="X89" i="14" s="1"/>
  <c r="X90" i="14" s="1"/>
  <c r="X91" i="14" s="1"/>
  <c r="X92" i="14" s="1"/>
  <c r="X93" i="14" s="1"/>
  <c r="X94" i="14" s="1"/>
  <c r="X95" i="14" s="1"/>
  <c r="X96" i="14" s="1"/>
  <c r="X97" i="14" s="1"/>
  <c r="X98" i="14" s="1"/>
  <c r="X99" i="14" s="1"/>
  <c r="X100" i="14" s="1"/>
  <c r="X101" i="14" s="1"/>
  <c r="X102" i="14" s="1"/>
  <c r="X103" i="14" s="1"/>
  <c r="X104" i="14" s="1"/>
  <c r="X105" i="14" s="1"/>
  <c r="X106" i="14" s="1"/>
  <c r="X107" i="14" s="1"/>
  <c r="X108" i="14" s="1"/>
  <c r="X109" i="14" s="1"/>
  <c r="X110" i="14" s="1"/>
  <c r="X111" i="14" s="1"/>
  <c r="X112" i="14" s="1"/>
  <c r="X113" i="14" s="1"/>
  <c r="X114" i="14" s="1"/>
  <c r="X115" i="14" s="1"/>
  <c r="X116" i="14" s="1"/>
  <c r="X117" i="14" s="1"/>
  <c r="X118" i="14" s="1"/>
  <c r="X119" i="14" s="1"/>
  <c r="X120" i="14" s="1"/>
  <c r="X121" i="14" s="1"/>
  <c r="X122" i="14" s="1"/>
  <c r="X123" i="14" s="1"/>
  <c r="X124" i="14" s="1"/>
  <c r="X125" i="14" s="1"/>
  <c r="X126" i="14" s="1"/>
  <c r="X127" i="14" s="1"/>
  <c r="X128" i="14" s="1"/>
  <c r="X129" i="14" s="1"/>
  <c r="X130" i="14" s="1"/>
  <c r="X131" i="14" s="1"/>
  <c r="X132" i="14" s="1"/>
  <c r="X133" i="14" s="1"/>
  <c r="X134" i="14" s="1"/>
  <c r="X135" i="14" s="1"/>
  <c r="X136" i="14" s="1"/>
  <c r="X137" i="14" s="1"/>
  <c r="X138" i="14" s="1"/>
  <c r="X139" i="14" s="1"/>
  <c r="X140" i="14" s="1"/>
  <c r="X141" i="14" s="1"/>
  <c r="X142" i="14" s="1"/>
  <c r="X143" i="14" s="1"/>
  <c r="X144" i="14" s="1"/>
  <c r="X145" i="14" s="1"/>
  <c r="X146" i="14" s="1"/>
  <c r="X147" i="14" s="1"/>
  <c r="X148" i="14" s="1"/>
  <c r="X149" i="14" s="1"/>
  <c r="X150" i="14" s="1"/>
  <c r="X151" i="14" s="1"/>
  <c r="X152" i="14" s="1"/>
  <c r="X153" i="14" s="1"/>
  <c r="X154" i="14" s="1"/>
  <c r="X155" i="14" s="1"/>
  <c r="X156" i="14" s="1"/>
  <c r="X157" i="14" s="1"/>
  <c r="X158" i="14" s="1"/>
  <c r="X159" i="14" s="1"/>
  <c r="X160" i="14" s="1"/>
  <c r="X161" i="14" s="1"/>
  <c r="X162" i="14" s="1"/>
  <c r="X163" i="14" s="1"/>
  <c r="X164" i="14" s="1"/>
  <c r="X165" i="14" s="1"/>
  <c r="X166" i="14" s="1"/>
  <c r="X167" i="14" s="1"/>
  <c r="X168" i="14" s="1"/>
  <c r="X169" i="14" s="1"/>
  <c r="X170" i="14" s="1"/>
  <c r="X171" i="14" s="1"/>
  <c r="X172" i="14" s="1"/>
  <c r="X173" i="14" s="1"/>
  <c r="X174" i="14" s="1"/>
  <c r="X175" i="14" s="1"/>
  <c r="X176" i="14" s="1"/>
  <c r="X177" i="14" s="1"/>
  <c r="X178" i="14" s="1"/>
  <c r="X179" i="14" s="1"/>
  <c r="X180" i="14" s="1"/>
  <c r="X181" i="14" s="1"/>
  <c r="X182" i="14" s="1"/>
  <c r="X183" i="14" s="1"/>
  <c r="X184" i="14" s="1"/>
  <c r="X185" i="14" s="1"/>
  <c r="X186" i="14" s="1"/>
  <c r="X187" i="14" s="1"/>
  <c r="X188" i="14" s="1"/>
  <c r="X189" i="14" s="1"/>
  <c r="X190" i="14" s="1"/>
  <c r="X191" i="14" s="1"/>
  <c r="X192" i="14" s="1"/>
  <c r="X193" i="14" s="1"/>
  <c r="X194" i="14" s="1"/>
  <c r="X195" i="14" s="1"/>
  <c r="X196" i="14" s="1"/>
  <c r="X197" i="14" s="1"/>
  <c r="X198" i="14" s="1"/>
  <c r="X199" i="14" s="1"/>
  <c r="X200" i="14" s="1"/>
  <c r="X201" i="14" s="1"/>
  <c r="X202" i="14" s="1"/>
  <c r="X203" i="14" s="1"/>
  <c r="X204" i="14" s="1"/>
  <c r="X205" i="14" s="1"/>
  <c r="X206" i="14" s="1"/>
  <c r="X207" i="14" s="1"/>
  <c r="X208" i="14" s="1"/>
  <c r="X209" i="14" s="1"/>
  <c r="X210" i="14" s="1"/>
  <c r="X211" i="14" s="1"/>
  <c r="X212" i="14" s="1"/>
  <c r="X213" i="14" s="1"/>
  <c r="X214" i="14" s="1"/>
  <c r="X215" i="14" s="1"/>
  <c r="X216" i="14" s="1"/>
  <c r="X217" i="14" s="1"/>
  <c r="X218" i="14" s="1"/>
  <c r="X219" i="14" s="1"/>
  <c r="X220" i="14" s="1"/>
  <c r="X221" i="14" s="1"/>
  <c r="X222" i="14" s="1"/>
  <c r="X223" i="14" s="1"/>
  <c r="X224" i="14" s="1"/>
  <c r="X225" i="14" s="1"/>
  <c r="X226" i="14" s="1"/>
  <c r="X227" i="14" s="1"/>
  <c r="X228" i="14" s="1"/>
  <c r="X229" i="14" s="1"/>
  <c r="X230" i="14" s="1"/>
  <c r="X231" i="14" s="1"/>
  <c r="X232" i="14" s="1"/>
  <c r="X233" i="14" s="1"/>
  <c r="X234" i="14" s="1"/>
  <c r="X235" i="14" s="1"/>
  <c r="X236" i="14" s="1"/>
  <c r="X237" i="14" s="1"/>
  <c r="X238" i="14" s="1"/>
  <c r="X239" i="14" s="1"/>
  <c r="X240" i="14" s="1"/>
  <c r="X241" i="14" s="1"/>
  <c r="X242" i="14" s="1"/>
  <c r="X243" i="14" s="1"/>
  <c r="X244" i="14" s="1"/>
  <c r="X245" i="14" s="1"/>
  <c r="X246" i="14" s="1"/>
  <c r="X247" i="14" s="1"/>
  <c r="X248" i="14" s="1"/>
  <c r="X249" i="14" s="1"/>
  <c r="X250" i="14" s="1"/>
  <c r="X251" i="14" s="1"/>
  <c r="X252" i="14" s="1"/>
  <c r="X253" i="14" s="1"/>
  <c r="X254" i="14" s="1"/>
  <c r="X255" i="14" s="1"/>
  <c r="X256" i="14" s="1"/>
  <c r="X257" i="14" s="1"/>
  <c r="X258" i="14" s="1"/>
  <c r="X259" i="14" s="1"/>
  <c r="X260" i="14" s="1"/>
  <c r="X261" i="14" s="1"/>
  <c r="X262" i="14" s="1"/>
  <c r="X263" i="14" s="1"/>
  <c r="X264" i="14" s="1"/>
  <c r="X265" i="14" s="1"/>
  <c r="X266" i="14" s="1"/>
  <c r="X267" i="14" s="1"/>
  <c r="X268" i="14" s="1"/>
  <c r="X269" i="14" s="1"/>
  <c r="X270" i="14" s="1"/>
  <c r="X271" i="14" s="1"/>
  <c r="X272" i="14" s="1"/>
  <c r="X273" i="14" s="1"/>
  <c r="X274" i="14" s="1"/>
  <c r="X275" i="14" s="1"/>
  <c r="X276" i="14" s="1"/>
  <c r="X277" i="14" s="1"/>
  <c r="X278" i="14" s="1"/>
  <c r="X279" i="14" s="1"/>
  <c r="X280" i="14" s="1"/>
  <c r="X281" i="14" s="1"/>
  <c r="X282" i="14" s="1"/>
  <c r="X283" i="14" s="1"/>
  <c r="X284" i="14" s="1"/>
  <c r="X285" i="14" s="1"/>
  <c r="X286" i="14" s="1"/>
  <c r="X287" i="14" s="1"/>
  <c r="X288" i="14" s="1"/>
  <c r="X289" i="14" s="1"/>
  <c r="X290" i="14" s="1"/>
  <c r="X291" i="14" s="1"/>
  <c r="X292" i="14" s="1"/>
  <c r="X293" i="14" s="1"/>
  <c r="X294" i="14" s="1"/>
  <c r="X295" i="14" s="1"/>
  <c r="X296" i="14" s="1"/>
  <c r="X297" i="14" s="1"/>
  <c r="X298" i="14" s="1"/>
  <c r="X299" i="14" s="1"/>
  <c r="X300" i="14" s="1"/>
  <c r="X301" i="14" s="1"/>
  <c r="X302" i="14" s="1"/>
  <c r="X303" i="14" s="1"/>
  <c r="X304" i="14" s="1"/>
  <c r="X305" i="14" s="1"/>
  <c r="X306" i="14" s="1"/>
  <c r="X307" i="14" s="1"/>
  <c r="X308" i="14" s="1"/>
  <c r="X309" i="14" s="1"/>
  <c r="X310" i="14" s="1"/>
  <c r="X311" i="14" s="1"/>
  <c r="X312" i="14" s="1"/>
  <c r="X313" i="14" s="1"/>
  <c r="X314" i="14" s="1"/>
  <c r="X315" i="14" s="1"/>
  <c r="X316" i="14" s="1"/>
  <c r="X317" i="14" s="1"/>
  <c r="X318" i="14" s="1"/>
  <c r="X319" i="14" s="1"/>
  <c r="X320" i="14" s="1"/>
  <c r="X321" i="14" s="1"/>
  <c r="X322" i="14" s="1"/>
  <c r="X323" i="14" s="1"/>
  <c r="X324" i="14" s="1"/>
  <c r="X325" i="14" s="1"/>
  <c r="X326" i="14" s="1"/>
  <c r="X327" i="14" s="1"/>
  <c r="X328" i="14" s="1"/>
  <c r="X329" i="14" s="1"/>
  <c r="X330" i="14" s="1"/>
  <c r="X331" i="14" s="1"/>
  <c r="X332" i="14" s="1"/>
  <c r="X333" i="14" s="1"/>
  <c r="X334" i="14" s="1"/>
  <c r="X335" i="14" s="1"/>
  <c r="X336" i="14" s="1"/>
  <c r="X337" i="14" s="1"/>
  <c r="X338" i="14" s="1"/>
  <c r="X339" i="14" s="1"/>
  <c r="X340" i="14" s="1"/>
  <c r="X341" i="14" s="1"/>
  <c r="X342" i="14" s="1"/>
  <c r="X343" i="14" s="1"/>
  <c r="X344" i="14" s="1"/>
  <c r="X345" i="14" s="1"/>
  <c r="X346" i="14" s="1"/>
  <c r="X347" i="14" s="1"/>
  <c r="X348" i="14" s="1"/>
  <c r="X349" i="14" s="1"/>
  <c r="X350" i="14" s="1"/>
  <c r="X351" i="14" s="1"/>
  <c r="X352" i="14" s="1"/>
  <c r="X353" i="14" s="1"/>
  <c r="X354" i="14" s="1"/>
  <c r="X355" i="14" s="1"/>
  <c r="X356" i="14" s="1"/>
  <c r="X357" i="14" s="1"/>
  <c r="X358" i="14" s="1"/>
  <c r="X359" i="14" s="1"/>
  <c r="X360" i="14" s="1"/>
  <c r="X361" i="14" s="1"/>
  <c r="X362" i="14" s="1"/>
  <c r="X363" i="14" s="1"/>
  <c r="X364" i="14" s="1"/>
  <c r="X365" i="14" s="1"/>
  <c r="X366" i="14" s="1"/>
  <c r="X367" i="14" s="1"/>
  <c r="X368" i="14" s="1"/>
  <c r="X369" i="14" s="1"/>
  <c r="X370" i="14" s="1"/>
  <c r="X371" i="14" s="1"/>
  <c r="X372" i="14" s="1"/>
  <c r="X373" i="14" s="1"/>
  <c r="X374" i="14" s="1"/>
  <c r="X375" i="14" s="1"/>
  <c r="X376" i="14" s="1"/>
  <c r="X377" i="14" s="1"/>
  <c r="X378" i="14" s="1"/>
  <c r="X379" i="14" s="1"/>
  <c r="X380" i="14" s="1"/>
  <c r="X381" i="14" s="1"/>
  <c r="X382" i="14" s="1"/>
  <c r="X383" i="14" s="1"/>
  <c r="X384" i="14" s="1"/>
  <c r="X385" i="14" s="1"/>
  <c r="X386" i="14" s="1"/>
  <c r="X387" i="14" s="1"/>
  <c r="X388" i="14" s="1"/>
  <c r="X389" i="14" s="1"/>
  <c r="X390" i="14" s="1"/>
  <c r="X391" i="14" s="1"/>
  <c r="X392" i="14" s="1"/>
  <c r="X393" i="14" s="1"/>
  <c r="X394" i="14" s="1"/>
  <c r="X395" i="14" s="1"/>
  <c r="X396" i="14" s="1"/>
  <c r="X397" i="14" s="1"/>
  <c r="X398" i="14" s="1"/>
  <c r="X399" i="14" s="1"/>
  <c r="X400" i="14" s="1"/>
  <c r="X401" i="14" s="1"/>
  <c r="X402" i="14" s="1"/>
  <c r="X403" i="14" s="1"/>
  <c r="X404" i="14" s="1"/>
  <c r="X405" i="14" s="1"/>
  <c r="X406" i="14" s="1"/>
  <c r="X407" i="14" s="1"/>
  <c r="X408" i="14" s="1"/>
  <c r="X409" i="14" s="1"/>
  <c r="X410" i="14" s="1"/>
  <c r="X411" i="14" s="1"/>
  <c r="X412" i="14" s="1"/>
  <c r="X413" i="14" s="1"/>
  <c r="X414" i="14" s="1"/>
  <c r="X415" i="14" s="1"/>
  <c r="X416" i="14" s="1"/>
  <c r="X417" i="14" s="1"/>
  <c r="X418" i="14" s="1"/>
  <c r="X419" i="14" s="1"/>
  <c r="X420" i="14" s="1"/>
  <c r="X421" i="14" s="1"/>
  <c r="X422" i="14" s="1"/>
  <c r="X423" i="14" s="1"/>
  <c r="X424" i="14" s="1"/>
  <c r="X425" i="14" s="1"/>
  <c r="X426" i="14" s="1"/>
  <c r="X427" i="14" s="1"/>
  <c r="X428" i="14" s="1"/>
  <c r="X429" i="14" s="1"/>
  <c r="X430" i="14" s="1"/>
  <c r="X431" i="14" s="1"/>
  <c r="X432" i="14" s="1"/>
  <c r="X433" i="14" s="1"/>
  <c r="X434" i="14" s="1"/>
  <c r="X435" i="14" s="1"/>
  <c r="X436" i="14" s="1"/>
  <c r="X437" i="14" s="1"/>
  <c r="X438" i="14" s="1"/>
  <c r="X439" i="14" s="1"/>
  <c r="X440" i="14" s="1"/>
  <c r="X441" i="14" s="1"/>
  <c r="X442" i="14" s="1"/>
  <c r="X443" i="14" s="1"/>
  <c r="X444" i="14" s="1"/>
  <c r="X445" i="14" s="1"/>
  <c r="X446" i="14" s="1"/>
  <c r="X447" i="14" s="1"/>
  <c r="X448" i="14" s="1"/>
  <c r="X449" i="14" s="1"/>
  <c r="X450" i="14" s="1"/>
  <c r="X451" i="14" s="1"/>
  <c r="X452" i="14" s="1"/>
  <c r="X453" i="14" s="1"/>
  <c r="X454" i="14" s="1"/>
  <c r="X455" i="14" s="1"/>
  <c r="X456" i="14" s="1"/>
  <c r="X457" i="14" s="1"/>
  <c r="X458" i="14" s="1"/>
  <c r="X459" i="14" s="1"/>
  <c r="X460" i="14" s="1"/>
  <c r="X461" i="14" s="1"/>
  <c r="X462" i="14" s="1"/>
  <c r="X463" i="14" s="1"/>
  <c r="X464" i="14" s="1"/>
  <c r="X465" i="14" s="1"/>
  <c r="X466" i="14" s="1"/>
  <c r="X467" i="14" s="1"/>
  <c r="X468" i="14" s="1"/>
  <c r="X469" i="14" s="1"/>
  <c r="X470" i="14" s="1"/>
  <c r="X471" i="14" s="1"/>
  <c r="X472" i="14" s="1"/>
  <c r="X473" i="14" s="1"/>
  <c r="X474" i="14" s="1"/>
  <c r="X475" i="14" s="1"/>
  <c r="X476" i="14" s="1"/>
  <c r="X477" i="14" s="1"/>
  <c r="X478" i="14" s="1"/>
  <c r="X479" i="14" s="1"/>
  <c r="X480" i="14" s="1"/>
  <c r="X481" i="14" s="1"/>
  <c r="X482" i="14" s="1"/>
  <c r="X483" i="14" s="1"/>
  <c r="X484" i="14" s="1"/>
  <c r="X485" i="14" s="1"/>
  <c r="X486" i="14" s="1"/>
  <c r="X487" i="14" s="1"/>
  <c r="X488" i="14" s="1"/>
  <c r="X489" i="14" s="1"/>
  <c r="X490" i="14" s="1"/>
  <c r="X491" i="14" s="1"/>
  <c r="X492" i="14" s="1"/>
  <c r="X493" i="14" s="1"/>
  <c r="X494" i="14" s="1"/>
  <c r="X495" i="14" s="1"/>
  <c r="X496" i="14" s="1"/>
  <c r="X497" i="14" s="1"/>
  <c r="X498" i="14" s="1"/>
  <c r="X499" i="14" s="1"/>
  <c r="X500" i="14" s="1"/>
  <c r="X501" i="14" s="1"/>
  <c r="X502" i="14" s="1"/>
  <c r="X503" i="14" s="1"/>
  <c r="X504" i="14" s="1"/>
  <c r="X505" i="14" s="1"/>
  <c r="X506" i="14" s="1"/>
  <c r="X507" i="14" s="1"/>
  <c r="X508" i="14" s="1"/>
  <c r="X509" i="14" s="1"/>
  <c r="X510" i="14" s="1"/>
  <c r="X511" i="14" s="1"/>
  <c r="X512" i="14" s="1"/>
  <c r="X513" i="14" s="1"/>
  <c r="X514" i="14" s="1"/>
  <c r="X515" i="14" s="1"/>
  <c r="X516" i="14" s="1"/>
  <c r="X517" i="14" s="1"/>
  <c r="X518" i="14" s="1"/>
  <c r="X519" i="14" s="1"/>
  <c r="X520" i="14" s="1"/>
  <c r="X521" i="14" s="1"/>
  <c r="X522" i="14" s="1"/>
  <c r="X523" i="14" s="1"/>
  <c r="X524" i="14" s="1"/>
  <c r="X525" i="14" s="1"/>
  <c r="X526" i="14" s="1"/>
  <c r="X527" i="14" s="1"/>
  <c r="X528" i="14" s="1"/>
  <c r="X529" i="14" s="1"/>
  <c r="X530" i="14" s="1"/>
  <c r="X531" i="14" s="1"/>
  <c r="X532" i="14" s="1"/>
  <c r="X533" i="14" s="1"/>
  <c r="X534" i="14" s="1"/>
  <c r="X535" i="14" s="1"/>
  <c r="X536" i="14" s="1"/>
  <c r="X537" i="14" s="1"/>
  <c r="X538" i="14" s="1"/>
  <c r="X539" i="14" s="1"/>
  <c r="X540" i="14" s="1"/>
  <c r="X541" i="14" s="1"/>
  <c r="X542" i="14" s="1"/>
  <c r="X543" i="14" s="1"/>
  <c r="X544" i="14" s="1"/>
  <c r="X545" i="14" s="1"/>
  <c r="X546" i="14" s="1"/>
  <c r="X547" i="14" s="1"/>
  <c r="X548" i="14" s="1"/>
  <c r="X549" i="14" s="1"/>
  <c r="X550" i="14" s="1"/>
  <c r="X551" i="14" s="1"/>
  <c r="X552" i="14" s="1"/>
  <c r="X553" i="14" s="1"/>
  <c r="X554" i="14" s="1"/>
  <c r="X555" i="14" s="1"/>
  <c r="X556" i="14" s="1"/>
  <c r="X557" i="14" s="1"/>
  <c r="X558" i="14" s="1"/>
  <c r="X559" i="14" s="1"/>
  <c r="X560" i="14" s="1"/>
  <c r="X561" i="14" s="1"/>
  <c r="X562" i="14" s="1"/>
  <c r="X563" i="14" s="1"/>
  <c r="X564" i="14" s="1"/>
  <c r="X565" i="14" s="1"/>
  <c r="X566" i="14" s="1"/>
  <c r="X567" i="14" s="1"/>
  <c r="X568" i="14" s="1"/>
  <c r="X569" i="14" s="1"/>
  <c r="X570" i="14" s="1"/>
  <c r="X571" i="14" s="1"/>
  <c r="X572" i="14" s="1"/>
  <c r="X573" i="14" s="1"/>
  <c r="X574" i="14" s="1"/>
  <c r="X575" i="14" s="1"/>
  <c r="X576" i="14" s="1"/>
  <c r="X577" i="14" s="1"/>
  <c r="X578" i="14" s="1"/>
  <c r="X579" i="14" s="1"/>
  <c r="X580" i="14" s="1"/>
  <c r="X581" i="14" s="1"/>
  <c r="X582" i="14" s="1"/>
  <c r="X583" i="14" s="1"/>
  <c r="X584" i="14" s="1"/>
  <c r="X585" i="14" s="1"/>
  <c r="X586" i="14" s="1"/>
  <c r="X587" i="14" s="1"/>
  <c r="X588" i="14" s="1"/>
  <c r="X589" i="14" s="1"/>
  <c r="X590" i="14" s="1"/>
  <c r="X591" i="14" s="1"/>
  <c r="X592" i="14" s="1"/>
  <c r="X593" i="14" s="1"/>
  <c r="X594" i="14" s="1"/>
  <c r="X595" i="14" s="1"/>
  <c r="X596" i="14" s="1"/>
  <c r="X597" i="14" s="1"/>
  <c r="X598" i="14" s="1"/>
  <c r="X599" i="14" s="1"/>
  <c r="X600" i="14" s="1"/>
  <c r="X601" i="14" s="1"/>
  <c r="X602" i="14" s="1"/>
  <c r="X603" i="14" s="1"/>
  <c r="X604" i="14" s="1"/>
  <c r="X605" i="14" s="1"/>
  <c r="X606" i="14" s="1"/>
  <c r="X607" i="14" s="1"/>
  <c r="X608" i="14" s="1"/>
  <c r="X609" i="14" s="1"/>
  <c r="X610" i="14" s="1"/>
  <c r="X611" i="14" s="1"/>
  <c r="X612" i="14" s="1"/>
  <c r="X613" i="14" s="1"/>
  <c r="X614" i="14" s="1"/>
  <c r="X615" i="14" s="1"/>
  <c r="X616" i="14" s="1"/>
  <c r="X617" i="14" s="1"/>
  <c r="X618" i="14" s="1"/>
  <c r="X619" i="14" s="1"/>
  <c r="X620" i="14" s="1"/>
  <c r="X621" i="14" s="1"/>
  <c r="X622" i="14" s="1"/>
  <c r="X623" i="14" s="1"/>
  <c r="X624" i="14" s="1"/>
  <c r="X625" i="14" s="1"/>
  <c r="X626" i="14" s="1"/>
  <c r="X627" i="14" s="1"/>
  <c r="X628" i="14" s="1"/>
  <c r="X629" i="14" s="1"/>
  <c r="X630" i="14" s="1"/>
  <c r="X631" i="14" s="1"/>
  <c r="X632" i="14" s="1"/>
  <c r="X633" i="14" s="1"/>
  <c r="X634" i="14" s="1"/>
  <c r="X635" i="14" s="1"/>
  <c r="X636" i="14" s="1"/>
  <c r="X637" i="14" s="1"/>
  <c r="X638" i="14" s="1"/>
  <c r="X639" i="14" s="1"/>
  <c r="X640" i="14" s="1"/>
  <c r="X641" i="14" s="1"/>
  <c r="X642" i="14" s="1"/>
  <c r="X643" i="14" s="1"/>
  <c r="X644" i="14" s="1"/>
  <c r="X645" i="14" s="1"/>
  <c r="X646" i="14" s="1"/>
  <c r="X647" i="14" s="1"/>
  <c r="X648" i="14" s="1"/>
  <c r="X649" i="14" s="1"/>
  <c r="X650" i="14" s="1"/>
  <c r="X651" i="14" s="1"/>
  <c r="X652" i="14" s="1"/>
  <c r="X653" i="14" s="1"/>
  <c r="X654" i="14" s="1"/>
  <c r="X655" i="14" s="1"/>
  <c r="X656" i="14" s="1"/>
  <c r="X657" i="14" s="1"/>
  <c r="X658" i="14" s="1"/>
  <c r="X659" i="14" s="1"/>
  <c r="X660" i="14" s="1"/>
  <c r="X661" i="14" s="1"/>
  <c r="X662" i="14" s="1"/>
  <c r="X663" i="14" s="1"/>
  <c r="X664" i="14" s="1"/>
  <c r="X665" i="14" s="1"/>
  <c r="X666" i="14" s="1"/>
  <c r="X667" i="14" s="1"/>
  <c r="X668" i="14" s="1"/>
  <c r="X669" i="14" s="1"/>
  <c r="X670" i="14" s="1"/>
  <c r="X671" i="14" s="1"/>
  <c r="X672" i="14" s="1"/>
  <c r="X673" i="14" s="1"/>
  <c r="X674" i="14" s="1"/>
  <c r="X675" i="14" s="1"/>
  <c r="X676" i="14" s="1"/>
  <c r="X677" i="14" s="1"/>
  <c r="X678" i="14" s="1"/>
  <c r="X679" i="14" s="1"/>
  <c r="X680" i="14" s="1"/>
  <c r="X681" i="14" s="1"/>
  <c r="X682" i="14" s="1"/>
  <c r="X683" i="14" s="1"/>
  <c r="X684" i="14" s="1"/>
  <c r="X685" i="14" s="1"/>
  <c r="X686" i="14" s="1"/>
  <c r="X687" i="14" s="1"/>
  <c r="X688" i="14" s="1"/>
  <c r="X689" i="14" s="1"/>
  <c r="X690" i="14" s="1"/>
  <c r="X691" i="14" s="1"/>
  <c r="X692" i="14" s="1"/>
  <c r="X693" i="14" s="1"/>
  <c r="X694" i="14" s="1"/>
  <c r="X695" i="14" s="1"/>
  <c r="X696" i="14" s="1"/>
  <c r="X697" i="14" s="1"/>
  <c r="X698" i="14" s="1"/>
  <c r="X699" i="14" s="1"/>
  <c r="X700" i="14" s="1"/>
  <c r="X701" i="14" s="1"/>
  <c r="X702" i="14" s="1"/>
  <c r="X703" i="14" s="1"/>
  <c r="X704" i="14" s="1"/>
  <c r="X705" i="14" s="1"/>
  <c r="X706" i="14" s="1"/>
  <c r="X707" i="14" s="1"/>
  <c r="X708" i="14" s="1"/>
  <c r="X709" i="14" s="1"/>
  <c r="X710" i="14" s="1"/>
  <c r="X711" i="14" s="1"/>
  <c r="X712" i="14" s="1"/>
  <c r="X713" i="14" s="1"/>
  <c r="X714" i="14" s="1"/>
  <c r="X715" i="14" s="1"/>
  <c r="X716" i="14" s="1"/>
  <c r="X717" i="14" s="1"/>
  <c r="X718" i="14" s="1"/>
  <c r="X719" i="14" s="1"/>
  <c r="X720" i="14" s="1"/>
  <c r="X721" i="14" s="1"/>
  <c r="X722" i="14" s="1"/>
  <c r="X723" i="14" s="1"/>
  <c r="X724" i="14" s="1"/>
  <c r="X725" i="14" s="1"/>
  <c r="X726" i="14" s="1"/>
  <c r="X727" i="14" s="1"/>
  <c r="X728" i="14" s="1"/>
  <c r="X729" i="14" s="1"/>
  <c r="X730" i="14" s="1"/>
  <c r="X731" i="14" s="1"/>
  <c r="X732" i="14" s="1"/>
  <c r="X733" i="14" s="1"/>
  <c r="X734" i="14" s="1"/>
  <c r="X735" i="14" s="1"/>
  <c r="X736" i="14" s="1"/>
  <c r="X737" i="14" s="1"/>
  <c r="X738" i="14" s="1"/>
  <c r="X739" i="14" s="1"/>
  <c r="X740" i="14" s="1"/>
  <c r="X741" i="14" s="1"/>
  <c r="X742" i="14" s="1"/>
  <c r="X743" i="14" s="1"/>
  <c r="X744" i="14" s="1"/>
  <c r="X745" i="14" s="1"/>
  <c r="X746" i="14" s="1"/>
  <c r="X747" i="14" s="1"/>
  <c r="X748" i="14" s="1"/>
  <c r="X749" i="14" s="1"/>
  <c r="X750" i="14" s="1"/>
  <c r="X751" i="14" s="1"/>
  <c r="X752" i="14" s="1"/>
  <c r="X753" i="14" s="1"/>
  <c r="X754" i="14" s="1"/>
  <c r="X755" i="14" s="1"/>
  <c r="X756" i="14" s="1"/>
  <c r="X757" i="14" s="1"/>
  <c r="X758" i="14" s="1"/>
  <c r="X759" i="14" s="1"/>
  <c r="X760" i="14" s="1"/>
  <c r="X761" i="14" s="1"/>
  <c r="X762" i="14" s="1"/>
  <c r="X763" i="14" s="1"/>
  <c r="X764" i="14" s="1"/>
  <c r="X765" i="14" s="1"/>
  <c r="X766" i="14" s="1"/>
  <c r="X767" i="14" s="1"/>
  <c r="X768" i="14" s="1"/>
  <c r="X769" i="14" s="1"/>
  <c r="X770" i="14" s="1"/>
  <c r="X771" i="14" s="1"/>
  <c r="X772" i="14" s="1"/>
  <c r="X773" i="14" s="1"/>
  <c r="X774" i="14" s="1"/>
  <c r="X775" i="14" s="1"/>
  <c r="X776" i="14" s="1"/>
  <c r="X777" i="14" s="1"/>
  <c r="X778" i="14" s="1"/>
  <c r="X779" i="14" s="1"/>
  <c r="X780" i="14" s="1"/>
  <c r="X781" i="14" s="1"/>
  <c r="X782" i="14" s="1"/>
  <c r="X783" i="14" s="1"/>
  <c r="X784" i="14" s="1"/>
  <c r="X785" i="14" s="1"/>
  <c r="X786" i="14" s="1"/>
  <c r="X787" i="14" s="1"/>
  <c r="X788" i="14" s="1"/>
  <c r="X789" i="14" s="1"/>
  <c r="X790" i="14" s="1"/>
  <c r="X791" i="14" s="1"/>
  <c r="X792" i="14" s="1"/>
  <c r="X793" i="14" s="1"/>
  <c r="X794" i="14" s="1"/>
  <c r="X795" i="14" s="1"/>
  <c r="X796" i="14" s="1"/>
  <c r="X797" i="14" s="1"/>
  <c r="X798" i="14" s="1"/>
  <c r="X799" i="14" s="1"/>
  <c r="X800" i="14" s="1"/>
  <c r="X801" i="14" s="1"/>
  <c r="X802" i="14" s="1"/>
  <c r="X803" i="14" s="1"/>
  <c r="X804" i="14" s="1"/>
  <c r="X805" i="14" s="1"/>
  <c r="X806" i="14" s="1"/>
  <c r="X807" i="14" s="1"/>
  <c r="X808" i="14" s="1"/>
  <c r="X809" i="14" s="1"/>
  <c r="X810" i="14" s="1"/>
  <c r="X811" i="14" s="1"/>
  <c r="X812" i="14" s="1"/>
  <c r="X813" i="14" s="1"/>
  <c r="X814" i="14" s="1"/>
  <c r="X815" i="14" s="1"/>
  <c r="X816" i="14" s="1"/>
  <c r="X817" i="14" s="1"/>
  <c r="X818" i="14" s="1"/>
  <c r="X819" i="14" s="1"/>
  <c r="X820" i="14" s="1"/>
  <c r="X821" i="14" s="1"/>
  <c r="X822" i="14" s="1"/>
  <c r="X823" i="14" s="1"/>
  <c r="X824" i="14" s="1"/>
  <c r="X825" i="14" s="1"/>
  <c r="X826" i="14" s="1"/>
  <c r="X827" i="14" s="1"/>
  <c r="X828" i="14" s="1"/>
  <c r="X829" i="14" s="1"/>
  <c r="X830" i="14" s="1"/>
  <c r="X831" i="14" s="1"/>
  <c r="X832" i="14" s="1"/>
  <c r="X833" i="14" s="1"/>
  <c r="X834" i="14" s="1"/>
  <c r="X835" i="14" s="1"/>
  <c r="X836" i="14" s="1"/>
  <c r="X837" i="14" s="1"/>
  <c r="X838" i="14" s="1"/>
  <c r="X839" i="14" s="1"/>
  <c r="X840" i="14" s="1"/>
  <c r="X841" i="14" s="1"/>
  <c r="X842" i="14" s="1"/>
  <c r="X843" i="14" s="1"/>
  <c r="X844" i="14" s="1"/>
  <c r="X845" i="14" s="1"/>
  <c r="X846" i="14" s="1"/>
  <c r="X847" i="14" s="1"/>
  <c r="X848" i="14" s="1"/>
  <c r="X849" i="14" s="1"/>
  <c r="X850" i="14" s="1"/>
  <c r="X851" i="14" s="1"/>
  <c r="X852" i="14" s="1"/>
  <c r="X853" i="14" s="1"/>
  <c r="X854" i="14" s="1"/>
  <c r="X855" i="14" s="1"/>
  <c r="X856" i="14" s="1"/>
  <c r="X857" i="14" s="1"/>
  <c r="X858" i="14" s="1"/>
  <c r="X859" i="14" s="1"/>
  <c r="X860" i="14" s="1"/>
  <c r="X861" i="14" s="1"/>
  <c r="X862" i="14" s="1"/>
  <c r="X863" i="14" s="1"/>
  <c r="X864" i="14" s="1"/>
  <c r="X865" i="14" s="1"/>
  <c r="X866" i="14" s="1"/>
  <c r="X867" i="14" s="1"/>
  <c r="X868" i="14" s="1"/>
  <c r="X869" i="14" s="1"/>
  <c r="X870" i="14" s="1"/>
  <c r="X871" i="14" s="1"/>
  <c r="X872" i="14" s="1"/>
  <c r="X873" i="14" s="1"/>
  <c r="X874" i="14" s="1"/>
  <c r="X875" i="14" s="1"/>
  <c r="X876" i="14" s="1"/>
  <c r="X877" i="14" s="1"/>
  <c r="X878" i="14" s="1"/>
  <c r="X879" i="14" s="1"/>
  <c r="X880" i="14" s="1"/>
  <c r="X881" i="14" s="1"/>
  <c r="X882" i="14" s="1"/>
  <c r="X883" i="14" s="1"/>
  <c r="X884" i="14" s="1"/>
  <c r="X885" i="14" s="1"/>
  <c r="X886" i="14" s="1"/>
  <c r="X887" i="14" s="1"/>
  <c r="X888" i="14" s="1"/>
  <c r="X889" i="14" s="1"/>
  <c r="X890" i="14" s="1"/>
  <c r="X891" i="14" s="1"/>
  <c r="X892" i="14" s="1"/>
  <c r="X893" i="14" s="1"/>
  <c r="X894" i="14" s="1"/>
  <c r="X895" i="14" s="1"/>
  <c r="X896" i="14" s="1"/>
  <c r="X897" i="14" s="1"/>
  <c r="X898" i="14" s="1"/>
  <c r="X899" i="14" s="1"/>
  <c r="X900" i="14" s="1"/>
  <c r="X901" i="14" s="1"/>
  <c r="X902" i="14" s="1"/>
  <c r="X903" i="14" s="1"/>
  <c r="X904" i="14" s="1"/>
  <c r="X905" i="14" s="1"/>
  <c r="X906" i="14" s="1"/>
  <c r="X907" i="14" s="1"/>
  <c r="X908" i="14" s="1"/>
  <c r="X909" i="14" s="1"/>
  <c r="X910" i="14" s="1"/>
  <c r="X911" i="14" s="1"/>
  <c r="X912" i="14" s="1"/>
  <c r="X913" i="14" s="1"/>
  <c r="X914" i="14" s="1"/>
  <c r="X915" i="14" s="1"/>
  <c r="X916" i="14" s="1"/>
  <c r="X917" i="14" s="1"/>
  <c r="X918" i="14" s="1"/>
  <c r="X919" i="14" s="1"/>
  <c r="X920" i="14" s="1"/>
  <c r="X921" i="14" s="1"/>
  <c r="X922" i="14" s="1"/>
  <c r="X923" i="14" s="1"/>
  <c r="X924" i="14" s="1"/>
  <c r="X925" i="14" s="1"/>
  <c r="X926" i="14" s="1"/>
  <c r="X927" i="14" s="1"/>
  <c r="X928" i="14" s="1"/>
  <c r="X929" i="14" s="1"/>
  <c r="X930" i="14" s="1"/>
  <c r="X931" i="14" s="1"/>
  <c r="X932" i="14" s="1"/>
  <c r="X933" i="14" s="1"/>
  <c r="X934" i="14" s="1"/>
  <c r="X935" i="14" s="1"/>
  <c r="X936" i="14" s="1"/>
  <c r="X937" i="14" s="1"/>
  <c r="X938" i="14" s="1"/>
  <c r="X939" i="14" s="1"/>
  <c r="X940" i="14" s="1"/>
  <c r="X941" i="14" s="1"/>
  <c r="X942" i="14" s="1"/>
  <c r="X943" i="14" s="1"/>
  <c r="X944" i="14" s="1"/>
  <c r="X945" i="14" s="1"/>
  <c r="X946" i="14" s="1"/>
  <c r="X947" i="14" s="1"/>
  <c r="X948" i="14" s="1"/>
  <c r="X949" i="14" s="1"/>
  <c r="X950" i="14" s="1"/>
  <c r="X951" i="14" s="1"/>
  <c r="X952" i="14" s="1"/>
  <c r="X953" i="14" s="1"/>
  <c r="X954" i="14" s="1"/>
  <c r="X955" i="14" s="1"/>
  <c r="X956" i="14" s="1"/>
  <c r="X957" i="14" s="1"/>
  <c r="X958" i="14" s="1"/>
  <c r="X959" i="14" s="1"/>
  <c r="X960" i="14" s="1"/>
  <c r="X961" i="14" s="1"/>
  <c r="X962" i="14" s="1"/>
  <c r="X963" i="14" s="1"/>
  <c r="X964" i="14" s="1"/>
  <c r="X965" i="14" s="1"/>
  <c r="X966" i="14" s="1"/>
  <c r="X967" i="14" s="1"/>
  <c r="X968" i="14" s="1"/>
  <c r="X969" i="14" s="1"/>
  <c r="X970" i="14" s="1"/>
  <c r="X971" i="14" s="1"/>
  <c r="X972" i="14" s="1"/>
  <c r="X973" i="14" s="1"/>
  <c r="X974" i="14" s="1"/>
  <c r="X975" i="14" s="1"/>
  <c r="X976" i="14" s="1"/>
  <c r="X977" i="14" s="1"/>
  <c r="X978" i="14" s="1"/>
  <c r="X979" i="14" s="1"/>
  <c r="X980" i="14" s="1"/>
  <c r="X981" i="14" s="1"/>
  <c r="X982" i="14" s="1"/>
  <c r="X983" i="14" s="1"/>
  <c r="X984" i="14" s="1"/>
  <c r="X985" i="14" s="1"/>
  <c r="X986" i="14" s="1"/>
  <c r="X987" i="14" s="1"/>
  <c r="X988" i="14" s="1"/>
  <c r="X989" i="14" s="1"/>
  <c r="X990" i="14" s="1"/>
  <c r="X991" i="14" s="1"/>
  <c r="X992" i="14" s="1"/>
  <c r="X993" i="14" s="1"/>
  <c r="X994" i="14" s="1"/>
  <c r="X995" i="14" s="1"/>
  <c r="X996" i="14" s="1"/>
  <c r="X997" i="14" s="1"/>
  <c r="X998" i="14" s="1"/>
  <c r="X999" i="14" s="1"/>
  <c r="X1000" i="14" s="1"/>
  <c r="X1001" i="14" s="1"/>
  <c r="X1002" i="14" s="1"/>
  <c r="X1003" i="14" s="1"/>
  <c r="X1004" i="14" s="1"/>
  <c r="X1005" i="14" s="1"/>
  <c r="X1006" i="14" s="1"/>
  <c r="X1007" i="14" s="1"/>
  <c r="X1008" i="14" s="1"/>
  <c r="X1009" i="14" s="1"/>
  <c r="X1010" i="14" s="1"/>
  <c r="X1011" i="14" s="1"/>
  <c r="X1012" i="14" s="1"/>
  <c r="X1013" i="14" s="1"/>
  <c r="X1014" i="14" s="1"/>
  <c r="X1015" i="14" s="1"/>
  <c r="X1016" i="14" s="1"/>
  <c r="X1017" i="14" s="1"/>
  <c r="X1018" i="14" s="1"/>
  <c r="X1019" i="14" s="1"/>
  <c r="X1020" i="14" s="1"/>
  <c r="X1021" i="14" s="1"/>
  <c r="X1022" i="14" s="1"/>
  <c r="X1023" i="14" s="1"/>
  <c r="X1024" i="14" s="1"/>
  <c r="X1025" i="14" s="1"/>
  <c r="X1026" i="14" s="1"/>
  <c r="X1027" i="14" s="1"/>
  <c r="X1028" i="14" s="1"/>
  <c r="X1029" i="14" s="1"/>
  <c r="X1030" i="14" s="1"/>
  <c r="X1031" i="14" s="1"/>
  <c r="X1032" i="14" s="1"/>
  <c r="X1033" i="14" s="1"/>
  <c r="X1034" i="14" s="1"/>
  <c r="X1035" i="14" s="1"/>
  <c r="X1036" i="14" s="1"/>
  <c r="X1037" i="14" s="1"/>
  <c r="X1038" i="14" s="1"/>
  <c r="X1039" i="14" s="1"/>
  <c r="X1040" i="14" s="1"/>
  <c r="X1041" i="14" s="1"/>
  <c r="X1042" i="14" s="1"/>
  <c r="X1043" i="14" s="1"/>
  <c r="X1044" i="14" s="1"/>
  <c r="X1045" i="14" s="1"/>
  <c r="X1046" i="14" s="1"/>
  <c r="X1047" i="14" s="1"/>
  <c r="X1048" i="14" s="1"/>
  <c r="X1049" i="14" s="1"/>
  <c r="X1050" i="14" s="1"/>
  <c r="X1051" i="14" s="1"/>
  <c r="X1052" i="14" s="1"/>
  <c r="X1053" i="14" s="1"/>
  <c r="X1054" i="14" s="1"/>
  <c r="X1055" i="14" s="1"/>
  <c r="X1056" i="14" s="1"/>
  <c r="X1057" i="14" s="1"/>
  <c r="X1058" i="14" s="1"/>
  <c r="X1059" i="14" s="1"/>
  <c r="X1060" i="14" s="1"/>
  <c r="X1061" i="14" s="1"/>
  <c r="X1062" i="14" s="1"/>
  <c r="X1063" i="14" s="1"/>
  <c r="X1064" i="14" s="1"/>
  <c r="X1065" i="14" s="1"/>
  <c r="X1066" i="14" s="1"/>
  <c r="X1067" i="14" s="1"/>
  <c r="X1068" i="14" s="1"/>
  <c r="X1069" i="14" s="1"/>
  <c r="X1070" i="14" s="1"/>
  <c r="X1071" i="14" s="1"/>
  <c r="X1072" i="14" s="1"/>
  <c r="X1073" i="14" s="1"/>
  <c r="X1074" i="14" s="1"/>
  <c r="X1075" i="14" s="1"/>
  <c r="X1076" i="14" s="1"/>
  <c r="X1077" i="14" s="1"/>
  <c r="X1078" i="14" s="1"/>
  <c r="X1079" i="14" s="1"/>
  <c r="X1080" i="14" s="1"/>
  <c r="X1081" i="14" s="1"/>
  <c r="X1082" i="14" s="1"/>
  <c r="X1083" i="14" s="1"/>
  <c r="X1084" i="14" s="1"/>
  <c r="X1085" i="14" s="1"/>
  <c r="X1086" i="14" s="1"/>
  <c r="X1087" i="14" s="1"/>
  <c r="X1088" i="14" s="1"/>
  <c r="X1089" i="14" s="1"/>
  <c r="X1090" i="14" s="1"/>
  <c r="X1091" i="14" s="1"/>
  <c r="X1092" i="14" s="1"/>
  <c r="X1093" i="14" s="1"/>
  <c r="X1094" i="14" s="1"/>
  <c r="X1095" i="14" s="1"/>
  <c r="X1096" i="14" s="1"/>
  <c r="X1097" i="14" s="1"/>
  <c r="X1098" i="14" s="1"/>
  <c r="X1099" i="14" s="1"/>
  <c r="X1100" i="14" s="1"/>
  <c r="X1101" i="14" s="1"/>
  <c r="X1102" i="14" s="1"/>
  <c r="X1103" i="14" s="1"/>
  <c r="X1104" i="14" s="1"/>
  <c r="X1105" i="14" s="1"/>
  <c r="X1106" i="14" s="1"/>
  <c r="X1107" i="14" s="1"/>
  <c r="X1108" i="14" s="1"/>
  <c r="X1109" i="14" s="1"/>
  <c r="X1110" i="14" s="1"/>
  <c r="X1111" i="14" s="1"/>
  <c r="X1112" i="14" s="1"/>
  <c r="X1113" i="14" s="1"/>
  <c r="X1114" i="14" s="1"/>
  <c r="X1115" i="14" s="1"/>
  <c r="X1116" i="14" s="1"/>
  <c r="X1117" i="14" s="1"/>
  <c r="X1118" i="14" s="1"/>
  <c r="X1119" i="14" s="1"/>
  <c r="X1120" i="14" s="1"/>
  <c r="X1121" i="14" s="1"/>
  <c r="X1122" i="14" s="1"/>
  <c r="X1123" i="14" s="1"/>
  <c r="X1124" i="14" s="1"/>
  <c r="X1125" i="14" s="1"/>
  <c r="X1126" i="14" s="1"/>
  <c r="X1127" i="14" s="1"/>
  <c r="X1128" i="14" s="1"/>
  <c r="X1129" i="14" s="1"/>
  <c r="X1130" i="14" s="1"/>
  <c r="X1131" i="14" s="1"/>
  <c r="X1132" i="14" s="1"/>
  <c r="X1133" i="14" s="1"/>
  <c r="X1134" i="14" s="1"/>
  <c r="X1135" i="14" s="1"/>
  <c r="X1136" i="14" s="1"/>
  <c r="X1137" i="14" s="1"/>
  <c r="X1138" i="14" s="1"/>
  <c r="X1139" i="14" s="1"/>
  <c r="X1140" i="14" s="1"/>
  <c r="X1141" i="14" s="1"/>
  <c r="X1142" i="14" s="1"/>
  <c r="X1143" i="14" s="1"/>
  <c r="X1144" i="14" s="1"/>
  <c r="X1145" i="14" s="1"/>
  <c r="X1146" i="14" s="1"/>
  <c r="X1147" i="14" s="1"/>
  <c r="X1148" i="14" s="1"/>
  <c r="X1149" i="14" s="1"/>
  <c r="X1150" i="14" s="1"/>
  <c r="X1151" i="14" s="1"/>
  <c r="X1152" i="14" s="1"/>
  <c r="X1153" i="14" s="1"/>
  <c r="X1154" i="14" s="1"/>
  <c r="X1155" i="14" s="1"/>
  <c r="X1156" i="14" s="1"/>
  <c r="X1157" i="14" s="1"/>
  <c r="X1158" i="14" s="1"/>
  <c r="X1159" i="14" s="1"/>
  <c r="X1160" i="14" s="1"/>
  <c r="X1161" i="14" s="1"/>
  <c r="X1162" i="14" s="1"/>
  <c r="X1163" i="14" s="1"/>
  <c r="X1164" i="14" s="1"/>
  <c r="X1165" i="14" s="1"/>
  <c r="X1166" i="14" s="1"/>
  <c r="X1167" i="14" s="1"/>
  <c r="X1168" i="14" s="1"/>
  <c r="X1169" i="14" s="1"/>
  <c r="X1170" i="14" s="1"/>
  <c r="X1171" i="14" s="1"/>
  <c r="X1172" i="14" s="1"/>
  <c r="X1173" i="14" s="1"/>
  <c r="X1174" i="14" s="1"/>
  <c r="X1175" i="14" s="1"/>
  <c r="X1176" i="14" s="1"/>
  <c r="X1177" i="14" s="1"/>
  <c r="X1178" i="14" s="1"/>
  <c r="X1179" i="14" s="1"/>
  <c r="X1180" i="14" s="1"/>
  <c r="X1181" i="14" s="1"/>
  <c r="X1182" i="14" s="1"/>
  <c r="X1183" i="14" s="1"/>
  <c r="X1184" i="14" s="1"/>
  <c r="X1185" i="14" s="1"/>
  <c r="X1186" i="14" s="1"/>
  <c r="X1187" i="14" s="1"/>
  <c r="X1188" i="14" s="1"/>
  <c r="X1189" i="14" s="1"/>
  <c r="X1190" i="14" s="1"/>
  <c r="X1191" i="14" s="1"/>
  <c r="X1192" i="14" s="1"/>
  <c r="X1193" i="14" s="1"/>
  <c r="X1194" i="14" s="1"/>
  <c r="X1195" i="14" s="1"/>
  <c r="X1196" i="14" s="1"/>
  <c r="X1197" i="14" s="1"/>
  <c r="X1198" i="14" s="1"/>
  <c r="X1199" i="14" s="1"/>
  <c r="X1200" i="14" s="1"/>
  <c r="X1201" i="14" s="1"/>
  <c r="X1202" i="14" s="1"/>
  <c r="X1203" i="14" s="1"/>
  <c r="X1204" i="14" s="1"/>
  <c r="X1205" i="14" s="1"/>
  <c r="X1206" i="14" s="1"/>
  <c r="X1207" i="14" s="1"/>
  <c r="X1208" i="14" s="1"/>
  <c r="X1209" i="14" s="1"/>
  <c r="X1210" i="14" s="1"/>
  <c r="X1211" i="14" s="1"/>
  <c r="X1212" i="14" s="1"/>
  <c r="X1213" i="14" s="1"/>
  <c r="X1214" i="14" s="1"/>
  <c r="X1215" i="14" s="1"/>
  <c r="X1216" i="14" s="1"/>
  <c r="X1217" i="14" s="1"/>
  <c r="X1218" i="14" s="1"/>
  <c r="X1219" i="14" s="1"/>
  <c r="X1220" i="14" s="1"/>
  <c r="X1221" i="14" s="1"/>
  <c r="X1222" i="14" s="1"/>
  <c r="X1223" i="14" s="1"/>
  <c r="X1224" i="14" s="1"/>
  <c r="X1225" i="14" s="1"/>
  <c r="X1226" i="14" s="1"/>
  <c r="X1227" i="14" s="1"/>
  <c r="X1228" i="14" s="1"/>
  <c r="X1229" i="14" s="1"/>
  <c r="X1230" i="14" s="1"/>
  <c r="X1231" i="14" s="1"/>
  <c r="X1232" i="14" s="1"/>
  <c r="X1233" i="14" s="1"/>
  <c r="X1234" i="14" s="1"/>
  <c r="X1235" i="14" s="1"/>
  <c r="X1236" i="14" s="1"/>
  <c r="X1237" i="14" s="1"/>
  <c r="X1238" i="14" s="1"/>
  <c r="X1239" i="14" s="1"/>
  <c r="X1240" i="14" s="1"/>
  <c r="X1241" i="14" s="1"/>
  <c r="X1242" i="14" s="1"/>
  <c r="X1243" i="14" s="1"/>
  <c r="X1244" i="14" s="1"/>
  <c r="X1245" i="14" s="1"/>
  <c r="X1246" i="14" s="1"/>
  <c r="X1247" i="14" s="1"/>
  <c r="X1248" i="14" s="1"/>
  <c r="X1249" i="14" s="1"/>
  <c r="X1250" i="14" s="1"/>
  <c r="X1251" i="14" s="1"/>
  <c r="X1252" i="14" s="1"/>
  <c r="X1253" i="14" s="1"/>
  <c r="X1254" i="14" s="1"/>
  <c r="X1255" i="14" s="1"/>
  <c r="X1256" i="14" s="1"/>
  <c r="X1257" i="14" s="1"/>
  <c r="X1258" i="14" s="1"/>
  <c r="X1259" i="14" s="1"/>
  <c r="X1260" i="14" s="1"/>
  <c r="X1261" i="14" s="1"/>
  <c r="X1262" i="14" s="1"/>
  <c r="X1263" i="14" s="1"/>
  <c r="X1264" i="14" s="1"/>
  <c r="X1265" i="14" s="1"/>
  <c r="X1266" i="14" s="1"/>
  <c r="X1267" i="14" s="1"/>
  <c r="X1268" i="14" s="1"/>
  <c r="X1269" i="14" s="1"/>
  <c r="X1270" i="14" s="1"/>
  <c r="X1271" i="14" s="1"/>
  <c r="X1272" i="14" s="1"/>
  <c r="X1273" i="14" s="1"/>
  <c r="X1274" i="14" s="1"/>
  <c r="X1275" i="14" s="1"/>
  <c r="X1276" i="14" s="1"/>
  <c r="X1277" i="14" s="1"/>
  <c r="X1278" i="14" s="1"/>
  <c r="X1279" i="14" s="1"/>
  <c r="X1280" i="14" s="1"/>
  <c r="X1281" i="14" s="1"/>
  <c r="X1282" i="14" s="1"/>
  <c r="X1283" i="14" s="1"/>
  <c r="X1284" i="14" s="1"/>
  <c r="X1285" i="14" s="1"/>
  <c r="X1286" i="14" s="1"/>
  <c r="X1287" i="14" s="1"/>
  <c r="X1288" i="14" s="1"/>
  <c r="X1289" i="14" s="1"/>
  <c r="X1290" i="14" s="1"/>
  <c r="X1291" i="14" s="1"/>
  <c r="X1292" i="14" s="1"/>
  <c r="X1293" i="14" s="1"/>
  <c r="X1294" i="14" s="1"/>
  <c r="X1295" i="14" s="1"/>
  <c r="X1296" i="14" s="1"/>
  <c r="X1297" i="14" s="1"/>
  <c r="X1298" i="14" s="1"/>
  <c r="X1299" i="14" s="1"/>
  <c r="X1300" i="14" s="1"/>
  <c r="X1301" i="14" s="1"/>
  <c r="X1302" i="14" s="1"/>
  <c r="X1303" i="14" s="1"/>
  <c r="X1304" i="14" s="1"/>
  <c r="X1305" i="14" s="1"/>
  <c r="X1306" i="14" s="1"/>
  <c r="X1307" i="14" s="1"/>
  <c r="X1308" i="14" s="1"/>
  <c r="X1309" i="14" s="1"/>
  <c r="X1310" i="14" s="1"/>
  <c r="X1311" i="14" s="1"/>
  <c r="X1312" i="14" s="1"/>
  <c r="X1313" i="14" s="1"/>
  <c r="X1314" i="14" s="1"/>
  <c r="X1315" i="14" s="1"/>
  <c r="X1316" i="14" s="1"/>
  <c r="X1317" i="14" s="1"/>
  <c r="X1318" i="14" s="1"/>
  <c r="X1319" i="14" s="1"/>
  <c r="X1320" i="14" s="1"/>
  <c r="X1321" i="14" s="1"/>
  <c r="X1322" i="14" s="1"/>
  <c r="X1323" i="14" s="1"/>
  <c r="X1324" i="14" s="1"/>
  <c r="X1325" i="14" s="1"/>
  <c r="X1326" i="14" s="1"/>
  <c r="X1327" i="14" s="1"/>
  <c r="X1328" i="14" s="1"/>
  <c r="X1329" i="14" s="1"/>
  <c r="X1330" i="14" s="1"/>
  <c r="X1331" i="14" s="1"/>
  <c r="X1332" i="14" s="1"/>
  <c r="X1333" i="14" s="1"/>
  <c r="X1334" i="14" s="1"/>
  <c r="X1335" i="14" s="1"/>
  <c r="X1336" i="14" s="1"/>
  <c r="X1337" i="14" s="1"/>
  <c r="X1338" i="14" s="1"/>
  <c r="X1339" i="14" s="1"/>
  <c r="X1340" i="14" s="1"/>
  <c r="X1341" i="14" s="1"/>
  <c r="X1342" i="14" s="1"/>
  <c r="X1343" i="14" s="1"/>
  <c r="X1344" i="14" s="1"/>
  <c r="X1345" i="14" s="1"/>
  <c r="X1346" i="14" s="1"/>
  <c r="X1347" i="14" s="1"/>
  <c r="X1348" i="14" s="1"/>
  <c r="X1349" i="14" s="1"/>
  <c r="X1350" i="14" s="1"/>
  <c r="X1351" i="14" s="1"/>
  <c r="X1352" i="14" s="1"/>
  <c r="X1353" i="14" s="1"/>
  <c r="X1354" i="14" s="1"/>
  <c r="X1355" i="14" s="1"/>
  <c r="X1356" i="14" s="1"/>
  <c r="X1357" i="14" s="1"/>
  <c r="X1358" i="14" s="1"/>
  <c r="X1359" i="14" s="1"/>
  <c r="X1360" i="14" s="1"/>
  <c r="X1361" i="14" s="1"/>
  <c r="X1362" i="14" s="1"/>
  <c r="X1363" i="14" s="1"/>
  <c r="X1364" i="14" s="1"/>
  <c r="X1365" i="14" s="1"/>
  <c r="X1366" i="14" s="1"/>
  <c r="X1367" i="14" s="1"/>
  <c r="X1368" i="14" s="1"/>
  <c r="X1369" i="14" s="1"/>
  <c r="X1370" i="14" s="1"/>
  <c r="X1371" i="14" s="1"/>
  <c r="X1372" i="14" s="1"/>
  <c r="X1373" i="14" s="1"/>
  <c r="X1374" i="14" s="1"/>
  <c r="X1375" i="14" s="1"/>
  <c r="X1376" i="14" s="1"/>
  <c r="X1377" i="14" s="1"/>
  <c r="X1378" i="14" s="1"/>
  <c r="X1379" i="14" s="1"/>
  <c r="X1380" i="14" s="1"/>
  <c r="X1381" i="14" s="1"/>
  <c r="X1382" i="14" s="1"/>
  <c r="X1383" i="14" s="1"/>
  <c r="X1384" i="14" s="1"/>
  <c r="X1385" i="14" s="1"/>
  <c r="X1386" i="14" s="1"/>
  <c r="X1387" i="14" s="1"/>
  <c r="X1388" i="14" s="1"/>
  <c r="X1389" i="14" s="1"/>
  <c r="X1390" i="14" s="1"/>
  <c r="X1391" i="14" s="1"/>
  <c r="X1392" i="14" s="1"/>
  <c r="X1393" i="14" s="1"/>
  <c r="X1394" i="14" s="1"/>
  <c r="X1395" i="14" s="1"/>
  <c r="X1396" i="14" s="1"/>
  <c r="X1397" i="14" s="1"/>
  <c r="X1398" i="14" s="1"/>
  <c r="X1399" i="14" s="1"/>
  <c r="X1400" i="14" s="1"/>
  <c r="X1401" i="14" s="1"/>
  <c r="X1402" i="14" s="1"/>
  <c r="X1403" i="14" s="1"/>
  <c r="X1404" i="14" s="1"/>
  <c r="X1405" i="14" s="1"/>
  <c r="X1406" i="14" s="1"/>
  <c r="X1407" i="14" s="1"/>
  <c r="X1408" i="14" s="1"/>
  <c r="X1409" i="14" s="1"/>
  <c r="X1410" i="14" s="1"/>
  <c r="X1411" i="14" s="1"/>
  <c r="X1412" i="14" s="1"/>
  <c r="X1413" i="14" s="1"/>
  <c r="X1414" i="14" s="1"/>
  <c r="X1415" i="14" s="1"/>
  <c r="X1416" i="14" s="1"/>
  <c r="X1417" i="14" s="1"/>
  <c r="X1418" i="14" s="1"/>
  <c r="X1419" i="14" s="1"/>
  <c r="X1420" i="14" s="1"/>
  <c r="X1421" i="14" s="1"/>
  <c r="X1422" i="14" s="1"/>
  <c r="X1423" i="14" s="1"/>
  <c r="X1424" i="14" s="1"/>
  <c r="X1425" i="14" s="1"/>
  <c r="X1426" i="14" s="1"/>
  <c r="X1427" i="14" s="1"/>
  <c r="X1428" i="14" s="1"/>
  <c r="X1429" i="14" s="1"/>
  <c r="X1430" i="14" s="1"/>
  <c r="X1431" i="14" s="1"/>
  <c r="X1432" i="14" s="1"/>
  <c r="X1433" i="14" s="1"/>
  <c r="X1434" i="14" s="1"/>
  <c r="X1435" i="14" s="1"/>
  <c r="X1436" i="14" s="1"/>
  <c r="X1437" i="14" s="1"/>
  <c r="X1438" i="14" s="1"/>
  <c r="X1439" i="14" s="1"/>
  <c r="X1440" i="14" s="1"/>
  <c r="X1441" i="14" s="1"/>
  <c r="X1442" i="14" s="1"/>
  <c r="X1443" i="14" s="1"/>
  <c r="X1444" i="14" s="1"/>
  <c r="X1445" i="14" s="1"/>
  <c r="X1446" i="14" s="1"/>
  <c r="X1447" i="14" s="1"/>
  <c r="X1448" i="14" s="1"/>
  <c r="X1449" i="14" s="1"/>
  <c r="X1450" i="14" s="1"/>
  <c r="X1451" i="14" s="1"/>
  <c r="X1452" i="14" s="1"/>
  <c r="X1453" i="14" s="1"/>
  <c r="X1454" i="14" s="1"/>
  <c r="X1455" i="14" s="1"/>
  <c r="X1456" i="14" s="1"/>
  <c r="X1457" i="14" s="1"/>
  <c r="X1458" i="14" s="1"/>
  <c r="X1459" i="14" s="1"/>
  <c r="X1460" i="14" s="1"/>
  <c r="X1461" i="14" s="1"/>
  <c r="X1462" i="14" s="1"/>
  <c r="X1463" i="14" s="1"/>
  <c r="X1464" i="14" s="1"/>
  <c r="X1465" i="14" s="1"/>
  <c r="X1466" i="14" s="1"/>
  <c r="X1467" i="14" s="1"/>
  <c r="X1468" i="14" s="1"/>
  <c r="X1469" i="14" s="1"/>
  <c r="X1470" i="14" s="1"/>
  <c r="X1471" i="14" s="1"/>
  <c r="X1472" i="14" s="1"/>
  <c r="X1473" i="14" s="1"/>
  <c r="X1474" i="14" s="1"/>
  <c r="X1475" i="14" s="1"/>
  <c r="X1476" i="14" s="1"/>
  <c r="X1477" i="14" s="1"/>
  <c r="X1478" i="14" s="1"/>
  <c r="X1479" i="14" s="1"/>
  <c r="X1480" i="14" s="1"/>
  <c r="X1481" i="14" s="1"/>
  <c r="X1482" i="14" s="1"/>
  <c r="X1483" i="14" s="1"/>
  <c r="X1484" i="14" s="1"/>
  <c r="X1485" i="14" s="1"/>
  <c r="X1486" i="14" s="1"/>
  <c r="X1487" i="14" s="1"/>
  <c r="X1488" i="14" s="1"/>
  <c r="X1489" i="14" s="1"/>
  <c r="X1490" i="14" s="1"/>
  <c r="X1491" i="14" s="1"/>
  <c r="X1492" i="14" s="1"/>
  <c r="X1493" i="14" s="1"/>
  <c r="X1494" i="14" s="1"/>
  <c r="X1495" i="14" s="1"/>
  <c r="X1496" i="14" s="1"/>
  <c r="X1497" i="14" s="1"/>
  <c r="X1498" i="14" s="1"/>
  <c r="X1499" i="14" s="1"/>
  <c r="X1500" i="14" s="1"/>
  <c r="X1501" i="14" s="1"/>
  <c r="X1502" i="14" s="1"/>
  <c r="X1503" i="14" s="1"/>
  <c r="X1504" i="14" s="1"/>
  <c r="X1505" i="14" s="1"/>
  <c r="X1506" i="14" s="1"/>
  <c r="X1507" i="14" s="1"/>
  <c r="X1508" i="14" s="1"/>
  <c r="X1509" i="14" s="1"/>
  <c r="X1510" i="14" s="1"/>
  <c r="X1511" i="14" s="1"/>
  <c r="X1512" i="14" s="1"/>
  <c r="X1513" i="14" s="1"/>
  <c r="X1514" i="14" s="1"/>
  <c r="X1515" i="14" s="1"/>
  <c r="X1516" i="14" s="1"/>
  <c r="X1517" i="14" s="1"/>
  <c r="X1518" i="14" s="1"/>
  <c r="X1519" i="14" s="1"/>
  <c r="X1520" i="14" s="1"/>
  <c r="X1521" i="14" s="1"/>
  <c r="X1522" i="14" s="1"/>
  <c r="X1523" i="14" s="1"/>
  <c r="X1524" i="14" s="1"/>
  <c r="X1525" i="14" s="1"/>
  <c r="X1526" i="14" s="1"/>
  <c r="X1527" i="14" s="1"/>
  <c r="X1528" i="14" s="1"/>
  <c r="X1529" i="14" s="1"/>
  <c r="X1530" i="14" s="1"/>
  <c r="X1531" i="14" s="1"/>
  <c r="X1532" i="14" s="1"/>
  <c r="X1533" i="14" s="1"/>
  <c r="X1534" i="14" s="1"/>
  <c r="X1535" i="14" s="1"/>
  <c r="X1536" i="14" s="1"/>
  <c r="X1537" i="14" s="1"/>
  <c r="X1538" i="14" s="1"/>
  <c r="X1539" i="14" s="1"/>
  <c r="X1540" i="14" s="1"/>
  <c r="X1541" i="14" s="1"/>
  <c r="X1542" i="14" s="1"/>
  <c r="X1543" i="14" s="1"/>
  <c r="X1544" i="14" s="1"/>
  <c r="X1545" i="14" s="1"/>
  <c r="X1546" i="14" s="1"/>
  <c r="X1547" i="14" s="1"/>
  <c r="X1548" i="14" s="1"/>
  <c r="X1549" i="14" s="1"/>
  <c r="X1550" i="14" s="1"/>
  <c r="X1551" i="14" s="1"/>
  <c r="X1552" i="14" s="1"/>
  <c r="X1553" i="14" s="1"/>
  <c r="X1554" i="14" s="1"/>
  <c r="X1555" i="14" s="1"/>
  <c r="X1556" i="14" s="1"/>
  <c r="X1557" i="14" s="1"/>
  <c r="X1558" i="14" s="1"/>
  <c r="X1559" i="14" s="1"/>
  <c r="X1560" i="14" s="1"/>
  <c r="X1561" i="14" s="1"/>
  <c r="X1562" i="14" s="1"/>
  <c r="X1563" i="14" s="1"/>
  <c r="X1564" i="14" s="1"/>
  <c r="X1565" i="14" s="1"/>
  <c r="X1566" i="14" s="1"/>
  <c r="X1567" i="14" s="1"/>
  <c r="X1568" i="14" s="1"/>
  <c r="X1569" i="14" s="1"/>
  <c r="X1570" i="14" s="1"/>
  <c r="X1571" i="14" s="1"/>
  <c r="X1572" i="14" s="1"/>
  <c r="X1573" i="14" s="1"/>
  <c r="X1574" i="14" s="1"/>
  <c r="X1575" i="14" s="1"/>
  <c r="X1576" i="14" s="1"/>
  <c r="X1577" i="14" s="1"/>
  <c r="X1578" i="14" s="1"/>
  <c r="X1579" i="14" s="1"/>
  <c r="X1580" i="14" s="1"/>
  <c r="X1581" i="14" s="1"/>
  <c r="X1582" i="14" s="1"/>
  <c r="X1583" i="14" s="1"/>
  <c r="X1584" i="14" s="1"/>
  <c r="X1585" i="14" s="1"/>
  <c r="X1586" i="14" s="1"/>
  <c r="X1587" i="14" s="1"/>
  <c r="X1588" i="14" s="1"/>
  <c r="X1589" i="14" s="1"/>
  <c r="X1590" i="14" s="1"/>
  <c r="X1591" i="14" s="1"/>
  <c r="X1592" i="14" s="1"/>
  <c r="X1593" i="14" s="1"/>
  <c r="X1594" i="14" s="1"/>
  <c r="X1595" i="14" s="1"/>
  <c r="X1596" i="14" s="1"/>
  <c r="X1597" i="14" s="1"/>
  <c r="X1598" i="14" s="1"/>
  <c r="X1599" i="14" s="1"/>
  <c r="X1600" i="14" s="1"/>
  <c r="X1601" i="14" s="1"/>
  <c r="X1602" i="14" s="1"/>
  <c r="X1603" i="14" s="1"/>
  <c r="X1604" i="14" s="1"/>
  <c r="X1605" i="14" s="1"/>
  <c r="X1606" i="14" s="1"/>
  <c r="X1607" i="14" s="1"/>
  <c r="X1608" i="14" s="1"/>
  <c r="X1609" i="14" s="1"/>
  <c r="X1610" i="14" s="1"/>
  <c r="X1611" i="14" s="1"/>
  <c r="X1612" i="14" s="1"/>
  <c r="X1613" i="14" s="1"/>
  <c r="X1614" i="14" s="1"/>
  <c r="X1615" i="14" s="1"/>
  <c r="X1616" i="14" s="1"/>
  <c r="X1617" i="14" s="1"/>
  <c r="X1618" i="14" s="1"/>
  <c r="X1619" i="14" s="1"/>
  <c r="X1620" i="14" s="1"/>
  <c r="X1621" i="14" s="1"/>
  <c r="X1622" i="14" s="1"/>
  <c r="X1623" i="14" s="1"/>
  <c r="X1624" i="14" s="1"/>
  <c r="X1625" i="14" s="1"/>
  <c r="X1626" i="14" s="1"/>
  <c r="X1627" i="14" s="1"/>
  <c r="X1628" i="14" s="1"/>
  <c r="X1629" i="14" s="1"/>
  <c r="X1630" i="14" s="1"/>
  <c r="X1631" i="14" s="1"/>
  <c r="X1632" i="14" s="1"/>
  <c r="X1633" i="14" s="1"/>
  <c r="X1634" i="14" s="1"/>
  <c r="X1635" i="14" s="1"/>
  <c r="X1636" i="14" s="1"/>
  <c r="X1637" i="14" s="1"/>
  <c r="X1638" i="14" s="1"/>
  <c r="X1639" i="14" s="1"/>
  <c r="X1640" i="14" s="1"/>
  <c r="X1641" i="14" s="1"/>
  <c r="X1642" i="14" s="1"/>
  <c r="X1643" i="14" s="1"/>
  <c r="X1644" i="14" s="1"/>
  <c r="X1645" i="14" s="1"/>
  <c r="X1646" i="14" s="1"/>
  <c r="X1647" i="14" s="1"/>
  <c r="X1648" i="14" s="1"/>
  <c r="X1649" i="14" s="1"/>
  <c r="X1650" i="14" s="1"/>
  <c r="X1651" i="14" s="1"/>
  <c r="X1652" i="14" s="1"/>
  <c r="X1653" i="14" s="1"/>
  <c r="X1654" i="14" s="1"/>
  <c r="X1655" i="14" s="1"/>
  <c r="X1656" i="14" s="1"/>
  <c r="X1657" i="14" s="1"/>
  <c r="X1658" i="14" s="1"/>
  <c r="X1659" i="14" s="1"/>
  <c r="X1660" i="14" s="1"/>
  <c r="X1661" i="14" s="1"/>
  <c r="X1662" i="14" s="1"/>
  <c r="X1663" i="14" s="1"/>
  <c r="X1664" i="14" s="1"/>
  <c r="X1665" i="14" s="1"/>
  <c r="X1666" i="14" s="1"/>
  <c r="X1667" i="14" s="1"/>
  <c r="X1668" i="14" s="1"/>
  <c r="X1669" i="14" s="1"/>
  <c r="X1670" i="14" s="1"/>
  <c r="X1671" i="14" s="1"/>
  <c r="X1672" i="14" s="1"/>
  <c r="X1673" i="14" s="1"/>
  <c r="X1674" i="14" s="1"/>
  <c r="X1675" i="14" s="1"/>
  <c r="X1676" i="14" s="1"/>
  <c r="X1677" i="14" s="1"/>
  <c r="X1678" i="14" s="1"/>
  <c r="X1679" i="14" s="1"/>
  <c r="X1680" i="14" s="1"/>
  <c r="X1681" i="14" s="1"/>
  <c r="X1682" i="14" s="1"/>
  <c r="X1683" i="14" s="1"/>
  <c r="X1684" i="14" s="1"/>
  <c r="X1685" i="14" s="1"/>
  <c r="X1686" i="14" s="1"/>
  <c r="X1687" i="14" s="1"/>
  <c r="X1688" i="14" s="1"/>
  <c r="X1689" i="14" s="1"/>
  <c r="X1690" i="14" s="1"/>
  <c r="X1691" i="14" s="1"/>
  <c r="X1692" i="14" s="1"/>
  <c r="X1693" i="14" s="1"/>
  <c r="X1694" i="14" s="1"/>
  <c r="X1695" i="14" s="1"/>
  <c r="X1696" i="14" s="1"/>
  <c r="X1697" i="14" s="1"/>
  <c r="X1698" i="14" s="1"/>
  <c r="X1699" i="14" s="1"/>
  <c r="X1700" i="14" s="1"/>
  <c r="X1701" i="14" s="1"/>
  <c r="X1702" i="14" s="1"/>
  <c r="X1703" i="14" s="1"/>
  <c r="X1704" i="14" s="1"/>
  <c r="X1705" i="14" s="1"/>
  <c r="X1706" i="14" s="1"/>
  <c r="X1707" i="14" s="1"/>
  <c r="X1708" i="14" s="1"/>
  <c r="X1709" i="14" s="1"/>
  <c r="X1710" i="14" s="1"/>
  <c r="X1711" i="14" s="1"/>
  <c r="X1712" i="14" s="1"/>
  <c r="X1713" i="14" s="1"/>
  <c r="X1714" i="14" s="1"/>
  <c r="X1715" i="14" s="1"/>
  <c r="X1716" i="14" s="1"/>
  <c r="X1717" i="14" s="1"/>
  <c r="X1718" i="14" s="1"/>
  <c r="X1719" i="14" s="1"/>
  <c r="X1720" i="14" s="1"/>
  <c r="X1721" i="14" s="1"/>
  <c r="X1722" i="14" s="1"/>
  <c r="X1723" i="14" s="1"/>
  <c r="X1724" i="14" s="1"/>
  <c r="X1725" i="14" s="1"/>
  <c r="X1726" i="14" s="1"/>
  <c r="X1727" i="14" s="1"/>
  <c r="X1728" i="14" s="1"/>
  <c r="X1729" i="14" s="1"/>
  <c r="X1730" i="14" s="1"/>
  <c r="X1731" i="14" s="1"/>
  <c r="X1732" i="14" s="1"/>
  <c r="X1733" i="14" s="1"/>
  <c r="X1734" i="14" s="1"/>
  <c r="X1735" i="14" s="1"/>
  <c r="X1736" i="14" s="1"/>
  <c r="X1737" i="14" s="1"/>
  <c r="X1738" i="14" s="1"/>
  <c r="X1739" i="14" s="1"/>
  <c r="X1740" i="14" s="1"/>
  <c r="X1741" i="14" s="1"/>
  <c r="X1742" i="14" s="1"/>
  <c r="X1743" i="14" s="1"/>
  <c r="X1744" i="14" s="1"/>
  <c r="X1745" i="14" s="1"/>
  <c r="X1746" i="14" s="1"/>
  <c r="X1747" i="14" s="1"/>
  <c r="X1748" i="14" s="1"/>
  <c r="X1749" i="14" s="1"/>
  <c r="X1750" i="14" s="1"/>
  <c r="X1751" i="14" s="1"/>
  <c r="X1752" i="14" s="1"/>
  <c r="X1753" i="14" s="1"/>
  <c r="X1754" i="14" s="1"/>
  <c r="X1755" i="14" s="1"/>
  <c r="X1756" i="14" s="1"/>
  <c r="X1757" i="14" s="1"/>
  <c r="X1758" i="14" s="1"/>
  <c r="X1759" i="14" s="1"/>
  <c r="X1760" i="14" s="1"/>
  <c r="X1761" i="14" s="1"/>
  <c r="X1762" i="14" s="1"/>
  <c r="X1763" i="14" s="1"/>
  <c r="X1764" i="14" s="1"/>
  <c r="X1765" i="14" s="1"/>
  <c r="X1766" i="14" s="1"/>
  <c r="X1767" i="14" s="1"/>
  <c r="X1768" i="14" s="1"/>
  <c r="X1769" i="14" s="1"/>
  <c r="X1770" i="14" s="1"/>
  <c r="X1771" i="14" s="1"/>
  <c r="X1772" i="14" s="1"/>
  <c r="X1773" i="14" s="1"/>
  <c r="X1774" i="14" s="1"/>
  <c r="X1775" i="14" s="1"/>
  <c r="X1776" i="14" s="1"/>
  <c r="X1777" i="14" s="1"/>
  <c r="X1778" i="14" s="1"/>
  <c r="X1779" i="14" s="1"/>
  <c r="X1780" i="14" s="1"/>
  <c r="X1781" i="14" s="1"/>
  <c r="X1782" i="14" s="1"/>
  <c r="X1783" i="14" s="1"/>
  <c r="X1784" i="14" s="1"/>
  <c r="X1785" i="14" s="1"/>
  <c r="X1786" i="14" s="1"/>
  <c r="X1787" i="14" s="1"/>
  <c r="X1788" i="14" s="1"/>
  <c r="X1789" i="14" s="1"/>
  <c r="X1790" i="14" s="1"/>
  <c r="X1791" i="14" s="1"/>
  <c r="X1792" i="14" s="1"/>
  <c r="X1793" i="14" s="1"/>
  <c r="X1794" i="14" s="1"/>
  <c r="X1795" i="14" s="1"/>
  <c r="X1796" i="14" s="1"/>
  <c r="X1797" i="14" s="1"/>
  <c r="X1798" i="14" s="1"/>
  <c r="X1799" i="14" s="1"/>
  <c r="X1800" i="14" s="1"/>
  <c r="X1801" i="14" s="1"/>
  <c r="X1802" i="14" s="1"/>
  <c r="X1803" i="14" s="1"/>
  <c r="X1804" i="14" s="1"/>
  <c r="X1805" i="14" s="1"/>
  <c r="X1806" i="14" s="1"/>
  <c r="X1807" i="14" s="1"/>
  <c r="X1808" i="14" s="1"/>
  <c r="X1809" i="14" s="1"/>
  <c r="X1810" i="14" s="1"/>
  <c r="X1811" i="14" s="1"/>
  <c r="X1812" i="14" s="1"/>
  <c r="X1813" i="14" s="1"/>
  <c r="X1814" i="14" s="1"/>
  <c r="X1815" i="14" s="1"/>
  <c r="X1816" i="14" s="1"/>
  <c r="X1817" i="14" s="1"/>
  <c r="X1818" i="14" s="1"/>
  <c r="X1819" i="14" s="1"/>
  <c r="X1820" i="14" s="1"/>
  <c r="X1821" i="14" s="1"/>
  <c r="X1822" i="14" s="1"/>
  <c r="X1823" i="14" s="1"/>
  <c r="X1824" i="14" s="1"/>
  <c r="X1825" i="14" s="1"/>
  <c r="X1826" i="14" s="1"/>
  <c r="X1827" i="14" s="1"/>
  <c r="X1828" i="14" s="1"/>
  <c r="X1829" i="14" s="1"/>
  <c r="X1830" i="14" s="1"/>
  <c r="X1831" i="14" s="1"/>
  <c r="X1832" i="14" s="1"/>
  <c r="X1833" i="14" s="1"/>
  <c r="X1834" i="14" s="1"/>
  <c r="X1835" i="14" s="1"/>
  <c r="X1836" i="14" s="1"/>
  <c r="X1837" i="14" s="1"/>
  <c r="X1838" i="14" s="1"/>
  <c r="X1839" i="14" s="1"/>
  <c r="X1840" i="14" s="1"/>
  <c r="X1841" i="14" s="1"/>
  <c r="X1842" i="14" s="1"/>
  <c r="X1843" i="14" s="1"/>
  <c r="X1844" i="14" s="1"/>
  <c r="X1845" i="14" s="1"/>
  <c r="X1846" i="14" s="1"/>
  <c r="X1847" i="14" s="1"/>
  <c r="X1848" i="14" s="1"/>
  <c r="X1849" i="14" s="1"/>
  <c r="X1850" i="14" s="1"/>
  <c r="X1851" i="14" s="1"/>
  <c r="X1852" i="14" s="1"/>
  <c r="X1853" i="14" s="1"/>
  <c r="X1854" i="14" s="1"/>
  <c r="X1855" i="14" s="1"/>
  <c r="X1856" i="14" s="1"/>
  <c r="X1857" i="14" s="1"/>
  <c r="X1858" i="14" s="1"/>
  <c r="X1859" i="14" s="1"/>
  <c r="X1860" i="14" s="1"/>
  <c r="X1861" i="14" s="1"/>
  <c r="X1862" i="14" s="1"/>
  <c r="X1863" i="14" s="1"/>
  <c r="X1864" i="14" s="1"/>
  <c r="X1865" i="14" s="1"/>
  <c r="X1866" i="14" s="1"/>
  <c r="X1867" i="14" s="1"/>
  <c r="X1868" i="14" s="1"/>
  <c r="X1869" i="14" s="1"/>
  <c r="X1870" i="14" s="1"/>
  <c r="X1871" i="14" s="1"/>
  <c r="X1872" i="14" s="1"/>
  <c r="X1873" i="14" s="1"/>
  <c r="X1874" i="14" s="1"/>
  <c r="X1875" i="14" s="1"/>
  <c r="X1876" i="14" s="1"/>
  <c r="X1877" i="14" s="1"/>
  <c r="X1878" i="14" s="1"/>
  <c r="X1879" i="14" s="1"/>
  <c r="X1880" i="14" s="1"/>
  <c r="X1881" i="14" s="1"/>
  <c r="X1882" i="14" s="1"/>
  <c r="X1883" i="14" s="1"/>
  <c r="X1884" i="14" s="1"/>
  <c r="X1885" i="14" s="1"/>
  <c r="X1886" i="14" s="1"/>
  <c r="X1887" i="14" s="1"/>
  <c r="X1888" i="14" s="1"/>
  <c r="X1889" i="14" s="1"/>
  <c r="X1890" i="14" s="1"/>
  <c r="X1891" i="14" s="1"/>
  <c r="X1892" i="14" s="1"/>
  <c r="X1893" i="14" s="1"/>
  <c r="X1894" i="14" s="1"/>
  <c r="X1895" i="14" s="1"/>
  <c r="X1896" i="14" s="1"/>
  <c r="X1897" i="14" s="1"/>
  <c r="X1898" i="14" s="1"/>
  <c r="X1899" i="14" s="1"/>
  <c r="X1900" i="14" s="1"/>
  <c r="X1901" i="14" s="1"/>
  <c r="X1902" i="14" s="1"/>
  <c r="X1903" i="14" s="1"/>
  <c r="X1904" i="14" s="1"/>
  <c r="X1905" i="14" s="1"/>
  <c r="X1906" i="14" s="1"/>
  <c r="X1907" i="14" s="1"/>
  <c r="X1908" i="14" s="1"/>
  <c r="X1909" i="14" s="1"/>
  <c r="X1910" i="14" s="1"/>
  <c r="X1911" i="14" s="1"/>
  <c r="X1912" i="14" s="1"/>
  <c r="X1913" i="14" s="1"/>
  <c r="X1914" i="14" s="1"/>
  <c r="X1915" i="14" s="1"/>
  <c r="X1916" i="14" s="1"/>
  <c r="X1917" i="14" s="1"/>
  <c r="X1918" i="14" s="1"/>
  <c r="X1919" i="14" s="1"/>
  <c r="X1920" i="14" s="1"/>
  <c r="X1921" i="14" s="1"/>
  <c r="X1922" i="14" s="1"/>
  <c r="X1923" i="14" s="1"/>
  <c r="X1924" i="14" s="1"/>
  <c r="X1925" i="14" s="1"/>
  <c r="X1926" i="14" s="1"/>
  <c r="X1927" i="14" s="1"/>
  <c r="X1928" i="14" s="1"/>
  <c r="X1929" i="14" s="1"/>
  <c r="X1930" i="14" s="1"/>
  <c r="X1931" i="14" s="1"/>
  <c r="X1932" i="14" s="1"/>
  <c r="X1933" i="14" s="1"/>
  <c r="X1934" i="14" s="1"/>
  <c r="X1935" i="14" s="1"/>
  <c r="X1936" i="14" s="1"/>
  <c r="X1937" i="14" s="1"/>
  <c r="X1938" i="14" s="1"/>
  <c r="X1939" i="14" s="1"/>
  <c r="X1940" i="14" s="1"/>
  <c r="X1941" i="14" s="1"/>
  <c r="X1942" i="14" s="1"/>
  <c r="X1943" i="14" s="1"/>
  <c r="X1944" i="14" s="1"/>
  <c r="X1945" i="14" s="1"/>
  <c r="X1946" i="14" s="1"/>
  <c r="X1947" i="14" s="1"/>
  <c r="X1948" i="14" s="1"/>
  <c r="X1949" i="14" s="1"/>
  <c r="X1950" i="14" s="1"/>
  <c r="X1951" i="14" s="1"/>
  <c r="X1952" i="14" s="1"/>
  <c r="X1953" i="14" s="1"/>
  <c r="X1954" i="14" s="1"/>
  <c r="X1955" i="14" s="1"/>
  <c r="X1956" i="14" s="1"/>
  <c r="X1957" i="14" s="1"/>
  <c r="X1958" i="14" s="1"/>
  <c r="X1959" i="14" s="1"/>
  <c r="X1960" i="14" s="1"/>
  <c r="X1961" i="14" s="1"/>
  <c r="X1962" i="14" s="1"/>
  <c r="X1963" i="14" s="1"/>
  <c r="X1964" i="14" s="1"/>
  <c r="X1965" i="14" s="1"/>
  <c r="X1966" i="14" s="1"/>
  <c r="X1967" i="14" s="1"/>
  <c r="X1968" i="14" s="1"/>
  <c r="X1969" i="14" s="1"/>
  <c r="X1970" i="14" s="1"/>
  <c r="X1971" i="14" s="1"/>
  <c r="X1972" i="14" s="1"/>
  <c r="X1973" i="14" s="1"/>
  <c r="X1974" i="14" s="1"/>
  <c r="X1975" i="14" s="1"/>
  <c r="X1976" i="14" s="1"/>
  <c r="X1977" i="14" s="1"/>
  <c r="X1978" i="14" s="1"/>
  <c r="X1979" i="14" s="1"/>
  <c r="X1980" i="14" s="1"/>
  <c r="X1981" i="14" s="1"/>
  <c r="X1982" i="14" s="1"/>
  <c r="X1983" i="14" s="1"/>
  <c r="X1984" i="14" s="1"/>
  <c r="X1985" i="14" s="1"/>
  <c r="X1986" i="14" s="1"/>
  <c r="X1987" i="14" s="1"/>
  <c r="X1988" i="14" s="1"/>
  <c r="X1989" i="14" s="1"/>
  <c r="X1990" i="14" s="1"/>
  <c r="X1991" i="14" s="1"/>
  <c r="X1992" i="14" s="1"/>
  <c r="X1993" i="14" s="1"/>
  <c r="X1994" i="14" s="1"/>
  <c r="X1995" i="14" s="1"/>
  <c r="X1996" i="14" s="1"/>
  <c r="X1997" i="14" s="1"/>
  <c r="X1998" i="14" s="1"/>
  <c r="X1999" i="14" s="1"/>
  <c r="X2000" i="14" s="1"/>
  <c r="X2001" i="14" s="1"/>
  <c r="X2002" i="14" s="1"/>
  <c r="X2003" i="14" s="1"/>
  <c r="X2004" i="14" s="1"/>
  <c r="X2005" i="14" s="1"/>
  <c r="X2006" i="14" s="1"/>
  <c r="X2007" i="14" s="1"/>
  <c r="X2008" i="14" s="1"/>
  <c r="AL30" i="14"/>
  <c r="W8" i="14" s="1"/>
  <c r="W9" i="14" s="1"/>
  <c r="W10" i="14" s="1"/>
  <c r="W11" i="14" s="1"/>
  <c r="W12" i="14" s="1"/>
  <c r="W13" i="14" s="1"/>
  <c r="W14" i="14" s="1"/>
  <c r="W15" i="14" s="1"/>
  <c r="W16" i="14" s="1"/>
  <c r="W17" i="14" s="1"/>
  <c r="W18" i="14" s="1"/>
  <c r="W19" i="14" s="1"/>
  <c r="W20" i="14" s="1"/>
  <c r="W21" i="14" s="1"/>
  <c r="W22" i="14" s="1"/>
  <c r="W23" i="14" s="1"/>
  <c r="W24" i="14" s="1"/>
  <c r="W25" i="14" s="1"/>
  <c r="W26" i="14" s="1"/>
  <c r="W27" i="14" s="1"/>
  <c r="W28" i="14" s="1"/>
  <c r="W29" i="14" s="1"/>
  <c r="W30" i="14" s="1"/>
  <c r="W31" i="14" s="1"/>
  <c r="W32" i="14" s="1"/>
  <c r="W33" i="14" s="1"/>
  <c r="W34" i="14" s="1"/>
  <c r="W35" i="14" s="1"/>
  <c r="W36" i="14" s="1"/>
  <c r="W37" i="14" s="1"/>
  <c r="W38" i="14" s="1"/>
  <c r="W39" i="14" s="1"/>
  <c r="W40" i="14" s="1"/>
  <c r="W41" i="14" s="1"/>
  <c r="W42" i="14" s="1"/>
  <c r="W43" i="14" s="1"/>
  <c r="W44" i="14" s="1"/>
  <c r="W45" i="14" s="1"/>
  <c r="W46" i="14" s="1"/>
  <c r="W47" i="14" s="1"/>
  <c r="W48" i="14" s="1"/>
  <c r="W49" i="14" s="1"/>
  <c r="W50" i="14" s="1"/>
  <c r="W51" i="14" s="1"/>
  <c r="W52" i="14" s="1"/>
  <c r="W53" i="14" s="1"/>
  <c r="W54" i="14" s="1"/>
  <c r="W55" i="14" s="1"/>
  <c r="W56" i="14" s="1"/>
  <c r="W57" i="14" s="1"/>
  <c r="W58" i="14" s="1"/>
  <c r="W59" i="14" s="1"/>
  <c r="W60" i="14" s="1"/>
  <c r="W61" i="14" s="1"/>
  <c r="W62" i="14" s="1"/>
  <c r="W63" i="14" s="1"/>
  <c r="W64" i="14" s="1"/>
  <c r="W65" i="14" s="1"/>
  <c r="W66" i="14" s="1"/>
  <c r="W67" i="14" s="1"/>
  <c r="W68" i="14" s="1"/>
  <c r="W69" i="14" s="1"/>
  <c r="W70" i="14" s="1"/>
  <c r="W71" i="14" s="1"/>
  <c r="W72" i="14" s="1"/>
  <c r="W73" i="14" s="1"/>
  <c r="W74" i="14" s="1"/>
  <c r="W75" i="14" s="1"/>
  <c r="W76" i="14" s="1"/>
  <c r="W77" i="14" s="1"/>
  <c r="W78" i="14" s="1"/>
  <c r="W79" i="14" s="1"/>
  <c r="W80" i="14" s="1"/>
  <c r="W81" i="14" s="1"/>
  <c r="W82" i="14" s="1"/>
  <c r="W83" i="14" s="1"/>
  <c r="W84" i="14" s="1"/>
  <c r="W85" i="14" s="1"/>
  <c r="W86" i="14" s="1"/>
  <c r="W87" i="14" s="1"/>
  <c r="W88" i="14" s="1"/>
  <c r="W89" i="14" s="1"/>
  <c r="W90" i="14" s="1"/>
  <c r="W91" i="14" s="1"/>
  <c r="W92" i="14" s="1"/>
  <c r="W93" i="14" s="1"/>
  <c r="W94" i="14" s="1"/>
  <c r="W95" i="14" s="1"/>
  <c r="W96" i="14" s="1"/>
  <c r="W97" i="14" s="1"/>
  <c r="W98" i="14" s="1"/>
  <c r="W99" i="14" s="1"/>
  <c r="W100" i="14" s="1"/>
  <c r="W101" i="14" s="1"/>
  <c r="W102" i="14" s="1"/>
  <c r="W103" i="14" s="1"/>
  <c r="W104" i="14" s="1"/>
  <c r="W105" i="14" s="1"/>
  <c r="W106" i="14" s="1"/>
  <c r="W107" i="14" s="1"/>
  <c r="W108" i="14" s="1"/>
  <c r="W109" i="14" s="1"/>
  <c r="W110" i="14" s="1"/>
  <c r="W111" i="14" s="1"/>
  <c r="W112" i="14" s="1"/>
  <c r="W113" i="14" s="1"/>
  <c r="W114" i="14" s="1"/>
  <c r="W115" i="14" s="1"/>
  <c r="W116" i="14" s="1"/>
  <c r="W117" i="14" s="1"/>
  <c r="W118" i="14" s="1"/>
  <c r="W119" i="14" s="1"/>
  <c r="W120" i="14" s="1"/>
  <c r="W121" i="14" s="1"/>
  <c r="W122" i="14" s="1"/>
  <c r="W123" i="14" s="1"/>
  <c r="W124" i="14" s="1"/>
  <c r="W125" i="14" s="1"/>
  <c r="W126" i="14" s="1"/>
  <c r="W127" i="14" s="1"/>
  <c r="W128" i="14" s="1"/>
  <c r="W129" i="14" s="1"/>
  <c r="W130" i="14" s="1"/>
  <c r="W131" i="14" s="1"/>
  <c r="W132" i="14" s="1"/>
  <c r="W133" i="14" s="1"/>
  <c r="W134" i="14" s="1"/>
  <c r="W135" i="14" s="1"/>
  <c r="W136" i="14" s="1"/>
  <c r="W137" i="14" s="1"/>
  <c r="W138" i="14" s="1"/>
  <c r="W139" i="14" s="1"/>
  <c r="W140" i="14" s="1"/>
  <c r="W141" i="14" s="1"/>
  <c r="W142" i="14" s="1"/>
  <c r="W143" i="14" s="1"/>
  <c r="W144" i="14" s="1"/>
  <c r="W145" i="14" s="1"/>
  <c r="W146" i="14" s="1"/>
  <c r="W147" i="14" s="1"/>
  <c r="W148" i="14" s="1"/>
  <c r="W149" i="14" s="1"/>
  <c r="W150" i="14" s="1"/>
  <c r="W151" i="14" s="1"/>
  <c r="W152" i="14" s="1"/>
  <c r="W153" i="14" s="1"/>
  <c r="W154" i="14" s="1"/>
  <c r="W155" i="14" s="1"/>
  <c r="W156" i="14" s="1"/>
  <c r="W157" i="14" s="1"/>
  <c r="W158" i="14" s="1"/>
  <c r="W159" i="14" s="1"/>
  <c r="W160" i="14" s="1"/>
  <c r="W161" i="14" s="1"/>
  <c r="W162" i="14" s="1"/>
  <c r="W163" i="14" s="1"/>
  <c r="W164" i="14" s="1"/>
  <c r="W165" i="14" s="1"/>
  <c r="W166" i="14" s="1"/>
  <c r="W167" i="14" s="1"/>
  <c r="W168" i="14" s="1"/>
  <c r="W169" i="14" s="1"/>
  <c r="W170" i="14" s="1"/>
  <c r="W171" i="14" s="1"/>
  <c r="W172" i="14" s="1"/>
  <c r="W173" i="14" s="1"/>
  <c r="W174" i="14" s="1"/>
  <c r="W175" i="14" s="1"/>
  <c r="W176" i="14" s="1"/>
  <c r="W177" i="14" s="1"/>
  <c r="W178" i="14" s="1"/>
  <c r="W179" i="14" s="1"/>
  <c r="W180" i="14" s="1"/>
  <c r="W181" i="14" s="1"/>
  <c r="W182" i="14" s="1"/>
  <c r="W183" i="14" s="1"/>
  <c r="W184" i="14" s="1"/>
  <c r="W185" i="14" s="1"/>
  <c r="W186" i="14" s="1"/>
  <c r="W187" i="14" s="1"/>
  <c r="W188" i="14" s="1"/>
  <c r="W189" i="14" s="1"/>
  <c r="W190" i="14" s="1"/>
  <c r="W191" i="14" s="1"/>
  <c r="W192" i="14" s="1"/>
  <c r="W193" i="14" s="1"/>
  <c r="W194" i="14" s="1"/>
  <c r="W195" i="14" s="1"/>
  <c r="W196" i="14" s="1"/>
  <c r="W197" i="14" s="1"/>
  <c r="W198" i="14" s="1"/>
  <c r="W199" i="14" s="1"/>
  <c r="W200" i="14" s="1"/>
  <c r="W201" i="14" s="1"/>
  <c r="W202" i="14" s="1"/>
  <c r="W203" i="14" s="1"/>
  <c r="W204" i="14" s="1"/>
  <c r="W205" i="14" s="1"/>
  <c r="W206" i="14" s="1"/>
  <c r="W207" i="14" s="1"/>
  <c r="W208" i="14" s="1"/>
  <c r="W209" i="14" s="1"/>
  <c r="W210" i="14" s="1"/>
  <c r="W211" i="14" s="1"/>
  <c r="W212" i="14" s="1"/>
  <c r="W213" i="14" s="1"/>
  <c r="W214" i="14" s="1"/>
  <c r="W215" i="14" s="1"/>
  <c r="W216" i="14" s="1"/>
  <c r="W217" i="14" s="1"/>
  <c r="W218" i="14" s="1"/>
  <c r="W219" i="14" s="1"/>
  <c r="W220" i="14" s="1"/>
  <c r="W221" i="14" s="1"/>
  <c r="W222" i="14" s="1"/>
  <c r="W223" i="14" s="1"/>
  <c r="W224" i="14" s="1"/>
  <c r="W225" i="14" s="1"/>
  <c r="W226" i="14" s="1"/>
  <c r="W227" i="14" s="1"/>
  <c r="W228" i="14" s="1"/>
  <c r="W229" i="14" s="1"/>
  <c r="W230" i="14" s="1"/>
  <c r="W231" i="14" s="1"/>
  <c r="W232" i="14" s="1"/>
  <c r="W233" i="14" s="1"/>
  <c r="W234" i="14" s="1"/>
  <c r="W235" i="14" s="1"/>
  <c r="W236" i="14" s="1"/>
  <c r="W237" i="14" s="1"/>
  <c r="W238" i="14" s="1"/>
  <c r="W239" i="14" s="1"/>
  <c r="W240" i="14" s="1"/>
  <c r="W241" i="14" s="1"/>
  <c r="W242" i="14" s="1"/>
  <c r="W243" i="14" s="1"/>
  <c r="W244" i="14" s="1"/>
  <c r="W245" i="14" s="1"/>
  <c r="W246" i="14" s="1"/>
  <c r="W247" i="14" s="1"/>
  <c r="W248" i="14" s="1"/>
  <c r="W249" i="14" s="1"/>
  <c r="W250" i="14" s="1"/>
  <c r="W251" i="14" s="1"/>
  <c r="W252" i="14" s="1"/>
  <c r="W253" i="14" s="1"/>
  <c r="W254" i="14" s="1"/>
  <c r="W255" i="14" s="1"/>
  <c r="W256" i="14" s="1"/>
  <c r="W257" i="14" s="1"/>
  <c r="W258" i="14" s="1"/>
  <c r="W259" i="14" s="1"/>
  <c r="W260" i="14" s="1"/>
  <c r="W261" i="14" s="1"/>
  <c r="W262" i="14" s="1"/>
  <c r="W263" i="14" s="1"/>
  <c r="W264" i="14" s="1"/>
  <c r="W265" i="14" s="1"/>
  <c r="W266" i="14" s="1"/>
  <c r="W267" i="14" s="1"/>
  <c r="W268" i="14" s="1"/>
  <c r="W269" i="14" s="1"/>
  <c r="W270" i="14" s="1"/>
  <c r="W271" i="14" s="1"/>
  <c r="W272" i="14" s="1"/>
  <c r="W273" i="14" s="1"/>
  <c r="W274" i="14" s="1"/>
  <c r="W275" i="14" s="1"/>
  <c r="W276" i="14" s="1"/>
  <c r="W277" i="14" s="1"/>
  <c r="W278" i="14" s="1"/>
  <c r="W279" i="14" s="1"/>
  <c r="W280" i="14" s="1"/>
  <c r="W281" i="14" s="1"/>
  <c r="W282" i="14" s="1"/>
  <c r="W283" i="14" s="1"/>
  <c r="W284" i="14" s="1"/>
  <c r="W285" i="14" s="1"/>
  <c r="W286" i="14" s="1"/>
  <c r="W287" i="14" s="1"/>
  <c r="W288" i="14" s="1"/>
  <c r="W289" i="14" s="1"/>
  <c r="W290" i="14" s="1"/>
  <c r="W291" i="14" s="1"/>
  <c r="W292" i="14" s="1"/>
  <c r="W293" i="14" s="1"/>
  <c r="W294" i="14" s="1"/>
  <c r="W295" i="14" s="1"/>
  <c r="W296" i="14" s="1"/>
  <c r="W297" i="14" s="1"/>
  <c r="W298" i="14" s="1"/>
  <c r="W299" i="14" s="1"/>
  <c r="W300" i="14" s="1"/>
  <c r="W301" i="14" s="1"/>
  <c r="W302" i="14" s="1"/>
  <c r="W303" i="14" s="1"/>
  <c r="W304" i="14" s="1"/>
  <c r="W305" i="14" s="1"/>
  <c r="W306" i="14" s="1"/>
  <c r="W307" i="14" s="1"/>
  <c r="W308" i="14" s="1"/>
  <c r="W309" i="14" s="1"/>
  <c r="W310" i="14" s="1"/>
  <c r="W311" i="14" s="1"/>
  <c r="W312" i="14" s="1"/>
  <c r="W313" i="14" s="1"/>
  <c r="W314" i="14" s="1"/>
  <c r="W315" i="14" s="1"/>
  <c r="W316" i="14" s="1"/>
  <c r="W317" i="14" s="1"/>
  <c r="W318" i="14" s="1"/>
  <c r="W319" i="14" s="1"/>
  <c r="W320" i="14" s="1"/>
  <c r="W321" i="14" s="1"/>
  <c r="W322" i="14" s="1"/>
  <c r="W323" i="14" s="1"/>
  <c r="W324" i="14" s="1"/>
  <c r="W325" i="14" s="1"/>
  <c r="W326" i="14" s="1"/>
  <c r="W327" i="14" s="1"/>
  <c r="W328" i="14" s="1"/>
  <c r="W329" i="14" s="1"/>
  <c r="W330" i="14" s="1"/>
  <c r="W331" i="14" s="1"/>
  <c r="W332" i="14" s="1"/>
  <c r="W333" i="14" s="1"/>
  <c r="W334" i="14" s="1"/>
  <c r="W335" i="14" s="1"/>
  <c r="W336" i="14" s="1"/>
  <c r="W337" i="14" s="1"/>
  <c r="W338" i="14" s="1"/>
  <c r="W339" i="14" s="1"/>
  <c r="W340" i="14" s="1"/>
  <c r="W341" i="14" s="1"/>
  <c r="W342" i="14" s="1"/>
  <c r="W343" i="14" s="1"/>
  <c r="W344" i="14" s="1"/>
  <c r="W345" i="14" s="1"/>
  <c r="W346" i="14" s="1"/>
  <c r="W347" i="14" s="1"/>
  <c r="W348" i="14" s="1"/>
  <c r="W349" i="14" s="1"/>
  <c r="W350" i="14" s="1"/>
  <c r="W351" i="14" s="1"/>
  <c r="W352" i="14" s="1"/>
  <c r="W353" i="14" s="1"/>
  <c r="W354" i="14" s="1"/>
  <c r="W355" i="14" s="1"/>
  <c r="W356" i="14" s="1"/>
  <c r="W357" i="14" s="1"/>
  <c r="W358" i="14" s="1"/>
  <c r="W359" i="14" s="1"/>
  <c r="W360" i="14" s="1"/>
  <c r="W361" i="14" s="1"/>
  <c r="W362" i="14" s="1"/>
  <c r="W363" i="14" s="1"/>
  <c r="W364" i="14" s="1"/>
  <c r="W365" i="14" s="1"/>
  <c r="W366" i="14" s="1"/>
  <c r="W367" i="14" s="1"/>
  <c r="W368" i="14" s="1"/>
  <c r="W369" i="14" s="1"/>
  <c r="W370" i="14" s="1"/>
  <c r="W371" i="14" s="1"/>
  <c r="W372" i="14" s="1"/>
  <c r="W373" i="14" s="1"/>
  <c r="W374" i="14" s="1"/>
  <c r="W375" i="14" s="1"/>
  <c r="W376" i="14" s="1"/>
  <c r="W377" i="14" s="1"/>
  <c r="W378" i="14" s="1"/>
  <c r="W379" i="14" s="1"/>
  <c r="W380" i="14" s="1"/>
  <c r="W381" i="14" s="1"/>
  <c r="W382" i="14" s="1"/>
  <c r="W383" i="14" s="1"/>
  <c r="W384" i="14" s="1"/>
  <c r="W385" i="14" s="1"/>
  <c r="W386" i="14" s="1"/>
  <c r="W387" i="14" s="1"/>
  <c r="W388" i="14" s="1"/>
  <c r="W389" i="14" s="1"/>
  <c r="W390" i="14" s="1"/>
  <c r="W391" i="14" s="1"/>
  <c r="W392" i="14" s="1"/>
  <c r="W393" i="14" s="1"/>
  <c r="W394" i="14" s="1"/>
  <c r="W395" i="14" s="1"/>
  <c r="W396" i="14" s="1"/>
  <c r="W397" i="14" s="1"/>
  <c r="W398" i="14" s="1"/>
  <c r="W399" i="14" s="1"/>
  <c r="W400" i="14" s="1"/>
  <c r="W401" i="14" s="1"/>
  <c r="W402" i="14" s="1"/>
  <c r="W403" i="14" s="1"/>
  <c r="W404" i="14" s="1"/>
  <c r="W405" i="14" s="1"/>
  <c r="W406" i="14" s="1"/>
  <c r="W407" i="14" s="1"/>
  <c r="W408" i="14" s="1"/>
  <c r="W409" i="14" s="1"/>
  <c r="W410" i="14" s="1"/>
  <c r="W411" i="14" s="1"/>
  <c r="W412" i="14" s="1"/>
  <c r="W413" i="14" s="1"/>
  <c r="W414" i="14" s="1"/>
  <c r="W415" i="14" s="1"/>
  <c r="W416" i="14" s="1"/>
  <c r="W417" i="14" s="1"/>
  <c r="W418" i="14" s="1"/>
  <c r="W419" i="14" s="1"/>
  <c r="W420" i="14" s="1"/>
  <c r="W421" i="14" s="1"/>
  <c r="W422" i="14" s="1"/>
  <c r="W423" i="14" s="1"/>
  <c r="W424" i="14" s="1"/>
  <c r="W425" i="14" s="1"/>
  <c r="W426" i="14" s="1"/>
  <c r="W427" i="14" s="1"/>
  <c r="W428" i="14" s="1"/>
  <c r="W429" i="14" s="1"/>
  <c r="W430" i="14" s="1"/>
  <c r="W431" i="14" s="1"/>
  <c r="W432" i="14" s="1"/>
  <c r="W433" i="14" s="1"/>
  <c r="W434" i="14" s="1"/>
  <c r="W435" i="14" s="1"/>
  <c r="W436" i="14" s="1"/>
  <c r="W437" i="14" s="1"/>
  <c r="W438" i="14" s="1"/>
  <c r="W439" i="14" s="1"/>
  <c r="W440" i="14" s="1"/>
  <c r="W441" i="14" s="1"/>
  <c r="W442" i="14" s="1"/>
  <c r="W443" i="14" s="1"/>
  <c r="W444" i="14" s="1"/>
  <c r="W445" i="14" s="1"/>
  <c r="W446" i="14" s="1"/>
  <c r="W447" i="14" s="1"/>
  <c r="W448" i="14" s="1"/>
  <c r="W449" i="14" s="1"/>
  <c r="W450" i="14" s="1"/>
  <c r="W451" i="14" s="1"/>
  <c r="W452" i="14" s="1"/>
  <c r="W453" i="14" s="1"/>
  <c r="W454" i="14" s="1"/>
  <c r="W455" i="14" s="1"/>
  <c r="W456" i="14" s="1"/>
  <c r="W457" i="14" s="1"/>
  <c r="W458" i="14" s="1"/>
  <c r="W459" i="14" s="1"/>
  <c r="W460" i="14" s="1"/>
  <c r="W461" i="14" s="1"/>
  <c r="W462" i="14" s="1"/>
  <c r="W463" i="14" s="1"/>
  <c r="W464" i="14" s="1"/>
  <c r="W465" i="14" s="1"/>
  <c r="W466" i="14" s="1"/>
  <c r="W467" i="14" s="1"/>
  <c r="W468" i="14" s="1"/>
  <c r="W469" i="14" s="1"/>
  <c r="W470" i="14" s="1"/>
  <c r="W471" i="14" s="1"/>
  <c r="W472" i="14" s="1"/>
  <c r="W473" i="14" s="1"/>
  <c r="W474" i="14" s="1"/>
  <c r="W475" i="14" s="1"/>
  <c r="W476" i="14" s="1"/>
  <c r="W477" i="14" s="1"/>
  <c r="W478" i="14" s="1"/>
  <c r="W479" i="14" s="1"/>
  <c r="W480" i="14" s="1"/>
  <c r="W481" i="14" s="1"/>
  <c r="W482" i="14" s="1"/>
  <c r="W483" i="14" s="1"/>
  <c r="W484" i="14" s="1"/>
  <c r="W485" i="14" s="1"/>
  <c r="W486" i="14" s="1"/>
  <c r="W487" i="14" s="1"/>
  <c r="W488" i="14" s="1"/>
  <c r="W489" i="14" s="1"/>
  <c r="W490" i="14" s="1"/>
  <c r="W491" i="14" s="1"/>
  <c r="W492" i="14" s="1"/>
  <c r="W493" i="14" s="1"/>
  <c r="W494" i="14" s="1"/>
  <c r="W495" i="14" s="1"/>
  <c r="W496" i="14" s="1"/>
  <c r="W497" i="14" s="1"/>
  <c r="W498" i="14" s="1"/>
  <c r="W499" i="14" s="1"/>
  <c r="W500" i="14" s="1"/>
  <c r="W501" i="14" s="1"/>
  <c r="W502" i="14" s="1"/>
  <c r="W503" i="14" s="1"/>
  <c r="W504" i="14" s="1"/>
  <c r="W505" i="14" s="1"/>
  <c r="W506" i="14" s="1"/>
  <c r="W507" i="14" s="1"/>
  <c r="W508" i="14" s="1"/>
  <c r="W509" i="14" s="1"/>
  <c r="W510" i="14" s="1"/>
  <c r="W511" i="14" s="1"/>
  <c r="W512" i="14" s="1"/>
  <c r="W513" i="14" s="1"/>
  <c r="W514" i="14" s="1"/>
  <c r="W515" i="14" s="1"/>
  <c r="W516" i="14" s="1"/>
  <c r="W517" i="14" s="1"/>
  <c r="W518" i="14" s="1"/>
  <c r="W519" i="14" s="1"/>
  <c r="W520" i="14" s="1"/>
  <c r="W521" i="14" s="1"/>
  <c r="W522" i="14" s="1"/>
  <c r="W523" i="14" s="1"/>
  <c r="W524" i="14" s="1"/>
  <c r="W525" i="14" s="1"/>
  <c r="W526" i="14" s="1"/>
  <c r="W527" i="14" s="1"/>
  <c r="W528" i="14" s="1"/>
  <c r="W529" i="14" s="1"/>
  <c r="W530" i="14" s="1"/>
  <c r="W531" i="14" s="1"/>
  <c r="W532" i="14" s="1"/>
  <c r="W533" i="14" s="1"/>
  <c r="W534" i="14" s="1"/>
  <c r="W535" i="14" s="1"/>
  <c r="W536" i="14" s="1"/>
  <c r="W537" i="14" s="1"/>
  <c r="W538" i="14" s="1"/>
  <c r="W539" i="14" s="1"/>
  <c r="W540" i="14" s="1"/>
  <c r="W541" i="14" s="1"/>
  <c r="W542" i="14" s="1"/>
  <c r="W543" i="14" s="1"/>
  <c r="W544" i="14" s="1"/>
  <c r="W545" i="14" s="1"/>
  <c r="W546" i="14" s="1"/>
  <c r="W547" i="14" s="1"/>
  <c r="W548" i="14" s="1"/>
  <c r="W549" i="14" s="1"/>
  <c r="W550" i="14" s="1"/>
  <c r="W551" i="14" s="1"/>
  <c r="W552" i="14" s="1"/>
  <c r="W553" i="14" s="1"/>
  <c r="W554" i="14" s="1"/>
  <c r="W555" i="14" s="1"/>
  <c r="W556" i="14" s="1"/>
  <c r="W557" i="14" s="1"/>
  <c r="W558" i="14" s="1"/>
  <c r="W559" i="14" s="1"/>
  <c r="W560" i="14" s="1"/>
  <c r="W561" i="14" s="1"/>
  <c r="W562" i="14" s="1"/>
  <c r="W563" i="14" s="1"/>
  <c r="W564" i="14" s="1"/>
  <c r="W565" i="14" s="1"/>
  <c r="W566" i="14" s="1"/>
  <c r="W567" i="14" s="1"/>
  <c r="W568" i="14" s="1"/>
  <c r="W569" i="14" s="1"/>
  <c r="W570" i="14" s="1"/>
  <c r="W571" i="14" s="1"/>
  <c r="W572" i="14" s="1"/>
  <c r="W573" i="14" s="1"/>
  <c r="W574" i="14" s="1"/>
  <c r="W575" i="14" s="1"/>
  <c r="W576" i="14" s="1"/>
  <c r="W577" i="14" s="1"/>
  <c r="W578" i="14" s="1"/>
  <c r="W579" i="14" s="1"/>
  <c r="W580" i="14" s="1"/>
  <c r="W581" i="14" s="1"/>
  <c r="W582" i="14" s="1"/>
  <c r="W583" i="14" s="1"/>
  <c r="W584" i="14" s="1"/>
  <c r="W585" i="14" s="1"/>
  <c r="W586" i="14" s="1"/>
  <c r="W587" i="14" s="1"/>
  <c r="W588" i="14" s="1"/>
  <c r="W589" i="14" s="1"/>
  <c r="W590" i="14" s="1"/>
  <c r="W591" i="14" s="1"/>
  <c r="W592" i="14" s="1"/>
  <c r="W593" i="14" s="1"/>
  <c r="W594" i="14" s="1"/>
  <c r="W595" i="14" s="1"/>
  <c r="W596" i="14" s="1"/>
  <c r="W597" i="14" s="1"/>
  <c r="W598" i="14" s="1"/>
  <c r="W599" i="14" s="1"/>
  <c r="W600" i="14" s="1"/>
  <c r="W601" i="14" s="1"/>
  <c r="W602" i="14" s="1"/>
  <c r="W603" i="14" s="1"/>
  <c r="W604" i="14" s="1"/>
  <c r="W605" i="14" s="1"/>
  <c r="W606" i="14" s="1"/>
  <c r="W607" i="14" s="1"/>
  <c r="W608" i="14" s="1"/>
  <c r="W609" i="14" s="1"/>
  <c r="W610" i="14" s="1"/>
  <c r="W611" i="14" s="1"/>
  <c r="W612" i="14" s="1"/>
  <c r="W613" i="14" s="1"/>
  <c r="W614" i="14" s="1"/>
  <c r="W615" i="14" s="1"/>
  <c r="W616" i="14" s="1"/>
  <c r="W617" i="14" s="1"/>
  <c r="W618" i="14" s="1"/>
  <c r="W619" i="14" s="1"/>
  <c r="W620" i="14" s="1"/>
  <c r="W621" i="14" s="1"/>
  <c r="W622" i="14" s="1"/>
  <c r="W623" i="14" s="1"/>
  <c r="W624" i="14" s="1"/>
  <c r="W625" i="14" s="1"/>
  <c r="W626" i="14" s="1"/>
  <c r="W627" i="14" s="1"/>
  <c r="W628" i="14" s="1"/>
  <c r="W629" i="14" s="1"/>
  <c r="W630" i="14" s="1"/>
  <c r="W631" i="14" s="1"/>
  <c r="W632" i="14" s="1"/>
  <c r="W633" i="14" s="1"/>
  <c r="W634" i="14" s="1"/>
  <c r="W635" i="14" s="1"/>
  <c r="W636" i="14" s="1"/>
  <c r="W637" i="14" s="1"/>
  <c r="W638" i="14" s="1"/>
  <c r="W639" i="14" s="1"/>
  <c r="W640" i="14" s="1"/>
  <c r="W641" i="14" s="1"/>
  <c r="W642" i="14" s="1"/>
  <c r="W643" i="14" s="1"/>
  <c r="W644" i="14" s="1"/>
  <c r="W645" i="14" s="1"/>
  <c r="W646" i="14" s="1"/>
  <c r="W647" i="14" s="1"/>
  <c r="W648" i="14" s="1"/>
  <c r="W649" i="14" s="1"/>
  <c r="W650" i="14" s="1"/>
  <c r="W651" i="14" s="1"/>
  <c r="W652" i="14" s="1"/>
  <c r="W653" i="14" s="1"/>
  <c r="W654" i="14" s="1"/>
  <c r="W655" i="14" s="1"/>
  <c r="W656" i="14" s="1"/>
  <c r="W657" i="14" s="1"/>
  <c r="W658" i="14" s="1"/>
  <c r="W659" i="14" s="1"/>
  <c r="W660" i="14" s="1"/>
  <c r="W661" i="14" s="1"/>
  <c r="W662" i="14" s="1"/>
  <c r="W663" i="14" s="1"/>
  <c r="W664" i="14" s="1"/>
  <c r="W665" i="14" s="1"/>
  <c r="W666" i="14" s="1"/>
  <c r="W667" i="14" s="1"/>
  <c r="W668" i="14" s="1"/>
  <c r="W669" i="14" s="1"/>
  <c r="W670" i="14" s="1"/>
  <c r="W671" i="14" s="1"/>
  <c r="W672" i="14" s="1"/>
  <c r="W673" i="14" s="1"/>
  <c r="W674" i="14" s="1"/>
  <c r="W675" i="14" s="1"/>
  <c r="W676" i="14" s="1"/>
  <c r="W677" i="14" s="1"/>
  <c r="W678" i="14" s="1"/>
  <c r="W679" i="14" s="1"/>
  <c r="W680" i="14" s="1"/>
  <c r="W681" i="14" s="1"/>
  <c r="W682" i="14" s="1"/>
  <c r="W683" i="14" s="1"/>
  <c r="W684" i="14" s="1"/>
  <c r="W685" i="14" s="1"/>
  <c r="W686" i="14" s="1"/>
  <c r="W687" i="14" s="1"/>
  <c r="W688" i="14" s="1"/>
  <c r="W689" i="14" s="1"/>
  <c r="W690" i="14" s="1"/>
  <c r="W691" i="14" s="1"/>
  <c r="W692" i="14" s="1"/>
  <c r="W693" i="14" s="1"/>
  <c r="W694" i="14" s="1"/>
  <c r="W695" i="14" s="1"/>
  <c r="W696" i="14" s="1"/>
  <c r="W697" i="14" s="1"/>
  <c r="W698" i="14" s="1"/>
  <c r="W699" i="14" s="1"/>
  <c r="W700" i="14" s="1"/>
  <c r="W701" i="14" s="1"/>
  <c r="W702" i="14" s="1"/>
  <c r="W703" i="14" s="1"/>
  <c r="W704" i="14" s="1"/>
  <c r="W705" i="14" s="1"/>
  <c r="W706" i="14" s="1"/>
  <c r="W707" i="14" s="1"/>
  <c r="W708" i="14" s="1"/>
  <c r="W709" i="14" s="1"/>
  <c r="W710" i="14" s="1"/>
  <c r="W711" i="14" s="1"/>
  <c r="W712" i="14" s="1"/>
  <c r="W713" i="14" s="1"/>
  <c r="W714" i="14" s="1"/>
  <c r="W715" i="14" s="1"/>
  <c r="W716" i="14" s="1"/>
  <c r="W717" i="14" s="1"/>
  <c r="W718" i="14" s="1"/>
  <c r="W719" i="14" s="1"/>
  <c r="W720" i="14" s="1"/>
  <c r="W721" i="14" s="1"/>
  <c r="W722" i="14" s="1"/>
  <c r="W723" i="14" s="1"/>
  <c r="W724" i="14" s="1"/>
  <c r="W725" i="14" s="1"/>
  <c r="W726" i="14" s="1"/>
  <c r="W727" i="14" s="1"/>
  <c r="W728" i="14" s="1"/>
  <c r="W729" i="14" s="1"/>
  <c r="W730" i="14" s="1"/>
  <c r="W731" i="14" s="1"/>
  <c r="W732" i="14" s="1"/>
  <c r="W733" i="14" s="1"/>
  <c r="W734" i="14" s="1"/>
  <c r="W735" i="14" s="1"/>
  <c r="W736" i="14" s="1"/>
  <c r="W737" i="14" s="1"/>
  <c r="W738" i="14" s="1"/>
  <c r="W739" i="14" s="1"/>
  <c r="W740" i="14" s="1"/>
  <c r="W741" i="14" s="1"/>
  <c r="W742" i="14" s="1"/>
  <c r="W743" i="14" s="1"/>
  <c r="W744" i="14" s="1"/>
  <c r="W745" i="14" s="1"/>
  <c r="W746" i="14" s="1"/>
  <c r="W747" i="14" s="1"/>
  <c r="W748" i="14" s="1"/>
  <c r="W749" i="14" s="1"/>
  <c r="W750" i="14" s="1"/>
  <c r="W751" i="14" s="1"/>
  <c r="W752" i="14" s="1"/>
  <c r="W753" i="14" s="1"/>
  <c r="W754" i="14" s="1"/>
  <c r="W755" i="14" s="1"/>
  <c r="W756" i="14" s="1"/>
  <c r="W757" i="14" s="1"/>
  <c r="W758" i="14" s="1"/>
  <c r="W759" i="14" s="1"/>
  <c r="W760" i="14" s="1"/>
  <c r="W761" i="14" s="1"/>
  <c r="W762" i="14" s="1"/>
  <c r="W763" i="14" s="1"/>
  <c r="W764" i="14" s="1"/>
  <c r="W765" i="14" s="1"/>
  <c r="W766" i="14" s="1"/>
  <c r="W767" i="14" s="1"/>
  <c r="W768" i="14" s="1"/>
  <c r="W769" i="14" s="1"/>
  <c r="W770" i="14" s="1"/>
  <c r="W771" i="14" s="1"/>
  <c r="W772" i="14" s="1"/>
  <c r="W773" i="14" s="1"/>
  <c r="W774" i="14" s="1"/>
  <c r="W775" i="14" s="1"/>
  <c r="W776" i="14" s="1"/>
  <c r="W777" i="14" s="1"/>
  <c r="W778" i="14" s="1"/>
  <c r="W779" i="14" s="1"/>
  <c r="W780" i="14" s="1"/>
  <c r="W781" i="14" s="1"/>
  <c r="W782" i="14" s="1"/>
  <c r="W783" i="14" s="1"/>
  <c r="W784" i="14" s="1"/>
  <c r="W785" i="14" s="1"/>
  <c r="W786" i="14" s="1"/>
  <c r="W787" i="14" s="1"/>
  <c r="W788" i="14" s="1"/>
  <c r="W789" i="14" s="1"/>
  <c r="W790" i="14" s="1"/>
  <c r="W791" i="14" s="1"/>
  <c r="W792" i="14" s="1"/>
  <c r="W793" i="14" s="1"/>
  <c r="W794" i="14" s="1"/>
  <c r="W795" i="14" s="1"/>
  <c r="W796" i="14" s="1"/>
  <c r="W797" i="14" s="1"/>
  <c r="W798" i="14" s="1"/>
  <c r="W799" i="14" s="1"/>
  <c r="W800" i="14" s="1"/>
  <c r="W801" i="14" s="1"/>
  <c r="W802" i="14" s="1"/>
  <c r="W803" i="14" s="1"/>
  <c r="W804" i="14" s="1"/>
  <c r="W805" i="14" s="1"/>
  <c r="W806" i="14" s="1"/>
  <c r="W807" i="14" s="1"/>
  <c r="W808" i="14" s="1"/>
  <c r="W809" i="14" s="1"/>
  <c r="W810" i="14" s="1"/>
  <c r="W811" i="14" s="1"/>
  <c r="W812" i="14" s="1"/>
  <c r="W813" i="14" s="1"/>
  <c r="W814" i="14" s="1"/>
  <c r="W815" i="14" s="1"/>
  <c r="W816" i="14" s="1"/>
  <c r="W817" i="14" s="1"/>
  <c r="W818" i="14" s="1"/>
  <c r="W819" i="14" s="1"/>
  <c r="W820" i="14" s="1"/>
  <c r="W821" i="14" s="1"/>
  <c r="W822" i="14" s="1"/>
  <c r="W823" i="14" s="1"/>
  <c r="W824" i="14" s="1"/>
  <c r="W825" i="14" s="1"/>
  <c r="W826" i="14" s="1"/>
  <c r="W827" i="14" s="1"/>
  <c r="W828" i="14" s="1"/>
  <c r="W829" i="14" s="1"/>
  <c r="W830" i="14" s="1"/>
  <c r="W831" i="14" s="1"/>
  <c r="W832" i="14" s="1"/>
  <c r="W833" i="14" s="1"/>
  <c r="W834" i="14" s="1"/>
  <c r="W835" i="14" s="1"/>
  <c r="W836" i="14" s="1"/>
  <c r="W837" i="14" s="1"/>
  <c r="W838" i="14" s="1"/>
  <c r="W839" i="14" s="1"/>
  <c r="W840" i="14" s="1"/>
  <c r="W841" i="14" s="1"/>
  <c r="W842" i="14" s="1"/>
  <c r="W843" i="14" s="1"/>
  <c r="W844" i="14" s="1"/>
  <c r="W845" i="14" s="1"/>
  <c r="W846" i="14" s="1"/>
  <c r="W847" i="14" s="1"/>
  <c r="W848" i="14" s="1"/>
  <c r="W849" i="14" s="1"/>
  <c r="W850" i="14" s="1"/>
  <c r="W851" i="14" s="1"/>
  <c r="W852" i="14" s="1"/>
  <c r="W853" i="14" s="1"/>
  <c r="W854" i="14" s="1"/>
  <c r="W855" i="14" s="1"/>
  <c r="W856" i="14" s="1"/>
  <c r="W857" i="14" s="1"/>
  <c r="W858" i="14" s="1"/>
  <c r="W859" i="14" s="1"/>
  <c r="W860" i="14" s="1"/>
  <c r="W861" i="14" s="1"/>
  <c r="W862" i="14" s="1"/>
  <c r="W863" i="14" s="1"/>
  <c r="W864" i="14" s="1"/>
  <c r="W865" i="14" s="1"/>
  <c r="W866" i="14" s="1"/>
  <c r="W867" i="14" s="1"/>
  <c r="W868" i="14" s="1"/>
  <c r="W869" i="14" s="1"/>
  <c r="W870" i="14" s="1"/>
  <c r="W871" i="14" s="1"/>
  <c r="W872" i="14" s="1"/>
  <c r="W873" i="14" s="1"/>
  <c r="W874" i="14" s="1"/>
  <c r="W875" i="14" s="1"/>
  <c r="W876" i="14" s="1"/>
  <c r="W877" i="14" s="1"/>
  <c r="W878" i="14" s="1"/>
  <c r="W879" i="14" s="1"/>
  <c r="W880" i="14" s="1"/>
  <c r="W881" i="14" s="1"/>
  <c r="W882" i="14" s="1"/>
  <c r="W883" i="14" s="1"/>
  <c r="W884" i="14" s="1"/>
  <c r="W885" i="14" s="1"/>
  <c r="W886" i="14" s="1"/>
  <c r="W887" i="14" s="1"/>
  <c r="W888" i="14" s="1"/>
  <c r="W889" i="14" s="1"/>
  <c r="W890" i="14" s="1"/>
  <c r="W891" i="14" s="1"/>
  <c r="W892" i="14" s="1"/>
  <c r="W893" i="14" s="1"/>
  <c r="W894" i="14" s="1"/>
  <c r="W895" i="14" s="1"/>
  <c r="W896" i="14" s="1"/>
  <c r="W897" i="14" s="1"/>
  <c r="W898" i="14" s="1"/>
  <c r="W899" i="14" s="1"/>
  <c r="W900" i="14" s="1"/>
  <c r="W901" i="14" s="1"/>
  <c r="W902" i="14" s="1"/>
  <c r="W903" i="14" s="1"/>
  <c r="W904" i="14" s="1"/>
  <c r="W905" i="14" s="1"/>
  <c r="W906" i="14" s="1"/>
  <c r="W907" i="14" s="1"/>
  <c r="W908" i="14" s="1"/>
  <c r="W909" i="14" s="1"/>
  <c r="W910" i="14" s="1"/>
  <c r="W911" i="14" s="1"/>
  <c r="W912" i="14" s="1"/>
  <c r="W913" i="14" s="1"/>
  <c r="W914" i="14" s="1"/>
  <c r="W915" i="14" s="1"/>
  <c r="W916" i="14" s="1"/>
  <c r="W917" i="14" s="1"/>
  <c r="W918" i="14" s="1"/>
  <c r="W919" i="14" s="1"/>
  <c r="W920" i="14" s="1"/>
  <c r="W921" i="14" s="1"/>
  <c r="W922" i="14" s="1"/>
  <c r="W923" i="14" s="1"/>
  <c r="W924" i="14" s="1"/>
  <c r="W925" i="14" s="1"/>
  <c r="W926" i="14" s="1"/>
  <c r="W927" i="14" s="1"/>
  <c r="W928" i="14" s="1"/>
  <c r="W929" i="14" s="1"/>
  <c r="W930" i="14" s="1"/>
  <c r="W931" i="14" s="1"/>
  <c r="W932" i="14" s="1"/>
  <c r="W933" i="14" s="1"/>
  <c r="W934" i="14" s="1"/>
  <c r="W935" i="14" s="1"/>
  <c r="W936" i="14" s="1"/>
  <c r="W937" i="14" s="1"/>
  <c r="W938" i="14" s="1"/>
  <c r="W939" i="14" s="1"/>
  <c r="W940" i="14" s="1"/>
  <c r="W941" i="14" s="1"/>
  <c r="W942" i="14" s="1"/>
  <c r="W943" i="14" s="1"/>
  <c r="W944" i="14" s="1"/>
  <c r="W945" i="14" s="1"/>
  <c r="W946" i="14" s="1"/>
  <c r="W947" i="14" s="1"/>
  <c r="W948" i="14" s="1"/>
  <c r="W949" i="14" s="1"/>
  <c r="W950" i="14" s="1"/>
  <c r="W951" i="14" s="1"/>
  <c r="W952" i="14" s="1"/>
  <c r="W953" i="14" s="1"/>
  <c r="W954" i="14" s="1"/>
  <c r="W955" i="14" s="1"/>
  <c r="W956" i="14" s="1"/>
  <c r="W957" i="14" s="1"/>
  <c r="W958" i="14" s="1"/>
  <c r="W959" i="14" s="1"/>
  <c r="W960" i="14" s="1"/>
  <c r="W961" i="14" s="1"/>
  <c r="W962" i="14" s="1"/>
  <c r="W963" i="14" s="1"/>
  <c r="W964" i="14" s="1"/>
  <c r="W965" i="14" s="1"/>
  <c r="W966" i="14" s="1"/>
  <c r="W967" i="14" s="1"/>
  <c r="W968" i="14" s="1"/>
  <c r="W969" i="14" s="1"/>
  <c r="W970" i="14" s="1"/>
  <c r="W971" i="14" s="1"/>
  <c r="W972" i="14" s="1"/>
  <c r="W973" i="14" s="1"/>
  <c r="W974" i="14" s="1"/>
  <c r="W975" i="14" s="1"/>
  <c r="W976" i="14" s="1"/>
  <c r="W977" i="14" s="1"/>
  <c r="W978" i="14" s="1"/>
  <c r="W979" i="14" s="1"/>
  <c r="W980" i="14" s="1"/>
  <c r="W981" i="14" s="1"/>
  <c r="W982" i="14" s="1"/>
  <c r="W983" i="14" s="1"/>
  <c r="W984" i="14" s="1"/>
  <c r="W985" i="14" s="1"/>
  <c r="W986" i="14" s="1"/>
  <c r="W987" i="14" s="1"/>
  <c r="W988" i="14" s="1"/>
  <c r="W989" i="14" s="1"/>
  <c r="W990" i="14" s="1"/>
  <c r="W991" i="14" s="1"/>
  <c r="W992" i="14" s="1"/>
  <c r="W993" i="14" s="1"/>
  <c r="W994" i="14" s="1"/>
  <c r="W995" i="14" s="1"/>
  <c r="W996" i="14" s="1"/>
  <c r="W997" i="14" s="1"/>
  <c r="W998" i="14" s="1"/>
  <c r="W999" i="14" s="1"/>
  <c r="W1000" i="14" s="1"/>
  <c r="W1001" i="14" s="1"/>
  <c r="W1002" i="14" s="1"/>
  <c r="W1003" i="14" s="1"/>
  <c r="W1004" i="14" s="1"/>
  <c r="W1005" i="14" s="1"/>
  <c r="W1006" i="14" s="1"/>
  <c r="W1007" i="14" s="1"/>
  <c r="W1008" i="14" s="1"/>
  <c r="W1009" i="14" s="1"/>
  <c r="W1010" i="14" s="1"/>
  <c r="W1011" i="14" s="1"/>
  <c r="W1012" i="14" s="1"/>
  <c r="W1013" i="14" s="1"/>
  <c r="W1014" i="14" s="1"/>
  <c r="W1015" i="14" s="1"/>
  <c r="W1016" i="14" s="1"/>
  <c r="W1017" i="14" s="1"/>
  <c r="W1018" i="14" s="1"/>
  <c r="W1019" i="14" s="1"/>
  <c r="W1020" i="14" s="1"/>
  <c r="W1021" i="14" s="1"/>
  <c r="W1022" i="14" s="1"/>
  <c r="W1023" i="14" s="1"/>
  <c r="W1024" i="14" s="1"/>
  <c r="W1025" i="14" s="1"/>
  <c r="W1026" i="14" s="1"/>
  <c r="W1027" i="14" s="1"/>
  <c r="W1028" i="14" s="1"/>
  <c r="W1029" i="14" s="1"/>
  <c r="W1030" i="14" s="1"/>
  <c r="W1031" i="14" s="1"/>
  <c r="W1032" i="14" s="1"/>
  <c r="W1033" i="14" s="1"/>
  <c r="W1034" i="14" s="1"/>
  <c r="W1035" i="14" s="1"/>
  <c r="W1036" i="14" s="1"/>
  <c r="W1037" i="14" s="1"/>
  <c r="W1038" i="14" s="1"/>
  <c r="W1039" i="14" s="1"/>
  <c r="W1040" i="14" s="1"/>
  <c r="W1041" i="14" s="1"/>
  <c r="W1042" i="14" s="1"/>
  <c r="W1043" i="14" s="1"/>
  <c r="W1044" i="14" s="1"/>
  <c r="W1045" i="14" s="1"/>
  <c r="W1046" i="14" s="1"/>
  <c r="W1047" i="14" s="1"/>
  <c r="W1048" i="14" s="1"/>
  <c r="W1049" i="14" s="1"/>
  <c r="W1050" i="14" s="1"/>
  <c r="W1051" i="14" s="1"/>
  <c r="W1052" i="14" s="1"/>
  <c r="W1053" i="14" s="1"/>
  <c r="W1054" i="14" s="1"/>
  <c r="W1055" i="14" s="1"/>
  <c r="W1056" i="14" s="1"/>
  <c r="W1057" i="14" s="1"/>
  <c r="W1058" i="14" s="1"/>
  <c r="W1059" i="14" s="1"/>
  <c r="W1060" i="14" s="1"/>
  <c r="W1061" i="14" s="1"/>
  <c r="W1062" i="14" s="1"/>
  <c r="W1063" i="14" s="1"/>
  <c r="W1064" i="14" s="1"/>
  <c r="W1065" i="14" s="1"/>
  <c r="W1066" i="14" s="1"/>
  <c r="W1067" i="14" s="1"/>
  <c r="W1068" i="14" s="1"/>
  <c r="W1069" i="14" s="1"/>
  <c r="W1070" i="14" s="1"/>
  <c r="W1071" i="14" s="1"/>
  <c r="W1072" i="14" s="1"/>
  <c r="W1073" i="14" s="1"/>
  <c r="W1074" i="14" s="1"/>
  <c r="W1075" i="14" s="1"/>
  <c r="W1076" i="14" s="1"/>
  <c r="W1077" i="14" s="1"/>
  <c r="W1078" i="14" s="1"/>
  <c r="W1079" i="14" s="1"/>
  <c r="W1080" i="14" s="1"/>
  <c r="W1081" i="14" s="1"/>
  <c r="W1082" i="14" s="1"/>
  <c r="W1083" i="14" s="1"/>
  <c r="W1084" i="14" s="1"/>
  <c r="W1085" i="14" s="1"/>
  <c r="W1086" i="14" s="1"/>
  <c r="W1087" i="14" s="1"/>
  <c r="W1088" i="14" s="1"/>
  <c r="W1089" i="14" s="1"/>
  <c r="W1090" i="14" s="1"/>
  <c r="W1091" i="14" s="1"/>
  <c r="W1092" i="14" s="1"/>
  <c r="W1093" i="14" s="1"/>
  <c r="W1094" i="14" s="1"/>
  <c r="W1095" i="14" s="1"/>
  <c r="W1096" i="14" s="1"/>
  <c r="W1097" i="14" s="1"/>
  <c r="W1098" i="14" s="1"/>
  <c r="W1099" i="14" s="1"/>
  <c r="W1100" i="14" s="1"/>
  <c r="W1101" i="14" s="1"/>
  <c r="W1102" i="14" s="1"/>
  <c r="W1103" i="14" s="1"/>
  <c r="W1104" i="14" s="1"/>
  <c r="W1105" i="14" s="1"/>
  <c r="W1106" i="14" s="1"/>
  <c r="W1107" i="14" s="1"/>
  <c r="W1108" i="14" s="1"/>
  <c r="W1109" i="14" s="1"/>
  <c r="W1110" i="14" s="1"/>
  <c r="W1111" i="14" s="1"/>
  <c r="W1112" i="14" s="1"/>
  <c r="W1113" i="14" s="1"/>
  <c r="W1114" i="14" s="1"/>
  <c r="W1115" i="14" s="1"/>
  <c r="W1116" i="14" s="1"/>
  <c r="W1117" i="14" s="1"/>
  <c r="W1118" i="14" s="1"/>
  <c r="W1119" i="14" s="1"/>
  <c r="W1120" i="14" s="1"/>
  <c r="W1121" i="14" s="1"/>
  <c r="W1122" i="14" s="1"/>
  <c r="W1123" i="14" s="1"/>
  <c r="W1124" i="14" s="1"/>
  <c r="W1125" i="14" s="1"/>
  <c r="W1126" i="14" s="1"/>
  <c r="W1127" i="14" s="1"/>
  <c r="W1128" i="14" s="1"/>
  <c r="W1129" i="14" s="1"/>
  <c r="W1130" i="14" s="1"/>
  <c r="W1131" i="14" s="1"/>
  <c r="W1132" i="14" s="1"/>
  <c r="W1133" i="14" s="1"/>
  <c r="W1134" i="14" s="1"/>
  <c r="W1135" i="14" s="1"/>
  <c r="W1136" i="14" s="1"/>
  <c r="W1137" i="14" s="1"/>
  <c r="W1138" i="14" s="1"/>
  <c r="W1139" i="14" s="1"/>
  <c r="W1140" i="14" s="1"/>
  <c r="W1141" i="14" s="1"/>
  <c r="W1142" i="14" s="1"/>
  <c r="W1143" i="14" s="1"/>
  <c r="W1144" i="14" s="1"/>
  <c r="W1145" i="14" s="1"/>
  <c r="W1146" i="14" s="1"/>
  <c r="W1147" i="14" s="1"/>
  <c r="W1148" i="14" s="1"/>
  <c r="W1149" i="14" s="1"/>
  <c r="W1150" i="14" s="1"/>
  <c r="W1151" i="14" s="1"/>
  <c r="W1152" i="14" s="1"/>
  <c r="W1153" i="14" s="1"/>
  <c r="W1154" i="14" s="1"/>
  <c r="W1155" i="14" s="1"/>
  <c r="W1156" i="14" s="1"/>
  <c r="W1157" i="14" s="1"/>
  <c r="W1158" i="14" s="1"/>
  <c r="W1159" i="14" s="1"/>
  <c r="W1160" i="14" s="1"/>
  <c r="W1161" i="14" s="1"/>
  <c r="W1162" i="14" s="1"/>
  <c r="W1163" i="14" s="1"/>
  <c r="W1164" i="14" s="1"/>
  <c r="W1165" i="14" s="1"/>
  <c r="W1166" i="14" s="1"/>
  <c r="W1167" i="14" s="1"/>
  <c r="W1168" i="14" s="1"/>
  <c r="W1169" i="14" s="1"/>
  <c r="W1170" i="14" s="1"/>
  <c r="W1171" i="14" s="1"/>
  <c r="W1172" i="14" s="1"/>
  <c r="W1173" i="14" s="1"/>
  <c r="W1174" i="14" s="1"/>
  <c r="W1175" i="14" s="1"/>
  <c r="W1176" i="14" s="1"/>
  <c r="W1177" i="14" s="1"/>
  <c r="W1178" i="14" s="1"/>
  <c r="W1179" i="14" s="1"/>
  <c r="W1180" i="14" s="1"/>
  <c r="W1181" i="14" s="1"/>
  <c r="W1182" i="14" s="1"/>
  <c r="W1183" i="14" s="1"/>
  <c r="W1184" i="14" s="1"/>
  <c r="W1185" i="14" s="1"/>
  <c r="W1186" i="14" s="1"/>
  <c r="W1187" i="14" s="1"/>
  <c r="W1188" i="14" s="1"/>
  <c r="W1189" i="14" s="1"/>
  <c r="W1190" i="14" s="1"/>
  <c r="W1191" i="14" s="1"/>
  <c r="W1192" i="14" s="1"/>
  <c r="W1193" i="14" s="1"/>
  <c r="W1194" i="14" s="1"/>
  <c r="W1195" i="14" s="1"/>
  <c r="W1196" i="14" s="1"/>
  <c r="W1197" i="14" s="1"/>
  <c r="W1198" i="14" s="1"/>
  <c r="W1199" i="14" s="1"/>
  <c r="W1200" i="14" s="1"/>
  <c r="W1201" i="14" s="1"/>
  <c r="W1202" i="14" s="1"/>
  <c r="W1203" i="14" s="1"/>
  <c r="W1204" i="14" s="1"/>
  <c r="W1205" i="14" s="1"/>
  <c r="W1206" i="14" s="1"/>
  <c r="W1207" i="14" s="1"/>
  <c r="W1208" i="14" s="1"/>
  <c r="W1209" i="14" s="1"/>
  <c r="W1210" i="14" s="1"/>
  <c r="W1211" i="14" s="1"/>
  <c r="W1212" i="14" s="1"/>
  <c r="W1213" i="14" s="1"/>
  <c r="W1214" i="14" s="1"/>
  <c r="W1215" i="14" s="1"/>
  <c r="W1216" i="14" s="1"/>
  <c r="W1217" i="14" s="1"/>
  <c r="W1218" i="14" s="1"/>
  <c r="W1219" i="14" s="1"/>
  <c r="W1220" i="14" s="1"/>
  <c r="W1221" i="14" s="1"/>
  <c r="W1222" i="14" s="1"/>
  <c r="W1223" i="14" s="1"/>
  <c r="W1224" i="14" s="1"/>
  <c r="W1225" i="14" s="1"/>
  <c r="W1226" i="14" s="1"/>
  <c r="W1227" i="14" s="1"/>
  <c r="W1228" i="14" s="1"/>
  <c r="W1229" i="14" s="1"/>
  <c r="W1230" i="14" s="1"/>
  <c r="W1231" i="14" s="1"/>
  <c r="W1232" i="14" s="1"/>
  <c r="W1233" i="14" s="1"/>
  <c r="W1234" i="14" s="1"/>
  <c r="W1235" i="14" s="1"/>
  <c r="W1236" i="14" s="1"/>
  <c r="W1237" i="14" s="1"/>
  <c r="W1238" i="14" s="1"/>
  <c r="W1239" i="14" s="1"/>
  <c r="W1240" i="14" s="1"/>
  <c r="W1241" i="14" s="1"/>
  <c r="W1242" i="14" s="1"/>
  <c r="W1243" i="14" s="1"/>
  <c r="W1244" i="14" s="1"/>
  <c r="W1245" i="14" s="1"/>
  <c r="W1246" i="14" s="1"/>
  <c r="W1247" i="14" s="1"/>
  <c r="W1248" i="14" s="1"/>
  <c r="W1249" i="14" s="1"/>
  <c r="W1250" i="14" s="1"/>
  <c r="W1251" i="14" s="1"/>
  <c r="W1252" i="14" s="1"/>
  <c r="W1253" i="14" s="1"/>
  <c r="W1254" i="14" s="1"/>
  <c r="W1255" i="14" s="1"/>
  <c r="W1256" i="14" s="1"/>
  <c r="W1257" i="14" s="1"/>
  <c r="W1258" i="14" s="1"/>
  <c r="W1259" i="14" s="1"/>
  <c r="W1260" i="14" s="1"/>
  <c r="W1261" i="14" s="1"/>
  <c r="W1262" i="14" s="1"/>
  <c r="W1263" i="14" s="1"/>
  <c r="W1264" i="14" s="1"/>
  <c r="W1265" i="14" s="1"/>
  <c r="W1266" i="14" s="1"/>
  <c r="W1267" i="14" s="1"/>
  <c r="W1268" i="14" s="1"/>
  <c r="W1269" i="14" s="1"/>
  <c r="W1270" i="14" s="1"/>
  <c r="W1271" i="14" s="1"/>
  <c r="W1272" i="14" s="1"/>
  <c r="W1273" i="14" s="1"/>
  <c r="W1274" i="14" s="1"/>
  <c r="W1275" i="14" s="1"/>
  <c r="W1276" i="14" s="1"/>
  <c r="W1277" i="14" s="1"/>
  <c r="W1278" i="14" s="1"/>
  <c r="W1279" i="14" s="1"/>
  <c r="W1280" i="14" s="1"/>
  <c r="W1281" i="14" s="1"/>
  <c r="W1282" i="14" s="1"/>
  <c r="W1283" i="14" s="1"/>
  <c r="W1284" i="14" s="1"/>
  <c r="W1285" i="14" s="1"/>
  <c r="W1286" i="14" s="1"/>
  <c r="W1287" i="14" s="1"/>
  <c r="W1288" i="14" s="1"/>
  <c r="W1289" i="14" s="1"/>
  <c r="W1290" i="14" s="1"/>
  <c r="W1291" i="14" s="1"/>
  <c r="W1292" i="14" s="1"/>
  <c r="W1293" i="14" s="1"/>
  <c r="W1294" i="14" s="1"/>
  <c r="W1295" i="14" s="1"/>
  <c r="W1296" i="14" s="1"/>
  <c r="W1297" i="14" s="1"/>
  <c r="W1298" i="14" s="1"/>
  <c r="W1299" i="14" s="1"/>
  <c r="W1300" i="14" s="1"/>
  <c r="W1301" i="14" s="1"/>
  <c r="W1302" i="14" s="1"/>
  <c r="W1303" i="14" s="1"/>
  <c r="W1304" i="14" s="1"/>
  <c r="W1305" i="14" s="1"/>
  <c r="W1306" i="14" s="1"/>
  <c r="W1307" i="14" s="1"/>
  <c r="W1308" i="14" s="1"/>
  <c r="W1309" i="14" s="1"/>
  <c r="W1310" i="14" s="1"/>
  <c r="W1311" i="14" s="1"/>
  <c r="W1312" i="14" s="1"/>
  <c r="W1313" i="14" s="1"/>
  <c r="W1314" i="14" s="1"/>
  <c r="W1315" i="14" s="1"/>
  <c r="W1316" i="14" s="1"/>
  <c r="W1317" i="14" s="1"/>
  <c r="W1318" i="14" s="1"/>
  <c r="W1319" i="14" s="1"/>
  <c r="W1320" i="14" s="1"/>
  <c r="W1321" i="14" s="1"/>
  <c r="W1322" i="14" s="1"/>
  <c r="W1323" i="14" s="1"/>
  <c r="W1324" i="14" s="1"/>
  <c r="W1325" i="14" s="1"/>
  <c r="W1326" i="14" s="1"/>
  <c r="W1327" i="14" s="1"/>
  <c r="W1328" i="14" s="1"/>
  <c r="W1329" i="14" s="1"/>
  <c r="W1330" i="14" s="1"/>
  <c r="W1331" i="14" s="1"/>
  <c r="W1332" i="14" s="1"/>
  <c r="W1333" i="14" s="1"/>
  <c r="W1334" i="14" s="1"/>
  <c r="W1335" i="14" s="1"/>
  <c r="W1336" i="14" s="1"/>
  <c r="W1337" i="14" s="1"/>
  <c r="W1338" i="14" s="1"/>
  <c r="W1339" i="14" s="1"/>
  <c r="W1340" i="14" s="1"/>
  <c r="W1341" i="14" s="1"/>
  <c r="W1342" i="14" s="1"/>
  <c r="W1343" i="14" s="1"/>
  <c r="W1344" i="14" s="1"/>
  <c r="W1345" i="14" s="1"/>
  <c r="W1346" i="14" s="1"/>
  <c r="W1347" i="14" s="1"/>
  <c r="W1348" i="14" s="1"/>
  <c r="W1349" i="14" s="1"/>
  <c r="W1350" i="14" s="1"/>
  <c r="W1351" i="14" s="1"/>
  <c r="W1352" i="14" s="1"/>
  <c r="W1353" i="14" s="1"/>
  <c r="W1354" i="14" s="1"/>
  <c r="W1355" i="14" s="1"/>
  <c r="W1356" i="14" s="1"/>
  <c r="W1357" i="14" s="1"/>
  <c r="W1358" i="14" s="1"/>
  <c r="W1359" i="14" s="1"/>
  <c r="W1360" i="14" s="1"/>
  <c r="W1361" i="14" s="1"/>
  <c r="W1362" i="14" s="1"/>
  <c r="W1363" i="14" s="1"/>
  <c r="W1364" i="14" s="1"/>
  <c r="W1365" i="14" s="1"/>
  <c r="W1366" i="14" s="1"/>
  <c r="W1367" i="14" s="1"/>
  <c r="W1368" i="14" s="1"/>
  <c r="W1369" i="14" s="1"/>
  <c r="W1370" i="14" s="1"/>
  <c r="W1371" i="14" s="1"/>
  <c r="W1372" i="14" s="1"/>
  <c r="W1373" i="14" s="1"/>
  <c r="W1374" i="14" s="1"/>
  <c r="W1375" i="14" s="1"/>
  <c r="W1376" i="14" s="1"/>
  <c r="W1377" i="14" s="1"/>
  <c r="W1378" i="14" s="1"/>
  <c r="W1379" i="14" s="1"/>
  <c r="W1380" i="14" s="1"/>
  <c r="W1381" i="14" s="1"/>
  <c r="W1382" i="14" s="1"/>
  <c r="W1383" i="14" s="1"/>
  <c r="W1384" i="14" s="1"/>
  <c r="W1385" i="14" s="1"/>
  <c r="W1386" i="14" s="1"/>
  <c r="W1387" i="14" s="1"/>
  <c r="W1388" i="14" s="1"/>
  <c r="W1389" i="14" s="1"/>
  <c r="W1390" i="14" s="1"/>
  <c r="W1391" i="14" s="1"/>
  <c r="W1392" i="14" s="1"/>
  <c r="W1393" i="14" s="1"/>
  <c r="W1394" i="14" s="1"/>
  <c r="W1395" i="14" s="1"/>
  <c r="W1396" i="14" s="1"/>
  <c r="W1397" i="14" s="1"/>
  <c r="W1398" i="14" s="1"/>
  <c r="W1399" i="14" s="1"/>
  <c r="W1400" i="14" s="1"/>
  <c r="W1401" i="14" s="1"/>
  <c r="W1402" i="14" s="1"/>
  <c r="W1403" i="14" s="1"/>
  <c r="W1404" i="14" s="1"/>
  <c r="W1405" i="14" s="1"/>
  <c r="W1406" i="14" s="1"/>
  <c r="W1407" i="14" s="1"/>
  <c r="W1408" i="14" s="1"/>
  <c r="W1409" i="14" s="1"/>
  <c r="W1410" i="14" s="1"/>
  <c r="W1411" i="14" s="1"/>
  <c r="W1412" i="14" s="1"/>
  <c r="W1413" i="14" s="1"/>
  <c r="W1414" i="14" s="1"/>
  <c r="W1415" i="14" s="1"/>
  <c r="W1416" i="14" s="1"/>
  <c r="W1417" i="14" s="1"/>
  <c r="W1418" i="14" s="1"/>
  <c r="W1419" i="14" s="1"/>
  <c r="W1420" i="14" s="1"/>
  <c r="W1421" i="14" s="1"/>
  <c r="W1422" i="14" s="1"/>
  <c r="W1423" i="14" s="1"/>
  <c r="W1424" i="14" s="1"/>
  <c r="W1425" i="14" s="1"/>
  <c r="W1426" i="14" s="1"/>
  <c r="W1427" i="14" s="1"/>
  <c r="W1428" i="14" s="1"/>
  <c r="W1429" i="14" s="1"/>
  <c r="W1430" i="14" s="1"/>
  <c r="W1431" i="14" s="1"/>
  <c r="W1432" i="14" s="1"/>
  <c r="W1433" i="14" s="1"/>
  <c r="W1434" i="14" s="1"/>
  <c r="W1435" i="14" s="1"/>
  <c r="W1436" i="14" s="1"/>
  <c r="W1437" i="14" s="1"/>
  <c r="W1438" i="14" s="1"/>
  <c r="W1439" i="14" s="1"/>
  <c r="W1440" i="14" s="1"/>
  <c r="W1441" i="14" s="1"/>
  <c r="W1442" i="14" s="1"/>
  <c r="W1443" i="14" s="1"/>
  <c r="W1444" i="14" s="1"/>
  <c r="W1445" i="14" s="1"/>
  <c r="W1446" i="14" s="1"/>
  <c r="W1447" i="14" s="1"/>
  <c r="W1448" i="14" s="1"/>
  <c r="W1449" i="14" s="1"/>
  <c r="W1450" i="14" s="1"/>
  <c r="W1451" i="14" s="1"/>
  <c r="W1452" i="14" s="1"/>
  <c r="W1453" i="14" s="1"/>
  <c r="W1454" i="14" s="1"/>
  <c r="W1455" i="14" s="1"/>
  <c r="W1456" i="14" s="1"/>
  <c r="W1457" i="14" s="1"/>
  <c r="W1458" i="14" s="1"/>
  <c r="W1459" i="14" s="1"/>
  <c r="W1460" i="14" s="1"/>
  <c r="W1461" i="14" s="1"/>
  <c r="W1462" i="14" s="1"/>
  <c r="W1463" i="14" s="1"/>
  <c r="W1464" i="14" s="1"/>
  <c r="W1465" i="14" s="1"/>
  <c r="W1466" i="14" s="1"/>
  <c r="W1467" i="14" s="1"/>
  <c r="W1468" i="14" s="1"/>
  <c r="W1469" i="14" s="1"/>
  <c r="W1470" i="14" s="1"/>
  <c r="W1471" i="14" s="1"/>
  <c r="W1472" i="14" s="1"/>
  <c r="W1473" i="14" s="1"/>
  <c r="W1474" i="14" s="1"/>
  <c r="W1475" i="14" s="1"/>
  <c r="W1476" i="14" s="1"/>
  <c r="W1477" i="14" s="1"/>
  <c r="W1478" i="14" s="1"/>
  <c r="W1479" i="14" s="1"/>
  <c r="W1480" i="14" s="1"/>
  <c r="W1481" i="14" s="1"/>
  <c r="W1482" i="14" s="1"/>
  <c r="W1483" i="14" s="1"/>
  <c r="W1484" i="14" s="1"/>
  <c r="W1485" i="14" s="1"/>
  <c r="W1486" i="14" s="1"/>
  <c r="W1487" i="14" s="1"/>
  <c r="W1488" i="14" s="1"/>
  <c r="W1489" i="14" s="1"/>
  <c r="W1490" i="14" s="1"/>
  <c r="W1491" i="14" s="1"/>
  <c r="W1492" i="14" s="1"/>
  <c r="W1493" i="14" s="1"/>
  <c r="W1494" i="14" s="1"/>
  <c r="W1495" i="14" s="1"/>
  <c r="W1496" i="14" s="1"/>
  <c r="W1497" i="14" s="1"/>
  <c r="W1498" i="14" s="1"/>
  <c r="W1499" i="14" s="1"/>
  <c r="W1500" i="14" s="1"/>
  <c r="W1501" i="14" s="1"/>
  <c r="W1502" i="14" s="1"/>
  <c r="W1503" i="14" s="1"/>
  <c r="W1504" i="14" s="1"/>
  <c r="W1505" i="14" s="1"/>
  <c r="W1506" i="14" s="1"/>
  <c r="W1507" i="14" s="1"/>
  <c r="W1508" i="14" s="1"/>
  <c r="W1509" i="14" s="1"/>
  <c r="W1510" i="14" s="1"/>
  <c r="W1511" i="14" s="1"/>
  <c r="W1512" i="14" s="1"/>
  <c r="W1513" i="14" s="1"/>
  <c r="W1514" i="14" s="1"/>
  <c r="W1515" i="14" s="1"/>
  <c r="W1516" i="14" s="1"/>
  <c r="W1517" i="14" s="1"/>
  <c r="W1518" i="14" s="1"/>
  <c r="W1519" i="14" s="1"/>
  <c r="W1520" i="14" s="1"/>
  <c r="W1521" i="14" s="1"/>
  <c r="W1522" i="14" s="1"/>
  <c r="W1523" i="14" s="1"/>
  <c r="W1524" i="14" s="1"/>
  <c r="W1525" i="14" s="1"/>
  <c r="W1526" i="14" s="1"/>
  <c r="W1527" i="14" s="1"/>
  <c r="W1528" i="14" s="1"/>
  <c r="W1529" i="14" s="1"/>
  <c r="W1530" i="14" s="1"/>
  <c r="W1531" i="14" s="1"/>
  <c r="W1532" i="14" s="1"/>
  <c r="W1533" i="14" s="1"/>
  <c r="W1534" i="14" s="1"/>
  <c r="W1535" i="14" s="1"/>
  <c r="W1536" i="14" s="1"/>
  <c r="W1537" i="14" s="1"/>
  <c r="W1538" i="14" s="1"/>
  <c r="W1539" i="14" s="1"/>
  <c r="W1540" i="14" s="1"/>
  <c r="W1541" i="14" s="1"/>
  <c r="W1542" i="14" s="1"/>
  <c r="W1543" i="14" s="1"/>
  <c r="W1544" i="14" s="1"/>
  <c r="W1545" i="14" s="1"/>
  <c r="W1546" i="14" s="1"/>
  <c r="W1547" i="14" s="1"/>
  <c r="W1548" i="14" s="1"/>
  <c r="W1549" i="14" s="1"/>
  <c r="W1550" i="14" s="1"/>
  <c r="W1551" i="14" s="1"/>
  <c r="W1552" i="14" s="1"/>
  <c r="W1553" i="14" s="1"/>
  <c r="W1554" i="14" s="1"/>
  <c r="W1555" i="14" s="1"/>
  <c r="W1556" i="14" s="1"/>
  <c r="W1557" i="14" s="1"/>
  <c r="W1558" i="14" s="1"/>
  <c r="W1559" i="14" s="1"/>
  <c r="W1560" i="14" s="1"/>
  <c r="W1561" i="14" s="1"/>
  <c r="W1562" i="14" s="1"/>
  <c r="W1563" i="14" s="1"/>
  <c r="W1564" i="14" s="1"/>
  <c r="W1565" i="14" s="1"/>
  <c r="W1566" i="14" s="1"/>
  <c r="W1567" i="14" s="1"/>
  <c r="W1568" i="14" s="1"/>
  <c r="W1569" i="14" s="1"/>
  <c r="W1570" i="14" s="1"/>
  <c r="W1571" i="14" s="1"/>
  <c r="W1572" i="14" s="1"/>
  <c r="W1573" i="14" s="1"/>
  <c r="W1574" i="14" s="1"/>
  <c r="W1575" i="14" s="1"/>
  <c r="W1576" i="14" s="1"/>
  <c r="W1577" i="14" s="1"/>
  <c r="W1578" i="14" s="1"/>
  <c r="W1579" i="14" s="1"/>
  <c r="W1580" i="14" s="1"/>
  <c r="W1581" i="14" s="1"/>
  <c r="W1582" i="14" s="1"/>
  <c r="W1583" i="14" s="1"/>
  <c r="W1584" i="14" s="1"/>
  <c r="W1585" i="14" s="1"/>
  <c r="W1586" i="14" s="1"/>
  <c r="W1587" i="14" s="1"/>
  <c r="W1588" i="14" s="1"/>
  <c r="W1589" i="14" s="1"/>
  <c r="W1590" i="14" s="1"/>
  <c r="W1591" i="14" s="1"/>
  <c r="W1592" i="14" s="1"/>
  <c r="W1593" i="14" s="1"/>
  <c r="W1594" i="14" s="1"/>
  <c r="W1595" i="14" s="1"/>
  <c r="W1596" i="14" s="1"/>
  <c r="W1597" i="14" s="1"/>
  <c r="W1598" i="14" s="1"/>
  <c r="W1599" i="14" s="1"/>
  <c r="W1600" i="14" s="1"/>
  <c r="W1601" i="14" s="1"/>
  <c r="W1602" i="14" s="1"/>
  <c r="W1603" i="14" s="1"/>
  <c r="W1604" i="14" s="1"/>
  <c r="W1605" i="14" s="1"/>
  <c r="W1606" i="14" s="1"/>
  <c r="W1607" i="14" s="1"/>
  <c r="W1608" i="14" s="1"/>
  <c r="W1609" i="14" s="1"/>
  <c r="W1610" i="14" s="1"/>
  <c r="W1611" i="14" s="1"/>
  <c r="W1612" i="14" s="1"/>
  <c r="W1613" i="14" s="1"/>
  <c r="W1614" i="14" s="1"/>
  <c r="W1615" i="14" s="1"/>
  <c r="W1616" i="14" s="1"/>
  <c r="W1617" i="14" s="1"/>
  <c r="W1618" i="14" s="1"/>
  <c r="W1619" i="14" s="1"/>
  <c r="W1620" i="14" s="1"/>
  <c r="W1621" i="14" s="1"/>
  <c r="W1622" i="14" s="1"/>
  <c r="W1623" i="14" s="1"/>
  <c r="W1624" i="14" s="1"/>
  <c r="W1625" i="14" s="1"/>
  <c r="W1626" i="14" s="1"/>
  <c r="W1627" i="14" s="1"/>
  <c r="W1628" i="14" s="1"/>
  <c r="W1629" i="14" s="1"/>
  <c r="W1630" i="14" s="1"/>
  <c r="W1631" i="14" s="1"/>
  <c r="W1632" i="14" s="1"/>
  <c r="W1633" i="14" s="1"/>
  <c r="W1634" i="14" s="1"/>
  <c r="W1635" i="14" s="1"/>
  <c r="W1636" i="14" s="1"/>
  <c r="W1637" i="14" s="1"/>
  <c r="W1638" i="14" s="1"/>
  <c r="W1639" i="14" s="1"/>
  <c r="W1640" i="14" s="1"/>
  <c r="W1641" i="14" s="1"/>
  <c r="W1642" i="14" s="1"/>
  <c r="W1643" i="14" s="1"/>
  <c r="W1644" i="14" s="1"/>
  <c r="W1645" i="14" s="1"/>
  <c r="W1646" i="14" s="1"/>
  <c r="W1647" i="14" s="1"/>
  <c r="W1648" i="14" s="1"/>
  <c r="W1649" i="14" s="1"/>
  <c r="W1650" i="14" s="1"/>
  <c r="W1651" i="14" s="1"/>
  <c r="W1652" i="14" s="1"/>
  <c r="W1653" i="14" s="1"/>
  <c r="W1654" i="14" s="1"/>
  <c r="W1655" i="14" s="1"/>
  <c r="W1656" i="14" s="1"/>
  <c r="W1657" i="14" s="1"/>
  <c r="W1658" i="14" s="1"/>
  <c r="W1659" i="14" s="1"/>
  <c r="W1660" i="14" s="1"/>
  <c r="W1661" i="14" s="1"/>
  <c r="W1662" i="14" s="1"/>
  <c r="W1663" i="14" s="1"/>
  <c r="W1664" i="14" s="1"/>
  <c r="W1665" i="14" s="1"/>
  <c r="W1666" i="14" s="1"/>
  <c r="W1667" i="14" s="1"/>
  <c r="W1668" i="14" s="1"/>
  <c r="W1669" i="14" s="1"/>
  <c r="W1670" i="14" s="1"/>
  <c r="W1671" i="14" s="1"/>
  <c r="W1672" i="14" s="1"/>
  <c r="W1673" i="14" s="1"/>
  <c r="W1674" i="14" s="1"/>
  <c r="W1675" i="14" s="1"/>
  <c r="W1676" i="14" s="1"/>
  <c r="W1677" i="14" s="1"/>
  <c r="W1678" i="14" s="1"/>
  <c r="W1679" i="14" s="1"/>
  <c r="W1680" i="14" s="1"/>
  <c r="W1681" i="14" s="1"/>
  <c r="W1682" i="14" s="1"/>
  <c r="W1683" i="14" s="1"/>
  <c r="W1684" i="14" s="1"/>
  <c r="W1685" i="14" s="1"/>
  <c r="W1686" i="14" s="1"/>
  <c r="W1687" i="14" s="1"/>
  <c r="W1688" i="14" s="1"/>
  <c r="W1689" i="14" s="1"/>
  <c r="W1690" i="14" s="1"/>
  <c r="W1691" i="14" s="1"/>
  <c r="W1692" i="14" s="1"/>
  <c r="W1693" i="14" s="1"/>
  <c r="W1694" i="14" s="1"/>
  <c r="W1695" i="14" s="1"/>
  <c r="W1696" i="14" s="1"/>
  <c r="W1697" i="14" s="1"/>
  <c r="W1698" i="14" s="1"/>
  <c r="W1699" i="14" s="1"/>
  <c r="W1700" i="14" s="1"/>
  <c r="W1701" i="14" s="1"/>
  <c r="W1702" i="14" s="1"/>
  <c r="W1703" i="14" s="1"/>
  <c r="W1704" i="14" s="1"/>
  <c r="W1705" i="14" s="1"/>
  <c r="W1706" i="14" s="1"/>
  <c r="W1707" i="14" s="1"/>
  <c r="W1708" i="14" s="1"/>
  <c r="W1709" i="14" s="1"/>
  <c r="W1710" i="14" s="1"/>
  <c r="W1711" i="14" s="1"/>
  <c r="W1712" i="14" s="1"/>
  <c r="W1713" i="14" s="1"/>
  <c r="W1714" i="14" s="1"/>
  <c r="W1715" i="14" s="1"/>
  <c r="W1716" i="14" s="1"/>
  <c r="W1717" i="14" s="1"/>
  <c r="W1718" i="14" s="1"/>
  <c r="W1719" i="14" s="1"/>
  <c r="W1720" i="14" s="1"/>
  <c r="W1721" i="14" s="1"/>
  <c r="W1722" i="14" s="1"/>
  <c r="W1723" i="14" s="1"/>
  <c r="W1724" i="14" s="1"/>
  <c r="W1725" i="14" s="1"/>
  <c r="W1726" i="14" s="1"/>
  <c r="W1727" i="14" s="1"/>
  <c r="W1728" i="14" s="1"/>
  <c r="W1729" i="14" s="1"/>
  <c r="W1730" i="14" s="1"/>
  <c r="W1731" i="14" s="1"/>
  <c r="W1732" i="14" s="1"/>
  <c r="W1733" i="14" s="1"/>
  <c r="W1734" i="14" s="1"/>
  <c r="W1735" i="14" s="1"/>
  <c r="W1736" i="14" s="1"/>
  <c r="W1737" i="14" s="1"/>
  <c r="W1738" i="14" s="1"/>
  <c r="W1739" i="14" s="1"/>
  <c r="W1740" i="14" s="1"/>
  <c r="W1741" i="14" s="1"/>
  <c r="W1742" i="14" s="1"/>
  <c r="W1743" i="14" s="1"/>
  <c r="W1744" i="14" s="1"/>
  <c r="W1745" i="14" s="1"/>
  <c r="W1746" i="14" s="1"/>
  <c r="W1747" i="14" s="1"/>
  <c r="W1748" i="14" s="1"/>
  <c r="W1749" i="14" s="1"/>
  <c r="W1750" i="14" s="1"/>
  <c r="W1751" i="14" s="1"/>
  <c r="W1752" i="14" s="1"/>
  <c r="W1753" i="14" s="1"/>
  <c r="W1754" i="14" s="1"/>
  <c r="W1755" i="14" s="1"/>
  <c r="W1756" i="14" s="1"/>
  <c r="W1757" i="14" s="1"/>
  <c r="W1758" i="14" s="1"/>
  <c r="W1759" i="14" s="1"/>
  <c r="W1760" i="14" s="1"/>
  <c r="W1761" i="14" s="1"/>
  <c r="W1762" i="14" s="1"/>
  <c r="W1763" i="14" s="1"/>
  <c r="W1764" i="14" s="1"/>
  <c r="W1765" i="14" s="1"/>
  <c r="W1766" i="14" s="1"/>
  <c r="W1767" i="14" s="1"/>
  <c r="W1768" i="14" s="1"/>
  <c r="W1769" i="14" s="1"/>
  <c r="W1770" i="14" s="1"/>
  <c r="W1771" i="14" s="1"/>
  <c r="W1772" i="14" s="1"/>
  <c r="W1773" i="14" s="1"/>
  <c r="W1774" i="14" s="1"/>
  <c r="W1775" i="14" s="1"/>
  <c r="W1776" i="14" s="1"/>
  <c r="W1777" i="14" s="1"/>
  <c r="W1778" i="14" s="1"/>
  <c r="W1779" i="14" s="1"/>
  <c r="W1780" i="14" s="1"/>
  <c r="W1781" i="14" s="1"/>
  <c r="W1782" i="14" s="1"/>
  <c r="W1783" i="14" s="1"/>
  <c r="W1784" i="14" s="1"/>
  <c r="W1785" i="14" s="1"/>
  <c r="W1786" i="14" s="1"/>
  <c r="W1787" i="14" s="1"/>
  <c r="W1788" i="14" s="1"/>
  <c r="W1789" i="14" s="1"/>
  <c r="W1790" i="14" s="1"/>
  <c r="W1791" i="14" s="1"/>
  <c r="W1792" i="14" s="1"/>
  <c r="W1793" i="14" s="1"/>
  <c r="W1794" i="14" s="1"/>
  <c r="W1795" i="14" s="1"/>
  <c r="W1796" i="14" s="1"/>
  <c r="W1797" i="14" s="1"/>
  <c r="W1798" i="14" s="1"/>
  <c r="W1799" i="14" s="1"/>
  <c r="W1800" i="14" s="1"/>
  <c r="W1801" i="14" s="1"/>
  <c r="W1802" i="14" s="1"/>
  <c r="W1803" i="14" s="1"/>
  <c r="W1804" i="14" s="1"/>
  <c r="W1805" i="14" s="1"/>
  <c r="W1806" i="14" s="1"/>
  <c r="W1807" i="14" s="1"/>
  <c r="W1808" i="14" s="1"/>
  <c r="W1809" i="14" s="1"/>
  <c r="W1810" i="14" s="1"/>
  <c r="W1811" i="14" s="1"/>
  <c r="W1812" i="14" s="1"/>
  <c r="W1813" i="14" s="1"/>
  <c r="W1814" i="14" s="1"/>
  <c r="W1815" i="14" s="1"/>
  <c r="W1816" i="14" s="1"/>
  <c r="W1817" i="14" s="1"/>
  <c r="W1818" i="14" s="1"/>
  <c r="W1819" i="14" s="1"/>
  <c r="W1820" i="14" s="1"/>
  <c r="W1821" i="14" s="1"/>
  <c r="W1822" i="14" s="1"/>
  <c r="W1823" i="14" s="1"/>
  <c r="W1824" i="14" s="1"/>
  <c r="W1825" i="14" s="1"/>
  <c r="W1826" i="14" s="1"/>
  <c r="W1827" i="14" s="1"/>
  <c r="W1828" i="14" s="1"/>
  <c r="W1829" i="14" s="1"/>
  <c r="W1830" i="14" s="1"/>
  <c r="W1831" i="14" s="1"/>
  <c r="W1832" i="14" s="1"/>
  <c r="W1833" i="14" s="1"/>
  <c r="W1834" i="14" s="1"/>
  <c r="W1835" i="14" s="1"/>
  <c r="W1836" i="14" s="1"/>
  <c r="W1837" i="14" s="1"/>
  <c r="W1838" i="14" s="1"/>
  <c r="W1839" i="14" s="1"/>
  <c r="W1840" i="14" s="1"/>
  <c r="W1841" i="14" s="1"/>
  <c r="W1842" i="14" s="1"/>
  <c r="W1843" i="14" s="1"/>
  <c r="W1844" i="14" s="1"/>
  <c r="W1845" i="14" s="1"/>
  <c r="W1846" i="14" s="1"/>
  <c r="W1847" i="14" s="1"/>
  <c r="W1848" i="14" s="1"/>
  <c r="W1849" i="14" s="1"/>
  <c r="W1850" i="14" s="1"/>
  <c r="W1851" i="14" s="1"/>
  <c r="W1852" i="14" s="1"/>
  <c r="W1853" i="14" s="1"/>
  <c r="W1854" i="14" s="1"/>
  <c r="W1855" i="14" s="1"/>
  <c r="W1856" i="14" s="1"/>
  <c r="W1857" i="14" s="1"/>
  <c r="W1858" i="14" s="1"/>
  <c r="W1859" i="14" s="1"/>
  <c r="W1860" i="14" s="1"/>
  <c r="W1861" i="14" s="1"/>
  <c r="W1862" i="14" s="1"/>
  <c r="W1863" i="14" s="1"/>
  <c r="W1864" i="14" s="1"/>
  <c r="W1865" i="14" s="1"/>
  <c r="W1866" i="14" s="1"/>
  <c r="W1867" i="14" s="1"/>
  <c r="W1868" i="14" s="1"/>
  <c r="W1869" i="14" s="1"/>
  <c r="W1870" i="14" s="1"/>
  <c r="W1871" i="14" s="1"/>
  <c r="W1872" i="14" s="1"/>
  <c r="W1873" i="14" s="1"/>
  <c r="W1874" i="14" s="1"/>
  <c r="W1875" i="14" s="1"/>
  <c r="W1876" i="14" s="1"/>
  <c r="W1877" i="14" s="1"/>
  <c r="W1878" i="14" s="1"/>
  <c r="W1879" i="14" s="1"/>
  <c r="W1880" i="14" s="1"/>
  <c r="W1881" i="14" s="1"/>
  <c r="W1882" i="14" s="1"/>
  <c r="W1883" i="14" s="1"/>
  <c r="W1884" i="14" s="1"/>
  <c r="W1885" i="14" s="1"/>
  <c r="W1886" i="14" s="1"/>
  <c r="W1887" i="14" s="1"/>
  <c r="W1888" i="14" s="1"/>
  <c r="W1889" i="14" s="1"/>
  <c r="W1890" i="14" s="1"/>
  <c r="W1891" i="14" s="1"/>
  <c r="W1892" i="14" s="1"/>
  <c r="W1893" i="14" s="1"/>
  <c r="W1894" i="14" s="1"/>
  <c r="W1895" i="14" s="1"/>
  <c r="W1896" i="14" s="1"/>
  <c r="W1897" i="14" s="1"/>
  <c r="W1898" i="14" s="1"/>
  <c r="W1899" i="14" s="1"/>
  <c r="W1900" i="14" s="1"/>
  <c r="W1901" i="14" s="1"/>
  <c r="W1902" i="14" s="1"/>
  <c r="W1903" i="14" s="1"/>
  <c r="W1904" i="14" s="1"/>
  <c r="W1905" i="14" s="1"/>
  <c r="W1906" i="14" s="1"/>
  <c r="W1907" i="14" s="1"/>
  <c r="W1908" i="14" s="1"/>
  <c r="W1909" i="14" s="1"/>
  <c r="W1910" i="14" s="1"/>
  <c r="W1911" i="14" s="1"/>
  <c r="W1912" i="14" s="1"/>
  <c r="W1913" i="14" s="1"/>
  <c r="W1914" i="14" s="1"/>
  <c r="W1915" i="14" s="1"/>
  <c r="W1916" i="14" s="1"/>
  <c r="W1917" i="14" s="1"/>
  <c r="W1918" i="14" s="1"/>
  <c r="W1919" i="14" s="1"/>
  <c r="W1920" i="14" s="1"/>
  <c r="W1921" i="14" s="1"/>
  <c r="W1922" i="14" s="1"/>
  <c r="W1923" i="14" s="1"/>
  <c r="W1924" i="14" s="1"/>
  <c r="W1925" i="14" s="1"/>
  <c r="W1926" i="14" s="1"/>
  <c r="W1927" i="14" s="1"/>
  <c r="W1928" i="14" s="1"/>
  <c r="W1929" i="14" s="1"/>
  <c r="W1930" i="14" s="1"/>
  <c r="W1931" i="14" s="1"/>
  <c r="W1932" i="14" s="1"/>
  <c r="W1933" i="14" s="1"/>
  <c r="W1934" i="14" s="1"/>
  <c r="W1935" i="14" s="1"/>
  <c r="W1936" i="14" s="1"/>
  <c r="W1937" i="14" s="1"/>
  <c r="W1938" i="14" s="1"/>
  <c r="W1939" i="14" s="1"/>
  <c r="W1940" i="14" s="1"/>
  <c r="W1941" i="14" s="1"/>
  <c r="W1942" i="14" s="1"/>
  <c r="W1943" i="14" s="1"/>
  <c r="W1944" i="14" s="1"/>
  <c r="W1945" i="14" s="1"/>
  <c r="W1946" i="14" s="1"/>
  <c r="W1947" i="14" s="1"/>
  <c r="W1948" i="14" s="1"/>
  <c r="W1949" i="14" s="1"/>
  <c r="W1950" i="14" s="1"/>
  <c r="W1951" i="14" s="1"/>
  <c r="W1952" i="14" s="1"/>
  <c r="W1953" i="14" s="1"/>
  <c r="W1954" i="14" s="1"/>
  <c r="W1955" i="14" s="1"/>
  <c r="W1956" i="14" s="1"/>
  <c r="W1957" i="14" s="1"/>
  <c r="W1958" i="14" s="1"/>
  <c r="W1959" i="14" s="1"/>
  <c r="W1960" i="14" s="1"/>
  <c r="W1961" i="14" s="1"/>
  <c r="W1962" i="14" s="1"/>
  <c r="W1963" i="14" s="1"/>
  <c r="W1964" i="14" s="1"/>
  <c r="W1965" i="14" s="1"/>
  <c r="W1966" i="14" s="1"/>
  <c r="W1967" i="14" s="1"/>
  <c r="W1968" i="14" s="1"/>
  <c r="W1969" i="14" s="1"/>
  <c r="W1970" i="14" s="1"/>
  <c r="W1971" i="14" s="1"/>
  <c r="W1972" i="14" s="1"/>
  <c r="W1973" i="14" s="1"/>
  <c r="W1974" i="14" s="1"/>
  <c r="W1975" i="14" s="1"/>
  <c r="W1976" i="14" s="1"/>
  <c r="W1977" i="14" s="1"/>
  <c r="W1978" i="14" s="1"/>
  <c r="W1979" i="14" s="1"/>
  <c r="W1980" i="14" s="1"/>
  <c r="W1981" i="14" s="1"/>
  <c r="W1982" i="14" s="1"/>
  <c r="W1983" i="14" s="1"/>
  <c r="W1984" i="14" s="1"/>
  <c r="W1985" i="14" s="1"/>
  <c r="W1986" i="14" s="1"/>
  <c r="W1987" i="14" s="1"/>
  <c r="W1988" i="14" s="1"/>
  <c r="W1989" i="14" s="1"/>
  <c r="W1990" i="14" s="1"/>
  <c r="W1991" i="14" s="1"/>
  <c r="W1992" i="14" s="1"/>
  <c r="W1993" i="14" s="1"/>
  <c r="W1994" i="14" s="1"/>
  <c r="W1995" i="14" s="1"/>
  <c r="W1996" i="14" s="1"/>
  <c r="W1997" i="14" s="1"/>
  <c r="W1998" i="14" s="1"/>
  <c r="W1999" i="14" s="1"/>
  <c r="W2000" i="14" s="1"/>
  <c r="W2001" i="14" s="1"/>
  <c r="W2002" i="14" s="1"/>
  <c r="W2003" i="14" s="1"/>
  <c r="W2004" i="14" s="1"/>
  <c r="W2005" i="14" s="1"/>
  <c r="W2006" i="14" s="1"/>
  <c r="W2007" i="14" s="1"/>
  <c r="W2008" i="14" s="1"/>
  <c r="R8" i="14"/>
  <c r="R9" i="14" s="1"/>
  <c r="R10" i="14" s="1"/>
  <c r="R11" i="14" s="1"/>
  <c r="R12" i="14" s="1"/>
  <c r="R13" i="14" s="1"/>
  <c r="R14" i="14" s="1"/>
  <c r="R15" i="14" s="1"/>
  <c r="R16" i="14" s="1"/>
  <c r="R17" i="14" s="1"/>
  <c r="R18" i="14" s="1"/>
  <c r="R19" i="14" s="1"/>
  <c r="R20" i="14" s="1"/>
  <c r="R21" i="14" s="1"/>
  <c r="R22" i="14" s="1"/>
  <c r="R23" i="14" s="1"/>
  <c r="R24" i="14" s="1"/>
  <c r="R25" i="14" s="1"/>
  <c r="R26" i="14" s="1"/>
  <c r="R27" i="14" s="1"/>
  <c r="R28" i="14" s="1"/>
  <c r="R29" i="14" s="1"/>
  <c r="R30" i="14" s="1"/>
  <c r="R31" i="14" s="1"/>
  <c r="R32" i="14" s="1"/>
  <c r="R33" i="14" s="1"/>
  <c r="R34" i="14" s="1"/>
  <c r="R35" i="14" s="1"/>
  <c r="R36" i="14" s="1"/>
  <c r="R37" i="14" s="1"/>
  <c r="R38" i="14" s="1"/>
  <c r="R39" i="14" s="1"/>
  <c r="R40" i="14" s="1"/>
  <c r="R41" i="14" s="1"/>
  <c r="R42" i="14" s="1"/>
  <c r="R43" i="14" s="1"/>
  <c r="R44" i="14" s="1"/>
  <c r="R45" i="14" s="1"/>
  <c r="R46" i="14" s="1"/>
  <c r="R47" i="14" s="1"/>
  <c r="R48" i="14" s="1"/>
  <c r="R49" i="14" s="1"/>
  <c r="R50" i="14" s="1"/>
  <c r="R51" i="14" s="1"/>
  <c r="R52" i="14" s="1"/>
  <c r="R53" i="14" s="1"/>
  <c r="R54" i="14" s="1"/>
  <c r="R55" i="14" s="1"/>
  <c r="R56" i="14" s="1"/>
  <c r="R57" i="14" s="1"/>
  <c r="R58" i="14" s="1"/>
  <c r="R59" i="14" s="1"/>
  <c r="R60" i="14" s="1"/>
  <c r="R61" i="14" s="1"/>
  <c r="R62" i="14" s="1"/>
  <c r="R63" i="14" s="1"/>
  <c r="R64" i="14" s="1"/>
  <c r="R65" i="14" s="1"/>
  <c r="R66" i="14" s="1"/>
  <c r="R67" i="14" s="1"/>
  <c r="R68" i="14" s="1"/>
  <c r="R69" i="14" s="1"/>
  <c r="R70" i="14" s="1"/>
  <c r="R71" i="14" s="1"/>
  <c r="R72" i="14" s="1"/>
  <c r="R73" i="14" s="1"/>
  <c r="R74" i="14" s="1"/>
  <c r="R75" i="14" s="1"/>
  <c r="R76" i="14" s="1"/>
  <c r="R77" i="14" s="1"/>
  <c r="R78" i="14" s="1"/>
  <c r="R79" i="14" s="1"/>
  <c r="R80" i="14" s="1"/>
  <c r="R81" i="14" s="1"/>
  <c r="R82" i="14" s="1"/>
  <c r="R83" i="14" s="1"/>
  <c r="R84" i="14" s="1"/>
  <c r="R85" i="14" s="1"/>
  <c r="R86" i="14" s="1"/>
  <c r="R87" i="14" s="1"/>
  <c r="R88" i="14" s="1"/>
  <c r="R89" i="14" s="1"/>
  <c r="R90" i="14" s="1"/>
  <c r="R91" i="14" s="1"/>
  <c r="R92" i="14" s="1"/>
  <c r="R93" i="14" s="1"/>
  <c r="R94" i="14" s="1"/>
  <c r="R95" i="14" s="1"/>
  <c r="R96" i="14" s="1"/>
  <c r="R97" i="14" s="1"/>
  <c r="R98" i="14" s="1"/>
  <c r="R99" i="14" s="1"/>
  <c r="R100" i="14" s="1"/>
  <c r="R101" i="14" s="1"/>
  <c r="R102" i="14" s="1"/>
  <c r="R103" i="14" s="1"/>
  <c r="R104" i="14" s="1"/>
  <c r="R105" i="14" s="1"/>
  <c r="R106" i="14" s="1"/>
  <c r="R107" i="14" s="1"/>
  <c r="R108" i="14" s="1"/>
  <c r="R109" i="14" s="1"/>
  <c r="R110" i="14" s="1"/>
  <c r="R111" i="14" s="1"/>
  <c r="R112" i="14" s="1"/>
  <c r="R113" i="14" s="1"/>
  <c r="R114" i="14" s="1"/>
  <c r="R115" i="14" s="1"/>
  <c r="R116" i="14" s="1"/>
  <c r="R117" i="14" s="1"/>
  <c r="R118" i="14" s="1"/>
  <c r="R119" i="14" s="1"/>
  <c r="R120" i="14" s="1"/>
  <c r="R121" i="14" s="1"/>
  <c r="R122" i="14" s="1"/>
  <c r="R123" i="14" s="1"/>
  <c r="R124" i="14" s="1"/>
  <c r="R125" i="14" s="1"/>
  <c r="R126" i="14" s="1"/>
  <c r="R127" i="14" s="1"/>
  <c r="R128" i="14" s="1"/>
  <c r="R129" i="14" s="1"/>
  <c r="R130" i="14" s="1"/>
  <c r="R131" i="14" s="1"/>
  <c r="R132" i="14" s="1"/>
  <c r="R133" i="14" s="1"/>
  <c r="R134" i="14" s="1"/>
  <c r="R135" i="14" s="1"/>
  <c r="R136" i="14" s="1"/>
  <c r="R137" i="14" s="1"/>
  <c r="R138" i="14" s="1"/>
  <c r="R139" i="14" s="1"/>
  <c r="R140" i="14" s="1"/>
  <c r="R141" i="14" s="1"/>
  <c r="R142" i="14" s="1"/>
  <c r="R143" i="14" s="1"/>
  <c r="R144" i="14" s="1"/>
  <c r="R145" i="14" s="1"/>
  <c r="R146" i="14" s="1"/>
  <c r="R147" i="14" s="1"/>
  <c r="R148" i="14" s="1"/>
  <c r="R149" i="14" s="1"/>
  <c r="R150" i="14" s="1"/>
  <c r="R151" i="14" s="1"/>
  <c r="R152" i="14" s="1"/>
  <c r="R153" i="14" s="1"/>
  <c r="R154" i="14" s="1"/>
  <c r="R155" i="14" s="1"/>
  <c r="R156" i="14" s="1"/>
  <c r="R157" i="14" s="1"/>
  <c r="R158" i="14" s="1"/>
  <c r="R159" i="14" s="1"/>
  <c r="R160" i="14" s="1"/>
  <c r="R161" i="14" s="1"/>
  <c r="R162" i="14" s="1"/>
  <c r="R163" i="14" s="1"/>
  <c r="R164" i="14" s="1"/>
  <c r="R165" i="14" s="1"/>
  <c r="R166" i="14" s="1"/>
  <c r="R167" i="14" s="1"/>
  <c r="R168" i="14" s="1"/>
  <c r="R169" i="14" s="1"/>
  <c r="R170" i="14" s="1"/>
  <c r="R171" i="14" s="1"/>
  <c r="R172" i="14" s="1"/>
  <c r="R173" i="14" s="1"/>
  <c r="R174" i="14" s="1"/>
  <c r="R175" i="14" s="1"/>
  <c r="R176" i="14" s="1"/>
  <c r="R177" i="14" s="1"/>
  <c r="R178" i="14" s="1"/>
  <c r="R179" i="14" s="1"/>
  <c r="R180" i="14" s="1"/>
  <c r="R181" i="14" s="1"/>
  <c r="R182" i="14" s="1"/>
  <c r="R183" i="14" s="1"/>
  <c r="R184" i="14" s="1"/>
  <c r="R185" i="14" s="1"/>
  <c r="R186" i="14" s="1"/>
  <c r="R187" i="14" s="1"/>
  <c r="R188" i="14" s="1"/>
  <c r="R189" i="14" s="1"/>
  <c r="R190" i="14" s="1"/>
  <c r="R191" i="14" s="1"/>
  <c r="R192" i="14" s="1"/>
  <c r="R193" i="14" s="1"/>
  <c r="R194" i="14" s="1"/>
  <c r="R195" i="14" s="1"/>
  <c r="R196" i="14" s="1"/>
  <c r="R197" i="14" s="1"/>
  <c r="R198" i="14" s="1"/>
  <c r="R199" i="14" s="1"/>
  <c r="R200" i="14" s="1"/>
  <c r="R201" i="14" s="1"/>
  <c r="R202" i="14" s="1"/>
  <c r="R203" i="14" s="1"/>
  <c r="R204" i="14" s="1"/>
  <c r="R205" i="14" s="1"/>
  <c r="R206" i="14" s="1"/>
  <c r="R207" i="14" s="1"/>
  <c r="R208" i="14" s="1"/>
  <c r="R209" i="14" s="1"/>
  <c r="R210" i="14" s="1"/>
  <c r="R211" i="14" s="1"/>
  <c r="R212" i="14" s="1"/>
  <c r="R213" i="14" s="1"/>
  <c r="R214" i="14" s="1"/>
  <c r="R215" i="14" s="1"/>
  <c r="R216" i="14" s="1"/>
  <c r="R217" i="14" s="1"/>
  <c r="R218" i="14" s="1"/>
  <c r="R219" i="14" s="1"/>
  <c r="R220" i="14" s="1"/>
  <c r="R221" i="14" s="1"/>
  <c r="R222" i="14" s="1"/>
  <c r="R223" i="14" s="1"/>
  <c r="R224" i="14" s="1"/>
  <c r="R225" i="14" s="1"/>
  <c r="R226" i="14" s="1"/>
  <c r="R227" i="14" s="1"/>
  <c r="R228" i="14" s="1"/>
  <c r="R229" i="14" s="1"/>
  <c r="R230" i="14" s="1"/>
  <c r="R231" i="14" s="1"/>
  <c r="R232" i="14" s="1"/>
  <c r="R233" i="14" s="1"/>
  <c r="R234" i="14" s="1"/>
  <c r="R235" i="14" s="1"/>
  <c r="R236" i="14" s="1"/>
  <c r="R237" i="14" s="1"/>
  <c r="R238" i="14" s="1"/>
  <c r="R239" i="14" s="1"/>
  <c r="R240" i="14" s="1"/>
  <c r="R241" i="14" s="1"/>
  <c r="R242" i="14" s="1"/>
  <c r="R243" i="14" s="1"/>
  <c r="R244" i="14" s="1"/>
  <c r="R245" i="14" s="1"/>
  <c r="R246" i="14" s="1"/>
  <c r="R247" i="14" s="1"/>
  <c r="R248" i="14" s="1"/>
  <c r="R249" i="14" s="1"/>
  <c r="R250" i="14" s="1"/>
  <c r="R251" i="14" s="1"/>
  <c r="R252" i="14" s="1"/>
  <c r="R253" i="14" s="1"/>
  <c r="R254" i="14" s="1"/>
  <c r="R255" i="14" s="1"/>
  <c r="R256" i="14" s="1"/>
  <c r="R257" i="14" s="1"/>
  <c r="R258" i="14" s="1"/>
  <c r="R259" i="14" s="1"/>
  <c r="R260" i="14" s="1"/>
  <c r="R261" i="14" s="1"/>
  <c r="R262" i="14" s="1"/>
  <c r="R263" i="14" s="1"/>
  <c r="R264" i="14" s="1"/>
  <c r="R265" i="14" s="1"/>
  <c r="R266" i="14" s="1"/>
  <c r="R267" i="14" s="1"/>
  <c r="R268" i="14" s="1"/>
  <c r="R269" i="14" s="1"/>
  <c r="R270" i="14" s="1"/>
  <c r="R271" i="14" s="1"/>
  <c r="R272" i="14" s="1"/>
  <c r="R273" i="14" s="1"/>
  <c r="R274" i="14" s="1"/>
  <c r="R275" i="14" s="1"/>
  <c r="R276" i="14" s="1"/>
  <c r="R277" i="14" s="1"/>
  <c r="R278" i="14" s="1"/>
  <c r="R279" i="14" s="1"/>
  <c r="R280" i="14" s="1"/>
  <c r="R281" i="14" s="1"/>
  <c r="R282" i="14" s="1"/>
  <c r="R283" i="14" s="1"/>
  <c r="R284" i="14" s="1"/>
  <c r="R285" i="14" s="1"/>
  <c r="R286" i="14" s="1"/>
  <c r="R287" i="14" s="1"/>
  <c r="R288" i="14" s="1"/>
  <c r="R289" i="14" s="1"/>
  <c r="R290" i="14" s="1"/>
  <c r="R291" i="14" s="1"/>
  <c r="R292" i="14" s="1"/>
  <c r="R293" i="14" s="1"/>
  <c r="R294" i="14" s="1"/>
  <c r="R295" i="14" s="1"/>
  <c r="R296" i="14" s="1"/>
  <c r="R297" i="14" s="1"/>
  <c r="R298" i="14" s="1"/>
  <c r="R299" i="14" s="1"/>
  <c r="R300" i="14" s="1"/>
  <c r="R301" i="14" s="1"/>
  <c r="R302" i="14" s="1"/>
  <c r="R303" i="14" s="1"/>
  <c r="R304" i="14" s="1"/>
  <c r="R305" i="14" s="1"/>
  <c r="R306" i="14" s="1"/>
  <c r="R307" i="14" s="1"/>
  <c r="R308" i="14" s="1"/>
  <c r="R309" i="14" s="1"/>
  <c r="R310" i="14" s="1"/>
  <c r="R311" i="14" s="1"/>
  <c r="R312" i="14" s="1"/>
  <c r="R313" i="14" s="1"/>
  <c r="R314" i="14" s="1"/>
  <c r="R315" i="14" s="1"/>
  <c r="R316" i="14" s="1"/>
  <c r="R317" i="14" s="1"/>
  <c r="R318" i="14" s="1"/>
  <c r="R319" i="14" s="1"/>
  <c r="R320" i="14" s="1"/>
  <c r="R321" i="14" s="1"/>
  <c r="R322" i="14" s="1"/>
  <c r="R323" i="14" s="1"/>
  <c r="R324" i="14" s="1"/>
  <c r="R325" i="14" s="1"/>
  <c r="R326" i="14" s="1"/>
  <c r="R327" i="14" s="1"/>
  <c r="R328" i="14" s="1"/>
  <c r="R329" i="14" s="1"/>
  <c r="R330" i="14" s="1"/>
  <c r="R331" i="14" s="1"/>
  <c r="R332" i="14" s="1"/>
  <c r="R333" i="14" s="1"/>
  <c r="R334" i="14" s="1"/>
  <c r="R335" i="14" s="1"/>
  <c r="R336" i="14" s="1"/>
  <c r="R337" i="14" s="1"/>
  <c r="R338" i="14" s="1"/>
  <c r="R339" i="14" s="1"/>
  <c r="R340" i="14" s="1"/>
  <c r="R341" i="14" s="1"/>
  <c r="R342" i="14" s="1"/>
  <c r="R343" i="14" s="1"/>
  <c r="R344" i="14" s="1"/>
  <c r="R345" i="14" s="1"/>
  <c r="R346" i="14" s="1"/>
  <c r="R347" i="14" s="1"/>
  <c r="R348" i="14" s="1"/>
  <c r="R349" i="14" s="1"/>
  <c r="R350" i="14" s="1"/>
  <c r="R351" i="14" s="1"/>
  <c r="R352" i="14" s="1"/>
  <c r="R353" i="14" s="1"/>
  <c r="R354" i="14" s="1"/>
  <c r="R355" i="14" s="1"/>
  <c r="R356" i="14" s="1"/>
  <c r="R357" i="14" s="1"/>
  <c r="R358" i="14" s="1"/>
  <c r="R359" i="14" s="1"/>
  <c r="R360" i="14" s="1"/>
  <c r="R361" i="14" s="1"/>
  <c r="R362" i="14" s="1"/>
  <c r="R363" i="14" s="1"/>
  <c r="R364" i="14" s="1"/>
  <c r="R365" i="14" s="1"/>
  <c r="R366" i="14" s="1"/>
  <c r="R367" i="14" s="1"/>
  <c r="R368" i="14" s="1"/>
  <c r="R369" i="14" s="1"/>
  <c r="R370" i="14" s="1"/>
  <c r="R371" i="14" s="1"/>
  <c r="R372" i="14" s="1"/>
  <c r="R373" i="14" s="1"/>
  <c r="R374" i="14" s="1"/>
  <c r="R375" i="14" s="1"/>
  <c r="R376" i="14" s="1"/>
  <c r="R377" i="14" s="1"/>
  <c r="R378" i="14" s="1"/>
  <c r="R379" i="14" s="1"/>
  <c r="R380" i="14" s="1"/>
  <c r="R381" i="14" s="1"/>
  <c r="R382" i="14" s="1"/>
  <c r="R383" i="14" s="1"/>
  <c r="R384" i="14" s="1"/>
  <c r="R385" i="14" s="1"/>
  <c r="R386" i="14" s="1"/>
  <c r="R387" i="14" s="1"/>
  <c r="R388" i="14" s="1"/>
  <c r="R389" i="14" s="1"/>
  <c r="R390" i="14" s="1"/>
  <c r="R391" i="14" s="1"/>
  <c r="R392" i="14" s="1"/>
  <c r="R393" i="14" s="1"/>
  <c r="R394" i="14" s="1"/>
  <c r="R395" i="14" s="1"/>
  <c r="R396" i="14" s="1"/>
  <c r="R397" i="14" s="1"/>
  <c r="R398" i="14" s="1"/>
  <c r="R399" i="14" s="1"/>
  <c r="R400" i="14" s="1"/>
  <c r="R401" i="14" s="1"/>
  <c r="R402" i="14" s="1"/>
  <c r="R403" i="14" s="1"/>
  <c r="R404" i="14" s="1"/>
  <c r="R405" i="14" s="1"/>
  <c r="R406" i="14" s="1"/>
  <c r="R407" i="14" s="1"/>
  <c r="R408" i="14" s="1"/>
  <c r="R409" i="14" s="1"/>
  <c r="R410" i="14" s="1"/>
  <c r="R411" i="14" s="1"/>
  <c r="R412" i="14" s="1"/>
  <c r="R413" i="14" s="1"/>
  <c r="R414" i="14" s="1"/>
  <c r="R415" i="14" s="1"/>
  <c r="R416" i="14" s="1"/>
  <c r="R417" i="14" s="1"/>
  <c r="R418" i="14" s="1"/>
  <c r="R419" i="14" s="1"/>
  <c r="R420" i="14" s="1"/>
  <c r="R421" i="14" s="1"/>
  <c r="R422" i="14" s="1"/>
  <c r="R423" i="14" s="1"/>
  <c r="R424" i="14" s="1"/>
  <c r="R425" i="14" s="1"/>
  <c r="R426" i="14" s="1"/>
  <c r="R427" i="14" s="1"/>
  <c r="R428" i="14" s="1"/>
  <c r="R429" i="14" s="1"/>
  <c r="R430" i="14" s="1"/>
  <c r="R431" i="14" s="1"/>
  <c r="R432" i="14" s="1"/>
  <c r="R433" i="14" s="1"/>
  <c r="R434" i="14" s="1"/>
  <c r="R435" i="14" s="1"/>
  <c r="R436" i="14" s="1"/>
  <c r="R437" i="14" s="1"/>
  <c r="R438" i="14" s="1"/>
  <c r="R439" i="14" s="1"/>
  <c r="R440" i="14" s="1"/>
  <c r="R441" i="14" s="1"/>
  <c r="R442" i="14" s="1"/>
  <c r="R443" i="14" s="1"/>
  <c r="R444" i="14" s="1"/>
  <c r="R445" i="14" s="1"/>
  <c r="R446" i="14" s="1"/>
  <c r="R447" i="14" s="1"/>
  <c r="R448" i="14" s="1"/>
  <c r="R449" i="14" s="1"/>
  <c r="R450" i="14" s="1"/>
  <c r="R451" i="14" s="1"/>
  <c r="R452" i="14" s="1"/>
  <c r="R453" i="14" s="1"/>
  <c r="R454" i="14" s="1"/>
  <c r="R455" i="14" s="1"/>
  <c r="R456" i="14" s="1"/>
  <c r="R457" i="14" s="1"/>
  <c r="R458" i="14" s="1"/>
  <c r="R459" i="14" s="1"/>
  <c r="R460" i="14" s="1"/>
  <c r="R461" i="14" s="1"/>
  <c r="R462" i="14" s="1"/>
  <c r="R463" i="14" s="1"/>
  <c r="R464" i="14" s="1"/>
  <c r="R465" i="14" s="1"/>
  <c r="R466" i="14" s="1"/>
  <c r="R467" i="14" s="1"/>
  <c r="R468" i="14" s="1"/>
  <c r="R469" i="14" s="1"/>
  <c r="R470" i="14" s="1"/>
  <c r="R471" i="14" s="1"/>
  <c r="R472" i="14" s="1"/>
  <c r="R473" i="14" s="1"/>
  <c r="R474" i="14" s="1"/>
  <c r="R475" i="14" s="1"/>
  <c r="R476" i="14" s="1"/>
  <c r="R477" i="14" s="1"/>
  <c r="R478" i="14" s="1"/>
  <c r="R479" i="14" s="1"/>
  <c r="R480" i="14" s="1"/>
  <c r="R481" i="14" s="1"/>
  <c r="R482" i="14" s="1"/>
  <c r="R483" i="14" s="1"/>
  <c r="R484" i="14" s="1"/>
  <c r="R485" i="14" s="1"/>
  <c r="R486" i="14" s="1"/>
  <c r="R487" i="14" s="1"/>
  <c r="R488" i="14" s="1"/>
  <c r="R489" i="14" s="1"/>
  <c r="R490" i="14" s="1"/>
  <c r="R491" i="14" s="1"/>
  <c r="R492" i="14" s="1"/>
  <c r="R493" i="14" s="1"/>
  <c r="R494" i="14" s="1"/>
  <c r="R495" i="14" s="1"/>
  <c r="R496" i="14" s="1"/>
  <c r="R497" i="14" s="1"/>
  <c r="R498" i="14" s="1"/>
  <c r="R499" i="14" s="1"/>
  <c r="R500" i="14" s="1"/>
  <c r="R501" i="14" s="1"/>
  <c r="R502" i="14" s="1"/>
  <c r="R503" i="14" s="1"/>
  <c r="R504" i="14" s="1"/>
  <c r="R505" i="14" s="1"/>
  <c r="R506" i="14" s="1"/>
  <c r="R507" i="14" s="1"/>
  <c r="R508" i="14" s="1"/>
  <c r="R509" i="14" s="1"/>
  <c r="R510" i="14" s="1"/>
  <c r="R511" i="14" s="1"/>
  <c r="R512" i="14" s="1"/>
  <c r="R513" i="14" s="1"/>
  <c r="R514" i="14" s="1"/>
  <c r="R515" i="14" s="1"/>
  <c r="R516" i="14" s="1"/>
  <c r="R517" i="14" s="1"/>
  <c r="R518" i="14" s="1"/>
  <c r="R519" i="14" s="1"/>
  <c r="R520" i="14" s="1"/>
  <c r="R521" i="14" s="1"/>
  <c r="R522" i="14" s="1"/>
  <c r="R523" i="14" s="1"/>
  <c r="R524" i="14" s="1"/>
  <c r="R525" i="14" s="1"/>
  <c r="R526" i="14" s="1"/>
  <c r="R527" i="14" s="1"/>
  <c r="R528" i="14" s="1"/>
  <c r="R529" i="14" s="1"/>
  <c r="R530" i="14" s="1"/>
  <c r="R531" i="14" s="1"/>
  <c r="R532" i="14" s="1"/>
  <c r="R533" i="14" s="1"/>
  <c r="R534" i="14" s="1"/>
  <c r="R535" i="14" s="1"/>
  <c r="R536" i="14" s="1"/>
  <c r="R537" i="14" s="1"/>
  <c r="R538" i="14" s="1"/>
  <c r="R539" i="14" s="1"/>
  <c r="R540" i="14" s="1"/>
  <c r="R541" i="14" s="1"/>
  <c r="R542" i="14" s="1"/>
  <c r="R543" i="14" s="1"/>
  <c r="R544" i="14" s="1"/>
  <c r="R545" i="14" s="1"/>
  <c r="R546" i="14" s="1"/>
  <c r="R547" i="14" s="1"/>
  <c r="R548" i="14" s="1"/>
  <c r="R549" i="14" s="1"/>
  <c r="R550" i="14" s="1"/>
  <c r="R551" i="14" s="1"/>
  <c r="R552" i="14" s="1"/>
  <c r="R553" i="14" s="1"/>
  <c r="R554" i="14" s="1"/>
  <c r="R555" i="14" s="1"/>
  <c r="R556" i="14" s="1"/>
  <c r="R557" i="14" s="1"/>
  <c r="R558" i="14" s="1"/>
  <c r="R559" i="14" s="1"/>
  <c r="R560" i="14" s="1"/>
  <c r="R561" i="14" s="1"/>
  <c r="R562" i="14" s="1"/>
  <c r="R563" i="14" s="1"/>
  <c r="R564" i="14" s="1"/>
  <c r="R565" i="14" s="1"/>
  <c r="R566" i="14" s="1"/>
  <c r="R567" i="14" s="1"/>
  <c r="R568" i="14" s="1"/>
  <c r="R569" i="14" s="1"/>
  <c r="R570" i="14" s="1"/>
  <c r="R571" i="14" s="1"/>
  <c r="R572" i="14" s="1"/>
  <c r="R573" i="14" s="1"/>
  <c r="R574" i="14" s="1"/>
  <c r="R575" i="14" s="1"/>
  <c r="R576" i="14" s="1"/>
  <c r="R577" i="14" s="1"/>
  <c r="R578" i="14" s="1"/>
  <c r="R579" i="14" s="1"/>
  <c r="R580" i="14" s="1"/>
  <c r="R581" i="14" s="1"/>
  <c r="R582" i="14" s="1"/>
  <c r="R583" i="14" s="1"/>
  <c r="R584" i="14" s="1"/>
  <c r="R585" i="14" s="1"/>
  <c r="R586" i="14" s="1"/>
  <c r="R587" i="14" s="1"/>
  <c r="R588" i="14" s="1"/>
  <c r="R589" i="14" s="1"/>
  <c r="R590" i="14" s="1"/>
  <c r="R591" i="14" s="1"/>
  <c r="R592" i="14" s="1"/>
  <c r="R593" i="14" s="1"/>
  <c r="R594" i="14" s="1"/>
  <c r="R595" i="14" s="1"/>
  <c r="R596" i="14" s="1"/>
  <c r="R597" i="14" s="1"/>
  <c r="R598" i="14" s="1"/>
  <c r="R599" i="14" s="1"/>
  <c r="R600" i="14" s="1"/>
  <c r="R601" i="14" s="1"/>
  <c r="R602" i="14" s="1"/>
  <c r="R603" i="14" s="1"/>
  <c r="R604" i="14" s="1"/>
  <c r="R605" i="14" s="1"/>
  <c r="R606" i="14" s="1"/>
  <c r="R607" i="14" s="1"/>
  <c r="R608" i="14" s="1"/>
  <c r="R609" i="14" s="1"/>
  <c r="R610" i="14" s="1"/>
  <c r="R611" i="14" s="1"/>
  <c r="R612" i="14" s="1"/>
  <c r="R613" i="14" s="1"/>
  <c r="R614" i="14" s="1"/>
  <c r="R615" i="14" s="1"/>
  <c r="R616" i="14" s="1"/>
  <c r="R617" i="14" s="1"/>
  <c r="R618" i="14" s="1"/>
  <c r="R619" i="14" s="1"/>
  <c r="R620" i="14" s="1"/>
  <c r="R621" i="14" s="1"/>
  <c r="R622" i="14" s="1"/>
  <c r="R623" i="14" s="1"/>
  <c r="R624" i="14" s="1"/>
  <c r="R625" i="14" s="1"/>
  <c r="R626" i="14" s="1"/>
  <c r="R627" i="14" s="1"/>
  <c r="R628" i="14" s="1"/>
  <c r="R629" i="14" s="1"/>
  <c r="R630" i="14" s="1"/>
  <c r="R631" i="14" s="1"/>
  <c r="R632" i="14" s="1"/>
  <c r="R633" i="14" s="1"/>
  <c r="R634" i="14" s="1"/>
  <c r="R635" i="14" s="1"/>
  <c r="R636" i="14" s="1"/>
  <c r="R637" i="14" s="1"/>
  <c r="R638" i="14" s="1"/>
  <c r="R639" i="14" s="1"/>
  <c r="R640" i="14" s="1"/>
  <c r="R641" i="14" s="1"/>
  <c r="R642" i="14" s="1"/>
  <c r="R643" i="14" s="1"/>
  <c r="R644" i="14" s="1"/>
  <c r="R645" i="14" s="1"/>
  <c r="R646" i="14" s="1"/>
  <c r="R647" i="14" s="1"/>
  <c r="R648" i="14" s="1"/>
  <c r="R649" i="14" s="1"/>
  <c r="R650" i="14" s="1"/>
  <c r="R651" i="14" s="1"/>
  <c r="R652" i="14" s="1"/>
  <c r="R653" i="14" s="1"/>
  <c r="R654" i="14" s="1"/>
  <c r="R655" i="14" s="1"/>
  <c r="R656" i="14" s="1"/>
  <c r="R657" i="14" s="1"/>
  <c r="R658" i="14" s="1"/>
  <c r="R659" i="14" s="1"/>
  <c r="R660" i="14" s="1"/>
  <c r="R661" i="14" s="1"/>
  <c r="R662" i="14" s="1"/>
  <c r="R663" i="14" s="1"/>
  <c r="R664" i="14" s="1"/>
  <c r="R665" i="14" s="1"/>
  <c r="R666" i="14" s="1"/>
  <c r="R667" i="14" s="1"/>
  <c r="R668" i="14" s="1"/>
  <c r="R669" i="14" s="1"/>
  <c r="R670" i="14" s="1"/>
  <c r="R671" i="14" s="1"/>
  <c r="R672" i="14" s="1"/>
  <c r="R673" i="14" s="1"/>
  <c r="R674" i="14" s="1"/>
  <c r="R675" i="14" s="1"/>
  <c r="R676" i="14" s="1"/>
  <c r="R677" i="14" s="1"/>
  <c r="R678" i="14" s="1"/>
  <c r="R679" i="14" s="1"/>
  <c r="R680" i="14" s="1"/>
  <c r="R681" i="14" s="1"/>
  <c r="R682" i="14" s="1"/>
  <c r="R683" i="14" s="1"/>
  <c r="R684" i="14" s="1"/>
  <c r="R685" i="14" s="1"/>
  <c r="R686" i="14" s="1"/>
  <c r="R687" i="14" s="1"/>
  <c r="R688" i="14" s="1"/>
  <c r="R689" i="14" s="1"/>
  <c r="R690" i="14" s="1"/>
  <c r="R691" i="14" s="1"/>
  <c r="R692" i="14" s="1"/>
  <c r="R693" i="14" s="1"/>
  <c r="R694" i="14" s="1"/>
  <c r="R695" i="14" s="1"/>
  <c r="R696" i="14" s="1"/>
  <c r="R697" i="14" s="1"/>
  <c r="R698" i="14" s="1"/>
  <c r="R699" i="14" s="1"/>
  <c r="R700" i="14" s="1"/>
  <c r="R701" i="14" s="1"/>
  <c r="R702" i="14" s="1"/>
  <c r="R703" i="14" s="1"/>
  <c r="R704" i="14" s="1"/>
  <c r="R705" i="14" s="1"/>
  <c r="R706" i="14" s="1"/>
  <c r="R707" i="14" s="1"/>
  <c r="R708" i="14" s="1"/>
  <c r="R709" i="14" s="1"/>
  <c r="R710" i="14" s="1"/>
  <c r="R711" i="14" s="1"/>
  <c r="R712" i="14" s="1"/>
  <c r="R713" i="14" s="1"/>
  <c r="R714" i="14" s="1"/>
  <c r="R715" i="14" s="1"/>
  <c r="R716" i="14" s="1"/>
  <c r="R717" i="14" s="1"/>
  <c r="R718" i="14" s="1"/>
  <c r="R719" i="14" s="1"/>
  <c r="R720" i="14" s="1"/>
  <c r="R721" i="14" s="1"/>
  <c r="R722" i="14" s="1"/>
  <c r="R723" i="14" s="1"/>
  <c r="R724" i="14" s="1"/>
  <c r="R725" i="14" s="1"/>
  <c r="R726" i="14" s="1"/>
  <c r="R727" i="14" s="1"/>
  <c r="R728" i="14" s="1"/>
  <c r="R729" i="14" s="1"/>
  <c r="R730" i="14" s="1"/>
  <c r="R731" i="14" s="1"/>
  <c r="R732" i="14" s="1"/>
  <c r="R733" i="14" s="1"/>
  <c r="R734" i="14" s="1"/>
  <c r="R735" i="14" s="1"/>
  <c r="R736" i="14" s="1"/>
  <c r="R737" i="14" s="1"/>
  <c r="R738" i="14" s="1"/>
  <c r="R739" i="14" s="1"/>
  <c r="R740" i="14" s="1"/>
  <c r="R741" i="14" s="1"/>
  <c r="R742" i="14" s="1"/>
  <c r="R743" i="14" s="1"/>
  <c r="R744" i="14" s="1"/>
  <c r="R745" i="14" s="1"/>
  <c r="R746" i="14" s="1"/>
  <c r="R747" i="14" s="1"/>
  <c r="R748" i="14" s="1"/>
  <c r="R749" i="14" s="1"/>
  <c r="R750" i="14" s="1"/>
  <c r="R751" i="14" s="1"/>
  <c r="R752" i="14" s="1"/>
  <c r="R753" i="14" s="1"/>
  <c r="R754" i="14" s="1"/>
  <c r="R755" i="14" s="1"/>
  <c r="R756" i="14" s="1"/>
  <c r="R757" i="14" s="1"/>
  <c r="R758" i="14" s="1"/>
  <c r="R759" i="14" s="1"/>
  <c r="R760" i="14" s="1"/>
  <c r="R761" i="14" s="1"/>
  <c r="R762" i="14" s="1"/>
  <c r="R763" i="14" s="1"/>
  <c r="R764" i="14" s="1"/>
  <c r="R765" i="14" s="1"/>
  <c r="R766" i="14" s="1"/>
  <c r="R767" i="14" s="1"/>
  <c r="R768" i="14" s="1"/>
  <c r="R769" i="14" s="1"/>
  <c r="R770" i="14" s="1"/>
  <c r="R771" i="14" s="1"/>
  <c r="R772" i="14" s="1"/>
  <c r="R773" i="14" s="1"/>
  <c r="R774" i="14" s="1"/>
  <c r="R775" i="14" s="1"/>
  <c r="R776" i="14" s="1"/>
  <c r="R777" i="14" s="1"/>
  <c r="R778" i="14" s="1"/>
  <c r="R779" i="14" s="1"/>
  <c r="R780" i="14" s="1"/>
  <c r="R781" i="14" s="1"/>
  <c r="R782" i="14" s="1"/>
  <c r="R783" i="14" s="1"/>
  <c r="R784" i="14" s="1"/>
  <c r="R785" i="14" s="1"/>
  <c r="R786" i="14" s="1"/>
  <c r="R787" i="14" s="1"/>
  <c r="R788" i="14" s="1"/>
  <c r="R789" i="14" s="1"/>
  <c r="R790" i="14" s="1"/>
  <c r="R791" i="14" s="1"/>
  <c r="R792" i="14" s="1"/>
  <c r="R793" i="14" s="1"/>
  <c r="R794" i="14" s="1"/>
  <c r="R795" i="14" s="1"/>
  <c r="R796" i="14" s="1"/>
  <c r="R797" i="14" s="1"/>
  <c r="R798" i="14" s="1"/>
  <c r="R799" i="14" s="1"/>
  <c r="R800" i="14" s="1"/>
  <c r="R801" i="14" s="1"/>
  <c r="R802" i="14" s="1"/>
  <c r="R803" i="14" s="1"/>
  <c r="R804" i="14" s="1"/>
  <c r="R805" i="14" s="1"/>
  <c r="R806" i="14" s="1"/>
  <c r="R807" i="14" s="1"/>
  <c r="R808" i="14" s="1"/>
  <c r="R809" i="14" s="1"/>
  <c r="R810" i="14" s="1"/>
  <c r="R811" i="14" s="1"/>
  <c r="R812" i="14" s="1"/>
  <c r="R813" i="14" s="1"/>
  <c r="R814" i="14" s="1"/>
  <c r="R815" i="14" s="1"/>
  <c r="R816" i="14" s="1"/>
  <c r="R817" i="14" s="1"/>
  <c r="R818" i="14" s="1"/>
  <c r="R819" i="14" s="1"/>
  <c r="R820" i="14" s="1"/>
  <c r="R821" i="14" s="1"/>
  <c r="R822" i="14" s="1"/>
  <c r="R823" i="14" s="1"/>
  <c r="R824" i="14" s="1"/>
  <c r="R825" i="14" s="1"/>
  <c r="R826" i="14" s="1"/>
  <c r="R827" i="14" s="1"/>
  <c r="R828" i="14" s="1"/>
  <c r="R829" i="14" s="1"/>
  <c r="R830" i="14" s="1"/>
  <c r="R831" i="14" s="1"/>
  <c r="R832" i="14" s="1"/>
  <c r="R833" i="14" s="1"/>
  <c r="R834" i="14" s="1"/>
  <c r="R835" i="14" s="1"/>
  <c r="R836" i="14" s="1"/>
  <c r="R837" i="14" s="1"/>
  <c r="R838" i="14" s="1"/>
  <c r="R839" i="14" s="1"/>
  <c r="R840" i="14" s="1"/>
  <c r="R841" i="14" s="1"/>
  <c r="R842" i="14" s="1"/>
  <c r="R843" i="14" s="1"/>
  <c r="R844" i="14" s="1"/>
  <c r="R845" i="14" s="1"/>
  <c r="R846" i="14" s="1"/>
  <c r="R847" i="14" s="1"/>
  <c r="R848" i="14" s="1"/>
  <c r="R849" i="14" s="1"/>
  <c r="R850" i="14" s="1"/>
  <c r="R851" i="14" s="1"/>
  <c r="R852" i="14" s="1"/>
  <c r="R853" i="14" s="1"/>
  <c r="R854" i="14" s="1"/>
  <c r="R855" i="14" s="1"/>
  <c r="R856" i="14" s="1"/>
  <c r="R857" i="14" s="1"/>
  <c r="R858" i="14" s="1"/>
  <c r="R859" i="14" s="1"/>
  <c r="R860" i="14" s="1"/>
  <c r="R861" i="14" s="1"/>
  <c r="R862" i="14" s="1"/>
  <c r="R863" i="14" s="1"/>
  <c r="R864" i="14" s="1"/>
  <c r="R865" i="14" s="1"/>
  <c r="R866" i="14" s="1"/>
  <c r="R867" i="14" s="1"/>
  <c r="R868" i="14" s="1"/>
  <c r="R869" i="14" s="1"/>
  <c r="R870" i="14" s="1"/>
  <c r="R871" i="14" s="1"/>
  <c r="R872" i="14" s="1"/>
  <c r="R873" i="14" s="1"/>
  <c r="R874" i="14" s="1"/>
  <c r="R875" i="14" s="1"/>
  <c r="R876" i="14" s="1"/>
  <c r="R877" i="14" s="1"/>
  <c r="R878" i="14" s="1"/>
  <c r="R879" i="14" s="1"/>
  <c r="R880" i="14" s="1"/>
  <c r="R881" i="14" s="1"/>
  <c r="R882" i="14" s="1"/>
  <c r="R883" i="14" s="1"/>
  <c r="R884" i="14" s="1"/>
  <c r="R885" i="14" s="1"/>
  <c r="R886" i="14" s="1"/>
  <c r="R887" i="14" s="1"/>
  <c r="R888" i="14" s="1"/>
  <c r="R889" i="14" s="1"/>
  <c r="R890" i="14" s="1"/>
  <c r="R891" i="14" s="1"/>
  <c r="R892" i="14" s="1"/>
  <c r="R893" i="14" s="1"/>
  <c r="R894" i="14" s="1"/>
  <c r="R895" i="14" s="1"/>
  <c r="R896" i="14" s="1"/>
  <c r="R897" i="14" s="1"/>
  <c r="R898" i="14" s="1"/>
  <c r="R899" i="14" s="1"/>
  <c r="R900" i="14" s="1"/>
  <c r="R901" i="14" s="1"/>
  <c r="R902" i="14" s="1"/>
  <c r="R903" i="14" s="1"/>
  <c r="R904" i="14" s="1"/>
  <c r="R905" i="14" s="1"/>
  <c r="R906" i="14" s="1"/>
  <c r="R907" i="14" s="1"/>
  <c r="R908" i="14" s="1"/>
  <c r="R909" i="14" s="1"/>
  <c r="R910" i="14" s="1"/>
  <c r="R911" i="14" s="1"/>
  <c r="R912" i="14" s="1"/>
  <c r="R913" i="14" s="1"/>
  <c r="R914" i="14" s="1"/>
  <c r="R915" i="14" s="1"/>
  <c r="R916" i="14" s="1"/>
  <c r="R917" i="14" s="1"/>
  <c r="R918" i="14" s="1"/>
  <c r="R919" i="14" s="1"/>
  <c r="R920" i="14" s="1"/>
  <c r="R921" i="14" s="1"/>
  <c r="R922" i="14" s="1"/>
  <c r="R923" i="14" s="1"/>
  <c r="R924" i="14" s="1"/>
  <c r="R925" i="14" s="1"/>
  <c r="R926" i="14" s="1"/>
  <c r="R927" i="14" s="1"/>
  <c r="R928" i="14" s="1"/>
  <c r="R929" i="14" s="1"/>
  <c r="R930" i="14" s="1"/>
  <c r="R931" i="14" s="1"/>
  <c r="R932" i="14" s="1"/>
  <c r="R933" i="14" s="1"/>
  <c r="R934" i="14" s="1"/>
  <c r="R935" i="14" s="1"/>
  <c r="R936" i="14" s="1"/>
  <c r="R937" i="14" s="1"/>
  <c r="R938" i="14" s="1"/>
  <c r="R939" i="14" s="1"/>
  <c r="R940" i="14" s="1"/>
  <c r="R941" i="14" s="1"/>
  <c r="R942" i="14" s="1"/>
  <c r="R943" i="14" s="1"/>
  <c r="R944" i="14" s="1"/>
  <c r="R945" i="14" s="1"/>
  <c r="R946" i="14" s="1"/>
  <c r="R947" i="14" s="1"/>
  <c r="R948" i="14" s="1"/>
  <c r="R949" i="14" s="1"/>
  <c r="R950" i="14" s="1"/>
  <c r="R951" i="14" s="1"/>
  <c r="R952" i="14" s="1"/>
  <c r="R953" i="14" s="1"/>
  <c r="R954" i="14" s="1"/>
  <c r="R955" i="14" s="1"/>
  <c r="R956" i="14" s="1"/>
  <c r="R957" i="14" s="1"/>
  <c r="R958" i="14" s="1"/>
  <c r="R959" i="14" s="1"/>
  <c r="R960" i="14" s="1"/>
  <c r="R961" i="14" s="1"/>
  <c r="R962" i="14" s="1"/>
  <c r="R963" i="14" s="1"/>
  <c r="R964" i="14" s="1"/>
  <c r="R965" i="14" s="1"/>
  <c r="R966" i="14" s="1"/>
  <c r="R967" i="14" s="1"/>
  <c r="R968" i="14" s="1"/>
  <c r="R969" i="14" s="1"/>
  <c r="R970" i="14" s="1"/>
  <c r="R971" i="14" s="1"/>
  <c r="R972" i="14" s="1"/>
  <c r="R973" i="14" s="1"/>
  <c r="R974" i="14" s="1"/>
  <c r="R975" i="14" s="1"/>
  <c r="R976" i="14" s="1"/>
  <c r="R977" i="14" s="1"/>
  <c r="R978" i="14" s="1"/>
  <c r="R979" i="14" s="1"/>
  <c r="R980" i="14" s="1"/>
  <c r="R981" i="14" s="1"/>
  <c r="R982" i="14" s="1"/>
  <c r="R983" i="14" s="1"/>
  <c r="R984" i="14" s="1"/>
  <c r="R985" i="14" s="1"/>
  <c r="R986" i="14" s="1"/>
  <c r="R987" i="14" s="1"/>
  <c r="R988" i="14" s="1"/>
  <c r="R989" i="14" s="1"/>
  <c r="R990" i="14" s="1"/>
  <c r="R991" i="14" s="1"/>
  <c r="R992" i="14" s="1"/>
  <c r="R993" i="14" s="1"/>
  <c r="R994" i="14" s="1"/>
  <c r="R995" i="14" s="1"/>
  <c r="R996" i="14" s="1"/>
  <c r="R997" i="14" s="1"/>
  <c r="R998" i="14" s="1"/>
  <c r="R999" i="14" s="1"/>
  <c r="R1000" i="14" s="1"/>
  <c r="R1001" i="14" s="1"/>
  <c r="R1002" i="14" s="1"/>
  <c r="R1003" i="14" s="1"/>
  <c r="R1004" i="14" s="1"/>
  <c r="R1005" i="14" s="1"/>
  <c r="R1006" i="14" s="1"/>
  <c r="R1007" i="14" s="1"/>
  <c r="R1008" i="14" s="1"/>
  <c r="R1009" i="14" s="1"/>
  <c r="R1010" i="14" s="1"/>
  <c r="R1011" i="14" s="1"/>
  <c r="R1012" i="14" s="1"/>
  <c r="R1013" i="14" s="1"/>
  <c r="R1014" i="14" s="1"/>
  <c r="R1015" i="14" s="1"/>
  <c r="R1016" i="14" s="1"/>
  <c r="R1017" i="14" s="1"/>
  <c r="R1018" i="14" s="1"/>
  <c r="R1019" i="14" s="1"/>
  <c r="R1020" i="14" s="1"/>
  <c r="R1021" i="14" s="1"/>
  <c r="R1022" i="14" s="1"/>
  <c r="R1023" i="14" s="1"/>
  <c r="R1024" i="14" s="1"/>
  <c r="R1025" i="14" s="1"/>
  <c r="R1026" i="14" s="1"/>
  <c r="R1027" i="14" s="1"/>
  <c r="R1028" i="14" s="1"/>
  <c r="R1029" i="14" s="1"/>
  <c r="R1030" i="14" s="1"/>
  <c r="R1031" i="14" s="1"/>
  <c r="R1032" i="14" s="1"/>
  <c r="R1033" i="14" s="1"/>
  <c r="R1034" i="14" s="1"/>
  <c r="R1035" i="14" s="1"/>
  <c r="R1036" i="14" s="1"/>
  <c r="R1037" i="14" s="1"/>
  <c r="R1038" i="14" s="1"/>
  <c r="R1039" i="14" s="1"/>
  <c r="R1040" i="14" s="1"/>
  <c r="R1041" i="14" s="1"/>
  <c r="R1042" i="14" s="1"/>
  <c r="R1043" i="14" s="1"/>
  <c r="R1044" i="14" s="1"/>
  <c r="R1045" i="14" s="1"/>
  <c r="R1046" i="14" s="1"/>
  <c r="R1047" i="14" s="1"/>
  <c r="R1048" i="14" s="1"/>
  <c r="R1049" i="14" s="1"/>
  <c r="R1050" i="14" s="1"/>
  <c r="R1051" i="14" s="1"/>
  <c r="R1052" i="14" s="1"/>
  <c r="R1053" i="14" s="1"/>
  <c r="R1054" i="14" s="1"/>
  <c r="R1055" i="14" s="1"/>
  <c r="R1056" i="14" s="1"/>
  <c r="R1057" i="14" s="1"/>
  <c r="R1058" i="14" s="1"/>
  <c r="R1059" i="14" s="1"/>
  <c r="R1060" i="14" s="1"/>
  <c r="R1061" i="14" s="1"/>
  <c r="R1062" i="14" s="1"/>
  <c r="R1063" i="14" s="1"/>
  <c r="R1064" i="14" s="1"/>
  <c r="R1065" i="14" s="1"/>
  <c r="R1066" i="14" s="1"/>
  <c r="R1067" i="14" s="1"/>
  <c r="R1068" i="14" s="1"/>
  <c r="R1069" i="14" s="1"/>
  <c r="R1070" i="14" s="1"/>
  <c r="R1071" i="14" s="1"/>
  <c r="R1072" i="14" s="1"/>
  <c r="R1073" i="14" s="1"/>
  <c r="R1074" i="14" s="1"/>
  <c r="R1075" i="14" s="1"/>
  <c r="R1076" i="14" s="1"/>
  <c r="R1077" i="14" s="1"/>
  <c r="R1078" i="14" s="1"/>
  <c r="R1079" i="14" s="1"/>
  <c r="R1080" i="14" s="1"/>
  <c r="R1081" i="14" s="1"/>
  <c r="R1082" i="14" s="1"/>
  <c r="R1083" i="14" s="1"/>
  <c r="R1084" i="14" s="1"/>
  <c r="R1085" i="14" s="1"/>
  <c r="R1086" i="14" s="1"/>
  <c r="R1087" i="14" s="1"/>
  <c r="R1088" i="14" s="1"/>
  <c r="R1089" i="14" s="1"/>
  <c r="R1090" i="14" s="1"/>
  <c r="R1091" i="14" s="1"/>
  <c r="R1092" i="14" s="1"/>
  <c r="R1093" i="14" s="1"/>
  <c r="R1094" i="14" s="1"/>
  <c r="R1095" i="14" s="1"/>
  <c r="R1096" i="14" s="1"/>
  <c r="R1097" i="14" s="1"/>
  <c r="R1098" i="14" s="1"/>
  <c r="R1099" i="14" s="1"/>
  <c r="R1100" i="14" s="1"/>
  <c r="R1101" i="14" s="1"/>
  <c r="R1102" i="14" s="1"/>
  <c r="R1103" i="14" s="1"/>
  <c r="R1104" i="14" s="1"/>
  <c r="R1105" i="14" s="1"/>
  <c r="R1106" i="14" s="1"/>
  <c r="R1107" i="14" s="1"/>
  <c r="R1108" i="14" s="1"/>
  <c r="R1109" i="14" s="1"/>
  <c r="R1110" i="14" s="1"/>
  <c r="R1111" i="14" s="1"/>
  <c r="R1112" i="14" s="1"/>
  <c r="R1113" i="14" s="1"/>
  <c r="R1114" i="14" s="1"/>
  <c r="R1115" i="14" s="1"/>
  <c r="R1116" i="14" s="1"/>
  <c r="R1117" i="14" s="1"/>
  <c r="R1118" i="14" s="1"/>
  <c r="R1119" i="14" s="1"/>
  <c r="R1120" i="14" s="1"/>
  <c r="R1121" i="14" s="1"/>
  <c r="R1122" i="14" s="1"/>
  <c r="R1123" i="14" s="1"/>
  <c r="R1124" i="14" s="1"/>
  <c r="R1125" i="14" s="1"/>
  <c r="R1126" i="14" s="1"/>
  <c r="R1127" i="14" s="1"/>
  <c r="R1128" i="14" s="1"/>
  <c r="R1129" i="14" s="1"/>
  <c r="R1130" i="14" s="1"/>
  <c r="R1131" i="14" s="1"/>
  <c r="R1132" i="14" s="1"/>
  <c r="R1133" i="14" s="1"/>
  <c r="R1134" i="14" s="1"/>
  <c r="R1135" i="14" s="1"/>
  <c r="R1136" i="14" s="1"/>
  <c r="R1137" i="14" s="1"/>
  <c r="R1138" i="14" s="1"/>
  <c r="R1139" i="14" s="1"/>
  <c r="R1140" i="14" s="1"/>
  <c r="R1141" i="14" s="1"/>
  <c r="R1142" i="14" s="1"/>
  <c r="R1143" i="14" s="1"/>
  <c r="R1144" i="14" s="1"/>
  <c r="R1145" i="14" s="1"/>
  <c r="R1146" i="14" s="1"/>
  <c r="R1147" i="14" s="1"/>
  <c r="R1148" i="14" s="1"/>
  <c r="R1149" i="14" s="1"/>
  <c r="R1150" i="14" s="1"/>
  <c r="R1151" i="14" s="1"/>
  <c r="R1152" i="14" s="1"/>
  <c r="R1153" i="14" s="1"/>
  <c r="R1154" i="14" s="1"/>
  <c r="R1155" i="14" s="1"/>
  <c r="R1156" i="14" s="1"/>
  <c r="R1157" i="14" s="1"/>
  <c r="R1158" i="14" s="1"/>
  <c r="R1159" i="14" s="1"/>
  <c r="R1160" i="14" s="1"/>
  <c r="R1161" i="14" s="1"/>
  <c r="R1162" i="14" s="1"/>
  <c r="R1163" i="14" s="1"/>
  <c r="R1164" i="14" s="1"/>
  <c r="R1165" i="14" s="1"/>
  <c r="R1166" i="14" s="1"/>
  <c r="R1167" i="14" s="1"/>
  <c r="R1168" i="14" s="1"/>
  <c r="R1169" i="14" s="1"/>
  <c r="R1170" i="14" s="1"/>
  <c r="R1171" i="14" s="1"/>
  <c r="R1172" i="14" s="1"/>
  <c r="R1173" i="14" s="1"/>
  <c r="R1174" i="14" s="1"/>
  <c r="R1175" i="14" s="1"/>
  <c r="R1176" i="14" s="1"/>
  <c r="R1177" i="14" s="1"/>
  <c r="R1178" i="14" s="1"/>
  <c r="R1179" i="14" s="1"/>
  <c r="R1180" i="14" s="1"/>
  <c r="R1181" i="14" s="1"/>
  <c r="R1182" i="14" s="1"/>
  <c r="R1183" i="14" s="1"/>
  <c r="R1184" i="14" s="1"/>
  <c r="R1185" i="14" s="1"/>
  <c r="R1186" i="14" s="1"/>
  <c r="R1187" i="14" s="1"/>
  <c r="R1188" i="14" s="1"/>
  <c r="R1189" i="14" s="1"/>
  <c r="R1190" i="14" s="1"/>
  <c r="R1191" i="14" s="1"/>
  <c r="R1192" i="14" s="1"/>
  <c r="R1193" i="14" s="1"/>
  <c r="R1194" i="14" s="1"/>
  <c r="R1195" i="14" s="1"/>
  <c r="R1196" i="14" s="1"/>
  <c r="R1197" i="14" s="1"/>
  <c r="R1198" i="14" s="1"/>
  <c r="R1199" i="14" s="1"/>
  <c r="R1200" i="14" s="1"/>
  <c r="R1201" i="14" s="1"/>
  <c r="R1202" i="14" s="1"/>
  <c r="R1203" i="14" s="1"/>
  <c r="R1204" i="14" s="1"/>
  <c r="R1205" i="14" s="1"/>
  <c r="R1206" i="14" s="1"/>
  <c r="R1207" i="14" s="1"/>
  <c r="R1208" i="14" s="1"/>
  <c r="R1209" i="14" s="1"/>
  <c r="R1210" i="14" s="1"/>
  <c r="R1211" i="14" s="1"/>
  <c r="R1212" i="14" s="1"/>
  <c r="R1213" i="14" s="1"/>
  <c r="R1214" i="14" s="1"/>
  <c r="R1215" i="14" s="1"/>
  <c r="R1216" i="14" s="1"/>
  <c r="R1217" i="14" s="1"/>
  <c r="R1218" i="14" s="1"/>
  <c r="R1219" i="14" s="1"/>
  <c r="R1220" i="14" s="1"/>
  <c r="R1221" i="14" s="1"/>
  <c r="R1222" i="14" s="1"/>
  <c r="R1223" i="14" s="1"/>
  <c r="R1224" i="14" s="1"/>
  <c r="R1225" i="14" s="1"/>
  <c r="R1226" i="14" s="1"/>
  <c r="R1227" i="14" s="1"/>
  <c r="R1228" i="14" s="1"/>
  <c r="R1229" i="14" s="1"/>
  <c r="R1230" i="14" s="1"/>
  <c r="R1231" i="14" s="1"/>
  <c r="R1232" i="14" s="1"/>
  <c r="R1233" i="14" s="1"/>
  <c r="R1234" i="14" s="1"/>
  <c r="R1235" i="14" s="1"/>
  <c r="R1236" i="14" s="1"/>
  <c r="R1237" i="14" s="1"/>
  <c r="R1238" i="14" s="1"/>
  <c r="R1239" i="14" s="1"/>
  <c r="R1240" i="14" s="1"/>
  <c r="R1241" i="14" s="1"/>
  <c r="R1242" i="14" s="1"/>
  <c r="R1243" i="14" s="1"/>
  <c r="R1244" i="14" s="1"/>
  <c r="R1245" i="14" s="1"/>
  <c r="R1246" i="14" s="1"/>
  <c r="R1247" i="14" s="1"/>
  <c r="R1248" i="14" s="1"/>
  <c r="R1249" i="14" s="1"/>
  <c r="R1250" i="14" s="1"/>
  <c r="R1251" i="14" s="1"/>
  <c r="R1252" i="14" s="1"/>
  <c r="R1253" i="14" s="1"/>
  <c r="R1254" i="14" s="1"/>
  <c r="R1255" i="14" s="1"/>
  <c r="R1256" i="14" s="1"/>
  <c r="R1257" i="14" s="1"/>
  <c r="R1258" i="14" s="1"/>
  <c r="R1259" i="14" s="1"/>
  <c r="R1260" i="14" s="1"/>
  <c r="R1261" i="14" s="1"/>
  <c r="R1262" i="14" s="1"/>
  <c r="R1263" i="14" s="1"/>
  <c r="R1264" i="14" s="1"/>
  <c r="R1265" i="14" s="1"/>
  <c r="R1266" i="14" s="1"/>
  <c r="R1267" i="14" s="1"/>
  <c r="R1268" i="14" s="1"/>
  <c r="R1269" i="14" s="1"/>
  <c r="R1270" i="14" s="1"/>
  <c r="R1271" i="14" s="1"/>
  <c r="R1272" i="14" s="1"/>
  <c r="R1273" i="14" s="1"/>
  <c r="R1274" i="14" s="1"/>
  <c r="R1275" i="14" s="1"/>
  <c r="R1276" i="14" s="1"/>
  <c r="R1277" i="14" s="1"/>
  <c r="R1278" i="14" s="1"/>
  <c r="R1279" i="14" s="1"/>
  <c r="R1280" i="14" s="1"/>
  <c r="R1281" i="14" s="1"/>
  <c r="R1282" i="14" s="1"/>
  <c r="R1283" i="14" s="1"/>
  <c r="R1284" i="14" s="1"/>
  <c r="R1285" i="14" s="1"/>
  <c r="R1286" i="14" s="1"/>
  <c r="R1287" i="14" s="1"/>
  <c r="R1288" i="14" s="1"/>
  <c r="R1289" i="14" s="1"/>
  <c r="R1290" i="14" s="1"/>
  <c r="R1291" i="14" s="1"/>
  <c r="R1292" i="14" s="1"/>
  <c r="R1293" i="14" s="1"/>
  <c r="R1294" i="14" s="1"/>
  <c r="R1295" i="14" s="1"/>
  <c r="R1296" i="14" s="1"/>
  <c r="R1297" i="14" s="1"/>
  <c r="R1298" i="14" s="1"/>
  <c r="R1299" i="14" s="1"/>
  <c r="R1300" i="14" s="1"/>
  <c r="R1301" i="14" s="1"/>
  <c r="R1302" i="14" s="1"/>
  <c r="R1303" i="14" s="1"/>
  <c r="R1304" i="14" s="1"/>
  <c r="R1305" i="14" s="1"/>
  <c r="R1306" i="14" s="1"/>
  <c r="R1307" i="14" s="1"/>
  <c r="R1308" i="14" s="1"/>
  <c r="R1309" i="14" s="1"/>
  <c r="R1310" i="14" s="1"/>
  <c r="R1311" i="14" s="1"/>
  <c r="R1312" i="14" s="1"/>
  <c r="R1313" i="14" s="1"/>
  <c r="R1314" i="14" s="1"/>
  <c r="R1315" i="14" s="1"/>
  <c r="R1316" i="14" s="1"/>
  <c r="R1317" i="14" s="1"/>
  <c r="R1318" i="14" s="1"/>
  <c r="R1319" i="14" s="1"/>
  <c r="R1320" i="14" s="1"/>
  <c r="R1321" i="14" s="1"/>
  <c r="R1322" i="14" s="1"/>
  <c r="R1323" i="14" s="1"/>
  <c r="R1324" i="14" s="1"/>
  <c r="R1325" i="14" s="1"/>
  <c r="R1326" i="14" s="1"/>
  <c r="R1327" i="14" s="1"/>
  <c r="R1328" i="14" s="1"/>
  <c r="R1329" i="14" s="1"/>
  <c r="R1330" i="14" s="1"/>
  <c r="R1331" i="14" s="1"/>
  <c r="R1332" i="14" s="1"/>
  <c r="R1333" i="14" s="1"/>
  <c r="R1334" i="14" s="1"/>
  <c r="R1335" i="14" s="1"/>
  <c r="R1336" i="14" s="1"/>
  <c r="R1337" i="14" s="1"/>
  <c r="R1338" i="14" s="1"/>
  <c r="R1339" i="14" s="1"/>
  <c r="R1340" i="14" s="1"/>
  <c r="R1341" i="14" s="1"/>
  <c r="R1342" i="14" s="1"/>
  <c r="R1343" i="14" s="1"/>
  <c r="R1344" i="14" s="1"/>
  <c r="R1345" i="14" s="1"/>
  <c r="R1346" i="14" s="1"/>
  <c r="R1347" i="14" s="1"/>
  <c r="R1348" i="14" s="1"/>
  <c r="R1349" i="14" s="1"/>
  <c r="R1350" i="14" s="1"/>
  <c r="R1351" i="14" s="1"/>
  <c r="R1352" i="14" s="1"/>
  <c r="R1353" i="14" s="1"/>
  <c r="R1354" i="14" s="1"/>
  <c r="R1355" i="14" s="1"/>
  <c r="R1356" i="14" s="1"/>
  <c r="R1357" i="14" s="1"/>
  <c r="R1358" i="14" s="1"/>
  <c r="R1359" i="14" s="1"/>
  <c r="R1360" i="14" s="1"/>
  <c r="R1361" i="14" s="1"/>
  <c r="R1362" i="14" s="1"/>
  <c r="R1363" i="14" s="1"/>
  <c r="R1364" i="14" s="1"/>
  <c r="R1365" i="14" s="1"/>
  <c r="R1366" i="14" s="1"/>
  <c r="R1367" i="14" s="1"/>
  <c r="R1368" i="14" s="1"/>
  <c r="R1369" i="14" s="1"/>
  <c r="R1370" i="14" s="1"/>
  <c r="R1371" i="14" s="1"/>
  <c r="R1372" i="14" s="1"/>
  <c r="R1373" i="14" s="1"/>
  <c r="R1374" i="14" s="1"/>
  <c r="R1375" i="14" s="1"/>
  <c r="R1376" i="14" s="1"/>
  <c r="R1377" i="14" s="1"/>
  <c r="R1378" i="14" s="1"/>
  <c r="R1379" i="14" s="1"/>
  <c r="R1380" i="14" s="1"/>
  <c r="R1381" i="14" s="1"/>
  <c r="R1382" i="14" s="1"/>
  <c r="R1383" i="14" s="1"/>
  <c r="R1384" i="14" s="1"/>
  <c r="R1385" i="14" s="1"/>
  <c r="R1386" i="14" s="1"/>
  <c r="R1387" i="14" s="1"/>
  <c r="R1388" i="14" s="1"/>
  <c r="R1389" i="14" s="1"/>
  <c r="R1390" i="14" s="1"/>
  <c r="R1391" i="14" s="1"/>
  <c r="R1392" i="14" s="1"/>
  <c r="R1393" i="14" s="1"/>
  <c r="R1394" i="14" s="1"/>
  <c r="R1395" i="14" s="1"/>
  <c r="R1396" i="14" s="1"/>
  <c r="R1397" i="14" s="1"/>
  <c r="R1398" i="14" s="1"/>
  <c r="R1399" i="14" s="1"/>
  <c r="R1400" i="14" s="1"/>
  <c r="R1401" i="14" s="1"/>
  <c r="R1402" i="14" s="1"/>
  <c r="R1403" i="14" s="1"/>
  <c r="R1404" i="14" s="1"/>
  <c r="R1405" i="14" s="1"/>
  <c r="R1406" i="14" s="1"/>
  <c r="R1407" i="14" s="1"/>
  <c r="R1408" i="14" s="1"/>
  <c r="R1409" i="14" s="1"/>
  <c r="R1410" i="14" s="1"/>
  <c r="R1411" i="14" s="1"/>
  <c r="R1412" i="14" s="1"/>
  <c r="R1413" i="14" s="1"/>
  <c r="R1414" i="14" s="1"/>
  <c r="R1415" i="14" s="1"/>
  <c r="R1416" i="14" s="1"/>
  <c r="R1417" i="14" s="1"/>
  <c r="R1418" i="14" s="1"/>
  <c r="R1419" i="14" s="1"/>
  <c r="R1420" i="14" s="1"/>
  <c r="R1421" i="14" s="1"/>
  <c r="R1422" i="14" s="1"/>
  <c r="R1423" i="14" s="1"/>
  <c r="R1424" i="14" s="1"/>
  <c r="R1425" i="14" s="1"/>
  <c r="R1426" i="14" s="1"/>
  <c r="R1427" i="14" s="1"/>
  <c r="R1428" i="14" s="1"/>
  <c r="R1429" i="14" s="1"/>
  <c r="R1430" i="14" s="1"/>
  <c r="R1431" i="14" s="1"/>
  <c r="R1432" i="14" s="1"/>
  <c r="R1433" i="14" s="1"/>
  <c r="R1434" i="14" s="1"/>
  <c r="R1435" i="14" s="1"/>
  <c r="R1436" i="14" s="1"/>
  <c r="R1437" i="14" s="1"/>
  <c r="R1438" i="14" s="1"/>
  <c r="R1439" i="14" s="1"/>
  <c r="R1440" i="14" s="1"/>
  <c r="R1441" i="14" s="1"/>
  <c r="R1442" i="14" s="1"/>
  <c r="R1443" i="14" s="1"/>
  <c r="R1444" i="14" s="1"/>
  <c r="R1445" i="14" s="1"/>
  <c r="R1446" i="14" s="1"/>
  <c r="R1447" i="14" s="1"/>
  <c r="R1448" i="14" s="1"/>
  <c r="R1449" i="14" s="1"/>
  <c r="R1450" i="14" s="1"/>
  <c r="R1451" i="14" s="1"/>
  <c r="R1452" i="14" s="1"/>
  <c r="R1453" i="14" s="1"/>
  <c r="R1454" i="14" s="1"/>
  <c r="R1455" i="14" s="1"/>
  <c r="R1456" i="14" s="1"/>
  <c r="R1457" i="14" s="1"/>
  <c r="R1458" i="14" s="1"/>
  <c r="R1459" i="14" s="1"/>
  <c r="R1460" i="14" s="1"/>
  <c r="R1461" i="14" s="1"/>
  <c r="R1462" i="14" s="1"/>
  <c r="R1463" i="14" s="1"/>
  <c r="R1464" i="14" s="1"/>
  <c r="R1465" i="14" s="1"/>
  <c r="R1466" i="14" s="1"/>
  <c r="R1467" i="14" s="1"/>
  <c r="R1468" i="14" s="1"/>
  <c r="R1469" i="14" s="1"/>
  <c r="R1470" i="14" s="1"/>
  <c r="R1471" i="14" s="1"/>
  <c r="R1472" i="14" s="1"/>
  <c r="R1473" i="14" s="1"/>
  <c r="R1474" i="14" s="1"/>
  <c r="R1475" i="14" s="1"/>
  <c r="R1476" i="14" s="1"/>
  <c r="R1477" i="14" s="1"/>
  <c r="R1478" i="14" s="1"/>
  <c r="R1479" i="14" s="1"/>
  <c r="R1480" i="14" s="1"/>
  <c r="R1481" i="14" s="1"/>
  <c r="R1482" i="14" s="1"/>
  <c r="R1483" i="14" s="1"/>
  <c r="R1484" i="14" s="1"/>
  <c r="R1485" i="14" s="1"/>
  <c r="R1486" i="14" s="1"/>
  <c r="R1487" i="14" s="1"/>
  <c r="R1488" i="14" s="1"/>
  <c r="R1489" i="14" s="1"/>
  <c r="R1490" i="14" s="1"/>
  <c r="R1491" i="14" s="1"/>
  <c r="R1492" i="14" s="1"/>
  <c r="R1493" i="14" s="1"/>
  <c r="R1494" i="14" s="1"/>
  <c r="R1495" i="14" s="1"/>
  <c r="R1496" i="14" s="1"/>
  <c r="R1497" i="14" s="1"/>
  <c r="R1498" i="14" s="1"/>
  <c r="R1499" i="14" s="1"/>
  <c r="R1500" i="14" s="1"/>
  <c r="R1501" i="14" s="1"/>
  <c r="R1502" i="14" s="1"/>
  <c r="R1503" i="14" s="1"/>
  <c r="R1504" i="14" s="1"/>
  <c r="R1505" i="14" s="1"/>
  <c r="R1506" i="14" s="1"/>
  <c r="R1507" i="14" s="1"/>
  <c r="R1508" i="14" s="1"/>
  <c r="R1509" i="14" s="1"/>
  <c r="R1510" i="14" s="1"/>
  <c r="R1511" i="14" s="1"/>
  <c r="R1512" i="14" s="1"/>
  <c r="R1513" i="14" s="1"/>
  <c r="R1514" i="14" s="1"/>
  <c r="R1515" i="14" s="1"/>
  <c r="R1516" i="14" s="1"/>
  <c r="R1517" i="14" s="1"/>
  <c r="R1518" i="14" s="1"/>
  <c r="R1519" i="14" s="1"/>
  <c r="R1520" i="14" s="1"/>
  <c r="R1521" i="14" s="1"/>
  <c r="R1522" i="14" s="1"/>
  <c r="R1523" i="14" s="1"/>
  <c r="R1524" i="14" s="1"/>
  <c r="R1525" i="14" s="1"/>
  <c r="R1526" i="14" s="1"/>
  <c r="R1527" i="14" s="1"/>
  <c r="R1528" i="14" s="1"/>
  <c r="R1529" i="14" s="1"/>
  <c r="R1530" i="14" s="1"/>
  <c r="R1531" i="14" s="1"/>
  <c r="R1532" i="14" s="1"/>
  <c r="R1533" i="14" s="1"/>
  <c r="R1534" i="14" s="1"/>
  <c r="R1535" i="14" s="1"/>
  <c r="R1536" i="14" s="1"/>
  <c r="R1537" i="14" s="1"/>
  <c r="R1538" i="14" s="1"/>
  <c r="R1539" i="14" s="1"/>
  <c r="R1540" i="14" s="1"/>
  <c r="R1541" i="14" s="1"/>
  <c r="R1542" i="14" s="1"/>
  <c r="R1543" i="14" s="1"/>
  <c r="R1544" i="14" s="1"/>
  <c r="R1545" i="14" s="1"/>
  <c r="R1546" i="14" s="1"/>
  <c r="R1547" i="14" s="1"/>
  <c r="R1548" i="14" s="1"/>
  <c r="R1549" i="14" s="1"/>
  <c r="R1550" i="14" s="1"/>
  <c r="R1551" i="14" s="1"/>
  <c r="R1552" i="14" s="1"/>
  <c r="R1553" i="14" s="1"/>
  <c r="R1554" i="14" s="1"/>
  <c r="R1555" i="14" s="1"/>
  <c r="R1556" i="14" s="1"/>
  <c r="R1557" i="14" s="1"/>
  <c r="R1558" i="14" s="1"/>
  <c r="R1559" i="14" s="1"/>
  <c r="R1560" i="14" s="1"/>
  <c r="R1561" i="14" s="1"/>
  <c r="R1562" i="14" s="1"/>
  <c r="R1563" i="14" s="1"/>
  <c r="R1564" i="14" s="1"/>
  <c r="R1565" i="14" s="1"/>
  <c r="R1566" i="14" s="1"/>
  <c r="R1567" i="14" s="1"/>
  <c r="R1568" i="14" s="1"/>
  <c r="R1569" i="14" s="1"/>
  <c r="R1570" i="14" s="1"/>
  <c r="R1571" i="14" s="1"/>
  <c r="R1572" i="14" s="1"/>
  <c r="R1573" i="14" s="1"/>
  <c r="R1574" i="14" s="1"/>
  <c r="R1575" i="14" s="1"/>
  <c r="R1576" i="14" s="1"/>
  <c r="R1577" i="14" s="1"/>
  <c r="R1578" i="14" s="1"/>
  <c r="R1579" i="14" s="1"/>
  <c r="R1580" i="14" s="1"/>
  <c r="R1581" i="14" s="1"/>
  <c r="R1582" i="14" s="1"/>
  <c r="R1583" i="14" s="1"/>
  <c r="R1584" i="14" s="1"/>
  <c r="R1585" i="14" s="1"/>
  <c r="R1586" i="14" s="1"/>
  <c r="R1587" i="14" s="1"/>
  <c r="R1588" i="14" s="1"/>
  <c r="R1589" i="14" s="1"/>
  <c r="R1590" i="14" s="1"/>
  <c r="R1591" i="14" s="1"/>
  <c r="R1592" i="14" s="1"/>
  <c r="R1593" i="14" s="1"/>
  <c r="R1594" i="14" s="1"/>
  <c r="R1595" i="14" s="1"/>
  <c r="R1596" i="14" s="1"/>
  <c r="R1597" i="14" s="1"/>
  <c r="R1598" i="14" s="1"/>
  <c r="R1599" i="14" s="1"/>
  <c r="R1600" i="14" s="1"/>
  <c r="R1601" i="14" s="1"/>
  <c r="R1602" i="14" s="1"/>
  <c r="R1603" i="14" s="1"/>
  <c r="R1604" i="14" s="1"/>
  <c r="R1605" i="14" s="1"/>
  <c r="R1606" i="14" s="1"/>
  <c r="R1607" i="14" s="1"/>
  <c r="R1608" i="14" s="1"/>
  <c r="R1609" i="14" s="1"/>
  <c r="R1610" i="14" s="1"/>
  <c r="R1611" i="14" s="1"/>
  <c r="R1612" i="14" s="1"/>
  <c r="R1613" i="14" s="1"/>
  <c r="R1614" i="14" s="1"/>
  <c r="R1615" i="14" s="1"/>
  <c r="R1616" i="14" s="1"/>
  <c r="R1617" i="14" s="1"/>
  <c r="R1618" i="14" s="1"/>
  <c r="R1619" i="14" s="1"/>
  <c r="R1620" i="14" s="1"/>
  <c r="R1621" i="14" s="1"/>
  <c r="R1622" i="14" s="1"/>
  <c r="R1623" i="14" s="1"/>
  <c r="R1624" i="14" s="1"/>
  <c r="R1625" i="14" s="1"/>
  <c r="R1626" i="14" s="1"/>
  <c r="R1627" i="14" s="1"/>
  <c r="R1628" i="14" s="1"/>
  <c r="R1629" i="14" s="1"/>
  <c r="R1630" i="14" s="1"/>
  <c r="R1631" i="14" s="1"/>
  <c r="R1632" i="14" s="1"/>
  <c r="R1633" i="14" s="1"/>
  <c r="R1634" i="14" s="1"/>
  <c r="R1635" i="14" s="1"/>
  <c r="R1636" i="14" s="1"/>
  <c r="R1637" i="14" s="1"/>
  <c r="R1638" i="14" s="1"/>
  <c r="R1639" i="14" s="1"/>
  <c r="R1640" i="14" s="1"/>
  <c r="R1641" i="14" s="1"/>
  <c r="R1642" i="14" s="1"/>
  <c r="R1643" i="14" s="1"/>
  <c r="R1644" i="14" s="1"/>
  <c r="R1645" i="14" s="1"/>
  <c r="R1646" i="14" s="1"/>
  <c r="R1647" i="14" s="1"/>
  <c r="R1648" i="14" s="1"/>
  <c r="R1649" i="14" s="1"/>
  <c r="R1650" i="14" s="1"/>
  <c r="R1651" i="14" s="1"/>
  <c r="R1652" i="14" s="1"/>
  <c r="R1653" i="14" s="1"/>
  <c r="R1654" i="14" s="1"/>
  <c r="R1655" i="14" s="1"/>
  <c r="R1656" i="14" s="1"/>
  <c r="R1657" i="14" s="1"/>
  <c r="R1658" i="14" s="1"/>
  <c r="R1659" i="14" s="1"/>
  <c r="R1660" i="14" s="1"/>
  <c r="R1661" i="14" s="1"/>
  <c r="R1662" i="14" s="1"/>
  <c r="R1663" i="14" s="1"/>
  <c r="R1664" i="14" s="1"/>
  <c r="R1665" i="14" s="1"/>
  <c r="R1666" i="14" s="1"/>
  <c r="R1667" i="14" s="1"/>
  <c r="R1668" i="14" s="1"/>
  <c r="R1669" i="14" s="1"/>
  <c r="R1670" i="14" s="1"/>
  <c r="R1671" i="14" s="1"/>
  <c r="R1672" i="14" s="1"/>
  <c r="R1673" i="14" s="1"/>
  <c r="R1674" i="14" s="1"/>
  <c r="R1675" i="14" s="1"/>
  <c r="R1676" i="14" s="1"/>
  <c r="R1677" i="14" s="1"/>
  <c r="R1678" i="14" s="1"/>
  <c r="R1679" i="14" s="1"/>
  <c r="R1680" i="14" s="1"/>
  <c r="R1681" i="14" s="1"/>
  <c r="R1682" i="14" s="1"/>
  <c r="R1683" i="14" s="1"/>
  <c r="R1684" i="14" s="1"/>
  <c r="R1685" i="14" s="1"/>
  <c r="R1686" i="14" s="1"/>
  <c r="R1687" i="14" s="1"/>
  <c r="R1688" i="14" s="1"/>
  <c r="R1689" i="14" s="1"/>
  <c r="R1690" i="14" s="1"/>
  <c r="R1691" i="14" s="1"/>
  <c r="R1692" i="14" s="1"/>
  <c r="R1693" i="14" s="1"/>
  <c r="R1694" i="14" s="1"/>
  <c r="R1695" i="14" s="1"/>
  <c r="R1696" i="14" s="1"/>
  <c r="R1697" i="14" s="1"/>
  <c r="R1698" i="14" s="1"/>
  <c r="R1699" i="14" s="1"/>
  <c r="R1700" i="14" s="1"/>
  <c r="R1701" i="14" s="1"/>
  <c r="R1702" i="14" s="1"/>
  <c r="R1703" i="14" s="1"/>
  <c r="R1704" i="14" s="1"/>
  <c r="R1705" i="14" s="1"/>
  <c r="R1706" i="14" s="1"/>
  <c r="R1707" i="14" s="1"/>
  <c r="R1708" i="14" s="1"/>
  <c r="R1709" i="14" s="1"/>
  <c r="R1710" i="14" s="1"/>
  <c r="R1711" i="14" s="1"/>
  <c r="R1712" i="14" s="1"/>
  <c r="R1713" i="14" s="1"/>
  <c r="R1714" i="14" s="1"/>
  <c r="R1715" i="14" s="1"/>
  <c r="R1716" i="14" s="1"/>
  <c r="R1717" i="14" s="1"/>
  <c r="R1718" i="14" s="1"/>
  <c r="R1719" i="14" s="1"/>
  <c r="R1720" i="14" s="1"/>
  <c r="R1721" i="14" s="1"/>
  <c r="R1722" i="14" s="1"/>
  <c r="R1723" i="14" s="1"/>
  <c r="R1724" i="14" s="1"/>
  <c r="R1725" i="14" s="1"/>
  <c r="R1726" i="14" s="1"/>
  <c r="R1727" i="14" s="1"/>
  <c r="R1728" i="14" s="1"/>
  <c r="R1729" i="14" s="1"/>
  <c r="R1730" i="14" s="1"/>
  <c r="R1731" i="14" s="1"/>
  <c r="R1732" i="14" s="1"/>
  <c r="R1733" i="14" s="1"/>
  <c r="R1734" i="14" s="1"/>
  <c r="R1735" i="14" s="1"/>
  <c r="R1736" i="14" s="1"/>
  <c r="R1737" i="14" s="1"/>
  <c r="R1738" i="14" s="1"/>
  <c r="R1739" i="14" s="1"/>
  <c r="R1740" i="14" s="1"/>
  <c r="R1741" i="14" s="1"/>
  <c r="R1742" i="14" s="1"/>
  <c r="R1743" i="14" s="1"/>
  <c r="R1744" i="14" s="1"/>
  <c r="R1745" i="14" s="1"/>
  <c r="R1746" i="14" s="1"/>
  <c r="R1747" i="14" s="1"/>
  <c r="R1748" i="14" s="1"/>
  <c r="R1749" i="14" s="1"/>
  <c r="R1750" i="14" s="1"/>
  <c r="R1751" i="14" s="1"/>
  <c r="R1752" i="14" s="1"/>
  <c r="R1753" i="14" s="1"/>
  <c r="R1754" i="14" s="1"/>
  <c r="R1755" i="14" s="1"/>
  <c r="R1756" i="14" s="1"/>
  <c r="R1757" i="14" s="1"/>
  <c r="R1758" i="14" s="1"/>
  <c r="R1759" i="14" s="1"/>
  <c r="R1760" i="14" s="1"/>
  <c r="R1761" i="14" s="1"/>
  <c r="R1762" i="14" s="1"/>
  <c r="R1763" i="14" s="1"/>
  <c r="R1764" i="14" s="1"/>
  <c r="R1765" i="14" s="1"/>
  <c r="R1766" i="14" s="1"/>
  <c r="R1767" i="14" s="1"/>
  <c r="R1768" i="14" s="1"/>
  <c r="R1769" i="14" s="1"/>
  <c r="R1770" i="14" s="1"/>
  <c r="R1771" i="14" s="1"/>
  <c r="R1772" i="14" s="1"/>
  <c r="R1773" i="14" s="1"/>
  <c r="R1774" i="14" s="1"/>
  <c r="R1775" i="14" s="1"/>
  <c r="R1776" i="14" s="1"/>
  <c r="R1777" i="14" s="1"/>
  <c r="R1778" i="14" s="1"/>
  <c r="R1779" i="14" s="1"/>
  <c r="R1780" i="14" s="1"/>
  <c r="R1781" i="14" s="1"/>
  <c r="R1782" i="14" s="1"/>
  <c r="R1783" i="14" s="1"/>
  <c r="R1784" i="14" s="1"/>
  <c r="R1785" i="14" s="1"/>
  <c r="R1786" i="14" s="1"/>
  <c r="R1787" i="14" s="1"/>
  <c r="R1788" i="14" s="1"/>
  <c r="R1789" i="14" s="1"/>
  <c r="R1790" i="14" s="1"/>
  <c r="R1791" i="14" s="1"/>
  <c r="R1792" i="14" s="1"/>
  <c r="R1793" i="14" s="1"/>
  <c r="R1794" i="14" s="1"/>
  <c r="R1795" i="14" s="1"/>
  <c r="R1796" i="14" s="1"/>
  <c r="R1797" i="14" s="1"/>
  <c r="R1798" i="14" s="1"/>
  <c r="R1799" i="14" s="1"/>
  <c r="R1800" i="14" s="1"/>
  <c r="R1801" i="14" s="1"/>
  <c r="R1802" i="14" s="1"/>
  <c r="R1803" i="14" s="1"/>
  <c r="R1804" i="14" s="1"/>
  <c r="R1805" i="14" s="1"/>
  <c r="R1806" i="14" s="1"/>
  <c r="R1807" i="14" s="1"/>
  <c r="R1808" i="14" s="1"/>
  <c r="R1809" i="14" s="1"/>
  <c r="R1810" i="14" s="1"/>
  <c r="R1811" i="14" s="1"/>
  <c r="R1812" i="14" s="1"/>
  <c r="R1813" i="14" s="1"/>
  <c r="R1814" i="14" s="1"/>
  <c r="R1815" i="14" s="1"/>
  <c r="R1816" i="14" s="1"/>
  <c r="R1817" i="14" s="1"/>
  <c r="R1818" i="14" s="1"/>
  <c r="R1819" i="14" s="1"/>
  <c r="R1820" i="14" s="1"/>
  <c r="R1821" i="14" s="1"/>
  <c r="R1822" i="14" s="1"/>
  <c r="R1823" i="14" s="1"/>
  <c r="R1824" i="14" s="1"/>
  <c r="R1825" i="14" s="1"/>
  <c r="R1826" i="14" s="1"/>
  <c r="R1827" i="14" s="1"/>
  <c r="R1828" i="14" s="1"/>
  <c r="R1829" i="14" s="1"/>
  <c r="R1830" i="14" s="1"/>
  <c r="R1831" i="14" s="1"/>
  <c r="R1832" i="14" s="1"/>
  <c r="R1833" i="14" s="1"/>
  <c r="R1834" i="14" s="1"/>
  <c r="R1835" i="14" s="1"/>
  <c r="R1836" i="14" s="1"/>
  <c r="R1837" i="14" s="1"/>
  <c r="R1838" i="14" s="1"/>
  <c r="R1839" i="14" s="1"/>
  <c r="R1840" i="14" s="1"/>
  <c r="R1841" i="14" s="1"/>
  <c r="R1842" i="14" s="1"/>
  <c r="R1843" i="14" s="1"/>
  <c r="R1844" i="14" s="1"/>
  <c r="R1845" i="14" s="1"/>
  <c r="R1846" i="14" s="1"/>
  <c r="R1847" i="14" s="1"/>
  <c r="R1848" i="14" s="1"/>
  <c r="R1849" i="14" s="1"/>
  <c r="R1850" i="14" s="1"/>
  <c r="R1851" i="14" s="1"/>
  <c r="R1852" i="14" s="1"/>
  <c r="R1853" i="14" s="1"/>
  <c r="R1854" i="14" s="1"/>
  <c r="R1855" i="14" s="1"/>
  <c r="R1856" i="14" s="1"/>
  <c r="R1857" i="14" s="1"/>
  <c r="R1858" i="14" s="1"/>
  <c r="R1859" i="14" s="1"/>
  <c r="R1860" i="14" s="1"/>
  <c r="R1861" i="14" s="1"/>
  <c r="R1862" i="14" s="1"/>
  <c r="R1863" i="14" s="1"/>
  <c r="R1864" i="14" s="1"/>
  <c r="R1865" i="14" s="1"/>
  <c r="R1866" i="14" s="1"/>
  <c r="R1867" i="14" s="1"/>
  <c r="R1868" i="14" s="1"/>
  <c r="R1869" i="14" s="1"/>
  <c r="R1870" i="14" s="1"/>
  <c r="R1871" i="14" s="1"/>
  <c r="R1872" i="14" s="1"/>
  <c r="R1873" i="14" s="1"/>
  <c r="R1874" i="14" s="1"/>
  <c r="R1875" i="14" s="1"/>
  <c r="R1876" i="14" s="1"/>
  <c r="R1877" i="14" s="1"/>
  <c r="R1878" i="14" s="1"/>
  <c r="R1879" i="14" s="1"/>
  <c r="R1880" i="14" s="1"/>
  <c r="R1881" i="14" s="1"/>
  <c r="R1882" i="14" s="1"/>
  <c r="R1883" i="14" s="1"/>
  <c r="R1884" i="14" s="1"/>
  <c r="R1885" i="14" s="1"/>
  <c r="R1886" i="14" s="1"/>
  <c r="R1887" i="14" s="1"/>
  <c r="R1888" i="14" s="1"/>
  <c r="R1889" i="14" s="1"/>
  <c r="R1890" i="14" s="1"/>
  <c r="R1891" i="14" s="1"/>
  <c r="R1892" i="14" s="1"/>
  <c r="R1893" i="14" s="1"/>
  <c r="R1894" i="14" s="1"/>
  <c r="R1895" i="14" s="1"/>
  <c r="R1896" i="14" s="1"/>
  <c r="R1897" i="14" s="1"/>
  <c r="R1898" i="14" s="1"/>
  <c r="R1899" i="14" s="1"/>
  <c r="R1900" i="14" s="1"/>
  <c r="R1901" i="14" s="1"/>
  <c r="R1902" i="14" s="1"/>
  <c r="R1903" i="14" s="1"/>
  <c r="R1904" i="14" s="1"/>
  <c r="R1905" i="14" s="1"/>
  <c r="R1906" i="14" s="1"/>
  <c r="R1907" i="14" s="1"/>
  <c r="R1908" i="14" s="1"/>
  <c r="R1909" i="14" s="1"/>
  <c r="R1910" i="14" s="1"/>
  <c r="R1911" i="14" s="1"/>
  <c r="R1912" i="14" s="1"/>
  <c r="R1913" i="14" s="1"/>
  <c r="R1914" i="14" s="1"/>
  <c r="R1915" i="14" s="1"/>
  <c r="R1916" i="14" s="1"/>
  <c r="R1917" i="14" s="1"/>
  <c r="R1918" i="14" s="1"/>
  <c r="R1919" i="14" s="1"/>
  <c r="R1920" i="14" s="1"/>
  <c r="R1921" i="14" s="1"/>
  <c r="R1922" i="14" s="1"/>
  <c r="R1923" i="14" s="1"/>
  <c r="R1924" i="14" s="1"/>
  <c r="R1925" i="14" s="1"/>
  <c r="R1926" i="14" s="1"/>
  <c r="R1927" i="14" s="1"/>
  <c r="R1928" i="14" s="1"/>
  <c r="R1929" i="14" s="1"/>
  <c r="R1930" i="14" s="1"/>
  <c r="R1931" i="14" s="1"/>
  <c r="R1932" i="14" s="1"/>
  <c r="R1933" i="14" s="1"/>
  <c r="R1934" i="14" s="1"/>
  <c r="R1935" i="14" s="1"/>
  <c r="R1936" i="14" s="1"/>
  <c r="R1937" i="14" s="1"/>
  <c r="R1938" i="14" s="1"/>
  <c r="R1939" i="14" s="1"/>
  <c r="R1940" i="14" s="1"/>
  <c r="R1941" i="14" s="1"/>
  <c r="R1942" i="14" s="1"/>
  <c r="R1943" i="14" s="1"/>
  <c r="R1944" i="14" s="1"/>
  <c r="R1945" i="14" s="1"/>
  <c r="R1946" i="14" s="1"/>
  <c r="R1947" i="14" s="1"/>
  <c r="R1948" i="14" s="1"/>
  <c r="R1949" i="14" s="1"/>
  <c r="R1950" i="14" s="1"/>
  <c r="R1951" i="14" s="1"/>
  <c r="R1952" i="14" s="1"/>
  <c r="R1953" i="14" s="1"/>
  <c r="R1954" i="14" s="1"/>
  <c r="R1955" i="14" s="1"/>
  <c r="R1956" i="14" s="1"/>
  <c r="R1957" i="14" s="1"/>
  <c r="R1958" i="14" s="1"/>
  <c r="R1959" i="14" s="1"/>
  <c r="R1960" i="14" s="1"/>
  <c r="R1961" i="14" s="1"/>
  <c r="R1962" i="14" s="1"/>
  <c r="R1963" i="14" s="1"/>
  <c r="R1964" i="14" s="1"/>
  <c r="R1965" i="14" s="1"/>
  <c r="R1966" i="14" s="1"/>
  <c r="R1967" i="14" s="1"/>
  <c r="R1968" i="14" s="1"/>
  <c r="R1969" i="14" s="1"/>
  <c r="R1970" i="14" s="1"/>
  <c r="R1971" i="14" s="1"/>
  <c r="R1972" i="14" s="1"/>
  <c r="R1973" i="14" s="1"/>
  <c r="R1974" i="14" s="1"/>
  <c r="R1975" i="14" s="1"/>
  <c r="R1976" i="14" s="1"/>
  <c r="R1977" i="14" s="1"/>
  <c r="R1978" i="14" s="1"/>
  <c r="R1979" i="14" s="1"/>
  <c r="R1980" i="14" s="1"/>
  <c r="R1981" i="14" s="1"/>
  <c r="R1982" i="14" s="1"/>
  <c r="R1983" i="14" s="1"/>
  <c r="R1984" i="14" s="1"/>
  <c r="R1985" i="14" s="1"/>
  <c r="R1986" i="14" s="1"/>
  <c r="R1987" i="14" s="1"/>
  <c r="R1988" i="14" s="1"/>
  <c r="R1989" i="14" s="1"/>
  <c r="R1990" i="14" s="1"/>
  <c r="R1991" i="14" s="1"/>
  <c r="R1992" i="14" s="1"/>
  <c r="R1993" i="14" s="1"/>
  <c r="R1994" i="14" s="1"/>
  <c r="R1995" i="14" s="1"/>
  <c r="R1996" i="14" s="1"/>
  <c r="R1997" i="14" s="1"/>
  <c r="R1998" i="14" s="1"/>
  <c r="R1999" i="14" s="1"/>
  <c r="R2000" i="14" s="1"/>
  <c r="R2001" i="14" s="1"/>
  <c r="R2002" i="14" s="1"/>
  <c r="R2003" i="14" s="1"/>
  <c r="R2004" i="14" s="1"/>
  <c r="R2005" i="14" s="1"/>
  <c r="R2006" i="14" s="1"/>
  <c r="R2007" i="14" s="1"/>
  <c r="R2008" i="14" s="1"/>
  <c r="M10" i="11"/>
  <c r="D19" i="5"/>
  <c r="M12" i="11"/>
  <c r="M8" i="11"/>
  <c r="H15" i="9"/>
  <c r="BM387" i="16" l="1"/>
  <c r="BI388" i="16"/>
  <c r="BJ387" i="16"/>
  <c r="BK387" i="16" s="1"/>
  <c r="BL387" i="16"/>
  <c r="BN387" i="16"/>
  <c r="BP387" i="16"/>
  <c r="BO387" i="16"/>
  <c r="BQ386" i="16"/>
  <c r="BR386" i="16"/>
  <c r="U139" i="2"/>
  <c r="Q139" i="2"/>
  <c r="AC246" i="14"/>
  <c r="AE245" i="14"/>
  <c r="AG244" i="14"/>
  <c r="AH244" i="14"/>
  <c r="AD246" i="14"/>
  <c r="AF245" i="14"/>
  <c r="T8" i="14"/>
  <c r="S8" i="14"/>
  <c r="Q86" i="5"/>
  <c r="AL86" i="5" s="1"/>
  <c r="Q68" i="5"/>
  <c r="AL68" i="5" s="1"/>
  <c r="Q27" i="5"/>
  <c r="AL27" i="5" s="1"/>
  <c r="Q16" i="5"/>
  <c r="Q97" i="5"/>
  <c r="AL97" i="5" s="1"/>
  <c r="Q95" i="5"/>
  <c r="AL95" i="5" s="1"/>
  <c r="Q39" i="5"/>
  <c r="AL39" i="5" s="1"/>
  <c r="Q73" i="5"/>
  <c r="AL73" i="5" s="1"/>
  <c r="Q59" i="5"/>
  <c r="AL59" i="5" s="1"/>
  <c r="Q54" i="5"/>
  <c r="AL54" i="5" s="1"/>
  <c r="Q91" i="5"/>
  <c r="AL91" i="5" s="1"/>
  <c r="Q26" i="5"/>
  <c r="AL26" i="5" s="1"/>
  <c r="Q52" i="5"/>
  <c r="AL52" i="5" s="1"/>
  <c r="Q58" i="5"/>
  <c r="AL58" i="5" s="1"/>
  <c r="Q98" i="5"/>
  <c r="AL98" i="5" s="1"/>
  <c r="Q28" i="5"/>
  <c r="AL28" i="5" s="1"/>
  <c r="Q69" i="5"/>
  <c r="AL69" i="5" s="1"/>
  <c r="Q47" i="5"/>
  <c r="AL47" i="5" s="1"/>
  <c r="Q72" i="5"/>
  <c r="AL72" i="5" s="1"/>
  <c r="Q101" i="5"/>
  <c r="AL101" i="5" s="1"/>
  <c r="Q56" i="5"/>
  <c r="AL56" i="5" s="1"/>
  <c r="Q62" i="5"/>
  <c r="AL62" i="5" s="1"/>
  <c r="Q32" i="5"/>
  <c r="AL32" i="5" s="1"/>
  <c r="Q33" i="5"/>
  <c r="AL33" i="5" s="1"/>
  <c r="Q22" i="5"/>
  <c r="AL22" i="5" s="1"/>
  <c r="Q49" i="5"/>
  <c r="AL49" i="5" s="1"/>
  <c r="Q35" i="5"/>
  <c r="AL35" i="5" s="1"/>
  <c r="Q43" i="5"/>
  <c r="AL43" i="5" s="1"/>
  <c r="Q53" i="5"/>
  <c r="AL53" i="5" s="1"/>
  <c r="Q9" i="5"/>
  <c r="Q5" i="5"/>
  <c r="Q8" i="5"/>
  <c r="Q30" i="5"/>
  <c r="AL30" i="5" s="1"/>
  <c r="Q88" i="5"/>
  <c r="AL88" i="5" s="1"/>
  <c r="Q24" i="5"/>
  <c r="AL24" i="5" s="1"/>
  <c r="Q42" i="5"/>
  <c r="AL42" i="5" s="1"/>
  <c r="Q23" i="5"/>
  <c r="AL23" i="5" s="1"/>
  <c r="Q75" i="5"/>
  <c r="AL75" i="5" s="1"/>
  <c r="Q48" i="5"/>
  <c r="AL48" i="5" s="1"/>
  <c r="Q50" i="5"/>
  <c r="AL50" i="5" s="1"/>
  <c r="Q105" i="5"/>
  <c r="Z105" i="5" s="1"/>
  <c r="Q41" i="5"/>
  <c r="AL41" i="5" s="1"/>
  <c r="Q70" i="5"/>
  <c r="AL70" i="5" s="1"/>
  <c r="Q85" i="5"/>
  <c r="AL85" i="5" s="1"/>
  <c r="Q83" i="5"/>
  <c r="AL83" i="5" s="1"/>
  <c r="Q79" i="5"/>
  <c r="AL79" i="5" s="1"/>
  <c r="Q81" i="5"/>
  <c r="AL81" i="5" s="1"/>
  <c r="Q21" i="5"/>
  <c r="AL21" i="5" s="1"/>
  <c r="Q61" i="5"/>
  <c r="AL61" i="5" s="1"/>
  <c r="Q31" i="5"/>
  <c r="AL31" i="5" s="1"/>
  <c r="Q84" i="5"/>
  <c r="AL84" i="5" s="1"/>
  <c r="Q89" i="5"/>
  <c r="AL89" i="5" s="1"/>
  <c r="Q38" i="5"/>
  <c r="AL38" i="5" s="1"/>
  <c r="Q20" i="5"/>
  <c r="Q102" i="5"/>
  <c r="AL102" i="5" s="1"/>
  <c r="Q99" i="5"/>
  <c r="AL99" i="5" s="1"/>
  <c r="Q36" i="5"/>
  <c r="AL36" i="5" s="1"/>
  <c r="Q55" i="5"/>
  <c r="AL55" i="5" s="1"/>
  <c r="Q44" i="5"/>
  <c r="AL44" i="5" s="1"/>
  <c r="Q12" i="5"/>
  <c r="Q90" i="5"/>
  <c r="AL90" i="5" s="1"/>
  <c r="Q78" i="5"/>
  <c r="AL78" i="5" s="1"/>
  <c r="Q94" i="5"/>
  <c r="AL94" i="5" s="1"/>
  <c r="Q46" i="5"/>
  <c r="AL46" i="5" s="1"/>
  <c r="Q87" i="5"/>
  <c r="AL87" i="5" s="1"/>
  <c r="Q96" i="5"/>
  <c r="AL96" i="5" s="1"/>
  <c r="Q80" i="5"/>
  <c r="AL80" i="5" s="1"/>
  <c r="Q77" i="5"/>
  <c r="AL77" i="5" s="1"/>
  <c r="Q45" i="5"/>
  <c r="AL45" i="5" s="1"/>
  <c r="Q100" i="5"/>
  <c r="AL100" i="5" s="1"/>
  <c r="Q66" i="5"/>
  <c r="AL66" i="5" s="1"/>
  <c r="Q60" i="5"/>
  <c r="AL60" i="5" s="1"/>
  <c r="Q19" i="5"/>
  <c r="Q104" i="5"/>
  <c r="AL104" i="5" s="1"/>
  <c r="Q82" i="5"/>
  <c r="AL82" i="5" s="1"/>
  <c r="Q103" i="5"/>
  <c r="AL103" i="5" s="1"/>
  <c r="Q25" i="5"/>
  <c r="AL25" i="5" s="1"/>
  <c r="Q40" i="5"/>
  <c r="AL40" i="5" s="1"/>
  <c r="Q6" i="5"/>
  <c r="Q74" i="5"/>
  <c r="AL74" i="5" s="1"/>
  <c r="Q64" i="5"/>
  <c r="AL64" i="5" s="1"/>
  <c r="Q11" i="5"/>
  <c r="Q71" i="5"/>
  <c r="AL71" i="5" s="1"/>
  <c r="Q7" i="5"/>
  <c r="Q67" i="5"/>
  <c r="AL67" i="5" s="1"/>
  <c r="Q29" i="5"/>
  <c r="AL29" i="5" s="1"/>
  <c r="Q34" i="5"/>
  <c r="AL34" i="5" s="1"/>
  <c r="Q76" i="5"/>
  <c r="AL76" i="5" s="1"/>
  <c r="Q65" i="5"/>
  <c r="AL65" i="5" s="1"/>
  <c r="Q63" i="5"/>
  <c r="AL63" i="5" s="1"/>
  <c r="Q14" i="5"/>
  <c r="Q13" i="5"/>
  <c r="Q15" i="5"/>
  <c r="Q10" i="5"/>
  <c r="Q18" i="5"/>
  <c r="Q51" i="5"/>
  <c r="AL51" i="5" s="1"/>
  <c r="Q17" i="5"/>
  <c r="Q57" i="5"/>
  <c r="AL57" i="5" s="1"/>
  <c r="Q37" i="5"/>
  <c r="AL37" i="5" s="1"/>
  <c r="Q92" i="5"/>
  <c r="AL92" i="5" s="1"/>
  <c r="Q93" i="5"/>
  <c r="AL93" i="5" s="1"/>
  <c r="G18" i="9"/>
  <c r="G19" i="9" s="1"/>
  <c r="H18" i="9"/>
  <c r="H19" i="9" s="1"/>
  <c r="M15" i="11"/>
  <c r="Q118" i="2" s="1"/>
  <c r="O8" i="11"/>
  <c r="BQ387" i="16" l="1"/>
  <c r="BJ388" i="16"/>
  <c r="BK388" i="16" s="1"/>
  <c r="BN388" i="16"/>
  <c r="BP388" i="16"/>
  <c r="BI389" i="16"/>
  <c r="BL388" i="16"/>
  <c r="BM388" i="16"/>
  <c r="BO388" i="16"/>
  <c r="BR387" i="16"/>
  <c r="Q141" i="2"/>
  <c r="U143" i="2" s="1"/>
  <c r="U145" i="2" s="1"/>
  <c r="AF246" i="14"/>
  <c r="AD247" i="14"/>
  <c r="AH245" i="14"/>
  <c r="AG245" i="14"/>
  <c r="AC247" i="14"/>
  <c r="AE246" i="14"/>
  <c r="Z14" i="5"/>
  <c r="AA14" i="5" s="1"/>
  <c r="AL14" i="5"/>
  <c r="Z18" i="5"/>
  <c r="AA18" i="5" s="1"/>
  <c r="AL18" i="5"/>
  <c r="Z20" i="5"/>
  <c r="AA20" i="5" s="1"/>
  <c r="AL20" i="5"/>
  <c r="Z15" i="5"/>
  <c r="AA15" i="5" s="1"/>
  <c r="AL15" i="5"/>
  <c r="Z16" i="5"/>
  <c r="AA16" i="5" s="1"/>
  <c r="AL16" i="5"/>
  <c r="Z17" i="5"/>
  <c r="AA17" i="5" s="1"/>
  <c r="AL17" i="5"/>
  <c r="Z19" i="5"/>
  <c r="AA19" i="5" s="1"/>
  <c r="AL19" i="5"/>
  <c r="Z51" i="5"/>
  <c r="AA51" i="5" s="1"/>
  <c r="Z76" i="5"/>
  <c r="AA76" i="5" s="1"/>
  <c r="Z74" i="5"/>
  <c r="AA74" i="5" s="1"/>
  <c r="Z60" i="5"/>
  <c r="AA60" i="5" s="1"/>
  <c r="Z46" i="5"/>
  <c r="AA46" i="5" s="1"/>
  <c r="Z99" i="5"/>
  <c r="AA99" i="5" s="1"/>
  <c r="Z21" i="5"/>
  <c r="AA21" i="5" s="1"/>
  <c r="Z50" i="5"/>
  <c r="AA50" i="5" s="1"/>
  <c r="AL8" i="5"/>
  <c r="Z8" i="5"/>
  <c r="AA8" i="5" s="1"/>
  <c r="Z33" i="5"/>
  <c r="AA33" i="5" s="1"/>
  <c r="Z28" i="5"/>
  <c r="AA28" i="5" s="1"/>
  <c r="Z73" i="5"/>
  <c r="AA73" i="5" s="1"/>
  <c r="Z34" i="5"/>
  <c r="AA34" i="5" s="1"/>
  <c r="Z6" i="5"/>
  <c r="AA6" i="5" s="1"/>
  <c r="AL6" i="5"/>
  <c r="Z66" i="5"/>
  <c r="AA66" i="5" s="1"/>
  <c r="Z94" i="5"/>
  <c r="AA94" i="5" s="1"/>
  <c r="Z102" i="5"/>
  <c r="AA102" i="5" s="1"/>
  <c r="Z81" i="5"/>
  <c r="AA81" i="5" s="1"/>
  <c r="Z48" i="5"/>
  <c r="AA48" i="5" s="1"/>
  <c r="Z5" i="5"/>
  <c r="AA5" i="5" s="1"/>
  <c r="AL5" i="5"/>
  <c r="Z32" i="5"/>
  <c r="AA32" i="5" s="1"/>
  <c r="Z98" i="5"/>
  <c r="AA98" i="5" s="1"/>
  <c r="Z39" i="5"/>
  <c r="AA39" i="5" s="1"/>
  <c r="Z75" i="5"/>
  <c r="AA75" i="5" s="1"/>
  <c r="Z58" i="5"/>
  <c r="AA58" i="5" s="1"/>
  <c r="Z95" i="5"/>
  <c r="AA95" i="5" s="1"/>
  <c r="Z93" i="5"/>
  <c r="AA93" i="5" s="1"/>
  <c r="Z67" i="5"/>
  <c r="AA67" i="5" s="1"/>
  <c r="Z25" i="5"/>
  <c r="AA25" i="5" s="1"/>
  <c r="Z45" i="5"/>
  <c r="AA45" i="5" s="1"/>
  <c r="Z90" i="5"/>
  <c r="AA90" i="5" s="1"/>
  <c r="Z38" i="5"/>
  <c r="AA38" i="5" s="1"/>
  <c r="Z83" i="5"/>
  <c r="AA83" i="5" s="1"/>
  <c r="Z23" i="5"/>
  <c r="AA23" i="5" s="1"/>
  <c r="Z53" i="5"/>
  <c r="AA53" i="5" s="1"/>
  <c r="Z56" i="5"/>
  <c r="AA56" i="5" s="1"/>
  <c r="Z52" i="5"/>
  <c r="AA52" i="5" s="1"/>
  <c r="Z97" i="5"/>
  <c r="AA97" i="5" s="1"/>
  <c r="Z78" i="5"/>
  <c r="AA78" i="5" s="1"/>
  <c r="AL9" i="5"/>
  <c r="Z9" i="5"/>
  <c r="AA9" i="5" s="1"/>
  <c r="AL7" i="5"/>
  <c r="Z7" i="5"/>
  <c r="AA7" i="5" s="1"/>
  <c r="Z103" i="5"/>
  <c r="AA103" i="5" s="1"/>
  <c r="Z77" i="5"/>
  <c r="AA77" i="5" s="1"/>
  <c r="Z89" i="5"/>
  <c r="AA89" i="5" s="1"/>
  <c r="Z85" i="5"/>
  <c r="AA85" i="5" s="1"/>
  <c r="Z42" i="5"/>
  <c r="AA42" i="5" s="1"/>
  <c r="Z43" i="5"/>
  <c r="AA43" i="5" s="1"/>
  <c r="Z101" i="5"/>
  <c r="AA101" i="5" s="1"/>
  <c r="Z26" i="5"/>
  <c r="AA26" i="5" s="1"/>
  <c r="Z71" i="5"/>
  <c r="AA71" i="5" s="1"/>
  <c r="Z82" i="5"/>
  <c r="AA82" i="5" s="1"/>
  <c r="Z80" i="5"/>
  <c r="AA80" i="5" s="1"/>
  <c r="Z44" i="5"/>
  <c r="AA44" i="5" s="1"/>
  <c r="Z84" i="5"/>
  <c r="AA84" i="5" s="1"/>
  <c r="Z70" i="5"/>
  <c r="AA70" i="5" s="1"/>
  <c r="Z24" i="5"/>
  <c r="AA24" i="5" s="1"/>
  <c r="Z35" i="5"/>
  <c r="AA35" i="5" s="1"/>
  <c r="Z72" i="5"/>
  <c r="AA72" i="5" s="1"/>
  <c r="Z91" i="5"/>
  <c r="AA91" i="5" s="1"/>
  <c r="Z27" i="5"/>
  <c r="AA27" i="5" s="1"/>
  <c r="AL10" i="5"/>
  <c r="Z10" i="5"/>
  <c r="AA10" i="5" s="1"/>
  <c r="Z29" i="5"/>
  <c r="AA29" i="5" s="1"/>
  <c r="Z40" i="5"/>
  <c r="AA40" i="5" s="1"/>
  <c r="Z100" i="5"/>
  <c r="AA100" i="5" s="1"/>
  <c r="Z79" i="5"/>
  <c r="AA79" i="5" s="1"/>
  <c r="Z62" i="5"/>
  <c r="AA62" i="5" s="1"/>
  <c r="Z92" i="5"/>
  <c r="AA92" i="5" s="1"/>
  <c r="Z13" i="5"/>
  <c r="AA13" i="5" s="1"/>
  <c r="AL13" i="5"/>
  <c r="Z12" i="5"/>
  <c r="AA12" i="5" s="1"/>
  <c r="AL12" i="5"/>
  <c r="Z37" i="5"/>
  <c r="AA37" i="5" s="1"/>
  <c r="Z57" i="5"/>
  <c r="AA57" i="5" s="1"/>
  <c r="Z63" i="5"/>
  <c r="AA63" i="5" s="1"/>
  <c r="AL11" i="5"/>
  <c r="Z11" i="5"/>
  <c r="AA11" i="5" s="1"/>
  <c r="Z104" i="5"/>
  <c r="AA104" i="5" s="1"/>
  <c r="Z96" i="5"/>
  <c r="AA96" i="5" s="1"/>
  <c r="Z55" i="5"/>
  <c r="AA55" i="5" s="1"/>
  <c r="Z31" i="5"/>
  <c r="AA31" i="5" s="1"/>
  <c r="Z41" i="5"/>
  <c r="AA41" i="5" s="1"/>
  <c r="Z88" i="5"/>
  <c r="AA88" i="5" s="1"/>
  <c r="Z49" i="5"/>
  <c r="AA49" i="5" s="1"/>
  <c r="Z47" i="5"/>
  <c r="AA47" i="5" s="1"/>
  <c r="Z54" i="5"/>
  <c r="AA54" i="5" s="1"/>
  <c r="Z68" i="5"/>
  <c r="AA68" i="5" s="1"/>
  <c r="Z65" i="5"/>
  <c r="AA65" i="5" s="1"/>
  <c r="Z64" i="5"/>
  <c r="AA64" i="5" s="1"/>
  <c r="Z87" i="5"/>
  <c r="AA87" i="5" s="1"/>
  <c r="Z36" i="5"/>
  <c r="AA36" i="5" s="1"/>
  <c r="Z61" i="5"/>
  <c r="AA61" i="5" s="1"/>
  <c r="Z30" i="5"/>
  <c r="AA30" i="5" s="1"/>
  <c r="Z22" i="5"/>
  <c r="AA22" i="5" s="1"/>
  <c r="Z69" i="5"/>
  <c r="AA69" i="5" s="1"/>
  <c r="Z59" i="5"/>
  <c r="AA59" i="5" s="1"/>
  <c r="Z86" i="5"/>
  <c r="AA86" i="5" s="1"/>
  <c r="R105" i="5"/>
  <c r="AA105" i="5"/>
  <c r="Y8" i="14"/>
  <c r="Z8" i="14"/>
  <c r="V8" i="14"/>
  <c r="U8" i="14"/>
  <c r="S9" i="14"/>
  <c r="T9" i="14"/>
  <c r="R77" i="5"/>
  <c r="R56" i="5"/>
  <c r="R93" i="5"/>
  <c r="R15" i="5"/>
  <c r="R67" i="5"/>
  <c r="R25" i="5"/>
  <c r="R45" i="5"/>
  <c r="R90" i="5"/>
  <c r="R38" i="5"/>
  <c r="R83" i="5"/>
  <c r="R23" i="5"/>
  <c r="R53" i="5"/>
  <c r="R62" i="5"/>
  <c r="R58" i="5"/>
  <c r="R39" i="5"/>
  <c r="R86" i="5"/>
  <c r="R7" i="5"/>
  <c r="R37" i="5"/>
  <c r="R14" i="5"/>
  <c r="R71" i="5"/>
  <c r="R82" i="5"/>
  <c r="R80" i="5"/>
  <c r="R44" i="5"/>
  <c r="R84" i="5"/>
  <c r="R70" i="5"/>
  <c r="R24" i="5"/>
  <c r="R35" i="5"/>
  <c r="R101" i="5"/>
  <c r="R26" i="5"/>
  <c r="R97" i="5"/>
  <c r="R92" i="5"/>
  <c r="R12" i="5"/>
  <c r="R52" i="5"/>
  <c r="Q129" i="2"/>
  <c r="Q124" i="2"/>
  <c r="R57" i="5"/>
  <c r="R63" i="5"/>
  <c r="R11" i="5"/>
  <c r="R104" i="5"/>
  <c r="R96" i="5"/>
  <c r="R55" i="5"/>
  <c r="R31" i="5"/>
  <c r="R41" i="5"/>
  <c r="R88" i="5"/>
  <c r="R49" i="5"/>
  <c r="R72" i="5"/>
  <c r="R91" i="5"/>
  <c r="R16" i="5"/>
  <c r="R103" i="5"/>
  <c r="R43" i="5"/>
  <c r="R17" i="5"/>
  <c r="R65" i="5"/>
  <c r="R64" i="5"/>
  <c r="R19" i="5"/>
  <c r="R87" i="5"/>
  <c r="R36" i="5"/>
  <c r="R61" i="5"/>
  <c r="R30" i="5"/>
  <c r="R22" i="5"/>
  <c r="R47" i="5"/>
  <c r="R54" i="5"/>
  <c r="R13" i="5"/>
  <c r="R42" i="5"/>
  <c r="R95" i="5"/>
  <c r="R51" i="5"/>
  <c r="R76" i="5"/>
  <c r="R74" i="5"/>
  <c r="R60" i="5"/>
  <c r="R46" i="5"/>
  <c r="R99" i="5"/>
  <c r="R21" i="5"/>
  <c r="R50" i="5"/>
  <c r="R8" i="5"/>
  <c r="R33" i="5"/>
  <c r="R69" i="5"/>
  <c r="R59" i="5"/>
  <c r="R27" i="5"/>
  <c r="R89" i="5"/>
  <c r="R18" i="5"/>
  <c r="R34" i="5"/>
  <c r="R6" i="5"/>
  <c r="R66" i="5"/>
  <c r="R94" i="5"/>
  <c r="R102" i="5"/>
  <c r="R81" i="5"/>
  <c r="R48" i="5"/>
  <c r="R5" i="5"/>
  <c r="D24" i="5"/>
  <c r="L10" i="2" s="1"/>
  <c r="R32" i="5"/>
  <c r="R28" i="5"/>
  <c r="R73" i="5"/>
  <c r="R68" i="5"/>
  <c r="R85" i="5"/>
  <c r="R10" i="5"/>
  <c r="R29" i="5"/>
  <c r="R40" i="5"/>
  <c r="R100" i="5"/>
  <c r="R78" i="5"/>
  <c r="R20" i="5"/>
  <c r="R79" i="5"/>
  <c r="R75" i="5"/>
  <c r="R9" i="5"/>
  <c r="R98" i="5"/>
  <c r="R53" i="6" l="1"/>
  <c r="S86" i="6"/>
  <c r="S94" i="6"/>
  <c r="S39" i="6"/>
  <c r="S101" i="6"/>
  <c r="R67" i="6"/>
  <c r="S64" i="6"/>
  <c r="S40" i="6"/>
  <c r="R103" i="6"/>
  <c r="R96" i="6"/>
  <c r="S77" i="6"/>
  <c r="R54" i="6"/>
  <c r="R88" i="6"/>
  <c r="S72" i="6"/>
  <c r="S69" i="6"/>
  <c r="R32" i="6"/>
  <c r="R79" i="6"/>
  <c r="R95" i="6"/>
  <c r="S34" i="6"/>
  <c r="R87" i="6"/>
  <c r="R74" i="6"/>
  <c r="R78" i="6"/>
  <c r="R64" i="6"/>
  <c r="R73" i="6"/>
  <c r="R55" i="6"/>
  <c r="S81" i="6"/>
  <c r="S68" i="6"/>
  <c r="S60" i="6"/>
  <c r="R47" i="6"/>
  <c r="S96" i="6"/>
  <c r="R102" i="6"/>
  <c r="S53" i="6"/>
  <c r="S36" i="6"/>
  <c r="R69" i="6"/>
  <c r="S59" i="6"/>
  <c r="S46" i="6"/>
  <c r="R49" i="6"/>
  <c r="S93" i="6"/>
  <c r="S62" i="6"/>
  <c r="R75" i="6"/>
  <c r="R33" i="6"/>
  <c r="S75" i="6"/>
  <c r="R52" i="6"/>
  <c r="R99" i="6"/>
  <c r="S31" i="6"/>
  <c r="S45" i="6"/>
  <c r="S79" i="6"/>
  <c r="R92" i="6"/>
  <c r="S99" i="6"/>
  <c r="R43" i="6"/>
  <c r="R91" i="6"/>
  <c r="S85" i="6"/>
  <c r="S100" i="6"/>
  <c r="S82" i="6"/>
  <c r="R31" i="6"/>
  <c r="S47" i="6"/>
  <c r="R63" i="6"/>
  <c r="R98" i="6"/>
  <c r="S102" i="6"/>
  <c r="R90" i="6"/>
  <c r="R30" i="6"/>
  <c r="R51" i="6"/>
  <c r="R89" i="6"/>
  <c r="R70" i="6"/>
  <c r="R84" i="6"/>
  <c r="R66" i="6"/>
  <c r="R60" i="6"/>
  <c r="R94" i="6"/>
  <c r="R57" i="6"/>
  <c r="R45" i="6"/>
  <c r="S83" i="6"/>
  <c r="R81" i="6"/>
  <c r="S58" i="6"/>
  <c r="S74" i="6"/>
  <c r="S67" i="6"/>
  <c r="S32" i="6"/>
  <c r="R77" i="6"/>
  <c r="S61" i="6"/>
  <c r="S80" i="6"/>
  <c r="S30" i="6"/>
  <c r="S88" i="6"/>
  <c r="R50" i="6"/>
  <c r="R56" i="6"/>
  <c r="R34" i="6"/>
  <c r="S84" i="6"/>
  <c r="R59" i="6"/>
  <c r="S78" i="6"/>
  <c r="S54" i="6"/>
  <c r="R48" i="6"/>
  <c r="S44" i="6"/>
  <c r="S98" i="6"/>
  <c r="R72" i="6"/>
  <c r="R65" i="6"/>
  <c r="R101" i="6"/>
  <c r="R36" i="6"/>
  <c r="R37" i="6"/>
  <c r="S43" i="6"/>
  <c r="R46" i="6"/>
  <c r="R80" i="6"/>
  <c r="S104" i="6"/>
  <c r="R71" i="6"/>
  <c r="S52" i="6"/>
  <c r="S76" i="6"/>
  <c r="S50" i="6"/>
  <c r="S92" i="6"/>
  <c r="S37" i="6"/>
  <c r="S51" i="6"/>
  <c r="S91" i="6"/>
  <c r="R42" i="6"/>
  <c r="R40" i="6"/>
  <c r="S103" i="6"/>
  <c r="R68" i="6"/>
  <c r="R38" i="6"/>
  <c r="S66" i="6"/>
  <c r="S35" i="6"/>
  <c r="S65" i="6"/>
  <c r="S90" i="6"/>
  <c r="S49" i="6"/>
  <c r="R58" i="6"/>
  <c r="S89" i="6"/>
  <c r="R61" i="6"/>
  <c r="S73" i="6"/>
  <c r="S55" i="6"/>
  <c r="R41" i="6"/>
  <c r="S42" i="6"/>
  <c r="R86" i="6"/>
  <c r="S63" i="6"/>
  <c r="R39" i="6"/>
  <c r="R76" i="6"/>
  <c r="R83" i="6"/>
  <c r="R85" i="6"/>
  <c r="S87" i="6"/>
  <c r="S48" i="6"/>
  <c r="R44" i="6"/>
  <c r="R93" i="6"/>
  <c r="R62" i="6"/>
  <c r="S97" i="6"/>
  <c r="S95" i="6"/>
  <c r="S38" i="6"/>
  <c r="S41" i="6"/>
  <c r="R35" i="6"/>
  <c r="S56" i="6"/>
  <c r="S70" i="6"/>
  <c r="R97" i="6"/>
  <c r="R104" i="6"/>
  <c r="S71" i="6"/>
  <c r="R100" i="6"/>
  <c r="R82" i="6"/>
  <c r="S33" i="6"/>
  <c r="S57" i="6"/>
  <c r="BR388" i="16"/>
  <c r="BQ388" i="16"/>
  <c r="BJ389" i="16"/>
  <c r="BK389" i="16" s="1"/>
  <c r="BP389" i="16"/>
  <c r="BM389" i="16"/>
  <c r="BN389" i="16"/>
  <c r="BL389" i="16"/>
  <c r="BI390" i="16"/>
  <c r="BO389" i="16"/>
  <c r="R15" i="6"/>
  <c r="R14" i="6"/>
  <c r="S21" i="6"/>
  <c r="S14" i="6"/>
  <c r="R22" i="6"/>
  <c r="R25" i="6"/>
  <c r="R24" i="6"/>
  <c r="S27" i="6"/>
  <c r="R16" i="6"/>
  <c r="S25" i="6"/>
  <c r="R13" i="6"/>
  <c r="S29" i="6"/>
  <c r="S16" i="6"/>
  <c r="S28" i="6"/>
  <c r="R11" i="6"/>
  <c r="S22" i="6"/>
  <c r="S6" i="6"/>
  <c r="R29" i="6"/>
  <c r="S13" i="6"/>
  <c r="S23" i="6"/>
  <c r="R6" i="6"/>
  <c r="R19" i="6"/>
  <c r="R23" i="6"/>
  <c r="S24" i="6"/>
  <c r="S18" i="6"/>
  <c r="R12" i="6"/>
  <c r="S19" i="6"/>
  <c r="R10" i="6"/>
  <c r="S20" i="6"/>
  <c r="R21" i="6"/>
  <c r="S12" i="6"/>
  <c r="S26" i="6"/>
  <c r="S15" i="6"/>
  <c r="R26" i="6"/>
  <c r="R20" i="6"/>
  <c r="R9" i="6"/>
  <c r="R8" i="6"/>
  <c r="S8" i="6"/>
  <c r="S9" i="6"/>
  <c r="R27" i="6"/>
  <c r="R28" i="6"/>
  <c r="S10" i="6"/>
  <c r="S17" i="6"/>
  <c r="R17" i="6"/>
  <c r="R18" i="6"/>
  <c r="S11" i="6"/>
  <c r="R5" i="6"/>
  <c r="S7" i="6"/>
  <c r="S5" i="6"/>
  <c r="R7" i="6"/>
  <c r="Q143" i="2"/>
  <c r="Q145" i="2" s="1"/>
  <c r="AG246" i="14"/>
  <c r="AH246" i="14"/>
  <c r="AC248" i="14"/>
  <c r="AE247" i="14"/>
  <c r="AD248" i="14"/>
  <c r="AF247" i="14"/>
  <c r="Z9" i="14"/>
  <c r="AB8" i="14"/>
  <c r="AA8" i="14"/>
  <c r="Y9" i="14"/>
  <c r="U9" i="14"/>
  <c r="V9" i="14"/>
  <c r="T10" i="14"/>
  <c r="S10" i="14"/>
  <c r="D23" i="5"/>
  <c r="S105" i="5" s="1"/>
  <c r="AG83" i="6" l="1"/>
  <c r="AG34" i="6"/>
  <c r="AG92" i="6"/>
  <c r="AG103" i="6"/>
  <c r="AG43" i="6"/>
  <c r="AG41" i="6"/>
  <c r="Q78" i="6"/>
  <c r="AG89" i="6"/>
  <c r="Q57" i="6"/>
  <c r="AG48" i="6"/>
  <c r="AJ48" i="6" s="1"/>
  <c r="Q104" i="6"/>
  <c r="AG47" i="6"/>
  <c r="AJ47" i="6" s="1"/>
  <c r="AG99" i="6"/>
  <c r="U39" i="6"/>
  <c r="U49" i="6"/>
  <c r="AG73" i="6"/>
  <c r="U56" i="6"/>
  <c r="Q42" i="6"/>
  <c r="AG97" i="6"/>
  <c r="Q83" i="6"/>
  <c r="Q34" i="6"/>
  <c r="U92" i="6"/>
  <c r="U103" i="6"/>
  <c r="Y103" i="6" s="1"/>
  <c r="Q43" i="6"/>
  <c r="Q41" i="6"/>
  <c r="U78" i="6"/>
  <c r="U89" i="6"/>
  <c r="U57" i="6"/>
  <c r="Q48" i="6"/>
  <c r="U104" i="6"/>
  <c r="Q47" i="6"/>
  <c r="U99" i="6"/>
  <c r="Q39" i="6"/>
  <c r="Q49" i="6"/>
  <c r="U73" i="6"/>
  <c r="Y73" i="6" s="1"/>
  <c r="AG56" i="6"/>
  <c r="AJ56" i="6" s="1"/>
  <c r="U42" i="6"/>
  <c r="U97" i="6"/>
  <c r="U83" i="6"/>
  <c r="U34" i="6"/>
  <c r="Q92" i="6"/>
  <c r="Q103" i="6"/>
  <c r="U43" i="6"/>
  <c r="U41" i="6"/>
  <c r="AG78" i="6"/>
  <c r="Q89" i="6"/>
  <c r="AG57" i="6"/>
  <c r="AJ57" i="6" s="1"/>
  <c r="U48" i="6"/>
  <c r="Y48" i="6" s="1"/>
  <c r="AG104" i="6"/>
  <c r="U47" i="6"/>
  <c r="Q99" i="6"/>
  <c r="AG39" i="6"/>
  <c r="AG49" i="6"/>
  <c r="Q73" i="6"/>
  <c r="Q56" i="6"/>
  <c r="AG42" i="6"/>
  <c r="Q97" i="6"/>
  <c r="AG85" i="6"/>
  <c r="AJ85" i="6" s="1"/>
  <c r="U71" i="6"/>
  <c r="Y71" i="6" s="1"/>
  <c r="Q94" i="6"/>
  <c r="U81" i="6"/>
  <c r="AG80" i="6"/>
  <c r="AG44" i="6"/>
  <c r="Q30" i="6"/>
  <c r="AG96" i="6"/>
  <c r="AG77" i="6"/>
  <c r="Q79" i="6"/>
  <c r="AG35" i="6"/>
  <c r="AG101" i="6"/>
  <c r="Q58" i="6"/>
  <c r="AG88" i="6"/>
  <c r="AJ88" i="6" s="1"/>
  <c r="U100" i="6"/>
  <c r="Y100" i="6" s="1"/>
  <c r="Q38" i="6"/>
  <c r="U72" i="6"/>
  <c r="AG91" i="6"/>
  <c r="U62" i="6"/>
  <c r="U85" i="6"/>
  <c r="Q85" i="6"/>
  <c r="AG71" i="6"/>
  <c r="U94" i="6"/>
  <c r="AG81" i="6"/>
  <c r="Q80" i="6"/>
  <c r="Q44" i="6"/>
  <c r="U30" i="6"/>
  <c r="Y30" i="6" s="1"/>
  <c r="Q96" i="6"/>
  <c r="Q77" i="6"/>
  <c r="U79" i="6"/>
  <c r="Q35" i="6"/>
  <c r="Q101" i="6"/>
  <c r="U58" i="6"/>
  <c r="U88" i="6"/>
  <c r="Q100" i="6"/>
  <c r="AG38" i="6"/>
  <c r="Q72" i="6"/>
  <c r="U91" i="6"/>
  <c r="Y91" i="6" s="1"/>
  <c r="Q62" i="6"/>
  <c r="Q74" i="6"/>
  <c r="Q71" i="6"/>
  <c r="AG94" i="6"/>
  <c r="Q81" i="6"/>
  <c r="U80" i="6"/>
  <c r="U44" i="6"/>
  <c r="AG30" i="6"/>
  <c r="U96" i="6"/>
  <c r="U77" i="6"/>
  <c r="AG79" i="6"/>
  <c r="AJ79" i="6" s="1"/>
  <c r="U35" i="6"/>
  <c r="Y35" i="6" s="1"/>
  <c r="U101" i="6"/>
  <c r="Y101" i="6" s="1"/>
  <c r="AG58" i="6"/>
  <c r="Q88" i="6"/>
  <c r="AG100" i="6"/>
  <c r="U38" i="6"/>
  <c r="AG72" i="6"/>
  <c r="Q91" i="6"/>
  <c r="AG62" i="6"/>
  <c r="Q59" i="6"/>
  <c r="AG82" i="6"/>
  <c r="AG69" i="6"/>
  <c r="AJ69" i="6" s="1"/>
  <c r="AG53" i="6"/>
  <c r="AJ53" i="6" s="1"/>
  <c r="AG31" i="6"/>
  <c r="AJ31" i="6" s="1"/>
  <c r="Q102" i="6"/>
  <c r="U93" i="6"/>
  <c r="AG84" i="6"/>
  <c r="U40" i="6"/>
  <c r="AG32" i="6"/>
  <c r="U75" i="6"/>
  <c r="Q65" i="6"/>
  <c r="Q64" i="6"/>
  <c r="U87" i="6"/>
  <c r="U98" i="6"/>
  <c r="Y98" i="6" s="1"/>
  <c r="U33" i="6"/>
  <c r="Y33" i="6" s="1"/>
  <c r="AG67" i="6"/>
  <c r="AJ67" i="6" s="1"/>
  <c r="U50" i="6"/>
  <c r="U74" i="6"/>
  <c r="U59" i="6"/>
  <c r="Q82" i="6"/>
  <c r="U69" i="6"/>
  <c r="Q53" i="6"/>
  <c r="Q31" i="6"/>
  <c r="AG102" i="6"/>
  <c r="Q93" i="6"/>
  <c r="U84" i="6"/>
  <c r="Y84" i="6" s="1"/>
  <c r="Q40" i="6"/>
  <c r="U32" i="6"/>
  <c r="Y32" i="6" s="1"/>
  <c r="Q75" i="6"/>
  <c r="U65" i="6"/>
  <c r="AG64" i="6"/>
  <c r="Q87" i="6"/>
  <c r="Q98" i="6"/>
  <c r="AG33" i="6"/>
  <c r="Q67" i="6"/>
  <c r="Q50" i="6"/>
  <c r="AG59" i="6"/>
  <c r="U82" i="6"/>
  <c r="Y82" i="6" s="1"/>
  <c r="Q69" i="6"/>
  <c r="U53" i="6"/>
  <c r="Y53" i="6" s="1"/>
  <c r="U31" i="6"/>
  <c r="U102" i="6"/>
  <c r="AG93" i="6"/>
  <c r="Q84" i="6"/>
  <c r="AG40" i="6"/>
  <c r="Q32" i="6"/>
  <c r="AG75" i="6"/>
  <c r="AG65" i="6"/>
  <c r="AJ65" i="6" s="1"/>
  <c r="U64" i="6"/>
  <c r="AG87" i="6"/>
  <c r="AJ87" i="6" s="1"/>
  <c r="AG98" i="6"/>
  <c r="AJ98" i="6" s="1"/>
  <c r="Q33" i="6"/>
  <c r="U67" i="6"/>
  <c r="AG50" i="6"/>
  <c r="AG74" i="6"/>
  <c r="AG46" i="6"/>
  <c r="U70" i="6"/>
  <c r="Q95" i="6"/>
  <c r="U61" i="6"/>
  <c r="AG55" i="6"/>
  <c r="AJ55" i="6" s="1"/>
  <c r="AG90" i="6"/>
  <c r="U54" i="6"/>
  <c r="Y54" i="6" s="1"/>
  <c r="Q60" i="6"/>
  <c r="Q76" i="6"/>
  <c r="U68" i="6"/>
  <c r="AG36" i="6"/>
  <c r="U51" i="6"/>
  <c r="U52" i="6"/>
  <c r="Q63" i="6"/>
  <c r="U86" i="6"/>
  <c r="AG45" i="6"/>
  <c r="Q66" i="6"/>
  <c r="Q37" i="6"/>
  <c r="Q46" i="6"/>
  <c r="AG70" i="6"/>
  <c r="AJ70" i="6" s="1"/>
  <c r="U95" i="6"/>
  <c r="Y95" i="6" s="1"/>
  <c r="Q61" i="6"/>
  <c r="U55" i="6"/>
  <c r="Q90" i="6"/>
  <c r="AG54" i="6"/>
  <c r="AG60" i="6"/>
  <c r="U76" i="6"/>
  <c r="Q68" i="6"/>
  <c r="U36" i="6"/>
  <c r="Q51" i="6"/>
  <c r="Q52" i="6"/>
  <c r="AG63" i="6"/>
  <c r="AJ63" i="6" s="1"/>
  <c r="AG86" i="6"/>
  <c r="AJ86" i="6" s="1"/>
  <c r="Q45" i="6"/>
  <c r="U66" i="6"/>
  <c r="AG37" i="6"/>
  <c r="U46" i="6"/>
  <c r="Q70" i="6"/>
  <c r="AG95" i="6"/>
  <c r="AG61" i="6"/>
  <c r="Q55" i="6"/>
  <c r="U90" i="6"/>
  <c r="Q54" i="6"/>
  <c r="U60" i="6"/>
  <c r="Y60" i="6" s="1"/>
  <c r="AG76" i="6"/>
  <c r="AJ76" i="6" s="1"/>
  <c r="AG68" i="6"/>
  <c r="Q36" i="6"/>
  <c r="AG51" i="6"/>
  <c r="AG52" i="6"/>
  <c r="U63" i="6"/>
  <c r="Q86" i="6"/>
  <c r="U45" i="6"/>
  <c r="AG66" i="6"/>
  <c r="U37" i="6"/>
  <c r="T105" i="5"/>
  <c r="AB105" i="5" s="1"/>
  <c r="X105" i="5"/>
  <c r="BQ389" i="16"/>
  <c r="BP390" i="16"/>
  <c r="BJ390" i="16"/>
  <c r="BK390" i="16" s="1"/>
  <c r="BO390" i="16"/>
  <c r="BN390" i="16"/>
  <c r="BI391" i="16"/>
  <c r="BM390" i="16"/>
  <c r="BL390" i="16"/>
  <c r="BR389" i="16"/>
  <c r="AG20" i="6"/>
  <c r="AJ20" i="6" s="1"/>
  <c r="U25" i="6"/>
  <c r="Y25" i="6" s="1"/>
  <c r="AG9" i="6"/>
  <c r="AJ9" i="6" s="1"/>
  <c r="Q24" i="6"/>
  <c r="AG29" i="6"/>
  <c r="AJ29" i="6" s="1"/>
  <c r="U27" i="6"/>
  <c r="Y27" i="6" s="1"/>
  <c r="Q10" i="6"/>
  <c r="Q21" i="6"/>
  <c r="U20" i="6"/>
  <c r="Y20" i="6" s="1"/>
  <c r="Q25" i="6"/>
  <c r="Q9" i="6"/>
  <c r="AG24" i="6"/>
  <c r="AJ24" i="6" s="1"/>
  <c r="Q29" i="6"/>
  <c r="Q27" i="6"/>
  <c r="U13" i="6"/>
  <c r="Y13" i="6" s="1"/>
  <c r="Q20" i="6"/>
  <c r="AG25" i="6"/>
  <c r="AJ25" i="6" s="1"/>
  <c r="U9" i="6"/>
  <c r="Y9" i="6" s="1"/>
  <c r="U24" i="6"/>
  <c r="Y24" i="6" s="1"/>
  <c r="U29" i="6"/>
  <c r="Y29" i="6" s="1"/>
  <c r="AG27" i="6"/>
  <c r="AJ27" i="6" s="1"/>
  <c r="AG12" i="6"/>
  <c r="AJ12" i="6" s="1"/>
  <c r="AG26" i="6"/>
  <c r="AJ26" i="6" s="1"/>
  <c r="U18" i="6"/>
  <c r="Y18" i="6" s="1"/>
  <c r="U23" i="6"/>
  <c r="Y23" i="6" s="1"/>
  <c r="U15" i="6"/>
  <c r="Y15" i="6" s="1"/>
  <c r="U28" i="6"/>
  <c r="Y28" i="6" s="1"/>
  <c r="Q13" i="6"/>
  <c r="Q11" i="6"/>
  <c r="Q18" i="6"/>
  <c r="Q23" i="6"/>
  <c r="AG15" i="6"/>
  <c r="AJ15" i="6" s="1"/>
  <c r="Q28" i="6"/>
  <c r="AG18" i="6"/>
  <c r="AJ18" i="6" s="1"/>
  <c r="AG23" i="6"/>
  <c r="AJ23" i="6" s="1"/>
  <c r="Q15" i="6"/>
  <c r="AG28" i="6"/>
  <c r="AJ28" i="6" s="1"/>
  <c r="AG13" i="6"/>
  <c r="AJ13" i="6" s="1"/>
  <c r="U12" i="6"/>
  <c r="Y12" i="6" s="1"/>
  <c r="Q16" i="6"/>
  <c r="Q22" i="6"/>
  <c r="AG14" i="6"/>
  <c r="AJ14" i="6" s="1"/>
  <c r="AG10" i="6"/>
  <c r="AJ10" i="6" s="1"/>
  <c r="Q12" i="6"/>
  <c r="U11" i="6"/>
  <c r="Y11" i="6" s="1"/>
  <c r="AG16" i="6"/>
  <c r="AJ16" i="6" s="1"/>
  <c r="U22" i="6"/>
  <c r="Y22" i="6" s="1"/>
  <c r="Q14" i="6"/>
  <c r="U16" i="6"/>
  <c r="Y16" i="6" s="1"/>
  <c r="AG22" i="6"/>
  <c r="AJ22" i="6" s="1"/>
  <c r="U14" i="6"/>
  <c r="Y14" i="6" s="1"/>
  <c r="U10" i="6"/>
  <c r="Y10" i="6" s="1"/>
  <c r="Q17" i="6"/>
  <c r="U21" i="6"/>
  <c r="Y21" i="6" s="1"/>
  <c r="U17" i="6"/>
  <c r="Y17" i="6" s="1"/>
  <c r="U26" i="6"/>
  <c r="Y26" i="6" s="1"/>
  <c r="Q19" i="6"/>
  <c r="U19" i="6"/>
  <c r="Y19" i="6" s="1"/>
  <c r="AG21" i="6"/>
  <c r="AJ21" i="6" s="1"/>
  <c r="AG17" i="6"/>
  <c r="AJ17" i="6" s="1"/>
  <c r="Q26" i="6"/>
  <c r="AG19" i="6"/>
  <c r="AJ19" i="6" s="1"/>
  <c r="AG11" i="6"/>
  <c r="AJ11" i="6" s="1"/>
  <c r="AG6" i="6"/>
  <c r="AJ6" i="6" s="1"/>
  <c r="Q8" i="6"/>
  <c r="Q6" i="6"/>
  <c r="U8" i="6"/>
  <c r="Y8" i="6" s="1"/>
  <c r="U6" i="6"/>
  <c r="Y6" i="6" s="1"/>
  <c r="AG8" i="6"/>
  <c r="AJ8" i="6" s="1"/>
  <c r="AG7" i="6"/>
  <c r="AJ7" i="6" s="1"/>
  <c r="Q7" i="6"/>
  <c r="U7" i="6"/>
  <c r="Y7" i="6" s="1"/>
  <c r="AG5" i="6"/>
  <c r="AJ5" i="6" s="1"/>
  <c r="Q5" i="6"/>
  <c r="U5" i="6"/>
  <c r="Y5" i="6" s="1"/>
  <c r="U105" i="5"/>
  <c r="V105" i="5"/>
  <c r="AJ64" i="6"/>
  <c r="AJ30" i="6"/>
  <c r="AJ62" i="6"/>
  <c r="Y61" i="6"/>
  <c r="Y45" i="6"/>
  <c r="Y97" i="6"/>
  <c r="AJ50" i="6"/>
  <c r="AJ104" i="6"/>
  <c r="Y87" i="6"/>
  <c r="Y31" i="6"/>
  <c r="AJ52" i="6"/>
  <c r="Y89" i="6"/>
  <c r="AJ103" i="6"/>
  <c r="Y40" i="6"/>
  <c r="AJ94" i="6"/>
  <c r="Y78" i="6"/>
  <c r="Y47" i="6"/>
  <c r="AJ93" i="6"/>
  <c r="Y66" i="6"/>
  <c r="Y90" i="6"/>
  <c r="Y67" i="6"/>
  <c r="AJ77" i="6"/>
  <c r="Y62" i="6"/>
  <c r="AJ37" i="6"/>
  <c r="AJ91" i="6"/>
  <c r="AJ36" i="6"/>
  <c r="AJ90" i="6"/>
  <c r="AJ60" i="6"/>
  <c r="AJ97" i="6"/>
  <c r="Y96" i="6"/>
  <c r="Y72" i="6"/>
  <c r="Y50" i="6"/>
  <c r="Y104" i="6"/>
  <c r="Y79" i="6"/>
  <c r="Y81" i="6"/>
  <c r="Y93" i="6"/>
  <c r="AJ34" i="6"/>
  <c r="AJ44" i="6"/>
  <c r="AJ78" i="6"/>
  <c r="AJ39" i="6"/>
  <c r="Y77" i="6"/>
  <c r="AJ99" i="6"/>
  <c r="Y37" i="6"/>
  <c r="Y83" i="6"/>
  <c r="AJ61" i="6"/>
  <c r="Y56" i="6"/>
  <c r="Y59" i="6"/>
  <c r="AJ96" i="6"/>
  <c r="AJ72" i="6"/>
  <c r="Y42" i="6"/>
  <c r="Y52" i="6"/>
  <c r="AJ81" i="6"/>
  <c r="AJ49" i="6"/>
  <c r="AJ32" i="6"/>
  <c r="Y94" i="6"/>
  <c r="Y85" i="6"/>
  <c r="AJ74" i="6"/>
  <c r="Y69" i="6"/>
  <c r="Y39" i="6"/>
  <c r="Y38" i="6"/>
  <c r="Y99" i="6"/>
  <c r="Y51" i="6"/>
  <c r="Y36" i="6"/>
  <c r="AJ82" i="6"/>
  <c r="AJ59" i="6"/>
  <c r="Y63" i="6"/>
  <c r="Y49" i="6"/>
  <c r="Y57" i="6"/>
  <c r="Y70" i="6"/>
  <c r="AJ84" i="6"/>
  <c r="Y64" i="6"/>
  <c r="AJ33" i="6"/>
  <c r="AJ38" i="6"/>
  <c r="AJ54" i="6"/>
  <c r="AJ83" i="6"/>
  <c r="AJ43" i="6"/>
  <c r="Y88" i="6"/>
  <c r="AJ42" i="6"/>
  <c r="AJ95" i="6"/>
  <c r="Y74" i="6"/>
  <c r="AJ66" i="6"/>
  <c r="AJ35" i="6"/>
  <c r="Y86" i="6"/>
  <c r="Y92" i="6"/>
  <c r="Y102" i="6"/>
  <c r="Y76" i="6"/>
  <c r="AJ100" i="6"/>
  <c r="AJ51" i="6"/>
  <c r="AJ73" i="6"/>
  <c r="AJ101" i="6"/>
  <c r="Y41" i="6"/>
  <c r="Y58" i="6"/>
  <c r="Y68" i="6"/>
  <c r="AJ80" i="6"/>
  <c r="AJ40" i="6"/>
  <c r="AJ92" i="6"/>
  <c r="Y44" i="6"/>
  <c r="Y75" i="6"/>
  <c r="AJ45" i="6"/>
  <c r="Y55" i="6"/>
  <c r="Y43" i="6"/>
  <c r="Y80" i="6"/>
  <c r="AJ58" i="6"/>
  <c r="AJ71" i="6"/>
  <c r="AJ68" i="6"/>
  <c r="AJ89" i="6"/>
  <c r="Y34" i="6"/>
  <c r="Y65" i="6"/>
  <c r="AJ102" i="6"/>
  <c r="Y46" i="6"/>
  <c r="AJ75" i="6"/>
  <c r="AJ41" i="6"/>
  <c r="AJ46" i="6"/>
  <c r="AF248" i="14"/>
  <c r="AD249" i="14"/>
  <c r="AG247" i="14"/>
  <c r="AH247" i="14"/>
  <c r="AE248" i="14"/>
  <c r="AC249" i="14"/>
  <c r="S90" i="5"/>
  <c r="S92" i="5"/>
  <c r="S64" i="5"/>
  <c r="S61" i="5"/>
  <c r="S76" i="5"/>
  <c r="S102" i="5"/>
  <c r="S32" i="5"/>
  <c r="S46" i="5"/>
  <c r="S78" i="5"/>
  <c r="S62" i="5"/>
  <c r="S80" i="5"/>
  <c r="S35" i="5"/>
  <c r="S88" i="5"/>
  <c r="S103" i="5"/>
  <c r="S42" i="5"/>
  <c r="S69" i="5"/>
  <c r="S34" i="5"/>
  <c r="S81" i="5"/>
  <c r="S40" i="5"/>
  <c r="S79" i="5"/>
  <c r="S95" i="5"/>
  <c r="S68" i="5"/>
  <c r="S63" i="5"/>
  <c r="S47" i="5"/>
  <c r="S36" i="5"/>
  <c r="S67" i="5"/>
  <c r="S38" i="5"/>
  <c r="S37" i="5"/>
  <c r="S57" i="5"/>
  <c r="S96" i="5"/>
  <c r="S49" i="5"/>
  <c r="S74" i="5"/>
  <c r="S21" i="5"/>
  <c r="S73" i="5"/>
  <c r="S87" i="5"/>
  <c r="S60" i="5"/>
  <c r="S48" i="5"/>
  <c r="S75" i="5"/>
  <c r="S89" i="5"/>
  <c r="S98" i="5"/>
  <c r="S77" i="5"/>
  <c r="S58" i="5"/>
  <c r="S44" i="5"/>
  <c r="S55" i="5"/>
  <c r="S43" i="5"/>
  <c r="S22" i="5"/>
  <c r="S50" i="5"/>
  <c r="S59" i="5"/>
  <c r="S66" i="5"/>
  <c r="S72" i="5"/>
  <c r="S51" i="5"/>
  <c r="S83" i="5"/>
  <c r="S101" i="5"/>
  <c r="S52" i="5"/>
  <c r="S100" i="5"/>
  <c r="S94" i="5"/>
  <c r="S39" i="5"/>
  <c r="S71" i="5"/>
  <c r="S84" i="5"/>
  <c r="S56" i="5"/>
  <c r="S45" i="5"/>
  <c r="S82" i="5"/>
  <c r="S93" i="5"/>
  <c r="S53" i="5"/>
  <c r="S86" i="5"/>
  <c r="S70" i="5"/>
  <c r="S97" i="5"/>
  <c r="S104" i="5"/>
  <c r="S41" i="5"/>
  <c r="S91" i="5"/>
  <c r="S65" i="5"/>
  <c r="S54" i="5"/>
  <c r="S99" i="5"/>
  <c r="S33" i="5"/>
  <c r="S85" i="5"/>
  <c r="S30" i="5"/>
  <c r="S23" i="5"/>
  <c r="S28" i="5"/>
  <c r="S31" i="5"/>
  <c r="S27" i="5"/>
  <c r="S26" i="5"/>
  <c r="S29" i="5"/>
  <c r="S24" i="5"/>
  <c r="S25" i="5"/>
  <c r="S17" i="5"/>
  <c r="S20" i="5"/>
  <c r="S18" i="5"/>
  <c r="S19" i="5"/>
  <c r="S7" i="5"/>
  <c r="S9" i="5"/>
  <c r="S15" i="5"/>
  <c r="S14" i="5"/>
  <c r="S16" i="5"/>
  <c r="AA9" i="14"/>
  <c r="AB9" i="14"/>
  <c r="Y10" i="14"/>
  <c r="Z10" i="14"/>
  <c r="U10" i="14"/>
  <c r="V10" i="14"/>
  <c r="S11" i="14"/>
  <c r="T11" i="14"/>
  <c r="S8" i="5"/>
  <c r="L9" i="2"/>
  <c r="L11" i="2" s="1"/>
  <c r="Q149" i="2" s="1"/>
  <c r="S12" i="5"/>
  <c r="D25" i="5"/>
  <c r="S6" i="5"/>
  <c r="S11" i="5"/>
  <c r="S13" i="5"/>
  <c r="S10" i="5"/>
  <c r="S5" i="5"/>
  <c r="AJ96" i="5" l="1"/>
  <c r="T96" i="5"/>
  <c r="X96" i="5"/>
  <c r="AJ81" i="5"/>
  <c r="T81" i="5"/>
  <c r="X81" i="5"/>
  <c r="AJ102" i="5"/>
  <c r="T102" i="5"/>
  <c r="AB102" i="5" s="1"/>
  <c r="X102" i="5"/>
  <c r="X77" i="5"/>
  <c r="AJ77" i="5"/>
  <c r="AM77" i="5" s="1"/>
  <c r="T77" i="5"/>
  <c r="AB77" i="5" s="1"/>
  <c r="AJ30" i="5"/>
  <c r="T30" i="5"/>
  <c r="X30" i="5"/>
  <c r="AJ83" i="5"/>
  <c r="T83" i="5"/>
  <c r="X83" i="5"/>
  <c r="X98" i="5"/>
  <c r="AJ98" i="5"/>
  <c r="AM98" i="5" s="1"/>
  <c r="T98" i="5"/>
  <c r="X37" i="5"/>
  <c r="T37" i="5"/>
  <c r="AB37" i="5" s="1"/>
  <c r="AJ37" i="5"/>
  <c r="AM37" i="5" s="1"/>
  <c r="T69" i="5"/>
  <c r="X69" i="5"/>
  <c r="AJ69" i="5"/>
  <c r="X61" i="5"/>
  <c r="T61" i="5"/>
  <c r="AJ61" i="5"/>
  <c r="X85" i="5"/>
  <c r="AJ85" i="5"/>
  <c r="AM85" i="5" s="1"/>
  <c r="T85" i="5"/>
  <c r="AB85" i="5" s="1"/>
  <c r="T93" i="5"/>
  <c r="AB93" i="5" s="1"/>
  <c r="AJ93" i="5"/>
  <c r="AM93" i="5" s="1"/>
  <c r="X93" i="5"/>
  <c r="T51" i="5"/>
  <c r="AJ51" i="5"/>
  <c r="X51" i="5"/>
  <c r="T89" i="5"/>
  <c r="X89" i="5"/>
  <c r="AJ89" i="5"/>
  <c r="X38" i="5"/>
  <c r="AJ38" i="5"/>
  <c r="AM38" i="5" s="1"/>
  <c r="T38" i="5"/>
  <c r="X42" i="5"/>
  <c r="T42" i="5"/>
  <c r="AB42" i="5" s="1"/>
  <c r="AJ42" i="5"/>
  <c r="AM42" i="5" s="1"/>
  <c r="AJ64" i="5"/>
  <c r="X64" i="5"/>
  <c r="T64" i="5"/>
  <c r="X92" i="5"/>
  <c r="AJ92" i="5"/>
  <c r="T92" i="5"/>
  <c r="AJ58" i="5"/>
  <c r="X58" i="5"/>
  <c r="T58" i="5"/>
  <c r="AB58" i="5" s="1"/>
  <c r="X99" i="5"/>
  <c r="AJ99" i="5"/>
  <c r="AM99" i="5" s="1"/>
  <c r="T99" i="5"/>
  <c r="AB99" i="5" s="1"/>
  <c r="AJ45" i="5"/>
  <c r="T45" i="5"/>
  <c r="X45" i="5"/>
  <c r="X66" i="5"/>
  <c r="AJ66" i="5"/>
  <c r="T66" i="5"/>
  <c r="T48" i="5"/>
  <c r="X48" i="5"/>
  <c r="AJ48" i="5"/>
  <c r="AM48" i="5" s="1"/>
  <c r="AJ36" i="5"/>
  <c r="AM36" i="5" s="1"/>
  <c r="X36" i="5"/>
  <c r="T36" i="5"/>
  <c r="AB36" i="5" s="1"/>
  <c r="T88" i="5"/>
  <c r="AJ88" i="5"/>
  <c r="X88" i="5"/>
  <c r="X90" i="5"/>
  <c r="T90" i="5"/>
  <c r="AJ90" i="5"/>
  <c r="X101" i="5"/>
  <c r="AJ101" i="5"/>
  <c r="AM101" i="5" s="1"/>
  <c r="T101" i="5"/>
  <c r="AB101" i="5" s="1"/>
  <c r="T53" i="5"/>
  <c r="AB53" i="5" s="1"/>
  <c r="X53" i="5"/>
  <c r="AJ53" i="5"/>
  <c r="AM53" i="5" s="1"/>
  <c r="T33" i="5"/>
  <c r="AJ33" i="5"/>
  <c r="X33" i="5"/>
  <c r="AJ72" i="5"/>
  <c r="X72" i="5"/>
  <c r="T72" i="5"/>
  <c r="AJ54" i="5"/>
  <c r="T54" i="5"/>
  <c r="AB54" i="5" s="1"/>
  <c r="X54" i="5"/>
  <c r="AJ56" i="5"/>
  <c r="AM56" i="5" s="1"/>
  <c r="T56" i="5"/>
  <c r="AB56" i="5" s="1"/>
  <c r="X56" i="5"/>
  <c r="AJ59" i="5"/>
  <c r="T59" i="5"/>
  <c r="X59" i="5"/>
  <c r="T60" i="5"/>
  <c r="X60" i="5"/>
  <c r="AJ60" i="5"/>
  <c r="T47" i="5"/>
  <c r="X47" i="5"/>
  <c r="AJ47" i="5"/>
  <c r="T35" i="5"/>
  <c r="AB35" i="5" s="1"/>
  <c r="AJ35" i="5"/>
  <c r="AM35" i="5" s="1"/>
  <c r="X35" i="5"/>
  <c r="AJ86" i="5"/>
  <c r="X86" i="5"/>
  <c r="T86" i="5"/>
  <c r="T87" i="5"/>
  <c r="AJ87" i="5"/>
  <c r="X87" i="5"/>
  <c r="X80" i="5"/>
  <c r="T80" i="5"/>
  <c r="AB80" i="5" s="1"/>
  <c r="AJ80" i="5"/>
  <c r="AM80" i="5" s="1"/>
  <c r="AJ34" i="5"/>
  <c r="AM34" i="5" s="1"/>
  <c r="T34" i="5"/>
  <c r="AB34" i="5" s="1"/>
  <c r="X34" i="5"/>
  <c r="X75" i="5"/>
  <c r="AJ75" i="5"/>
  <c r="T75" i="5"/>
  <c r="T50" i="5"/>
  <c r="AJ50" i="5"/>
  <c r="AM50" i="5" s="1"/>
  <c r="X50" i="5"/>
  <c r="X91" i="5"/>
  <c r="AJ91" i="5"/>
  <c r="AM91" i="5" s="1"/>
  <c r="T91" i="5"/>
  <c r="AB91" i="5" s="1"/>
  <c r="T71" i="5"/>
  <c r="AB71" i="5" s="1"/>
  <c r="X71" i="5"/>
  <c r="AJ71" i="5"/>
  <c r="AM71" i="5" s="1"/>
  <c r="T73" i="5"/>
  <c r="AJ73" i="5"/>
  <c r="X73" i="5"/>
  <c r="X68" i="5"/>
  <c r="AJ68" i="5"/>
  <c r="T68" i="5"/>
  <c r="X62" i="5"/>
  <c r="AJ62" i="5"/>
  <c r="AM62" i="5" s="1"/>
  <c r="T62" i="5"/>
  <c r="AB62" i="5" s="1"/>
  <c r="T70" i="5"/>
  <c r="AB70" i="5" s="1"/>
  <c r="X70" i="5"/>
  <c r="AJ70" i="5"/>
  <c r="AM70" i="5" s="1"/>
  <c r="X76" i="5"/>
  <c r="AJ76" i="5"/>
  <c r="T76" i="5"/>
  <c r="AJ103" i="5"/>
  <c r="T103" i="5"/>
  <c r="AB103" i="5" s="1"/>
  <c r="X103" i="5"/>
  <c r="AJ84" i="5"/>
  <c r="T84" i="5"/>
  <c r="AB84" i="5" s="1"/>
  <c r="X84" i="5"/>
  <c r="T41" i="5"/>
  <c r="AB41" i="5" s="1"/>
  <c r="AJ41" i="5"/>
  <c r="AM41" i="5" s="1"/>
  <c r="X41" i="5"/>
  <c r="T39" i="5"/>
  <c r="X39" i="5"/>
  <c r="AJ39" i="5"/>
  <c r="T43" i="5"/>
  <c r="AB43" i="5" s="1"/>
  <c r="X43" i="5"/>
  <c r="AJ43" i="5"/>
  <c r="AJ95" i="5"/>
  <c r="T95" i="5"/>
  <c r="AB95" i="5" s="1"/>
  <c r="X95" i="5"/>
  <c r="T78" i="5"/>
  <c r="AB78" i="5" s="1"/>
  <c r="AJ78" i="5"/>
  <c r="AM78" i="5" s="1"/>
  <c r="X78" i="5"/>
  <c r="T52" i="5"/>
  <c r="AJ52" i="5"/>
  <c r="X52" i="5"/>
  <c r="AJ57" i="5"/>
  <c r="AM57" i="5" s="1"/>
  <c r="T57" i="5"/>
  <c r="AB57" i="5" s="1"/>
  <c r="X57" i="5"/>
  <c r="AJ82" i="5"/>
  <c r="T82" i="5"/>
  <c r="AB82" i="5" s="1"/>
  <c r="X82" i="5"/>
  <c r="AJ67" i="5"/>
  <c r="AM67" i="5" s="1"/>
  <c r="T67" i="5"/>
  <c r="AB67" i="5" s="1"/>
  <c r="X67" i="5"/>
  <c r="AJ65" i="5"/>
  <c r="X65" i="5"/>
  <c r="T65" i="5"/>
  <c r="X63" i="5"/>
  <c r="AJ63" i="5"/>
  <c r="AM63" i="5" s="1"/>
  <c r="T63" i="5"/>
  <c r="X104" i="5"/>
  <c r="AJ104" i="5"/>
  <c r="AM104" i="5" s="1"/>
  <c r="T104" i="5"/>
  <c r="AB104" i="5" s="1"/>
  <c r="T94" i="5"/>
  <c r="AB94" i="5" s="1"/>
  <c r="AJ94" i="5"/>
  <c r="AM94" i="5" s="1"/>
  <c r="X94" i="5"/>
  <c r="T55" i="5"/>
  <c r="X55" i="5"/>
  <c r="AJ55" i="5"/>
  <c r="T74" i="5"/>
  <c r="X74" i="5"/>
  <c r="AJ74" i="5"/>
  <c r="X79" i="5"/>
  <c r="T79" i="5"/>
  <c r="AB79" i="5" s="1"/>
  <c r="AJ79" i="5"/>
  <c r="AM79" i="5" s="1"/>
  <c r="T46" i="5"/>
  <c r="AB46" i="5" s="1"/>
  <c r="X46" i="5"/>
  <c r="AJ46" i="5"/>
  <c r="AM46" i="5" s="1"/>
  <c r="X31" i="5"/>
  <c r="AJ31" i="5"/>
  <c r="T31" i="5"/>
  <c r="X97" i="5"/>
  <c r="AJ97" i="5"/>
  <c r="T97" i="5"/>
  <c r="AJ100" i="5"/>
  <c r="X100" i="5"/>
  <c r="T100" i="5"/>
  <c r="AB100" i="5" s="1"/>
  <c r="X44" i="5"/>
  <c r="T44" i="5"/>
  <c r="AB44" i="5" s="1"/>
  <c r="AJ44" i="5"/>
  <c r="AM44" i="5" s="1"/>
  <c r="AJ49" i="5"/>
  <c r="X49" i="5"/>
  <c r="T49" i="5"/>
  <c r="AJ40" i="5"/>
  <c r="AM40" i="5" s="1"/>
  <c r="T40" i="5"/>
  <c r="AB40" i="5" s="1"/>
  <c r="X40" i="5"/>
  <c r="X32" i="5"/>
  <c r="AJ32" i="5"/>
  <c r="AM32" i="5" s="1"/>
  <c r="T32" i="5"/>
  <c r="AB32" i="5" s="1"/>
  <c r="BR390" i="16"/>
  <c r="BQ390" i="16"/>
  <c r="BM391" i="16"/>
  <c r="BJ391" i="16"/>
  <c r="BK391" i="16" s="1"/>
  <c r="BO391" i="16"/>
  <c r="BN391" i="16"/>
  <c r="BI392" i="16"/>
  <c r="BP391" i="16"/>
  <c r="BL391" i="16"/>
  <c r="T16" i="5"/>
  <c r="AB16" i="5" s="1"/>
  <c r="AJ16" i="5"/>
  <c r="AM16" i="5" s="1"/>
  <c r="X16" i="5"/>
  <c r="AJ21" i="5"/>
  <c r="AM21" i="5" s="1"/>
  <c r="T21" i="5"/>
  <c r="AB21" i="5" s="1"/>
  <c r="X21" i="5"/>
  <c r="T14" i="5"/>
  <c r="AB14" i="5" s="1"/>
  <c r="AJ14" i="5"/>
  <c r="AM14" i="5" s="1"/>
  <c r="X14" i="5"/>
  <c r="AJ23" i="5"/>
  <c r="AM23" i="5" s="1"/>
  <c r="T23" i="5"/>
  <c r="AB23" i="5" s="1"/>
  <c r="X23" i="5"/>
  <c r="X19" i="5"/>
  <c r="AJ19" i="5"/>
  <c r="AM19" i="5" s="1"/>
  <c r="T19" i="5"/>
  <c r="AB19" i="5" s="1"/>
  <c r="T18" i="5"/>
  <c r="AB18" i="5" s="1"/>
  <c r="AJ18" i="5"/>
  <c r="AM18" i="5" s="1"/>
  <c r="X18" i="5"/>
  <c r="X20" i="5"/>
  <c r="AJ20" i="5"/>
  <c r="AM20" i="5" s="1"/>
  <c r="T20" i="5"/>
  <c r="AB20" i="5" s="1"/>
  <c r="T26" i="5"/>
  <c r="AB26" i="5" s="1"/>
  <c r="X26" i="5"/>
  <c r="AJ26" i="5"/>
  <c r="AM26" i="5" s="1"/>
  <c r="AJ12" i="5"/>
  <c r="AM12" i="5" s="1"/>
  <c r="T12" i="5"/>
  <c r="AB12" i="5" s="1"/>
  <c r="X12" i="5"/>
  <c r="AJ10" i="5"/>
  <c r="AM10" i="5" s="1"/>
  <c r="T10" i="5"/>
  <c r="AB10" i="5" s="1"/>
  <c r="X10" i="5"/>
  <c r="T17" i="5"/>
  <c r="AB17" i="5" s="1"/>
  <c r="X17" i="5"/>
  <c r="AJ17" i="5"/>
  <c r="AM17" i="5" s="1"/>
  <c r="T13" i="5"/>
  <c r="AB13" i="5" s="1"/>
  <c r="AJ13" i="5"/>
  <c r="AM13" i="5" s="1"/>
  <c r="X13" i="5"/>
  <c r="T25" i="5"/>
  <c r="AB25" i="5" s="1"/>
  <c r="X25" i="5"/>
  <c r="AJ25" i="5"/>
  <c r="AM25" i="5" s="1"/>
  <c r="AJ11" i="5"/>
  <c r="AM11" i="5" s="1"/>
  <c r="T11" i="5"/>
  <c r="AB11" i="5" s="1"/>
  <c r="X11" i="5"/>
  <c r="AJ24" i="5"/>
  <c r="AM24" i="5" s="1"/>
  <c r="T24" i="5"/>
  <c r="AB24" i="5" s="1"/>
  <c r="X24" i="5"/>
  <c r="T29" i="5"/>
  <c r="AB29" i="5" s="1"/>
  <c r="X29" i="5"/>
  <c r="AJ29" i="5"/>
  <c r="AM29" i="5" s="1"/>
  <c r="AJ22" i="5"/>
  <c r="AM22" i="5" s="1"/>
  <c r="X22" i="5"/>
  <c r="T22" i="5"/>
  <c r="AB22" i="5" s="1"/>
  <c r="T27" i="5"/>
  <c r="AB27" i="5" s="1"/>
  <c r="X27" i="5"/>
  <c r="AJ27" i="5"/>
  <c r="AM27" i="5" s="1"/>
  <c r="T15" i="5"/>
  <c r="AB15" i="5" s="1"/>
  <c r="AJ15" i="5"/>
  <c r="AM15" i="5" s="1"/>
  <c r="X15" i="5"/>
  <c r="AJ9" i="5"/>
  <c r="AM9" i="5" s="1"/>
  <c r="T9" i="5"/>
  <c r="AB9" i="5" s="1"/>
  <c r="X9" i="5"/>
  <c r="T28" i="5"/>
  <c r="AB28" i="5" s="1"/>
  <c r="AJ28" i="5"/>
  <c r="AM28" i="5" s="1"/>
  <c r="X28" i="5"/>
  <c r="X8" i="5"/>
  <c r="AJ8" i="5"/>
  <c r="AM8" i="5" s="1"/>
  <c r="T8" i="5"/>
  <c r="AB8" i="5" s="1"/>
  <c r="X7" i="5"/>
  <c r="T7" i="5"/>
  <c r="AB7" i="5" s="1"/>
  <c r="AJ7" i="5"/>
  <c r="AM7" i="5" s="1"/>
  <c r="AJ6" i="5"/>
  <c r="AM6" i="5" s="1"/>
  <c r="X6" i="5"/>
  <c r="T6" i="5"/>
  <c r="AB6" i="5" s="1"/>
  <c r="U81" i="5"/>
  <c r="V81" i="5"/>
  <c r="U7" i="5"/>
  <c r="V7" i="5"/>
  <c r="V23" i="5"/>
  <c r="U23" i="5"/>
  <c r="V86" i="5"/>
  <c r="U86" i="5"/>
  <c r="V101" i="5"/>
  <c r="U101" i="5"/>
  <c r="U77" i="5"/>
  <c r="V77" i="5"/>
  <c r="U57" i="5"/>
  <c r="V57" i="5"/>
  <c r="U34" i="5"/>
  <c r="V34" i="5"/>
  <c r="U76" i="5"/>
  <c r="V76" i="5"/>
  <c r="U52" i="5"/>
  <c r="V52" i="5"/>
  <c r="V83" i="5"/>
  <c r="U83" i="5"/>
  <c r="V37" i="5"/>
  <c r="U37" i="5"/>
  <c r="V61" i="5"/>
  <c r="U61" i="5"/>
  <c r="V96" i="5"/>
  <c r="U96" i="5"/>
  <c r="U30" i="5"/>
  <c r="V30" i="5"/>
  <c r="U69" i="5"/>
  <c r="V69" i="5"/>
  <c r="U18" i="5"/>
  <c r="V18" i="5"/>
  <c r="V85" i="5"/>
  <c r="U85" i="5"/>
  <c r="U93" i="5"/>
  <c r="V93" i="5"/>
  <c r="V51" i="5"/>
  <c r="U51" i="5"/>
  <c r="U89" i="5"/>
  <c r="V89" i="5"/>
  <c r="V38" i="5"/>
  <c r="U38" i="5"/>
  <c r="U42" i="5"/>
  <c r="V42" i="5"/>
  <c r="V64" i="5"/>
  <c r="U64" i="5"/>
  <c r="V102" i="5"/>
  <c r="U102" i="5"/>
  <c r="U19" i="5"/>
  <c r="V19" i="5"/>
  <c r="U53" i="5"/>
  <c r="V53" i="5"/>
  <c r="V98" i="5"/>
  <c r="U98" i="5"/>
  <c r="U5" i="5"/>
  <c r="V5" i="5"/>
  <c r="T5" i="5"/>
  <c r="AB5" i="5" s="1"/>
  <c r="AJ5" i="5"/>
  <c r="AM5" i="5" s="1"/>
  <c r="X5" i="5"/>
  <c r="U20" i="5"/>
  <c r="V20" i="5"/>
  <c r="U33" i="5"/>
  <c r="V33" i="5"/>
  <c r="U82" i="5"/>
  <c r="V82" i="5"/>
  <c r="V72" i="5"/>
  <c r="U72" i="5"/>
  <c r="V75" i="5"/>
  <c r="U75" i="5"/>
  <c r="U67" i="5"/>
  <c r="V67" i="5"/>
  <c r="U103" i="5"/>
  <c r="V103" i="5"/>
  <c r="U92" i="5"/>
  <c r="V92" i="5"/>
  <c r="V66" i="5"/>
  <c r="U66" i="5"/>
  <c r="V25" i="5"/>
  <c r="U25" i="5"/>
  <c r="U54" i="5"/>
  <c r="V54" i="5"/>
  <c r="U56" i="5"/>
  <c r="V56" i="5"/>
  <c r="U59" i="5"/>
  <c r="V59" i="5"/>
  <c r="V60" i="5"/>
  <c r="U60" i="5"/>
  <c r="V47" i="5"/>
  <c r="U47" i="5"/>
  <c r="V35" i="5"/>
  <c r="U35" i="5"/>
  <c r="U70" i="5"/>
  <c r="V70" i="5"/>
  <c r="U17" i="5"/>
  <c r="V17" i="5"/>
  <c r="V36" i="5"/>
  <c r="U36" i="5"/>
  <c r="V24" i="5"/>
  <c r="U24" i="5"/>
  <c r="V65" i="5"/>
  <c r="U65" i="5"/>
  <c r="V84" i="5"/>
  <c r="U84" i="5"/>
  <c r="V50" i="5"/>
  <c r="U50" i="5"/>
  <c r="V87" i="5"/>
  <c r="U87" i="5"/>
  <c r="V63" i="5"/>
  <c r="U63" i="5"/>
  <c r="U80" i="5"/>
  <c r="V80" i="5"/>
  <c r="U58" i="5"/>
  <c r="V58" i="5"/>
  <c r="V48" i="5"/>
  <c r="U48" i="5"/>
  <c r="V29" i="5"/>
  <c r="U29" i="5"/>
  <c r="U91" i="5"/>
  <c r="V91" i="5"/>
  <c r="V71" i="5"/>
  <c r="U71" i="5"/>
  <c r="U22" i="5"/>
  <c r="V22" i="5"/>
  <c r="V73" i="5"/>
  <c r="U73" i="5"/>
  <c r="U68" i="5"/>
  <c r="V68" i="5"/>
  <c r="V62" i="5"/>
  <c r="U62" i="5"/>
  <c r="U9" i="5"/>
  <c r="V9" i="5"/>
  <c r="V26" i="5"/>
  <c r="U26" i="5"/>
  <c r="V39" i="5"/>
  <c r="U39" i="5"/>
  <c r="U21" i="5"/>
  <c r="V21" i="5"/>
  <c r="U95" i="5"/>
  <c r="V95" i="5"/>
  <c r="U78" i="5"/>
  <c r="V78" i="5"/>
  <c r="V28" i="5"/>
  <c r="U28" i="5"/>
  <c r="U10" i="5"/>
  <c r="V10" i="5"/>
  <c r="U45" i="5"/>
  <c r="V45" i="5"/>
  <c r="U88" i="5"/>
  <c r="V88" i="5"/>
  <c r="V13" i="5"/>
  <c r="U13" i="5"/>
  <c r="V11" i="5"/>
  <c r="U11" i="5"/>
  <c r="U6" i="5"/>
  <c r="V6" i="5"/>
  <c r="U16" i="5"/>
  <c r="V16" i="5"/>
  <c r="U41" i="5"/>
  <c r="V41" i="5"/>
  <c r="U43" i="5"/>
  <c r="V43" i="5"/>
  <c r="V12" i="5"/>
  <c r="U12" i="5"/>
  <c r="V14" i="5"/>
  <c r="U14" i="5"/>
  <c r="V27" i="5"/>
  <c r="U27" i="5"/>
  <c r="U104" i="5"/>
  <c r="V104" i="5"/>
  <c r="U94" i="5"/>
  <c r="V94" i="5"/>
  <c r="U55" i="5"/>
  <c r="V55" i="5"/>
  <c r="V74" i="5"/>
  <c r="U74" i="5"/>
  <c r="U79" i="5"/>
  <c r="V79" i="5"/>
  <c r="U46" i="5"/>
  <c r="V46" i="5"/>
  <c r="U8" i="5"/>
  <c r="V8" i="5"/>
  <c r="V99" i="5"/>
  <c r="U99" i="5"/>
  <c r="U90" i="5"/>
  <c r="V90" i="5"/>
  <c r="T165" i="2"/>
  <c r="T157" i="2"/>
  <c r="T149" i="2"/>
  <c r="Q157" i="2"/>
  <c r="Q165" i="2"/>
  <c r="V15" i="5"/>
  <c r="U15" i="5"/>
  <c r="U31" i="5"/>
  <c r="V31" i="5"/>
  <c r="V97" i="5"/>
  <c r="U97" i="5"/>
  <c r="V100" i="5"/>
  <c r="U100" i="5"/>
  <c r="U44" i="5"/>
  <c r="V44" i="5"/>
  <c r="V49" i="5"/>
  <c r="U49" i="5"/>
  <c r="V40" i="5"/>
  <c r="U40" i="5"/>
  <c r="U32" i="5"/>
  <c r="V32" i="5"/>
  <c r="Z5" i="6"/>
  <c r="AE249" i="14"/>
  <c r="AC250" i="14"/>
  <c r="AH248" i="14"/>
  <c r="AG248" i="14"/>
  <c r="AF249" i="14"/>
  <c r="AD250" i="14"/>
  <c r="AM54" i="5"/>
  <c r="AM59" i="5"/>
  <c r="AB59" i="5"/>
  <c r="AB98" i="5"/>
  <c r="AM74" i="5"/>
  <c r="AB74" i="5"/>
  <c r="AM47" i="5"/>
  <c r="AB47" i="5"/>
  <c r="AB69" i="5"/>
  <c r="AM69" i="5"/>
  <c r="AM65" i="5"/>
  <c r="AB65" i="5"/>
  <c r="AM100" i="5"/>
  <c r="AB50" i="5"/>
  <c r="AM89" i="5"/>
  <c r="AB89" i="5"/>
  <c r="AM49" i="5"/>
  <c r="AB49" i="5"/>
  <c r="AB63" i="5"/>
  <c r="AM82" i="5"/>
  <c r="AM52" i="5"/>
  <c r="AB52" i="5"/>
  <c r="AB75" i="5"/>
  <c r="AM75" i="5"/>
  <c r="AM96" i="5"/>
  <c r="AB96" i="5"/>
  <c r="AB68" i="5"/>
  <c r="AM68" i="5"/>
  <c r="AM103" i="5"/>
  <c r="AM102" i="5"/>
  <c r="AM45" i="5"/>
  <c r="AB45" i="5"/>
  <c r="AM43" i="5"/>
  <c r="AB48" i="5"/>
  <c r="AM95" i="5"/>
  <c r="AM88" i="5"/>
  <c r="AB88" i="5"/>
  <c r="AM76" i="5"/>
  <c r="AB76" i="5"/>
  <c r="AM83" i="5"/>
  <c r="AB83" i="5"/>
  <c r="AM55" i="5"/>
  <c r="AB55" i="5"/>
  <c r="AM60" i="5"/>
  <c r="AB60" i="5"/>
  <c r="AB61" i="5"/>
  <c r="AM61" i="5"/>
  <c r="AM97" i="5"/>
  <c r="AB97" i="5"/>
  <c r="AM84" i="5"/>
  <c r="AM51" i="5"/>
  <c r="AB51" i="5"/>
  <c r="AM87" i="5"/>
  <c r="AB87" i="5"/>
  <c r="AB38" i="5"/>
  <c r="AB64" i="5"/>
  <c r="AM64" i="5"/>
  <c r="AM33" i="5"/>
  <c r="AB33" i="5"/>
  <c r="AM72" i="5"/>
  <c r="AB72" i="5"/>
  <c r="AM58" i="5"/>
  <c r="AM73" i="5"/>
  <c r="AB73" i="5"/>
  <c r="AM81" i="5"/>
  <c r="AB81" i="5"/>
  <c r="AM92" i="5"/>
  <c r="AB92" i="5"/>
  <c r="AM86" i="5"/>
  <c r="AB86" i="5"/>
  <c r="AM39" i="5"/>
  <c r="AB39" i="5"/>
  <c r="AB66" i="5"/>
  <c r="AM66" i="5"/>
  <c r="AB90" i="5"/>
  <c r="AM90" i="5"/>
  <c r="AM31" i="5"/>
  <c r="AB31" i="5"/>
  <c r="AM30" i="5"/>
  <c r="AB30" i="5"/>
  <c r="AA10" i="14"/>
  <c r="AB10" i="14"/>
  <c r="Y11" i="14"/>
  <c r="Z11" i="14"/>
  <c r="U11" i="14"/>
  <c r="V11" i="14"/>
  <c r="T12" i="14"/>
  <c r="S12" i="14"/>
  <c r="BL392" i="16" l="1"/>
  <c r="BN392" i="16"/>
  <c r="BJ392" i="16"/>
  <c r="BK392" i="16" s="1"/>
  <c r="BP392" i="16"/>
  <c r="BI393" i="16"/>
  <c r="BO392" i="16"/>
  <c r="BM392" i="16"/>
  <c r="BQ391" i="16"/>
  <c r="BR391" i="16"/>
  <c r="AF250" i="14"/>
  <c r="AD251" i="14"/>
  <c r="AC251" i="14"/>
  <c r="AE250" i="14"/>
  <c r="AG249" i="14"/>
  <c r="AH249" i="14"/>
  <c r="AC5" i="5"/>
  <c r="Z12" i="14"/>
  <c r="AA11" i="14"/>
  <c r="AB11" i="14"/>
  <c r="Y12" i="14"/>
  <c r="U12" i="14"/>
  <c r="V12" i="14"/>
  <c r="S13" i="14"/>
  <c r="T13" i="14"/>
  <c r="BQ392" i="16" l="1"/>
  <c r="BP393" i="16"/>
  <c r="BO393" i="16"/>
  <c r="BI394" i="16"/>
  <c r="BL393" i="16"/>
  <c r="BJ393" i="16"/>
  <c r="BK393" i="16" s="1"/>
  <c r="BN393" i="16"/>
  <c r="BM393" i="16"/>
  <c r="BR392" i="16"/>
  <c r="AH250" i="14"/>
  <c r="AG250" i="14"/>
  <c r="AE251" i="14"/>
  <c r="AC252" i="14"/>
  <c r="AD252" i="14"/>
  <c r="AF251" i="14"/>
  <c r="Q486" i="2"/>
  <c r="K22" i="1" s="1"/>
  <c r="L22" i="1" s="1"/>
  <c r="AA12" i="14"/>
  <c r="Y13" i="14"/>
  <c r="AB12" i="14"/>
  <c r="Z13" i="14"/>
  <c r="U13" i="14"/>
  <c r="V13" i="14"/>
  <c r="T14" i="14"/>
  <c r="S14" i="14"/>
  <c r="BR393" i="16" l="1"/>
  <c r="BM394" i="16"/>
  <c r="BN394" i="16"/>
  <c r="BI395" i="16"/>
  <c r="BL394" i="16"/>
  <c r="BJ394" i="16"/>
  <c r="BK394" i="16" s="1"/>
  <c r="BP394" i="16"/>
  <c r="BO394" i="16"/>
  <c r="BQ393" i="16"/>
  <c r="M22" i="1"/>
  <c r="AC253" i="14"/>
  <c r="AE252" i="14"/>
  <c r="AD253" i="14"/>
  <c r="AF252" i="14"/>
  <c r="AH251" i="14"/>
  <c r="AG251" i="14"/>
  <c r="Z14" i="14"/>
  <c r="AA13" i="14"/>
  <c r="AB13" i="14"/>
  <c r="Y14" i="14"/>
  <c r="U14" i="14"/>
  <c r="V14" i="14"/>
  <c r="S15" i="14"/>
  <c r="T15" i="14"/>
  <c r="BQ394" i="16" l="1"/>
  <c r="BN395" i="16"/>
  <c r="BP395" i="16"/>
  <c r="BM395" i="16"/>
  <c r="BI396" i="16"/>
  <c r="BJ395" i="16"/>
  <c r="BK395" i="16" s="1"/>
  <c r="BL395" i="16"/>
  <c r="BO395" i="16"/>
  <c r="BR394" i="16"/>
  <c r="AD254" i="14"/>
  <c r="AF253" i="14"/>
  <c r="AE253" i="14"/>
  <c r="AC254" i="14"/>
  <c r="AG252" i="14"/>
  <c r="AH252" i="14"/>
  <c r="AB14" i="14"/>
  <c r="AA14" i="14"/>
  <c r="Y15" i="14"/>
  <c r="Z15" i="14"/>
  <c r="U15" i="14"/>
  <c r="V15" i="14"/>
  <c r="T16" i="14"/>
  <c r="S16" i="14"/>
  <c r="BQ395" i="16" l="1"/>
  <c r="BR395" i="16"/>
  <c r="BI397" i="16"/>
  <c r="BN396" i="16"/>
  <c r="BP396" i="16"/>
  <c r="BO396" i="16"/>
  <c r="BL396" i="16"/>
  <c r="BM396" i="16"/>
  <c r="BJ396" i="16"/>
  <c r="BK396" i="16" s="1"/>
  <c r="AG253" i="14"/>
  <c r="AH253" i="14"/>
  <c r="AC255" i="14"/>
  <c r="AE254" i="14"/>
  <c r="AF254" i="14"/>
  <c r="AD255" i="14"/>
  <c r="Z16" i="14"/>
  <c r="AA15" i="14"/>
  <c r="AB15" i="14"/>
  <c r="Y16" i="14"/>
  <c r="U16" i="14"/>
  <c r="V16" i="14"/>
  <c r="S17" i="14"/>
  <c r="T17" i="14"/>
  <c r="BR396" i="16" l="1"/>
  <c r="BQ396" i="16"/>
  <c r="BN397" i="16"/>
  <c r="BI398" i="16"/>
  <c r="BO397" i="16"/>
  <c r="BL397" i="16"/>
  <c r="BM397" i="16"/>
  <c r="BJ397" i="16"/>
  <c r="BK397" i="16" s="1"/>
  <c r="BP397" i="16"/>
  <c r="AC256" i="14"/>
  <c r="AE255" i="14"/>
  <c r="AD256" i="14"/>
  <c r="AF255" i="14"/>
  <c r="AG254" i="14"/>
  <c r="AH254" i="14"/>
  <c r="AA16" i="14"/>
  <c r="Y17" i="14"/>
  <c r="AB16" i="14"/>
  <c r="Z17" i="14"/>
  <c r="U17" i="14"/>
  <c r="V17" i="14"/>
  <c r="T18" i="14"/>
  <c r="S18" i="14"/>
  <c r="BR397" i="16" l="1"/>
  <c r="BQ397" i="16"/>
  <c r="BI399" i="16"/>
  <c r="BP398" i="16"/>
  <c r="BN398" i="16"/>
  <c r="BO398" i="16"/>
  <c r="BJ398" i="16"/>
  <c r="BK398" i="16" s="1"/>
  <c r="BM398" i="16"/>
  <c r="BL398" i="16"/>
  <c r="AH255" i="14"/>
  <c r="AG255" i="14"/>
  <c r="AD257" i="14"/>
  <c r="AF256" i="14"/>
  <c r="AC257" i="14"/>
  <c r="AE256" i="14"/>
  <c r="Z18" i="14"/>
  <c r="AA17" i="14"/>
  <c r="AB17" i="14"/>
  <c r="Y18" i="14"/>
  <c r="U18" i="14"/>
  <c r="V18" i="14"/>
  <c r="S19" i="14"/>
  <c r="T19" i="14"/>
  <c r="BR398" i="16" l="1"/>
  <c r="BQ398" i="16"/>
  <c r="BI400" i="16"/>
  <c r="BP399" i="16"/>
  <c r="BO399" i="16"/>
  <c r="BM399" i="16"/>
  <c r="BJ399" i="16"/>
  <c r="BK399" i="16" s="1"/>
  <c r="BN399" i="16"/>
  <c r="BL399" i="16"/>
  <c r="AG256" i="14"/>
  <c r="AH256" i="14"/>
  <c r="AC258" i="14"/>
  <c r="AE257" i="14"/>
  <c r="AD258" i="14"/>
  <c r="AF257" i="14"/>
  <c r="AA18" i="14"/>
  <c r="AB18" i="14"/>
  <c r="Y19" i="14"/>
  <c r="Z19" i="14"/>
  <c r="U19" i="14"/>
  <c r="V19" i="14"/>
  <c r="T20" i="14"/>
  <c r="S20" i="14"/>
  <c r="BQ399" i="16" l="1"/>
  <c r="BR399" i="16"/>
  <c r="BJ400" i="16"/>
  <c r="BK400" i="16" s="1"/>
  <c r="BP400" i="16"/>
  <c r="BL400" i="16"/>
  <c r="BM400" i="16"/>
  <c r="BO400" i="16"/>
  <c r="BN400" i="16"/>
  <c r="BI401" i="16"/>
  <c r="AE258" i="14"/>
  <c r="AC259" i="14"/>
  <c r="AF258" i="14"/>
  <c r="AD259" i="14"/>
  <c r="AG257" i="14"/>
  <c r="AH257" i="14"/>
  <c r="Z20" i="14"/>
  <c r="Y20" i="14"/>
  <c r="AB19" i="14"/>
  <c r="AA19" i="14"/>
  <c r="U20" i="14"/>
  <c r="V20" i="14"/>
  <c r="S21" i="14"/>
  <c r="T21" i="14"/>
  <c r="BQ400" i="16" l="1"/>
  <c r="BR400" i="16"/>
  <c r="BI402" i="16"/>
  <c r="BM401" i="16"/>
  <c r="BP401" i="16"/>
  <c r="BN401" i="16"/>
  <c r="BJ401" i="16"/>
  <c r="BK401" i="16" s="1"/>
  <c r="BL401" i="16"/>
  <c r="BO401" i="16"/>
  <c r="AF259" i="14"/>
  <c r="AD260" i="14"/>
  <c r="AC260" i="14"/>
  <c r="AE259" i="14"/>
  <c r="AG258" i="14"/>
  <c r="AH258" i="14"/>
  <c r="Y21" i="14"/>
  <c r="AB20" i="14"/>
  <c r="AA20" i="14"/>
  <c r="Z21" i="14"/>
  <c r="U21" i="14"/>
  <c r="V21" i="14"/>
  <c r="T22" i="14"/>
  <c r="S22" i="14"/>
  <c r="BQ401" i="16" l="1"/>
  <c r="BR401" i="16"/>
  <c r="BL402" i="16"/>
  <c r="BO402" i="16"/>
  <c r="BI403" i="16"/>
  <c r="BN402" i="16"/>
  <c r="BP402" i="16"/>
  <c r="BJ402" i="16"/>
  <c r="BK402" i="16" s="1"/>
  <c r="BM402" i="16"/>
  <c r="AE260" i="14"/>
  <c r="AC261" i="14"/>
  <c r="AG259" i="14"/>
  <c r="AH259" i="14"/>
  <c r="AF260" i="14"/>
  <c r="AD261" i="14"/>
  <c r="Z22" i="14"/>
  <c r="AA21" i="14"/>
  <c r="AB21" i="14"/>
  <c r="Y22" i="14"/>
  <c r="U22" i="14"/>
  <c r="V22" i="14"/>
  <c r="S23" i="14"/>
  <c r="T23" i="14"/>
  <c r="BR402" i="16" l="1"/>
  <c r="BQ402" i="16"/>
  <c r="BO403" i="16"/>
  <c r="BP403" i="16"/>
  <c r="BM403" i="16"/>
  <c r="BN403" i="16"/>
  <c r="BJ403" i="16"/>
  <c r="BK403" i="16" s="1"/>
  <c r="BL403" i="16"/>
  <c r="BI404" i="16"/>
  <c r="AF261" i="14"/>
  <c r="AD262" i="14"/>
  <c r="AH260" i="14"/>
  <c r="AG260" i="14"/>
  <c r="AC262" i="14"/>
  <c r="AE261" i="14"/>
  <c r="AA22" i="14"/>
  <c r="AB22" i="14"/>
  <c r="Y23" i="14"/>
  <c r="Z23" i="14"/>
  <c r="U23" i="14"/>
  <c r="V23" i="14"/>
  <c r="T24" i="14"/>
  <c r="S24" i="14"/>
  <c r="BM404" i="16" l="1"/>
  <c r="BL404" i="16"/>
  <c r="BI405" i="16"/>
  <c r="BP404" i="16"/>
  <c r="BO404" i="16"/>
  <c r="BN404" i="16"/>
  <c r="BJ404" i="16"/>
  <c r="BK404" i="16" s="1"/>
  <c r="BR403" i="16"/>
  <c r="BQ403" i="16"/>
  <c r="AH261" i="14"/>
  <c r="AG261" i="14"/>
  <c r="AC263" i="14"/>
  <c r="AE262" i="14"/>
  <c r="AF262" i="14"/>
  <c r="AD263" i="14"/>
  <c r="AB23" i="14"/>
  <c r="AA23" i="14"/>
  <c r="Y24" i="14"/>
  <c r="Z24" i="14"/>
  <c r="U24" i="14"/>
  <c r="V24" i="14"/>
  <c r="S25" i="14"/>
  <c r="T25" i="14"/>
  <c r="BQ404" i="16" l="1"/>
  <c r="BM405" i="16"/>
  <c r="BN405" i="16"/>
  <c r="BL405" i="16"/>
  <c r="BP405" i="16"/>
  <c r="BJ405" i="16"/>
  <c r="BK405" i="16" s="1"/>
  <c r="BI406" i="16"/>
  <c r="BO405" i="16"/>
  <c r="BR404" i="16"/>
  <c r="AG262" i="14"/>
  <c r="AH262" i="14"/>
  <c r="AF263" i="14"/>
  <c r="AD264" i="14"/>
  <c r="AE263" i="14"/>
  <c r="AC264" i="14"/>
  <c r="Z25" i="14"/>
  <c r="Y25" i="14"/>
  <c r="AB24" i="14"/>
  <c r="AA24" i="14"/>
  <c r="U25" i="14"/>
  <c r="V25" i="14"/>
  <c r="T26" i="14"/>
  <c r="S26" i="14"/>
  <c r="BQ405" i="16" l="1"/>
  <c r="BM406" i="16"/>
  <c r="BO406" i="16"/>
  <c r="BN406" i="16"/>
  <c r="BJ406" i="16"/>
  <c r="BK406" i="16" s="1"/>
  <c r="BL406" i="16"/>
  <c r="BP406" i="16"/>
  <c r="BI407" i="16"/>
  <c r="BR405" i="16"/>
  <c r="AF264" i="14"/>
  <c r="AD265" i="14"/>
  <c r="AC265" i="14"/>
  <c r="AE264" i="14"/>
  <c r="AG263" i="14"/>
  <c r="AH263" i="14"/>
  <c r="Y26" i="14"/>
  <c r="AA25" i="14"/>
  <c r="AB25" i="14"/>
  <c r="Z26" i="14"/>
  <c r="U26" i="14"/>
  <c r="V26" i="14"/>
  <c r="S27" i="14"/>
  <c r="T27" i="14"/>
  <c r="BQ406" i="16" l="1"/>
  <c r="BN407" i="16"/>
  <c r="BL407" i="16"/>
  <c r="BJ407" i="16"/>
  <c r="BK407" i="16" s="1"/>
  <c r="BI408" i="16"/>
  <c r="BM407" i="16"/>
  <c r="BO407" i="16"/>
  <c r="BP407" i="16"/>
  <c r="BR406" i="16"/>
  <c r="AG264" i="14"/>
  <c r="AH264" i="14"/>
  <c r="AD266" i="14"/>
  <c r="AF265" i="14"/>
  <c r="AC266" i="14"/>
  <c r="AE265" i="14"/>
  <c r="Z27" i="14"/>
  <c r="AB26" i="14"/>
  <c r="AA26" i="14"/>
  <c r="Y27" i="14"/>
  <c r="U27" i="14"/>
  <c r="V27" i="14"/>
  <c r="T28" i="14"/>
  <c r="S28" i="14"/>
  <c r="BR407" i="16" l="1"/>
  <c r="BQ407" i="16"/>
  <c r="BP408" i="16"/>
  <c r="BJ408" i="16"/>
  <c r="BK408" i="16" s="1"/>
  <c r="BI409" i="16"/>
  <c r="BM408" i="16"/>
  <c r="BN408" i="16"/>
  <c r="BL408" i="16"/>
  <c r="BO408" i="16"/>
  <c r="AH265" i="14"/>
  <c r="AG265" i="14"/>
  <c r="AF266" i="14"/>
  <c r="AD267" i="14"/>
  <c r="AC267" i="14"/>
  <c r="AE266" i="14"/>
  <c r="Y28" i="14"/>
  <c r="AA27" i="14"/>
  <c r="AB27" i="14"/>
  <c r="Z28" i="14"/>
  <c r="U28" i="14"/>
  <c r="V28" i="14"/>
  <c r="S29" i="14"/>
  <c r="T29" i="14"/>
  <c r="BQ408" i="16" l="1"/>
  <c r="BR408" i="16"/>
  <c r="BO409" i="16"/>
  <c r="BL409" i="16"/>
  <c r="BP409" i="16"/>
  <c r="BJ409" i="16"/>
  <c r="BK409" i="16" s="1"/>
  <c r="BM409" i="16"/>
  <c r="BI410" i="16"/>
  <c r="BN409" i="16"/>
  <c r="AD268" i="14"/>
  <c r="AF267" i="14"/>
  <c r="AG266" i="14"/>
  <c r="AH266" i="14"/>
  <c r="AE267" i="14"/>
  <c r="AC268" i="14"/>
  <c r="AB28" i="14"/>
  <c r="AA28" i="14"/>
  <c r="Z29" i="14"/>
  <c r="Y29" i="14"/>
  <c r="U29" i="14"/>
  <c r="V29" i="14"/>
  <c r="T30" i="14"/>
  <c r="S30" i="14"/>
  <c r="BO410" i="16" l="1"/>
  <c r="BI411" i="16"/>
  <c r="BL410" i="16"/>
  <c r="BJ410" i="16"/>
  <c r="BK410" i="16" s="1"/>
  <c r="BM410" i="16"/>
  <c r="BP410" i="16"/>
  <c r="BN410" i="16"/>
  <c r="BR409" i="16"/>
  <c r="BQ409" i="16"/>
  <c r="AG267" i="14"/>
  <c r="AH267" i="14"/>
  <c r="AC269" i="14"/>
  <c r="AE268" i="14"/>
  <c r="AD269" i="14"/>
  <c r="AF268" i="14"/>
  <c r="AA29" i="14"/>
  <c r="AB29" i="14"/>
  <c r="Y30" i="14"/>
  <c r="Z30" i="14"/>
  <c r="U30" i="14"/>
  <c r="V30" i="14"/>
  <c r="S31" i="14"/>
  <c r="T31" i="14"/>
  <c r="BR410" i="16" l="1"/>
  <c r="BO411" i="16"/>
  <c r="BM411" i="16"/>
  <c r="BN411" i="16"/>
  <c r="BI412" i="16"/>
  <c r="BL411" i="16"/>
  <c r="BJ411" i="16"/>
  <c r="BK411" i="16" s="1"/>
  <c r="BP411" i="16"/>
  <c r="BQ410" i="16"/>
  <c r="AE269" i="14"/>
  <c r="AC270" i="14"/>
  <c r="AF269" i="14"/>
  <c r="AD270" i="14"/>
  <c r="AG268" i="14"/>
  <c r="AH268" i="14"/>
  <c r="Z31" i="14"/>
  <c r="Y31" i="14"/>
  <c r="AB30" i="14"/>
  <c r="AA30" i="14"/>
  <c r="U31" i="14"/>
  <c r="V31" i="14"/>
  <c r="T32" i="14"/>
  <c r="S32" i="14"/>
  <c r="BP412" i="16" l="1"/>
  <c r="BM412" i="16"/>
  <c r="BO412" i="16"/>
  <c r="BJ412" i="16"/>
  <c r="BK412" i="16" s="1"/>
  <c r="BN412" i="16"/>
  <c r="BI413" i="16"/>
  <c r="BL412" i="16"/>
  <c r="BR411" i="16"/>
  <c r="BQ411" i="16"/>
  <c r="AC271" i="14"/>
  <c r="AE270" i="14"/>
  <c r="AF270" i="14"/>
  <c r="AD271" i="14"/>
  <c r="AG269" i="14"/>
  <c r="AH269" i="14"/>
  <c r="Y32" i="14"/>
  <c r="AA31" i="14"/>
  <c r="AB31" i="14"/>
  <c r="Z32" i="14"/>
  <c r="U32" i="14"/>
  <c r="V32" i="14"/>
  <c r="S33" i="14"/>
  <c r="T33" i="14"/>
  <c r="BQ412" i="16" l="1"/>
  <c r="BR412" i="16"/>
  <c r="BJ413" i="16"/>
  <c r="BK413" i="16" s="1"/>
  <c r="BI414" i="16"/>
  <c r="BL413" i="16"/>
  <c r="BN413" i="16"/>
  <c r="BO413" i="16"/>
  <c r="BP413" i="16"/>
  <c r="BM413" i="16"/>
  <c r="AH270" i="14"/>
  <c r="AG270" i="14"/>
  <c r="AD272" i="14"/>
  <c r="AF271" i="14"/>
  <c r="AC272" i="14"/>
  <c r="AE271" i="14"/>
  <c r="Z33" i="14"/>
  <c r="AA32" i="14"/>
  <c r="AB32" i="14"/>
  <c r="Y33" i="14"/>
  <c r="U33" i="14"/>
  <c r="V33" i="14"/>
  <c r="T34" i="14"/>
  <c r="S34" i="14"/>
  <c r="BQ413" i="16" l="1"/>
  <c r="BR413" i="16"/>
  <c r="BP414" i="16"/>
  <c r="BJ414" i="16"/>
  <c r="BK414" i="16" s="1"/>
  <c r="BM414" i="16"/>
  <c r="BN414" i="16"/>
  <c r="BL414" i="16"/>
  <c r="BI415" i="16"/>
  <c r="BO414" i="16"/>
  <c r="AG271" i="14"/>
  <c r="AH271" i="14"/>
  <c r="AF272" i="14"/>
  <c r="AD273" i="14"/>
  <c r="AC273" i="14"/>
  <c r="AE272" i="14"/>
  <c r="Y34" i="14"/>
  <c r="AB33" i="14"/>
  <c r="AA33" i="14"/>
  <c r="Z34" i="14"/>
  <c r="U34" i="14"/>
  <c r="V34" i="14"/>
  <c r="S35" i="14"/>
  <c r="T35" i="14"/>
  <c r="BQ414" i="16" l="1"/>
  <c r="BR414" i="16"/>
  <c r="BM415" i="16"/>
  <c r="BO415" i="16"/>
  <c r="BN415" i="16"/>
  <c r="BP415" i="16"/>
  <c r="BJ415" i="16"/>
  <c r="BK415" i="16" s="1"/>
  <c r="BI416" i="16"/>
  <c r="BL415" i="16"/>
  <c r="AD274" i="14"/>
  <c r="AF273" i="14"/>
  <c r="AC274" i="14"/>
  <c r="AE273" i="14"/>
  <c r="AH272" i="14"/>
  <c r="AG272" i="14"/>
  <c r="Z35" i="14"/>
  <c r="AB34" i="14"/>
  <c r="AA34" i="14"/>
  <c r="Y35" i="14"/>
  <c r="U35" i="14"/>
  <c r="V35" i="14"/>
  <c r="T36" i="14"/>
  <c r="S36" i="14"/>
  <c r="BR415" i="16" l="1"/>
  <c r="BO416" i="16"/>
  <c r="BL416" i="16"/>
  <c r="BI417" i="16"/>
  <c r="BP416" i="16"/>
  <c r="BJ416" i="16"/>
  <c r="BK416" i="16" s="1"/>
  <c r="BN416" i="16"/>
  <c r="BM416" i="16"/>
  <c r="BQ415" i="16"/>
  <c r="AG273" i="14"/>
  <c r="AH273" i="14"/>
  <c r="AE274" i="14"/>
  <c r="AC275" i="14"/>
  <c r="AD275" i="14"/>
  <c r="AF274" i="14"/>
  <c r="Y36" i="14"/>
  <c r="AB35" i="14"/>
  <c r="AA35" i="14"/>
  <c r="Z36" i="14"/>
  <c r="U36" i="14"/>
  <c r="V36" i="14"/>
  <c r="S37" i="14"/>
  <c r="T37" i="14"/>
  <c r="BR416" i="16" l="1"/>
  <c r="BM417" i="16"/>
  <c r="BO417" i="16"/>
  <c r="BJ417" i="16"/>
  <c r="BK417" i="16" s="1"/>
  <c r="BN417" i="16"/>
  <c r="BP417" i="16"/>
  <c r="BI418" i="16"/>
  <c r="BL417" i="16"/>
  <c r="BQ416" i="16"/>
  <c r="AE275" i="14"/>
  <c r="AC276" i="14"/>
  <c r="AG274" i="14"/>
  <c r="AH274" i="14"/>
  <c r="AD276" i="14"/>
  <c r="AF275" i="14"/>
  <c r="AB36" i="14"/>
  <c r="AA36" i="14"/>
  <c r="Z37" i="14"/>
  <c r="Y37" i="14"/>
  <c r="U37" i="14"/>
  <c r="V37" i="14"/>
  <c r="T38" i="14"/>
  <c r="S38" i="14"/>
  <c r="BP418" i="16" l="1"/>
  <c r="BM418" i="16"/>
  <c r="BO418" i="16"/>
  <c r="BJ418" i="16"/>
  <c r="BK418" i="16" s="1"/>
  <c r="BI419" i="16"/>
  <c r="BN418" i="16"/>
  <c r="BL418" i="16"/>
  <c r="BQ417" i="16"/>
  <c r="BR417" i="16"/>
  <c r="AE276" i="14"/>
  <c r="AC277" i="14"/>
  <c r="AF276" i="14"/>
  <c r="AD277" i="14"/>
  <c r="AH275" i="14"/>
  <c r="AG275" i="14"/>
  <c r="Z38" i="14"/>
  <c r="AB37" i="14"/>
  <c r="AA37" i="14"/>
  <c r="Y38" i="14"/>
  <c r="U38" i="14"/>
  <c r="V38" i="14"/>
  <c r="S39" i="14"/>
  <c r="T39" i="14"/>
  <c r="BQ418" i="16" l="1"/>
  <c r="BR418" i="16"/>
  <c r="BL419" i="16"/>
  <c r="BP419" i="16"/>
  <c r="BO419" i="16"/>
  <c r="BJ419" i="16"/>
  <c r="BK419" i="16" s="1"/>
  <c r="BI420" i="16"/>
  <c r="BM419" i="16"/>
  <c r="BN419" i="16"/>
  <c r="AF277" i="14"/>
  <c r="AD278" i="14"/>
  <c r="AE277" i="14"/>
  <c r="AC278" i="14"/>
  <c r="AH276" i="14"/>
  <c r="AG276" i="14"/>
  <c r="AB38" i="14"/>
  <c r="AA38" i="14"/>
  <c r="Y39" i="14"/>
  <c r="Z39" i="14"/>
  <c r="U39" i="14"/>
  <c r="V39" i="14"/>
  <c r="T40" i="14"/>
  <c r="S40" i="14"/>
  <c r="BQ419" i="16" l="1"/>
  <c r="BR419" i="16"/>
  <c r="BJ420" i="16"/>
  <c r="BK420" i="16" s="1"/>
  <c r="BL420" i="16"/>
  <c r="BO420" i="16"/>
  <c r="BM420" i="16"/>
  <c r="BN420" i="16"/>
  <c r="BP420" i="16"/>
  <c r="BI421" i="16"/>
  <c r="AE278" i="14"/>
  <c r="AC279" i="14"/>
  <c r="AH277" i="14"/>
  <c r="AG277" i="14"/>
  <c r="AD279" i="14"/>
  <c r="AF278" i="14"/>
  <c r="AA39" i="14"/>
  <c r="AB39" i="14"/>
  <c r="Z40" i="14"/>
  <c r="Y40" i="14"/>
  <c r="U40" i="14"/>
  <c r="V40" i="14"/>
  <c r="S41" i="14"/>
  <c r="T41" i="14"/>
  <c r="BR420" i="16" l="1"/>
  <c r="BQ420" i="16"/>
  <c r="BJ421" i="16"/>
  <c r="BK421" i="16" s="1"/>
  <c r="BO421" i="16"/>
  <c r="BN421" i="16"/>
  <c r="BM421" i="16"/>
  <c r="BP421" i="16"/>
  <c r="BL421" i="16"/>
  <c r="BI422" i="16"/>
  <c r="AD280" i="14"/>
  <c r="AF279" i="14"/>
  <c r="AC280" i="14"/>
  <c r="AE279" i="14"/>
  <c r="AG278" i="14"/>
  <c r="AH278" i="14"/>
  <c r="Y41" i="14"/>
  <c r="Z41" i="14"/>
  <c r="AB40" i="14"/>
  <c r="AA40" i="14"/>
  <c r="U41" i="14"/>
  <c r="V41" i="14"/>
  <c r="T42" i="14"/>
  <c r="S42" i="14"/>
  <c r="BR421" i="16" l="1"/>
  <c r="BN422" i="16"/>
  <c r="BM422" i="16"/>
  <c r="BJ422" i="16"/>
  <c r="BK422" i="16" s="1"/>
  <c r="BP422" i="16"/>
  <c r="BO422" i="16"/>
  <c r="BI423" i="16"/>
  <c r="BL422" i="16"/>
  <c r="BQ421" i="16"/>
  <c r="AE280" i="14"/>
  <c r="AC281" i="14"/>
  <c r="AH279" i="14"/>
  <c r="AG279" i="14"/>
  <c r="AD281" i="14"/>
  <c r="AF280" i="14"/>
  <c r="Z42" i="14"/>
  <c r="AB41" i="14"/>
  <c r="AA41" i="14"/>
  <c r="Y42" i="14"/>
  <c r="U42" i="14"/>
  <c r="V42" i="14"/>
  <c r="S43" i="14"/>
  <c r="T43" i="14"/>
  <c r="BR422" i="16" l="1"/>
  <c r="BQ422" i="16"/>
  <c r="BP423" i="16"/>
  <c r="BJ423" i="16"/>
  <c r="BK423" i="16" s="1"/>
  <c r="BI424" i="16"/>
  <c r="BN423" i="16"/>
  <c r="BO423" i="16"/>
  <c r="BL423" i="16"/>
  <c r="BM423" i="16"/>
  <c r="AD282" i="14"/>
  <c r="AF281" i="14"/>
  <c r="AC282" i="14"/>
  <c r="AE281" i="14"/>
  <c r="AG280" i="14"/>
  <c r="AH280" i="14"/>
  <c r="Y43" i="14"/>
  <c r="AB42" i="14"/>
  <c r="AA42" i="14"/>
  <c r="Z43" i="14"/>
  <c r="U43" i="14"/>
  <c r="V43" i="14"/>
  <c r="T44" i="14"/>
  <c r="S44" i="14"/>
  <c r="BQ423" i="16" l="1"/>
  <c r="BR423" i="16"/>
  <c r="BM424" i="16"/>
  <c r="BJ424" i="16"/>
  <c r="BK424" i="16" s="1"/>
  <c r="BP424" i="16"/>
  <c r="BI425" i="16"/>
  <c r="BO424" i="16"/>
  <c r="BN424" i="16"/>
  <c r="BL424" i="16"/>
  <c r="AC283" i="14"/>
  <c r="AE282" i="14"/>
  <c r="AG281" i="14"/>
  <c r="AH281" i="14"/>
  <c r="AF282" i="14"/>
  <c r="AD283" i="14"/>
  <c r="AA43" i="14"/>
  <c r="AB43" i="14"/>
  <c r="Z44" i="14"/>
  <c r="Y44" i="14"/>
  <c r="U44" i="14"/>
  <c r="V44" i="14"/>
  <c r="S45" i="14"/>
  <c r="T45" i="14"/>
  <c r="BQ424" i="16" l="1"/>
  <c r="BI426" i="16"/>
  <c r="BP425" i="16"/>
  <c r="BM425" i="16"/>
  <c r="BO425" i="16"/>
  <c r="BJ425" i="16"/>
  <c r="BK425" i="16" s="1"/>
  <c r="BL425" i="16"/>
  <c r="BN425" i="16"/>
  <c r="BR424" i="16"/>
  <c r="AF283" i="14"/>
  <c r="AD284" i="14"/>
  <c r="AH282" i="14"/>
  <c r="AG282" i="14"/>
  <c r="AC284" i="14"/>
  <c r="AE283" i="14"/>
  <c r="Z45" i="14"/>
  <c r="AA44" i="14"/>
  <c r="AB44" i="14"/>
  <c r="Y45" i="14"/>
  <c r="U45" i="14"/>
  <c r="V45" i="14"/>
  <c r="T46" i="14"/>
  <c r="S46" i="14"/>
  <c r="BQ425" i="16" l="1"/>
  <c r="BR425" i="16"/>
  <c r="BL426" i="16"/>
  <c r="BM426" i="16"/>
  <c r="BI427" i="16"/>
  <c r="BP426" i="16"/>
  <c r="BN426" i="16"/>
  <c r="BO426" i="16"/>
  <c r="BJ426" i="16"/>
  <c r="BK426" i="16" s="1"/>
  <c r="AH283" i="14"/>
  <c r="AG283" i="14"/>
  <c r="AD285" i="14"/>
  <c r="AF284" i="14"/>
  <c r="AE284" i="14"/>
  <c r="AC285" i="14"/>
  <c r="Y46" i="14"/>
  <c r="AA45" i="14"/>
  <c r="AB45" i="14"/>
  <c r="Z46" i="14"/>
  <c r="U46" i="14"/>
  <c r="V46" i="14"/>
  <c r="S47" i="14"/>
  <c r="T47" i="14"/>
  <c r="BQ426" i="16" l="1"/>
  <c r="BP427" i="16"/>
  <c r="BO427" i="16"/>
  <c r="BI428" i="16"/>
  <c r="BN427" i="16"/>
  <c r="BJ427" i="16"/>
  <c r="BK427" i="16" s="1"/>
  <c r="BL427" i="16"/>
  <c r="BM427" i="16"/>
  <c r="BR426" i="16"/>
  <c r="AD286" i="14"/>
  <c r="AF285" i="14"/>
  <c r="AC286" i="14"/>
  <c r="AE285" i="14"/>
  <c r="AH284" i="14"/>
  <c r="AG284" i="14"/>
  <c r="Z47" i="14"/>
  <c r="AB46" i="14"/>
  <c r="AA46" i="14"/>
  <c r="Y47" i="14"/>
  <c r="U47" i="14"/>
  <c r="V47" i="14"/>
  <c r="T48" i="14"/>
  <c r="S48" i="14"/>
  <c r="BQ427" i="16" l="1"/>
  <c r="BR427" i="16"/>
  <c r="BI429" i="16"/>
  <c r="BO428" i="16"/>
  <c r="BJ428" i="16"/>
  <c r="BK428" i="16" s="1"/>
  <c r="BP428" i="16"/>
  <c r="BM428" i="16"/>
  <c r="BN428" i="16"/>
  <c r="BL428" i="16"/>
  <c r="AE286" i="14"/>
  <c r="AC287" i="14"/>
  <c r="AH285" i="14"/>
  <c r="AG285" i="14"/>
  <c r="AF286" i="14"/>
  <c r="AD287" i="14"/>
  <c r="Y48" i="14"/>
  <c r="AA47" i="14"/>
  <c r="AB47" i="14"/>
  <c r="Z48" i="14"/>
  <c r="U48" i="14"/>
  <c r="V48" i="14"/>
  <c r="S49" i="14"/>
  <c r="T49" i="14"/>
  <c r="BR428" i="16" l="1"/>
  <c r="BQ428" i="16"/>
  <c r="BJ429" i="16"/>
  <c r="BK429" i="16" s="1"/>
  <c r="BO429" i="16"/>
  <c r="BM429" i="16"/>
  <c r="BL429" i="16"/>
  <c r="BI430" i="16"/>
  <c r="BP429" i="16"/>
  <c r="BN429" i="16"/>
  <c r="AF287" i="14"/>
  <c r="AD288" i="14"/>
  <c r="AC288" i="14"/>
  <c r="AE287" i="14"/>
  <c r="AG286" i="14"/>
  <c r="AH286" i="14"/>
  <c r="Z49" i="14"/>
  <c r="AA48" i="14"/>
  <c r="AB48" i="14"/>
  <c r="Y49" i="14"/>
  <c r="U49" i="14"/>
  <c r="V49" i="14"/>
  <c r="T50" i="14"/>
  <c r="S50" i="14"/>
  <c r="BR429" i="16" l="1"/>
  <c r="BQ429" i="16"/>
  <c r="BJ430" i="16"/>
  <c r="BK430" i="16" s="1"/>
  <c r="BO430" i="16"/>
  <c r="BP430" i="16"/>
  <c r="BN430" i="16"/>
  <c r="BI431" i="16"/>
  <c r="BM430" i="16"/>
  <c r="BL430" i="16"/>
  <c r="AD289" i="14"/>
  <c r="AF288" i="14"/>
  <c r="AC289" i="14"/>
  <c r="AE288" i="14"/>
  <c r="AG287" i="14"/>
  <c r="AH287" i="14"/>
  <c r="Y50" i="14"/>
  <c r="AA49" i="14"/>
  <c r="AB49" i="14"/>
  <c r="Z50" i="14"/>
  <c r="U50" i="14"/>
  <c r="V50" i="14"/>
  <c r="S51" i="14"/>
  <c r="T51" i="14"/>
  <c r="BR430" i="16" l="1"/>
  <c r="BQ430" i="16"/>
  <c r="BP431" i="16"/>
  <c r="BM431" i="16"/>
  <c r="BO431" i="16"/>
  <c r="BI432" i="16"/>
  <c r="BN431" i="16"/>
  <c r="BL431" i="16"/>
  <c r="BJ431" i="16"/>
  <c r="BK431" i="16" s="1"/>
  <c r="AH288" i="14"/>
  <c r="AG288" i="14"/>
  <c r="AC290" i="14"/>
  <c r="AE289" i="14"/>
  <c r="AD290" i="14"/>
  <c r="AF289" i="14"/>
  <c r="Z51" i="14"/>
  <c r="AA50" i="14"/>
  <c r="AB50" i="14"/>
  <c r="Y51" i="14"/>
  <c r="U51" i="14"/>
  <c r="V51" i="14"/>
  <c r="T52" i="14"/>
  <c r="S52" i="14"/>
  <c r="BQ431" i="16" l="1"/>
  <c r="BR431" i="16"/>
  <c r="BL432" i="16"/>
  <c r="BI433" i="16"/>
  <c r="BO432" i="16"/>
  <c r="BJ432" i="16"/>
  <c r="BK432" i="16" s="1"/>
  <c r="BN432" i="16"/>
  <c r="BM432" i="16"/>
  <c r="BP432" i="16"/>
  <c r="AG289" i="14"/>
  <c r="AH289" i="14"/>
  <c r="AD291" i="14"/>
  <c r="AF290" i="14"/>
  <c r="AE290" i="14"/>
  <c r="AC291" i="14"/>
  <c r="AA51" i="14"/>
  <c r="AB51" i="14"/>
  <c r="Y52" i="14"/>
  <c r="Z52" i="14"/>
  <c r="U52" i="14"/>
  <c r="V52" i="14"/>
  <c r="S53" i="14"/>
  <c r="T53" i="14"/>
  <c r="BR432" i="16" l="1"/>
  <c r="BQ432" i="16"/>
  <c r="BO433" i="16"/>
  <c r="BJ433" i="16"/>
  <c r="BK433" i="16" s="1"/>
  <c r="BP433" i="16"/>
  <c r="BM433" i="16"/>
  <c r="BN433" i="16"/>
  <c r="BL433" i="16"/>
  <c r="BI434" i="16"/>
  <c r="AH290" i="14"/>
  <c r="AG290" i="14"/>
  <c r="AE291" i="14"/>
  <c r="AC292" i="14"/>
  <c r="AF291" i="14"/>
  <c r="AD292" i="14"/>
  <c r="AB52" i="14"/>
  <c r="AA52" i="14"/>
  <c r="Z53" i="14"/>
  <c r="Y53" i="14"/>
  <c r="U53" i="14"/>
  <c r="V53" i="14"/>
  <c r="T54" i="14"/>
  <c r="S54" i="14"/>
  <c r="BI435" i="16" l="1"/>
  <c r="BM434" i="16"/>
  <c r="BN434" i="16"/>
  <c r="BJ434" i="16"/>
  <c r="BK434" i="16" s="1"/>
  <c r="BO434" i="16"/>
  <c r="BL434" i="16"/>
  <c r="BP434" i="16"/>
  <c r="BR433" i="16"/>
  <c r="BQ433" i="16"/>
  <c r="AH291" i="14"/>
  <c r="AG291" i="14"/>
  <c r="AF292" i="14"/>
  <c r="AD293" i="14"/>
  <c r="AE292" i="14"/>
  <c r="AC293" i="14"/>
  <c r="AA53" i="14"/>
  <c r="AB53" i="14"/>
  <c r="Y54" i="14"/>
  <c r="Z54" i="14"/>
  <c r="U54" i="14"/>
  <c r="V54" i="14"/>
  <c r="S55" i="14"/>
  <c r="T55" i="14"/>
  <c r="BQ434" i="16" l="1"/>
  <c r="BR434" i="16"/>
  <c r="BO435" i="16"/>
  <c r="BP435" i="16"/>
  <c r="BN435" i="16"/>
  <c r="BI436" i="16"/>
  <c r="BJ435" i="16"/>
  <c r="BK435" i="16" s="1"/>
  <c r="BM435" i="16"/>
  <c r="BL435" i="16"/>
  <c r="AC294" i="14"/>
  <c r="AE293" i="14"/>
  <c r="AG292" i="14"/>
  <c r="AH292" i="14"/>
  <c r="AD294" i="14"/>
  <c r="AF293" i="14"/>
  <c r="Z55" i="14"/>
  <c r="Y55" i="14"/>
  <c r="AB54" i="14"/>
  <c r="AA54" i="14"/>
  <c r="U55" i="14"/>
  <c r="V55" i="14"/>
  <c r="T56" i="14"/>
  <c r="S56" i="14"/>
  <c r="BR435" i="16" l="1"/>
  <c r="BQ435" i="16"/>
  <c r="BP436" i="16"/>
  <c r="BO436" i="16"/>
  <c r="BN436" i="16"/>
  <c r="BL436" i="16"/>
  <c r="BI437" i="16"/>
  <c r="BJ436" i="16"/>
  <c r="BK436" i="16" s="1"/>
  <c r="BM436" i="16"/>
  <c r="AH293" i="14"/>
  <c r="AG293" i="14"/>
  <c r="AD295" i="14"/>
  <c r="AF294" i="14"/>
  <c r="AC295" i="14"/>
  <c r="AE294" i="14"/>
  <c r="Y56" i="14"/>
  <c r="AA55" i="14"/>
  <c r="AB55" i="14"/>
  <c r="Z56" i="14"/>
  <c r="U56" i="14"/>
  <c r="V56" i="14"/>
  <c r="S57" i="14"/>
  <c r="T57" i="14"/>
  <c r="BR436" i="16" l="1"/>
  <c r="BQ436" i="16"/>
  <c r="BM437" i="16"/>
  <c r="BP437" i="16"/>
  <c r="BI438" i="16"/>
  <c r="BL437" i="16"/>
  <c r="BO437" i="16"/>
  <c r="BN437" i="16"/>
  <c r="BJ437" i="16"/>
  <c r="BK437" i="16" s="1"/>
  <c r="AC296" i="14"/>
  <c r="AE295" i="14"/>
  <c r="AH294" i="14"/>
  <c r="AG294" i="14"/>
  <c r="AF295" i="14"/>
  <c r="AD296" i="14"/>
  <c r="Z57" i="14"/>
  <c r="AB56" i="14"/>
  <c r="AA56" i="14"/>
  <c r="Y57" i="14"/>
  <c r="U57" i="14"/>
  <c r="V57" i="14"/>
  <c r="T58" i="14"/>
  <c r="S58" i="14"/>
  <c r="BQ437" i="16" l="1"/>
  <c r="BM438" i="16"/>
  <c r="BP438" i="16"/>
  <c r="BJ438" i="16"/>
  <c r="BK438" i="16" s="1"/>
  <c r="BL438" i="16"/>
  <c r="BI439" i="16"/>
  <c r="BO438" i="16"/>
  <c r="BN438" i="16"/>
  <c r="BR437" i="16"/>
  <c r="AC297" i="14"/>
  <c r="AE296" i="14"/>
  <c r="AF296" i="14"/>
  <c r="AD297" i="14"/>
  <c r="AG295" i="14"/>
  <c r="AH295" i="14"/>
  <c r="Y58" i="14"/>
  <c r="AA57" i="14"/>
  <c r="AB57" i="14"/>
  <c r="Z58" i="14"/>
  <c r="U58" i="14"/>
  <c r="V58" i="14"/>
  <c r="S59" i="14"/>
  <c r="T59" i="14"/>
  <c r="BQ438" i="16" l="1"/>
  <c r="BI440" i="16"/>
  <c r="BN439" i="16"/>
  <c r="BJ439" i="16"/>
  <c r="BK439" i="16" s="1"/>
  <c r="BM439" i="16"/>
  <c r="BO439" i="16"/>
  <c r="BP439" i="16"/>
  <c r="BL439" i="16"/>
  <c r="BR438" i="16"/>
  <c r="AG296" i="14"/>
  <c r="AH296" i="14"/>
  <c r="AD298" i="14"/>
  <c r="AF297" i="14"/>
  <c r="AE297" i="14"/>
  <c r="AC298" i="14"/>
  <c r="Z59" i="14"/>
  <c r="AB58" i="14"/>
  <c r="AA58" i="14"/>
  <c r="Y59" i="14"/>
  <c r="U59" i="14"/>
  <c r="V59" i="14"/>
  <c r="T60" i="14"/>
  <c r="S60" i="14"/>
  <c r="BR439" i="16" l="1"/>
  <c r="BQ439" i="16"/>
  <c r="BI441" i="16"/>
  <c r="BM440" i="16"/>
  <c r="BP440" i="16"/>
  <c r="BO440" i="16"/>
  <c r="BL440" i="16"/>
  <c r="BJ440" i="16"/>
  <c r="BK440" i="16" s="1"/>
  <c r="BN440" i="16"/>
  <c r="AG297" i="14"/>
  <c r="AH297" i="14"/>
  <c r="AE298" i="14"/>
  <c r="AC299" i="14"/>
  <c r="AF298" i="14"/>
  <c r="AD299" i="14"/>
  <c r="AA59" i="14"/>
  <c r="AB59" i="14"/>
  <c r="Y60" i="14"/>
  <c r="Z60" i="14"/>
  <c r="U60" i="14"/>
  <c r="V60" i="14"/>
  <c r="S61" i="14"/>
  <c r="T61" i="14"/>
  <c r="BQ440" i="16" l="1"/>
  <c r="BR440" i="16"/>
  <c r="BM441" i="16"/>
  <c r="BI442" i="16"/>
  <c r="BO441" i="16"/>
  <c r="BP441" i="16"/>
  <c r="BN441" i="16"/>
  <c r="BL441" i="16"/>
  <c r="BJ441" i="16"/>
  <c r="BK441" i="16" s="1"/>
  <c r="AH298" i="14"/>
  <c r="AG298" i="14"/>
  <c r="AD300" i="14"/>
  <c r="AF299" i="14"/>
  <c r="AE299" i="14"/>
  <c r="AC300" i="14"/>
  <c r="AA60" i="14"/>
  <c r="AB60" i="14"/>
  <c r="Z61" i="14"/>
  <c r="Y61" i="14"/>
  <c r="U61" i="14"/>
  <c r="V61" i="14"/>
  <c r="T62" i="14"/>
  <c r="S62" i="14"/>
  <c r="BQ441" i="16" l="1"/>
  <c r="BP442" i="16"/>
  <c r="BO442" i="16"/>
  <c r="BL442" i="16"/>
  <c r="BM442" i="16"/>
  <c r="BI443" i="16"/>
  <c r="BN442" i="16"/>
  <c r="BJ442" i="16"/>
  <c r="BK442" i="16" s="1"/>
  <c r="BR441" i="16"/>
  <c r="AE300" i="14"/>
  <c r="AC301" i="14"/>
  <c r="AG299" i="14"/>
  <c r="AH299" i="14"/>
  <c r="AF300" i="14"/>
  <c r="AD301" i="14"/>
  <c r="AA61" i="14"/>
  <c r="AB61" i="14"/>
  <c r="Y62" i="14"/>
  <c r="Z62" i="14"/>
  <c r="U62" i="14"/>
  <c r="V62" i="14"/>
  <c r="S63" i="14"/>
  <c r="T63" i="14"/>
  <c r="BQ442" i="16" l="1"/>
  <c r="BM443" i="16"/>
  <c r="BO443" i="16"/>
  <c r="BJ443" i="16"/>
  <c r="BK443" i="16" s="1"/>
  <c r="BP443" i="16"/>
  <c r="BI444" i="16"/>
  <c r="BN443" i="16"/>
  <c r="BL443" i="16"/>
  <c r="BR442" i="16"/>
  <c r="AF301" i="14"/>
  <c r="AD302" i="14"/>
  <c r="AE301" i="14"/>
  <c r="AC302" i="14"/>
  <c r="AG300" i="14"/>
  <c r="AH300" i="14"/>
  <c r="AB62" i="14"/>
  <c r="AA62" i="14"/>
  <c r="Y63" i="14"/>
  <c r="Z63" i="14"/>
  <c r="U63" i="14"/>
  <c r="V63" i="14"/>
  <c r="T64" i="14"/>
  <c r="S64" i="14"/>
  <c r="BO444" i="16" l="1"/>
  <c r="BM444" i="16"/>
  <c r="BL444" i="16"/>
  <c r="BI445" i="16"/>
  <c r="BP444" i="16"/>
  <c r="BJ444" i="16"/>
  <c r="BK444" i="16" s="1"/>
  <c r="BN444" i="16"/>
  <c r="BQ443" i="16"/>
  <c r="BR443" i="16"/>
  <c r="AG301" i="14"/>
  <c r="AH301" i="14"/>
  <c r="AE302" i="14"/>
  <c r="AC303" i="14"/>
  <c r="AD303" i="14"/>
  <c r="AF302" i="14"/>
  <c r="AB63" i="14"/>
  <c r="AA63" i="14"/>
  <c r="Y64" i="14"/>
  <c r="Z64" i="14"/>
  <c r="U64" i="14"/>
  <c r="V64" i="14"/>
  <c r="S65" i="14"/>
  <c r="T65" i="14"/>
  <c r="BI446" i="16" l="1"/>
  <c r="BL445" i="16"/>
  <c r="BP445" i="16"/>
  <c r="BN445" i="16"/>
  <c r="BO445" i="16"/>
  <c r="BJ445" i="16"/>
  <c r="BK445" i="16" s="1"/>
  <c r="BM445" i="16"/>
  <c r="BR444" i="16"/>
  <c r="BQ444" i="16"/>
  <c r="AF303" i="14"/>
  <c r="AD304" i="14"/>
  <c r="AH302" i="14"/>
  <c r="AG302" i="14"/>
  <c r="AE303" i="14"/>
  <c r="AC304" i="14"/>
  <c r="AA64" i="14"/>
  <c r="AB64" i="14"/>
  <c r="Z65" i="14"/>
  <c r="Y65" i="14"/>
  <c r="U65" i="14"/>
  <c r="V65" i="14"/>
  <c r="T66" i="14"/>
  <c r="S66" i="14"/>
  <c r="BR445" i="16" l="1"/>
  <c r="BQ445" i="16"/>
  <c r="BN446" i="16"/>
  <c r="BM446" i="16"/>
  <c r="BJ446" i="16"/>
  <c r="BK446" i="16" s="1"/>
  <c r="BL446" i="16"/>
  <c r="BP446" i="16"/>
  <c r="BO446" i="16"/>
  <c r="BI447" i="16"/>
  <c r="AE304" i="14"/>
  <c r="AC305" i="14"/>
  <c r="AG303" i="14"/>
  <c r="AH303" i="14"/>
  <c r="AD305" i="14"/>
  <c r="AF304" i="14"/>
  <c r="Z66" i="14"/>
  <c r="AB65" i="14"/>
  <c r="AA65" i="14"/>
  <c r="Y66" i="14"/>
  <c r="U66" i="14"/>
  <c r="V66" i="14"/>
  <c r="S67" i="14"/>
  <c r="T67" i="14"/>
  <c r="BR446" i="16" l="1"/>
  <c r="BL447" i="16"/>
  <c r="BM447" i="16"/>
  <c r="BP447" i="16"/>
  <c r="BO447" i="16"/>
  <c r="BN447" i="16"/>
  <c r="BJ447" i="16"/>
  <c r="BK447" i="16" s="1"/>
  <c r="BI448" i="16"/>
  <c r="BQ446" i="16"/>
  <c r="AE305" i="14"/>
  <c r="AC306" i="14"/>
  <c r="AD306" i="14"/>
  <c r="AF305" i="14"/>
  <c r="AH304" i="14"/>
  <c r="AG304" i="14"/>
  <c r="Y67" i="14"/>
  <c r="AA66" i="14"/>
  <c r="AB66" i="14"/>
  <c r="Z67" i="14"/>
  <c r="U67" i="14"/>
  <c r="V67" i="14"/>
  <c r="T68" i="14"/>
  <c r="S68" i="14"/>
  <c r="BQ447" i="16" l="1"/>
  <c r="BJ448" i="16"/>
  <c r="BK448" i="16" s="1"/>
  <c r="BN448" i="16"/>
  <c r="BO448" i="16"/>
  <c r="BM448" i="16"/>
  <c r="BP448" i="16"/>
  <c r="BI449" i="16"/>
  <c r="BL448" i="16"/>
  <c r="BR447" i="16"/>
  <c r="AF306" i="14"/>
  <c r="AD307" i="14"/>
  <c r="AC307" i="14"/>
  <c r="AE306" i="14"/>
  <c r="AG305" i="14"/>
  <c r="AH305" i="14"/>
  <c r="Z68" i="14"/>
  <c r="AB67" i="14"/>
  <c r="AA67" i="14"/>
  <c r="Y68" i="14"/>
  <c r="U68" i="14"/>
  <c r="V68" i="14"/>
  <c r="S69" i="14"/>
  <c r="T69" i="14"/>
  <c r="BR448" i="16" l="1"/>
  <c r="BQ448" i="16"/>
  <c r="BM449" i="16"/>
  <c r="BI450" i="16"/>
  <c r="BO449" i="16"/>
  <c r="BP449" i="16"/>
  <c r="BL449" i="16"/>
  <c r="BJ449" i="16"/>
  <c r="BK449" i="16" s="1"/>
  <c r="BN449" i="16"/>
  <c r="AH306" i="14"/>
  <c r="AG306" i="14"/>
  <c r="AE307" i="14"/>
  <c r="AC308" i="14"/>
  <c r="AF307" i="14"/>
  <c r="AD308" i="14"/>
  <c r="AA68" i="14"/>
  <c r="Y69" i="14"/>
  <c r="AB68" i="14"/>
  <c r="Z69" i="14"/>
  <c r="U69" i="14"/>
  <c r="V69" i="14"/>
  <c r="T70" i="14"/>
  <c r="S70" i="14"/>
  <c r="BQ449" i="16" l="1"/>
  <c r="BN450" i="16"/>
  <c r="BP450" i="16"/>
  <c r="BO450" i="16"/>
  <c r="BL450" i="16"/>
  <c r="BM450" i="16"/>
  <c r="BI451" i="16"/>
  <c r="BJ450" i="16"/>
  <c r="BK450" i="16" s="1"/>
  <c r="BR449" i="16"/>
  <c r="AF308" i="14"/>
  <c r="AD309" i="14"/>
  <c r="AE308" i="14"/>
  <c r="AC309" i="14"/>
  <c r="AH307" i="14"/>
  <c r="AG307" i="14"/>
  <c r="Z70" i="14"/>
  <c r="AB69" i="14"/>
  <c r="AA69" i="14"/>
  <c r="Y70" i="14"/>
  <c r="U70" i="14"/>
  <c r="V70" i="14"/>
  <c r="S71" i="14"/>
  <c r="T71" i="14"/>
  <c r="BR450" i="16" l="1"/>
  <c r="BQ450" i="16"/>
  <c r="BM451" i="16"/>
  <c r="BO451" i="16"/>
  <c r="BN451" i="16"/>
  <c r="BP451" i="16"/>
  <c r="BL451" i="16"/>
  <c r="BI452" i="16"/>
  <c r="BJ451" i="16"/>
  <c r="BK451" i="16" s="1"/>
  <c r="AC310" i="14"/>
  <c r="AE309" i="14"/>
  <c r="AH308" i="14"/>
  <c r="AG308" i="14"/>
  <c r="AF309" i="14"/>
  <c r="AD310" i="14"/>
  <c r="AB70" i="14"/>
  <c r="AA70" i="14"/>
  <c r="Y71" i="14"/>
  <c r="Z71" i="14"/>
  <c r="U71" i="14"/>
  <c r="V71" i="14"/>
  <c r="T72" i="14"/>
  <c r="S72" i="14"/>
  <c r="BQ451" i="16" l="1"/>
  <c r="BJ452" i="16"/>
  <c r="BK452" i="16" s="1"/>
  <c r="BL452" i="16"/>
  <c r="BP452" i="16"/>
  <c r="BO452" i="16"/>
  <c r="BN452" i="16"/>
  <c r="BM452" i="16"/>
  <c r="BI453" i="16"/>
  <c r="BR451" i="16"/>
  <c r="AD311" i="14"/>
  <c r="AF310" i="14"/>
  <c r="AH309" i="14"/>
  <c r="AG309" i="14"/>
  <c r="AE310" i="14"/>
  <c r="AC311" i="14"/>
  <c r="AA71" i="14"/>
  <c r="AB71" i="14"/>
  <c r="Y72" i="14"/>
  <c r="Z72" i="14"/>
  <c r="U72" i="14"/>
  <c r="V72" i="14"/>
  <c r="S73" i="14"/>
  <c r="T73" i="14"/>
  <c r="BQ452" i="16" l="1"/>
  <c r="BR452" i="16"/>
  <c r="BM453" i="16"/>
  <c r="BL453" i="16"/>
  <c r="BP453" i="16"/>
  <c r="BN453" i="16"/>
  <c r="BI454" i="16"/>
  <c r="BJ453" i="16"/>
  <c r="BK453" i="16" s="1"/>
  <c r="BO453" i="16"/>
  <c r="AC312" i="14"/>
  <c r="AE311" i="14"/>
  <c r="AH310" i="14"/>
  <c r="AG310" i="14"/>
  <c r="AF311" i="14"/>
  <c r="AD312" i="14"/>
  <c r="AB72" i="14"/>
  <c r="AA72" i="14"/>
  <c r="Y73" i="14"/>
  <c r="Z73" i="14"/>
  <c r="U73" i="14"/>
  <c r="V73" i="14"/>
  <c r="T74" i="14"/>
  <c r="S74" i="14"/>
  <c r="BQ453" i="16" l="1"/>
  <c r="BM454" i="16"/>
  <c r="BL454" i="16"/>
  <c r="BJ454" i="16"/>
  <c r="BK454" i="16" s="1"/>
  <c r="BP454" i="16"/>
  <c r="BN454" i="16"/>
  <c r="BI455" i="16"/>
  <c r="BO454" i="16"/>
  <c r="BR453" i="16"/>
  <c r="AF312" i="14"/>
  <c r="AD313" i="14"/>
  <c r="AG311" i="14"/>
  <c r="AH311" i="14"/>
  <c r="AC313" i="14"/>
  <c r="AE312" i="14"/>
  <c r="Z74" i="14"/>
  <c r="Y74" i="14"/>
  <c r="AA73" i="14"/>
  <c r="AB73" i="14"/>
  <c r="U74" i="14"/>
  <c r="V74" i="14"/>
  <c r="S75" i="14"/>
  <c r="T75" i="14"/>
  <c r="BQ454" i="16" l="1"/>
  <c r="BL455" i="16"/>
  <c r="BO455" i="16"/>
  <c r="BN455" i="16"/>
  <c r="BP455" i="16"/>
  <c r="BJ455" i="16"/>
  <c r="BK455" i="16" s="1"/>
  <c r="BM455" i="16"/>
  <c r="BI456" i="16"/>
  <c r="BR454" i="16"/>
  <c r="AG312" i="14"/>
  <c r="AH312" i="14"/>
  <c r="AD314" i="14"/>
  <c r="AF313" i="14"/>
  <c r="AC314" i="14"/>
  <c r="AE313" i="14"/>
  <c r="AB74" i="14"/>
  <c r="AA74" i="14"/>
  <c r="Y75" i="14"/>
  <c r="Z75" i="14"/>
  <c r="U75" i="14"/>
  <c r="V75" i="14"/>
  <c r="T76" i="14"/>
  <c r="S76" i="14"/>
  <c r="BR455" i="16" l="1"/>
  <c r="BQ455" i="16"/>
  <c r="BL456" i="16"/>
  <c r="BN456" i="16"/>
  <c r="BI457" i="16"/>
  <c r="BM456" i="16"/>
  <c r="BO456" i="16"/>
  <c r="BJ456" i="16"/>
  <c r="BK456" i="16" s="1"/>
  <c r="BP456" i="16"/>
  <c r="AE314" i="14"/>
  <c r="AC315" i="14"/>
  <c r="AD315" i="14"/>
  <c r="AF314" i="14"/>
  <c r="AG313" i="14"/>
  <c r="AH313" i="14"/>
  <c r="Y76" i="14"/>
  <c r="Z76" i="14"/>
  <c r="AB75" i="14"/>
  <c r="AA75" i="14"/>
  <c r="U76" i="14"/>
  <c r="V76" i="14"/>
  <c r="S77" i="14"/>
  <c r="T77" i="14"/>
  <c r="BR456" i="16" l="1"/>
  <c r="BI458" i="16"/>
  <c r="BN457" i="16"/>
  <c r="BM457" i="16"/>
  <c r="BL457" i="16"/>
  <c r="BJ457" i="16"/>
  <c r="BK457" i="16" s="1"/>
  <c r="BP457" i="16"/>
  <c r="BO457" i="16"/>
  <c r="BQ456" i="16"/>
  <c r="AF315" i="14"/>
  <c r="AD316" i="14"/>
  <c r="AC316" i="14"/>
  <c r="AE315" i="14"/>
  <c r="AG314" i="14"/>
  <c r="AH314" i="14"/>
  <c r="Z77" i="14"/>
  <c r="AB76" i="14"/>
  <c r="AA76" i="14"/>
  <c r="Y77" i="14"/>
  <c r="U77" i="14"/>
  <c r="V77" i="14"/>
  <c r="T78" i="14"/>
  <c r="S78" i="14"/>
  <c r="BR457" i="16" l="1"/>
  <c r="BQ457" i="16"/>
  <c r="BI459" i="16"/>
  <c r="BM458" i="16"/>
  <c r="BL458" i="16"/>
  <c r="BJ458" i="16"/>
  <c r="BK458" i="16" s="1"/>
  <c r="BP458" i="16"/>
  <c r="BO458" i="16"/>
  <c r="BN458" i="16"/>
  <c r="AC317" i="14"/>
  <c r="AE316" i="14"/>
  <c r="AF316" i="14"/>
  <c r="AD317" i="14"/>
  <c r="AG315" i="14"/>
  <c r="AH315" i="14"/>
  <c r="Y78" i="14"/>
  <c r="AA77" i="14"/>
  <c r="AB77" i="14"/>
  <c r="Z78" i="14"/>
  <c r="U78" i="14"/>
  <c r="V78" i="14"/>
  <c r="S79" i="14"/>
  <c r="T79" i="14"/>
  <c r="BQ458" i="16" l="1"/>
  <c r="BR458" i="16"/>
  <c r="BP459" i="16"/>
  <c r="BM459" i="16"/>
  <c r="BN459" i="16"/>
  <c r="BO459" i="16"/>
  <c r="BI460" i="16"/>
  <c r="BL459" i="16"/>
  <c r="BJ459" i="16"/>
  <c r="BK459" i="16" s="1"/>
  <c r="AD318" i="14"/>
  <c r="AF317" i="14"/>
  <c r="AG316" i="14"/>
  <c r="AH316" i="14"/>
  <c r="AE317" i="14"/>
  <c r="AC318" i="14"/>
  <c r="Z79" i="14"/>
  <c r="AA78" i="14"/>
  <c r="AB78" i="14"/>
  <c r="Y79" i="14"/>
  <c r="U79" i="14"/>
  <c r="V79" i="14"/>
  <c r="T80" i="14"/>
  <c r="S80" i="14"/>
  <c r="BQ459" i="16" l="1"/>
  <c r="BR459" i="16"/>
  <c r="BP460" i="16"/>
  <c r="BO460" i="16"/>
  <c r="BN460" i="16"/>
  <c r="BM460" i="16"/>
  <c r="BI461" i="16"/>
  <c r="BJ460" i="16"/>
  <c r="BK460" i="16" s="1"/>
  <c r="BL460" i="16"/>
  <c r="AF318" i="14"/>
  <c r="AD319" i="14"/>
  <c r="AC319" i="14"/>
  <c r="AE318" i="14"/>
  <c r="AH317" i="14"/>
  <c r="AG317" i="14"/>
  <c r="Y80" i="14"/>
  <c r="AA79" i="14"/>
  <c r="AB79" i="14"/>
  <c r="Z80" i="14"/>
  <c r="U80" i="14"/>
  <c r="V80" i="14"/>
  <c r="S81" i="14"/>
  <c r="T81" i="14"/>
  <c r="BQ460" i="16" l="1"/>
  <c r="BR460" i="16"/>
  <c r="BJ461" i="16"/>
  <c r="BK461" i="16" s="1"/>
  <c r="BN461" i="16"/>
  <c r="BM461" i="16"/>
  <c r="BL461" i="16"/>
  <c r="BP461" i="16"/>
  <c r="BO461" i="16"/>
  <c r="BI462" i="16"/>
  <c r="AH318" i="14"/>
  <c r="AG318" i="14"/>
  <c r="AE319" i="14"/>
  <c r="AC320" i="14"/>
  <c r="AD320" i="14"/>
  <c r="AF319" i="14"/>
  <c r="AA80" i="14"/>
  <c r="AB80" i="14"/>
  <c r="Z81" i="14"/>
  <c r="Y81" i="14"/>
  <c r="U81" i="14"/>
  <c r="V81" i="14"/>
  <c r="T82" i="14"/>
  <c r="S82" i="14"/>
  <c r="BJ462" i="16" l="1"/>
  <c r="BK462" i="16" s="1"/>
  <c r="BP462" i="16"/>
  <c r="BI463" i="16"/>
  <c r="BN462" i="16"/>
  <c r="BO462" i="16"/>
  <c r="BM462" i="16"/>
  <c r="BL462" i="16"/>
  <c r="BR461" i="16"/>
  <c r="BQ461" i="16"/>
  <c r="AF320" i="14"/>
  <c r="AD321" i="14"/>
  <c r="AC321" i="14"/>
  <c r="AE320" i="14"/>
  <c r="AH319" i="14"/>
  <c r="AG319" i="14"/>
  <c r="AA81" i="14"/>
  <c r="AB81" i="14"/>
  <c r="Y82" i="14"/>
  <c r="Z82" i="14"/>
  <c r="U82" i="14"/>
  <c r="V82" i="14"/>
  <c r="S83" i="14"/>
  <c r="T83" i="14"/>
  <c r="BQ462" i="16" l="1"/>
  <c r="BR462" i="16"/>
  <c r="BM463" i="16"/>
  <c r="BO463" i="16"/>
  <c r="BL463" i="16"/>
  <c r="BJ463" i="16"/>
  <c r="BK463" i="16" s="1"/>
  <c r="BN463" i="16"/>
  <c r="BP463" i="16"/>
  <c r="BI464" i="16"/>
  <c r="AH320" i="14"/>
  <c r="AG320" i="14"/>
  <c r="AF321" i="14"/>
  <c r="AD322" i="14"/>
  <c r="AE321" i="14"/>
  <c r="AC322" i="14"/>
  <c r="Z83" i="14"/>
  <c r="Y83" i="14"/>
  <c r="AA82" i="14"/>
  <c r="AB82" i="14"/>
  <c r="U83" i="14"/>
  <c r="V83" i="14"/>
  <c r="T84" i="14"/>
  <c r="S84" i="14"/>
  <c r="BO464" i="16" l="1"/>
  <c r="BN464" i="16"/>
  <c r="BI465" i="16"/>
  <c r="BP464" i="16"/>
  <c r="BM464" i="16"/>
  <c r="BL464" i="16"/>
  <c r="BJ464" i="16"/>
  <c r="BK464" i="16" s="1"/>
  <c r="BQ463" i="16"/>
  <c r="BR463" i="16"/>
  <c r="AG321" i="14"/>
  <c r="AH321" i="14"/>
  <c r="AF322" i="14"/>
  <c r="AD323" i="14"/>
  <c r="AC323" i="14"/>
  <c r="AE322" i="14"/>
  <c r="Y84" i="14"/>
  <c r="AB83" i="14"/>
  <c r="AA83" i="14"/>
  <c r="Z84" i="14"/>
  <c r="U84" i="14"/>
  <c r="V84" i="14"/>
  <c r="S85" i="14"/>
  <c r="T85" i="14"/>
  <c r="BR464" i="16" l="1"/>
  <c r="BN465" i="16"/>
  <c r="BL465" i="16"/>
  <c r="BM465" i="16"/>
  <c r="BO465" i="16"/>
  <c r="BJ465" i="16"/>
  <c r="BK465" i="16" s="1"/>
  <c r="BI466" i="16"/>
  <c r="BP465" i="16"/>
  <c r="BQ464" i="16"/>
  <c r="AH322" i="14"/>
  <c r="AG322" i="14"/>
  <c r="AC324" i="14"/>
  <c r="AE323" i="14"/>
  <c r="AF323" i="14"/>
  <c r="AD324" i="14"/>
  <c r="AB84" i="14"/>
  <c r="Z85" i="14"/>
  <c r="AA84" i="14"/>
  <c r="Y85" i="14"/>
  <c r="U85" i="14"/>
  <c r="V85" i="14"/>
  <c r="T86" i="14"/>
  <c r="S86" i="14"/>
  <c r="BR465" i="16" l="1"/>
  <c r="BQ465" i="16"/>
  <c r="BM466" i="16"/>
  <c r="BJ466" i="16"/>
  <c r="BK466" i="16" s="1"/>
  <c r="BI467" i="16"/>
  <c r="BN466" i="16"/>
  <c r="BL466" i="16"/>
  <c r="BP466" i="16"/>
  <c r="BO466" i="16"/>
  <c r="AF324" i="14"/>
  <c r="AD325" i="14"/>
  <c r="AH323" i="14"/>
  <c r="AG323" i="14"/>
  <c r="AC325" i="14"/>
  <c r="AE324" i="14"/>
  <c r="AA85" i="14"/>
  <c r="AB85" i="14"/>
  <c r="Y86" i="14"/>
  <c r="Z86" i="14"/>
  <c r="U86" i="14"/>
  <c r="V86" i="14"/>
  <c r="S87" i="14"/>
  <c r="T87" i="14"/>
  <c r="BQ466" i="16" l="1"/>
  <c r="BI468" i="16"/>
  <c r="BJ467" i="16"/>
  <c r="BK467" i="16" s="1"/>
  <c r="BL467" i="16"/>
  <c r="BM467" i="16"/>
  <c r="BO467" i="16"/>
  <c r="BP467" i="16"/>
  <c r="BN467" i="16"/>
  <c r="BR466" i="16"/>
  <c r="AF325" i="14"/>
  <c r="AD326" i="14"/>
  <c r="AH324" i="14"/>
  <c r="AG324" i="14"/>
  <c r="AC326" i="14"/>
  <c r="AE325" i="14"/>
  <c r="AB86" i="14"/>
  <c r="AA86" i="14"/>
  <c r="Y87" i="14"/>
  <c r="Z87" i="14"/>
  <c r="U87" i="14"/>
  <c r="V87" i="14"/>
  <c r="T88" i="14"/>
  <c r="S88" i="14"/>
  <c r="BQ467" i="16" l="1"/>
  <c r="BR467" i="16"/>
  <c r="BI469" i="16"/>
  <c r="BN468" i="16"/>
  <c r="BL468" i="16"/>
  <c r="BJ468" i="16"/>
  <c r="BK468" i="16" s="1"/>
  <c r="BP468" i="16"/>
  <c r="BO468" i="16"/>
  <c r="BM468" i="16"/>
  <c r="AH325" i="14"/>
  <c r="AG325" i="14"/>
  <c r="AF326" i="14"/>
  <c r="AD327" i="14"/>
  <c r="AC327" i="14"/>
  <c r="AE326" i="14"/>
  <c r="Z88" i="14"/>
  <c r="Y88" i="14"/>
  <c r="AB87" i="14"/>
  <c r="AA87" i="14"/>
  <c r="U88" i="14"/>
  <c r="V88" i="14"/>
  <c r="S89" i="14"/>
  <c r="T89" i="14"/>
  <c r="BR468" i="16" l="1"/>
  <c r="BQ468" i="16"/>
  <c r="BL469" i="16"/>
  <c r="BI470" i="16"/>
  <c r="BJ469" i="16"/>
  <c r="BK469" i="16" s="1"/>
  <c r="BM469" i="16"/>
  <c r="BO469" i="16"/>
  <c r="BN469" i="16"/>
  <c r="BP469" i="16"/>
  <c r="AF327" i="14"/>
  <c r="AD328" i="14"/>
  <c r="AH326" i="14"/>
  <c r="AG326" i="14"/>
  <c r="AC328" i="14"/>
  <c r="AE327" i="14"/>
  <c r="AB88" i="14"/>
  <c r="AA88" i="14"/>
  <c r="Y89" i="14"/>
  <c r="Z89" i="14"/>
  <c r="U89" i="14"/>
  <c r="V89" i="14"/>
  <c r="T90" i="14"/>
  <c r="S90" i="14"/>
  <c r="BQ469" i="16" l="1"/>
  <c r="BR469" i="16"/>
  <c r="BO470" i="16"/>
  <c r="BJ470" i="16"/>
  <c r="BK470" i="16" s="1"/>
  <c r="BI471" i="16"/>
  <c r="BL470" i="16"/>
  <c r="BM470" i="16"/>
  <c r="BN470" i="16"/>
  <c r="BP470" i="16"/>
  <c r="AE328" i="14"/>
  <c r="AC329" i="14"/>
  <c r="AG327" i="14"/>
  <c r="AH327" i="14"/>
  <c r="AF328" i="14"/>
  <c r="AD329" i="14"/>
  <c r="Z90" i="14"/>
  <c r="Y90" i="14"/>
  <c r="AA89" i="14"/>
  <c r="AB89" i="14"/>
  <c r="U90" i="14"/>
  <c r="V90" i="14"/>
  <c r="S91" i="14"/>
  <c r="T91" i="14"/>
  <c r="BI472" i="16" l="1"/>
  <c r="BL471" i="16"/>
  <c r="BN471" i="16"/>
  <c r="BP471" i="16"/>
  <c r="BJ471" i="16"/>
  <c r="BK471" i="16" s="1"/>
  <c r="BM471" i="16"/>
  <c r="BO471" i="16"/>
  <c r="BR470" i="16"/>
  <c r="BQ470" i="16"/>
  <c r="AC330" i="14"/>
  <c r="AE329" i="14"/>
  <c r="AD330" i="14"/>
  <c r="AF329" i="14"/>
  <c r="AH328" i="14"/>
  <c r="AG328" i="14"/>
  <c r="Y91" i="14"/>
  <c r="AB90" i="14"/>
  <c r="AA90" i="14"/>
  <c r="Z91" i="14"/>
  <c r="U91" i="14"/>
  <c r="V91" i="14"/>
  <c r="T92" i="14"/>
  <c r="S92" i="14"/>
  <c r="BQ471" i="16" l="1"/>
  <c r="BR471" i="16"/>
  <c r="BO472" i="16"/>
  <c r="BL472" i="16"/>
  <c r="BI473" i="16"/>
  <c r="BJ472" i="16"/>
  <c r="BK472" i="16" s="1"/>
  <c r="BN472" i="16"/>
  <c r="BP472" i="16"/>
  <c r="BM472" i="16"/>
  <c r="AD331" i="14"/>
  <c r="AF330" i="14"/>
  <c r="AE330" i="14"/>
  <c r="AC331" i="14"/>
  <c r="AG329" i="14"/>
  <c r="AH329" i="14"/>
  <c r="Z92" i="14"/>
  <c r="AA91" i="14"/>
  <c r="AB91" i="14"/>
  <c r="Y92" i="14"/>
  <c r="U92" i="14"/>
  <c r="V92" i="14"/>
  <c r="S93" i="14"/>
  <c r="T93" i="14"/>
  <c r="BR472" i="16" l="1"/>
  <c r="BO473" i="16"/>
  <c r="BM473" i="16"/>
  <c r="BL473" i="16"/>
  <c r="BJ473" i="16"/>
  <c r="BK473" i="16" s="1"/>
  <c r="BN473" i="16"/>
  <c r="BI474" i="16"/>
  <c r="BP473" i="16"/>
  <c r="BQ472" i="16"/>
  <c r="AC332" i="14"/>
  <c r="AE331" i="14"/>
  <c r="AH330" i="14"/>
  <c r="AG330" i="14"/>
  <c r="AF331" i="14"/>
  <c r="AD332" i="14"/>
  <c r="AA92" i="14"/>
  <c r="AB92" i="14"/>
  <c r="Y93" i="14"/>
  <c r="Z93" i="14"/>
  <c r="U93" i="14"/>
  <c r="V93" i="14"/>
  <c r="T94" i="14"/>
  <c r="S94" i="14"/>
  <c r="BN474" i="16" l="1"/>
  <c r="BO474" i="16"/>
  <c r="BI475" i="16"/>
  <c r="BJ474" i="16"/>
  <c r="BK474" i="16" s="1"/>
  <c r="BP474" i="16"/>
  <c r="BM474" i="16"/>
  <c r="BL474" i="16"/>
  <c r="BR473" i="16"/>
  <c r="BQ473" i="16"/>
  <c r="AG331" i="14"/>
  <c r="AH331" i="14"/>
  <c r="AF332" i="14"/>
  <c r="AD333" i="14"/>
  <c r="AE332" i="14"/>
  <c r="AC333" i="14"/>
  <c r="Z94" i="14"/>
  <c r="AA93" i="14"/>
  <c r="AB93" i="14"/>
  <c r="Y94" i="14"/>
  <c r="U94" i="14"/>
  <c r="V94" i="14"/>
  <c r="S95" i="14"/>
  <c r="T95" i="14"/>
  <c r="BR474" i="16" l="1"/>
  <c r="BO475" i="16"/>
  <c r="BJ475" i="16"/>
  <c r="BK475" i="16" s="1"/>
  <c r="BP475" i="16"/>
  <c r="BM475" i="16"/>
  <c r="BL475" i="16"/>
  <c r="BN475" i="16"/>
  <c r="BI476" i="16"/>
  <c r="BQ474" i="16"/>
  <c r="AH332" i="14"/>
  <c r="AG332" i="14"/>
  <c r="AF333" i="14"/>
  <c r="AD334" i="14"/>
  <c r="AC334" i="14"/>
  <c r="AE333" i="14"/>
  <c r="Y95" i="14"/>
  <c r="AA94" i="14"/>
  <c r="AB94" i="14"/>
  <c r="Z95" i="14"/>
  <c r="U95" i="14"/>
  <c r="V95" i="14"/>
  <c r="T96" i="14"/>
  <c r="S96" i="14"/>
  <c r="BR475" i="16" l="1"/>
  <c r="BN476" i="16"/>
  <c r="BJ476" i="16"/>
  <c r="BK476" i="16" s="1"/>
  <c r="BP476" i="16"/>
  <c r="BI477" i="16"/>
  <c r="BL476" i="16"/>
  <c r="BM476" i="16"/>
  <c r="BO476" i="16"/>
  <c r="BQ475" i="16"/>
  <c r="AH333" i="14"/>
  <c r="AG333" i="14"/>
  <c r="AF334" i="14"/>
  <c r="AD335" i="14"/>
  <c r="AC335" i="14"/>
  <c r="AE334" i="14"/>
  <c r="Z96" i="14"/>
  <c r="AA95" i="14"/>
  <c r="AB95" i="14"/>
  <c r="Y96" i="14"/>
  <c r="U96" i="14"/>
  <c r="V96" i="14"/>
  <c r="S97" i="14"/>
  <c r="T97" i="14"/>
  <c r="BR476" i="16" l="1"/>
  <c r="BQ476" i="16"/>
  <c r="BI478" i="16"/>
  <c r="BJ477" i="16"/>
  <c r="BK477" i="16" s="1"/>
  <c r="BP477" i="16"/>
  <c r="BL477" i="16"/>
  <c r="BM477" i="16"/>
  <c r="BO477" i="16"/>
  <c r="BN477" i="16"/>
  <c r="AG334" i="14"/>
  <c r="AH334" i="14"/>
  <c r="AF335" i="14"/>
  <c r="AD336" i="14"/>
  <c r="AE335" i="14"/>
  <c r="AC336" i="14"/>
  <c r="AA96" i="14"/>
  <c r="AB96" i="14"/>
  <c r="Y97" i="14"/>
  <c r="Z97" i="14"/>
  <c r="U97" i="14"/>
  <c r="V97" i="14"/>
  <c r="T98" i="14"/>
  <c r="S98" i="14"/>
  <c r="BQ477" i="16" l="1"/>
  <c r="BR477" i="16"/>
  <c r="BN478" i="16"/>
  <c r="BP478" i="16"/>
  <c r="BM478" i="16"/>
  <c r="BL478" i="16"/>
  <c r="BO478" i="16"/>
  <c r="BJ478" i="16"/>
  <c r="BK478" i="16" s="1"/>
  <c r="BI479" i="16"/>
  <c r="AD337" i="14"/>
  <c r="AF336" i="14"/>
  <c r="AC337" i="14"/>
  <c r="AE336" i="14"/>
  <c r="AG335" i="14"/>
  <c r="AH335" i="14"/>
  <c r="AB97" i="14"/>
  <c r="AA97" i="14"/>
  <c r="Y98" i="14"/>
  <c r="Z98" i="14"/>
  <c r="U98" i="14"/>
  <c r="V98" i="14"/>
  <c r="S99" i="14"/>
  <c r="T99" i="14"/>
  <c r="BQ478" i="16" l="1"/>
  <c r="BR478" i="16"/>
  <c r="BL479" i="16"/>
  <c r="BJ479" i="16"/>
  <c r="BK479" i="16" s="1"/>
  <c r="BN479" i="16"/>
  <c r="BM479" i="16"/>
  <c r="BO479" i="16"/>
  <c r="BP479" i="16"/>
  <c r="BI480" i="16"/>
  <c r="AG336" i="14"/>
  <c r="AH336" i="14"/>
  <c r="AC338" i="14"/>
  <c r="AE337" i="14"/>
  <c r="AF337" i="14"/>
  <c r="AD338" i="14"/>
  <c r="AA98" i="14"/>
  <c r="AB98" i="14"/>
  <c r="Y99" i="14"/>
  <c r="Z99" i="14"/>
  <c r="U99" i="14"/>
  <c r="V99" i="14"/>
  <c r="T100" i="14"/>
  <c r="S100" i="14"/>
  <c r="BR479" i="16" l="1"/>
  <c r="BQ479" i="16"/>
  <c r="BN480" i="16"/>
  <c r="BP480" i="16"/>
  <c r="BM480" i="16"/>
  <c r="BL480" i="16"/>
  <c r="BO480" i="16"/>
  <c r="BI481" i="16"/>
  <c r="BJ480" i="16"/>
  <c r="BK480" i="16" s="1"/>
  <c r="AD339" i="14"/>
  <c r="AF338" i="14"/>
  <c r="AG337" i="14"/>
  <c r="AH337" i="14"/>
  <c r="AC339" i="14"/>
  <c r="AE338" i="14"/>
  <c r="AA99" i="14"/>
  <c r="AB99" i="14"/>
  <c r="Y100" i="14"/>
  <c r="Z100" i="14"/>
  <c r="U100" i="14"/>
  <c r="V100" i="14"/>
  <c r="S101" i="14"/>
  <c r="T101" i="14"/>
  <c r="BQ480" i="16" l="1"/>
  <c r="BR480" i="16"/>
  <c r="BN481" i="16"/>
  <c r="BI482" i="16"/>
  <c r="BP481" i="16"/>
  <c r="BO481" i="16"/>
  <c r="BL481" i="16"/>
  <c r="BM481" i="16"/>
  <c r="BJ481" i="16"/>
  <c r="BK481" i="16" s="1"/>
  <c r="AD340" i="14"/>
  <c r="AF339" i="14"/>
  <c r="AE339" i="14"/>
  <c r="AC340" i="14"/>
  <c r="AG338" i="14"/>
  <c r="AH338" i="14"/>
  <c r="AA100" i="14"/>
  <c r="Z101" i="14"/>
  <c r="Y101" i="14"/>
  <c r="AB100" i="14"/>
  <c r="U101" i="14"/>
  <c r="V101" i="14"/>
  <c r="T102" i="14"/>
  <c r="S102" i="14"/>
  <c r="BR481" i="16" l="1"/>
  <c r="BQ481" i="16"/>
  <c r="BM482" i="16"/>
  <c r="BI483" i="16"/>
  <c r="BP482" i="16"/>
  <c r="BL482" i="16"/>
  <c r="BO482" i="16"/>
  <c r="BJ482" i="16"/>
  <c r="BK482" i="16" s="1"/>
  <c r="BN482" i="16"/>
  <c r="AF340" i="14"/>
  <c r="AD341" i="14"/>
  <c r="AC341" i="14"/>
  <c r="AE340" i="14"/>
  <c r="AH339" i="14"/>
  <c r="AG339" i="14"/>
  <c r="AB101" i="14"/>
  <c r="AA101" i="14"/>
  <c r="Y102" i="14"/>
  <c r="Z102" i="14"/>
  <c r="U102" i="14"/>
  <c r="V102" i="14"/>
  <c r="S103" i="14"/>
  <c r="T103" i="14"/>
  <c r="BQ482" i="16" l="1"/>
  <c r="BN483" i="16"/>
  <c r="BL483" i="16"/>
  <c r="BO483" i="16"/>
  <c r="BP483" i="16"/>
  <c r="BM483" i="16"/>
  <c r="BI484" i="16"/>
  <c r="BJ483" i="16"/>
  <c r="BK483" i="16" s="1"/>
  <c r="BR482" i="16"/>
  <c r="AH340" i="14"/>
  <c r="AG340" i="14"/>
  <c r="AE341" i="14"/>
  <c r="AC342" i="14"/>
  <c r="AF341" i="14"/>
  <c r="AD342" i="14"/>
  <c r="AA102" i="14"/>
  <c r="AB102" i="14"/>
  <c r="Y103" i="14"/>
  <c r="Z103" i="14"/>
  <c r="U103" i="14"/>
  <c r="V103" i="14"/>
  <c r="T104" i="14"/>
  <c r="S104" i="14"/>
  <c r="BR483" i="16" l="1"/>
  <c r="BI485" i="16"/>
  <c r="BM484" i="16"/>
  <c r="BL484" i="16"/>
  <c r="BP484" i="16"/>
  <c r="BO484" i="16"/>
  <c r="BJ484" i="16"/>
  <c r="BK484" i="16" s="1"/>
  <c r="BN484" i="16"/>
  <c r="BQ483" i="16"/>
  <c r="AE342" i="14"/>
  <c r="AC343" i="14"/>
  <c r="AD343" i="14"/>
  <c r="AF342" i="14"/>
  <c r="AH341" i="14"/>
  <c r="AG341" i="14"/>
  <c r="Z104" i="14"/>
  <c r="AB103" i="14"/>
  <c r="AA103" i="14"/>
  <c r="Y104" i="14"/>
  <c r="U104" i="14"/>
  <c r="V104" i="14"/>
  <c r="S105" i="14"/>
  <c r="T105" i="14"/>
  <c r="BQ484" i="16" l="1"/>
  <c r="BR484" i="16"/>
  <c r="BJ485" i="16"/>
  <c r="BK485" i="16" s="1"/>
  <c r="BL485" i="16"/>
  <c r="BM485" i="16"/>
  <c r="BP485" i="16"/>
  <c r="BN485" i="16"/>
  <c r="BI486" i="16"/>
  <c r="BO485" i="16"/>
  <c r="AD344" i="14"/>
  <c r="AF343" i="14"/>
  <c r="AE343" i="14"/>
  <c r="AC344" i="14"/>
  <c r="AG342" i="14"/>
  <c r="AH342" i="14"/>
  <c r="AA104" i="14"/>
  <c r="AB104" i="14"/>
  <c r="Y105" i="14"/>
  <c r="Z105" i="14"/>
  <c r="U105" i="14"/>
  <c r="V105" i="14"/>
  <c r="T106" i="14"/>
  <c r="S106" i="14"/>
  <c r="BR485" i="16" l="1"/>
  <c r="BQ485" i="16"/>
  <c r="BI487" i="16"/>
  <c r="BN486" i="16"/>
  <c r="BL486" i="16"/>
  <c r="BM486" i="16"/>
  <c r="BJ486" i="16"/>
  <c r="BK486" i="16" s="1"/>
  <c r="BP486" i="16"/>
  <c r="BO486" i="16"/>
  <c r="AC345" i="14"/>
  <c r="AE344" i="14"/>
  <c r="AH343" i="14"/>
  <c r="AG343" i="14"/>
  <c r="AF344" i="14"/>
  <c r="AD345" i="14"/>
  <c r="AA105" i="14"/>
  <c r="AB105" i="14"/>
  <c r="Z106" i="14"/>
  <c r="Y106" i="14"/>
  <c r="U106" i="14"/>
  <c r="V106" i="14"/>
  <c r="S107" i="14"/>
  <c r="T107" i="14"/>
  <c r="BR486" i="16" l="1"/>
  <c r="BQ486" i="16"/>
  <c r="BM487" i="16"/>
  <c r="BO487" i="16"/>
  <c r="BN487" i="16"/>
  <c r="BP487" i="16"/>
  <c r="BJ487" i="16"/>
  <c r="BK487" i="16" s="1"/>
  <c r="BL487" i="16"/>
  <c r="BI488" i="16"/>
  <c r="AF345" i="14"/>
  <c r="AD346" i="14"/>
  <c r="AH344" i="14"/>
  <c r="AG344" i="14"/>
  <c r="AC346" i="14"/>
  <c r="AE345" i="14"/>
  <c r="AB106" i="14"/>
  <c r="AA106" i="14"/>
  <c r="Y107" i="14"/>
  <c r="Z107" i="14"/>
  <c r="U107" i="14"/>
  <c r="V107" i="14"/>
  <c r="T108" i="14"/>
  <c r="S108" i="14"/>
  <c r="BP488" i="16" l="1"/>
  <c r="BM488" i="16"/>
  <c r="BN488" i="16"/>
  <c r="BJ488" i="16"/>
  <c r="BK488" i="16" s="1"/>
  <c r="BI489" i="16"/>
  <c r="BO488" i="16"/>
  <c r="BL488" i="16"/>
  <c r="BQ487" i="16"/>
  <c r="BR487" i="16"/>
  <c r="AG345" i="14"/>
  <c r="AH345" i="14"/>
  <c r="AF346" i="14"/>
  <c r="AD347" i="14"/>
  <c r="AC347" i="14"/>
  <c r="AE346" i="14"/>
  <c r="AA107" i="14"/>
  <c r="AB107" i="14"/>
  <c r="Y108" i="14"/>
  <c r="Z108" i="14"/>
  <c r="U108" i="14"/>
  <c r="V108" i="14"/>
  <c r="S109" i="14"/>
  <c r="T109" i="14"/>
  <c r="BQ488" i="16" l="1"/>
  <c r="BR488" i="16"/>
  <c r="BM489" i="16"/>
  <c r="BP489" i="16"/>
  <c r="BJ489" i="16"/>
  <c r="BK489" i="16" s="1"/>
  <c r="BI490" i="16"/>
  <c r="BN489" i="16"/>
  <c r="BO489" i="16"/>
  <c r="BL489" i="16"/>
  <c r="AG346" i="14"/>
  <c r="AH346" i="14"/>
  <c r="AE347" i="14"/>
  <c r="AC348" i="14"/>
  <c r="AF347" i="14"/>
  <c r="AD348" i="14"/>
  <c r="AA108" i="14"/>
  <c r="AB108" i="14"/>
  <c r="Z109" i="14"/>
  <c r="Y109" i="14"/>
  <c r="U109" i="14"/>
  <c r="V109" i="14"/>
  <c r="T110" i="14"/>
  <c r="S110" i="14"/>
  <c r="BQ489" i="16" l="1"/>
  <c r="BL490" i="16"/>
  <c r="BM490" i="16"/>
  <c r="BJ490" i="16"/>
  <c r="BK490" i="16" s="1"/>
  <c r="BO490" i="16"/>
  <c r="BN490" i="16"/>
  <c r="BP490" i="16"/>
  <c r="BI491" i="16"/>
  <c r="BR489" i="16"/>
  <c r="AC349" i="14"/>
  <c r="AE348" i="14"/>
  <c r="AD349" i="14"/>
  <c r="AF348" i="14"/>
  <c r="AG347" i="14"/>
  <c r="AH347" i="14"/>
  <c r="Y110" i="14"/>
  <c r="AA109" i="14"/>
  <c r="AB109" i="14"/>
  <c r="Z110" i="14"/>
  <c r="U110" i="14"/>
  <c r="V110" i="14"/>
  <c r="S111" i="14"/>
  <c r="T111" i="14"/>
  <c r="BQ490" i="16" l="1"/>
  <c r="BM491" i="16"/>
  <c r="BL491" i="16"/>
  <c r="BJ491" i="16"/>
  <c r="BK491" i="16" s="1"/>
  <c r="BP491" i="16"/>
  <c r="BI492" i="16"/>
  <c r="BN491" i="16"/>
  <c r="BO491" i="16"/>
  <c r="BR490" i="16"/>
  <c r="AF349" i="14"/>
  <c r="AD350" i="14"/>
  <c r="AG348" i="14"/>
  <c r="AH348" i="14"/>
  <c r="AE349" i="14"/>
  <c r="AC350" i="14"/>
  <c r="AA110" i="14"/>
  <c r="AB110" i="14"/>
  <c r="Z111" i="14"/>
  <c r="Y111" i="14"/>
  <c r="U111" i="14"/>
  <c r="V111" i="14"/>
  <c r="T112" i="14"/>
  <c r="S112" i="14"/>
  <c r="BM492" i="16" l="1"/>
  <c r="BI493" i="16"/>
  <c r="BN492" i="16"/>
  <c r="BJ492" i="16"/>
  <c r="BK492" i="16" s="1"/>
  <c r="BO492" i="16"/>
  <c r="BP492" i="16"/>
  <c r="BL492" i="16"/>
  <c r="BQ491" i="16"/>
  <c r="BR491" i="16"/>
  <c r="AG349" i="14"/>
  <c r="AH349" i="14"/>
  <c r="AF350" i="14"/>
  <c r="AD351" i="14"/>
  <c r="AC351" i="14"/>
  <c r="AE350" i="14"/>
  <c r="AB111" i="14"/>
  <c r="AA111" i="14"/>
  <c r="Z112" i="14"/>
  <c r="Y112" i="14"/>
  <c r="U112" i="14"/>
  <c r="V112" i="14"/>
  <c r="S113" i="14"/>
  <c r="T113" i="14"/>
  <c r="BQ492" i="16" l="1"/>
  <c r="BL493" i="16"/>
  <c r="BI494" i="16"/>
  <c r="BP493" i="16"/>
  <c r="BO493" i="16"/>
  <c r="BM493" i="16"/>
  <c r="BJ493" i="16"/>
  <c r="BK493" i="16" s="1"/>
  <c r="BN493" i="16"/>
  <c r="BR492" i="16"/>
  <c r="AE351" i="14"/>
  <c r="AC352" i="14"/>
  <c r="AH350" i="14"/>
  <c r="AG350" i="14"/>
  <c r="AF351" i="14"/>
  <c r="AD352" i="14"/>
  <c r="AA112" i="14"/>
  <c r="AB112" i="14"/>
  <c r="Z113" i="14"/>
  <c r="Y113" i="14"/>
  <c r="U113" i="14"/>
  <c r="V113" i="14"/>
  <c r="T114" i="14"/>
  <c r="S114" i="14"/>
  <c r="BQ493" i="16" l="1"/>
  <c r="BN494" i="16"/>
  <c r="BJ494" i="16"/>
  <c r="BK494" i="16" s="1"/>
  <c r="BO494" i="16"/>
  <c r="BL494" i="16"/>
  <c r="BM494" i="16"/>
  <c r="BP494" i="16"/>
  <c r="BI495" i="16"/>
  <c r="BR493" i="16"/>
  <c r="AE352" i="14"/>
  <c r="AC353" i="14"/>
  <c r="AF352" i="14"/>
  <c r="AD353" i="14"/>
  <c r="AH351" i="14"/>
  <c r="AG351" i="14"/>
  <c r="AA113" i="14"/>
  <c r="AB113" i="14"/>
  <c r="Y114" i="14"/>
  <c r="Z114" i="14"/>
  <c r="U114" i="14"/>
  <c r="V114" i="14"/>
  <c r="S115" i="14"/>
  <c r="T115" i="14"/>
  <c r="BR494" i="16" l="1"/>
  <c r="BQ494" i="16"/>
  <c r="BM495" i="16"/>
  <c r="BP495" i="16"/>
  <c r="BJ495" i="16"/>
  <c r="BK495" i="16" s="1"/>
  <c r="BN495" i="16"/>
  <c r="BL495" i="16"/>
  <c r="BO495" i="16"/>
  <c r="BI496" i="16"/>
  <c r="AF353" i="14"/>
  <c r="AD354" i="14"/>
  <c r="AC354" i="14"/>
  <c r="AE353" i="14"/>
  <c r="AH352" i="14"/>
  <c r="AG352" i="14"/>
  <c r="AB114" i="14"/>
  <c r="AA114" i="14"/>
  <c r="Y115" i="14"/>
  <c r="Z115" i="14"/>
  <c r="U115" i="14"/>
  <c r="V115" i="14"/>
  <c r="T116" i="14"/>
  <c r="S116" i="14"/>
  <c r="BQ495" i="16" l="1"/>
  <c r="BP496" i="16"/>
  <c r="BO496" i="16"/>
  <c r="BL496" i="16"/>
  <c r="BJ496" i="16"/>
  <c r="BK496" i="16" s="1"/>
  <c r="BI497" i="16"/>
  <c r="BM496" i="16"/>
  <c r="BN496" i="16"/>
  <c r="BR495" i="16"/>
  <c r="AF354" i="14"/>
  <c r="AD355" i="14"/>
  <c r="AG353" i="14"/>
  <c r="AH353" i="14"/>
  <c r="AE354" i="14"/>
  <c r="AC355" i="14"/>
  <c r="AA115" i="14"/>
  <c r="AB115" i="14"/>
  <c r="Z116" i="14"/>
  <c r="Y116" i="14"/>
  <c r="U116" i="14"/>
  <c r="V116" i="14"/>
  <c r="S117" i="14"/>
  <c r="T117" i="14"/>
  <c r="BQ496" i="16" l="1"/>
  <c r="BR496" i="16"/>
  <c r="BO497" i="16"/>
  <c r="BN497" i="16"/>
  <c r="BP497" i="16"/>
  <c r="BM497" i="16"/>
  <c r="BI498" i="16"/>
  <c r="BJ497" i="16"/>
  <c r="BK497" i="16" s="1"/>
  <c r="BL497" i="16"/>
  <c r="AF355" i="14"/>
  <c r="AD356" i="14"/>
  <c r="AE355" i="14"/>
  <c r="AC356" i="14"/>
  <c r="AH354" i="14"/>
  <c r="AG354" i="14"/>
  <c r="AA116" i="14"/>
  <c r="Y117" i="14"/>
  <c r="AB116" i="14"/>
  <c r="Z117" i="14"/>
  <c r="U117" i="14"/>
  <c r="V117" i="14"/>
  <c r="T118" i="14"/>
  <c r="S118" i="14"/>
  <c r="BR497" i="16" l="1"/>
  <c r="BJ498" i="16"/>
  <c r="BK498" i="16" s="1"/>
  <c r="BL498" i="16"/>
  <c r="BO498" i="16"/>
  <c r="BP498" i="16"/>
  <c r="BI499" i="16"/>
  <c r="BM498" i="16"/>
  <c r="BN498" i="16"/>
  <c r="BQ497" i="16"/>
  <c r="AH355" i="14"/>
  <c r="AG355" i="14"/>
  <c r="AC357" i="14"/>
  <c r="AE356" i="14"/>
  <c r="AF356" i="14"/>
  <c r="AD357" i="14"/>
  <c r="Z118" i="14"/>
  <c r="AA117" i="14"/>
  <c r="AB117" i="14"/>
  <c r="Y118" i="14"/>
  <c r="U118" i="14"/>
  <c r="V118" i="14"/>
  <c r="S119" i="14"/>
  <c r="T119" i="14"/>
  <c r="BR498" i="16" l="1"/>
  <c r="BI500" i="16"/>
  <c r="BO499" i="16"/>
  <c r="BN499" i="16"/>
  <c r="BP499" i="16"/>
  <c r="BL499" i="16"/>
  <c r="BM499" i="16"/>
  <c r="BJ499" i="16"/>
  <c r="BK499" i="16" s="1"/>
  <c r="BQ498" i="16"/>
  <c r="AH356" i="14"/>
  <c r="AG356" i="14"/>
  <c r="AF357" i="14"/>
  <c r="AD358" i="14"/>
  <c r="AC358" i="14"/>
  <c r="AE357" i="14"/>
  <c r="Y119" i="14"/>
  <c r="AA118" i="14"/>
  <c r="AB118" i="14"/>
  <c r="Z119" i="14"/>
  <c r="U119" i="14"/>
  <c r="V119" i="14"/>
  <c r="T120" i="14"/>
  <c r="S120" i="14"/>
  <c r="BR499" i="16" l="1"/>
  <c r="BQ499" i="16"/>
  <c r="BM500" i="16"/>
  <c r="BO500" i="16"/>
  <c r="BJ500" i="16"/>
  <c r="BK500" i="16" s="1"/>
  <c r="BP500" i="16"/>
  <c r="BN500" i="16"/>
  <c r="BI501" i="16"/>
  <c r="BL500" i="16"/>
  <c r="AE358" i="14"/>
  <c r="AC359" i="14"/>
  <c r="AG357" i="14"/>
  <c r="AH357" i="14"/>
  <c r="AF358" i="14"/>
  <c r="AD359" i="14"/>
  <c r="AB119" i="14"/>
  <c r="AA119" i="14"/>
  <c r="Z120" i="14"/>
  <c r="Y120" i="14"/>
  <c r="U120" i="14"/>
  <c r="V120" i="14"/>
  <c r="S121" i="14"/>
  <c r="T121" i="14"/>
  <c r="BQ500" i="16" l="1"/>
  <c r="BO501" i="16"/>
  <c r="BI502" i="16"/>
  <c r="BJ501" i="16"/>
  <c r="BK501" i="16" s="1"/>
  <c r="BN501" i="16"/>
  <c r="BP501" i="16"/>
  <c r="BL501" i="16"/>
  <c r="BM501" i="16"/>
  <c r="BR500" i="16"/>
  <c r="AC360" i="14"/>
  <c r="AE359" i="14"/>
  <c r="AD360" i="14"/>
  <c r="AF359" i="14"/>
  <c r="AH358" i="14"/>
  <c r="AG358" i="14"/>
  <c r="AB120" i="14"/>
  <c r="AA120" i="14"/>
  <c r="Y121" i="14"/>
  <c r="Z121" i="14"/>
  <c r="U121" i="14"/>
  <c r="V121" i="14"/>
  <c r="T122" i="14"/>
  <c r="S122" i="14"/>
  <c r="BR501" i="16" l="1"/>
  <c r="BJ502" i="16"/>
  <c r="BK502" i="16" s="1"/>
  <c r="BN502" i="16"/>
  <c r="BL502" i="16"/>
  <c r="BO502" i="16"/>
  <c r="BP502" i="16"/>
  <c r="BM502" i="16"/>
  <c r="BQ501" i="16"/>
  <c r="AD361" i="14"/>
  <c r="AF360" i="14"/>
  <c r="AG359" i="14"/>
  <c r="AH359" i="14"/>
  <c r="AC361" i="14"/>
  <c r="AE360" i="14"/>
  <c r="Z122" i="14"/>
  <c r="AA121" i="14"/>
  <c r="AB121" i="14"/>
  <c r="Y122" i="14"/>
  <c r="U122" i="14"/>
  <c r="V122" i="14"/>
  <c r="S123" i="14"/>
  <c r="T123" i="14"/>
  <c r="BR502" i="16" l="1"/>
  <c r="BQ502" i="16"/>
  <c r="AH360" i="14"/>
  <c r="AG360" i="14"/>
  <c r="AE361" i="14"/>
  <c r="AC362" i="14"/>
  <c r="AF361" i="14"/>
  <c r="AD362" i="14"/>
  <c r="Y123" i="14"/>
  <c r="AB122" i="14"/>
  <c r="AA122" i="14"/>
  <c r="Z123" i="14"/>
  <c r="U123" i="14"/>
  <c r="V123" i="14"/>
  <c r="T124" i="14"/>
  <c r="S124" i="14"/>
  <c r="AF362" i="14" l="1"/>
  <c r="AD363" i="14"/>
  <c r="AC363" i="14"/>
  <c r="AE362" i="14"/>
  <c r="AG361" i="14"/>
  <c r="AH361" i="14"/>
  <c r="Z124" i="14"/>
  <c r="AA123" i="14"/>
  <c r="AB123" i="14"/>
  <c r="Y124" i="14"/>
  <c r="U124" i="14"/>
  <c r="V124" i="14"/>
  <c r="S125" i="14"/>
  <c r="T125" i="14"/>
  <c r="AE363" i="14" l="1"/>
  <c r="AC364" i="14"/>
  <c r="AD364" i="14"/>
  <c r="AF363" i="14"/>
  <c r="AG362" i="14"/>
  <c r="AH362" i="14"/>
  <c r="AA124" i="14"/>
  <c r="AB124" i="14"/>
  <c r="Y125" i="14"/>
  <c r="Z125" i="14"/>
  <c r="U125" i="14"/>
  <c r="V125" i="14"/>
  <c r="T126" i="14"/>
  <c r="S126" i="14"/>
  <c r="AF364" i="14" l="1"/>
  <c r="AD365" i="14"/>
  <c r="AC365" i="14"/>
  <c r="AE364" i="14"/>
  <c r="AG363" i="14"/>
  <c r="AH363" i="14"/>
  <c r="Z126" i="14"/>
  <c r="Y126" i="14"/>
  <c r="AA125" i="14"/>
  <c r="AB125" i="14"/>
  <c r="U126" i="14"/>
  <c r="V126" i="14"/>
  <c r="S127" i="14"/>
  <c r="T127" i="14"/>
  <c r="AE365" i="14" l="1"/>
  <c r="AC366" i="14"/>
  <c r="AD366" i="14"/>
  <c r="AF365" i="14"/>
  <c r="AG364" i="14"/>
  <c r="AH364" i="14"/>
  <c r="AA126" i="14"/>
  <c r="AB126" i="14"/>
  <c r="Y127" i="14"/>
  <c r="Z127" i="14"/>
  <c r="U127" i="14"/>
  <c r="V127" i="14"/>
  <c r="T128" i="14"/>
  <c r="S128" i="14"/>
  <c r="AD367" i="14" l="1"/>
  <c r="AF366" i="14"/>
  <c r="AC367" i="14"/>
  <c r="AE366" i="14"/>
  <c r="AH365" i="14"/>
  <c r="AG365" i="14"/>
  <c r="AB127" i="14"/>
  <c r="AA127" i="14"/>
  <c r="Z128" i="14"/>
  <c r="Y128" i="14"/>
  <c r="U128" i="14"/>
  <c r="V128" i="14"/>
  <c r="S129" i="14"/>
  <c r="T129" i="14"/>
  <c r="AC368" i="14" l="1"/>
  <c r="AE367" i="14"/>
  <c r="AH366" i="14"/>
  <c r="AG366" i="14"/>
  <c r="AF367" i="14"/>
  <c r="AD368" i="14"/>
  <c r="AA128" i="14"/>
  <c r="AB128" i="14"/>
  <c r="Z129" i="14"/>
  <c r="Y129" i="14"/>
  <c r="U129" i="14"/>
  <c r="V129" i="14"/>
  <c r="T130" i="14"/>
  <c r="S130" i="14"/>
  <c r="AD369" i="14" l="1"/>
  <c r="AF368" i="14"/>
  <c r="AG367" i="14"/>
  <c r="AH367" i="14"/>
  <c r="AC369" i="14"/>
  <c r="AE368" i="14"/>
  <c r="Z130" i="14"/>
  <c r="AA129" i="14"/>
  <c r="AB129" i="14"/>
  <c r="Y130" i="14"/>
  <c r="U130" i="14"/>
  <c r="V130" i="14"/>
  <c r="S131" i="14"/>
  <c r="T131" i="14"/>
  <c r="AG368" i="14" l="1"/>
  <c r="AH368" i="14"/>
  <c r="AC370" i="14"/>
  <c r="AE369" i="14"/>
  <c r="AF369" i="14"/>
  <c r="AD370" i="14"/>
  <c r="AB130" i="14"/>
  <c r="AA130" i="14"/>
  <c r="Y131" i="14"/>
  <c r="Z131" i="14"/>
  <c r="U131" i="14"/>
  <c r="V131" i="14"/>
  <c r="T132" i="14"/>
  <c r="S132" i="14"/>
  <c r="AF370" i="14" l="1"/>
  <c r="AD371" i="14"/>
  <c r="AH369" i="14"/>
  <c r="AG369" i="14"/>
  <c r="AE370" i="14"/>
  <c r="AC371" i="14"/>
  <c r="AA131" i="14"/>
  <c r="AB131" i="14"/>
  <c r="Z132" i="14"/>
  <c r="Y132" i="14"/>
  <c r="U132" i="14"/>
  <c r="V132" i="14"/>
  <c r="S133" i="14"/>
  <c r="T133" i="14"/>
  <c r="AE371" i="14" l="1"/>
  <c r="AC372" i="14"/>
  <c r="AF371" i="14"/>
  <c r="AD372" i="14"/>
  <c r="AH370" i="14"/>
  <c r="AG370" i="14"/>
  <c r="AA132" i="14"/>
  <c r="AB132" i="14"/>
  <c r="Z133" i="14"/>
  <c r="Y133" i="14"/>
  <c r="U133" i="14"/>
  <c r="V133" i="14"/>
  <c r="T134" i="14"/>
  <c r="S134" i="14"/>
  <c r="AD373" i="14" l="1"/>
  <c r="AF372" i="14"/>
  <c r="AC373" i="14"/>
  <c r="AE372" i="14"/>
  <c r="AH371" i="14"/>
  <c r="AG371" i="14"/>
  <c r="Y134" i="14"/>
  <c r="AB133" i="14"/>
  <c r="AA133" i="14"/>
  <c r="Z134" i="14"/>
  <c r="U134" i="14"/>
  <c r="V134" i="14"/>
  <c r="S135" i="14"/>
  <c r="T135" i="14"/>
  <c r="AE373" i="14" l="1"/>
  <c r="AC374" i="14"/>
  <c r="AH372" i="14"/>
  <c r="AG372" i="14"/>
  <c r="AD374" i="14"/>
  <c r="AF373" i="14"/>
  <c r="Z135" i="14"/>
  <c r="AA134" i="14"/>
  <c r="AB134" i="14"/>
  <c r="Y135" i="14"/>
  <c r="U135" i="14"/>
  <c r="V135" i="14"/>
  <c r="T136" i="14"/>
  <c r="S136" i="14"/>
  <c r="AE374" i="14" l="1"/>
  <c r="AC375" i="14"/>
  <c r="AF374" i="14"/>
  <c r="AD375" i="14"/>
  <c r="AH373" i="14"/>
  <c r="AG373" i="14"/>
  <c r="AB135" i="14"/>
  <c r="AA135" i="14"/>
  <c r="Y136" i="14"/>
  <c r="Z136" i="14"/>
  <c r="U136" i="14"/>
  <c r="V136" i="14"/>
  <c r="S137" i="14"/>
  <c r="T137" i="14"/>
  <c r="AD376" i="14" l="1"/>
  <c r="AF375" i="14"/>
  <c r="AH374" i="14"/>
  <c r="AG374" i="14"/>
  <c r="AE375" i="14"/>
  <c r="AC376" i="14"/>
  <c r="AB136" i="14"/>
  <c r="AA136" i="14"/>
  <c r="Y137" i="14"/>
  <c r="Z137" i="14"/>
  <c r="U137" i="14"/>
  <c r="V137" i="14"/>
  <c r="T138" i="14"/>
  <c r="S138" i="14"/>
  <c r="AH375" i="14" l="1"/>
  <c r="AG375" i="14"/>
  <c r="AE376" i="14"/>
  <c r="AC377" i="14"/>
  <c r="AD377" i="14"/>
  <c r="AF376" i="14"/>
  <c r="Y138" i="14"/>
  <c r="Z138" i="14"/>
  <c r="AA137" i="14"/>
  <c r="AB137" i="14"/>
  <c r="U138" i="14"/>
  <c r="V138" i="14"/>
  <c r="S139" i="14"/>
  <c r="T139" i="14"/>
  <c r="AF377" i="14" l="1"/>
  <c r="AD378" i="14"/>
  <c r="AE377" i="14"/>
  <c r="AC378" i="14"/>
  <c r="AG376" i="14"/>
  <c r="AH376" i="14"/>
  <c r="Z139" i="14"/>
  <c r="AB138" i="14"/>
  <c r="AA138" i="14"/>
  <c r="Y139" i="14"/>
  <c r="U139" i="14"/>
  <c r="V139" i="14"/>
  <c r="T140" i="14"/>
  <c r="S140" i="14"/>
  <c r="AE378" i="14" l="1"/>
  <c r="AC379" i="14"/>
  <c r="AH377" i="14"/>
  <c r="AG377" i="14"/>
  <c r="AF378" i="14"/>
  <c r="AD379" i="14"/>
  <c r="Y140" i="14"/>
  <c r="AA139" i="14"/>
  <c r="AB139" i="14"/>
  <c r="Z140" i="14"/>
  <c r="U140" i="14"/>
  <c r="V140" i="14"/>
  <c r="S141" i="14"/>
  <c r="T141" i="14"/>
  <c r="AF379" i="14" l="1"/>
  <c r="AD380" i="14"/>
  <c r="AE379" i="14"/>
  <c r="AC380" i="14"/>
  <c r="AG378" i="14"/>
  <c r="AH378" i="14"/>
  <c r="AB140" i="14"/>
  <c r="Z141" i="14"/>
  <c r="AA140" i="14"/>
  <c r="Y141" i="14"/>
  <c r="U141" i="14"/>
  <c r="V141" i="14"/>
  <c r="T142" i="14"/>
  <c r="S142" i="14"/>
  <c r="AF380" i="14" l="1"/>
  <c r="AD381" i="14"/>
  <c r="AE380" i="14"/>
  <c r="AC381" i="14"/>
  <c r="AH379" i="14"/>
  <c r="AG379" i="14"/>
  <c r="AA141" i="14"/>
  <c r="AB141" i="14"/>
  <c r="Y142" i="14"/>
  <c r="Z142" i="14"/>
  <c r="U142" i="14"/>
  <c r="V142" i="14"/>
  <c r="S143" i="14"/>
  <c r="T143" i="14"/>
  <c r="AE381" i="14" l="1"/>
  <c r="AC382" i="14"/>
  <c r="AH380" i="14"/>
  <c r="AG380" i="14"/>
  <c r="AD382" i="14"/>
  <c r="AF381" i="14"/>
  <c r="AA142" i="14"/>
  <c r="AB142" i="14"/>
  <c r="Y143" i="14"/>
  <c r="Z143" i="14"/>
  <c r="U143" i="14"/>
  <c r="V143" i="14"/>
  <c r="T144" i="14"/>
  <c r="S144" i="14"/>
  <c r="AC383" i="14" l="1"/>
  <c r="AE382" i="14"/>
  <c r="AD383" i="14"/>
  <c r="AF382" i="14"/>
  <c r="AG381" i="14"/>
  <c r="AH381" i="14"/>
  <c r="AB143" i="14"/>
  <c r="AA143" i="14"/>
  <c r="Y144" i="14"/>
  <c r="Z144" i="14"/>
  <c r="U144" i="14"/>
  <c r="V144" i="14"/>
  <c r="S145" i="14"/>
  <c r="T145" i="14"/>
  <c r="AD384" i="14" l="1"/>
  <c r="AF383" i="14"/>
  <c r="AG382" i="14"/>
  <c r="AH382" i="14"/>
  <c r="AC384" i="14"/>
  <c r="AE383" i="14"/>
  <c r="AA144" i="14"/>
  <c r="AB144" i="14"/>
  <c r="Y145" i="14"/>
  <c r="Z145" i="14"/>
  <c r="U145" i="14"/>
  <c r="V145" i="14"/>
  <c r="T146" i="14"/>
  <c r="S146" i="14"/>
  <c r="AG383" i="14" l="1"/>
  <c r="AH383" i="14"/>
  <c r="AC385" i="14"/>
  <c r="AE384" i="14"/>
  <c r="AF384" i="14"/>
  <c r="AD385" i="14"/>
  <c r="AA145" i="14"/>
  <c r="AB145" i="14"/>
  <c r="Y146" i="14"/>
  <c r="Z146" i="14"/>
  <c r="U146" i="14"/>
  <c r="V146" i="14"/>
  <c r="S147" i="14"/>
  <c r="T147" i="14"/>
  <c r="AD386" i="14" l="1"/>
  <c r="AF385" i="14"/>
  <c r="AH384" i="14"/>
  <c r="AG384" i="14"/>
  <c r="AC386" i="14"/>
  <c r="AE385" i="14"/>
  <c r="AB146" i="14"/>
  <c r="AA146" i="14"/>
  <c r="Y147" i="14"/>
  <c r="Z147" i="14"/>
  <c r="U147" i="14"/>
  <c r="V147" i="14"/>
  <c r="T148" i="14"/>
  <c r="S148" i="14"/>
  <c r="AD387" i="14" l="1"/>
  <c r="AF386" i="14"/>
  <c r="AC387" i="14"/>
  <c r="AE386" i="14"/>
  <c r="AH385" i="14"/>
  <c r="AG385" i="14"/>
  <c r="AA147" i="14"/>
  <c r="AB147" i="14"/>
  <c r="Y148" i="14"/>
  <c r="Z148" i="14"/>
  <c r="U148" i="14"/>
  <c r="V148" i="14"/>
  <c r="S149" i="14"/>
  <c r="T149" i="14"/>
  <c r="AE387" i="14" l="1"/>
  <c r="AC388" i="14"/>
  <c r="AG386" i="14"/>
  <c r="AH386" i="14"/>
  <c r="AF387" i="14"/>
  <c r="AD388" i="14"/>
  <c r="AA148" i="14"/>
  <c r="AB148" i="14"/>
  <c r="Y149" i="14"/>
  <c r="Z149" i="14"/>
  <c r="U149" i="14"/>
  <c r="V149" i="14"/>
  <c r="T150" i="14"/>
  <c r="S150" i="14"/>
  <c r="AC389" i="14" l="1"/>
  <c r="AE388" i="14"/>
  <c r="AF388" i="14"/>
  <c r="AD389" i="14"/>
  <c r="AH387" i="14"/>
  <c r="AG387" i="14"/>
  <c r="AB149" i="14"/>
  <c r="AA149" i="14"/>
  <c r="Y150" i="14"/>
  <c r="Z150" i="14"/>
  <c r="U150" i="14"/>
  <c r="V150" i="14"/>
  <c r="S151" i="14"/>
  <c r="T151" i="14"/>
  <c r="AF389" i="14" l="1"/>
  <c r="AD390" i="14"/>
  <c r="AG388" i="14"/>
  <c r="AH388" i="14"/>
  <c r="AC390" i="14"/>
  <c r="AE389" i="14"/>
  <c r="Z151" i="14"/>
  <c r="Y151" i="14"/>
  <c r="AA150" i="14"/>
  <c r="AB150" i="14"/>
  <c r="U151" i="14"/>
  <c r="V151" i="14"/>
  <c r="T152" i="14"/>
  <c r="S152" i="14"/>
  <c r="AE390" i="14" l="1"/>
  <c r="AC391" i="14"/>
  <c r="AD391" i="14"/>
  <c r="AF390" i="14"/>
  <c r="AG389" i="14"/>
  <c r="AH389" i="14"/>
  <c r="Y152" i="14"/>
  <c r="AB151" i="14"/>
  <c r="AA151" i="14"/>
  <c r="Z152" i="14"/>
  <c r="U152" i="14"/>
  <c r="V152" i="14"/>
  <c r="S153" i="14"/>
  <c r="T153" i="14"/>
  <c r="AE391" i="14" l="1"/>
  <c r="AC392" i="14"/>
  <c r="AF391" i="14"/>
  <c r="AD392" i="14"/>
  <c r="AG390" i="14"/>
  <c r="AH390" i="14"/>
  <c r="AB152" i="14"/>
  <c r="AA152" i="14"/>
  <c r="Z153" i="14"/>
  <c r="Y153" i="14"/>
  <c r="U153" i="14"/>
  <c r="V153" i="14"/>
  <c r="T154" i="14"/>
  <c r="S154" i="14"/>
  <c r="AF392" i="14" l="1"/>
  <c r="AD393" i="14"/>
  <c r="AE392" i="14"/>
  <c r="AC393" i="14"/>
  <c r="AG391" i="14"/>
  <c r="AH391" i="14"/>
  <c r="AA153" i="14"/>
  <c r="AB153" i="14"/>
  <c r="Y154" i="14"/>
  <c r="Z154" i="14"/>
  <c r="U154" i="14"/>
  <c r="V154" i="14"/>
  <c r="S155" i="14"/>
  <c r="T155" i="14"/>
  <c r="AH392" i="14" l="1"/>
  <c r="AG392" i="14"/>
  <c r="AC394" i="14"/>
  <c r="AE393" i="14"/>
  <c r="AF393" i="14"/>
  <c r="AD394" i="14"/>
  <c r="AB154" i="14"/>
  <c r="AA154" i="14"/>
  <c r="Y155" i="14"/>
  <c r="Z155" i="14"/>
  <c r="U155" i="14"/>
  <c r="V155" i="14"/>
  <c r="T156" i="14"/>
  <c r="S156" i="14"/>
  <c r="AF394" i="14" l="1"/>
  <c r="AD395" i="14"/>
  <c r="AH393" i="14"/>
  <c r="AG393" i="14"/>
  <c r="AC395" i="14"/>
  <c r="AE394" i="14"/>
  <c r="AA155" i="14"/>
  <c r="AB155" i="14"/>
  <c r="Z156" i="14"/>
  <c r="Y156" i="14"/>
  <c r="U156" i="14"/>
  <c r="V156" i="14"/>
  <c r="S157" i="14"/>
  <c r="T157" i="14"/>
  <c r="AH394" i="14" l="1"/>
  <c r="AG394" i="14"/>
  <c r="AC396" i="14"/>
  <c r="AE395" i="14"/>
  <c r="AF395" i="14"/>
  <c r="AD396" i="14"/>
  <c r="AA156" i="14"/>
  <c r="AB156" i="14"/>
  <c r="Y157" i="14"/>
  <c r="Z157" i="14"/>
  <c r="U157" i="14"/>
  <c r="V157" i="14"/>
  <c r="T158" i="14"/>
  <c r="S158" i="14"/>
  <c r="AC397" i="14" l="1"/>
  <c r="AE396" i="14"/>
  <c r="AF396" i="14"/>
  <c r="AD397" i="14"/>
  <c r="AH395" i="14"/>
  <c r="AG395" i="14"/>
  <c r="AA157" i="14"/>
  <c r="AB157" i="14"/>
  <c r="Z158" i="14"/>
  <c r="Y158" i="14"/>
  <c r="U158" i="14"/>
  <c r="V158" i="14"/>
  <c r="S159" i="14"/>
  <c r="T159" i="14"/>
  <c r="AH396" i="14" l="1"/>
  <c r="AG396" i="14"/>
  <c r="AD398" i="14"/>
  <c r="AF397" i="14"/>
  <c r="AC398" i="14"/>
  <c r="AE397" i="14"/>
  <c r="AA158" i="14"/>
  <c r="AB158" i="14"/>
  <c r="Y159" i="14"/>
  <c r="Z159" i="14"/>
  <c r="U159" i="14"/>
  <c r="V159" i="14"/>
  <c r="T160" i="14"/>
  <c r="S160" i="14"/>
  <c r="AG397" i="14" l="1"/>
  <c r="AH397" i="14"/>
  <c r="AD399" i="14"/>
  <c r="AF398" i="14"/>
  <c r="AC399" i="14"/>
  <c r="AE398" i="14"/>
  <c r="AA159" i="14"/>
  <c r="AB159" i="14"/>
  <c r="Z160" i="14"/>
  <c r="Y160" i="14"/>
  <c r="U160" i="14"/>
  <c r="V160" i="14"/>
  <c r="S161" i="14"/>
  <c r="T161" i="14"/>
  <c r="AD400" i="14" l="1"/>
  <c r="AF399" i="14"/>
  <c r="AH398" i="14"/>
  <c r="AG398" i="14"/>
  <c r="AC400" i="14"/>
  <c r="AE399" i="14"/>
  <c r="AA160" i="14"/>
  <c r="AB160" i="14"/>
  <c r="Z161" i="14"/>
  <c r="Y161" i="14"/>
  <c r="U161" i="14"/>
  <c r="V161" i="14"/>
  <c r="T162" i="14"/>
  <c r="S162" i="14"/>
  <c r="AH399" i="14" l="1"/>
  <c r="AG399" i="14"/>
  <c r="AC401" i="14"/>
  <c r="AE400" i="14"/>
  <c r="AD401" i="14"/>
  <c r="AF400" i="14"/>
  <c r="AA161" i="14"/>
  <c r="AB161" i="14"/>
  <c r="Y162" i="14"/>
  <c r="Z162" i="14"/>
  <c r="U162" i="14"/>
  <c r="V162" i="14"/>
  <c r="S163" i="14"/>
  <c r="T163" i="14"/>
  <c r="AG400" i="14" l="1"/>
  <c r="AH400" i="14"/>
  <c r="AD402" i="14"/>
  <c r="AF401" i="14"/>
  <c r="AC402" i="14"/>
  <c r="AE401" i="14"/>
  <c r="Z163" i="14"/>
  <c r="Y163" i="14"/>
  <c r="AA162" i="14"/>
  <c r="AB162" i="14"/>
  <c r="U163" i="14"/>
  <c r="V163" i="14"/>
  <c r="T164" i="14"/>
  <c r="S164" i="14"/>
  <c r="AH401" i="14" l="1"/>
  <c r="AG401" i="14"/>
  <c r="AD403" i="14"/>
  <c r="AF402" i="14"/>
  <c r="AE402" i="14"/>
  <c r="AC403" i="14"/>
  <c r="AB163" i="14"/>
  <c r="Y164" i="14"/>
  <c r="AA163" i="14"/>
  <c r="Z164" i="14"/>
  <c r="U164" i="14"/>
  <c r="V164" i="14"/>
  <c r="S165" i="14"/>
  <c r="T165" i="14"/>
  <c r="AG402" i="14" l="1"/>
  <c r="AH402" i="14"/>
  <c r="AC404" i="14"/>
  <c r="AE403" i="14"/>
  <c r="AD404" i="14"/>
  <c r="AF403" i="14"/>
  <c r="Z165" i="14"/>
  <c r="AA164" i="14"/>
  <c r="AB164" i="14"/>
  <c r="Y165" i="14"/>
  <c r="U165" i="14"/>
  <c r="V165" i="14"/>
  <c r="T166" i="14"/>
  <c r="S166" i="14"/>
  <c r="AF404" i="14" l="1"/>
  <c r="AD405" i="14"/>
  <c r="AG403" i="14"/>
  <c r="AH403" i="14"/>
  <c r="AE404" i="14"/>
  <c r="AC405" i="14"/>
  <c r="Y166" i="14"/>
  <c r="AA165" i="14"/>
  <c r="AB165" i="14"/>
  <c r="Z166" i="14"/>
  <c r="U166" i="14"/>
  <c r="V166" i="14"/>
  <c r="S167" i="14"/>
  <c r="T167" i="14"/>
  <c r="AF405" i="14" l="1"/>
  <c r="AD406" i="14"/>
  <c r="AC406" i="14"/>
  <c r="AE405" i="14"/>
  <c r="AG404" i="14"/>
  <c r="AH404" i="14"/>
  <c r="Z167" i="14"/>
  <c r="AB166" i="14"/>
  <c r="AA166" i="14"/>
  <c r="Y167" i="14"/>
  <c r="U167" i="14"/>
  <c r="V167" i="14"/>
  <c r="T168" i="14"/>
  <c r="S168" i="14"/>
  <c r="AH405" i="14" l="1"/>
  <c r="AG405" i="14"/>
  <c r="AC407" i="14"/>
  <c r="AE406" i="14"/>
  <c r="AF406" i="14"/>
  <c r="AD407" i="14"/>
  <c r="Y168" i="14"/>
  <c r="AB167" i="14"/>
  <c r="AA167" i="14"/>
  <c r="Z168" i="14"/>
  <c r="U168" i="14"/>
  <c r="V168" i="14"/>
  <c r="S169" i="14"/>
  <c r="T169" i="14"/>
  <c r="AH406" i="14" l="1"/>
  <c r="AG406" i="14"/>
  <c r="AD408" i="14"/>
  <c r="AF407" i="14"/>
  <c r="AC408" i="14"/>
  <c r="AE407" i="14"/>
  <c r="AA168" i="14"/>
  <c r="AB168" i="14"/>
  <c r="Z169" i="14"/>
  <c r="Y169" i="14"/>
  <c r="U169" i="14"/>
  <c r="V169" i="14"/>
  <c r="T170" i="14"/>
  <c r="S170" i="14"/>
  <c r="AG407" i="14" l="1"/>
  <c r="AH407" i="14"/>
  <c r="AE408" i="14"/>
  <c r="AC409" i="14"/>
  <c r="AD409" i="14"/>
  <c r="AF408" i="14"/>
  <c r="Z170" i="14"/>
  <c r="AA169" i="14"/>
  <c r="AB169" i="14"/>
  <c r="Y170" i="14"/>
  <c r="U170" i="14"/>
  <c r="V170" i="14"/>
  <c r="S171" i="14"/>
  <c r="T171" i="14"/>
  <c r="AF409" i="14" l="1"/>
  <c r="AD410" i="14"/>
  <c r="AC410" i="14"/>
  <c r="AE409" i="14"/>
  <c r="AH408" i="14"/>
  <c r="AG408" i="14"/>
  <c r="Y171" i="14"/>
  <c r="AA170" i="14"/>
  <c r="AB170" i="14"/>
  <c r="Z171" i="14"/>
  <c r="U171" i="14"/>
  <c r="V171" i="14"/>
  <c r="T172" i="14"/>
  <c r="S172" i="14"/>
  <c r="AH409" i="14" l="1"/>
  <c r="AG409" i="14"/>
  <c r="AC411" i="14"/>
  <c r="AE410" i="14"/>
  <c r="AD411" i="14"/>
  <c r="AF410" i="14"/>
  <c r="Z172" i="14"/>
  <c r="AB171" i="14"/>
  <c r="AA171" i="14"/>
  <c r="Y172" i="14"/>
  <c r="U172" i="14"/>
  <c r="V172" i="14"/>
  <c r="S173" i="14"/>
  <c r="T173" i="14"/>
  <c r="AC412" i="14" l="1"/>
  <c r="AE411" i="14"/>
  <c r="AD412" i="14"/>
  <c r="AF411" i="14"/>
  <c r="AH410" i="14"/>
  <c r="AG410" i="14"/>
  <c r="Y173" i="14"/>
  <c r="AA172" i="14"/>
  <c r="AB172" i="14"/>
  <c r="Z173" i="14"/>
  <c r="U173" i="14"/>
  <c r="V173" i="14"/>
  <c r="T174" i="14"/>
  <c r="S174" i="14"/>
  <c r="AD413" i="14" l="1"/>
  <c r="AF412" i="14"/>
  <c r="AG411" i="14"/>
  <c r="AH411" i="14"/>
  <c r="AC413" i="14"/>
  <c r="AE412" i="14"/>
  <c r="Z174" i="14"/>
  <c r="AB173" i="14"/>
  <c r="AA173" i="14"/>
  <c r="Y174" i="14"/>
  <c r="U174" i="14"/>
  <c r="V174" i="14"/>
  <c r="S175" i="14"/>
  <c r="T175" i="14"/>
  <c r="AH412" i="14" l="1"/>
  <c r="AG412" i="14"/>
  <c r="AF413" i="14"/>
  <c r="AD414" i="14"/>
  <c r="AE413" i="14"/>
  <c r="AC414" i="14"/>
  <c r="AA174" i="14"/>
  <c r="AB174" i="14"/>
  <c r="Y175" i="14"/>
  <c r="Z175" i="14"/>
  <c r="U175" i="14"/>
  <c r="V175" i="14"/>
  <c r="T176" i="14"/>
  <c r="S176" i="14"/>
  <c r="AC415" i="14" l="1"/>
  <c r="AE414" i="14"/>
  <c r="AD415" i="14"/>
  <c r="AF414" i="14"/>
  <c r="AG413" i="14"/>
  <c r="AH413" i="14"/>
  <c r="Z176" i="14"/>
  <c r="Y176" i="14"/>
  <c r="AA175" i="14"/>
  <c r="AB175" i="14"/>
  <c r="U176" i="14"/>
  <c r="V176" i="14"/>
  <c r="S177" i="14"/>
  <c r="T177" i="14"/>
  <c r="AH414" i="14" l="1"/>
  <c r="AG414" i="14"/>
  <c r="AF415" i="14"/>
  <c r="AD416" i="14"/>
  <c r="AC416" i="14"/>
  <c r="AE415" i="14"/>
  <c r="AA176" i="14"/>
  <c r="Y177" i="14"/>
  <c r="AB176" i="14"/>
  <c r="Z177" i="14"/>
  <c r="U177" i="14"/>
  <c r="V177" i="14"/>
  <c r="T178" i="14"/>
  <c r="S178" i="14"/>
  <c r="AG415" i="14" l="1"/>
  <c r="AH415" i="14"/>
  <c r="AD417" i="14"/>
  <c r="AF416" i="14"/>
  <c r="AC417" i="14"/>
  <c r="AE416" i="14"/>
  <c r="Z178" i="14"/>
  <c r="AB177" i="14"/>
  <c r="AA177" i="14"/>
  <c r="Y178" i="14"/>
  <c r="U178" i="14"/>
  <c r="V178" i="14"/>
  <c r="S179" i="14"/>
  <c r="T179" i="14"/>
  <c r="AC418" i="14" l="1"/>
  <c r="AE417" i="14"/>
  <c r="AH416" i="14"/>
  <c r="AG416" i="14"/>
  <c r="AF417" i="14"/>
  <c r="AD418" i="14"/>
  <c r="AB178" i="14"/>
  <c r="AA178" i="14"/>
  <c r="Y179" i="14"/>
  <c r="Z179" i="14"/>
  <c r="U179" i="14"/>
  <c r="V179" i="14"/>
  <c r="T180" i="14"/>
  <c r="S180" i="14"/>
  <c r="AD419" i="14" l="1"/>
  <c r="AF418" i="14"/>
  <c r="AH417" i="14"/>
  <c r="AG417" i="14"/>
  <c r="AE418" i="14"/>
  <c r="AC419" i="14"/>
  <c r="AB179" i="14"/>
  <c r="AA179" i="14"/>
  <c r="Z180" i="14"/>
  <c r="Y180" i="14"/>
  <c r="U180" i="14"/>
  <c r="V180" i="14"/>
  <c r="S181" i="14"/>
  <c r="T181" i="14"/>
  <c r="AE419" i="14" l="1"/>
  <c r="AC420" i="14"/>
  <c r="AH418" i="14"/>
  <c r="AG418" i="14"/>
  <c r="AF419" i="14"/>
  <c r="AD420" i="14"/>
  <c r="Z181" i="14"/>
  <c r="Y181" i="14"/>
  <c r="AA180" i="14"/>
  <c r="AB180" i="14"/>
  <c r="U181" i="14"/>
  <c r="V181" i="14"/>
  <c r="T182" i="14"/>
  <c r="S182" i="14"/>
  <c r="AD421" i="14" l="1"/>
  <c r="AF420" i="14"/>
  <c r="AC421" i="14"/>
  <c r="AE420" i="14"/>
  <c r="AG419" i="14"/>
  <c r="AH419" i="14"/>
  <c r="Y182" i="14"/>
  <c r="AA181" i="14"/>
  <c r="AB181" i="14"/>
  <c r="Z182" i="14"/>
  <c r="V182" i="14"/>
  <c r="U182" i="14"/>
  <c r="S183" i="14"/>
  <c r="T183" i="14"/>
  <c r="AC422" i="14" l="1"/>
  <c r="AE421" i="14"/>
  <c r="AH420" i="14"/>
  <c r="AG420" i="14"/>
  <c r="AD422" i="14"/>
  <c r="AF421" i="14"/>
  <c r="AA182" i="14"/>
  <c r="AB182" i="14"/>
  <c r="Z183" i="14"/>
  <c r="Y183" i="14"/>
  <c r="U183" i="14"/>
  <c r="V183" i="14"/>
  <c r="T184" i="14"/>
  <c r="S184" i="14"/>
  <c r="AD423" i="14" l="1"/>
  <c r="AF422" i="14"/>
  <c r="AG421" i="14"/>
  <c r="AH421" i="14"/>
  <c r="AC423" i="14"/>
  <c r="AE422" i="14"/>
  <c r="AB183" i="14"/>
  <c r="Y184" i="14"/>
  <c r="Z184" i="14"/>
  <c r="AA183" i="14"/>
  <c r="U184" i="14"/>
  <c r="V184" i="14"/>
  <c r="S185" i="14"/>
  <c r="T185" i="14"/>
  <c r="AC424" i="14" l="1"/>
  <c r="AE423" i="14"/>
  <c r="AH422" i="14"/>
  <c r="AG422" i="14"/>
  <c r="AD424" i="14"/>
  <c r="AF423" i="14"/>
  <c r="Z185" i="14"/>
  <c r="AA184" i="14"/>
  <c r="AB184" i="14"/>
  <c r="Y185" i="14"/>
  <c r="U185" i="14"/>
  <c r="V185" i="14"/>
  <c r="T186" i="14"/>
  <c r="S186" i="14"/>
  <c r="AD425" i="14" l="1"/>
  <c r="AF424" i="14"/>
  <c r="AG423" i="14"/>
  <c r="AH423" i="14"/>
  <c r="AE424" i="14"/>
  <c r="AC425" i="14"/>
  <c r="AA185" i="14"/>
  <c r="Y186" i="14"/>
  <c r="AB185" i="14"/>
  <c r="Z186" i="14"/>
  <c r="V186" i="14"/>
  <c r="U186" i="14"/>
  <c r="S187" i="14"/>
  <c r="T187" i="14"/>
  <c r="AE425" i="14" l="1"/>
  <c r="AC426" i="14"/>
  <c r="AG424" i="14"/>
  <c r="AH424" i="14"/>
  <c r="AD426" i="14"/>
  <c r="AF425" i="14"/>
  <c r="Z187" i="14"/>
  <c r="AA186" i="14"/>
  <c r="AB186" i="14"/>
  <c r="Y187" i="14"/>
  <c r="U187" i="14"/>
  <c r="V187" i="14"/>
  <c r="T188" i="14"/>
  <c r="S188" i="14"/>
  <c r="AC427" i="14" l="1"/>
  <c r="AE426" i="14"/>
  <c r="AF426" i="14"/>
  <c r="AD427" i="14"/>
  <c r="AG425" i="14"/>
  <c r="AH425" i="14"/>
  <c r="Y188" i="14"/>
  <c r="AB187" i="14"/>
  <c r="AA187" i="14"/>
  <c r="Z188" i="14"/>
  <c r="U188" i="14"/>
  <c r="V188" i="14"/>
  <c r="S189" i="14"/>
  <c r="T189" i="14"/>
  <c r="AD428" i="14" l="1"/>
  <c r="AF427" i="14"/>
  <c r="AH426" i="14"/>
  <c r="AG426" i="14"/>
  <c r="AE427" i="14"/>
  <c r="AC428" i="14"/>
  <c r="Z189" i="14"/>
  <c r="AA188" i="14"/>
  <c r="AB188" i="14"/>
  <c r="Y189" i="14"/>
  <c r="U189" i="14"/>
  <c r="V189" i="14"/>
  <c r="T190" i="14"/>
  <c r="S190" i="14"/>
  <c r="AF428" i="14" l="1"/>
  <c r="AD429" i="14"/>
  <c r="AH427" i="14"/>
  <c r="AG427" i="14"/>
  <c r="AC429" i="14"/>
  <c r="AE428" i="14"/>
  <c r="Y190" i="14"/>
  <c r="AA189" i="14"/>
  <c r="AB189" i="14"/>
  <c r="Z190" i="14"/>
  <c r="V190" i="14"/>
  <c r="U190" i="14"/>
  <c r="S191" i="14"/>
  <c r="T191" i="14"/>
  <c r="AG428" i="14" l="1"/>
  <c r="AH428" i="14"/>
  <c r="AF429" i="14"/>
  <c r="AD430" i="14"/>
  <c r="AE429" i="14"/>
  <c r="AC430" i="14"/>
  <c r="AA190" i="14"/>
  <c r="AB190" i="14"/>
  <c r="Z191" i="14"/>
  <c r="Y191" i="14"/>
  <c r="U191" i="14"/>
  <c r="V191" i="14"/>
  <c r="T192" i="14"/>
  <c r="S192" i="14"/>
  <c r="AH429" i="14" l="1"/>
  <c r="AG429" i="14"/>
  <c r="AC431" i="14"/>
  <c r="AE430" i="14"/>
  <c r="AF430" i="14"/>
  <c r="AD431" i="14"/>
  <c r="Z192" i="14"/>
  <c r="AA191" i="14"/>
  <c r="AB191" i="14"/>
  <c r="Y192" i="14"/>
  <c r="U192" i="14"/>
  <c r="V192" i="14"/>
  <c r="S193" i="14"/>
  <c r="T193" i="14"/>
  <c r="AC432" i="14" l="1"/>
  <c r="AE431" i="14"/>
  <c r="AD432" i="14"/>
  <c r="AF431" i="14"/>
  <c r="AG430" i="14"/>
  <c r="AH430" i="14"/>
  <c r="Y193" i="14"/>
  <c r="AB192" i="14"/>
  <c r="AA192" i="14"/>
  <c r="Z193" i="14"/>
  <c r="U193" i="14"/>
  <c r="V193" i="14"/>
  <c r="T194" i="14"/>
  <c r="S194" i="14"/>
  <c r="AD433" i="14" l="1"/>
  <c r="AF432" i="14"/>
  <c r="AH431" i="14"/>
  <c r="AG431" i="14"/>
  <c r="AC433" i="14"/>
  <c r="AE432" i="14"/>
  <c r="Z194" i="14"/>
  <c r="AA193" i="14"/>
  <c r="AB193" i="14"/>
  <c r="Y194" i="14"/>
  <c r="V194" i="14"/>
  <c r="U194" i="14"/>
  <c r="S195" i="14"/>
  <c r="T195" i="14"/>
  <c r="AC434" i="14" l="1"/>
  <c r="AE433" i="14"/>
  <c r="AH432" i="14"/>
  <c r="AG432" i="14"/>
  <c r="AD434" i="14"/>
  <c r="AF433" i="14"/>
  <c r="AB194" i="14"/>
  <c r="AA194" i="14"/>
  <c r="Y195" i="14"/>
  <c r="Z195" i="14"/>
  <c r="U195" i="14"/>
  <c r="V195" i="14"/>
  <c r="T196" i="14"/>
  <c r="S196" i="14"/>
  <c r="AD435" i="14" l="1"/>
  <c r="AF434" i="14"/>
  <c r="AG433" i="14"/>
  <c r="AH433" i="14"/>
  <c r="AC435" i="14"/>
  <c r="AE434" i="14"/>
  <c r="Z196" i="14"/>
  <c r="Y196" i="14"/>
  <c r="AA195" i="14"/>
  <c r="AB195" i="14"/>
  <c r="U196" i="14"/>
  <c r="V196" i="14"/>
  <c r="S197" i="14"/>
  <c r="T197" i="14"/>
  <c r="AC436" i="14" l="1"/>
  <c r="AE435" i="14"/>
  <c r="AH434" i="14"/>
  <c r="AG434" i="14"/>
  <c r="AD436" i="14"/>
  <c r="AF435" i="14"/>
  <c r="Y197" i="14"/>
  <c r="AB196" i="14"/>
  <c r="AA196" i="14"/>
  <c r="Z197" i="14"/>
  <c r="U197" i="14"/>
  <c r="V197" i="14"/>
  <c r="T198" i="14"/>
  <c r="S198" i="14"/>
  <c r="AD437" i="14" l="1"/>
  <c r="AF436" i="14"/>
  <c r="AG435" i="14"/>
  <c r="AH435" i="14"/>
  <c r="AC437" i="14"/>
  <c r="AE436" i="14"/>
  <c r="Z198" i="14"/>
  <c r="AB197" i="14"/>
  <c r="AA197" i="14"/>
  <c r="Y198" i="14"/>
  <c r="V198" i="14"/>
  <c r="U198" i="14"/>
  <c r="S199" i="14"/>
  <c r="T199" i="14"/>
  <c r="AG436" i="14" l="1"/>
  <c r="AH436" i="14"/>
  <c r="AC438" i="14"/>
  <c r="AE437" i="14"/>
  <c r="AD438" i="14"/>
  <c r="AF437" i="14"/>
  <c r="Y199" i="14"/>
  <c r="AA198" i="14"/>
  <c r="AB198" i="14"/>
  <c r="Z199" i="14"/>
  <c r="U199" i="14"/>
  <c r="V199" i="14"/>
  <c r="T200" i="14"/>
  <c r="S200" i="14"/>
  <c r="AG437" i="14" l="1"/>
  <c r="AH437" i="14"/>
  <c r="AC439" i="14"/>
  <c r="AE438" i="14"/>
  <c r="AD439" i="14"/>
  <c r="AF438" i="14"/>
  <c r="Z200" i="14"/>
  <c r="AA199" i="14"/>
  <c r="AB199" i="14"/>
  <c r="Y200" i="14"/>
  <c r="U200" i="14"/>
  <c r="V200" i="14"/>
  <c r="S201" i="14"/>
  <c r="T201" i="14"/>
  <c r="AF439" i="14" l="1"/>
  <c r="AD440" i="14"/>
  <c r="AH438" i="14"/>
  <c r="AG438" i="14"/>
  <c r="AC440" i="14"/>
  <c r="AE439" i="14"/>
  <c r="Y201" i="14"/>
  <c r="AA200" i="14"/>
  <c r="AB200" i="14"/>
  <c r="Z201" i="14"/>
  <c r="U201" i="14"/>
  <c r="V201" i="14"/>
  <c r="T202" i="14"/>
  <c r="S202" i="14"/>
  <c r="AC441" i="14" l="1"/>
  <c r="AE440" i="14"/>
  <c r="AF440" i="14"/>
  <c r="AD441" i="14"/>
  <c r="AG439" i="14"/>
  <c r="AH439" i="14"/>
  <c r="Z202" i="14"/>
  <c r="AB201" i="14"/>
  <c r="AA201" i="14"/>
  <c r="Y202" i="14"/>
  <c r="U202" i="14"/>
  <c r="V202" i="14"/>
  <c r="S203" i="14"/>
  <c r="T203" i="14"/>
  <c r="AG440" i="14" l="1"/>
  <c r="AH440" i="14"/>
  <c r="AF441" i="14"/>
  <c r="AD442" i="14"/>
  <c r="AC442" i="14"/>
  <c r="AE441" i="14"/>
  <c r="AB202" i="14"/>
  <c r="AA202" i="14"/>
  <c r="Y203" i="14"/>
  <c r="Z203" i="14"/>
  <c r="V203" i="14"/>
  <c r="U203" i="14"/>
  <c r="T204" i="14"/>
  <c r="S204" i="14"/>
  <c r="AE442" i="14" l="1"/>
  <c r="AC443" i="14"/>
  <c r="AD443" i="14"/>
  <c r="AF442" i="14"/>
  <c r="AG441" i="14"/>
  <c r="AH441" i="14"/>
  <c r="AB203" i="14"/>
  <c r="AA203" i="14"/>
  <c r="Y204" i="14"/>
  <c r="Z204" i="14"/>
  <c r="U204" i="14"/>
  <c r="V204" i="14"/>
  <c r="S205" i="14"/>
  <c r="T205" i="14"/>
  <c r="AG442" i="14" l="1"/>
  <c r="AH442" i="14"/>
  <c r="AF443" i="14"/>
  <c r="AD444" i="14"/>
  <c r="AC444" i="14"/>
  <c r="AE443" i="14"/>
  <c r="Y205" i="14"/>
  <c r="Z205" i="14"/>
  <c r="AB204" i="14"/>
  <c r="AA204" i="14"/>
  <c r="U205" i="14"/>
  <c r="V205" i="14"/>
  <c r="T206" i="14"/>
  <c r="S206" i="14"/>
  <c r="AG443" i="14" l="1"/>
  <c r="AH443" i="14"/>
  <c r="AD445" i="14"/>
  <c r="AF444" i="14"/>
  <c r="AC445" i="14"/>
  <c r="AE444" i="14"/>
  <c r="AB205" i="14"/>
  <c r="AA205" i="14"/>
  <c r="Z206" i="14"/>
  <c r="Y206" i="14"/>
  <c r="V206" i="14"/>
  <c r="U206" i="14"/>
  <c r="S207" i="14"/>
  <c r="T207" i="14"/>
  <c r="AC446" i="14" l="1"/>
  <c r="AE445" i="14"/>
  <c r="AF445" i="14"/>
  <c r="AD446" i="14"/>
  <c r="AH444" i="14"/>
  <c r="AG444" i="14"/>
  <c r="AA206" i="14"/>
  <c r="AB206" i="14"/>
  <c r="Z207" i="14"/>
  <c r="Y207" i="14"/>
  <c r="V207" i="14"/>
  <c r="U207" i="14"/>
  <c r="T208" i="14"/>
  <c r="S208" i="14"/>
  <c r="AD447" i="14" l="1"/>
  <c r="AF446" i="14"/>
  <c r="AG445" i="14"/>
  <c r="AH445" i="14"/>
  <c r="AE446" i="14"/>
  <c r="AC447" i="14"/>
  <c r="AB207" i="14"/>
  <c r="Y208" i="14"/>
  <c r="Z208" i="14"/>
  <c r="AA207" i="14"/>
  <c r="U208" i="14"/>
  <c r="V208" i="14"/>
  <c r="S209" i="14"/>
  <c r="T209" i="14"/>
  <c r="AD448" i="14" l="1"/>
  <c r="AF447" i="14"/>
  <c r="AH446" i="14"/>
  <c r="AG446" i="14"/>
  <c r="AC448" i="14"/>
  <c r="AE447" i="14"/>
  <c r="Z209" i="14"/>
  <c r="AB208" i="14"/>
  <c r="AA208" i="14"/>
  <c r="Y209" i="14"/>
  <c r="U209" i="14"/>
  <c r="V209" i="14"/>
  <c r="T210" i="14"/>
  <c r="S210" i="14"/>
  <c r="AC449" i="14" l="1"/>
  <c r="AE448" i="14"/>
  <c r="AG447" i="14"/>
  <c r="AH447" i="14"/>
  <c r="AF448" i="14"/>
  <c r="AD449" i="14"/>
  <c r="Y210" i="14"/>
  <c r="AA209" i="14"/>
  <c r="AB209" i="14"/>
  <c r="Z210" i="14"/>
  <c r="V210" i="14"/>
  <c r="U210" i="14"/>
  <c r="S211" i="14"/>
  <c r="T211" i="14"/>
  <c r="AD450" i="14" l="1"/>
  <c r="AF449" i="14"/>
  <c r="AG448" i="14"/>
  <c r="AH448" i="14"/>
  <c r="AC450" i="14"/>
  <c r="AE449" i="14"/>
  <c r="AB210" i="14"/>
  <c r="AA210" i="14"/>
  <c r="Z211" i="14"/>
  <c r="Y211" i="14"/>
  <c r="V211" i="14"/>
  <c r="U211" i="14"/>
  <c r="T212" i="14"/>
  <c r="S212" i="14"/>
  <c r="AH449" i="14" l="1"/>
  <c r="AG449" i="14"/>
  <c r="AE450" i="14"/>
  <c r="AC451" i="14"/>
  <c r="AD451" i="14"/>
  <c r="AF450" i="14"/>
  <c r="AA211" i="14"/>
  <c r="AB211" i="14"/>
  <c r="Y212" i="14"/>
  <c r="Z212" i="14"/>
  <c r="U212" i="14"/>
  <c r="V212" i="14"/>
  <c r="S213" i="14"/>
  <c r="T213" i="14"/>
  <c r="AG450" i="14" l="1"/>
  <c r="AH450" i="14"/>
  <c r="AE451" i="14"/>
  <c r="AC452" i="14"/>
  <c r="AD452" i="14"/>
  <c r="AF451" i="14"/>
  <c r="Z213" i="14"/>
  <c r="AB212" i="14"/>
  <c r="AA212" i="14"/>
  <c r="Y213" i="14"/>
  <c r="U213" i="14"/>
  <c r="V213" i="14"/>
  <c r="T214" i="14"/>
  <c r="S214" i="14"/>
  <c r="AE452" i="14" l="1"/>
  <c r="AC453" i="14"/>
  <c r="AF452" i="14"/>
  <c r="AD453" i="14"/>
  <c r="AG451" i="14"/>
  <c r="AH451" i="14"/>
  <c r="AA213" i="14"/>
  <c r="AB213" i="14"/>
  <c r="Y214" i="14"/>
  <c r="Z214" i="14"/>
  <c r="U214" i="14"/>
  <c r="V214" i="14"/>
  <c r="S215" i="14"/>
  <c r="T215" i="14"/>
  <c r="AF453" i="14" l="1"/>
  <c r="AD454" i="14"/>
  <c r="AC454" i="14"/>
  <c r="AE453" i="14"/>
  <c r="AG452" i="14"/>
  <c r="AH452" i="14"/>
  <c r="Y215" i="14"/>
  <c r="Z215" i="14"/>
  <c r="AA214" i="14"/>
  <c r="AB214" i="14"/>
  <c r="V215" i="14"/>
  <c r="U215" i="14"/>
  <c r="T216" i="14"/>
  <c r="S216" i="14"/>
  <c r="AC455" i="14" l="1"/>
  <c r="AE454" i="14"/>
  <c r="AH453" i="14"/>
  <c r="AG453" i="14"/>
  <c r="AF454" i="14"/>
  <c r="AD455" i="14"/>
  <c r="Z216" i="14"/>
  <c r="AA215" i="14"/>
  <c r="AB215" i="14"/>
  <c r="Y216" i="14"/>
  <c r="U216" i="14"/>
  <c r="V216" i="14"/>
  <c r="S217" i="14"/>
  <c r="T217" i="14"/>
  <c r="AH454" i="14" l="1"/>
  <c r="AG454" i="14"/>
  <c r="AD456" i="14"/>
  <c r="AF455" i="14"/>
  <c r="AE455" i="14"/>
  <c r="AC456" i="14"/>
  <c r="Y217" i="14"/>
  <c r="AA216" i="14"/>
  <c r="AB216" i="14"/>
  <c r="Z217" i="14"/>
  <c r="U217" i="14"/>
  <c r="V217" i="14"/>
  <c r="T218" i="14"/>
  <c r="S218" i="14"/>
  <c r="AH455" i="14" l="1"/>
  <c r="AG455" i="14"/>
  <c r="AE456" i="14"/>
  <c r="AC457" i="14"/>
  <c r="AD457" i="14"/>
  <c r="AF456" i="14"/>
  <c r="Z218" i="14"/>
  <c r="AA217" i="14"/>
  <c r="AB217" i="14"/>
  <c r="Y218" i="14"/>
  <c r="U218" i="14"/>
  <c r="V218" i="14"/>
  <c r="S219" i="14"/>
  <c r="T219" i="14"/>
  <c r="AD458" i="14" l="1"/>
  <c r="AF457" i="14"/>
  <c r="AE457" i="14"/>
  <c r="AC458" i="14"/>
  <c r="AH456" i="14"/>
  <c r="AG456" i="14"/>
  <c r="Y219" i="14"/>
  <c r="AA218" i="14"/>
  <c r="AB218" i="14"/>
  <c r="Z219" i="14"/>
  <c r="V219" i="14"/>
  <c r="U219" i="14"/>
  <c r="T220" i="14"/>
  <c r="S220" i="14"/>
  <c r="AD459" i="14" l="1"/>
  <c r="AF458" i="14"/>
  <c r="AC459" i="14"/>
  <c r="AE458" i="14"/>
  <c r="AG457" i="14"/>
  <c r="AH457" i="14"/>
  <c r="Z220" i="14"/>
  <c r="AA219" i="14"/>
  <c r="AB219" i="14"/>
  <c r="Y220" i="14"/>
  <c r="U220" i="14"/>
  <c r="V220" i="14"/>
  <c r="S221" i="14"/>
  <c r="T221" i="14"/>
  <c r="AG458" i="14" l="1"/>
  <c r="AH458" i="14"/>
  <c r="AC460" i="14"/>
  <c r="AE459" i="14"/>
  <c r="AD460" i="14"/>
  <c r="AF459" i="14"/>
  <c r="Y221" i="14"/>
  <c r="AA220" i="14"/>
  <c r="AB220" i="14"/>
  <c r="Z221" i="14"/>
  <c r="U221" i="14"/>
  <c r="V221" i="14"/>
  <c r="T222" i="14"/>
  <c r="S222" i="14"/>
  <c r="AH459" i="14" l="1"/>
  <c r="AG459" i="14"/>
  <c r="AF460" i="14"/>
  <c r="AD461" i="14"/>
  <c r="AE460" i="14"/>
  <c r="AC461" i="14"/>
  <c r="AA221" i="14"/>
  <c r="Z222" i="14"/>
  <c r="AB221" i="14"/>
  <c r="Y222" i="14"/>
  <c r="U222" i="14"/>
  <c r="V222" i="14"/>
  <c r="S223" i="14"/>
  <c r="T223" i="14"/>
  <c r="AC462" i="14" l="1"/>
  <c r="AE461" i="14"/>
  <c r="AH460" i="14"/>
  <c r="AG460" i="14"/>
  <c r="AF461" i="14"/>
  <c r="AD462" i="14"/>
  <c r="Y223" i="14"/>
  <c r="AA222" i="14"/>
  <c r="AB222" i="14"/>
  <c r="Z223" i="14"/>
  <c r="V223" i="14"/>
  <c r="U223" i="14"/>
  <c r="T224" i="14"/>
  <c r="S224" i="14"/>
  <c r="AG461" i="14" l="1"/>
  <c r="AH461" i="14"/>
  <c r="AD463" i="14"/>
  <c r="AF462" i="14"/>
  <c r="AE462" i="14"/>
  <c r="AC463" i="14"/>
  <c r="Z224" i="14"/>
  <c r="AA223" i="14"/>
  <c r="AB223" i="14"/>
  <c r="Y224" i="14"/>
  <c r="U224" i="14"/>
  <c r="V224" i="14"/>
  <c r="S225" i="14"/>
  <c r="T225" i="14"/>
  <c r="AC464" i="14" l="1"/>
  <c r="AE463" i="14"/>
  <c r="AH462" i="14"/>
  <c r="AG462" i="14"/>
  <c r="AF463" i="14"/>
  <c r="AD464" i="14"/>
  <c r="AA224" i="14"/>
  <c r="AB224" i="14"/>
  <c r="Y225" i="14"/>
  <c r="Z225" i="14"/>
  <c r="U225" i="14"/>
  <c r="V225" i="14"/>
  <c r="T226" i="14"/>
  <c r="S226" i="14"/>
  <c r="AC465" i="14" l="1"/>
  <c r="AE464" i="14"/>
  <c r="AG463" i="14"/>
  <c r="AH463" i="14"/>
  <c r="AD465" i="14"/>
  <c r="AF464" i="14"/>
  <c r="AA225" i="14"/>
  <c r="AB225" i="14"/>
  <c r="Z226" i="14"/>
  <c r="Y226" i="14"/>
  <c r="U226" i="14"/>
  <c r="V226" i="14"/>
  <c r="S227" i="14"/>
  <c r="T227" i="14"/>
  <c r="AG464" i="14" l="1"/>
  <c r="AH464" i="14"/>
  <c r="AF465" i="14"/>
  <c r="AD466" i="14"/>
  <c r="AC466" i="14"/>
  <c r="AE465" i="14"/>
  <c r="AB226" i="14"/>
  <c r="AA226" i="14"/>
  <c r="Y227" i="14"/>
  <c r="Z227" i="14"/>
  <c r="V227" i="14"/>
  <c r="U227" i="14"/>
  <c r="T228" i="14"/>
  <c r="S228" i="14"/>
  <c r="AG465" i="14" l="1"/>
  <c r="AH465" i="14"/>
  <c r="AF466" i="14"/>
  <c r="AD467" i="14"/>
  <c r="AE466" i="14"/>
  <c r="AC467" i="14"/>
  <c r="AA227" i="14"/>
  <c r="AB227" i="14"/>
  <c r="Z228" i="14"/>
  <c r="Y228" i="14"/>
  <c r="U228" i="14"/>
  <c r="V228" i="14"/>
  <c r="S229" i="14"/>
  <c r="T229" i="14"/>
  <c r="AC468" i="14" l="1"/>
  <c r="AE467" i="14"/>
  <c r="AG466" i="14"/>
  <c r="AH466" i="14"/>
  <c r="AD468" i="14"/>
  <c r="AF467" i="14"/>
  <c r="Z229" i="14"/>
  <c r="AA228" i="14"/>
  <c r="AB228" i="14"/>
  <c r="Y229" i="14"/>
  <c r="U229" i="14"/>
  <c r="V229" i="14"/>
  <c r="T230" i="14"/>
  <c r="S230" i="14"/>
  <c r="AF468" i="14" l="1"/>
  <c r="AD469" i="14"/>
  <c r="AH467" i="14"/>
  <c r="AG467" i="14"/>
  <c r="AE468" i="14"/>
  <c r="AC469" i="14"/>
  <c r="Y230" i="14"/>
  <c r="AB229" i="14"/>
  <c r="AA229" i="14"/>
  <c r="Z230" i="14"/>
  <c r="V230" i="14"/>
  <c r="U230" i="14"/>
  <c r="S231" i="14"/>
  <c r="T231" i="14"/>
  <c r="AC470" i="14" l="1"/>
  <c r="AE469" i="14"/>
  <c r="AF469" i="14"/>
  <c r="AD470" i="14"/>
  <c r="AG468" i="14"/>
  <c r="AH468" i="14"/>
  <c r="AA230" i="14"/>
  <c r="AB230" i="14"/>
  <c r="Z231" i="14"/>
  <c r="Y231" i="14"/>
  <c r="V231" i="14"/>
  <c r="U231" i="14"/>
  <c r="T232" i="14"/>
  <c r="S232" i="14"/>
  <c r="AH469" i="14" l="1"/>
  <c r="AG469" i="14"/>
  <c r="AF470" i="14"/>
  <c r="AD471" i="14"/>
  <c r="AC471" i="14"/>
  <c r="AE470" i="14"/>
  <c r="AB231" i="14"/>
  <c r="AA231" i="14"/>
  <c r="Z232" i="14"/>
  <c r="Y232" i="14"/>
  <c r="U232" i="14"/>
  <c r="V232" i="14"/>
  <c r="S233" i="14"/>
  <c r="T233" i="14"/>
  <c r="AG470" i="14" l="1"/>
  <c r="AH470" i="14"/>
  <c r="AC472" i="14"/>
  <c r="AE471" i="14"/>
  <c r="AD472" i="14"/>
  <c r="AF471" i="14"/>
  <c r="Z233" i="14"/>
  <c r="AB232" i="14"/>
  <c r="AA232" i="14"/>
  <c r="Y233" i="14"/>
  <c r="U233" i="14"/>
  <c r="V233" i="14"/>
  <c r="T234" i="14"/>
  <c r="S234" i="14"/>
  <c r="AH471" i="14" l="1"/>
  <c r="AG471" i="14"/>
  <c r="AF472" i="14"/>
  <c r="AD473" i="14"/>
  <c r="AE472" i="14"/>
  <c r="AC473" i="14"/>
  <c r="Y234" i="14"/>
  <c r="AA233" i="14"/>
  <c r="AB233" i="14"/>
  <c r="Z234" i="14"/>
  <c r="U234" i="14"/>
  <c r="V234" i="14"/>
  <c r="S235" i="14"/>
  <c r="T235" i="14"/>
  <c r="AD474" i="14" l="1"/>
  <c r="AF473" i="14"/>
  <c r="AC474" i="14"/>
  <c r="AE473" i="14"/>
  <c r="AH472" i="14"/>
  <c r="AG472" i="14"/>
  <c r="AA234" i="14"/>
  <c r="AB234" i="14"/>
  <c r="Z235" i="14"/>
  <c r="Y235" i="14"/>
  <c r="V235" i="14"/>
  <c r="U235" i="14"/>
  <c r="T236" i="14"/>
  <c r="S236" i="14"/>
  <c r="AH473" i="14" l="1"/>
  <c r="AG473" i="14"/>
  <c r="AC475" i="14"/>
  <c r="AE474" i="14"/>
  <c r="AF474" i="14"/>
  <c r="AD475" i="14"/>
  <c r="Y236" i="14"/>
  <c r="Z236" i="14"/>
  <c r="AA235" i="14"/>
  <c r="AB235" i="14"/>
  <c r="U236" i="14"/>
  <c r="V236" i="14"/>
  <c r="S237" i="14"/>
  <c r="T237" i="14"/>
  <c r="AD476" i="14" l="1"/>
  <c r="AF475" i="14"/>
  <c r="AH474" i="14"/>
  <c r="AG474" i="14"/>
  <c r="AC476" i="14"/>
  <c r="AE475" i="14"/>
  <c r="Z237" i="14"/>
  <c r="AB236" i="14"/>
  <c r="AA236" i="14"/>
  <c r="Y237" i="14"/>
  <c r="U237" i="14"/>
  <c r="V237" i="14"/>
  <c r="T238" i="14"/>
  <c r="S238" i="14"/>
  <c r="AH475" i="14" l="1"/>
  <c r="AG475" i="14"/>
  <c r="AC477" i="14"/>
  <c r="AE476" i="14"/>
  <c r="AF476" i="14"/>
  <c r="AD477" i="14"/>
  <c r="AB237" i="14"/>
  <c r="Y238" i="14"/>
  <c r="AA237" i="14"/>
  <c r="Z238" i="14"/>
  <c r="V238" i="14"/>
  <c r="U238" i="14"/>
  <c r="S239" i="14"/>
  <c r="T239" i="14"/>
  <c r="AD478" i="14" l="1"/>
  <c r="AF477" i="14"/>
  <c r="AG476" i="14"/>
  <c r="AH476" i="14"/>
  <c r="AC478" i="14"/>
  <c r="AE477" i="14"/>
  <c r="Z239" i="14"/>
  <c r="AB238" i="14"/>
  <c r="AA238" i="14"/>
  <c r="Y239" i="14"/>
  <c r="V239" i="14"/>
  <c r="U239" i="14"/>
  <c r="T240" i="14"/>
  <c r="S240" i="14"/>
  <c r="AH477" i="14" l="1"/>
  <c r="AG477" i="14"/>
  <c r="AC479" i="14"/>
  <c r="AE478" i="14"/>
  <c r="AF478" i="14"/>
  <c r="AD479" i="14"/>
  <c r="Y240" i="14"/>
  <c r="AA239" i="14"/>
  <c r="AB239" i="14"/>
  <c r="Z240" i="14"/>
  <c r="U240" i="14"/>
  <c r="V240" i="14"/>
  <c r="S241" i="14"/>
  <c r="T241" i="14"/>
  <c r="AF479" i="14" l="1"/>
  <c r="AD480" i="14"/>
  <c r="AH478" i="14"/>
  <c r="AG478" i="14"/>
  <c r="AE479" i="14"/>
  <c r="AC480" i="14"/>
  <c r="Z241" i="14"/>
  <c r="AA240" i="14"/>
  <c r="AB240" i="14"/>
  <c r="Y241" i="14"/>
  <c r="U241" i="14"/>
  <c r="V241" i="14"/>
  <c r="T242" i="14"/>
  <c r="S242" i="14"/>
  <c r="AF480" i="14" l="1"/>
  <c r="AD481" i="14"/>
  <c r="AC481" i="14"/>
  <c r="AE480" i="14"/>
  <c r="AH479" i="14"/>
  <c r="AG479" i="14"/>
  <c r="Y242" i="14"/>
  <c r="AA241" i="14"/>
  <c r="AB241" i="14"/>
  <c r="Z242" i="14"/>
  <c r="U242" i="14"/>
  <c r="V242" i="14"/>
  <c r="S243" i="14"/>
  <c r="T243" i="14"/>
  <c r="AE481" i="14" l="1"/>
  <c r="AC482" i="14"/>
  <c r="AF481" i="14"/>
  <c r="AD482" i="14"/>
  <c r="AG480" i="14"/>
  <c r="AH480" i="14"/>
  <c r="Z243" i="14"/>
  <c r="AB242" i="14"/>
  <c r="AA242" i="14"/>
  <c r="Y243" i="14"/>
  <c r="V243" i="14"/>
  <c r="U243" i="14"/>
  <c r="T244" i="14"/>
  <c r="S244" i="14"/>
  <c r="AD483" i="14" l="1"/>
  <c r="AF482" i="14"/>
  <c r="AC483" i="14"/>
  <c r="AE482" i="14"/>
  <c r="AG481" i="14"/>
  <c r="AH481" i="14"/>
  <c r="Y244" i="14"/>
  <c r="AA243" i="14"/>
  <c r="AB243" i="14"/>
  <c r="Z244" i="14"/>
  <c r="U244" i="14"/>
  <c r="V244" i="14"/>
  <c r="S245" i="14"/>
  <c r="T245" i="14"/>
  <c r="AG482" i="14" l="1"/>
  <c r="AH482" i="14"/>
  <c r="AC484" i="14"/>
  <c r="AE483" i="14"/>
  <c r="AD484" i="14"/>
  <c r="AF483" i="14"/>
  <c r="AB244" i="14"/>
  <c r="AA244" i="14"/>
  <c r="Z245" i="14"/>
  <c r="Y245" i="14"/>
  <c r="U245" i="14"/>
  <c r="V245" i="14"/>
  <c r="T246" i="14"/>
  <c r="S246" i="14"/>
  <c r="AH483" i="14" l="1"/>
  <c r="AG483" i="14"/>
  <c r="AD485" i="14"/>
  <c r="AF484" i="14"/>
  <c r="AC485" i="14"/>
  <c r="AE484" i="14"/>
  <c r="Z246" i="14"/>
  <c r="AA245" i="14"/>
  <c r="AB245" i="14"/>
  <c r="Y246" i="14"/>
  <c r="U246" i="14"/>
  <c r="V246" i="14"/>
  <c r="S247" i="14"/>
  <c r="T247" i="14"/>
  <c r="AG484" i="14" l="1"/>
  <c r="AH484" i="14"/>
  <c r="AC486" i="14"/>
  <c r="AE485" i="14"/>
  <c r="AD486" i="14"/>
  <c r="AF485" i="14"/>
  <c r="AB246" i="14"/>
  <c r="AA246" i="14"/>
  <c r="Y247" i="14"/>
  <c r="Z247" i="14"/>
  <c r="V247" i="14"/>
  <c r="U247" i="14"/>
  <c r="T248" i="14"/>
  <c r="S248" i="14"/>
  <c r="AH485" i="14" l="1"/>
  <c r="AG485" i="14"/>
  <c r="AC487" i="14"/>
  <c r="AE486" i="14"/>
  <c r="AD487" i="14"/>
  <c r="AF486" i="14"/>
  <c r="AB247" i="14"/>
  <c r="AA247" i="14"/>
  <c r="Z248" i="14"/>
  <c r="Y248" i="14"/>
  <c r="U248" i="14"/>
  <c r="V248" i="14"/>
  <c r="S249" i="14"/>
  <c r="T249" i="14"/>
  <c r="AH486" i="14" l="1"/>
  <c r="AG486" i="14"/>
  <c r="AF487" i="14"/>
  <c r="AD488" i="14"/>
  <c r="AC488" i="14"/>
  <c r="AE487" i="14"/>
  <c r="Y249" i="14"/>
  <c r="Z249" i="14"/>
  <c r="AB248" i="14"/>
  <c r="AA248" i="14"/>
  <c r="U249" i="14"/>
  <c r="V249" i="14"/>
  <c r="T250" i="14"/>
  <c r="S250" i="14"/>
  <c r="AE488" i="14" l="1"/>
  <c r="AC489" i="14"/>
  <c r="AG487" i="14"/>
  <c r="AH487" i="14"/>
  <c r="AD489" i="14"/>
  <c r="AF488" i="14"/>
  <c r="Z250" i="14"/>
  <c r="AA249" i="14"/>
  <c r="AB249" i="14"/>
  <c r="Y250" i="14"/>
  <c r="U250" i="14"/>
  <c r="V250" i="14"/>
  <c r="S251" i="14"/>
  <c r="T251" i="14"/>
  <c r="AF489" i="14" l="1"/>
  <c r="AD490" i="14"/>
  <c r="AE489" i="14"/>
  <c r="AC490" i="14"/>
  <c r="AG488" i="14"/>
  <c r="AH488" i="14"/>
  <c r="Y251" i="14"/>
  <c r="AA250" i="14"/>
  <c r="AB250" i="14"/>
  <c r="Z251" i="14"/>
  <c r="V251" i="14"/>
  <c r="U251" i="14"/>
  <c r="T252" i="14"/>
  <c r="S252" i="14"/>
  <c r="AH489" i="14" l="1"/>
  <c r="AG489" i="14"/>
  <c r="AC491" i="14"/>
  <c r="AE490" i="14"/>
  <c r="AF490" i="14"/>
  <c r="AD491" i="14"/>
  <c r="Z252" i="14"/>
  <c r="AA251" i="14"/>
  <c r="AB251" i="14"/>
  <c r="Y252" i="14"/>
  <c r="U252" i="14"/>
  <c r="V252" i="14"/>
  <c r="S253" i="14"/>
  <c r="T253" i="14"/>
  <c r="AH490" i="14" l="1"/>
  <c r="AG490" i="14"/>
  <c r="AD492" i="14"/>
  <c r="AF491" i="14"/>
  <c r="AC492" i="14"/>
  <c r="AE491" i="14"/>
  <c r="Y253" i="14"/>
  <c r="AB252" i="14"/>
  <c r="AA252" i="14"/>
  <c r="Z253" i="14"/>
  <c r="U253" i="14"/>
  <c r="V253" i="14"/>
  <c r="T254" i="14"/>
  <c r="S254" i="14"/>
  <c r="AH491" i="14" l="1"/>
  <c r="AG491" i="14"/>
  <c r="AC493" i="14"/>
  <c r="AE492" i="14"/>
  <c r="AD493" i="14"/>
  <c r="AF492" i="14"/>
  <c r="AA253" i="14"/>
  <c r="AB253" i="14"/>
  <c r="Z254" i="14"/>
  <c r="Y254" i="14"/>
  <c r="U254" i="14"/>
  <c r="V254" i="14"/>
  <c r="S255" i="14"/>
  <c r="T255" i="14"/>
  <c r="AG492" i="14" l="1"/>
  <c r="AH492" i="14"/>
  <c r="AF493" i="14"/>
  <c r="AD494" i="14"/>
  <c r="AE493" i="14"/>
  <c r="AC494" i="14"/>
  <c r="AB254" i="14"/>
  <c r="AA254" i="14"/>
  <c r="Y255" i="14"/>
  <c r="Z255" i="14"/>
  <c r="V255" i="14"/>
  <c r="U255" i="14"/>
  <c r="T256" i="14"/>
  <c r="S256" i="14"/>
  <c r="AH493" i="14" l="1"/>
  <c r="AG493" i="14"/>
  <c r="AE494" i="14"/>
  <c r="AC495" i="14"/>
  <c r="AD495" i="14"/>
  <c r="AF494" i="14"/>
  <c r="Y256" i="14"/>
  <c r="Z256" i="14"/>
  <c r="AA255" i="14"/>
  <c r="AB255" i="14"/>
  <c r="U256" i="14"/>
  <c r="V256" i="14"/>
  <c r="S257" i="14"/>
  <c r="T257" i="14"/>
  <c r="AG494" i="14" l="1"/>
  <c r="AH494" i="14"/>
  <c r="AD496" i="14"/>
  <c r="AF495" i="14"/>
  <c r="AC496" i="14"/>
  <c r="AE495" i="14"/>
  <c r="Z257" i="14"/>
  <c r="AA256" i="14"/>
  <c r="AB256" i="14"/>
  <c r="Y257" i="14"/>
  <c r="U257" i="14"/>
  <c r="V257" i="14"/>
  <c r="T258" i="14"/>
  <c r="S258" i="14"/>
  <c r="AC497" i="14" l="1"/>
  <c r="AE496" i="14"/>
  <c r="AH495" i="14"/>
  <c r="AG495" i="14"/>
  <c r="AF496" i="14"/>
  <c r="AD497" i="14"/>
  <c r="AA257" i="14"/>
  <c r="AB257" i="14"/>
  <c r="Y258" i="14"/>
  <c r="Z258" i="14"/>
  <c r="U258" i="14"/>
  <c r="V258" i="14"/>
  <c r="S259" i="14"/>
  <c r="T259" i="14"/>
  <c r="AD498" i="14" l="1"/>
  <c r="AF497" i="14"/>
  <c r="AH496" i="14"/>
  <c r="AG496" i="14"/>
  <c r="AC498" i="14"/>
  <c r="AE497" i="14"/>
  <c r="Y259" i="14"/>
  <c r="Z259" i="14"/>
  <c r="AB258" i="14"/>
  <c r="AA258" i="14"/>
  <c r="V259" i="14"/>
  <c r="U259" i="14"/>
  <c r="T260" i="14"/>
  <c r="S260" i="14"/>
  <c r="AE498" i="14" l="1"/>
  <c r="AC499" i="14"/>
  <c r="AH497" i="14"/>
  <c r="AG497" i="14"/>
  <c r="AD499" i="14"/>
  <c r="AF498" i="14"/>
  <c r="Z260" i="14"/>
  <c r="AB259" i="14"/>
  <c r="AA259" i="14"/>
  <c r="Y260" i="14"/>
  <c r="U260" i="14"/>
  <c r="V260" i="14"/>
  <c r="S261" i="14"/>
  <c r="T261" i="14"/>
  <c r="AF499" i="14" l="1"/>
  <c r="AD500" i="14"/>
  <c r="AC500" i="14"/>
  <c r="AE499" i="14"/>
  <c r="AG498" i="14"/>
  <c r="AH498" i="14"/>
  <c r="Y261" i="14"/>
  <c r="AB260" i="14"/>
  <c r="AA260" i="14"/>
  <c r="Z261" i="14"/>
  <c r="U261" i="14"/>
  <c r="V261" i="14"/>
  <c r="T262" i="14"/>
  <c r="S262" i="14"/>
  <c r="AE500" i="14" l="1"/>
  <c r="AC501" i="14"/>
  <c r="AD501" i="14"/>
  <c r="AF500" i="14"/>
  <c r="AH499" i="14"/>
  <c r="AG499" i="14"/>
  <c r="Z262" i="14"/>
  <c r="AB261" i="14"/>
  <c r="AA261" i="14"/>
  <c r="Y262" i="14"/>
  <c r="V262" i="14"/>
  <c r="U262" i="14"/>
  <c r="S263" i="14"/>
  <c r="T263" i="14"/>
  <c r="AF501" i="14" l="1"/>
  <c r="AD502" i="14"/>
  <c r="AE501" i="14"/>
  <c r="AC502" i="14"/>
  <c r="AG500" i="14"/>
  <c r="AH500" i="14"/>
  <c r="AB262" i="14"/>
  <c r="Y263" i="14"/>
  <c r="AA262" i="14"/>
  <c r="Z263" i="14"/>
  <c r="V263" i="14"/>
  <c r="U263" i="14"/>
  <c r="T264" i="14"/>
  <c r="S264" i="14"/>
  <c r="AG501" i="14" l="1"/>
  <c r="AH501" i="14"/>
  <c r="AF502" i="14"/>
  <c r="AD503" i="14"/>
  <c r="AE502" i="14"/>
  <c r="AC503" i="14"/>
  <c r="Z264" i="14"/>
  <c r="AB263" i="14"/>
  <c r="AA263" i="14"/>
  <c r="Y264" i="14"/>
  <c r="U264" i="14"/>
  <c r="V264" i="14"/>
  <c r="S265" i="14"/>
  <c r="T265" i="14"/>
  <c r="AC504" i="14" l="1"/>
  <c r="AE503" i="14"/>
  <c r="AD504" i="14"/>
  <c r="AF503" i="14"/>
  <c r="AG502" i="14"/>
  <c r="AH502" i="14"/>
  <c r="AB264" i="14"/>
  <c r="AA264" i="14"/>
  <c r="Y265" i="14"/>
  <c r="Z265" i="14"/>
  <c r="U265" i="14"/>
  <c r="V265" i="14"/>
  <c r="T266" i="14"/>
  <c r="S266" i="14"/>
  <c r="AG503" i="14" l="1"/>
  <c r="AH503" i="14"/>
  <c r="AD505" i="14"/>
  <c r="AF504" i="14"/>
  <c r="AC505" i="14"/>
  <c r="AE504" i="14"/>
  <c r="Y266" i="14"/>
  <c r="Z266" i="14"/>
  <c r="AA265" i="14"/>
  <c r="AB265" i="14"/>
  <c r="U266" i="14"/>
  <c r="V266" i="14"/>
  <c r="S267" i="14"/>
  <c r="T267" i="14"/>
  <c r="AG504" i="14" l="1"/>
  <c r="AH504" i="14"/>
  <c r="AE505" i="14"/>
  <c r="AC506" i="14"/>
  <c r="AF505" i="14"/>
  <c r="AD506" i="14"/>
  <c r="Z267" i="14"/>
  <c r="AA266" i="14"/>
  <c r="AB266" i="14"/>
  <c r="Y267" i="14"/>
  <c r="V267" i="14"/>
  <c r="U267" i="14"/>
  <c r="T268" i="14"/>
  <c r="S268" i="14"/>
  <c r="AF506" i="14" l="1"/>
  <c r="AD507" i="14"/>
  <c r="AH505" i="14"/>
  <c r="AG505" i="14"/>
  <c r="AC507" i="14"/>
  <c r="AE506" i="14"/>
  <c r="AA267" i="14"/>
  <c r="AB267" i="14"/>
  <c r="Y268" i="14"/>
  <c r="Z268" i="14"/>
  <c r="U268" i="14"/>
  <c r="V268" i="14"/>
  <c r="S269" i="14"/>
  <c r="T269" i="14"/>
  <c r="AE507" i="14" l="1"/>
  <c r="AC508" i="14"/>
  <c r="AD508" i="14"/>
  <c r="AF507" i="14"/>
  <c r="AH506" i="14"/>
  <c r="AG506" i="14"/>
  <c r="Y269" i="14"/>
  <c r="Z269" i="14"/>
  <c r="AB268" i="14"/>
  <c r="AA268" i="14"/>
  <c r="U269" i="14"/>
  <c r="V269" i="14"/>
  <c r="T270" i="14"/>
  <c r="S270" i="14"/>
  <c r="AC509" i="14" l="1"/>
  <c r="AE508" i="14"/>
  <c r="AF508" i="14"/>
  <c r="AD509" i="14"/>
  <c r="AG507" i="14"/>
  <c r="AH507" i="14"/>
  <c r="AA269" i="14"/>
  <c r="Z270" i="14"/>
  <c r="AB269" i="14"/>
  <c r="Y270" i="14"/>
  <c r="V270" i="14"/>
  <c r="U270" i="14"/>
  <c r="S271" i="14"/>
  <c r="T271" i="14"/>
  <c r="AD510" i="14" l="1"/>
  <c r="AF509" i="14"/>
  <c r="AH508" i="14"/>
  <c r="AG508" i="14"/>
  <c r="AE509" i="14"/>
  <c r="AC510" i="14"/>
  <c r="Y271" i="14"/>
  <c r="AA270" i="14"/>
  <c r="AB270" i="14"/>
  <c r="Z271" i="14"/>
  <c r="V271" i="14"/>
  <c r="U271" i="14"/>
  <c r="T272" i="14"/>
  <c r="S272" i="14"/>
  <c r="AF510" i="14" l="1"/>
  <c r="AD511" i="14"/>
  <c r="AC511" i="14"/>
  <c r="AE510" i="14"/>
  <c r="AH509" i="14"/>
  <c r="AG509" i="14"/>
  <c r="Z272" i="14"/>
  <c r="AA271" i="14"/>
  <c r="AB271" i="14"/>
  <c r="Y272" i="14"/>
  <c r="U272" i="14"/>
  <c r="V272" i="14"/>
  <c r="S273" i="14"/>
  <c r="T273" i="14"/>
  <c r="AC512" i="14" l="1"/>
  <c r="AE511" i="14"/>
  <c r="AF511" i="14"/>
  <c r="AD512" i="14"/>
  <c r="AG510" i="14"/>
  <c r="AH510" i="14"/>
  <c r="Y273" i="14"/>
  <c r="AA272" i="14"/>
  <c r="AB272" i="14"/>
  <c r="Z273" i="14"/>
  <c r="U273" i="14"/>
  <c r="V273" i="14"/>
  <c r="T274" i="14"/>
  <c r="S274" i="14"/>
  <c r="AF512" i="14" l="1"/>
  <c r="AD513" i="14"/>
  <c r="AH511" i="14"/>
  <c r="AG511" i="14"/>
  <c r="AC513" i="14"/>
  <c r="AE512" i="14"/>
  <c r="AA273" i="14"/>
  <c r="Z274" i="14"/>
  <c r="AB273" i="14"/>
  <c r="Y274" i="14"/>
  <c r="U274" i="14"/>
  <c r="V274" i="14"/>
  <c r="S275" i="14"/>
  <c r="T275" i="14"/>
  <c r="AH512" i="14" l="1"/>
  <c r="AG512" i="14"/>
  <c r="AD514" i="14"/>
  <c r="AF513" i="14"/>
  <c r="AE513" i="14"/>
  <c r="AC514" i="14"/>
  <c r="AB274" i="14"/>
  <c r="AA274" i="14"/>
  <c r="Y275" i="14"/>
  <c r="Z275" i="14"/>
  <c r="V275" i="14"/>
  <c r="U275" i="14"/>
  <c r="T276" i="14"/>
  <c r="S276" i="14"/>
  <c r="AH513" i="14" l="1"/>
  <c r="AG513" i="14"/>
  <c r="AC515" i="14"/>
  <c r="AE514" i="14"/>
  <c r="AF514" i="14"/>
  <c r="AD515" i="14"/>
  <c r="Z276" i="14"/>
  <c r="Y276" i="14"/>
  <c r="AA275" i="14"/>
  <c r="AB275" i="14"/>
  <c r="U276" i="14"/>
  <c r="V276" i="14"/>
  <c r="S277" i="14"/>
  <c r="T277" i="14"/>
  <c r="AD516" i="14" l="1"/>
  <c r="AF515" i="14"/>
  <c r="AH514" i="14"/>
  <c r="AG514" i="14"/>
  <c r="AC516" i="14"/>
  <c r="AE515" i="14"/>
  <c r="Y277" i="14"/>
  <c r="AB276" i="14"/>
  <c r="AA276" i="14"/>
  <c r="Z277" i="14"/>
  <c r="U277" i="14"/>
  <c r="V277" i="14"/>
  <c r="T278" i="14"/>
  <c r="S278" i="14"/>
  <c r="AE516" i="14" l="1"/>
  <c r="AC517" i="14"/>
  <c r="AH515" i="14"/>
  <c r="AG515" i="14"/>
  <c r="AF516" i="14"/>
  <c r="AD517" i="14"/>
  <c r="Z278" i="14"/>
  <c r="AB277" i="14"/>
  <c r="AA277" i="14"/>
  <c r="Y278" i="14"/>
  <c r="U278" i="14"/>
  <c r="V278" i="14"/>
  <c r="S279" i="14"/>
  <c r="T279" i="14"/>
  <c r="AF517" i="14" l="1"/>
  <c r="AD518" i="14"/>
  <c r="AE517" i="14"/>
  <c r="AC518" i="14"/>
  <c r="AG516" i="14"/>
  <c r="AH516" i="14"/>
  <c r="Y279" i="14"/>
  <c r="AA278" i="14"/>
  <c r="AB278" i="14"/>
  <c r="Z279" i="14"/>
  <c r="V279" i="14"/>
  <c r="U279" i="14"/>
  <c r="T280" i="14"/>
  <c r="S280" i="14"/>
  <c r="AG517" i="14" l="1"/>
  <c r="AH517" i="14"/>
  <c r="AE518" i="14"/>
  <c r="AC519" i="14"/>
  <c r="AF518" i="14"/>
  <c r="AD519" i="14"/>
  <c r="Z280" i="14"/>
  <c r="AB279" i="14"/>
  <c r="AA279" i="14"/>
  <c r="Y280" i="14"/>
  <c r="U280" i="14"/>
  <c r="V280" i="14"/>
  <c r="S281" i="14"/>
  <c r="T281" i="14"/>
  <c r="AF519" i="14" l="1"/>
  <c r="AD520" i="14"/>
  <c r="AG518" i="14"/>
  <c r="AH518" i="14"/>
  <c r="AC520" i="14"/>
  <c r="AE519" i="14"/>
  <c r="AB280" i="14"/>
  <c r="AA280" i="14"/>
  <c r="Y281" i="14"/>
  <c r="Z281" i="14"/>
  <c r="U281" i="14"/>
  <c r="V281" i="14"/>
  <c r="T282" i="14"/>
  <c r="S282" i="14"/>
  <c r="AG519" i="14" l="1"/>
  <c r="AH519" i="14"/>
  <c r="AC521" i="14"/>
  <c r="AE520" i="14"/>
  <c r="AF520" i="14"/>
  <c r="AD521" i="14"/>
  <c r="Y282" i="14"/>
  <c r="Z282" i="14"/>
  <c r="AA281" i="14"/>
  <c r="AB281" i="14"/>
  <c r="U282" i="14"/>
  <c r="V282" i="14"/>
  <c r="S283" i="14"/>
  <c r="T283" i="14"/>
  <c r="AH520" i="14" l="1"/>
  <c r="AG520" i="14"/>
  <c r="AF521" i="14"/>
  <c r="AD522" i="14"/>
  <c r="AE521" i="14"/>
  <c r="AC522" i="14"/>
  <c r="AA282" i="14"/>
  <c r="Z283" i="14"/>
  <c r="AB282" i="14"/>
  <c r="Y283" i="14"/>
  <c r="V283" i="14"/>
  <c r="U283" i="14"/>
  <c r="T284" i="14"/>
  <c r="S284" i="14"/>
  <c r="AG521" i="14" l="1"/>
  <c r="AH521" i="14"/>
  <c r="AD523" i="14"/>
  <c r="AF522" i="14"/>
  <c r="AE522" i="14"/>
  <c r="AC523" i="14"/>
  <c r="AA283" i="14"/>
  <c r="AB283" i="14"/>
  <c r="Y284" i="14"/>
  <c r="Z284" i="14"/>
  <c r="U284" i="14"/>
  <c r="V284" i="14"/>
  <c r="S285" i="14"/>
  <c r="T285" i="14"/>
  <c r="AC524" i="14" l="1"/>
  <c r="AE523" i="14"/>
  <c r="AF523" i="14"/>
  <c r="AD524" i="14"/>
  <c r="AG522" i="14"/>
  <c r="AH522" i="14"/>
  <c r="Z285" i="14"/>
  <c r="Y285" i="14"/>
  <c r="AB284" i="14"/>
  <c r="AA284" i="14"/>
  <c r="U285" i="14"/>
  <c r="V285" i="14"/>
  <c r="T286" i="14"/>
  <c r="S286" i="14"/>
  <c r="AF524" i="14" l="1"/>
  <c r="AD525" i="14"/>
  <c r="AG523" i="14"/>
  <c r="AH523" i="14"/>
  <c r="AC525" i="14"/>
  <c r="AE524" i="14"/>
  <c r="AA285" i="14"/>
  <c r="AB285" i="14"/>
  <c r="Y286" i="14"/>
  <c r="Z286" i="14"/>
  <c r="U286" i="14"/>
  <c r="V286" i="14"/>
  <c r="S287" i="14"/>
  <c r="T287" i="14"/>
  <c r="AH524" i="14" l="1"/>
  <c r="AG524" i="14"/>
  <c r="AD526" i="14"/>
  <c r="AF525" i="14"/>
  <c r="AC526" i="14"/>
  <c r="AE525" i="14"/>
  <c r="AB286" i="14"/>
  <c r="AA286" i="14"/>
  <c r="Y287" i="14"/>
  <c r="Z287" i="14"/>
  <c r="V287" i="14"/>
  <c r="U287" i="14"/>
  <c r="T288" i="14"/>
  <c r="S288" i="14"/>
  <c r="AH525" i="14" l="1"/>
  <c r="AG525" i="14"/>
  <c r="AC527" i="14"/>
  <c r="AE526" i="14"/>
  <c r="AD527" i="14"/>
  <c r="AF526" i="14"/>
  <c r="Y288" i="14"/>
  <c r="AB287" i="14"/>
  <c r="AA287" i="14"/>
  <c r="Z288" i="14"/>
  <c r="U288" i="14"/>
  <c r="V288" i="14"/>
  <c r="S289" i="14"/>
  <c r="T289" i="14"/>
  <c r="AF527" i="14" l="1"/>
  <c r="AD528" i="14"/>
  <c r="AG526" i="14"/>
  <c r="AH526" i="14"/>
  <c r="AC528" i="14"/>
  <c r="AE527" i="14"/>
  <c r="Z289" i="14"/>
  <c r="AA288" i="14"/>
  <c r="AB288" i="14"/>
  <c r="Y289" i="14"/>
  <c r="U289" i="14"/>
  <c r="V289" i="14"/>
  <c r="T290" i="14"/>
  <c r="S290" i="14"/>
  <c r="AG527" i="14" l="1"/>
  <c r="AH527" i="14"/>
  <c r="AF528" i="14"/>
  <c r="AD529" i="14"/>
  <c r="AE528" i="14"/>
  <c r="AC529" i="14"/>
  <c r="AA289" i="14"/>
  <c r="Y290" i="14"/>
  <c r="AB289" i="14"/>
  <c r="Z290" i="14"/>
  <c r="U290" i="14"/>
  <c r="V290" i="14"/>
  <c r="S291" i="14"/>
  <c r="T291" i="14"/>
  <c r="AC530" i="14" l="1"/>
  <c r="AE529" i="14"/>
  <c r="AG528" i="14"/>
  <c r="AH528" i="14"/>
  <c r="AD530" i="14"/>
  <c r="AF529" i="14"/>
  <c r="Z291" i="14"/>
  <c r="AB290" i="14"/>
  <c r="AA290" i="14"/>
  <c r="Y291" i="14"/>
  <c r="V291" i="14"/>
  <c r="U291" i="14"/>
  <c r="T292" i="14"/>
  <c r="S292" i="14"/>
  <c r="AD531" i="14" l="1"/>
  <c r="AF530" i="14"/>
  <c r="AH529" i="14"/>
  <c r="AG529" i="14"/>
  <c r="AC531" i="14"/>
  <c r="AE530" i="14"/>
  <c r="AA291" i="14"/>
  <c r="Y292" i="14"/>
  <c r="AB291" i="14"/>
  <c r="Z292" i="14"/>
  <c r="U292" i="14"/>
  <c r="V292" i="14"/>
  <c r="S293" i="14"/>
  <c r="T293" i="14"/>
  <c r="AH530" i="14" l="1"/>
  <c r="AG530" i="14"/>
  <c r="AC532" i="14"/>
  <c r="AE531" i="14"/>
  <c r="AD532" i="14"/>
  <c r="AF531" i="14"/>
  <c r="AA292" i="14"/>
  <c r="AB292" i="14"/>
  <c r="Z293" i="14"/>
  <c r="Y293" i="14"/>
  <c r="U293" i="14"/>
  <c r="V293" i="14"/>
  <c r="T294" i="14"/>
  <c r="S294" i="14"/>
  <c r="AF532" i="14" l="1"/>
  <c r="AD533" i="14"/>
  <c r="AE532" i="14"/>
  <c r="AC533" i="14"/>
  <c r="AH531" i="14"/>
  <c r="AG531" i="14"/>
  <c r="AA293" i="14"/>
  <c r="Z294" i="14"/>
  <c r="Y294" i="14"/>
  <c r="AB293" i="14"/>
  <c r="V294" i="14"/>
  <c r="U294" i="14"/>
  <c r="S295" i="14"/>
  <c r="T295" i="14"/>
  <c r="AH532" i="14" l="1"/>
  <c r="AG532" i="14"/>
  <c r="AD534" i="14"/>
  <c r="AF533" i="14"/>
  <c r="AC534" i="14"/>
  <c r="AE533" i="14"/>
  <c r="Y295" i="14"/>
  <c r="AA294" i="14"/>
  <c r="AB294" i="14"/>
  <c r="Z295" i="14"/>
  <c r="V295" i="14"/>
  <c r="U295" i="14"/>
  <c r="T296" i="14"/>
  <c r="S296" i="14"/>
  <c r="AC535" i="14" l="1"/>
  <c r="AE534" i="14"/>
  <c r="AH533" i="14"/>
  <c r="AG533" i="14"/>
  <c r="AF534" i="14"/>
  <c r="AD535" i="14"/>
  <c r="AA295" i="14"/>
  <c r="AB295" i="14"/>
  <c r="Z296" i="14"/>
  <c r="Y296" i="14"/>
  <c r="U296" i="14"/>
  <c r="V296" i="14"/>
  <c r="S297" i="14"/>
  <c r="T297" i="14"/>
  <c r="AG534" i="14" l="1"/>
  <c r="AH534" i="14"/>
  <c r="AD536" i="14"/>
  <c r="AF535" i="14"/>
  <c r="AE535" i="14"/>
  <c r="AC536" i="14"/>
  <c r="AA296" i="14"/>
  <c r="AB296" i="14"/>
  <c r="Z297" i="14"/>
  <c r="Y297" i="14"/>
  <c r="U297" i="14"/>
  <c r="V297" i="14"/>
  <c r="T298" i="14"/>
  <c r="S298" i="14"/>
  <c r="AG535" i="14" l="1"/>
  <c r="AH535" i="14"/>
  <c r="AE536" i="14"/>
  <c r="AC537" i="14"/>
  <c r="AD537" i="14"/>
  <c r="AF536" i="14"/>
  <c r="AB297" i="14"/>
  <c r="AA297" i="14"/>
  <c r="Z298" i="14"/>
  <c r="Y298" i="14"/>
  <c r="U298" i="14"/>
  <c r="V298" i="14"/>
  <c r="S299" i="14"/>
  <c r="T299" i="14"/>
  <c r="AC538" i="14" l="1"/>
  <c r="AE537" i="14"/>
  <c r="AD538" i="14"/>
  <c r="AF537" i="14"/>
  <c r="AH536" i="14"/>
  <c r="AG536" i="14"/>
  <c r="AA298" i="14"/>
  <c r="AB298" i="14"/>
  <c r="Z299" i="14"/>
  <c r="Y299" i="14"/>
  <c r="V299" i="14"/>
  <c r="U299" i="14"/>
  <c r="T300" i="14"/>
  <c r="S300" i="14"/>
  <c r="AG537" i="14" l="1"/>
  <c r="AH537" i="14"/>
  <c r="AF538" i="14"/>
  <c r="AD539" i="14"/>
  <c r="AC539" i="14"/>
  <c r="AE538" i="14"/>
  <c r="Z300" i="14"/>
  <c r="Y300" i="14"/>
  <c r="AA299" i="14"/>
  <c r="AB299" i="14"/>
  <c r="U300" i="14"/>
  <c r="V300" i="14"/>
  <c r="S301" i="14"/>
  <c r="T301" i="14"/>
  <c r="AC540" i="14" l="1"/>
  <c r="AE539" i="14"/>
  <c r="AH538" i="14"/>
  <c r="AG538" i="14"/>
  <c r="AF539" i="14"/>
  <c r="AD540" i="14"/>
  <c r="AA300" i="14"/>
  <c r="AB300" i="14"/>
  <c r="Y301" i="14"/>
  <c r="Z301" i="14"/>
  <c r="U301" i="14"/>
  <c r="V301" i="14"/>
  <c r="T302" i="14"/>
  <c r="S302" i="14"/>
  <c r="AD541" i="14" l="1"/>
  <c r="AF540" i="14"/>
  <c r="AG539" i="14"/>
  <c r="AH539" i="14"/>
  <c r="AE540" i="14"/>
  <c r="AC541" i="14"/>
  <c r="AB301" i="14"/>
  <c r="AA301" i="14"/>
  <c r="Z302" i="14"/>
  <c r="Y302" i="14"/>
  <c r="V302" i="14"/>
  <c r="U302" i="14"/>
  <c r="S303" i="14"/>
  <c r="T303" i="14"/>
  <c r="AC542" i="14" l="1"/>
  <c r="AE541" i="14"/>
  <c r="AH540" i="14"/>
  <c r="AG540" i="14"/>
  <c r="AF541" i="14"/>
  <c r="AD542" i="14"/>
  <c r="Y303" i="14"/>
  <c r="AB302" i="14"/>
  <c r="AA302" i="14"/>
  <c r="Z303" i="14"/>
  <c r="V303" i="14"/>
  <c r="U303" i="14"/>
  <c r="T304" i="14"/>
  <c r="S304" i="14"/>
  <c r="AD543" i="14" l="1"/>
  <c r="AF542" i="14"/>
  <c r="AH541" i="14"/>
  <c r="AG541" i="14"/>
  <c r="AC543" i="14"/>
  <c r="AE542" i="14"/>
  <c r="AA303" i="14"/>
  <c r="Z304" i="14"/>
  <c r="AB303" i="14"/>
  <c r="Y304" i="14"/>
  <c r="U304" i="14"/>
  <c r="V304" i="14"/>
  <c r="S305" i="14"/>
  <c r="T305" i="14"/>
  <c r="AH542" i="14" l="1"/>
  <c r="AG542" i="14"/>
  <c r="AC544" i="14"/>
  <c r="AE543" i="14"/>
  <c r="AF543" i="14"/>
  <c r="AD544" i="14"/>
  <c r="AB304" i="14"/>
  <c r="AA304" i="14"/>
  <c r="Y305" i="14"/>
  <c r="Z305" i="14"/>
  <c r="U305" i="14"/>
  <c r="V305" i="14"/>
  <c r="T306" i="14"/>
  <c r="S306" i="14"/>
  <c r="AD545" i="14" l="1"/>
  <c r="AF544" i="14"/>
  <c r="AC545" i="14"/>
  <c r="AE544" i="14"/>
  <c r="AH543" i="14"/>
  <c r="AG543" i="14"/>
  <c r="Z306" i="14"/>
  <c r="Y306" i="14"/>
  <c r="AB305" i="14"/>
  <c r="AA305" i="14"/>
  <c r="V306" i="14"/>
  <c r="U306" i="14"/>
  <c r="S307" i="14"/>
  <c r="T307" i="14"/>
  <c r="AD546" i="14" l="1"/>
  <c r="AF545" i="14"/>
  <c r="AH544" i="14"/>
  <c r="AG544" i="14"/>
  <c r="AE545" i="14"/>
  <c r="AC546" i="14"/>
  <c r="AA306" i="14"/>
  <c r="AB306" i="14"/>
  <c r="Y307" i="14"/>
  <c r="Z307" i="14"/>
  <c r="V307" i="14"/>
  <c r="U307" i="14"/>
  <c r="T308" i="14"/>
  <c r="S308" i="14"/>
  <c r="AE546" i="14" l="1"/>
  <c r="AC547" i="14"/>
  <c r="AH545" i="14"/>
  <c r="AG545" i="14"/>
  <c r="AF546" i="14"/>
  <c r="AD547" i="14"/>
  <c r="AA307" i="14"/>
  <c r="Z308" i="14"/>
  <c r="AB307" i="14"/>
  <c r="Y308" i="14"/>
  <c r="U308" i="14"/>
  <c r="V308" i="14"/>
  <c r="S309" i="14"/>
  <c r="T309" i="14"/>
  <c r="AE547" i="14" l="1"/>
  <c r="AC548" i="14"/>
  <c r="AF547" i="14"/>
  <c r="AD548" i="14"/>
  <c r="AH546" i="14"/>
  <c r="AG546" i="14"/>
  <c r="Y309" i="14"/>
  <c r="AB308" i="14"/>
  <c r="AA308" i="14"/>
  <c r="Z309" i="14"/>
  <c r="U309" i="14"/>
  <c r="V309" i="14"/>
  <c r="T310" i="14"/>
  <c r="S310" i="14"/>
  <c r="AC549" i="14" l="1"/>
  <c r="AE548" i="14"/>
  <c r="AD549" i="14"/>
  <c r="AF548" i="14"/>
  <c r="AH547" i="14"/>
  <c r="AG547" i="14"/>
  <c r="Z310" i="14"/>
  <c r="AA309" i="14"/>
  <c r="AB309" i="14"/>
  <c r="Y310" i="14"/>
  <c r="U310" i="14"/>
  <c r="V310" i="14"/>
  <c r="S311" i="14"/>
  <c r="T311" i="14"/>
  <c r="AE549" i="14" l="1"/>
  <c r="AC550" i="14"/>
  <c r="AD550" i="14"/>
  <c r="AF549" i="14"/>
  <c r="AH548" i="14"/>
  <c r="AG548" i="14"/>
  <c r="AA310" i="14"/>
  <c r="AB310" i="14"/>
  <c r="Y311" i="14"/>
  <c r="Z311" i="14"/>
  <c r="V311" i="14"/>
  <c r="U311" i="14"/>
  <c r="T312" i="14"/>
  <c r="S312" i="14"/>
  <c r="AE550" i="14" l="1"/>
  <c r="AC551" i="14"/>
  <c r="AF550" i="14"/>
  <c r="AD551" i="14"/>
  <c r="AG549" i="14"/>
  <c r="AH549" i="14"/>
  <c r="AB311" i="14"/>
  <c r="AA311" i="14"/>
  <c r="Z312" i="14"/>
  <c r="Y312" i="14"/>
  <c r="U312" i="14"/>
  <c r="V312" i="14"/>
  <c r="S313" i="14"/>
  <c r="T313" i="14"/>
  <c r="AF551" i="14" l="1"/>
  <c r="AD552" i="14"/>
  <c r="AC552" i="14"/>
  <c r="AE551" i="14"/>
  <c r="AG550" i="14"/>
  <c r="AH550" i="14"/>
  <c r="AA312" i="14"/>
  <c r="AB312" i="14"/>
  <c r="Z313" i="14"/>
  <c r="Y313" i="14"/>
  <c r="U313" i="14"/>
  <c r="V313" i="14"/>
  <c r="T314" i="14"/>
  <c r="S314" i="14"/>
  <c r="AG551" i="14" l="1"/>
  <c r="AH551" i="14"/>
  <c r="AF552" i="14"/>
  <c r="AD553" i="14"/>
  <c r="AE552" i="14"/>
  <c r="AC553" i="14"/>
  <c r="AB313" i="14"/>
  <c r="AA313" i="14"/>
  <c r="Y314" i="14"/>
  <c r="Z314" i="14"/>
  <c r="U314" i="14"/>
  <c r="V314" i="14"/>
  <c r="S315" i="14"/>
  <c r="T315" i="14"/>
  <c r="AD554" i="14" l="1"/>
  <c r="AF553" i="14"/>
  <c r="AE553" i="14"/>
  <c r="AC554" i="14"/>
  <c r="AH552" i="14"/>
  <c r="AG552" i="14"/>
  <c r="Y315" i="14"/>
  <c r="Z315" i="14"/>
  <c r="AA314" i="14"/>
  <c r="AB314" i="14"/>
  <c r="V315" i="14"/>
  <c r="U315" i="14"/>
  <c r="T316" i="14"/>
  <c r="S316" i="14"/>
  <c r="AG553" i="14" l="1"/>
  <c r="AH553" i="14"/>
  <c r="AC555" i="14"/>
  <c r="AE554" i="14"/>
  <c r="AD555" i="14"/>
  <c r="AF554" i="14"/>
  <c r="AA315" i="14"/>
  <c r="AB315" i="14"/>
  <c r="Z316" i="14"/>
  <c r="Y316" i="14"/>
  <c r="U316" i="14"/>
  <c r="V316" i="14"/>
  <c r="S317" i="14"/>
  <c r="T317" i="14"/>
  <c r="AC556" i="14" l="1"/>
  <c r="AE555" i="14"/>
  <c r="AF555" i="14"/>
  <c r="AD556" i="14"/>
  <c r="AG554" i="14"/>
  <c r="AH554" i="14"/>
  <c r="Z317" i="14"/>
  <c r="Y317" i="14"/>
  <c r="AA316" i="14"/>
  <c r="AB316" i="14"/>
  <c r="U317" i="14"/>
  <c r="V317" i="14"/>
  <c r="T318" i="14"/>
  <c r="S318" i="14"/>
  <c r="AH555" i="14" l="1"/>
  <c r="AG555" i="14"/>
  <c r="AD557" i="14"/>
  <c r="AF556" i="14"/>
  <c r="AE556" i="14"/>
  <c r="AC557" i="14"/>
  <c r="AB317" i="14"/>
  <c r="AA317" i="14"/>
  <c r="Y318" i="14"/>
  <c r="Z318" i="14"/>
  <c r="U318" i="14"/>
  <c r="V318" i="14"/>
  <c r="S319" i="14"/>
  <c r="T319" i="14"/>
  <c r="AE557" i="14" l="1"/>
  <c r="AC558" i="14"/>
  <c r="AG556" i="14"/>
  <c r="AH556" i="14"/>
  <c r="AF557" i="14"/>
  <c r="AD558" i="14"/>
  <c r="Y319" i="14"/>
  <c r="Z319" i="14"/>
  <c r="AA318" i="14"/>
  <c r="AB318" i="14"/>
  <c r="V319" i="14"/>
  <c r="U319" i="14"/>
  <c r="T320" i="14"/>
  <c r="S320" i="14"/>
  <c r="AC559" i="14" l="1"/>
  <c r="AE558" i="14"/>
  <c r="AF558" i="14"/>
  <c r="AD559" i="14"/>
  <c r="AH557" i="14"/>
  <c r="AG557" i="14"/>
  <c r="AA319" i="14"/>
  <c r="AB319" i="14"/>
  <c r="Z320" i="14"/>
  <c r="Y320" i="14"/>
  <c r="V320" i="14"/>
  <c r="U320" i="14"/>
  <c r="S321" i="14"/>
  <c r="T321" i="14"/>
  <c r="AD560" i="14" l="1"/>
  <c r="AF559" i="14"/>
  <c r="AG558" i="14"/>
  <c r="AH558" i="14"/>
  <c r="AE559" i="14"/>
  <c r="AC560" i="14"/>
  <c r="AA320" i="14"/>
  <c r="AB320" i="14"/>
  <c r="Y321" i="14"/>
  <c r="Z321" i="14"/>
  <c r="U321" i="14"/>
  <c r="V321" i="14"/>
  <c r="T322" i="14"/>
  <c r="S322" i="14"/>
  <c r="AF560" i="14" l="1"/>
  <c r="AD561" i="14"/>
  <c r="AG559" i="14"/>
  <c r="AH559" i="14"/>
  <c r="AC561" i="14"/>
  <c r="AE560" i="14"/>
  <c r="Y322" i="14"/>
  <c r="Z322" i="14"/>
  <c r="AB321" i="14"/>
  <c r="AA321" i="14"/>
  <c r="U322" i="14"/>
  <c r="V322" i="14"/>
  <c r="S323" i="14"/>
  <c r="T323" i="14"/>
  <c r="AH560" i="14" l="1"/>
  <c r="AG560" i="14"/>
  <c r="AC562" i="14"/>
  <c r="AE561" i="14"/>
  <c r="AF561" i="14"/>
  <c r="AD562" i="14"/>
  <c r="AB322" i="14"/>
  <c r="AA322" i="14"/>
  <c r="Z323" i="14"/>
  <c r="Y323" i="14"/>
  <c r="U323" i="14"/>
  <c r="V323" i="14"/>
  <c r="T324" i="14"/>
  <c r="S324" i="14"/>
  <c r="AE562" i="14" l="1"/>
  <c r="AC563" i="14"/>
  <c r="AD563" i="14"/>
  <c r="AF562" i="14"/>
  <c r="AH561" i="14"/>
  <c r="AG561" i="14"/>
  <c r="AB323" i="14"/>
  <c r="Y324" i="14"/>
  <c r="AA323" i="14"/>
  <c r="Z324" i="14"/>
  <c r="U324" i="14"/>
  <c r="V324" i="14"/>
  <c r="S325" i="14"/>
  <c r="T325" i="14"/>
  <c r="AC564" i="14" l="1"/>
  <c r="AE563" i="14"/>
  <c r="AD564" i="14"/>
  <c r="AF563" i="14"/>
  <c r="AG562" i="14"/>
  <c r="AH562" i="14"/>
  <c r="Z325" i="14"/>
  <c r="AA324" i="14"/>
  <c r="AB324" i="14"/>
  <c r="Y325" i="14"/>
  <c r="U325" i="14"/>
  <c r="V325" i="14"/>
  <c r="T326" i="14"/>
  <c r="S326" i="14"/>
  <c r="AD565" i="14" l="1"/>
  <c r="AF564" i="14"/>
  <c r="AH563" i="14"/>
  <c r="AG563" i="14"/>
  <c r="AC565" i="14"/>
  <c r="AE564" i="14"/>
  <c r="AA325" i="14"/>
  <c r="AB325" i="14"/>
  <c r="Y326" i="14"/>
  <c r="Z326" i="14"/>
  <c r="U326" i="14"/>
  <c r="V326" i="14"/>
  <c r="S327" i="14"/>
  <c r="T327" i="14"/>
  <c r="AH564" i="14" l="1"/>
  <c r="AG564" i="14"/>
  <c r="AC566" i="14"/>
  <c r="AE565" i="14"/>
  <c r="AD566" i="14"/>
  <c r="AF565" i="14"/>
  <c r="Z327" i="14"/>
  <c r="AA326" i="14"/>
  <c r="AB326" i="14"/>
  <c r="Y327" i="14"/>
  <c r="U327" i="14"/>
  <c r="V327" i="14"/>
  <c r="T328" i="14"/>
  <c r="S328" i="14"/>
  <c r="AH565" i="14" l="1"/>
  <c r="AG565" i="14"/>
  <c r="AC567" i="14"/>
  <c r="AE566" i="14"/>
  <c r="AD567" i="14"/>
  <c r="AF566" i="14"/>
  <c r="AA327" i="14"/>
  <c r="AB327" i="14"/>
  <c r="Y328" i="14"/>
  <c r="Z328" i="14"/>
  <c r="V328" i="14"/>
  <c r="U328" i="14"/>
  <c r="S329" i="14"/>
  <c r="T329" i="14"/>
  <c r="AF567" i="14" l="1"/>
  <c r="AD568" i="14"/>
  <c r="AG566" i="14"/>
  <c r="AH566" i="14"/>
  <c r="AE567" i="14"/>
  <c r="AC568" i="14"/>
  <c r="Z329" i="14"/>
  <c r="AB328" i="14"/>
  <c r="AA328" i="14"/>
  <c r="Y329" i="14"/>
  <c r="U329" i="14"/>
  <c r="V329" i="14"/>
  <c r="T330" i="14"/>
  <c r="S330" i="14"/>
  <c r="AE568" i="14" l="1"/>
  <c r="AC569" i="14"/>
  <c r="AF568" i="14"/>
  <c r="AD569" i="14"/>
  <c r="AG567" i="14"/>
  <c r="AH567" i="14"/>
  <c r="AB329" i="14"/>
  <c r="AA329" i="14"/>
  <c r="Y330" i="14"/>
  <c r="Z330" i="14"/>
  <c r="U330" i="14"/>
  <c r="V330" i="14"/>
  <c r="S331" i="14"/>
  <c r="T331" i="14"/>
  <c r="AC570" i="14" l="1"/>
  <c r="AE569" i="14"/>
  <c r="AD570" i="14"/>
  <c r="AF569" i="14"/>
  <c r="AG568" i="14"/>
  <c r="AH568" i="14"/>
  <c r="Y331" i="14"/>
  <c r="Z331" i="14"/>
  <c r="AB330" i="14"/>
  <c r="AA330" i="14"/>
  <c r="U331" i="14"/>
  <c r="V331" i="14"/>
  <c r="T332" i="14"/>
  <c r="S332" i="14"/>
  <c r="AD571" i="14" l="1"/>
  <c r="AF570" i="14"/>
  <c r="AG569" i="14"/>
  <c r="AH569" i="14"/>
  <c r="AC571" i="14"/>
  <c r="AE570" i="14"/>
  <c r="Z332" i="14"/>
  <c r="AA331" i="14"/>
  <c r="AB331" i="14"/>
  <c r="Y332" i="14"/>
  <c r="U332" i="14"/>
  <c r="V332" i="14"/>
  <c r="S333" i="14"/>
  <c r="T333" i="14"/>
  <c r="AH570" i="14" l="1"/>
  <c r="AG570" i="14"/>
  <c r="AE571" i="14"/>
  <c r="AC572" i="14"/>
  <c r="AF571" i="14"/>
  <c r="AD572" i="14"/>
  <c r="AA332" i="14"/>
  <c r="AB332" i="14"/>
  <c r="Y333" i="14"/>
  <c r="Z333" i="14"/>
  <c r="U333" i="14"/>
  <c r="V333" i="14"/>
  <c r="T334" i="14"/>
  <c r="S334" i="14"/>
  <c r="AE572" i="14" l="1"/>
  <c r="AC573" i="14"/>
  <c r="AD573" i="14"/>
  <c r="AF572" i="14"/>
  <c r="AG571" i="14"/>
  <c r="AH571" i="14"/>
  <c r="Z334" i="14"/>
  <c r="AB333" i="14"/>
  <c r="AA333" i="14"/>
  <c r="Y334" i="14"/>
  <c r="V334" i="14"/>
  <c r="U334" i="14"/>
  <c r="S335" i="14"/>
  <c r="T335" i="14"/>
  <c r="AE573" i="14" l="1"/>
  <c r="AC574" i="14"/>
  <c r="AF573" i="14"/>
  <c r="AD574" i="14"/>
  <c r="AH572" i="14"/>
  <c r="AG572" i="14"/>
  <c r="Y335" i="14"/>
  <c r="AA334" i="14"/>
  <c r="AB334" i="14"/>
  <c r="Z335" i="14"/>
  <c r="U335" i="14"/>
  <c r="V335" i="14"/>
  <c r="T336" i="14"/>
  <c r="S336" i="14"/>
  <c r="AC575" i="14" l="1"/>
  <c r="AE574" i="14"/>
  <c r="AD575" i="14"/>
  <c r="AF574" i="14"/>
  <c r="AG573" i="14"/>
  <c r="AH573" i="14"/>
  <c r="AA335" i="14"/>
  <c r="Z336" i="14"/>
  <c r="AB335" i="14"/>
  <c r="Y336" i="14"/>
  <c r="U336" i="14"/>
  <c r="V336" i="14"/>
  <c r="S337" i="14"/>
  <c r="T337" i="14"/>
  <c r="AF575" i="14" l="1"/>
  <c r="AD576" i="14"/>
  <c r="AG574" i="14"/>
  <c r="AH574" i="14"/>
  <c r="AE575" i="14"/>
  <c r="AC576" i="14"/>
  <c r="Y337" i="14"/>
  <c r="AA336" i="14"/>
  <c r="AB336" i="14"/>
  <c r="Z337" i="14"/>
  <c r="U337" i="14"/>
  <c r="V337" i="14"/>
  <c r="T338" i="14"/>
  <c r="S338" i="14"/>
  <c r="AH575" i="14" l="1"/>
  <c r="AG575" i="14"/>
  <c r="AD577" i="14"/>
  <c r="AF576" i="14"/>
  <c r="AE576" i="14"/>
  <c r="AC577" i="14"/>
  <c r="Z338" i="14"/>
  <c r="AB337" i="14"/>
  <c r="AA337" i="14"/>
  <c r="Y338" i="14"/>
  <c r="U338" i="14"/>
  <c r="V338" i="14"/>
  <c r="S339" i="14"/>
  <c r="T339" i="14"/>
  <c r="AE577" i="14" l="1"/>
  <c r="AC578" i="14"/>
  <c r="AG576" i="14"/>
  <c r="AH576" i="14"/>
  <c r="AD578" i="14"/>
  <c r="AF577" i="14"/>
  <c r="Y339" i="14"/>
  <c r="AA338" i="14"/>
  <c r="AB338" i="14"/>
  <c r="Z339" i="14"/>
  <c r="U339" i="14"/>
  <c r="V339" i="14"/>
  <c r="T340" i="14"/>
  <c r="S340" i="14"/>
  <c r="AD579" i="14" l="1"/>
  <c r="AF578" i="14"/>
  <c r="AE578" i="14"/>
  <c r="AC579" i="14"/>
  <c r="AG577" i="14"/>
  <c r="AH577" i="14"/>
  <c r="AA339" i="14"/>
  <c r="Z340" i="14"/>
  <c r="AB339" i="14"/>
  <c r="Y340" i="14"/>
  <c r="U340" i="14"/>
  <c r="V340" i="14"/>
  <c r="S341" i="14"/>
  <c r="T341" i="14"/>
  <c r="AC580" i="14" l="1"/>
  <c r="AE579" i="14"/>
  <c r="AG578" i="14"/>
  <c r="AH578" i="14"/>
  <c r="AF579" i="14"/>
  <c r="AD580" i="14"/>
  <c r="Y341" i="14"/>
  <c r="AB340" i="14"/>
  <c r="AA340" i="14"/>
  <c r="Z341" i="14"/>
  <c r="U341" i="14"/>
  <c r="V341" i="14"/>
  <c r="T342" i="14"/>
  <c r="S342" i="14"/>
  <c r="AD581" i="14" l="1"/>
  <c r="AF580" i="14"/>
  <c r="AH579" i="14"/>
  <c r="AG579" i="14"/>
  <c r="AC581" i="14"/>
  <c r="AE580" i="14"/>
  <c r="Z342" i="14"/>
  <c r="AA341" i="14"/>
  <c r="AB341" i="14"/>
  <c r="Y342" i="14"/>
  <c r="V342" i="14"/>
  <c r="U342" i="14"/>
  <c r="S343" i="14"/>
  <c r="T343" i="14"/>
  <c r="AH580" i="14" l="1"/>
  <c r="AG580" i="14"/>
  <c r="AD582" i="14"/>
  <c r="AF581" i="14"/>
  <c r="AC582" i="14"/>
  <c r="AE581" i="14"/>
  <c r="Y343" i="14"/>
  <c r="AA342" i="14"/>
  <c r="AB342" i="14"/>
  <c r="Z343" i="14"/>
  <c r="V343" i="14"/>
  <c r="U343" i="14"/>
  <c r="T344" i="14"/>
  <c r="S344" i="14"/>
  <c r="AE582" i="14" l="1"/>
  <c r="AC583" i="14"/>
  <c r="AH581" i="14"/>
  <c r="AG581" i="14"/>
  <c r="AD583" i="14"/>
  <c r="AF582" i="14"/>
  <c r="AA343" i="14"/>
  <c r="AB343" i="14"/>
  <c r="Z344" i="14"/>
  <c r="Y344" i="14"/>
  <c r="U344" i="14"/>
  <c r="V344" i="14"/>
  <c r="S345" i="14"/>
  <c r="T345" i="14"/>
  <c r="AC584" i="14" l="1"/>
  <c r="AE583" i="14"/>
  <c r="AD584" i="14"/>
  <c r="AF583" i="14"/>
  <c r="AH582" i="14"/>
  <c r="AG582" i="14"/>
  <c r="AB344" i="14"/>
  <c r="AA344" i="14"/>
  <c r="Z345" i="14"/>
  <c r="Y345" i="14"/>
  <c r="U345" i="14"/>
  <c r="V345" i="14"/>
  <c r="T346" i="14"/>
  <c r="S346" i="14"/>
  <c r="AH583" i="14" l="1"/>
  <c r="AG583" i="14"/>
  <c r="AD585" i="14"/>
  <c r="AF584" i="14"/>
  <c r="AC585" i="14"/>
  <c r="AE584" i="14"/>
  <c r="Y346" i="14"/>
  <c r="Z346" i="14"/>
  <c r="AA345" i="14"/>
  <c r="AB345" i="14"/>
  <c r="V346" i="14"/>
  <c r="U346" i="14"/>
  <c r="S347" i="14"/>
  <c r="T347" i="14"/>
  <c r="AE585" i="14" l="1"/>
  <c r="AC586" i="14"/>
  <c r="AH584" i="14"/>
  <c r="AG584" i="14"/>
  <c r="AD586" i="14"/>
  <c r="AF585" i="14"/>
  <c r="AA346" i="14"/>
  <c r="AB346" i="14"/>
  <c r="Z347" i="14"/>
  <c r="Y347" i="14"/>
  <c r="U347" i="14"/>
  <c r="V347" i="14"/>
  <c r="T348" i="14"/>
  <c r="S348" i="14"/>
  <c r="AF586" i="14" l="1"/>
  <c r="AD587" i="14"/>
  <c r="AE586" i="14"/>
  <c r="AC587" i="14"/>
  <c r="AH585" i="14"/>
  <c r="AG585" i="14"/>
  <c r="Y348" i="14"/>
  <c r="Z348" i="14"/>
  <c r="AA347" i="14"/>
  <c r="AB347" i="14"/>
  <c r="U348" i="14"/>
  <c r="V348" i="14"/>
  <c r="S349" i="14"/>
  <c r="T349" i="14"/>
  <c r="AC588" i="14" l="1"/>
  <c r="AE587" i="14"/>
  <c r="AG586" i="14"/>
  <c r="AH586" i="14"/>
  <c r="AD588" i="14"/>
  <c r="AF587" i="14"/>
  <c r="AB348" i="14"/>
  <c r="AA348" i="14"/>
  <c r="Z349" i="14"/>
  <c r="Y349" i="14"/>
  <c r="U349" i="14"/>
  <c r="V349" i="14"/>
  <c r="T350" i="14"/>
  <c r="S350" i="14"/>
  <c r="AD589" i="14" l="1"/>
  <c r="AF588" i="14"/>
  <c r="AG587" i="14"/>
  <c r="AH587" i="14"/>
  <c r="AE588" i="14"/>
  <c r="AC589" i="14"/>
  <c r="Y350" i="14"/>
  <c r="Z350" i="14"/>
  <c r="AB349" i="14"/>
  <c r="AA349" i="14"/>
  <c r="V350" i="14"/>
  <c r="U350" i="14"/>
  <c r="S351" i="14"/>
  <c r="T351" i="14"/>
  <c r="AH588" i="14" l="1"/>
  <c r="AG588" i="14"/>
  <c r="AE589" i="14"/>
  <c r="AC590" i="14"/>
  <c r="AD590" i="14"/>
  <c r="AF589" i="14"/>
  <c r="AA350" i="14"/>
  <c r="AB350" i="14"/>
  <c r="Z351" i="14"/>
  <c r="Y351" i="14"/>
  <c r="U351" i="14"/>
  <c r="V351" i="14"/>
  <c r="T352" i="14"/>
  <c r="S352" i="14"/>
  <c r="AC591" i="14" l="1"/>
  <c r="AE590" i="14"/>
  <c r="AH589" i="14"/>
  <c r="AG589" i="14"/>
  <c r="AD591" i="14"/>
  <c r="AF590" i="14"/>
  <c r="AA351" i="14"/>
  <c r="AB351" i="14"/>
  <c r="Z352" i="14"/>
  <c r="Y352" i="14"/>
  <c r="U352" i="14"/>
  <c r="V352" i="14"/>
  <c r="S353" i="14"/>
  <c r="T353" i="14"/>
  <c r="AG590" i="14" l="1"/>
  <c r="AH590" i="14"/>
  <c r="AD592" i="14"/>
  <c r="AF591" i="14"/>
  <c r="AC592" i="14"/>
  <c r="AE591" i="14"/>
  <c r="Y353" i="14"/>
  <c r="Z353" i="14"/>
  <c r="AA352" i="14"/>
  <c r="AB352" i="14"/>
  <c r="U353" i="14"/>
  <c r="V353" i="14"/>
  <c r="T354" i="14"/>
  <c r="S354" i="14"/>
  <c r="AE592" i="14" l="1"/>
  <c r="AC593" i="14"/>
  <c r="AG591" i="14"/>
  <c r="AH591" i="14"/>
  <c r="AD593" i="14"/>
  <c r="AF592" i="14"/>
  <c r="AB353" i="14"/>
  <c r="AA353" i="14"/>
  <c r="Z354" i="14"/>
  <c r="Y354" i="14"/>
  <c r="U354" i="14"/>
  <c r="V354" i="14"/>
  <c r="S355" i="14"/>
  <c r="T355" i="14"/>
  <c r="AC594" i="14" l="1"/>
  <c r="AE593" i="14"/>
  <c r="AD594" i="14"/>
  <c r="AF593" i="14"/>
  <c r="AG592" i="14"/>
  <c r="AH592" i="14"/>
  <c r="Z355" i="14"/>
  <c r="AA354" i="14"/>
  <c r="AB354" i="14"/>
  <c r="Y355" i="14"/>
  <c r="U355" i="14"/>
  <c r="V355" i="14"/>
  <c r="T356" i="14"/>
  <c r="S356" i="14"/>
  <c r="AC595" i="14" l="1"/>
  <c r="AE594" i="14"/>
  <c r="AF594" i="14"/>
  <c r="AD595" i="14"/>
  <c r="AG593" i="14"/>
  <c r="AH593" i="14"/>
  <c r="AB355" i="14"/>
  <c r="Y356" i="14"/>
  <c r="AA355" i="14"/>
  <c r="Z356" i="14"/>
  <c r="U356" i="14"/>
  <c r="V356" i="14"/>
  <c r="S357" i="14"/>
  <c r="T357" i="14"/>
  <c r="AF595" i="14" l="1"/>
  <c r="AD596" i="14"/>
  <c r="AC596" i="14"/>
  <c r="AE595" i="14"/>
  <c r="AH594" i="14"/>
  <c r="AG594" i="14"/>
  <c r="Z357" i="14"/>
  <c r="AA356" i="14"/>
  <c r="AB356" i="14"/>
  <c r="Y357" i="14"/>
  <c r="U357" i="14"/>
  <c r="V357" i="14"/>
  <c r="T358" i="14"/>
  <c r="S358" i="14"/>
  <c r="AH595" i="14" l="1"/>
  <c r="AG595" i="14"/>
  <c r="AE596" i="14"/>
  <c r="AC597" i="14"/>
  <c r="AD597" i="14"/>
  <c r="AF596" i="14"/>
  <c r="Y358" i="14"/>
  <c r="AA357" i="14"/>
  <c r="AB357" i="14"/>
  <c r="Z358" i="14"/>
  <c r="U358" i="14"/>
  <c r="V358" i="14"/>
  <c r="S359" i="14"/>
  <c r="T359" i="14"/>
  <c r="AC598" i="14" l="1"/>
  <c r="AE597" i="14"/>
  <c r="AD598" i="14"/>
  <c r="AF597" i="14"/>
  <c r="AG596" i="14"/>
  <c r="AH596" i="14"/>
  <c r="Z359" i="14"/>
  <c r="AB358" i="14"/>
  <c r="AA358" i="14"/>
  <c r="Y359" i="14"/>
  <c r="U359" i="14"/>
  <c r="V359" i="14"/>
  <c r="T360" i="14"/>
  <c r="S360" i="14"/>
  <c r="AF598" i="14" l="1"/>
  <c r="AD599" i="14"/>
  <c r="AG597" i="14"/>
  <c r="AH597" i="14"/>
  <c r="AE598" i="14"/>
  <c r="AC599" i="14"/>
  <c r="AA359" i="14"/>
  <c r="AB359" i="14"/>
  <c r="Y360" i="14"/>
  <c r="Z360" i="14"/>
  <c r="U360" i="14"/>
  <c r="V360" i="14"/>
  <c r="S361" i="14"/>
  <c r="T361" i="14"/>
  <c r="AE599" i="14" l="1"/>
  <c r="AC600" i="14"/>
  <c r="AD600" i="14"/>
  <c r="AF599" i="14"/>
  <c r="AG598" i="14"/>
  <c r="AH598" i="14"/>
  <c r="AA360" i="14"/>
  <c r="AB360" i="14"/>
  <c r="Z361" i="14"/>
  <c r="Y361" i="14"/>
  <c r="U361" i="14"/>
  <c r="V361" i="14"/>
  <c r="T362" i="14"/>
  <c r="S362" i="14"/>
  <c r="AD601" i="14" l="1"/>
  <c r="AF600" i="14"/>
  <c r="AE600" i="14"/>
  <c r="AC601" i="14"/>
  <c r="AH599" i="14"/>
  <c r="AG599" i="14"/>
  <c r="AB361" i="14"/>
  <c r="AA361" i="14"/>
  <c r="Y362" i="14"/>
  <c r="Z362" i="14"/>
  <c r="U362" i="14"/>
  <c r="V362" i="14"/>
  <c r="S363" i="14"/>
  <c r="T363" i="14"/>
  <c r="AG600" i="14" l="1"/>
  <c r="AH600" i="14"/>
  <c r="AF601" i="14"/>
  <c r="AD602" i="14"/>
  <c r="AC602" i="14"/>
  <c r="AE601" i="14"/>
  <c r="AA362" i="14"/>
  <c r="AB362" i="14"/>
  <c r="Y363" i="14"/>
  <c r="Z363" i="14"/>
  <c r="U363" i="14"/>
  <c r="V363" i="14"/>
  <c r="T364" i="14"/>
  <c r="S364" i="14"/>
  <c r="AC603" i="14" l="1"/>
  <c r="AE602" i="14"/>
  <c r="AF602" i="14"/>
  <c r="AD603" i="14"/>
  <c r="AH601" i="14"/>
  <c r="AG601" i="14"/>
  <c r="AA363" i="14"/>
  <c r="AB363" i="14"/>
  <c r="Z364" i="14"/>
  <c r="Y364" i="14"/>
  <c r="U364" i="14"/>
  <c r="V364" i="14"/>
  <c r="S365" i="14"/>
  <c r="T365" i="14"/>
  <c r="AD604" i="14" l="1"/>
  <c r="AF603" i="14"/>
  <c r="AE603" i="14"/>
  <c r="AC604" i="14"/>
  <c r="AH602" i="14"/>
  <c r="AG602" i="14"/>
  <c r="AA364" i="14"/>
  <c r="AB364" i="14"/>
  <c r="Y365" i="14"/>
  <c r="Z365" i="14"/>
  <c r="U365" i="14"/>
  <c r="V365" i="14"/>
  <c r="T366" i="14"/>
  <c r="S366" i="14"/>
  <c r="AG603" i="14" l="1"/>
  <c r="AH603" i="14"/>
  <c r="AE604" i="14"/>
  <c r="AC605" i="14"/>
  <c r="AD605" i="14"/>
  <c r="AF604" i="14"/>
  <c r="AB365" i="14"/>
  <c r="AA365" i="14"/>
  <c r="Z366" i="14"/>
  <c r="Y366" i="14"/>
  <c r="V366" i="14"/>
  <c r="U366" i="14"/>
  <c r="S367" i="14"/>
  <c r="T367" i="14"/>
  <c r="AG604" i="14" l="1"/>
  <c r="AH604" i="14"/>
  <c r="AC606" i="14"/>
  <c r="AE605" i="14"/>
  <c r="AD606" i="14"/>
  <c r="AF605" i="14"/>
  <c r="Y367" i="14"/>
  <c r="Z367" i="14"/>
  <c r="AA366" i="14"/>
  <c r="AB366" i="14"/>
  <c r="U367" i="14"/>
  <c r="V367" i="14"/>
  <c r="T368" i="14"/>
  <c r="S368" i="14"/>
  <c r="AG605" i="14" l="1"/>
  <c r="AH605" i="14"/>
  <c r="AF606" i="14"/>
  <c r="AD607" i="14"/>
  <c r="AE606" i="14"/>
  <c r="AC607" i="14"/>
  <c r="AA367" i="14"/>
  <c r="AB367" i="14"/>
  <c r="Z368" i="14"/>
  <c r="Y368" i="14"/>
  <c r="U368" i="14"/>
  <c r="V368" i="14"/>
  <c r="S369" i="14"/>
  <c r="T369" i="14"/>
  <c r="AG606" i="14" l="1"/>
  <c r="AH606" i="14"/>
  <c r="AE607" i="14"/>
  <c r="AC608" i="14"/>
  <c r="AF607" i="14"/>
  <c r="AD608" i="14"/>
  <c r="Y369" i="14"/>
  <c r="Z369" i="14"/>
  <c r="AB368" i="14"/>
  <c r="AA368" i="14"/>
  <c r="U369" i="14"/>
  <c r="V369" i="14"/>
  <c r="T370" i="14"/>
  <c r="S370" i="14"/>
  <c r="AG607" i="14" l="1"/>
  <c r="AH607" i="14"/>
  <c r="AD609" i="14"/>
  <c r="AF608" i="14"/>
  <c r="AC609" i="14"/>
  <c r="AE608" i="14"/>
  <c r="AB369" i="14"/>
  <c r="AA369" i="14"/>
  <c r="Z370" i="14"/>
  <c r="Y370" i="14"/>
  <c r="U370" i="14"/>
  <c r="V370" i="14"/>
  <c r="S371" i="14"/>
  <c r="T371" i="14"/>
  <c r="AH608" i="14" l="1"/>
  <c r="AG608" i="14"/>
  <c r="AE609" i="14"/>
  <c r="AC610" i="14"/>
  <c r="AD610" i="14"/>
  <c r="AF609" i="14"/>
  <c r="Y371" i="14"/>
  <c r="Z371" i="14"/>
  <c r="AA370" i="14"/>
  <c r="AB370" i="14"/>
  <c r="U371" i="14"/>
  <c r="V371" i="14"/>
  <c r="T372" i="14"/>
  <c r="S372" i="14"/>
  <c r="AC611" i="14" l="1"/>
  <c r="AE610" i="14"/>
  <c r="AD611" i="14"/>
  <c r="AF610" i="14"/>
  <c r="AH609" i="14"/>
  <c r="AG609" i="14"/>
  <c r="AA371" i="14"/>
  <c r="AB371" i="14"/>
  <c r="Z372" i="14"/>
  <c r="Y372" i="14"/>
  <c r="U372" i="14"/>
  <c r="V372" i="14"/>
  <c r="S373" i="14"/>
  <c r="T373" i="14"/>
  <c r="AH610" i="14" l="1"/>
  <c r="AG610" i="14"/>
  <c r="AD612" i="14"/>
  <c r="AF611" i="14"/>
  <c r="AE611" i="14"/>
  <c r="AC612" i="14"/>
  <c r="Y373" i="14"/>
  <c r="Z373" i="14"/>
  <c r="AA372" i="14"/>
  <c r="AB372" i="14"/>
  <c r="U373" i="14"/>
  <c r="V373" i="14"/>
  <c r="T374" i="14"/>
  <c r="S374" i="14"/>
  <c r="AE612" i="14" l="1"/>
  <c r="AC613" i="14"/>
  <c r="AH611" i="14"/>
  <c r="AG611" i="14"/>
  <c r="AD613" i="14"/>
  <c r="AF612" i="14"/>
  <c r="AA373" i="14"/>
  <c r="AB373" i="14"/>
  <c r="Z374" i="14"/>
  <c r="Y374" i="14"/>
  <c r="U374" i="14"/>
  <c r="V374" i="14"/>
  <c r="S375" i="14"/>
  <c r="T375" i="14"/>
  <c r="AE613" i="14" l="1"/>
  <c r="AC614" i="14"/>
  <c r="AF613" i="14"/>
  <c r="AD614" i="14"/>
  <c r="AG612" i="14"/>
  <c r="AH612" i="14"/>
  <c r="Z375" i="14"/>
  <c r="AA374" i="14"/>
  <c r="AB374" i="14"/>
  <c r="Y375" i="14"/>
  <c r="U375" i="14"/>
  <c r="V375" i="14"/>
  <c r="T376" i="14"/>
  <c r="S376" i="14"/>
  <c r="AC615" i="14" l="1"/>
  <c r="AE614" i="14"/>
  <c r="AF614" i="14"/>
  <c r="AD615" i="14"/>
  <c r="AG613" i="14"/>
  <c r="AH613" i="14"/>
  <c r="AA375" i="14"/>
  <c r="AB375" i="14"/>
  <c r="Y376" i="14"/>
  <c r="Z376" i="14"/>
  <c r="U376" i="14"/>
  <c r="V376" i="14"/>
  <c r="S377" i="14"/>
  <c r="T377" i="14"/>
  <c r="AG614" i="14" l="1"/>
  <c r="AH614" i="14"/>
  <c r="AD616" i="14"/>
  <c r="AF615" i="14"/>
  <c r="AC616" i="14"/>
  <c r="AE615" i="14"/>
  <c r="AB376" i="14"/>
  <c r="AA376" i="14"/>
  <c r="Z377" i="14"/>
  <c r="Y377" i="14"/>
  <c r="U377" i="14"/>
  <c r="V377" i="14"/>
  <c r="T378" i="14"/>
  <c r="S378" i="14"/>
  <c r="AC617" i="14" l="1"/>
  <c r="AE616" i="14"/>
  <c r="AG615" i="14"/>
  <c r="AH615" i="14"/>
  <c r="AD617" i="14"/>
  <c r="AF616" i="14"/>
  <c r="AB377" i="14"/>
  <c r="AA377" i="14"/>
  <c r="Y378" i="14"/>
  <c r="Z378" i="14"/>
  <c r="V378" i="14"/>
  <c r="U378" i="14"/>
  <c r="S379" i="14"/>
  <c r="T379" i="14"/>
  <c r="AE617" i="14" l="1"/>
  <c r="AC618" i="14"/>
  <c r="AD618" i="14"/>
  <c r="AF617" i="14"/>
  <c r="AG616" i="14"/>
  <c r="AH616" i="14"/>
  <c r="Z379" i="14"/>
  <c r="AB378" i="14"/>
  <c r="AA378" i="14"/>
  <c r="Y379" i="14"/>
  <c r="U379" i="14"/>
  <c r="V379" i="14"/>
  <c r="T380" i="14"/>
  <c r="S380" i="14"/>
  <c r="AG617" i="14" l="1"/>
  <c r="AH617" i="14"/>
  <c r="AF618" i="14"/>
  <c r="AD619" i="14"/>
  <c r="AC619" i="14"/>
  <c r="AE618" i="14"/>
  <c r="Y380" i="14"/>
  <c r="AA379" i="14"/>
  <c r="AB379" i="14"/>
  <c r="Z380" i="14"/>
  <c r="U380" i="14"/>
  <c r="V380" i="14"/>
  <c r="S381" i="14"/>
  <c r="T381" i="14"/>
  <c r="AD620" i="14" l="1"/>
  <c r="AF619" i="14"/>
  <c r="AG618" i="14"/>
  <c r="AH618" i="14"/>
  <c r="AC620" i="14"/>
  <c r="AE619" i="14"/>
  <c r="AA380" i="14"/>
  <c r="AB380" i="14"/>
  <c r="Z381" i="14"/>
  <c r="Y381" i="14"/>
  <c r="U381" i="14"/>
  <c r="V381" i="14"/>
  <c r="T382" i="14"/>
  <c r="S382" i="14"/>
  <c r="AC621" i="14" l="1"/>
  <c r="AE620" i="14"/>
  <c r="AG619" i="14"/>
  <c r="AH619" i="14"/>
  <c r="AF620" i="14"/>
  <c r="AD621" i="14"/>
  <c r="AB381" i="14"/>
  <c r="AA381" i="14"/>
  <c r="Y382" i="14"/>
  <c r="Z382" i="14"/>
  <c r="V382" i="14"/>
  <c r="U382" i="14"/>
  <c r="S383" i="14"/>
  <c r="T383" i="14"/>
  <c r="AD622" i="14" l="1"/>
  <c r="AF621" i="14"/>
  <c r="AG620" i="14"/>
  <c r="AH620" i="14"/>
  <c r="AC622" i="14"/>
  <c r="AE621" i="14"/>
  <c r="Z383" i="14"/>
  <c r="Y383" i="14"/>
  <c r="AA382" i="14"/>
  <c r="AB382" i="14"/>
  <c r="U383" i="14"/>
  <c r="V383" i="14"/>
  <c r="T384" i="14"/>
  <c r="S384" i="14"/>
  <c r="AD623" i="14" l="1"/>
  <c r="AF622" i="14"/>
  <c r="AH621" i="14"/>
  <c r="AG621" i="14"/>
  <c r="AC623" i="14"/>
  <c r="AE622" i="14"/>
  <c r="AB383" i="14"/>
  <c r="Y384" i="14"/>
  <c r="AA383" i="14"/>
  <c r="Z384" i="14"/>
  <c r="U384" i="14"/>
  <c r="V384" i="14"/>
  <c r="S385" i="14"/>
  <c r="T385" i="14"/>
  <c r="AD624" i="14" l="1"/>
  <c r="AF623" i="14"/>
  <c r="AG622" i="14"/>
  <c r="AH622" i="14"/>
  <c r="AC624" i="14"/>
  <c r="AE623" i="14"/>
  <c r="AA384" i="14"/>
  <c r="AB384" i="14"/>
  <c r="Z385" i="14"/>
  <c r="Y385" i="14"/>
  <c r="U385" i="14"/>
  <c r="V385" i="14"/>
  <c r="T386" i="14"/>
  <c r="S386" i="14"/>
  <c r="AG623" i="14" l="1"/>
  <c r="AH623" i="14"/>
  <c r="AC625" i="14"/>
  <c r="AE624" i="14"/>
  <c r="AF624" i="14"/>
  <c r="AD625" i="14"/>
  <c r="Y386" i="14"/>
  <c r="AB385" i="14"/>
  <c r="AA385" i="14"/>
  <c r="Z386" i="14"/>
  <c r="U386" i="14"/>
  <c r="V386" i="14"/>
  <c r="S387" i="14"/>
  <c r="T387" i="14"/>
  <c r="AH624" i="14" l="1"/>
  <c r="AG624" i="14"/>
  <c r="AC626" i="14"/>
  <c r="AE625" i="14"/>
  <c r="AF625" i="14"/>
  <c r="AD626" i="14"/>
  <c r="AA386" i="14"/>
  <c r="AB386" i="14"/>
  <c r="Z387" i="14"/>
  <c r="Y387" i="14"/>
  <c r="U387" i="14"/>
  <c r="V387" i="14"/>
  <c r="T388" i="14"/>
  <c r="S388" i="14"/>
  <c r="AF626" i="14" l="1"/>
  <c r="AD627" i="14"/>
  <c r="AG625" i="14"/>
  <c r="AH625" i="14"/>
  <c r="AE626" i="14"/>
  <c r="AC627" i="14"/>
  <c r="AA387" i="14"/>
  <c r="AB387" i="14"/>
  <c r="Y388" i="14"/>
  <c r="Z388" i="14"/>
  <c r="U388" i="14"/>
  <c r="V388" i="14"/>
  <c r="S389" i="14"/>
  <c r="T389" i="14"/>
  <c r="AG626" i="14" l="1"/>
  <c r="AH626" i="14"/>
  <c r="AE627" i="14"/>
  <c r="AC628" i="14"/>
  <c r="AF627" i="14"/>
  <c r="AD628" i="14"/>
  <c r="Z389" i="14"/>
  <c r="AB388" i="14"/>
  <c r="AA388" i="14"/>
  <c r="Y389" i="14"/>
  <c r="U389" i="14"/>
  <c r="V389" i="14"/>
  <c r="T390" i="14"/>
  <c r="S390" i="14"/>
  <c r="AD629" i="14" l="1"/>
  <c r="AF628" i="14"/>
  <c r="AC629" i="14"/>
  <c r="AE628" i="14"/>
  <c r="AG627" i="14"/>
  <c r="AH627" i="14"/>
  <c r="AA389" i="14"/>
  <c r="AB389" i="14"/>
  <c r="Y390" i="14"/>
  <c r="Z390" i="14"/>
  <c r="U390" i="14"/>
  <c r="V390" i="14"/>
  <c r="S391" i="14"/>
  <c r="T391" i="14"/>
  <c r="AD630" i="14" l="1"/>
  <c r="AF629" i="14"/>
  <c r="AH628" i="14"/>
  <c r="AG628" i="14"/>
  <c r="AE629" i="14"/>
  <c r="AC630" i="14"/>
  <c r="Z391" i="14"/>
  <c r="AA390" i="14"/>
  <c r="AB390" i="14"/>
  <c r="Y391" i="14"/>
  <c r="U391" i="14"/>
  <c r="V391" i="14"/>
  <c r="T392" i="14"/>
  <c r="S392" i="14"/>
  <c r="AH629" i="14" l="1"/>
  <c r="AG629" i="14"/>
  <c r="AC631" i="14"/>
  <c r="AE630" i="14"/>
  <c r="AD631" i="14"/>
  <c r="AF630" i="14"/>
  <c r="Y392" i="14"/>
  <c r="AA391" i="14"/>
  <c r="AB391" i="14"/>
  <c r="Z392" i="14"/>
  <c r="U392" i="14"/>
  <c r="V392" i="14"/>
  <c r="S393" i="14"/>
  <c r="T393" i="14"/>
  <c r="AF631" i="14" l="1"/>
  <c r="AD632" i="14"/>
  <c r="AG630" i="14"/>
  <c r="AH630" i="14"/>
  <c r="AC632" i="14"/>
  <c r="AE631" i="14"/>
  <c r="Z393" i="14"/>
  <c r="AA392" i="14"/>
  <c r="AB392" i="14"/>
  <c r="Y393" i="14"/>
  <c r="U393" i="14"/>
  <c r="V393" i="14"/>
  <c r="T394" i="14"/>
  <c r="S394" i="14"/>
  <c r="AH631" i="14" l="1"/>
  <c r="AG631" i="14"/>
  <c r="AD633" i="14"/>
  <c r="AF632" i="14"/>
  <c r="AE632" i="14"/>
  <c r="AC633" i="14"/>
  <c r="Y394" i="14"/>
  <c r="AB393" i="14"/>
  <c r="AA393" i="14"/>
  <c r="Z394" i="14"/>
  <c r="U394" i="14"/>
  <c r="V394" i="14"/>
  <c r="S395" i="14"/>
  <c r="T395" i="14"/>
  <c r="AC634" i="14" l="1"/>
  <c r="AE633" i="14"/>
  <c r="AF633" i="14"/>
  <c r="AD634" i="14"/>
  <c r="AH632" i="14"/>
  <c r="AG632" i="14"/>
  <c r="AB394" i="14"/>
  <c r="AA394" i="14"/>
  <c r="Z395" i="14"/>
  <c r="Y395" i="14"/>
  <c r="U395" i="14"/>
  <c r="V395" i="14"/>
  <c r="T396" i="14"/>
  <c r="S396" i="14"/>
  <c r="AG633" i="14" l="1"/>
  <c r="AH633" i="14"/>
  <c r="AC635" i="14"/>
  <c r="AE634" i="14"/>
  <c r="AF634" i="14"/>
  <c r="AD635" i="14"/>
  <c r="Y396" i="14"/>
  <c r="Z396" i="14"/>
  <c r="AA395" i="14"/>
  <c r="AB395" i="14"/>
  <c r="U396" i="14"/>
  <c r="V396" i="14"/>
  <c r="S397" i="14"/>
  <c r="T397" i="14"/>
  <c r="AC636" i="14" l="1"/>
  <c r="AE635" i="14"/>
  <c r="AF635" i="14"/>
  <c r="AD636" i="14"/>
  <c r="AH634" i="14"/>
  <c r="AG634" i="14"/>
  <c r="AA396" i="14"/>
  <c r="AB396" i="14"/>
  <c r="Z397" i="14"/>
  <c r="Y397" i="14"/>
  <c r="U397" i="14"/>
  <c r="V397" i="14"/>
  <c r="T398" i="14"/>
  <c r="S398" i="14"/>
  <c r="AG635" i="14" l="1"/>
  <c r="AH635" i="14"/>
  <c r="AF636" i="14"/>
  <c r="AD637" i="14"/>
  <c r="AE636" i="14"/>
  <c r="AC637" i="14"/>
  <c r="Y398" i="14"/>
  <c r="AB397" i="14"/>
  <c r="AA397" i="14"/>
  <c r="Z398" i="14"/>
  <c r="U398" i="14"/>
  <c r="V398" i="14"/>
  <c r="S399" i="14"/>
  <c r="T399" i="14"/>
  <c r="AC638" i="14" l="1"/>
  <c r="AE637" i="14"/>
  <c r="AD638" i="14"/>
  <c r="AF637" i="14"/>
  <c r="AG636" i="14"/>
  <c r="AH636" i="14"/>
  <c r="Z399" i="14"/>
  <c r="AB398" i="14"/>
  <c r="AA398" i="14"/>
  <c r="Y399" i="14"/>
  <c r="U399" i="14"/>
  <c r="V399" i="14"/>
  <c r="T400" i="14"/>
  <c r="S400" i="14"/>
  <c r="AE638" i="14" l="1"/>
  <c r="AC639" i="14"/>
  <c r="AG637" i="14"/>
  <c r="AH637" i="14"/>
  <c r="AD639" i="14"/>
  <c r="AF638" i="14"/>
  <c r="AB399" i="14"/>
  <c r="Y400" i="14"/>
  <c r="AA399" i="14"/>
  <c r="Z400" i="14"/>
  <c r="U400" i="14"/>
  <c r="V400" i="14"/>
  <c r="S401" i="14"/>
  <c r="T401" i="14"/>
  <c r="AC640" i="14" l="1"/>
  <c r="AE639" i="14"/>
  <c r="AF639" i="14"/>
  <c r="AD640" i="14"/>
  <c r="AH638" i="14"/>
  <c r="AG638" i="14"/>
  <c r="Z401" i="14"/>
  <c r="AA400" i="14"/>
  <c r="AB400" i="14"/>
  <c r="Y401" i="14"/>
  <c r="U401" i="14"/>
  <c r="V401" i="14"/>
  <c r="T402" i="14"/>
  <c r="S402" i="14"/>
  <c r="AF640" i="14" l="1"/>
  <c r="AD641" i="14"/>
  <c r="AG639" i="14"/>
  <c r="AH639" i="14"/>
  <c r="AC641" i="14"/>
  <c r="AE640" i="14"/>
  <c r="AB401" i="14"/>
  <c r="AA401" i="14"/>
  <c r="Y402" i="14"/>
  <c r="Z402" i="14"/>
  <c r="U402" i="14"/>
  <c r="V402" i="14"/>
  <c r="S403" i="14"/>
  <c r="T403" i="14"/>
  <c r="AH640" i="14" l="1"/>
  <c r="AG640" i="14"/>
  <c r="AF641" i="14"/>
  <c r="AD642" i="14"/>
  <c r="AC642" i="14"/>
  <c r="AE641" i="14"/>
  <c r="Z403" i="14"/>
  <c r="AA402" i="14"/>
  <c r="AB402" i="14"/>
  <c r="Y403" i="14"/>
  <c r="U403" i="14"/>
  <c r="V403" i="14"/>
  <c r="T404" i="14"/>
  <c r="S404" i="14"/>
  <c r="AG641" i="14" l="1"/>
  <c r="AH641" i="14"/>
  <c r="AD643" i="14"/>
  <c r="AF642" i="14"/>
  <c r="AE642" i="14"/>
  <c r="AC643" i="14"/>
  <c r="Y404" i="14"/>
  <c r="AA403" i="14"/>
  <c r="AB403" i="14"/>
  <c r="Z404" i="14"/>
  <c r="U404" i="14"/>
  <c r="V404" i="14"/>
  <c r="S405" i="14"/>
  <c r="T405" i="14"/>
  <c r="AG642" i="14" l="1"/>
  <c r="AH642" i="14"/>
  <c r="AC644" i="14"/>
  <c r="AE643" i="14"/>
  <c r="AF643" i="14"/>
  <c r="AD644" i="14"/>
  <c r="AA404" i="14"/>
  <c r="AB404" i="14"/>
  <c r="Z405" i="14"/>
  <c r="Y405" i="14"/>
  <c r="U405" i="14"/>
  <c r="V405" i="14"/>
  <c r="T406" i="14"/>
  <c r="S406" i="14"/>
  <c r="AD645" i="14" l="1"/>
  <c r="AF644" i="14"/>
  <c r="AH643" i="14"/>
  <c r="AG643" i="14"/>
  <c r="AC645" i="14"/>
  <c r="AE644" i="14"/>
  <c r="AA405" i="14"/>
  <c r="AB405" i="14"/>
  <c r="Z406" i="14"/>
  <c r="Y406" i="14"/>
  <c r="U406" i="14"/>
  <c r="V406" i="14"/>
  <c r="S407" i="14"/>
  <c r="T407" i="14"/>
  <c r="AC646" i="14" l="1"/>
  <c r="AE645" i="14"/>
  <c r="AG644" i="14"/>
  <c r="AH644" i="14"/>
  <c r="AD646" i="14"/>
  <c r="AF645" i="14"/>
  <c r="Y407" i="14"/>
  <c r="AA406" i="14"/>
  <c r="AB406" i="14"/>
  <c r="Z407" i="14"/>
  <c r="U407" i="14"/>
  <c r="V407" i="14"/>
  <c r="T408" i="14"/>
  <c r="S408" i="14"/>
  <c r="AF646" i="14" l="1"/>
  <c r="AD647" i="14"/>
  <c r="AH645" i="14"/>
  <c r="AG645" i="14"/>
  <c r="AC647" i="14"/>
  <c r="AE646" i="14"/>
  <c r="AA407" i="14"/>
  <c r="AB407" i="14"/>
  <c r="Z408" i="14"/>
  <c r="Y408" i="14"/>
  <c r="U408" i="14"/>
  <c r="V408" i="14"/>
  <c r="S409" i="14"/>
  <c r="T409" i="14"/>
  <c r="AH646" i="14" l="1"/>
  <c r="AG646" i="14"/>
  <c r="AF647" i="14"/>
  <c r="AD648" i="14"/>
  <c r="AC648" i="14"/>
  <c r="AE647" i="14"/>
  <c r="Y409" i="14"/>
  <c r="AA408" i="14"/>
  <c r="AB408" i="14"/>
  <c r="Z409" i="14"/>
  <c r="U409" i="14"/>
  <c r="V409" i="14"/>
  <c r="T410" i="14"/>
  <c r="S410" i="14"/>
  <c r="AH647" i="14" l="1"/>
  <c r="AG647" i="14"/>
  <c r="AC649" i="14"/>
  <c r="AE648" i="14"/>
  <c r="AD649" i="14"/>
  <c r="AF648" i="14"/>
  <c r="Z410" i="14"/>
  <c r="AB409" i="14"/>
  <c r="AA409" i="14"/>
  <c r="Y410" i="14"/>
  <c r="U410" i="14"/>
  <c r="V410" i="14"/>
  <c r="S411" i="14"/>
  <c r="T411" i="14"/>
  <c r="AD650" i="14" l="1"/>
  <c r="AF649" i="14"/>
  <c r="AG648" i="14"/>
  <c r="AH648" i="14"/>
  <c r="AC650" i="14"/>
  <c r="AE649" i="14"/>
  <c r="AA410" i="14"/>
  <c r="AB410" i="14"/>
  <c r="Y411" i="14"/>
  <c r="Z411" i="14"/>
  <c r="U411" i="14"/>
  <c r="V411" i="14"/>
  <c r="T412" i="14"/>
  <c r="S412" i="14"/>
  <c r="AH649" i="14" l="1"/>
  <c r="AG649" i="14"/>
  <c r="AE650" i="14"/>
  <c r="AC651" i="14"/>
  <c r="AD651" i="14"/>
  <c r="AF650" i="14"/>
  <c r="AB411" i="14"/>
  <c r="AA411" i="14"/>
  <c r="Z412" i="14"/>
  <c r="Y412" i="14"/>
  <c r="U412" i="14"/>
  <c r="V412" i="14"/>
  <c r="S413" i="14"/>
  <c r="T413" i="14"/>
  <c r="AF651" i="14" l="1"/>
  <c r="AD652" i="14"/>
  <c r="AE651" i="14"/>
  <c r="AC652" i="14"/>
  <c r="AG650" i="14"/>
  <c r="AH650" i="14"/>
  <c r="AA412" i="14"/>
  <c r="AB412" i="14"/>
  <c r="Y413" i="14"/>
  <c r="Z413" i="14"/>
  <c r="V413" i="14"/>
  <c r="U413" i="14"/>
  <c r="T414" i="14"/>
  <c r="S414" i="14"/>
  <c r="AH651" i="14" l="1"/>
  <c r="AG651" i="14"/>
  <c r="AC653" i="14"/>
  <c r="AE652" i="14"/>
  <c r="AF652" i="14"/>
  <c r="AD653" i="14"/>
  <c r="AA413" i="14"/>
  <c r="AB413" i="14"/>
  <c r="Z414" i="14"/>
  <c r="Y414" i="14"/>
  <c r="U414" i="14"/>
  <c r="V414" i="14"/>
  <c r="S415" i="14"/>
  <c r="T415" i="14"/>
  <c r="AF653" i="14" l="1"/>
  <c r="AD654" i="14"/>
  <c r="AH652" i="14"/>
  <c r="AG652" i="14"/>
  <c r="AC654" i="14"/>
  <c r="AE653" i="14"/>
  <c r="Y415" i="14"/>
  <c r="Z415" i="14"/>
  <c r="AB414" i="14"/>
  <c r="AA414" i="14"/>
  <c r="U415" i="14"/>
  <c r="V415" i="14"/>
  <c r="T416" i="14"/>
  <c r="S416" i="14"/>
  <c r="AE654" i="14" l="1"/>
  <c r="AC655" i="14"/>
  <c r="AH653" i="14"/>
  <c r="AG653" i="14"/>
  <c r="AF654" i="14"/>
  <c r="AD655" i="14"/>
  <c r="AA415" i="14"/>
  <c r="AB415" i="14"/>
  <c r="Z416" i="14"/>
  <c r="Y416" i="14"/>
  <c r="U416" i="14"/>
  <c r="V416" i="14"/>
  <c r="S417" i="14"/>
  <c r="T417" i="14"/>
  <c r="AD656" i="14" l="1"/>
  <c r="AF655" i="14"/>
  <c r="AC656" i="14"/>
  <c r="AE655" i="14"/>
  <c r="AH654" i="14"/>
  <c r="AG654" i="14"/>
  <c r="Y417" i="14"/>
  <c r="AB416" i="14"/>
  <c r="AA416" i="14"/>
  <c r="Z417" i="14"/>
  <c r="V417" i="14"/>
  <c r="U417" i="14"/>
  <c r="T418" i="14"/>
  <c r="S418" i="14"/>
  <c r="AC657" i="14" l="1"/>
  <c r="AE656" i="14"/>
  <c r="AH655" i="14"/>
  <c r="AG655" i="14"/>
  <c r="AF656" i="14"/>
  <c r="AD657" i="14"/>
  <c r="Z418" i="14"/>
  <c r="AA417" i="14"/>
  <c r="AB417" i="14"/>
  <c r="Y418" i="14"/>
  <c r="V418" i="14"/>
  <c r="U418" i="14"/>
  <c r="S419" i="14"/>
  <c r="T419" i="14"/>
  <c r="AD658" i="14" l="1"/>
  <c r="AF657" i="14"/>
  <c r="AG656" i="14"/>
  <c r="AH656" i="14"/>
  <c r="AE657" i="14"/>
  <c r="AC658" i="14"/>
  <c r="Y419" i="14"/>
  <c r="AB418" i="14"/>
  <c r="AA418" i="14"/>
  <c r="Z419" i="14"/>
  <c r="U419" i="14"/>
  <c r="V419" i="14"/>
  <c r="T420" i="14"/>
  <c r="S420" i="14"/>
  <c r="AE658" i="14" l="1"/>
  <c r="AC659" i="14"/>
  <c r="AG657" i="14"/>
  <c r="AH657" i="14"/>
  <c r="AF658" i="14"/>
  <c r="AD659" i="14"/>
  <c r="Z420" i="14"/>
  <c r="AA419" i="14"/>
  <c r="AB419" i="14"/>
  <c r="Y420" i="14"/>
  <c r="U420" i="14"/>
  <c r="V420" i="14"/>
  <c r="S421" i="14"/>
  <c r="T421" i="14"/>
  <c r="AD660" i="14" l="1"/>
  <c r="AF659" i="14"/>
  <c r="AC660" i="14"/>
  <c r="AE659" i="14"/>
  <c r="AG658" i="14"/>
  <c r="AH658" i="14"/>
  <c r="Y421" i="14"/>
  <c r="AA420" i="14"/>
  <c r="AB420" i="14"/>
  <c r="Z421" i="14"/>
  <c r="U421" i="14"/>
  <c r="V421" i="14"/>
  <c r="T422" i="14"/>
  <c r="S422" i="14"/>
  <c r="AH659" i="14" l="1"/>
  <c r="AG659" i="14"/>
  <c r="AC661" i="14"/>
  <c r="AE660" i="14"/>
  <c r="AD661" i="14"/>
  <c r="AF660" i="14"/>
  <c r="Z422" i="14"/>
  <c r="AA421" i="14"/>
  <c r="AB421" i="14"/>
  <c r="Y422" i="14"/>
  <c r="U422" i="14"/>
  <c r="V422" i="14"/>
  <c r="S423" i="14"/>
  <c r="T423" i="14"/>
  <c r="AG660" i="14" l="1"/>
  <c r="AH660" i="14"/>
  <c r="AF661" i="14"/>
  <c r="AD662" i="14"/>
  <c r="AC662" i="14"/>
  <c r="AE661" i="14"/>
  <c r="AB422" i="14"/>
  <c r="AA422" i="14"/>
  <c r="Y423" i="14"/>
  <c r="Z423" i="14"/>
  <c r="U423" i="14"/>
  <c r="V423" i="14"/>
  <c r="T424" i="14"/>
  <c r="S424" i="14"/>
  <c r="AE662" i="14" l="1"/>
  <c r="AC663" i="14"/>
  <c r="AH661" i="14"/>
  <c r="AG661" i="14"/>
  <c r="AF662" i="14"/>
  <c r="AD663" i="14"/>
  <c r="Z424" i="14"/>
  <c r="AB423" i="14"/>
  <c r="AA423" i="14"/>
  <c r="Y424" i="14"/>
  <c r="U424" i="14"/>
  <c r="V424" i="14"/>
  <c r="S425" i="14"/>
  <c r="T425" i="14"/>
  <c r="AF663" i="14" l="1"/>
  <c r="AD664" i="14"/>
  <c r="AC664" i="14"/>
  <c r="AE663" i="14"/>
  <c r="AG662" i="14"/>
  <c r="AH662" i="14"/>
  <c r="AB424" i="14"/>
  <c r="AA424" i="14"/>
  <c r="Y425" i="14"/>
  <c r="Z425" i="14"/>
  <c r="U425" i="14"/>
  <c r="V425" i="14"/>
  <c r="T426" i="14"/>
  <c r="S426" i="14"/>
  <c r="AG663" i="14" l="1"/>
  <c r="AH663" i="14"/>
  <c r="AC665" i="14"/>
  <c r="AE664" i="14"/>
  <c r="AF664" i="14"/>
  <c r="AD665" i="14"/>
  <c r="Z426" i="14"/>
  <c r="AA425" i="14"/>
  <c r="AB425" i="14"/>
  <c r="Y426" i="14"/>
  <c r="U426" i="14"/>
  <c r="V426" i="14"/>
  <c r="S427" i="14"/>
  <c r="T427" i="14"/>
  <c r="AF665" i="14" l="1"/>
  <c r="AD666" i="14"/>
  <c r="AG664" i="14"/>
  <c r="AH664" i="14"/>
  <c r="AC666" i="14"/>
  <c r="AE665" i="14"/>
  <c r="AB426" i="14"/>
  <c r="AA426" i="14"/>
  <c r="Y427" i="14"/>
  <c r="Z427" i="14"/>
  <c r="U427" i="14"/>
  <c r="V427" i="14"/>
  <c r="T428" i="14"/>
  <c r="S428" i="14"/>
  <c r="AG665" i="14" l="1"/>
  <c r="AH665" i="14"/>
  <c r="AF666" i="14"/>
  <c r="AD667" i="14"/>
  <c r="AE666" i="14"/>
  <c r="AC667" i="14"/>
  <c r="Z428" i="14"/>
  <c r="AA427" i="14"/>
  <c r="AB427" i="14"/>
  <c r="Y428" i="14"/>
  <c r="U428" i="14"/>
  <c r="V428" i="14"/>
  <c r="S429" i="14"/>
  <c r="T429" i="14"/>
  <c r="AC668" i="14" l="1"/>
  <c r="AE667" i="14"/>
  <c r="AH666" i="14"/>
  <c r="AG666" i="14"/>
  <c r="AD668" i="14"/>
  <c r="AF667" i="14"/>
  <c r="Y429" i="14"/>
  <c r="AB428" i="14"/>
  <c r="AA428" i="14"/>
  <c r="Z429" i="14"/>
  <c r="V429" i="14"/>
  <c r="U429" i="14"/>
  <c r="T430" i="14"/>
  <c r="S430" i="14"/>
  <c r="AE668" i="14" l="1"/>
  <c r="AC669" i="14"/>
  <c r="AG667" i="14"/>
  <c r="AH667" i="14"/>
  <c r="AF668" i="14"/>
  <c r="AD669" i="14"/>
  <c r="Z430" i="14"/>
  <c r="AB429" i="14"/>
  <c r="AA429" i="14"/>
  <c r="Y430" i="14"/>
  <c r="U430" i="14"/>
  <c r="V430" i="14"/>
  <c r="S431" i="14"/>
  <c r="T431" i="14"/>
  <c r="AC670" i="14" l="1"/>
  <c r="AE669" i="14"/>
  <c r="AD670" i="14"/>
  <c r="AF669" i="14"/>
  <c r="AG668" i="14"/>
  <c r="AH668" i="14"/>
  <c r="AB430" i="14"/>
  <c r="AA430" i="14"/>
  <c r="Y431" i="14"/>
  <c r="Z431" i="14"/>
  <c r="U431" i="14"/>
  <c r="V431" i="14"/>
  <c r="T432" i="14"/>
  <c r="S432" i="14"/>
  <c r="AD671" i="14" l="1"/>
  <c r="AF670" i="14"/>
  <c r="AG669" i="14"/>
  <c r="AH669" i="14"/>
  <c r="AE670" i="14"/>
  <c r="AC671" i="14"/>
  <c r="Y432" i="14"/>
  <c r="Z432" i="14"/>
  <c r="AA431" i="14"/>
  <c r="AB431" i="14"/>
  <c r="U432" i="14"/>
  <c r="V432" i="14"/>
  <c r="S433" i="14"/>
  <c r="T433" i="14"/>
  <c r="AG670" i="14" l="1"/>
  <c r="AH670" i="14"/>
  <c r="AD672" i="14"/>
  <c r="AF671" i="14"/>
  <c r="AC672" i="14"/>
  <c r="AE671" i="14"/>
  <c r="AB432" i="14"/>
  <c r="AA432" i="14"/>
  <c r="Z433" i="14"/>
  <c r="Y433" i="14"/>
  <c r="U433" i="14"/>
  <c r="V433" i="14"/>
  <c r="T434" i="14"/>
  <c r="S434" i="14"/>
  <c r="AH671" i="14" l="1"/>
  <c r="AG671" i="14"/>
  <c r="AC673" i="14"/>
  <c r="AE672" i="14"/>
  <c r="AD673" i="14"/>
  <c r="AF672" i="14"/>
  <c r="AA433" i="14"/>
  <c r="AB433" i="14"/>
  <c r="Z434" i="14"/>
  <c r="Y434" i="14"/>
  <c r="V434" i="14"/>
  <c r="U434" i="14"/>
  <c r="S435" i="14"/>
  <c r="T435" i="14"/>
  <c r="AE673" i="14" l="1"/>
  <c r="AC674" i="14"/>
  <c r="AD674" i="14"/>
  <c r="AF673" i="14"/>
  <c r="AG672" i="14"/>
  <c r="AH672" i="14"/>
  <c r="AB434" i="14"/>
  <c r="AA434" i="14"/>
  <c r="Y435" i="14"/>
  <c r="Z435" i="14"/>
  <c r="U435" i="14"/>
  <c r="V435" i="14"/>
  <c r="T436" i="14"/>
  <c r="S436" i="14"/>
  <c r="AF674" i="14" l="1"/>
  <c r="AD675" i="14"/>
  <c r="AC675" i="14"/>
  <c r="AE674" i="14"/>
  <c r="AG673" i="14"/>
  <c r="AH673" i="14"/>
  <c r="Z436" i="14"/>
  <c r="AA435" i="14"/>
  <c r="AB435" i="14"/>
  <c r="Y436" i="14"/>
  <c r="U436" i="14"/>
  <c r="V436" i="14"/>
  <c r="S437" i="14"/>
  <c r="T437" i="14"/>
  <c r="AH674" i="14" l="1"/>
  <c r="AG674" i="14"/>
  <c r="AF675" i="14"/>
  <c r="AD676" i="14"/>
  <c r="AE675" i="14"/>
  <c r="AC676" i="14"/>
  <c r="AA436" i="14"/>
  <c r="AB436" i="14"/>
  <c r="Y437" i="14"/>
  <c r="Z437" i="14"/>
  <c r="U437" i="14"/>
  <c r="V437" i="14"/>
  <c r="T438" i="14"/>
  <c r="S438" i="14"/>
  <c r="AC677" i="14" l="1"/>
  <c r="AE676" i="14"/>
  <c r="AG675" i="14"/>
  <c r="AH675" i="14"/>
  <c r="AD677" i="14"/>
  <c r="AF676" i="14"/>
  <c r="Y438" i="14"/>
  <c r="Z438" i="14"/>
  <c r="AA437" i="14"/>
  <c r="AB437" i="14"/>
  <c r="U438" i="14"/>
  <c r="V438" i="14"/>
  <c r="S439" i="14"/>
  <c r="T439" i="14"/>
  <c r="AF677" i="14" l="1"/>
  <c r="AD678" i="14"/>
  <c r="AH676" i="14"/>
  <c r="AG676" i="14"/>
  <c r="AC678" i="14"/>
  <c r="AE677" i="14"/>
  <c r="AA438" i="14"/>
  <c r="AB438" i="14"/>
  <c r="Z439" i="14"/>
  <c r="Y439" i="14"/>
  <c r="U439" i="14"/>
  <c r="V439" i="14"/>
  <c r="T440" i="14"/>
  <c r="S440" i="14"/>
  <c r="AH677" i="14" l="1"/>
  <c r="AG677" i="14"/>
  <c r="AD679" i="14"/>
  <c r="AF678" i="14"/>
  <c r="AE678" i="14"/>
  <c r="AC679" i="14"/>
  <c r="AA439" i="14"/>
  <c r="AB439" i="14"/>
  <c r="Y440" i="14"/>
  <c r="Z440" i="14"/>
  <c r="U440" i="14"/>
  <c r="V440" i="14"/>
  <c r="S441" i="14"/>
  <c r="T441" i="14"/>
  <c r="AF679" i="14" l="1"/>
  <c r="AD680" i="14"/>
  <c r="AH678" i="14"/>
  <c r="AG678" i="14"/>
  <c r="AC680" i="14"/>
  <c r="AE679" i="14"/>
  <c r="Z441" i="14"/>
  <c r="Y441" i="14"/>
  <c r="AA440" i="14"/>
  <c r="AB440" i="14"/>
  <c r="U441" i="14"/>
  <c r="V441" i="14"/>
  <c r="T442" i="14"/>
  <c r="S442" i="14"/>
  <c r="AG679" i="14" l="1"/>
  <c r="AH679" i="14"/>
  <c r="AD681" i="14"/>
  <c r="AF680" i="14"/>
  <c r="AE680" i="14"/>
  <c r="AC681" i="14"/>
  <c r="AA441" i="14"/>
  <c r="AB441" i="14"/>
  <c r="Y442" i="14"/>
  <c r="Z442" i="14"/>
  <c r="U442" i="14"/>
  <c r="V442" i="14"/>
  <c r="S443" i="14"/>
  <c r="T443" i="14"/>
  <c r="AG680" i="14" l="1"/>
  <c r="AH680" i="14"/>
  <c r="AE681" i="14"/>
  <c r="AC682" i="14"/>
  <c r="AD682" i="14"/>
  <c r="AF681" i="14"/>
  <c r="AA442" i="14"/>
  <c r="Z443" i="14"/>
  <c r="AB442" i="14"/>
  <c r="Y443" i="14"/>
  <c r="U443" i="14"/>
  <c r="V443" i="14"/>
  <c r="T444" i="14"/>
  <c r="S444" i="14"/>
  <c r="AD683" i="14" l="1"/>
  <c r="AF682" i="14"/>
  <c r="AE682" i="14"/>
  <c r="AC683" i="14"/>
  <c r="AG681" i="14"/>
  <c r="AH681" i="14"/>
  <c r="AA443" i="14"/>
  <c r="AB443" i="14"/>
  <c r="Y444" i="14"/>
  <c r="Z444" i="14"/>
  <c r="U444" i="14"/>
  <c r="V444" i="14"/>
  <c r="S445" i="14"/>
  <c r="T445" i="14"/>
  <c r="AC684" i="14" l="1"/>
  <c r="AE683" i="14"/>
  <c r="AH682" i="14"/>
  <c r="AG682" i="14"/>
  <c r="AD684" i="14"/>
  <c r="AF683" i="14"/>
  <c r="Y445" i="14"/>
  <c r="Z445" i="14"/>
  <c r="AA444" i="14"/>
  <c r="AB444" i="14"/>
  <c r="V445" i="14"/>
  <c r="U445" i="14"/>
  <c r="T446" i="14"/>
  <c r="S446" i="14"/>
  <c r="AE684" i="14" l="1"/>
  <c r="AC685" i="14"/>
  <c r="AD685" i="14"/>
  <c r="AF684" i="14"/>
  <c r="AG683" i="14"/>
  <c r="AH683" i="14"/>
  <c r="AA445" i="14"/>
  <c r="AB445" i="14"/>
  <c r="Z446" i="14"/>
  <c r="Y446" i="14"/>
  <c r="U446" i="14"/>
  <c r="V446" i="14"/>
  <c r="S447" i="14"/>
  <c r="T447" i="14"/>
  <c r="AD686" i="14" l="1"/>
  <c r="AF685" i="14"/>
  <c r="AE685" i="14"/>
  <c r="AC686" i="14"/>
  <c r="AH684" i="14"/>
  <c r="AG684" i="14"/>
  <c r="AB446" i="14"/>
  <c r="AA446" i="14"/>
  <c r="Y447" i="14"/>
  <c r="Z447" i="14"/>
  <c r="U447" i="14"/>
  <c r="V447" i="14"/>
  <c r="T448" i="14"/>
  <c r="S448" i="14"/>
  <c r="AC687" i="14" l="1"/>
  <c r="AE686" i="14"/>
  <c r="AH685" i="14"/>
  <c r="AG685" i="14"/>
  <c r="AD687" i="14"/>
  <c r="AF686" i="14"/>
  <c r="AA447" i="14"/>
  <c r="AB447" i="14"/>
  <c r="Y448" i="14"/>
  <c r="Z448" i="14"/>
  <c r="U448" i="14"/>
  <c r="V448" i="14"/>
  <c r="S449" i="14"/>
  <c r="T449" i="14"/>
  <c r="AD688" i="14" l="1"/>
  <c r="AF687" i="14"/>
  <c r="AH686" i="14"/>
  <c r="AG686" i="14"/>
  <c r="AC688" i="14"/>
  <c r="AE687" i="14"/>
  <c r="Z449" i="14"/>
  <c r="AB448" i="14"/>
  <c r="AA448" i="14"/>
  <c r="Y449" i="14"/>
  <c r="U449" i="14"/>
  <c r="V449" i="14"/>
  <c r="T450" i="14"/>
  <c r="S450" i="14"/>
  <c r="AH687" i="14" l="1"/>
  <c r="AG687" i="14"/>
  <c r="AC689" i="14"/>
  <c r="AE688" i="14"/>
  <c r="AD689" i="14"/>
  <c r="AF688" i="14"/>
  <c r="Y450" i="14"/>
  <c r="AA449" i="14"/>
  <c r="AB449" i="14"/>
  <c r="Z450" i="14"/>
  <c r="V450" i="14"/>
  <c r="U450" i="14"/>
  <c r="S451" i="14"/>
  <c r="T451" i="14"/>
  <c r="AE689" i="14" l="1"/>
  <c r="AC690" i="14"/>
  <c r="AD690" i="14"/>
  <c r="AF689" i="14"/>
  <c r="AG688" i="14"/>
  <c r="AH688" i="14"/>
  <c r="AB450" i="14"/>
  <c r="AA450" i="14"/>
  <c r="Z451" i="14"/>
  <c r="Y451" i="14"/>
  <c r="U451" i="14"/>
  <c r="V451" i="14"/>
  <c r="T452" i="14"/>
  <c r="S452" i="14"/>
  <c r="AF690" i="14" l="1"/>
  <c r="AD691" i="14"/>
  <c r="AC691" i="14"/>
  <c r="AE690" i="14"/>
  <c r="AH689" i="14"/>
  <c r="AG689" i="14"/>
  <c r="AA451" i="14"/>
  <c r="AB451" i="14"/>
  <c r="Y452" i="14"/>
  <c r="Z452" i="14"/>
  <c r="U452" i="14"/>
  <c r="V452" i="14"/>
  <c r="S453" i="14"/>
  <c r="T453" i="14"/>
  <c r="AG690" i="14" l="1"/>
  <c r="AH690" i="14"/>
  <c r="AC692" i="14"/>
  <c r="AE691" i="14"/>
  <c r="AD692" i="14"/>
  <c r="AF691" i="14"/>
  <c r="Z453" i="14"/>
  <c r="AA452" i="14"/>
  <c r="AB452" i="14"/>
  <c r="Y453" i="14"/>
  <c r="U453" i="14"/>
  <c r="V453" i="14"/>
  <c r="T454" i="14"/>
  <c r="S454" i="14"/>
  <c r="AF692" i="14" l="1"/>
  <c r="AD693" i="14"/>
  <c r="AC693" i="14"/>
  <c r="AE692" i="14"/>
  <c r="AH691" i="14"/>
  <c r="AG691" i="14"/>
  <c r="Y454" i="14"/>
  <c r="AA453" i="14"/>
  <c r="AB453" i="14"/>
  <c r="Z454" i="14"/>
  <c r="V454" i="14"/>
  <c r="U454" i="14"/>
  <c r="S455" i="14"/>
  <c r="T455" i="14"/>
  <c r="AC694" i="14" l="1"/>
  <c r="AE693" i="14"/>
  <c r="AH692" i="14"/>
  <c r="AG692" i="14"/>
  <c r="AF693" i="14"/>
  <c r="AD694" i="14"/>
  <c r="Z455" i="14"/>
  <c r="AA454" i="14"/>
  <c r="AB454" i="14"/>
  <c r="Y455" i="14"/>
  <c r="U455" i="14"/>
  <c r="V455" i="14"/>
  <c r="T456" i="14"/>
  <c r="S456" i="14"/>
  <c r="AD695" i="14" l="1"/>
  <c r="AF694" i="14"/>
  <c r="AG693" i="14"/>
  <c r="AH693" i="14"/>
  <c r="AC695" i="14"/>
  <c r="AE694" i="14"/>
  <c r="AB455" i="14"/>
  <c r="AA455" i="14"/>
  <c r="Y456" i="14"/>
  <c r="Z456" i="14"/>
  <c r="U456" i="14"/>
  <c r="V456" i="14"/>
  <c r="S457" i="14"/>
  <c r="T457" i="14"/>
  <c r="AG694" i="14" l="1"/>
  <c r="AH694" i="14"/>
  <c r="AE695" i="14"/>
  <c r="AC696" i="14"/>
  <c r="AD696" i="14"/>
  <c r="AF695" i="14"/>
  <c r="AA456" i="14"/>
  <c r="AB456" i="14"/>
  <c r="Z457" i="14"/>
  <c r="Y457" i="14"/>
  <c r="U457" i="14"/>
  <c r="V457" i="14"/>
  <c r="T458" i="14"/>
  <c r="S458" i="14"/>
  <c r="AD697" i="14" l="1"/>
  <c r="AF696" i="14"/>
  <c r="AC697" i="14"/>
  <c r="AE696" i="14"/>
  <c r="AG695" i="14"/>
  <c r="AH695" i="14"/>
  <c r="AA457" i="14"/>
  <c r="AB457" i="14"/>
  <c r="Z458" i="14"/>
  <c r="Y458" i="14"/>
  <c r="U458" i="14"/>
  <c r="V458" i="14"/>
  <c r="S459" i="14"/>
  <c r="T459" i="14"/>
  <c r="AG696" i="14" l="1"/>
  <c r="AH696" i="14"/>
  <c r="AC698" i="14"/>
  <c r="AE697" i="14"/>
  <c r="AD698" i="14"/>
  <c r="AF697" i="14"/>
  <c r="AA458" i="14"/>
  <c r="Y459" i="14"/>
  <c r="Z459" i="14"/>
  <c r="AB458" i="14"/>
  <c r="U459" i="14"/>
  <c r="V459" i="14"/>
  <c r="T460" i="14"/>
  <c r="S460" i="14"/>
  <c r="AG697" i="14" l="1"/>
  <c r="AH697" i="14"/>
  <c r="AD699" i="14"/>
  <c r="AF698" i="14"/>
  <c r="AC699" i="14"/>
  <c r="AE698" i="14"/>
  <c r="AA459" i="14"/>
  <c r="AB459" i="14"/>
  <c r="Z460" i="14"/>
  <c r="Y460" i="14"/>
  <c r="U460" i="14"/>
  <c r="V460" i="14"/>
  <c r="S461" i="14"/>
  <c r="T461" i="14"/>
  <c r="AE699" i="14" l="1"/>
  <c r="AC700" i="14"/>
  <c r="AD700" i="14"/>
  <c r="AF699" i="14"/>
  <c r="AH698" i="14"/>
  <c r="AG698" i="14"/>
  <c r="Y461" i="14"/>
  <c r="Z461" i="14"/>
  <c r="AA460" i="14"/>
  <c r="AB460" i="14"/>
  <c r="V461" i="14"/>
  <c r="U461" i="14"/>
  <c r="T462" i="14"/>
  <c r="S462" i="14"/>
  <c r="AD701" i="14" l="1"/>
  <c r="AF700" i="14"/>
  <c r="AC701" i="14"/>
  <c r="AE700" i="14"/>
  <c r="AG699" i="14"/>
  <c r="AH699" i="14"/>
  <c r="AB461" i="14"/>
  <c r="AA461" i="14"/>
  <c r="Z462" i="14"/>
  <c r="Y462" i="14"/>
  <c r="U462" i="14"/>
  <c r="V462" i="14"/>
  <c r="S463" i="14"/>
  <c r="T463" i="14"/>
  <c r="AF701" i="14" l="1"/>
  <c r="AD702" i="14"/>
  <c r="AC702" i="14"/>
  <c r="AE701" i="14"/>
  <c r="AG700" i="14"/>
  <c r="AH700" i="14"/>
  <c r="AB462" i="14"/>
  <c r="AA462" i="14"/>
  <c r="Y463" i="14"/>
  <c r="Z463" i="14"/>
  <c r="U463" i="14"/>
  <c r="V463" i="14"/>
  <c r="T464" i="14"/>
  <c r="S464" i="14"/>
  <c r="AG701" i="14" l="1"/>
  <c r="AH701" i="14"/>
  <c r="AD703" i="14"/>
  <c r="AF702" i="14"/>
  <c r="AC703" i="14"/>
  <c r="AE702" i="14"/>
  <c r="AA463" i="14"/>
  <c r="AB463" i="14"/>
  <c r="Y464" i="14"/>
  <c r="Z464" i="14"/>
  <c r="U464" i="14"/>
  <c r="V464" i="14"/>
  <c r="S465" i="14"/>
  <c r="T465" i="14"/>
  <c r="AC704" i="14" l="1"/>
  <c r="AE703" i="14"/>
  <c r="AH702" i="14"/>
  <c r="AG702" i="14"/>
  <c r="AD704" i="14"/>
  <c r="AF703" i="14"/>
  <c r="AB464" i="14"/>
  <c r="AA464" i="14"/>
  <c r="Z465" i="14"/>
  <c r="Y465" i="14"/>
  <c r="U465" i="14"/>
  <c r="V465" i="14"/>
  <c r="T466" i="14"/>
  <c r="S466" i="14"/>
  <c r="AH703" i="14" l="1"/>
  <c r="AG703" i="14"/>
  <c r="AD705" i="14"/>
  <c r="AF704" i="14"/>
  <c r="AC705" i="14"/>
  <c r="AE704" i="14"/>
  <c r="Y466" i="14"/>
  <c r="AA465" i="14"/>
  <c r="AB465" i="14"/>
  <c r="Z466" i="14"/>
  <c r="V466" i="14"/>
  <c r="U466" i="14"/>
  <c r="S467" i="14"/>
  <c r="T467" i="14"/>
  <c r="AE705" i="14" l="1"/>
  <c r="AC706" i="14"/>
  <c r="AG704" i="14"/>
  <c r="AH704" i="14"/>
  <c r="AF705" i="14"/>
  <c r="AD706" i="14"/>
  <c r="AB466" i="14"/>
  <c r="AA466" i="14"/>
  <c r="Z467" i="14"/>
  <c r="Y467" i="14"/>
  <c r="U467" i="14"/>
  <c r="V467" i="14"/>
  <c r="T468" i="14"/>
  <c r="S468" i="14"/>
  <c r="AC707" i="14" l="1"/>
  <c r="AE706" i="14"/>
  <c r="AD707" i="14"/>
  <c r="AF706" i="14"/>
  <c r="AH705" i="14"/>
  <c r="AG705" i="14"/>
  <c r="Z468" i="14"/>
  <c r="AA467" i="14"/>
  <c r="AB467" i="14"/>
  <c r="Y468" i="14"/>
  <c r="U468" i="14"/>
  <c r="V468" i="14"/>
  <c r="S469" i="14"/>
  <c r="T469" i="14"/>
  <c r="AC708" i="14" l="1"/>
  <c r="AE707" i="14"/>
  <c r="AF707" i="14"/>
  <c r="AD708" i="14"/>
  <c r="AG706" i="14"/>
  <c r="AH706" i="14"/>
  <c r="Y469" i="14"/>
  <c r="AA468" i="14"/>
  <c r="AB468" i="14"/>
  <c r="Z469" i="14"/>
  <c r="U469" i="14"/>
  <c r="V469" i="14"/>
  <c r="T470" i="14"/>
  <c r="S470" i="14"/>
  <c r="AD709" i="14" l="1"/>
  <c r="AF708" i="14"/>
  <c r="AE708" i="14"/>
  <c r="AC709" i="14"/>
  <c r="AG707" i="14"/>
  <c r="AH707" i="14"/>
  <c r="AA469" i="14"/>
  <c r="AB469" i="14"/>
  <c r="Z470" i="14"/>
  <c r="Y470" i="14"/>
  <c r="U470" i="14"/>
  <c r="V470" i="14"/>
  <c r="S471" i="14"/>
  <c r="T471" i="14"/>
  <c r="AC710" i="14" l="1"/>
  <c r="AE709" i="14"/>
  <c r="AG708" i="14"/>
  <c r="AH708" i="14"/>
  <c r="AD710" i="14"/>
  <c r="AF709" i="14"/>
  <c r="Z471" i="14"/>
  <c r="AA470" i="14"/>
  <c r="AB470" i="14"/>
  <c r="Y471" i="14"/>
  <c r="U471" i="14"/>
  <c r="V471" i="14"/>
  <c r="T472" i="14"/>
  <c r="S472" i="14"/>
  <c r="AG709" i="14" l="1"/>
  <c r="AH709" i="14"/>
  <c r="AD711" i="14"/>
  <c r="AF710" i="14"/>
  <c r="AC711" i="14"/>
  <c r="AE710" i="14"/>
  <c r="Y472" i="14"/>
  <c r="AA471" i="14"/>
  <c r="AB471" i="14"/>
  <c r="Z472" i="14"/>
  <c r="U472" i="14"/>
  <c r="V472" i="14"/>
  <c r="S473" i="14"/>
  <c r="T473" i="14"/>
  <c r="AH710" i="14" l="1"/>
  <c r="AG710" i="14"/>
  <c r="AC712" i="14"/>
  <c r="AE711" i="14"/>
  <c r="AF711" i="14"/>
  <c r="AD712" i="14"/>
  <c r="Z473" i="14"/>
  <c r="AA472" i="14"/>
  <c r="AB472" i="14"/>
  <c r="Y473" i="14"/>
  <c r="U473" i="14"/>
  <c r="V473" i="14"/>
  <c r="T474" i="14"/>
  <c r="S474" i="14"/>
  <c r="AE712" i="14" l="1"/>
  <c r="AC713" i="14"/>
  <c r="AD713" i="14"/>
  <c r="AF712" i="14"/>
  <c r="AG711" i="14"/>
  <c r="AH711" i="14"/>
  <c r="Y474" i="14"/>
  <c r="AA473" i="14"/>
  <c r="AB473" i="14"/>
  <c r="Z474" i="14"/>
  <c r="U474" i="14"/>
  <c r="V474" i="14"/>
  <c r="S475" i="14"/>
  <c r="T475" i="14"/>
  <c r="AD714" i="14" l="1"/>
  <c r="AF713" i="14"/>
  <c r="AC714" i="14"/>
  <c r="AE713" i="14"/>
  <c r="AH712" i="14"/>
  <c r="AG712" i="14"/>
  <c r="AA474" i="14"/>
  <c r="AB474" i="14"/>
  <c r="Z475" i="14"/>
  <c r="Y475" i="14"/>
  <c r="U475" i="14"/>
  <c r="V475" i="14"/>
  <c r="T476" i="14"/>
  <c r="S476" i="14"/>
  <c r="AE714" i="14" l="1"/>
  <c r="AC715" i="14"/>
  <c r="AD715" i="14"/>
  <c r="AF714" i="14"/>
  <c r="AG713" i="14"/>
  <c r="AH713" i="14"/>
  <c r="AB475" i="14"/>
  <c r="AA475" i="14"/>
  <c r="Z476" i="14"/>
  <c r="Y476" i="14"/>
  <c r="U476" i="14"/>
  <c r="V476" i="14"/>
  <c r="S477" i="14"/>
  <c r="T477" i="14"/>
  <c r="AD716" i="14" l="1"/>
  <c r="AF715" i="14"/>
  <c r="AC716" i="14"/>
  <c r="AE715" i="14"/>
  <c r="AH714" i="14"/>
  <c r="AG714" i="14"/>
  <c r="AA476" i="14"/>
  <c r="AB476" i="14"/>
  <c r="Y477" i="14"/>
  <c r="Z477" i="14"/>
  <c r="V477" i="14"/>
  <c r="U477" i="14"/>
  <c r="T478" i="14"/>
  <c r="S478" i="14"/>
  <c r="AH715" i="14" l="1"/>
  <c r="AG715" i="14"/>
  <c r="AC717" i="14"/>
  <c r="AE716" i="14"/>
  <c r="AF716" i="14"/>
  <c r="AD717" i="14"/>
  <c r="AA477" i="14"/>
  <c r="AB477" i="14"/>
  <c r="Z478" i="14"/>
  <c r="Y478" i="14"/>
  <c r="U478" i="14"/>
  <c r="V478" i="14"/>
  <c r="S479" i="14"/>
  <c r="T479" i="14"/>
  <c r="AF717" i="14" l="1"/>
  <c r="AD718" i="14"/>
  <c r="AG716" i="14"/>
  <c r="AH716" i="14"/>
  <c r="AC718" i="14"/>
  <c r="AE717" i="14"/>
  <c r="AB478" i="14"/>
  <c r="AA478" i="14"/>
  <c r="Y479" i="14"/>
  <c r="Z479" i="14"/>
  <c r="U479" i="14"/>
  <c r="V479" i="14"/>
  <c r="T480" i="14"/>
  <c r="S480" i="14"/>
  <c r="AH717" i="14" l="1"/>
  <c r="AG717" i="14"/>
  <c r="AD719" i="14"/>
  <c r="AF718" i="14"/>
  <c r="AC719" i="14"/>
  <c r="AE718" i="14"/>
  <c r="Z480" i="14"/>
  <c r="AA479" i="14"/>
  <c r="AB479" i="14"/>
  <c r="Y480" i="14"/>
  <c r="U480" i="14"/>
  <c r="V480" i="14"/>
  <c r="S481" i="14"/>
  <c r="T481" i="14"/>
  <c r="AF719" i="14" l="1"/>
  <c r="AD720" i="14"/>
  <c r="AH718" i="14"/>
  <c r="AG718" i="14"/>
  <c r="AC720" i="14"/>
  <c r="AE719" i="14"/>
  <c r="Y481" i="14"/>
  <c r="AB480" i="14"/>
  <c r="AA480" i="14"/>
  <c r="Z481" i="14"/>
  <c r="U481" i="14"/>
  <c r="V481" i="14"/>
  <c r="T482" i="14"/>
  <c r="S482" i="14"/>
  <c r="AH719" i="14" l="1"/>
  <c r="AG719" i="14"/>
  <c r="AD721" i="14"/>
  <c r="AF720" i="14"/>
  <c r="AE720" i="14"/>
  <c r="AC721" i="14"/>
  <c r="Z482" i="14"/>
  <c r="AA481" i="14"/>
  <c r="AB481" i="14"/>
  <c r="Y482" i="14"/>
  <c r="V482" i="14"/>
  <c r="U482" i="14"/>
  <c r="S483" i="14"/>
  <c r="T483" i="14"/>
  <c r="AG720" i="14" l="1"/>
  <c r="AH720" i="14"/>
  <c r="AE721" i="14"/>
  <c r="AC722" i="14"/>
  <c r="AD722" i="14"/>
  <c r="AF721" i="14"/>
  <c r="Y483" i="14"/>
  <c r="AB482" i="14"/>
  <c r="AA482" i="14"/>
  <c r="Z483" i="14"/>
  <c r="U483" i="14"/>
  <c r="V483" i="14"/>
  <c r="T484" i="14"/>
  <c r="S484" i="14"/>
  <c r="AD723" i="14" l="1"/>
  <c r="AF722" i="14"/>
  <c r="AE722" i="14"/>
  <c r="AC723" i="14"/>
  <c r="AH721" i="14"/>
  <c r="AG721" i="14"/>
  <c r="Z484" i="14"/>
  <c r="AA483" i="14"/>
  <c r="AB483" i="14"/>
  <c r="Y484" i="14"/>
  <c r="U484" i="14"/>
  <c r="V484" i="14"/>
  <c r="S485" i="14"/>
  <c r="T485" i="14"/>
  <c r="AC724" i="14" l="1"/>
  <c r="AE723" i="14"/>
  <c r="AH722" i="14"/>
  <c r="AG722" i="14"/>
  <c r="AD724" i="14"/>
  <c r="AF723" i="14"/>
  <c r="AA484" i="14"/>
  <c r="AB484" i="14"/>
  <c r="Y485" i="14"/>
  <c r="Z485" i="14"/>
  <c r="U485" i="14"/>
  <c r="V485" i="14"/>
  <c r="T486" i="14"/>
  <c r="S486" i="14"/>
  <c r="AD725" i="14" l="1"/>
  <c r="AF724" i="14"/>
  <c r="AG723" i="14"/>
  <c r="AH723" i="14"/>
  <c r="AE724" i="14"/>
  <c r="AC725" i="14"/>
  <c r="Y486" i="14"/>
  <c r="AB485" i="14"/>
  <c r="AA485" i="14"/>
  <c r="Z486" i="14"/>
  <c r="U486" i="14"/>
  <c r="V486" i="14"/>
  <c r="S487" i="14"/>
  <c r="T487" i="14"/>
  <c r="AC726" i="14" l="1"/>
  <c r="AE725" i="14"/>
  <c r="AG724" i="14"/>
  <c r="AH724" i="14"/>
  <c r="AD726" i="14"/>
  <c r="AF725" i="14"/>
  <c r="AA486" i="14"/>
  <c r="AB486" i="14"/>
  <c r="Z487" i="14"/>
  <c r="Y487" i="14"/>
  <c r="U487" i="14"/>
  <c r="V487" i="14"/>
  <c r="T488" i="14"/>
  <c r="S488" i="14"/>
  <c r="AD727" i="14" l="1"/>
  <c r="AF726" i="14"/>
  <c r="AG725" i="14"/>
  <c r="AH725" i="14"/>
  <c r="AC727" i="14"/>
  <c r="AE726" i="14"/>
  <c r="Y488" i="14"/>
  <c r="Z488" i="14"/>
  <c r="AA487" i="14"/>
  <c r="AB487" i="14"/>
  <c r="U488" i="14"/>
  <c r="V488" i="14"/>
  <c r="S489" i="14"/>
  <c r="T489" i="14"/>
  <c r="AC728" i="14" l="1"/>
  <c r="AE727" i="14"/>
  <c r="AG726" i="14"/>
  <c r="AH726" i="14"/>
  <c r="AD728" i="14"/>
  <c r="AF727" i="14"/>
  <c r="AA488" i="14"/>
  <c r="AB488" i="14"/>
  <c r="Z489" i="14"/>
  <c r="Y489" i="14"/>
  <c r="U489" i="14"/>
  <c r="V489" i="14"/>
  <c r="T490" i="14"/>
  <c r="S490" i="14"/>
  <c r="AH727" i="14" l="1"/>
  <c r="AG727" i="14"/>
  <c r="AF728" i="14"/>
  <c r="AD729" i="14"/>
  <c r="AC729" i="14"/>
  <c r="AE728" i="14"/>
  <c r="AA489" i="14"/>
  <c r="AB489" i="14"/>
  <c r="Y490" i="14"/>
  <c r="Z490" i="14"/>
  <c r="U490" i="14"/>
  <c r="V490" i="14"/>
  <c r="S491" i="14"/>
  <c r="T491" i="14"/>
  <c r="AH728" i="14" l="1"/>
  <c r="AG728" i="14"/>
  <c r="AE729" i="14"/>
  <c r="AC730" i="14"/>
  <c r="AD730" i="14"/>
  <c r="AF729" i="14"/>
  <c r="AA490" i="14"/>
  <c r="Z491" i="14"/>
  <c r="Y491" i="14"/>
  <c r="AB490" i="14"/>
  <c r="U491" i="14"/>
  <c r="V491" i="14"/>
  <c r="T492" i="14"/>
  <c r="S492" i="14"/>
  <c r="AH729" i="14" l="1"/>
  <c r="AG729" i="14"/>
  <c r="AF730" i="14"/>
  <c r="AD731" i="14"/>
  <c r="AC731" i="14"/>
  <c r="AE730" i="14"/>
  <c r="AA491" i="14"/>
  <c r="AB491" i="14"/>
  <c r="Y492" i="14"/>
  <c r="Z492" i="14"/>
  <c r="U492" i="14"/>
  <c r="V492" i="14"/>
  <c r="S493" i="14"/>
  <c r="T493" i="14"/>
  <c r="AG730" i="14" l="1"/>
  <c r="AH730" i="14"/>
  <c r="AE731" i="14"/>
  <c r="AC732" i="14"/>
  <c r="AF731" i="14"/>
  <c r="AD732" i="14"/>
  <c r="AA492" i="14"/>
  <c r="AB492" i="14"/>
  <c r="Z493" i="14"/>
  <c r="Y493" i="14"/>
  <c r="V493" i="14"/>
  <c r="U493" i="14"/>
  <c r="T494" i="14"/>
  <c r="S494" i="14"/>
  <c r="AD733" i="14" l="1"/>
  <c r="AF732" i="14"/>
  <c r="AE732" i="14"/>
  <c r="AC733" i="14"/>
  <c r="AG731" i="14"/>
  <c r="AH731" i="14"/>
  <c r="AB493" i="14"/>
  <c r="AA493" i="14"/>
  <c r="Y494" i="14"/>
  <c r="Z494" i="14"/>
  <c r="U494" i="14"/>
  <c r="V494" i="14"/>
  <c r="S495" i="14"/>
  <c r="T495" i="14"/>
  <c r="AH732" i="14" l="1"/>
  <c r="AG732" i="14"/>
  <c r="AC734" i="14"/>
  <c r="AE733" i="14"/>
  <c r="AD734" i="14"/>
  <c r="AF733" i="14"/>
  <c r="Y495" i="14"/>
  <c r="Z495" i="14"/>
  <c r="AB494" i="14"/>
  <c r="AA494" i="14"/>
  <c r="U495" i="14"/>
  <c r="V495" i="14"/>
  <c r="T496" i="14"/>
  <c r="S496" i="14"/>
  <c r="AF734" i="14" l="1"/>
  <c r="AD735" i="14"/>
  <c r="AH733" i="14"/>
  <c r="AG733" i="14"/>
  <c r="AC735" i="14"/>
  <c r="AE734" i="14"/>
  <c r="AB495" i="14"/>
  <c r="AA495" i="14"/>
  <c r="Z496" i="14"/>
  <c r="Y496" i="14"/>
  <c r="U496" i="14"/>
  <c r="V496" i="14"/>
  <c r="S497" i="14"/>
  <c r="T497" i="14"/>
  <c r="AG734" i="14" l="1"/>
  <c r="AH734" i="14"/>
  <c r="AD736" i="14"/>
  <c r="AF735" i="14"/>
  <c r="AE735" i="14"/>
  <c r="AC736" i="14"/>
  <c r="Y497" i="14"/>
  <c r="AB496" i="14"/>
  <c r="AA496" i="14"/>
  <c r="Z497" i="14"/>
  <c r="V497" i="14"/>
  <c r="U497" i="14"/>
  <c r="T498" i="14"/>
  <c r="S498" i="14"/>
  <c r="AC737" i="14" l="1"/>
  <c r="AE736" i="14"/>
  <c r="AG735" i="14"/>
  <c r="AH735" i="14"/>
  <c r="AD737" i="14"/>
  <c r="AF736" i="14"/>
  <c r="Z498" i="14"/>
  <c r="AB497" i="14"/>
  <c r="AA497" i="14"/>
  <c r="Y498" i="14"/>
  <c r="V498" i="14"/>
  <c r="U498" i="14"/>
  <c r="S499" i="14"/>
  <c r="T499" i="14"/>
  <c r="AG736" i="14" l="1"/>
  <c r="AH736" i="14"/>
  <c r="AD738" i="14"/>
  <c r="AF737" i="14"/>
  <c r="AC738" i="14"/>
  <c r="AE737" i="14"/>
  <c r="Y499" i="14"/>
  <c r="AB498" i="14"/>
  <c r="AA498" i="14"/>
  <c r="Z499" i="14"/>
  <c r="U499" i="14"/>
  <c r="V499" i="14"/>
  <c r="T500" i="14"/>
  <c r="S500" i="14"/>
  <c r="AG737" i="14" l="1"/>
  <c r="AH737" i="14"/>
  <c r="AE738" i="14"/>
  <c r="AC739" i="14"/>
  <c r="AF738" i="14"/>
  <c r="AD739" i="14"/>
  <c r="AA499" i="14"/>
  <c r="AB499" i="14"/>
  <c r="Z500" i="14"/>
  <c r="Y500" i="14"/>
  <c r="U500" i="14"/>
  <c r="V500" i="14"/>
  <c r="S501" i="14"/>
  <c r="T501" i="14"/>
  <c r="AD740" i="14" l="1"/>
  <c r="AF739" i="14"/>
  <c r="AE739" i="14"/>
  <c r="AC740" i="14"/>
  <c r="AG738" i="14"/>
  <c r="AH738" i="14"/>
  <c r="Y501" i="14"/>
  <c r="Z501" i="14"/>
  <c r="AA500" i="14"/>
  <c r="AB500" i="14"/>
  <c r="U501" i="14"/>
  <c r="V501" i="14"/>
  <c r="T502" i="14"/>
  <c r="S502" i="14"/>
  <c r="AG739" i="14" l="1"/>
  <c r="AH739" i="14"/>
  <c r="AC741" i="14"/>
  <c r="AE740" i="14"/>
  <c r="AF740" i="14"/>
  <c r="AD741" i="14"/>
  <c r="Z502" i="14"/>
  <c r="AA501" i="14"/>
  <c r="AB501" i="14"/>
  <c r="Y502" i="14"/>
  <c r="V502" i="14"/>
  <c r="U502" i="14"/>
  <c r="S503" i="14"/>
  <c r="T503" i="14"/>
  <c r="AE741" i="14" l="1"/>
  <c r="AC742" i="14"/>
  <c r="AD742" i="14"/>
  <c r="AF741" i="14"/>
  <c r="AG740" i="14"/>
  <c r="AH740" i="14"/>
  <c r="Y503" i="14"/>
  <c r="AB502" i="14"/>
  <c r="AA502" i="14"/>
  <c r="Z503" i="14"/>
  <c r="U503" i="14"/>
  <c r="V503" i="14"/>
  <c r="T504" i="14"/>
  <c r="S504" i="14"/>
  <c r="AH741" i="14" l="1"/>
  <c r="AG741" i="14"/>
  <c r="AE742" i="14"/>
  <c r="AC743" i="14"/>
  <c r="AF742" i="14"/>
  <c r="AD743" i="14"/>
  <c r="AA503" i="14"/>
  <c r="AB503" i="14"/>
  <c r="Z504" i="14"/>
  <c r="Y504" i="14"/>
  <c r="U504" i="14"/>
  <c r="V504" i="14"/>
  <c r="S505" i="14"/>
  <c r="T505" i="14"/>
  <c r="AF743" i="14" l="1"/>
  <c r="AD744" i="14"/>
  <c r="AC744" i="14"/>
  <c r="AE743" i="14"/>
  <c r="AG742" i="14"/>
  <c r="AH742" i="14"/>
  <c r="Y505" i="14"/>
  <c r="Z505" i="14"/>
  <c r="AB504" i="14"/>
  <c r="AA504" i="14"/>
  <c r="U505" i="14"/>
  <c r="V505" i="14"/>
  <c r="T506" i="14"/>
  <c r="S506" i="14"/>
  <c r="AC745" i="14" l="1"/>
  <c r="AE744" i="14"/>
  <c r="AH743" i="14"/>
  <c r="AG743" i="14"/>
  <c r="AF744" i="14"/>
  <c r="AD745" i="14"/>
  <c r="AA505" i="14"/>
  <c r="AB505" i="14"/>
  <c r="Z506" i="14"/>
  <c r="Y506" i="14"/>
  <c r="U506" i="14"/>
  <c r="V506" i="14"/>
  <c r="S507" i="14"/>
  <c r="T507" i="14"/>
  <c r="AE745" i="14" l="1"/>
  <c r="AC746" i="14"/>
  <c r="AH744" i="14"/>
  <c r="AG744" i="14"/>
  <c r="AF745" i="14"/>
  <c r="AD746" i="14"/>
  <c r="AA506" i="14"/>
  <c r="AB506" i="14"/>
  <c r="Y507" i="14"/>
  <c r="Z507" i="14"/>
  <c r="U507" i="14"/>
  <c r="V507" i="14"/>
  <c r="T508" i="14"/>
  <c r="S508" i="14"/>
  <c r="AF746" i="14" l="1"/>
  <c r="AD747" i="14"/>
  <c r="AC747" i="14"/>
  <c r="AE746" i="14"/>
  <c r="AG745" i="14"/>
  <c r="AH745" i="14"/>
  <c r="Z508" i="14"/>
  <c r="AB507" i="14"/>
  <c r="AA507" i="14"/>
  <c r="Y508" i="14"/>
  <c r="U508" i="14"/>
  <c r="V508" i="14"/>
  <c r="S509" i="14"/>
  <c r="T509" i="14"/>
  <c r="AC748" i="14" l="1"/>
  <c r="AE747" i="14"/>
  <c r="AD748" i="14"/>
  <c r="AF747" i="14"/>
  <c r="AH746" i="14"/>
  <c r="AG746" i="14"/>
  <c r="Y509" i="14"/>
  <c r="AB508" i="14"/>
  <c r="AA508" i="14"/>
  <c r="Z509" i="14"/>
  <c r="V509" i="14"/>
  <c r="U509" i="14"/>
  <c r="T510" i="14"/>
  <c r="S510" i="14"/>
  <c r="AF748" i="14" l="1"/>
  <c r="AD749" i="14"/>
  <c r="AG747" i="14"/>
  <c r="AH747" i="14"/>
  <c r="AC749" i="14"/>
  <c r="AE748" i="14"/>
  <c r="AB509" i="14"/>
  <c r="AA509" i="14"/>
  <c r="Z510" i="14"/>
  <c r="Y510" i="14"/>
  <c r="U510" i="14"/>
  <c r="V510" i="14"/>
  <c r="S511" i="14"/>
  <c r="T511" i="14"/>
  <c r="AH748" i="14" l="1"/>
  <c r="AG748" i="14"/>
  <c r="AF749" i="14"/>
  <c r="AD750" i="14"/>
  <c r="AC750" i="14"/>
  <c r="AE749" i="14"/>
  <c r="AB510" i="14"/>
  <c r="AA510" i="14"/>
  <c r="Y511" i="14"/>
  <c r="Z511" i="14"/>
  <c r="U511" i="14"/>
  <c r="V511" i="14"/>
  <c r="T512" i="14"/>
  <c r="S512" i="14"/>
  <c r="AC751" i="14" l="1"/>
  <c r="AE750" i="14"/>
  <c r="AG749" i="14"/>
  <c r="AH749" i="14"/>
  <c r="AD751" i="14"/>
  <c r="AF750" i="14"/>
  <c r="AA511" i="14"/>
  <c r="AB511" i="14"/>
  <c r="Z512" i="14"/>
  <c r="Y512" i="14"/>
  <c r="U512" i="14"/>
  <c r="V512" i="14"/>
  <c r="S513" i="14"/>
  <c r="T513" i="14"/>
  <c r="AD752" i="14" l="1"/>
  <c r="AF751" i="14"/>
  <c r="AG750" i="14"/>
  <c r="AH750" i="14"/>
  <c r="AC752" i="14"/>
  <c r="AE751" i="14"/>
  <c r="AB512" i="14"/>
  <c r="AA512" i="14"/>
  <c r="Z513" i="14"/>
  <c r="Y513" i="14"/>
  <c r="U513" i="14"/>
  <c r="V513" i="14"/>
  <c r="T514" i="14"/>
  <c r="S514" i="14"/>
  <c r="AH751" i="14" l="1"/>
  <c r="AG751" i="14"/>
  <c r="AC753" i="14"/>
  <c r="AE752" i="14"/>
  <c r="AF752" i="14"/>
  <c r="AD753" i="14"/>
  <c r="AA513" i="14"/>
  <c r="AB513" i="14"/>
  <c r="Y514" i="14"/>
  <c r="Z514" i="14"/>
  <c r="V514" i="14"/>
  <c r="U514" i="14"/>
  <c r="S515" i="14"/>
  <c r="T515" i="14"/>
  <c r="AG752" i="14" l="1"/>
  <c r="AH752" i="14"/>
  <c r="AD754" i="14"/>
  <c r="AF753" i="14"/>
  <c r="AC754" i="14"/>
  <c r="AE753" i="14"/>
  <c r="Z515" i="14"/>
  <c r="AA514" i="14"/>
  <c r="AB514" i="14"/>
  <c r="Y515" i="14"/>
  <c r="U515" i="14"/>
  <c r="V515" i="14"/>
  <c r="T516" i="14"/>
  <c r="S516" i="14"/>
  <c r="AH753" i="14" l="1"/>
  <c r="AG753" i="14"/>
  <c r="AE754" i="14"/>
  <c r="AC755" i="14"/>
  <c r="AF754" i="14"/>
  <c r="AD755" i="14"/>
  <c r="Y516" i="14"/>
  <c r="AB515" i="14"/>
  <c r="AA515" i="14"/>
  <c r="Z516" i="14"/>
  <c r="U516" i="14"/>
  <c r="V516" i="14"/>
  <c r="S517" i="14"/>
  <c r="T517" i="14"/>
  <c r="AC756" i="14" l="1"/>
  <c r="AE755" i="14"/>
  <c r="AD756" i="14"/>
  <c r="AF755" i="14"/>
  <c r="AG754" i="14"/>
  <c r="AH754" i="14"/>
  <c r="AB516" i="14"/>
  <c r="AA516" i="14"/>
  <c r="Z517" i="14"/>
  <c r="Y517" i="14"/>
  <c r="U517" i="14"/>
  <c r="V517" i="14"/>
  <c r="T518" i="14"/>
  <c r="S518" i="14"/>
  <c r="AG755" i="14" l="1"/>
  <c r="AH755" i="14"/>
  <c r="AF756" i="14"/>
  <c r="AD757" i="14"/>
  <c r="AE756" i="14"/>
  <c r="AC757" i="14"/>
  <c r="Y518" i="14"/>
  <c r="AA517" i="14"/>
  <c r="AB517" i="14"/>
  <c r="Z518" i="14"/>
  <c r="U518" i="14"/>
  <c r="V518" i="14"/>
  <c r="S519" i="14"/>
  <c r="T519" i="14"/>
  <c r="AE757" i="14" l="1"/>
  <c r="AC758" i="14"/>
  <c r="AF757" i="14"/>
  <c r="AD758" i="14"/>
  <c r="AG756" i="14"/>
  <c r="AH756" i="14"/>
  <c r="Z519" i="14"/>
  <c r="AA518" i="14"/>
  <c r="AB518" i="14"/>
  <c r="Y519" i="14"/>
  <c r="U519" i="14"/>
  <c r="V519" i="14"/>
  <c r="T520" i="14"/>
  <c r="S520" i="14"/>
  <c r="AD759" i="14" l="1"/>
  <c r="AF758" i="14"/>
  <c r="AC759" i="14"/>
  <c r="AE758" i="14"/>
  <c r="AH757" i="14"/>
  <c r="AG757" i="14"/>
  <c r="AB519" i="14"/>
  <c r="AA519" i="14"/>
  <c r="Y520" i="14"/>
  <c r="Z520" i="14"/>
  <c r="U520" i="14"/>
  <c r="V520" i="14"/>
  <c r="S521" i="14"/>
  <c r="T521" i="14"/>
  <c r="AH758" i="14" l="1"/>
  <c r="AG758" i="14"/>
  <c r="AE759" i="14"/>
  <c r="AC760" i="14"/>
  <c r="AD760" i="14"/>
  <c r="AF759" i="14"/>
  <c r="Z521" i="14"/>
  <c r="AB520" i="14"/>
  <c r="AA520" i="14"/>
  <c r="Y521" i="14"/>
  <c r="U521" i="14"/>
  <c r="V521" i="14"/>
  <c r="T522" i="14"/>
  <c r="S522" i="14"/>
  <c r="AD761" i="14" l="1"/>
  <c r="AF760" i="14"/>
  <c r="AC761" i="14"/>
  <c r="AE760" i="14"/>
  <c r="AG759" i="14"/>
  <c r="AH759" i="14"/>
  <c r="Y522" i="14"/>
  <c r="AA521" i="14"/>
  <c r="AB521" i="14"/>
  <c r="Z522" i="14"/>
  <c r="U522" i="14"/>
  <c r="V522" i="14"/>
  <c r="S523" i="14"/>
  <c r="T523" i="14"/>
  <c r="AC762" i="14" l="1"/>
  <c r="AE761" i="14"/>
  <c r="AH760" i="14"/>
  <c r="AG760" i="14"/>
  <c r="AD762" i="14"/>
  <c r="AF761" i="14"/>
  <c r="AA522" i="14"/>
  <c r="AB522" i="14"/>
  <c r="Z523" i="14"/>
  <c r="Y523" i="14"/>
  <c r="U523" i="14"/>
  <c r="V523" i="14"/>
  <c r="T524" i="14"/>
  <c r="S524" i="14"/>
  <c r="AH761" i="14" l="1"/>
  <c r="AG761" i="14"/>
  <c r="AD763" i="14"/>
  <c r="AF762" i="14"/>
  <c r="AC763" i="14"/>
  <c r="AE762" i="14"/>
  <c r="Y524" i="14"/>
  <c r="Z524" i="14"/>
  <c r="AA523" i="14"/>
  <c r="AB523" i="14"/>
  <c r="U524" i="14"/>
  <c r="V524" i="14"/>
  <c r="S525" i="14"/>
  <c r="T525" i="14"/>
  <c r="AE763" i="14" l="1"/>
  <c r="AC764" i="14"/>
  <c r="AH762" i="14"/>
  <c r="AG762" i="14"/>
  <c r="AD764" i="14"/>
  <c r="AF763" i="14"/>
  <c r="AA524" i="14"/>
  <c r="AB524" i="14"/>
  <c r="Z525" i="14"/>
  <c r="Y525" i="14"/>
  <c r="V525" i="14"/>
  <c r="U525" i="14"/>
  <c r="T526" i="14"/>
  <c r="S526" i="14"/>
  <c r="AE764" i="14" l="1"/>
  <c r="AC765" i="14"/>
  <c r="AD765" i="14"/>
  <c r="AF764" i="14"/>
  <c r="AG763" i="14"/>
  <c r="AH763" i="14"/>
  <c r="AB525" i="14"/>
  <c r="AA525" i="14"/>
  <c r="Y526" i="14"/>
  <c r="Z526" i="14"/>
  <c r="U526" i="14"/>
  <c r="V526" i="14"/>
  <c r="S527" i="14"/>
  <c r="T527" i="14"/>
  <c r="AC766" i="14" l="1"/>
  <c r="AE765" i="14"/>
  <c r="AF765" i="14"/>
  <c r="AD766" i="14"/>
  <c r="AH764" i="14"/>
  <c r="AG764" i="14"/>
  <c r="Y527" i="14"/>
  <c r="Z527" i="14"/>
  <c r="AA526" i="14"/>
  <c r="AB526" i="14"/>
  <c r="U527" i="14"/>
  <c r="V527" i="14"/>
  <c r="T528" i="14"/>
  <c r="S528" i="14"/>
  <c r="AH765" i="14" l="1"/>
  <c r="AG765" i="14"/>
  <c r="AF766" i="14"/>
  <c r="AD767" i="14"/>
  <c r="AC767" i="14"/>
  <c r="AE766" i="14"/>
  <c r="AA527" i="14"/>
  <c r="AB527" i="14"/>
  <c r="Z528" i="14"/>
  <c r="Y528" i="14"/>
  <c r="U528" i="14"/>
  <c r="V528" i="14"/>
  <c r="S529" i="14"/>
  <c r="T529" i="14"/>
  <c r="AC768" i="14" l="1"/>
  <c r="AE767" i="14"/>
  <c r="AF767" i="14"/>
  <c r="AD768" i="14"/>
  <c r="AG766" i="14"/>
  <c r="AH766" i="14"/>
  <c r="AB528" i="14"/>
  <c r="AA528" i="14"/>
  <c r="Y529" i="14"/>
  <c r="Z529" i="14"/>
  <c r="U529" i="14"/>
  <c r="V529" i="14"/>
  <c r="T530" i="14"/>
  <c r="S530" i="14"/>
  <c r="AF768" i="14" l="1"/>
  <c r="AD769" i="14"/>
  <c r="AH767" i="14"/>
  <c r="AG767" i="14"/>
  <c r="AE768" i="14"/>
  <c r="AC769" i="14"/>
  <c r="Y530" i="14"/>
  <c r="Z530" i="14"/>
  <c r="AB529" i="14"/>
  <c r="AA529" i="14"/>
  <c r="V530" i="14"/>
  <c r="U530" i="14"/>
  <c r="S531" i="14"/>
  <c r="T531" i="14"/>
  <c r="AH768" i="14" l="1"/>
  <c r="AG768" i="14"/>
  <c r="AE769" i="14"/>
  <c r="AC770" i="14"/>
  <c r="AD770" i="14"/>
  <c r="AF769" i="14"/>
  <c r="AA530" i="14"/>
  <c r="AB530" i="14"/>
  <c r="Z531" i="14"/>
  <c r="Y531" i="14"/>
  <c r="U531" i="14"/>
  <c r="V531" i="14"/>
  <c r="T532" i="14"/>
  <c r="S532" i="14"/>
  <c r="AF770" i="14" l="1"/>
  <c r="AD771" i="14"/>
  <c r="AC771" i="14"/>
  <c r="AE770" i="14"/>
  <c r="AH769" i="14"/>
  <c r="AG769" i="14"/>
  <c r="AB531" i="14"/>
  <c r="AA531" i="14"/>
  <c r="Y532" i="14"/>
  <c r="Z532" i="14"/>
  <c r="U532" i="14"/>
  <c r="V532" i="14"/>
  <c r="S533" i="14"/>
  <c r="T533" i="14"/>
  <c r="AG770" i="14" l="1"/>
  <c r="AH770" i="14"/>
  <c r="AD772" i="14"/>
  <c r="AF771" i="14"/>
  <c r="AE771" i="14"/>
  <c r="AC772" i="14"/>
  <c r="AB532" i="14"/>
  <c r="AA532" i="14"/>
  <c r="Y533" i="14"/>
  <c r="Z533" i="14"/>
  <c r="U533" i="14"/>
  <c r="V533" i="14"/>
  <c r="T534" i="14"/>
  <c r="S534" i="14"/>
  <c r="AG771" i="14" l="1"/>
  <c r="AH771" i="14"/>
  <c r="AC773" i="14"/>
  <c r="AE772" i="14"/>
  <c r="AD773" i="14"/>
  <c r="AF772" i="14"/>
  <c r="Z534" i="14"/>
  <c r="AA533" i="14"/>
  <c r="AB533" i="14"/>
  <c r="Y534" i="14"/>
  <c r="V534" i="14"/>
  <c r="U534" i="14"/>
  <c r="S535" i="14"/>
  <c r="T535" i="14"/>
  <c r="AE773" i="14" l="1"/>
  <c r="AC774" i="14"/>
  <c r="AD774" i="14"/>
  <c r="AF773" i="14"/>
  <c r="AG772" i="14"/>
  <c r="AH772" i="14"/>
  <c r="Y535" i="14"/>
  <c r="AB534" i="14"/>
  <c r="AA534" i="14"/>
  <c r="Z535" i="14"/>
  <c r="U535" i="14"/>
  <c r="V535" i="14"/>
  <c r="T536" i="14"/>
  <c r="S536" i="14"/>
  <c r="AF774" i="14" l="1"/>
  <c r="AD775" i="14"/>
  <c r="AH773" i="14"/>
  <c r="AG773" i="14"/>
  <c r="AC775" i="14"/>
  <c r="AE774" i="14"/>
  <c r="Z536" i="14"/>
  <c r="AA535" i="14"/>
  <c r="AB535" i="14"/>
  <c r="Y536" i="14"/>
  <c r="U536" i="14"/>
  <c r="V536" i="14"/>
  <c r="S537" i="14"/>
  <c r="T537" i="14"/>
  <c r="AC776" i="14" l="1"/>
  <c r="AE775" i="14"/>
  <c r="AD776" i="14"/>
  <c r="AF775" i="14"/>
  <c r="AH774" i="14"/>
  <c r="AG774" i="14"/>
  <c r="AB536" i="14"/>
  <c r="AA536" i="14"/>
  <c r="Y537" i="14"/>
  <c r="Z537" i="14"/>
  <c r="U537" i="14"/>
  <c r="V537" i="14"/>
  <c r="T538" i="14"/>
  <c r="S538" i="14"/>
  <c r="AG775" i="14" l="1"/>
  <c r="AH775" i="14"/>
  <c r="AD777" i="14"/>
  <c r="AF776" i="14"/>
  <c r="AC777" i="14"/>
  <c r="AE776" i="14"/>
  <c r="AA537" i="14"/>
  <c r="AB537" i="14"/>
  <c r="Z538" i="14"/>
  <c r="Y538" i="14"/>
  <c r="U538" i="14"/>
  <c r="V538" i="14"/>
  <c r="S539" i="14"/>
  <c r="T539" i="14"/>
  <c r="AC778" i="14" l="1"/>
  <c r="AE777" i="14"/>
  <c r="AD778" i="14"/>
  <c r="AF777" i="14"/>
  <c r="AG776" i="14"/>
  <c r="AH776" i="14"/>
  <c r="AA538" i="14"/>
  <c r="AB538" i="14"/>
  <c r="Y539" i="14"/>
  <c r="Z539" i="14"/>
  <c r="U539" i="14"/>
  <c r="V539" i="14"/>
  <c r="T540" i="14"/>
  <c r="S540" i="14"/>
  <c r="AG777" i="14" l="1"/>
  <c r="AH777" i="14"/>
  <c r="AD779" i="14"/>
  <c r="AF778" i="14"/>
  <c r="AE778" i="14"/>
  <c r="AC779" i="14"/>
  <c r="AB539" i="14"/>
  <c r="AA539" i="14"/>
  <c r="Z540" i="14"/>
  <c r="Y540" i="14"/>
  <c r="U540" i="14"/>
  <c r="V540" i="14"/>
  <c r="S541" i="14"/>
  <c r="T541" i="14"/>
  <c r="AE779" i="14" l="1"/>
  <c r="AC780" i="14"/>
  <c r="AD780" i="14"/>
  <c r="AF779" i="14"/>
  <c r="AG778" i="14"/>
  <c r="AH778" i="14"/>
  <c r="AA540" i="14"/>
  <c r="AB540" i="14"/>
  <c r="Y541" i="14"/>
  <c r="Z541" i="14"/>
  <c r="V541" i="14"/>
  <c r="U541" i="14"/>
  <c r="T542" i="14"/>
  <c r="S542" i="14"/>
  <c r="AD781" i="14" l="1"/>
  <c r="AF780" i="14"/>
  <c r="AC781" i="14"/>
  <c r="AE780" i="14"/>
  <c r="AH779" i="14"/>
  <c r="AG779" i="14"/>
  <c r="AA541" i="14"/>
  <c r="AB541" i="14"/>
  <c r="Y542" i="14"/>
  <c r="Z542" i="14"/>
  <c r="U542" i="14"/>
  <c r="V542" i="14"/>
  <c r="S543" i="14"/>
  <c r="T543" i="14"/>
  <c r="AH780" i="14" l="1"/>
  <c r="AG780" i="14"/>
  <c r="AC782" i="14"/>
  <c r="AE781" i="14"/>
  <c r="AF781" i="14"/>
  <c r="AD782" i="14"/>
  <c r="Z543" i="14"/>
  <c r="AB542" i="14"/>
  <c r="AA542" i="14"/>
  <c r="Y543" i="14"/>
  <c r="U543" i="14"/>
  <c r="V543" i="14"/>
  <c r="T544" i="14"/>
  <c r="S544" i="14"/>
  <c r="AH781" i="14" l="1"/>
  <c r="AG781" i="14"/>
  <c r="AD783" i="14"/>
  <c r="AF782" i="14"/>
  <c r="AC783" i="14"/>
  <c r="AE782" i="14"/>
  <c r="Y544" i="14"/>
  <c r="AA543" i="14"/>
  <c r="AB543" i="14"/>
  <c r="Z544" i="14"/>
  <c r="U544" i="14"/>
  <c r="V544" i="14"/>
  <c r="S545" i="14"/>
  <c r="T545" i="14"/>
  <c r="AH782" i="14" l="1"/>
  <c r="AG782" i="14"/>
  <c r="AD784" i="14"/>
  <c r="AF783" i="14"/>
  <c r="AC784" i="14"/>
  <c r="AE783" i="14"/>
  <c r="Z545" i="14"/>
  <c r="AB544" i="14"/>
  <c r="AA544" i="14"/>
  <c r="Y545" i="14"/>
  <c r="U545" i="14"/>
  <c r="V545" i="14"/>
  <c r="T546" i="14"/>
  <c r="S546" i="14"/>
  <c r="AG783" i="14" l="1"/>
  <c r="AH783" i="14"/>
  <c r="AD785" i="14"/>
  <c r="AF784" i="14"/>
  <c r="AE784" i="14"/>
  <c r="AC785" i="14"/>
  <c r="Y546" i="14"/>
  <c r="AA545" i="14"/>
  <c r="AB545" i="14"/>
  <c r="Z546" i="14"/>
  <c r="U546" i="14"/>
  <c r="V546" i="14"/>
  <c r="S547" i="14"/>
  <c r="T547" i="14"/>
  <c r="AG784" i="14" l="1"/>
  <c r="AH784" i="14"/>
  <c r="AE785" i="14"/>
  <c r="AC786" i="14"/>
  <c r="AF785" i="14"/>
  <c r="AD786" i="14"/>
  <c r="Z547" i="14"/>
  <c r="AA546" i="14"/>
  <c r="AB546" i="14"/>
  <c r="Y547" i="14"/>
  <c r="U547" i="14"/>
  <c r="V547" i="14"/>
  <c r="T548" i="14"/>
  <c r="S548" i="14"/>
  <c r="AF786" i="14" l="1"/>
  <c r="AD787" i="14"/>
  <c r="AC787" i="14"/>
  <c r="AE786" i="14"/>
  <c r="AH785" i="14"/>
  <c r="AG785" i="14"/>
  <c r="Y548" i="14"/>
  <c r="AB547" i="14"/>
  <c r="AA547" i="14"/>
  <c r="Z548" i="14"/>
  <c r="U548" i="14"/>
  <c r="V548" i="14"/>
  <c r="S549" i="14"/>
  <c r="T549" i="14"/>
  <c r="AH786" i="14" l="1"/>
  <c r="AG786" i="14"/>
  <c r="AF787" i="14"/>
  <c r="AD788" i="14"/>
  <c r="AC788" i="14"/>
  <c r="AE787" i="14"/>
  <c r="AB548" i="14"/>
  <c r="AA548" i="14"/>
  <c r="Z549" i="14"/>
  <c r="Y549" i="14"/>
  <c r="U549" i="14"/>
  <c r="V549" i="14"/>
  <c r="T550" i="14"/>
  <c r="S550" i="14"/>
  <c r="AG787" i="14" l="1"/>
  <c r="AH787" i="14"/>
  <c r="AC789" i="14"/>
  <c r="AE788" i="14"/>
  <c r="AD789" i="14"/>
  <c r="AF788" i="14"/>
  <c r="Z550" i="14"/>
  <c r="AA549" i="14"/>
  <c r="AB549" i="14"/>
  <c r="Y550" i="14"/>
  <c r="V550" i="14"/>
  <c r="U550" i="14"/>
  <c r="S551" i="14"/>
  <c r="T551" i="14"/>
  <c r="AH788" i="14" l="1"/>
  <c r="AG788" i="14"/>
  <c r="AF789" i="14"/>
  <c r="AD790" i="14"/>
  <c r="AC790" i="14"/>
  <c r="AE789" i="14"/>
  <c r="Y551" i="14"/>
  <c r="AA550" i="14"/>
  <c r="AB550" i="14"/>
  <c r="Z551" i="14"/>
  <c r="U551" i="14"/>
  <c r="V551" i="14"/>
  <c r="T552" i="14"/>
  <c r="S552" i="14"/>
  <c r="AG789" i="14" l="1"/>
  <c r="AH789" i="14"/>
  <c r="AC791" i="14"/>
  <c r="AE790" i="14"/>
  <c r="AD791" i="14"/>
  <c r="AF790" i="14"/>
  <c r="AA551" i="14"/>
  <c r="AB551" i="14"/>
  <c r="Z552" i="14"/>
  <c r="Y552" i="14"/>
  <c r="V552" i="14"/>
  <c r="U552" i="14"/>
  <c r="S553" i="14"/>
  <c r="T553" i="14"/>
  <c r="AF791" i="14" l="1"/>
  <c r="AD792" i="14"/>
  <c r="AH790" i="14"/>
  <c r="AG790" i="14"/>
  <c r="AC792" i="14"/>
  <c r="AE791" i="14"/>
  <c r="AB552" i="14"/>
  <c r="AA552" i="14"/>
  <c r="Y553" i="14"/>
  <c r="Z553" i="14"/>
  <c r="U553" i="14"/>
  <c r="V553" i="14"/>
  <c r="T554" i="14"/>
  <c r="S554" i="14"/>
  <c r="AG791" i="14" l="1"/>
  <c r="AH791" i="14"/>
  <c r="AF792" i="14"/>
  <c r="AD793" i="14"/>
  <c r="AC793" i="14"/>
  <c r="AE792" i="14"/>
  <c r="AA553" i="14"/>
  <c r="AB553" i="14"/>
  <c r="Z554" i="14"/>
  <c r="Y554" i="14"/>
  <c r="V554" i="14"/>
  <c r="U554" i="14"/>
  <c r="S555" i="14"/>
  <c r="T555" i="14"/>
  <c r="AG792" i="14" l="1"/>
  <c r="AH792" i="14"/>
  <c r="AF793" i="14"/>
  <c r="AD794" i="14"/>
  <c r="AC794" i="14"/>
  <c r="AE793" i="14"/>
  <c r="AA554" i="14"/>
  <c r="AB554" i="14"/>
  <c r="Y555" i="14"/>
  <c r="Z555" i="14"/>
  <c r="U555" i="14"/>
  <c r="V555" i="14"/>
  <c r="T556" i="14"/>
  <c r="S556" i="14"/>
  <c r="AG793" i="14" l="1"/>
  <c r="AH793" i="14"/>
  <c r="AC795" i="14"/>
  <c r="AE794" i="14"/>
  <c r="AD795" i="14"/>
  <c r="AF794" i="14"/>
  <c r="AB555" i="14"/>
  <c r="AA555" i="14"/>
  <c r="Z556" i="14"/>
  <c r="Y556" i="14"/>
  <c r="V556" i="14"/>
  <c r="U556" i="14"/>
  <c r="S557" i="14"/>
  <c r="T557" i="14"/>
  <c r="AH794" i="14" l="1"/>
  <c r="AG794" i="14"/>
  <c r="AF795" i="14"/>
  <c r="AD796" i="14"/>
  <c r="AC796" i="14"/>
  <c r="AE795" i="14"/>
  <c r="AA556" i="14"/>
  <c r="AB556" i="14"/>
  <c r="Y557" i="14"/>
  <c r="Z557" i="14"/>
  <c r="V557" i="14"/>
  <c r="U557" i="14"/>
  <c r="T558" i="14"/>
  <c r="S558" i="14"/>
  <c r="AC797" i="14" l="1"/>
  <c r="AE796" i="14"/>
  <c r="AD797" i="14"/>
  <c r="AF796" i="14"/>
  <c r="AG795" i="14"/>
  <c r="AH795" i="14"/>
  <c r="AB557" i="14"/>
  <c r="AA557" i="14"/>
  <c r="Z558" i="14"/>
  <c r="Y558" i="14"/>
  <c r="V558" i="14"/>
  <c r="U558" i="14"/>
  <c r="S559" i="14"/>
  <c r="T559" i="14"/>
  <c r="AD798" i="14" l="1"/>
  <c r="AF797" i="14"/>
  <c r="AH796" i="14"/>
  <c r="AG796" i="14"/>
  <c r="AC798" i="14"/>
  <c r="AE797" i="14"/>
  <c r="AA558" i="14"/>
  <c r="AB558" i="14"/>
  <c r="Y559" i="14"/>
  <c r="Z559" i="14"/>
  <c r="U559" i="14"/>
  <c r="V559" i="14"/>
  <c r="T560" i="14"/>
  <c r="S560" i="14"/>
  <c r="AG797" i="14" l="1"/>
  <c r="AH797" i="14"/>
  <c r="AC799" i="14"/>
  <c r="AE798" i="14"/>
  <c r="AD799" i="14"/>
  <c r="AF798" i="14"/>
  <c r="Z560" i="14"/>
  <c r="AA559" i="14"/>
  <c r="AB559" i="14"/>
  <c r="Y560" i="14"/>
  <c r="V560" i="14"/>
  <c r="U560" i="14"/>
  <c r="S561" i="14"/>
  <c r="T561" i="14"/>
  <c r="AG798" i="14" l="1"/>
  <c r="AH798" i="14"/>
  <c r="AF799" i="14"/>
  <c r="AD800" i="14"/>
  <c r="AE799" i="14"/>
  <c r="AC800" i="14"/>
  <c r="AB560" i="14"/>
  <c r="AA560" i="14"/>
  <c r="Y561" i="14"/>
  <c r="Z561" i="14"/>
  <c r="V561" i="14"/>
  <c r="U561" i="14"/>
  <c r="T562" i="14"/>
  <c r="S562" i="14"/>
  <c r="AG799" i="14" l="1"/>
  <c r="AH799" i="14"/>
  <c r="AE800" i="14"/>
  <c r="AC801" i="14"/>
  <c r="AD801" i="14"/>
  <c r="AF800" i="14"/>
  <c r="Y562" i="14"/>
  <c r="Z562" i="14"/>
  <c r="AA561" i="14"/>
  <c r="AB561" i="14"/>
  <c r="U562" i="14"/>
  <c r="V562" i="14"/>
  <c r="S563" i="14"/>
  <c r="T563" i="14"/>
  <c r="AE801" i="14" l="1"/>
  <c r="AC802" i="14"/>
  <c r="AD802" i="14"/>
  <c r="AF801" i="14"/>
  <c r="AH800" i="14"/>
  <c r="AG800" i="14"/>
  <c r="AB562" i="14"/>
  <c r="Z563" i="14"/>
  <c r="AA562" i="14"/>
  <c r="Y563" i="14"/>
  <c r="U563" i="14"/>
  <c r="V563" i="14"/>
  <c r="T564" i="14"/>
  <c r="S564" i="14"/>
  <c r="AC803" i="14" l="1"/>
  <c r="AE802" i="14"/>
  <c r="AD803" i="14"/>
  <c r="AF802" i="14"/>
  <c r="AG801" i="14"/>
  <c r="AH801" i="14"/>
  <c r="AA563" i="14"/>
  <c r="AB563" i="14"/>
  <c r="Y564" i="14"/>
  <c r="Z564" i="14"/>
  <c r="V564" i="14"/>
  <c r="U564" i="14"/>
  <c r="S565" i="14"/>
  <c r="T565" i="14"/>
  <c r="AD804" i="14" l="1"/>
  <c r="AF803" i="14"/>
  <c r="AH802" i="14"/>
  <c r="AG802" i="14"/>
  <c r="AE803" i="14"/>
  <c r="AC804" i="14"/>
  <c r="AB564" i="14"/>
  <c r="Z565" i="14"/>
  <c r="AA564" i="14"/>
  <c r="Y565" i="14"/>
  <c r="U565" i="14"/>
  <c r="V565" i="14"/>
  <c r="T566" i="14"/>
  <c r="S566" i="14"/>
  <c r="AE804" i="14" l="1"/>
  <c r="AC805" i="14"/>
  <c r="AH803" i="14"/>
  <c r="AG803" i="14"/>
  <c r="AF804" i="14"/>
  <c r="AD805" i="14"/>
  <c r="AB565" i="14"/>
  <c r="AA565" i="14"/>
  <c r="Y566" i="14"/>
  <c r="Z566" i="14"/>
  <c r="U566" i="14"/>
  <c r="V566" i="14"/>
  <c r="S567" i="14"/>
  <c r="T567" i="14"/>
  <c r="AD806" i="14" l="1"/>
  <c r="AF805" i="14"/>
  <c r="AC806" i="14"/>
  <c r="AE805" i="14"/>
  <c r="AG804" i="14"/>
  <c r="AH804" i="14"/>
  <c r="AA566" i="14"/>
  <c r="AB566" i="14"/>
  <c r="Z567" i="14"/>
  <c r="Y567" i="14"/>
  <c r="U567" i="14"/>
  <c r="V567" i="14"/>
  <c r="T568" i="14"/>
  <c r="S568" i="14"/>
  <c r="AC807" i="14" l="1"/>
  <c r="AE806" i="14"/>
  <c r="AG805" i="14"/>
  <c r="AH805" i="14"/>
  <c r="AD807" i="14"/>
  <c r="AF806" i="14"/>
  <c r="AA567" i="14"/>
  <c r="AB567" i="14"/>
  <c r="Y568" i="14"/>
  <c r="Z568" i="14"/>
  <c r="V568" i="14"/>
  <c r="U568" i="14"/>
  <c r="S569" i="14"/>
  <c r="T569" i="14"/>
  <c r="AG806" i="14" l="1"/>
  <c r="AH806" i="14"/>
  <c r="AF807" i="14"/>
  <c r="AD808" i="14"/>
  <c r="AC808" i="14"/>
  <c r="AE807" i="14"/>
  <c r="AB568" i="14"/>
  <c r="Z569" i="14"/>
  <c r="Y569" i="14"/>
  <c r="AA568" i="14"/>
  <c r="U569" i="14"/>
  <c r="V569" i="14"/>
  <c r="T570" i="14"/>
  <c r="S570" i="14"/>
  <c r="AH807" i="14" l="1"/>
  <c r="AG807" i="14"/>
  <c r="AF808" i="14"/>
  <c r="AD809" i="14"/>
  <c r="AC809" i="14"/>
  <c r="AE808" i="14"/>
  <c r="AA569" i="14"/>
  <c r="AB569" i="14"/>
  <c r="Y570" i="14"/>
  <c r="Z570" i="14"/>
  <c r="U570" i="14"/>
  <c r="V570" i="14"/>
  <c r="S571" i="14"/>
  <c r="T571" i="14"/>
  <c r="AG808" i="14" l="1"/>
  <c r="AH808" i="14"/>
  <c r="AC810" i="14"/>
  <c r="AE809" i="14"/>
  <c r="AF809" i="14"/>
  <c r="AD810" i="14"/>
  <c r="AB570" i="14"/>
  <c r="Y571" i="14"/>
  <c r="Z571" i="14"/>
  <c r="AA570" i="14"/>
  <c r="U571" i="14"/>
  <c r="V571" i="14"/>
  <c r="T572" i="14"/>
  <c r="S572" i="14"/>
  <c r="AG809" i="14" l="1"/>
  <c r="AH809" i="14"/>
  <c r="AD811" i="14"/>
  <c r="AF810" i="14"/>
  <c r="AC811" i="14"/>
  <c r="AE810" i="14"/>
  <c r="AA571" i="14"/>
  <c r="AB571" i="14"/>
  <c r="Z572" i="14"/>
  <c r="Y572" i="14"/>
  <c r="V572" i="14"/>
  <c r="U572" i="14"/>
  <c r="S573" i="14"/>
  <c r="T573" i="14"/>
  <c r="AC812" i="14" l="1"/>
  <c r="AE811" i="14"/>
  <c r="AH810" i="14"/>
  <c r="AG810" i="14"/>
  <c r="AD812" i="14"/>
  <c r="AF811" i="14"/>
  <c r="AA572" i="14"/>
  <c r="AB572" i="14"/>
  <c r="Z573" i="14"/>
  <c r="Y573" i="14"/>
  <c r="U573" i="14"/>
  <c r="V573" i="14"/>
  <c r="T574" i="14"/>
  <c r="S574" i="14"/>
  <c r="AH811" i="14" l="1"/>
  <c r="AG811" i="14"/>
  <c r="AD813" i="14"/>
  <c r="AF812" i="14"/>
  <c r="AE812" i="14"/>
  <c r="AC813" i="14"/>
  <c r="AB573" i="14"/>
  <c r="AA573" i="14"/>
  <c r="Z574" i="14"/>
  <c r="Y574" i="14"/>
  <c r="U574" i="14"/>
  <c r="V574" i="14"/>
  <c r="S575" i="14"/>
  <c r="T575" i="14"/>
  <c r="AC814" i="14" l="1"/>
  <c r="AE813" i="14"/>
  <c r="AH812" i="14"/>
  <c r="AG812" i="14"/>
  <c r="AF813" i="14"/>
  <c r="AD814" i="14"/>
  <c r="AA574" i="14"/>
  <c r="AB574" i="14"/>
  <c r="Z575" i="14"/>
  <c r="Y575" i="14"/>
  <c r="U575" i="14"/>
  <c r="V575" i="14"/>
  <c r="T576" i="14"/>
  <c r="S576" i="14"/>
  <c r="AH813" i="14" l="1"/>
  <c r="AG813" i="14"/>
  <c r="AF814" i="14"/>
  <c r="AD815" i="14"/>
  <c r="AE814" i="14"/>
  <c r="AC815" i="14"/>
  <c r="Y576" i="14"/>
  <c r="AA575" i="14"/>
  <c r="AB575" i="14"/>
  <c r="Z576" i="14"/>
  <c r="V576" i="14"/>
  <c r="U576" i="14"/>
  <c r="S577" i="14"/>
  <c r="T577" i="14"/>
  <c r="AE815" i="14" l="1"/>
  <c r="AC816" i="14"/>
  <c r="AF815" i="14"/>
  <c r="AD816" i="14"/>
  <c r="AH814" i="14"/>
  <c r="AG814" i="14"/>
  <c r="AB576" i="14"/>
  <c r="AA576" i="14"/>
  <c r="Z577" i="14"/>
  <c r="Y577" i="14"/>
  <c r="U577" i="14"/>
  <c r="V577" i="14"/>
  <c r="T578" i="14"/>
  <c r="S578" i="14"/>
  <c r="AC817" i="14" l="1"/>
  <c r="AE816" i="14"/>
  <c r="AD817" i="14"/>
  <c r="AF816" i="14"/>
  <c r="AH815" i="14"/>
  <c r="AG815" i="14"/>
  <c r="Z578" i="14"/>
  <c r="AB577" i="14"/>
  <c r="AA577" i="14"/>
  <c r="Y578" i="14"/>
  <c r="V578" i="14"/>
  <c r="U578" i="14"/>
  <c r="S579" i="14"/>
  <c r="T579" i="14"/>
  <c r="AH816" i="14" l="1"/>
  <c r="AG816" i="14"/>
  <c r="AF817" i="14"/>
  <c r="AD818" i="14"/>
  <c r="AC818" i="14"/>
  <c r="AE817" i="14"/>
  <c r="AA578" i="14"/>
  <c r="AB578" i="14"/>
  <c r="Y579" i="14"/>
  <c r="Z579" i="14"/>
  <c r="U579" i="14"/>
  <c r="V579" i="14"/>
  <c r="T580" i="14"/>
  <c r="S580" i="14"/>
  <c r="AH817" i="14" l="1"/>
  <c r="AG817" i="14"/>
  <c r="AF818" i="14"/>
  <c r="AD819" i="14"/>
  <c r="AE818" i="14"/>
  <c r="AC819" i="14"/>
  <c r="Z580" i="14"/>
  <c r="Y580" i="14"/>
  <c r="AA579" i="14"/>
  <c r="AB579" i="14"/>
  <c r="V580" i="14"/>
  <c r="U580" i="14"/>
  <c r="S581" i="14"/>
  <c r="T581" i="14"/>
  <c r="AC820" i="14" l="1"/>
  <c r="AE819" i="14"/>
  <c r="AD820" i="14"/>
  <c r="AF819" i="14"/>
  <c r="AG818" i="14"/>
  <c r="AH818" i="14"/>
  <c r="AA580" i="14"/>
  <c r="AB580" i="14"/>
  <c r="Y581" i="14"/>
  <c r="Z581" i="14"/>
  <c r="U581" i="14"/>
  <c r="V581" i="14"/>
  <c r="T582" i="14"/>
  <c r="S582" i="14"/>
  <c r="AH819" i="14" l="1"/>
  <c r="AG819" i="14"/>
  <c r="AD821" i="14"/>
  <c r="AF820" i="14"/>
  <c r="AE820" i="14"/>
  <c r="AC821" i="14"/>
  <c r="Y582" i="14"/>
  <c r="Z582" i="14"/>
  <c r="AB581" i="14"/>
  <c r="AA581" i="14"/>
  <c r="V582" i="14"/>
  <c r="U582" i="14"/>
  <c r="S583" i="14"/>
  <c r="T583" i="14"/>
  <c r="AC822" i="14" l="1"/>
  <c r="AE821" i="14"/>
  <c r="AG820" i="14"/>
  <c r="AH820" i="14"/>
  <c r="AD822" i="14"/>
  <c r="AF821" i="14"/>
  <c r="AA582" i="14"/>
  <c r="AB582" i="14"/>
  <c r="Z583" i="14"/>
  <c r="Y583" i="14"/>
  <c r="U583" i="14"/>
  <c r="V583" i="14"/>
  <c r="T584" i="14"/>
  <c r="S584" i="14"/>
  <c r="AH821" i="14" l="1"/>
  <c r="AG821" i="14"/>
  <c r="AD823" i="14"/>
  <c r="AF822" i="14"/>
  <c r="AE822" i="14"/>
  <c r="AC823" i="14"/>
  <c r="Y584" i="14"/>
  <c r="AA583" i="14"/>
  <c r="AB583" i="14"/>
  <c r="Z584" i="14"/>
  <c r="V584" i="14"/>
  <c r="U584" i="14"/>
  <c r="S585" i="14"/>
  <c r="T585" i="14"/>
  <c r="AG822" i="14" l="1"/>
  <c r="AH822" i="14"/>
  <c r="AE823" i="14"/>
  <c r="AC824" i="14"/>
  <c r="AD824" i="14"/>
  <c r="AF823" i="14"/>
  <c r="AB584" i="14"/>
  <c r="Z585" i="14"/>
  <c r="AA584" i="14"/>
  <c r="Y585" i="14"/>
  <c r="U585" i="14"/>
  <c r="V585" i="14"/>
  <c r="T586" i="14"/>
  <c r="S586" i="14"/>
  <c r="AC825" i="14" l="1"/>
  <c r="AE824" i="14"/>
  <c r="AD825" i="14"/>
  <c r="AF824" i="14"/>
  <c r="AG823" i="14"/>
  <c r="AH823" i="14"/>
  <c r="AA585" i="14"/>
  <c r="AB585" i="14"/>
  <c r="Y586" i="14"/>
  <c r="Z586" i="14"/>
  <c r="V586" i="14"/>
  <c r="U586" i="14"/>
  <c r="S587" i="14"/>
  <c r="T587" i="14"/>
  <c r="AD826" i="14" l="1"/>
  <c r="AF825" i="14"/>
  <c r="AH824" i="14"/>
  <c r="AG824" i="14"/>
  <c r="AE825" i="14"/>
  <c r="AC826" i="14"/>
  <c r="AB586" i="14"/>
  <c r="Y587" i="14"/>
  <c r="Z587" i="14"/>
  <c r="AA586" i="14"/>
  <c r="U587" i="14"/>
  <c r="V587" i="14"/>
  <c r="T588" i="14"/>
  <c r="S588" i="14"/>
  <c r="AH825" i="14" l="1"/>
  <c r="AG825" i="14"/>
  <c r="AC827" i="14"/>
  <c r="AE826" i="14"/>
  <c r="AD827" i="14"/>
  <c r="AF826" i="14"/>
  <c r="AA587" i="14"/>
  <c r="AB587" i="14"/>
  <c r="Z588" i="14"/>
  <c r="Y588" i="14"/>
  <c r="V588" i="14"/>
  <c r="U588" i="14"/>
  <c r="S589" i="14"/>
  <c r="T589" i="14"/>
  <c r="AH826" i="14" l="1"/>
  <c r="AG826" i="14"/>
  <c r="AF827" i="14"/>
  <c r="AD828" i="14"/>
  <c r="AC828" i="14"/>
  <c r="AE827" i="14"/>
  <c r="AA588" i="14"/>
  <c r="Y589" i="14"/>
  <c r="AB588" i="14"/>
  <c r="Z589" i="14"/>
  <c r="V589" i="14"/>
  <c r="U589" i="14"/>
  <c r="T590" i="14"/>
  <c r="S590" i="14"/>
  <c r="AH827" i="14" l="1"/>
  <c r="AG827" i="14"/>
  <c r="AE828" i="14"/>
  <c r="AC829" i="14"/>
  <c r="AF828" i="14"/>
  <c r="AD829" i="14"/>
  <c r="AB589" i="14"/>
  <c r="AA589" i="14"/>
  <c r="Z590" i="14"/>
  <c r="Y590" i="14"/>
  <c r="U590" i="14"/>
  <c r="V590" i="14"/>
  <c r="S591" i="14"/>
  <c r="T591" i="14"/>
  <c r="AD830" i="14" l="1"/>
  <c r="AF829" i="14"/>
  <c r="AE829" i="14"/>
  <c r="AC830" i="14"/>
  <c r="AG828" i="14"/>
  <c r="AH828" i="14"/>
  <c r="AA590" i="14"/>
  <c r="AB590" i="14"/>
  <c r="Z591" i="14"/>
  <c r="Y591" i="14"/>
  <c r="U591" i="14"/>
  <c r="V591" i="14"/>
  <c r="T592" i="14"/>
  <c r="S592" i="14"/>
  <c r="AE830" i="14" l="1"/>
  <c r="AC831" i="14"/>
  <c r="AG829" i="14"/>
  <c r="AH829" i="14"/>
  <c r="AD831" i="14"/>
  <c r="AF830" i="14"/>
  <c r="AA591" i="14"/>
  <c r="AB591" i="14"/>
  <c r="Y592" i="14"/>
  <c r="Z592" i="14"/>
  <c r="V592" i="14"/>
  <c r="U592" i="14"/>
  <c r="S593" i="14"/>
  <c r="T593" i="14"/>
  <c r="AD832" i="14" l="1"/>
  <c r="AF831" i="14"/>
  <c r="AC832" i="14"/>
  <c r="AE831" i="14"/>
  <c r="AH830" i="14"/>
  <c r="AG830" i="14"/>
  <c r="Y593" i="14"/>
  <c r="Z593" i="14"/>
  <c r="AB592" i="14"/>
  <c r="AA592" i="14"/>
  <c r="V593" i="14"/>
  <c r="U593" i="14"/>
  <c r="T594" i="14"/>
  <c r="S594" i="14"/>
  <c r="AG831" i="14" l="1"/>
  <c r="AH831" i="14"/>
  <c r="AC833" i="14"/>
  <c r="AE832" i="14"/>
  <c r="AF832" i="14"/>
  <c r="AD833" i="14"/>
  <c r="Z594" i="14"/>
  <c r="AB593" i="14"/>
  <c r="AA593" i="14"/>
  <c r="Y594" i="14"/>
  <c r="U594" i="14"/>
  <c r="V594" i="14"/>
  <c r="S595" i="14"/>
  <c r="T595" i="14"/>
  <c r="AC834" i="14" l="1"/>
  <c r="AE833" i="14"/>
  <c r="AD834" i="14"/>
  <c r="AF833" i="14"/>
  <c r="AH832" i="14"/>
  <c r="AG832" i="14"/>
  <c r="AA594" i="14"/>
  <c r="Y595" i="14"/>
  <c r="AB594" i="14"/>
  <c r="Z595" i="14"/>
  <c r="U595" i="14"/>
  <c r="V595" i="14"/>
  <c r="T596" i="14"/>
  <c r="S596" i="14"/>
  <c r="AD835" i="14" l="1"/>
  <c r="AF834" i="14"/>
  <c r="AG833" i="14"/>
  <c r="AH833" i="14"/>
  <c r="AC835" i="14"/>
  <c r="AE834" i="14"/>
  <c r="AA595" i="14"/>
  <c r="AB595" i="14"/>
  <c r="Z596" i="14"/>
  <c r="Y596" i="14"/>
  <c r="V596" i="14"/>
  <c r="U596" i="14"/>
  <c r="S597" i="14"/>
  <c r="T597" i="14"/>
  <c r="AG834" i="14" l="1"/>
  <c r="AH834" i="14"/>
  <c r="AC836" i="14"/>
  <c r="AE835" i="14"/>
  <c r="AD836" i="14"/>
  <c r="AF835" i="14"/>
  <c r="AA596" i="14"/>
  <c r="AB596" i="14"/>
  <c r="Y597" i="14"/>
  <c r="Z597" i="14"/>
  <c r="U597" i="14"/>
  <c r="V597" i="14"/>
  <c r="T598" i="14"/>
  <c r="S598" i="14"/>
  <c r="AD837" i="14" l="1"/>
  <c r="AF836" i="14"/>
  <c r="AG835" i="14"/>
  <c r="AH835" i="14"/>
  <c r="AE836" i="14"/>
  <c r="AC837" i="14"/>
  <c r="Y598" i="14"/>
  <c r="Z598" i="14"/>
  <c r="AB597" i="14"/>
  <c r="AA597" i="14"/>
  <c r="V598" i="14"/>
  <c r="U598" i="14"/>
  <c r="S599" i="14"/>
  <c r="T599" i="14"/>
  <c r="AC838" i="14" l="1"/>
  <c r="AE837" i="14"/>
  <c r="AG836" i="14"/>
  <c r="AH836" i="14"/>
  <c r="AF837" i="14"/>
  <c r="AD838" i="14"/>
  <c r="Z599" i="14"/>
  <c r="AA598" i="14"/>
  <c r="AB598" i="14"/>
  <c r="Y599" i="14"/>
  <c r="U599" i="14"/>
  <c r="V599" i="14"/>
  <c r="T600" i="14"/>
  <c r="S600" i="14"/>
  <c r="AD839" i="14" l="1"/>
  <c r="AF838" i="14"/>
  <c r="AH837" i="14"/>
  <c r="AG837" i="14"/>
  <c r="AC839" i="14"/>
  <c r="AE838" i="14"/>
  <c r="AB599" i="14"/>
  <c r="AA599" i="14"/>
  <c r="Y600" i="14"/>
  <c r="Z600" i="14"/>
  <c r="V600" i="14"/>
  <c r="U600" i="14"/>
  <c r="S601" i="14"/>
  <c r="T601" i="14"/>
  <c r="AE839" i="14" l="1"/>
  <c r="AC840" i="14"/>
  <c r="AG838" i="14"/>
  <c r="AH838" i="14"/>
  <c r="AD840" i="14"/>
  <c r="AF839" i="14"/>
  <c r="AB600" i="14"/>
  <c r="Z601" i="14"/>
  <c r="AA600" i="14"/>
  <c r="Y601" i="14"/>
  <c r="U601" i="14"/>
  <c r="V601" i="14"/>
  <c r="T602" i="14"/>
  <c r="S602" i="14"/>
  <c r="AC841" i="14" l="1"/>
  <c r="AE840" i="14"/>
  <c r="AF840" i="14"/>
  <c r="AD841" i="14"/>
  <c r="AG839" i="14"/>
  <c r="AH839" i="14"/>
  <c r="AB601" i="14"/>
  <c r="AA601" i="14"/>
  <c r="Y602" i="14"/>
  <c r="Z602" i="14"/>
  <c r="U602" i="14"/>
  <c r="V602" i="14"/>
  <c r="S603" i="14"/>
  <c r="T603" i="14"/>
  <c r="AG840" i="14" l="1"/>
  <c r="AH840" i="14"/>
  <c r="AF841" i="14"/>
  <c r="AD842" i="14"/>
  <c r="AC842" i="14"/>
  <c r="AE841" i="14"/>
  <c r="AB602" i="14"/>
  <c r="Z603" i="14"/>
  <c r="Y603" i="14"/>
  <c r="AA602" i="14"/>
  <c r="U603" i="14"/>
  <c r="V603" i="14"/>
  <c r="T604" i="14"/>
  <c r="S604" i="14"/>
  <c r="AH841" i="14" l="1"/>
  <c r="AG841" i="14"/>
  <c r="AF842" i="14"/>
  <c r="AD843" i="14"/>
  <c r="AC843" i="14"/>
  <c r="AE842" i="14"/>
  <c r="Y604" i="14"/>
  <c r="AA603" i="14"/>
  <c r="AB603" i="14"/>
  <c r="Z604" i="14"/>
  <c r="V604" i="14"/>
  <c r="U604" i="14"/>
  <c r="S605" i="14"/>
  <c r="T605" i="14"/>
  <c r="AH842" i="14" l="1"/>
  <c r="AG842" i="14"/>
  <c r="AD844" i="14"/>
  <c r="AF843" i="14"/>
  <c r="AC844" i="14"/>
  <c r="AE843" i="14"/>
  <c r="AB604" i="14"/>
  <c r="AA604" i="14"/>
  <c r="Z605" i="14"/>
  <c r="Y605" i="14"/>
  <c r="U605" i="14"/>
  <c r="V605" i="14"/>
  <c r="T606" i="14"/>
  <c r="S606" i="14"/>
  <c r="AC845" i="14" l="1"/>
  <c r="AE844" i="14"/>
  <c r="AH843" i="14"/>
  <c r="AG843" i="14"/>
  <c r="AD845" i="14"/>
  <c r="AF844" i="14"/>
  <c r="Y606" i="14"/>
  <c r="Z606" i="14"/>
  <c r="AA605" i="14"/>
  <c r="AB605" i="14"/>
  <c r="U606" i="14"/>
  <c r="V606" i="14"/>
  <c r="S607" i="14"/>
  <c r="T607" i="14"/>
  <c r="AE845" i="14" l="1"/>
  <c r="AC846" i="14"/>
  <c r="AF845" i="14"/>
  <c r="AD846" i="14"/>
  <c r="AH844" i="14"/>
  <c r="AG844" i="14"/>
  <c r="AA606" i="14"/>
  <c r="AB606" i="14"/>
  <c r="Z607" i="14"/>
  <c r="Y607" i="14"/>
  <c r="U607" i="14"/>
  <c r="V607" i="14"/>
  <c r="T608" i="14"/>
  <c r="S608" i="14"/>
  <c r="AE846" i="14" l="1"/>
  <c r="AC847" i="14"/>
  <c r="AF846" i="14"/>
  <c r="AD847" i="14"/>
  <c r="AH845" i="14"/>
  <c r="AG845" i="14"/>
  <c r="AB607" i="14"/>
  <c r="AA607" i="14"/>
  <c r="Y608" i="14"/>
  <c r="Z608" i="14"/>
  <c r="V608" i="14"/>
  <c r="U608" i="14"/>
  <c r="S609" i="14"/>
  <c r="T609" i="14"/>
  <c r="AC848" i="14" l="1"/>
  <c r="AE847" i="14"/>
  <c r="AF847" i="14"/>
  <c r="AD848" i="14"/>
  <c r="AG846" i="14"/>
  <c r="AH846" i="14"/>
  <c r="AB608" i="14"/>
  <c r="AA608" i="14"/>
  <c r="Z609" i="14"/>
  <c r="Y609" i="14"/>
  <c r="U609" i="14"/>
  <c r="V609" i="14"/>
  <c r="T610" i="14"/>
  <c r="S610" i="14"/>
  <c r="AD849" i="14" l="1"/>
  <c r="AF848" i="14"/>
  <c r="AH847" i="14"/>
  <c r="AG847" i="14"/>
  <c r="AC849" i="14"/>
  <c r="AE848" i="14"/>
  <c r="AB609" i="14"/>
  <c r="AA609" i="14"/>
  <c r="Y610" i="14"/>
  <c r="Z610" i="14"/>
  <c r="U610" i="14"/>
  <c r="V610" i="14"/>
  <c r="S611" i="14"/>
  <c r="T611" i="14"/>
  <c r="AH848" i="14" l="1"/>
  <c r="AG848" i="14"/>
  <c r="AE849" i="14"/>
  <c r="AC850" i="14"/>
  <c r="AF849" i="14"/>
  <c r="AD850" i="14"/>
  <c r="AB610" i="14"/>
  <c r="Z611" i="14"/>
  <c r="AA610" i="14"/>
  <c r="Y611" i="14"/>
  <c r="U611" i="14"/>
  <c r="V611" i="14"/>
  <c r="T612" i="14"/>
  <c r="S612" i="14"/>
  <c r="AE850" i="14" l="1"/>
  <c r="AC851" i="14"/>
  <c r="AF850" i="14"/>
  <c r="AD851" i="14"/>
  <c r="AH849" i="14"/>
  <c r="AG849" i="14"/>
  <c r="AA611" i="14"/>
  <c r="AB611" i="14"/>
  <c r="Y612" i="14"/>
  <c r="Z612" i="14"/>
  <c r="V612" i="14"/>
  <c r="U612" i="14"/>
  <c r="S613" i="14"/>
  <c r="T613" i="14"/>
  <c r="AC852" i="14" l="1"/>
  <c r="AE851" i="14"/>
  <c r="AF851" i="14"/>
  <c r="AD852" i="14"/>
  <c r="AH850" i="14"/>
  <c r="AG850" i="14"/>
  <c r="Z613" i="14"/>
  <c r="AA612" i="14"/>
  <c r="AB612" i="14"/>
  <c r="Y613" i="14"/>
  <c r="U613" i="14"/>
  <c r="V613" i="14"/>
  <c r="T614" i="14"/>
  <c r="S614" i="14"/>
  <c r="AF852" i="14" l="1"/>
  <c r="AD853" i="14"/>
  <c r="AH851" i="14"/>
  <c r="AG851" i="14"/>
  <c r="AE852" i="14"/>
  <c r="AC853" i="14"/>
  <c r="AA613" i="14"/>
  <c r="AB613" i="14"/>
  <c r="Y614" i="14"/>
  <c r="Z614" i="14"/>
  <c r="V614" i="14"/>
  <c r="U614" i="14"/>
  <c r="S615" i="14"/>
  <c r="T615" i="14"/>
  <c r="AG852" i="14" l="1"/>
  <c r="AH852" i="14"/>
  <c r="AD854" i="14"/>
  <c r="AF853" i="14"/>
  <c r="AC854" i="14"/>
  <c r="AE853" i="14"/>
  <c r="Z615" i="14"/>
  <c r="AA614" i="14"/>
  <c r="AB614" i="14"/>
  <c r="Y615" i="14"/>
  <c r="U615" i="14"/>
  <c r="V615" i="14"/>
  <c r="T616" i="14"/>
  <c r="S616" i="14"/>
  <c r="AH853" i="14" l="1"/>
  <c r="AG853" i="14"/>
  <c r="AC855" i="14"/>
  <c r="AE854" i="14"/>
  <c r="AF854" i="14"/>
  <c r="AD855" i="14"/>
  <c r="Y616" i="14"/>
  <c r="AA615" i="14"/>
  <c r="AB615" i="14"/>
  <c r="Z616" i="14"/>
  <c r="V616" i="14"/>
  <c r="U616" i="14"/>
  <c r="S617" i="14"/>
  <c r="T617" i="14"/>
  <c r="AH854" i="14" l="1"/>
  <c r="AG854" i="14"/>
  <c r="AD856" i="14"/>
  <c r="AF855" i="14"/>
  <c r="AC856" i="14"/>
  <c r="AE855" i="14"/>
  <c r="AB616" i="14"/>
  <c r="Z617" i="14"/>
  <c r="AA616" i="14"/>
  <c r="Y617" i="14"/>
  <c r="U617" i="14"/>
  <c r="V617" i="14"/>
  <c r="T618" i="14"/>
  <c r="S618" i="14"/>
  <c r="AC857" i="14" l="1"/>
  <c r="AE856" i="14"/>
  <c r="AG855" i="14"/>
  <c r="AH855" i="14"/>
  <c r="AD857" i="14"/>
  <c r="AF856" i="14"/>
  <c r="Y618" i="14"/>
  <c r="AA617" i="14"/>
  <c r="AB617" i="14"/>
  <c r="Z618" i="14"/>
  <c r="V618" i="14"/>
  <c r="U618" i="14"/>
  <c r="S619" i="14"/>
  <c r="T619" i="14"/>
  <c r="AG856" i="14" l="1"/>
  <c r="AH856" i="14"/>
  <c r="AF857" i="14"/>
  <c r="AD858" i="14"/>
  <c r="AE857" i="14"/>
  <c r="AC858" i="14"/>
  <c r="AB618" i="14"/>
  <c r="AA618" i="14"/>
  <c r="Z619" i="14"/>
  <c r="Y619" i="14"/>
  <c r="U619" i="14"/>
  <c r="V619" i="14"/>
  <c r="T620" i="14"/>
  <c r="S620" i="14"/>
  <c r="AG857" i="14" l="1"/>
  <c r="AH857" i="14"/>
  <c r="AF858" i="14"/>
  <c r="AD859" i="14"/>
  <c r="AE858" i="14"/>
  <c r="AC859" i="14"/>
  <c r="Y620" i="14"/>
  <c r="Z620" i="14"/>
  <c r="AB619" i="14"/>
  <c r="AA619" i="14"/>
  <c r="V620" i="14"/>
  <c r="U620" i="14"/>
  <c r="S621" i="14"/>
  <c r="T621" i="14"/>
  <c r="AF859" i="14" l="1"/>
  <c r="AD860" i="14"/>
  <c r="AC860" i="14"/>
  <c r="AE859" i="14"/>
  <c r="AH858" i="14"/>
  <c r="AG858" i="14"/>
  <c r="AA620" i="14"/>
  <c r="AB620" i="14"/>
  <c r="Z621" i="14"/>
  <c r="Y621" i="14"/>
  <c r="V621" i="14"/>
  <c r="U621" i="14"/>
  <c r="T622" i="14"/>
  <c r="S622" i="14"/>
  <c r="AF860" i="14" l="1"/>
  <c r="AD861" i="14"/>
  <c r="AG859" i="14"/>
  <c r="AH859" i="14"/>
  <c r="AC861" i="14"/>
  <c r="AE860" i="14"/>
  <c r="AA621" i="14"/>
  <c r="AB621" i="14"/>
  <c r="Y622" i="14"/>
  <c r="Z622" i="14"/>
  <c r="U622" i="14"/>
  <c r="V622" i="14"/>
  <c r="S623" i="14"/>
  <c r="T623" i="14"/>
  <c r="AH860" i="14" l="1"/>
  <c r="AG860" i="14"/>
  <c r="AC862" i="14"/>
  <c r="AE861" i="14"/>
  <c r="AF861" i="14"/>
  <c r="AD862" i="14"/>
  <c r="AA622" i="14"/>
  <c r="AB622" i="14"/>
  <c r="Z623" i="14"/>
  <c r="Y623" i="14"/>
  <c r="U623" i="14"/>
  <c r="V623" i="14"/>
  <c r="T624" i="14"/>
  <c r="S624" i="14"/>
  <c r="AG861" i="14" l="1"/>
  <c r="AH861" i="14"/>
  <c r="AF862" i="14"/>
  <c r="AD863" i="14"/>
  <c r="AC863" i="14"/>
  <c r="AE862" i="14"/>
  <c r="AB623" i="14"/>
  <c r="AA623" i="14"/>
  <c r="Y624" i="14"/>
  <c r="Z624" i="14"/>
  <c r="V624" i="14"/>
  <c r="U624" i="14"/>
  <c r="S625" i="14"/>
  <c r="T625" i="14"/>
  <c r="AE863" i="14" l="1"/>
  <c r="AC864" i="14"/>
  <c r="AD864" i="14"/>
  <c r="AF863" i="14"/>
  <c r="AG862" i="14"/>
  <c r="AH862" i="14"/>
  <c r="Z625" i="14"/>
  <c r="Y625" i="14"/>
  <c r="AB624" i="14"/>
  <c r="AA624" i="14"/>
  <c r="V625" i="14"/>
  <c r="U625" i="14"/>
  <c r="T626" i="14"/>
  <c r="S626" i="14"/>
  <c r="AC865" i="14" l="1"/>
  <c r="AE864" i="14"/>
  <c r="AD865" i="14"/>
  <c r="AF864" i="14"/>
  <c r="AG863" i="14"/>
  <c r="AH863" i="14"/>
  <c r="AA625" i="14"/>
  <c r="AB625" i="14"/>
  <c r="Y626" i="14"/>
  <c r="Z626" i="14"/>
  <c r="U626" i="14"/>
  <c r="V626" i="14"/>
  <c r="S627" i="14"/>
  <c r="T627" i="14"/>
  <c r="AG864" i="14" l="1"/>
  <c r="AH864" i="14"/>
  <c r="AD866" i="14"/>
  <c r="AF865" i="14"/>
  <c r="AE865" i="14"/>
  <c r="AC866" i="14"/>
  <c r="AA626" i="14"/>
  <c r="AB626" i="14"/>
  <c r="Z627" i="14"/>
  <c r="Y627" i="14"/>
  <c r="U627" i="14"/>
  <c r="V627" i="14"/>
  <c r="T628" i="14"/>
  <c r="S628" i="14"/>
  <c r="AH865" i="14" l="1"/>
  <c r="AG865" i="14"/>
  <c r="AC867" i="14"/>
  <c r="AE866" i="14"/>
  <c r="AD867" i="14"/>
  <c r="AF866" i="14"/>
  <c r="AA627" i="14"/>
  <c r="AB627" i="14"/>
  <c r="Y628" i="14"/>
  <c r="Z628" i="14"/>
  <c r="V628" i="14"/>
  <c r="U628" i="14"/>
  <c r="S629" i="14"/>
  <c r="T629" i="14"/>
  <c r="AH866" i="14" l="1"/>
  <c r="AG866" i="14"/>
  <c r="AF867" i="14"/>
  <c r="AD868" i="14"/>
  <c r="AE867" i="14"/>
  <c r="AC868" i="14"/>
  <c r="Y629" i="14"/>
  <c r="Z629" i="14"/>
  <c r="AA628" i="14"/>
  <c r="AB628" i="14"/>
  <c r="U629" i="14"/>
  <c r="V629" i="14"/>
  <c r="T630" i="14"/>
  <c r="S630" i="14"/>
  <c r="AD869" i="14" l="1"/>
  <c r="AF868" i="14"/>
  <c r="AH867" i="14"/>
  <c r="AG867" i="14"/>
  <c r="AC869" i="14"/>
  <c r="AE868" i="14"/>
  <c r="Z630" i="14"/>
  <c r="AA629" i="14"/>
  <c r="AB629" i="14"/>
  <c r="Y630" i="14"/>
  <c r="U630" i="14"/>
  <c r="V630" i="14"/>
  <c r="S631" i="14"/>
  <c r="T631" i="14"/>
  <c r="AH868" i="14" l="1"/>
  <c r="AG868" i="14"/>
  <c r="AE869" i="14"/>
  <c r="AC870" i="14"/>
  <c r="AD870" i="14"/>
  <c r="AF869" i="14"/>
  <c r="Y631" i="14"/>
  <c r="AA630" i="14"/>
  <c r="AB630" i="14"/>
  <c r="Z631" i="14"/>
  <c r="U631" i="14"/>
  <c r="V631" i="14"/>
  <c r="T632" i="14"/>
  <c r="S632" i="14"/>
  <c r="AC871" i="14" l="1"/>
  <c r="AE870" i="14"/>
  <c r="AF870" i="14"/>
  <c r="AD871" i="14"/>
  <c r="AG869" i="14"/>
  <c r="AH869" i="14"/>
  <c r="Z632" i="14"/>
  <c r="AB631" i="14"/>
  <c r="AA631" i="14"/>
  <c r="Y632" i="14"/>
  <c r="V632" i="14"/>
  <c r="U632" i="14"/>
  <c r="S633" i="14"/>
  <c r="T633" i="14"/>
  <c r="AG870" i="14" l="1"/>
  <c r="AH870" i="14"/>
  <c r="AF871" i="14"/>
  <c r="AD872" i="14"/>
  <c r="AC872" i="14"/>
  <c r="AE871" i="14"/>
  <c r="AA632" i="14"/>
  <c r="AB632" i="14"/>
  <c r="Y633" i="14"/>
  <c r="Z633" i="14"/>
  <c r="U633" i="14"/>
  <c r="V633" i="14"/>
  <c r="T634" i="14"/>
  <c r="S634" i="14"/>
  <c r="AH871" i="14" l="1"/>
  <c r="AG871" i="14"/>
  <c r="AD873" i="14"/>
  <c r="AF872" i="14"/>
  <c r="AC873" i="14"/>
  <c r="AE872" i="14"/>
  <c r="Y634" i="14"/>
  <c r="Z634" i="14"/>
  <c r="AB633" i="14"/>
  <c r="AA633" i="14"/>
  <c r="U634" i="14"/>
  <c r="V634" i="14"/>
  <c r="S635" i="14"/>
  <c r="T635" i="14"/>
  <c r="AE873" i="14" l="1"/>
  <c r="AC874" i="14"/>
  <c r="AH872" i="14"/>
  <c r="AG872" i="14"/>
  <c r="AF873" i="14"/>
  <c r="AD874" i="14"/>
  <c r="AB634" i="14"/>
  <c r="AA634" i="14"/>
  <c r="Z635" i="14"/>
  <c r="Y635" i="14"/>
  <c r="U635" i="14"/>
  <c r="V635" i="14"/>
  <c r="T636" i="14"/>
  <c r="S636" i="14"/>
  <c r="AF874" i="14" l="1"/>
  <c r="AD875" i="14"/>
  <c r="AC875" i="14"/>
  <c r="AE874" i="14"/>
  <c r="AG873" i="14"/>
  <c r="AH873" i="14"/>
  <c r="AA635" i="14"/>
  <c r="AB635" i="14"/>
  <c r="Z636" i="14"/>
  <c r="Y636" i="14"/>
  <c r="V636" i="14"/>
  <c r="U636" i="14"/>
  <c r="S637" i="14"/>
  <c r="T637" i="14"/>
  <c r="AC876" i="14" l="1"/>
  <c r="AE875" i="14"/>
  <c r="AD876" i="14"/>
  <c r="AF875" i="14"/>
  <c r="AG874" i="14"/>
  <c r="AH874" i="14"/>
  <c r="AA636" i="14"/>
  <c r="AB636" i="14"/>
  <c r="Y637" i="14"/>
  <c r="Z637" i="14"/>
  <c r="U637" i="14"/>
  <c r="V637" i="14"/>
  <c r="T638" i="14"/>
  <c r="S638" i="14"/>
  <c r="AF876" i="14" l="1"/>
  <c r="AD877" i="14"/>
  <c r="AH875" i="14"/>
  <c r="AG875" i="14"/>
  <c r="AE876" i="14"/>
  <c r="AC877" i="14"/>
  <c r="Z638" i="14"/>
  <c r="AA637" i="14"/>
  <c r="AB637" i="14"/>
  <c r="Y638" i="14"/>
  <c r="U638" i="14"/>
  <c r="V638" i="14"/>
  <c r="S639" i="14"/>
  <c r="T639" i="14"/>
  <c r="AF877" i="14" l="1"/>
  <c r="AD878" i="14"/>
  <c r="AC878" i="14"/>
  <c r="AE877" i="14"/>
  <c r="AH876" i="14"/>
  <c r="AG876" i="14"/>
  <c r="Y639" i="14"/>
  <c r="AA638" i="14"/>
  <c r="AB638" i="14"/>
  <c r="Z639" i="14"/>
  <c r="U639" i="14"/>
  <c r="V639" i="14"/>
  <c r="T640" i="14"/>
  <c r="S640" i="14"/>
  <c r="AG877" i="14" l="1"/>
  <c r="AH877" i="14"/>
  <c r="AF878" i="14"/>
  <c r="AD879" i="14"/>
  <c r="AC879" i="14"/>
  <c r="AE878" i="14"/>
  <c r="AA639" i="14"/>
  <c r="AB639" i="14"/>
  <c r="Z640" i="14"/>
  <c r="Y640" i="14"/>
  <c r="V640" i="14"/>
  <c r="U640" i="14"/>
  <c r="S641" i="14"/>
  <c r="T641" i="14"/>
  <c r="AG878" i="14" l="1"/>
  <c r="AH878" i="14"/>
  <c r="AD880" i="14"/>
  <c r="AF879" i="14"/>
  <c r="AC880" i="14"/>
  <c r="AE879" i="14"/>
  <c r="AB640" i="14"/>
  <c r="AA640" i="14"/>
  <c r="Y641" i="14"/>
  <c r="Z641" i="14"/>
  <c r="U641" i="14"/>
  <c r="V641" i="14"/>
  <c r="T642" i="14"/>
  <c r="S642" i="14"/>
  <c r="AG879" i="14" l="1"/>
  <c r="AH879" i="14"/>
  <c r="AE880" i="14"/>
  <c r="AC881" i="14"/>
  <c r="AD881" i="14"/>
  <c r="AF880" i="14"/>
  <c r="Z642" i="14"/>
  <c r="AB641" i="14"/>
  <c r="AA641" i="14"/>
  <c r="Y642" i="14"/>
  <c r="U642" i="14"/>
  <c r="V642" i="14"/>
  <c r="S643" i="14"/>
  <c r="T643" i="14"/>
  <c r="AF881" i="14" l="1"/>
  <c r="AD882" i="14"/>
  <c r="AC882" i="14"/>
  <c r="AE881" i="14"/>
  <c r="AH880" i="14"/>
  <c r="AG880" i="14"/>
  <c r="Y643" i="14"/>
  <c r="AA642" i="14"/>
  <c r="AB642" i="14"/>
  <c r="Z643" i="14"/>
  <c r="U643" i="14"/>
  <c r="V643" i="14"/>
  <c r="T644" i="14"/>
  <c r="S644" i="14"/>
  <c r="AD883" i="14" l="1"/>
  <c r="AF882" i="14"/>
  <c r="AH881" i="14"/>
  <c r="AG881" i="14"/>
  <c r="AC883" i="14"/>
  <c r="AE882" i="14"/>
  <c r="Z644" i="14"/>
  <c r="AA643" i="14"/>
  <c r="AB643" i="14"/>
  <c r="Y644" i="14"/>
  <c r="V644" i="14"/>
  <c r="U644" i="14"/>
  <c r="S645" i="14"/>
  <c r="T645" i="14"/>
  <c r="AE883" i="14" l="1"/>
  <c r="AC884" i="14"/>
  <c r="AG882" i="14"/>
  <c r="AH882" i="14"/>
  <c r="AF883" i="14"/>
  <c r="AD884" i="14"/>
  <c r="AA644" i="14"/>
  <c r="AB644" i="14"/>
  <c r="Y645" i="14"/>
  <c r="Z645" i="14"/>
  <c r="U645" i="14"/>
  <c r="V645" i="14"/>
  <c r="T646" i="14"/>
  <c r="S646" i="14"/>
  <c r="AF884" i="14" l="1"/>
  <c r="AD885" i="14"/>
  <c r="AC885" i="14"/>
  <c r="AE884" i="14"/>
  <c r="AH883" i="14"/>
  <c r="AG883" i="14"/>
  <c r="AB645" i="14"/>
  <c r="AA645" i="14"/>
  <c r="Z646" i="14"/>
  <c r="Y646" i="14"/>
  <c r="V646" i="14"/>
  <c r="U646" i="14"/>
  <c r="S647" i="14"/>
  <c r="T647" i="14"/>
  <c r="AH884" i="14" l="1"/>
  <c r="AG884" i="14"/>
  <c r="AD886" i="14"/>
  <c r="AF885" i="14"/>
  <c r="AC886" i="14"/>
  <c r="AE885" i="14"/>
  <c r="Y647" i="14"/>
  <c r="Z647" i="14"/>
  <c r="AA646" i="14"/>
  <c r="AB646" i="14"/>
  <c r="U647" i="14"/>
  <c r="V647" i="14"/>
  <c r="T648" i="14"/>
  <c r="S648" i="14"/>
  <c r="AE886" i="14" l="1"/>
  <c r="AC887" i="14"/>
  <c r="AH885" i="14"/>
  <c r="AG885" i="14"/>
  <c r="AF886" i="14"/>
  <c r="AD887" i="14"/>
  <c r="AA647" i="14"/>
  <c r="AB647" i="14"/>
  <c r="Z648" i="14"/>
  <c r="Y648" i="14"/>
  <c r="V648" i="14"/>
  <c r="U648" i="14"/>
  <c r="S649" i="14"/>
  <c r="T649" i="14"/>
  <c r="AF887" i="14" l="1"/>
  <c r="AD888" i="14"/>
  <c r="AE887" i="14"/>
  <c r="AC888" i="14"/>
  <c r="AH886" i="14"/>
  <c r="AG886" i="14"/>
  <c r="AA648" i="14"/>
  <c r="Y649" i="14"/>
  <c r="AB648" i="14"/>
  <c r="Z649" i="14"/>
  <c r="U649" i="14"/>
  <c r="V649" i="14"/>
  <c r="T650" i="14"/>
  <c r="S650" i="14"/>
  <c r="AG887" i="14" l="1"/>
  <c r="AH887" i="14"/>
  <c r="AC889" i="14"/>
  <c r="AE888" i="14"/>
  <c r="AF888" i="14"/>
  <c r="AD889" i="14"/>
  <c r="Z650" i="14"/>
  <c r="AB649" i="14"/>
  <c r="AA649" i="14"/>
  <c r="Y650" i="14"/>
  <c r="V650" i="14"/>
  <c r="U650" i="14"/>
  <c r="S651" i="14"/>
  <c r="T651" i="14"/>
  <c r="AG888" i="14" l="1"/>
  <c r="AH888" i="14"/>
  <c r="AD890" i="14"/>
  <c r="AF889" i="14"/>
  <c r="AC890" i="14"/>
  <c r="AE889" i="14"/>
  <c r="AA650" i="14"/>
  <c r="AB650" i="14"/>
  <c r="Y651" i="14"/>
  <c r="Z651" i="14"/>
  <c r="U651" i="14"/>
  <c r="V651" i="14"/>
  <c r="T652" i="14"/>
  <c r="S652" i="14"/>
  <c r="AG889" i="14" l="1"/>
  <c r="AH889" i="14"/>
  <c r="AE890" i="14"/>
  <c r="AC891" i="14"/>
  <c r="AD891" i="14"/>
  <c r="AF890" i="14"/>
  <c r="Z652" i="14"/>
  <c r="Y652" i="14"/>
  <c r="AB651" i="14"/>
  <c r="AA651" i="14"/>
  <c r="V652" i="14"/>
  <c r="U652" i="14"/>
  <c r="S653" i="14"/>
  <c r="T653" i="14"/>
  <c r="AD892" i="14" l="1"/>
  <c r="AF891" i="14"/>
  <c r="AE891" i="14"/>
  <c r="AC892" i="14"/>
  <c r="AG890" i="14"/>
  <c r="AH890" i="14"/>
  <c r="AA652" i="14"/>
  <c r="AB652" i="14"/>
  <c r="Y653" i="14"/>
  <c r="Z653" i="14"/>
  <c r="V653" i="14"/>
  <c r="U653" i="14"/>
  <c r="T654" i="14"/>
  <c r="S654" i="14"/>
  <c r="AH891" i="14" l="1"/>
  <c r="AG891" i="14"/>
  <c r="AC893" i="14"/>
  <c r="AE892" i="14"/>
  <c r="AD893" i="14"/>
  <c r="AF892" i="14"/>
  <c r="Z654" i="14"/>
  <c r="AA653" i="14"/>
  <c r="AB653" i="14"/>
  <c r="Y654" i="14"/>
  <c r="U654" i="14"/>
  <c r="V654" i="14"/>
  <c r="S655" i="14"/>
  <c r="T655" i="14"/>
  <c r="AD894" i="14" l="1"/>
  <c r="AF893" i="14"/>
  <c r="AH892" i="14"/>
  <c r="AG892" i="14"/>
  <c r="AC894" i="14"/>
  <c r="AE893" i="14"/>
  <c r="Y655" i="14"/>
  <c r="AA654" i="14"/>
  <c r="AB654" i="14"/>
  <c r="Z655" i="14"/>
  <c r="U655" i="14"/>
  <c r="V655" i="14"/>
  <c r="T656" i="14"/>
  <c r="S656" i="14"/>
  <c r="AG893" i="14" l="1"/>
  <c r="AH893" i="14"/>
  <c r="AE894" i="14"/>
  <c r="AC895" i="14"/>
  <c r="AD895" i="14"/>
  <c r="AF894" i="14"/>
  <c r="Z656" i="14"/>
  <c r="AA655" i="14"/>
  <c r="AB655" i="14"/>
  <c r="Y656" i="14"/>
  <c r="V656" i="14"/>
  <c r="U656" i="14"/>
  <c r="S657" i="14"/>
  <c r="T657" i="14"/>
  <c r="AF895" i="14" l="1"/>
  <c r="AD896" i="14"/>
  <c r="AC896" i="14"/>
  <c r="AE895" i="14"/>
  <c r="AH894" i="14"/>
  <c r="AG894" i="14"/>
  <c r="AB656" i="14"/>
  <c r="AA656" i="14"/>
  <c r="Y657" i="14"/>
  <c r="Z657" i="14"/>
  <c r="V657" i="14"/>
  <c r="U657" i="14"/>
  <c r="T658" i="14"/>
  <c r="S658" i="14"/>
  <c r="AG895" i="14" l="1"/>
  <c r="AH895" i="14"/>
  <c r="AF896" i="14"/>
  <c r="AD897" i="14"/>
  <c r="AE896" i="14"/>
  <c r="AC897" i="14"/>
  <c r="AB657" i="14"/>
  <c r="AA657" i="14"/>
  <c r="Z658" i="14"/>
  <c r="Y658" i="14"/>
  <c r="U658" i="14"/>
  <c r="V658" i="14"/>
  <c r="S659" i="14"/>
  <c r="T659" i="14"/>
  <c r="AE897" i="14" l="1"/>
  <c r="AC898" i="14"/>
  <c r="AD898" i="14"/>
  <c r="AF897" i="14"/>
  <c r="AG896" i="14"/>
  <c r="AH896" i="14"/>
  <c r="Z659" i="14"/>
  <c r="Y659" i="14"/>
  <c r="AA658" i="14"/>
  <c r="AB658" i="14"/>
  <c r="U659" i="14"/>
  <c r="V659" i="14"/>
  <c r="T660" i="14"/>
  <c r="S660" i="14"/>
  <c r="AC899" i="14" l="1"/>
  <c r="AE898" i="14"/>
  <c r="AF898" i="14"/>
  <c r="AD899" i="14"/>
  <c r="AG897" i="14"/>
  <c r="AH897" i="14"/>
  <c r="AA659" i="14"/>
  <c r="AB659" i="14"/>
  <c r="Y660" i="14"/>
  <c r="Z660" i="14"/>
  <c r="V660" i="14"/>
  <c r="U660" i="14"/>
  <c r="S661" i="14"/>
  <c r="T661" i="14"/>
  <c r="AG898" i="14" l="1"/>
  <c r="AH898" i="14"/>
  <c r="AD900" i="14"/>
  <c r="AF899" i="14"/>
  <c r="AE899" i="14"/>
  <c r="AC900" i="14"/>
  <c r="Z661" i="14"/>
  <c r="AA660" i="14"/>
  <c r="AB660" i="14"/>
  <c r="Y661" i="14"/>
  <c r="V661" i="14"/>
  <c r="U661" i="14"/>
  <c r="T662" i="14"/>
  <c r="S662" i="14"/>
  <c r="AH899" i="14" l="1"/>
  <c r="AG899" i="14"/>
  <c r="AC901" i="14"/>
  <c r="AE900" i="14"/>
  <c r="AD901" i="14"/>
  <c r="AF900" i="14"/>
  <c r="AA661" i="14"/>
  <c r="AB661" i="14"/>
  <c r="Y662" i="14"/>
  <c r="Z662" i="14"/>
  <c r="U662" i="14"/>
  <c r="V662" i="14"/>
  <c r="S663" i="14"/>
  <c r="T663" i="14"/>
  <c r="AE901" i="14" l="1"/>
  <c r="AC902" i="14"/>
  <c r="AG900" i="14"/>
  <c r="AH900" i="14"/>
  <c r="AD902" i="14"/>
  <c r="AF901" i="14"/>
  <c r="Y663" i="14"/>
  <c r="Z663" i="14"/>
  <c r="AA662" i="14"/>
  <c r="AB662" i="14"/>
  <c r="U663" i="14"/>
  <c r="V663" i="14"/>
  <c r="T664" i="14"/>
  <c r="S664" i="14"/>
  <c r="AF902" i="14" l="1"/>
  <c r="AD903" i="14"/>
  <c r="AE902" i="14"/>
  <c r="AC903" i="14"/>
  <c r="AG901" i="14"/>
  <c r="AH901" i="14"/>
  <c r="AA663" i="14"/>
  <c r="AB663" i="14"/>
  <c r="Z664" i="14"/>
  <c r="Y664" i="14"/>
  <c r="V664" i="14"/>
  <c r="U664" i="14"/>
  <c r="S665" i="14"/>
  <c r="T665" i="14"/>
  <c r="AG902" i="14" l="1"/>
  <c r="AH902" i="14"/>
  <c r="AC904" i="14"/>
  <c r="AE903" i="14"/>
  <c r="AF903" i="14"/>
  <c r="AD904" i="14"/>
  <c r="AA664" i="14"/>
  <c r="Z665" i="14"/>
  <c r="Y665" i="14"/>
  <c r="AB664" i="14"/>
  <c r="V665" i="14"/>
  <c r="U665" i="14"/>
  <c r="T666" i="14"/>
  <c r="S666" i="14"/>
  <c r="AG903" i="14" l="1"/>
  <c r="AH903" i="14"/>
  <c r="AD905" i="14"/>
  <c r="AF904" i="14"/>
  <c r="AE904" i="14"/>
  <c r="AC905" i="14"/>
  <c r="AA665" i="14"/>
  <c r="AB665" i="14"/>
  <c r="Y666" i="14"/>
  <c r="Z666" i="14"/>
  <c r="U666" i="14"/>
  <c r="V666" i="14"/>
  <c r="S667" i="14"/>
  <c r="T667" i="14"/>
  <c r="AE905" i="14" l="1"/>
  <c r="AC906" i="14"/>
  <c r="AH904" i="14"/>
  <c r="AG904" i="14"/>
  <c r="AD906" i="14"/>
  <c r="AF905" i="14"/>
  <c r="AA666" i="14"/>
  <c r="AB666" i="14"/>
  <c r="Z667" i="14"/>
  <c r="Y667" i="14"/>
  <c r="U667" i="14"/>
  <c r="V667" i="14"/>
  <c r="T668" i="14"/>
  <c r="S668" i="14"/>
  <c r="AE906" i="14" l="1"/>
  <c r="AC907" i="14"/>
  <c r="AF906" i="14"/>
  <c r="AD907" i="14"/>
  <c r="AH905" i="14"/>
  <c r="AG905" i="14"/>
  <c r="Y668" i="14"/>
  <c r="Z668" i="14"/>
  <c r="AA667" i="14"/>
  <c r="AB667" i="14"/>
  <c r="V668" i="14"/>
  <c r="U668" i="14"/>
  <c r="S669" i="14"/>
  <c r="T669" i="14"/>
  <c r="AE907" i="14" l="1"/>
  <c r="AC908" i="14"/>
  <c r="AD908" i="14"/>
  <c r="AF907" i="14"/>
  <c r="AG906" i="14"/>
  <c r="AH906" i="14"/>
  <c r="AA668" i="14"/>
  <c r="AB668" i="14"/>
  <c r="Z669" i="14"/>
  <c r="Y669" i="14"/>
  <c r="U669" i="14"/>
  <c r="V669" i="14"/>
  <c r="T670" i="14"/>
  <c r="S670" i="14"/>
  <c r="AD909" i="14" l="1"/>
  <c r="AF908" i="14"/>
  <c r="AC909" i="14"/>
  <c r="AE908" i="14"/>
  <c r="AH907" i="14"/>
  <c r="AG907" i="14"/>
  <c r="Z670" i="14"/>
  <c r="AA669" i="14"/>
  <c r="AB669" i="14"/>
  <c r="Y670" i="14"/>
  <c r="V670" i="14"/>
  <c r="U670" i="14"/>
  <c r="S671" i="14"/>
  <c r="T671" i="14"/>
  <c r="AG908" i="14" l="1"/>
  <c r="AH908" i="14"/>
  <c r="AE909" i="14"/>
  <c r="AC910" i="14"/>
  <c r="AD910" i="14"/>
  <c r="AF909" i="14"/>
  <c r="AA670" i="14"/>
  <c r="AB670" i="14"/>
  <c r="Y671" i="14"/>
  <c r="Z671" i="14"/>
  <c r="U671" i="14"/>
  <c r="V671" i="14"/>
  <c r="T672" i="14"/>
  <c r="S672" i="14"/>
  <c r="AC911" i="14" l="1"/>
  <c r="AE910" i="14"/>
  <c r="AD911" i="14"/>
  <c r="AF910" i="14"/>
  <c r="AG909" i="14"/>
  <c r="AH909" i="14"/>
  <c r="AB671" i="14"/>
  <c r="AA671" i="14"/>
  <c r="Y672" i="14"/>
  <c r="Z672" i="14"/>
  <c r="V672" i="14"/>
  <c r="U672" i="14"/>
  <c r="S673" i="14"/>
  <c r="T673" i="14"/>
  <c r="AH910" i="14" l="1"/>
  <c r="AG910" i="14"/>
  <c r="AF911" i="14"/>
  <c r="AD912" i="14"/>
  <c r="AC912" i="14"/>
  <c r="AE911" i="14"/>
  <c r="Z673" i="14"/>
  <c r="AB672" i="14"/>
  <c r="AA672" i="14"/>
  <c r="Y673" i="14"/>
  <c r="U673" i="14"/>
  <c r="V673" i="14"/>
  <c r="T674" i="14"/>
  <c r="S674" i="14"/>
  <c r="AG911" i="14" l="1"/>
  <c r="AH911" i="14"/>
  <c r="AD913" i="14"/>
  <c r="AF912" i="14"/>
  <c r="AE912" i="14"/>
  <c r="AC913" i="14"/>
  <c r="AB673" i="14"/>
  <c r="AA673" i="14"/>
  <c r="Y674" i="14"/>
  <c r="Z674" i="14"/>
  <c r="U674" i="14"/>
  <c r="V674" i="14"/>
  <c r="S675" i="14"/>
  <c r="T675" i="14"/>
  <c r="AG912" i="14" l="1"/>
  <c r="AH912" i="14"/>
  <c r="AE913" i="14"/>
  <c r="AC914" i="14"/>
  <c r="AD914" i="14"/>
  <c r="AF913" i="14"/>
  <c r="Z675" i="14"/>
  <c r="AA674" i="14"/>
  <c r="AB674" i="14"/>
  <c r="Y675" i="14"/>
  <c r="U675" i="14"/>
  <c r="V675" i="14"/>
  <c r="T676" i="14"/>
  <c r="S676" i="14"/>
  <c r="AF914" i="14" l="1"/>
  <c r="AD915" i="14"/>
  <c r="AC915" i="14"/>
  <c r="AE914" i="14"/>
  <c r="AH913" i="14"/>
  <c r="AG913" i="14"/>
  <c r="Y676" i="14"/>
  <c r="AA675" i="14"/>
  <c r="AB675" i="14"/>
  <c r="Z676" i="14"/>
  <c r="V676" i="14"/>
  <c r="U676" i="14"/>
  <c r="S677" i="14"/>
  <c r="T677" i="14"/>
  <c r="AD916" i="14" l="1"/>
  <c r="AF915" i="14"/>
  <c r="AG914" i="14"/>
  <c r="AH914" i="14"/>
  <c r="AC916" i="14"/>
  <c r="AE915" i="14"/>
  <c r="AB676" i="14"/>
  <c r="AA676" i="14"/>
  <c r="Z677" i="14"/>
  <c r="Y677" i="14"/>
  <c r="U677" i="14"/>
  <c r="V677" i="14"/>
  <c r="T678" i="14"/>
  <c r="S678" i="14"/>
  <c r="AH915" i="14" l="1"/>
  <c r="AG915" i="14"/>
  <c r="AC917" i="14"/>
  <c r="AE916" i="14"/>
  <c r="AF916" i="14"/>
  <c r="AD917" i="14"/>
  <c r="AB677" i="14"/>
  <c r="AA677" i="14"/>
  <c r="Y678" i="14"/>
  <c r="Z678" i="14"/>
  <c r="U678" i="14"/>
  <c r="V678" i="14"/>
  <c r="S679" i="14"/>
  <c r="T679" i="14"/>
  <c r="AG916" i="14" l="1"/>
  <c r="AH916" i="14"/>
  <c r="AD918" i="14"/>
  <c r="AF917" i="14"/>
  <c r="AE917" i="14"/>
  <c r="AC918" i="14"/>
  <c r="Y679" i="14"/>
  <c r="Z679" i="14"/>
  <c r="AA678" i="14"/>
  <c r="AB678" i="14"/>
  <c r="U679" i="14"/>
  <c r="V679" i="14"/>
  <c r="T680" i="14"/>
  <c r="S680" i="14"/>
  <c r="AC919" i="14" l="1"/>
  <c r="AE918" i="14"/>
  <c r="AD919" i="14"/>
  <c r="AF918" i="14"/>
  <c r="AG917" i="14"/>
  <c r="AH917" i="14"/>
  <c r="AA679" i="14"/>
  <c r="AB679" i="14"/>
  <c r="Z680" i="14"/>
  <c r="Y680" i="14"/>
  <c r="V680" i="14"/>
  <c r="U680" i="14"/>
  <c r="S681" i="14"/>
  <c r="T681" i="14"/>
  <c r="AG918" i="14" l="1"/>
  <c r="AH918" i="14"/>
  <c r="AD920" i="14"/>
  <c r="AF919" i="14"/>
  <c r="AC920" i="14"/>
  <c r="AE919" i="14"/>
  <c r="AB680" i="14"/>
  <c r="AA680" i="14"/>
  <c r="Z681" i="14"/>
  <c r="Y681" i="14"/>
  <c r="V681" i="14"/>
  <c r="U681" i="14"/>
  <c r="T682" i="14"/>
  <c r="S682" i="14"/>
  <c r="AH919" i="14" l="1"/>
  <c r="AG919" i="14"/>
  <c r="AF920" i="14"/>
  <c r="AD921" i="14"/>
  <c r="AE920" i="14"/>
  <c r="AC921" i="14"/>
  <c r="AB681" i="14"/>
  <c r="AA681" i="14"/>
  <c r="Z682" i="14"/>
  <c r="Y682" i="14"/>
  <c r="U682" i="14"/>
  <c r="V682" i="14"/>
  <c r="S683" i="14"/>
  <c r="T683" i="14"/>
  <c r="AC922" i="14" l="1"/>
  <c r="AE921" i="14"/>
  <c r="AF921" i="14"/>
  <c r="AD922" i="14"/>
  <c r="AH920" i="14"/>
  <c r="AG920" i="14"/>
  <c r="AB682" i="14"/>
  <c r="AA682" i="14"/>
  <c r="Z683" i="14"/>
  <c r="Y683" i="14"/>
  <c r="U683" i="14"/>
  <c r="V683" i="14"/>
  <c r="T684" i="14"/>
  <c r="S684" i="14"/>
  <c r="AG921" i="14" l="1"/>
  <c r="AH921" i="14"/>
  <c r="AF922" i="14"/>
  <c r="AD923" i="14"/>
  <c r="AC923" i="14"/>
  <c r="AE922" i="14"/>
  <c r="AB683" i="14"/>
  <c r="AA683" i="14"/>
  <c r="Y684" i="14"/>
  <c r="Z684" i="14"/>
  <c r="V684" i="14"/>
  <c r="U684" i="14"/>
  <c r="S685" i="14"/>
  <c r="T685" i="14"/>
  <c r="AH922" i="14" l="1"/>
  <c r="AG922" i="14"/>
  <c r="AC924" i="14"/>
  <c r="AE923" i="14"/>
  <c r="AF923" i="14"/>
  <c r="AD924" i="14"/>
  <c r="Y685" i="14"/>
  <c r="Z685" i="14"/>
  <c r="AB684" i="14"/>
  <c r="AA684" i="14"/>
  <c r="U685" i="14"/>
  <c r="V685" i="14"/>
  <c r="T686" i="14"/>
  <c r="S686" i="14"/>
  <c r="AH923" i="14" l="1"/>
  <c r="AG923" i="14"/>
  <c r="AD925" i="14"/>
  <c r="AF924" i="14"/>
  <c r="AC925" i="14"/>
  <c r="AE924" i="14"/>
  <c r="AB685" i="14"/>
  <c r="AA685" i="14"/>
  <c r="Z686" i="14"/>
  <c r="Y686" i="14"/>
  <c r="V686" i="14"/>
  <c r="U686" i="14"/>
  <c r="S687" i="14"/>
  <c r="T687" i="14"/>
  <c r="AE925" i="14" l="1"/>
  <c r="AC926" i="14"/>
  <c r="AG924" i="14"/>
  <c r="AH924" i="14"/>
  <c r="AF925" i="14"/>
  <c r="AD926" i="14"/>
  <c r="Z687" i="14"/>
  <c r="Y687" i="14"/>
  <c r="AA686" i="14"/>
  <c r="AB686" i="14"/>
  <c r="U687" i="14"/>
  <c r="V687" i="14"/>
  <c r="T688" i="14"/>
  <c r="S688" i="14"/>
  <c r="AD927" i="14" l="1"/>
  <c r="AF926" i="14"/>
  <c r="AC927" i="14"/>
  <c r="AE926" i="14"/>
  <c r="AH925" i="14"/>
  <c r="AG925" i="14"/>
  <c r="AB687" i="14"/>
  <c r="AA687" i="14"/>
  <c r="Y688" i="14"/>
  <c r="Z688" i="14"/>
  <c r="V688" i="14"/>
  <c r="U688" i="14"/>
  <c r="S689" i="14"/>
  <c r="T689" i="14"/>
  <c r="AG926" i="14" l="1"/>
  <c r="AH926" i="14"/>
  <c r="AC928" i="14"/>
  <c r="AE927" i="14"/>
  <c r="AD928" i="14"/>
  <c r="AF927" i="14"/>
  <c r="AB688" i="14"/>
  <c r="Z689" i="14"/>
  <c r="Y689" i="14"/>
  <c r="AA688" i="14"/>
  <c r="U689" i="14"/>
  <c r="V689" i="14"/>
  <c r="T690" i="14"/>
  <c r="S690" i="14"/>
  <c r="AG927" i="14" l="1"/>
  <c r="AH927" i="14"/>
  <c r="AD929" i="14"/>
  <c r="AF928" i="14"/>
  <c r="AE928" i="14"/>
  <c r="AC929" i="14"/>
  <c r="AB689" i="14"/>
  <c r="AA689" i="14"/>
  <c r="Y690" i="14"/>
  <c r="Z690" i="14"/>
  <c r="U690" i="14"/>
  <c r="V690" i="14"/>
  <c r="S691" i="14"/>
  <c r="T691" i="14"/>
  <c r="AE929" i="14" l="1"/>
  <c r="AC930" i="14"/>
  <c r="AD930" i="14"/>
  <c r="AF929" i="14"/>
  <c r="AG928" i="14"/>
  <c r="AH928" i="14"/>
  <c r="AA690" i="14"/>
  <c r="AB690" i="14"/>
  <c r="Z691" i="14"/>
  <c r="Y691" i="14"/>
  <c r="U691" i="14"/>
  <c r="V691" i="14"/>
  <c r="T692" i="14"/>
  <c r="S692" i="14"/>
  <c r="AC931" i="14" l="1"/>
  <c r="AE930" i="14"/>
  <c r="AD931" i="14"/>
  <c r="AF930" i="14"/>
  <c r="AG929" i="14"/>
  <c r="AH929" i="14"/>
  <c r="AB691" i="14"/>
  <c r="AA691" i="14"/>
  <c r="Y692" i="14"/>
  <c r="Z692" i="14"/>
  <c r="V692" i="14"/>
  <c r="U692" i="14"/>
  <c r="S693" i="14"/>
  <c r="T693" i="14"/>
  <c r="AH930" i="14" l="1"/>
  <c r="AG930" i="14"/>
  <c r="AD932" i="14"/>
  <c r="AF931" i="14"/>
  <c r="AE931" i="14"/>
  <c r="AC932" i="14"/>
  <c r="Z693" i="14"/>
  <c r="Y693" i="14"/>
  <c r="AB692" i="14"/>
  <c r="AA692" i="14"/>
  <c r="U693" i="14"/>
  <c r="V693" i="14"/>
  <c r="T694" i="14"/>
  <c r="S694" i="14"/>
  <c r="AG931" i="14" l="1"/>
  <c r="AH931" i="14"/>
  <c r="AF932" i="14"/>
  <c r="AD933" i="14"/>
  <c r="AE932" i="14"/>
  <c r="AC933" i="14"/>
  <c r="AB693" i="14"/>
  <c r="AA693" i="14"/>
  <c r="Y694" i="14"/>
  <c r="Z694" i="14"/>
  <c r="V694" i="14"/>
  <c r="U694" i="14"/>
  <c r="S695" i="14"/>
  <c r="T695" i="14"/>
  <c r="AC934" i="14" l="1"/>
  <c r="AE933" i="14"/>
  <c r="AD934" i="14"/>
  <c r="AF933" i="14"/>
  <c r="AG932" i="14"/>
  <c r="AH932" i="14"/>
  <c r="AA694" i="14"/>
  <c r="AB694" i="14"/>
  <c r="Z695" i="14"/>
  <c r="Y695" i="14"/>
  <c r="U695" i="14"/>
  <c r="V695" i="14"/>
  <c r="T696" i="14"/>
  <c r="S696" i="14"/>
  <c r="AF934" i="14" l="1"/>
  <c r="AD935" i="14"/>
  <c r="AG933" i="14"/>
  <c r="AH933" i="14"/>
  <c r="AE934" i="14"/>
  <c r="AC935" i="14"/>
  <c r="AB695" i="14"/>
  <c r="Z696" i="14"/>
  <c r="Y696" i="14"/>
  <c r="AA695" i="14"/>
  <c r="V696" i="14"/>
  <c r="U696" i="14"/>
  <c r="S697" i="14"/>
  <c r="T697" i="14"/>
  <c r="AG934" i="14" l="1"/>
  <c r="AH934" i="14"/>
  <c r="AC936" i="14"/>
  <c r="AE935" i="14"/>
  <c r="AF935" i="14"/>
  <c r="AD936" i="14"/>
  <c r="AA696" i="14"/>
  <c r="AB696" i="14"/>
  <c r="Y697" i="14"/>
  <c r="Z697" i="14"/>
  <c r="V697" i="14"/>
  <c r="U697" i="14"/>
  <c r="T698" i="14"/>
  <c r="S698" i="14"/>
  <c r="AG935" i="14" l="1"/>
  <c r="AH935" i="14"/>
  <c r="AD937" i="14"/>
  <c r="AF936" i="14"/>
  <c r="AC937" i="14"/>
  <c r="AE936" i="14"/>
  <c r="Y698" i="14"/>
  <c r="Z698" i="14"/>
  <c r="AB697" i="14"/>
  <c r="AA697" i="14"/>
  <c r="U698" i="14"/>
  <c r="V698" i="14"/>
  <c r="S699" i="14"/>
  <c r="T699" i="14"/>
  <c r="AC938" i="14" l="1"/>
  <c r="AE937" i="14"/>
  <c r="AG936" i="14"/>
  <c r="AH936" i="14"/>
  <c r="AD938" i="14"/>
  <c r="AF937" i="14"/>
  <c r="AB698" i="14"/>
  <c r="AA698" i="14"/>
  <c r="Z699" i="14"/>
  <c r="Y699" i="14"/>
  <c r="U699" i="14"/>
  <c r="V699" i="14"/>
  <c r="T700" i="14"/>
  <c r="S700" i="14"/>
  <c r="AD939" i="14" l="1"/>
  <c r="AF938" i="14"/>
  <c r="AH937" i="14"/>
  <c r="AG937" i="14"/>
  <c r="AE938" i="14"/>
  <c r="AC939" i="14"/>
  <c r="AB699" i="14"/>
  <c r="AA699" i="14"/>
  <c r="Z700" i="14"/>
  <c r="Y700" i="14"/>
  <c r="V700" i="14"/>
  <c r="U700" i="14"/>
  <c r="S701" i="14"/>
  <c r="T701" i="14"/>
  <c r="AG938" i="14" l="1"/>
  <c r="AH938" i="14"/>
  <c r="AE939" i="14"/>
  <c r="AC940" i="14"/>
  <c r="AD940" i="14"/>
  <c r="AF939" i="14"/>
  <c r="AB700" i="14"/>
  <c r="AA700" i="14"/>
  <c r="Y701" i="14"/>
  <c r="Z701" i="14"/>
  <c r="U701" i="14"/>
  <c r="V701" i="14"/>
  <c r="T702" i="14"/>
  <c r="S702" i="14"/>
  <c r="AD941" i="14" l="1"/>
  <c r="AF940" i="14"/>
  <c r="AE940" i="14"/>
  <c r="AC941" i="14"/>
  <c r="AG939" i="14"/>
  <c r="AH939" i="14"/>
  <c r="AB701" i="14"/>
  <c r="AA701" i="14"/>
  <c r="Z702" i="14"/>
  <c r="Y702" i="14"/>
  <c r="V702" i="14"/>
  <c r="U702" i="14"/>
  <c r="S703" i="14"/>
  <c r="T703" i="14"/>
  <c r="AG940" i="14" l="1"/>
  <c r="AH940" i="14"/>
  <c r="AC942" i="14"/>
  <c r="AE941" i="14"/>
  <c r="AF941" i="14"/>
  <c r="AD942" i="14"/>
  <c r="AA702" i="14"/>
  <c r="AB702" i="14"/>
  <c r="Y703" i="14"/>
  <c r="Z703" i="14"/>
  <c r="U703" i="14"/>
  <c r="V703" i="14"/>
  <c r="T704" i="14"/>
  <c r="S704" i="14"/>
  <c r="AF942" i="14" l="1"/>
  <c r="AD943" i="14"/>
  <c r="AH941" i="14"/>
  <c r="AG941" i="14"/>
  <c r="AC943" i="14"/>
  <c r="AE942" i="14"/>
  <c r="AA703" i="14"/>
  <c r="Z704" i="14"/>
  <c r="Y704" i="14"/>
  <c r="AB703" i="14"/>
  <c r="V704" i="14"/>
  <c r="U704" i="14"/>
  <c r="S705" i="14"/>
  <c r="T705" i="14"/>
  <c r="AH942" i="14" l="1"/>
  <c r="AG942" i="14"/>
  <c r="AF943" i="14"/>
  <c r="AD944" i="14"/>
  <c r="AC944" i="14"/>
  <c r="AE943" i="14"/>
  <c r="AA704" i="14"/>
  <c r="AB704" i="14"/>
  <c r="Y705" i="14"/>
  <c r="Z705" i="14"/>
  <c r="U705" i="14"/>
  <c r="V705" i="14"/>
  <c r="T706" i="14"/>
  <c r="S706" i="14"/>
  <c r="AG943" i="14" l="1"/>
  <c r="AH943" i="14"/>
  <c r="AD945" i="14"/>
  <c r="AF944" i="14"/>
  <c r="AC945" i="14"/>
  <c r="AE944" i="14"/>
  <c r="Z706" i="14"/>
  <c r="Y706" i="14"/>
  <c r="AB705" i="14"/>
  <c r="AA705" i="14"/>
  <c r="U706" i="14"/>
  <c r="V706" i="14"/>
  <c r="S707" i="14"/>
  <c r="T707" i="14"/>
  <c r="AE945" i="14" l="1"/>
  <c r="AC946" i="14"/>
  <c r="AH944" i="14"/>
  <c r="AG944" i="14"/>
  <c r="AF945" i="14"/>
  <c r="AD946" i="14"/>
  <c r="AA706" i="14"/>
  <c r="AB706" i="14"/>
  <c r="Y707" i="14"/>
  <c r="Z707" i="14"/>
  <c r="U707" i="14"/>
  <c r="V707" i="14"/>
  <c r="T708" i="14"/>
  <c r="S708" i="14"/>
  <c r="AD947" i="14" l="1"/>
  <c r="AF946" i="14"/>
  <c r="AC947" i="14"/>
  <c r="AE946" i="14"/>
  <c r="AH945" i="14"/>
  <c r="AG945" i="14"/>
  <c r="Z708" i="14"/>
  <c r="AB707" i="14"/>
  <c r="AA707" i="14"/>
  <c r="Y708" i="14"/>
  <c r="V708" i="14"/>
  <c r="U708" i="14"/>
  <c r="S709" i="14"/>
  <c r="T709" i="14"/>
  <c r="AE947" i="14" l="1"/>
  <c r="AC948" i="14"/>
  <c r="AH946" i="14"/>
  <c r="AG946" i="14"/>
  <c r="AF947" i="14"/>
  <c r="AD948" i="14"/>
  <c r="Y709" i="14"/>
  <c r="AB708" i="14"/>
  <c r="AA708" i="14"/>
  <c r="Z709" i="14"/>
  <c r="U709" i="14"/>
  <c r="V709" i="14"/>
  <c r="T710" i="14"/>
  <c r="S710" i="14"/>
  <c r="AF948" i="14" l="1"/>
  <c r="AD949" i="14"/>
  <c r="AC949" i="14"/>
  <c r="AE948" i="14"/>
  <c r="AG947" i="14"/>
  <c r="AH947" i="14"/>
  <c r="Z710" i="14"/>
  <c r="AB709" i="14"/>
  <c r="AA709" i="14"/>
  <c r="Y710" i="14"/>
  <c r="V710" i="14"/>
  <c r="U710" i="14"/>
  <c r="S711" i="14"/>
  <c r="T711" i="14"/>
  <c r="AC950" i="14" l="1"/>
  <c r="AE949" i="14"/>
  <c r="AH948" i="14"/>
  <c r="AG948" i="14"/>
  <c r="AF949" i="14"/>
  <c r="AD950" i="14"/>
  <c r="AA710" i="14"/>
  <c r="AB710" i="14"/>
  <c r="Y711" i="14"/>
  <c r="Z711" i="14"/>
  <c r="U711" i="14"/>
  <c r="V711" i="14"/>
  <c r="T712" i="14"/>
  <c r="S712" i="14"/>
  <c r="AH949" i="14" l="1"/>
  <c r="AG949" i="14"/>
  <c r="AD951" i="14"/>
  <c r="AF950" i="14"/>
  <c r="AC951" i="14"/>
  <c r="AE950" i="14"/>
  <c r="AA711" i="14"/>
  <c r="AB711" i="14"/>
  <c r="Z712" i="14"/>
  <c r="Y712" i="14"/>
  <c r="V712" i="14"/>
  <c r="U712" i="14"/>
  <c r="S713" i="14"/>
  <c r="T713" i="14"/>
  <c r="AE951" i="14" l="1"/>
  <c r="AC952" i="14"/>
  <c r="AH950" i="14"/>
  <c r="AG950" i="14"/>
  <c r="AF951" i="14"/>
  <c r="AD952" i="14"/>
  <c r="AA712" i="14"/>
  <c r="Z713" i="14"/>
  <c r="Y713" i="14"/>
  <c r="AB712" i="14"/>
  <c r="V713" i="14"/>
  <c r="U713" i="14"/>
  <c r="T714" i="14"/>
  <c r="S714" i="14"/>
  <c r="AD953" i="14" l="1"/>
  <c r="AF952" i="14"/>
  <c r="AC953" i="14"/>
  <c r="AE952" i="14"/>
  <c r="AG951" i="14"/>
  <c r="AH951" i="14"/>
  <c r="Y714" i="14"/>
  <c r="AB713" i="14"/>
  <c r="AA713" i="14"/>
  <c r="Z714" i="14"/>
  <c r="U714" i="14"/>
  <c r="V714" i="14"/>
  <c r="S715" i="14"/>
  <c r="T715" i="14"/>
  <c r="AG952" i="14" l="1"/>
  <c r="AH952" i="14"/>
  <c r="AE953" i="14"/>
  <c r="AC954" i="14"/>
  <c r="AD954" i="14"/>
  <c r="AF953" i="14"/>
  <c r="Z715" i="14"/>
  <c r="AB714" i="14"/>
  <c r="AA714" i="14"/>
  <c r="Y715" i="14"/>
  <c r="U715" i="14"/>
  <c r="V715" i="14"/>
  <c r="T716" i="14"/>
  <c r="S716" i="14"/>
  <c r="AE954" i="14" l="1"/>
  <c r="AC955" i="14"/>
  <c r="AF954" i="14"/>
  <c r="AD955" i="14"/>
  <c r="AH953" i="14"/>
  <c r="AG953" i="14"/>
  <c r="Y716" i="14"/>
  <c r="AB715" i="14"/>
  <c r="AA715" i="14"/>
  <c r="Z716" i="14"/>
  <c r="V716" i="14"/>
  <c r="U716" i="14"/>
  <c r="S717" i="14"/>
  <c r="T717" i="14"/>
  <c r="AD956" i="14" l="1"/>
  <c r="AF955" i="14"/>
  <c r="AC956" i="14"/>
  <c r="AE955" i="14"/>
  <c r="AH954" i="14"/>
  <c r="AG954" i="14"/>
  <c r="Z717" i="14"/>
  <c r="AB716" i="14"/>
  <c r="AA716" i="14"/>
  <c r="Y717" i="14"/>
  <c r="U717" i="14"/>
  <c r="V717" i="14"/>
  <c r="T718" i="14"/>
  <c r="S718" i="14"/>
  <c r="AG955" i="14" l="1"/>
  <c r="AH955" i="14"/>
  <c r="AE956" i="14"/>
  <c r="AC957" i="14"/>
  <c r="AD957" i="14"/>
  <c r="AF956" i="14"/>
  <c r="Y718" i="14"/>
  <c r="AB717" i="14"/>
  <c r="AA717" i="14"/>
  <c r="Z718" i="14"/>
  <c r="U718" i="14"/>
  <c r="V718" i="14"/>
  <c r="S719" i="14"/>
  <c r="T719" i="14"/>
  <c r="AC958" i="14" l="1"/>
  <c r="AE957" i="14"/>
  <c r="AF957" i="14"/>
  <c r="AD958" i="14"/>
  <c r="AG956" i="14"/>
  <c r="AH956" i="14"/>
  <c r="Z719" i="14"/>
  <c r="AA718" i="14"/>
  <c r="AB718" i="14"/>
  <c r="Y719" i="14"/>
  <c r="V719" i="14"/>
  <c r="U719" i="14"/>
  <c r="T720" i="14"/>
  <c r="S720" i="14"/>
  <c r="AD959" i="14" l="1"/>
  <c r="AF958" i="14"/>
  <c r="AG957" i="14"/>
  <c r="AH957" i="14"/>
  <c r="AC959" i="14"/>
  <c r="AE958" i="14"/>
  <c r="AB719" i="14"/>
  <c r="AA719" i="14"/>
  <c r="Y720" i="14"/>
  <c r="Z720" i="14"/>
  <c r="V720" i="14"/>
  <c r="U720" i="14"/>
  <c r="S721" i="14"/>
  <c r="T721" i="14"/>
  <c r="AH958" i="14" l="1"/>
  <c r="AG958" i="14"/>
  <c r="AE959" i="14"/>
  <c r="AC960" i="14"/>
  <c r="AF959" i="14"/>
  <c r="AD960" i="14"/>
  <c r="AB720" i="14"/>
  <c r="Y721" i="14"/>
  <c r="Z721" i="14"/>
  <c r="AA720" i="14"/>
  <c r="U721" i="14"/>
  <c r="V721" i="14"/>
  <c r="T722" i="14"/>
  <c r="S722" i="14"/>
  <c r="AD961" i="14" l="1"/>
  <c r="AF960" i="14"/>
  <c r="AC961" i="14"/>
  <c r="AE960" i="14"/>
  <c r="AG959" i="14"/>
  <c r="AH959" i="14"/>
  <c r="Z722" i="14"/>
  <c r="AB721" i="14"/>
  <c r="AA721" i="14"/>
  <c r="Y722" i="14"/>
  <c r="V722" i="14"/>
  <c r="U722" i="14"/>
  <c r="S723" i="14"/>
  <c r="T723" i="14"/>
  <c r="AE961" i="14" l="1"/>
  <c r="AC962" i="14"/>
  <c r="AG960" i="14"/>
  <c r="AH960" i="14"/>
  <c r="AD962" i="14"/>
  <c r="AF961" i="14"/>
  <c r="Y723" i="14"/>
  <c r="AA722" i="14"/>
  <c r="AB722" i="14"/>
  <c r="Z723" i="14"/>
  <c r="U723" i="14"/>
  <c r="V723" i="14"/>
  <c r="T724" i="14"/>
  <c r="S724" i="14"/>
  <c r="AD963" i="14" l="1"/>
  <c r="AF962" i="14"/>
  <c r="AC963" i="14"/>
  <c r="AE962" i="14"/>
  <c r="AG961" i="14"/>
  <c r="AH961" i="14"/>
  <c r="Z724" i="14"/>
  <c r="AB723" i="14"/>
  <c r="AA723" i="14"/>
  <c r="Y724" i="14"/>
  <c r="V724" i="14"/>
  <c r="U724" i="14"/>
  <c r="S725" i="14"/>
  <c r="T725" i="14"/>
  <c r="AG962" i="14" l="1"/>
  <c r="AH962" i="14"/>
  <c r="AE963" i="14"/>
  <c r="AC964" i="14"/>
  <c r="AF963" i="14"/>
  <c r="AD964" i="14"/>
  <c r="Y725" i="14"/>
  <c r="AB724" i="14"/>
  <c r="AA724" i="14"/>
  <c r="Z725" i="14"/>
  <c r="V725" i="14"/>
  <c r="U725" i="14"/>
  <c r="T726" i="14"/>
  <c r="S726" i="14"/>
  <c r="AF964" i="14" l="1"/>
  <c r="AD965" i="14"/>
  <c r="AC965" i="14"/>
  <c r="AE964" i="14"/>
  <c r="AG963" i="14"/>
  <c r="AH963" i="14"/>
  <c r="AB725" i="14"/>
  <c r="AA725" i="14"/>
  <c r="Z726" i="14"/>
  <c r="Y726" i="14"/>
  <c r="U726" i="14"/>
  <c r="V726" i="14"/>
  <c r="S727" i="14"/>
  <c r="T727" i="14"/>
  <c r="AG964" i="14" l="1"/>
  <c r="AH964" i="14"/>
  <c r="AC966" i="14"/>
  <c r="AE965" i="14"/>
  <c r="AF965" i="14"/>
  <c r="AD966" i="14"/>
  <c r="Y727" i="14"/>
  <c r="Z727" i="14"/>
  <c r="AA726" i="14"/>
  <c r="AB726" i="14"/>
  <c r="U727" i="14"/>
  <c r="V727" i="14"/>
  <c r="T728" i="14"/>
  <c r="S728" i="14"/>
  <c r="AD967" i="14" l="1"/>
  <c r="AF966" i="14"/>
  <c r="AG965" i="14"/>
  <c r="AH965" i="14"/>
  <c r="AE966" i="14"/>
  <c r="AC967" i="14"/>
  <c r="AA727" i="14"/>
  <c r="Z728" i="14"/>
  <c r="AB727" i="14"/>
  <c r="Y728" i="14"/>
  <c r="V728" i="14"/>
  <c r="U728" i="14"/>
  <c r="S729" i="14"/>
  <c r="T729" i="14"/>
  <c r="AH966" i="14" l="1"/>
  <c r="AG966" i="14"/>
  <c r="AE967" i="14"/>
  <c r="AC968" i="14"/>
  <c r="AF967" i="14"/>
  <c r="AD968" i="14"/>
  <c r="AA728" i="14"/>
  <c r="AB728" i="14"/>
  <c r="Y729" i="14"/>
  <c r="Z729" i="14"/>
  <c r="U729" i="14"/>
  <c r="V729" i="14"/>
  <c r="T730" i="14"/>
  <c r="S730" i="14"/>
  <c r="AC969" i="14" l="1"/>
  <c r="AE968" i="14"/>
  <c r="AF968" i="14"/>
  <c r="AD969" i="14"/>
  <c r="AG967" i="14"/>
  <c r="AH967" i="14"/>
  <c r="AB729" i="14"/>
  <c r="AA729" i="14"/>
  <c r="Z730" i="14"/>
  <c r="Y730" i="14"/>
  <c r="U730" i="14"/>
  <c r="V730" i="14"/>
  <c r="S731" i="14"/>
  <c r="T731" i="14"/>
  <c r="AD970" i="14" l="1"/>
  <c r="AF969" i="14"/>
  <c r="AH968" i="14"/>
  <c r="AG968" i="14"/>
  <c r="AC970" i="14"/>
  <c r="AE969" i="14"/>
  <c r="AA730" i="14"/>
  <c r="AB730" i="14"/>
  <c r="Y731" i="14"/>
  <c r="Z731" i="14"/>
  <c r="V731" i="14"/>
  <c r="U731" i="14"/>
  <c r="T732" i="14"/>
  <c r="S732" i="14"/>
  <c r="AH969" i="14" l="1"/>
  <c r="AG969" i="14"/>
  <c r="AC971" i="14"/>
  <c r="AE970" i="14"/>
  <c r="AD971" i="14"/>
  <c r="AF970" i="14"/>
  <c r="AB731" i="14"/>
  <c r="AA731" i="14"/>
  <c r="Z732" i="14"/>
  <c r="Y732" i="14"/>
  <c r="V732" i="14"/>
  <c r="U732" i="14"/>
  <c r="S733" i="14"/>
  <c r="T733" i="14"/>
  <c r="AG970" i="14" l="1"/>
  <c r="AH970" i="14"/>
  <c r="AD972" i="14"/>
  <c r="AF971" i="14"/>
  <c r="AC972" i="14"/>
  <c r="AE971" i="14"/>
  <c r="Z733" i="14"/>
  <c r="AB732" i="14"/>
  <c r="AA732" i="14"/>
  <c r="Y733" i="14"/>
  <c r="U733" i="14"/>
  <c r="V733" i="14"/>
  <c r="T734" i="14"/>
  <c r="S734" i="14"/>
  <c r="AH971" i="14" l="1"/>
  <c r="AG971" i="14"/>
  <c r="AC973" i="14"/>
  <c r="AE972" i="14"/>
  <c r="AD973" i="14"/>
  <c r="AF972" i="14"/>
  <c r="Y734" i="14"/>
  <c r="AB733" i="14"/>
  <c r="AA733" i="14"/>
  <c r="Z734" i="14"/>
  <c r="V734" i="14"/>
  <c r="U734" i="14"/>
  <c r="S735" i="14"/>
  <c r="T735" i="14"/>
  <c r="AG972" i="14" l="1"/>
  <c r="AH972" i="14"/>
  <c r="AF973" i="14"/>
  <c r="AD974" i="14"/>
  <c r="AE973" i="14"/>
  <c r="AC974" i="14"/>
  <c r="Z735" i="14"/>
  <c r="AA734" i="14"/>
  <c r="AB734" i="14"/>
  <c r="Y735" i="14"/>
  <c r="U735" i="14"/>
  <c r="V735" i="14"/>
  <c r="T736" i="14"/>
  <c r="S736" i="14"/>
  <c r="AF974" i="14" l="1"/>
  <c r="AD975" i="14"/>
  <c r="AC975" i="14"/>
  <c r="AE974" i="14"/>
  <c r="AG973" i="14"/>
  <c r="AH973" i="14"/>
  <c r="AB735" i="14"/>
  <c r="AA735" i="14"/>
  <c r="Y736" i="14"/>
  <c r="Z736" i="14"/>
  <c r="V736" i="14"/>
  <c r="U736" i="14"/>
  <c r="S737" i="14"/>
  <c r="T737" i="14"/>
  <c r="AG974" i="14" l="1"/>
  <c r="AH974" i="14"/>
  <c r="AC976" i="14"/>
  <c r="AE975" i="14"/>
  <c r="AF975" i="14"/>
  <c r="AD976" i="14"/>
  <c r="AB736" i="14"/>
  <c r="Z737" i="14"/>
  <c r="Y737" i="14"/>
  <c r="AA736" i="14"/>
  <c r="U737" i="14"/>
  <c r="V737" i="14"/>
  <c r="T738" i="14"/>
  <c r="S738" i="14"/>
  <c r="AF976" i="14" l="1"/>
  <c r="AD977" i="14"/>
  <c r="AG975" i="14"/>
  <c r="AH975" i="14"/>
  <c r="AC977" i="14"/>
  <c r="AE976" i="14"/>
  <c r="AB737" i="14"/>
  <c r="AA737" i="14"/>
  <c r="Y738" i="14"/>
  <c r="Z738" i="14"/>
  <c r="U738" i="14"/>
  <c r="V738" i="14"/>
  <c r="S739" i="14"/>
  <c r="T739" i="14"/>
  <c r="AG976" i="14" l="1"/>
  <c r="AH976" i="14"/>
  <c r="AC978" i="14"/>
  <c r="AE977" i="14"/>
  <c r="AD978" i="14"/>
  <c r="AF977" i="14"/>
  <c r="Z739" i="14"/>
  <c r="AA738" i="14"/>
  <c r="AB738" i="14"/>
  <c r="Y739" i="14"/>
  <c r="U739" i="14"/>
  <c r="V739" i="14"/>
  <c r="T740" i="14"/>
  <c r="S740" i="14"/>
  <c r="AD979" i="14" l="1"/>
  <c r="AF978" i="14"/>
  <c r="AH977" i="14"/>
  <c r="AG977" i="14"/>
  <c r="AE978" i="14"/>
  <c r="AC979" i="14"/>
  <c r="Y740" i="14"/>
  <c r="AB739" i="14"/>
  <c r="AA739" i="14"/>
  <c r="Z740" i="14"/>
  <c r="V740" i="14"/>
  <c r="U740" i="14"/>
  <c r="S741" i="14"/>
  <c r="T741" i="14"/>
  <c r="AE979" i="14" l="1"/>
  <c r="AC980" i="14"/>
  <c r="AG978" i="14"/>
  <c r="AH978" i="14"/>
  <c r="AF979" i="14"/>
  <c r="AD980" i="14"/>
  <c r="AB740" i="14"/>
  <c r="AA740" i="14"/>
  <c r="Z741" i="14"/>
  <c r="Y741" i="14"/>
  <c r="U741" i="14"/>
  <c r="V741" i="14"/>
  <c r="T742" i="14"/>
  <c r="S742" i="14"/>
  <c r="AF980" i="14" l="1"/>
  <c r="AD981" i="14"/>
  <c r="AE980" i="14"/>
  <c r="AC981" i="14"/>
  <c r="AG979" i="14"/>
  <c r="AH979" i="14"/>
  <c r="Z742" i="14"/>
  <c r="Y742" i="14"/>
  <c r="AB741" i="14"/>
  <c r="AA741" i="14"/>
  <c r="U742" i="14"/>
  <c r="V742" i="14"/>
  <c r="S743" i="14"/>
  <c r="T743" i="14"/>
  <c r="AD982" i="14" l="1"/>
  <c r="AF981" i="14"/>
  <c r="AC982" i="14"/>
  <c r="AE981" i="14"/>
  <c r="AH980" i="14"/>
  <c r="AG980" i="14"/>
  <c r="AA742" i="14"/>
  <c r="AB742" i="14"/>
  <c r="Y743" i="14"/>
  <c r="Z743" i="14"/>
  <c r="V743" i="14"/>
  <c r="U743" i="14"/>
  <c r="T744" i="14"/>
  <c r="S744" i="14"/>
  <c r="AG981" i="14" l="1"/>
  <c r="AH981" i="14"/>
  <c r="AE982" i="14"/>
  <c r="AC983" i="14"/>
  <c r="AD983" i="14"/>
  <c r="AF982" i="14"/>
  <c r="AB743" i="14"/>
  <c r="AA743" i="14"/>
  <c r="Z744" i="14"/>
  <c r="Y744" i="14"/>
  <c r="V744" i="14"/>
  <c r="U744" i="14"/>
  <c r="S745" i="14"/>
  <c r="T745" i="14"/>
  <c r="AF983" i="14" l="1"/>
  <c r="AD984" i="14"/>
  <c r="AC984" i="14"/>
  <c r="AE983" i="14"/>
  <c r="AG982" i="14"/>
  <c r="AH982" i="14"/>
  <c r="AA744" i="14"/>
  <c r="Y745" i="14"/>
  <c r="Z745" i="14"/>
  <c r="AB744" i="14"/>
  <c r="V745" i="14"/>
  <c r="U745" i="14"/>
  <c r="T746" i="14"/>
  <c r="S746" i="14"/>
  <c r="AG983" i="14" l="1"/>
  <c r="AH983" i="14"/>
  <c r="AD985" i="14"/>
  <c r="AF984" i="14"/>
  <c r="AE984" i="14"/>
  <c r="AC985" i="14"/>
  <c r="AB745" i="14"/>
  <c r="AA745" i="14"/>
  <c r="Z746" i="14"/>
  <c r="Y746" i="14"/>
  <c r="U746" i="14"/>
  <c r="V746" i="14"/>
  <c r="S747" i="14"/>
  <c r="T747" i="14"/>
  <c r="AE985" i="14" l="1"/>
  <c r="AC986" i="14"/>
  <c r="AG984" i="14"/>
  <c r="AH984" i="14"/>
  <c r="AD986" i="14"/>
  <c r="AF985" i="14"/>
  <c r="Y747" i="14"/>
  <c r="AA746" i="14"/>
  <c r="AB746" i="14"/>
  <c r="Z747" i="14"/>
  <c r="U747" i="14"/>
  <c r="V747" i="14"/>
  <c r="T748" i="14"/>
  <c r="S748" i="14"/>
  <c r="AC987" i="14" l="1"/>
  <c r="AE986" i="14"/>
  <c r="AF986" i="14"/>
  <c r="AD987" i="14"/>
  <c r="AH985" i="14"/>
  <c r="AG985" i="14"/>
  <c r="Z748" i="14"/>
  <c r="AB747" i="14"/>
  <c r="AA747" i="14"/>
  <c r="Y748" i="14"/>
  <c r="V748" i="14"/>
  <c r="U748" i="14"/>
  <c r="S749" i="14"/>
  <c r="T749" i="14"/>
  <c r="AD988" i="14" l="1"/>
  <c r="AF987" i="14"/>
  <c r="AH986" i="14"/>
  <c r="AG986" i="14"/>
  <c r="AC988" i="14"/>
  <c r="AE987" i="14"/>
  <c r="Y749" i="14"/>
  <c r="AB748" i="14"/>
  <c r="AA748" i="14"/>
  <c r="Z749" i="14"/>
  <c r="U749" i="14"/>
  <c r="V749" i="14"/>
  <c r="T750" i="14"/>
  <c r="S750" i="14"/>
  <c r="AC989" i="14" l="1"/>
  <c r="AE988" i="14"/>
  <c r="AH987" i="14"/>
  <c r="AG987" i="14"/>
  <c r="AD989" i="14"/>
  <c r="AF988" i="14"/>
  <c r="Z750" i="14"/>
  <c r="AB749" i="14"/>
  <c r="AA749" i="14"/>
  <c r="Y750" i="14"/>
  <c r="U750" i="14"/>
  <c r="V750" i="14"/>
  <c r="S751" i="14"/>
  <c r="T751" i="14"/>
  <c r="AD990" i="14" l="1"/>
  <c r="AF989" i="14"/>
  <c r="AG988" i="14"/>
  <c r="AH988" i="14"/>
  <c r="AE989" i="14"/>
  <c r="AC990" i="14"/>
  <c r="Y751" i="14"/>
  <c r="AA750" i="14"/>
  <c r="AB750" i="14"/>
  <c r="Z751" i="14"/>
  <c r="U751" i="14"/>
  <c r="V751" i="14"/>
  <c r="T752" i="14"/>
  <c r="S752" i="14"/>
  <c r="AE990" i="14" l="1"/>
  <c r="AC991" i="14"/>
  <c r="AG989" i="14"/>
  <c r="AH989" i="14"/>
  <c r="AF990" i="14"/>
  <c r="AD991" i="14"/>
  <c r="AA751" i="14"/>
  <c r="Z752" i="14"/>
  <c r="AB751" i="14"/>
  <c r="Y752" i="14"/>
  <c r="V752" i="14"/>
  <c r="U752" i="14"/>
  <c r="S753" i="14"/>
  <c r="T753" i="14"/>
  <c r="AD992" i="14" l="1"/>
  <c r="AF991" i="14"/>
  <c r="AC992" i="14"/>
  <c r="AE991" i="14"/>
  <c r="AG990" i="14"/>
  <c r="AH990" i="14"/>
  <c r="AA752" i="14"/>
  <c r="AB752" i="14"/>
  <c r="Y753" i="14"/>
  <c r="Z753" i="14"/>
  <c r="U753" i="14"/>
  <c r="V753" i="14"/>
  <c r="T754" i="14"/>
  <c r="S754" i="14"/>
  <c r="AH991" i="14" l="1"/>
  <c r="AG991" i="14"/>
  <c r="AE992" i="14"/>
  <c r="AC993" i="14"/>
  <c r="AD993" i="14"/>
  <c r="AF992" i="14"/>
  <c r="Y754" i="14"/>
  <c r="Z754" i="14"/>
  <c r="AB753" i="14"/>
  <c r="AA753" i="14"/>
  <c r="V754" i="14"/>
  <c r="U754" i="14"/>
  <c r="S755" i="14"/>
  <c r="T755" i="14"/>
  <c r="AD994" i="14" l="1"/>
  <c r="AF993" i="14"/>
  <c r="AC994" i="14"/>
  <c r="AE993" i="14"/>
  <c r="AH992" i="14"/>
  <c r="AG992" i="14"/>
  <c r="AA754" i="14"/>
  <c r="AB754" i="14"/>
  <c r="Z755" i="14"/>
  <c r="Y755" i="14"/>
  <c r="U755" i="14"/>
  <c r="V755" i="14"/>
  <c r="T756" i="14"/>
  <c r="S756" i="14"/>
  <c r="AH993" i="14" l="1"/>
  <c r="AG993" i="14"/>
  <c r="AC995" i="14"/>
  <c r="AE994" i="14"/>
  <c r="AD995" i="14"/>
  <c r="AF994" i="14"/>
  <c r="AB755" i="14"/>
  <c r="AA755" i="14"/>
  <c r="Y756" i="14"/>
  <c r="Z756" i="14"/>
  <c r="V756" i="14"/>
  <c r="U756" i="14"/>
  <c r="S757" i="14"/>
  <c r="T757" i="14"/>
  <c r="AH994" i="14" l="1"/>
  <c r="AG994" i="14"/>
  <c r="AD996" i="14"/>
  <c r="AF995" i="14"/>
  <c r="AC996" i="14"/>
  <c r="AE995" i="14"/>
  <c r="Z757" i="14"/>
  <c r="AB756" i="14"/>
  <c r="AA756" i="14"/>
  <c r="Y757" i="14"/>
  <c r="V757" i="14"/>
  <c r="U757" i="14"/>
  <c r="T758" i="14"/>
  <c r="S758" i="14"/>
  <c r="AG995" i="14" l="1"/>
  <c r="AH995" i="14"/>
  <c r="AE996" i="14"/>
  <c r="AC997" i="14"/>
  <c r="AD997" i="14"/>
  <c r="AF996" i="14"/>
  <c r="Y758" i="14"/>
  <c r="AB757" i="14"/>
  <c r="AA757" i="14"/>
  <c r="Z758" i="14"/>
  <c r="U758" i="14"/>
  <c r="V758" i="14"/>
  <c r="S759" i="14"/>
  <c r="T759" i="14"/>
  <c r="AF997" i="14" l="1"/>
  <c r="AD998" i="14"/>
  <c r="AE997" i="14"/>
  <c r="AC998" i="14"/>
  <c r="AG996" i="14"/>
  <c r="AH996" i="14"/>
  <c r="Z759" i="14"/>
  <c r="AA758" i="14"/>
  <c r="AB758" i="14"/>
  <c r="Y759" i="14"/>
  <c r="U759" i="14"/>
  <c r="V759" i="14"/>
  <c r="T760" i="14"/>
  <c r="S760" i="14"/>
  <c r="AG997" i="14" l="1"/>
  <c r="AH997" i="14"/>
  <c r="AF998" i="14"/>
  <c r="AD999" i="14"/>
  <c r="AE998" i="14"/>
  <c r="AC999" i="14"/>
  <c r="AB759" i="14"/>
  <c r="Y760" i="14"/>
  <c r="AA759" i="14"/>
  <c r="Z760" i="14"/>
  <c r="U760" i="14"/>
  <c r="V760" i="14"/>
  <c r="S761" i="14"/>
  <c r="T761" i="14"/>
  <c r="AH998" i="14" l="1"/>
  <c r="AG998" i="14"/>
  <c r="AD1000" i="14"/>
  <c r="AF999" i="14"/>
  <c r="AC1000" i="14"/>
  <c r="AE999" i="14"/>
  <c r="AB760" i="14"/>
  <c r="AA760" i="14"/>
  <c r="Z761" i="14"/>
  <c r="Y761" i="14"/>
  <c r="V761" i="14"/>
  <c r="U761" i="14"/>
  <c r="T762" i="14"/>
  <c r="S762" i="14"/>
  <c r="AH999" i="14" l="1"/>
  <c r="AG999" i="14"/>
  <c r="AC1001" i="14"/>
  <c r="AE1000" i="14"/>
  <c r="AD1001" i="14"/>
  <c r="AF1000" i="14"/>
  <c r="Y762" i="14"/>
  <c r="Z762" i="14"/>
  <c r="AB761" i="14"/>
  <c r="AA761" i="14"/>
  <c r="U762" i="14"/>
  <c r="V762" i="14"/>
  <c r="S763" i="14"/>
  <c r="T763" i="14"/>
  <c r="AG1000" i="14" l="1"/>
  <c r="AH1000" i="14"/>
  <c r="AD1002" i="14"/>
  <c r="AF1001" i="14"/>
  <c r="AE1001" i="14"/>
  <c r="AC1002" i="14"/>
  <c r="AA762" i="14"/>
  <c r="AB762" i="14"/>
  <c r="Z763" i="14"/>
  <c r="Y763" i="14"/>
  <c r="U763" i="14"/>
  <c r="V763" i="14"/>
  <c r="T764" i="14"/>
  <c r="S764" i="14"/>
  <c r="AG1001" i="14" l="1"/>
  <c r="AH1001" i="14"/>
  <c r="AE1002" i="14"/>
  <c r="AC1003" i="14"/>
  <c r="AD1003" i="14"/>
  <c r="AF1002" i="14"/>
  <c r="AB763" i="14"/>
  <c r="AA763" i="14"/>
  <c r="Y764" i="14"/>
  <c r="Z764" i="14"/>
  <c r="U764" i="14"/>
  <c r="V764" i="14"/>
  <c r="S765" i="14"/>
  <c r="T765" i="14"/>
  <c r="AF1003" i="14" l="1"/>
  <c r="AD1004" i="14"/>
  <c r="AC1004" i="14"/>
  <c r="AE1003" i="14"/>
  <c r="AH1002" i="14"/>
  <c r="AG1002" i="14"/>
  <c r="Z765" i="14"/>
  <c r="AB764" i="14"/>
  <c r="AA764" i="14"/>
  <c r="Y765" i="14"/>
  <c r="V765" i="14"/>
  <c r="U765" i="14"/>
  <c r="T766" i="14"/>
  <c r="S766" i="14"/>
  <c r="AH1003" i="14" l="1"/>
  <c r="AG1003" i="14"/>
  <c r="AE1004" i="14"/>
  <c r="AC1005" i="14"/>
  <c r="AD1005" i="14"/>
  <c r="AF1004" i="14"/>
  <c r="AB765" i="14"/>
  <c r="AA765" i="14"/>
  <c r="Y766" i="14"/>
  <c r="Z766" i="14"/>
  <c r="U766" i="14"/>
  <c r="V766" i="14"/>
  <c r="S767" i="14"/>
  <c r="T767" i="14"/>
  <c r="AF1005" i="14" l="1"/>
  <c r="AD1006" i="14"/>
  <c r="AE1005" i="14"/>
  <c r="AC1006" i="14"/>
  <c r="AH1004" i="14"/>
  <c r="AG1004" i="14"/>
  <c r="AA766" i="14"/>
  <c r="AB766" i="14"/>
  <c r="Z767" i="14"/>
  <c r="Y767" i="14"/>
  <c r="U767" i="14"/>
  <c r="V767" i="14"/>
  <c r="T768" i="14"/>
  <c r="S768" i="14"/>
  <c r="AD1007" i="14" l="1"/>
  <c r="AF1006" i="14"/>
  <c r="AE1006" i="14"/>
  <c r="AC1007" i="14"/>
  <c r="AH1005" i="14"/>
  <c r="AG1005" i="14"/>
  <c r="AB767" i="14"/>
  <c r="Y768" i="14"/>
  <c r="AA767" i="14"/>
  <c r="Z768" i="14"/>
  <c r="V768" i="14"/>
  <c r="U768" i="14"/>
  <c r="S769" i="14"/>
  <c r="T769" i="14"/>
  <c r="AE1007" i="14" l="1"/>
  <c r="AC1008" i="14"/>
  <c r="AG1006" i="14"/>
  <c r="AH1006" i="14"/>
  <c r="AD1008" i="14"/>
  <c r="AF1007" i="14"/>
  <c r="AB768" i="14"/>
  <c r="Z769" i="14"/>
  <c r="AA768" i="14"/>
  <c r="Y769" i="14"/>
  <c r="V769" i="14"/>
  <c r="U769" i="14"/>
  <c r="T770" i="14"/>
  <c r="S770" i="14"/>
  <c r="AE1008" i="14" l="1"/>
  <c r="AC1009" i="14"/>
  <c r="AF1008" i="14"/>
  <c r="AD1009" i="14"/>
  <c r="AH1007" i="14"/>
  <c r="AG1007" i="14"/>
  <c r="AB769" i="14"/>
  <c r="AA769" i="14"/>
  <c r="Y770" i="14"/>
  <c r="Z770" i="14"/>
  <c r="U770" i="14"/>
  <c r="V770" i="14"/>
  <c r="S771" i="14"/>
  <c r="T771" i="14"/>
  <c r="AE1009" i="14" l="1"/>
  <c r="AC1010" i="14"/>
  <c r="AD1010" i="14"/>
  <c r="AF1009" i="14"/>
  <c r="AG1008" i="14"/>
  <c r="AH1008" i="14"/>
  <c r="AB770" i="14"/>
  <c r="AA770" i="14"/>
  <c r="Y771" i="14"/>
  <c r="Z771" i="14"/>
  <c r="U771" i="14"/>
  <c r="V771" i="14"/>
  <c r="T772" i="14"/>
  <c r="S772" i="14"/>
  <c r="AE1010" i="14" l="1"/>
  <c r="AC1011" i="14"/>
  <c r="AD1011" i="14"/>
  <c r="AF1010" i="14"/>
  <c r="AH1009" i="14"/>
  <c r="AG1009" i="14"/>
  <c r="Y772" i="14"/>
  <c r="Z772" i="14"/>
  <c r="AB771" i="14"/>
  <c r="AA771" i="14"/>
  <c r="U772" i="14"/>
  <c r="V772" i="14"/>
  <c r="S773" i="14"/>
  <c r="T773" i="14"/>
  <c r="AC1012" i="14" l="1"/>
  <c r="AE1011" i="14"/>
  <c r="AF1011" i="14"/>
  <c r="AD1012" i="14"/>
  <c r="AG1010" i="14"/>
  <c r="AH1010" i="14"/>
  <c r="Z773" i="14"/>
  <c r="AB772" i="14"/>
  <c r="AA772" i="14"/>
  <c r="Y773" i="14"/>
  <c r="V773" i="14"/>
  <c r="U773" i="14"/>
  <c r="T774" i="14"/>
  <c r="S774" i="14"/>
  <c r="AG1011" i="14" l="1"/>
  <c r="AH1011" i="14"/>
  <c r="AF1012" i="14"/>
  <c r="AD1013" i="14"/>
  <c r="AE1012" i="14"/>
  <c r="AC1013" i="14"/>
  <c r="AB773" i="14"/>
  <c r="AA773" i="14"/>
  <c r="Y774" i="14"/>
  <c r="Z774" i="14"/>
  <c r="U774" i="14"/>
  <c r="V774" i="14"/>
  <c r="S775" i="14"/>
  <c r="T775" i="14"/>
  <c r="AG1012" i="14" l="1"/>
  <c r="AH1012" i="14"/>
  <c r="AC1014" i="14"/>
  <c r="AE1013" i="14"/>
  <c r="AF1013" i="14"/>
  <c r="AD1014" i="14"/>
  <c r="AA774" i="14"/>
  <c r="AB774" i="14"/>
  <c r="Y775" i="14"/>
  <c r="Z775" i="14"/>
  <c r="U775" i="14"/>
  <c r="V775" i="14"/>
  <c r="T776" i="14"/>
  <c r="S776" i="14"/>
  <c r="AF1014" i="14" l="1"/>
  <c r="AD1015" i="14"/>
  <c r="AE1014" i="14"/>
  <c r="AC1015" i="14"/>
  <c r="AG1013" i="14"/>
  <c r="AH1013" i="14"/>
  <c r="AB775" i="14"/>
  <c r="Z776" i="14"/>
  <c r="Y776" i="14"/>
  <c r="AA775" i="14"/>
  <c r="U776" i="14"/>
  <c r="V776" i="14"/>
  <c r="S777" i="14"/>
  <c r="T777" i="14"/>
  <c r="AF1015" i="14" l="1"/>
  <c r="AD1016" i="14"/>
  <c r="AC1016" i="14"/>
  <c r="AE1015" i="14"/>
  <c r="AG1014" i="14"/>
  <c r="AH1014" i="14"/>
  <c r="AA776" i="14"/>
  <c r="Y777" i="14"/>
  <c r="AB776" i="14"/>
  <c r="Z777" i="14"/>
  <c r="V777" i="14"/>
  <c r="U777" i="14"/>
  <c r="T778" i="14"/>
  <c r="S778" i="14"/>
  <c r="AH1015" i="14" l="1"/>
  <c r="AG1015" i="14"/>
  <c r="AF1016" i="14"/>
  <c r="AD1017" i="14"/>
  <c r="AC1017" i="14"/>
  <c r="AE1016" i="14"/>
  <c r="Z778" i="14"/>
  <c r="AB777" i="14"/>
  <c r="AA777" i="14"/>
  <c r="Y778" i="14"/>
  <c r="U778" i="14"/>
  <c r="V778" i="14"/>
  <c r="S779" i="14"/>
  <c r="T779" i="14"/>
  <c r="AF1017" i="14" l="1"/>
  <c r="AD1018" i="14"/>
  <c r="AE1017" i="14"/>
  <c r="AC1018" i="14"/>
  <c r="AH1016" i="14"/>
  <c r="AG1016" i="14"/>
  <c r="Y779" i="14"/>
  <c r="AA778" i="14"/>
  <c r="AB778" i="14"/>
  <c r="Z779" i="14"/>
  <c r="U779" i="14"/>
  <c r="V779" i="14"/>
  <c r="T780" i="14"/>
  <c r="S780" i="14"/>
  <c r="AG1017" i="14" l="1"/>
  <c r="AH1017" i="14"/>
  <c r="AF1018" i="14"/>
  <c r="AD1019" i="14"/>
  <c r="AC1019" i="14"/>
  <c r="AE1018" i="14"/>
  <c r="AB779" i="14"/>
  <c r="AA779" i="14"/>
  <c r="Z780" i="14"/>
  <c r="Y780" i="14"/>
  <c r="U780" i="14"/>
  <c r="V780" i="14"/>
  <c r="S781" i="14"/>
  <c r="T781" i="14"/>
  <c r="AH1018" i="14" l="1"/>
  <c r="AG1018" i="14"/>
  <c r="AF1019" i="14"/>
  <c r="AD1020" i="14"/>
  <c r="AE1019" i="14"/>
  <c r="AC1020" i="14"/>
  <c r="Y781" i="14"/>
  <c r="AB780" i="14"/>
  <c r="AA780" i="14"/>
  <c r="Z781" i="14"/>
  <c r="V781" i="14"/>
  <c r="U781" i="14"/>
  <c r="T782" i="14"/>
  <c r="S782" i="14"/>
  <c r="AC1021" i="14" l="1"/>
  <c r="AE1020" i="14"/>
  <c r="AF1020" i="14"/>
  <c r="AD1021" i="14"/>
  <c r="AH1019" i="14"/>
  <c r="AG1019" i="14"/>
  <c r="Z782" i="14"/>
  <c r="AB781" i="14"/>
  <c r="AA781" i="14"/>
  <c r="Y782" i="14"/>
  <c r="U782" i="14"/>
  <c r="V782" i="14"/>
  <c r="S783" i="14"/>
  <c r="T783" i="14"/>
  <c r="AD1022" i="14" l="1"/>
  <c r="AF1021" i="14"/>
  <c r="AH1020" i="14"/>
  <c r="AG1020" i="14"/>
  <c r="AC1022" i="14"/>
  <c r="AE1021" i="14"/>
  <c r="Y783" i="14"/>
  <c r="AA782" i="14"/>
  <c r="AB782" i="14"/>
  <c r="Z783" i="14"/>
  <c r="U783" i="14"/>
  <c r="V783" i="14"/>
  <c r="T784" i="14"/>
  <c r="S784" i="14"/>
  <c r="AG1021" i="14" l="1"/>
  <c r="AH1021" i="14"/>
  <c r="AE1022" i="14"/>
  <c r="AC1023" i="14"/>
  <c r="AD1023" i="14"/>
  <c r="AF1022" i="14"/>
  <c r="AA783" i="14"/>
  <c r="AB783" i="14"/>
  <c r="Z784" i="14"/>
  <c r="Y784" i="14"/>
  <c r="U784" i="14"/>
  <c r="V784" i="14"/>
  <c r="S785" i="14"/>
  <c r="T785" i="14"/>
  <c r="AD1024" i="14" l="1"/>
  <c r="AF1023" i="14"/>
  <c r="AC1024" i="14"/>
  <c r="AE1023" i="14"/>
  <c r="AH1022" i="14"/>
  <c r="AG1022" i="14"/>
  <c r="AA784" i="14"/>
  <c r="Y785" i="14"/>
  <c r="AB784" i="14"/>
  <c r="Z785" i="14"/>
  <c r="V785" i="14"/>
  <c r="U785" i="14"/>
  <c r="T786" i="14"/>
  <c r="S786" i="14"/>
  <c r="AG1023" i="14" l="1"/>
  <c r="AH1023" i="14"/>
  <c r="AE1024" i="14"/>
  <c r="AC1025" i="14"/>
  <c r="AF1024" i="14"/>
  <c r="AD1025" i="14"/>
  <c r="Z786" i="14"/>
  <c r="AB785" i="14"/>
  <c r="AA785" i="14"/>
  <c r="Y786" i="14"/>
  <c r="U786" i="14"/>
  <c r="V786" i="14"/>
  <c r="S787" i="14"/>
  <c r="T787" i="14"/>
  <c r="AC1026" i="14" l="1"/>
  <c r="AE1025" i="14"/>
  <c r="AD1026" i="14"/>
  <c r="AF1025" i="14"/>
  <c r="AH1024" i="14"/>
  <c r="AG1024" i="14"/>
  <c r="AB786" i="14"/>
  <c r="AA786" i="14"/>
  <c r="Y787" i="14"/>
  <c r="Z787" i="14"/>
  <c r="U787" i="14"/>
  <c r="V787" i="14"/>
  <c r="T788" i="14"/>
  <c r="S788" i="14"/>
  <c r="AG1025" i="14" l="1"/>
  <c r="AH1025" i="14"/>
  <c r="AD1027" i="14"/>
  <c r="AF1026" i="14"/>
  <c r="AE1026" i="14"/>
  <c r="AC1027" i="14"/>
  <c r="Y788" i="14"/>
  <c r="Z788" i="14"/>
  <c r="AB787" i="14"/>
  <c r="AA787" i="14"/>
  <c r="V788" i="14"/>
  <c r="U788" i="14"/>
  <c r="T789" i="14"/>
  <c r="S789" i="14"/>
  <c r="AG1026" i="14" l="1"/>
  <c r="AH1026" i="14"/>
  <c r="AC1028" i="14"/>
  <c r="AE1027" i="14"/>
  <c r="AD1028" i="14"/>
  <c r="AF1027" i="14"/>
  <c r="AB788" i="14"/>
  <c r="AA788" i="14"/>
  <c r="Z789" i="14"/>
  <c r="Y789" i="14"/>
  <c r="V789" i="14"/>
  <c r="U789" i="14"/>
  <c r="S790" i="14"/>
  <c r="T790" i="14"/>
  <c r="AD1029" i="14" l="1"/>
  <c r="AF1028" i="14"/>
  <c r="AG1027" i="14"/>
  <c r="AH1027" i="14"/>
  <c r="AC1029" i="14"/>
  <c r="AE1028" i="14"/>
  <c r="Y790" i="14"/>
  <c r="Z790" i="14"/>
  <c r="AB789" i="14"/>
  <c r="AA789" i="14"/>
  <c r="U790" i="14"/>
  <c r="V790" i="14"/>
  <c r="T791" i="14"/>
  <c r="S791" i="14"/>
  <c r="AH1028" i="14" l="1"/>
  <c r="AG1028" i="14"/>
  <c r="AC1030" i="14"/>
  <c r="AE1029" i="14"/>
  <c r="AF1029" i="14"/>
  <c r="AD1030" i="14"/>
  <c r="AA790" i="14"/>
  <c r="AB790" i="14"/>
  <c r="Z791" i="14"/>
  <c r="Y791" i="14"/>
  <c r="U791" i="14"/>
  <c r="V791" i="14"/>
  <c r="S792" i="14"/>
  <c r="T792" i="14"/>
  <c r="AG1029" i="14" l="1"/>
  <c r="AH1029" i="14"/>
  <c r="AD1031" i="14"/>
  <c r="AF1030" i="14"/>
  <c r="AC1031" i="14"/>
  <c r="AE1030" i="14"/>
  <c r="AB791" i="14"/>
  <c r="Z792" i="14"/>
  <c r="Y792" i="14"/>
  <c r="AA791" i="14"/>
  <c r="U792" i="14"/>
  <c r="V792" i="14"/>
  <c r="T793" i="14"/>
  <c r="S793" i="14"/>
  <c r="AG1030" i="14" l="1"/>
  <c r="AH1030" i="14"/>
  <c r="AE1031" i="14"/>
  <c r="AC1032" i="14"/>
  <c r="AD1032" i="14"/>
  <c r="AF1031" i="14"/>
  <c r="AA792" i="14"/>
  <c r="AB792" i="14"/>
  <c r="Y793" i="14"/>
  <c r="Z793" i="14"/>
  <c r="V793" i="14"/>
  <c r="U793" i="14"/>
  <c r="S794" i="14"/>
  <c r="T794" i="14"/>
  <c r="AD1033" i="14" l="1"/>
  <c r="AF1032" i="14"/>
  <c r="AE1032" i="14"/>
  <c r="AC1033" i="14"/>
  <c r="AH1031" i="14"/>
  <c r="AG1031" i="14"/>
  <c r="AB793" i="14"/>
  <c r="AA793" i="14"/>
  <c r="Y794" i="14"/>
  <c r="Z794" i="14"/>
  <c r="U794" i="14"/>
  <c r="V794" i="14"/>
  <c r="T795" i="14"/>
  <c r="S795" i="14"/>
  <c r="AH1032" i="14" l="1"/>
  <c r="AG1032" i="14"/>
  <c r="AE1033" i="14"/>
  <c r="AC1034" i="14"/>
  <c r="AD1034" i="14"/>
  <c r="AF1033" i="14"/>
  <c r="Y795" i="14"/>
  <c r="Z795" i="14"/>
  <c r="AA794" i="14"/>
  <c r="AB794" i="14"/>
  <c r="U795" i="14"/>
  <c r="V795" i="14"/>
  <c r="S796" i="14"/>
  <c r="T796" i="14"/>
  <c r="AD1035" i="14" l="1"/>
  <c r="AF1034" i="14"/>
  <c r="AE1034" i="14"/>
  <c r="AC1035" i="14"/>
  <c r="AG1033" i="14"/>
  <c r="AH1033" i="14"/>
  <c r="Z796" i="14"/>
  <c r="AB795" i="14"/>
  <c r="AA795" i="14"/>
  <c r="Y796" i="14"/>
  <c r="U796" i="14"/>
  <c r="V796" i="14"/>
  <c r="T797" i="14"/>
  <c r="S797" i="14"/>
  <c r="AG1034" i="14" l="1"/>
  <c r="AH1034" i="14"/>
  <c r="AC1036" i="14"/>
  <c r="AE1035" i="14"/>
  <c r="AD1036" i="14"/>
  <c r="AF1035" i="14"/>
  <c r="AB796" i="14"/>
  <c r="AA796" i="14"/>
  <c r="Y797" i="14"/>
  <c r="Z797" i="14"/>
  <c r="V797" i="14"/>
  <c r="U797" i="14"/>
  <c r="S798" i="14"/>
  <c r="T798" i="14"/>
  <c r="AG1035" i="14" l="1"/>
  <c r="AH1035" i="14"/>
  <c r="AD1037" i="14"/>
  <c r="AF1036" i="14"/>
  <c r="AC1037" i="14"/>
  <c r="AE1036" i="14"/>
  <c r="Z798" i="14"/>
  <c r="AB797" i="14"/>
  <c r="AA797" i="14"/>
  <c r="Y798" i="14"/>
  <c r="U798" i="14"/>
  <c r="V798" i="14"/>
  <c r="T799" i="14"/>
  <c r="S799" i="14"/>
  <c r="AG1036" i="14" l="1"/>
  <c r="AH1036" i="14"/>
  <c r="AE1037" i="14"/>
  <c r="AC1038" i="14"/>
  <c r="AF1037" i="14"/>
  <c r="AD1038" i="14"/>
  <c r="Y799" i="14"/>
  <c r="AA798" i="14"/>
  <c r="AB798" i="14"/>
  <c r="Z799" i="14"/>
  <c r="U799" i="14"/>
  <c r="V799" i="14"/>
  <c r="S800" i="14"/>
  <c r="T800" i="14"/>
  <c r="AD1039" i="14" l="1"/>
  <c r="AF1038" i="14"/>
  <c r="AC1039" i="14"/>
  <c r="AE1038" i="14"/>
  <c r="AH1037" i="14"/>
  <c r="AG1037" i="14"/>
  <c r="AA799" i="14"/>
  <c r="Z800" i="14"/>
  <c r="AB799" i="14"/>
  <c r="Y800" i="14"/>
  <c r="U800" i="14"/>
  <c r="V800" i="14"/>
  <c r="T801" i="14"/>
  <c r="S801" i="14"/>
  <c r="AG1038" i="14" l="1"/>
  <c r="AH1038" i="14"/>
  <c r="AC1040" i="14"/>
  <c r="AE1039" i="14"/>
  <c r="AD1040" i="14"/>
  <c r="AF1039" i="14"/>
  <c r="AB800" i="14"/>
  <c r="AA800" i="14"/>
  <c r="Y801" i="14"/>
  <c r="Z801" i="14"/>
  <c r="V801" i="14"/>
  <c r="U801" i="14"/>
  <c r="S802" i="14"/>
  <c r="T802" i="14"/>
  <c r="AG1039" i="14" l="1"/>
  <c r="AH1039" i="14"/>
  <c r="AD1041" i="14"/>
  <c r="AF1040" i="14"/>
  <c r="AE1040" i="14"/>
  <c r="AC1041" i="14"/>
  <c r="Z802" i="14"/>
  <c r="AB801" i="14"/>
  <c r="AA801" i="14"/>
  <c r="Y802" i="14"/>
  <c r="U802" i="14"/>
  <c r="V802" i="14"/>
  <c r="T803" i="14"/>
  <c r="S803" i="14"/>
  <c r="AE1041" i="14" l="1"/>
  <c r="AC1042" i="14"/>
  <c r="AG1040" i="14"/>
  <c r="AH1040" i="14"/>
  <c r="AD1042" i="14"/>
  <c r="AF1041" i="14"/>
  <c r="Y803" i="14"/>
  <c r="AB802" i="14"/>
  <c r="AA802" i="14"/>
  <c r="Z803" i="14"/>
  <c r="U803" i="14"/>
  <c r="V803" i="14"/>
  <c r="S804" i="14"/>
  <c r="T804" i="14"/>
  <c r="AE1042" i="14" l="1"/>
  <c r="AC1043" i="14"/>
  <c r="AF1042" i="14"/>
  <c r="AD1043" i="14"/>
  <c r="AH1041" i="14"/>
  <c r="AG1041" i="14"/>
  <c r="Z804" i="14"/>
  <c r="AA803" i="14"/>
  <c r="AB803" i="14"/>
  <c r="Y804" i="14"/>
  <c r="V804" i="14"/>
  <c r="U804" i="14"/>
  <c r="T805" i="14"/>
  <c r="S805" i="14"/>
  <c r="AC1044" i="14" l="1"/>
  <c r="AE1043" i="14"/>
  <c r="AD1044" i="14"/>
  <c r="AF1043" i="14"/>
  <c r="AG1042" i="14"/>
  <c r="AH1042" i="14"/>
  <c r="Y805" i="14"/>
  <c r="AB804" i="14"/>
  <c r="AA804" i="14"/>
  <c r="Z805" i="14"/>
  <c r="V805" i="14"/>
  <c r="U805" i="14"/>
  <c r="S806" i="14"/>
  <c r="T806" i="14"/>
  <c r="AG1043" i="14" l="1"/>
  <c r="AH1043" i="14"/>
  <c r="AD1045" i="14"/>
  <c r="AF1044" i="14"/>
  <c r="AC1045" i="14"/>
  <c r="AE1044" i="14"/>
  <c r="Z806" i="14"/>
  <c r="AB805" i="14"/>
  <c r="AA805" i="14"/>
  <c r="Y806" i="14"/>
  <c r="U806" i="14"/>
  <c r="V806" i="14"/>
  <c r="T807" i="14"/>
  <c r="S807" i="14"/>
  <c r="AH1044" i="14" l="1"/>
  <c r="AG1044" i="14"/>
  <c r="AE1045" i="14"/>
  <c r="AC1046" i="14"/>
  <c r="AF1045" i="14"/>
  <c r="AD1046" i="14"/>
  <c r="Y807" i="14"/>
  <c r="AA806" i="14"/>
  <c r="AB806" i="14"/>
  <c r="Z807" i="14"/>
  <c r="U807" i="14"/>
  <c r="V807" i="14"/>
  <c r="S808" i="14"/>
  <c r="T808" i="14"/>
  <c r="AF1046" i="14" l="1"/>
  <c r="AD1047" i="14"/>
  <c r="AE1046" i="14"/>
  <c r="AC1047" i="14"/>
  <c r="AG1045" i="14"/>
  <c r="AH1045" i="14"/>
  <c r="AA807" i="14"/>
  <c r="Z808" i="14"/>
  <c r="AB807" i="14"/>
  <c r="Y808" i="14"/>
  <c r="U808" i="14"/>
  <c r="V808" i="14"/>
  <c r="T809" i="14"/>
  <c r="S809" i="14"/>
  <c r="AE1047" i="14" l="1"/>
  <c r="AC1048" i="14"/>
  <c r="AG1046" i="14"/>
  <c r="AH1046" i="14"/>
  <c r="AD1048" i="14"/>
  <c r="AF1047" i="14"/>
  <c r="AB808" i="14"/>
  <c r="AA808" i="14"/>
  <c r="Y809" i="14"/>
  <c r="Z809" i="14"/>
  <c r="V809" i="14"/>
  <c r="U809" i="14"/>
  <c r="S810" i="14"/>
  <c r="T810" i="14"/>
  <c r="AC1049" i="14" l="1"/>
  <c r="AE1048" i="14"/>
  <c r="AF1048" i="14"/>
  <c r="AD1049" i="14"/>
  <c r="AH1047" i="14"/>
  <c r="AG1047" i="14"/>
  <c r="Z810" i="14"/>
  <c r="AB809" i="14"/>
  <c r="AA809" i="14"/>
  <c r="Y810" i="14"/>
  <c r="U810" i="14"/>
  <c r="V810" i="14"/>
  <c r="T811" i="14"/>
  <c r="S811" i="14"/>
  <c r="AH1048" i="14" l="1"/>
  <c r="AG1048" i="14"/>
  <c r="AF1049" i="14"/>
  <c r="AD1050" i="14"/>
  <c r="AE1049" i="14"/>
  <c r="AC1050" i="14"/>
  <c r="AB810" i="14"/>
  <c r="AA810" i="14"/>
  <c r="Y811" i="14"/>
  <c r="Z811" i="14"/>
  <c r="U811" i="14"/>
  <c r="V811" i="14"/>
  <c r="S812" i="14"/>
  <c r="T812" i="14"/>
  <c r="AC1051" i="14" l="1"/>
  <c r="AE1050" i="14"/>
  <c r="AH1049" i="14"/>
  <c r="AG1049" i="14"/>
  <c r="AD1051" i="14"/>
  <c r="AF1050" i="14"/>
  <c r="Z812" i="14"/>
  <c r="AA811" i="14"/>
  <c r="AB811" i="14"/>
  <c r="Y812" i="14"/>
  <c r="U812" i="14"/>
  <c r="V812" i="14"/>
  <c r="T813" i="14"/>
  <c r="S813" i="14"/>
  <c r="AD1052" i="14" l="1"/>
  <c r="AF1051" i="14"/>
  <c r="AG1050" i="14"/>
  <c r="AH1050" i="14"/>
  <c r="AE1051" i="14"/>
  <c r="AC1052" i="14"/>
  <c r="AB812" i="14"/>
  <c r="AA812" i="14"/>
  <c r="Y813" i="14"/>
  <c r="Z813" i="14"/>
  <c r="V813" i="14"/>
  <c r="U813" i="14"/>
  <c r="S814" i="14"/>
  <c r="T814" i="14"/>
  <c r="AC1053" i="14" l="1"/>
  <c r="AE1052" i="14"/>
  <c r="AG1051" i="14"/>
  <c r="AH1051" i="14"/>
  <c r="AD1053" i="14"/>
  <c r="AF1052" i="14"/>
  <c r="Z814" i="14"/>
  <c r="AB813" i="14"/>
  <c r="AA813" i="14"/>
  <c r="Y814" i="14"/>
  <c r="U814" i="14"/>
  <c r="V814" i="14"/>
  <c r="T815" i="14"/>
  <c r="S815" i="14"/>
  <c r="AH1052" i="14" l="1"/>
  <c r="AG1052" i="14"/>
  <c r="AF1053" i="14"/>
  <c r="AD1054" i="14"/>
  <c r="AE1053" i="14"/>
  <c r="AC1054" i="14"/>
  <c r="AA814" i="14"/>
  <c r="AB814" i="14"/>
  <c r="Y815" i="14"/>
  <c r="Z815" i="14"/>
  <c r="U815" i="14"/>
  <c r="V815" i="14"/>
  <c r="S816" i="14"/>
  <c r="T816" i="14"/>
  <c r="AF1054" i="14" l="1"/>
  <c r="AD1055" i="14"/>
  <c r="AE1054" i="14"/>
  <c r="AC1055" i="14"/>
  <c r="AH1053" i="14"/>
  <c r="AG1053" i="14"/>
  <c r="AB815" i="14"/>
  <c r="Z816" i="14"/>
  <c r="Y816" i="14"/>
  <c r="AA815" i="14"/>
  <c r="U816" i="14"/>
  <c r="V816" i="14"/>
  <c r="T817" i="14"/>
  <c r="S817" i="14"/>
  <c r="AE1055" i="14" l="1"/>
  <c r="AC1056" i="14"/>
  <c r="AD1056" i="14"/>
  <c r="AF1055" i="14"/>
  <c r="AG1054" i="14"/>
  <c r="AH1054" i="14"/>
  <c r="AB816" i="14"/>
  <c r="AA816" i="14"/>
  <c r="Y817" i="14"/>
  <c r="Z817" i="14"/>
  <c r="V817" i="14"/>
  <c r="U817" i="14"/>
  <c r="S818" i="14"/>
  <c r="T818" i="14"/>
  <c r="AE1056" i="14" l="1"/>
  <c r="AC1057" i="14"/>
  <c r="AF1056" i="14"/>
  <c r="AD1057" i="14"/>
  <c r="AH1055" i="14"/>
  <c r="AG1055" i="14"/>
  <c r="Y818" i="14"/>
  <c r="Z818" i="14"/>
  <c r="AB817" i="14"/>
  <c r="AA817" i="14"/>
  <c r="U818" i="14"/>
  <c r="V818" i="14"/>
  <c r="T819" i="14"/>
  <c r="S819" i="14"/>
  <c r="AC1058" i="14" l="1"/>
  <c r="AE1057" i="14"/>
  <c r="AF1057" i="14"/>
  <c r="AD1058" i="14"/>
  <c r="AH1056" i="14"/>
  <c r="AG1056" i="14"/>
  <c r="Z819" i="14"/>
  <c r="AA818" i="14"/>
  <c r="AB818" i="14"/>
  <c r="Y819" i="14"/>
  <c r="U819" i="14"/>
  <c r="V819" i="14"/>
  <c r="S820" i="14"/>
  <c r="T820" i="14"/>
  <c r="AD1059" i="14" l="1"/>
  <c r="AF1058" i="14"/>
  <c r="AH1057" i="14"/>
  <c r="AG1057" i="14"/>
  <c r="AE1058" i="14"/>
  <c r="AC1059" i="14"/>
  <c r="AA819" i="14"/>
  <c r="AB819" i="14"/>
  <c r="Y820" i="14"/>
  <c r="Z820" i="14"/>
  <c r="V820" i="14"/>
  <c r="U820" i="14"/>
  <c r="T821" i="14"/>
  <c r="S821" i="14"/>
  <c r="AG1058" i="14" l="1"/>
  <c r="AH1058" i="14"/>
  <c r="AC1060" i="14"/>
  <c r="AE1059" i="14"/>
  <c r="AF1059" i="14"/>
  <c r="AD1060" i="14"/>
  <c r="Z821" i="14"/>
  <c r="AB820" i="14"/>
  <c r="AA820" i="14"/>
  <c r="Y821" i="14"/>
  <c r="V821" i="14"/>
  <c r="U821" i="14"/>
  <c r="S822" i="14"/>
  <c r="T822" i="14"/>
  <c r="AD1061" i="14" l="1"/>
  <c r="AF1060" i="14"/>
  <c r="AG1059" i="14"/>
  <c r="AH1059" i="14"/>
  <c r="AC1061" i="14"/>
  <c r="AE1060" i="14"/>
  <c r="Y822" i="14"/>
  <c r="AB821" i="14"/>
  <c r="AA821" i="14"/>
  <c r="Z822" i="14"/>
  <c r="U822" i="14"/>
  <c r="V822" i="14"/>
  <c r="T823" i="14"/>
  <c r="S823" i="14"/>
  <c r="AG1060" i="14" l="1"/>
  <c r="AH1060" i="14"/>
  <c r="AE1061" i="14"/>
  <c r="AC1062" i="14"/>
  <c r="AD1062" i="14"/>
  <c r="AF1061" i="14"/>
  <c r="Z823" i="14"/>
  <c r="AA822" i="14"/>
  <c r="AB822" i="14"/>
  <c r="Y823" i="14"/>
  <c r="U823" i="14"/>
  <c r="V823" i="14"/>
  <c r="S824" i="14"/>
  <c r="T824" i="14"/>
  <c r="AD1063" i="14" l="1"/>
  <c r="AF1062" i="14"/>
  <c r="AC1063" i="14"/>
  <c r="AE1062" i="14"/>
  <c r="AH1061" i="14"/>
  <c r="AG1061" i="14"/>
  <c r="AB823" i="14"/>
  <c r="AA823" i="14"/>
  <c r="Y824" i="14"/>
  <c r="Z824" i="14"/>
  <c r="V824" i="14"/>
  <c r="U824" i="14"/>
  <c r="T825" i="14"/>
  <c r="S825" i="14"/>
  <c r="AC1064" i="14" l="1"/>
  <c r="AE1063" i="14"/>
  <c r="AG1062" i="14"/>
  <c r="AH1062" i="14"/>
  <c r="AF1063" i="14"/>
  <c r="AD1064" i="14"/>
  <c r="AB824" i="14"/>
  <c r="AA824" i="14"/>
  <c r="Z825" i="14"/>
  <c r="Y825" i="14"/>
  <c r="V825" i="14"/>
  <c r="U825" i="14"/>
  <c r="S826" i="14"/>
  <c r="T826" i="14"/>
  <c r="AD1065" i="14" l="1"/>
  <c r="AF1064" i="14"/>
  <c r="AH1063" i="14"/>
  <c r="AG1063" i="14"/>
  <c r="AC1065" i="14"/>
  <c r="AE1064" i="14"/>
  <c r="Y826" i="14"/>
  <c r="Z826" i="14"/>
  <c r="AB825" i="14"/>
  <c r="AA825" i="14"/>
  <c r="U826" i="14"/>
  <c r="V826" i="14"/>
  <c r="T827" i="14"/>
  <c r="S827" i="14"/>
  <c r="AC1066" i="14" l="1"/>
  <c r="AE1065" i="14"/>
  <c r="AG1064" i="14"/>
  <c r="AH1064" i="14"/>
  <c r="AD1066" i="14"/>
  <c r="AF1065" i="14"/>
  <c r="AB826" i="14"/>
  <c r="AA826" i="14"/>
  <c r="Z827" i="14"/>
  <c r="Y827" i="14"/>
  <c r="U827" i="14"/>
  <c r="V827" i="14"/>
  <c r="S828" i="14"/>
  <c r="T828" i="14"/>
  <c r="AH1065" i="14" l="1"/>
  <c r="AG1065" i="14"/>
  <c r="AD1067" i="14"/>
  <c r="AF1066" i="14"/>
  <c r="AC1067" i="14"/>
  <c r="AE1066" i="14"/>
  <c r="Z828" i="14"/>
  <c r="AA827" i="14"/>
  <c r="AB827" i="14"/>
  <c r="Y828" i="14"/>
  <c r="U828" i="14"/>
  <c r="V828" i="14"/>
  <c r="T829" i="14"/>
  <c r="S829" i="14"/>
  <c r="AG1066" i="14" l="1"/>
  <c r="AH1066" i="14"/>
  <c r="AC1068" i="14"/>
  <c r="AE1067" i="14"/>
  <c r="AF1067" i="14"/>
  <c r="AD1068" i="14"/>
  <c r="AB828" i="14"/>
  <c r="AA828" i="14"/>
  <c r="Y829" i="14"/>
  <c r="Z829" i="14"/>
  <c r="V829" i="14"/>
  <c r="U829" i="14"/>
  <c r="S830" i="14"/>
  <c r="T830" i="14"/>
  <c r="AG1067" i="14" l="1"/>
  <c r="AH1067" i="14"/>
  <c r="AF1068" i="14"/>
  <c r="AD1069" i="14"/>
  <c r="AC1069" i="14"/>
  <c r="AE1068" i="14"/>
  <c r="Z830" i="14"/>
  <c r="Y830" i="14"/>
  <c r="AB829" i="14"/>
  <c r="AA829" i="14"/>
  <c r="U830" i="14"/>
  <c r="V830" i="14"/>
  <c r="T831" i="14"/>
  <c r="S831" i="14"/>
  <c r="AG1068" i="14" l="1"/>
  <c r="AH1068" i="14"/>
  <c r="AF1069" i="14"/>
  <c r="AD1070" i="14"/>
  <c r="AC1070" i="14"/>
  <c r="AE1069" i="14"/>
  <c r="AA830" i="14"/>
  <c r="AB830" i="14"/>
  <c r="Y831" i="14"/>
  <c r="Z831" i="14"/>
  <c r="U831" i="14"/>
  <c r="V831" i="14"/>
  <c r="S832" i="14"/>
  <c r="T832" i="14"/>
  <c r="AH1069" i="14" l="1"/>
  <c r="AG1069" i="14"/>
  <c r="AD1071" i="14"/>
  <c r="AF1070" i="14"/>
  <c r="AE1070" i="14"/>
  <c r="AC1071" i="14"/>
  <c r="AA831" i="14"/>
  <c r="AB831" i="14"/>
  <c r="Z832" i="14"/>
  <c r="Y832" i="14"/>
  <c r="U832" i="14"/>
  <c r="V832" i="14"/>
  <c r="T833" i="14"/>
  <c r="S833" i="14"/>
  <c r="AE1071" i="14" l="1"/>
  <c r="AC1072" i="14"/>
  <c r="AG1070" i="14"/>
  <c r="AH1070" i="14"/>
  <c r="AF1071" i="14"/>
  <c r="AD1072" i="14"/>
  <c r="AB832" i="14"/>
  <c r="AA832" i="14"/>
  <c r="Y833" i="14"/>
  <c r="Z833" i="14"/>
  <c r="V833" i="14"/>
  <c r="U833" i="14"/>
  <c r="S834" i="14"/>
  <c r="T834" i="14"/>
  <c r="AF1072" i="14" l="1"/>
  <c r="AD1073" i="14"/>
  <c r="AC1073" i="14"/>
  <c r="AE1072" i="14"/>
  <c r="AH1071" i="14"/>
  <c r="AG1071" i="14"/>
  <c r="AB833" i="14"/>
  <c r="AA833" i="14"/>
  <c r="Z834" i="14"/>
  <c r="Y834" i="14"/>
  <c r="U834" i="14"/>
  <c r="V834" i="14"/>
  <c r="T835" i="14"/>
  <c r="S835" i="14"/>
  <c r="AH1072" i="14" l="1"/>
  <c r="AG1072" i="14"/>
  <c r="AF1073" i="14"/>
  <c r="AD1074" i="14"/>
  <c r="AC1074" i="14"/>
  <c r="AE1073" i="14"/>
  <c r="AB834" i="14"/>
  <c r="AA834" i="14"/>
  <c r="Y835" i="14"/>
  <c r="Z835" i="14"/>
  <c r="U835" i="14"/>
  <c r="V835" i="14"/>
  <c r="S836" i="14"/>
  <c r="T836" i="14"/>
  <c r="AF1074" i="14" l="1"/>
  <c r="AD1075" i="14"/>
  <c r="AC1075" i="14"/>
  <c r="AE1074" i="14"/>
  <c r="AG1073" i="14"/>
  <c r="AH1073" i="14"/>
  <c r="Z836" i="14"/>
  <c r="AA835" i="14"/>
  <c r="AB835" i="14"/>
  <c r="Y836" i="14"/>
  <c r="U836" i="14"/>
  <c r="V836" i="14"/>
  <c r="T837" i="14"/>
  <c r="S837" i="14"/>
  <c r="AG1074" i="14" l="1"/>
  <c r="AH1074" i="14"/>
  <c r="AF1075" i="14"/>
  <c r="AD1076" i="14"/>
  <c r="AC1076" i="14"/>
  <c r="AE1075" i="14"/>
  <c r="AA836" i="14"/>
  <c r="Y837" i="14"/>
  <c r="AB836" i="14"/>
  <c r="Z837" i="14"/>
  <c r="V837" i="14"/>
  <c r="U837" i="14"/>
  <c r="S838" i="14"/>
  <c r="T838" i="14"/>
  <c r="AC1077" i="14" l="1"/>
  <c r="AE1076" i="14"/>
  <c r="AF1076" i="14"/>
  <c r="AD1077" i="14"/>
  <c r="AH1075" i="14"/>
  <c r="AG1075" i="14"/>
  <c r="AB837" i="14"/>
  <c r="AA837" i="14"/>
  <c r="Z838" i="14"/>
  <c r="Y838" i="14"/>
  <c r="U838" i="14"/>
  <c r="V838" i="14"/>
  <c r="T839" i="14"/>
  <c r="S839" i="14"/>
  <c r="AD1078" i="14" l="1"/>
  <c r="AF1077" i="14"/>
  <c r="AH1076" i="14"/>
  <c r="AG1076" i="14"/>
  <c r="AC1078" i="14"/>
  <c r="AE1077" i="14"/>
  <c r="AB838" i="14"/>
  <c r="AA838" i="14"/>
  <c r="Y839" i="14"/>
  <c r="Z839" i="14"/>
  <c r="U839" i="14"/>
  <c r="V839" i="14"/>
  <c r="S840" i="14"/>
  <c r="T840" i="14"/>
  <c r="AG1077" i="14" l="1"/>
  <c r="AH1077" i="14"/>
  <c r="AC1079" i="14"/>
  <c r="AE1078" i="14"/>
  <c r="AF1078" i="14"/>
  <c r="AD1079" i="14"/>
  <c r="Z840" i="14"/>
  <c r="AA839" i="14"/>
  <c r="AB839" i="14"/>
  <c r="Y840" i="14"/>
  <c r="U840" i="14"/>
  <c r="V840" i="14"/>
  <c r="T841" i="14"/>
  <c r="S841" i="14"/>
  <c r="AD1080" i="14" l="1"/>
  <c r="AF1079" i="14"/>
  <c r="AC1080" i="14"/>
  <c r="AE1079" i="14"/>
  <c r="AH1078" i="14"/>
  <c r="AG1078" i="14"/>
  <c r="AA840" i="14"/>
  <c r="AB840" i="14"/>
  <c r="Y841" i="14"/>
  <c r="Z841" i="14"/>
  <c r="V841" i="14"/>
  <c r="U841" i="14"/>
  <c r="S842" i="14"/>
  <c r="T842" i="14"/>
  <c r="AC1081" i="14" l="1"/>
  <c r="AE1080" i="14"/>
  <c r="AH1079" i="14"/>
  <c r="AG1079" i="14"/>
  <c r="AD1081" i="14"/>
  <c r="AF1080" i="14"/>
  <c r="Y842" i="14"/>
  <c r="Z842" i="14"/>
  <c r="AA841" i="14"/>
  <c r="AB841" i="14"/>
  <c r="U842" i="14"/>
  <c r="V842" i="14"/>
  <c r="T843" i="14"/>
  <c r="S843" i="14"/>
  <c r="AF1081" i="14" l="1"/>
  <c r="AD1082" i="14"/>
  <c r="AH1080" i="14"/>
  <c r="AG1080" i="14"/>
  <c r="AE1081" i="14"/>
  <c r="AC1082" i="14"/>
  <c r="AB842" i="14"/>
  <c r="AA842" i="14"/>
  <c r="Z843" i="14"/>
  <c r="Y843" i="14"/>
  <c r="U843" i="14"/>
  <c r="V843" i="14"/>
  <c r="S844" i="14"/>
  <c r="T844" i="14"/>
  <c r="AG1081" i="14" l="1"/>
  <c r="AH1081" i="14"/>
  <c r="AD1083" i="14"/>
  <c r="AF1082" i="14"/>
  <c r="AE1082" i="14"/>
  <c r="AC1083" i="14"/>
  <c r="AB843" i="14"/>
  <c r="Y844" i="14"/>
  <c r="AA843" i="14"/>
  <c r="Z844" i="14"/>
  <c r="U844" i="14"/>
  <c r="V844" i="14"/>
  <c r="T845" i="14"/>
  <c r="S845" i="14"/>
  <c r="AF1083" i="14" l="1"/>
  <c r="AD1084" i="14"/>
  <c r="AH1082" i="14"/>
  <c r="AG1082" i="14"/>
  <c r="AE1083" i="14"/>
  <c r="AC1084" i="14"/>
  <c r="Z845" i="14"/>
  <c r="AB844" i="14"/>
  <c r="AA844" i="14"/>
  <c r="Y845" i="14"/>
  <c r="V845" i="14"/>
  <c r="U845" i="14"/>
  <c r="S846" i="14"/>
  <c r="T846" i="14"/>
  <c r="AC1085" i="14" l="1"/>
  <c r="AE1084" i="14"/>
  <c r="AD1085" i="14"/>
  <c r="AF1084" i="14"/>
  <c r="AG1083" i="14"/>
  <c r="AH1083" i="14"/>
  <c r="AB845" i="14"/>
  <c r="AA845" i="14"/>
  <c r="Y846" i="14"/>
  <c r="Z846" i="14"/>
  <c r="U846" i="14"/>
  <c r="V846" i="14"/>
  <c r="T847" i="14"/>
  <c r="S847" i="14"/>
  <c r="AG1084" i="14" l="1"/>
  <c r="AH1084" i="14"/>
  <c r="AF1085" i="14"/>
  <c r="AD1086" i="14"/>
  <c r="AE1085" i="14"/>
  <c r="AC1086" i="14"/>
  <c r="Z847" i="14"/>
  <c r="Y847" i="14"/>
  <c r="AB846" i="14"/>
  <c r="AA846" i="14"/>
  <c r="U847" i="14"/>
  <c r="V847" i="14"/>
  <c r="S848" i="14"/>
  <c r="T848" i="14"/>
  <c r="AC1087" i="14" l="1"/>
  <c r="AE1086" i="14"/>
  <c r="AH1085" i="14"/>
  <c r="AG1085" i="14"/>
  <c r="AD1087" i="14"/>
  <c r="AF1086" i="14"/>
  <c r="AA847" i="14"/>
  <c r="AB847" i="14"/>
  <c r="Y848" i="14"/>
  <c r="Z848" i="14"/>
  <c r="U848" i="14"/>
  <c r="V848" i="14"/>
  <c r="T849" i="14"/>
  <c r="S849" i="14"/>
  <c r="AH1086" i="14" l="1"/>
  <c r="AG1086" i="14"/>
  <c r="AF1087" i="14"/>
  <c r="AD1088" i="14"/>
  <c r="AC1088" i="14"/>
  <c r="AE1087" i="14"/>
  <c r="AA848" i="14"/>
  <c r="AB848" i="14"/>
  <c r="Z849" i="14"/>
  <c r="Y849" i="14"/>
  <c r="V849" i="14"/>
  <c r="U849" i="14"/>
  <c r="S850" i="14"/>
  <c r="T850" i="14"/>
  <c r="AG1087" i="14" l="1"/>
  <c r="AH1087" i="14"/>
  <c r="AF1088" i="14"/>
  <c r="AD1089" i="14"/>
  <c r="AE1088" i="14"/>
  <c r="AC1089" i="14"/>
  <c r="Y850" i="14"/>
  <c r="AA849" i="14"/>
  <c r="AB849" i="14"/>
  <c r="Z850" i="14"/>
  <c r="V850" i="14"/>
  <c r="U850" i="14"/>
  <c r="T851" i="14"/>
  <c r="S851" i="14"/>
  <c r="AF1089" i="14" l="1"/>
  <c r="AD1090" i="14"/>
  <c r="AE1089" i="14"/>
  <c r="AC1090" i="14"/>
  <c r="AH1088" i="14"/>
  <c r="AG1088" i="14"/>
  <c r="Z851" i="14"/>
  <c r="AB850" i="14"/>
  <c r="AA850" i="14"/>
  <c r="Y851" i="14"/>
  <c r="U851" i="14"/>
  <c r="V851" i="14"/>
  <c r="S852" i="14"/>
  <c r="T852" i="14"/>
  <c r="AF1090" i="14" l="1"/>
  <c r="AD1091" i="14"/>
  <c r="AE1090" i="14"/>
  <c r="AC1091" i="14"/>
  <c r="AG1089" i="14"/>
  <c r="AH1089" i="14"/>
  <c r="Y852" i="14"/>
  <c r="AA851" i="14"/>
  <c r="AB851" i="14"/>
  <c r="Z852" i="14"/>
  <c r="U852" i="14"/>
  <c r="V852" i="14"/>
  <c r="T853" i="14"/>
  <c r="S853" i="14"/>
  <c r="AF1091" i="14" l="1"/>
  <c r="AD1092" i="14"/>
  <c r="AE1091" i="14"/>
  <c r="AC1092" i="14"/>
  <c r="AG1090" i="14"/>
  <c r="AH1090" i="14"/>
  <c r="AB852" i="14"/>
  <c r="AA852" i="14"/>
  <c r="Z853" i="14"/>
  <c r="Y853" i="14"/>
  <c r="V853" i="14"/>
  <c r="U853" i="14"/>
  <c r="S854" i="14"/>
  <c r="T854" i="14"/>
  <c r="AG1091" i="14" l="1"/>
  <c r="AH1091" i="14"/>
  <c r="AD1093" i="14"/>
  <c r="AF1092" i="14"/>
  <c r="AE1092" i="14"/>
  <c r="AC1093" i="14"/>
  <c r="AA853" i="14"/>
  <c r="Y854" i="14"/>
  <c r="Z854" i="14"/>
  <c r="AB853" i="14"/>
  <c r="V854" i="14"/>
  <c r="U854" i="14"/>
  <c r="T855" i="14"/>
  <c r="S855" i="14"/>
  <c r="AH1092" i="14" l="1"/>
  <c r="AG1092" i="14"/>
  <c r="AE1093" i="14"/>
  <c r="AC1094" i="14"/>
  <c r="AD1094" i="14"/>
  <c r="AF1093" i="14"/>
  <c r="AB854" i="14"/>
  <c r="AA854" i="14"/>
  <c r="Z855" i="14"/>
  <c r="Y855" i="14"/>
  <c r="U855" i="14"/>
  <c r="V855" i="14"/>
  <c r="S856" i="14"/>
  <c r="T856" i="14"/>
  <c r="AE1094" i="14" l="1"/>
  <c r="AC1095" i="14"/>
  <c r="AG1093" i="14"/>
  <c r="AH1093" i="14"/>
  <c r="AF1094" i="14"/>
  <c r="AD1095" i="14"/>
  <c r="Y856" i="14"/>
  <c r="Z856" i="14"/>
  <c r="AA855" i="14"/>
  <c r="AB855" i="14"/>
  <c r="U856" i="14"/>
  <c r="V856" i="14"/>
  <c r="T857" i="14"/>
  <c r="S857" i="14"/>
  <c r="AF1095" i="14" l="1"/>
  <c r="AD1096" i="14"/>
  <c r="AC1096" i="14"/>
  <c r="AE1095" i="14"/>
  <c r="AG1094" i="14"/>
  <c r="AH1094" i="14"/>
  <c r="AA856" i="14"/>
  <c r="AB856" i="14"/>
  <c r="Z857" i="14"/>
  <c r="Y857" i="14"/>
  <c r="V857" i="14"/>
  <c r="U857" i="14"/>
  <c r="S858" i="14"/>
  <c r="T858" i="14"/>
  <c r="AD1097" i="14" l="1"/>
  <c r="AF1096" i="14"/>
  <c r="AH1095" i="14"/>
  <c r="AG1095" i="14"/>
  <c r="AE1096" i="14"/>
  <c r="AC1097" i="14"/>
  <c r="AA857" i="14"/>
  <c r="Y858" i="14"/>
  <c r="AB857" i="14"/>
  <c r="Z858" i="14"/>
  <c r="V858" i="14"/>
  <c r="U858" i="14"/>
  <c r="T859" i="14"/>
  <c r="S859" i="14"/>
  <c r="AG1096" i="14" l="1"/>
  <c r="AH1096" i="14"/>
  <c r="AE1097" i="14"/>
  <c r="AC1098" i="14"/>
  <c r="AF1097" i="14"/>
  <c r="AD1098" i="14"/>
  <c r="AB858" i="14"/>
  <c r="AA858" i="14"/>
  <c r="Z859" i="14"/>
  <c r="Y859" i="14"/>
  <c r="U859" i="14"/>
  <c r="V859" i="14"/>
  <c r="S860" i="14"/>
  <c r="T860" i="14"/>
  <c r="AD1099" i="14" l="1"/>
  <c r="AF1098" i="14"/>
  <c r="AC1099" i="14"/>
  <c r="AE1098" i="14"/>
  <c r="AG1097" i="14"/>
  <c r="AH1097" i="14"/>
  <c r="Y860" i="14"/>
  <c r="AA859" i="14"/>
  <c r="AB859" i="14"/>
  <c r="Z860" i="14"/>
  <c r="V860" i="14"/>
  <c r="U860" i="14"/>
  <c r="T861" i="14"/>
  <c r="S861" i="14"/>
  <c r="AG1098" i="14" l="1"/>
  <c r="AH1098" i="14"/>
  <c r="AC1100" i="14"/>
  <c r="AE1099" i="14"/>
  <c r="AD1100" i="14"/>
  <c r="AF1099" i="14"/>
  <c r="Z861" i="14"/>
  <c r="AA860" i="14"/>
  <c r="AB860" i="14"/>
  <c r="Y861" i="14"/>
  <c r="V861" i="14"/>
  <c r="U861" i="14"/>
  <c r="S862" i="14"/>
  <c r="T862" i="14"/>
  <c r="AD1101" i="14" l="1"/>
  <c r="AF1100" i="14"/>
  <c r="AG1099" i="14"/>
  <c r="AH1099" i="14"/>
  <c r="AC1101" i="14"/>
  <c r="AE1100" i="14"/>
  <c r="Y862" i="14"/>
  <c r="AB861" i="14"/>
  <c r="AA861" i="14"/>
  <c r="Z862" i="14"/>
  <c r="U862" i="14"/>
  <c r="V862" i="14"/>
  <c r="T863" i="14"/>
  <c r="S863" i="14"/>
  <c r="AE1101" i="14" l="1"/>
  <c r="AC1102" i="14"/>
  <c r="AG1100" i="14"/>
  <c r="AH1100" i="14"/>
  <c r="AD1102" i="14"/>
  <c r="AF1101" i="14"/>
  <c r="AB862" i="14"/>
  <c r="AA862" i="14"/>
  <c r="Z863" i="14"/>
  <c r="Y863" i="14"/>
  <c r="U863" i="14"/>
  <c r="V863" i="14"/>
  <c r="S864" i="14"/>
  <c r="T864" i="14"/>
  <c r="AE1102" i="14" l="1"/>
  <c r="AC1103" i="14"/>
  <c r="AF1102" i="14"/>
  <c r="AD1103" i="14"/>
  <c r="AG1101" i="14"/>
  <c r="AH1101" i="14"/>
  <c r="AB863" i="14"/>
  <c r="AA863" i="14"/>
  <c r="Y864" i="14"/>
  <c r="Z864" i="14"/>
  <c r="U864" i="14"/>
  <c r="V864" i="14"/>
  <c r="T865" i="14"/>
  <c r="S865" i="14"/>
  <c r="AD1104" i="14" l="1"/>
  <c r="AF1103" i="14"/>
  <c r="AC1104" i="14"/>
  <c r="AE1103" i="14"/>
  <c r="AG1102" i="14"/>
  <c r="AH1102" i="14"/>
  <c r="AB864" i="14"/>
  <c r="AA864" i="14"/>
  <c r="Z865" i="14"/>
  <c r="Y865" i="14"/>
  <c r="V865" i="14"/>
  <c r="U865" i="14"/>
  <c r="S866" i="14"/>
  <c r="T866" i="14"/>
  <c r="AH1103" i="14" l="1"/>
  <c r="AG1103" i="14"/>
  <c r="AE1104" i="14"/>
  <c r="AC1105" i="14"/>
  <c r="AF1104" i="14"/>
  <c r="AD1105" i="14"/>
  <c r="AA865" i="14"/>
  <c r="AB865" i="14"/>
  <c r="Y866" i="14"/>
  <c r="Z866" i="14"/>
  <c r="V866" i="14"/>
  <c r="U866" i="14"/>
  <c r="T867" i="14"/>
  <c r="S867" i="14"/>
  <c r="AD1106" i="14" l="1"/>
  <c r="AF1105" i="14"/>
  <c r="AE1105" i="14"/>
  <c r="AC1106" i="14"/>
  <c r="AG1104" i="14"/>
  <c r="AH1104" i="14"/>
  <c r="AA866" i="14"/>
  <c r="AB866" i="14"/>
  <c r="Z867" i="14"/>
  <c r="Y867" i="14"/>
  <c r="U867" i="14"/>
  <c r="V867" i="14"/>
  <c r="S868" i="14"/>
  <c r="T868" i="14"/>
  <c r="AG1105" i="14" l="1"/>
  <c r="AH1105" i="14"/>
  <c r="AC1107" i="14"/>
  <c r="AE1106" i="14"/>
  <c r="AD1107" i="14"/>
  <c r="AF1106" i="14"/>
  <c r="AA867" i="14"/>
  <c r="AB867" i="14"/>
  <c r="Z868" i="14"/>
  <c r="Y868" i="14"/>
  <c r="U868" i="14"/>
  <c r="V868" i="14"/>
  <c r="T869" i="14"/>
  <c r="S869" i="14"/>
  <c r="AD1108" i="14" l="1"/>
  <c r="AF1107" i="14"/>
  <c r="AH1106" i="14"/>
  <c r="AG1106" i="14"/>
  <c r="AE1107" i="14"/>
  <c r="AC1108" i="14"/>
  <c r="AA868" i="14"/>
  <c r="Y869" i="14"/>
  <c r="AB868" i="14"/>
  <c r="Z869" i="14"/>
  <c r="V869" i="14"/>
  <c r="U869" i="14"/>
  <c r="S870" i="14"/>
  <c r="T870" i="14"/>
  <c r="AH1107" i="14" l="1"/>
  <c r="AG1107" i="14"/>
  <c r="AC1109" i="14"/>
  <c r="AE1108" i="14"/>
  <c r="AD1109" i="14"/>
  <c r="AF1108" i="14"/>
  <c r="Z870" i="14"/>
  <c r="AB869" i="14"/>
  <c r="AA869" i="14"/>
  <c r="Y870" i="14"/>
  <c r="U870" i="14"/>
  <c r="V870" i="14"/>
  <c r="T871" i="14"/>
  <c r="S871" i="14"/>
  <c r="AH1108" i="14" l="1"/>
  <c r="AG1108" i="14"/>
  <c r="AC1110" i="14"/>
  <c r="AE1109" i="14"/>
  <c r="AD1110" i="14"/>
  <c r="AF1109" i="14"/>
  <c r="Y871" i="14"/>
  <c r="AB870" i="14"/>
  <c r="AA870" i="14"/>
  <c r="Z871" i="14"/>
  <c r="U871" i="14"/>
  <c r="V871" i="14"/>
  <c r="S872" i="14"/>
  <c r="T872" i="14"/>
  <c r="AF1110" i="14" l="1"/>
  <c r="AD1111" i="14"/>
  <c r="AE1110" i="14"/>
  <c r="AC1111" i="14"/>
  <c r="AH1109" i="14"/>
  <c r="AG1109" i="14"/>
  <c r="Z872" i="14"/>
  <c r="AA871" i="14"/>
  <c r="AB871" i="14"/>
  <c r="Y872" i="14"/>
  <c r="U872" i="14"/>
  <c r="V872" i="14"/>
  <c r="T873" i="14"/>
  <c r="S873" i="14"/>
  <c r="AE1111" i="14" l="1"/>
  <c r="AC1112" i="14"/>
  <c r="AG1110" i="14"/>
  <c r="AH1110" i="14"/>
  <c r="AF1111" i="14"/>
  <c r="AD1112" i="14"/>
  <c r="AB872" i="14"/>
  <c r="AA872" i="14"/>
  <c r="Y873" i="14"/>
  <c r="Z873" i="14"/>
  <c r="V873" i="14"/>
  <c r="U873" i="14"/>
  <c r="S874" i="14"/>
  <c r="T874" i="14"/>
  <c r="AE1112" i="14" l="1"/>
  <c r="AC1113" i="14"/>
  <c r="AF1112" i="14"/>
  <c r="AD1113" i="14"/>
  <c r="AG1111" i="14"/>
  <c r="AH1111" i="14"/>
  <c r="Y874" i="14"/>
  <c r="Z874" i="14"/>
  <c r="AA873" i="14"/>
  <c r="AB873" i="14"/>
  <c r="U874" i="14"/>
  <c r="V874" i="14"/>
  <c r="T875" i="14"/>
  <c r="S875" i="14"/>
  <c r="AD1114" i="14" l="1"/>
  <c r="AF1113" i="14"/>
  <c r="AC1114" i="14"/>
  <c r="AE1113" i="14"/>
  <c r="AH1112" i="14"/>
  <c r="AG1112" i="14"/>
  <c r="AA874" i="14"/>
  <c r="Z875" i="14"/>
  <c r="AB874" i="14"/>
  <c r="Y875" i="14"/>
  <c r="U875" i="14"/>
  <c r="V875" i="14"/>
  <c r="S876" i="14"/>
  <c r="T876" i="14"/>
  <c r="AG1113" i="14" l="1"/>
  <c r="AH1113" i="14"/>
  <c r="AE1114" i="14"/>
  <c r="AC1115" i="14"/>
  <c r="AF1114" i="14"/>
  <c r="AD1115" i="14"/>
  <c r="AA875" i="14"/>
  <c r="AB875" i="14"/>
  <c r="Y876" i="14"/>
  <c r="Z876" i="14"/>
  <c r="U876" i="14"/>
  <c r="V876" i="14"/>
  <c r="T877" i="14"/>
  <c r="S877" i="14"/>
  <c r="AD1116" i="14" l="1"/>
  <c r="AF1115" i="14"/>
  <c r="AH1114" i="14"/>
  <c r="AG1114" i="14"/>
  <c r="AC1116" i="14"/>
  <c r="AE1115" i="14"/>
  <c r="AB876" i="14"/>
  <c r="AA876" i="14"/>
  <c r="Z877" i="14"/>
  <c r="Y877" i="14"/>
  <c r="V877" i="14"/>
  <c r="U877" i="14"/>
  <c r="S878" i="14"/>
  <c r="T878" i="14"/>
  <c r="AC1117" i="14" l="1"/>
  <c r="AE1116" i="14"/>
  <c r="AG1115" i="14"/>
  <c r="AH1115" i="14"/>
  <c r="AD1117" i="14"/>
  <c r="AF1116" i="14"/>
  <c r="AB877" i="14"/>
  <c r="AA877" i="14"/>
  <c r="Z878" i="14"/>
  <c r="Y878" i="14"/>
  <c r="U878" i="14"/>
  <c r="V878" i="14"/>
  <c r="T879" i="14"/>
  <c r="S879" i="14"/>
  <c r="AG1116" i="14" l="1"/>
  <c r="AH1116" i="14"/>
  <c r="AF1117" i="14"/>
  <c r="AD1118" i="14"/>
  <c r="AE1117" i="14"/>
  <c r="AC1118" i="14"/>
  <c r="AB878" i="14"/>
  <c r="Z879" i="14"/>
  <c r="Y879" i="14"/>
  <c r="AA878" i="14"/>
  <c r="U879" i="14"/>
  <c r="V879" i="14"/>
  <c r="S880" i="14"/>
  <c r="T880" i="14"/>
  <c r="AD1119" i="14" l="1"/>
  <c r="AF1118" i="14"/>
  <c r="AC1119" i="14"/>
  <c r="AE1118" i="14"/>
  <c r="AH1117" i="14"/>
  <c r="AG1117" i="14"/>
  <c r="AB879" i="14"/>
  <c r="Y880" i="14"/>
  <c r="AA879" i="14"/>
  <c r="Z880" i="14"/>
  <c r="V880" i="14"/>
  <c r="U880" i="14"/>
  <c r="T881" i="14"/>
  <c r="S881" i="14"/>
  <c r="AC1120" i="14" l="1"/>
  <c r="AE1119" i="14"/>
  <c r="AH1118" i="14"/>
  <c r="AG1118" i="14"/>
  <c r="AD1120" i="14"/>
  <c r="AF1119" i="14"/>
  <c r="Z881" i="14"/>
  <c r="AA880" i="14"/>
  <c r="AB880" i="14"/>
  <c r="Y881" i="14"/>
  <c r="V881" i="14"/>
  <c r="U881" i="14"/>
  <c r="S882" i="14"/>
  <c r="T882" i="14"/>
  <c r="AF1120" i="14" l="1"/>
  <c r="AD1121" i="14"/>
  <c r="AG1119" i="14"/>
  <c r="AH1119" i="14"/>
  <c r="AC1121" i="14"/>
  <c r="AE1120" i="14"/>
  <c r="AA881" i="14"/>
  <c r="AB881" i="14"/>
  <c r="Y882" i="14"/>
  <c r="Z882" i="14"/>
  <c r="V882" i="14"/>
  <c r="U882" i="14"/>
  <c r="T883" i="14"/>
  <c r="S883" i="14"/>
  <c r="AE1121" i="14" l="1"/>
  <c r="AC1122" i="14"/>
  <c r="AD1122" i="14"/>
  <c r="AF1121" i="14"/>
  <c r="AG1120" i="14"/>
  <c r="AH1120" i="14"/>
  <c r="Z883" i="14"/>
  <c r="AB882" i="14"/>
  <c r="AA882" i="14"/>
  <c r="Y883" i="14"/>
  <c r="U883" i="14"/>
  <c r="V883" i="14"/>
  <c r="S884" i="14"/>
  <c r="T884" i="14"/>
  <c r="AE1122" i="14" l="1"/>
  <c r="AC1123" i="14"/>
  <c r="AD1123" i="14"/>
  <c r="AF1122" i="14"/>
  <c r="AG1121" i="14"/>
  <c r="AH1121" i="14"/>
  <c r="AA883" i="14"/>
  <c r="AB883" i="14"/>
  <c r="Y884" i="14"/>
  <c r="Z884" i="14"/>
  <c r="U884" i="14"/>
  <c r="V884" i="14"/>
  <c r="T885" i="14"/>
  <c r="S885" i="14"/>
  <c r="AC1124" i="14" l="1"/>
  <c r="AE1123" i="14"/>
  <c r="AD1124" i="14"/>
  <c r="AF1123" i="14"/>
  <c r="AH1122" i="14"/>
  <c r="AG1122" i="14"/>
  <c r="AA884" i="14"/>
  <c r="Y885" i="14"/>
  <c r="Z885" i="14"/>
  <c r="AB884" i="14"/>
  <c r="V885" i="14"/>
  <c r="U885" i="14"/>
  <c r="S886" i="14"/>
  <c r="T886" i="14"/>
  <c r="AG1123" i="14" l="1"/>
  <c r="AH1123" i="14"/>
  <c r="AD1125" i="14"/>
  <c r="AF1124" i="14"/>
  <c r="AC1125" i="14"/>
  <c r="AE1124" i="14"/>
  <c r="AA885" i="14"/>
  <c r="AB885" i="14"/>
  <c r="Z886" i="14"/>
  <c r="Y886" i="14"/>
  <c r="V886" i="14"/>
  <c r="U886" i="14"/>
  <c r="T887" i="14"/>
  <c r="S887" i="14"/>
  <c r="AC1126" i="14" l="1"/>
  <c r="AE1125" i="14"/>
  <c r="AH1124" i="14"/>
  <c r="AG1124" i="14"/>
  <c r="AF1125" i="14"/>
  <c r="AD1126" i="14"/>
  <c r="Y887" i="14"/>
  <c r="AB886" i="14"/>
  <c r="AA886" i="14"/>
  <c r="Z887" i="14"/>
  <c r="U887" i="14"/>
  <c r="V887" i="14"/>
  <c r="S888" i="14"/>
  <c r="T888" i="14"/>
  <c r="AD1127" i="14" l="1"/>
  <c r="AF1126" i="14"/>
  <c r="AH1125" i="14"/>
  <c r="AG1125" i="14"/>
  <c r="AE1126" i="14"/>
  <c r="AC1127" i="14"/>
  <c r="AB887" i="14"/>
  <c r="AA887" i="14"/>
  <c r="Z888" i="14"/>
  <c r="Y888" i="14"/>
  <c r="U888" i="14"/>
  <c r="V888" i="14"/>
  <c r="T889" i="14"/>
  <c r="S889" i="14"/>
  <c r="AC1128" i="14" l="1"/>
  <c r="AE1127" i="14"/>
  <c r="AG1126" i="14"/>
  <c r="AH1126" i="14"/>
  <c r="AD1128" i="14"/>
  <c r="AF1127" i="14"/>
  <c r="AB888" i="14"/>
  <c r="Z889" i="14"/>
  <c r="Y889" i="14"/>
  <c r="AA888" i="14"/>
  <c r="V889" i="14"/>
  <c r="U889" i="14"/>
  <c r="S890" i="14"/>
  <c r="T890" i="14"/>
  <c r="AG1127" i="14" l="1"/>
  <c r="AH1127" i="14"/>
  <c r="AD1129" i="14"/>
  <c r="AF1128" i="14"/>
  <c r="AE1128" i="14"/>
  <c r="AC1129" i="14"/>
  <c r="Y890" i="14"/>
  <c r="AA889" i="14"/>
  <c r="AB889" i="14"/>
  <c r="Z890" i="14"/>
  <c r="U890" i="14"/>
  <c r="V890" i="14"/>
  <c r="T891" i="14"/>
  <c r="S891" i="14"/>
  <c r="AH1128" i="14" l="1"/>
  <c r="AG1128" i="14"/>
  <c r="AC1130" i="14"/>
  <c r="AE1129" i="14"/>
  <c r="AD1130" i="14"/>
  <c r="AF1129" i="14"/>
  <c r="AA890" i="14"/>
  <c r="AB890" i="14"/>
  <c r="Z891" i="14"/>
  <c r="Y891" i="14"/>
  <c r="U891" i="14"/>
  <c r="V891" i="14"/>
  <c r="S892" i="14"/>
  <c r="T892" i="14"/>
  <c r="AG1129" i="14" l="1"/>
  <c r="AH1129" i="14"/>
  <c r="AF1130" i="14"/>
  <c r="AD1131" i="14"/>
  <c r="AC1131" i="14"/>
  <c r="AE1130" i="14"/>
  <c r="AB891" i="14"/>
  <c r="Z892" i="14"/>
  <c r="Y892" i="14"/>
  <c r="AA891" i="14"/>
  <c r="U892" i="14"/>
  <c r="V892" i="14"/>
  <c r="T893" i="14"/>
  <c r="S893" i="14"/>
  <c r="AG1130" i="14" l="1"/>
  <c r="AH1130" i="14"/>
  <c r="AD1132" i="14"/>
  <c r="AF1131" i="14"/>
  <c r="AE1131" i="14"/>
  <c r="AC1132" i="14"/>
  <c r="Y893" i="14"/>
  <c r="AB892" i="14"/>
  <c r="AA892" i="14"/>
  <c r="Z893" i="14"/>
  <c r="V893" i="14"/>
  <c r="U893" i="14"/>
  <c r="S894" i="14"/>
  <c r="T894" i="14"/>
  <c r="AH1131" i="14" l="1"/>
  <c r="AG1131" i="14"/>
  <c r="AC1133" i="14"/>
  <c r="AE1132" i="14"/>
  <c r="AD1133" i="14"/>
  <c r="AF1132" i="14"/>
  <c r="AB893" i="14"/>
  <c r="Z894" i="14"/>
  <c r="AA893" i="14"/>
  <c r="Y894" i="14"/>
  <c r="U894" i="14"/>
  <c r="V894" i="14"/>
  <c r="T895" i="14"/>
  <c r="S895" i="14"/>
  <c r="AG1132" i="14" l="1"/>
  <c r="AH1132" i="14"/>
  <c r="AF1133" i="14"/>
  <c r="AD1134" i="14"/>
  <c r="AE1133" i="14"/>
  <c r="AC1134" i="14"/>
  <c r="Y895" i="14"/>
  <c r="AA894" i="14"/>
  <c r="AB894" i="14"/>
  <c r="Z895" i="14"/>
  <c r="U895" i="14"/>
  <c r="V895" i="14"/>
  <c r="S896" i="14"/>
  <c r="T896" i="14"/>
  <c r="AD1135" i="14" l="1"/>
  <c r="AF1134" i="14"/>
  <c r="AE1134" i="14"/>
  <c r="AC1135" i="14"/>
  <c r="AG1133" i="14"/>
  <c r="AH1133" i="14"/>
  <c r="AA895" i="14"/>
  <c r="AB895" i="14"/>
  <c r="Z896" i="14"/>
  <c r="Y896" i="14"/>
  <c r="U896" i="14"/>
  <c r="V896" i="14"/>
  <c r="T897" i="14"/>
  <c r="S897" i="14"/>
  <c r="AC1136" i="14" l="1"/>
  <c r="AE1135" i="14"/>
  <c r="AG1134" i="14"/>
  <c r="AH1134" i="14"/>
  <c r="AD1136" i="14"/>
  <c r="AF1135" i="14"/>
  <c r="Y897" i="14"/>
  <c r="Z897" i="14"/>
  <c r="AA896" i="14"/>
  <c r="AB896" i="14"/>
  <c r="V897" i="14"/>
  <c r="U897" i="14"/>
  <c r="S898" i="14"/>
  <c r="T898" i="14"/>
  <c r="AG1135" i="14" l="1"/>
  <c r="AH1135" i="14"/>
  <c r="AF1136" i="14"/>
  <c r="AD1137" i="14"/>
  <c r="AC1137" i="14"/>
  <c r="AE1136" i="14"/>
  <c r="AA897" i="14"/>
  <c r="AB897" i="14"/>
  <c r="Z898" i="14"/>
  <c r="Y898" i="14"/>
  <c r="V898" i="14"/>
  <c r="U898" i="14"/>
  <c r="T899" i="14"/>
  <c r="S899" i="14"/>
  <c r="AC1138" i="14" l="1"/>
  <c r="AE1137" i="14"/>
  <c r="AD1138" i="14"/>
  <c r="AF1137" i="14"/>
  <c r="AG1136" i="14"/>
  <c r="AH1136" i="14"/>
  <c r="Y899" i="14"/>
  <c r="Z899" i="14"/>
  <c r="AB898" i="14"/>
  <c r="AA898" i="14"/>
  <c r="U899" i="14"/>
  <c r="V899" i="14"/>
  <c r="S900" i="14"/>
  <c r="T900" i="14"/>
  <c r="AF1138" i="14" l="1"/>
  <c r="AD1139" i="14"/>
  <c r="AH1137" i="14"/>
  <c r="AG1137" i="14"/>
  <c r="AC1139" i="14"/>
  <c r="AE1138" i="14"/>
  <c r="Z900" i="14"/>
  <c r="AA899" i="14"/>
  <c r="AB899" i="14"/>
  <c r="Y900" i="14"/>
  <c r="U900" i="14"/>
  <c r="V900" i="14"/>
  <c r="T901" i="14"/>
  <c r="S901" i="14"/>
  <c r="AH1138" i="14" l="1"/>
  <c r="AG1138" i="14"/>
  <c r="AF1139" i="14"/>
  <c r="AD1140" i="14"/>
  <c r="AE1139" i="14"/>
  <c r="AC1140" i="14"/>
  <c r="AA900" i="14"/>
  <c r="AB900" i="14"/>
  <c r="Y901" i="14"/>
  <c r="Z901" i="14"/>
  <c r="V901" i="14"/>
  <c r="U901" i="14"/>
  <c r="S902" i="14"/>
  <c r="T902" i="14"/>
  <c r="AE1140" i="14" l="1"/>
  <c r="AC1141" i="14"/>
  <c r="AG1139" i="14"/>
  <c r="AH1139" i="14"/>
  <c r="AF1140" i="14"/>
  <c r="AD1141" i="14"/>
  <c r="AA901" i="14"/>
  <c r="Z902" i="14"/>
  <c r="AB901" i="14"/>
  <c r="Y902" i="14"/>
  <c r="U902" i="14"/>
  <c r="V902" i="14"/>
  <c r="T903" i="14"/>
  <c r="S903" i="14"/>
  <c r="AE1141" i="14" l="1"/>
  <c r="AC1142" i="14"/>
  <c r="AF1141" i="14"/>
  <c r="AD1142" i="14"/>
  <c r="AG1140" i="14"/>
  <c r="AH1140" i="14"/>
  <c r="AB902" i="14"/>
  <c r="AA902" i="14"/>
  <c r="Y903" i="14"/>
  <c r="Z903" i="14"/>
  <c r="U903" i="14"/>
  <c r="V903" i="14"/>
  <c r="S904" i="14"/>
  <c r="T904" i="14"/>
  <c r="AF1142" i="14" l="1"/>
  <c r="AD1143" i="14"/>
  <c r="AC1143" i="14"/>
  <c r="AE1142" i="14"/>
  <c r="AG1141" i="14"/>
  <c r="AH1141" i="14"/>
  <c r="AA903" i="14"/>
  <c r="AB903" i="14"/>
  <c r="Z904" i="14"/>
  <c r="Y904" i="14"/>
  <c r="U904" i="14"/>
  <c r="V904" i="14"/>
  <c r="T905" i="14"/>
  <c r="S905" i="14"/>
  <c r="AD1144" i="14" l="1"/>
  <c r="AF1143" i="14"/>
  <c r="AG1142" i="14"/>
  <c r="AH1142" i="14"/>
  <c r="AE1143" i="14"/>
  <c r="AC1144" i="14"/>
  <c r="AB904" i="14"/>
  <c r="AA904" i="14"/>
  <c r="Y905" i="14"/>
  <c r="Z905" i="14"/>
  <c r="V905" i="14"/>
  <c r="U905" i="14"/>
  <c r="S906" i="14"/>
  <c r="T906" i="14"/>
  <c r="AG1143" i="14" l="1"/>
  <c r="AH1143" i="14"/>
  <c r="AC1145" i="14"/>
  <c r="AE1144" i="14"/>
  <c r="AF1144" i="14"/>
  <c r="AD1145" i="14"/>
  <c r="Z906" i="14"/>
  <c r="AA905" i="14"/>
  <c r="AB905" i="14"/>
  <c r="Y906" i="14"/>
  <c r="V906" i="14"/>
  <c r="U906" i="14"/>
  <c r="T907" i="14"/>
  <c r="S907" i="14"/>
  <c r="AF1145" i="14" l="1"/>
  <c r="AD1146" i="14"/>
  <c r="AG1144" i="14"/>
  <c r="AH1144" i="14"/>
  <c r="AC1146" i="14"/>
  <c r="AE1145" i="14"/>
  <c r="AB906" i="14"/>
  <c r="Y907" i="14"/>
  <c r="AA906" i="14"/>
  <c r="Z907" i="14"/>
  <c r="U907" i="14"/>
  <c r="V907" i="14"/>
  <c r="S908" i="14"/>
  <c r="T908" i="14"/>
  <c r="AC1147" i="14" l="1"/>
  <c r="AE1146" i="14"/>
  <c r="AH1145" i="14"/>
  <c r="AG1145" i="14"/>
  <c r="AF1146" i="14"/>
  <c r="AD1147" i="14"/>
  <c r="AA907" i="14"/>
  <c r="AB907" i="14"/>
  <c r="Z908" i="14"/>
  <c r="Y908" i="14"/>
  <c r="V908" i="14"/>
  <c r="U908" i="14"/>
  <c r="T909" i="14"/>
  <c r="S909" i="14"/>
  <c r="AG1146" i="14" l="1"/>
  <c r="AH1146" i="14"/>
  <c r="AD1148" i="14"/>
  <c r="AF1147" i="14"/>
  <c r="AE1147" i="14"/>
  <c r="AC1148" i="14"/>
  <c r="Y909" i="14"/>
  <c r="AB908" i="14"/>
  <c r="AA908" i="14"/>
  <c r="Z909" i="14"/>
  <c r="V909" i="14"/>
  <c r="U909" i="14"/>
  <c r="S910" i="14"/>
  <c r="T910" i="14"/>
  <c r="AH1147" i="14" l="1"/>
  <c r="AG1147" i="14"/>
  <c r="AC1149" i="14"/>
  <c r="AE1148" i="14"/>
  <c r="AD1149" i="14"/>
  <c r="AF1148" i="14"/>
  <c r="AB909" i="14"/>
  <c r="AA909" i="14"/>
  <c r="Z910" i="14"/>
  <c r="Y910" i="14"/>
  <c r="U910" i="14"/>
  <c r="V910" i="14"/>
  <c r="T911" i="14"/>
  <c r="S911" i="14"/>
  <c r="AG1148" i="14" l="1"/>
  <c r="AH1148" i="14"/>
  <c r="AD1150" i="14"/>
  <c r="AF1149" i="14"/>
  <c r="AE1149" i="14"/>
  <c r="AC1150" i="14"/>
  <c r="AA910" i="14"/>
  <c r="AB910" i="14"/>
  <c r="Z911" i="14"/>
  <c r="Y911" i="14"/>
  <c r="U911" i="14"/>
  <c r="V911" i="14"/>
  <c r="S912" i="14"/>
  <c r="T912" i="14"/>
  <c r="AC1151" i="14" l="1"/>
  <c r="AE1150" i="14"/>
  <c r="AG1149" i="14"/>
  <c r="AH1149" i="14"/>
  <c r="AD1151" i="14"/>
  <c r="AF1150" i="14"/>
  <c r="AB911" i="14"/>
  <c r="Y912" i="14"/>
  <c r="AA911" i="14"/>
  <c r="Z912" i="14"/>
  <c r="V912" i="14"/>
  <c r="U912" i="14"/>
  <c r="T913" i="14"/>
  <c r="S913" i="14"/>
  <c r="AH1150" i="14" l="1"/>
  <c r="AG1150" i="14"/>
  <c r="AF1151" i="14"/>
  <c r="AD1152" i="14"/>
  <c r="AE1151" i="14"/>
  <c r="AC1152" i="14"/>
  <c r="AA912" i="14"/>
  <c r="AB912" i="14"/>
  <c r="Z913" i="14"/>
  <c r="Y913" i="14"/>
  <c r="V913" i="14"/>
  <c r="U913" i="14"/>
  <c r="S914" i="14"/>
  <c r="T914" i="14"/>
  <c r="AG1151" i="14" l="1"/>
  <c r="AH1151" i="14"/>
  <c r="AC1153" i="14"/>
  <c r="AE1152" i="14"/>
  <c r="AF1152" i="14"/>
  <c r="AD1153" i="14"/>
  <c r="Z914" i="14"/>
  <c r="AA913" i="14"/>
  <c r="AB913" i="14"/>
  <c r="Y914" i="14"/>
  <c r="U914" i="14"/>
  <c r="V914" i="14"/>
  <c r="T915" i="14"/>
  <c r="S915" i="14"/>
  <c r="AH1152" i="14" l="1"/>
  <c r="AG1152" i="14"/>
  <c r="AD1154" i="14"/>
  <c r="AF1153" i="14"/>
  <c r="AC1154" i="14"/>
  <c r="AE1153" i="14"/>
  <c r="AB914" i="14"/>
  <c r="AA914" i="14"/>
  <c r="Y915" i="14"/>
  <c r="Z915" i="14"/>
  <c r="U915" i="14"/>
  <c r="V915" i="14"/>
  <c r="S916" i="14"/>
  <c r="T916" i="14"/>
  <c r="AG1153" i="14" l="1"/>
  <c r="AH1153" i="14"/>
  <c r="AC1155" i="14"/>
  <c r="AE1154" i="14"/>
  <c r="AF1154" i="14"/>
  <c r="AD1155" i="14"/>
  <c r="Z916" i="14"/>
  <c r="AB915" i="14"/>
  <c r="AA915" i="14"/>
  <c r="Y916" i="14"/>
  <c r="U916" i="14"/>
  <c r="V916" i="14"/>
  <c r="T917" i="14"/>
  <c r="S917" i="14"/>
  <c r="AF1155" i="14" l="1"/>
  <c r="AD1156" i="14"/>
  <c r="AH1154" i="14"/>
  <c r="AG1154" i="14"/>
  <c r="AC1156" i="14"/>
  <c r="AE1155" i="14"/>
  <c r="Y917" i="14"/>
  <c r="AA916" i="14"/>
  <c r="AB916" i="14"/>
  <c r="Z917" i="14"/>
  <c r="U917" i="14"/>
  <c r="V917" i="14"/>
  <c r="S918" i="14"/>
  <c r="T918" i="14"/>
  <c r="AG1155" i="14" l="1"/>
  <c r="AH1155" i="14"/>
  <c r="AE1156" i="14"/>
  <c r="AC1157" i="14"/>
  <c r="AF1156" i="14"/>
  <c r="AD1157" i="14"/>
  <c r="Z918" i="14"/>
  <c r="AA917" i="14"/>
  <c r="AB917" i="14"/>
  <c r="Y918" i="14"/>
  <c r="V918" i="14"/>
  <c r="U918" i="14"/>
  <c r="T919" i="14"/>
  <c r="S919" i="14"/>
  <c r="AC1158" i="14" l="1"/>
  <c r="AE1157" i="14"/>
  <c r="AD1158" i="14"/>
  <c r="AF1157" i="14"/>
  <c r="AG1156" i="14"/>
  <c r="AH1156" i="14"/>
  <c r="AB918" i="14"/>
  <c r="AA918" i="14"/>
  <c r="Y919" i="14"/>
  <c r="Z919" i="14"/>
  <c r="U919" i="14"/>
  <c r="V919" i="14"/>
  <c r="S920" i="14"/>
  <c r="T920" i="14"/>
  <c r="AD1159" i="14" l="1"/>
  <c r="AF1158" i="14"/>
  <c r="AH1157" i="14"/>
  <c r="AG1157" i="14"/>
  <c r="AE1158" i="14"/>
  <c r="AC1159" i="14"/>
  <c r="AA919" i="14"/>
  <c r="Z920" i="14"/>
  <c r="AB919" i="14"/>
  <c r="Y920" i="14"/>
  <c r="U920" i="14"/>
  <c r="V920" i="14"/>
  <c r="T921" i="14"/>
  <c r="S921" i="14"/>
  <c r="AC1160" i="14" l="1"/>
  <c r="AE1159" i="14"/>
  <c r="AH1158" i="14"/>
  <c r="AG1158" i="14"/>
  <c r="AF1159" i="14"/>
  <c r="AD1160" i="14"/>
  <c r="Y921" i="14"/>
  <c r="AB920" i="14"/>
  <c r="AA920" i="14"/>
  <c r="Z921" i="14"/>
  <c r="V921" i="14"/>
  <c r="U921" i="14"/>
  <c r="S922" i="14"/>
  <c r="T922" i="14"/>
  <c r="AF1160" i="14" l="1"/>
  <c r="AD1161" i="14"/>
  <c r="AH1159" i="14"/>
  <c r="AG1159" i="14"/>
  <c r="AC1161" i="14"/>
  <c r="AE1160" i="14"/>
  <c r="AA921" i="14"/>
  <c r="AB921" i="14"/>
  <c r="Z922" i="14"/>
  <c r="Y922" i="14"/>
  <c r="U922" i="14"/>
  <c r="V922" i="14"/>
  <c r="T923" i="14"/>
  <c r="S923" i="14"/>
  <c r="AG1160" i="14" l="1"/>
  <c r="AH1160" i="14"/>
  <c r="AD1162" i="14"/>
  <c r="AF1161" i="14"/>
  <c r="AC1162" i="14"/>
  <c r="AE1161" i="14"/>
  <c r="AB922" i="14"/>
  <c r="Y923" i="14"/>
  <c r="AA922" i="14"/>
  <c r="Z923" i="14"/>
  <c r="U923" i="14"/>
  <c r="V923" i="14"/>
  <c r="S924" i="14"/>
  <c r="T924" i="14"/>
  <c r="AG1161" i="14" l="1"/>
  <c r="AH1161" i="14"/>
  <c r="AD1163" i="14"/>
  <c r="AF1162" i="14"/>
  <c r="AC1163" i="14"/>
  <c r="AE1162" i="14"/>
  <c r="AB923" i="14"/>
  <c r="AA923" i="14"/>
  <c r="Z924" i="14"/>
  <c r="Y924" i="14"/>
  <c r="U924" i="14"/>
  <c r="V924" i="14"/>
  <c r="T925" i="14"/>
  <c r="S925" i="14"/>
  <c r="AH1162" i="14" l="1"/>
  <c r="AG1162" i="14"/>
  <c r="AE1163" i="14"/>
  <c r="AC1164" i="14"/>
  <c r="AD1164" i="14"/>
  <c r="AF1163" i="14"/>
  <c r="AB924" i="14"/>
  <c r="AA924" i="14"/>
  <c r="Z925" i="14"/>
  <c r="Y925" i="14"/>
  <c r="U925" i="14"/>
  <c r="V925" i="14"/>
  <c r="S926" i="14"/>
  <c r="T926" i="14"/>
  <c r="AE1164" i="14" l="1"/>
  <c r="AC1165" i="14"/>
  <c r="AD1165" i="14"/>
  <c r="AF1164" i="14"/>
  <c r="AH1163" i="14"/>
  <c r="AG1163" i="14"/>
  <c r="Y926" i="14"/>
  <c r="Z926" i="14"/>
  <c r="AB925" i="14"/>
  <c r="AA925" i="14"/>
  <c r="V926" i="14"/>
  <c r="U926" i="14"/>
  <c r="T927" i="14"/>
  <c r="S927" i="14"/>
  <c r="AE1165" i="14" l="1"/>
  <c r="AC1166" i="14"/>
  <c r="AF1165" i="14"/>
  <c r="AD1166" i="14"/>
  <c r="AH1164" i="14"/>
  <c r="AG1164" i="14"/>
  <c r="AA926" i="14"/>
  <c r="AB926" i="14"/>
  <c r="Z927" i="14"/>
  <c r="Y927" i="14"/>
  <c r="U927" i="14"/>
  <c r="V927" i="14"/>
  <c r="S928" i="14"/>
  <c r="T928" i="14"/>
  <c r="AE1166" i="14" l="1"/>
  <c r="AC1167" i="14"/>
  <c r="AD1167" i="14"/>
  <c r="AF1166" i="14"/>
  <c r="AH1165" i="14"/>
  <c r="AG1165" i="14"/>
  <c r="AA927" i="14"/>
  <c r="AB927" i="14"/>
  <c r="Y928" i="14"/>
  <c r="Z928" i="14"/>
  <c r="U928" i="14"/>
  <c r="V928" i="14"/>
  <c r="T929" i="14"/>
  <c r="S929" i="14"/>
  <c r="AC1168" i="14" l="1"/>
  <c r="AE1167" i="14"/>
  <c r="AD1168" i="14"/>
  <c r="AF1167" i="14"/>
  <c r="AH1166" i="14"/>
  <c r="AG1166" i="14"/>
  <c r="Y929" i="14"/>
  <c r="Z929" i="14"/>
  <c r="AA928" i="14"/>
  <c r="AB928" i="14"/>
  <c r="U929" i="14"/>
  <c r="V929" i="14"/>
  <c r="S930" i="14"/>
  <c r="T930" i="14"/>
  <c r="AH1167" i="14" l="1"/>
  <c r="AG1167" i="14"/>
  <c r="AD1169" i="14"/>
  <c r="AF1168" i="14"/>
  <c r="AC1169" i="14"/>
  <c r="AE1168" i="14"/>
  <c r="AB929" i="14"/>
  <c r="AA929" i="14"/>
  <c r="Z930" i="14"/>
  <c r="Y930" i="14"/>
  <c r="U930" i="14"/>
  <c r="V930" i="14"/>
  <c r="T931" i="14"/>
  <c r="S931" i="14"/>
  <c r="AG1168" i="14" l="1"/>
  <c r="AH1168" i="14"/>
  <c r="AC1170" i="14"/>
  <c r="AE1169" i="14"/>
  <c r="AD1170" i="14"/>
  <c r="AF1169" i="14"/>
  <c r="AB930" i="14"/>
  <c r="AA930" i="14"/>
  <c r="Z931" i="14"/>
  <c r="Y931" i="14"/>
  <c r="U931" i="14"/>
  <c r="V931" i="14"/>
  <c r="S932" i="14"/>
  <c r="T932" i="14"/>
  <c r="AG1169" i="14" l="1"/>
  <c r="AH1169" i="14"/>
  <c r="AD1171" i="14"/>
  <c r="AF1170" i="14"/>
  <c r="AC1171" i="14"/>
  <c r="AE1170" i="14"/>
  <c r="AA931" i="14"/>
  <c r="AB931" i="14"/>
  <c r="Y932" i="14"/>
  <c r="Z932" i="14"/>
  <c r="V932" i="14"/>
  <c r="U932" i="14"/>
  <c r="T933" i="14"/>
  <c r="S933" i="14"/>
  <c r="AH1170" i="14" l="1"/>
  <c r="AG1170" i="14"/>
  <c r="AE1171" i="14"/>
  <c r="AC1172" i="14"/>
  <c r="AD1172" i="14"/>
  <c r="AF1171" i="14"/>
  <c r="Z933" i="14"/>
  <c r="Y933" i="14"/>
  <c r="AA932" i="14"/>
  <c r="AB932" i="14"/>
  <c r="U933" i="14"/>
  <c r="V933" i="14"/>
  <c r="S934" i="14"/>
  <c r="T934" i="14"/>
  <c r="AD1173" i="14" l="1"/>
  <c r="AF1172" i="14"/>
  <c r="AE1172" i="14"/>
  <c r="AC1173" i="14"/>
  <c r="AG1171" i="14"/>
  <c r="AH1171" i="14"/>
  <c r="AA933" i="14"/>
  <c r="AB933" i="14"/>
  <c r="Y934" i="14"/>
  <c r="Z934" i="14"/>
  <c r="V934" i="14"/>
  <c r="U934" i="14"/>
  <c r="T935" i="14"/>
  <c r="S935" i="14"/>
  <c r="AC1174" i="14" l="1"/>
  <c r="AE1173" i="14"/>
  <c r="AH1172" i="14"/>
  <c r="AG1172" i="14"/>
  <c r="AD1174" i="14"/>
  <c r="AF1173" i="14"/>
  <c r="Y935" i="14"/>
  <c r="Z935" i="14"/>
  <c r="AA934" i="14"/>
  <c r="AB934" i="14"/>
  <c r="U935" i="14"/>
  <c r="V935" i="14"/>
  <c r="S936" i="14"/>
  <c r="T936" i="14"/>
  <c r="AD1175" i="14" l="1"/>
  <c r="AF1174" i="14"/>
  <c r="AG1173" i="14"/>
  <c r="AH1173" i="14"/>
  <c r="AC1175" i="14"/>
  <c r="AE1174" i="14"/>
  <c r="AB935" i="14"/>
  <c r="AA935" i="14"/>
  <c r="Z936" i="14"/>
  <c r="Y936" i="14"/>
  <c r="U936" i="14"/>
  <c r="V936" i="14"/>
  <c r="T937" i="14"/>
  <c r="S937" i="14"/>
  <c r="AH1174" i="14" l="1"/>
  <c r="AG1174" i="14"/>
  <c r="AE1175" i="14"/>
  <c r="AC1176" i="14"/>
  <c r="AD1176" i="14"/>
  <c r="AF1175" i="14"/>
  <c r="AB936" i="14"/>
  <c r="AA936" i="14"/>
  <c r="Z937" i="14"/>
  <c r="Y937" i="14"/>
  <c r="U937" i="14"/>
  <c r="V937" i="14"/>
  <c r="S938" i="14"/>
  <c r="T938" i="14"/>
  <c r="AD1177" i="14" l="1"/>
  <c r="AF1176" i="14"/>
  <c r="AC1177" i="14"/>
  <c r="AE1176" i="14"/>
  <c r="AH1175" i="14"/>
  <c r="AG1175" i="14"/>
  <c r="AA937" i="14"/>
  <c r="AB937" i="14"/>
  <c r="Z938" i="14"/>
  <c r="Y938" i="14"/>
  <c r="U938" i="14"/>
  <c r="V938" i="14"/>
  <c r="T939" i="14"/>
  <c r="S939" i="14"/>
  <c r="AH1176" i="14" l="1"/>
  <c r="AG1176" i="14"/>
  <c r="AC1178" i="14"/>
  <c r="AE1177" i="14"/>
  <c r="AD1178" i="14"/>
  <c r="AF1177" i="14"/>
  <c r="AA938" i="14"/>
  <c r="AB938" i="14"/>
  <c r="Z939" i="14"/>
  <c r="Y939" i="14"/>
  <c r="U939" i="14"/>
  <c r="V939" i="14"/>
  <c r="S940" i="14"/>
  <c r="T940" i="14"/>
  <c r="AH1177" i="14" l="1"/>
  <c r="AG1177" i="14"/>
  <c r="AF1178" i="14"/>
  <c r="AD1179" i="14"/>
  <c r="AC1179" i="14"/>
  <c r="AE1178" i="14"/>
  <c r="AA939" i="14"/>
  <c r="Y940" i="14"/>
  <c r="AB939" i="14"/>
  <c r="Z940" i="14"/>
  <c r="U940" i="14"/>
  <c r="V940" i="14"/>
  <c r="T941" i="14"/>
  <c r="S941" i="14"/>
  <c r="AG1178" i="14" l="1"/>
  <c r="AH1178" i="14"/>
  <c r="AF1179" i="14"/>
  <c r="AD1180" i="14"/>
  <c r="AC1180" i="14"/>
  <c r="AE1179" i="14"/>
  <c r="AB940" i="14"/>
  <c r="AA940" i="14"/>
  <c r="Z941" i="14"/>
  <c r="Y941" i="14"/>
  <c r="V941" i="14"/>
  <c r="U941" i="14"/>
  <c r="S942" i="14"/>
  <c r="T942" i="14"/>
  <c r="AC1181" i="14" l="1"/>
  <c r="AE1180" i="14"/>
  <c r="AG1179" i="14"/>
  <c r="AH1179" i="14"/>
  <c r="AD1181" i="14"/>
  <c r="AF1180" i="14"/>
  <c r="AA941" i="14"/>
  <c r="AB941" i="14"/>
  <c r="Y942" i="14"/>
  <c r="Z942" i="14"/>
  <c r="U942" i="14"/>
  <c r="V942" i="14"/>
  <c r="T943" i="14"/>
  <c r="S943" i="14"/>
  <c r="AD1182" i="14" l="1"/>
  <c r="AF1181" i="14"/>
  <c r="AG1180" i="14"/>
  <c r="AH1180" i="14"/>
  <c r="AE1181" i="14"/>
  <c r="AC1182" i="14"/>
  <c r="Z943" i="14"/>
  <c r="AA942" i="14"/>
  <c r="AB942" i="14"/>
  <c r="Y943" i="14"/>
  <c r="U943" i="14"/>
  <c r="V943" i="14"/>
  <c r="S944" i="14"/>
  <c r="T944" i="14"/>
  <c r="AC1183" i="14" l="1"/>
  <c r="AE1182" i="14"/>
  <c r="AG1181" i="14"/>
  <c r="AH1181" i="14"/>
  <c r="AD1183" i="14"/>
  <c r="AF1182" i="14"/>
  <c r="Y944" i="14"/>
  <c r="AB943" i="14"/>
  <c r="AA943" i="14"/>
  <c r="Z944" i="14"/>
  <c r="U944" i="14"/>
  <c r="V944" i="14"/>
  <c r="T945" i="14"/>
  <c r="S945" i="14"/>
  <c r="AH1182" i="14" l="1"/>
  <c r="AG1182" i="14"/>
  <c r="AD1184" i="14"/>
  <c r="AF1183" i="14"/>
  <c r="AC1184" i="14"/>
  <c r="AE1183" i="14"/>
  <c r="Z945" i="14"/>
  <c r="AA944" i="14"/>
  <c r="AB944" i="14"/>
  <c r="Y945" i="14"/>
  <c r="V945" i="14"/>
  <c r="U945" i="14"/>
  <c r="S946" i="14"/>
  <c r="T946" i="14"/>
  <c r="AE1184" i="14" l="1"/>
  <c r="AC1185" i="14"/>
  <c r="AH1183" i="14"/>
  <c r="AG1183" i="14"/>
  <c r="AD1185" i="14"/>
  <c r="AF1184" i="14"/>
  <c r="AA945" i="14"/>
  <c r="AB945" i="14"/>
  <c r="Y946" i="14"/>
  <c r="Z946" i="14"/>
  <c r="U946" i="14"/>
  <c r="V946" i="14"/>
  <c r="T947" i="14"/>
  <c r="S947" i="14"/>
  <c r="AC1186" i="14" l="1"/>
  <c r="AE1185" i="14"/>
  <c r="AD1186" i="14"/>
  <c r="AF1185" i="14"/>
  <c r="AG1184" i="14"/>
  <c r="AH1184" i="14"/>
  <c r="AB946" i="14"/>
  <c r="AA946" i="14"/>
  <c r="Z947" i="14"/>
  <c r="Y947" i="14"/>
  <c r="U947" i="14"/>
  <c r="V947" i="14"/>
  <c r="S948" i="14"/>
  <c r="T948" i="14"/>
  <c r="AG1185" i="14" l="1"/>
  <c r="AH1185" i="14"/>
  <c r="AD1187" i="14"/>
  <c r="AF1186" i="14"/>
  <c r="AC1187" i="14"/>
  <c r="AE1186" i="14"/>
  <c r="AA947" i="14"/>
  <c r="AB947" i="14"/>
  <c r="Y948" i="14"/>
  <c r="Z948" i="14"/>
  <c r="V948" i="14"/>
  <c r="U948" i="14"/>
  <c r="T949" i="14"/>
  <c r="S949" i="14"/>
  <c r="AG1186" i="14" l="1"/>
  <c r="AH1186" i="14"/>
  <c r="AE1187" i="14"/>
  <c r="AC1188" i="14"/>
  <c r="AF1187" i="14"/>
  <c r="AD1188" i="14"/>
  <c r="AA948" i="14"/>
  <c r="AB948" i="14"/>
  <c r="Z949" i="14"/>
  <c r="Y949" i="14"/>
  <c r="V949" i="14"/>
  <c r="U949" i="14"/>
  <c r="S950" i="14"/>
  <c r="T950" i="14"/>
  <c r="AF1188" i="14" l="1"/>
  <c r="AD1189" i="14"/>
  <c r="AC1189" i="14"/>
  <c r="AE1188" i="14"/>
  <c r="AG1187" i="14"/>
  <c r="AH1187" i="14"/>
  <c r="AA949" i="14"/>
  <c r="AB949" i="14"/>
  <c r="Y950" i="14"/>
  <c r="Z950" i="14"/>
  <c r="U950" i="14"/>
  <c r="V950" i="14"/>
  <c r="T951" i="14"/>
  <c r="S951" i="14"/>
  <c r="AD1190" i="14" l="1"/>
  <c r="AF1189" i="14"/>
  <c r="AG1188" i="14"/>
  <c r="AH1188" i="14"/>
  <c r="AE1189" i="14"/>
  <c r="AC1190" i="14"/>
  <c r="Z951" i="14"/>
  <c r="AB950" i="14"/>
  <c r="AA950" i="14"/>
  <c r="Y951" i="14"/>
  <c r="U951" i="14"/>
  <c r="V951" i="14"/>
  <c r="S952" i="14"/>
  <c r="T952" i="14"/>
  <c r="AE1190" i="14" l="1"/>
  <c r="AC1191" i="14"/>
  <c r="AH1189" i="14"/>
  <c r="AG1189" i="14"/>
  <c r="AD1191" i="14"/>
  <c r="AF1190" i="14"/>
  <c r="AA951" i="14"/>
  <c r="Y952" i="14"/>
  <c r="AB951" i="14"/>
  <c r="Z952" i="14"/>
  <c r="V952" i="14"/>
  <c r="U952" i="14"/>
  <c r="T953" i="14"/>
  <c r="S953" i="14"/>
  <c r="AC1192" i="14" l="1"/>
  <c r="AE1191" i="14"/>
  <c r="AD1192" i="14"/>
  <c r="AF1191" i="14"/>
  <c r="AG1190" i="14"/>
  <c r="AH1190" i="14"/>
  <c r="Z953" i="14"/>
  <c r="AA952" i="14"/>
  <c r="AB952" i="14"/>
  <c r="Y953" i="14"/>
  <c r="U953" i="14"/>
  <c r="V953" i="14"/>
  <c r="S954" i="14"/>
  <c r="T954" i="14"/>
  <c r="AG1191" i="14" l="1"/>
  <c r="AH1191" i="14"/>
  <c r="AF1192" i="14"/>
  <c r="AD1193" i="14"/>
  <c r="AC1193" i="14"/>
  <c r="AE1192" i="14"/>
  <c r="AA953" i="14"/>
  <c r="AB953" i="14"/>
  <c r="Y954" i="14"/>
  <c r="Z954" i="14"/>
  <c r="U954" i="14"/>
  <c r="V954" i="14"/>
  <c r="T955" i="14"/>
  <c r="S955" i="14"/>
  <c r="AH1192" i="14" l="1"/>
  <c r="AG1192" i="14"/>
  <c r="AE1193" i="14"/>
  <c r="AC1194" i="14"/>
  <c r="AD1194" i="14"/>
  <c r="AF1193" i="14"/>
  <c r="AA954" i="14"/>
  <c r="AB954" i="14"/>
  <c r="Z955" i="14"/>
  <c r="Y955" i="14"/>
  <c r="U955" i="14"/>
  <c r="V955" i="14"/>
  <c r="S956" i="14"/>
  <c r="T956" i="14"/>
  <c r="AF1194" i="14" l="1"/>
  <c r="AD1195" i="14"/>
  <c r="AC1195" i="14"/>
  <c r="AE1194" i="14"/>
  <c r="AH1193" i="14"/>
  <c r="AG1193" i="14"/>
  <c r="AA955" i="14"/>
  <c r="Y956" i="14"/>
  <c r="AB955" i="14"/>
  <c r="Z956" i="14"/>
  <c r="V956" i="14"/>
  <c r="U956" i="14"/>
  <c r="T957" i="14"/>
  <c r="S957" i="14"/>
  <c r="AD1196" i="14" l="1"/>
  <c r="AF1195" i="14"/>
  <c r="AH1194" i="14"/>
  <c r="AG1194" i="14"/>
  <c r="AC1196" i="14"/>
  <c r="AE1195" i="14"/>
  <c r="Z957" i="14"/>
  <c r="AA956" i="14"/>
  <c r="AB956" i="14"/>
  <c r="Y957" i="14"/>
  <c r="U957" i="14"/>
  <c r="V957" i="14"/>
  <c r="S958" i="14"/>
  <c r="T958" i="14"/>
  <c r="AH1195" i="14" l="1"/>
  <c r="AG1195" i="14"/>
  <c r="AC1197" i="14"/>
  <c r="AE1196" i="14"/>
  <c r="AD1197" i="14"/>
  <c r="AF1196" i="14"/>
  <c r="Y958" i="14"/>
  <c r="AB957" i="14"/>
  <c r="AA957" i="14"/>
  <c r="Z958" i="14"/>
  <c r="U958" i="14"/>
  <c r="V958" i="14"/>
  <c r="T959" i="14"/>
  <c r="S959" i="14"/>
  <c r="AG1196" i="14" l="1"/>
  <c r="AH1196" i="14"/>
  <c r="AD1198" i="14"/>
  <c r="AF1197" i="14"/>
  <c r="AC1198" i="14"/>
  <c r="AE1197" i="14"/>
  <c r="AB958" i="14"/>
  <c r="AA958" i="14"/>
  <c r="Z959" i="14"/>
  <c r="Y959" i="14"/>
  <c r="U959" i="14"/>
  <c r="V959" i="14"/>
  <c r="S960" i="14"/>
  <c r="T960" i="14"/>
  <c r="AC1199" i="14" l="1"/>
  <c r="AE1198" i="14"/>
  <c r="AH1197" i="14"/>
  <c r="AG1197" i="14"/>
  <c r="AD1199" i="14"/>
  <c r="AF1198" i="14"/>
  <c r="AA959" i="14"/>
  <c r="AB959" i="14"/>
  <c r="Z960" i="14"/>
  <c r="Y960" i="14"/>
  <c r="U960" i="14"/>
  <c r="V960" i="14"/>
  <c r="T961" i="14"/>
  <c r="S961" i="14"/>
  <c r="AH1198" i="14" l="1"/>
  <c r="AG1198" i="14"/>
  <c r="AF1199" i="14"/>
  <c r="AD1200" i="14"/>
  <c r="AE1199" i="14"/>
  <c r="AC1200" i="14"/>
  <c r="Z961" i="14"/>
  <c r="AA960" i="14"/>
  <c r="AB960" i="14"/>
  <c r="Y961" i="14"/>
  <c r="U961" i="14"/>
  <c r="V961" i="14"/>
  <c r="S962" i="14"/>
  <c r="T962" i="14"/>
  <c r="AH1199" i="14" l="1"/>
  <c r="AG1199" i="14"/>
  <c r="AD1201" i="14"/>
  <c r="AF1200" i="14"/>
  <c r="AC1201" i="14"/>
  <c r="AE1200" i="14"/>
  <c r="Y962" i="14"/>
  <c r="AA961" i="14"/>
  <c r="AB961" i="14"/>
  <c r="Z962" i="14"/>
  <c r="U962" i="14"/>
  <c r="V962" i="14"/>
  <c r="T963" i="14"/>
  <c r="S963" i="14"/>
  <c r="AH1200" i="14" l="1"/>
  <c r="AG1200" i="14"/>
  <c r="AC1202" i="14"/>
  <c r="AE1201" i="14"/>
  <c r="AD1202" i="14"/>
  <c r="AF1201" i="14"/>
  <c r="AB962" i="14"/>
  <c r="AA962" i="14"/>
  <c r="Z963" i="14"/>
  <c r="Y963" i="14"/>
  <c r="U963" i="14"/>
  <c r="V963" i="14"/>
  <c r="S964" i="14"/>
  <c r="T964" i="14"/>
  <c r="AF1202" i="14" l="1"/>
  <c r="AD1203" i="14"/>
  <c r="AG1201" i="14"/>
  <c r="AH1201" i="14"/>
  <c r="AC1203" i="14"/>
  <c r="AE1202" i="14"/>
  <c r="AB963" i="14"/>
  <c r="AA963" i="14"/>
  <c r="Y964" i="14"/>
  <c r="Z964" i="14"/>
  <c r="U964" i="14"/>
  <c r="V964" i="14"/>
  <c r="T965" i="14"/>
  <c r="S965" i="14"/>
  <c r="AG1202" i="14" l="1"/>
  <c r="AH1202" i="14"/>
  <c r="AF1203" i="14"/>
  <c r="AD1204" i="14"/>
  <c r="AC1204" i="14"/>
  <c r="AE1203" i="14"/>
  <c r="Z965" i="14"/>
  <c r="AA964" i="14"/>
  <c r="AB964" i="14"/>
  <c r="Y965" i="14"/>
  <c r="U965" i="14"/>
  <c r="V965" i="14"/>
  <c r="S966" i="14"/>
  <c r="T966" i="14"/>
  <c r="AH1203" i="14" l="1"/>
  <c r="AG1203" i="14"/>
  <c r="AF1204" i="14"/>
  <c r="AD1205" i="14"/>
  <c r="AC1205" i="14"/>
  <c r="AE1204" i="14"/>
  <c r="AB965" i="14"/>
  <c r="AA965" i="14"/>
  <c r="Y966" i="14"/>
  <c r="Z966" i="14"/>
  <c r="U966" i="14"/>
  <c r="V966" i="14"/>
  <c r="T967" i="14"/>
  <c r="S967" i="14"/>
  <c r="AG1204" i="14" l="1"/>
  <c r="AH1204" i="14"/>
  <c r="AF1205" i="14"/>
  <c r="AD1206" i="14"/>
  <c r="AC1206" i="14"/>
  <c r="AE1205" i="14"/>
  <c r="Z967" i="14"/>
  <c r="AA966" i="14"/>
  <c r="AB966" i="14"/>
  <c r="Y967" i="14"/>
  <c r="U967" i="14"/>
  <c r="V967" i="14"/>
  <c r="S968" i="14"/>
  <c r="T968" i="14"/>
  <c r="AG1205" i="14" l="1"/>
  <c r="AH1205" i="14"/>
  <c r="AC1207" i="14"/>
  <c r="AE1206" i="14"/>
  <c r="AD1207" i="14"/>
  <c r="AF1206" i="14"/>
  <c r="Y968" i="14"/>
  <c r="AA967" i="14"/>
  <c r="AB967" i="14"/>
  <c r="Z968" i="14"/>
  <c r="U968" i="14"/>
  <c r="V968" i="14"/>
  <c r="T969" i="14"/>
  <c r="S969" i="14"/>
  <c r="AD1208" i="14" l="1"/>
  <c r="AF1207" i="14"/>
  <c r="AG1206" i="14"/>
  <c r="AH1206" i="14"/>
  <c r="AC1208" i="14"/>
  <c r="AE1207" i="14"/>
  <c r="Z969" i="14"/>
  <c r="AA968" i="14"/>
  <c r="AB968" i="14"/>
  <c r="Y969" i="14"/>
  <c r="U969" i="14"/>
  <c r="V969" i="14"/>
  <c r="S970" i="14"/>
  <c r="T970" i="14"/>
  <c r="AG1207" i="14" l="1"/>
  <c r="AH1207" i="14"/>
  <c r="AC1209" i="14"/>
  <c r="AE1208" i="14"/>
  <c r="AD1209" i="14"/>
  <c r="AF1208" i="14"/>
  <c r="AA969" i="14"/>
  <c r="AB969" i="14"/>
  <c r="Y970" i="14"/>
  <c r="Z970" i="14"/>
  <c r="U970" i="14"/>
  <c r="V970" i="14"/>
  <c r="T971" i="14"/>
  <c r="S971" i="14"/>
  <c r="AD1210" i="14" l="1"/>
  <c r="AF1209" i="14"/>
  <c r="AH1208" i="14"/>
  <c r="AG1208" i="14"/>
  <c r="AE1209" i="14"/>
  <c r="AC1210" i="14"/>
  <c r="AB970" i="14"/>
  <c r="AA970" i="14"/>
  <c r="Z971" i="14"/>
  <c r="Y971" i="14"/>
  <c r="U971" i="14"/>
  <c r="V971" i="14"/>
  <c r="S972" i="14"/>
  <c r="T972" i="14"/>
  <c r="AC1211" i="14" l="1"/>
  <c r="AE1210" i="14"/>
  <c r="AG1209" i="14"/>
  <c r="AH1209" i="14"/>
  <c r="AF1210" i="14"/>
  <c r="AD1211" i="14"/>
  <c r="AA971" i="14"/>
  <c r="AB971" i="14"/>
  <c r="Y972" i="14"/>
  <c r="Z972" i="14"/>
  <c r="U972" i="14"/>
  <c r="V972" i="14"/>
  <c r="T973" i="14"/>
  <c r="S973" i="14"/>
  <c r="AD1212" i="14" l="1"/>
  <c r="AF1211" i="14"/>
  <c r="AG1210" i="14"/>
  <c r="AH1210" i="14"/>
  <c r="AE1211" i="14"/>
  <c r="AC1212" i="14"/>
  <c r="AB972" i="14"/>
  <c r="AA972" i="14"/>
  <c r="Z973" i="14"/>
  <c r="Y973" i="14"/>
  <c r="V973" i="14"/>
  <c r="U973" i="14"/>
  <c r="S974" i="14"/>
  <c r="T974" i="14"/>
  <c r="AC1213" i="14" l="1"/>
  <c r="AE1212" i="14"/>
  <c r="AH1211" i="14"/>
  <c r="AG1211" i="14"/>
  <c r="AD1213" i="14"/>
  <c r="AF1212" i="14"/>
  <c r="AB973" i="14"/>
  <c r="AA973" i="14"/>
  <c r="Y974" i="14"/>
  <c r="Z974" i="14"/>
  <c r="U974" i="14"/>
  <c r="V974" i="14"/>
  <c r="T975" i="14"/>
  <c r="S975" i="14"/>
  <c r="AH1212" i="14" l="1"/>
  <c r="AG1212" i="14"/>
  <c r="AF1213" i="14"/>
  <c r="AD1214" i="14"/>
  <c r="AE1213" i="14"/>
  <c r="AC1214" i="14"/>
  <c r="Z975" i="14"/>
  <c r="AA974" i="14"/>
  <c r="AB974" i="14"/>
  <c r="Y975" i="14"/>
  <c r="U975" i="14"/>
  <c r="V975" i="14"/>
  <c r="S976" i="14"/>
  <c r="T976" i="14"/>
  <c r="AC1215" i="14" l="1"/>
  <c r="AE1214" i="14"/>
  <c r="AF1214" i="14"/>
  <c r="AD1215" i="14"/>
  <c r="AG1213" i="14"/>
  <c r="AH1213" i="14"/>
  <c r="AA975" i="14"/>
  <c r="AB975" i="14"/>
  <c r="Y976" i="14"/>
  <c r="Z976" i="14"/>
  <c r="U976" i="14"/>
  <c r="V976" i="14"/>
  <c r="T977" i="14"/>
  <c r="S977" i="14"/>
  <c r="AF1215" i="14" l="1"/>
  <c r="AD1216" i="14"/>
  <c r="AH1214" i="14"/>
  <c r="AG1214" i="14"/>
  <c r="AE1215" i="14"/>
  <c r="AC1216" i="14"/>
  <c r="Z977" i="14"/>
  <c r="Y977" i="14"/>
  <c r="AA976" i="14"/>
  <c r="AB976" i="14"/>
  <c r="V977" i="14"/>
  <c r="U977" i="14"/>
  <c r="S978" i="14"/>
  <c r="T978" i="14"/>
  <c r="AH1215" i="14" l="1"/>
  <c r="AG1215" i="14"/>
  <c r="AF1216" i="14"/>
  <c r="AD1217" i="14"/>
  <c r="AC1217" i="14"/>
  <c r="AE1216" i="14"/>
  <c r="Y978" i="14"/>
  <c r="AA977" i="14"/>
  <c r="AB977" i="14"/>
  <c r="Z978" i="14"/>
  <c r="U978" i="14"/>
  <c r="V978" i="14"/>
  <c r="T979" i="14"/>
  <c r="S979" i="14"/>
  <c r="AE1217" i="14" l="1"/>
  <c r="AC1218" i="14"/>
  <c r="AD1218" i="14"/>
  <c r="AF1217" i="14"/>
  <c r="AG1216" i="14"/>
  <c r="AH1216" i="14"/>
  <c r="Z979" i="14"/>
  <c r="AB978" i="14"/>
  <c r="AA978" i="14"/>
  <c r="Y979" i="14"/>
  <c r="U979" i="14"/>
  <c r="V979" i="14"/>
  <c r="S980" i="14"/>
  <c r="T980" i="14"/>
  <c r="AC1219" i="14" l="1"/>
  <c r="AE1218" i="14"/>
  <c r="AD1219" i="14"/>
  <c r="AF1218" i="14"/>
  <c r="AH1217" i="14"/>
  <c r="AG1217" i="14"/>
  <c r="Y980" i="14"/>
  <c r="AA979" i="14"/>
  <c r="AB979" i="14"/>
  <c r="Z980" i="14"/>
  <c r="V980" i="14"/>
  <c r="U980" i="14"/>
  <c r="T981" i="14"/>
  <c r="S981" i="14"/>
  <c r="AF1219" i="14" l="1"/>
  <c r="AD1220" i="14"/>
  <c r="AH1218" i="14"/>
  <c r="AG1218" i="14"/>
  <c r="AE1219" i="14"/>
  <c r="AC1220" i="14"/>
  <c r="AA980" i="14"/>
  <c r="AB980" i="14"/>
  <c r="Z981" i="14"/>
  <c r="Y981" i="14"/>
  <c r="V981" i="14"/>
  <c r="U981" i="14"/>
  <c r="S982" i="14"/>
  <c r="T982" i="14"/>
  <c r="AC1221" i="14" l="1"/>
  <c r="AE1220" i="14"/>
  <c r="AD1221" i="14"/>
  <c r="AF1220" i="14"/>
  <c r="AG1219" i="14"/>
  <c r="AH1219" i="14"/>
  <c r="AA981" i="14"/>
  <c r="AB981" i="14"/>
  <c r="Y982" i="14"/>
  <c r="Z982" i="14"/>
  <c r="U982" i="14"/>
  <c r="V982" i="14"/>
  <c r="T983" i="14"/>
  <c r="S983" i="14"/>
  <c r="AH1220" i="14" l="1"/>
  <c r="AG1220" i="14"/>
  <c r="AF1221" i="14"/>
  <c r="AD1222" i="14"/>
  <c r="AE1221" i="14"/>
  <c r="AC1222" i="14"/>
  <c r="Z983" i="14"/>
  <c r="AA982" i="14"/>
  <c r="AB982" i="14"/>
  <c r="Y983" i="14"/>
  <c r="U983" i="14"/>
  <c r="V983" i="14"/>
  <c r="S984" i="14"/>
  <c r="T984" i="14"/>
  <c r="AG1221" i="14" l="1"/>
  <c r="AH1221" i="14"/>
  <c r="AD1223" i="14"/>
  <c r="AF1222" i="14"/>
  <c r="AC1223" i="14"/>
  <c r="AE1222" i="14"/>
  <c r="AA983" i="14"/>
  <c r="AB983" i="14"/>
  <c r="Y984" i="14"/>
  <c r="Z984" i="14"/>
  <c r="V984" i="14"/>
  <c r="U984" i="14"/>
  <c r="T985" i="14"/>
  <c r="S985" i="14"/>
  <c r="AE1223" i="14" l="1"/>
  <c r="AC1224" i="14"/>
  <c r="AG1222" i="14"/>
  <c r="AH1222" i="14"/>
  <c r="AD1224" i="14"/>
  <c r="AF1223" i="14"/>
  <c r="Z985" i="14"/>
  <c r="AA984" i="14"/>
  <c r="AB984" i="14"/>
  <c r="Y985" i="14"/>
  <c r="U985" i="14"/>
  <c r="V985" i="14"/>
  <c r="S986" i="14"/>
  <c r="T986" i="14"/>
  <c r="AF1224" i="14" l="1"/>
  <c r="AD1225" i="14"/>
  <c r="AC1225" i="14"/>
  <c r="AE1224" i="14"/>
  <c r="AH1223" i="14"/>
  <c r="AG1223" i="14"/>
  <c r="AA985" i="14"/>
  <c r="AB985" i="14"/>
  <c r="Y986" i="14"/>
  <c r="Z986" i="14"/>
  <c r="U986" i="14"/>
  <c r="V986" i="14"/>
  <c r="T987" i="14"/>
  <c r="S987" i="14"/>
  <c r="AE1225" i="14" l="1"/>
  <c r="AC1226" i="14"/>
  <c r="AH1224" i="14"/>
  <c r="AG1224" i="14"/>
  <c r="AD1226" i="14"/>
  <c r="AF1225" i="14"/>
  <c r="Y987" i="14"/>
  <c r="Z987" i="14"/>
  <c r="AA986" i="14"/>
  <c r="AB986" i="14"/>
  <c r="U987" i="14"/>
  <c r="V987" i="14"/>
  <c r="S988" i="14"/>
  <c r="T988" i="14"/>
  <c r="AD1227" i="14" l="1"/>
  <c r="AF1226" i="14"/>
  <c r="AC1227" i="14"/>
  <c r="AE1226" i="14"/>
  <c r="AG1225" i="14"/>
  <c r="AH1225" i="14"/>
  <c r="AA987" i="14"/>
  <c r="AB987" i="14"/>
  <c r="Z988" i="14"/>
  <c r="Y988" i="14"/>
  <c r="V988" i="14"/>
  <c r="U988" i="14"/>
  <c r="T989" i="14"/>
  <c r="S989" i="14"/>
  <c r="AC1228" i="14" l="1"/>
  <c r="AE1227" i="14"/>
  <c r="AG1226" i="14"/>
  <c r="AH1226" i="14"/>
  <c r="AD1228" i="14"/>
  <c r="AF1227" i="14"/>
  <c r="Y989" i="14"/>
  <c r="Z989" i="14"/>
  <c r="AA988" i="14"/>
  <c r="AB988" i="14"/>
  <c r="U989" i="14"/>
  <c r="V989" i="14"/>
  <c r="S990" i="14"/>
  <c r="T990" i="14"/>
  <c r="AD1229" i="14" l="1"/>
  <c r="AF1228" i="14"/>
  <c r="AH1227" i="14"/>
  <c r="AG1227" i="14"/>
  <c r="AE1228" i="14"/>
  <c r="AC1229" i="14"/>
  <c r="AA989" i="14"/>
  <c r="AB989" i="14"/>
  <c r="Z990" i="14"/>
  <c r="Y990" i="14"/>
  <c r="U990" i="14"/>
  <c r="V990" i="14"/>
  <c r="T991" i="14"/>
  <c r="S991" i="14"/>
  <c r="AE1229" i="14" l="1"/>
  <c r="AC1230" i="14"/>
  <c r="AH1228" i="14"/>
  <c r="AG1228" i="14"/>
  <c r="AF1229" i="14"/>
  <c r="AD1230" i="14"/>
  <c r="AA990" i="14"/>
  <c r="AB990" i="14"/>
  <c r="Z991" i="14"/>
  <c r="Y991" i="14"/>
  <c r="U991" i="14"/>
  <c r="V991" i="14"/>
  <c r="S992" i="14"/>
  <c r="T992" i="14"/>
  <c r="AC1231" i="14" l="1"/>
  <c r="AE1230" i="14"/>
  <c r="AD1231" i="14"/>
  <c r="AF1230" i="14"/>
  <c r="AG1229" i="14"/>
  <c r="AH1229" i="14"/>
  <c r="Y992" i="14"/>
  <c r="AA991" i="14"/>
  <c r="AB991" i="14"/>
  <c r="Z992" i="14"/>
  <c r="U992" i="14"/>
  <c r="V992" i="14"/>
  <c r="T993" i="14"/>
  <c r="S993" i="14"/>
  <c r="AD1232" i="14" l="1"/>
  <c r="AF1231" i="14"/>
  <c r="AG1230" i="14"/>
  <c r="AH1230" i="14"/>
  <c r="AC1232" i="14"/>
  <c r="AE1231" i="14"/>
  <c r="Z993" i="14"/>
  <c r="AA992" i="14"/>
  <c r="AB992" i="14"/>
  <c r="Y993" i="14"/>
  <c r="U993" i="14"/>
  <c r="V993" i="14"/>
  <c r="S994" i="14"/>
  <c r="T994" i="14"/>
  <c r="AE1232" i="14" l="1"/>
  <c r="AC1233" i="14"/>
  <c r="AG1231" i="14"/>
  <c r="AH1231" i="14"/>
  <c r="AF1232" i="14"/>
  <c r="AD1233" i="14"/>
  <c r="AB993" i="14"/>
  <c r="AA993" i="14"/>
  <c r="Y994" i="14"/>
  <c r="Z994" i="14"/>
  <c r="U994" i="14"/>
  <c r="V994" i="14"/>
  <c r="T995" i="14"/>
  <c r="S995" i="14"/>
  <c r="AF1233" i="14" l="1"/>
  <c r="AD1234" i="14"/>
  <c r="AE1233" i="14"/>
  <c r="AC1234" i="14"/>
  <c r="AH1232" i="14"/>
  <c r="AG1232" i="14"/>
  <c r="Z995" i="14"/>
  <c r="AA994" i="14"/>
  <c r="AB994" i="14"/>
  <c r="Y995" i="14"/>
  <c r="U995" i="14"/>
  <c r="V995" i="14"/>
  <c r="S996" i="14"/>
  <c r="T996" i="14"/>
  <c r="AF1234" i="14" l="1"/>
  <c r="AD1235" i="14"/>
  <c r="AE1234" i="14"/>
  <c r="AC1235" i="14"/>
  <c r="AH1233" i="14"/>
  <c r="AG1233" i="14"/>
  <c r="AA995" i="14"/>
  <c r="AB995" i="14"/>
  <c r="Y996" i="14"/>
  <c r="Z996" i="14"/>
  <c r="U996" i="14"/>
  <c r="V996" i="14"/>
  <c r="T997" i="14"/>
  <c r="S997" i="14"/>
  <c r="AF1235" i="14" l="1"/>
  <c r="AD1236" i="14"/>
  <c r="AC1236" i="14"/>
  <c r="AE1235" i="14"/>
  <c r="AH1234" i="14"/>
  <c r="AG1234" i="14"/>
  <c r="AA996" i="14"/>
  <c r="AB996" i="14"/>
  <c r="Z997" i="14"/>
  <c r="Y997" i="14"/>
  <c r="U997" i="14"/>
  <c r="V997" i="14"/>
  <c r="S998" i="14"/>
  <c r="T998" i="14"/>
  <c r="AG1235" i="14" l="1"/>
  <c r="AH1235" i="14"/>
  <c r="AD1237" i="14"/>
  <c r="AF1236" i="14"/>
  <c r="AC1237" i="14"/>
  <c r="AE1236" i="14"/>
  <c r="AB997" i="14"/>
  <c r="AA997" i="14"/>
  <c r="Y998" i="14"/>
  <c r="Z998" i="14"/>
  <c r="U998" i="14"/>
  <c r="V998" i="14"/>
  <c r="T999" i="14"/>
  <c r="S999" i="14"/>
  <c r="AC1238" i="14" l="1"/>
  <c r="AE1237" i="14"/>
  <c r="AH1236" i="14"/>
  <c r="AG1236" i="14"/>
  <c r="AF1237" i="14"/>
  <c r="AD1238" i="14"/>
  <c r="AA998" i="14"/>
  <c r="AB998" i="14"/>
  <c r="Z999" i="14"/>
  <c r="Y999" i="14"/>
  <c r="U999" i="14"/>
  <c r="V999" i="14"/>
  <c r="S1000" i="14"/>
  <c r="T1000" i="14"/>
  <c r="AD1239" i="14" l="1"/>
  <c r="AF1238" i="14"/>
  <c r="AH1237" i="14"/>
  <c r="AG1237" i="14"/>
  <c r="AE1238" i="14"/>
  <c r="AC1239" i="14"/>
  <c r="AA999" i="14"/>
  <c r="AB999" i="14"/>
  <c r="Y1000" i="14"/>
  <c r="Z1000" i="14"/>
  <c r="U1000" i="14"/>
  <c r="V1000" i="14"/>
  <c r="T1001" i="14"/>
  <c r="S1001" i="14"/>
  <c r="AE1239" i="14" l="1"/>
  <c r="AC1240" i="14"/>
  <c r="AG1238" i="14"/>
  <c r="AH1238" i="14"/>
  <c r="AD1240" i="14"/>
  <c r="AF1239" i="14"/>
  <c r="Y1001" i="14"/>
  <c r="Z1001" i="14"/>
  <c r="AA1000" i="14"/>
  <c r="AB1000" i="14"/>
  <c r="V1001" i="14"/>
  <c r="U1001" i="14"/>
  <c r="S1002" i="14"/>
  <c r="T1002" i="14"/>
  <c r="AC1241" i="14" l="1"/>
  <c r="AE1240" i="14"/>
  <c r="AF1240" i="14"/>
  <c r="AD1241" i="14"/>
  <c r="AH1239" i="14"/>
  <c r="AG1239" i="14"/>
  <c r="AA1001" i="14"/>
  <c r="AB1001" i="14"/>
  <c r="Z1002" i="14"/>
  <c r="Y1002" i="14"/>
  <c r="U1002" i="14"/>
  <c r="V1002" i="14"/>
  <c r="T1003" i="14"/>
  <c r="S1003" i="14"/>
  <c r="AH1240" i="14" l="1"/>
  <c r="AG1240" i="14"/>
  <c r="AD1242" i="14"/>
  <c r="AF1241" i="14"/>
  <c r="AC1242" i="14"/>
  <c r="AE1241" i="14"/>
  <c r="Z1003" i="14"/>
  <c r="AB1002" i="14"/>
  <c r="AA1002" i="14"/>
  <c r="Y1003" i="14"/>
  <c r="U1003" i="14"/>
  <c r="V1003" i="14"/>
  <c r="S1004" i="14"/>
  <c r="T1004" i="14"/>
  <c r="AG1241" i="14" l="1"/>
  <c r="AH1241" i="14"/>
  <c r="AC1243" i="14"/>
  <c r="AE1242" i="14"/>
  <c r="AF1242" i="14"/>
  <c r="AD1243" i="14"/>
  <c r="Y1004" i="14"/>
  <c r="AB1003" i="14"/>
  <c r="AA1003" i="14"/>
  <c r="Z1004" i="14"/>
  <c r="U1004" i="14"/>
  <c r="V1004" i="14"/>
  <c r="T1005" i="14"/>
  <c r="S1005" i="14"/>
  <c r="AF1243" i="14" l="1"/>
  <c r="AD1244" i="14"/>
  <c r="AH1242" i="14"/>
  <c r="AG1242" i="14"/>
  <c r="AC1244" i="14"/>
  <c r="AE1243" i="14"/>
  <c r="Z1005" i="14"/>
  <c r="AB1004" i="14"/>
  <c r="AA1004" i="14"/>
  <c r="Y1005" i="14"/>
  <c r="V1005" i="14"/>
  <c r="U1005" i="14"/>
  <c r="S1006" i="14"/>
  <c r="T1006" i="14"/>
  <c r="AG1243" i="14" l="1"/>
  <c r="AH1243" i="14"/>
  <c r="AF1244" i="14"/>
  <c r="AD1245" i="14"/>
  <c r="AE1244" i="14"/>
  <c r="AC1245" i="14"/>
  <c r="Y1006" i="14"/>
  <c r="AB1005" i="14"/>
  <c r="AA1005" i="14"/>
  <c r="Z1006" i="14"/>
  <c r="U1006" i="14"/>
  <c r="V1006" i="14"/>
  <c r="T1007" i="14"/>
  <c r="S1007" i="14"/>
  <c r="AC1246" i="14" l="1"/>
  <c r="AE1245" i="14"/>
  <c r="AH1244" i="14"/>
  <c r="AG1244" i="14"/>
  <c r="AD1246" i="14"/>
  <c r="AF1245" i="14"/>
  <c r="Z1007" i="14"/>
  <c r="AA1006" i="14"/>
  <c r="AB1006" i="14"/>
  <c r="Y1007" i="14"/>
  <c r="U1007" i="14"/>
  <c r="V1007" i="14"/>
  <c r="S1008" i="14"/>
  <c r="T1008" i="14"/>
  <c r="AG1245" i="14" l="1"/>
  <c r="AH1245" i="14"/>
  <c r="AD1247" i="14"/>
  <c r="AF1246" i="14"/>
  <c r="AE1246" i="14"/>
  <c r="AC1247" i="14"/>
  <c r="Y1008" i="14"/>
  <c r="AA1007" i="14"/>
  <c r="AB1007" i="14"/>
  <c r="Z1008" i="14"/>
  <c r="V1008" i="14"/>
  <c r="U1008" i="14"/>
  <c r="T1009" i="14"/>
  <c r="S1009" i="14"/>
  <c r="AE1247" i="14" l="1"/>
  <c r="AC1248" i="14"/>
  <c r="AG1246" i="14"/>
  <c r="AH1246" i="14"/>
  <c r="AD1248" i="14"/>
  <c r="AF1247" i="14"/>
  <c r="AA1008" i="14"/>
  <c r="AB1008" i="14"/>
  <c r="Z1009" i="14"/>
  <c r="Y1009" i="14"/>
  <c r="V1009" i="14"/>
  <c r="U1009" i="14"/>
  <c r="S1010" i="14"/>
  <c r="T1010" i="14"/>
  <c r="AC1249" i="14" l="1"/>
  <c r="AE1248" i="14"/>
  <c r="AF1248" i="14"/>
  <c r="AD1249" i="14"/>
  <c r="AG1247" i="14"/>
  <c r="AH1247" i="14"/>
  <c r="Y1010" i="14"/>
  <c r="Z1010" i="14"/>
  <c r="AA1009" i="14"/>
  <c r="AB1009" i="14"/>
  <c r="U1010" i="14"/>
  <c r="V1010" i="14"/>
  <c r="T1011" i="14"/>
  <c r="S1011" i="14"/>
  <c r="AG1248" i="14" l="1"/>
  <c r="AH1248" i="14"/>
  <c r="AF1249" i="14"/>
  <c r="AD1250" i="14"/>
  <c r="AC1250" i="14"/>
  <c r="AE1249" i="14"/>
  <c r="AB1010" i="14"/>
  <c r="AA1010" i="14"/>
  <c r="Z1011" i="14"/>
  <c r="Y1011" i="14"/>
  <c r="U1011" i="14"/>
  <c r="V1011" i="14"/>
  <c r="S1012" i="14"/>
  <c r="T1012" i="14"/>
  <c r="AG1249" i="14" l="1"/>
  <c r="AH1249" i="14"/>
  <c r="AD1251" i="14"/>
  <c r="AF1250" i="14"/>
  <c r="AE1250" i="14"/>
  <c r="AC1251" i="14"/>
  <c r="Y1012" i="14"/>
  <c r="Z1012" i="14"/>
  <c r="AA1011" i="14"/>
  <c r="AB1011" i="14"/>
  <c r="V1012" i="14"/>
  <c r="U1012" i="14"/>
  <c r="T1013" i="14"/>
  <c r="S1013" i="14"/>
  <c r="AE1251" i="14" l="1"/>
  <c r="AC1252" i="14"/>
  <c r="AH1250" i="14"/>
  <c r="AG1250" i="14"/>
  <c r="AD1252" i="14"/>
  <c r="AF1251" i="14"/>
  <c r="AA1012" i="14"/>
  <c r="AB1012" i="14"/>
  <c r="Z1013" i="14"/>
  <c r="Y1013" i="14"/>
  <c r="U1013" i="14"/>
  <c r="V1013" i="14"/>
  <c r="S1014" i="14"/>
  <c r="T1014" i="14"/>
  <c r="AF1252" i="14" l="1"/>
  <c r="AD1253" i="14"/>
  <c r="AC1253" i="14"/>
  <c r="AE1252" i="14"/>
  <c r="AH1251" i="14"/>
  <c r="AG1251" i="14"/>
  <c r="Y1014" i="14"/>
  <c r="AA1013" i="14"/>
  <c r="AB1013" i="14"/>
  <c r="Z1014" i="14"/>
  <c r="U1014" i="14"/>
  <c r="V1014" i="14"/>
  <c r="T1015" i="14"/>
  <c r="S1015" i="14"/>
  <c r="AG1252" i="14" l="1"/>
  <c r="AH1252" i="14"/>
  <c r="AD1254" i="14"/>
  <c r="AF1253" i="14"/>
  <c r="AE1253" i="14"/>
  <c r="AC1254" i="14"/>
  <c r="Z1015" i="14"/>
  <c r="AA1014" i="14"/>
  <c r="AB1014" i="14"/>
  <c r="Y1015" i="14"/>
  <c r="U1015" i="14"/>
  <c r="V1015" i="14"/>
  <c r="S1016" i="14"/>
  <c r="T1016" i="14"/>
  <c r="AC1255" i="14" l="1"/>
  <c r="AE1254" i="14"/>
  <c r="AH1253" i="14"/>
  <c r="AG1253" i="14"/>
  <c r="AF1254" i="14"/>
  <c r="AD1255" i="14"/>
  <c r="Y1016" i="14"/>
  <c r="AA1015" i="14"/>
  <c r="AB1015" i="14"/>
  <c r="Z1016" i="14"/>
  <c r="U1016" i="14"/>
  <c r="V1016" i="14"/>
  <c r="T1017" i="14"/>
  <c r="S1017" i="14"/>
  <c r="AD1256" i="14" l="1"/>
  <c r="AF1255" i="14"/>
  <c r="AG1254" i="14"/>
  <c r="AH1254" i="14"/>
  <c r="AC1256" i="14"/>
  <c r="AE1255" i="14"/>
  <c r="Z1017" i="14"/>
  <c r="AA1016" i="14"/>
  <c r="AB1016" i="14"/>
  <c r="Y1017" i="14"/>
  <c r="V1017" i="14"/>
  <c r="U1017" i="14"/>
  <c r="S1018" i="14"/>
  <c r="T1018" i="14"/>
  <c r="AG1255" i="14" l="1"/>
  <c r="AH1255" i="14"/>
  <c r="AC1257" i="14"/>
  <c r="AE1256" i="14"/>
  <c r="AD1257" i="14"/>
  <c r="AF1256" i="14"/>
  <c r="Y1018" i="14"/>
  <c r="AA1017" i="14"/>
  <c r="AB1017" i="14"/>
  <c r="Z1018" i="14"/>
  <c r="U1018" i="14"/>
  <c r="V1018" i="14"/>
  <c r="T1019" i="14"/>
  <c r="S1019" i="14"/>
  <c r="AC1258" i="14" l="1"/>
  <c r="AE1257" i="14"/>
  <c r="AF1257" i="14"/>
  <c r="AD1258" i="14"/>
  <c r="AG1256" i="14"/>
  <c r="AH1256" i="14"/>
  <c r="AB1018" i="14"/>
  <c r="AA1018" i="14"/>
  <c r="Z1019" i="14"/>
  <c r="Y1019" i="14"/>
  <c r="V1019" i="14"/>
  <c r="U1019" i="14"/>
  <c r="S1020" i="14"/>
  <c r="T1020" i="14"/>
  <c r="AG1257" i="14" l="1"/>
  <c r="AH1257" i="14"/>
  <c r="AF1258" i="14"/>
  <c r="AD1259" i="14"/>
  <c r="AC1259" i="14"/>
  <c r="AE1258" i="14"/>
  <c r="Y1020" i="14"/>
  <c r="AB1019" i="14"/>
  <c r="AA1019" i="14"/>
  <c r="Z1020" i="14"/>
  <c r="U1020" i="14"/>
  <c r="V1020" i="14"/>
  <c r="T1021" i="14"/>
  <c r="S1021" i="14"/>
  <c r="AD1260" i="14" l="1"/>
  <c r="AF1259" i="14"/>
  <c r="AC1260" i="14"/>
  <c r="AE1259" i="14"/>
  <c r="AG1258" i="14"/>
  <c r="AH1258" i="14"/>
  <c r="Z1021" i="14"/>
  <c r="AA1020" i="14"/>
  <c r="AB1020" i="14"/>
  <c r="Y1021" i="14"/>
  <c r="V1021" i="14"/>
  <c r="U1021" i="14"/>
  <c r="S1022" i="14"/>
  <c r="T1022" i="14"/>
  <c r="AH1259" i="14" l="1"/>
  <c r="AG1259" i="14"/>
  <c r="AC1261" i="14"/>
  <c r="AE1260" i="14"/>
  <c r="AD1261" i="14"/>
  <c r="AF1260" i="14"/>
  <c r="AA1021" i="14"/>
  <c r="AB1021" i="14"/>
  <c r="Y1022" i="14"/>
  <c r="Z1022" i="14"/>
  <c r="U1022" i="14"/>
  <c r="V1022" i="14"/>
  <c r="T1023" i="14"/>
  <c r="S1023" i="14"/>
  <c r="AD1262" i="14" l="1"/>
  <c r="AF1261" i="14"/>
  <c r="AH1260" i="14"/>
  <c r="AG1260" i="14"/>
  <c r="AC1262" i="14"/>
  <c r="AE1261" i="14"/>
  <c r="Z1023" i="14"/>
  <c r="AB1022" i="14"/>
  <c r="AA1022" i="14"/>
  <c r="Y1023" i="14"/>
  <c r="V1023" i="14"/>
  <c r="U1023" i="14"/>
  <c r="S1024" i="14"/>
  <c r="T1024" i="14"/>
  <c r="AC1263" i="14" l="1"/>
  <c r="AE1262" i="14"/>
  <c r="AH1261" i="14"/>
  <c r="AG1261" i="14"/>
  <c r="AF1262" i="14"/>
  <c r="AD1263" i="14"/>
  <c r="AB1023" i="14"/>
  <c r="AA1023" i="14"/>
  <c r="Y1024" i="14"/>
  <c r="Z1024" i="14"/>
  <c r="U1024" i="14"/>
  <c r="V1024" i="14"/>
  <c r="T1025" i="14"/>
  <c r="S1025" i="14"/>
  <c r="AF1263" i="14" l="1"/>
  <c r="AD1264" i="14"/>
  <c r="AG1262" i="14"/>
  <c r="AH1262" i="14"/>
  <c r="AC1264" i="14"/>
  <c r="AE1263" i="14"/>
  <c r="AB1024" i="14"/>
  <c r="Z1025" i="14"/>
  <c r="AA1024" i="14"/>
  <c r="Y1025" i="14"/>
  <c r="V1025" i="14"/>
  <c r="U1025" i="14"/>
  <c r="S1026" i="14"/>
  <c r="T1026" i="14"/>
  <c r="AH1263" i="14" l="1"/>
  <c r="AG1263" i="14"/>
  <c r="AD1265" i="14"/>
  <c r="AF1264" i="14"/>
  <c r="AE1264" i="14"/>
  <c r="AC1265" i="14"/>
  <c r="AB1025" i="14"/>
  <c r="AA1025" i="14"/>
  <c r="Y1026" i="14"/>
  <c r="Z1026" i="14"/>
  <c r="V1026" i="14"/>
  <c r="U1026" i="14"/>
  <c r="T1027" i="14"/>
  <c r="S1027" i="14"/>
  <c r="AG1264" i="14" l="1"/>
  <c r="AH1264" i="14"/>
  <c r="AC1266" i="14"/>
  <c r="AE1265" i="14"/>
  <c r="AD1266" i="14"/>
  <c r="AF1265" i="14"/>
  <c r="Z1027" i="14"/>
  <c r="AB1026" i="14"/>
  <c r="AA1026" i="14"/>
  <c r="Y1027" i="14"/>
  <c r="U1027" i="14"/>
  <c r="V1027" i="14"/>
  <c r="S1028" i="14"/>
  <c r="T1028" i="14"/>
  <c r="AH1265" i="14" l="1"/>
  <c r="AG1265" i="14"/>
  <c r="AD1267" i="14"/>
  <c r="AF1266" i="14"/>
  <c r="AC1267" i="14"/>
  <c r="AE1266" i="14"/>
  <c r="Y1028" i="14"/>
  <c r="AA1027" i="14"/>
  <c r="AB1027" i="14"/>
  <c r="Z1028" i="14"/>
  <c r="U1028" i="14"/>
  <c r="V1028" i="14"/>
  <c r="T1029" i="14"/>
  <c r="S1029" i="14"/>
  <c r="AH1266" i="14" l="1"/>
  <c r="AG1266" i="14"/>
  <c r="AC1268" i="14"/>
  <c r="AE1267" i="14"/>
  <c r="AD1268" i="14"/>
  <c r="AF1267" i="14"/>
  <c r="Z1029" i="14"/>
  <c r="AA1028" i="14"/>
  <c r="AB1028" i="14"/>
  <c r="Y1029" i="14"/>
  <c r="V1029" i="14"/>
  <c r="U1029" i="14"/>
  <c r="S1030" i="14"/>
  <c r="T1030" i="14"/>
  <c r="AF1268" i="14" l="1"/>
  <c r="AD1269" i="14"/>
  <c r="AH1267" i="14"/>
  <c r="AG1267" i="14"/>
  <c r="AC1269" i="14"/>
  <c r="AE1268" i="14"/>
  <c r="AB1029" i="14"/>
  <c r="AA1029" i="14"/>
  <c r="Y1030" i="14"/>
  <c r="Z1030" i="14"/>
  <c r="V1030" i="14"/>
  <c r="U1030" i="14"/>
  <c r="T1031" i="14"/>
  <c r="S1031" i="14"/>
  <c r="AH1268" i="14" l="1"/>
  <c r="AG1268" i="14"/>
  <c r="AE1269" i="14"/>
  <c r="AC1270" i="14"/>
  <c r="AD1270" i="14"/>
  <c r="AF1269" i="14"/>
  <c r="AA1030" i="14"/>
  <c r="AB1030" i="14"/>
  <c r="Z1031" i="14"/>
  <c r="Y1031" i="14"/>
  <c r="U1031" i="14"/>
  <c r="V1031" i="14"/>
  <c r="S1032" i="14"/>
  <c r="T1032" i="14"/>
  <c r="AF1270" i="14" l="1"/>
  <c r="AD1271" i="14"/>
  <c r="AC1271" i="14"/>
  <c r="AE1270" i="14"/>
  <c r="AG1269" i="14"/>
  <c r="AH1269" i="14"/>
  <c r="AB1031" i="14"/>
  <c r="AA1031" i="14"/>
  <c r="Y1032" i="14"/>
  <c r="Z1032" i="14"/>
  <c r="U1032" i="14"/>
  <c r="V1032" i="14"/>
  <c r="T1033" i="14"/>
  <c r="S1033" i="14"/>
  <c r="AH1270" i="14" l="1"/>
  <c r="AG1270" i="14"/>
  <c r="AE1271" i="14"/>
  <c r="AC1272" i="14"/>
  <c r="AD1272" i="14"/>
  <c r="AF1271" i="14"/>
  <c r="AB1032" i="14"/>
  <c r="Y1033" i="14"/>
  <c r="Z1033" i="14"/>
  <c r="AA1032" i="14"/>
  <c r="V1033" i="14"/>
  <c r="U1033" i="14"/>
  <c r="S1034" i="14"/>
  <c r="T1034" i="14"/>
  <c r="AF1272" i="14" l="1"/>
  <c r="AD1273" i="14"/>
  <c r="AC1273" i="14"/>
  <c r="AE1272" i="14"/>
  <c r="AG1271" i="14"/>
  <c r="AH1271" i="14"/>
  <c r="AA1033" i="14"/>
  <c r="AB1033" i="14"/>
  <c r="Z1034" i="14"/>
  <c r="Y1034" i="14"/>
  <c r="U1034" i="14"/>
  <c r="V1034" i="14"/>
  <c r="T1035" i="14"/>
  <c r="S1035" i="14"/>
  <c r="AE1273" i="14" l="1"/>
  <c r="AC1274" i="14"/>
  <c r="AF1273" i="14"/>
  <c r="AD1274" i="14"/>
  <c r="AH1272" i="14"/>
  <c r="AG1272" i="14"/>
  <c r="Y1035" i="14"/>
  <c r="AA1034" i="14"/>
  <c r="AB1034" i="14"/>
  <c r="Z1035" i="14"/>
  <c r="U1035" i="14"/>
  <c r="V1035" i="14"/>
  <c r="S1036" i="14"/>
  <c r="T1036" i="14"/>
  <c r="AD1275" i="14" l="1"/>
  <c r="AF1274" i="14"/>
  <c r="AC1275" i="14"/>
  <c r="AE1274" i="14"/>
  <c r="AH1273" i="14"/>
  <c r="AG1273" i="14"/>
  <c r="Z1036" i="14"/>
  <c r="AB1035" i="14"/>
  <c r="AA1035" i="14"/>
  <c r="Y1036" i="14"/>
  <c r="U1036" i="14"/>
  <c r="V1036" i="14"/>
  <c r="T1037" i="14"/>
  <c r="S1037" i="14"/>
  <c r="AG1274" i="14" l="1"/>
  <c r="AH1274" i="14"/>
  <c r="AC1276" i="14"/>
  <c r="AE1275" i="14"/>
  <c r="AD1276" i="14"/>
  <c r="AF1275" i="14"/>
  <c r="Y1037" i="14"/>
  <c r="AA1036" i="14"/>
  <c r="AB1036" i="14"/>
  <c r="Z1037" i="14"/>
  <c r="V1037" i="14"/>
  <c r="U1037" i="14"/>
  <c r="S1038" i="14"/>
  <c r="T1038" i="14"/>
  <c r="AD1277" i="14" l="1"/>
  <c r="AF1276" i="14"/>
  <c r="AH1275" i="14"/>
  <c r="AG1275" i="14"/>
  <c r="AC1277" i="14"/>
  <c r="AE1276" i="14"/>
  <c r="Z1038" i="14"/>
  <c r="AB1037" i="14"/>
  <c r="AA1037" i="14"/>
  <c r="Y1038" i="14"/>
  <c r="V1038" i="14"/>
  <c r="U1038" i="14"/>
  <c r="T1039" i="14"/>
  <c r="S1039" i="14"/>
  <c r="AC1278" i="14" l="1"/>
  <c r="AE1277" i="14"/>
  <c r="AG1276" i="14"/>
  <c r="AH1276" i="14"/>
  <c r="AF1277" i="14"/>
  <c r="AD1278" i="14"/>
  <c r="AA1038" i="14"/>
  <c r="AB1038" i="14"/>
  <c r="Y1039" i="14"/>
  <c r="Z1039" i="14"/>
  <c r="U1039" i="14"/>
  <c r="V1039" i="14"/>
  <c r="S1040" i="14"/>
  <c r="T1040" i="14"/>
  <c r="AG1277" i="14" l="1"/>
  <c r="AH1277" i="14"/>
  <c r="AD1279" i="14"/>
  <c r="AF1278" i="14"/>
  <c r="AC1279" i="14"/>
  <c r="AE1278" i="14"/>
  <c r="Z1040" i="14"/>
  <c r="Y1040" i="14"/>
  <c r="AB1039" i="14"/>
  <c r="AA1039" i="14"/>
  <c r="U1040" i="14"/>
  <c r="V1040" i="14"/>
  <c r="T1041" i="14"/>
  <c r="S1041" i="14"/>
  <c r="AH1278" i="14" l="1"/>
  <c r="AG1278" i="14"/>
  <c r="AC1280" i="14"/>
  <c r="AE1279" i="14"/>
  <c r="AD1280" i="14"/>
  <c r="AF1279" i="14"/>
  <c r="AB1040" i="14"/>
  <c r="AA1040" i="14"/>
  <c r="Y1041" i="14"/>
  <c r="Z1041" i="14"/>
  <c r="V1041" i="14"/>
  <c r="U1041" i="14"/>
  <c r="S1042" i="14"/>
  <c r="T1042" i="14"/>
  <c r="AF1280" i="14" l="1"/>
  <c r="AD1281" i="14"/>
  <c r="AG1279" i="14"/>
  <c r="AH1279" i="14"/>
  <c r="AC1281" i="14"/>
  <c r="AE1280" i="14"/>
  <c r="Y1042" i="14"/>
  <c r="Z1042" i="14"/>
  <c r="AA1041" i="14"/>
  <c r="AB1041" i="14"/>
  <c r="U1042" i="14"/>
  <c r="V1042" i="14"/>
  <c r="T1043" i="14"/>
  <c r="S1043" i="14"/>
  <c r="AH1280" i="14" l="1"/>
  <c r="AG1280" i="14"/>
  <c r="AF1281" i="14"/>
  <c r="AD1282" i="14"/>
  <c r="AE1281" i="14"/>
  <c r="AC1282" i="14"/>
  <c r="AA1042" i="14"/>
  <c r="AB1042" i="14"/>
  <c r="Z1043" i="14"/>
  <c r="Y1043" i="14"/>
  <c r="U1043" i="14"/>
  <c r="V1043" i="14"/>
  <c r="S1044" i="14"/>
  <c r="T1044" i="14"/>
  <c r="AC1283" i="14" l="1"/>
  <c r="AE1282" i="14"/>
  <c r="AD1283" i="14"/>
  <c r="AF1282" i="14"/>
  <c r="AG1281" i="14"/>
  <c r="AH1281" i="14"/>
  <c r="AA1043" i="14"/>
  <c r="AB1043" i="14"/>
  <c r="Y1044" i="14"/>
  <c r="Z1044" i="14"/>
  <c r="U1044" i="14"/>
  <c r="V1044" i="14"/>
  <c r="T1045" i="14"/>
  <c r="S1045" i="14"/>
  <c r="AH1282" i="14" l="1"/>
  <c r="AG1282" i="14"/>
  <c r="AD1284" i="14"/>
  <c r="AF1283" i="14"/>
  <c r="AE1283" i="14"/>
  <c r="AC1284" i="14"/>
  <c r="Y1045" i="14"/>
  <c r="Z1045" i="14"/>
  <c r="AA1044" i="14"/>
  <c r="AB1044" i="14"/>
  <c r="V1045" i="14"/>
  <c r="U1045" i="14"/>
  <c r="S1046" i="14"/>
  <c r="T1046" i="14"/>
  <c r="AE1284" i="14" l="1"/>
  <c r="AC1285" i="14"/>
  <c r="AG1283" i="14"/>
  <c r="AH1283" i="14"/>
  <c r="AD1285" i="14"/>
  <c r="AF1284" i="14"/>
  <c r="AA1045" i="14"/>
  <c r="AB1045" i="14"/>
  <c r="Z1046" i="14"/>
  <c r="Y1046" i="14"/>
  <c r="U1046" i="14"/>
  <c r="V1046" i="14"/>
  <c r="T1047" i="14"/>
  <c r="S1047" i="14"/>
  <c r="AE1285" i="14" l="1"/>
  <c r="AC1286" i="14"/>
  <c r="AF1285" i="14"/>
  <c r="AD1286" i="14"/>
  <c r="AG1284" i="14"/>
  <c r="AH1284" i="14"/>
  <c r="AA1046" i="14"/>
  <c r="Y1047" i="14"/>
  <c r="Z1047" i="14"/>
  <c r="AB1046" i="14"/>
  <c r="U1047" i="14"/>
  <c r="V1047" i="14"/>
  <c r="S1048" i="14"/>
  <c r="T1048" i="14"/>
  <c r="AC1287" i="14" l="1"/>
  <c r="AE1286" i="14"/>
  <c r="AF1286" i="14"/>
  <c r="AD1287" i="14"/>
  <c r="AH1285" i="14"/>
  <c r="AG1285" i="14"/>
  <c r="AA1047" i="14"/>
  <c r="AB1047" i="14"/>
  <c r="Z1048" i="14"/>
  <c r="Y1048" i="14"/>
  <c r="U1048" i="14"/>
  <c r="V1048" i="14"/>
  <c r="T1049" i="14"/>
  <c r="S1049" i="14"/>
  <c r="AG1286" i="14" l="1"/>
  <c r="AH1286" i="14"/>
  <c r="AF1287" i="14"/>
  <c r="AD1288" i="14"/>
  <c r="AE1287" i="14"/>
  <c r="AC1288" i="14"/>
  <c r="AB1048" i="14"/>
  <c r="Z1049" i="14"/>
  <c r="Y1049" i="14"/>
  <c r="AA1048" i="14"/>
  <c r="V1049" i="14"/>
  <c r="U1049" i="14"/>
  <c r="S1050" i="14"/>
  <c r="T1050" i="14"/>
  <c r="AF1288" i="14" l="1"/>
  <c r="AD1289" i="14"/>
  <c r="AE1288" i="14"/>
  <c r="AC1289" i="14"/>
  <c r="AH1287" i="14"/>
  <c r="AG1287" i="14"/>
  <c r="AA1049" i="14"/>
  <c r="AB1049" i="14"/>
  <c r="Y1050" i="14"/>
  <c r="Z1050" i="14"/>
  <c r="U1050" i="14"/>
  <c r="V1050" i="14"/>
  <c r="T1051" i="14"/>
  <c r="S1051" i="14"/>
  <c r="AD1290" i="14" l="1"/>
  <c r="AF1289" i="14"/>
  <c r="AC1290" i="14"/>
  <c r="AE1289" i="14"/>
  <c r="AH1288" i="14"/>
  <c r="AG1288" i="14"/>
  <c r="AA1050" i="14"/>
  <c r="AB1050" i="14"/>
  <c r="Z1051" i="14"/>
  <c r="Y1051" i="14"/>
  <c r="V1051" i="14"/>
  <c r="U1051" i="14"/>
  <c r="S1052" i="14"/>
  <c r="T1052" i="14"/>
  <c r="AG1289" i="14" l="1"/>
  <c r="AH1289" i="14"/>
  <c r="AC1291" i="14"/>
  <c r="AE1290" i="14"/>
  <c r="AD1291" i="14"/>
  <c r="AF1290" i="14"/>
  <c r="AA1051" i="14"/>
  <c r="AB1051" i="14"/>
  <c r="Y1052" i="14"/>
  <c r="Z1052" i="14"/>
  <c r="U1052" i="14"/>
  <c r="V1052" i="14"/>
  <c r="T1053" i="14"/>
  <c r="S1053" i="14"/>
  <c r="AD1292" i="14" l="1"/>
  <c r="AF1291" i="14"/>
  <c r="AG1290" i="14"/>
  <c r="AH1290" i="14"/>
  <c r="AE1291" i="14"/>
  <c r="AC1292" i="14"/>
  <c r="Z1053" i="14"/>
  <c r="AB1052" i="14"/>
  <c r="AA1052" i="14"/>
  <c r="Y1053" i="14"/>
  <c r="V1053" i="14"/>
  <c r="U1053" i="14"/>
  <c r="S1054" i="14"/>
  <c r="T1054" i="14"/>
  <c r="AH1291" i="14" l="1"/>
  <c r="AG1291" i="14"/>
  <c r="AE1292" i="14"/>
  <c r="AC1293" i="14"/>
  <c r="AF1292" i="14"/>
  <c r="AD1293" i="14"/>
  <c r="Y1054" i="14"/>
  <c r="AA1053" i="14"/>
  <c r="AB1053" i="14"/>
  <c r="Z1054" i="14"/>
  <c r="U1054" i="14"/>
  <c r="V1054" i="14"/>
  <c r="T1055" i="14"/>
  <c r="S1055" i="14"/>
  <c r="AD1294" i="14" l="1"/>
  <c r="AF1293" i="14"/>
  <c r="AE1293" i="14"/>
  <c r="AC1294" i="14"/>
  <c r="AG1292" i="14"/>
  <c r="AH1292" i="14"/>
  <c r="AB1054" i="14"/>
  <c r="AA1054" i="14"/>
  <c r="Z1055" i="14"/>
  <c r="Y1055" i="14"/>
  <c r="V1055" i="14"/>
  <c r="U1055" i="14"/>
  <c r="S1056" i="14"/>
  <c r="T1056" i="14"/>
  <c r="AC1295" i="14" l="1"/>
  <c r="AE1294" i="14"/>
  <c r="AG1293" i="14"/>
  <c r="AH1293" i="14"/>
  <c r="AF1294" i="14"/>
  <c r="AD1295" i="14"/>
  <c r="AB1055" i="14"/>
  <c r="AA1055" i="14"/>
  <c r="Z1056" i="14"/>
  <c r="Y1056" i="14"/>
  <c r="U1056" i="14"/>
  <c r="V1056" i="14"/>
  <c r="T1057" i="14"/>
  <c r="S1057" i="14"/>
  <c r="AF1295" i="14" l="1"/>
  <c r="AD1296" i="14"/>
  <c r="AG1294" i="14"/>
  <c r="AH1294" i="14"/>
  <c r="AE1295" i="14"/>
  <c r="AC1296" i="14"/>
  <c r="AB1056" i="14"/>
  <c r="Y1057" i="14"/>
  <c r="AA1056" i="14"/>
  <c r="Z1057" i="14"/>
  <c r="V1057" i="14"/>
  <c r="U1057" i="14"/>
  <c r="S1058" i="14"/>
  <c r="T1058" i="14"/>
  <c r="AD1297" i="14" l="1"/>
  <c r="AF1296" i="14"/>
  <c r="AC1297" i="14"/>
  <c r="AE1296" i="14"/>
  <c r="AH1295" i="14"/>
  <c r="AG1295" i="14"/>
  <c r="AB1057" i="14"/>
  <c r="AA1057" i="14"/>
  <c r="Z1058" i="14"/>
  <c r="Y1058" i="14"/>
  <c r="V1058" i="14"/>
  <c r="U1058" i="14"/>
  <c r="T1059" i="14"/>
  <c r="S1059" i="14"/>
  <c r="AC1298" i="14" l="1"/>
  <c r="AE1297" i="14"/>
  <c r="AH1296" i="14"/>
  <c r="AG1296" i="14"/>
  <c r="AD1298" i="14"/>
  <c r="AF1297" i="14"/>
  <c r="AB1058" i="14"/>
  <c r="AA1058" i="14"/>
  <c r="Z1059" i="14"/>
  <c r="Y1059" i="14"/>
  <c r="U1059" i="14"/>
  <c r="V1059" i="14"/>
  <c r="S1060" i="14"/>
  <c r="T1060" i="14"/>
  <c r="AG1297" i="14" l="1"/>
  <c r="AH1297" i="14"/>
  <c r="AD1299" i="14"/>
  <c r="AF1298" i="14"/>
  <c r="AE1298" i="14"/>
  <c r="AC1299" i="14"/>
  <c r="AA1059" i="14"/>
  <c r="AB1059" i="14"/>
  <c r="Y1060" i="14"/>
  <c r="Z1060" i="14"/>
  <c r="U1060" i="14"/>
  <c r="V1060" i="14"/>
  <c r="T1061" i="14"/>
  <c r="S1061" i="14"/>
  <c r="AC1300" i="14" l="1"/>
  <c r="AE1299" i="14"/>
  <c r="AG1298" i="14"/>
  <c r="AH1298" i="14"/>
  <c r="AF1299" i="14"/>
  <c r="AD1300" i="14"/>
  <c r="Z1061" i="14"/>
  <c r="Y1061" i="14"/>
  <c r="AA1060" i="14"/>
  <c r="AB1060" i="14"/>
  <c r="V1061" i="14"/>
  <c r="U1061" i="14"/>
  <c r="S1062" i="14"/>
  <c r="T1062" i="14"/>
  <c r="AD1301" i="14" l="1"/>
  <c r="AF1300" i="14"/>
  <c r="AG1299" i="14"/>
  <c r="AH1299" i="14"/>
  <c r="AC1301" i="14"/>
  <c r="AE1300" i="14"/>
  <c r="AB1061" i="14"/>
  <c r="AA1061" i="14"/>
  <c r="Y1062" i="14"/>
  <c r="Z1062" i="14"/>
  <c r="V1062" i="14"/>
  <c r="U1062" i="14"/>
  <c r="T1063" i="14"/>
  <c r="S1063" i="14"/>
  <c r="AE1301" i="14" l="1"/>
  <c r="AC1302" i="14"/>
  <c r="AH1300" i="14"/>
  <c r="AG1300" i="14"/>
  <c r="AF1301" i="14"/>
  <c r="AD1302" i="14"/>
  <c r="AB1062" i="14"/>
  <c r="Z1063" i="14"/>
  <c r="AA1062" i="14"/>
  <c r="Y1063" i="14"/>
  <c r="U1063" i="14"/>
  <c r="V1063" i="14"/>
  <c r="S1064" i="14"/>
  <c r="T1064" i="14"/>
  <c r="AD1303" i="14" l="1"/>
  <c r="AF1302" i="14"/>
  <c r="AC1303" i="14"/>
  <c r="AE1302" i="14"/>
  <c r="AG1301" i="14"/>
  <c r="AH1301" i="14"/>
  <c r="Y1064" i="14"/>
  <c r="AA1063" i="14"/>
  <c r="AB1063" i="14"/>
  <c r="Z1064" i="14"/>
  <c r="U1064" i="14"/>
  <c r="V1064" i="14"/>
  <c r="T1065" i="14"/>
  <c r="S1065" i="14"/>
  <c r="AH1302" i="14" l="1"/>
  <c r="AG1302" i="14"/>
  <c r="AC1304" i="14"/>
  <c r="AE1303" i="14"/>
  <c r="AF1303" i="14"/>
  <c r="AD1304" i="14"/>
  <c r="AA1064" i="14"/>
  <c r="AB1064" i="14"/>
  <c r="Z1065" i="14"/>
  <c r="Y1065" i="14"/>
  <c r="V1065" i="14"/>
  <c r="U1065" i="14"/>
  <c r="S1066" i="14"/>
  <c r="T1066" i="14"/>
  <c r="AH1303" i="14" l="1"/>
  <c r="AG1303" i="14"/>
  <c r="AD1305" i="14"/>
  <c r="AF1304" i="14"/>
  <c r="AC1305" i="14"/>
  <c r="AE1304" i="14"/>
  <c r="AA1065" i="14"/>
  <c r="AB1065" i="14"/>
  <c r="Z1066" i="14"/>
  <c r="Y1066" i="14"/>
  <c r="U1066" i="14"/>
  <c r="V1066" i="14"/>
  <c r="T1067" i="14"/>
  <c r="S1067" i="14"/>
  <c r="AE1305" i="14" l="1"/>
  <c r="AC1306" i="14"/>
  <c r="AG1304" i="14"/>
  <c r="AH1304" i="14"/>
  <c r="AF1305" i="14"/>
  <c r="AD1306" i="14"/>
  <c r="AA1066" i="14"/>
  <c r="AB1066" i="14"/>
  <c r="Y1067" i="14"/>
  <c r="Z1067" i="14"/>
  <c r="U1067" i="14"/>
  <c r="V1067" i="14"/>
  <c r="S1068" i="14"/>
  <c r="T1068" i="14"/>
  <c r="AD1307" i="14" l="1"/>
  <c r="AF1306" i="14"/>
  <c r="AC1307" i="14"/>
  <c r="AE1306" i="14"/>
  <c r="AH1305" i="14"/>
  <c r="AG1305" i="14"/>
  <c r="Y1068" i="14"/>
  <c r="Z1068" i="14"/>
  <c r="AB1067" i="14"/>
  <c r="AA1067" i="14"/>
  <c r="U1068" i="14"/>
  <c r="V1068" i="14"/>
  <c r="T1069" i="14"/>
  <c r="S1069" i="14"/>
  <c r="AG1306" i="14" l="1"/>
  <c r="AH1306" i="14"/>
  <c r="AC1308" i="14"/>
  <c r="AE1307" i="14"/>
  <c r="AF1307" i="14"/>
  <c r="AD1308" i="14"/>
  <c r="AA1068" i="14"/>
  <c r="AB1068" i="14"/>
  <c r="Z1069" i="14"/>
  <c r="Y1069" i="14"/>
  <c r="V1069" i="14"/>
  <c r="U1069" i="14"/>
  <c r="S1070" i="14"/>
  <c r="T1070" i="14"/>
  <c r="AD1309" i="14" l="1"/>
  <c r="AF1308" i="14"/>
  <c r="AH1307" i="14"/>
  <c r="AG1307" i="14"/>
  <c r="AE1308" i="14"/>
  <c r="AC1309" i="14"/>
  <c r="Y1070" i="14"/>
  <c r="AA1069" i="14"/>
  <c r="AB1069" i="14"/>
  <c r="Z1070" i="14"/>
  <c r="U1070" i="14"/>
  <c r="V1070" i="14"/>
  <c r="T1071" i="14"/>
  <c r="S1071" i="14"/>
  <c r="AG1308" i="14" l="1"/>
  <c r="AH1308" i="14"/>
  <c r="AC1310" i="14"/>
  <c r="AE1309" i="14"/>
  <c r="AF1309" i="14"/>
  <c r="AD1310" i="14"/>
  <c r="AB1070" i="14"/>
  <c r="Z1071" i="14"/>
  <c r="AA1070" i="14"/>
  <c r="Y1071" i="14"/>
  <c r="U1071" i="14"/>
  <c r="V1071" i="14"/>
  <c r="S1072" i="14"/>
  <c r="T1072" i="14"/>
  <c r="AG1309" i="14" l="1"/>
  <c r="AH1309" i="14"/>
  <c r="AD1311" i="14"/>
  <c r="AF1310" i="14"/>
  <c r="AE1310" i="14"/>
  <c r="AC1311" i="14"/>
  <c r="AB1071" i="14"/>
  <c r="AA1071" i="14"/>
  <c r="Y1072" i="14"/>
  <c r="Z1072" i="14"/>
  <c r="U1072" i="14"/>
  <c r="V1072" i="14"/>
  <c r="T1073" i="14"/>
  <c r="S1073" i="14"/>
  <c r="AC1312" i="14" l="1"/>
  <c r="AE1311" i="14"/>
  <c r="AG1310" i="14"/>
  <c r="AH1310" i="14"/>
  <c r="AF1311" i="14"/>
  <c r="AD1312" i="14"/>
  <c r="AA1072" i="14"/>
  <c r="Y1073" i="14"/>
  <c r="Z1073" i="14"/>
  <c r="AB1072" i="14"/>
  <c r="V1073" i="14"/>
  <c r="U1073" i="14"/>
  <c r="S1074" i="14"/>
  <c r="T1074" i="14"/>
  <c r="AG1311" i="14" l="1"/>
  <c r="AH1311" i="14"/>
  <c r="AD1313" i="14"/>
  <c r="AF1312" i="14"/>
  <c r="AC1313" i="14"/>
  <c r="AE1312" i="14"/>
  <c r="AA1073" i="14"/>
  <c r="AB1073" i="14"/>
  <c r="Z1074" i="14"/>
  <c r="Y1074" i="14"/>
  <c r="U1074" i="14"/>
  <c r="V1074" i="14"/>
  <c r="T1075" i="14"/>
  <c r="S1075" i="14"/>
  <c r="AC1314" i="14" l="1"/>
  <c r="AE1313" i="14"/>
  <c r="AG1312" i="14"/>
  <c r="AH1312" i="14"/>
  <c r="AD1314" i="14"/>
  <c r="AF1313" i="14"/>
  <c r="Y1075" i="14"/>
  <c r="AA1074" i="14"/>
  <c r="AB1074" i="14"/>
  <c r="Z1075" i="14"/>
  <c r="U1075" i="14"/>
  <c r="V1075" i="14"/>
  <c r="S1076" i="14"/>
  <c r="T1076" i="14"/>
  <c r="AF1314" i="14" l="1"/>
  <c r="AD1315" i="14"/>
  <c r="AG1313" i="14"/>
  <c r="AH1313" i="14"/>
  <c r="AC1315" i="14"/>
  <c r="AE1314" i="14"/>
  <c r="Z1076" i="14"/>
  <c r="AA1075" i="14"/>
  <c r="AB1075" i="14"/>
  <c r="Y1076" i="14"/>
  <c r="U1076" i="14"/>
  <c r="V1076" i="14"/>
  <c r="T1077" i="14"/>
  <c r="S1077" i="14"/>
  <c r="AG1314" i="14" l="1"/>
  <c r="AH1314" i="14"/>
  <c r="AF1315" i="14"/>
  <c r="AD1316" i="14"/>
  <c r="AE1315" i="14"/>
  <c r="AC1316" i="14"/>
  <c r="Y1077" i="14"/>
  <c r="AA1076" i="14"/>
  <c r="AB1076" i="14"/>
  <c r="Z1077" i="14"/>
  <c r="V1077" i="14"/>
  <c r="U1077" i="14"/>
  <c r="S1078" i="14"/>
  <c r="T1078" i="14"/>
  <c r="AC1317" i="14" l="1"/>
  <c r="AE1316" i="14"/>
  <c r="AF1316" i="14"/>
  <c r="AD1317" i="14"/>
  <c r="AG1315" i="14"/>
  <c r="AH1315" i="14"/>
  <c r="AA1077" i="14"/>
  <c r="AB1077" i="14"/>
  <c r="Z1078" i="14"/>
  <c r="Y1078" i="14"/>
  <c r="U1078" i="14"/>
  <c r="V1078" i="14"/>
  <c r="T1079" i="14"/>
  <c r="S1079" i="14"/>
  <c r="AG1316" i="14" l="1"/>
  <c r="AH1316" i="14"/>
  <c r="AF1317" i="14"/>
  <c r="AD1318" i="14"/>
  <c r="AC1318" i="14"/>
  <c r="AE1317" i="14"/>
  <c r="AA1078" i="14"/>
  <c r="Y1079" i="14"/>
  <c r="AB1078" i="14"/>
  <c r="Z1079" i="14"/>
  <c r="U1079" i="14"/>
  <c r="V1079" i="14"/>
  <c r="S1080" i="14"/>
  <c r="T1080" i="14"/>
  <c r="AF1318" i="14" l="1"/>
  <c r="AD1319" i="14"/>
  <c r="AH1317" i="14"/>
  <c r="AG1317" i="14"/>
  <c r="AC1319" i="14"/>
  <c r="AE1318" i="14"/>
  <c r="Z1080" i="14"/>
  <c r="AA1079" i="14"/>
  <c r="AB1079" i="14"/>
  <c r="Y1080" i="14"/>
  <c r="U1080" i="14"/>
  <c r="V1080" i="14"/>
  <c r="T1081" i="14"/>
  <c r="S1081" i="14"/>
  <c r="AG1318" i="14" l="1"/>
  <c r="AH1318" i="14"/>
  <c r="AD1320" i="14"/>
  <c r="AF1319" i="14"/>
  <c r="AC1320" i="14"/>
  <c r="AE1319" i="14"/>
  <c r="AB1080" i="14"/>
  <c r="AA1080" i="14"/>
  <c r="Y1081" i="14"/>
  <c r="Z1081" i="14"/>
  <c r="U1081" i="14"/>
  <c r="V1081" i="14"/>
  <c r="S1082" i="14"/>
  <c r="T1082" i="14"/>
  <c r="AG1319" i="14" l="1"/>
  <c r="AH1319" i="14"/>
  <c r="AD1321" i="14"/>
  <c r="AF1320" i="14"/>
  <c r="AC1321" i="14"/>
  <c r="AE1320" i="14"/>
  <c r="Y1082" i="14"/>
  <c r="Z1082" i="14"/>
  <c r="AA1081" i="14"/>
  <c r="AB1081" i="14"/>
  <c r="V1082" i="14"/>
  <c r="U1082" i="14"/>
  <c r="T1083" i="14"/>
  <c r="S1083" i="14"/>
  <c r="AG1320" i="14" l="1"/>
  <c r="AH1320" i="14"/>
  <c r="AC1322" i="14"/>
  <c r="AE1321" i="14"/>
  <c r="AF1321" i="14"/>
  <c r="AD1322" i="14"/>
  <c r="AA1082" i="14"/>
  <c r="AB1082" i="14"/>
  <c r="Z1083" i="14"/>
  <c r="Y1083" i="14"/>
  <c r="U1083" i="14"/>
  <c r="V1083" i="14"/>
  <c r="S1084" i="14"/>
  <c r="T1084" i="14"/>
  <c r="AD1323" i="14" l="1"/>
  <c r="AF1322" i="14"/>
  <c r="AG1321" i="14"/>
  <c r="AH1321" i="14"/>
  <c r="AC1323" i="14"/>
  <c r="AE1322" i="14"/>
  <c r="Y1084" i="14"/>
  <c r="AA1083" i="14"/>
  <c r="AB1083" i="14"/>
  <c r="Z1084" i="14"/>
  <c r="U1084" i="14"/>
  <c r="V1084" i="14"/>
  <c r="T1085" i="14"/>
  <c r="S1085" i="14"/>
  <c r="AC1324" i="14" l="1"/>
  <c r="AE1323" i="14"/>
  <c r="AG1322" i="14"/>
  <c r="AH1322" i="14"/>
  <c r="AD1324" i="14"/>
  <c r="AF1323" i="14"/>
  <c r="Z1085" i="14"/>
  <c r="AB1084" i="14"/>
  <c r="AA1084" i="14"/>
  <c r="Y1085" i="14"/>
  <c r="U1085" i="14"/>
  <c r="V1085" i="14"/>
  <c r="S1086" i="14"/>
  <c r="T1086" i="14"/>
  <c r="AF1324" i="14" l="1"/>
  <c r="AD1325" i="14"/>
  <c r="AH1323" i="14"/>
  <c r="AG1323" i="14"/>
  <c r="AC1325" i="14"/>
  <c r="AE1324" i="14"/>
  <c r="AA1085" i="14"/>
  <c r="AB1085" i="14"/>
  <c r="Y1086" i="14"/>
  <c r="Z1086" i="14"/>
  <c r="U1086" i="14"/>
  <c r="V1086" i="14"/>
  <c r="T1087" i="14"/>
  <c r="S1087" i="14"/>
  <c r="AH1324" i="14" l="1"/>
  <c r="AG1324" i="14"/>
  <c r="AC1326" i="14"/>
  <c r="AE1325" i="14"/>
  <c r="AF1325" i="14"/>
  <c r="AD1326" i="14"/>
  <c r="AB1086" i="14"/>
  <c r="AA1086" i="14"/>
  <c r="Z1087" i="14"/>
  <c r="Y1087" i="14"/>
  <c r="V1087" i="14"/>
  <c r="U1087" i="14"/>
  <c r="S1088" i="14"/>
  <c r="T1088" i="14"/>
  <c r="AF1326" i="14" l="1"/>
  <c r="AD1327" i="14"/>
  <c r="AG1325" i="14"/>
  <c r="AH1325" i="14"/>
  <c r="AC1327" i="14"/>
  <c r="AE1326" i="14"/>
  <c r="AA1087" i="14"/>
  <c r="AB1087" i="14"/>
  <c r="Z1088" i="14"/>
  <c r="Y1088" i="14"/>
  <c r="U1088" i="14"/>
  <c r="V1088" i="14"/>
  <c r="T1089" i="14"/>
  <c r="S1089" i="14"/>
  <c r="AH1326" i="14" l="1"/>
  <c r="AG1326" i="14"/>
  <c r="AC1328" i="14"/>
  <c r="AE1327" i="14"/>
  <c r="AD1328" i="14"/>
  <c r="AF1327" i="14"/>
  <c r="AB1088" i="14"/>
  <c r="Z1089" i="14"/>
  <c r="Y1089" i="14"/>
  <c r="AA1088" i="14"/>
  <c r="U1089" i="14"/>
  <c r="V1089" i="14"/>
  <c r="S1090" i="14"/>
  <c r="T1090" i="14"/>
  <c r="AF1328" i="14" l="1"/>
  <c r="AD1329" i="14"/>
  <c r="AH1327" i="14"/>
  <c r="AG1327" i="14"/>
  <c r="AC1329" i="14"/>
  <c r="AE1328" i="14"/>
  <c r="AB1089" i="14"/>
  <c r="AA1089" i="14"/>
  <c r="Y1090" i="14"/>
  <c r="Z1090" i="14"/>
  <c r="U1090" i="14"/>
  <c r="V1090" i="14"/>
  <c r="T1091" i="14"/>
  <c r="S1091" i="14"/>
  <c r="AH1328" i="14" l="1"/>
  <c r="AG1328" i="14"/>
  <c r="AC1330" i="14"/>
  <c r="AE1329" i="14"/>
  <c r="AF1329" i="14"/>
  <c r="AD1330" i="14"/>
  <c r="AA1090" i="14"/>
  <c r="AB1090" i="14"/>
  <c r="Z1091" i="14"/>
  <c r="Y1091" i="14"/>
  <c r="U1091" i="14"/>
  <c r="V1091" i="14"/>
  <c r="S1092" i="14"/>
  <c r="T1092" i="14"/>
  <c r="AD1331" i="14" l="1"/>
  <c r="AF1330" i="14"/>
  <c r="AH1329" i="14"/>
  <c r="AG1329" i="14"/>
  <c r="AE1330" i="14"/>
  <c r="AC1331" i="14"/>
  <c r="AB1091" i="14"/>
  <c r="AA1091" i="14"/>
  <c r="Y1092" i="14"/>
  <c r="Z1092" i="14"/>
  <c r="U1092" i="14"/>
  <c r="V1092" i="14"/>
  <c r="T1093" i="14"/>
  <c r="S1093" i="14"/>
  <c r="AC1332" i="14" l="1"/>
  <c r="AE1331" i="14"/>
  <c r="AG1330" i="14"/>
  <c r="AH1330" i="14"/>
  <c r="AD1332" i="14"/>
  <c r="AF1331" i="14"/>
  <c r="Z1093" i="14"/>
  <c r="Y1093" i="14"/>
  <c r="AA1092" i="14"/>
  <c r="AB1092" i="14"/>
  <c r="V1093" i="14"/>
  <c r="U1093" i="14"/>
  <c r="S1094" i="14"/>
  <c r="T1094" i="14"/>
  <c r="AH1331" i="14" l="1"/>
  <c r="AG1331" i="14"/>
  <c r="AF1332" i="14"/>
  <c r="AD1333" i="14"/>
  <c r="AC1333" i="14"/>
  <c r="AE1332" i="14"/>
  <c r="Y1094" i="14"/>
  <c r="AB1093" i="14"/>
  <c r="AA1093" i="14"/>
  <c r="Z1094" i="14"/>
  <c r="U1094" i="14"/>
  <c r="V1094" i="14"/>
  <c r="T1095" i="14"/>
  <c r="S1095" i="14"/>
  <c r="AH1332" i="14" l="1"/>
  <c r="AG1332" i="14"/>
  <c r="AF1333" i="14"/>
  <c r="AD1334" i="14"/>
  <c r="AE1333" i="14"/>
  <c r="AC1334" i="14"/>
  <c r="AB1094" i="14"/>
  <c r="Z1095" i="14"/>
  <c r="AA1094" i="14"/>
  <c r="Y1095" i="14"/>
  <c r="U1095" i="14"/>
  <c r="V1095" i="14"/>
  <c r="S1096" i="14"/>
  <c r="T1096" i="14"/>
  <c r="AD1335" i="14" l="1"/>
  <c r="AF1334" i="14"/>
  <c r="AG1333" i="14"/>
  <c r="AH1333" i="14"/>
  <c r="AE1334" i="14"/>
  <c r="AC1335" i="14"/>
  <c r="AB1095" i="14"/>
  <c r="AA1095" i="14"/>
  <c r="Y1096" i="14"/>
  <c r="Z1096" i="14"/>
  <c r="U1096" i="14"/>
  <c r="V1096" i="14"/>
  <c r="T1097" i="14"/>
  <c r="S1097" i="14"/>
  <c r="AC1336" i="14" l="1"/>
  <c r="AE1335" i="14"/>
  <c r="AG1334" i="14"/>
  <c r="AH1334" i="14"/>
  <c r="AD1336" i="14"/>
  <c r="AF1335" i="14"/>
  <c r="AA1096" i="14"/>
  <c r="Z1097" i="14"/>
  <c r="AB1096" i="14"/>
  <c r="Y1097" i="14"/>
  <c r="U1097" i="14"/>
  <c r="V1097" i="14"/>
  <c r="S1098" i="14"/>
  <c r="T1098" i="14"/>
  <c r="AF1336" i="14" l="1"/>
  <c r="AD1337" i="14"/>
  <c r="AH1335" i="14"/>
  <c r="AG1335" i="14"/>
  <c r="AC1337" i="14"/>
  <c r="AE1336" i="14"/>
  <c r="AB1097" i="14"/>
  <c r="AA1097" i="14"/>
  <c r="Y1098" i="14"/>
  <c r="Z1098" i="14"/>
  <c r="V1098" i="14"/>
  <c r="U1098" i="14"/>
  <c r="T1099" i="14"/>
  <c r="S1099" i="14"/>
  <c r="AG1336" i="14" l="1"/>
  <c r="AH1336" i="14"/>
  <c r="AD1338" i="14"/>
  <c r="AF1337" i="14"/>
  <c r="AC1338" i="14"/>
  <c r="AE1337" i="14"/>
  <c r="Z1099" i="14"/>
  <c r="AB1098" i="14"/>
  <c r="AA1098" i="14"/>
  <c r="Y1099" i="14"/>
  <c r="U1099" i="14"/>
  <c r="V1099" i="14"/>
  <c r="S1100" i="14"/>
  <c r="T1100" i="14"/>
  <c r="AH1337" i="14" l="1"/>
  <c r="AG1337" i="14"/>
  <c r="AE1338" i="14"/>
  <c r="AC1339" i="14"/>
  <c r="AD1339" i="14"/>
  <c r="AF1338" i="14"/>
  <c r="Y1100" i="14"/>
  <c r="AB1099" i="14"/>
  <c r="AA1099" i="14"/>
  <c r="Z1100" i="14"/>
  <c r="U1100" i="14"/>
  <c r="V1100" i="14"/>
  <c r="T1101" i="14"/>
  <c r="S1101" i="14"/>
  <c r="AE1339" i="14" l="1"/>
  <c r="AC1340" i="14"/>
  <c r="AD1340" i="14"/>
  <c r="AF1339" i="14"/>
  <c r="AH1338" i="14"/>
  <c r="AG1338" i="14"/>
  <c r="AA1100" i="14"/>
  <c r="AB1100" i="14"/>
  <c r="Z1101" i="14"/>
  <c r="Y1101" i="14"/>
  <c r="U1101" i="14"/>
  <c r="V1101" i="14"/>
  <c r="S1102" i="14"/>
  <c r="T1102" i="14"/>
  <c r="AC1341" i="14" l="1"/>
  <c r="AE1340" i="14"/>
  <c r="AD1341" i="14"/>
  <c r="AF1340" i="14"/>
  <c r="AH1339" i="14"/>
  <c r="AG1339" i="14"/>
  <c r="AB1101" i="14"/>
  <c r="AA1101" i="14"/>
  <c r="Y1102" i="14"/>
  <c r="Z1102" i="14"/>
  <c r="U1102" i="14"/>
  <c r="V1102" i="14"/>
  <c r="T1103" i="14"/>
  <c r="S1103" i="14"/>
  <c r="AH1340" i="14" l="1"/>
  <c r="AG1340" i="14"/>
  <c r="AD1342" i="14"/>
  <c r="AF1341" i="14"/>
  <c r="AE1341" i="14"/>
  <c r="AC1342" i="14"/>
  <c r="Y1103" i="14"/>
  <c r="Z1103" i="14"/>
  <c r="AA1102" i="14"/>
  <c r="AB1102" i="14"/>
  <c r="V1103" i="14"/>
  <c r="U1103" i="14"/>
  <c r="S1104" i="14"/>
  <c r="T1104" i="14"/>
  <c r="AH1341" i="14" l="1"/>
  <c r="AG1341" i="14"/>
  <c r="AC1343" i="14"/>
  <c r="AE1342" i="14"/>
  <c r="AD1343" i="14"/>
  <c r="AF1342" i="14"/>
  <c r="AA1103" i="14"/>
  <c r="AB1103" i="14"/>
  <c r="Z1104" i="14"/>
  <c r="Y1104" i="14"/>
  <c r="U1104" i="14"/>
  <c r="V1104" i="14"/>
  <c r="T1105" i="14"/>
  <c r="S1105" i="14"/>
  <c r="AG1342" i="14" l="1"/>
  <c r="AH1342" i="14"/>
  <c r="AD1344" i="14"/>
  <c r="AF1343" i="14"/>
  <c r="AE1343" i="14"/>
  <c r="AC1344" i="14"/>
  <c r="AA1104" i="14"/>
  <c r="AB1104" i="14"/>
  <c r="Y1105" i="14"/>
  <c r="Z1105" i="14"/>
  <c r="U1105" i="14"/>
  <c r="V1105" i="14"/>
  <c r="S1106" i="14"/>
  <c r="T1106" i="14"/>
  <c r="AC1345" i="14" l="1"/>
  <c r="AE1344" i="14"/>
  <c r="AG1343" i="14"/>
  <c r="AH1343" i="14"/>
  <c r="AF1344" i="14"/>
  <c r="AD1345" i="14"/>
  <c r="AB1105" i="14"/>
  <c r="AA1105" i="14"/>
  <c r="Z1106" i="14"/>
  <c r="Y1106" i="14"/>
  <c r="U1106" i="14"/>
  <c r="V1106" i="14"/>
  <c r="T1107" i="14"/>
  <c r="S1107" i="14"/>
  <c r="AD1346" i="14" l="1"/>
  <c r="AF1345" i="14"/>
  <c r="AH1344" i="14"/>
  <c r="AG1344" i="14"/>
  <c r="AC1346" i="14"/>
  <c r="AE1345" i="14"/>
  <c r="AA1106" i="14"/>
  <c r="AB1106" i="14"/>
  <c r="Y1107" i="14"/>
  <c r="Z1107" i="14"/>
  <c r="U1107" i="14"/>
  <c r="V1107" i="14"/>
  <c r="S1108" i="14"/>
  <c r="T1108" i="14"/>
  <c r="AH1345" i="14" l="1"/>
  <c r="AG1345" i="14"/>
  <c r="AC1347" i="14"/>
  <c r="AE1346" i="14"/>
  <c r="AD1347" i="14"/>
  <c r="AF1346" i="14"/>
  <c r="AB1107" i="14"/>
  <c r="Z1108" i="14"/>
  <c r="AA1107" i="14"/>
  <c r="Y1108" i="14"/>
  <c r="U1108" i="14"/>
  <c r="V1108" i="14"/>
  <c r="T1109" i="14"/>
  <c r="S1109" i="14"/>
  <c r="AD1348" i="14" l="1"/>
  <c r="AF1347" i="14"/>
  <c r="AG1346" i="14"/>
  <c r="AH1346" i="14"/>
  <c r="AE1347" i="14"/>
  <c r="AC1348" i="14"/>
  <c r="AB1108" i="14"/>
  <c r="AA1108" i="14"/>
  <c r="Y1109" i="14"/>
  <c r="Z1109" i="14"/>
  <c r="V1109" i="14"/>
  <c r="U1109" i="14"/>
  <c r="S1110" i="14"/>
  <c r="T1110" i="14"/>
  <c r="AC1349" i="14" l="1"/>
  <c r="AE1348" i="14"/>
  <c r="AH1347" i="14"/>
  <c r="AG1347" i="14"/>
  <c r="AD1349" i="14"/>
  <c r="AF1348" i="14"/>
  <c r="Y1110" i="14"/>
  <c r="Z1110" i="14"/>
  <c r="AA1109" i="14"/>
  <c r="AB1109" i="14"/>
  <c r="U1110" i="14"/>
  <c r="V1110" i="14"/>
  <c r="T1111" i="14"/>
  <c r="S1111" i="14"/>
  <c r="AH1348" i="14" l="1"/>
  <c r="AG1348" i="14"/>
  <c r="AD1350" i="14"/>
  <c r="AF1349" i="14"/>
  <c r="AE1349" i="14"/>
  <c r="AC1350" i="14"/>
  <c r="Z1111" i="14"/>
  <c r="AA1110" i="14"/>
  <c r="AB1110" i="14"/>
  <c r="Y1111" i="14"/>
  <c r="U1111" i="14"/>
  <c r="V1111" i="14"/>
  <c r="S1112" i="14"/>
  <c r="T1112" i="14"/>
  <c r="AH1349" i="14" l="1"/>
  <c r="AG1349" i="14"/>
  <c r="AE1350" i="14"/>
  <c r="AC1351" i="14"/>
  <c r="AF1350" i="14"/>
  <c r="AD1351" i="14"/>
  <c r="Y1112" i="14"/>
  <c r="AB1111" i="14"/>
  <c r="AA1111" i="14"/>
  <c r="Z1112" i="14"/>
  <c r="U1112" i="14"/>
  <c r="V1112" i="14"/>
  <c r="T1113" i="14"/>
  <c r="S1113" i="14"/>
  <c r="AC1352" i="14" l="1"/>
  <c r="AE1351" i="14"/>
  <c r="AD1352" i="14"/>
  <c r="AF1351" i="14"/>
  <c r="AH1350" i="14"/>
  <c r="AG1350" i="14"/>
  <c r="Z1113" i="14"/>
  <c r="AB1112" i="14"/>
  <c r="AA1112" i="14"/>
  <c r="Y1113" i="14"/>
  <c r="U1113" i="14"/>
  <c r="V1113" i="14"/>
  <c r="S1114" i="14"/>
  <c r="T1114" i="14"/>
  <c r="AD1353" i="14" l="1"/>
  <c r="AF1352" i="14"/>
  <c r="AH1351" i="14"/>
  <c r="AG1351" i="14"/>
  <c r="AC1353" i="14"/>
  <c r="AE1352" i="14"/>
  <c r="Y1114" i="14"/>
  <c r="AB1113" i="14"/>
  <c r="AA1113" i="14"/>
  <c r="Z1114" i="14"/>
  <c r="V1114" i="14"/>
  <c r="U1114" i="14"/>
  <c r="T1115" i="14"/>
  <c r="S1115" i="14"/>
  <c r="AG1352" i="14" l="1"/>
  <c r="AH1352" i="14"/>
  <c r="AE1353" i="14"/>
  <c r="AC1354" i="14"/>
  <c r="AD1354" i="14"/>
  <c r="AF1353" i="14"/>
  <c r="AA1114" i="14"/>
  <c r="AB1114" i="14"/>
  <c r="Z1115" i="14"/>
  <c r="Y1115" i="14"/>
  <c r="U1115" i="14"/>
  <c r="V1115" i="14"/>
  <c r="S1116" i="14"/>
  <c r="T1116" i="14"/>
  <c r="AC1355" i="14" l="1"/>
  <c r="AE1354" i="14"/>
  <c r="AF1354" i="14"/>
  <c r="AD1355" i="14"/>
  <c r="AG1353" i="14"/>
  <c r="AH1353" i="14"/>
  <c r="AA1115" i="14"/>
  <c r="AB1115" i="14"/>
  <c r="Z1116" i="14"/>
  <c r="Y1116" i="14"/>
  <c r="U1116" i="14"/>
  <c r="V1116" i="14"/>
  <c r="T1117" i="14"/>
  <c r="S1117" i="14"/>
  <c r="AF1355" i="14" l="1"/>
  <c r="AD1356" i="14"/>
  <c r="AG1354" i="14"/>
  <c r="AH1354" i="14"/>
  <c r="AC1356" i="14"/>
  <c r="AE1355" i="14"/>
  <c r="AA1116" i="14"/>
  <c r="AB1116" i="14"/>
  <c r="Y1117" i="14"/>
  <c r="Z1117" i="14"/>
  <c r="U1117" i="14"/>
  <c r="V1117" i="14"/>
  <c r="S1118" i="14"/>
  <c r="T1118" i="14"/>
  <c r="AC1357" i="14" l="1"/>
  <c r="AE1356" i="14"/>
  <c r="AD1357" i="14"/>
  <c r="AF1356" i="14"/>
  <c r="AH1355" i="14"/>
  <c r="AG1355" i="14"/>
  <c r="AB1117" i="14"/>
  <c r="Z1118" i="14"/>
  <c r="AA1117" i="14"/>
  <c r="Y1118" i="14"/>
  <c r="U1118" i="14"/>
  <c r="V1118" i="14"/>
  <c r="T1119" i="14"/>
  <c r="S1119" i="14"/>
  <c r="AG1356" i="14" l="1"/>
  <c r="AH1356" i="14"/>
  <c r="AF1357" i="14"/>
  <c r="AD1358" i="14"/>
  <c r="AC1358" i="14"/>
  <c r="AE1357" i="14"/>
  <c r="Y1119" i="14"/>
  <c r="AA1118" i="14"/>
  <c r="AB1118" i="14"/>
  <c r="Z1119" i="14"/>
  <c r="V1119" i="14"/>
  <c r="U1119" i="14"/>
  <c r="S1120" i="14"/>
  <c r="T1120" i="14"/>
  <c r="AG1357" i="14" l="1"/>
  <c r="AH1357" i="14"/>
  <c r="AD1359" i="14"/>
  <c r="AF1358" i="14"/>
  <c r="AE1358" i="14"/>
  <c r="AC1359" i="14"/>
  <c r="AA1119" i="14"/>
  <c r="AB1119" i="14"/>
  <c r="Z1120" i="14"/>
  <c r="Y1120" i="14"/>
  <c r="U1120" i="14"/>
  <c r="V1120" i="14"/>
  <c r="T1121" i="14"/>
  <c r="S1121" i="14"/>
  <c r="AE1359" i="14" l="1"/>
  <c r="AC1360" i="14"/>
  <c r="AH1358" i="14"/>
  <c r="AG1358" i="14"/>
  <c r="AF1359" i="14"/>
  <c r="AD1360" i="14"/>
  <c r="AB1120" i="14"/>
  <c r="Y1121" i="14"/>
  <c r="AA1120" i="14"/>
  <c r="Z1121" i="14"/>
  <c r="U1121" i="14"/>
  <c r="V1121" i="14"/>
  <c r="S1122" i="14"/>
  <c r="T1122" i="14"/>
  <c r="AE1360" i="14" l="1"/>
  <c r="AC1361" i="14"/>
  <c r="AD1361" i="14"/>
  <c r="AF1360" i="14"/>
  <c r="AH1359" i="14"/>
  <c r="AG1359" i="14"/>
  <c r="AA1121" i="14"/>
  <c r="AB1121" i="14"/>
  <c r="Z1122" i="14"/>
  <c r="Y1122" i="14"/>
  <c r="U1122" i="14"/>
  <c r="V1122" i="14"/>
  <c r="T1123" i="14"/>
  <c r="S1123" i="14"/>
  <c r="AC1362" i="14" l="1"/>
  <c r="AE1361" i="14"/>
  <c r="AF1361" i="14"/>
  <c r="AD1362" i="14"/>
  <c r="AG1360" i="14"/>
  <c r="AH1360" i="14"/>
  <c r="AA1122" i="14"/>
  <c r="AB1122" i="14"/>
  <c r="Y1123" i="14"/>
  <c r="Z1123" i="14"/>
  <c r="U1123" i="14"/>
  <c r="V1123" i="14"/>
  <c r="S1124" i="14"/>
  <c r="T1124" i="14"/>
  <c r="AG1361" i="14" l="1"/>
  <c r="AH1361" i="14"/>
  <c r="AD1363" i="14"/>
  <c r="AF1362" i="14"/>
  <c r="AC1363" i="14"/>
  <c r="AE1362" i="14"/>
  <c r="AB1123" i="14"/>
  <c r="Z1124" i="14"/>
  <c r="Y1124" i="14"/>
  <c r="AA1123" i="14"/>
  <c r="U1124" i="14"/>
  <c r="V1124" i="14"/>
  <c r="T1125" i="14"/>
  <c r="S1125" i="14"/>
  <c r="AG1362" i="14" l="1"/>
  <c r="AH1362" i="14"/>
  <c r="AE1363" i="14"/>
  <c r="AC1364" i="14"/>
  <c r="AD1364" i="14"/>
  <c r="AF1363" i="14"/>
  <c r="AB1124" i="14"/>
  <c r="AA1124" i="14"/>
  <c r="Y1125" i="14"/>
  <c r="Z1125" i="14"/>
  <c r="V1125" i="14"/>
  <c r="U1125" i="14"/>
  <c r="S1126" i="14"/>
  <c r="T1126" i="14"/>
  <c r="AD1365" i="14" l="1"/>
  <c r="AF1364" i="14"/>
  <c r="AC1365" i="14"/>
  <c r="AE1364" i="14"/>
  <c r="AH1363" i="14"/>
  <c r="AG1363" i="14"/>
  <c r="Y1126" i="14"/>
  <c r="Z1126" i="14"/>
  <c r="AA1125" i="14"/>
  <c r="AB1125" i="14"/>
  <c r="U1126" i="14"/>
  <c r="V1126" i="14"/>
  <c r="T1127" i="14"/>
  <c r="S1127" i="14"/>
  <c r="AE1365" i="14" l="1"/>
  <c r="AC1366" i="14"/>
  <c r="AG1364" i="14"/>
  <c r="AH1364" i="14"/>
  <c r="AD1366" i="14"/>
  <c r="AF1365" i="14"/>
  <c r="AA1126" i="14"/>
  <c r="AB1126" i="14"/>
  <c r="Z1127" i="14"/>
  <c r="Y1127" i="14"/>
  <c r="U1127" i="14"/>
  <c r="V1127" i="14"/>
  <c r="S1128" i="14"/>
  <c r="T1128" i="14"/>
  <c r="AE1366" i="14" l="1"/>
  <c r="AC1367" i="14"/>
  <c r="AF1366" i="14"/>
  <c r="AD1367" i="14"/>
  <c r="AH1365" i="14"/>
  <c r="AG1365" i="14"/>
  <c r="Y1128" i="14"/>
  <c r="Z1128" i="14"/>
  <c r="AB1127" i="14"/>
  <c r="AA1127" i="14"/>
  <c r="U1128" i="14"/>
  <c r="V1128" i="14"/>
  <c r="T1129" i="14"/>
  <c r="S1129" i="14"/>
  <c r="AD1368" i="14" l="1"/>
  <c r="AF1367" i="14"/>
  <c r="AC1368" i="14"/>
  <c r="AE1367" i="14"/>
  <c r="AG1366" i="14"/>
  <c r="AH1366" i="14"/>
  <c r="AA1128" i="14"/>
  <c r="AB1128" i="14"/>
  <c r="Z1129" i="14"/>
  <c r="Y1129" i="14"/>
  <c r="U1129" i="14"/>
  <c r="V1129" i="14"/>
  <c r="S1130" i="14"/>
  <c r="T1130" i="14"/>
  <c r="AC1369" i="14" l="1"/>
  <c r="AE1368" i="14"/>
  <c r="AG1367" i="14"/>
  <c r="AH1367" i="14"/>
  <c r="AD1369" i="14"/>
  <c r="AF1368" i="14"/>
  <c r="Z1130" i="14"/>
  <c r="Y1130" i="14"/>
  <c r="AB1129" i="14"/>
  <c r="AA1129" i="14"/>
  <c r="V1130" i="14"/>
  <c r="U1130" i="14"/>
  <c r="T1131" i="14"/>
  <c r="S1131" i="14"/>
  <c r="AH1368" i="14" l="1"/>
  <c r="AG1368" i="14"/>
  <c r="AD1370" i="14"/>
  <c r="AF1369" i="14"/>
  <c r="AE1369" i="14"/>
  <c r="AC1370" i="14"/>
  <c r="AB1130" i="14"/>
  <c r="AA1130" i="14"/>
  <c r="Y1131" i="14"/>
  <c r="Z1131" i="14"/>
  <c r="U1131" i="14"/>
  <c r="V1131" i="14"/>
  <c r="S1132" i="14"/>
  <c r="T1132" i="14"/>
  <c r="AG1369" i="14" l="1"/>
  <c r="AH1369" i="14"/>
  <c r="AC1371" i="14"/>
  <c r="AE1370" i="14"/>
  <c r="AF1370" i="14"/>
  <c r="AD1371" i="14"/>
  <c r="Y1132" i="14"/>
  <c r="Z1132" i="14"/>
  <c r="AA1131" i="14"/>
  <c r="AB1131" i="14"/>
  <c r="U1132" i="14"/>
  <c r="V1132" i="14"/>
  <c r="T1133" i="14"/>
  <c r="S1133" i="14"/>
  <c r="AG1370" i="14" l="1"/>
  <c r="AH1370" i="14"/>
  <c r="AD1372" i="14"/>
  <c r="AF1371" i="14"/>
  <c r="AE1371" i="14"/>
  <c r="AC1372" i="14"/>
  <c r="AA1132" i="14"/>
  <c r="AB1132" i="14"/>
  <c r="Z1133" i="14"/>
  <c r="Y1133" i="14"/>
  <c r="U1133" i="14"/>
  <c r="V1133" i="14"/>
  <c r="S1134" i="14"/>
  <c r="T1134" i="14"/>
  <c r="AC1373" i="14" l="1"/>
  <c r="AE1372" i="14"/>
  <c r="AH1371" i="14"/>
  <c r="AG1371" i="14"/>
  <c r="AD1373" i="14"/>
  <c r="AF1372" i="14"/>
  <c r="AA1133" i="14"/>
  <c r="Y1134" i="14"/>
  <c r="AB1133" i="14"/>
  <c r="Z1134" i="14"/>
  <c r="U1134" i="14"/>
  <c r="V1134" i="14"/>
  <c r="T1135" i="14"/>
  <c r="S1135" i="14"/>
  <c r="AF1373" i="14" l="1"/>
  <c r="AD1374" i="14"/>
  <c r="AH1372" i="14"/>
  <c r="AG1372" i="14"/>
  <c r="AE1373" i="14"/>
  <c r="AC1374" i="14"/>
  <c r="AA1134" i="14"/>
  <c r="AB1134" i="14"/>
  <c r="Z1135" i="14"/>
  <c r="Y1135" i="14"/>
  <c r="V1135" i="14"/>
  <c r="U1135" i="14"/>
  <c r="S1136" i="14"/>
  <c r="T1136" i="14"/>
  <c r="AD1375" i="14" l="1"/>
  <c r="AF1374" i="14"/>
  <c r="AC1375" i="14"/>
  <c r="AE1374" i="14"/>
  <c r="AG1373" i="14"/>
  <c r="AH1373" i="14"/>
  <c r="AA1135" i="14"/>
  <c r="AB1135" i="14"/>
  <c r="Y1136" i="14"/>
  <c r="Z1136" i="14"/>
  <c r="U1136" i="14"/>
  <c r="V1136" i="14"/>
  <c r="T1137" i="14"/>
  <c r="S1137" i="14"/>
  <c r="AH1374" i="14" l="1"/>
  <c r="AG1374" i="14"/>
  <c r="AC1376" i="14"/>
  <c r="AE1375" i="14"/>
  <c r="AD1376" i="14"/>
  <c r="AF1375" i="14"/>
  <c r="AA1136" i="14"/>
  <c r="Z1137" i="14"/>
  <c r="Y1137" i="14"/>
  <c r="AB1136" i="14"/>
  <c r="U1137" i="14"/>
  <c r="V1137" i="14"/>
  <c r="S1138" i="14"/>
  <c r="T1138" i="14"/>
  <c r="AH1375" i="14" l="1"/>
  <c r="AG1375" i="14"/>
  <c r="AF1376" i="14"/>
  <c r="AD1377" i="14"/>
  <c r="AE1376" i="14"/>
  <c r="AC1377" i="14"/>
  <c r="AB1137" i="14"/>
  <c r="AA1137" i="14"/>
  <c r="Y1138" i="14"/>
  <c r="Z1138" i="14"/>
  <c r="U1138" i="14"/>
  <c r="V1138" i="14"/>
  <c r="T1139" i="14"/>
  <c r="S1139" i="14"/>
  <c r="AG1376" i="14" l="1"/>
  <c r="AH1376" i="14"/>
  <c r="AF1377" i="14"/>
  <c r="AD1378" i="14"/>
  <c r="AE1377" i="14"/>
  <c r="AC1378" i="14"/>
  <c r="AA1138" i="14"/>
  <c r="AB1138" i="14"/>
  <c r="Z1139" i="14"/>
  <c r="Y1139" i="14"/>
  <c r="U1139" i="14"/>
  <c r="V1139" i="14"/>
  <c r="S1140" i="14"/>
  <c r="T1140" i="14"/>
  <c r="AH1377" i="14" l="1"/>
  <c r="AG1377" i="14"/>
  <c r="AE1378" i="14"/>
  <c r="AC1379" i="14"/>
  <c r="AD1379" i="14"/>
  <c r="AF1378" i="14"/>
  <c r="AB1139" i="14"/>
  <c r="AA1139" i="14"/>
  <c r="Y1140" i="14"/>
  <c r="Z1140" i="14"/>
  <c r="U1140" i="14"/>
  <c r="V1140" i="14"/>
  <c r="T1141" i="14"/>
  <c r="S1141" i="14"/>
  <c r="AF1379" i="14" l="1"/>
  <c r="AD1380" i="14"/>
  <c r="AE1379" i="14"/>
  <c r="AC1380" i="14"/>
  <c r="AG1378" i="14"/>
  <c r="AH1378" i="14"/>
  <c r="AA1140" i="14"/>
  <c r="Z1141" i="14"/>
  <c r="Y1141" i="14"/>
  <c r="AB1140" i="14"/>
  <c r="V1141" i="14"/>
  <c r="U1141" i="14"/>
  <c r="S1142" i="14"/>
  <c r="T1142" i="14"/>
  <c r="AC1381" i="14" l="1"/>
  <c r="AE1380" i="14"/>
  <c r="AH1379" i="14"/>
  <c r="AG1379" i="14"/>
  <c r="AD1381" i="14"/>
  <c r="AF1380" i="14"/>
  <c r="AA1141" i="14"/>
  <c r="AB1141" i="14"/>
  <c r="Y1142" i="14"/>
  <c r="Z1142" i="14"/>
  <c r="U1142" i="14"/>
  <c r="V1142" i="14"/>
  <c r="T1143" i="14"/>
  <c r="S1143" i="14"/>
  <c r="AD1382" i="14" l="1"/>
  <c r="AF1381" i="14"/>
  <c r="AH1380" i="14"/>
  <c r="AG1380" i="14"/>
  <c r="AE1381" i="14"/>
  <c r="AC1382" i="14"/>
  <c r="Z1143" i="14"/>
  <c r="AA1142" i="14"/>
  <c r="AB1142" i="14"/>
  <c r="Y1143" i="14"/>
  <c r="U1143" i="14"/>
  <c r="V1143" i="14"/>
  <c r="S1144" i="14"/>
  <c r="T1144" i="14"/>
  <c r="AH1381" i="14" l="1"/>
  <c r="AG1381" i="14"/>
  <c r="AC1383" i="14"/>
  <c r="AE1382" i="14"/>
  <c r="AD1383" i="14"/>
  <c r="AF1382" i="14"/>
  <c r="Y1144" i="14"/>
  <c r="AB1143" i="14"/>
  <c r="AA1143" i="14"/>
  <c r="Z1144" i="14"/>
  <c r="V1144" i="14"/>
  <c r="U1144" i="14"/>
  <c r="T1145" i="14"/>
  <c r="S1145" i="14"/>
  <c r="AH1382" i="14" l="1"/>
  <c r="AG1382" i="14"/>
  <c r="AD1384" i="14"/>
  <c r="AF1383" i="14"/>
  <c r="AE1383" i="14"/>
  <c r="AC1384" i="14"/>
  <c r="Z1145" i="14"/>
  <c r="AA1144" i="14"/>
  <c r="AB1144" i="14"/>
  <c r="Y1145" i="14"/>
  <c r="U1145" i="14"/>
  <c r="V1145" i="14"/>
  <c r="S1146" i="14"/>
  <c r="T1146" i="14"/>
  <c r="AH1383" i="14" l="1"/>
  <c r="AG1383" i="14"/>
  <c r="AC1385" i="14"/>
  <c r="AE1384" i="14"/>
  <c r="AD1385" i="14"/>
  <c r="AF1384" i="14"/>
  <c r="Y1146" i="14"/>
  <c r="AB1145" i="14"/>
  <c r="AA1145" i="14"/>
  <c r="Z1146" i="14"/>
  <c r="U1146" i="14"/>
  <c r="V1146" i="14"/>
  <c r="T1147" i="14"/>
  <c r="S1147" i="14"/>
  <c r="AD1386" i="14" l="1"/>
  <c r="AF1385" i="14"/>
  <c r="AH1384" i="14"/>
  <c r="AG1384" i="14"/>
  <c r="AE1385" i="14"/>
  <c r="AC1386" i="14"/>
  <c r="AA1146" i="14"/>
  <c r="Z1147" i="14"/>
  <c r="AB1146" i="14"/>
  <c r="Y1147" i="14"/>
  <c r="U1147" i="14"/>
  <c r="V1147" i="14"/>
  <c r="S1148" i="14"/>
  <c r="T1148" i="14"/>
  <c r="AH1385" i="14" l="1"/>
  <c r="AG1385" i="14"/>
  <c r="AC1387" i="14"/>
  <c r="AE1386" i="14"/>
  <c r="AF1386" i="14"/>
  <c r="AD1387" i="14"/>
  <c r="AA1147" i="14"/>
  <c r="AB1147" i="14"/>
  <c r="Y1148" i="14"/>
  <c r="Z1148" i="14"/>
  <c r="V1148" i="14"/>
  <c r="U1148" i="14"/>
  <c r="T1149" i="14"/>
  <c r="S1149" i="14"/>
  <c r="AG1386" i="14" l="1"/>
  <c r="AH1386" i="14"/>
  <c r="AD1388" i="14"/>
  <c r="AF1387" i="14"/>
  <c r="AE1387" i="14"/>
  <c r="AC1388" i="14"/>
  <c r="Z1149" i="14"/>
  <c r="Y1149" i="14"/>
  <c r="AA1148" i="14"/>
  <c r="AB1148" i="14"/>
  <c r="U1149" i="14"/>
  <c r="V1149" i="14"/>
  <c r="S1150" i="14"/>
  <c r="T1150" i="14"/>
  <c r="AE1388" i="14" l="1"/>
  <c r="AC1389" i="14"/>
  <c r="AH1387" i="14"/>
  <c r="AG1387" i="14"/>
  <c r="AF1388" i="14"/>
  <c r="AD1389" i="14"/>
  <c r="AA1149" i="14"/>
  <c r="AB1149" i="14"/>
  <c r="Y1150" i="14"/>
  <c r="Z1150" i="14"/>
  <c r="U1150" i="14"/>
  <c r="V1150" i="14"/>
  <c r="T1151" i="14"/>
  <c r="S1151" i="14"/>
  <c r="AC1390" i="14" l="1"/>
  <c r="AE1389" i="14"/>
  <c r="AF1389" i="14"/>
  <c r="AD1390" i="14"/>
  <c r="AH1388" i="14"/>
  <c r="AG1388" i="14"/>
  <c r="AA1150" i="14"/>
  <c r="AB1150" i="14"/>
  <c r="Y1151" i="14"/>
  <c r="Z1151" i="14"/>
  <c r="U1151" i="14"/>
  <c r="V1151" i="14"/>
  <c r="S1152" i="14"/>
  <c r="T1152" i="14"/>
  <c r="AD1391" i="14" l="1"/>
  <c r="AF1390" i="14"/>
  <c r="AG1389" i="14"/>
  <c r="AH1389" i="14"/>
  <c r="AE1390" i="14"/>
  <c r="AC1391" i="14"/>
  <c r="AA1151" i="14"/>
  <c r="AB1151" i="14"/>
  <c r="Z1152" i="14"/>
  <c r="Y1152" i="14"/>
  <c r="V1152" i="14"/>
  <c r="U1152" i="14"/>
  <c r="T1153" i="14"/>
  <c r="S1153" i="14"/>
  <c r="AG1390" i="14" l="1"/>
  <c r="AH1390" i="14"/>
  <c r="AC1392" i="14"/>
  <c r="AE1391" i="14"/>
  <c r="AD1392" i="14"/>
  <c r="AF1391" i="14"/>
  <c r="AA1152" i="14"/>
  <c r="Y1153" i="14"/>
  <c r="AB1152" i="14"/>
  <c r="Z1153" i="14"/>
  <c r="U1153" i="14"/>
  <c r="V1153" i="14"/>
  <c r="S1154" i="14"/>
  <c r="T1154" i="14"/>
  <c r="AC1393" i="14" l="1"/>
  <c r="AE1392" i="14"/>
  <c r="AD1393" i="14"/>
  <c r="AF1392" i="14"/>
  <c r="AH1391" i="14"/>
  <c r="AG1391" i="14"/>
  <c r="AB1153" i="14"/>
  <c r="AA1153" i="14"/>
  <c r="Z1154" i="14"/>
  <c r="Y1154" i="14"/>
  <c r="U1154" i="14"/>
  <c r="V1154" i="14"/>
  <c r="T1155" i="14"/>
  <c r="S1155" i="14"/>
  <c r="AF1393" i="14" l="1"/>
  <c r="AD1394" i="14"/>
  <c r="AG1392" i="14"/>
  <c r="AH1392" i="14"/>
  <c r="AE1393" i="14"/>
  <c r="AC1394" i="14"/>
  <c r="Z1155" i="14"/>
  <c r="AA1154" i="14"/>
  <c r="AB1154" i="14"/>
  <c r="Y1155" i="14"/>
  <c r="U1155" i="14"/>
  <c r="V1155" i="14"/>
  <c r="S1156" i="14"/>
  <c r="T1156" i="14"/>
  <c r="AC1395" i="14" l="1"/>
  <c r="AE1394" i="14"/>
  <c r="AG1393" i="14"/>
  <c r="AH1393" i="14"/>
  <c r="AF1394" i="14"/>
  <c r="AD1395" i="14"/>
  <c r="AA1155" i="14"/>
  <c r="Y1156" i="14"/>
  <c r="AB1155" i="14"/>
  <c r="Z1156" i="14"/>
  <c r="V1156" i="14"/>
  <c r="U1156" i="14"/>
  <c r="T1157" i="14"/>
  <c r="S1157" i="14"/>
  <c r="AG1394" i="14" l="1"/>
  <c r="AH1394" i="14"/>
  <c r="AF1395" i="14"/>
  <c r="AD1396" i="14"/>
  <c r="AE1395" i="14"/>
  <c r="AC1396" i="14"/>
  <c r="AB1156" i="14"/>
  <c r="AA1156" i="14"/>
  <c r="Z1157" i="14"/>
  <c r="Y1157" i="14"/>
  <c r="U1157" i="14"/>
  <c r="V1157" i="14"/>
  <c r="S1158" i="14"/>
  <c r="T1158" i="14"/>
  <c r="AF1396" i="14" l="1"/>
  <c r="AD1397" i="14"/>
  <c r="AC1397" i="14"/>
  <c r="AE1396" i="14"/>
  <c r="AG1395" i="14"/>
  <c r="AH1395" i="14"/>
  <c r="AA1157" i="14"/>
  <c r="AB1157" i="14"/>
  <c r="Z1158" i="14"/>
  <c r="Y1158" i="14"/>
  <c r="U1158" i="14"/>
  <c r="V1158" i="14"/>
  <c r="T1159" i="14"/>
  <c r="S1159" i="14"/>
  <c r="AC1398" i="14" l="1"/>
  <c r="AE1397" i="14"/>
  <c r="AD1398" i="14"/>
  <c r="AF1397" i="14"/>
  <c r="AG1396" i="14"/>
  <c r="AH1396" i="14"/>
  <c r="AA1158" i="14"/>
  <c r="AB1158" i="14"/>
  <c r="Y1159" i="14"/>
  <c r="Z1159" i="14"/>
  <c r="U1159" i="14"/>
  <c r="V1159" i="14"/>
  <c r="S1160" i="14"/>
  <c r="T1160" i="14"/>
  <c r="AF1398" i="14" l="1"/>
  <c r="AD1399" i="14"/>
  <c r="AH1397" i="14"/>
  <c r="AG1397" i="14"/>
  <c r="AC1399" i="14"/>
  <c r="AE1398" i="14"/>
  <c r="AB1159" i="14"/>
  <c r="AA1159" i="14"/>
  <c r="Z1160" i="14"/>
  <c r="Y1160" i="14"/>
  <c r="V1160" i="14"/>
  <c r="U1160" i="14"/>
  <c r="T1161" i="14"/>
  <c r="S1161" i="14"/>
  <c r="AH1398" i="14" l="1"/>
  <c r="AG1398" i="14"/>
  <c r="AC1400" i="14"/>
  <c r="AE1399" i="14"/>
  <c r="AD1400" i="14"/>
  <c r="AF1399" i="14"/>
  <c r="Y1161" i="14"/>
  <c r="AA1160" i="14"/>
  <c r="AB1160" i="14"/>
  <c r="Z1161" i="14"/>
  <c r="U1161" i="14"/>
  <c r="V1161" i="14"/>
  <c r="S1162" i="14"/>
  <c r="T1162" i="14"/>
  <c r="AD1401" i="14" l="1"/>
  <c r="AF1400" i="14"/>
  <c r="AH1399" i="14"/>
  <c r="AG1399" i="14"/>
  <c r="AC1401" i="14"/>
  <c r="AE1400" i="14"/>
  <c r="Z1162" i="14"/>
  <c r="AB1161" i="14"/>
  <c r="AA1161" i="14"/>
  <c r="Y1162" i="14"/>
  <c r="U1162" i="14"/>
  <c r="V1162" i="14"/>
  <c r="T1163" i="14"/>
  <c r="S1163" i="14"/>
  <c r="AG1400" i="14" l="1"/>
  <c r="AH1400" i="14"/>
  <c r="AE1401" i="14"/>
  <c r="AC1402" i="14"/>
  <c r="AF1401" i="14"/>
  <c r="AD1402" i="14"/>
  <c r="AB1162" i="14"/>
  <c r="Y1163" i="14"/>
  <c r="AA1162" i="14"/>
  <c r="Z1163" i="14"/>
  <c r="U1163" i="14"/>
  <c r="V1163" i="14"/>
  <c r="S1164" i="14"/>
  <c r="T1164" i="14"/>
  <c r="AE1402" i="14" l="1"/>
  <c r="AC1403" i="14"/>
  <c r="AD1403" i="14"/>
  <c r="AF1402" i="14"/>
  <c r="AG1401" i="14"/>
  <c r="AH1401" i="14"/>
  <c r="AA1163" i="14"/>
  <c r="AB1163" i="14"/>
  <c r="Z1164" i="14"/>
  <c r="Y1164" i="14"/>
  <c r="V1164" i="14"/>
  <c r="U1164" i="14"/>
  <c r="T1165" i="14"/>
  <c r="S1165" i="14"/>
  <c r="AC1404" i="14" l="1"/>
  <c r="AE1403" i="14"/>
  <c r="AD1404" i="14"/>
  <c r="AF1403" i="14"/>
  <c r="AG1402" i="14"/>
  <c r="AH1402" i="14"/>
  <c r="AA1164" i="14"/>
  <c r="AB1164" i="14"/>
  <c r="Y1165" i="14"/>
  <c r="Z1165" i="14"/>
  <c r="U1165" i="14"/>
  <c r="V1165" i="14"/>
  <c r="S1166" i="14"/>
  <c r="T1166" i="14"/>
  <c r="AG1403" i="14" l="1"/>
  <c r="AH1403" i="14"/>
  <c r="AF1404" i="14"/>
  <c r="AD1405" i="14"/>
  <c r="AC1405" i="14"/>
  <c r="AE1404" i="14"/>
  <c r="AB1165" i="14"/>
  <c r="Z1166" i="14"/>
  <c r="AA1165" i="14"/>
  <c r="Y1166" i="14"/>
  <c r="U1166" i="14"/>
  <c r="V1166" i="14"/>
  <c r="T1167" i="14"/>
  <c r="S1167" i="14"/>
  <c r="AG1404" i="14" l="1"/>
  <c r="AH1404" i="14"/>
  <c r="AD1406" i="14"/>
  <c r="AF1405" i="14"/>
  <c r="AC1406" i="14"/>
  <c r="AE1405" i="14"/>
  <c r="Y1167" i="14"/>
  <c r="AA1166" i="14"/>
  <c r="AB1166" i="14"/>
  <c r="Z1167" i="14"/>
  <c r="U1167" i="14"/>
  <c r="V1167" i="14"/>
  <c r="S1168" i="14"/>
  <c r="T1168" i="14"/>
  <c r="AE1406" i="14" l="1"/>
  <c r="AC1407" i="14"/>
  <c r="AD1407" i="14"/>
  <c r="AF1406" i="14"/>
  <c r="AH1405" i="14"/>
  <c r="AG1405" i="14"/>
  <c r="Z1168" i="14"/>
  <c r="AA1167" i="14"/>
  <c r="AB1167" i="14"/>
  <c r="Y1168" i="14"/>
  <c r="V1168" i="14"/>
  <c r="U1168" i="14"/>
  <c r="T1169" i="14"/>
  <c r="S1169" i="14"/>
  <c r="AC1408" i="14" l="1"/>
  <c r="AE1407" i="14"/>
  <c r="AF1407" i="14"/>
  <c r="AD1408" i="14"/>
  <c r="AH1406" i="14"/>
  <c r="AG1406" i="14"/>
  <c r="AA1168" i="14"/>
  <c r="AB1168" i="14"/>
  <c r="Y1169" i="14"/>
  <c r="Z1169" i="14"/>
  <c r="U1169" i="14"/>
  <c r="V1169" i="14"/>
  <c r="S1170" i="14"/>
  <c r="T1170" i="14"/>
  <c r="AH1407" i="14" l="1"/>
  <c r="AG1407" i="14"/>
  <c r="AD1409" i="14"/>
  <c r="AF1408" i="14"/>
  <c r="AE1408" i="14"/>
  <c r="AC1409" i="14"/>
  <c r="Y1170" i="14"/>
  <c r="Z1170" i="14"/>
  <c r="AA1169" i="14"/>
  <c r="AB1169" i="14"/>
  <c r="U1170" i="14"/>
  <c r="V1170" i="14"/>
  <c r="T1171" i="14"/>
  <c r="S1171" i="14"/>
  <c r="AH1408" i="14" l="1"/>
  <c r="AG1408" i="14"/>
  <c r="AC1410" i="14"/>
  <c r="AE1409" i="14"/>
  <c r="AF1409" i="14"/>
  <c r="AD1410" i="14"/>
  <c r="Z1171" i="14"/>
  <c r="AA1170" i="14"/>
  <c r="AB1170" i="14"/>
  <c r="Y1171" i="14"/>
  <c r="U1171" i="14"/>
  <c r="V1171" i="14"/>
  <c r="S1172" i="14"/>
  <c r="T1172" i="14"/>
  <c r="AD1411" i="14" l="1"/>
  <c r="AF1410" i="14"/>
  <c r="AH1409" i="14"/>
  <c r="AG1409" i="14"/>
  <c r="AE1410" i="14"/>
  <c r="AC1411" i="14"/>
  <c r="AA1171" i="14"/>
  <c r="AB1171" i="14"/>
  <c r="Y1172" i="14"/>
  <c r="Z1172" i="14"/>
  <c r="V1172" i="14"/>
  <c r="U1172" i="14"/>
  <c r="T1173" i="14"/>
  <c r="S1173" i="14"/>
  <c r="AC1412" i="14" l="1"/>
  <c r="AE1411" i="14"/>
  <c r="AH1410" i="14"/>
  <c r="AG1410" i="14"/>
  <c r="AF1411" i="14"/>
  <c r="AD1412" i="14"/>
  <c r="AA1172" i="14"/>
  <c r="Y1173" i="14"/>
  <c r="Z1173" i="14"/>
  <c r="AB1172" i="14"/>
  <c r="U1173" i="14"/>
  <c r="V1173" i="14"/>
  <c r="S1174" i="14"/>
  <c r="T1174" i="14"/>
  <c r="AF1412" i="14" l="1"/>
  <c r="AD1413" i="14"/>
  <c r="AH1411" i="14"/>
  <c r="AG1411" i="14"/>
  <c r="AC1413" i="14"/>
  <c r="AE1412" i="14"/>
  <c r="AA1173" i="14"/>
  <c r="AB1173" i="14"/>
  <c r="Z1174" i="14"/>
  <c r="Y1174" i="14"/>
  <c r="U1174" i="14"/>
  <c r="V1174" i="14"/>
  <c r="T1175" i="14"/>
  <c r="S1175" i="14"/>
  <c r="AH1412" i="14" l="1"/>
  <c r="AG1412" i="14"/>
  <c r="AF1413" i="14"/>
  <c r="AD1414" i="14"/>
  <c r="AE1413" i="14"/>
  <c r="AC1414" i="14"/>
  <c r="Y1175" i="14"/>
  <c r="AA1174" i="14"/>
  <c r="AB1174" i="14"/>
  <c r="Z1175" i="14"/>
  <c r="U1175" i="14"/>
  <c r="V1175" i="14"/>
  <c r="S1176" i="14"/>
  <c r="T1176" i="14"/>
  <c r="AF1414" i="14" l="1"/>
  <c r="AD1415" i="14"/>
  <c r="AC1415" i="14"/>
  <c r="AE1414" i="14"/>
  <c r="AG1413" i="14"/>
  <c r="AH1413" i="14"/>
  <c r="AB1175" i="14"/>
  <c r="AA1175" i="14"/>
  <c r="Z1176" i="14"/>
  <c r="Y1176" i="14"/>
  <c r="V1176" i="14"/>
  <c r="U1176" i="14"/>
  <c r="T1177" i="14"/>
  <c r="S1177" i="14"/>
  <c r="AE1415" i="14" l="1"/>
  <c r="AC1416" i="14"/>
  <c r="AH1414" i="14"/>
  <c r="AG1414" i="14"/>
  <c r="AD1416" i="14"/>
  <c r="AF1415" i="14"/>
  <c r="AB1176" i="14"/>
  <c r="AA1176" i="14"/>
  <c r="Y1177" i="14"/>
  <c r="Z1177" i="14"/>
  <c r="U1177" i="14"/>
  <c r="V1177" i="14"/>
  <c r="S1178" i="14"/>
  <c r="T1178" i="14"/>
  <c r="AE1416" i="14" l="1"/>
  <c r="AC1417" i="14"/>
  <c r="AF1416" i="14"/>
  <c r="AD1417" i="14"/>
  <c r="AH1415" i="14"/>
  <c r="AG1415" i="14"/>
  <c r="Z1178" i="14"/>
  <c r="AB1177" i="14"/>
  <c r="AA1177" i="14"/>
  <c r="Y1178" i="14"/>
  <c r="U1178" i="14"/>
  <c r="V1178" i="14"/>
  <c r="T1179" i="14"/>
  <c r="S1179" i="14"/>
  <c r="AD1418" i="14" l="1"/>
  <c r="AF1417" i="14"/>
  <c r="AC1418" i="14"/>
  <c r="AE1417" i="14"/>
  <c r="AH1416" i="14"/>
  <c r="AG1416" i="14"/>
  <c r="AB1178" i="14"/>
  <c r="AA1178" i="14"/>
  <c r="Y1179" i="14"/>
  <c r="Z1179" i="14"/>
  <c r="U1179" i="14"/>
  <c r="V1179" i="14"/>
  <c r="S1180" i="14"/>
  <c r="T1180" i="14"/>
  <c r="AH1417" i="14" l="1"/>
  <c r="AG1417" i="14"/>
  <c r="AC1419" i="14"/>
  <c r="AE1418" i="14"/>
  <c r="AF1418" i="14"/>
  <c r="AD1419" i="14"/>
  <c r="Y1180" i="14"/>
  <c r="Z1180" i="14"/>
  <c r="AA1179" i="14"/>
  <c r="AB1179" i="14"/>
  <c r="V1180" i="14"/>
  <c r="U1180" i="14"/>
  <c r="T1181" i="14"/>
  <c r="S1181" i="14"/>
  <c r="AH1418" i="14" l="1"/>
  <c r="AG1418" i="14"/>
  <c r="AD1420" i="14"/>
  <c r="AF1419" i="14"/>
  <c r="AC1420" i="14"/>
  <c r="AE1419" i="14"/>
  <c r="AB1180" i="14"/>
  <c r="AA1180" i="14"/>
  <c r="Z1181" i="14"/>
  <c r="Y1181" i="14"/>
  <c r="U1181" i="14"/>
  <c r="V1181" i="14"/>
  <c r="S1182" i="14"/>
  <c r="T1182" i="14"/>
  <c r="AD1421" i="14" l="1"/>
  <c r="AF1420" i="14"/>
  <c r="AE1420" i="14"/>
  <c r="AC1421" i="14"/>
  <c r="AG1419" i="14"/>
  <c r="AH1419" i="14"/>
  <c r="AA1181" i="14"/>
  <c r="Y1182" i="14"/>
  <c r="AB1181" i="14"/>
  <c r="Z1182" i="14"/>
  <c r="U1182" i="14"/>
  <c r="V1182" i="14"/>
  <c r="T1183" i="14"/>
  <c r="S1183" i="14"/>
  <c r="AE1421" i="14" l="1"/>
  <c r="AC1422" i="14"/>
  <c r="AG1420" i="14"/>
  <c r="AH1420" i="14"/>
  <c r="AF1421" i="14"/>
  <c r="AD1422" i="14"/>
  <c r="AA1182" i="14"/>
  <c r="AB1182" i="14"/>
  <c r="Z1183" i="14"/>
  <c r="Y1183" i="14"/>
  <c r="U1183" i="14"/>
  <c r="V1183" i="14"/>
  <c r="S1184" i="14"/>
  <c r="T1184" i="14"/>
  <c r="AD1423" i="14" l="1"/>
  <c r="AF1422" i="14"/>
  <c r="AC1423" i="14"/>
  <c r="AE1422" i="14"/>
  <c r="AH1421" i="14"/>
  <c r="AG1421" i="14"/>
  <c r="AA1183" i="14"/>
  <c r="AB1183" i="14"/>
  <c r="Y1184" i="14"/>
  <c r="Z1184" i="14"/>
  <c r="V1184" i="14"/>
  <c r="U1184" i="14"/>
  <c r="T1185" i="14"/>
  <c r="S1185" i="14"/>
  <c r="AE1423" i="14" l="1"/>
  <c r="AC1424" i="14"/>
  <c r="AH1422" i="14"/>
  <c r="AG1422" i="14"/>
  <c r="AF1423" i="14"/>
  <c r="AD1424" i="14"/>
  <c r="AB1184" i="14"/>
  <c r="Z1185" i="14"/>
  <c r="Y1185" i="14"/>
  <c r="AA1184" i="14"/>
  <c r="U1185" i="14"/>
  <c r="V1185" i="14"/>
  <c r="S1186" i="14"/>
  <c r="T1186" i="14"/>
  <c r="AE1424" i="14" l="1"/>
  <c r="AC1425" i="14"/>
  <c r="AD1425" i="14"/>
  <c r="AF1424" i="14"/>
  <c r="AG1423" i="14"/>
  <c r="AH1423" i="14"/>
  <c r="AA1185" i="14"/>
  <c r="AB1185" i="14"/>
  <c r="Y1186" i="14"/>
  <c r="Z1186" i="14"/>
  <c r="U1186" i="14"/>
  <c r="V1186" i="14"/>
  <c r="T1187" i="14"/>
  <c r="S1187" i="14"/>
  <c r="AD1426" i="14" l="1"/>
  <c r="AF1425" i="14"/>
  <c r="AC1426" i="14"/>
  <c r="AE1425" i="14"/>
  <c r="AG1424" i="14"/>
  <c r="AH1424" i="14"/>
  <c r="AA1186" i="14"/>
  <c r="AB1186" i="14"/>
  <c r="Z1187" i="14"/>
  <c r="Y1187" i="14"/>
  <c r="U1187" i="14"/>
  <c r="V1187" i="14"/>
  <c r="S1188" i="14"/>
  <c r="T1188" i="14"/>
  <c r="AH1425" i="14" l="1"/>
  <c r="AG1425" i="14"/>
  <c r="AE1426" i="14"/>
  <c r="AC1427" i="14"/>
  <c r="AD1427" i="14"/>
  <c r="AF1426" i="14"/>
  <c r="AA1187" i="14"/>
  <c r="Y1188" i="14"/>
  <c r="AB1187" i="14"/>
  <c r="Z1188" i="14"/>
  <c r="V1188" i="14"/>
  <c r="U1188" i="14"/>
  <c r="T1189" i="14"/>
  <c r="S1189" i="14"/>
  <c r="AC1428" i="14" l="1"/>
  <c r="AE1427" i="14"/>
  <c r="AF1427" i="14"/>
  <c r="AD1428" i="14"/>
  <c r="AG1426" i="14"/>
  <c r="AH1426" i="14"/>
  <c r="AA1188" i="14"/>
  <c r="AB1188" i="14"/>
  <c r="Z1189" i="14"/>
  <c r="Y1189" i="14"/>
  <c r="U1189" i="14"/>
  <c r="V1189" i="14"/>
  <c r="S1190" i="14"/>
  <c r="T1190" i="14"/>
  <c r="AG1427" i="14" l="1"/>
  <c r="AH1427" i="14"/>
  <c r="AF1428" i="14"/>
  <c r="AD1429" i="14"/>
  <c r="AC1429" i="14"/>
  <c r="AE1428" i="14"/>
  <c r="Y1190" i="14"/>
  <c r="Z1190" i="14"/>
  <c r="AA1189" i="14"/>
  <c r="AB1189" i="14"/>
  <c r="U1190" i="14"/>
  <c r="V1190" i="14"/>
  <c r="T1191" i="14"/>
  <c r="S1191" i="14"/>
  <c r="AG1428" i="14" l="1"/>
  <c r="AH1428" i="14"/>
  <c r="AF1429" i="14"/>
  <c r="AD1430" i="14"/>
  <c r="AC1430" i="14"/>
  <c r="AE1429" i="14"/>
  <c r="AA1190" i="14"/>
  <c r="AB1190" i="14"/>
  <c r="Z1191" i="14"/>
  <c r="Y1191" i="14"/>
  <c r="U1191" i="14"/>
  <c r="V1191" i="14"/>
  <c r="S1192" i="14"/>
  <c r="T1192" i="14"/>
  <c r="AH1429" i="14" l="1"/>
  <c r="AG1429" i="14"/>
  <c r="AF1430" i="14"/>
  <c r="AD1431" i="14"/>
  <c r="AC1431" i="14"/>
  <c r="AE1430" i="14"/>
  <c r="Y1192" i="14"/>
  <c r="Z1192" i="14"/>
  <c r="AB1191" i="14"/>
  <c r="AA1191" i="14"/>
  <c r="V1192" i="14"/>
  <c r="U1192" i="14"/>
  <c r="T1193" i="14"/>
  <c r="S1193" i="14"/>
  <c r="AG1430" i="14" l="1"/>
  <c r="AH1430" i="14"/>
  <c r="AF1431" i="14"/>
  <c r="AD1432" i="14"/>
  <c r="AC1432" i="14"/>
  <c r="AE1431" i="14"/>
  <c r="AA1192" i="14"/>
  <c r="AB1192" i="14"/>
  <c r="Z1193" i="14"/>
  <c r="Y1193" i="14"/>
  <c r="U1193" i="14"/>
  <c r="V1193" i="14"/>
  <c r="S1194" i="14"/>
  <c r="T1194" i="14"/>
  <c r="AH1431" i="14" l="1"/>
  <c r="AG1431" i="14"/>
  <c r="AF1432" i="14"/>
  <c r="AD1433" i="14"/>
  <c r="AC1433" i="14"/>
  <c r="AE1432" i="14"/>
  <c r="AB1193" i="14"/>
  <c r="AA1193" i="14"/>
  <c r="Z1194" i="14"/>
  <c r="Y1194" i="14"/>
  <c r="U1194" i="14"/>
  <c r="V1194" i="14"/>
  <c r="T1195" i="14"/>
  <c r="S1195" i="14"/>
  <c r="AD1434" i="14" l="1"/>
  <c r="AF1433" i="14"/>
  <c r="AG1432" i="14"/>
  <c r="AH1432" i="14"/>
  <c r="AE1433" i="14"/>
  <c r="AC1434" i="14"/>
  <c r="AB1194" i="14"/>
  <c r="Y1195" i="14"/>
  <c r="AA1194" i="14"/>
  <c r="Z1195" i="14"/>
  <c r="U1195" i="14"/>
  <c r="V1195" i="14"/>
  <c r="S1196" i="14"/>
  <c r="T1196" i="14"/>
  <c r="AG1433" i="14" l="1"/>
  <c r="AH1433" i="14"/>
  <c r="AC1435" i="14"/>
  <c r="AE1434" i="14"/>
  <c r="AD1435" i="14"/>
  <c r="AF1434" i="14"/>
  <c r="Z1196" i="14"/>
  <c r="AA1195" i="14"/>
  <c r="AB1195" i="14"/>
  <c r="Y1196" i="14"/>
  <c r="V1196" i="14"/>
  <c r="U1196" i="14"/>
  <c r="T1197" i="14"/>
  <c r="S1197" i="14"/>
  <c r="AD1436" i="14" l="1"/>
  <c r="AF1435" i="14"/>
  <c r="AH1434" i="14"/>
  <c r="AG1434" i="14"/>
  <c r="AE1435" i="14"/>
  <c r="AC1436" i="14"/>
  <c r="AB1196" i="14"/>
  <c r="AA1196" i="14"/>
  <c r="Y1197" i="14"/>
  <c r="Z1197" i="14"/>
  <c r="U1197" i="14"/>
  <c r="V1197" i="14"/>
  <c r="S1198" i="14"/>
  <c r="T1198" i="14"/>
  <c r="AG1435" i="14" l="1"/>
  <c r="AH1435" i="14"/>
  <c r="AC1437" i="14"/>
  <c r="AE1436" i="14"/>
  <c r="AD1437" i="14"/>
  <c r="AF1436" i="14"/>
  <c r="AB1197" i="14"/>
  <c r="Z1198" i="14"/>
  <c r="AA1197" i="14"/>
  <c r="Y1198" i="14"/>
  <c r="U1198" i="14"/>
  <c r="V1198" i="14"/>
  <c r="T1199" i="14"/>
  <c r="S1199" i="14"/>
  <c r="AH1436" i="14" l="1"/>
  <c r="AG1436" i="14"/>
  <c r="AD1438" i="14"/>
  <c r="AF1437" i="14"/>
  <c r="AE1437" i="14"/>
  <c r="AC1438" i="14"/>
  <c r="AA1198" i="14"/>
  <c r="AB1198" i="14"/>
  <c r="Y1199" i="14"/>
  <c r="Z1199" i="14"/>
  <c r="U1199" i="14"/>
  <c r="V1199" i="14"/>
  <c r="S1200" i="14"/>
  <c r="T1200" i="14"/>
  <c r="AE1438" i="14" l="1"/>
  <c r="AC1439" i="14"/>
  <c r="AD1439" i="14"/>
  <c r="AF1438" i="14"/>
  <c r="AG1437" i="14"/>
  <c r="AH1437" i="14"/>
  <c r="Z1200" i="14"/>
  <c r="AA1199" i="14"/>
  <c r="AB1199" i="14"/>
  <c r="Y1200" i="14"/>
  <c r="V1200" i="14"/>
  <c r="U1200" i="14"/>
  <c r="T1201" i="14"/>
  <c r="S1201" i="14"/>
  <c r="AE1439" i="14" l="1"/>
  <c r="AC1440" i="14"/>
  <c r="AD1440" i="14"/>
  <c r="AF1439" i="14"/>
  <c r="AG1438" i="14"/>
  <c r="AH1438" i="14"/>
  <c r="AA1200" i="14"/>
  <c r="Y1201" i="14"/>
  <c r="AB1200" i="14"/>
  <c r="Z1201" i="14"/>
  <c r="U1201" i="14"/>
  <c r="V1201" i="14"/>
  <c r="S1202" i="14"/>
  <c r="T1202" i="14"/>
  <c r="AD1441" i="14" l="1"/>
  <c r="AF1440" i="14"/>
  <c r="AC1441" i="14"/>
  <c r="AE1440" i="14"/>
  <c r="AG1439" i="14"/>
  <c r="AH1439" i="14"/>
  <c r="Z1202" i="14"/>
  <c r="AA1201" i="14"/>
  <c r="AB1201" i="14"/>
  <c r="Y1202" i="14"/>
  <c r="U1202" i="14"/>
  <c r="V1202" i="14"/>
  <c r="T1203" i="14"/>
  <c r="S1203" i="14"/>
  <c r="AC1442" i="14" l="1"/>
  <c r="AE1441" i="14"/>
  <c r="AF1441" i="14"/>
  <c r="AD1442" i="14"/>
  <c r="AG1440" i="14"/>
  <c r="AH1440" i="14"/>
  <c r="Y1203" i="14"/>
  <c r="AA1202" i="14"/>
  <c r="AB1202" i="14"/>
  <c r="Z1203" i="14"/>
  <c r="U1203" i="14"/>
  <c r="V1203" i="14"/>
  <c r="S1204" i="14"/>
  <c r="T1204" i="14"/>
  <c r="AH1441" i="14" l="1"/>
  <c r="AG1441" i="14"/>
  <c r="AD1443" i="14"/>
  <c r="AF1442" i="14"/>
  <c r="AC1443" i="14"/>
  <c r="AE1442" i="14"/>
  <c r="AB1203" i="14"/>
  <c r="AA1203" i="14"/>
  <c r="Z1204" i="14"/>
  <c r="Y1204" i="14"/>
  <c r="V1204" i="14"/>
  <c r="U1204" i="14"/>
  <c r="T1205" i="14"/>
  <c r="S1205" i="14"/>
  <c r="AH1442" i="14" l="1"/>
  <c r="AG1442" i="14"/>
  <c r="AD1444" i="14"/>
  <c r="AF1443" i="14"/>
  <c r="AE1443" i="14"/>
  <c r="AC1444" i="14"/>
  <c r="AA1204" i="14"/>
  <c r="AB1204" i="14"/>
  <c r="Z1205" i="14"/>
  <c r="Y1205" i="14"/>
  <c r="U1205" i="14"/>
  <c r="V1205" i="14"/>
  <c r="S1206" i="14"/>
  <c r="T1206" i="14"/>
  <c r="AC1445" i="14" l="1"/>
  <c r="AE1444" i="14"/>
  <c r="AH1443" i="14"/>
  <c r="AG1443" i="14"/>
  <c r="AD1445" i="14"/>
  <c r="AF1444" i="14"/>
  <c r="Y1206" i="14"/>
  <c r="Z1206" i="14"/>
  <c r="AA1205" i="14"/>
  <c r="AB1205" i="14"/>
  <c r="U1206" i="14"/>
  <c r="V1206" i="14"/>
  <c r="T1207" i="14"/>
  <c r="S1207" i="14"/>
  <c r="AH1444" i="14" l="1"/>
  <c r="AG1444" i="14"/>
  <c r="AF1445" i="14"/>
  <c r="AD1446" i="14"/>
  <c r="AC1446" i="14"/>
  <c r="AE1445" i="14"/>
  <c r="AA1206" i="14"/>
  <c r="AB1206" i="14"/>
  <c r="Z1207" i="14"/>
  <c r="Y1207" i="14"/>
  <c r="U1207" i="14"/>
  <c r="V1207" i="14"/>
  <c r="S1208" i="14"/>
  <c r="T1208" i="14"/>
  <c r="AG1445" i="14" l="1"/>
  <c r="AH1445" i="14"/>
  <c r="AC1447" i="14"/>
  <c r="AE1446" i="14"/>
  <c r="AF1446" i="14"/>
  <c r="AD1447" i="14"/>
  <c r="AB1207" i="14"/>
  <c r="AA1207" i="14"/>
  <c r="Y1208" i="14"/>
  <c r="Z1208" i="14"/>
  <c r="V1208" i="14"/>
  <c r="U1208" i="14"/>
  <c r="T1209" i="14"/>
  <c r="S1209" i="14"/>
  <c r="AH1446" i="14" l="1"/>
  <c r="AG1446" i="14"/>
  <c r="AF1447" i="14"/>
  <c r="AD1448" i="14"/>
  <c r="AE1447" i="14"/>
  <c r="AC1448" i="14"/>
  <c r="AA1208" i="14"/>
  <c r="AB1208" i="14"/>
  <c r="Z1209" i="14"/>
  <c r="Y1209" i="14"/>
  <c r="U1209" i="14"/>
  <c r="V1209" i="14"/>
  <c r="S1210" i="14"/>
  <c r="T1210" i="14"/>
  <c r="AH1447" i="14" l="1"/>
  <c r="AG1447" i="14"/>
  <c r="AF1448" i="14"/>
  <c r="AD1449" i="14"/>
  <c r="AC1449" i="14"/>
  <c r="AE1448" i="14"/>
  <c r="AB1209" i="14"/>
  <c r="AA1209" i="14"/>
  <c r="Y1210" i="14"/>
  <c r="Z1210" i="14"/>
  <c r="U1210" i="14"/>
  <c r="V1210" i="14"/>
  <c r="T1211" i="14"/>
  <c r="S1211" i="14"/>
  <c r="AC1450" i="14" l="1"/>
  <c r="AE1449" i="14"/>
  <c r="AH1448" i="14"/>
  <c r="AG1448" i="14"/>
  <c r="AD1450" i="14"/>
  <c r="AF1449" i="14"/>
  <c r="AA1210" i="14"/>
  <c r="Y1211" i="14"/>
  <c r="Z1211" i="14"/>
  <c r="AB1210" i="14"/>
  <c r="U1211" i="14"/>
  <c r="V1211" i="14"/>
  <c r="S1212" i="14"/>
  <c r="T1212" i="14"/>
  <c r="AF1450" i="14" l="1"/>
  <c r="AD1451" i="14"/>
  <c r="AH1449" i="14"/>
  <c r="AG1449" i="14"/>
  <c r="AE1450" i="14"/>
  <c r="AC1451" i="14"/>
  <c r="AA1211" i="14"/>
  <c r="AB1211" i="14"/>
  <c r="Z1212" i="14"/>
  <c r="Y1212" i="14"/>
  <c r="V1212" i="14"/>
  <c r="U1212" i="14"/>
  <c r="T1213" i="14"/>
  <c r="S1213" i="14"/>
  <c r="AC1452" i="14" l="1"/>
  <c r="AE1451" i="14"/>
  <c r="AD1452" i="14"/>
  <c r="AF1451" i="14"/>
  <c r="AH1450" i="14"/>
  <c r="AG1450" i="14"/>
  <c r="AB1212" i="14"/>
  <c r="AA1212" i="14"/>
  <c r="Y1213" i="14"/>
  <c r="Z1213" i="14"/>
  <c r="V1213" i="14"/>
  <c r="U1213" i="14"/>
  <c r="S1214" i="14"/>
  <c r="T1214" i="14"/>
  <c r="AD1453" i="14" l="1"/>
  <c r="AF1452" i="14"/>
  <c r="AH1451" i="14"/>
  <c r="AG1451" i="14"/>
  <c r="AE1452" i="14"/>
  <c r="AC1453" i="14"/>
  <c r="AB1213" i="14"/>
  <c r="AA1213" i="14"/>
  <c r="Z1214" i="14"/>
  <c r="Y1214" i="14"/>
  <c r="U1214" i="14"/>
  <c r="V1214" i="14"/>
  <c r="T1215" i="14"/>
  <c r="S1215" i="14"/>
  <c r="AH1452" i="14" l="1"/>
  <c r="AG1452" i="14"/>
  <c r="AC1454" i="14"/>
  <c r="AE1453" i="14"/>
  <c r="AD1454" i="14"/>
  <c r="AF1453" i="14"/>
  <c r="AA1214" i="14"/>
  <c r="AB1214" i="14"/>
  <c r="Z1215" i="14"/>
  <c r="Y1215" i="14"/>
  <c r="U1215" i="14"/>
  <c r="V1215" i="14"/>
  <c r="S1216" i="14"/>
  <c r="T1216" i="14"/>
  <c r="AH1453" i="14" l="1"/>
  <c r="AG1453" i="14"/>
  <c r="AF1454" i="14"/>
  <c r="AD1455" i="14"/>
  <c r="AC1455" i="14"/>
  <c r="AE1454" i="14"/>
  <c r="AA1215" i="14"/>
  <c r="AB1215" i="14"/>
  <c r="Y1216" i="14"/>
  <c r="Z1216" i="14"/>
  <c r="V1216" i="14"/>
  <c r="U1216" i="14"/>
  <c r="T1217" i="14"/>
  <c r="S1217" i="14"/>
  <c r="AH1454" i="14" l="1"/>
  <c r="AG1454" i="14"/>
  <c r="AD1456" i="14"/>
  <c r="AF1455" i="14"/>
  <c r="AE1455" i="14"/>
  <c r="AC1456" i="14"/>
  <c r="AB1216" i="14"/>
  <c r="Z1217" i="14"/>
  <c r="AA1216" i="14"/>
  <c r="Y1217" i="14"/>
  <c r="U1217" i="14"/>
  <c r="V1217" i="14"/>
  <c r="S1218" i="14"/>
  <c r="T1218" i="14"/>
  <c r="AH1455" i="14" l="1"/>
  <c r="AG1455" i="14"/>
  <c r="AC1457" i="14"/>
  <c r="AE1456" i="14"/>
  <c r="AD1457" i="14"/>
  <c r="AF1456" i="14"/>
  <c r="Y1218" i="14"/>
  <c r="AA1217" i="14"/>
  <c r="AB1217" i="14"/>
  <c r="Z1218" i="14"/>
  <c r="U1218" i="14"/>
  <c r="V1218" i="14"/>
  <c r="T1219" i="14"/>
  <c r="S1219" i="14"/>
  <c r="AH1456" i="14" l="1"/>
  <c r="AG1456" i="14"/>
  <c r="AF1457" i="14"/>
  <c r="AD1458" i="14"/>
  <c r="AE1457" i="14"/>
  <c r="AC1458" i="14"/>
  <c r="AA1218" i="14"/>
  <c r="AB1218" i="14"/>
  <c r="Z1219" i="14"/>
  <c r="Y1219" i="14"/>
  <c r="U1219" i="14"/>
  <c r="V1219" i="14"/>
  <c r="S1220" i="14"/>
  <c r="T1220" i="14"/>
  <c r="AC1459" i="14" l="1"/>
  <c r="AE1458" i="14"/>
  <c r="AD1459" i="14"/>
  <c r="AF1458" i="14"/>
  <c r="AH1457" i="14"/>
  <c r="AG1457" i="14"/>
  <c r="AA1219" i="14"/>
  <c r="Y1220" i="14"/>
  <c r="AB1219" i="14"/>
  <c r="Z1220" i="14"/>
  <c r="U1220" i="14"/>
  <c r="V1220" i="14"/>
  <c r="T1221" i="14"/>
  <c r="S1221" i="14"/>
  <c r="AH1458" i="14" l="1"/>
  <c r="AG1458" i="14"/>
  <c r="AF1459" i="14"/>
  <c r="AD1460" i="14"/>
  <c r="AE1459" i="14"/>
  <c r="AC1460" i="14"/>
  <c r="AA1220" i="14"/>
  <c r="Z1221" i="14"/>
  <c r="AB1220" i="14"/>
  <c r="Y1221" i="14"/>
  <c r="U1221" i="14"/>
  <c r="V1221" i="14"/>
  <c r="S1222" i="14"/>
  <c r="T1222" i="14"/>
  <c r="AG1459" i="14" l="1"/>
  <c r="AH1459" i="14"/>
  <c r="AD1461" i="14"/>
  <c r="AF1460" i="14"/>
  <c r="AE1460" i="14"/>
  <c r="AC1461" i="14"/>
  <c r="Y1222" i="14"/>
  <c r="AA1221" i="14"/>
  <c r="AB1221" i="14"/>
  <c r="Z1222" i="14"/>
  <c r="U1222" i="14"/>
  <c r="V1222" i="14"/>
  <c r="T1223" i="14"/>
  <c r="S1223" i="14"/>
  <c r="AF1461" i="14" l="1"/>
  <c r="AD1462" i="14"/>
  <c r="AE1461" i="14"/>
  <c r="AC1462" i="14"/>
  <c r="AH1460" i="14"/>
  <c r="AG1460" i="14"/>
  <c r="AA1222" i="14"/>
  <c r="AB1222" i="14"/>
  <c r="Z1223" i="14"/>
  <c r="Y1223" i="14"/>
  <c r="U1223" i="14"/>
  <c r="V1223" i="14"/>
  <c r="S1224" i="14"/>
  <c r="T1224" i="14"/>
  <c r="AD1463" i="14" l="1"/>
  <c r="AF1462" i="14"/>
  <c r="AC1463" i="14"/>
  <c r="AE1462" i="14"/>
  <c r="AG1461" i="14"/>
  <c r="AH1461" i="14"/>
  <c r="AB1223" i="14"/>
  <c r="AA1223" i="14"/>
  <c r="Y1224" i="14"/>
  <c r="Z1224" i="14"/>
  <c r="U1224" i="14"/>
  <c r="V1224" i="14"/>
  <c r="T1225" i="14"/>
  <c r="S1225" i="14"/>
  <c r="AE1463" i="14" l="1"/>
  <c r="AC1464" i="14"/>
  <c r="AH1462" i="14"/>
  <c r="AG1462" i="14"/>
  <c r="AD1464" i="14"/>
  <c r="AF1463" i="14"/>
  <c r="Z1225" i="14"/>
  <c r="AB1224" i="14"/>
  <c r="AA1224" i="14"/>
  <c r="Y1225" i="14"/>
  <c r="U1225" i="14"/>
  <c r="V1225" i="14"/>
  <c r="S1226" i="14"/>
  <c r="T1226" i="14"/>
  <c r="AC1465" i="14" l="1"/>
  <c r="AE1464" i="14"/>
  <c r="AD1465" i="14"/>
  <c r="AF1464" i="14"/>
  <c r="AH1463" i="14"/>
  <c r="AG1463" i="14"/>
  <c r="AB1225" i="14"/>
  <c r="AA1225" i="14"/>
  <c r="Y1226" i="14"/>
  <c r="Z1226" i="14"/>
  <c r="U1226" i="14"/>
  <c r="V1226" i="14"/>
  <c r="T1227" i="14"/>
  <c r="S1227" i="14"/>
  <c r="AH1464" i="14" l="1"/>
  <c r="AG1464" i="14"/>
  <c r="AD1466" i="14"/>
  <c r="AF1465" i="14"/>
  <c r="AC1466" i="14"/>
  <c r="AE1465" i="14"/>
  <c r="AA1226" i="14"/>
  <c r="Z1227" i="14"/>
  <c r="AB1226" i="14"/>
  <c r="Y1227" i="14"/>
  <c r="U1227" i="14"/>
  <c r="V1227" i="14"/>
  <c r="S1228" i="14"/>
  <c r="T1228" i="14"/>
  <c r="AH1465" i="14" l="1"/>
  <c r="AG1465" i="14"/>
  <c r="AC1467" i="14"/>
  <c r="AE1466" i="14"/>
  <c r="AF1466" i="14"/>
  <c r="AD1467" i="14"/>
  <c r="Y1228" i="14"/>
  <c r="AA1227" i="14"/>
  <c r="AB1227" i="14"/>
  <c r="Z1228" i="14"/>
  <c r="U1228" i="14"/>
  <c r="V1228" i="14"/>
  <c r="T1229" i="14"/>
  <c r="S1229" i="14"/>
  <c r="AG1466" i="14" l="1"/>
  <c r="AH1466" i="14"/>
  <c r="AF1467" i="14"/>
  <c r="AD1468" i="14"/>
  <c r="AE1467" i="14"/>
  <c r="AC1468" i="14"/>
  <c r="Z1229" i="14"/>
  <c r="AB1228" i="14"/>
  <c r="AA1228" i="14"/>
  <c r="Y1229" i="14"/>
  <c r="U1229" i="14"/>
  <c r="V1229" i="14"/>
  <c r="S1230" i="14"/>
  <c r="T1230" i="14"/>
  <c r="AD1469" i="14" l="1"/>
  <c r="AF1468" i="14"/>
  <c r="AC1469" i="14"/>
  <c r="AE1468" i="14"/>
  <c r="AG1467" i="14"/>
  <c r="AH1467" i="14"/>
  <c r="AA1229" i="14"/>
  <c r="AB1229" i="14"/>
  <c r="Y1230" i="14"/>
  <c r="Z1230" i="14"/>
  <c r="U1230" i="14"/>
  <c r="V1230" i="14"/>
  <c r="T1231" i="14"/>
  <c r="S1231" i="14"/>
  <c r="AC1470" i="14" l="1"/>
  <c r="AE1469" i="14"/>
  <c r="AH1468" i="14"/>
  <c r="AG1468" i="14"/>
  <c r="AD1470" i="14"/>
  <c r="AF1469" i="14"/>
  <c r="Z1231" i="14"/>
  <c r="Y1231" i="14"/>
  <c r="AA1230" i="14"/>
  <c r="AB1230" i="14"/>
  <c r="U1231" i="14"/>
  <c r="V1231" i="14"/>
  <c r="S1232" i="14"/>
  <c r="T1232" i="14"/>
  <c r="AF1470" i="14" l="1"/>
  <c r="AD1471" i="14"/>
  <c r="AH1469" i="14"/>
  <c r="AG1469" i="14"/>
  <c r="AE1470" i="14"/>
  <c r="AC1471" i="14"/>
  <c r="AA1231" i="14"/>
  <c r="AB1231" i="14"/>
  <c r="Y1232" i="14"/>
  <c r="Z1232" i="14"/>
  <c r="U1232" i="14"/>
  <c r="V1232" i="14"/>
  <c r="T1233" i="14"/>
  <c r="S1233" i="14"/>
  <c r="AC1472" i="14" l="1"/>
  <c r="AE1471" i="14"/>
  <c r="AD1472" i="14"/>
  <c r="AF1471" i="14"/>
  <c r="AH1470" i="14"/>
  <c r="AG1470" i="14"/>
  <c r="AA1232" i="14"/>
  <c r="AB1232" i="14"/>
  <c r="Z1233" i="14"/>
  <c r="Y1233" i="14"/>
  <c r="U1233" i="14"/>
  <c r="V1233" i="14"/>
  <c r="S1234" i="14"/>
  <c r="T1234" i="14"/>
  <c r="AF1472" i="14" l="1"/>
  <c r="AD1473" i="14"/>
  <c r="AG1471" i="14"/>
  <c r="AH1471" i="14"/>
  <c r="AE1472" i="14"/>
  <c r="AC1473" i="14"/>
  <c r="AB1233" i="14"/>
  <c r="AA1233" i="14"/>
  <c r="Y1234" i="14"/>
  <c r="Z1234" i="14"/>
  <c r="U1234" i="14"/>
  <c r="V1234" i="14"/>
  <c r="T1235" i="14"/>
  <c r="S1235" i="14"/>
  <c r="AD1474" i="14" l="1"/>
  <c r="AF1473" i="14"/>
  <c r="AE1473" i="14"/>
  <c r="AC1474" i="14"/>
  <c r="AH1472" i="14"/>
  <c r="AG1472" i="14"/>
  <c r="Z1235" i="14"/>
  <c r="AA1234" i="14"/>
  <c r="AB1234" i="14"/>
  <c r="Y1235" i="14"/>
  <c r="U1235" i="14"/>
  <c r="V1235" i="14"/>
  <c r="S1236" i="14"/>
  <c r="T1236" i="14"/>
  <c r="AC1475" i="14" l="1"/>
  <c r="AE1474" i="14"/>
  <c r="AG1473" i="14"/>
  <c r="AH1473" i="14"/>
  <c r="AD1475" i="14"/>
  <c r="AF1474" i="14"/>
  <c r="AA1235" i="14"/>
  <c r="AB1235" i="14"/>
  <c r="Y1236" i="14"/>
  <c r="Z1236" i="14"/>
  <c r="U1236" i="14"/>
  <c r="V1236" i="14"/>
  <c r="T1237" i="14"/>
  <c r="S1237" i="14"/>
  <c r="AG1474" i="14" l="1"/>
  <c r="AH1474" i="14"/>
  <c r="AF1475" i="14"/>
  <c r="AD1476" i="14"/>
  <c r="AC1476" i="14"/>
  <c r="AE1475" i="14"/>
  <c r="AB1236" i="14"/>
  <c r="Z1237" i="14"/>
  <c r="Y1237" i="14"/>
  <c r="AA1236" i="14"/>
  <c r="U1237" i="14"/>
  <c r="V1237" i="14"/>
  <c r="S1238" i="14"/>
  <c r="T1238" i="14"/>
  <c r="AH1475" i="14" l="1"/>
  <c r="AG1475" i="14"/>
  <c r="AF1476" i="14"/>
  <c r="AD1477" i="14"/>
  <c r="AE1476" i="14"/>
  <c r="AC1477" i="14"/>
  <c r="Y1238" i="14"/>
  <c r="AA1237" i="14"/>
  <c r="AB1237" i="14"/>
  <c r="Z1238" i="14"/>
  <c r="U1238" i="14"/>
  <c r="V1238" i="14"/>
  <c r="T1239" i="14"/>
  <c r="S1239" i="14"/>
  <c r="AH1476" i="14" l="1"/>
  <c r="AG1476" i="14"/>
  <c r="AE1477" i="14"/>
  <c r="AC1478" i="14"/>
  <c r="AF1477" i="14"/>
  <c r="AD1478" i="14"/>
  <c r="Z1239" i="14"/>
  <c r="AA1238" i="14"/>
  <c r="AB1238" i="14"/>
  <c r="Y1239" i="14"/>
  <c r="U1239" i="14"/>
  <c r="V1239" i="14"/>
  <c r="S1240" i="14"/>
  <c r="T1240" i="14"/>
  <c r="AD1479" i="14" l="1"/>
  <c r="AF1478" i="14"/>
  <c r="AG1477" i="14"/>
  <c r="AH1477" i="14"/>
  <c r="AC1479" i="14"/>
  <c r="AE1478" i="14"/>
  <c r="AA1239" i="14"/>
  <c r="AB1239" i="14"/>
  <c r="Y1240" i="14"/>
  <c r="Z1240" i="14"/>
  <c r="U1240" i="14"/>
  <c r="V1240" i="14"/>
  <c r="T1241" i="14"/>
  <c r="S1241" i="14"/>
  <c r="AC1480" i="14" l="1"/>
  <c r="AE1479" i="14"/>
  <c r="AG1478" i="14"/>
  <c r="AH1478" i="14"/>
  <c r="AD1480" i="14"/>
  <c r="AF1479" i="14"/>
  <c r="Y1241" i="14"/>
  <c r="Z1241" i="14"/>
  <c r="AA1240" i="14"/>
  <c r="AB1240" i="14"/>
  <c r="U1241" i="14"/>
  <c r="V1241" i="14"/>
  <c r="S1242" i="14"/>
  <c r="T1242" i="14"/>
  <c r="AD1481" i="14" l="1"/>
  <c r="AF1480" i="14"/>
  <c r="AH1479" i="14"/>
  <c r="AG1479" i="14"/>
  <c r="AC1481" i="14"/>
  <c r="AE1480" i="14"/>
  <c r="AB1241" i="14"/>
  <c r="AA1241" i="14"/>
  <c r="Z1242" i="14"/>
  <c r="Y1242" i="14"/>
  <c r="U1242" i="14"/>
  <c r="V1242" i="14"/>
  <c r="T1243" i="14"/>
  <c r="S1243" i="14"/>
  <c r="AH1480" i="14" l="1"/>
  <c r="AG1480" i="14"/>
  <c r="AE1481" i="14"/>
  <c r="AC1482" i="14"/>
  <c r="AF1481" i="14"/>
  <c r="AD1482" i="14"/>
  <c r="AA1242" i="14"/>
  <c r="AB1242" i="14"/>
  <c r="Y1243" i="14"/>
  <c r="Z1243" i="14"/>
  <c r="U1243" i="14"/>
  <c r="V1243" i="14"/>
  <c r="S1244" i="14"/>
  <c r="T1244" i="14"/>
  <c r="AF1482" i="14" l="1"/>
  <c r="AD1483" i="14"/>
  <c r="AC1483" i="14"/>
  <c r="AE1482" i="14"/>
  <c r="AG1481" i="14"/>
  <c r="AH1481" i="14"/>
  <c r="Y1244" i="14"/>
  <c r="Z1244" i="14"/>
  <c r="AA1243" i="14"/>
  <c r="AB1243" i="14"/>
  <c r="U1244" i="14"/>
  <c r="V1244" i="14"/>
  <c r="T1245" i="14"/>
  <c r="S1245" i="14"/>
  <c r="AF1483" i="14" l="1"/>
  <c r="AD1484" i="14"/>
  <c r="AH1482" i="14"/>
  <c r="AG1482" i="14"/>
  <c r="AE1483" i="14"/>
  <c r="AC1484" i="14"/>
  <c r="Z1245" i="14"/>
  <c r="AB1244" i="14"/>
  <c r="AA1244" i="14"/>
  <c r="Y1245" i="14"/>
  <c r="U1245" i="14"/>
  <c r="V1245" i="14"/>
  <c r="S1246" i="14"/>
  <c r="T1246" i="14"/>
  <c r="AC1485" i="14" l="1"/>
  <c r="AE1484" i="14"/>
  <c r="AF1484" i="14"/>
  <c r="AD1485" i="14"/>
  <c r="AH1483" i="14"/>
  <c r="AG1483" i="14"/>
  <c r="AA1245" i="14"/>
  <c r="AB1245" i="14"/>
  <c r="Y1246" i="14"/>
  <c r="Z1246" i="14"/>
  <c r="U1246" i="14"/>
  <c r="V1246" i="14"/>
  <c r="T1247" i="14"/>
  <c r="S1247" i="14"/>
  <c r="AG1484" i="14" l="1"/>
  <c r="AH1484" i="14"/>
  <c r="AD1486" i="14"/>
  <c r="AF1485" i="14"/>
  <c r="AE1485" i="14"/>
  <c r="AC1486" i="14"/>
  <c r="AA1246" i="14"/>
  <c r="Y1247" i="14"/>
  <c r="Z1247" i="14"/>
  <c r="AB1246" i="14"/>
  <c r="U1247" i="14"/>
  <c r="V1247" i="14"/>
  <c r="S1248" i="14"/>
  <c r="T1248" i="14"/>
  <c r="AC1487" i="14" l="1"/>
  <c r="AE1486" i="14"/>
  <c r="AH1485" i="14"/>
  <c r="AG1485" i="14"/>
  <c r="AF1486" i="14"/>
  <c r="AD1487" i="14"/>
  <c r="Z1248" i="14"/>
  <c r="AA1247" i="14"/>
  <c r="AB1247" i="14"/>
  <c r="Y1248" i="14"/>
  <c r="U1248" i="14"/>
  <c r="V1248" i="14"/>
  <c r="T1249" i="14"/>
  <c r="S1249" i="14"/>
  <c r="AF1487" i="14" l="1"/>
  <c r="AD1488" i="14"/>
  <c r="AH1486" i="14"/>
  <c r="AG1486" i="14"/>
  <c r="AC1488" i="14"/>
  <c r="AE1487" i="14"/>
  <c r="AA1248" i="14"/>
  <c r="AB1248" i="14"/>
  <c r="Y1249" i="14"/>
  <c r="Z1249" i="14"/>
  <c r="U1249" i="14"/>
  <c r="V1249" i="14"/>
  <c r="S1250" i="14"/>
  <c r="T1250" i="14"/>
  <c r="AH1487" i="14" l="1"/>
  <c r="AG1487" i="14"/>
  <c r="AF1488" i="14"/>
  <c r="AD1489" i="14"/>
  <c r="AE1488" i="14"/>
  <c r="AC1489" i="14"/>
  <c r="Z1250" i="14"/>
  <c r="AA1249" i="14"/>
  <c r="AB1249" i="14"/>
  <c r="Y1250" i="14"/>
  <c r="U1250" i="14"/>
  <c r="V1250" i="14"/>
  <c r="T1251" i="14"/>
  <c r="S1251" i="14"/>
  <c r="AG1488" i="14" l="1"/>
  <c r="AH1488" i="14"/>
  <c r="AC1490" i="14"/>
  <c r="AE1489" i="14"/>
  <c r="AF1489" i="14"/>
  <c r="AD1490" i="14"/>
  <c r="AA1250" i="14"/>
  <c r="Y1251" i="14"/>
  <c r="AB1250" i="14"/>
  <c r="Z1251" i="14"/>
  <c r="U1251" i="14"/>
  <c r="V1251" i="14"/>
  <c r="S1252" i="14"/>
  <c r="T1252" i="14"/>
  <c r="AD1491" i="14" l="1"/>
  <c r="AF1490" i="14"/>
  <c r="AG1489" i="14"/>
  <c r="AH1489" i="14"/>
  <c r="AC1491" i="14"/>
  <c r="AE1490" i="14"/>
  <c r="Z1252" i="14"/>
  <c r="AA1251" i="14"/>
  <c r="AB1251" i="14"/>
  <c r="Y1252" i="14"/>
  <c r="U1252" i="14"/>
  <c r="V1252" i="14"/>
  <c r="T1253" i="14"/>
  <c r="S1253" i="14"/>
  <c r="AH1490" i="14" l="1"/>
  <c r="AG1490" i="14"/>
  <c r="AC1492" i="14"/>
  <c r="AE1491" i="14"/>
  <c r="AF1491" i="14"/>
  <c r="AD1492" i="14"/>
  <c r="Y1253" i="14"/>
  <c r="AA1252" i="14"/>
  <c r="AB1252" i="14"/>
  <c r="Z1253" i="14"/>
  <c r="U1253" i="14"/>
  <c r="V1253" i="14"/>
  <c r="S1254" i="14"/>
  <c r="T1254" i="14"/>
  <c r="AF1492" i="14" l="1"/>
  <c r="AD1493" i="14"/>
  <c r="AG1491" i="14"/>
  <c r="AH1491" i="14"/>
  <c r="AE1492" i="14"/>
  <c r="AC1493" i="14"/>
  <c r="Z1254" i="14"/>
  <c r="AA1253" i="14"/>
  <c r="AB1253" i="14"/>
  <c r="Y1254" i="14"/>
  <c r="U1254" i="14"/>
  <c r="V1254" i="14"/>
  <c r="T1255" i="14"/>
  <c r="S1255" i="14"/>
  <c r="AD1494" i="14" l="1"/>
  <c r="AF1493" i="14"/>
  <c r="AC1494" i="14"/>
  <c r="AE1493" i="14"/>
  <c r="AG1492" i="14"/>
  <c r="AH1492" i="14"/>
  <c r="AA1254" i="14"/>
  <c r="Y1255" i="14"/>
  <c r="AB1254" i="14"/>
  <c r="Z1255" i="14"/>
  <c r="U1255" i="14"/>
  <c r="V1255" i="14"/>
  <c r="S1256" i="14"/>
  <c r="T1256" i="14"/>
  <c r="AG1493" i="14" l="1"/>
  <c r="AH1493" i="14"/>
  <c r="AE1494" i="14"/>
  <c r="AC1495" i="14"/>
  <c r="AF1494" i="14"/>
  <c r="AD1495" i="14"/>
  <c r="Z1256" i="14"/>
  <c r="AA1255" i="14"/>
  <c r="AB1255" i="14"/>
  <c r="Y1256" i="14"/>
  <c r="U1256" i="14"/>
  <c r="V1256" i="14"/>
  <c r="T1257" i="14"/>
  <c r="S1257" i="14"/>
  <c r="AF1495" i="14" l="1"/>
  <c r="AD1496" i="14"/>
  <c r="AC1496" i="14"/>
  <c r="AE1495" i="14"/>
  <c r="AG1494" i="14"/>
  <c r="AH1494" i="14"/>
  <c r="AA1256" i="14"/>
  <c r="AB1256" i="14"/>
  <c r="Y1257" i="14"/>
  <c r="Z1257" i="14"/>
  <c r="U1257" i="14"/>
  <c r="V1257" i="14"/>
  <c r="S1258" i="14"/>
  <c r="T1258" i="14"/>
  <c r="AD1497" i="14" l="1"/>
  <c r="AF1496" i="14"/>
  <c r="AG1495" i="14"/>
  <c r="AH1495" i="14"/>
  <c r="AE1496" i="14"/>
  <c r="AC1497" i="14"/>
  <c r="Z1258" i="14"/>
  <c r="AA1257" i="14"/>
  <c r="AB1257" i="14"/>
  <c r="Y1258" i="14"/>
  <c r="U1258" i="14"/>
  <c r="V1258" i="14"/>
  <c r="T1259" i="14"/>
  <c r="S1259" i="14"/>
  <c r="AC1498" i="14" l="1"/>
  <c r="AE1497" i="14"/>
  <c r="AG1496" i="14"/>
  <c r="AH1496" i="14"/>
  <c r="AF1497" i="14"/>
  <c r="AD1498" i="14"/>
  <c r="AA1258" i="14"/>
  <c r="AB1258" i="14"/>
  <c r="Y1259" i="14"/>
  <c r="Z1259" i="14"/>
  <c r="U1259" i="14"/>
  <c r="V1259" i="14"/>
  <c r="S1260" i="14"/>
  <c r="T1260" i="14"/>
  <c r="AD1499" i="14" l="1"/>
  <c r="AF1498" i="14"/>
  <c r="AG1497" i="14"/>
  <c r="AH1497" i="14"/>
  <c r="AE1498" i="14"/>
  <c r="AC1499" i="14"/>
  <c r="Z1260" i="14"/>
  <c r="Y1260" i="14"/>
  <c r="AA1259" i="14"/>
  <c r="AB1259" i="14"/>
  <c r="U1260" i="14"/>
  <c r="V1260" i="14"/>
  <c r="T1261" i="14"/>
  <c r="S1261" i="14"/>
  <c r="AC1500" i="14" l="1"/>
  <c r="AE1499" i="14"/>
  <c r="AH1498" i="14"/>
  <c r="AG1498" i="14"/>
  <c r="AD1500" i="14"/>
  <c r="AF1499" i="14"/>
  <c r="AA1260" i="14"/>
  <c r="AB1260" i="14"/>
  <c r="Y1261" i="14"/>
  <c r="Z1261" i="14"/>
  <c r="U1261" i="14"/>
  <c r="V1261" i="14"/>
  <c r="S1262" i="14"/>
  <c r="T1262" i="14"/>
  <c r="AF1500" i="14" l="1"/>
  <c r="AD1501" i="14"/>
  <c r="AG1499" i="14"/>
  <c r="AH1499" i="14"/>
  <c r="AE1500" i="14"/>
  <c r="AC1501" i="14"/>
  <c r="AA1261" i="14"/>
  <c r="AB1261" i="14"/>
  <c r="Z1262" i="14"/>
  <c r="Y1262" i="14"/>
  <c r="U1262" i="14"/>
  <c r="V1262" i="14"/>
  <c r="T1263" i="14"/>
  <c r="S1263" i="14"/>
  <c r="AC1502" i="14" l="1"/>
  <c r="AE1501" i="14"/>
  <c r="AD1502" i="14"/>
  <c r="AF1501" i="14"/>
  <c r="AH1500" i="14"/>
  <c r="AG1500" i="14"/>
  <c r="AA1262" i="14"/>
  <c r="Y1263" i="14"/>
  <c r="AB1262" i="14"/>
  <c r="Z1263" i="14"/>
  <c r="U1263" i="14"/>
  <c r="V1263" i="14"/>
  <c r="S1264" i="14"/>
  <c r="T1264" i="14"/>
  <c r="AH1501" i="14" l="1"/>
  <c r="AG1501" i="14"/>
  <c r="AD1503" i="14"/>
  <c r="AF1502" i="14"/>
  <c r="AC1503" i="14"/>
  <c r="AE1502" i="14"/>
  <c r="AA1263" i="14"/>
  <c r="AB1263" i="14"/>
  <c r="Z1264" i="14"/>
  <c r="Y1264" i="14"/>
  <c r="U1264" i="14"/>
  <c r="V1264" i="14"/>
  <c r="T1265" i="14"/>
  <c r="S1265" i="14"/>
  <c r="AC1504" i="14" l="1"/>
  <c r="AE1503" i="14"/>
  <c r="AG1502" i="14"/>
  <c r="AH1502" i="14"/>
  <c r="AF1503" i="14"/>
  <c r="AD1504" i="14"/>
  <c r="Y1265" i="14"/>
  <c r="Z1265" i="14"/>
  <c r="AA1264" i="14"/>
  <c r="AB1264" i="14"/>
  <c r="U1265" i="14"/>
  <c r="V1265" i="14"/>
  <c r="S1266" i="14"/>
  <c r="T1266" i="14"/>
  <c r="AH1503" i="14" l="1"/>
  <c r="AG1503" i="14"/>
  <c r="AD1505" i="14"/>
  <c r="AF1504" i="14"/>
  <c r="AE1504" i="14"/>
  <c r="AC1505" i="14"/>
  <c r="Z1266" i="14"/>
  <c r="AA1265" i="14"/>
  <c r="AB1265" i="14"/>
  <c r="Y1266" i="14"/>
  <c r="U1266" i="14"/>
  <c r="V1266" i="14"/>
  <c r="T1267" i="14"/>
  <c r="S1267" i="14"/>
  <c r="AC1506" i="14" l="1"/>
  <c r="AE1505" i="14"/>
  <c r="AH1504" i="14"/>
  <c r="AG1504" i="14"/>
  <c r="AF1505" i="14"/>
  <c r="AD1506" i="14"/>
  <c r="AA1266" i="14"/>
  <c r="AB1266" i="14"/>
  <c r="Y1267" i="14"/>
  <c r="Z1267" i="14"/>
  <c r="U1267" i="14"/>
  <c r="V1267" i="14"/>
  <c r="S1268" i="14"/>
  <c r="T1268" i="14"/>
  <c r="AD1507" i="14" l="1"/>
  <c r="AF1506" i="14"/>
  <c r="AH1505" i="14"/>
  <c r="AG1505" i="14"/>
  <c r="AC1507" i="14"/>
  <c r="AE1506" i="14"/>
  <c r="Y1268" i="14"/>
  <c r="Z1268" i="14"/>
  <c r="AA1267" i="14"/>
  <c r="AB1267" i="14"/>
  <c r="U1268" i="14"/>
  <c r="V1268" i="14"/>
  <c r="T1269" i="14"/>
  <c r="S1269" i="14"/>
  <c r="AE1507" i="14" l="1"/>
  <c r="AC1508" i="14"/>
  <c r="AG1506" i="14"/>
  <c r="AH1506" i="14"/>
  <c r="AF1507" i="14"/>
  <c r="AD1508" i="14"/>
  <c r="AA1268" i="14"/>
  <c r="AB1268" i="14"/>
  <c r="Z1269" i="14"/>
  <c r="Y1269" i="14"/>
  <c r="U1269" i="14"/>
  <c r="V1269" i="14"/>
  <c r="S1270" i="14"/>
  <c r="T1270" i="14"/>
  <c r="AF1508" i="14" l="1"/>
  <c r="AD1509" i="14"/>
  <c r="AC1509" i="14"/>
  <c r="AE1508" i="14"/>
  <c r="AH1507" i="14"/>
  <c r="AG1507" i="14"/>
  <c r="AA1269" i="14"/>
  <c r="AB1269" i="14"/>
  <c r="Y1270" i="14"/>
  <c r="Z1270" i="14"/>
  <c r="U1270" i="14"/>
  <c r="V1270" i="14"/>
  <c r="T1271" i="14"/>
  <c r="S1271" i="14"/>
  <c r="AH1508" i="14" l="1"/>
  <c r="AG1508" i="14"/>
  <c r="AF1509" i="14"/>
  <c r="AD1510" i="14"/>
  <c r="AE1509" i="14"/>
  <c r="AC1510" i="14"/>
  <c r="AB1270" i="14"/>
  <c r="Z1271" i="14"/>
  <c r="AA1270" i="14"/>
  <c r="Y1271" i="14"/>
  <c r="U1271" i="14"/>
  <c r="V1271" i="14"/>
  <c r="S1272" i="14"/>
  <c r="T1272" i="14"/>
  <c r="AC1511" i="14" l="1"/>
  <c r="AE1510" i="14"/>
  <c r="AD1511" i="14"/>
  <c r="AF1510" i="14"/>
  <c r="AH1509" i="14"/>
  <c r="AG1509" i="14"/>
  <c r="AA1271" i="14"/>
  <c r="AB1271" i="14"/>
  <c r="Y1272" i="14"/>
  <c r="Z1272" i="14"/>
  <c r="U1272" i="14"/>
  <c r="V1272" i="14"/>
  <c r="T1273" i="14"/>
  <c r="S1273" i="14"/>
  <c r="AH1510" i="14" l="1"/>
  <c r="AG1510" i="14"/>
  <c r="AF1511" i="14"/>
  <c r="AD1512" i="14"/>
  <c r="AE1511" i="14"/>
  <c r="AC1512" i="14"/>
  <c r="Z1273" i="14"/>
  <c r="AA1272" i="14"/>
  <c r="AB1272" i="14"/>
  <c r="Y1273" i="14"/>
  <c r="U1273" i="14"/>
  <c r="V1273" i="14"/>
  <c r="S1274" i="14"/>
  <c r="T1274" i="14"/>
  <c r="AH1511" i="14" l="1"/>
  <c r="AG1511" i="14"/>
  <c r="AE1512" i="14"/>
  <c r="AC1513" i="14"/>
  <c r="AD1513" i="14"/>
  <c r="AF1512" i="14"/>
  <c r="Y1274" i="14"/>
  <c r="AA1273" i="14"/>
  <c r="AB1273" i="14"/>
  <c r="Z1274" i="14"/>
  <c r="U1274" i="14"/>
  <c r="V1274" i="14"/>
  <c r="T1275" i="14"/>
  <c r="S1275" i="14"/>
  <c r="AC1514" i="14" l="1"/>
  <c r="AE1513" i="14"/>
  <c r="AF1513" i="14"/>
  <c r="AD1514" i="14"/>
  <c r="AH1512" i="14"/>
  <c r="AG1512" i="14"/>
  <c r="AB1274" i="14"/>
  <c r="AA1274" i="14"/>
  <c r="Z1275" i="14"/>
  <c r="Y1275" i="14"/>
  <c r="U1275" i="14"/>
  <c r="V1275" i="14"/>
  <c r="S1276" i="14"/>
  <c r="T1276" i="14"/>
  <c r="AH1513" i="14" l="1"/>
  <c r="AG1513" i="14"/>
  <c r="AD1515" i="14"/>
  <c r="AF1514" i="14"/>
  <c r="AE1514" i="14"/>
  <c r="AC1515" i="14"/>
  <c r="Z1276" i="14"/>
  <c r="AB1275" i="14"/>
  <c r="AA1275" i="14"/>
  <c r="Y1276" i="14"/>
  <c r="U1276" i="14"/>
  <c r="V1276" i="14"/>
  <c r="T1277" i="14"/>
  <c r="S1277" i="14"/>
  <c r="AH1514" i="14" l="1"/>
  <c r="AG1514" i="14"/>
  <c r="AC1516" i="14"/>
  <c r="AE1515" i="14"/>
  <c r="AD1516" i="14"/>
  <c r="AF1515" i="14"/>
  <c r="AA1276" i="14"/>
  <c r="AB1276" i="14"/>
  <c r="Y1277" i="14"/>
  <c r="Z1277" i="14"/>
  <c r="U1277" i="14"/>
  <c r="V1277" i="14"/>
  <c r="S1278" i="14"/>
  <c r="T1278" i="14"/>
  <c r="AD1517" i="14" l="1"/>
  <c r="AF1516" i="14"/>
  <c r="AG1515" i="14"/>
  <c r="AH1515" i="14"/>
  <c r="AC1517" i="14"/>
  <c r="AE1516" i="14"/>
  <c r="Z1278" i="14"/>
  <c r="AB1277" i="14"/>
  <c r="AA1277" i="14"/>
  <c r="Y1278" i="14"/>
  <c r="U1278" i="14"/>
  <c r="V1278" i="14"/>
  <c r="T1279" i="14"/>
  <c r="S1279" i="14"/>
  <c r="AG1516" i="14" l="1"/>
  <c r="AH1516" i="14"/>
  <c r="AC1518" i="14"/>
  <c r="AE1517" i="14"/>
  <c r="AD1518" i="14"/>
  <c r="AF1517" i="14"/>
  <c r="AA1278" i="14"/>
  <c r="Y1279" i="14"/>
  <c r="AB1278" i="14"/>
  <c r="Z1279" i="14"/>
  <c r="U1279" i="14"/>
  <c r="V1279" i="14"/>
  <c r="S1280" i="14"/>
  <c r="T1280" i="14"/>
  <c r="AD1519" i="14" l="1"/>
  <c r="AF1518" i="14"/>
  <c r="AC1519" i="14"/>
  <c r="AE1518" i="14"/>
  <c r="AH1517" i="14"/>
  <c r="AG1517" i="14"/>
  <c r="AA1279" i="14"/>
  <c r="AB1279" i="14"/>
  <c r="Z1280" i="14"/>
  <c r="Y1280" i="14"/>
  <c r="U1280" i="14"/>
  <c r="V1280" i="14"/>
  <c r="T1281" i="14"/>
  <c r="S1281" i="14"/>
  <c r="AH1518" i="14" l="1"/>
  <c r="AG1518" i="14"/>
  <c r="AE1519" i="14"/>
  <c r="AC1520" i="14"/>
  <c r="AF1519" i="14"/>
  <c r="AD1520" i="14"/>
  <c r="Z1281" i="14"/>
  <c r="AA1280" i="14"/>
  <c r="AB1280" i="14"/>
  <c r="Y1281" i="14"/>
  <c r="U1281" i="14"/>
  <c r="V1281" i="14"/>
  <c r="S1282" i="14"/>
  <c r="T1282" i="14"/>
  <c r="AF1520" i="14" l="1"/>
  <c r="AD1521" i="14"/>
  <c r="AC1521" i="14"/>
  <c r="AE1520" i="14"/>
  <c r="AH1519" i="14"/>
  <c r="AG1519" i="14"/>
  <c r="Y1282" i="14"/>
  <c r="AA1281" i="14"/>
  <c r="AB1281" i="14"/>
  <c r="Z1282" i="14"/>
  <c r="U1282" i="14"/>
  <c r="V1282" i="14"/>
  <c r="T1283" i="14"/>
  <c r="S1283" i="14"/>
  <c r="AD1522" i="14" l="1"/>
  <c r="AF1521" i="14"/>
  <c r="AH1520" i="14"/>
  <c r="AG1520" i="14"/>
  <c r="AC1522" i="14"/>
  <c r="AE1521" i="14"/>
  <c r="AB1282" i="14"/>
  <c r="Z1283" i="14"/>
  <c r="AA1282" i="14"/>
  <c r="Y1283" i="14"/>
  <c r="U1283" i="14"/>
  <c r="V1283" i="14"/>
  <c r="S1284" i="14"/>
  <c r="T1284" i="14"/>
  <c r="AH1521" i="14" l="1"/>
  <c r="AG1521" i="14"/>
  <c r="AC1523" i="14"/>
  <c r="AE1522" i="14"/>
  <c r="AF1522" i="14"/>
  <c r="AD1523" i="14"/>
  <c r="Y1284" i="14"/>
  <c r="AB1283" i="14"/>
  <c r="AA1283" i="14"/>
  <c r="Z1284" i="14"/>
  <c r="U1284" i="14"/>
  <c r="V1284" i="14"/>
  <c r="T1285" i="14"/>
  <c r="S1285" i="14"/>
  <c r="AD1524" i="14" l="1"/>
  <c r="AF1523" i="14"/>
  <c r="AH1522" i="14"/>
  <c r="AG1522" i="14"/>
  <c r="AC1524" i="14"/>
  <c r="AE1523" i="14"/>
  <c r="Z1285" i="14"/>
  <c r="AA1284" i="14"/>
  <c r="AB1284" i="14"/>
  <c r="Y1285" i="14"/>
  <c r="U1285" i="14"/>
  <c r="V1285" i="14"/>
  <c r="S1286" i="14"/>
  <c r="T1286" i="14"/>
  <c r="AG1523" i="14" l="1"/>
  <c r="AH1523" i="14"/>
  <c r="AE1524" i="14"/>
  <c r="AC1525" i="14"/>
  <c r="AD1525" i="14"/>
  <c r="AF1524" i="14"/>
  <c r="Y1286" i="14"/>
  <c r="AA1285" i="14"/>
  <c r="AB1285" i="14"/>
  <c r="Z1286" i="14"/>
  <c r="U1286" i="14"/>
  <c r="V1286" i="14"/>
  <c r="T1287" i="14"/>
  <c r="S1287" i="14"/>
  <c r="AE1525" i="14" l="1"/>
  <c r="AC1526" i="14"/>
  <c r="AF1525" i="14"/>
  <c r="AD1526" i="14"/>
  <c r="AH1524" i="14"/>
  <c r="AG1524" i="14"/>
  <c r="AB1286" i="14"/>
  <c r="Z1287" i="14"/>
  <c r="AA1286" i="14"/>
  <c r="Y1287" i="14"/>
  <c r="U1287" i="14"/>
  <c r="V1287" i="14"/>
  <c r="S1288" i="14"/>
  <c r="T1288" i="14"/>
  <c r="AE1526" i="14" l="1"/>
  <c r="AC1527" i="14"/>
  <c r="AD1527" i="14"/>
  <c r="AF1526" i="14"/>
  <c r="AG1525" i="14"/>
  <c r="AH1525" i="14"/>
  <c r="AA1287" i="14"/>
  <c r="AB1287" i="14"/>
  <c r="Y1288" i="14"/>
  <c r="Z1288" i="14"/>
  <c r="U1288" i="14"/>
  <c r="V1288" i="14"/>
  <c r="T1289" i="14"/>
  <c r="S1289" i="14"/>
  <c r="AC1528" i="14" l="1"/>
  <c r="AE1527" i="14"/>
  <c r="AF1527" i="14"/>
  <c r="AD1528" i="14"/>
  <c r="AH1526" i="14"/>
  <c r="AG1526" i="14"/>
  <c r="Z1289" i="14"/>
  <c r="AA1288" i="14"/>
  <c r="AB1288" i="14"/>
  <c r="Y1289" i="14"/>
  <c r="U1289" i="14"/>
  <c r="V1289" i="14"/>
  <c r="S1290" i="14"/>
  <c r="T1290" i="14"/>
  <c r="AH1527" i="14" l="1"/>
  <c r="AG1527" i="14"/>
  <c r="AD1529" i="14"/>
  <c r="AF1528" i="14"/>
  <c r="AC1529" i="14"/>
  <c r="AE1528" i="14"/>
  <c r="AA1289" i="14"/>
  <c r="AB1289" i="14"/>
  <c r="Y1290" i="14"/>
  <c r="Z1290" i="14"/>
  <c r="U1290" i="14"/>
  <c r="V1290" i="14"/>
  <c r="T1291" i="14"/>
  <c r="S1291" i="14"/>
  <c r="AH1528" i="14" l="1"/>
  <c r="AG1528" i="14"/>
  <c r="AE1529" i="14"/>
  <c r="AC1530" i="14"/>
  <c r="AF1529" i="14"/>
  <c r="AD1530" i="14"/>
  <c r="AB1290" i="14"/>
  <c r="Z1291" i="14"/>
  <c r="AA1290" i="14"/>
  <c r="Y1291" i="14"/>
  <c r="U1291" i="14"/>
  <c r="V1291" i="14"/>
  <c r="S1292" i="14"/>
  <c r="T1292" i="14"/>
  <c r="AF1530" i="14" l="1"/>
  <c r="AD1531" i="14"/>
  <c r="AC1531" i="14"/>
  <c r="AE1530" i="14"/>
  <c r="AH1529" i="14"/>
  <c r="AG1529" i="14"/>
  <c r="Y1292" i="14"/>
  <c r="AA1291" i="14"/>
  <c r="AB1291" i="14"/>
  <c r="Z1292" i="14"/>
  <c r="U1292" i="14"/>
  <c r="V1292" i="14"/>
  <c r="T1293" i="14"/>
  <c r="S1293" i="14"/>
  <c r="AF1531" i="14" l="1"/>
  <c r="AD1532" i="14"/>
  <c r="AH1530" i="14"/>
  <c r="AG1530" i="14"/>
  <c r="AC1532" i="14"/>
  <c r="AE1531" i="14"/>
  <c r="Z1293" i="14"/>
  <c r="AA1292" i="14"/>
  <c r="AB1292" i="14"/>
  <c r="Y1293" i="14"/>
  <c r="U1293" i="14"/>
  <c r="V1293" i="14"/>
  <c r="S1294" i="14"/>
  <c r="T1294" i="14"/>
  <c r="AG1531" i="14" l="1"/>
  <c r="AH1531" i="14"/>
  <c r="AC1533" i="14"/>
  <c r="AE1532" i="14"/>
  <c r="AD1533" i="14"/>
  <c r="AF1532" i="14"/>
  <c r="Y1294" i="14"/>
  <c r="AB1293" i="14"/>
  <c r="AA1293" i="14"/>
  <c r="Z1294" i="14"/>
  <c r="U1294" i="14"/>
  <c r="V1294" i="14"/>
  <c r="T1295" i="14"/>
  <c r="S1295" i="14"/>
  <c r="AF1533" i="14" l="1"/>
  <c r="AD1534" i="14"/>
  <c r="AG1532" i="14"/>
  <c r="AH1532" i="14"/>
  <c r="AE1533" i="14"/>
  <c r="AC1534" i="14"/>
  <c r="AB1294" i="14"/>
  <c r="AA1294" i="14"/>
  <c r="Z1295" i="14"/>
  <c r="Y1295" i="14"/>
  <c r="U1295" i="14"/>
  <c r="V1295" i="14"/>
  <c r="S1296" i="14"/>
  <c r="T1296" i="14"/>
  <c r="AE1534" i="14" l="1"/>
  <c r="AC1535" i="14"/>
  <c r="AF1534" i="14"/>
  <c r="AD1535" i="14"/>
  <c r="AG1533" i="14"/>
  <c r="AH1533" i="14"/>
  <c r="Y1296" i="14"/>
  <c r="Z1296" i="14"/>
  <c r="AA1295" i="14"/>
  <c r="AB1295" i="14"/>
  <c r="U1296" i="14"/>
  <c r="V1296" i="14"/>
  <c r="T1297" i="14"/>
  <c r="S1297" i="14"/>
  <c r="AD1536" i="14" l="1"/>
  <c r="AF1535" i="14"/>
  <c r="AC1536" i="14"/>
  <c r="AE1535" i="14"/>
  <c r="AG1534" i="14"/>
  <c r="AH1534" i="14"/>
  <c r="AA1296" i="14"/>
  <c r="AB1296" i="14"/>
  <c r="Z1297" i="14"/>
  <c r="Y1297" i="14"/>
  <c r="U1297" i="14"/>
  <c r="V1297" i="14"/>
  <c r="S1298" i="14"/>
  <c r="T1298" i="14"/>
  <c r="AG1535" i="14" l="1"/>
  <c r="AH1535" i="14"/>
  <c r="AC1537" i="14"/>
  <c r="AE1536" i="14"/>
  <c r="AF1536" i="14"/>
  <c r="AD1537" i="14"/>
  <c r="AB1297" i="14"/>
  <c r="AA1297" i="14"/>
  <c r="Y1298" i="14"/>
  <c r="Z1298" i="14"/>
  <c r="U1298" i="14"/>
  <c r="V1298" i="14"/>
  <c r="T1299" i="14"/>
  <c r="S1299" i="14"/>
  <c r="AD1538" i="14" l="1"/>
  <c r="AF1537" i="14"/>
  <c r="AH1536" i="14"/>
  <c r="AG1536" i="14"/>
  <c r="AC1538" i="14"/>
  <c r="AE1537" i="14"/>
  <c r="AB1298" i="14"/>
  <c r="Z1299" i="14"/>
  <c r="AA1298" i="14"/>
  <c r="Y1299" i="14"/>
  <c r="U1299" i="14"/>
  <c r="V1299" i="14"/>
  <c r="S1300" i="14"/>
  <c r="T1300" i="14"/>
  <c r="AG1537" i="14" l="1"/>
  <c r="AH1537" i="14"/>
  <c r="AE1538" i="14"/>
  <c r="AC1539" i="14"/>
  <c r="AD1539" i="14"/>
  <c r="AF1538" i="14"/>
  <c r="Y1300" i="14"/>
  <c r="AA1299" i="14"/>
  <c r="AB1299" i="14"/>
  <c r="Z1300" i="14"/>
  <c r="U1300" i="14"/>
  <c r="V1300" i="14"/>
  <c r="T1301" i="14"/>
  <c r="S1301" i="14"/>
  <c r="AD1540" i="14" l="1"/>
  <c r="AF1539" i="14"/>
  <c r="AC1540" i="14"/>
  <c r="AE1539" i="14"/>
  <c r="AH1538" i="14"/>
  <c r="AG1538" i="14"/>
  <c r="AA1300" i="14"/>
  <c r="AB1300" i="14"/>
  <c r="Z1301" i="14"/>
  <c r="Y1301" i="14"/>
  <c r="U1301" i="14"/>
  <c r="V1301" i="14"/>
  <c r="S1302" i="14"/>
  <c r="T1302" i="14"/>
  <c r="AH1539" i="14" l="1"/>
  <c r="AG1539" i="14"/>
  <c r="AE1540" i="14"/>
  <c r="AC1541" i="14"/>
  <c r="AD1541" i="14"/>
  <c r="AF1540" i="14"/>
  <c r="AB1301" i="14"/>
  <c r="AA1301" i="14"/>
  <c r="Y1302" i="14"/>
  <c r="Z1302" i="14"/>
  <c r="U1302" i="14"/>
  <c r="V1302" i="14"/>
  <c r="T1303" i="14"/>
  <c r="S1303" i="14"/>
  <c r="AC1542" i="14" l="1"/>
  <c r="AE1541" i="14"/>
  <c r="AD1542" i="14"/>
  <c r="AF1541" i="14"/>
  <c r="AG1540" i="14"/>
  <c r="AH1540" i="14"/>
  <c r="AB1302" i="14"/>
  <c r="Z1303" i="14"/>
  <c r="AA1302" i="14"/>
  <c r="Y1303" i="14"/>
  <c r="U1303" i="14"/>
  <c r="V1303" i="14"/>
  <c r="S1304" i="14"/>
  <c r="T1304" i="14"/>
  <c r="AG1541" i="14" l="1"/>
  <c r="AH1541" i="14"/>
  <c r="AF1542" i="14"/>
  <c r="AD1543" i="14"/>
  <c r="AC1543" i="14"/>
  <c r="AE1542" i="14"/>
  <c r="Y1304" i="14"/>
  <c r="AA1303" i="14"/>
  <c r="AB1303" i="14"/>
  <c r="Z1304" i="14"/>
  <c r="U1304" i="14"/>
  <c r="V1304" i="14"/>
  <c r="T1305" i="14"/>
  <c r="S1305" i="14"/>
  <c r="AH1542" i="14" l="1"/>
  <c r="AG1542" i="14"/>
  <c r="AE1543" i="14"/>
  <c r="AC1544" i="14"/>
  <c r="AF1543" i="14"/>
  <c r="AD1544" i="14"/>
  <c r="Z1305" i="14"/>
  <c r="AA1304" i="14"/>
  <c r="AB1304" i="14"/>
  <c r="Y1305" i="14"/>
  <c r="U1305" i="14"/>
  <c r="V1305" i="14"/>
  <c r="S1306" i="14"/>
  <c r="T1306" i="14"/>
  <c r="AF1544" i="14" l="1"/>
  <c r="AD1545" i="14"/>
  <c r="AE1544" i="14"/>
  <c r="AC1545" i="14"/>
  <c r="AH1543" i="14"/>
  <c r="AG1543" i="14"/>
  <c r="Y1306" i="14"/>
  <c r="AB1305" i="14"/>
  <c r="AA1305" i="14"/>
  <c r="Z1306" i="14"/>
  <c r="U1306" i="14"/>
  <c r="V1306" i="14"/>
  <c r="T1307" i="14"/>
  <c r="S1307" i="14"/>
  <c r="AD1546" i="14" l="1"/>
  <c r="AF1545" i="14"/>
  <c r="AC1546" i="14"/>
  <c r="AE1545" i="14"/>
  <c r="AH1544" i="14"/>
  <c r="AG1544" i="14"/>
  <c r="Z1307" i="14"/>
  <c r="AB1306" i="14"/>
  <c r="AA1306" i="14"/>
  <c r="Y1307" i="14"/>
  <c r="U1307" i="14"/>
  <c r="V1307" i="14"/>
  <c r="S1308" i="14"/>
  <c r="T1308" i="14"/>
  <c r="AH1545" i="14" l="1"/>
  <c r="AG1545" i="14"/>
  <c r="AE1546" i="14"/>
  <c r="AC1547" i="14"/>
  <c r="AF1546" i="14"/>
  <c r="AD1547" i="14"/>
  <c r="AA1307" i="14"/>
  <c r="AB1307" i="14"/>
  <c r="Y1308" i="14"/>
  <c r="Z1308" i="14"/>
  <c r="U1308" i="14"/>
  <c r="V1308" i="14"/>
  <c r="T1309" i="14"/>
  <c r="S1309" i="14"/>
  <c r="AF1547" i="14" l="1"/>
  <c r="AD1548" i="14"/>
  <c r="AC1548" i="14"/>
  <c r="AE1547" i="14"/>
  <c r="AG1546" i="14"/>
  <c r="AH1546" i="14"/>
  <c r="Z1309" i="14"/>
  <c r="AA1308" i="14"/>
  <c r="AB1308" i="14"/>
  <c r="Y1309" i="14"/>
  <c r="U1309" i="14"/>
  <c r="V1309" i="14"/>
  <c r="S1310" i="14"/>
  <c r="T1310" i="14"/>
  <c r="AE1548" i="14" l="1"/>
  <c r="AC1549" i="14"/>
  <c r="AD1549" i="14"/>
  <c r="AF1548" i="14"/>
  <c r="AH1547" i="14"/>
  <c r="AG1547" i="14"/>
  <c r="AB1309" i="14"/>
  <c r="AA1309" i="14"/>
  <c r="Y1310" i="14"/>
  <c r="Z1310" i="14"/>
  <c r="U1310" i="14"/>
  <c r="V1310" i="14"/>
  <c r="T1311" i="14"/>
  <c r="S1311" i="14"/>
  <c r="AE1549" i="14" l="1"/>
  <c r="AC1550" i="14"/>
  <c r="AD1550" i="14"/>
  <c r="AF1549" i="14"/>
  <c r="AG1548" i="14"/>
  <c r="AH1548" i="14"/>
  <c r="AA1310" i="14"/>
  <c r="AB1310" i="14"/>
  <c r="Z1311" i="14"/>
  <c r="Y1311" i="14"/>
  <c r="U1311" i="14"/>
  <c r="V1311" i="14"/>
  <c r="S1312" i="14"/>
  <c r="T1312" i="14"/>
  <c r="AC1551" i="14" l="1"/>
  <c r="AE1550" i="14"/>
  <c r="AD1551" i="14"/>
  <c r="AF1550" i="14"/>
  <c r="AG1549" i="14"/>
  <c r="AH1549" i="14"/>
  <c r="AB1311" i="14"/>
  <c r="AA1311" i="14"/>
  <c r="Y1312" i="14"/>
  <c r="Z1312" i="14"/>
  <c r="U1312" i="14"/>
  <c r="V1312" i="14"/>
  <c r="T1313" i="14"/>
  <c r="S1313" i="14"/>
  <c r="AG1550" i="14" l="1"/>
  <c r="AH1550" i="14"/>
  <c r="AF1551" i="14"/>
  <c r="AD1552" i="14"/>
  <c r="AC1552" i="14"/>
  <c r="AE1551" i="14"/>
  <c r="AA1312" i="14"/>
  <c r="AB1312" i="14"/>
  <c r="Y1313" i="14"/>
  <c r="Z1313" i="14"/>
  <c r="U1313" i="14"/>
  <c r="V1313" i="14"/>
  <c r="S1314" i="14"/>
  <c r="T1314" i="14"/>
  <c r="AG1551" i="14" l="1"/>
  <c r="AH1551" i="14"/>
  <c r="AF1552" i="14"/>
  <c r="AD1553" i="14"/>
  <c r="AC1553" i="14"/>
  <c r="AE1552" i="14"/>
  <c r="Y1314" i="14"/>
  <c r="Z1314" i="14"/>
  <c r="AB1313" i="14"/>
  <c r="AA1313" i="14"/>
  <c r="U1314" i="14"/>
  <c r="V1314" i="14"/>
  <c r="T1315" i="14"/>
  <c r="S1315" i="14"/>
  <c r="AG1552" i="14" l="1"/>
  <c r="AH1552" i="14"/>
  <c r="AF1553" i="14"/>
  <c r="AD1554" i="14"/>
  <c r="AC1554" i="14"/>
  <c r="AE1553" i="14"/>
  <c r="AB1314" i="14"/>
  <c r="AA1314" i="14"/>
  <c r="Z1315" i="14"/>
  <c r="Y1315" i="14"/>
  <c r="V1315" i="14"/>
  <c r="U1315" i="14"/>
  <c r="S1316" i="14"/>
  <c r="T1316" i="14"/>
  <c r="AG1553" i="14" l="1"/>
  <c r="AH1553" i="14"/>
  <c r="AF1554" i="14"/>
  <c r="AD1555" i="14"/>
  <c r="AC1555" i="14"/>
  <c r="AE1554" i="14"/>
  <c r="Z1316" i="14"/>
  <c r="AA1315" i="14"/>
  <c r="AB1315" i="14"/>
  <c r="Y1316" i="14"/>
  <c r="U1316" i="14"/>
  <c r="V1316" i="14"/>
  <c r="T1317" i="14"/>
  <c r="S1317" i="14"/>
  <c r="AH1554" i="14" l="1"/>
  <c r="AG1554" i="14"/>
  <c r="AC1556" i="14"/>
  <c r="AE1555" i="14"/>
  <c r="AF1555" i="14"/>
  <c r="AD1556" i="14"/>
  <c r="Y1317" i="14"/>
  <c r="AA1316" i="14"/>
  <c r="AB1316" i="14"/>
  <c r="Z1317" i="14"/>
  <c r="U1317" i="14"/>
  <c r="V1317" i="14"/>
  <c r="S1318" i="14"/>
  <c r="T1318" i="14"/>
  <c r="AH1555" i="14" l="1"/>
  <c r="AG1555" i="14"/>
  <c r="AD1557" i="14"/>
  <c r="AF1556" i="14"/>
  <c r="AC1557" i="14"/>
  <c r="AE1556" i="14"/>
  <c r="Z1318" i="14"/>
  <c r="AA1317" i="14"/>
  <c r="AB1317" i="14"/>
  <c r="Y1318" i="14"/>
  <c r="U1318" i="14"/>
  <c r="V1318" i="14"/>
  <c r="T1319" i="14"/>
  <c r="S1319" i="14"/>
  <c r="AH1556" i="14" l="1"/>
  <c r="AG1556" i="14"/>
  <c r="AE1557" i="14"/>
  <c r="AC1558" i="14"/>
  <c r="AF1557" i="14"/>
  <c r="AD1558" i="14"/>
  <c r="AA1318" i="14"/>
  <c r="AB1318" i="14"/>
  <c r="Y1319" i="14"/>
  <c r="Z1319" i="14"/>
  <c r="V1319" i="14"/>
  <c r="U1319" i="14"/>
  <c r="S1320" i="14"/>
  <c r="T1320" i="14"/>
  <c r="AC1559" i="14" l="1"/>
  <c r="AE1558" i="14"/>
  <c r="AD1559" i="14"/>
  <c r="AF1558" i="14"/>
  <c r="AH1557" i="14"/>
  <c r="AG1557" i="14"/>
  <c r="Z1320" i="14"/>
  <c r="AA1319" i="14"/>
  <c r="AB1319" i="14"/>
  <c r="Y1320" i="14"/>
  <c r="U1320" i="14"/>
  <c r="V1320" i="14"/>
  <c r="T1321" i="14"/>
  <c r="S1321" i="14"/>
  <c r="AD1560" i="14" l="1"/>
  <c r="AF1559" i="14"/>
  <c r="AG1558" i="14"/>
  <c r="AH1558" i="14"/>
  <c r="AC1560" i="14"/>
  <c r="AE1559" i="14"/>
  <c r="Y1321" i="14"/>
  <c r="AA1320" i="14"/>
  <c r="AB1320" i="14"/>
  <c r="Z1321" i="14"/>
  <c r="U1321" i="14"/>
  <c r="V1321" i="14"/>
  <c r="S1322" i="14"/>
  <c r="T1322" i="14"/>
  <c r="AE1560" i="14" l="1"/>
  <c r="AC1561" i="14"/>
  <c r="AG1559" i="14"/>
  <c r="AH1559" i="14"/>
  <c r="AD1561" i="14"/>
  <c r="AF1560" i="14"/>
  <c r="AB1321" i="14"/>
  <c r="AA1321" i="14"/>
  <c r="Z1322" i="14"/>
  <c r="Y1322" i="14"/>
  <c r="U1322" i="14"/>
  <c r="V1322" i="14"/>
  <c r="T1323" i="14"/>
  <c r="S1323" i="14"/>
  <c r="AF1561" i="14" l="1"/>
  <c r="AD1562" i="14"/>
  <c r="AC1562" i="14"/>
  <c r="AE1561" i="14"/>
  <c r="AG1560" i="14"/>
  <c r="AH1560" i="14"/>
  <c r="AB1322" i="14"/>
  <c r="AA1322" i="14"/>
  <c r="Y1323" i="14"/>
  <c r="Z1323" i="14"/>
  <c r="V1323" i="14"/>
  <c r="U1323" i="14"/>
  <c r="S1324" i="14"/>
  <c r="T1324" i="14"/>
  <c r="AG1561" i="14" l="1"/>
  <c r="AH1561" i="14"/>
  <c r="AD1563" i="14"/>
  <c r="AF1562" i="14"/>
  <c r="AE1562" i="14"/>
  <c r="AC1563" i="14"/>
  <c r="Z1324" i="14"/>
  <c r="Y1324" i="14"/>
  <c r="AA1323" i="14"/>
  <c r="AB1323" i="14"/>
  <c r="U1324" i="14"/>
  <c r="V1324" i="14"/>
  <c r="T1325" i="14"/>
  <c r="S1325" i="14"/>
  <c r="AH1562" i="14" l="1"/>
  <c r="AG1562" i="14"/>
  <c r="AE1563" i="14"/>
  <c r="AC1564" i="14"/>
  <c r="AF1563" i="14"/>
  <c r="AD1564" i="14"/>
  <c r="AA1324" i="14"/>
  <c r="AB1324" i="14"/>
  <c r="Y1325" i="14"/>
  <c r="Z1325" i="14"/>
  <c r="U1325" i="14"/>
  <c r="V1325" i="14"/>
  <c r="S1326" i="14"/>
  <c r="T1326" i="14"/>
  <c r="AC1565" i="14" l="1"/>
  <c r="AE1564" i="14"/>
  <c r="AD1565" i="14"/>
  <c r="AF1564" i="14"/>
  <c r="AG1563" i="14"/>
  <c r="AH1563" i="14"/>
  <c r="Z1326" i="14"/>
  <c r="AA1325" i="14"/>
  <c r="AB1325" i="14"/>
  <c r="Y1326" i="14"/>
  <c r="U1326" i="14"/>
  <c r="V1326" i="14"/>
  <c r="T1327" i="14"/>
  <c r="S1327" i="14"/>
  <c r="AH1564" i="14" l="1"/>
  <c r="AG1564" i="14"/>
  <c r="AF1565" i="14"/>
  <c r="AD1566" i="14"/>
  <c r="AC1566" i="14"/>
  <c r="AE1565" i="14"/>
  <c r="AA1326" i="14"/>
  <c r="AB1326" i="14"/>
  <c r="Y1327" i="14"/>
  <c r="Z1327" i="14"/>
  <c r="V1327" i="14"/>
  <c r="U1327" i="14"/>
  <c r="S1328" i="14"/>
  <c r="T1328" i="14"/>
  <c r="AC1567" i="14" l="1"/>
  <c r="AE1566" i="14"/>
  <c r="AF1566" i="14"/>
  <c r="AD1567" i="14"/>
  <c r="AH1565" i="14"/>
  <c r="AG1565" i="14"/>
  <c r="Y1328" i="14"/>
  <c r="Z1328" i="14"/>
  <c r="AB1327" i="14"/>
  <c r="AA1327" i="14"/>
  <c r="U1328" i="14"/>
  <c r="V1328" i="14"/>
  <c r="T1329" i="14"/>
  <c r="S1329" i="14"/>
  <c r="AG1566" i="14" l="1"/>
  <c r="AH1566" i="14"/>
  <c r="AF1567" i="14"/>
  <c r="AD1568" i="14"/>
  <c r="AE1567" i="14"/>
  <c r="AC1568" i="14"/>
  <c r="AA1328" i="14"/>
  <c r="AB1328" i="14"/>
  <c r="Z1329" i="14"/>
  <c r="Y1329" i="14"/>
  <c r="U1329" i="14"/>
  <c r="V1329" i="14"/>
  <c r="S1330" i="14"/>
  <c r="T1330" i="14"/>
  <c r="AE1568" i="14" l="1"/>
  <c r="AC1569" i="14"/>
  <c r="AH1567" i="14"/>
  <c r="AG1567" i="14"/>
  <c r="AF1568" i="14"/>
  <c r="AD1569" i="14"/>
  <c r="AA1329" i="14"/>
  <c r="AB1329" i="14"/>
  <c r="Y1330" i="14"/>
  <c r="Z1330" i="14"/>
  <c r="U1330" i="14"/>
  <c r="V1330" i="14"/>
  <c r="T1331" i="14"/>
  <c r="S1331" i="14"/>
  <c r="AD1570" i="14" l="1"/>
  <c r="AF1569" i="14"/>
  <c r="AC1570" i="14"/>
  <c r="AE1569" i="14"/>
  <c r="AG1568" i="14"/>
  <c r="AH1568" i="14"/>
  <c r="Z1331" i="14"/>
  <c r="AB1330" i="14"/>
  <c r="AA1330" i="14"/>
  <c r="Y1331" i="14"/>
  <c r="V1331" i="14"/>
  <c r="U1331" i="14"/>
  <c r="S1332" i="14"/>
  <c r="T1332" i="14"/>
  <c r="AG1569" i="14" l="1"/>
  <c r="AH1569" i="14"/>
  <c r="AC1571" i="14"/>
  <c r="AE1570" i="14"/>
  <c r="AF1570" i="14"/>
  <c r="AD1571" i="14"/>
  <c r="AB1331" i="14"/>
  <c r="AA1331" i="14"/>
  <c r="Y1332" i="14"/>
  <c r="Z1332" i="14"/>
  <c r="U1332" i="14"/>
  <c r="V1332" i="14"/>
  <c r="T1333" i="14"/>
  <c r="S1333" i="14"/>
  <c r="AG1570" i="14" l="1"/>
  <c r="AH1570" i="14"/>
  <c r="AD1572" i="14"/>
  <c r="AF1571" i="14"/>
  <c r="AE1571" i="14"/>
  <c r="AC1572" i="14"/>
  <c r="Z1333" i="14"/>
  <c r="AA1332" i="14"/>
  <c r="AB1332" i="14"/>
  <c r="Y1333" i="14"/>
  <c r="U1333" i="14"/>
  <c r="V1333" i="14"/>
  <c r="S1334" i="14"/>
  <c r="T1334" i="14"/>
  <c r="AC1573" i="14" l="1"/>
  <c r="AE1572" i="14"/>
  <c r="AG1571" i="14"/>
  <c r="AH1571" i="14"/>
  <c r="AD1573" i="14"/>
  <c r="AF1572" i="14"/>
  <c r="AA1333" i="14"/>
  <c r="AB1333" i="14"/>
  <c r="Y1334" i="14"/>
  <c r="Z1334" i="14"/>
  <c r="U1334" i="14"/>
  <c r="V1334" i="14"/>
  <c r="S1335" i="14"/>
  <c r="T1335" i="14"/>
  <c r="AG1572" i="14" l="1"/>
  <c r="AH1572" i="14"/>
  <c r="AD1574" i="14"/>
  <c r="AF1573" i="14"/>
  <c r="AC1574" i="14"/>
  <c r="AE1573" i="14"/>
  <c r="AB1334" i="14"/>
  <c r="Z1335" i="14"/>
  <c r="AA1334" i="14"/>
  <c r="Y1335" i="14"/>
  <c r="V1335" i="14"/>
  <c r="U1335" i="14"/>
  <c r="T1336" i="14"/>
  <c r="S1336" i="14"/>
  <c r="AE1574" i="14" l="1"/>
  <c r="AC1575" i="14"/>
  <c r="AG1573" i="14"/>
  <c r="AH1573" i="14"/>
  <c r="AD1575" i="14"/>
  <c r="AF1574" i="14"/>
  <c r="Y1336" i="14"/>
  <c r="AA1335" i="14"/>
  <c r="AB1335" i="14"/>
  <c r="Z1336" i="14"/>
  <c r="U1336" i="14"/>
  <c r="V1336" i="14"/>
  <c r="S1337" i="14"/>
  <c r="T1337" i="14"/>
  <c r="AD1576" i="14" l="1"/>
  <c r="AF1575" i="14"/>
  <c r="AE1575" i="14"/>
  <c r="AC1576" i="14"/>
  <c r="AG1574" i="14"/>
  <c r="AH1574" i="14"/>
  <c r="Z1337" i="14"/>
  <c r="AA1336" i="14"/>
  <c r="AB1336" i="14"/>
  <c r="Y1337" i="14"/>
  <c r="U1337" i="14"/>
  <c r="V1337" i="14"/>
  <c r="T1338" i="14"/>
  <c r="S1338" i="14"/>
  <c r="AC1577" i="14" l="1"/>
  <c r="AE1576" i="14"/>
  <c r="AG1575" i="14"/>
  <c r="AH1575" i="14"/>
  <c r="AF1576" i="14"/>
  <c r="AD1577" i="14"/>
  <c r="AB1337" i="14"/>
  <c r="AA1337" i="14"/>
  <c r="Y1338" i="14"/>
  <c r="Z1338" i="14"/>
  <c r="U1338" i="14"/>
  <c r="V1338" i="14"/>
  <c r="S1339" i="14"/>
  <c r="T1339" i="14"/>
  <c r="AG1576" i="14" l="1"/>
  <c r="AH1576" i="14"/>
  <c r="AF1577" i="14"/>
  <c r="AD1578" i="14"/>
  <c r="AC1578" i="14"/>
  <c r="AE1577" i="14"/>
  <c r="AB1338" i="14"/>
  <c r="AA1338" i="14"/>
  <c r="Y1339" i="14"/>
  <c r="Z1339" i="14"/>
  <c r="V1339" i="14"/>
  <c r="U1339" i="14"/>
  <c r="T1340" i="14"/>
  <c r="S1340" i="14"/>
  <c r="AE1578" i="14" l="1"/>
  <c r="AC1579" i="14"/>
  <c r="AF1578" i="14"/>
  <c r="AD1579" i="14"/>
  <c r="AH1577" i="14"/>
  <c r="AG1577" i="14"/>
  <c r="Z1340" i="14"/>
  <c r="AB1339" i="14"/>
  <c r="AA1339" i="14"/>
  <c r="Y1340" i="14"/>
  <c r="U1340" i="14"/>
  <c r="V1340" i="14"/>
  <c r="S1341" i="14"/>
  <c r="T1341" i="14"/>
  <c r="AE1579" i="14" l="1"/>
  <c r="AC1580" i="14"/>
  <c r="AD1580" i="14"/>
  <c r="AF1579" i="14"/>
  <c r="AH1578" i="14"/>
  <c r="AG1578" i="14"/>
  <c r="Y1341" i="14"/>
  <c r="AA1340" i="14"/>
  <c r="AB1340" i="14"/>
  <c r="Z1341" i="14"/>
  <c r="U1341" i="14"/>
  <c r="V1341" i="14"/>
  <c r="T1342" i="14"/>
  <c r="S1342" i="14"/>
  <c r="AF1580" i="14" l="1"/>
  <c r="AD1581" i="14"/>
  <c r="AE1580" i="14"/>
  <c r="AC1581" i="14"/>
  <c r="AG1579" i="14"/>
  <c r="AH1579" i="14"/>
  <c r="Z1342" i="14"/>
  <c r="AA1341" i="14"/>
  <c r="AB1341" i="14"/>
  <c r="Y1342" i="14"/>
  <c r="U1342" i="14"/>
  <c r="V1342" i="14"/>
  <c r="S1343" i="14"/>
  <c r="T1343" i="14"/>
  <c r="AF1581" i="14" l="1"/>
  <c r="AD1582" i="14"/>
  <c r="AC1582" i="14"/>
  <c r="AE1581" i="14"/>
  <c r="AG1580" i="14"/>
  <c r="AH1580" i="14"/>
  <c r="AA1342" i="14"/>
  <c r="AB1342" i="14"/>
  <c r="Y1343" i="14"/>
  <c r="Z1343" i="14"/>
  <c r="V1343" i="14"/>
  <c r="U1343" i="14"/>
  <c r="T1344" i="14"/>
  <c r="S1344" i="14"/>
  <c r="AF1582" i="14" l="1"/>
  <c r="AD1583" i="14"/>
  <c r="AH1581" i="14"/>
  <c r="AG1581" i="14"/>
  <c r="AC1583" i="14"/>
  <c r="AE1582" i="14"/>
  <c r="Z1344" i="14"/>
  <c r="Y1344" i="14"/>
  <c r="AA1343" i="14"/>
  <c r="AB1343" i="14"/>
  <c r="U1344" i="14"/>
  <c r="V1344" i="14"/>
  <c r="S1345" i="14"/>
  <c r="T1345" i="14"/>
  <c r="AH1582" i="14" l="1"/>
  <c r="AG1582" i="14"/>
  <c r="AE1583" i="14"/>
  <c r="AC1584" i="14"/>
  <c r="AF1583" i="14"/>
  <c r="AD1584" i="14"/>
  <c r="AA1344" i="14"/>
  <c r="AB1344" i="14"/>
  <c r="Y1345" i="14"/>
  <c r="Z1345" i="14"/>
  <c r="U1345" i="14"/>
  <c r="V1345" i="14"/>
  <c r="T1346" i="14"/>
  <c r="S1346" i="14"/>
  <c r="AC1585" i="14" l="1"/>
  <c r="AE1584" i="14"/>
  <c r="AD1585" i="14"/>
  <c r="AF1584" i="14"/>
  <c r="AG1583" i="14"/>
  <c r="AH1583" i="14"/>
  <c r="AB1345" i="14"/>
  <c r="AA1345" i="14"/>
  <c r="Z1346" i="14"/>
  <c r="Y1346" i="14"/>
  <c r="U1346" i="14"/>
  <c r="V1346" i="14"/>
  <c r="S1347" i="14"/>
  <c r="T1347" i="14"/>
  <c r="AH1584" i="14" l="1"/>
  <c r="AG1584" i="14"/>
  <c r="AF1585" i="14"/>
  <c r="AD1586" i="14"/>
  <c r="AC1586" i="14"/>
  <c r="AE1585" i="14"/>
  <c r="AB1346" i="14"/>
  <c r="AA1346" i="14"/>
  <c r="Y1347" i="14"/>
  <c r="Z1347" i="14"/>
  <c r="V1347" i="14"/>
  <c r="U1347" i="14"/>
  <c r="T1348" i="14"/>
  <c r="S1348" i="14"/>
  <c r="AG1585" i="14" l="1"/>
  <c r="AH1585" i="14"/>
  <c r="AD1587" i="14"/>
  <c r="AF1586" i="14"/>
  <c r="AC1587" i="14"/>
  <c r="AE1586" i="14"/>
  <c r="AA1347" i="14"/>
  <c r="AB1347" i="14"/>
  <c r="Z1348" i="14"/>
  <c r="Y1348" i="14"/>
  <c r="U1348" i="14"/>
  <c r="V1348" i="14"/>
  <c r="S1349" i="14"/>
  <c r="T1349" i="14"/>
  <c r="AG1586" i="14" l="1"/>
  <c r="AH1586" i="14"/>
  <c r="AC1588" i="14"/>
  <c r="AE1587" i="14"/>
  <c r="AF1587" i="14"/>
  <c r="AD1588" i="14"/>
  <c r="AA1348" i="14"/>
  <c r="AB1348" i="14"/>
  <c r="Y1349" i="14"/>
  <c r="Z1349" i="14"/>
  <c r="U1349" i="14"/>
  <c r="V1349" i="14"/>
  <c r="T1350" i="14"/>
  <c r="S1350" i="14"/>
  <c r="AD1589" i="14" l="1"/>
  <c r="AF1588" i="14"/>
  <c r="AG1587" i="14"/>
  <c r="AH1587" i="14"/>
  <c r="AC1589" i="14"/>
  <c r="AE1588" i="14"/>
  <c r="Z1350" i="14"/>
  <c r="AA1349" i="14"/>
  <c r="AB1349" i="14"/>
  <c r="Y1350" i="14"/>
  <c r="U1350" i="14"/>
  <c r="V1350" i="14"/>
  <c r="S1351" i="14"/>
  <c r="T1351" i="14"/>
  <c r="AE1589" i="14" l="1"/>
  <c r="AC1590" i="14"/>
  <c r="AG1588" i="14"/>
  <c r="AH1588" i="14"/>
  <c r="AF1589" i="14"/>
  <c r="AD1590" i="14"/>
  <c r="AA1350" i="14"/>
  <c r="AB1350" i="14"/>
  <c r="Y1351" i="14"/>
  <c r="Z1351" i="14"/>
  <c r="V1351" i="14"/>
  <c r="U1351" i="14"/>
  <c r="T1352" i="14"/>
  <c r="S1352" i="14"/>
  <c r="AD1591" i="14" l="1"/>
  <c r="AF1590" i="14"/>
  <c r="AC1591" i="14"/>
  <c r="AE1590" i="14"/>
  <c r="AG1589" i="14"/>
  <c r="AH1589" i="14"/>
  <c r="Z1352" i="14"/>
  <c r="Y1352" i="14"/>
  <c r="AA1351" i="14"/>
  <c r="AB1351" i="14"/>
  <c r="U1352" i="14"/>
  <c r="V1352" i="14"/>
  <c r="S1353" i="14"/>
  <c r="T1353" i="14"/>
  <c r="AC1592" i="14" l="1"/>
  <c r="AE1591" i="14"/>
  <c r="AG1590" i="14"/>
  <c r="AH1590" i="14"/>
  <c r="AF1591" i="14"/>
  <c r="AD1592" i="14"/>
  <c r="AA1352" i="14"/>
  <c r="AB1352" i="14"/>
  <c r="Y1353" i="14"/>
  <c r="Z1353" i="14"/>
  <c r="U1353" i="14"/>
  <c r="V1353" i="14"/>
  <c r="T1354" i="14"/>
  <c r="S1354" i="14"/>
  <c r="AG1591" i="14" l="1"/>
  <c r="AH1591" i="14"/>
  <c r="AF1592" i="14"/>
  <c r="AD1593" i="14"/>
  <c r="AE1592" i="14"/>
  <c r="AC1593" i="14"/>
  <c r="Y1354" i="14"/>
  <c r="Z1354" i="14"/>
  <c r="AB1353" i="14"/>
  <c r="AA1353" i="14"/>
  <c r="U1354" i="14"/>
  <c r="V1354" i="14"/>
  <c r="S1355" i="14"/>
  <c r="T1355" i="14"/>
  <c r="AH1592" i="14" l="1"/>
  <c r="AG1592" i="14"/>
  <c r="AF1593" i="14"/>
  <c r="AD1594" i="14"/>
  <c r="AC1594" i="14"/>
  <c r="AE1593" i="14"/>
  <c r="AB1354" i="14"/>
  <c r="AA1354" i="14"/>
  <c r="Z1355" i="14"/>
  <c r="Y1355" i="14"/>
  <c r="V1355" i="14"/>
  <c r="U1355" i="14"/>
  <c r="T1356" i="14"/>
  <c r="S1356" i="14"/>
  <c r="AC1595" i="14" l="1"/>
  <c r="AE1594" i="14"/>
  <c r="AH1593" i="14"/>
  <c r="AG1593" i="14"/>
  <c r="AF1594" i="14"/>
  <c r="AD1595" i="14"/>
  <c r="Y1356" i="14"/>
  <c r="AA1355" i="14"/>
  <c r="AB1355" i="14"/>
  <c r="Z1356" i="14"/>
  <c r="U1356" i="14"/>
  <c r="V1356" i="14"/>
  <c r="S1357" i="14"/>
  <c r="T1357" i="14"/>
  <c r="AH1594" i="14" l="1"/>
  <c r="AG1594" i="14"/>
  <c r="AD1596" i="14"/>
  <c r="AF1595" i="14"/>
  <c r="AC1596" i="14"/>
  <c r="AE1595" i="14"/>
  <c r="Z1357" i="14"/>
  <c r="AA1356" i="14"/>
  <c r="AB1356" i="14"/>
  <c r="Y1357" i="14"/>
  <c r="U1357" i="14"/>
  <c r="V1357" i="14"/>
  <c r="T1358" i="14"/>
  <c r="S1358" i="14"/>
  <c r="AH1595" i="14" l="1"/>
  <c r="AG1595" i="14"/>
  <c r="AC1597" i="14"/>
  <c r="AE1596" i="14"/>
  <c r="AD1597" i="14"/>
  <c r="AF1596" i="14"/>
  <c r="AA1357" i="14"/>
  <c r="AB1357" i="14"/>
  <c r="Y1358" i="14"/>
  <c r="Z1358" i="14"/>
  <c r="U1358" i="14"/>
  <c r="V1358" i="14"/>
  <c r="S1359" i="14"/>
  <c r="T1359" i="14"/>
  <c r="AG1596" i="14" l="1"/>
  <c r="AH1596" i="14"/>
  <c r="AD1598" i="14"/>
  <c r="AF1597" i="14"/>
  <c r="AC1598" i="14"/>
  <c r="AE1597" i="14"/>
  <c r="AB1358" i="14"/>
  <c r="Z1359" i="14"/>
  <c r="AA1358" i="14"/>
  <c r="Y1359" i="14"/>
  <c r="V1359" i="14"/>
  <c r="U1359" i="14"/>
  <c r="T1360" i="14"/>
  <c r="S1360" i="14"/>
  <c r="AH1597" i="14" l="1"/>
  <c r="AG1597" i="14"/>
  <c r="AC1599" i="14"/>
  <c r="AE1598" i="14"/>
  <c r="AF1598" i="14"/>
  <c r="AD1599" i="14"/>
  <c r="AA1359" i="14"/>
  <c r="AB1359" i="14"/>
  <c r="Y1360" i="14"/>
  <c r="Z1360" i="14"/>
  <c r="U1360" i="14"/>
  <c r="V1360" i="14"/>
  <c r="S1361" i="14"/>
  <c r="T1361" i="14"/>
  <c r="AG1598" i="14" l="1"/>
  <c r="AH1598" i="14"/>
  <c r="AF1599" i="14"/>
  <c r="AD1600" i="14"/>
  <c r="AC1600" i="14"/>
  <c r="AE1599" i="14"/>
  <c r="Y1361" i="14"/>
  <c r="Z1361" i="14"/>
  <c r="AA1360" i="14"/>
  <c r="AB1360" i="14"/>
  <c r="U1361" i="14"/>
  <c r="V1361" i="14"/>
  <c r="T1362" i="14"/>
  <c r="S1362" i="14"/>
  <c r="AG1599" i="14" l="1"/>
  <c r="AH1599" i="14"/>
  <c r="AE1600" i="14"/>
  <c r="AC1601" i="14"/>
  <c r="AD1601" i="14"/>
  <c r="AF1600" i="14"/>
  <c r="AA1361" i="14"/>
  <c r="AB1361" i="14"/>
  <c r="Z1362" i="14"/>
  <c r="Y1362" i="14"/>
  <c r="U1362" i="14"/>
  <c r="V1362" i="14"/>
  <c r="S1363" i="14"/>
  <c r="T1363" i="14"/>
  <c r="AD1602" i="14" l="1"/>
  <c r="AF1601" i="14"/>
  <c r="AE1601" i="14"/>
  <c r="AC1602" i="14"/>
  <c r="AG1600" i="14"/>
  <c r="AH1600" i="14"/>
  <c r="AB1362" i="14"/>
  <c r="AA1362" i="14"/>
  <c r="Y1363" i="14"/>
  <c r="Z1363" i="14"/>
  <c r="V1363" i="14"/>
  <c r="U1363" i="14"/>
  <c r="T1364" i="14"/>
  <c r="S1364" i="14"/>
  <c r="AG1601" i="14" l="1"/>
  <c r="AH1601" i="14"/>
  <c r="AC1603" i="14"/>
  <c r="AE1602" i="14"/>
  <c r="AD1603" i="14"/>
  <c r="AF1602" i="14"/>
  <c r="Z1364" i="14"/>
  <c r="AA1363" i="14"/>
  <c r="AB1363" i="14"/>
  <c r="Y1364" i="14"/>
  <c r="U1364" i="14"/>
  <c r="V1364" i="14"/>
  <c r="S1365" i="14"/>
  <c r="T1365" i="14"/>
  <c r="AH1602" i="14" l="1"/>
  <c r="AG1602" i="14"/>
  <c r="AD1604" i="14"/>
  <c r="AF1603" i="14"/>
  <c r="AC1604" i="14"/>
  <c r="AE1603" i="14"/>
  <c r="AA1364" i="14"/>
  <c r="AB1364" i="14"/>
  <c r="Y1365" i="14"/>
  <c r="Z1365" i="14"/>
  <c r="U1365" i="14"/>
  <c r="V1365" i="14"/>
  <c r="T1366" i="14"/>
  <c r="S1366" i="14"/>
  <c r="AC1605" i="14" l="1"/>
  <c r="AE1604" i="14"/>
  <c r="AG1603" i="14"/>
  <c r="AH1603" i="14"/>
  <c r="AF1604" i="14"/>
  <c r="AD1605" i="14"/>
  <c r="Z1366" i="14"/>
  <c r="AB1365" i="14"/>
  <c r="AA1365" i="14"/>
  <c r="Y1366" i="14"/>
  <c r="U1366" i="14"/>
  <c r="V1366" i="14"/>
  <c r="S1367" i="14"/>
  <c r="T1367" i="14"/>
  <c r="AF1605" i="14" l="1"/>
  <c r="AD1606" i="14"/>
  <c r="AG1604" i="14"/>
  <c r="AH1604" i="14"/>
  <c r="AC1606" i="14"/>
  <c r="AE1605" i="14"/>
  <c r="AA1366" i="14"/>
  <c r="Y1367" i="14"/>
  <c r="AB1366" i="14"/>
  <c r="Z1367" i="14"/>
  <c r="V1367" i="14"/>
  <c r="U1367" i="14"/>
  <c r="T1368" i="14"/>
  <c r="S1368" i="14"/>
  <c r="AH1605" i="14" l="1"/>
  <c r="AG1605" i="14"/>
  <c r="AE1606" i="14"/>
  <c r="AC1607" i="14"/>
  <c r="AD1607" i="14"/>
  <c r="AF1606" i="14"/>
  <c r="AA1367" i="14"/>
  <c r="AB1367" i="14"/>
  <c r="Z1368" i="14"/>
  <c r="Y1368" i="14"/>
  <c r="U1368" i="14"/>
  <c r="V1368" i="14"/>
  <c r="S1369" i="14"/>
  <c r="T1369" i="14"/>
  <c r="AD1608" i="14" l="1"/>
  <c r="AF1607" i="14"/>
  <c r="AE1607" i="14"/>
  <c r="AC1608" i="14"/>
  <c r="AH1606" i="14"/>
  <c r="AG1606" i="14"/>
  <c r="AA1368" i="14"/>
  <c r="AB1368" i="14"/>
  <c r="Z1369" i="14"/>
  <c r="Y1369" i="14"/>
  <c r="U1369" i="14"/>
  <c r="V1369" i="14"/>
  <c r="T1370" i="14"/>
  <c r="S1370" i="14"/>
  <c r="AE1608" i="14" l="1"/>
  <c r="AC1609" i="14"/>
  <c r="AG1607" i="14"/>
  <c r="AH1607" i="14"/>
  <c r="AD1609" i="14"/>
  <c r="AF1608" i="14"/>
  <c r="Y1370" i="14"/>
  <c r="AA1369" i="14"/>
  <c r="AB1369" i="14"/>
  <c r="Z1370" i="14"/>
  <c r="U1370" i="14"/>
  <c r="V1370" i="14"/>
  <c r="S1371" i="14"/>
  <c r="T1371" i="14"/>
  <c r="AC1610" i="14" l="1"/>
  <c r="AE1609" i="14"/>
  <c r="AD1610" i="14"/>
  <c r="AF1609" i="14"/>
  <c r="AH1608" i="14"/>
  <c r="AG1608" i="14"/>
  <c r="Z1371" i="14"/>
  <c r="AB1370" i="14"/>
  <c r="AA1370" i="14"/>
  <c r="Y1371" i="14"/>
  <c r="V1371" i="14"/>
  <c r="U1371" i="14"/>
  <c r="T1372" i="14"/>
  <c r="S1372" i="14"/>
  <c r="AD1611" i="14" l="1"/>
  <c r="AF1610" i="14"/>
  <c r="AG1609" i="14"/>
  <c r="AH1609" i="14"/>
  <c r="AC1611" i="14"/>
  <c r="AE1610" i="14"/>
  <c r="AA1371" i="14"/>
  <c r="AB1371" i="14"/>
  <c r="Y1372" i="14"/>
  <c r="Z1372" i="14"/>
  <c r="U1372" i="14"/>
  <c r="V1372" i="14"/>
  <c r="S1373" i="14"/>
  <c r="T1373" i="14"/>
  <c r="AH1610" i="14" l="1"/>
  <c r="AG1610" i="14"/>
  <c r="AE1611" i="14"/>
  <c r="AC1612" i="14"/>
  <c r="AD1612" i="14"/>
  <c r="AF1611" i="14"/>
  <c r="Z1373" i="14"/>
  <c r="AA1372" i="14"/>
  <c r="AB1372" i="14"/>
  <c r="Y1373" i="14"/>
  <c r="U1373" i="14"/>
  <c r="V1373" i="14"/>
  <c r="T1374" i="14"/>
  <c r="S1374" i="14"/>
  <c r="AC1613" i="14" l="1"/>
  <c r="AE1612" i="14"/>
  <c r="AD1613" i="14"/>
  <c r="AF1612" i="14"/>
  <c r="AG1611" i="14"/>
  <c r="AH1611" i="14"/>
  <c r="Y1374" i="14"/>
  <c r="AA1373" i="14"/>
  <c r="AB1373" i="14"/>
  <c r="Z1374" i="14"/>
  <c r="U1374" i="14"/>
  <c r="V1374" i="14"/>
  <c r="S1375" i="14"/>
  <c r="T1375" i="14"/>
  <c r="AG1612" i="14" l="1"/>
  <c r="AH1612" i="14"/>
  <c r="AD1614" i="14"/>
  <c r="AF1613" i="14"/>
  <c r="AE1613" i="14"/>
  <c r="AC1614" i="14"/>
  <c r="AB1374" i="14"/>
  <c r="AA1374" i="14"/>
  <c r="Z1375" i="14"/>
  <c r="Y1375" i="14"/>
  <c r="V1375" i="14"/>
  <c r="U1375" i="14"/>
  <c r="T1376" i="14"/>
  <c r="S1376" i="14"/>
  <c r="AC1615" i="14" l="1"/>
  <c r="AE1614" i="14"/>
  <c r="AG1613" i="14"/>
  <c r="AH1613" i="14"/>
  <c r="AD1615" i="14"/>
  <c r="AF1614" i="14"/>
  <c r="AB1375" i="14"/>
  <c r="AA1375" i="14"/>
  <c r="Y1376" i="14"/>
  <c r="Z1376" i="14"/>
  <c r="U1376" i="14"/>
  <c r="V1376" i="14"/>
  <c r="S1377" i="14"/>
  <c r="T1377" i="14"/>
  <c r="AG1614" i="14" l="1"/>
  <c r="AH1614" i="14"/>
  <c r="AF1615" i="14"/>
  <c r="AD1616" i="14"/>
  <c r="AE1615" i="14"/>
  <c r="AC1616" i="14"/>
  <c r="AA1376" i="14"/>
  <c r="AB1376" i="14"/>
  <c r="Z1377" i="14"/>
  <c r="Y1377" i="14"/>
  <c r="U1377" i="14"/>
  <c r="V1377" i="14"/>
  <c r="T1378" i="14"/>
  <c r="S1378" i="14"/>
  <c r="AC1617" i="14" l="1"/>
  <c r="AE1616" i="14"/>
  <c r="AH1615" i="14"/>
  <c r="AG1615" i="14"/>
  <c r="AF1616" i="14"/>
  <c r="AD1617" i="14"/>
  <c r="Z1378" i="14"/>
  <c r="AA1377" i="14"/>
  <c r="AB1377" i="14"/>
  <c r="Y1378" i="14"/>
  <c r="U1378" i="14"/>
  <c r="V1378" i="14"/>
  <c r="S1379" i="14"/>
  <c r="T1379" i="14"/>
  <c r="AF1617" i="14" l="1"/>
  <c r="AD1618" i="14"/>
  <c r="AG1616" i="14"/>
  <c r="AH1616" i="14"/>
  <c r="AC1618" i="14"/>
  <c r="AE1617" i="14"/>
  <c r="AB1378" i="14"/>
  <c r="AA1378" i="14"/>
  <c r="Y1379" i="14"/>
  <c r="Z1379" i="14"/>
  <c r="V1379" i="14"/>
  <c r="U1379" i="14"/>
  <c r="T1380" i="14"/>
  <c r="S1380" i="14"/>
  <c r="AH1617" i="14" l="1"/>
  <c r="AG1617" i="14"/>
  <c r="AF1618" i="14"/>
  <c r="AD1619" i="14"/>
  <c r="AE1618" i="14"/>
  <c r="AC1619" i="14"/>
  <c r="AA1379" i="14"/>
  <c r="AB1379" i="14"/>
  <c r="Z1380" i="14"/>
  <c r="Y1380" i="14"/>
  <c r="U1380" i="14"/>
  <c r="V1380" i="14"/>
  <c r="S1381" i="14"/>
  <c r="T1381" i="14"/>
  <c r="AC1620" i="14" l="1"/>
  <c r="AE1619" i="14"/>
  <c r="AD1620" i="14"/>
  <c r="AF1619" i="14"/>
  <c r="AH1618" i="14"/>
  <c r="AG1618" i="14"/>
  <c r="AA1380" i="14"/>
  <c r="AB1380" i="14"/>
  <c r="Y1381" i="14"/>
  <c r="Z1381" i="14"/>
  <c r="U1381" i="14"/>
  <c r="V1381" i="14"/>
  <c r="T1382" i="14"/>
  <c r="S1382" i="14"/>
  <c r="AG1619" i="14" l="1"/>
  <c r="AH1619" i="14"/>
  <c r="AD1621" i="14"/>
  <c r="AF1620" i="14"/>
  <c r="AE1620" i="14"/>
  <c r="AC1621" i="14"/>
  <c r="AB1381" i="14"/>
  <c r="AA1381" i="14"/>
  <c r="Z1382" i="14"/>
  <c r="Y1382" i="14"/>
  <c r="U1382" i="14"/>
  <c r="V1382" i="14"/>
  <c r="S1383" i="14"/>
  <c r="T1383" i="14"/>
  <c r="AC1622" i="14" l="1"/>
  <c r="AE1621" i="14"/>
  <c r="AH1620" i="14"/>
  <c r="AG1620" i="14"/>
  <c r="AF1621" i="14"/>
  <c r="AD1622" i="14"/>
  <c r="AB1382" i="14"/>
  <c r="AA1382" i="14"/>
  <c r="Y1383" i="14"/>
  <c r="Z1383" i="14"/>
  <c r="V1383" i="14"/>
  <c r="U1383" i="14"/>
  <c r="T1384" i="14"/>
  <c r="S1384" i="14"/>
  <c r="AF1622" i="14" l="1"/>
  <c r="AD1623" i="14"/>
  <c r="AH1621" i="14"/>
  <c r="AG1621" i="14"/>
  <c r="AC1623" i="14"/>
  <c r="AE1622" i="14"/>
  <c r="Y1384" i="14"/>
  <c r="Z1384" i="14"/>
  <c r="AB1383" i="14"/>
  <c r="AA1383" i="14"/>
  <c r="U1384" i="14"/>
  <c r="V1384" i="14"/>
  <c r="S1385" i="14"/>
  <c r="T1385" i="14"/>
  <c r="AH1622" i="14" l="1"/>
  <c r="AG1622" i="14"/>
  <c r="AF1623" i="14"/>
  <c r="AD1624" i="14"/>
  <c r="AC1624" i="14"/>
  <c r="AE1623" i="14"/>
  <c r="AA1384" i="14"/>
  <c r="AB1384" i="14"/>
  <c r="Z1385" i="14"/>
  <c r="Y1385" i="14"/>
  <c r="U1385" i="14"/>
  <c r="V1385" i="14"/>
  <c r="T1386" i="14"/>
  <c r="S1386" i="14"/>
  <c r="AC1625" i="14" l="1"/>
  <c r="AE1624" i="14"/>
  <c r="AH1623" i="14"/>
  <c r="AG1623" i="14"/>
  <c r="AF1624" i="14"/>
  <c r="AD1625" i="14"/>
  <c r="AA1385" i="14"/>
  <c r="AB1385" i="14"/>
  <c r="Z1386" i="14"/>
  <c r="Y1386" i="14"/>
  <c r="U1386" i="14"/>
  <c r="V1386" i="14"/>
  <c r="S1387" i="14"/>
  <c r="T1387" i="14"/>
  <c r="AD1626" i="14" l="1"/>
  <c r="AF1625" i="14"/>
  <c r="AG1624" i="14"/>
  <c r="AH1624" i="14"/>
  <c r="AE1625" i="14"/>
  <c r="AC1626" i="14"/>
  <c r="AB1386" i="14"/>
  <c r="AA1386" i="14"/>
  <c r="Y1387" i="14"/>
  <c r="Z1387" i="14"/>
  <c r="V1387" i="14"/>
  <c r="U1387" i="14"/>
  <c r="T1388" i="14"/>
  <c r="S1388" i="14"/>
  <c r="AC1627" i="14" l="1"/>
  <c r="AE1626" i="14"/>
  <c r="AH1625" i="14"/>
  <c r="AG1625" i="14"/>
  <c r="AD1627" i="14"/>
  <c r="AF1626" i="14"/>
  <c r="AA1387" i="14"/>
  <c r="AB1387" i="14"/>
  <c r="Y1388" i="14"/>
  <c r="Z1388" i="14"/>
  <c r="U1388" i="14"/>
  <c r="V1388" i="14"/>
  <c r="S1389" i="14"/>
  <c r="T1389" i="14"/>
  <c r="AH1626" i="14" l="1"/>
  <c r="AG1626" i="14"/>
  <c r="AD1628" i="14"/>
  <c r="AF1627" i="14"/>
  <c r="AC1628" i="14"/>
  <c r="AE1627" i="14"/>
  <c r="Z1389" i="14"/>
  <c r="AA1388" i="14"/>
  <c r="AB1388" i="14"/>
  <c r="Y1389" i="14"/>
  <c r="U1389" i="14"/>
  <c r="V1389" i="14"/>
  <c r="T1390" i="14"/>
  <c r="S1390" i="14"/>
  <c r="AC1629" i="14" l="1"/>
  <c r="AE1628" i="14"/>
  <c r="AG1627" i="14"/>
  <c r="AH1627" i="14"/>
  <c r="AF1628" i="14"/>
  <c r="AD1629" i="14"/>
  <c r="Y1390" i="14"/>
  <c r="AA1389" i="14"/>
  <c r="AB1389" i="14"/>
  <c r="Z1390" i="14"/>
  <c r="U1390" i="14"/>
  <c r="V1390" i="14"/>
  <c r="S1391" i="14"/>
  <c r="T1391" i="14"/>
  <c r="AD1630" i="14" l="1"/>
  <c r="AF1629" i="14"/>
  <c r="AG1628" i="14"/>
  <c r="AH1628" i="14"/>
  <c r="AE1629" i="14"/>
  <c r="AC1630" i="14"/>
  <c r="AB1390" i="14"/>
  <c r="Z1391" i="14"/>
  <c r="AA1390" i="14"/>
  <c r="Y1391" i="14"/>
  <c r="V1391" i="14"/>
  <c r="U1391" i="14"/>
  <c r="T1392" i="14"/>
  <c r="S1392" i="14"/>
  <c r="AG1629" i="14" l="1"/>
  <c r="AH1629" i="14"/>
  <c r="AC1631" i="14"/>
  <c r="AE1630" i="14"/>
  <c r="AD1631" i="14"/>
  <c r="AF1630" i="14"/>
  <c r="Y1392" i="14"/>
  <c r="AA1391" i="14"/>
  <c r="AB1391" i="14"/>
  <c r="Z1392" i="14"/>
  <c r="U1392" i="14"/>
  <c r="V1392" i="14"/>
  <c r="S1393" i="14"/>
  <c r="T1393" i="14"/>
  <c r="AG1630" i="14" l="1"/>
  <c r="AH1630" i="14"/>
  <c r="AF1631" i="14"/>
  <c r="AD1632" i="14"/>
  <c r="AC1632" i="14"/>
  <c r="AE1631" i="14"/>
  <c r="Z1393" i="14"/>
  <c r="AA1392" i="14"/>
  <c r="AB1392" i="14"/>
  <c r="Y1393" i="14"/>
  <c r="U1393" i="14"/>
  <c r="V1393" i="14"/>
  <c r="T1394" i="14"/>
  <c r="S1394" i="14"/>
  <c r="AG1631" i="14" l="1"/>
  <c r="AH1631" i="14"/>
  <c r="AF1632" i="14"/>
  <c r="AD1633" i="14"/>
  <c r="AE1632" i="14"/>
  <c r="AC1633" i="14"/>
  <c r="Y1394" i="14"/>
  <c r="AA1393" i="14"/>
  <c r="AB1393" i="14"/>
  <c r="Z1394" i="14"/>
  <c r="U1394" i="14"/>
  <c r="V1394" i="14"/>
  <c r="S1395" i="14"/>
  <c r="T1395" i="14"/>
  <c r="AC1634" i="14" l="1"/>
  <c r="AE1633" i="14"/>
  <c r="AH1632" i="14"/>
  <c r="AG1632" i="14"/>
  <c r="AF1633" i="14"/>
  <c r="AD1634" i="14"/>
  <c r="AB1394" i="14"/>
  <c r="AA1394" i="14"/>
  <c r="Z1395" i="14"/>
  <c r="Y1395" i="14"/>
  <c r="V1395" i="14"/>
  <c r="U1395" i="14"/>
  <c r="T1396" i="14"/>
  <c r="S1396" i="14"/>
  <c r="AD1635" i="14" l="1"/>
  <c r="AF1634" i="14"/>
  <c r="AH1633" i="14"/>
  <c r="AG1633" i="14"/>
  <c r="AC1635" i="14"/>
  <c r="AE1634" i="14"/>
  <c r="AB1395" i="14"/>
  <c r="AA1395" i="14"/>
  <c r="Y1396" i="14"/>
  <c r="Z1396" i="14"/>
  <c r="U1396" i="14"/>
  <c r="V1396" i="14"/>
  <c r="S1397" i="14"/>
  <c r="T1397" i="14"/>
  <c r="AH1634" i="14" l="1"/>
  <c r="AG1634" i="14"/>
  <c r="AC1636" i="14"/>
  <c r="AE1635" i="14"/>
  <c r="AD1636" i="14"/>
  <c r="AF1635" i="14"/>
  <c r="Z1397" i="14"/>
  <c r="AA1396" i="14"/>
  <c r="AB1396" i="14"/>
  <c r="Y1397" i="14"/>
  <c r="U1397" i="14"/>
  <c r="V1397" i="14"/>
  <c r="T1398" i="14"/>
  <c r="S1398" i="14"/>
  <c r="AH1635" i="14" l="1"/>
  <c r="AG1635" i="14"/>
  <c r="AF1636" i="14"/>
  <c r="AD1637" i="14"/>
  <c r="AC1637" i="14"/>
  <c r="AE1636" i="14"/>
  <c r="Y1398" i="14"/>
  <c r="AB1397" i="14"/>
  <c r="AA1397" i="14"/>
  <c r="Z1398" i="14"/>
  <c r="U1398" i="14"/>
  <c r="V1398" i="14"/>
  <c r="S1399" i="14"/>
  <c r="T1399" i="14"/>
  <c r="AH1636" i="14" l="1"/>
  <c r="AG1636" i="14"/>
  <c r="AC1638" i="14"/>
  <c r="AE1637" i="14"/>
  <c r="AD1638" i="14"/>
  <c r="AF1637" i="14"/>
  <c r="AB1398" i="14"/>
  <c r="AA1398" i="14"/>
  <c r="Z1399" i="14"/>
  <c r="Y1399" i="14"/>
  <c r="V1399" i="14"/>
  <c r="U1399" i="14"/>
  <c r="T1400" i="14"/>
  <c r="S1400" i="14"/>
  <c r="AD1639" i="14" l="1"/>
  <c r="AF1638" i="14"/>
  <c r="AG1637" i="14"/>
  <c r="AH1637" i="14"/>
  <c r="AE1638" i="14"/>
  <c r="AC1639" i="14"/>
  <c r="Y1400" i="14"/>
  <c r="Z1400" i="14"/>
  <c r="AB1399" i="14"/>
  <c r="AA1399" i="14"/>
  <c r="U1400" i="14"/>
  <c r="V1400" i="14"/>
  <c r="S1401" i="14"/>
  <c r="T1401" i="14"/>
  <c r="AC1640" i="14" l="1"/>
  <c r="AE1639" i="14"/>
  <c r="AH1638" i="14"/>
  <c r="AG1638" i="14"/>
  <c r="AD1640" i="14"/>
  <c r="AF1639" i="14"/>
  <c r="AA1400" i="14"/>
  <c r="AB1400" i="14"/>
  <c r="Z1401" i="14"/>
  <c r="Y1401" i="14"/>
  <c r="U1401" i="14"/>
  <c r="V1401" i="14"/>
  <c r="T1402" i="14"/>
  <c r="S1402" i="14"/>
  <c r="AH1639" i="14" l="1"/>
  <c r="AG1639" i="14"/>
  <c r="AD1641" i="14"/>
  <c r="AF1640" i="14"/>
  <c r="AC1641" i="14"/>
  <c r="AE1640" i="14"/>
  <c r="AA1401" i="14"/>
  <c r="AB1401" i="14"/>
  <c r="Z1402" i="14"/>
  <c r="Y1402" i="14"/>
  <c r="U1402" i="14"/>
  <c r="V1402" i="14"/>
  <c r="S1403" i="14"/>
  <c r="T1403" i="14"/>
  <c r="AH1640" i="14" l="1"/>
  <c r="AG1640" i="14"/>
  <c r="AC1642" i="14"/>
  <c r="AE1641" i="14"/>
  <c r="AD1642" i="14"/>
  <c r="AF1641" i="14"/>
  <c r="AB1402" i="14"/>
  <c r="AA1402" i="14"/>
  <c r="Y1403" i="14"/>
  <c r="Z1403" i="14"/>
  <c r="V1403" i="14"/>
  <c r="U1403" i="14"/>
  <c r="T1404" i="14"/>
  <c r="S1404" i="14"/>
  <c r="AH1641" i="14" l="1"/>
  <c r="AG1641" i="14"/>
  <c r="AD1643" i="14"/>
  <c r="AF1642" i="14"/>
  <c r="AC1643" i="14"/>
  <c r="AE1642" i="14"/>
  <c r="Z1404" i="14"/>
  <c r="AA1403" i="14"/>
  <c r="AB1403" i="14"/>
  <c r="Y1404" i="14"/>
  <c r="U1404" i="14"/>
  <c r="V1404" i="14"/>
  <c r="S1405" i="14"/>
  <c r="T1405" i="14"/>
  <c r="AH1642" i="14" l="1"/>
  <c r="AG1642" i="14"/>
  <c r="AE1643" i="14"/>
  <c r="AC1644" i="14"/>
  <c r="AD1644" i="14"/>
  <c r="AF1643" i="14"/>
  <c r="Y1405" i="14"/>
  <c r="AA1404" i="14"/>
  <c r="AB1404" i="14"/>
  <c r="Z1405" i="14"/>
  <c r="U1405" i="14"/>
  <c r="V1405" i="14"/>
  <c r="T1406" i="14"/>
  <c r="S1406" i="14"/>
  <c r="AD1645" i="14" l="1"/>
  <c r="AF1644" i="14"/>
  <c r="AC1645" i="14"/>
  <c r="AE1644" i="14"/>
  <c r="AG1643" i="14"/>
  <c r="AH1643" i="14"/>
  <c r="Z1406" i="14"/>
  <c r="AB1405" i="14"/>
  <c r="AA1405" i="14"/>
  <c r="Y1406" i="14"/>
  <c r="U1406" i="14"/>
  <c r="V1406" i="14"/>
  <c r="S1407" i="14"/>
  <c r="T1407" i="14"/>
  <c r="AE1645" i="14" l="1"/>
  <c r="AC1646" i="14"/>
  <c r="AD1646" i="14"/>
  <c r="AF1645" i="14"/>
  <c r="AH1644" i="14"/>
  <c r="AG1644" i="14"/>
  <c r="AA1406" i="14"/>
  <c r="Y1407" i="14"/>
  <c r="AB1406" i="14"/>
  <c r="Z1407" i="14"/>
  <c r="V1407" i="14"/>
  <c r="U1407" i="14"/>
  <c r="T1408" i="14"/>
  <c r="S1408" i="14"/>
  <c r="AE1646" i="14" l="1"/>
  <c r="AC1647" i="14"/>
  <c r="AF1646" i="14"/>
  <c r="AD1647" i="14"/>
  <c r="AH1645" i="14"/>
  <c r="AG1645" i="14"/>
  <c r="AA1407" i="14"/>
  <c r="AB1407" i="14"/>
  <c r="Z1408" i="14"/>
  <c r="Y1408" i="14"/>
  <c r="U1408" i="14"/>
  <c r="V1408" i="14"/>
  <c r="S1409" i="14"/>
  <c r="T1409" i="14"/>
  <c r="AC1648" i="14" l="1"/>
  <c r="AE1647" i="14"/>
  <c r="AF1647" i="14"/>
  <c r="AD1648" i="14"/>
  <c r="AH1646" i="14"/>
  <c r="AG1646" i="14"/>
  <c r="AA1408" i="14"/>
  <c r="AB1408" i="14"/>
  <c r="Z1409" i="14"/>
  <c r="Y1409" i="14"/>
  <c r="U1409" i="14"/>
  <c r="V1409" i="14"/>
  <c r="T1410" i="14"/>
  <c r="S1410" i="14"/>
  <c r="AH1647" i="14" l="1"/>
  <c r="AG1647" i="14"/>
  <c r="AD1649" i="14"/>
  <c r="AF1648" i="14"/>
  <c r="AE1648" i="14"/>
  <c r="AC1649" i="14"/>
  <c r="AA1409" i="14"/>
  <c r="AB1409" i="14"/>
  <c r="Y1410" i="14"/>
  <c r="Z1410" i="14"/>
  <c r="U1410" i="14"/>
  <c r="V1410" i="14"/>
  <c r="S1411" i="14"/>
  <c r="T1411" i="14"/>
  <c r="AC1650" i="14" l="1"/>
  <c r="AE1649" i="14"/>
  <c r="AH1648" i="14"/>
  <c r="AG1648" i="14"/>
  <c r="AF1649" i="14"/>
  <c r="AD1650" i="14"/>
  <c r="Y1411" i="14"/>
  <c r="Z1411" i="14"/>
  <c r="AB1410" i="14"/>
  <c r="AA1410" i="14"/>
  <c r="V1411" i="14"/>
  <c r="U1411" i="14"/>
  <c r="T1412" i="14"/>
  <c r="S1412" i="14"/>
  <c r="AF1650" i="14" l="1"/>
  <c r="AD1651" i="14"/>
  <c r="AH1649" i="14"/>
  <c r="AG1649" i="14"/>
  <c r="AC1651" i="14"/>
  <c r="AE1650" i="14"/>
  <c r="AA1411" i="14"/>
  <c r="AB1411" i="14"/>
  <c r="Z1412" i="14"/>
  <c r="Y1412" i="14"/>
  <c r="U1412" i="14"/>
  <c r="V1412" i="14"/>
  <c r="S1413" i="14"/>
  <c r="T1413" i="14"/>
  <c r="AD1652" i="14" l="1"/>
  <c r="AF1651" i="14"/>
  <c r="AH1650" i="14"/>
  <c r="AG1650" i="14"/>
  <c r="AE1651" i="14"/>
  <c r="AC1652" i="14"/>
  <c r="Z1413" i="14"/>
  <c r="Y1413" i="14"/>
  <c r="AA1412" i="14"/>
  <c r="AB1412" i="14"/>
  <c r="U1413" i="14"/>
  <c r="V1413" i="14"/>
  <c r="T1414" i="14"/>
  <c r="S1414" i="14"/>
  <c r="AE1652" i="14" l="1"/>
  <c r="AC1653" i="14"/>
  <c r="AG1651" i="14"/>
  <c r="AH1651" i="14"/>
  <c r="AD1653" i="14"/>
  <c r="AF1652" i="14"/>
  <c r="AA1413" i="14"/>
  <c r="AB1413" i="14"/>
  <c r="Y1414" i="14"/>
  <c r="Z1414" i="14"/>
  <c r="U1414" i="14"/>
  <c r="V1414" i="14"/>
  <c r="S1415" i="14"/>
  <c r="T1415" i="14"/>
  <c r="AC1654" i="14" l="1"/>
  <c r="AE1653" i="14"/>
  <c r="AD1654" i="14"/>
  <c r="AF1653" i="14"/>
  <c r="AG1652" i="14"/>
  <c r="AH1652" i="14"/>
  <c r="AA1414" i="14"/>
  <c r="Z1415" i="14"/>
  <c r="AB1414" i="14"/>
  <c r="Y1415" i="14"/>
  <c r="V1415" i="14"/>
  <c r="U1415" i="14"/>
  <c r="T1416" i="14"/>
  <c r="S1416" i="14"/>
  <c r="AG1653" i="14" l="1"/>
  <c r="AH1653" i="14"/>
  <c r="AF1654" i="14"/>
  <c r="AD1655" i="14"/>
  <c r="AC1655" i="14"/>
  <c r="AE1654" i="14"/>
  <c r="Y1416" i="14"/>
  <c r="AA1415" i="14"/>
  <c r="AB1415" i="14"/>
  <c r="Z1416" i="14"/>
  <c r="U1416" i="14"/>
  <c r="V1416" i="14"/>
  <c r="S1417" i="14"/>
  <c r="T1417" i="14"/>
  <c r="AD1656" i="14" l="1"/>
  <c r="AF1655" i="14"/>
  <c r="AG1654" i="14"/>
  <c r="AH1654" i="14"/>
  <c r="AE1655" i="14"/>
  <c r="AC1656" i="14"/>
  <c r="Z1417" i="14"/>
  <c r="AA1416" i="14"/>
  <c r="AB1416" i="14"/>
  <c r="Y1417" i="14"/>
  <c r="U1417" i="14"/>
  <c r="V1417" i="14"/>
  <c r="T1418" i="14"/>
  <c r="S1418" i="14"/>
  <c r="AC1657" i="14" l="1"/>
  <c r="AE1656" i="14"/>
  <c r="AH1655" i="14"/>
  <c r="AG1655" i="14"/>
  <c r="AD1657" i="14"/>
  <c r="AF1656" i="14"/>
  <c r="Y1418" i="14"/>
  <c r="AA1417" i="14"/>
  <c r="AB1417" i="14"/>
  <c r="Z1418" i="14"/>
  <c r="U1418" i="14"/>
  <c r="V1418" i="14"/>
  <c r="S1419" i="14"/>
  <c r="T1419" i="14"/>
  <c r="AF1657" i="14" l="1"/>
  <c r="AD1658" i="14"/>
  <c r="AG1656" i="14"/>
  <c r="AH1656" i="14"/>
  <c r="AC1658" i="14"/>
  <c r="AE1657" i="14"/>
  <c r="Z1419" i="14"/>
  <c r="AB1418" i="14"/>
  <c r="AA1418" i="14"/>
  <c r="Y1419" i="14"/>
  <c r="V1419" i="14"/>
  <c r="U1419" i="14"/>
  <c r="T1420" i="14"/>
  <c r="S1420" i="14"/>
  <c r="AC1659" i="14" l="1"/>
  <c r="AE1658" i="14"/>
  <c r="AH1657" i="14"/>
  <c r="AG1657" i="14"/>
  <c r="AF1658" i="14"/>
  <c r="AD1659" i="14"/>
  <c r="AA1419" i="14"/>
  <c r="AB1419" i="14"/>
  <c r="Y1420" i="14"/>
  <c r="Z1420" i="14"/>
  <c r="U1420" i="14"/>
  <c r="V1420" i="14"/>
  <c r="S1421" i="14"/>
  <c r="T1421" i="14"/>
  <c r="AD1660" i="14" l="1"/>
  <c r="AF1659" i="14"/>
  <c r="AH1658" i="14"/>
  <c r="AG1658" i="14"/>
  <c r="AC1660" i="14"/>
  <c r="AE1659" i="14"/>
  <c r="Z1421" i="14"/>
  <c r="AA1420" i="14"/>
  <c r="AB1420" i="14"/>
  <c r="Y1421" i="14"/>
  <c r="U1421" i="14"/>
  <c r="V1421" i="14"/>
  <c r="T1422" i="14"/>
  <c r="S1422" i="14"/>
  <c r="AC1661" i="14" l="1"/>
  <c r="AE1660" i="14"/>
  <c r="AH1659" i="14"/>
  <c r="AG1659" i="14"/>
  <c r="AF1660" i="14"/>
  <c r="AD1661" i="14"/>
  <c r="Y1422" i="14"/>
  <c r="AB1421" i="14"/>
  <c r="AA1421" i="14"/>
  <c r="Z1422" i="14"/>
  <c r="U1422" i="14"/>
  <c r="V1422" i="14"/>
  <c r="S1423" i="14"/>
  <c r="T1423" i="14"/>
  <c r="AD1662" i="14" l="1"/>
  <c r="AF1661" i="14"/>
  <c r="AG1660" i="14"/>
  <c r="AH1660" i="14"/>
  <c r="AE1661" i="14"/>
  <c r="AC1662" i="14"/>
  <c r="AB1422" i="14"/>
  <c r="AA1422" i="14"/>
  <c r="Z1423" i="14"/>
  <c r="Y1423" i="14"/>
  <c r="V1423" i="14"/>
  <c r="U1423" i="14"/>
  <c r="T1424" i="14"/>
  <c r="S1424" i="14"/>
  <c r="AC1663" i="14" l="1"/>
  <c r="AE1662" i="14"/>
  <c r="AH1661" i="14"/>
  <c r="AG1661" i="14"/>
  <c r="AD1663" i="14"/>
  <c r="AF1662" i="14"/>
  <c r="Z1424" i="14"/>
  <c r="AA1423" i="14"/>
  <c r="AB1423" i="14"/>
  <c r="Y1424" i="14"/>
  <c r="U1424" i="14"/>
  <c r="V1424" i="14"/>
  <c r="S1425" i="14"/>
  <c r="T1425" i="14"/>
  <c r="AG1662" i="14" l="1"/>
  <c r="AH1662" i="14"/>
  <c r="AD1664" i="14"/>
  <c r="AF1663" i="14"/>
  <c r="AC1664" i="14"/>
  <c r="AE1663" i="14"/>
  <c r="AA1424" i="14"/>
  <c r="AB1424" i="14"/>
  <c r="Y1425" i="14"/>
  <c r="Z1425" i="14"/>
  <c r="U1425" i="14"/>
  <c r="V1425" i="14"/>
  <c r="T1426" i="14"/>
  <c r="S1426" i="14"/>
  <c r="AH1663" i="14" l="1"/>
  <c r="AG1663" i="14"/>
  <c r="AE1664" i="14"/>
  <c r="AC1665" i="14"/>
  <c r="AD1665" i="14"/>
  <c r="AF1664" i="14"/>
  <c r="Z1426" i="14"/>
  <c r="AB1425" i="14"/>
  <c r="AA1425" i="14"/>
  <c r="Y1426" i="14"/>
  <c r="U1426" i="14"/>
  <c r="V1426" i="14"/>
  <c r="S1427" i="14"/>
  <c r="T1427" i="14"/>
  <c r="AC1666" i="14" l="1"/>
  <c r="AE1665" i="14"/>
  <c r="AD1666" i="14"/>
  <c r="AF1665" i="14"/>
  <c r="AG1664" i="14"/>
  <c r="AH1664" i="14"/>
  <c r="Y1427" i="14"/>
  <c r="AB1426" i="14"/>
  <c r="AA1426" i="14"/>
  <c r="Z1427" i="14"/>
  <c r="V1427" i="14"/>
  <c r="U1427" i="14"/>
  <c r="T1428" i="14"/>
  <c r="S1428" i="14"/>
  <c r="AD1667" i="14" l="1"/>
  <c r="AF1666" i="14"/>
  <c r="AG1665" i="14"/>
  <c r="AH1665" i="14"/>
  <c r="AE1666" i="14"/>
  <c r="AC1667" i="14"/>
  <c r="AA1427" i="14"/>
  <c r="AB1427" i="14"/>
  <c r="Z1428" i="14"/>
  <c r="Y1428" i="14"/>
  <c r="U1428" i="14"/>
  <c r="V1428" i="14"/>
  <c r="S1429" i="14"/>
  <c r="T1429" i="14"/>
  <c r="AE1667" i="14" l="1"/>
  <c r="AC1668" i="14"/>
  <c r="AG1666" i="14"/>
  <c r="AH1666" i="14"/>
  <c r="AD1668" i="14"/>
  <c r="AF1667" i="14"/>
  <c r="AA1428" i="14"/>
  <c r="AB1428" i="14"/>
  <c r="Y1429" i="14"/>
  <c r="Z1429" i="14"/>
  <c r="U1429" i="14"/>
  <c r="V1429" i="14"/>
  <c r="T1430" i="14"/>
  <c r="S1430" i="14"/>
  <c r="AE1668" i="14" l="1"/>
  <c r="AC1669" i="14"/>
  <c r="AF1668" i="14"/>
  <c r="AD1669" i="14"/>
  <c r="AH1667" i="14"/>
  <c r="AG1667" i="14"/>
  <c r="AA1429" i="14"/>
  <c r="AB1429" i="14"/>
  <c r="Z1430" i="14"/>
  <c r="Y1430" i="14"/>
  <c r="U1430" i="14"/>
  <c r="V1430" i="14"/>
  <c r="S1431" i="14"/>
  <c r="T1431" i="14"/>
  <c r="AC1670" i="14" l="1"/>
  <c r="AE1669" i="14"/>
  <c r="AF1669" i="14"/>
  <c r="AD1670" i="14"/>
  <c r="AG1668" i="14"/>
  <c r="AH1668" i="14"/>
  <c r="AA1430" i="14"/>
  <c r="Y1431" i="14"/>
  <c r="AB1430" i="14"/>
  <c r="Z1431" i="14"/>
  <c r="V1431" i="14"/>
  <c r="U1431" i="14"/>
  <c r="T1432" i="14"/>
  <c r="S1432" i="14"/>
  <c r="AD1671" i="14" l="1"/>
  <c r="AF1670" i="14"/>
  <c r="AH1669" i="14"/>
  <c r="AG1669" i="14"/>
  <c r="AC1671" i="14"/>
  <c r="AE1670" i="14"/>
  <c r="AA1431" i="14"/>
  <c r="AB1431" i="14"/>
  <c r="Z1432" i="14"/>
  <c r="Y1432" i="14"/>
  <c r="U1432" i="14"/>
  <c r="V1432" i="14"/>
  <c r="S1433" i="14"/>
  <c r="T1433" i="14"/>
  <c r="AE1671" i="14" l="1"/>
  <c r="AC1672" i="14"/>
  <c r="AG1670" i="14"/>
  <c r="AH1670" i="14"/>
  <c r="AF1671" i="14"/>
  <c r="AD1672" i="14"/>
  <c r="AB1432" i="14"/>
  <c r="AA1432" i="14"/>
  <c r="Y1433" i="14"/>
  <c r="Z1433" i="14"/>
  <c r="U1433" i="14"/>
  <c r="V1433" i="14"/>
  <c r="T1434" i="14"/>
  <c r="S1434" i="14"/>
  <c r="AF1672" i="14" l="1"/>
  <c r="AD1673" i="14"/>
  <c r="AC1673" i="14"/>
  <c r="AE1672" i="14"/>
  <c r="AG1671" i="14"/>
  <c r="AH1671" i="14"/>
  <c r="AA1433" i="14"/>
  <c r="AB1433" i="14"/>
  <c r="Z1434" i="14"/>
  <c r="Y1434" i="14"/>
  <c r="U1434" i="14"/>
  <c r="V1434" i="14"/>
  <c r="S1435" i="14"/>
  <c r="T1435" i="14"/>
  <c r="AG1672" i="14" l="1"/>
  <c r="AH1672" i="14"/>
  <c r="AF1673" i="14"/>
  <c r="AD1674" i="14"/>
  <c r="AE1673" i="14"/>
  <c r="AC1674" i="14"/>
  <c r="AB1434" i="14"/>
  <c r="AA1434" i="14"/>
  <c r="Y1435" i="14"/>
  <c r="Z1435" i="14"/>
  <c r="V1435" i="14"/>
  <c r="U1435" i="14"/>
  <c r="T1436" i="14"/>
  <c r="S1436" i="14"/>
  <c r="AF1674" i="14" l="1"/>
  <c r="AD1675" i="14"/>
  <c r="AE1674" i="14"/>
  <c r="AC1675" i="14"/>
  <c r="AG1673" i="14"/>
  <c r="AH1673" i="14"/>
  <c r="Z1436" i="14"/>
  <c r="AA1435" i="14"/>
  <c r="AB1435" i="14"/>
  <c r="Y1436" i="14"/>
  <c r="U1436" i="14"/>
  <c r="V1436" i="14"/>
  <c r="S1437" i="14"/>
  <c r="T1437" i="14"/>
  <c r="AD1676" i="14" l="1"/>
  <c r="AF1675" i="14"/>
  <c r="AE1675" i="14"/>
  <c r="AC1676" i="14"/>
  <c r="AG1674" i="14"/>
  <c r="AH1674" i="14"/>
  <c r="AA1436" i="14"/>
  <c r="AB1436" i="14"/>
  <c r="Y1437" i="14"/>
  <c r="Z1437" i="14"/>
  <c r="U1437" i="14"/>
  <c r="V1437" i="14"/>
  <c r="T1438" i="14"/>
  <c r="S1438" i="14"/>
  <c r="AE1676" i="14" l="1"/>
  <c r="AC1677" i="14"/>
  <c r="AH1675" i="14"/>
  <c r="AG1675" i="14"/>
  <c r="AD1677" i="14"/>
  <c r="AF1676" i="14"/>
  <c r="AA1437" i="14"/>
  <c r="AB1437" i="14"/>
  <c r="Z1438" i="14"/>
  <c r="Y1438" i="14"/>
  <c r="U1438" i="14"/>
  <c r="V1438" i="14"/>
  <c r="S1439" i="14"/>
  <c r="T1439" i="14"/>
  <c r="AC1678" i="14" l="1"/>
  <c r="AE1677" i="14"/>
  <c r="AF1677" i="14"/>
  <c r="AD1678" i="14"/>
  <c r="AG1676" i="14"/>
  <c r="AH1676" i="14"/>
  <c r="AA1438" i="14"/>
  <c r="Z1439" i="14"/>
  <c r="AB1438" i="14"/>
  <c r="Y1439" i="14"/>
  <c r="V1439" i="14"/>
  <c r="U1439" i="14"/>
  <c r="T1440" i="14"/>
  <c r="S1440" i="14"/>
  <c r="AG1677" i="14" l="1"/>
  <c r="AH1677" i="14"/>
  <c r="AF1678" i="14"/>
  <c r="AD1679" i="14"/>
  <c r="AE1678" i="14"/>
  <c r="AC1679" i="14"/>
  <c r="AB1439" i="14"/>
  <c r="AA1439" i="14"/>
  <c r="Y1440" i="14"/>
  <c r="Z1440" i="14"/>
  <c r="U1440" i="14"/>
  <c r="V1440" i="14"/>
  <c r="S1441" i="14"/>
  <c r="T1441" i="14"/>
  <c r="AF1679" i="14" l="1"/>
  <c r="AD1680" i="14"/>
  <c r="AC1680" i="14"/>
  <c r="AE1679" i="14"/>
  <c r="AH1678" i="14"/>
  <c r="AG1678" i="14"/>
  <c r="AA1440" i="14"/>
  <c r="AB1440" i="14"/>
  <c r="Z1441" i="14"/>
  <c r="Y1441" i="14"/>
  <c r="U1441" i="14"/>
  <c r="V1441" i="14"/>
  <c r="T1442" i="14"/>
  <c r="S1442" i="14"/>
  <c r="AG1679" i="14" l="1"/>
  <c r="AH1679" i="14"/>
  <c r="AD1681" i="14"/>
  <c r="AF1680" i="14"/>
  <c r="AC1681" i="14"/>
  <c r="AE1680" i="14"/>
  <c r="Y1442" i="14"/>
  <c r="Z1442" i="14"/>
  <c r="AB1441" i="14"/>
  <c r="AA1441" i="14"/>
  <c r="U1442" i="14"/>
  <c r="V1442" i="14"/>
  <c r="S1443" i="14"/>
  <c r="T1443" i="14"/>
  <c r="AE1681" i="14" l="1"/>
  <c r="AC1682" i="14"/>
  <c r="AH1680" i="14"/>
  <c r="AG1680" i="14"/>
  <c r="AF1681" i="14"/>
  <c r="AD1682" i="14"/>
  <c r="AB1442" i="14"/>
  <c r="AA1442" i="14"/>
  <c r="Z1443" i="14"/>
  <c r="Y1443" i="14"/>
  <c r="V1443" i="14"/>
  <c r="U1443" i="14"/>
  <c r="T1444" i="14"/>
  <c r="S1444" i="14"/>
  <c r="AD1683" i="14" l="1"/>
  <c r="AF1682" i="14"/>
  <c r="AC1683" i="14"/>
  <c r="AE1682" i="14"/>
  <c r="AG1681" i="14"/>
  <c r="AH1681" i="14"/>
  <c r="Y1444" i="14"/>
  <c r="Z1444" i="14"/>
  <c r="AB1443" i="14"/>
  <c r="AA1443" i="14"/>
  <c r="U1444" i="14"/>
  <c r="V1444" i="14"/>
  <c r="S1445" i="14"/>
  <c r="T1445" i="14"/>
  <c r="AC1684" i="14" l="1"/>
  <c r="AE1683" i="14"/>
  <c r="AH1682" i="14"/>
  <c r="AG1682" i="14"/>
  <c r="AF1683" i="14"/>
  <c r="AD1684" i="14"/>
  <c r="AA1444" i="14"/>
  <c r="AB1444" i="14"/>
  <c r="Z1445" i="14"/>
  <c r="Y1445" i="14"/>
  <c r="U1445" i="14"/>
  <c r="V1445" i="14"/>
  <c r="T1446" i="14"/>
  <c r="S1446" i="14"/>
  <c r="AD1685" i="14" l="1"/>
  <c r="AF1684" i="14"/>
  <c r="AH1683" i="14"/>
  <c r="AG1683" i="14"/>
  <c r="AC1685" i="14"/>
  <c r="AE1684" i="14"/>
  <c r="AA1445" i="14"/>
  <c r="AB1445" i="14"/>
  <c r="Z1446" i="14"/>
  <c r="Y1446" i="14"/>
  <c r="U1446" i="14"/>
  <c r="V1446" i="14"/>
  <c r="S1447" i="14"/>
  <c r="T1447" i="14"/>
  <c r="AC1686" i="14" l="1"/>
  <c r="AE1685" i="14"/>
  <c r="AH1684" i="14"/>
  <c r="AG1684" i="14"/>
  <c r="AD1686" i="14"/>
  <c r="AF1685" i="14"/>
  <c r="AA1446" i="14"/>
  <c r="Y1447" i="14"/>
  <c r="AB1446" i="14"/>
  <c r="Z1447" i="14"/>
  <c r="V1447" i="14"/>
  <c r="U1447" i="14"/>
  <c r="T1448" i="14"/>
  <c r="S1448" i="14"/>
  <c r="AD1687" i="14" l="1"/>
  <c r="AF1686" i="14"/>
  <c r="AH1685" i="14"/>
  <c r="AG1685" i="14"/>
  <c r="AE1686" i="14"/>
  <c r="AC1687" i="14"/>
  <c r="AB1447" i="14"/>
  <c r="AA1447" i="14"/>
  <c r="Z1448" i="14"/>
  <c r="Y1448" i="14"/>
  <c r="U1448" i="14"/>
  <c r="V1448" i="14"/>
  <c r="S1449" i="14"/>
  <c r="T1449" i="14"/>
  <c r="AE1687" i="14" l="1"/>
  <c r="AC1688" i="14"/>
  <c r="AG1686" i="14"/>
  <c r="AH1686" i="14"/>
  <c r="AF1687" i="14"/>
  <c r="AD1688" i="14"/>
  <c r="AA1448" i="14"/>
  <c r="AB1448" i="14"/>
  <c r="Y1449" i="14"/>
  <c r="Z1449" i="14"/>
  <c r="U1449" i="14"/>
  <c r="V1449" i="14"/>
  <c r="T1450" i="14"/>
  <c r="S1450" i="14"/>
  <c r="AF1688" i="14" l="1"/>
  <c r="AD1689" i="14"/>
  <c r="AE1688" i="14"/>
  <c r="AC1689" i="14"/>
  <c r="AG1687" i="14"/>
  <c r="AH1687" i="14"/>
  <c r="AB1449" i="14"/>
  <c r="AA1449" i="14"/>
  <c r="Z1450" i="14"/>
  <c r="Y1450" i="14"/>
  <c r="U1450" i="14"/>
  <c r="V1450" i="14"/>
  <c r="S1451" i="14"/>
  <c r="T1451" i="14"/>
  <c r="AG1688" i="14" l="1"/>
  <c r="AH1688" i="14"/>
  <c r="AF1689" i="14"/>
  <c r="AD1690" i="14"/>
  <c r="AE1689" i="14"/>
  <c r="AC1690" i="14"/>
  <c r="AB1450" i="14"/>
  <c r="AA1450" i="14"/>
  <c r="Y1451" i="14"/>
  <c r="Z1451" i="14"/>
  <c r="V1451" i="14"/>
  <c r="U1451" i="14"/>
  <c r="T1452" i="14"/>
  <c r="S1452" i="14"/>
  <c r="AH1689" i="14" l="1"/>
  <c r="AG1689" i="14"/>
  <c r="AF1690" i="14"/>
  <c r="AD1691" i="14"/>
  <c r="AE1690" i="14"/>
  <c r="AC1691" i="14"/>
  <c r="Z1452" i="14"/>
  <c r="AA1451" i="14"/>
  <c r="AB1451" i="14"/>
  <c r="Y1452" i="14"/>
  <c r="U1452" i="14"/>
  <c r="V1452" i="14"/>
  <c r="S1453" i="14"/>
  <c r="T1453" i="14"/>
  <c r="AG1690" i="14" l="1"/>
  <c r="AH1690" i="14"/>
  <c r="AE1691" i="14"/>
  <c r="AC1692" i="14"/>
  <c r="AF1691" i="14"/>
  <c r="AD1692" i="14"/>
  <c r="AA1452" i="14"/>
  <c r="AB1452" i="14"/>
  <c r="Y1453" i="14"/>
  <c r="Z1453" i="14"/>
  <c r="U1453" i="14"/>
  <c r="V1453" i="14"/>
  <c r="T1454" i="14"/>
  <c r="S1454" i="14"/>
  <c r="AD1693" i="14" l="1"/>
  <c r="AF1692" i="14"/>
  <c r="AC1693" i="14"/>
  <c r="AE1692" i="14"/>
  <c r="AG1691" i="14"/>
  <c r="AH1691" i="14"/>
  <c r="Z1454" i="14"/>
  <c r="AA1453" i="14"/>
  <c r="AB1453" i="14"/>
  <c r="Y1454" i="14"/>
  <c r="U1454" i="14"/>
  <c r="V1454" i="14"/>
  <c r="S1455" i="14"/>
  <c r="T1455" i="14"/>
  <c r="AG1692" i="14" l="1"/>
  <c r="AH1692" i="14"/>
  <c r="AC1694" i="14"/>
  <c r="AE1693" i="14"/>
  <c r="AF1693" i="14"/>
  <c r="AD1694" i="14"/>
  <c r="AA1454" i="14"/>
  <c r="AB1454" i="14"/>
  <c r="Y1455" i="14"/>
  <c r="Z1455" i="14"/>
  <c r="V1455" i="14"/>
  <c r="U1455" i="14"/>
  <c r="T1456" i="14"/>
  <c r="S1456" i="14"/>
  <c r="AD1695" i="14" l="1"/>
  <c r="AF1694" i="14"/>
  <c r="AG1693" i="14"/>
  <c r="AH1693" i="14"/>
  <c r="AE1694" i="14"/>
  <c r="AC1695" i="14"/>
  <c r="Y1456" i="14"/>
  <c r="Z1456" i="14"/>
  <c r="AA1455" i="14"/>
  <c r="AB1455" i="14"/>
  <c r="U1456" i="14"/>
  <c r="V1456" i="14"/>
  <c r="S1457" i="14"/>
  <c r="T1457" i="14"/>
  <c r="AH1694" i="14" l="1"/>
  <c r="AG1694" i="14"/>
  <c r="AE1695" i="14"/>
  <c r="AC1696" i="14"/>
  <c r="AD1696" i="14"/>
  <c r="AF1695" i="14"/>
  <c r="AA1456" i="14"/>
  <c r="AB1456" i="14"/>
  <c r="Z1457" i="14"/>
  <c r="Y1457" i="14"/>
  <c r="U1457" i="14"/>
  <c r="V1457" i="14"/>
  <c r="T1458" i="14"/>
  <c r="S1458" i="14"/>
  <c r="AC1697" i="14" l="1"/>
  <c r="AE1696" i="14"/>
  <c r="AD1697" i="14"/>
  <c r="AF1696" i="14"/>
  <c r="AG1695" i="14"/>
  <c r="AH1695" i="14"/>
  <c r="AA1457" i="14"/>
  <c r="AB1457" i="14"/>
  <c r="Y1458" i="14"/>
  <c r="Z1458" i="14"/>
  <c r="U1458" i="14"/>
  <c r="V1458" i="14"/>
  <c r="S1459" i="14"/>
  <c r="T1459" i="14"/>
  <c r="AG1696" i="14" l="1"/>
  <c r="AH1696" i="14"/>
  <c r="AD1698" i="14"/>
  <c r="AF1697" i="14"/>
  <c r="AC1698" i="14"/>
  <c r="AE1697" i="14"/>
  <c r="Y1459" i="14"/>
  <c r="Z1459" i="14"/>
  <c r="AB1458" i="14"/>
  <c r="AA1458" i="14"/>
  <c r="V1459" i="14"/>
  <c r="U1459" i="14"/>
  <c r="S1460" i="14"/>
  <c r="T1460" i="14"/>
  <c r="AC1699" i="14" l="1"/>
  <c r="AE1698" i="14"/>
  <c r="AG1697" i="14"/>
  <c r="AH1697" i="14"/>
  <c r="AF1698" i="14"/>
  <c r="AD1699" i="14"/>
  <c r="Z1460" i="14"/>
  <c r="AB1459" i="14"/>
  <c r="AA1459" i="14"/>
  <c r="Y1460" i="14"/>
  <c r="U1460" i="14"/>
  <c r="V1460" i="14"/>
  <c r="T1461" i="14"/>
  <c r="S1461" i="14"/>
  <c r="AD1700" i="14" l="1"/>
  <c r="AF1699" i="14"/>
  <c r="AG1698" i="14"/>
  <c r="AH1698" i="14"/>
  <c r="AE1699" i="14"/>
  <c r="AC1700" i="14"/>
  <c r="AA1460" i="14"/>
  <c r="AB1460" i="14"/>
  <c r="Y1461" i="14"/>
  <c r="Z1461" i="14"/>
  <c r="U1461" i="14"/>
  <c r="V1461" i="14"/>
  <c r="S1462" i="14"/>
  <c r="T1462" i="14"/>
  <c r="AE1700" i="14" l="1"/>
  <c r="AC1701" i="14"/>
  <c r="AH1699" i="14"/>
  <c r="AG1699" i="14"/>
  <c r="AF1700" i="14"/>
  <c r="AD1701" i="14"/>
  <c r="Y1462" i="14"/>
  <c r="Z1462" i="14"/>
  <c r="AA1461" i="14"/>
  <c r="AB1461" i="14"/>
  <c r="U1462" i="14"/>
  <c r="V1462" i="14"/>
  <c r="T1463" i="14"/>
  <c r="S1463" i="14"/>
  <c r="AF1701" i="14" l="1"/>
  <c r="AD1702" i="14"/>
  <c r="AC1702" i="14"/>
  <c r="AE1701" i="14"/>
  <c r="AH1700" i="14"/>
  <c r="AG1700" i="14"/>
  <c r="AB1462" i="14"/>
  <c r="AA1462" i="14"/>
  <c r="Z1463" i="14"/>
  <c r="Y1463" i="14"/>
  <c r="V1463" i="14"/>
  <c r="U1463" i="14"/>
  <c r="S1464" i="14"/>
  <c r="T1464" i="14"/>
  <c r="AC1703" i="14" l="1"/>
  <c r="AE1702" i="14"/>
  <c r="AH1701" i="14"/>
  <c r="AG1701" i="14"/>
  <c r="AF1702" i="14"/>
  <c r="AD1703" i="14"/>
  <c r="AA1463" i="14"/>
  <c r="AB1463" i="14"/>
  <c r="Z1464" i="14"/>
  <c r="Y1464" i="14"/>
  <c r="U1464" i="14"/>
  <c r="V1464" i="14"/>
  <c r="T1465" i="14"/>
  <c r="S1465" i="14"/>
  <c r="AD1704" i="14" l="1"/>
  <c r="AF1703" i="14"/>
  <c r="AH1702" i="14"/>
  <c r="AG1702" i="14"/>
  <c r="AE1703" i="14"/>
  <c r="AC1704" i="14"/>
  <c r="AA1464" i="14"/>
  <c r="AB1464" i="14"/>
  <c r="Y1465" i="14"/>
  <c r="Z1465" i="14"/>
  <c r="U1465" i="14"/>
  <c r="V1465" i="14"/>
  <c r="S1466" i="14"/>
  <c r="T1466" i="14"/>
  <c r="AC1705" i="14" l="1"/>
  <c r="AE1704" i="14"/>
  <c r="AG1703" i="14"/>
  <c r="AH1703" i="14"/>
  <c r="AF1704" i="14"/>
  <c r="AD1705" i="14"/>
  <c r="Z1466" i="14"/>
  <c r="Y1466" i="14"/>
  <c r="AB1465" i="14"/>
  <c r="AA1465" i="14"/>
  <c r="U1466" i="14"/>
  <c r="V1466" i="14"/>
  <c r="T1467" i="14"/>
  <c r="S1467" i="14"/>
  <c r="AG1704" i="14" l="1"/>
  <c r="AH1704" i="14"/>
  <c r="AD1706" i="14"/>
  <c r="AF1705" i="14"/>
  <c r="AE1705" i="14"/>
  <c r="AC1706" i="14"/>
  <c r="AB1466" i="14"/>
  <c r="AA1466" i="14"/>
  <c r="Y1467" i="14"/>
  <c r="Z1467" i="14"/>
  <c r="V1467" i="14"/>
  <c r="U1467" i="14"/>
  <c r="S1468" i="14"/>
  <c r="T1468" i="14"/>
  <c r="AG1705" i="14" l="1"/>
  <c r="AH1705" i="14"/>
  <c r="AE1706" i="14"/>
  <c r="AC1707" i="14"/>
  <c r="AF1706" i="14"/>
  <c r="AD1707" i="14"/>
  <c r="Z1468" i="14"/>
  <c r="AB1467" i="14"/>
  <c r="AA1467" i="14"/>
  <c r="Y1468" i="14"/>
  <c r="U1468" i="14"/>
  <c r="V1468" i="14"/>
  <c r="T1469" i="14"/>
  <c r="S1469" i="14"/>
  <c r="AC1708" i="14" l="1"/>
  <c r="AE1707" i="14"/>
  <c r="AF1707" i="14"/>
  <c r="AD1708" i="14"/>
  <c r="AG1706" i="14"/>
  <c r="AH1706" i="14"/>
  <c r="Y1469" i="14"/>
  <c r="AA1468" i="14"/>
  <c r="AB1468" i="14"/>
  <c r="Z1469" i="14"/>
  <c r="U1469" i="14"/>
  <c r="V1469" i="14"/>
  <c r="S1470" i="14"/>
  <c r="T1470" i="14"/>
  <c r="AH1707" i="14" l="1"/>
  <c r="AG1707" i="14"/>
  <c r="AD1709" i="14"/>
  <c r="AF1708" i="14"/>
  <c r="AC1709" i="14"/>
  <c r="AE1708" i="14"/>
  <c r="Z1470" i="14"/>
  <c r="AA1469" i="14"/>
  <c r="AB1469" i="14"/>
  <c r="Y1470" i="14"/>
  <c r="U1470" i="14"/>
  <c r="V1470" i="14"/>
  <c r="T1471" i="14"/>
  <c r="S1471" i="14"/>
  <c r="AC1710" i="14" l="1"/>
  <c r="AE1709" i="14"/>
  <c r="AG1708" i="14"/>
  <c r="AH1708" i="14"/>
  <c r="AF1709" i="14"/>
  <c r="AD1710" i="14"/>
  <c r="AA1470" i="14"/>
  <c r="Y1471" i="14"/>
  <c r="AB1470" i="14"/>
  <c r="Z1471" i="14"/>
  <c r="V1471" i="14"/>
  <c r="U1471" i="14"/>
  <c r="S1472" i="14"/>
  <c r="T1472" i="14"/>
  <c r="AG1709" i="14" l="1"/>
  <c r="AH1709" i="14"/>
  <c r="AF1710" i="14"/>
  <c r="AD1711" i="14"/>
  <c r="AE1710" i="14"/>
  <c r="AC1711" i="14"/>
  <c r="Z1472" i="14"/>
  <c r="AA1471" i="14"/>
  <c r="AB1471" i="14"/>
  <c r="Y1472" i="14"/>
  <c r="U1472" i="14"/>
  <c r="V1472" i="14"/>
  <c r="T1473" i="14"/>
  <c r="S1473" i="14"/>
  <c r="AG1710" i="14" l="1"/>
  <c r="AH1710" i="14"/>
  <c r="AE1711" i="14"/>
  <c r="AC1712" i="14"/>
  <c r="AD1712" i="14"/>
  <c r="AF1711" i="14"/>
  <c r="AA1472" i="14"/>
  <c r="AB1472" i="14"/>
  <c r="Y1473" i="14"/>
  <c r="Z1473" i="14"/>
  <c r="U1473" i="14"/>
  <c r="V1473" i="14"/>
  <c r="S1474" i="14"/>
  <c r="T1474" i="14"/>
  <c r="AF1712" i="14" l="1"/>
  <c r="AD1713" i="14"/>
  <c r="AE1712" i="14"/>
  <c r="AC1713" i="14"/>
  <c r="AH1711" i="14"/>
  <c r="AG1711" i="14"/>
  <c r="Z1474" i="14"/>
  <c r="AA1473" i="14"/>
  <c r="AB1473" i="14"/>
  <c r="Y1474" i="14"/>
  <c r="U1474" i="14"/>
  <c r="V1474" i="14"/>
  <c r="T1475" i="14"/>
  <c r="S1475" i="14"/>
  <c r="AF1713" i="14" l="1"/>
  <c r="AD1714" i="14"/>
  <c r="AC1714" i="14"/>
  <c r="AE1713" i="14"/>
  <c r="AG1712" i="14"/>
  <c r="AH1712" i="14"/>
  <c r="Y1475" i="14"/>
  <c r="AB1474" i="14"/>
  <c r="AA1474" i="14"/>
  <c r="Z1475" i="14"/>
  <c r="V1475" i="14"/>
  <c r="U1475" i="14"/>
  <c r="S1476" i="14"/>
  <c r="T1476" i="14"/>
  <c r="AC1715" i="14" l="1"/>
  <c r="AE1714" i="14"/>
  <c r="AG1713" i="14"/>
  <c r="AH1713" i="14"/>
  <c r="AD1715" i="14"/>
  <c r="AF1714" i="14"/>
  <c r="Z1476" i="14"/>
  <c r="AA1475" i="14"/>
  <c r="AB1475" i="14"/>
  <c r="Y1476" i="14"/>
  <c r="U1476" i="14"/>
  <c r="V1476" i="14"/>
  <c r="T1477" i="14"/>
  <c r="S1477" i="14"/>
  <c r="AF1715" i="14" l="1"/>
  <c r="AD1716" i="14"/>
  <c r="AG1714" i="14"/>
  <c r="AH1714" i="14"/>
  <c r="AC1716" i="14"/>
  <c r="AE1715" i="14"/>
  <c r="Y1477" i="14"/>
  <c r="AA1476" i="14"/>
  <c r="AB1476" i="14"/>
  <c r="Z1477" i="14"/>
  <c r="U1477" i="14"/>
  <c r="V1477" i="14"/>
  <c r="S1478" i="14"/>
  <c r="T1478" i="14"/>
  <c r="AE1716" i="14" l="1"/>
  <c r="AC1717" i="14"/>
  <c r="AD1717" i="14"/>
  <c r="AF1716" i="14"/>
  <c r="AG1715" i="14"/>
  <c r="AH1715" i="14"/>
  <c r="Z1478" i="14"/>
  <c r="AA1477" i="14"/>
  <c r="AB1477" i="14"/>
  <c r="Y1478" i="14"/>
  <c r="U1478" i="14"/>
  <c r="V1478" i="14"/>
  <c r="T1479" i="14"/>
  <c r="S1479" i="14"/>
  <c r="AD1718" i="14" l="1"/>
  <c r="AF1717" i="14"/>
  <c r="AC1718" i="14"/>
  <c r="AE1717" i="14"/>
  <c r="AH1716" i="14"/>
  <c r="AG1716" i="14"/>
  <c r="AA1478" i="14"/>
  <c r="AB1478" i="14"/>
  <c r="Y1479" i="14"/>
  <c r="Z1479" i="14"/>
  <c r="V1479" i="14"/>
  <c r="U1479" i="14"/>
  <c r="S1480" i="14"/>
  <c r="T1480" i="14"/>
  <c r="AH1717" i="14" l="1"/>
  <c r="AG1717" i="14"/>
  <c r="AC1719" i="14"/>
  <c r="AE1718" i="14"/>
  <c r="AF1718" i="14"/>
  <c r="AD1719" i="14"/>
  <c r="AA1479" i="14"/>
  <c r="AB1479" i="14"/>
  <c r="Z1480" i="14"/>
  <c r="Y1480" i="14"/>
  <c r="U1480" i="14"/>
  <c r="V1480" i="14"/>
  <c r="T1481" i="14"/>
  <c r="S1481" i="14"/>
  <c r="AC1720" i="14" l="1"/>
  <c r="AE1719" i="14"/>
  <c r="AD1720" i="14"/>
  <c r="AF1719" i="14"/>
  <c r="AG1718" i="14"/>
  <c r="AH1718" i="14"/>
  <c r="Y1481" i="14"/>
  <c r="AA1480" i="14"/>
  <c r="AB1480" i="14"/>
  <c r="Z1481" i="14"/>
  <c r="U1481" i="14"/>
  <c r="V1481" i="14"/>
  <c r="S1482" i="14"/>
  <c r="T1482" i="14"/>
  <c r="AD1721" i="14" l="1"/>
  <c r="AF1720" i="14"/>
  <c r="AH1719" i="14"/>
  <c r="AG1719" i="14"/>
  <c r="AE1720" i="14"/>
  <c r="AC1721" i="14"/>
  <c r="AA1481" i="14"/>
  <c r="AB1481" i="14"/>
  <c r="Z1482" i="14"/>
  <c r="Y1482" i="14"/>
  <c r="U1482" i="14"/>
  <c r="V1482" i="14"/>
  <c r="T1483" i="14"/>
  <c r="S1483" i="14"/>
  <c r="AE1721" i="14" l="1"/>
  <c r="AC1722" i="14"/>
  <c r="AH1720" i="14"/>
  <c r="AG1720" i="14"/>
  <c r="AD1722" i="14"/>
  <c r="AF1721" i="14"/>
  <c r="Y1483" i="14"/>
  <c r="AB1482" i="14"/>
  <c r="AA1482" i="14"/>
  <c r="Z1483" i="14"/>
  <c r="V1483" i="14"/>
  <c r="U1483" i="14"/>
  <c r="S1484" i="14"/>
  <c r="T1484" i="14"/>
  <c r="AC1723" i="14" l="1"/>
  <c r="AE1722" i="14"/>
  <c r="AF1722" i="14"/>
  <c r="AD1723" i="14"/>
  <c r="AG1721" i="14"/>
  <c r="AH1721" i="14"/>
  <c r="Z1484" i="14"/>
  <c r="AA1483" i="14"/>
  <c r="AB1483" i="14"/>
  <c r="Y1484" i="14"/>
  <c r="U1484" i="14"/>
  <c r="V1484" i="14"/>
  <c r="T1485" i="14"/>
  <c r="S1485" i="14"/>
  <c r="AF1723" i="14" l="1"/>
  <c r="AD1724" i="14"/>
  <c r="AG1722" i="14"/>
  <c r="AH1722" i="14"/>
  <c r="AE1723" i="14"/>
  <c r="AC1724" i="14"/>
  <c r="Y1485" i="14"/>
  <c r="AA1484" i="14"/>
  <c r="AB1484" i="14"/>
  <c r="Z1485" i="14"/>
  <c r="U1485" i="14"/>
  <c r="V1485" i="14"/>
  <c r="S1486" i="14"/>
  <c r="T1486" i="14"/>
  <c r="AH1723" i="14" l="1"/>
  <c r="AG1723" i="14"/>
  <c r="AC1725" i="14"/>
  <c r="AE1724" i="14"/>
  <c r="AF1724" i="14"/>
  <c r="AD1725" i="14"/>
  <c r="AA1485" i="14"/>
  <c r="AB1485" i="14"/>
  <c r="Z1486" i="14"/>
  <c r="Y1486" i="14"/>
  <c r="U1486" i="14"/>
  <c r="V1486" i="14"/>
  <c r="T1487" i="14"/>
  <c r="S1487" i="14"/>
  <c r="AD1726" i="14" l="1"/>
  <c r="AF1725" i="14"/>
  <c r="AG1724" i="14"/>
  <c r="AH1724" i="14"/>
  <c r="AE1725" i="14"/>
  <c r="AC1726" i="14"/>
  <c r="AA1486" i="14"/>
  <c r="Y1487" i="14"/>
  <c r="AB1486" i="14"/>
  <c r="Z1487" i="14"/>
  <c r="V1487" i="14"/>
  <c r="U1487" i="14"/>
  <c r="S1488" i="14"/>
  <c r="T1488" i="14"/>
  <c r="AG1725" i="14" l="1"/>
  <c r="AH1725" i="14"/>
  <c r="AE1726" i="14"/>
  <c r="AC1727" i="14"/>
  <c r="AD1727" i="14"/>
  <c r="AF1726" i="14"/>
  <c r="Z1488" i="14"/>
  <c r="AA1487" i="14"/>
  <c r="AB1487" i="14"/>
  <c r="Y1488" i="14"/>
  <c r="U1488" i="14"/>
  <c r="V1488" i="14"/>
  <c r="T1489" i="14"/>
  <c r="S1489" i="14"/>
  <c r="AH1726" i="14" l="1"/>
  <c r="AG1726" i="14"/>
  <c r="AD1728" i="14"/>
  <c r="AF1727" i="14"/>
  <c r="AE1727" i="14"/>
  <c r="AC1728" i="14"/>
  <c r="AA1488" i="14"/>
  <c r="AB1488" i="14"/>
  <c r="Y1489" i="14"/>
  <c r="Z1489" i="14"/>
  <c r="U1489" i="14"/>
  <c r="V1489" i="14"/>
  <c r="S1490" i="14"/>
  <c r="T1490" i="14"/>
  <c r="AE1728" i="14" l="1"/>
  <c r="AC1729" i="14"/>
  <c r="AG1727" i="14"/>
  <c r="AH1727" i="14"/>
  <c r="AD1729" i="14"/>
  <c r="AF1728" i="14"/>
  <c r="AA1489" i="14"/>
  <c r="AB1489" i="14"/>
  <c r="Z1490" i="14"/>
  <c r="Y1490" i="14"/>
  <c r="U1490" i="14"/>
  <c r="V1490" i="14"/>
  <c r="T1491" i="14"/>
  <c r="S1491" i="14"/>
  <c r="AF1729" i="14" l="1"/>
  <c r="AD1730" i="14"/>
  <c r="AE1729" i="14"/>
  <c r="AC1730" i="14"/>
  <c r="AG1728" i="14"/>
  <c r="AH1728" i="14"/>
  <c r="Y1491" i="14"/>
  <c r="AA1490" i="14"/>
  <c r="AB1490" i="14"/>
  <c r="Z1491" i="14"/>
  <c r="V1491" i="14"/>
  <c r="U1491" i="14"/>
  <c r="S1492" i="14"/>
  <c r="T1492" i="14"/>
  <c r="AE1730" i="14" l="1"/>
  <c r="AC1731" i="14"/>
  <c r="AD1731" i="14"/>
  <c r="AF1730" i="14"/>
  <c r="AG1729" i="14"/>
  <c r="AH1729" i="14"/>
  <c r="Z1492" i="14"/>
  <c r="AA1491" i="14"/>
  <c r="AB1491" i="14"/>
  <c r="Y1492" i="14"/>
  <c r="U1492" i="14"/>
  <c r="V1492" i="14"/>
  <c r="T1493" i="14"/>
  <c r="S1493" i="14"/>
  <c r="AD1732" i="14" l="1"/>
  <c r="AF1731" i="14"/>
  <c r="AE1731" i="14"/>
  <c r="AC1732" i="14"/>
  <c r="AH1730" i="14"/>
  <c r="AG1730" i="14"/>
  <c r="AA1492" i="14"/>
  <c r="AB1492" i="14"/>
  <c r="Y1493" i="14"/>
  <c r="Z1493" i="14"/>
  <c r="U1493" i="14"/>
  <c r="V1493" i="14"/>
  <c r="S1494" i="14"/>
  <c r="T1494" i="14"/>
  <c r="AC1733" i="14" l="1"/>
  <c r="AE1732" i="14"/>
  <c r="AG1731" i="14"/>
  <c r="AH1731" i="14"/>
  <c r="AD1733" i="14"/>
  <c r="AF1732" i="14"/>
  <c r="Z1494" i="14"/>
  <c r="AB1493" i="14"/>
  <c r="AA1493" i="14"/>
  <c r="Y1494" i="14"/>
  <c r="U1494" i="14"/>
  <c r="V1494" i="14"/>
  <c r="T1495" i="14"/>
  <c r="S1495" i="14"/>
  <c r="AD1734" i="14" l="1"/>
  <c r="AF1733" i="14"/>
  <c r="AG1732" i="14"/>
  <c r="AH1732" i="14"/>
  <c r="AC1734" i="14"/>
  <c r="AE1733" i="14"/>
  <c r="Y1495" i="14"/>
  <c r="AA1494" i="14"/>
  <c r="AB1494" i="14"/>
  <c r="Z1495" i="14"/>
  <c r="V1495" i="14"/>
  <c r="U1495" i="14"/>
  <c r="S1496" i="14"/>
  <c r="T1496" i="14"/>
  <c r="AG1733" i="14" l="1"/>
  <c r="AH1733" i="14"/>
  <c r="AC1735" i="14"/>
  <c r="AE1734" i="14"/>
  <c r="AF1734" i="14"/>
  <c r="AD1735" i="14"/>
  <c r="Z1496" i="14"/>
  <c r="AA1495" i="14"/>
  <c r="AB1495" i="14"/>
  <c r="Y1496" i="14"/>
  <c r="U1496" i="14"/>
  <c r="V1496" i="14"/>
  <c r="T1497" i="14"/>
  <c r="S1497" i="14"/>
  <c r="AF1735" i="14" l="1"/>
  <c r="AD1736" i="14"/>
  <c r="AH1734" i="14"/>
  <c r="AG1734" i="14"/>
  <c r="AE1735" i="14"/>
  <c r="AC1736" i="14"/>
  <c r="Y1497" i="14"/>
  <c r="AA1496" i="14"/>
  <c r="AB1496" i="14"/>
  <c r="Z1497" i="14"/>
  <c r="U1497" i="14"/>
  <c r="V1497" i="14"/>
  <c r="S1498" i="14"/>
  <c r="T1498" i="14"/>
  <c r="AC1737" i="14" l="1"/>
  <c r="AE1736" i="14"/>
  <c r="AF1736" i="14"/>
  <c r="AD1737" i="14"/>
  <c r="AG1735" i="14"/>
  <c r="AH1735" i="14"/>
  <c r="AA1497" i="14"/>
  <c r="Z1498" i="14"/>
  <c r="AB1497" i="14"/>
  <c r="Y1498" i="14"/>
  <c r="U1498" i="14"/>
  <c r="V1498" i="14"/>
  <c r="T1499" i="14"/>
  <c r="S1499" i="14"/>
  <c r="AG1736" i="14" l="1"/>
  <c r="AH1736" i="14"/>
  <c r="AF1737" i="14"/>
  <c r="AD1738" i="14"/>
  <c r="AE1737" i="14"/>
  <c r="AC1738" i="14"/>
  <c r="AB1498" i="14"/>
  <c r="AA1498" i="14"/>
  <c r="Y1499" i="14"/>
  <c r="Z1499" i="14"/>
  <c r="V1499" i="14"/>
  <c r="U1499" i="14"/>
  <c r="S1500" i="14"/>
  <c r="T1500" i="14"/>
  <c r="AC1739" i="14" l="1"/>
  <c r="AE1738" i="14"/>
  <c r="AG1737" i="14"/>
  <c r="AH1737" i="14"/>
  <c r="AD1739" i="14"/>
  <c r="AF1738" i="14"/>
  <c r="AB1499" i="14"/>
  <c r="AA1499" i="14"/>
  <c r="Y1500" i="14"/>
  <c r="Z1500" i="14"/>
  <c r="U1500" i="14"/>
  <c r="V1500" i="14"/>
  <c r="T1501" i="14"/>
  <c r="S1501" i="14"/>
  <c r="AH1738" i="14" l="1"/>
  <c r="AG1738" i="14"/>
  <c r="AD1740" i="14"/>
  <c r="AF1739" i="14"/>
  <c r="AE1739" i="14"/>
  <c r="AC1740" i="14"/>
  <c r="Y1501" i="14"/>
  <c r="Z1501" i="14"/>
  <c r="AA1500" i="14"/>
  <c r="AB1500" i="14"/>
  <c r="U1501" i="14"/>
  <c r="V1501" i="14"/>
  <c r="S1502" i="14"/>
  <c r="T1502" i="14"/>
  <c r="AF1740" i="14" l="1"/>
  <c r="AD1741" i="14"/>
  <c r="AG1739" i="14"/>
  <c r="AH1739" i="14"/>
  <c r="AC1741" i="14"/>
  <c r="AE1740" i="14"/>
  <c r="AA1501" i="14"/>
  <c r="AB1501" i="14"/>
  <c r="Z1502" i="14"/>
  <c r="Y1502" i="14"/>
  <c r="U1502" i="14"/>
  <c r="V1502" i="14"/>
  <c r="T1503" i="14"/>
  <c r="S1503" i="14"/>
  <c r="AC1742" i="14" l="1"/>
  <c r="AE1741" i="14"/>
  <c r="AG1740" i="14"/>
  <c r="AH1740" i="14"/>
  <c r="AF1741" i="14"/>
  <c r="AD1742" i="14"/>
  <c r="AA1502" i="14"/>
  <c r="AB1502" i="14"/>
  <c r="Y1503" i="14"/>
  <c r="Z1503" i="14"/>
  <c r="V1503" i="14"/>
  <c r="U1503" i="14"/>
  <c r="S1504" i="14"/>
  <c r="T1504" i="14"/>
  <c r="AD1743" i="14" l="1"/>
  <c r="AF1742" i="14"/>
  <c r="AG1741" i="14"/>
  <c r="AH1741" i="14"/>
  <c r="AC1743" i="14"/>
  <c r="AE1742" i="14"/>
  <c r="Y1504" i="14"/>
  <c r="Z1504" i="14"/>
  <c r="AB1503" i="14"/>
  <c r="AA1503" i="14"/>
  <c r="U1504" i="14"/>
  <c r="V1504" i="14"/>
  <c r="T1505" i="14"/>
  <c r="S1505" i="14"/>
  <c r="AC1744" i="14" l="1"/>
  <c r="AE1743" i="14"/>
  <c r="AH1742" i="14"/>
  <c r="AG1742" i="14"/>
  <c r="AD1744" i="14"/>
  <c r="AF1743" i="14"/>
  <c r="AA1504" i="14"/>
  <c r="AB1504" i="14"/>
  <c r="Z1505" i="14"/>
  <c r="Y1505" i="14"/>
  <c r="U1505" i="14"/>
  <c r="V1505" i="14"/>
  <c r="S1506" i="14"/>
  <c r="T1506" i="14"/>
  <c r="AD1745" i="14" l="1"/>
  <c r="AF1744" i="14"/>
  <c r="AH1743" i="14"/>
  <c r="AG1743" i="14"/>
  <c r="AC1745" i="14"/>
  <c r="AE1744" i="14"/>
  <c r="AA1505" i="14"/>
  <c r="Y1506" i="14"/>
  <c r="Z1506" i="14"/>
  <c r="AB1505" i="14"/>
  <c r="U1506" i="14"/>
  <c r="V1506" i="14"/>
  <c r="T1507" i="14"/>
  <c r="S1507" i="14"/>
  <c r="AH1744" i="14" l="1"/>
  <c r="AG1744" i="14"/>
  <c r="AE1745" i="14"/>
  <c r="AC1746" i="14"/>
  <c r="AF1745" i="14"/>
  <c r="AD1746" i="14"/>
  <c r="AB1506" i="14"/>
  <c r="AA1506" i="14"/>
  <c r="Z1507" i="14"/>
  <c r="Y1507" i="14"/>
  <c r="V1507" i="14"/>
  <c r="U1507" i="14"/>
  <c r="S1508" i="14"/>
  <c r="T1508" i="14"/>
  <c r="AD1747" i="14" l="1"/>
  <c r="AF1746" i="14"/>
  <c r="AC1747" i="14"/>
  <c r="AE1746" i="14"/>
  <c r="AH1745" i="14"/>
  <c r="AG1745" i="14"/>
  <c r="AB1507" i="14"/>
  <c r="AA1507" i="14"/>
  <c r="Y1508" i="14"/>
  <c r="Z1508" i="14"/>
  <c r="U1508" i="14"/>
  <c r="V1508" i="14"/>
  <c r="T1509" i="14"/>
  <c r="S1509" i="14"/>
  <c r="AG1746" i="14" l="1"/>
  <c r="AH1746" i="14"/>
  <c r="AE1747" i="14"/>
  <c r="AC1748" i="14"/>
  <c r="AD1748" i="14"/>
  <c r="AF1747" i="14"/>
  <c r="AA1508" i="14"/>
  <c r="AB1508" i="14"/>
  <c r="Z1509" i="14"/>
  <c r="Y1509" i="14"/>
  <c r="U1509" i="14"/>
  <c r="V1509" i="14"/>
  <c r="S1510" i="14"/>
  <c r="T1510" i="14"/>
  <c r="AH1747" i="14" l="1"/>
  <c r="AG1747" i="14"/>
  <c r="AD1749" i="14"/>
  <c r="AF1748" i="14"/>
  <c r="AC1749" i="14"/>
  <c r="AE1748" i="14"/>
  <c r="Y1510" i="14"/>
  <c r="AA1509" i="14"/>
  <c r="AB1509" i="14"/>
  <c r="Z1510" i="14"/>
  <c r="U1510" i="14"/>
  <c r="V1510" i="14"/>
  <c r="T1511" i="14"/>
  <c r="S1511" i="14"/>
  <c r="AG1748" i="14" l="1"/>
  <c r="AH1748" i="14"/>
  <c r="AC1750" i="14"/>
  <c r="AE1749" i="14"/>
  <c r="AF1749" i="14"/>
  <c r="AD1750" i="14"/>
  <c r="Z1511" i="14"/>
  <c r="AA1510" i="14"/>
  <c r="AB1510" i="14"/>
  <c r="Y1511" i="14"/>
  <c r="V1511" i="14"/>
  <c r="U1511" i="14"/>
  <c r="S1512" i="14"/>
  <c r="T1512" i="14"/>
  <c r="AD1751" i="14" l="1"/>
  <c r="AF1750" i="14"/>
  <c r="AE1750" i="14"/>
  <c r="AC1751" i="14"/>
  <c r="AH1749" i="14"/>
  <c r="AG1749" i="14"/>
  <c r="Y1512" i="14"/>
  <c r="AB1511" i="14"/>
  <c r="AA1511" i="14"/>
  <c r="Z1512" i="14"/>
  <c r="U1512" i="14"/>
  <c r="V1512" i="14"/>
  <c r="T1513" i="14"/>
  <c r="S1513" i="14"/>
  <c r="AE1751" i="14" l="1"/>
  <c r="AC1752" i="14"/>
  <c r="AG1750" i="14"/>
  <c r="AH1750" i="14"/>
  <c r="AD1752" i="14"/>
  <c r="AF1751" i="14"/>
  <c r="Z1513" i="14"/>
  <c r="AA1512" i="14"/>
  <c r="AB1512" i="14"/>
  <c r="Y1513" i="14"/>
  <c r="U1513" i="14"/>
  <c r="V1513" i="14"/>
  <c r="S1514" i="14"/>
  <c r="T1514" i="14"/>
  <c r="AC1753" i="14" l="1"/>
  <c r="AE1752" i="14"/>
  <c r="AD1753" i="14"/>
  <c r="AF1752" i="14"/>
  <c r="AH1751" i="14"/>
  <c r="AG1751" i="14"/>
  <c r="AB1513" i="14"/>
  <c r="Y1514" i="14"/>
  <c r="AA1513" i="14"/>
  <c r="Z1514" i="14"/>
  <c r="U1514" i="14"/>
  <c r="V1514" i="14"/>
  <c r="T1515" i="14"/>
  <c r="S1515" i="14"/>
  <c r="AF1753" i="14" l="1"/>
  <c r="AD1754" i="14"/>
  <c r="AH1752" i="14"/>
  <c r="AG1752" i="14"/>
  <c r="AE1753" i="14"/>
  <c r="AC1754" i="14"/>
  <c r="AB1514" i="14"/>
  <c r="AA1514" i="14"/>
  <c r="Z1515" i="14"/>
  <c r="Y1515" i="14"/>
  <c r="V1515" i="14"/>
  <c r="U1515" i="14"/>
  <c r="S1516" i="14"/>
  <c r="T1516" i="14"/>
  <c r="AE1754" i="14" l="1"/>
  <c r="AC1755" i="14"/>
  <c r="AG1753" i="14"/>
  <c r="AH1753" i="14"/>
  <c r="AD1755" i="14"/>
  <c r="AF1754" i="14"/>
  <c r="Y1516" i="14"/>
  <c r="Z1516" i="14"/>
  <c r="AB1515" i="14"/>
  <c r="AA1515" i="14"/>
  <c r="U1516" i="14"/>
  <c r="V1516" i="14"/>
  <c r="T1517" i="14"/>
  <c r="S1517" i="14"/>
  <c r="AC1756" i="14" l="1"/>
  <c r="AE1755" i="14"/>
  <c r="AD1756" i="14"/>
  <c r="AF1755" i="14"/>
  <c r="AG1754" i="14"/>
  <c r="AH1754" i="14"/>
  <c r="AA1516" i="14"/>
  <c r="AB1516" i="14"/>
  <c r="Z1517" i="14"/>
  <c r="Y1517" i="14"/>
  <c r="U1517" i="14"/>
  <c r="V1517" i="14"/>
  <c r="S1518" i="14"/>
  <c r="T1518" i="14"/>
  <c r="AH1755" i="14" l="1"/>
  <c r="AG1755" i="14"/>
  <c r="AF1756" i="14"/>
  <c r="AD1757" i="14"/>
  <c r="AC1757" i="14"/>
  <c r="AE1756" i="14"/>
  <c r="AA1517" i="14"/>
  <c r="AB1517" i="14"/>
  <c r="Y1518" i="14"/>
  <c r="Z1518" i="14"/>
  <c r="U1518" i="14"/>
  <c r="V1518" i="14"/>
  <c r="T1519" i="14"/>
  <c r="S1519" i="14"/>
  <c r="AG1756" i="14" l="1"/>
  <c r="AH1756" i="14"/>
  <c r="AC1758" i="14"/>
  <c r="AE1757" i="14"/>
  <c r="AD1758" i="14"/>
  <c r="AF1757" i="14"/>
  <c r="Z1519" i="14"/>
  <c r="AA1518" i="14"/>
  <c r="AB1518" i="14"/>
  <c r="Y1519" i="14"/>
  <c r="V1519" i="14"/>
  <c r="U1519" i="14"/>
  <c r="S1520" i="14"/>
  <c r="T1520" i="14"/>
  <c r="AC1759" i="14" l="1"/>
  <c r="AE1758" i="14"/>
  <c r="AF1758" i="14"/>
  <c r="AD1759" i="14"/>
  <c r="AG1757" i="14"/>
  <c r="AH1757" i="14"/>
  <c r="Y1520" i="14"/>
  <c r="AA1519" i="14"/>
  <c r="AB1519" i="14"/>
  <c r="Z1520" i="14"/>
  <c r="U1520" i="14"/>
  <c r="V1520" i="14"/>
  <c r="T1521" i="14"/>
  <c r="S1521" i="14"/>
  <c r="AG1758" i="14" l="1"/>
  <c r="AH1758" i="14"/>
  <c r="AD1760" i="14"/>
  <c r="AF1759" i="14"/>
  <c r="AC1760" i="14"/>
  <c r="AE1759" i="14"/>
  <c r="AA1520" i="14"/>
  <c r="AB1520" i="14"/>
  <c r="Z1521" i="14"/>
  <c r="Y1521" i="14"/>
  <c r="U1521" i="14"/>
  <c r="V1521" i="14"/>
  <c r="S1522" i="14"/>
  <c r="T1522" i="14"/>
  <c r="AC1761" i="14" l="1"/>
  <c r="AE1760" i="14"/>
  <c r="AH1759" i="14"/>
  <c r="AG1759" i="14"/>
  <c r="AD1761" i="14"/>
  <c r="AF1760" i="14"/>
  <c r="AA1521" i="14"/>
  <c r="Y1522" i="14"/>
  <c r="AB1521" i="14"/>
  <c r="Z1522" i="14"/>
  <c r="U1522" i="14"/>
  <c r="V1522" i="14"/>
  <c r="T1523" i="14"/>
  <c r="S1523" i="14"/>
  <c r="AD1762" i="14" l="1"/>
  <c r="AF1761" i="14"/>
  <c r="AG1760" i="14"/>
  <c r="AH1760" i="14"/>
  <c r="AC1762" i="14"/>
  <c r="AE1761" i="14"/>
  <c r="AB1522" i="14"/>
  <c r="AA1522" i="14"/>
  <c r="Z1523" i="14"/>
  <c r="Y1523" i="14"/>
  <c r="V1523" i="14"/>
  <c r="U1523" i="14"/>
  <c r="S1524" i="14"/>
  <c r="T1524" i="14"/>
  <c r="AE1762" i="14" l="1"/>
  <c r="AC1763" i="14"/>
  <c r="AG1761" i="14"/>
  <c r="AH1761" i="14"/>
  <c r="AF1762" i="14"/>
  <c r="AD1763" i="14"/>
  <c r="AB1523" i="14"/>
  <c r="AA1523" i="14"/>
  <c r="Y1524" i="14"/>
  <c r="Z1524" i="14"/>
  <c r="U1524" i="14"/>
  <c r="V1524" i="14"/>
  <c r="T1525" i="14"/>
  <c r="S1525" i="14"/>
  <c r="AF1763" i="14" l="1"/>
  <c r="AD1764" i="14"/>
  <c r="AC1764" i="14"/>
  <c r="AE1763" i="14"/>
  <c r="AG1762" i="14"/>
  <c r="AH1762" i="14"/>
  <c r="Z1525" i="14"/>
  <c r="AA1524" i="14"/>
  <c r="AB1524" i="14"/>
  <c r="Y1525" i="14"/>
  <c r="U1525" i="14"/>
  <c r="V1525" i="14"/>
  <c r="S1526" i="14"/>
  <c r="T1526" i="14"/>
  <c r="AH1763" i="14" l="1"/>
  <c r="AG1763" i="14"/>
  <c r="AD1765" i="14"/>
  <c r="AF1764" i="14"/>
  <c r="AC1765" i="14"/>
  <c r="AE1764" i="14"/>
  <c r="AA1525" i="14"/>
  <c r="AB1525" i="14"/>
  <c r="Y1526" i="14"/>
  <c r="Z1526" i="14"/>
  <c r="U1526" i="14"/>
  <c r="V1526" i="14"/>
  <c r="T1527" i="14"/>
  <c r="S1527" i="14"/>
  <c r="AG1764" i="14" l="1"/>
  <c r="AH1764" i="14"/>
  <c r="AC1766" i="14"/>
  <c r="AE1765" i="14"/>
  <c r="AF1765" i="14"/>
  <c r="AD1766" i="14"/>
  <c r="Y1527" i="14"/>
  <c r="Z1527" i="14"/>
  <c r="AA1526" i="14"/>
  <c r="AB1526" i="14"/>
  <c r="V1527" i="14"/>
  <c r="U1527" i="14"/>
  <c r="S1528" i="14"/>
  <c r="T1528" i="14"/>
  <c r="AH1765" i="14" l="1"/>
  <c r="AG1765" i="14"/>
  <c r="AD1767" i="14"/>
  <c r="AF1766" i="14"/>
  <c r="AC1767" i="14"/>
  <c r="AE1766" i="14"/>
  <c r="AB1527" i="14"/>
  <c r="AA1527" i="14"/>
  <c r="Z1528" i="14"/>
  <c r="Y1528" i="14"/>
  <c r="U1528" i="14"/>
  <c r="V1528" i="14"/>
  <c r="T1529" i="14"/>
  <c r="S1529" i="14"/>
  <c r="AC1768" i="14" l="1"/>
  <c r="AE1767" i="14"/>
  <c r="AH1766" i="14"/>
  <c r="AG1766" i="14"/>
  <c r="AD1768" i="14"/>
  <c r="AF1767" i="14"/>
  <c r="Z1529" i="14"/>
  <c r="Y1529" i="14"/>
  <c r="AA1528" i="14"/>
  <c r="AB1528" i="14"/>
  <c r="U1529" i="14"/>
  <c r="V1529" i="14"/>
  <c r="S1530" i="14"/>
  <c r="T1530" i="14"/>
  <c r="AD1769" i="14" l="1"/>
  <c r="AF1768" i="14"/>
  <c r="AH1767" i="14"/>
  <c r="AG1767" i="14"/>
  <c r="AC1769" i="14"/>
  <c r="AE1768" i="14"/>
  <c r="AB1529" i="14"/>
  <c r="AA1529" i="14"/>
  <c r="Y1530" i="14"/>
  <c r="Z1530" i="14"/>
  <c r="U1530" i="14"/>
  <c r="V1530" i="14"/>
  <c r="T1531" i="14"/>
  <c r="S1531" i="14"/>
  <c r="AH1768" i="14" l="1"/>
  <c r="AG1768" i="14"/>
  <c r="AE1769" i="14"/>
  <c r="AC1770" i="14"/>
  <c r="AF1769" i="14"/>
  <c r="AD1770" i="14"/>
  <c r="Y1531" i="14"/>
  <c r="Z1531" i="14"/>
  <c r="AA1530" i="14"/>
  <c r="AB1530" i="14"/>
  <c r="V1531" i="14"/>
  <c r="U1531" i="14"/>
  <c r="S1532" i="14"/>
  <c r="T1532" i="14"/>
  <c r="AD1771" i="14" l="1"/>
  <c r="AF1770" i="14"/>
  <c r="AC1771" i="14"/>
  <c r="AE1770" i="14"/>
  <c r="AG1769" i="14"/>
  <c r="AH1769" i="14"/>
  <c r="AA1531" i="14"/>
  <c r="AB1531" i="14"/>
  <c r="Z1532" i="14"/>
  <c r="Y1532" i="14"/>
  <c r="U1532" i="14"/>
  <c r="V1532" i="14"/>
  <c r="T1533" i="14"/>
  <c r="S1533" i="14"/>
  <c r="AH1770" i="14" l="1"/>
  <c r="AG1770" i="14"/>
  <c r="AE1771" i="14"/>
  <c r="AC1772" i="14"/>
  <c r="AD1772" i="14"/>
  <c r="AF1771" i="14"/>
  <c r="Y1533" i="14"/>
  <c r="Z1533" i="14"/>
  <c r="AB1532" i="14"/>
  <c r="AA1532" i="14"/>
  <c r="U1533" i="14"/>
  <c r="V1533" i="14"/>
  <c r="S1534" i="14"/>
  <c r="T1534" i="14"/>
  <c r="AE1772" i="14" l="1"/>
  <c r="AC1773" i="14"/>
  <c r="AD1773" i="14"/>
  <c r="AF1772" i="14"/>
  <c r="AG1771" i="14"/>
  <c r="AH1771" i="14"/>
  <c r="AA1533" i="14"/>
  <c r="Z1534" i="14"/>
  <c r="AB1533" i="14"/>
  <c r="Y1534" i="14"/>
  <c r="U1534" i="14"/>
  <c r="V1534" i="14"/>
  <c r="T1535" i="14"/>
  <c r="S1535" i="14"/>
  <c r="AD1774" i="14" l="1"/>
  <c r="AF1773" i="14"/>
  <c r="AC1774" i="14"/>
  <c r="AE1773" i="14"/>
  <c r="AH1772" i="14"/>
  <c r="AG1772" i="14"/>
  <c r="AA1534" i="14"/>
  <c r="AB1534" i="14"/>
  <c r="Y1535" i="14"/>
  <c r="Z1535" i="14"/>
  <c r="V1535" i="14"/>
  <c r="U1535" i="14"/>
  <c r="S1536" i="14"/>
  <c r="T1536" i="14"/>
  <c r="AE1774" i="14" l="1"/>
  <c r="AC1775" i="14"/>
  <c r="AH1773" i="14"/>
  <c r="AG1773" i="14"/>
  <c r="AF1774" i="14"/>
  <c r="AD1775" i="14"/>
  <c r="AB1535" i="14"/>
  <c r="Z1536" i="14"/>
  <c r="Y1536" i="14"/>
  <c r="AA1535" i="14"/>
  <c r="U1536" i="14"/>
  <c r="V1536" i="14"/>
  <c r="T1537" i="14"/>
  <c r="S1537" i="14"/>
  <c r="AF1775" i="14" l="1"/>
  <c r="AD1776" i="14"/>
  <c r="AC1776" i="14"/>
  <c r="AE1775" i="14"/>
  <c r="AG1774" i="14"/>
  <c r="AH1774" i="14"/>
  <c r="AA1536" i="14"/>
  <c r="AB1536" i="14"/>
  <c r="Y1537" i="14"/>
  <c r="Z1537" i="14"/>
  <c r="U1537" i="14"/>
  <c r="V1537" i="14"/>
  <c r="S1538" i="14"/>
  <c r="T1538" i="14"/>
  <c r="AF1776" i="14" l="1"/>
  <c r="AD1777" i="14"/>
  <c r="AH1775" i="14"/>
  <c r="AG1775" i="14"/>
  <c r="AC1777" i="14"/>
  <c r="AE1776" i="14"/>
  <c r="AA1537" i="14"/>
  <c r="Z1538" i="14"/>
  <c r="Y1538" i="14"/>
  <c r="AB1537" i="14"/>
  <c r="U1538" i="14"/>
  <c r="V1538" i="14"/>
  <c r="T1539" i="14"/>
  <c r="S1539" i="14"/>
  <c r="AH1776" i="14" l="1"/>
  <c r="AG1776" i="14"/>
  <c r="AD1778" i="14"/>
  <c r="AF1777" i="14"/>
  <c r="AC1778" i="14"/>
  <c r="AE1777" i="14"/>
  <c r="AA1538" i="14"/>
  <c r="AB1538" i="14"/>
  <c r="Y1539" i="14"/>
  <c r="Z1539" i="14"/>
  <c r="V1539" i="14"/>
  <c r="U1539" i="14"/>
  <c r="S1540" i="14"/>
  <c r="T1540" i="14"/>
  <c r="AH1777" i="14" l="1"/>
  <c r="AG1777" i="14"/>
  <c r="AC1779" i="14"/>
  <c r="AE1778" i="14"/>
  <c r="AF1778" i="14"/>
  <c r="AD1779" i="14"/>
  <c r="AA1539" i="14"/>
  <c r="Y1540" i="14"/>
  <c r="Z1540" i="14"/>
  <c r="AB1539" i="14"/>
  <c r="U1540" i="14"/>
  <c r="V1540" i="14"/>
  <c r="T1541" i="14"/>
  <c r="S1541" i="14"/>
  <c r="AE1779" i="14" l="1"/>
  <c r="AC1780" i="14"/>
  <c r="AF1779" i="14"/>
  <c r="AD1780" i="14"/>
  <c r="AH1778" i="14"/>
  <c r="AG1778" i="14"/>
  <c r="AB1540" i="14"/>
  <c r="AA1540" i="14"/>
  <c r="Z1541" i="14"/>
  <c r="Y1541" i="14"/>
  <c r="U1541" i="14"/>
  <c r="V1541" i="14"/>
  <c r="S1542" i="14"/>
  <c r="T1542" i="14"/>
  <c r="AF1780" i="14" l="1"/>
  <c r="AD1781" i="14"/>
  <c r="AC1781" i="14"/>
  <c r="AE1780" i="14"/>
  <c r="AG1779" i="14"/>
  <c r="AH1779" i="14"/>
  <c r="AB1541" i="14"/>
  <c r="Y1542" i="14"/>
  <c r="Z1542" i="14"/>
  <c r="AA1541" i="14"/>
  <c r="U1542" i="14"/>
  <c r="V1542" i="14"/>
  <c r="T1543" i="14"/>
  <c r="S1543" i="14"/>
  <c r="AG1780" i="14" l="1"/>
  <c r="AH1780" i="14"/>
  <c r="AF1781" i="14"/>
  <c r="AD1782" i="14"/>
  <c r="AE1781" i="14"/>
  <c r="AC1782" i="14"/>
  <c r="AB1542" i="14"/>
  <c r="AA1542" i="14"/>
  <c r="Z1543" i="14"/>
  <c r="Y1543" i="14"/>
  <c r="V1543" i="14"/>
  <c r="U1543" i="14"/>
  <c r="S1544" i="14"/>
  <c r="T1544" i="14"/>
  <c r="AC1783" i="14" l="1"/>
  <c r="AE1782" i="14"/>
  <c r="AG1781" i="14"/>
  <c r="AH1781" i="14"/>
  <c r="AF1782" i="14"/>
  <c r="AD1783" i="14"/>
  <c r="AB1543" i="14"/>
  <c r="Y1544" i="14"/>
  <c r="Z1544" i="14"/>
  <c r="AA1543" i="14"/>
  <c r="U1544" i="14"/>
  <c r="V1544" i="14"/>
  <c r="T1545" i="14"/>
  <c r="S1545" i="14"/>
  <c r="AD1784" i="14" l="1"/>
  <c r="AF1783" i="14"/>
  <c r="AH1782" i="14"/>
  <c r="AG1782" i="14"/>
  <c r="AC1784" i="14"/>
  <c r="AE1783" i="14"/>
  <c r="AB1544" i="14"/>
  <c r="AA1544" i="14"/>
  <c r="Z1545" i="14"/>
  <c r="Y1545" i="14"/>
  <c r="U1545" i="14"/>
  <c r="V1545" i="14"/>
  <c r="S1546" i="14"/>
  <c r="T1546" i="14"/>
  <c r="AG1783" i="14" l="1"/>
  <c r="AH1783" i="14"/>
  <c r="AC1785" i="14"/>
  <c r="AE1784" i="14"/>
  <c r="AF1784" i="14"/>
  <c r="AD1785" i="14"/>
  <c r="AB1545" i="14"/>
  <c r="Y1546" i="14"/>
  <c r="Z1546" i="14"/>
  <c r="AA1545" i="14"/>
  <c r="U1546" i="14"/>
  <c r="V1546" i="14"/>
  <c r="T1547" i="14"/>
  <c r="S1547" i="14"/>
  <c r="AD1786" i="14" l="1"/>
  <c r="AF1785" i="14"/>
  <c r="AH1784" i="14"/>
  <c r="AG1784" i="14"/>
  <c r="AE1785" i="14"/>
  <c r="AC1786" i="14"/>
  <c r="AA1546" i="14"/>
  <c r="AB1546" i="14"/>
  <c r="Z1547" i="14"/>
  <c r="Y1547" i="14"/>
  <c r="V1547" i="14"/>
  <c r="U1547" i="14"/>
  <c r="S1548" i="14"/>
  <c r="T1548" i="14"/>
  <c r="AC1787" i="14" l="1"/>
  <c r="AE1786" i="14"/>
  <c r="AH1785" i="14"/>
  <c r="AG1785" i="14"/>
  <c r="AD1787" i="14"/>
  <c r="AF1786" i="14"/>
  <c r="AB1547" i="14"/>
  <c r="AA1547" i="14"/>
  <c r="Y1548" i="14"/>
  <c r="Z1548" i="14"/>
  <c r="U1548" i="14"/>
  <c r="V1548" i="14"/>
  <c r="T1549" i="14"/>
  <c r="S1549" i="14"/>
  <c r="AF1787" i="14" l="1"/>
  <c r="AD1788" i="14"/>
  <c r="AG1786" i="14"/>
  <c r="AH1786" i="14"/>
  <c r="AC1788" i="14"/>
  <c r="AE1787" i="14"/>
  <c r="AB1548" i="14"/>
  <c r="Y1549" i="14"/>
  <c r="Z1549" i="14"/>
  <c r="AA1548" i="14"/>
  <c r="U1549" i="14"/>
  <c r="V1549" i="14"/>
  <c r="S1550" i="14"/>
  <c r="T1550" i="14"/>
  <c r="AC1789" i="14" l="1"/>
  <c r="AE1788" i="14"/>
  <c r="AF1788" i="14"/>
  <c r="AD1789" i="14"/>
  <c r="AG1787" i="14"/>
  <c r="AH1787" i="14"/>
  <c r="AB1549" i="14"/>
  <c r="AA1549" i="14"/>
  <c r="Z1550" i="14"/>
  <c r="Y1550" i="14"/>
  <c r="U1550" i="14"/>
  <c r="V1550" i="14"/>
  <c r="T1551" i="14"/>
  <c r="S1551" i="14"/>
  <c r="AG1788" i="14" l="1"/>
  <c r="AH1788" i="14"/>
  <c r="AD1790" i="14"/>
  <c r="AF1789" i="14"/>
  <c r="AC1790" i="14"/>
  <c r="AE1789" i="14"/>
  <c r="AB1550" i="14"/>
  <c r="AA1550" i="14"/>
  <c r="Z1551" i="14"/>
  <c r="Y1551" i="14"/>
  <c r="V1551" i="14"/>
  <c r="U1551" i="14"/>
  <c r="S1552" i="14"/>
  <c r="T1552" i="14"/>
  <c r="AC1791" i="14" l="1"/>
  <c r="AE1790" i="14"/>
  <c r="AG1789" i="14"/>
  <c r="AH1789" i="14"/>
  <c r="AF1790" i="14"/>
  <c r="AD1791" i="14"/>
  <c r="AB1551" i="14"/>
  <c r="AA1551" i="14"/>
  <c r="Y1552" i="14"/>
  <c r="Z1552" i="14"/>
  <c r="U1552" i="14"/>
  <c r="V1552" i="14"/>
  <c r="T1553" i="14"/>
  <c r="S1553" i="14"/>
  <c r="AG1790" i="14" l="1"/>
  <c r="AH1790" i="14"/>
  <c r="AD1792" i="14"/>
  <c r="AF1791" i="14"/>
  <c r="AE1791" i="14"/>
  <c r="AC1792" i="14"/>
  <c r="AA1552" i="14"/>
  <c r="Z1553" i="14"/>
  <c r="Y1553" i="14"/>
  <c r="AB1552" i="14"/>
  <c r="U1553" i="14"/>
  <c r="V1553" i="14"/>
  <c r="S1554" i="14"/>
  <c r="T1554" i="14"/>
  <c r="AH1791" i="14" l="1"/>
  <c r="AG1791" i="14"/>
  <c r="AC1793" i="14"/>
  <c r="AE1792" i="14"/>
  <c r="AD1793" i="14"/>
  <c r="AF1792" i="14"/>
  <c r="AA1553" i="14"/>
  <c r="Y1554" i="14"/>
  <c r="AB1553" i="14"/>
  <c r="Z1554" i="14"/>
  <c r="U1554" i="14"/>
  <c r="V1554" i="14"/>
  <c r="T1555" i="14"/>
  <c r="S1555" i="14"/>
  <c r="AG1792" i="14" l="1"/>
  <c r="AH1792" i="14"/>
  <c r="AD1794" i="14"/>
  <c r="AF1793" i="14"/>
  <c r="AE1793" i="14"/>
  <c r="AC1794" i="14"/>
  <c r="AB1554" i="14"/>
  <c r="AA1554" i="14"/>
  <c r="Z1555" i="14"/>
  <c r="Y1555" i="14"/>
  <c r="V1555" i="14"/>
  <c r="U1555" i="14"/>
  <c r="S1556" i="14"/>
  <c r="T1556" i="14"/>
  <c r="AE1794" i="14" l="1"/>
  <c r="AC1795" i="14"/>
  <c r="AG1793" i="14"/>
  <c r="AH1793" i="14"/>
  <c r="AF1794" i="14"/>
  <c r="AD1795" i="14"/>
  <c r="AB1555" i="14"/>
  <c r="Z1556" i="14"/>
  <c r="Y1556" i="14"/>
  <c r="AA1555" i="14"/>
  <c r="U1556" i="14"/>
  <c r="V1556" i="14"/>
  <c r="T1557" i="14"/>
  <c r="S1557" i="14"/>
  <c r="AD1796" i="14" l="1"/>
  <c r="AF1795" i="14"/>
  <c r="AC1796" i="14"/>
  <c r="AE1795" i="14"/>
  <c r="AG1794" i="14"/>
  <c r="AH1794" i="14"/>
  <c r="AB1556" i="14"/>
  <c r="AA1556" i="14"/>
  <c r="Y1557" i="14"/>
  <c r="Z1557" i="14"/>
  <c r="U1557" i="14"/>
  <c r="V1557" i="14"/>
  <c r="S1558" i="14"/>
  <c r="T1558" i="14"/>
  <c r="AC1797" i="14" l="1"/>
  <c r="AE1796" i="14"/>
  <c r="AH1795" i="14"/>
  <c r="AG1795" i="14"/>
  <c r="AD1797" i="14"/>
  <c r="AF1796" i="14"/>
  <c r="AA1557" i="14"/>
  <c r="Y1558" i="14"/>
  <c r="Z1558" i="14"/>
  <c r="AB1557" i="14"/>
  <c r="U1558" i="14"/>
  <c r="V1558" i="14"/>
  <c r="T1559" i="14"/>
  <c r="S1559" i="14"/>
  <c r="AF1797" i="14" l="1"/>
  <c r="AD1798" i="14"/>
  <c r="AH1796" i="14"/>
  <c r="AG1796" i="14"/>
  <c r="AC1798" i="14"/>
  <c r="AE1797" i="14"/>
  <c r="AB1558" i="14"/>
  <c r="AA1558" i="14"/>
  <c r="Z1559" i="14"/>
  <c r="Y1559" i="14"/>
  <c r="V1559" i="14"/>
  <c r="U1559" i="14"/>
  <c r="S1560" i="14"/>
  <c r="T1560" i="14"/>
  <c r="AH1797" i="14" l="1"/>
  <c r="AG1797" i="14"/>
  <c r="AF1798" i="14"/>
  <c r="AD1799" i="14"/>
  <c r="AC1799" i="14"/>
  <c r="AE1798" i="14"/>
  <c r="AB1559" i="14"/>
  <c r="Y1560" i="14"/>
  <c r="AA1559" i="14"/>
  <c r="Z1560" i="14"/>
  <c r="U1560" i="14"/>
  <c r="V1560" i="14"/>
  <c r="T1561" i="14"/>
  <c r="S1561" i="14"/>
  <c r="AC1800" i="14" l="1"/>
  <c r="AE1799" i="14"/>
  <c r="AD1800" i="14"/>
  <c r="AF1799" i="14"/>
  <c r="AH1798" i="14"/>
  <c r="AG1798" i="14"/>
  <c r="AB1560" i="14"/>
  <c r="Z1561" i="14"/>
  <c r="AA1560" i="14"/>
  <c r="Y1561" i="14"/>
  <c r="U1561" i="14"/>
  <c r="V1561" i="14"/>
  <c r="S1562" i="14"/>
  <c r="T1562" i="14"/>
  <c r="AG1799" i="14" l="1"/>
  <c r="AH1799" i="14"/>
  <c r="AF1800" i="14"/>
  <c r="AD1801" i="14"/>
  <c r="AC1801" i="14"/>
  <c r="AE1800" i="14"/>
  <c r="AB1561" i="14"/>
  <c r="AA1561" i="14"/>
  <c r="Y1562" i="14"/>
  <c r="Z1562" i="14"/>
  <c r="U1562" i="14"/>
  <c r="V1562" i="14"/>
  <c r="T1563" i="14"/>
  <c r="S1563" i="14"/>
  <c r="AG1800" i="14" l="1"/>
  <c r="AH1800" i="14"/>
  <c r="AC1802" i="14"/>
  <c r="AE1801" i="14"/>
  <c r="AF1801" i="14"/>
  <c r="AD1802" i="14"/>
  <c r="AA1562" i="14"/>
  <c r="AB1562" i="14"/>
  <c r="Z1563" i="14"/>
  <c r="Y1563" i="14"/>
  <c r="V1563" i="14"/>
  <c r="U1563" i="14"/>
  <c r="S1564" i="14"/>
  <c r="T1564" i="14"/>
  <c r="AF1802" i="14" l="1"/>
  <c r="AD1803" i="14"/>
  <c r="AG1801" i="14"/>
  <c r="AH1801" i="14"/>
  <c r="AE1802" i="14"/>
  <c r="AC1803" i="14"/>
  <c r="Y1564" i="14"/>
  <c r="Z1564" i="14"/>
  <c r="AA1563" i="14"/>
  <c r="AB1563" i="14"/>
  <c r="U1564" i="14"/>
  <c r="V1564" i="14"/>
  <c r="T1565" i="14"/>
  <c r="S1565" i="14"/>
  <c r="AC1804" i="14" l="1"/>
  <c r="AE1803" i="14"/>
  <c r="AD1804" i="14"/>
  <c r="AF1803" i="14"/>
  <c r="AG1802" i="14"/>
  <c r="AH1802" i="14"/>
  <c r="AB1564" i="14"/>
  <c r="Z1565" i="14"/>
  <c r="AA1564" i="14"/>
  <c r="Y1565" i="14"/>
  <c r="U1565" i="14"/>
  <c r="V1565" i="14"/>
  <c r="S1566" i="14"/>
  <c r="T1566" i="14"/>
  <c r="AF1804" i="14" l="1"/>
  <c r="AD1805" i="14"/>
  <c r="AG1803" i="14"/>
  <c r="AH1803" i="14"/>
  <c r="AC1805" i="14"/>
  <c r="AE1804" i="14"/>
  <c r="Y1566" i="14"/>
  <c r="AA1565" i="14"/>
  <c r="AB1565" i="14"/>
  <c r="Z1566" i="14"/>
  <c r="U1566" i="14"/>
  <c r="V1566" i="14"/>
  <c r="T1567" i="14"/>
  <c r="S1567" i="14"/>
  <c r="AC1806" i="14" l="1"/>
  <c r="AE1805" i="14"/>
  <c r="AH1804" i="14"/>
  <c r="AG1804" i="14"/>
  <c r="AF1805" i="14"/>
  <c r="AD1806" i="14"/>
  <c r="AB1566" i="14"/>
  <c r="AA1566" i="14"/>
  <c r="Z1567" i="14"/>
  <c r="Y1567" i="14"/>
  <c r="V1567" i="14"/>
  <c r="U1567" i="14"/>
  <c r="S1568" i="14"/>
  <c r="T1568" i="14"/>
  <c r="AG1805" i="14" l="1"/>
  <c r="AH1805" i="14"/>
  <c r="AF1806" i="14"/>
  <c r="AD1807" i="14"/>
  <c r="AC1807" i="14"/>
  <c r="AE1806" i="14"/>
  <c r="Y1568" i="14"/>
  <c r="Z1568" i="14"/>
  <c r="AA1567" i="14"/>
  <c r="AB1567" i="14"/>
  <c r="U1568" i="14"/>
  <c r="V1568" i="14"/>
  <c r="T1569" i="14"/>
  <c r="S1569" i="14"/>
  <c r="AC1808" i="14" l="1"/>
  <c r="AE1807" i="14"/>
  <c r="AH1806" i="14"/>
  <c r="AG1806" i="14"/>
  <c r="AD1808" i="14"/>
  <c r="AF1807" i="14"/>
  <c r="AB1568" i="14"/>
  <c r="AA1568" i="14"/>
  <c r="Z1569" i="14"/>
  <c r="Y1569" i="14"/>
  <c r="U1569" i="14"/>
  <c r="V1569" i="14"/>
  <c r="S1570" i="14"/>
  <c r="T1570" i="14"/>
  <c r="AH1807" i="14" l="1"/>
  <c r="AG1807" i="14"/>
  <c r="AD1809" i="14"/>
  <c r="AF1808" i="14"/>
  <c r="AC1809" i="14"/>
  <c r="AE1808" i="14"/>
  <c r="AA1569" i="14"/>
  <c r="Z1570" i="14"/>
  <c r="Y1570" i="14"/>
  <c r="AB1569" i="14"/>
  <c r="U1570" i="14"/>
  <c r="V1570" i="14"/>
  <c r="T1571" i="14"/>
  <c r="S1571" i="14"/>
  <c r="AH1808" i="14" l="1"/>
  <c r="AG1808" i="14"/>
  <c r="AC1810" i="14"/>
  <c r="AE1809" i="14"/>
  <c r="AF1809" i="14"/>
  <c r="AD1810" i="14"/>
  <c r="AA1570" i="14"/>
  <c r="Y1571" i="14"/>
  <c r="AB1570" i="14"/>
  <c r="Z1571" i="14"/>
  <c r="V1571" i="14"/>
  <c r="U1571" i="14"/>
  <c r="S1572" i="14"/>
  <c r="T1572" i="14"/>
  <c r="AG1809" i="14" l="1"/>
  <c r="AH1809" i="14"/>
  <c r="AD1811" i="14"/>
  <c r="AF1810" i="14"/>
  <c r="AC1811" i="14"/>
  <c r="AE1810" i="14"/>
  <c r="AB1571" i="14"/>
  <c r="Z1572" i="14"/>
  <c r="AA1571" i="14"/>
  <c r="Y1572" i="14"/>
  <c r="U1572" i="14"/>
  <c r="V1572" i="14"/>
  <c r="T1573" i="14"/>
  <c r="S1573" i="14"/>
  <c r="AC1812" i="14" l="1"/>
  <c r="AE1811" i="14"/>
  <c r="AG1810" i="14"/>
  <c r="AH1810" i="14"/>
  <c r="AD1812" i="14"/>
  <c r="AF1811" i="14"/>
  <c r="AA1572" i="14"/>
  <c r="Y1573" i="14"/>
  <c r="AB1572" i="14"/>
  <c r="Z1573" i="14"/>
  <c r="U1573" i="14"/>
  <c r="V1573" i="14"/>
  <c r="S1574" i="14"/>
  <c r="T1574" i="14"/>
  <c r="AG1811" i="14" l="1"/>
  <c r="AH1811" i="14"/>
  <c r="AD1813" i="14"/>
  <c r="AF1812" i="14"/>
  <c r="AE1812" i="14"/>
  <c r="AC1813" i="14"/>
  <c r="AB1573" i="14"/>
  <c r="Z1574" i="14"/>
  <c r="AA1573" i="14"/>
  <c r="Y1574" i="14"/>
  <c r="U1574" i="14"/>
  <c r="V1574" i="14"/>
  <c r="T1575" i="14"/>
  <c r="S1575" i="14"/>
  <c r="AH1812" i="14" l="1"/>
  <c r="AG1812" i="14"/>
  <c r="AC1814" i="14"/>
  <c r="AE1813" i="14"/>
  <c r="AF1813" i="14"/>
  <c r="AD1814" i="14"/>
  <c r="AA1574" i="14"/>
  <c r="AB1574" i="14"/>
  <c r="Y1575" i="14"/>
  <c r="Z1575" i="14"/>
  <c r="V1575" i="14"/>
  <c r="U1575" i="14"/>
  <c r="S1576" i="14"/>
  <c r="T1576" i="14"/>
  <c r="AG1813" i="14" l="1"/>
  <c r="AH1813" i="14"/>
  <c r="AF1814" i="14"/>
  <c r="AD1815" i="14"/>
  <c r="AC1815" i="14"/>
  <c r="AE1814" i="14"/>
  <c r="AB1575" i="14"/>
  <c r="AA1575" i="14"/>
  <c r="Z1576" i="14"/>
  <c r="Y1576" i="14"/>
  <c r="U1576" i="14"/>
  <c r="V1576" i="14"/>
  <c r="T1577" i="14"/>
  <c r="S1577" i="14"/>
  <c r="AC1816" i="14" l="1"/>
  <c r="AE1815" i="14"/>
  <c r="AH1814" i="14"/>
  <c r="AG1814" i="14"/>
  <c r="AF1815" i="14"/>
  <c r="AD1816" i="14"/>
  <c r="AA1576" i="14"/>
  <c r="Y1577" i="14"/>
  <c r="AB1576" i="14"/>
  <c r="Z1577" i="14"/>
  <c r="U1577" i="14"/>
  <c r="V1577" i="14"/>
  <c r="S1578" i="14"/>
  <c r="T1578" i="14"/>
  <c r="AD1817" i="14" l="1"/>
  <c r="AF1816" i="14"/>
  <c r="AG1815" i="14"/>
  <c r="AH1815" i="14"/>
  <c r="AE1816" i="14"/>
  <c r="AC1817" i="14"/>
  <c r="AB1577" i="14"/>
  <c r="AA1577" i="14"/>
  <c r="Z1578" i="14"/>
  <c r="Y1578" i="14"/>
  <c r="U1578" i="14"/>
  <c r="V1578" i="14"/>
  <c r="T1579" i="14"/>
  <c r="S1579" i="14"/>
  <c r="AC1818" i="14" l="1"/>
  <c r="AE1817" i="14"/>
  <c r="AG1816" i="14"/>
  <c r="AH1816" i="14"/>
  <c r="AD1818" i="14"/>
  <c r="AF1817" i="14"/>
  <c r="AB1578" i="14"/>
  <c r="Y1579" i="14"/>
  <c r="Z1579" i="14"/>
  <c r="AA1578" i="14"/>
  <c r="V1579" i="14"/>
  <c r="U1579" i="14"/>
  <c r="S1580" i="14"/>
  <c r="T1580" i="14"/>
  <c r="AG1817" i="14" l="1"/>
  <c r="AH1817" i="14"/>
  <c r="AD1819" i="14"/>
  <c r="AF1818" i="14"/>
  <c r="AE1818" i="14"/>
  <c r="AC1819" i="14"/>
  <c r="AA1579" i="14"/>
  <c r="AB1579" i="14"/>
  <c r="Z1580" i="14"/>
  <c r="Y1580" i="14"/>
  <c r="U1580" i="14"/>
  <c r="V1580" i="14"/>
  <c r="T1581" i="14"/>
  <c r="S1581" i="14"/>
  <c r="AF1819" i="14" l="1"/>
  <c r="AD1820" i="14"/>
  <c r="AC1820" i="14"/>
  <c r="AE1819" i="14"/>
  <c r="AG1818" i="14"/>
  <c r="AH1818" i="14"/>
  <c r="Z1581" i="14"/>
  <c r="AA1580" i="14"/>
  <c r="AB1580" i="14"/>
  <c r="Y1581" i="14"/>
  <c r="U1581" i="14"/>
  <c r="V1581" i="14"/>
  <c r="S1582" i="14"/>
  <c r="T1582" i="14"/>
  <c r="AC1821" i="14" l="1"/>
  <c r="AE1820" i="14"/>
  <c r="AF1820" i="14"/>
  <c r="AD1821" i="14"/>
  <c r="AH1819" i="14"/>
  <c r="AG1819" i="14"/>
  <c r="Y1582" i="14"/>
  <c r="AA1581" i="14"/>
  <c r="AB1581" i="14"/>
  <c r="Z1582" i="14"/>
  <c r="U1582" i="14"/>
  <c r="V1582" i="14"/>
  <c r="T1583" i="14"/>
  <c r="S1583" i="14"/>
  <c r="AG1820" i="14" l="1"/>
  <c r="AH1820" i="14"/>
  <c r="AF1821" i="14"/>
  <c r="AD1822" i="14"/>
  <c r="AE1821" i="14"/>
  <c r="AC1822" i="14"/>
  <c r="Z1583" i="14"/>
  <c r="AA1582" i="14"/>
  <c r="AB1582" i="14"/>
  <c r="Y1583" i="14"/>
  <c r="V1583" i="14"/>
  <c r="U1583" i="14"/>
  <c r="S1584" i="14"/>
  <c r="T1584" i="14"/>
  <c r="AG1821" i="14" l="1"/>
  <c r="AH1821" i="14"/>
  <c r="AF1822" i="14"/>
  <c r="AD1823" i="14"/>
  <c r="AC1823" i="14"/>
  <c r="AE1822" i="14"/>
  <c r="AA1583" i="14"/>
  <c r="AB1583" i="14"/>
  <c r="Y1584" i="14"/>
  <c r="Z1584" i="14"/>
  <c r="U1584" i="14"/>
  <c r="V1584" i="14"/>
  <c r="T1585" i="14"/>
  <c r="S1585" i="14"/>
  <c r="AH1822" i="14" l="1"/>
  <c r="AG1822" i="14"/>
  <c r="AF1823" i="14"/>
  <c r="AD1824" i="14"/>
  <c r="AC1824" i="14"/>
  <c r="AE1823" i="14"/>
  <c r="Z1585" i="14"/>
  <c r="AA1584" i="14"/>
  <c r="AB1584" i="14"/>
  <c r="Y1585" i="14"/>
  <c r="U1585" i="14"/>
  <c r="V1585" i="14"/>
  <c r="S1586" i="14"/>
  <c r="T1586" i="14"/>
  <c r="AG1823" i="14" l="1"/>
  <c r="AH1823" i="14"/>
  <c r="AC1825" i="14"/>
  <c r="AE1824" i="14"/>
  <c r="AF1824" i="14"/>
  <c r="AD1825" i="14"/>
  <c r="AA1585" i="14"/>
  <c r="AB1585" i="14"/>
  <c r="Y1586" i="14"/>
  <c r="Z1586" i="14"/>
  <c r="U1586" i="14"/>
  <c r="V1586" i="14"/>
  <c r="T1587" i="14"/>
  <c r="S1587" i="14"/>
  <c r="AG1824" i="14" l="1"/>
  <c r="AH1824" i="14"/>
  <c r="AF1825" i="14"/>
  <c r="AD1826" i="14"/>
  <c r="AE1825" i="14"/>
  <c r="AC1826" i="14"/>
  <c r="Y1587" i="14"/>
  <c r="Z1587" i="14"/>
  <c r="AA1586" i="14"/>
  <c r="AB1586" i="14"/>
  <c r="V1587" i="14"/>
  <c r="U1587" i="14"/>
  <c r="S1588" i="14"/>
  <c r="T1588" i="14"/>
  <c r="AG1825" i="14" l="1"/>
  <c r="AH1825" i="14"/>
  <c r="AF1826" i="14"/>
  <c r="AD1827" i="14"/>
  <c r="AC1827" i="14"/>
  <c r="AE1826" i="14"/>
  <c r="Z1588" i="14"/>
  <c r="AB1587" i="14"/>
  <c r="AA1587" i="14"/>
  <c r="Y1588" i="14"/>
  <c r="U1588" i="14"/>
  <c r="V1588" i="14"/>
  <c r="T1589" i="14"/>
  <c r="S1589" i="14"/>
  <c r="AG1826" i="14" l="1"/>
  <c r="AH1826" i="14"/>
  <c r="AC1828" i="14"/>
  <c r="AE1827" i="14"/>
  <c r="AF1827" i="14"/>
  <c r="AD1828" i="14"/>
  <c r="AA1588" i="14"/>
  <c r="AB1588" i="14"/>
  <c r="Y1589" i="14"/>
  <c r="Z1589" i="14"/>
  <c r="U1589" i="14"/>
  <c r="V1589" i="14"/>
  <c r="S1590" i="14"/>
  <c r="T1590" i="14"/>
  <c r="AH1827" i="14" l="1"/>
  <c r="AG1827" i="14"/>
  <c r="AD1829" i="14"/>
  <c r="AF1828" i="14"/>
  <c r="AC1829" i="14"/>
  <c r="AE1828" i="14"/>
  <c r="AA1589" i="14"/>
  <c r="AB1589" i="14"/>
  <c r="Z1590" i="14"/>
  <c r="Y1590" i="14"/>
  <c r="U1590" i="14"/>
  <c r="V1590" i="14"/>
  <c r="T1591" i="14"/>
  <c r="S1591" i="14"/>
  <c r="AH1828" i="14" l="1"/>
  <c r="AG1828" i="14"/>
  <c r="AC1830" i="14"/>
  <c r="AE1829" i="14"/>
  <c r="AF1829" i="14"/>
  <c r="AD1830" i="14"/>
  <c r="AB1590" i="14"/>
  <c r="AA1590" i="14"/>
  <c r="Z1591" i="14"/>
  <c r="Y1591" i="14"/>
  <c r="V1591" i="14"/>
  <c r="U1591" i="14"/>
  <c r="S1592" i="14"/>
  <c r="T1592" i="14"/>
  <c r="AF1830" i="14" l="1"/>
  <c r="AD1831" i="14"/>
  <c r="AH1829" i="14"/>
  <c r="AG1829" i="14"/>
  <c r="AE1830" i="14"/>
  <c r="AC1831" i="14"/>
  <c r="AB1591" i="14"/>
  <c r="AA1591" i="14"/>
  <c r="Y1592" i="14"/>
  <c r="Z1592" i="14"/>
  <c r="U1592" i="14"/>
  <c r="V1592" i="14"/>
  <c r="T1593" i="14"/>
  <c r="S1593" i="14"/>
  <c r="AC1832" i="14" l="1"/>
  <c r="AE1831" i="14"/>
  <c r="AH1830" i="14"/>
  <c r="AG1830" i="14"/>
  <c r="AF1831" i="14"/>
  <c r="AD1832" i="14"/>
  <c r="AA1592" i="14"/>
  <c r="AB1592" i="14"/>
  <c r="Z1593" i="14"/>
  <c r="Y1593" i="14"/>
  <c r="U1593" i="14"/>
  <c r="V1593" i="14"/>
  <c r="S1594" i="14"/>
  <c r="T1594" i="14"/>
  <c r="AD1833" i="14" l="1"/>
  <c r="AF1832" i="14"/>
  <c r="AH1831" i="14"/>
  <c r="AG1831" i="14"/>
  <c r="AE1832" i="14"/>
  <c r="AC1833" i="14"/>
  <c r="AB1593" i="14"/>
  <c r="AA1593" i="14"/>
  <c r="Y1594" i="14"/>
  <c r="Z1594" i="14"/>
  <c r="U1594" i="14"/>
  <c r="V1594" i="14"/>
  <c r="T1595" i="14"/>
  <c r="S1595" i="14"/>
  <c r="AG1832" i="14" l="1"/>
  <c r="AH1832" i="14"/>
  <c r="AC1834" i="14"/>
  <c r="AE1833" i="14"/>
  <c r="AF1833" i="14"/>
  <c r="AD1834" i="14"/>
  <c r="AA1594" i="14"/>
  <c r="AB1594" i="14"/>
  <c r="Z1595" i="14"/>
  <c r="Y1595" i="14"/>
  <c r="V1595" i="14"/>
  <c r="U1595" i="14"/>
  <c r="S1596" i="14"/>
  <c r="T1596" i="14"/>
  <c r="AF1834" i="14" l="1"/>
  <c r="AD1835" i="14"/>
  <c r="AG1833" i="14"/>
  <c r="AH1833" i="14"/>
  <c r="AE1834" i="14"/>
  <c r="AC1835" i="14"/>
  <c r="Z1596" i="14"/>
  <c r="AA1595" i="14"/>
  <c r="AB1595" i="14"/>
  <c r="Y1596" i="14"/>
  <c r="U1596" i="14"/>
  <c r="V1596" i="14"/>
  <c r="T1597" i="14"/>
  <c r="S1597" i="14"/>
  <c r="AC1836" i="14" l="1"/>
  <c r="AE1835" i="14"/>
  <c r="AF1835" i="14"/>
  <c r="AD1836" i="14"/>
  <c r="AH1834" i="14"/>
  <c r="AG1834" i="14"/>
  <c r="Y1597" i="14"/>
  <c r="AA1596" i="14"/>
  <c r="AB1596" i="14"/>
  <c r="Z1597" i="14"/>
  <c r="U1597" i="14"/>
  <c r="V1597" i="14"/>
  <c r="S1598" i="14"/>
  <c r="T1598" i="14"/>
  <c r="AF1836" i="14" l="1"/>
  <c r="AD1837" i="14"/>
  <c r="AH1835" i="14"/>
  <c r="AG1835" i="14"/>
  <c r="AC1837" i="14"/>
  <c r="AE1836" i="14"/>
  <c r="Z1598" i="14"/>
  <c r="AA1597" i="14"/>
  <c r="AB1597" i="14"/>
  <c r="Y1598" i="14"/>
  <c r="U1598" i="14"/>
  <c r="V1598" i="14"/>
  <c r="T1599" i="14"/>
  <c r="S1599" i="14"/>
  <c r="AC1838" i="14" l="1"/>
  <c r="AE1837" i="14"/>
  <c r="AD1838" i="14"/>
  <c r="AF1837" i="14"/>
  <c r="AH1836" i="14"/>
  <c r="AG1836" i="14"/>
  <c r="AA1598" i="14"/>
  <c r="AB1598" i="14"/>
  <c r="Y1599" i="14"/>
  <c r="Z1599" i="14"/>
  <c r="V1599" i="14"/>
  <c r="U1599" i="14"/>
  <c r="S1600" i="14"/>
  <c r="T1600" i="14"/>
  <c r="AF1838" i="14" l="1"/>
  <c r="AD1839" i="14"/>
  <c r="AG1837" i="14"/>
  <c r="AH1837" i="14"/>
  <c r="AE1838" i="14"/>
  <c r="AC1839" i="14"/>
  <c r="Z1600" i="14"/>
  <c r="AA1599" i="14"/>
  <c r="AB1599" i="14"/>
  <c r="Y1600" i="14"/>
  <c r="U1600" i="14"/>
  <c r="V1600" i="14"/>
  <c r="T1601" i="14"/>
  <c r="S1601" i="14"/>
  <c r="AC1840" i="14" l="1"/>
  <c r="AE1839" i="14"/>
  <c r="AD1840" i="14"/>
  <c r="AF1839" i="14"/>
  <c r="AG1838" i="14"/>
  <c r="AH1838" i="14"/>
  <c r="Y1601" i="14"/>
  <c r="AA1600" i="14"/>
  <c r="AB1600" i="14"/>
  <c r="Z1601" i="14"/>
  <c r="U1601" i="14"/>
  <c r="V1601" i="14"/>
  <c r="S1602" i="14"/>
  <c r="T1602" i="14"/>
  <c r="AH1839" i="14" l="1"/>
  <c r="AG1839" i="14"/>
  <c r="AF1840" i="14"/>
  <c r="AD1841" i="14"/>
  <c r="AC1841" i="14"/>
  <c r="AE1840" i="14"/>
  <c r="Z1602" i="14"/>
  <c r="AB1601" i="14"/>
  <c r="AA1601" i="14"/>
  <c r="Y1602" i="14"/>
  <c r="U1602" i="14"/>
  <c r="V1602" i="14"/>
  <c r="T1603" i="14"/>
  <c r="S1603" i="14"/>
  <c r="AH1840" i="14" l="1"/>
  <c r="AG1840" i="14"/>
  <c r="AC1842" i="14"/>
  <c r="AE1841" i="14"/>
  <c r="AF1841" i="14"/>
  <c r="AD1842" i="14"/>
  <c r="Y1603" i="14"/>
  <c r="AA1602" i="14"/>
  <c r="AB1602" i="14"/>
  <c r="Z1603" i="14"/>
  <c r="V1603" i="14"/>
  <c r="U1603" i="14"/>
  <c r="S1604" i="14"/>
  <c r="T1604" i="14"/>
  <c r="AG1841" i="14" l="1"/>
  <c r="AH1841" i="14"/>
  <c r="AF1842" i="14"/>
  <c r="AD1843" i="14"/>
  <c r="AE1842" i="14"/>
  <c r="AC1843" i="14"/>
  <c r="AB1603" i="14"/>
  <c r="AA1603" i="14"/>
  <c r="Z1604" i="14"/>
  <c r="Y1604" i="14"/>
  <c r="U1604" i="14"/>
  <c r="V1604" i="14"/>
  <c r="T1605" i="14"/>
  <c r="S1605" i="14"/>
  <c r="AD1844" i="14" l="1"/>
  <c r="AF1843" i="14"/>
  <c r="AC1844" i="14"/>
  <c r="AE1843" i="14"/>
  <c r="AH1842" i="14"/>
  <c r="AG1842" i="14"/>
  <c r="AA1604" i="14"/>
  <c r="AB1604" i="14"/>
  <c r="Y1605" i="14"/>
  <c r="Z1605" i="14"/>
  <c r="U1605" i="14"/>
  <c r="V1605" i="14"/>
  <c r="S1606" i="14"/>
  <c r="T1606" i="14"/>
  <c r="AE1844" i="14" l="1"/>
  <c r="AC1845" i="14"/>
  <c r="AG1843" i="14"/>
  <c r="AH1843" i="14"/>
  <c r="AD1845" i="14"/>
  <c r="AF1844" i="14"/>
  <c r="AA1605" i="14"/>
  <c r="Z1606" i="14"/>
  <c r="Y1606" i="14"/>
  <c r="AB1605" i="14"/>
  <c r="U1606" i="14"/>
  <c r="V1606" i="14"/>
  <c r="T1607" i="14"/>
  <c r="S1607" i="14"/>
  <c r="AC1846" i="14" l="1"/>
  <c r="AE1845" i="14"/>
  <c r="AF1845" i="14"/>
  <c r="AD1846" i="14"/>
  <c r="AG1844" i="14"/>
  <c r="AH1844" i="14"/>
  <c r="AA1606" i="14"/>
  <c r="AB1606" i="14"/>
  <c r="Y1607" i="14"/>
  <c r="Z1607" i="14"/>
  <c r="V1607" i="14"/>
  <c r="U1607" i="14"/>
  <c r="S1608" i="14"/>
  <c r="T1608" i="14"/>
  <c r="AH1845" i="14" l="1"/>
  <c r="AG1845" i="14"/>
  <c r="AD1847" i="14"/>
  <c r="AF1846" i="14"/>
  <c r="AC1847" i="14"/>
  <c r="AE1846" i="14"/>
  <c r="Z1608" i="14"/>
  <c r="AB1607" i="14"/>
  <c r="AA1607" i="14"/>
  <c r="Y1608" i="14"/>
  <c r="U1608" i="14"/>
  <c r="V1608" i="14"/>
  <c r="T1609" i="14"/>
  <c r="S1609" i="14"/>
  <c r="AE1847" i="14" l="1"/>
  <c r="AC1848" i="14"/>
  <c r="AG1846" i="14"/>
  <c r="AH1846" i="14"/>
  <c r="AD1848" i="14"/>
  <c r="AF1847" i="14"/>
  <c r="AA1608" i="14"/>
  <c r="AB1608" i="14"/>
  <c r="Y1609" i="14"/>
  <c r="Z1609" i="14"/>
  <c r="U1609" i="14"/>
  <c r="V1609" i="14"/>
  <c r="S1610" i="14"/>
  <c r="T1610" i="14"/>
  <c r="AF1848" i="14" l="1"/>
  <c r="AD1849" i="14"/>
  <c r="AC1849" i="14"/>
  <c r="AE1848" i="14"/>
  <c r="AH1847" i="14"/>
  <c r="AG1847" i="14"/>
  <c r="Z1610" i="14"/>
  <c r="Y1610" i="14"/>
  <c r="AB1609" i="14"/>
  <c r="AA1609" i="14"/>
  <c r="U1610" i="14"/>
  <c r="V1610" i="14"/>
  <c r="T1611" i="14"/>
  <c r="S1611" i="14"/>
  <c r="AE1849" i="14" l="1"/>
  <c r="AC1850" i="14"/>
  <c r="AD1850" i="14"/>
  <c r="AF1849" i="14"/>
  <c r="AH1848" i="14"/>
  <c r="AG1848" i="14"/>
  <c r="AA1610" i="14"/>
  <c r="AB1610" i="14"/>
  <c r="Y1611" i="14"/>
  <c r="Z1611" i="14"/>
  <c r="V1611" i="14"/>
  <c r="U1611" i="14"/>
  <c r="S1612" i="14"/>
  <c r="T1612" i="14"/>
  <c r="AD1851" i="14" l="1"/>
  <c r="AF1850" i="14"/>
  <c r="AE1850" i="14"/>
  <c r="AC1851" i="14"/>
  <c r="AG1849" i="14"/>
  <c r="AH1849" i="14"/>
  <c r="Z1612" i="14"/>
  <c r="AA1611" i="14"/>
  <c r="AB1611" i="14"/>
  <c r="Y1612" i="14"/>
  <c r="U1612" i="14"/>
  <c r="V1612" i="14"/>
  <c r="T1613" i="14"/>
  <c r="S1613" i="14"/>
  <c r="AC1852" i="14" l="1"/>
  <c r="AE1851" i="14"/>
  <c r="AG1850" i="14"/>
  <c r="AH1850" i="14"/>
  <c r="AD1852" i="14"/>
  <c r="AF1851" i="14"/>
  <c r="Y1613" i="14"/>
  <c r="AA1612" i="14"/>
  <c r="AB1612" i="14"/>
  <c r="Z1613" i="14"/>
  <c r="U1613" i="14"/>
  <c r="V1613" i="14"/>
  <c r="S1614" i="14"/>
  <c r="T1614" i="14"/>
  <c r="AH1851" i="14" l="1"/>
  <c r="AG1851" i="14"/>
  <c r="AF1852" i="14"/>
  <c r="AD1853" i="14"/>
  <c r="AC1853" i="14"/>
  <c r="AE1852" i="14"/>
  <c r="AA1613" i="14"/>
  <c r="AB1613" i="14"/>
  <c r="Z1614" i="14"/>
  <c r="Y1614" i="14"/>
  <c r="U1614" i="14"/>
  <c r="V1614" i="14"/>
  <c r="T1615" i="14"/>
  <c r="S1615" i="14"/>
  <c r="AH1852" i="14" l="1"/>
  <c r="AG1852" i="14"/>
  <c r="AE1853" i="14"/>
  <c r="AC1854" i="14"/>
  <c r="AD1854" i="14"/>
  <c r="AF1853" i="14"/>
  <c r="AB1614" i="14"/>
  <c r="AA1614" i="14"/>
  <c r="Y1615" i="14"/>
  <c r="Z1615" i="14"/>
  <c r="V1615" i="14"/>
  <c r="U1615" i="14"/>
  <c r="S1616" i="14"/>
  <c r="T1616" i="14"/>
  <c r="AF1854" i="14" l="1"/>
  <c r="AD1855" i="14"/>
  <c r="AC1855" i="14"/>
  <c r="AE1854" i="14"/>
  <c r="AH1853" i="14"/>
  <c r="AG1853" i="14"/>
  <c r="Y1616" i="14"/>
  <c r="Z1616" i="14"/>
  <c r="AA1615" i="14"/>
  <c r="AB1615" i="14"/>
  <c r="U1616" i="14"/>
  <c r="V1616" i="14"/>
  <c r="T1617" i="14"/>
  <c r="S1617" i="14"/>
  <c r="AE1855" i="14" l="1"/>
  <c r="AC1856" i="14"/>
  <c r="AG1854" i="14"/>
  <c r="AH1854" i="14"/>
  <c r="AF1855" i="14"/>
  <c r="AD1856" i="14"/>
  <c r="AB1616" i="14"/>
  <c r="AA1616" i="14"/>
  <c r="Z1617" i="14"/>
  <c r="Y1617" i="14"/>
  <c r="U1617" i="14"/>
  <c r="V1617" i="14"/>
  <c r="S1618" i="14"/>
  <c r="T1618" i="14"/>
  <c r="AD1857" i="14" l="1"/>
  <c r="AF1856" i="14"/>
  <c r="AC1857" i="14"/>
  <c r="AE1856" i="14"/>
  <c r="AH1855" i="14"/>
  <c r="AG1855" i="14"/>
  <c r="AB1617" i="14"/>
  <c r="AA1617" i="14"/>
  <c r="Y1618" i="14"/>
  <c r="Z1618" i="14"/>
  <c r="U1618" i="14"/>
  <c r="V1618" i="14"/>
  <c r="T1619" i="14"/>
  <c r="S1619" i="14"/>
  <c r="AG1856" i="14" l="1"/>
  <c r="AH1856" i="14"/>
  <c r="AC1858" i="14"/>
  <c r="AE1857" i="14"/>
  <c r="AF1857" i="14"/>
  <c r="AD1858" i="14"/>
  <c r="Z1619" i="14"/>
  <c r="AB1618" i="14"/>
  <c r="AA1618" i="14"/>
  <c r="Y1619" i="14"/>
  <c r="V1619" i="14"/>
  <c r="U1619" i="14"/>
  <c r="S1620" i="14"/>
  <c r="T1620" i="14"/>
  <c r="AG1857" i="14" l="1"/>
  <c r="AH1857" i="14"/>
  <c r="AD1859" i="14"/>
  <c r="AF1858" i="14"/>
  <c r="AC1859" i="14"/>
  <c r="AE1858" i="14"/>
  <c r="Y1620" i="14"/>
  <c r="AB1619" i="14"/>
  <c r="AA1619" i="14"/>
  <c r="Z1620" i="14"/>
  <c r="U1620" i="14"/>
  <c r="V1620" i="14"/>
  <c r="T1621" i="14"/>
  <c r="S1621" i="14"/>
  <c r="AG1858" i="14" l="1"/>
  <c r="AH1858" i="14"/>
  <c r="AE1859" i="14"/>
  <c r="AC1860" i="14"/>
  <c r="AD1860" i="14"/>
  <c r="AF1859" i="14"/>
  <c r="Z1621" i="14"/>
  <c r="AA1620" i="14"/>
  <c r="AB1620" i="14"/>
  <c r="Y1621" i="14"/>
  <c r="U1621" i="14"/>
  <c r="V1621" i="14"/>
  <c r="S1622" i="14"/>
  <c r="T1622" i="14"/>
  <c r="AD1861" i="14" l="1"/>
  <c r="AF1860" i="14"/>
  <c r="AC1861" i="14"/>
  <c r="AE1860" i="14"/>
  <c r="AG1859" i="14"/>
  <c r="AH1859" i="14"/>
  <c r="AA1621" i="14"/>
  <c r="Y1622" i="14"/>
  <c r="AB1621" i="14"/>
  <c r="Z1622" i="14"/>
  <c r="U1622" i="14"/>
  <c r="V1622" i="14"/>
  <c r="T1623" i="14"/>
  <c r="S1623" i="14"/>
  <c r="AG1860" i="14" l="1"/>
  <c r="AH1860" i="14"/>
  <c r="AC1862" i="14"/>
  <c r="AE1861" i="14"/>
  <c r="AF1861" i="14"/>
  <c r="AD1862" i="14"/>
  <c r="AA1622" i="14"/>
  <c r="AB1622" i="14"/>
  <c r="Z1623" i="14"/>
  <c r="Y1623" i="14"/>
  <c r="V1623" i="14"/>
  <c r="U1623" i="14"/>
  <c r="S1624" i="14"/>
  <c r="T1624" i="14"/>
  <c r="AH1861" i="14" l="1"/>
  <c r="AG1861" i="14"/>
  <c r="AD1863" i="14"/>
  <c r="AF1862" i="14"/>
  <c r="AC1863" i="14"/>
  <c r="AE1862" i="14"/>
  <c r="AB1623" i="14"/>
  <c r="AA1623" i="14"/>
  <c r="Y1624" i="14"/>
  <c r="Z1624" i="14"/>
  <c r="U1624" i="14"/>
  <c r="V1624" i="14"/>
  <c r="T1625" i="14"/>
  <c r="S1625" i="14"/>
  <c r="AC1864" i="14" l="1"/>
  <c r="AE1863" i="14"/>
  <c r="AH1862" i="14"/>
  <c r="AG1862" i="14"/>
  <c r="AF1863" i="14"/>
  <c r="AD1864" i="14"/>
  <c r="Y1625" i="14"/>
  <c r="Z1625" i="14"/>
  <c r="AA1624" i="14"/>
  <c r="AB1624" i="14"/>
  <c r="U1625" i="14"/>
  <c r="V1625" i="14"/>
  <c r="S1626" i="14"/>
  <c r="T1626" i="14"/>
  <c r="AG1863" i="14" l="1"/>
  <c r="AH1863" i="14"/>
  <c r="AD1865" i="14"/>
  <c r="AF1864" i="14"/>
  <c r="AE1864" i="14"/>
  <c r="AC1865" i="14"/>
  <c r="AB1625" i="14"/>
  <c r="AA1625" i="14"/>
  <c r="Z1626" i="14"/>
  <c r="Y1626" i="14"/>
  <c r="U1626" i="14"/>
  <c r="V1626" i="14"/>
  <c r="T1627" i="14"/>
  <c r="S1627" i="14"/>
  <c r="AH1864" i="14" l="1"/>
  <c r="AG1864" i="14"/>
  <c r="AC1866" i="14"/>
  <c r="AE1865" i="14"/>
  <c r="AF1865" i="14"/>
  <c r="AD1866" i="14"/>
  <c r="Z1627" i="14"/>
  <c r="AB1626" i="14"/>
  <c r="AA1626" i="14"/>
  <c r="Y1627" i="14"/>
  <c r="V1627" i="14"/>
  <c r="U1627" i="14"/>
  <c r="S1628" i="14"/>
  <c r="T1628" i="14"/>
  <c r="AG1865" i="14" l="1"/>
  <c r="AH1865" i="14"/>
  <c r="AF1866" i="14"/>
  <c r="AD1867" i="14"/>
  <c r="AC1867" i="14"/>
  <c r="AE1866" i="14"/>
  <c r="Y1628" i="14"/>
  <c r="AA1627" i="14"/>
  <c r="AB1627" i="14"/>
  <c r="Z1628" i="14"/>
  <c r="U1628" i="14"/>
  <c r="V1628" i="14"/>
  <c r="T1629" i="14"/>
  <c r="S1629" i="14"/>
  <c r="AG1866" i="14" l="1"/>
  <c r="AH1866" i="14"/>
  <c r="AE1867" i="14"/>
  <c r="AC1868" i="14"/>
  <c r="AF1867" i="14"/>
  <c r="AD1868" i="14"/>
  <c r="Z1629" i="14"/>
  <c r="AA1628" i="14"/>
  <c r="AB1628" i="14"/>
  <c r="Y1629" i="14"/>
  <c r="U1629" i="14"/>
  <c r="V1629" i="14"/>
  <c r="S1630" i="14"/>
  <c r="T1630" i="14"/>
  <c r="AD1869" i="14" l="1"/>
  <c r="AF1868" i="14"/>
  <c r="AC1869" i="14"/>
  <c r="AE1868" i="14"/>
  <c r="AG1867" i="14"/>
  <c r="AH1867" i="14"/>
  <c r="Y1630" i="14"/>
  <c r="AA1629" i="14"/>
  <c r="AB1629" i="14"/>
  <c r="Z1630" i="14"/>
  <c r="U1630" i="14"/>
  <c r="V1630" i="14"/>
  <c r="T1631" i="14"/>
  <c r="S1631" i="14"/>
  <c r="AG1868" i="14" l="1"/>
  <c r="AH1868" i="14"/>
  <c r="AC1870" i="14"/>
  <c r="AE1869" i="14"/>
  <c r="AF1869" i="14"/>
  <c r="AD1870" i="14"/>
  <c r="Z1631" i="14"/>
  <c r="AA1630" i="14"/>
  <c r="AB1630" i="14"/>
  <c r="Y1631" i="14"/>
  <c r="V1631" i="14"/>
  <c r="U1631" i="14"/>
  <c r="S1632" i="14"/>
  <c r="T1632" i="14"/>
  <c r="AF1870" i="14" l="1"/>
  <c r="AD1871" i="14"/>
  <c r="AH1869" i="14"/>
  <c r="AG1869" i="14"/>
  <c r="AC1871" i="14"/>
  <c r="AE1870" i="14"/>
  <c r="Y1632" i="14"/>
  <c r="AA1631" i="14"/>
  <c r="AB1631" i="14"/>
  <c r="Z1632" i="14"/>
  <c r="U1632" i="14"/>
  <c r="V1632" i="14"/>
  <c r="T1633" i="14"/>
  <c r="S1633" i="14"/>
  <c r="AC1872" i="14" l="1"/>
  <c r="AE1871" i="14"/>
  <c r="AG1870" i="14"/>
  <c r="AH1870" i="14"/>
  <c r="AD1872" i="14"/>
  <c r="AF1871" i="14"/>
  <c r="Z1633" i="14"/>
  <c r="AA1632" i="14"/>
  <c r="AB1632" i="14"/>
  <c r="Y1633" i="14"/>
  <c r="U1633" i="14"/>
  <c r="V1633" i="14"/>
  <c r="S1634" i="14"/>
  <c r="T1634" i="14"/>
  <c r="AD1873" i="14" l="1"/>
  <c r="AF1872" i="14"/>
  <c r="AG1871" i="14"/>
  <c r="AH1871" i="14"/>
  <c r="AE1872" i="14"/>
  <c r="AC1873" i="14"/>
  <c r="AB1633" i="14"/>
  <c r="AA1633" i="14"/>
  <c r="Y1634" i="14"/>
  <c r="Z1634" i="14"/>
  <c r="U1634" i="14"/>
  <c r="V1634" i="14"/>
  <c r="T1635" i="14"/>
  <c r="S1635" i="14"/>
  <c r="AE1873" i="14" l="1"/>
  <c r="AC1874" i="14"/>
  <c r="AG1872" i="14"/>
  <c r="AH1872" i="14"/>
  <c r="AF1873" i="14"/>
  <c r="AD1874" i="14"/>
  <c r="AA1634" i="14"/>
  <c r="AB1634" i="14"/>
  <c r="Z1635" i="14"/>
  <c r="Y1635" i="14"/>
  <c r="V1635" i="14"/>
  <c r="U1635" i="14"/>
  <c r="S1636" i="14"/>
  <c r="T1636" i="14"/>
  <c r="AF1874" i="14" l="1"/>
  <c r="AD1875" i="14"/>
  <c r="AC1875" i="14"/>
  <c r="AE1874" i="14"/>
  <c r="AH1873" i="14"/>
  <c r="AG1873" i="14"/>
  <c r="AB1635" i="14"/>
  <c r="AA1635" i="14"/>
  <c r="Y1636" i="14"/>
  <c r="Z1636" i="14"/>
  <c r="U1636" i="14"/>
  <c r="V1636" i="14"/>
  <c r="T1637" i="14"/>
  <c r="S1637" i="14"/>
  <c r="AH1874" i="14" l="1"/>
  <c r="AG1874" i="14"/>
  <c r="AD1876" i="14"/>
  <c r="AF1875" i="14"/>
  <c r="AC1876" i="14"/>
  <c r="AE1875" i="14"/>
  <c r="Z1637" i="14"/>
  <c r="AA1636" i="14"/>
  <c r="AB1636" i="14"/>
  <c r="Y1637" i="14"/>
  <c r="U1637" i="14"/>
  <c r="V1637" i="14"/>
  <c r="S1638" i="14"/>
  <c r="T1638" i="14"/>
  <c r="AH1875" i="14" l="1"/>
  <c r="AG1875" i="14"/>
  <c r="AC1877" i="14"/>
  <c r="AE1876" i="14"/>
  <c r="AD1877" i="14"/>
  <c r="AF1876" i="14"/>
  <c r="AA1637" i="14"/>
  <c r="Y1638" i="14"/>
  <c r="AB1637" i="14"/>
  <c r="Z1638" i="14"/>
  <c r="U1638" i="14"/>
  <c r="V1638" i="14"/>
  <c r="T1639" i="14"/>
  <c r="S1639" i="14"/>
  <c r="AH1876" i="14" l="1"/>
  <c r="AG1876" i="14"/>
  <c r="AD1878" i="14"/>
  <c r="AF1877" i="14"/>
  <c r="AE1877" i="14"/>
  <c r="AC1878" i="14"/>
  <c r="Z1639" i="14"/>
  <c r="AA1638" i="14"/>
  <c r="AB1638" i="14"/>
  <c r="Y1639" i="14"/>
  <c r="V1639" i="14"/>
  <c r="U1639" i="14"/>
  <c r="S1640" i="14"/>
  <c r="T1640" i="14"/>
  <c r="AH1877" i="14" l="1"/>
  <c r="AG1877" i="14"/>
  <c r="AD1879" i="14"/>
  <c r="AF1878" i="14"/>
  <c r="AE1878" i="14"/>
  <c r="AC1879" i="14"/>
  <c r="AB1639" i="14"/>
  <c r="AA1639" i="14"/>
  <c r="Y1640" i="14"/>
  <c r="Z1640" i="14"/>
  <c r="U1640" i="14"/>
  <c r="V1640" i="14"/>
  <c r="T1641" i="14"/>
  <c r="S1641" i="14"/>
  <c r="AE1879" i="14" l="1"/>
  <c r="AC1880" i="14"/>
  <c r="AH1878" i="14"/>
  <c r="AG1878" i="14"/>
  <c r="AD1880" i="14"/>
  <c r="AF1879" i="14"/>
  <c r="AA1640" i="14"/>
  <c r="AB1640" i="14"/>
  <c r="Z1641" i="14"/>
  <c r="Y1641" i="14"/>
  <c r="U1641" i="14"/>
  <c r="V1641" i="14"/>
  <c r="S1642" i="14"/>
  <c r="T1642" i="14"/>
  <c r="AF1880" i="14" l="1"/>
  <c r="AD1881" i="14"/>
  <c r="AC1881" i="14"/>
  <c r="AE1880" i="14"/>
  <c r="AG1879" i="14"/>
  <c r="AH1879" i="14"/>
  <c r="AB1641" i="14"/>
  <c r="AA1641" i="14"/>
  <c r="Z1642" i="14"/>
  <c r="Y1642" i="14"/>
  <c r="U1642" i="14"/>
  <c r="V1642" i="14"/>
  <c r="T1643" i="14"/>
  <c r="S1643" i="14"/>
  <c r="AG1880" i="14" l="1"/>
  <c r="AH1880" i="14"/>
  <c r="AE1881" i="14"/>
  <c r="AC1882" i="14"/>
  <c r="AD1882" i="14"/>
  <c r="AF1881" i="14"/>
  <c r="Z1643" i="14"/>
  <c r="AB1642" i="14"/>
  <c r="AA1642" i="14"/>
  <c r="Y1643" i="14"/>
  <c r="V1643" i="14"/>
  <c r="U1643" i="14"/>
  <c r="S1644" i="14"/>
  <c r="T1644" i="14"/>
  <c r="AC1883" i="14" l="1"/>
  <c r="AE1882" i="14"/>
  <c r="AF1882" i="14"/>
  <c r="AD1883" i="14"/>
  <c r="AG1881" i="14"/>
  <c r="AH1881" i="14"/>
  <c r="Y1644" i="14"/>
  <c r="AA1643" i="14"/>
  <c r="AB1643" i="14"/>
  <c r="Z1644" i="14"/>
  <c r="U1644" i="14"/>
  <c r="V1644" i="14"/>
  <c r="T1645" i="14"/>
  <c r="S1645" i="14"/>
  <c r="AD1884" i="14" l="1"/>
  <c r="AF1883" i="14"/>
  <c r="AG1882" i="14"/>
  <c r="AH1882" i="14"/>
  <c r="AE1883" i="14"/>
  <c r="AC1884" i="14"/>
  <c r="AA1644" i="14"/>
  <c r="AB1644" i="14"/>
  <c r="Z1645" i="14"/>
  <c r="Y1645" i="14"/>
  <c r="U1645" i="14"/>
  <c r="V1645" i="14"/>
  <c r="S1646" i="14"/>
  <c r="T1646" i="14"/>
  <c r="AE1884" i="14" l="1"/>
  <c r="AC1885" i="14"/>
  <c r="AG1883" i="14"/>
  <c r="AH1883" i="14"/>
  <c r="AD1885" i="14"/>
  <c r="AF1884" i="14"/>
  <c r="AA1645" i="14"/>
  <c r="AB1645" i="14"/>
  <c r="Z1646" i="14"/>
  <c r="Y1646" i="14"/>
  <c r="U1646" i="14"/>
  <c r="V1646" i="14"/>
  <c r="T1647" i="14"/>
  <c r="S1647" i="14"/>
  <c r="AF1885" i="14" l="1"/>
  <c r="AD1886" i="14"/>
  <c r="AC1886" i="14"/>
  <c r="AE1885" i="14"/>
  <c r="AH1884" i="14"/>
  <c r="AG1884" i="14"/>
  <c r="Y1647" i="14"/>
  <c r="AA1646" i="14"/>
  <c r="AB1646" i="14"/>
  <c r="Z1647" i="14"/>
  <c r="V1647" i="14"/>
  <c r="U1647" i="14"/>
  <c r="S1648" i="14"/>
  <c r="T1648" i="14"/>
  <c r="AE1886" i="14" l="1"/>
  <c r="AC1887" i="14"/>
  <c r="AG1885" i="14"/>
  <c r="AH1885" i="14"/>
  <c r="AD1887" i="14"/>
  <c r="AF1886" i="14"/>
  <c r="Z1648" i="14"/>
  <c r="AB1647" i="14"/>
  <c r="AA1647" i="14"/>
  <c r="Y1648" i="14"/>
  <c r="U1648" i="14"/>
  <c r="V1648" i="14"/>
  <c r="T1649" i="14"/>
  <c r="S1649" i="14"/>
  <c r="AD1888" i="14" l="1"/>
  <c r="AF1887" i="14"/>
  <c r="AC1888" i="14"/>
  <c r="AE1887" i="14"/>
  <c r="AH1886" i="14"/>
  <c r="AG1886" i="14"/>
  <c r="AB1648" i="14"/>
  <c r="AA1648" i="14"/>
  <c r="Y1649" i="14"/>
  <c r="Z1649" i="14"/>
  <c r="U1649" i="14"/>
  <c r="V1649" i="14"/>
  <c r="S1650" i="14"/>
  <c r="T1650" i="14"/>
  <c r="AE1888" i="14" l="1"/>
  <c r="AC1889" i="14"/>
  <c r="AH1887" i="14"/>
  <c r="AG1887" i="14"/>
  <c r="AD1889" i="14"/>
  <c r="AF1888" i="14"/>
  <c r="AB1649" i="14"/>
  <c r="Y1650" i="14"/>
  <c r="Z1650" i="14"/>
  <c r="AA1649" i="14"/>
  <c r="U1650" i="14"/>
  <c r="V1650" i="14"/>
  <c r="T1651" i="14"/>
  <c r="S1651" i="14"/>
  <c r="AD1890" i="14" l="1"/>
  <c r="AF1889" i="14"/>
  <c r="AE1889" i="14"/>
  <c r="AC1890" i="14"/>
  <c r="AG1888" i="14"/>
  <c r="AH1888" i="14"/>
  <c r="AB1650" i="14"/>
  <c r="AA1650" i="14"/>
  <c r="Z1651" i="14"/>
  <c r="Y1651" i="14"/>
  <c r="V1651" i="14"/>
  <c r="U1651" i="14"/>
  <c r="S1652" i="14"/>
  <c r="T1652" i="14"/>
  <c r="AG1889" i="14" l="1"/>
  <c r="AH1889" i="14"/>
  <c r="AC1891" i="14"/>
  <c r="AE1890" i="14"/>
  <c r="AF1890" i="14"/>
  <c r="AD1891" i="14"/>
  <c r="AB1651" i="14"/>
  <c r="AA1651" i="14"/>
  <c r="Y1652" i="14"/>
  <c r="Z1652" i="14"/>
  <c r="U1652" i="14"/>
  <c r="V1652" i="14"/>
  <c r="T1653" i="14"/>
  <c r="S1653" i="14"/>
  <c r="AF1891" i="14" l="1"/>
  <c r="AD1892" i="14"/>
  <c r="AC1892" i="14"/>
  <c r="AE1891" i="14"/>
  <c r="AG1890" i="14"/>
  <c r="AH1890" i="14"/>
  <c r="Z1653" i="14"/>
  <c r="AA1652" i="14"/>
  <c r="AB1652" i="14"/>
  <c r="Y1653" i="14"/>
  <c r="U1653" i="14"/>
  <c r="V1653" i="14"/>
  <c r="S1654" i="14"/>
  <c r="T1654" i="14"/>
  <c r="AE1892" i="14" l="1"/>
  <c r="AC1893" i="14"/>
  <c r="AG1891" i="14"/>
  <c r="AH1891" i="14"/>
  <c r="AD1893" i="14"/>
  <c r="AF1892" i="14"/>
  <c r="Y1654" i="14"/>
  <c r="AA1653" i="14"/>
  <c r="AB1653" i="14"/>
  <c r="Z1654" i="14"/>
  <c r="U1654" i="14"/>
  <c r="V1654" i="14"/>
  <c r="T1655" i="14"/>
  <c r="S1655" i="14"/>
  <c r="AD1894" i="14" l="1"/>
  <c r="AF1893" i="14"/>
  <c r="AC1894" i="14"/>
  <c r="AE1893" i="14"/>
  <c r="AH1892" i="14"/>
  <c r="AG1892" i="14"/>
  <c r="Z1655" i="14"/>
  <c r="AA1654" i="14"/>
  <c r="AB1654" i="14"/>
  <c r="Y1655" i="14"/>
  <c r="V1655" i="14"/>
  <c r="U1655" i="14"/>
  <c r="S1656" i="14"/>
  <c r="T1656" i="14"/>
  <c r="AH1893" i="14" l="1"/>
  <c r="AG1893" i="14"/>
  <c r="AE1894" i="14"/>
  <c r="AC1895" i="14"/>
  <c r="AD1895" i="14"/>
  <c r="AF1894" i="14"/>
  <c r="Y1656" i="14"/>
  <c r="AB1655" i="14"/>
  <c r="AA1655" i="14"/>
  <c r="Z1656" i="14"/>
  <c r="U1656" i="14"/>
  <c r="V1656" i="14"/>
  <c r="T1657" i="14"/>
  <c r="S1657" i="14"/>
  <c r="AE1895" i="14" l="1"/>
  <c r="AC1896" i="14"/>
  <c r="AD1896" i="14"/>
  <c r="AF1895" i="14"/>
  <c r="AG1894" i="14"/>
  <c r="AH1894" i="14"/>
  <c r="Z1657" i="14"/>
  <c r="AB1656" i="14"/>
  <c r="AA1656" i="14"/>
  <c r="Y1657" i="14"/>
  <c r="U1657" i="14"/>
  <c r="V1657" i="14"/>
  <c r="S1658" i="14"/>
  <c r="T1658" i="14"/>
  <c r="AF1896" i="14" l="1"/>
  <c r="AD1897" i="14"/>
  <c r="AC1897" i="14"/>
  <c r="AE1896" i="14"/>
  <c r="AH1895" i="14"/>
  <c r="AG1895" i="14"/>
  <c r="AA1657" i="14"/>
  <c r="Y1658" i="14"/>
  <c r="AB1657" i="14"/>
  <c r="Z1658" i="14"/>
  <c r="U1658" i="14"/>
  <c r="V1658" i="14"/>
  <c r="T1659" i="14"/>
  <c r="S1659" i="14"/>
  <c r="AC1898" i="14" l="1"/>
  <c r="AE1897" i="14"/>
  <c r="AG1896" i="14"/>
  <c r="AH1896" i="14"/>
  <c r="AD1898" i="14"/>
  <c r="AF1897" i="14"/>
  <c r="Z1659" i="14"/>
  <c r="AB1658" i="14"/>
  <c r="AA1658" i="14"/>
  <c r="Y1659" i="14"/>
  <c r="V1659" i="14"/>
  <c r="U1659" i="14"/>
  <c r="S1660" i="14"/>
  <c r="T1660" i="14"/>
  <c r="AD1899" i="14" l="1"/>
  <c r="AF1898" i="14"/>
  <c r="AG1897" i="14"/>
  <c r="AH1897" i="14"/>
  <c r="AE1898" i="14"/>
  <c r="AC1899" i="14"/>
  <c r="Y1660" i="14"/>
  <c r="AB1659" i="14"/>
  <c r="AA1659" i="14"/>
  <c r="Z1660" i="14"/>
  <c r="U1660" i="14"/>
  <c r="V1660" i="14"/>
  <c r="T1661" i="14"/>
  <c r="S1661" i="14"/>
  <c r="AC1900" i="14" l="1"/>
  <c r="AE1899" i="14"/>
  <c r="AG1898" i="14"/>
  <c r="AH1898" i="14"/>
  <c r="AF1899" i="14"/>
  <c r="AD1900" i="14"/>
  <c r="Z1661" i="14"/>
  <c r="AA1660" i="14"/>
  <c r="AB1660" i="14"/>
  <c r="Y1661" i="14"/>
  <c r="U1661" i="14"/>
  <c r="V1661" i="14"/>
  <c r="S1662" i="14"/>
  <c r="T1662" i="14"/>
  <c r="AG1899" i="14" l="1"/>
  <c r="AH1899" i="14"/>
  <c r="AD1901" i="14"/>
  <c r="AF1900" i="14"/>
  <c r="AC1901" i="14"/>
  <c r="AE1900" i="14"/>
  <c r="AA1661" i="14"/>
  <c r="AB1661" i="14"/>
  <c r="Y1662" i="14"/>
  <c r="Z1662" i="14"/>
  <c r="U1662" i="14"/>
  <c r="V1662" i="14"/>
  <c r="T1663" i="14"/>
  <c r="S1663" i="14"/>
  <c r="AC1902" i="14" l="1"/>
  <c r="AE1901" i="14"/>
  <c r="AG1900" i="14"/>
  <c r="AH1900" i="14"/>
  <c r="AD1902" i="14"/>
  <c r="AF1901" i="14"/>
  <c r="Z1663" i="14"/>
  <c r="AA1662" i="14"/>
  <c r="AB1662" i="14"/>
  <c r="Y1663" i="14"/>
  <c r="V1663" i="14"/>
  <c r="U1663" i="14"/>
  <c r="S1664" i="14"/>
  <c r="T1664" i="14"/>
  <c r="AF1902" i="14" l="1"/>
  <c r="AD1903" i="14"/>
  <c r="AH1901" i="14"/>
  <c r="AG1901" i="14"/>
  <c r="AC1903" i="14"/>
  <c r="AE1902" i="14"/>
  <c r="Y1664" i="14"/>
  <c r="AB1663" i="14"/>
  <c r="AA1663" i="14"/>
  <c r="Z1664" i="14"/>
  <c r="U1664" i="14"/>
  <c r="V1664" i="14"/>
  <c r="T1665" i="14"/>
  <c r="S1665" i="14"/>
  <c r="AG1902" i="14" l="1"/>
  <c r="AH1902" i="14"/>
  <c r="AC1904" i="14"/>
  <c r="AE1903" i="14"/>
  <c r="AD1904" i="14"/>
  <c r="AF1903" i="14"/>
  <c r="AB1664" i="14"/>
  <c r="AA1664" i="14"/>
  <c r="Z1665" i="14"/>
  <c r="Y1665" i="14"/>
  <c r="U1665" i="14"/>
  <c r="V1665" i="14"/>
  <c r="S1666" i="14"/>
  <c r="T1666" i="14"/>
  <c r="AE1904" i="14" l="1"/>
  <c r="AC1905" i="14"/>
  <c r="AD1905" i="14"/>
  <c r="AF1904" i="14"/>
  <c r="AG1903" i="14"/>
  <c r="AH1903" i="14"/>
  <c r="AA1665" i="14"/>
  <c r="Y1666" i="14"/>
  <c r="Z1666" i="14"/>
  <c r="AB1665" i="14"/>
  <c r="U1666" i="14"/>
  <c r="V1666" i="14"/>
  <c r="T1667" i="14"/>
  <c r="S1667" i="14"/>
  <c r="AD1906" i="14" l="1"/>
  <c r="AF1905" i="14"/>
  <c r="AC1906" i="14"/>
  <c r="AE1905" i="14"/>
  <c r="AG1904" i="14"/>
  <c r="AH1904" i="14"/>
  <c r="AB1666" i="14"/>
  <c r="AA1666" i="14"/>
  <c r="Z1667" i="14"/>
  <c r="Y1667" i="14"/>
  <c r="V1667" i="14"/>
  <c r="U1667" i="14"/>
  <c r="S1668" i="14"/>
  <c r="T1668" i="14"/>
  <c r="AH1905" i="14" l="1"/>
  <c r="AG1905" i="14"/>
  <c r="AE1906" i="14"/>
  <c r="AC1907" i="14"/>
  <c r="AD1907" i="14"/>
  <c r="AF1906" i="14"/>
  <c r="AB1667" i="14"/>
  <c r="AA1667" i="14"/>
  <c r="Y1668" i="14"/>
  <c r="Z1668" i="14"/>
  <c r="U1668" i="14"/>
  <c r="V1668" i="14"/>
  <c r="T1669" i="14"/>
  <c r="S1669" i="14"/>
  <c r="AF1907" i="14" l="1"/>
  <c r="AD1908" i="14"/>
  <c r="AG1906" i="14"/>
  <c r="AH1906" i="14"/>
  <c r="AE1907" i="14"/>
  <c r="AC1908" i="14"/>
  <c r="Z1669" i="14"/>
  <c r="AA1668" i="14"/>
  <c r="AB1668" i="14"/>
  <c r="Y1669" i="14"/>
  <c r="U1669" i="14"/>
  <c r="V1669" i="14"/>
  <c r="S1670" i="14"/>
  <c r="T1670" i="14"/>
  <c r="AH1907" i="14" l="1"/>
  <c r="AG1907" i="14"/>
  <c r="AF1908" i="14"/>
  <c r="AD1909" i="14"/>
  <c r="AC1909" i="14"/>
  <c r="AE1908" i="14"/>
  <c r="AA1669" i="14"/>
  <c r="AB1669" i="14"/>
  <c r="Y1670" i="14"/>
  <c r="Z1670" i="14"/>
  <c r="U1670" i="14"/>
  <c r="V1670" i="14"/>
  <c r="T1671" i="14"/>
  <c r="S1671" i="14"/>
  <c r="AD1910" i="14" l="1"/>
  <c r="AF1909" i="14"/>
  <c r="AH1908" i="14"/>
  <c r="AG1908" i="14"/>
  <c r="AE1909" i="14"/>
  <c r="AC1910" i="14"/>
  <c r="AB1670" i="14"/>
  <c r="Z1671" i="14"/>
  <c r="AA1670" i="14"/>
  <c r="Y1671" i="14"/>
  <c r="V1671" i="14"/>
  <c r="U1671" i="14"/>
  <c r="S1672" i="14"/>
  <c r="T1672" i="14"/>
  <c r="AG1909" i="14" l="1"/>
  <c r="AH1909" i="14"/>
  <c r="AE1910" i="14"/>
  <c r="AC1911" i="14"/>
  <c r="AD1911" i="14"/>
  <c r="AF1910" i="14"/>
  <c r="AA1671" i="14"/>
  <c r="AB1671" i="14"/>
  <c r="Y1672" i="14"/>
  <c r="Z1672" i="14"/>
  <c r="U1672" i="14"/>
  <c r="V1672" i="14"/>
  <c r="T1673" i="14"/>
  <c r="S1673" i="14"/>
  <c r="AC1912" i="14" l="1"/>
  <c r="AE1911" i="14"/>
  <c r="AF1911" i="14"/>
  <c r="AD1912" i="14"/>
  <c r="AH1910" i="14"/>
  <c r="AG1910" i="14"/>
  <c r="AA1672" i="14"/>
  <c r="AB1672" i="14"/>
  <c r="Z1673" i="14"/>
  <c r="Y1673" i="14"/>
  <c r="U1673" i="14"/>
  <c r="V1673" i="14"/>
  <c r="S1674" i="14"/>
  <c r="T1674" i="14"/>
  <c r="AG1911" i="14" l="1"/>
  <c r="AH1911" i="14"/>
  <c r="AD1913" i="14"/>
  <c r="AF1912" i="14"/>
  <c r="AC1913" i="14"/>
  <c r="AE1912" i="14"/>
  <c r="AB1673" i="14"/>
  <c r="AA1673" i="14"/>
  <c r="Y1674" i="14"/>
  <c r="Z1674" i="14"/>
  <c r="U1674" i="14"/>
  <c r="V1674" i="14"/>
  <c r="T1675" i="14"/>
  <c r="S1675" i="14"/>
  <c r="AC1914" i="14" l="1"/>
  <c r="AE1913" i="14"/>
  <c r="AG1912" i="14"/>
  <c r="AH1912" i="14"/>
  <c r="AF1913" i="14"/>
  <c r="AD1914" i="14"/>
  <c r="Z1675" i="14"/>
  <c r="AB1674" i="14"/>
  <c r="AA1674" i="14"/>
  <c r="Y1675" i="14"/>
  <c r="V1675" i="14"/>
  <c r="U1675" i="14"/>
  <c r="S1676" i="14"/>
  <c r="T1676" i="14"/>
  <c r="AF1914" i="14" l="1"/>
  <c r="AD1915" i="14"/>
  <c r="AG1913" i="14"/>
  <c r="AH1913" i="14"/>
  <c r="AE1914" i="14"/>
  <c r="AC1915" i="14"/>
  <c r="AA1675" i="14"/>
  <c r="AB1675" i="14"/>
  <c r="Y1676" i="14"/>
  <c r="Z1676" i="14"/>
  <c r="U1676" i="14"/>
  <c r="V1676" i="14"/>
  <c r="T1677" i="14"/>
  <c r="S1677" i="14"/>
  <c r="AG1914" i="14" l="1"/>
  <c r="AH1914" i="14"/>
  <c r="AE1915" i="14"/>
  <c r="AC1916" i="14"/>
  <c r="AF1915" i="14"/>
  <c r="AD1916" i="14"/>
  <c r="Y1677" i="14"/>
  <c r="Z1677" i="14"/>
  <c r="AB1676" i="14"/>
  <c r="AA1676" i="14"/>
  <c r="U1677" i="14"/>
  <c r="V1677" i="14"/>
  <c r="S1678" i="14"/>
  <c r="T1678" i="14"/>
  <c r="AG1915" i="14" l="1"/>
  <c r="AH1915" i="14"/>
  <c r="AF1916" i="14"/>
  <c r="AD1917" i="14"/>
  <c r="AE1916" i="14"/>
  <c r="AC1917" i="14"/>
  <c r="AA1677" i="14"/>
  <c r="AB1677" i="14"/>
  <c r="Z1678" i="14"/>
  <c r="Y1678" i="14"/>
  <c r="U1678" i="14"/>
  <c r="V1678" i="14"/>
  <c r="T1679" i="14"/>
  <c r="S1679" i="14"/>
  <c r="AF1917" i="14" l="1"/>
  <c r="AD1918" i="14"/>
  <c r="AC1918" i="14"/>
  <c r="AE1917" i="14"/>
  <c r="AG1916" i="14"/>
  <c r="AH1916" i="14"/>
  <c r="AA1678" i="14"/>
  <c r="AB1678" i="14"/>
  <c r="Z1679" i="14"/>
  <c r="Y1679" i="14"/>
  <c r="V1679" i="14"/>
  <c r="U1679" i="14"/>
  <c r="S1680" i="14"/>
  <c r="T1680" i="14"/>
  <c r="AH1917" i="14" l="1"/>
  <c r="AG1917" i="14"/>
  <c r="AE1918" i="14"/>
  <c r="AC1919" i="14"/>
  <c r="AF1918" i="14"/>
  <c r="AD1919" i="14"/>
  <c r="Y1680" i="14"/>
  <c r="Z1680" i="14"/>
  <c r="AB1679" i="14"/>
  <c r="AA1679" i="14"/>
  <c r="U1680" i="14"/>
  <c r="V1680" i="14"/>
  <c r="T1681" i="14"/>
  <c r="S1681" i="14"/>
  <c r="AD1920" i="14" l="1"/>
  <c r="AF1919" i="14"/>
  <c r="AC1920" i="14"/>
  <c r="AE1919" i="14"/>
  <c r="AG1918" i="14"/>
  <c r="AH1918" i="14"/>
  <c r="AB1680" i="14"/>
  <c r="AA1680" i="14"/>
  <c r="Z1681" i="14"/>
  <c r="Y1681" i="14"/>
  <c r="U1681" i="14"/>
  <c r="V1681" i="14"/>
  <c r="S1682" i="14"/>
  <c r="T1682" i="14"/>
  <c r="AE1920" i="14" l="1"/>
  <c r="AC1921" i="14"/>
  <c r="AG1919" i="14"/>
  <c r="AH1919" i="14"/>
  <c r="AD1921" i="14"/>
  <c r="AF1920" i="14"/>
  <c r="AA1681" i="14"/>
  <c r="AB1681" i="14"/>
  <c r="Y1682" i="14"/>
  <c r="Z1682" i="14"/>
  <c r="U1682" i="14"/>
  <c r="V1682" i="14"/>
  <c r="T1683" i="14"/>
  <c r="S1683" i="14"/>
  <c r="AD1922" i="14" l="1"/>
  <c r="AF1921" i="14"/>
  <c r="AC1922" i="14"/>
  <c r="AE1921" i="14"/>
  <c r="AG1920" i="14"/>
  <c r="AH1920" i="14"/>
  <c r="Z1683" i="14"/>
  <c r="Y1683" i="14"/>
  <c r="AB1682" i="14"/>
  <c r="AA1682" i="14"/>
  <c r="V1683" i="14"/>
  <c r="U1683" i="14"/>
  <c r="S1684" i="14"/>
  <c r="T1684" i="14"/>
  <c r="AC1923" i="14" l="1"/>
  <c r="AE1922" i="14"/>
  <c r="AH1921" i="14"/>
  <c r="AG1921" i="14"/>
  <c r="AD1923" i="14"/>
  <c r="AF1922" i="14"/>
  <c r="AB1683" i="14"/>
  <c r="AA1683" i="14"/>
  <c r="Y1684" i="14"/>
  <c r="Z1684" i="14"/>
  <c r="U1684" i="14"/>
  <c r="V1684" i="14"/>
  <c r="T1685" i="14"/>
  <c r="S1685" i="14"/>
  <c r="AF1923" i="14" l="1"/>
  <c r="AD1924" i="14"/>
  <c r="AG1922" i="14"/>
  <c r="AH1922" i="14"/>
  <c r="AC1924" i="14"/>
  <c r="AE1923" i="14"/>
  <c r="Z1685" i="14"/>
  <c r="Y1685" i="14"/>
  <c r="AA1684" i="14"/>
  <c r="AB1684" i="14"/>
  <c r="U1685" i="14"/>
  <c r="V1685" i="14"/>
  <c r="S1686" i="14"/>
  <c r="T1686" i="14"/>
  <c r="AG1923" i="14" l="1"/>
  <c r="AH1923" i="14"/>
  <c r="AE1924" i="14"/>
  <c r="AC1925" i="14"/>
  <c r="AD1925" i="14"/>
  <c r="AF1924" i="14"/>
  <c r="AA1685" i="14"/>
  <c r="AB1685" i="14"/>
  <c r="Y1686" i="14"/>
  <c r="Z1686" i="14"/>
  <c r="U1686" i="14"/>
  <c r="V1686" i="14"/>
  <c r="T1687" i="14"/>
  <c r="S1687" i="14"/>
  <c r="AC1926" i="14" l="1"/>
  <c r="AE1925" i="14"/>
  <c r="AD1926" i="14"/>
  <c r="AF1925" i="14"/>
  <c r="AH1924" i="14"/>
  <c r="AG1924" i="14"/>
  <c r="AB1686" i="14"/>
  <c r="Y1687" i="14"/>
  <c r="Z1687" i="14"/>
  <c r="AA1686" i="14"/>
  <c r="V1687" i="14"/>
  <c r="U1687" i="14"/>
  <c r="S1688" i="14"/>
  <c r="T1688" i="14"/>
  <c r="AF1926" i="14" l="1"/>
  <c r="AD1927" i="14"/>
  <c r="AG1925" i="14"/>
  <c r="AH1925" i="14"/>
  <c r="AC1927" i="14"/>
  <c r="AE1926" i="14"/>
  <c r="AA1687" i="14"/>
  <c r="AB1687" i="14"/>
  <c r="Z1688" i="14"/>
  <c r="Y1688" i="14"/>
  <c r="U1688" i="14"/>
  <c r="V1688" i="14"/>
  <c r="T1689" i="14"/>
  <c r="S1689" i="14"/>
  <c r="AC1928" i="14" l="1"/>
  <c r="AE1927" i="14"/>
  <c r="AH1926" i="14"/>
  <c r="AG1926" i="14"/>
  <c r="AF1927" i="14"/>
  <c r="AD1928" i="14"/>
  <c r="AA1688" i="14"/>
  <c r="AB1688" i="14"/>
  <c r="Y1689" i="14"/>
  <c r="Z1689" i="14"/>
  <c r="U1689" i="14"/>
  <c r="V1689" i="14"/>
  <c r="S1690" i="14"/>
  <c r="T1690" i="14"/>
  <c r="AF1928" i="14" l="1"/>
  <c r="AD1929" i="14"/>
  <c r="AH1927" i="14"/>
  <c r="AG1927" i="14"/>
  <c r="AC1929" i="14"/>
  <c r="AE1928" i="14"/>
  <c r="Z1690" i="14"/>
  <c r="Y1690" i="14"/>
  <c r="AB1689" i="14"/>
  <c r="AA1689" i="14"/>
  <c r="U1690" i="14"/>
  <c r="V1690" i="14"/>
  <c r="T1691" i="14"/>
  <c r="S1691" i="14"/>
  <c r="AE1929" i="14" l="1"/>
  <c r="AC1930" i="14"/>
  <c r="AD1930" i="14"/>
  <c r="AF1929" i="14"/>
  <c r="AG1928" i="14"/>
  <c r="AH1928" i="14"/>
  <c r="AB1690" i="14"/>
  <c r="AA1690" i="14"/>
  <c r="Y1691" i="14"/>
  <c r="Z1691" i="14"/>
  <c r="V1691" i="14"/>
  <c r="U1691" i="14"/>
  <c r="S1692" i="14"/>
  <c r="T1692" i="14"/>
  <c r="AE1930" i="14" l="1"/>
  <c r="AC1931" i="14"/>
  <c r="AD1931" i="14"/>
  <c r="AF1930" i="14"/>
  <c r="AG1929" i="14"/>
  <c r="AH1929" i="14"/>
  <c r="AA1691" i="14"/>
  <c r="AB1691" i="14"/>
  <c r="Y1692" i="14"/>
  <c r="Z1692" i="14"/>
  <c r="U1692" i="14"/>
  <c r="V1692" i="14"/>
  <c r="T1693" i="14"/>
  <c r="S1693" i="14"/>
  <c r="AD1932" i="14" l="1"/>
  <c r="AF1931" i="14"/>
  <c r="AC1932" i="14"/>
  <c r="AE1931" i="14"/>
  <c r="AH1930" i="14"/>
  <c r="AG1930" i="14"/>
  <c r="Z1693" i="14"/>
  <c r="AB1692" i="14"/>
  <c r="AA1692" i="14"/>
  <c r="Y1693" i="14"/>
  <c r="U1693" i="14"/>
  <c r="V1693" i="14"/>
  <c r="S1694" i="14"/>
  <c r="T1694" i="14"/>
  <c r="AE1932" i="14" l="1"/>
  <c r="AC1933" i="14"/>
  <c r="AH1931" i="14"/>
  <c r="AG1931" i="14"/>
  <c r="AF1932" i="14"/>
  <c r="AD1933" i="14"/>
  <c r="AB1693" i="14"/>
  <c r="AA1693" i="14"/>
  <c r="Y1694" i="14"/>
  <c r="Z1694" i="14"/>
  <c r="U1694" i="14"/>
  <c r="V1694" i="14"/>
  <c r="T1695" i="14"/>
  <c r="S1695" i="14"/>
  <c r="AF1933" i="14" l="1"/>
  <c r="AD1934" i="14"/>
  <c r="AC1934" i="14"/>
  <c r="AE1933" i="14"/>
  <c r="AH1932" i="14"/>
  <c r="AG1932" i="14"/>
  <c r="Y1695" i="14"/>
  <c r="Z1695" i="14"/>
  <c r="AA1694" i="14"/>
  <c r="AB1694" i="14"/>
  <c r="V1695" i="14"/>
  <c r="U1695" i="14"/>
  <c r="S1696" i="14"/>
  <c r="T1696" i="14"/>
  <c r="AE1934" i="14" l="1"/>
  <c r="AC1935" i="14"/>
  <c r="AD1935" i="14"/>
  <c r="AF1934" i="14"/>
  <c r="AG1933" i="14"/>
  <c r="AH1933" i="14"/>
  <c r="AB1695" i="14"/>
  <c r="AA1695" i="14"/>
  <c r="Z1696" i="14"/>
  <c r="Y1696" i="14"/>
  <c r="U1696" i="14"/>
  <c r="V1696" i="14"/>
  <c r="T1697" i="14"/>
  <c r="S1697" i="14"/>
  <c r="AF1935" i="14" l="1"/>
  <c r="AD1936" i="14"/>
  <c r="AC1936" i="14"/>
  <c r="AE1935" i="14"/>
  <c r="AG1934" i="14"/>
  <c r="AH1934" i="14"/>
  <c r="Y1697" i="14"/>
  <c r="AB1696" i="14"/>
  <c r="AA1696" i="14"/>
  <c r="Z1697" i="14"/>
  <c r="U1697" i="14"/>
  <c r="V1697" i="14"/>
  <c r="S1698" i="14"/>
  <c r="T1698" i="14"/>
  <c r="AF1936" i="14" l="1"/>
  <c r="AD1937" i="14"/>
  <c r="AG1935" i="14"/>
  <c r="AH1935" i="14"/>
  <c r="AC1937" i="14"/>
  <c r="AE1936" i="14"/>
  <c r="Z1698" i="14"/>
  <c r="AA1697" i="14"/>
  <c r="AB1697" i="14"/>
  <c r="Y1698" i="14"/>
  <c r="U1698" i="14"/>
  <c r="V1698" i="14"/>
  <c r="T1699" i="14"/>
  <c r="S1699" i="14"/>
  <c r="AE1937" i="14" l="1"/>
  <c r="AC1938" i="14"/>
  <c r="AG1936" i="14"/>
  <c r="AH1936" i="14"/>
  <c r="AD1938" i="14"/>
  <c r="AF1937" i="14"/>
  <c r="AB1698" i="14"/>
  <c r="AA1698" i="14"/>
  <c r="Y1699" i="14"/>
  <c r="Z1699" i="14"/>
  <c r="V1699" i="14"/>
  <c r="U1699" i="14"/>
  <c r="S1700" i="14"/>
  <c r="T1700" i="14"/>
  <c r="AC1939" i="14" l="1"/>
  <c r="AE1938" i="14"/>
  <c r="AD1939" i="14"/>
  <c r="AF1938" i="14"/>
  <c r="AG1937" i="14"/>
  <c r="AH1937" i="14"/>
  <c r="Z1700" i="14"/>
  <c r="AB1699" i="14"/>
  <c r="AA1699" i="14"/>
  <c r="Y1700" i="14"/>
  <c r="U1700" i="14"/>
  <c r="V1700" i="14"/>
  <c r="T1701" i="14"/>
  <c r="S1701" i="14"/>
  <c r="AD1940" i="14" l="1"/>
  <c r="AF1939" i="14"/>
  <c r="AH1938" i="14"/>
  <c r="AG1938" i="14"/>
  <c r="AE1939" i="14"/>
  <c r="AC1940" i="14"/>
  <c r="Y1701" i="14"/>
  <c r="AA1700" i="14"/>
  <c r="AB1700" i="14"/>
  <c r="Z1701" i="14"/>
  <c r="U1701" i="14"/>
  <c r="V1701" i="14"/>
  <c r="S1702" i="14"/>
  <c r="T1702" i="14"/>
  <c r="AC1941" i="14" l="1"/>
  <c r="AE1940" i="14"/>
  <c r="AH1939" i="14"/>
  <c r="AG1939" i="14"/>
  <c r="AD1941" i="14"/>
  <c r="AF1940" i="14"/>
  <c r="Z1702" i="14"/>
  <c r="AA1701" i="14"/>
  <c r="AB1701" i="14"/>
  <c r="Y1702" i="14"/>
  <c r="U1702" i="14"/>
  <c r="V1702" i="14"/>
  <c r="T1703" i="14"/>
  <c r="S1703" i="14"/>
  <c r="AG1940" i="14" l="1"/>
  <c r="AH1940" i="14"/>
  <c r="AD1942" i="14"/>
  <c r="AF1941" i="14"/>
  <c r="AE1941" i="14"/>
  <c r="AC1942" i="14"/>
  <c r="AA1702" i="14"/>
  <c r="Y1703" i="14"/>
  <c r="AB1702" i="14"/>
  <c r="Z1703" i="14"/>
  <c r="V1703" i="14"/>
  <c r="U1703" i="14"/>
  <c r="S1704" i="14"/>
  <c r="T1704" i="14"/>
  <c r="AC1943" i="14" l="1"/>
  <c r="AE1942" i="14"/>
  <c r="AH1941" i="14"/>
  <c r="AG1941" i="14"/>
  <c r="AD1943" i="14"/>
  <c r="AF1942" i="14"/>
  <c r="Z1704" i="14"/>
  <c r="AA1703" i="14"/>
  <c r="AB1703" i="14"/>
  <c r="Y1704" i="14"/>
  <c r="U1704" i="14"/>
  <c r="V1704" i="14"/>
  <c r="T1705" i="14"/>
  <c r="S1705" i="14"/>
  <c r="AD1944" i="14" l="1"/>
  <c r="AF1943" i="14"/>
  <c r="AG1942" i="14"/>
  <c r="AH1942" i="14"/>
  <c r="AC1944" i="14"/>
  <c r="AE1943" i="14"/>
  <c r="AA1704" i="14"/>
  <c r="AB1704" i="14"/>
  <c r="Y1705" i="14"/>
  <c r="Z1705" i="14"/>
  <c r="U1705" i="14"/>
  <c r="V1705" i="14"/>
  <c r="S1706" i="14"/>
  <c r="T1706" i="14"/>
  <c r="AC1945" i="14" l="1"/>
  <c r="AE1944" i="14"/>
  <c r="AG1943" i="14"/>
  <c r="AH1943" i="14"/>
  <c r="AD1945" i="14"/>
  <c r="AF1944" i="14"/>
  <c r="AB1705" i="14"/>
  <c r="AA1705" i="14"/>
  <c r="Z1706" i="14"/>
  <c r="Y1706" i="14"/>
  <c r="U1706" i="14"/>
  <c r="V1706" i="14"/>
  <c r="T1707" i="14"/>
  <c r="S1707" i="14"/>
  <c r="AG1944" i="14" l="1"/>
  <c r="AH1944" i="14"/>
  <c r="AF1945" i="14"/>
  <c r="AD1946" i="14"/>
  <c r="AC1946" i="14"/>
  <c r="AE1945" i="14"/>
  <c r="AB1706" i="14"/>
  <c r="AA1706" i="14"/>
  <c r="Y1707" i="14"/>
  <c r="Z1707" i="14"/>
  <c r="V1707" i="14"/>
  <c r="U1707" i="14"/>
  <c r="S1708" i="14"/>
  <c r="T1708" i="14"/>
  <c r="AD1947" i="14" l="1"/>
  <c r="AF1946" i="14"/>
  <c r="AG1945" i="14"/>
  <c r="AH1945" i="14"/>
  <c r="AC1947" i="14"/>
  <c r="AE1946" i="14"/>
  <c r="AA1707" i="14"/>
  <c r="AB1707" i="14"/>
  <c r="Z1708" i="14"/>
  <c r="Y1708" i="14"/>
  <c r="U1708" i="14"/>
  <c r="V1708" i="14"/>
  <c r="T1709" i="14"/>
  <c r="S1709" i="14"/>
  <c r="AE1947" i="14" l="1"/>
  <c r="AC1948" i="14"/>
  <c r="AG1946" i="14"/>
  <c r="AH1946" i="14"/>
  <c r="AD1948" i="14"/>
  <c r="AF1947" i="14"/>
  <c r="Y1709" i="14"/>
  <c r="Z1709" i="14"/>
  <c r="AB1708" i="14"/>
  <c r="AA1708" i="14"/>
  <c r="U1709" i="14"/>
  <c r="V1709" i="14"/>
  <c r="S1710" i="14"/>
  <c r="T1710" i="14"/>
  <c r="AD1949" i="14" l="1"/>
  <c r="AF1948" i="14"/>
  <c r="AE1948" i="14"/>
  <c r="AC1949" i="14"/>
  <c r="AG1947" i="14"/>
  <c r="AH1947" i="14"/>
  <c r="AA1709" i="14"/>
  <c r="AB1709" i="14"/>
  <c r="Z1710" i="14"/>
  <c r="Y1710" i="14"/>
  <c r="U1710" i="14"/>
  <c r="V1710" i="14"/>
  <c r="T1711" i="14"/>
  <c r="S1711" i="14"/>
  <c r="AC1950" i="14" l="1"/>
  <c r="AE1949" i="14"/>
  <c r="AG1948" i="14"/>
  <c r="AH1948" i="14"/>
  <c r="AD1950" i="14"/>
  <c r="AF1949" i="14"/>
  <c r="Y1711" i="14"/>
  <c r="Z1711" i="14"/>
  <c r="AA1710" i="14"/>
  <c r="AB1710" i="14"/>
  <c r="V1711" i="14"/>
  <c r="U1711" i="14"/>
  <c r="S1712" i="14"/>
  <c r="T1712" i="14"/>
  <c r="AG1949" i="14" l="1"/>
  <c r="AH1949" i="14"/>
  <c r="AD1951" i="14"/>
  <c r="AF1950" i="14"/>
  <c r="AC1951" i="14"/>
  <c r="AE1950" i="14"/>
  <c r="AB1711" i="14"/>
  <c r="AA1711" i="14"/>
  <c r="Z1712" i="14"/>
  <c r="Y1712" i="14"/>
  <c r="U1712" i="14"/>
  <c r="V1712" i="14"/>
  <c r="T1713" i="14"/>
  <c r="S1713" i="14"/>
  <c r="AE1951" i="14" l="1"/>
  <c r="AC1952" i="14"/>
  <c r="AG1950" i="14"/>
  <c r="AH1950" i="14"/>
  <c r="AF1951" i="14"/>
  <c r="AD1952" i="14"/>
  <c r="Y1713" i="14"/>
  <c r="Z1713" i="14"/>
  <c r="AB1712" i="14"/>
  <c r="AA1712" i="14"/>
  <c r="U1713" i="14"/>
  <c r="V1713" i="14"/>
  <c r="S1714" i="14"/>
  <c r="T1714" i="14"/>
  <c r="AF1952" i="14" l="1"/>
  <c r="AD1953" i="14"/>
  <c r="AC1953" i="14"/>
  <c r="AE1952" i="14"/>
  <c r="AG1951" i="14"/>
  <c r="AH1951" i="14"/>
  <c r="AA1713" i="14"/>
  <c r="AB1713" i="14"/>
  <c r="Z1714" i="14"/>
  <c r="Y1714" i="14"/>
  <c r="U1714" i="14"/>
  <c r="V1714" i="14"/>
  <c r="T1715" i="14"/>
  <c r="S1715" i="14"/>
  <c r="AG1952" i="14" l="1"/>
  <c r="AH1952" i="14"/>
  <c r="AD1954" i="14"/>
  <c r="AF1953" i="14"/>
  <c r="AE1953" i="14"/>
  <c r="AC1954" i="14"/>
  <c r="Y1715" i="14"/>
  <c r="Z1715" i="14"/>
  <c r="AB1714" i="14"/>
  <c r="AA1714" i="14"/>
  <c r="V1715" i="14"/>
  <c r="U1715" i="14"/>
  <c r="S1716" i="14"/>
  <c r="T1716" i="14"/>
  <c r="AE1954" i="14" l="1"/>
  <c r="AC1955" i="14"/>
  <c r="AH1953" i="14"/>
  <c r="AG1953" i="14"/>
  <c r="AF1954" i="14"/>
  <c r="AD1955" i="14"/>
  <c r="Z1716" i="14"/>
  <c r="AB1715" i="14"/>
  <c r="AA1715" i="14"/>
  <c r="Y1716" i="14"/>
  <c r="U1716" i="14"/>
  <c r="V1716" i="14"/>
  <c r="T1717" i="14"/>
  <c r="S1717" i="14"/>
  <c r="AC1956" i="14" l="1"/>
  <c r="AE1955" i="14"/>
  <c r="AD1956" i="14"/>
  <c r="AF1955" i="14"/>
  <c r="AG1954" i="14"/>
  <c r="AH1954" i="14"/>
  <c r="AA1716" i="14"/>
  <c r="AB1716" i="14"/>
  <c r="Y1717" i="14"/>
  <c r="Z1717" i="14"/>
  <c r="U1717" i="14"/>
  <c r="V1717" i="14"/>
  <c r="S1718" i="14"/>
  <c r="T1718" i="14"/>
  <c r="AD1957" i="14" l="1"/>
  <c r="AF1956" i="14"/>
  <c r="AH1955" i="14"/>
  <c r="AG1955" i="14"/>
  <c r="AC1957" i="14"/>
  <c r="AE1956" i="14"/>
  <c r="Z1718" i="14"/>
  <c r="Y1718" i="14"/>
  <c r="AA1717" i="14"/>
  <c r="AB1717" i="14"/>
  <c r="U1718" i="14"/>
  <c r="V1718" i="14"/>
  <c r="T1719" i="14"/>
  <c r="S1719" i="14"/>
  <c r="AE1957" i="14" l="1"/>
  <c r="AC1958" i="14"/>
  <c r="AH1956" i="14"/>
  <c r="AG1956" i="14"/>
  <c r="AF1957" i="14"/>
  <c r="AD1958" i="14"/>
  <c r="AA1718" i="14"/>
  <c r="AB1718" i="14"/>
  <c r="Y1719" i="14"/>
  <c r="Z1719" i="14"/>
  <c r="V1719" i="14"/>
  <c r="U1719" i="14"/>
  <c r="S1720" i="14"/>
  <c r="T1720" i="14"/>
  <c r="AD1959" i="14" l="1"/>
  <c r="AF1958" i="14"/>
  <c r="AE1958" i="14"/>
  <c r="AC1959" i="14"/>
  <c r="AG1957" i="14"/>
  <c r="AH1957" i="14"/>
  <c r="AA1719" i="14"/>
  <c r="AB1719" i="14"/>
  <c r="Y1720" i="14"/>
  <c r="Z1720" i="14"/>
  <c r="U1720" i="14"/>
  <c r="V1720" i="14"/>
  <c r="T1721" i="14"/>
  <c r="S1721" i="14"/>
  <c r="AC1960" i="14" l="1"/>
  <c r="AE1959" i="14"/>
  <c r="AG1958" i="14"/>
  <c r="AH1958" i="14"/>
  <c r="AD1960" i="14"/>
  <c r="AF1959" i="14"/>
  <c r="Y1721" i="14"/>
  <c r="Z1721" i="14"/>
  <c r="AA1720" i="14"/>
  <c r="AB1720" i="14"/>
  <c r="U1721" i="14"/>
  <c r="V1721" i="14"/>
  <c r="S1722" i="14"/>
  <c r="T1722" i="14"/>
  <c r="AH1959" i="14" l="1"/>
  <c r="AG1959" i="14"/>
  <c r="AD1961" i="14"/>
  <c r="AF1960" i="14"/>
  <c r="AE1960" i="14"/>
  <c r="AC1961" i="14"/>
  <c r="Z1722" i="14"/>
  <c r="AB1721" i="14"/>
  <c r="AA1721" i="14"/>
  <c r="Y1722" i="14"/>
  <c r="U1722" i="14"/>
  <c r="V1722" i="14"/>
  <c r="T1723" i="14"/>
  <c r="S1723" i="14"/>
  <c r="AE1961" i="14" l="1"/>
  <c r="AC1962" i="14"/>
  <c r="AG1960" i="14"/>
  <c r="AH1960" i="14"/>
  <c r="AF1961" i="14"/>
  <c r="AD1962" i="14"/>
  <c r="Y1723" i="14"/>
  <c r="AB1722" i="14"/>
  <c r="AA1722" i="14"/>
  <c r="Z1723" i="14"/>
  <c r="V1723" i="14"/>
  <c r="U1723" i="14"/>
  <c r="S1724" i="14"/>
  <c r="T1724" i="14"/>
  <c r="AF1962" i="14" l="1"/>
  <c r="AD1963" i="14"/>
  <c r="AE1962" i="14"/>
  <c r="AC1963" i="14"/>
  <c r="AG1961" i="14"/>
  <c r="AH1961" i="14"/>
  <c r="Z1724" i="14"/>
  <c r="AA1723" i="14"/>
  <c r="AB1723" i="14"/>
  <c r="Y1724" i="14"/>
  <c r="U1724" i="14"/>
  <c r="V1724" i="14"/>
  <c r="T1725" i="14"/>
  <c r="S1725" i="14"/>
  <c r="AE1963" i="14" l="1"/>
  <c r="AC1964" i="14"/>
  <c r="AF1963" i="14"/>
  <c r="AD1964" i="14"/>
  <c r="AG1962" i="14"/>
  <c r="AH1962" i="14"/>
  <c r="AB1724" i="14"/>
  <c r="AA1724" i="14"/>
  <c r="Y1725" i="14"/>
  <c r="Z1725" i="14"/>
  <c r="U1725" i="14"/>
  <c r="V1725" i="14"/>
  <c r="S1726" i="14"/>
  <c r="T1726" i="14"/>
  <c r="AF1964" i="14" l="1"/>
  <c r="AD1965" i="14"/>
  <c r="AC1965" i="14"/>
  <c r="AE1964" i="14"/>
  <c r="AG1963" i="14"/>
  <c r="AH1963" i="14"/>
  <c r="AA1725" i="14"/>
  <c r="Y1726" i="14"/>
  <c r="Z1726" i="14"/>
  <c r="AB1725" i="14"/>
  <c r="U1726" i="14"/>
  <c r="V1726" i="14"/>
  <c r="T1727" i="14"/>
  <c r="S1727" i="14"/>
  <c r="AG1964" i="14" l="1"/>
  <c r="AH1964" i="14"/>
  <c r="AE1965" i="14"/>
  <c r="AC1966" i="14"/>
  <c r="AF1965" i="14"/>
  <c r="AD1966" i="14"/>
  <c r="AA1726" i="14"/>
  <c r="AB1726" i="14"/>
  <c r="Z1727" i="14"/>
  <c r="Y1727" i="14"/>
  <c r="V1727" i="14"/>
  <c r="U1727" i="14"/>
  <c r="S1728" i="14"/>
  <c r="T1728" i="14"/>
  <c r="AC1967" i="14" l="1"/>
  <c r="AE1966" i="14"/>
  <c r="AD1967" i="14"/>
  <c r="AF1966" i="14"/>
  <c r="AH1965" i="14"/>
  <c r="AG1965" i="14"/>
  <c r="AB1727" i="14"/>
  <c r="AA1727" i="14"/>
  <c r="Z1728" i="14"/>
  <c r="Y1728" i="14"/>
  <c r="U1728" i="14"/>
  <c r="V1728" i="14"/>
  <c r="T1729" i="14"/>
  <c r="S1729" i="14"/>
  <c r="AG1966" i="14" l="1"/>
  <c r="AH1966" i="14"/>
  <c r="AD1968" i="14"/>
  <c r="AF1967" i="14"/>
  <c r="AE1967" i="14"/>
  <c r="AC1968" i="14"/>
  <c r="Y1729" i="14"/>
  <c r="Z1729" i="14"/>
  <c r="AB1728" i="14"/>
  <c r="AA1728" i="14"/>
  <c r="U1729" i="14"/>
  <c r="V1729" i="14"/>
  <c r="S1730" i="14"/>
  <c r="T1730" i="14"/>
  <c r="AC1969" i="14" l="1"/>
  <c r="AE1968" i="14"/>
  <c r="AG1967" i="14"/>
  <c r="AH1967" i="14"/>
  <c r="AD1969" i="14"/>
  <c r="AF1968" i="14"/>
  <c r="Z1730" i="14"/>
  <c r="AA1729" i="14"/>
  <c r="AB1729" i="14"/>
  <c r="Y1730" i="14"/>
  <c r="U1730" i="14"/>
  <c r="V1730" i="14"/>
  <c r="T1731" i="14"/>
  <c r="S1731" i="14"/>
  <c r="AH1968" i="14" l="1"/>
  <c r="AG1968" i="14"/>
  <c r="AD1970" i="14"/>
  <c r="AF1969" i="14"/>
  <c r="AE1969" i="14"/>
  <c r="AC1970" i="14"/>
  <c r="Y1731" i="14"/>
  <c r="AB1730" i="14"/>
  <c r="AA1730" i="14"/>
  <c r="Z1731" i="14"/>
  <c r="V1731" i="14"/>
  <c r="U1731" i="14"/>
  <c r="S1732" i="14"/>
  <c r="T1732" i="14"/>
  <c r="AG1969" i="14" l="1"/>
  <c r="AH1969" i="14"/>
  <c r="AE1970" i="14"/>
  <c r="AC1971" i="14"/>
  <c r="AD1971" i="14"/>
  <c r="AF1970" i="14"/>
  <c r="Z1732" i="14"/>
  <c r="AB1731" i="14"/>
  <c r="AA1731" i="14"/>
  <c r="Y1732" i="14"/>
  <c r="U1732" i="14"/>
  <c r="V1732" i="14"/>
  <c r="T1733" i="14"/>
  <c r="S1733" i="14"/>
  <c r="AE1971" i="14" l="1"/>
  <c r="AC1972" i="14"/>
  <c r="AD1972" i="14"/>
  <c r="AF1971" i="14"/>
  <c r="AH1970" i="14"/>
  <c r="AG1970" i="14"/>
  <c r="Y1733" i="14"/>
  <c r="AA1732" i="14"/>
  <c r="AB1732" i="14"/>
  <c r="Z1733" i="14"/>
  <c r="U1733" i="14"/>
  <c r="V1733" i="14"/>
  <c r="S1734" i="14"/>
  <c r="T1734" i="14"/>
  <c r="AC1973" i="14" l="1"/>
  <c r="AE1972" i="14"/>
  <c r="AF1972" i="14"/>
  <c r="AD1973" i="14"/>
  <c r="AH1971" i="14"/>
  <c r="AG1971" i="14"/>
  <c r="Z1734" i="14"/>
  <c r="AA1733" i="14"/>
  <c r="AB1733" i="14"/>
  <c r="Y1734" i="14"/>
  <c r="U1734" i="14"/>
  <c r="V1734" i="14"/>
  <c r="T1735" i="14"/>
  <c r="S1735" i="14"/>
  <c r="AG1972" i="14" l="1"/>
  <c r="AH1972" i="14"/>
  <c r="AD1974" i="14"/>
  <c r="AF1973" i="14"/>
  <c r="AE1973" i="14"/>
  <c r="AC1974" i="14"/>
  <c r="AA1734" i="14"/>
  <c r="AB1734" i="14"/>
  <c r="Y1735" i="14"/>
  <c r="Z1735" i="14"/>
  <c r="V1735" i="14"/>
  <c r="U1735" i="14"/>
  <c r="S1736" i="14"/>
  <c r="T1736" i="14"/>
  <c r="AH1973" i="14" l="1"/>
  <c r="AG1973" i="14"/>
  <c r="AE1974" i="14"/>
  <c r="AC1975" i="14"/>
  <c r="AD1975" i="14"/>
  <c r="AF1974" i="14"/>
  <c r="Z1736" i="14"/>
  <c r="AA1735" i="14"/>
  <c r="AB1735" i="14"/>
  <c r="Y1736" i="14"/>
  <c r="U1736" i="14"/>
  <c r="V1736" i="14"/>
  <c r="T1737" i="14"/>
  <c r="S1737" i="14"/>
  <c r="AF1975" i="14" l="1"/>
  <c r="AD1976" i="14"/>
  <c r="AE1975" i="14"/>
  <c r="AC1976" i="14"/>
  <c r="AG1974" i="14"/>
  <c r="AH1974" i="14"/>
  <c r="Y1737" i="14"/>
  <c r="AA1736" i="14"/>
  <c r="AB1736" i="14"/>
  <c r="Z1737" i="14"/>
  <c r="U1737" i="14"/>
  <c r="V1737" i="14"/>
  <c r="S1738" i="14"/>
  <c r="T1738" i="14"/>
  <c r="AE1976" i="14" l="1"/>
  <c r="AC1977" i="14"/>
  <c r="AD1977" i="14"/>
  <c r="AF1976" i="14"/>
  <c r="AG1975" i="14"/>
  <c r="AH1975" i="14"/>
  <c r="Z1738" i="14"/>
  <c r="AB1737" i="14"/>
  <c r="AA1737" i="14"/>
  <c r="Y1738" i="14"/>
  <c r="U1738" i="14"/>
  <c r="V1738" i="14"/>
  <c r="T1739" i="14"/>
  <c r="S1739" i="14"/>
  <c r="AC1978" i="14" l="1"/>
  <c r="AE1977" i="14"/>
  <c r="AF1977" i="14"/>
  <c r="AD1978" i="14"/>
  <c r="AH1976" i="14"/>
  <c r="AG1976" i="14"/>
  <c r="AB1738" i="14"/>
  <c r="AA1738" i="14"/>
  <c r="Y1739" i="14"/>
  <c r="Z1739" i="14"/>
  <c r="V1739" i="14"/>
  <c r="U1739" i="14"/>
  <c r="S1740" i="14"/>
  <c r="T1740" i="14"/>
  <c r="AF1978" i="14" l="1"/>
  <c r="AD1979" i="14"/>
  <c r="AH1977" i="14"/>
  <c r="AG1977" i="14"/>
  <c r="AC1979" i="14"/>
  <c r="AE1978" i="14"/>
  <c r="Y1740" i="14"/>
  <c r="Z1740" i="14"/>
  <c r="AA1739" i="14"/>
  <c r="AB1739" i="14"/>
  <c r="U1740" i="14"/>
  <c r="V1740" i="14"/>
  <c r="T1741" i="14"/>
  <c r="S1741" i="14"/>
  <c r="AG1978" i="14" l="1"/>
  <c r="AH1978" i="14"/>
  <c r="AC1980" i="14"/>
  <c r="AE1979" i="14"/>
  <c r="AF1979" i="14"/>
  <c r="AD1980" i="14"/>
  <c r="AB1740" i="14"/>
  <c r="AA1740" i="14"/>
  <c r="Z1741" i="14"/>
  <c r="Y1741" i="14"/>
  <c r="U1741" i="14"/>
  <c r="V1741" i="14"/>
  <c r="S1742" i="14"/>
  <c r="T1742" i="14"/>
  <c r="AG1979" i="14" l="1"/>
  <c r="AH1979" i="14"/>
  <c r="AF1980" i="14"/>
  <c r="AD1981" i="14"/>
  <c r="AC1981" i="14"/>
  <c r="AE1980" i="14"/>
  <c r="AB1741" i="14"/>
  <c r="Z1742" i="14"/>
  <c r="Y1742" i="14"/>
  <c r="AA1741" i="14"/>
  <c r="U1742" i="14"/>
  <c r="V1742" i="14"/>
  <c r="T1743" i="14"/>
  <c r="S1743" i="14"/>
  <c r="AD1982" i="14" l="1"/>
  <c r="AF1981" i="14"/>
  <c r="AG1980" i="14"/>
  <c r="AH1980" i="14"/>
  <c r="AE1981" i="14"/>
  <c r="AC1982" i="14"/>
  <c r="AA1742" i="14"/>
  <c r="AB1742" i="14"/>
  <c r="Y1743" i="14"/>
  <c r="Z1743" i="14"/>
  <c r="V1743" i="14"/>
  <c r="U1743" i="14"/>
  <c r="S1744" i="14"/>
  <c r="T1744" i="14"/>
  <c r="AE1982" i="14" l="1"/>
  <c r="AC1983" i="14"/>
  <c r="AG1981" i="14"/>
  <c r="AH1981" i="14"/>
  <c r="AF1982" i="14"/>
  <c r="AD1983" i="14"/>
  <c r="Y1744" i="14"/>
  <c r="Z1744" i="14"/>
  <c r="AB1743" i="14"/>
  <c r="AA1743" i="14"/>
  <c r="U1744" i="14"/>
  <c r="V1744" i="14"/>
  <c r="T1745" i="14"/>
  <c r="S1745" i="14"/>
  <c r="AE1983" i="14" l="1"/>
  <c r="AC1984" i="14"/>
  <c r="AF1983" i="14"/>
  <c r="AD1984" i="14"/>
  <c r="AG1982" i="14"/>
  <c r="AH1982" i="14"/>
  <c r="AB1744" i="14"/>
  <c r="AA1744" i="14"/>
  <c r="Z1745" i="14"/>
  <c r="Y1745" i="14"/>
  <c r="U1745" i="14"/>
  <c r="V1745" i="14"/>
  <c r="S1746" i="14"/>
  <c r="T1746" i="14"/>
  <c r="AC1985" i="14" l="1"/>
  <c r="AE1984" i="14"/>
  <c r="AD1985" i="14"/>
  <c r="AF1984" i="14"/>
  <c r="AG1983" i="14"/>
  <c r="AH1983" i="14"/>
  <c r="AA1745" i="14"/>
  <c r="AB1745" i="14"/>
  <c r="Z1746" i="14"/>
  <c r="Y1746" i="14"/>
  <c r="U1746" i="14"/>
  <c r="V1746" i="14"/>
  <c r="T1747" i="14"/>
  <c r="S1747" i="14"/>
  <c r="AG1984" i="14" l="1"/>
  <c r="AH1984" i="14"/>
  <c r="AD1986" i="14"/>
  <c r="AF1985" i="14"/>
  <c r="AE1985" i="14"/>
  <c r="AC1986" i="14"/>
  <c r="Z1747" i="14"/>
  <c r="AB1746" i="14"/>
  <c r="AA1746" i="14"/>
  <c r="Y1747" i="14"/>
  <c r="V1747" i="14"/>
  <c r="U1747" i="14"/>
  <c r="S1748" i="14"/>
  <c r="T1748" i="14"/>
  <c r="AG1985" i="14" l="1"/>
  <c r="AH1985" i="14"/>
  <c r="AF1986" i="14"/>
  <c r="AD1987" i="14"/>
  <c r="AC1987" i="14"/>
  <c r="AE1986" i="14"/>
  <c r="AB1747" i="14"/>
  <c r="AA1747" i="14"/>
  <c r="Y1748" i="14"/>
  <c r="Z1748" i="14"/>
  <c r="U1748" i="14"/>
  <c r="V1748" i="14"/>
  <c r="T1749" i="14"/>
  <c r="S1749" i="14"/>
  <c r="AG1986" i="14" l="1"/>
  <c r="AH1986" i="14"/>
  <c r="AD1988" i="14"/>
  <c r="AF1987" i="14"/>
  <c r="AE1987" i="14"/>
  <c r="AC1988" i="14"/>
  <c r="Y1749" i="14"/>
  <c r="Z1749" i="14"/>
  <c r="AA1748" i="14"/>
  <c r="AB1748" i="14"/>
  <c r="U1749" i="14"/>
  <c r="V1749" i="14"/>
  <c r="S1750" i="14"/>
  <c r="T1750" i="14"/>
  <c r="AC1989" i="14" l="1"/>
  <c r="AE1988" i="14"/>
  <c r="AH1987" i="14"/>
  <c r="AG1987" i="14"/>
  <c r="AF1988" i="14"/>
  <c r="AD1989" i="14"/>
  <c r="Z1750" i="14"/>
  <c r="AA1749" i="14"/>
  <c r="AB1749" i="14"/>
  <c r="Y1750" i="14"/>
  <c r="U1750" i="14"/>
  <c r="V1750" i="14"/>
  <c r="T1751" i="14"/>
  <c r="S1751" i="14"/>
  <c r="AF1989" i="14" l="1"/>
  <c r="AD1990" i="14"/>
  <c r="AG1988" i="14"/>
  <c r="AH1988" i="14"/>
  <c r="AE1989" i="14"/>
  <c r="AC1990" i="14"/>
  <c r="AA1750" i="14"/>
  <c r="Y1751" i="14"/>
  <c r="AB1750" i="14"/>
  <c r="Z1751" i="14"/>
  <c r="V1751" i="14"/>
  <c r="U1751" i="14"/>
  <c r="S1752" i="14"/>
  <c r="T1752" i="14"/>
  <c r="AH1989" i="14" l="1"/>
  <c r="AG1989" i="14"/>
  <c r="AE1990" i="14"/>
  <c r="AC1991" i="14"/>
  <c r="AF1990" i="14"/>
  <c r="AD1991" i="14"/>
  <c r="AA1751" i="14"/>
  <c r="AB1751" i="14"/>
  <c r="Z1752" i="14"/>
  <c r="Y1752" i="14"/>
  <c r="U1752" i="14"/>
  <c r="V1752" i="14"/>
  <c r="T1753" i="14"/>
  <c r="S1753" i="14"/>
  <c r="AG1990" i="14" l="1"/>
  <c r="AH1990" i="14"/>
  <c r="AF1991" i="14"/>
  <c r="AD1992" i="14"/>
  <c r="AC1992" i="14"/>
  <c r="AE1991" i="14"/>
  <c r="Z1753" i="14"/>
  <c r="AA1752" i="14"/>
  <c r="AB1752" i="14"/>
  <c r="Y1753" i="14"/>
  <c r="U1753" i="14"/>
  <c r="V1753" i="14"/>
  <c r="S1754" i="14"/>
  <c r="T1754" i="14"/>
  <c r="AH1991" i="14" l="1"/>
  <c r="AG1991" i="14"/>
  <c r="AE1992" i="14"/>
  <c r="AC1993" i="14"/>
  <c r="AD1993" i="14"/>
  <c r="AF1992" i="14"/>
  <c r="Y1754" i="14"/>
  <c r="AB1753" i="14"/>
  <c r="AA1753" i="14"/>
  <c r="Z1754" i="14"/>
  <c r="U1754" i="14"/>
  <c r="V1754" i="14"/>
  <c r="T1755" i="14"/>
  <c r="S1755" i="14"/>
  <c r="AD1994" i="14" l="1"/>
  <c r="AF1993" i="14"/>
  <c r="AH1992" i="14"/>
  <c r="AG1992" i="14"/>
  <c r="AC1994" i="14"/>
  <c r="AE1993" i="14"/>
  <c r="Z1755" i="14"/>
  <c r="AB1754" i="14"/>
  <c r="AA1754" i="14"/>
  <c r="Y1755" i="14"/>
  <c r="V1755" i="14"/>
  <c r="U1755" i="14"/>
  <c r="S1756" i="14"/>
  <c r="T1756" i="14"/>
  <c r="AE1994" i="14" l="1"/>
  <c r="AC1995" i="14"/>
  <c r="AG1993" i="14"/>
  <c r="AH1993" i="14"/>
  <c r="AF1994" i="14"/>
  <c r="AD1995" i="14"/>
  <c r="AA1755" i="14"/>
  <c r="AB1755" i="14"/>
  <c r="Y1756" i="14"/>
  <c r="Z1756" i="14"/>
  <c r="U1756" i="14"/>
  <c r="V1756" i="14"/>
  <c r="T1757" i="14"/>
  <c r="S1757" i="14"/>
  <c r="AF1995" i="14" l="1"/>
  <c r="AD1996" i="14"/>
  <c r="AC1996" i="14"/>
  <c r="AE1995" i="14"/>
  <c r="AG1994" i="14"/>
  <c r="AH1994" i="14"/>
  <c r="Y1757" i="14"/>
  <c r="Z1757" i="14"/>
  <c r="AB1756" i="14"/>
  <c r="AA1756" i="14"/>
  <c r="U1757" i="14"/>
  <c r="V1757" i="14"/>
  <c r="S1758" i="14"/>
  <c r="T1758" i="14"/>
  <c r="AE1996" i="14" l="1"/>
  <c r="AC1997" i="14"/>
  <c r="AD1997" i="14"/>
  <c r="AF1996" i="14"/>
  <c r="AG1995" i="14"/>
  <c r="AH1995" i="14"/>
  <c r="AA1757" i="14"/>
  <c r="Z1758" i="14"/>
  <c r="AB1757" i="14"/>
  <c r="Y1758" i="14"/>
  <c r="U1758" i="14"/>
  <c r="V1758" i="14"/>
  <c r="T1759" i="14"/>
  <c r="S1759" i="14"/>
  <c r="AD1998" i="14" l="1"/>
  <c r="AF1997" i="14"/>
  <c r="AE1997" i="14"/>
  <c r="AC1998" i="14"/>
  <c r="AG1996" i="14"/>
  <c r="AH1996" i="14"/>
  <c r="AA1758" i="14"/>
  <c r="AB1758" i="14"/>
  <c r="Y1759" i="14"/>
  <c r="Z1759" i="14"/>
  <c r="V1759" i="14"/>
  <c r="U1759" i="14"/>
  <c r="S1760" i="14"/>
  <c r="T1760" i="14"/>
  <c r="AC1999" i="14" l="1"/>
  <c r="AE1998" i="14"/>
  <c r="AG1997" i="14"/>
  <c r="AH1997" i="14"/>
  <c r="AF1998" i="14"/>
  <c r="AD1999" i="14"/>
  <c r="Y1760" i="14"/>
  <c r="Z1760" i="14"/>
  <c r="AB1759" i="14"/>
  <c r="AA1759" i="14"/>
  <c r="U1760" i="14"/>
  <c r="V1760" i="14"/>
  <c r="T1761" i="14"/>
  <c r="S1761" i="14"/>
  <c r="AD2000" i="14" l="1"/>
  <c r="AF1999" i="14"/>
  <c r="AH1998" i="14"/>
  <c r="AG1998" i="14"/>
  <c r="AC2000" i="14"/>
  <c r="AE1999" i="14"/>
  <c r="Z1761" i="14"/>
  <c r="AB1760" i="14"/>
  <c r="AA1760" i="14"/>
  <c r="Y1761" i="14"/>
  <c r="U1761" i="14"/>
  <c r="V1761" i="14"/>
  <c r="S1762" i="14"/>
  <c r="T1762" i="14"/>
  <c r="AE2000" i="14" l="1"/>
  <c r="AC2001" i="14"/>
  <c r="AH1999" i="14"/>
  <c r="AG1999" i="14"/>
  <c r="AF2000" i="14"/>
  <c r="AD2001" i="14"/>
  <c r="AA1761" i="14"/>
  <c r="AB1761" i="14"/>
  <c r="Y1762" i="14"/>
  <c r="Z1762" i="14"/>
  <c r="U1762" i="14"/>
  <c r="V1762" i="14"/>
  <c r="T1763" i="14"/>
  <c r="S1763" i="14"/>
  <c r="AD2002" i="14" l="1"/>
  <c r="AF2001" i="14"/>
  <c r="AC2002" i="14"/>
  <c r="AE2001" i="14"/>
  <c r="AG2000" i="14"/>
  <c r="AH2000" i="14"/>
  <c r="Y1763" i="14"/>
  <c r="Z1763" i="14"/>
  <c r="AB1762" i="14"/>
  <c r="AA1762" i="14"/>
  <c r="V1763" i="14"/>
  <c r="U1763" i="14"/>
  <c r="S1764" i="14"/>
  <c r="T1764" i="14"/>
  <c r="AG2001" i="14" l="1"/>
  <c r="AH2001" i="14"/>
  <c r="AC2003" i="14"/>
  <c r="AE2002" i="14"/>
  <c r="AD2003" i="14"/>
  <c r="AF2002" i="14"/>
  <c r="Z1764" i="14"/>
  <c r="AB1763" i="14"/>
  <c r="AA1763" i="14"/>
  <c r="Y1764" i="14"/>
  <c r="U1764" i="14"/>
  <c r="V1764" i="14"/>
  <c r="T1765" i="14"/>
  <c r="S1765" i="14"/>
  <c r="AF2003" i="14" l="1"/>
  <c r="AD2004" i="14"/>
  <c r="AH2002" i="14"/>
  <c r="AG2002" i="14"/>
  <c r="AC2004" i="14"/>
  <c r="AE2003" i="14"/>
  <c r="Y1765" i="14"/>
  <c r="AA1764" i="14"/>
  <c r="AB1764" i="14"/>
  <c r="Z1765" i="14"/>
  <c r="U1765" i="14"/>
  <c r="V1765" i="14"/>
  <c r="S1766" i="14"/>
  <c r="T1766" i="14"/>
  <c r="AH2003" i="14" l="1"/>
  <c r="AG2003" i="14"/>
  <c r="AF2004" i="14"/>
  <c r="AD2005" i="14"/>
  <c r="AC2005" i="14"/>
  <c r="AE2004" i="14"/>
  <c r="Z1766" i="14"/>
  <c r="AB1765" i="14"/>
  <c r="AA1765" i="14"/>
  <c r="Y1766" i="14"/>
  <c r="U1766" i="14"/>
  <c r="V1766" i="14"/>
  <c r="T1767" i="14"/>
  <c r="S1767" i="14"/>
  <c r="AD2006" i="14" l="1"/>
  <c r="AF2005" i="14"/>
  <c r="AC2006" i="14"/>
  <c r="AE2005" i="14"/>
  <c r="AG2004" i="14"/>
  <c r="AH2004" i="14"/>
  <c r="AA1766" i="14"/>
  <c r="AB1766" i="14"/>
  <c r="Y1767" i="14"/>
  <c r="Z1767" i="14"/>
  <c r="V1767" i="14"/>
  <c r="U1767" i="14"/>
  <c r="S1768" i="14"/>
  <c r="T1768" i="14"/>
  <c r="AH2005" i="14" l="1"/>
  <c r="AG2005" i="14"/>
  <c r="AC2007" i="14"/>
  <c r="AE2006" i="14"/>
  <c r="AF2006" i="14"/>
  <c r="AD2007" i="14"/>
  <c r="AA1767" i="14"/>
  <c r="AB1767" i="14"/>
  <c r="Y1768" i="14"/>
  <c r="Z1768" i="14"/>
  <c r="U1768" i="14"/>
  <c r="V1768" i="14"/>
  <c r="T1769" i="14"/>
  <c r="S1769" i="14"/>
  <c r="AG2006" i="14" l="1"/>
  <c r="AH2006" i="14"/>
  <c r="AF2007" i="14"/>
  <c r="AD2008" i="14"/>
  <c r="AF2008" i="14" s="1"/>
  <c r="AE2007" i="14"/>
  <c r="AC2008" i="14"/>
  <c r="AE2008" i="14" s="1"/>
  <c r="Y1769" i="14"/>
  <c r="Z1769" i="14"/>
  <c r="AA1768" i="14"/>
  <c r="AB1768" i="14"/>
  <c r="U1769" i="14"/>
  <c r="V1769" i="14"/>
  <c r="S1770" i="14"/>
  <c r="T1770" i="14"/>
  <c r="AH2007" i="14" l="1"/>
  <c r="AG2007" i="14"/>
  <c r="AH2008" i="14"/>
  <c r="AG2008" i="14"/>
  <c r="Z1770" i="14"/>
  <c r="AB1769" i="14"/>
  <c r="AA1769" i="14"/>
  <c r="Y1770" i="14"/>
  <c r="U1770" i="14"/>
  <c r="V1770" i="14"/>
  <c r="T1771" i="14"/>
  <c r="S1771" i="14"/>
  <c r="AN9" i="14" l="1"/>
  <c r="AN8" i="14"/>
  <c r="AO9" i="14"/>
  <c r="AO8" i="14"/>
  <c r="Y1771" i="14"/>
  <c r="AB1770" i="14"/>
  <c r="AA1770" i="14"/>
  <c r="Z1771" i="14"/>
  <c r="V1771" i="14"/>
  <c r="U1771" i="14"/>
  <c r="S1772" i="14"/>
  <c r="T1772" i="14"/>
  <c r="AO12" i="14" l="1"/>
  <c r="AO16" i="14" s="1"/>
  <c r="AO20" i="14" s="1"/>
  <c r="AN12" i="14"/>
  <c r="AN16" i="14" s="1"/>
  <c r="AO13" i="14"/>
  <c r="AN13" i="14"/>
  <c r="AN19" i="14" s="1"/>
  <c r="AA1771" i="14"/>
  <c r="AB1771" i="14"/>
  <c r="Z1772" i="14"/>
  <c r="Y1772" i="14"/>
  <c r="U1772" i="14"/>
  <c r="V1772" i="14"/>
  <c r="T1773" i="14"/>
  <c r="S1773" i="14"/>
  <c r="AO19" i="14" l="1"/>
  <c r="AN32" i="14"/>
  <c r="AO17" i="14"/>
  <c r="AN17" i="14"/>
  <c r="AN20" i="14"/>
  <c r="Z1773" i="14"/>
  <c r="AB1772" i="14"/>
  <c r="AA1772" i="14"/>
  <c r="Y1773" i="14"/>
  <c r="U1773" i="14"/>
  <c r="V1773" i="14"/>
  <c r="S1774" i="14"/>
  <c r="T1774" i="14"/>
  <c r="AN18" i="14" l="1"/>
  <c r="AO18" i="14"/>
  <c r="AB1773" i="14"/>
  <c r="Y1774" i="14"/>
  <c r="AA1773" i="14"/>
  <c r="Z1774" i="14"/>
  <c r="U1774" i="14"/>
  <c r="V1774" i="14"/>
  <c r="T1775" i="14"/>
  <c r="S1775" i="14"/>
  <c r="AN22" i="14" l="1"/>
  <c r="AA1774" i="14"/>
  <c r="AB1774" i="14"/>
  <c r="Z1775" i="14"/>
  <c r="Y1775" i="14"/>
  <c r="V1775" i="14"/>
  <c r="U1775" i="14"/>
  <c r="S1776" i="14"/>
  <c r="T1776" i="14"/>
  <c r="AO25" i="14" l="1"/>
  <c r="AN25" i="14"/>
  <c r="AB1775" i="14"/>
  <c r="AA1775" i="14"/>
  <c r="Z1776" i="14"/>
  <c r="Y1776" i="14"/>
  <c r="U1776" i="14"/>
  <c r="V1776" i="14"/>
  <c r="T1777" i="14"/>
  <c r="S1777" i="14"/>
  <c r="AA1776" i="14" l="1"/>
  <c r="AB1776" i="14"/>
  <c r="Y1777" i="14"/>
  <c r="Z1777" i="14"/>
  <c r="U1777" i="14"/>
  <c r="V1777" i="14"/>
  <c r="S1778" i="14"/>
  <c r="T1778" i="14"/>
  <c r="AB1777" i="14" l="1"/>
  <c r="AA1777" i="14"/>
  <c r="Z1778" i="14"/>
  <c r="Y1778" i="14"/>
  <c r="U1778" i="14"/>
  <c r="V1778" i="14"/>
  <c r="T1779" i="14"/>
  <c r="S1779" i="14"/>
  <c r="Y1779" i="14" l="1"/>
  <c r="Z1779" i="14"/>
  <c r="AA1778" i="14"/>
  <c r="AB1778" i="14"/>
  <c r="V1779" i="14"/>
  <c r="U1779" i="14"/>
  <c r="S1780" i="14"/>
  <c r="T1780" i="14"/>
  <c r="AB1779" i="14" l="1"/>
  <c r="AA1779" i="14"/>
  <c r="Z1780" i="14"/>
  <c r="Y1780" i="14"/>
  <c r="U1780" i="14"/>
  <c r="V1780" i="14"/>
  <c r="T1781" i="14"/>
  <c r="S1781" i="14"/>
  <c r="Y1781" i="14" l="1"/>
  <c r="Z1781" i="14"/>
  <c r="AA1780" i="14"/>
  <c r="AB1780" i="14"/>
  <c r="U1781" i="14"/>
  <c r="V1781" i="14"/>
  <c r="S1782" i="14"/>
  <c r="T1782" i="14"/>
  <c r="AB1781" i="14" l="1"/>
  <c r="AA1781" i="14"/>
  <c r="Z1782" i="14"/>
  <c r="Y1782" i="14"/>
  <c r="U1782" i="14"/>
  <c r="V1782" i="14"/>
  <c r="T1783" i="14"/>
  <c r="S1783" i="14"/>
  <c r="AA1782" i="14" l="1"/>
  <c r="AB1782" i="14"/>
  <c r="Y1783" i="14"/>
  <c r="Z1783" i="14"/>
  <c r="V1783" i="14"/>
  <c r="U1783" i="14"/>
  <c r="S1784" i="14"/>
  <c r="T1784" i="14"/>
  <c r="Z1784" i="14" l="1"/>
  <c r="Y1784" i="14"/>
  <c r="AB1783" i="14"/>
  <c r="AA1783" i="14"/>
  <c r="U1784" i="14"/>
  <c r="V1784" i="14"/>
  <c r="T1785" i="14"/>
  <c r="S1785" i="14"/>
  <c r="Y1785" i="14" l="1"/>
  <c r="AA1784" i="14"/>
  <c r="AB1784" i="14"/>
  <c r="Z1785" i="14"/>
  <c r="V1785" i="14"/>
  <c r="U1785" i="14"/>
  <c r="S1786" i="14"/>
  <c r="T1786" i="14"/>
  <c r="Z1786" i="14" l="1"/>
  <c r="AB1785" i="14"/>
  <c r="AA1785" i="14"/>
  <c r="Y1786" i="14"/>
  <c r="V1786" i="14"/>
  <c r="U1786" i="14"/>
  <c r="T1787" i="14"/>
  <c r="S1787" i="14"/>
  <c r="AA1786" i="14" l="1"/>
  <c r="AB1786" i="14"/>
  <c r="Y1787" i="14"/>
  <c r="Z1787" i="14"/>
  <c r="V1787" i="14"/>
  <c r="U1787" i="14"/>
  <c r="S1788" i="14"/>
  <c r="T1788" i="14"/>
  <c r="Y1788" i="14" l="1"/>
  <c r="Z1788" i="14"/>
  <c r="AB1787" i="14"/>
  <c r="AA1787" i="14"/>
  <c r="U1788" i="14"/>
  <c r="V1788" i="14"/>
  <c r="T1789" i="14"/>
  <c r="S1789" i="14"/>
  <c r="Z1789" i="14" l="1"/>
  <c r="AA1788" i="14"/>
  <c r="AB1788" i="14"/>
  <c r="Y1789" i="14"/>
  <c r="V1789" i="14"/>
  <c r="U1789" i="14"/>
  <c r="S1790" i="14"/>
  <c r="T1790" i="14"/>
  <c r="AB1789" i="14" l="1"/>
  <c r="AA1789" i="14"/>
  <c r="Y1790" i="14"/>
  <c r="Z1790" i="14"/>
  <c r="V1790" i="14"/>
  <c r="U1790" i="14"/>
  <c r="T1791" i="14"/>
  <c r="S1791" i="14"/>
  <c r="AA1790" i="14" l="1"/>
  <c r="AB1790" i="14"/>
  <c r="Z1791" i="14"/>
  <c r="Y1791" i="14"/>
  <c r="V1791" i="14"/>
  <c r="U1791" i="14"/>
  <c r="S1792" i="14"/>
  <c r="T1792" i="14"/>
  <c r="Z1792" i="14" l="1"/>
  <c r="Y1792" i="14"/>
  <c r="AB1791" i="14"/>
  <c r="AA1791" i="14"/>
  <c r="U1792" i="14"/>
  <c r="V1792" i="14"/>
  <c r="T1793" i="14"/>
  <c r="S1793" i="14"/>
  <c r="AA1792" i="14" l="1"/>
  <c r="AB1792" i="14"/>
  <c r="Y1793" i="14"/>
  <c r="Z1793" i="14"/>
  <c r="V1793" i="14"/>
  <c r="U1793" i="14"/>
  <c r="S1794" i="14"/>
  <c r="T1794" i="14"/>
  <c r="Y1794" i="14" l="1"/>
  <c r="Z1794" i="14"/>
  <c r="AB1793" i="14"/>
  <c r="AA1793" i="14"/>
  <c r="V1794" i="14"/>
  <c r="U1794" i="14"/>
  <c r="T1795" i="14"/>
  <c r="S1795" i="14"/>
  <c r="AA1794" i="14" l="1"/>
  <c r="AB1794" i="14"/>
  <c r="Z1795" i="14"/>
  <c r="Y1795" i="14"/>
  <c r="V1795" i="14"/>
  <c r="U1795" i="14"/>
  <c r="S1796" i="14"/>
  <c r="T1796" i="14"/>
  <c r="Y1796" i="14" l="1"/>
  <c r="Z1796" i="14"/>
  <c r="AB1795" i="14"/>
  <c r="AA1795" i="14"/>
  <c r="U1796" i="14"/>
  <c r="V1796" i="14"/>
  <c r="T1797" i="14"/>
  <c r="S1797" i="14"/>
  <c r="AA1796" i="14" l="1"/>
  <c r="AB1796" i="14"/>
  <c r="Z1797" i="14"/>
  <c r="Y1797" i="14"/>
  <c r="V1797" i="14"/>
  <c r="U1797" i="14"/>
  <c r="S1798" i="14"/>
  <c r="T1798" i="14"/>
  <c r="Y1798" i="14" l="1"/>
  <c r="Z1798" i="14"/>
  <c r="AB1797" i="14"/>
  <c r="AA1797" i="14"/>
  <c r="V1798" i="14"/>
  <c r="U1798" i="14"/>
  <c r="T1799" i="14"/>
  <c r="S1799" i="14"/>
  <c r="AA1798" i="14" l="1"/>
  <c r="AB1798" i="14"/>
  <c r="Z1799" i="14"/>
  <c r="Y1799" i="14"/>
  <c r="V1799" i="14"/>
  <c r="U1799" i="14"/>
  <c r="S1800" i="14"/>
  <c r="T1800" i="14"/>
  <c r="AB1799" i="14" l="1"/>
  <c r="AA1799" i="14"/>
  <c r="Y1800" i="14"/>
  <c r="Z1800" i="14"/>
  <c r="U1800" i="14"/>
  <c r="V1800" i="14"/>
  <c r="T1801" i="14"/>
  <c r="S1801" i="14"/>
  <c r="Y1801" i="14" l="1"/>
  <c r="Z1801" i="14"/>
  <c r="AA1800" i="14"/>
  <c r="AB1800" i="14"/>
  <c r="U1801" i="14"/>
  <c r="V1801" i="14"/>
  <c r="S1802" i="14"/>
  <c r="T1802" i="14"/>
  <c r="Z1802" i="14" l="1"/>
  <c r="AB1801" i="14"/>
  <c r="AA1801" i="14"/>
  <c r="Y1802" i="14"/>
  <c r="V1802" i="14"/>
  <c r="U1802" i="14"/>
  <c r="T1803" i="14"/>
  <c r="S1803" i="14"/>
  <c r="AA1802" i="14" l="1"/>
  <c r="AB1802" i="14"/>
  <c r="Y1803" i="14"/>
  <c r="Z1803" i="14"/>
  <c r="V1803" i="14"/>
  <c r="U1803" i="14"/>
  <c r="S1804" i="14"/>
  <c r="T1804" i="14"/>
  <c r="Y1804" i="14" l="1"/>
  <c r="Z1804" i="14"/>
  <c r="AB1803" i="14"/>
  <c r="AA1803" i="14"/>
  <c r="U1804" i="14"/>
  <c r="V1804" i="14"/>
  <c r="T1805" i="14"/>
  <c r="S1805" i="14"/>
  <c r="AA1804" i="14" l="1"/>
  <c r="AB1804" i="14"/>
  <c r="Z1805" i="14"/>
  <c r="Y1805" i="14"/>
  <c r="V1805" i="14"/>
  <c r="U1805" i="14"/>
  <c r="S1806" i="14"/>
  <c r="T1806" i="14"/>
  <c r="Z1806" i="14" l="1"/>
  <c r="AB1805" i="14"/>
  <c r="AA1805" i="14"/>
  <c r="Y1806" i="14"/>
  <c r="V1806" i="14"/>
  <c r="U1806" i="14"/>
  <c r="T1807" i="14"/>
  <c r="S1807" i="14"/>
  <c r="Y1807" i="14" l="1"/>
  <c r="AA1806" i="14"/>
  <c r="AB1806" i="14"/>
  <c r="Z1807" i="14"/>
  <c r="V1807" i="14"/>
  <c r="U1807" i="14"/>
  <c r="S1808" i="14"/>
  <c r="T1808" i="14"/>
  <c r="Z1808" i="14" l="1"/>
  <c r="AB1807" i="14"/>
  <c r="AA1807" i="14"/>
  <c r="Y1808" i="14"/>
  <c r="U1808" i="14"/>
  <c r="V1808" i="14"/>
  <c r="T1809" i="14"/>
  <c r="S1809" i="14"/>
  <c r="AA1808" i="14" l="1"/>
  <c r="AB1808" i="14"/>
  <c r="Y1809" i="14"/>
  <c r="Z1809" i="14"/>
  <c r="V1809" i="14"/>
  <c r="U1809" i="14"/>
  <c r="S1810" i="14"/>
  <c r="T1810" i="14"/>
  <c r="Y1810" i="14" l="1"/>
  <c r="Z1810" i="14"/>
  <c r="AB1809" i="14"/>
  <c r="AA1809" i="14"/>
  <c r="V1810" i="14"/>
  <c r="U1810" i="14"/>
  <c r="T1811" i="14"/>
  <c r="S1811" i="14"/>
  <c r="Z1811" i="14" l="1"/>
  <c r="AA1810" i="14"/>
  <c r="AB1810" i="14"/>
  <c r="Y1811" i="14"/>
  <c r="V1811" i="14"/>
  <c r="U1811" i="14"/>
  <c r="S1812" i="14"/>
  <c r="T1812" i="14"/>
  <c r="Y1812" i="14" l="1"/>
  <c r="AB1811" i="14"/>
  <c r="AA1811" i="14"/>
  <c r="Z1812" i="14"/>
  <c r="U1812" i="14"/>
  <c r="V1812" i="14"/>
  <c r="T1813" i="14"/>
  <c r="S1813" i="14"/>
  <c r="Z1813" i="14" l="1"/>
  <c r="AA1812" i="14"/>
  <c r="AB1812" i="14"/>
  <c r="Y1813" i="14"/>
  <c r="U1813" i="14"/>
  <c r="V1813" i="14"/>
  <c r="S1814" i="14"/>
  <c r="T1814" i="14"/>
  <c r="Y1814" i="14" l="1"/>
  <c r="AB1813" i="14"/>
  <c r="AA1813" i="14"/>
  <c r="Z1814" i="14"/>
  <c r="V1814" i="14"/>
  <c r="U1814" i="14"/>
  <c r="T1815" i="14"/>
  <c r="S1815" i="14"/>
  <c r="Z1815" i="14" l="1"/>
  <c r="AA1814" i="14"/>
  <c r="AB1814" i="14"/>
  <c r="Y1815" i="14"/>
  <c r="V1815" i="14"/>
  <c r="U1815" i="14"/>
  <c r="S1816" i="14"/>
  <c r="T1816" i="14"/>
  <c r="AB1815" i="14" l="1"/>
  <c r="AA1815" i="14"/>
  <c r="Y1816" i="14"/>
  <c r="Z1816" i="14"/>
  <c r="U1816" i="14"/>
  <c r="V1816" i="14"/>
  <c r="T1817" i="14"/>
  <c r="S1817" i="14"/>
  <c r="Y1817" i="14" l="1"/>
  <c r="Z1817" i="14"/>
  <c r="AA1816" i="14"/>
  <c r="AB1816" i="14"/>
  <c r="V1817" i="14"/>
  <c r="U1817" i="14"/>
  <c r="S1818" i="14"/>
  <c r="T1818" i="14"/>
  <c r="Z1818" i="14" l="1"/>
  <c r="AB1817" i="14"/>
  <c r="AA1817" i="14"/>
  <c r="Y1818" i="14"/>
  <c r="V1818" i="14"/>
  <c r="U1818" i="14"/>
  <c r="T1819" i="14"/>
  <c r="S1819" i="14"/>
  <c r="Y1819" i="14" l="1"/>
  <c r="AA1818" i="14"/>
  <c r="AB1818" i="14"/>
  <c r="Z1819" i="14"/>
  <c r="U1819" i="14"/>
  <c r="V1819" i="14"/>
  <c r="S1820" i="14"/>
  <c r="T1820" i="14"/>
  <c r="Z1820" i="14" l="1"/>
  <c r="AB1819" i="14"/>
  <c r="AA1819" i="14"/>
  <c r="Y1820" i="14"/>
  <c r="U1820" i="14"/>
  <c r="V1820" i="14"/>
  <c r="T1821" i="14"/>
  <c r="S1821" i="14"/>
  <c r="Y1821" i="14" l="1"/>
  <c r="AA1820" i="14"/>
  <c r="AB1820" i="14"/>
  <c r="Z1821" i="14"/>
  <c r="U1821" i="14"/>
  <c r="V1821" i="14"/>
  <c r="S1822" i="14"/>
  <c r="T1822" i="14"/>
  <c r="Z1822" i="14" l="1"/>
  <c r="AB1821" i="14"/>
  <c r="AA1821" i="14"/>
  <c r="Y1822" i="14"/>
  <c r="V1822" i="14"/>
  <c r="U1822" i="14"/>
  <c r="T1823" i="14"/>
  <c r="S1823" i="14"/>
  <c r="Y1823" i="14" l="1"/>
  <c r="AA1822" i="14"/>
  <c r="AB1822" i="14"/>
  <c r="Z1823" i="14"/>
  <c r="U1823" i="14"/>
  <c r="V1823" i="14"/>
  <c r="S1824" i="14"/>
  <c r="T1824" i="14"/>
  <c r="AB1823" i="14" l="1"/>
  <c r="AA1823" i="14"/>
  <c r="Z1824" i="14"/>
  <c r="Y1824" i="14"/>
  <c r="U1824" i="14"/>
  <c r="V1824" i="14"/>
  <c r="T1825" i="14"/>
  <c r="S1825" i="14"/>
  <c r="Y1825" i="14" l="1"/>
  <c r="AA1824" i="14"/>
  <c r="AB1824" i="14"/>
  <c r="Z1825" i="14"/>
  <c r="U1825" i="14"/>
  <c r="V1825" i="14"/>
  <c r="S1826" i="14"/>
  <c r="T1826" i="14"/>
  <c r="Z1826" i="14" l="1"/>
  <c r="AB1825" i="14"/>
  <c r="AA1825" i="14"/>
  <c r="Y1826" i="14"/>
  <c r="U1826" i="14"/>
  <c r="V1826" i="14"/>
  <c r="T1827" i="14"/>
  <c r="S1827" i="14"/>
  <c r="Y1827" i="14" l="1"/>
  <c r="AA1826" i="14"/>
  <c r="AB1826" i="14"/>
  <c r="Z1827" i="14"/>
  <c r="U1827" i="14"/>
  <c r="V1827" i="14"/>
  <c r="S1828" i="14"/>
  <c r="T1828" i="14"/>
  <c r="Z1828" i="14" l="1"/>
  <c r="AB1827" i="14"/>
  <c r="AA1827" i="14"/>
  <c r="Y1828" i="14"/>
  <c r="U1828" i="14"/>
  <c r="V1828" i="14"/>
  <c r="T1829" i="14"/>
  <c r="S1829" i="14"/>
  <c r="AA1828" i="14" l="1"/>
  <c r="AB1828" i="14"/>
  <c r="Y1829" i="14"/>
  <c r="Z1829" i="14"/>
  <c r="U1829" i="14"/>
  <c r="V1829" i="14"/>
  <c r="S1830" i="14"/>
  <c r="T1830" i="14"/>
  <c r="Z1830" i="14" l="1"/>
  <c r="Y1830" i="14"/>
  <c r="AB1829" i="14"/>
  <c r="AA1829" i="14"/>
  <c r="V1830" i="14"/>
  <c r="U1830" i="14"/>
  <c r="T1831" i="14"/>
  <c r="S1831" i="14"/>
  <c r="AA1830" i="14" l="1"/>
  <c r="AB1830" i="14"/>
  <c r="Y1831" i="14"/>
  <c r="Z1831" i="14"/>
  <c r="U1831" i="14"/>
  <c r="V1831" i="14"/>
  <c r="S1832" i="14"/>
  <c r="T1832" i="14"/>
  <c r="AB1831" i="14" l="1"/>
  <c r="AA1831" i="14"/>
  <c r="Z1832" i="14"/>
  <c r="Y1832" i="14"/>
  <c r="U1832" i="14"/>
  <c r="V1832" i="14"/>
  <c r="T1833" i="14"/>
  <c r="S1833" i="14"/>
  <c r="Z1833" i="14" l="1"/>
  <c r="Y1833" i="14"/>
  <c r="AA1832" i="14"/>
  <c r="AB1832" i="14"/>
  <c r="U1833" i="14"/>
  <c r="V1833" i="14"/>
  <c r="S1834" i="14"/>
  <c r="T1834" i="14"/>
  <c r="Y1834" i="14" l="1"/>
  <c r="AB1833" i="14"/>
  <c r="AA1833" i="14"/>
  <c r="Z1834" i="14"/>
  <c r="U1834" i="14"/>
  <c r="V1834" i="14"/>
  <c r="T1835" i="14"/>
  <c r="S1835" i="14"/>
  <c r="Z1835" i="14" l="1"/>
  <c r="AA1834" i="14"/>
  <c r="AB1834" i="14"/>
  <c r="Y1835" i="14"/>
  <c r="U1835" i="14"/>
  <c r="V1835" i="14"/>
  <c r="S1836" i="14"/>
  <c r="T1836" i="14"/>
  <c r="Y1836" i="14" l="1"/>
  <c r="AB1835" i="14"/>
  <c r="AA1835" i="14"/>
  <c r="Z1836" i="14"/>
  <c r="U1836" i="14"/>
  <c r="V1836" i="14"/>
  <c r="T1837" i="14"/>
  <c r="S1837" i="14"/>
  <c r="Z1837" i="14" l="1"/>
  <c r="AA1836" i="14"/>
  <c r="AB1836" i="14"/>
  <c r="Y1837" i="14"/>
  <c r="U1837" i="14"/>
  <c r="V1837" i="14"/>
  <c r="S1838" i="14"/>
  <c r="T1838" i="14"/>
  <c r="Y1838" i="14" l="1"/>
  <c r="AB1837" i="14"/>
  <c r="AA1837" i="14"/>
  <c r="Z1838" i="14"/>
  <c r="U1838" i="14"/>
  <c r="V1838" i="14"/>
  <c r="T1839" i="14"/>
  <c r="S1839" i="14"/>
  <c r="AA1838" i="14" l="1"/>
  <c r="AB1838" i="14"/>
  <c r="Z1839" i="14"/>
  <c r="Y1839" i="14"/>
  <c r="U1839" i="14"/>
  <c r="V1839" i="14"/>
  <c r="S1840" i="14"/>
  <c r="T1840" i="14"/>
  <c r="AB1839" i="14" l="1"/>
  <c r="AA1839" i="14"/>
  <c r="Z1840" i="14"/>
  <c r="Y1840" i="14"/>
  <c r="U1840" i="14"/>
  <c r="V1840" i="14"/>
  <c r="T1841" i="14"/>
  <c r="S1841" i="14"/>
  <c r="Y1841" i="14" l="1"/>
  <c r="Z1841" i="14"/>
  <c r="AA1840" i="14"/>
  <c r="AB1840" i="14"/>
  <c r="U1841" i="14"/>
  <c r="V1841" i="14"/>
  <c r="S1842" i="14"/>
  <c r="T1842" i="14"/>
  <c r="Z1842" i="14" l="1"/>
  <c r="AB1841" i="14"/>
  <c r="AA1841" i="14"/>
  <c r="Y1842" i="14"/>
  <c r="V1842" i="14"/>
  <c r="U1842" i="14"/>
  <c r="T1843" i="14"/>
  <c r="S1843" i="14"/>
  <c r="AA1842" i="14" l="1"/>
  <c r="AB1842" i="14"/>
  <c r="Y1843" i="14"/>
  <c r="Z1843" i="14"/>
  <c r="U1843" i="14"/>
  <c r="V1843" i="14"/>
  <c r="S1844" i="14"/>
  <c r="T1844" i="14"/>
  <c r="Z1844" i="14" l="1"/>
  <c r="Y1844" i="14"/>
  <c r="AB1843" i="14"/>
  <c r="AA1843" i="14"/>
  <c r="U1844" i="14"/>
  <c r="V1844" i="14"/>
  <c r="T1845" i="14"/>
  <c r="S1845" i="14"/>
  <c r="AA1844" i="14" l="1"/>
  <c r="AB1844" i="14"/>
  <c r="Y1845" i="14"/>
  <c r="Z1845" i="14"/>
  <c r="U1845" i="14"/>
  <c r="V1845" i="14"/>
  <c r="S1846" i="14"/>
  <c r="T1846" i="14"/>
  <c r="Y1846" i="14" l="1"/>
  <c r="Z1846" i="14"/>
  <c r="AB1845" i="14"/>
  <c r="AA1845" i="14"/>
  <c r="U1846" i="14"/>
  <c r="V1846" i="14"/>
  <c r="T1847" i="14"/>
  <c r="S1847" i="14"/>
  <c r="AA1846" i="14" l="1"/>
  <c r="AB1846" i="14"/>
  <c r="Z1847" i="14"/>
  <c r="Y1847" i="14"/>
  <c r="V1847" i="14"/>
  <c r="U1847" i="14"/>
  <c r="S1848" i="14"/>
  <c r="T1848" i="14"/>
  <c r="Z1848" i="14" l="1"/>
  <c r="Y1848" i="14"/>
  <c r="AB1847" i="14"/>
  <c r="AA1847" i="14"/>
  <c r="U1848" i="14"/>
  <c r="V1848" i="14"/>
  <c r="T1849" i="14"/>
  <c r="S1849" i="14"/>
  <c r="AA1848" i="14" l="1"/>
  <c r="AB1848" i="14"/>
  <c r="Y1849" i="14"/>
  <c r="Z1849" i="14"/>
  <c r="U1849" i="14"/>
  <c r="V1849" i="14"/>
  <c r="S1850" i="14"/>
  <c r="T1850" i="14"/>
  <c r="Y1850" i="14" l="1"/>
  <c r="Z1850" i="14"/>
  <c r="AB1849" i="14"/>
  <c r="AA1849" i="14"/>
  <c r="U1850" i="14"/>
  <c r="V1850" i="14"/>
  <c r="T1851" i="14"/>
  <c r="S1851" i="14"/>
  <c r="AA1850" i="14" l="1"/>
  <c r="AB1850" i="14"/>
  <c r="Z1851" i="14"/>
  <c r="Y1851" i="14"/>
  <c r="U1851" i="14"/>
  <c r="V1851" i="14"/>
  <c r="S1852" i="14"/>
  <c r="T1852" i="14"/>
  <c r="Y1852" i="14" l="1"/>
  <c r="Z1852" i="14"/>
  <c r="AB1851" i="14"/>
  <c r="AA1851" i="14"/>
  <c r="U1852" i="14"/>
  <c r="V1852" i="14"/>
  <c r="T1853" i="14"/>
  <c r="S1853" i="14"/>
  <c r="AA1852" i="14" l="1"/>
  <c r="AB1852" i="14"/>
  <c r="Z1853" i="14"/>
  <c r="Y1853" i="14"/>
  <c r="U1853" i="14"/>
  <c r="V1853" i="14"/>
  <c r="S1854" i="14"/>
  <c r="T1854" i="14"/>
  <c r="AB1853" i="14" l="1"/>
  <c r="AA1853" i="14"/>
  <c r="Z1854" i="14"/>
  <c r="Y1854" i="14"/>
  <c r="V1854" i="14"/>
  <c r="U1854" i="14"/>
  <c r="T1855" i="14"/>
  <c r="S1855" i="14"/>
  <c r="AA1854" i="14" l="1"/>
  <c r="AB1854" i="14"/>
  <c r="Z1855" i="14"/>
  <c r="Y1855" i="14"/>
  <c r="U1855" i="14"/>
  <c r="V1855" i="14"/>
  <c r="S1856" i="14"/>
  <c r="T1856" i="14"/>
  <c r="AB1855" i="14" l="1"/>
  <c r="AA1855" i="14"/>
  <c r="Z1856" i="14"/>
  <c r="Y1856" i="14"/>
  <c r="U1856" i="14"/>
  <c r="V1856" i="14"/>
  <c r="T1857" i="14"/>
  <c r="S1857" i="14"/>
  <c r="AA1856" i="14" l="1"/>
  <c r="AB1856" i="14"/>
  <c r="Z1857" i="14"/>
  <c r="Y1857" i="14"/>
  <c r="U1857" i="14"/>
  <c r="V1857" i="14"/>
  <c r="S1858" i="14"/>
  <c r="T1858" i="14"/>
  <c r="AB1857" i="14" l="1"/>
  <c r="AA1857" i="14"/>
  <c r="Z1858" i="14"/>
  <c r="Y1858" i="14"/>
  <c r="U1858" i="14"/>
  <c r="V1858" i="14"/>
  <c r="T1859" i="14"/>
  <c r="S1859" i="14"/>
  <c r="AA1858" i="14" l="1"/>
  <c r="AB1858" i="14"/>
  <c r="Z1859" i="14"/>
  <c r="Y1859" i="14"/>
  <c r="U1859" i="14"/>
  <c r="V1859" i="14"/>
  <c r="S1860" i="14"/>
  <c r="T1860" i="14"/>
  <c r="Y1860" i="14" l="1"/>
  <c r="Z1860" i="14"/>
  <c r="AB1859" i="14"/>
  <c r="AA1859" i="14"/>
  <c r="U1860" i="14"/>
  <c r="V1860" i="14"/>
  <c r="T1861" i="14"/>
  <c r="S1861" i="14"/>
  <c r="Z1861" i="14" l="1"/>
  <c r="AA1860" i="14"/>
  <c r="AB1860" i="14"/>
  <c r="Y1861" i="14"/>
  <c r="U1861" i="14"/>
  <c r="V1861" i="14"/>
  <c r="S1862" i="14"/>
  <c r="T1862" i="14"/>
  <c r="AB1861" i="14" l="1"/>
  <c r="AA1861" i="14"/>
  <c r="Y1862" i="14"/>
  <c r="Z1862" i="14"/>
  <c r="U1862" i="14"/>
  <c r="V1862" i="14"/>
  <c r="T1863" i="14"/>
  <c r="S1863" i="14"/>
  <c r="Z1863" i="14" l="1"/>
  <c r="AA1862" i="14"/>
  <c r="AB1862" i="14"/>
  <c r="Y1863" i="14"/>
  <c r="U1863" i="14"/>
  <c r="V1863" i="14"/>
  <c r="S1864" i="14"/>
  <c r="T1864" i="14"/>
  <c r="AB1863" i="14" l="1"/>
  <c r="AA1863" i="14"/>
  <c r="Y1864" i="14"/>
  <c r="Z1864" i="14"/>
  <c r="U1864" i="14"/>
  <c r="V1864" i="14"/>
  <c r="T1865" i="14"/>
  <c r="S1865" i="14"/>
  <c r="AA1864" i="14" l="1"/>
  <c r="AB1864" i="14"/>
  <c r="Z1865" i="14"/>
  <c r="Y1865" i="14"/>
  <c r="U1865" i="14"/>
  <c r="V1865" i="14"/>
  <c r="S1866" i="14"/>
  <c r="T1866" i="14"/>
  <c r="Y1866" i="14" l="1"/>
  <c r="Z1866" i="14"/>
  <c r="AB1865" i="14"/>
  <c r="AA1865" i="14"/>
  <c r="V1866" i="14"/>
  <c r="U1866" i="14"/>
  <c r="T1867" i="14"/>
  <c r="S1867" i="14"/>
  <c r="AA1866" i="14" l="1"/>
  <c r="AB1866" i="14"/>
  <c r="Z1867" i="14"/>
  <c r="Y1867" i="14"/>
  <c r="U1867" i="14"/>
  <c r="V1867" i="14"/>
  <c r="S1868" i="14"/>
  <c r="T1868" i="14"/>
  <c r="AB1867" i="14" l="1"/>
  <c r="AA1867" i="14"/>
  <c r="Y1868" i="14"/>
  <c r="Z1868" i="14"/>
  <c r="U1868" i="14"/>
  <c r="V1868" i="14"/>
  <c r="T1869" i="14"/>
  <c r="S1869" i="14"/>
  <c r="AA1868" i="14" l="1"/>
  <c r="AB1868" i="14"/>
  <c r="Y1869" i="14"/>
  <c r="Z1869" i="14"/>
  <c r="U1869" i="14"/>
  <c r="V1869" i="14"/>
  <c r="S1870" i="14"/>
  <c r="T1870" i="14"/>
  <c r="AB1869" i="14" l="1"/>
  <c r="AA1869" i="14"/>
  <c r="Y1870" i="14"/>
  <c r="Z1870" i="14"/>
  <c r="U1870" i="14"/>
  <c r="V1870" i="14"/>
  <c r="T1871" i="14"/>
  <c r="S1871" i="14"/>
  <c r="Z1871" i="14" l="1"/>
  <c r="AA1870" i="14"/>
  <c r="AB1870" i="14"/>
  <c r="Y1871" i="14"/>
  <c r="U1871" i="14"/>
  <c r="V1871" i="14"/>
  <c r="S1872" i="14"/>
  <c r="T1872" i="14"/>
  <c r="Y1872" i="14" l="1"/>
  <c r="AB1871" i="14"/>
  <c r="AA1871" i="14"/>
  <c r="Z1872" i="14"/>
  <c r="U1872" i="14"/>
  <c r="V1872" i="14"/>
  <c r="T1873" i="14"/>
  <c r="S1873" i="14"/>
  <c r="Z1873" i="14" l="1"/>
  <c r="AA1872" i="14"/>
  <c r="AB1872" i="14"/>
  <c r="Y1873" i="14"/>
  <c r="U1873" i="14"/>
  <c r="V1873" i="14"/>
  <c r="S1874" i="14"/>
  <c r="T1874" i="14"/>
  <c r="AB1873" i="14" l="1"/>
  <c r="AA1873" i="14"/>
  <c r="Y1874" i="14"/>
  <c r="Z1874" i="14"/>
  <c r="U1874" i="14"/>
  <c r="V1874" i="14"/>
  <c r="T1875" i="14"/>
  <c r="S1875" i="14"/>
  <c r="Z1875" i="14" l="1"/>
  <c r="Y1875" i="14"/>
  <c r="AA1874" i="14"/>
  <c r="AB1874" i="14"/>
  <c r="U1875" i="14"/>
  <c r="V1875" i="14"/>
  <c r="S1876" i="14"/>
  <c r="T1876" i="14"/>
  <c r="Y1876" i="14" l="1"/>
  <c r="AB1875" i="14"/>
  <c r="AA1875" i="14"/>
  <c r="Z1876" i="14"/>
  <c r="U1876" i="14"/>
  <c r="V1876" i="14"/>
  <c r="T1877" i="14"/>
  <c r="S1877" i="14"/>
  <c r="Z1877" i="14" l="1"/>
  <c r="AA1876" i="14"/>
  <c r="AB1876" i="14"/>
  <c r="Y1877" i="14"/>
  <c r="U1877" i="14"/>
  <c r="V1877" i="14"/>
  <c r="S1878" i="14"/>
  <c r="T1878" i="14"/>
  <c r="Y1878" i="14" l="1"/>
  <c r="AB1877" i="14"/>
  <c r="AA1877" i="14"/>
  <c r="Z1878" i="14"/>
  <c r="V1878" i="14"/>
  <c r="U1878" i="14"/>
  <c r="T1879" i="14"/>
  <c r="S1879" i="14"/>
  <c r="Z1879" i="14" l="1"/>
  <c r="AA1878" i="14"/>
  <c r="AB1878" i="14"/>
  <c r="Y1879" i="14"/>
  <c r="U1879" i="14"/>
  <c r="V1879" i="14"/>
  <c r="S1880" i="14"/>
  <c r="T1880" i="14"/>
  <c r="Y1880" i="14" l="1"/>
  <c r="AB1879" i="14"/>
  <c r="AA1879" i="14"/>
  <c r="Z1880" i="14"/>
  <c r="U1880" i="14"/>
  <c r="V1880" i="14"/>
  <c r="T1881" i="14"/>
  <c r="S1881" i="14"/>
  <c r="Z1881" i="14" l="1"/>
  <c r="AA1880" i="14"/>
  <c r="AB1880" i="14"/>
  <c r="Y1881" i="14"/>
  <c r="U1881" i="14"/>
  <c r="V1881" i="14"/>
  <c r="S1882" i="14"/>
  <c r="T1882" i="14"/>
  <c r="Y1882" i="14" l="1"/>
  <c r="AB1881" i="14"/>
  <c r="AA1881" i="14"/>
  <c r="Z1882" i="14"/>
  <c r="V1882" i="14"/>
  <c r="U1882" i="14"/>
  <c r="T1883" i="14"/>
  <c r="S1883" i="14"/>
  <c r="Z1883" i="14" l="1"/>
  <c r="AA1882" i="14"/>
  <c r="AB1882" i="14"/>
  <c r="Y1883" i="14"/>
  <c r="U1883" i="14"/>
  <c r="V1883" i="14"/>
  <c r="S1884" i="14"/>
  <c r="T1884" i="14"/>
  <c r="Y1884" i="14" l="1"/>
  <c r="AB1883" i="14"/>
  <c r="AA1883" i="14"/>
  <c r="Z1884" i="14"/>
  <c r="U1884" i="14"/>
  <c r="V1884" i="14"/>
  <c r="T1885" i="14"/>
  <c r="S1885" i="14"/>
  <c r="Z1885" i="14" l="1"/>
  <c r="AA1884" i="14"/>
  <c r="AB1884" i="14"/>
  <c r="Y1885" i="14"/>
  <c r="U1885" i="14"/>
  <c r="V1885" i="14"/>
  <c r="S1886" i="14"/>
  <c r="T1886" i="14"/>
  <c r="Y1886" i="14" l="1"/>
  <c r="AB1885" i="14"/>
  <c r="AA1885" i="14"/>
  <c r="Z1886" i="14"/>
  <c r="U1886" i="14"/>
  <c r="V1886" i="14"/>
  <c r="T1887" i="14"/>
  <c r="S1887" i="14"/>
  <c r="Z1887" i="14" l="1"/>
  <c r="AA1886" i="14"/>
  <c r="AB1886" i="14"/>
  <c r="Y1887" i="14"/>
  <c r="U1887" i="14"/>
  <c r="V1887" i="14"/>
  <c r="S1888" i="14"/>
  <c r="T1888" i="14"/>
  <c r="AB1887" i="14" l="1"/>
  <c r="AA1887" i="14"/>
  <c r="Y1888" i="14"/>
  <c r="Z1888" i="14"/>
  <c r="U1888" i="14"/>
  <c r="V1888" i="14"/>
  <c r="T1889" i="14"/>
  <c r="S1889" i="14"/>
  <c r="Z1889" i="14" l="1"/>
  <c r="Y1889" i="14"/>
  <c r="AA1888" i="14"/>
  <c r="AB1888" i="14"/>
  <c r="U1889" i="14"/>
  <c r="V1889" i="14"/>
  <c r="S1890" i="14"/>
  <c r="T1890" i="14"/>
  <c r="Y1890" i="14" l="1"/>
  <c r="AB1889" i="14"/>
  <c r="AA1889" i="14"/>
  <c r="Z1890" i="14"/>
  <c r="V1890" i="14"/>
  <c r="U1890" i="14"/>
  <c r="T1891" i="14"/>
  <c r="S1891" i="14"/>
  <c r="Z1891" i="14" l="1"/>
  <c r="AA1890" i="14"/>
  <c r="AB1890" i="14"/>
  <c r="Y1891" i="14"/>
  <c r="U1891" i="14"/>
  <c r="V1891" i="14"/>
  <c r="S1892" i="14"/>
  <c r="T1892" i="14"/>
  <c r="Y1892" i="14" l="1"/>
  <c r="AB1891" i="14"/>
  <c r="AA1891" i="14"/>
  <c r="Z1892" i="14"/>
  <c r="U1892" i="14"/>
  <c r="V1892" i="14"/>
  <c r="T1893" i="14"/>
  <c r="S1893" i="14"/>
  <c r="Z1893" i="14" l="1"/>
  <c r="AA1892" i="14"/>
  <c r="AB1892" i="14"/>
  <c r="Y1893" i="14"/>
  <c r="U1893" i="14"/>
  <c r="V1893" i="14"/>
  <c r="S1894" i="14"/>
  <c r="T1894" i="14"/>
  <c r="Y1894" i="14" l="1"/>
  <c r="AB1893" i="14"/>
  <c r="AA1893" i="14"/>
  <c r="Z1894" i="14"/>
  <c r="U1894" i="14"/>
  <c r="V1894" i="14"/>
  <c r="T1895" i="14"/>
  <c r="S1895" i="14"/>
  <c r="Z1895" i="14" l="1"/>
  <c r="AA1894" i="14"/>
  <c r="AB1894" i="14"/>
  <c r="Y1895" i="14"/>
  <c r="U1895" i="14"/>
  <c r="V1895" i="14"/>
  <c r="S1896" i="14"/>
  <c r="T1896" i="14"/>
  <c r="Y1896" i="14" l="1"/>
  <c r="AB1895" i="14"/>
  <c r="AA1895" i="14"/>
  <c r="Z1896" i="14"/>
  <c r="U1896" i="14"/>
  <c r="V1896" i="14"/>
  <c r="T1897" i="14"/>
  <c r="S1897" i="14"/>
  <c r="Z1897" i="14" l="1"/>
  <c r="AA1896" i="14"/>
  <c r="AB1896" i="14"/>
  <c r="Y1897" i="14"/>
  <c r="U1897" i="14"/>
  <c r="V1897" i="14"/>
  <c r="S1898" i="14"/>
  <c r="T1898" i="14"/>
  <c r="Y1898" i="14" l="1"/>
  <c r="AB1897" i="14"/>
  <c r="AA1897" i="14"/>
  <c r="Z1898" i="14"/>
  <c r="V1898" i="14"/>
  <c r="U1898" i="14"/>
  <c r="T1899" i="14"/>
  <c r="S1899" i="14"/>
  <c r="Z1899" i="14" l="1"/>
  <c r="AA1898" i="14"/>
  <c r="AB1898" i="14"/>
  <c r="Y1899" i="14"/>
  <c r="U1899" i="14"/>
  <c r="V1899" i="14"/>
  <c r="S1900" i="14"/>
  <c r="T1900" i="14"/>
  <c r="Y1900" i="14" l="1"/>
  <c r="AB1899" i="14"/>
  <c r="AA1899" i="14"/>
  <c r="Z1900" i="14"/>
  <c r="U1900" i="14"/>
  <c r="V1900" i="14"/>
  <c r="T1901" i="14"/>
  <c r="S1901" i="14"/>
  <c r="AA1900" i="14" l="1"/>
  <c r="AB1900" i="14"/>
  <c r="Z1901" i="14"/>
  <c r="Y1901" i="14"/>
  <c r="U1901" i="14"/>
  <c r="V1901" i="14"/>
  <c r="S1902" i="14"/>
  <c r="T1902" i="14"/>
  <c r="AB1901" i="14" l="1"/>
  <c r="AA1901" i="14"/>
  <c r="Z1902" i="14"/>
  <c r="Y1902" i="14"/>
  <c r="V1902" i="14"/>
  <c r="U1902" i="14"/>
  <c r="T1903" i="14"/>
  <c r="S1903" i="14"/>
  <c r="AA1902" i="14" l="1"/>
  <c r="AB1902" i="14"/>
  <c r="Y1903" i="14"/>
  <c r="Z1903" i="14"/>
  <c r="U1903" i="14"/>
  <c r="V1903" i="14"/>
  <c r="S1904" i="14"/>
  <c r="T1904" i="14"/>
  <c r="Z1904" i="14" l="1"/>
  <c r="Y1904" i="14"/>
  <c r="AB1903" i="14"/>
  <c r="AA1903" i="14"/>
  <c r="U1904" i="14"/>
  <c r="V1904" i="14"/>
  <c r="T1905" i="14"/>
  <c r="S1905" i="14"/>
  <c r="AA1904" i="14" l="1"/>
  <c r="AB1904" i="14"/>
  <c r="Y1905" i="14"/>
  <c r="Z1905" i="14"/>
  <c r="U1905" i="14"/>
  <c r="V1905" i="14"/>
  <c r="S1906" i="14"/>
  <c r="T1906" i="14"/>
  <c r="Y1906" i="14" l="1"/>
  <c r="Z1906" i="14"/>
  <c r="AB1905" i="14"/>
  <c r="AA1905" i="14"/>
  <c r="U1906" i="14"/>
  <c r="V1906" i="14"/>
  <c r="T1907" i="14"/>
  <c r="S1907" i="14"/>
  <c r="AA1906" i="14" l="1"/>
  <c r="AB1906" i="14"/>
  <c r="Z1907" i="14"/>
  <c r="Y1907" i="14"/>
  <c r="U1907" i="14"/>
  <c r="V1907" i="14"/>
  <c r="S1908" i="14"/>
  <c r="T1908" i="14"/>
  <c r="AB1907" i="14" l="1"/>
  <c r="AA1907" i="14"/>
  <c r="Z1908" i="14"/>
  <c r="Y1908" i="14"/>
  <c r="U1908" i="14"/>
  <c r="V1908" i="14"/>
  <c r="T1909" i="14"/>
  <c r="S1909" i="14"/>
  <c r="AA1908" i="14" l="1"/>
  <c r="AB1908" i="14"/>
  <c r="Y1909" i="14"/>
  <c r="Z1909" i="14"/>
  <c r="U1909" i="14"/>
  <c r="V1909" i="14"/>
  <c r="S1910" i="14"/>
  <c r="T1910" i="14"/>
  <c r="Y1910" i="14" l="1"/>
  <c r="Z1910" i="14"/>
  <c r="AB1909" i="14"/>
  <c r="AA1909" i="14"/>
  <c r="U1910" i="14"/>
  <c r="V1910" i="14"/>
  <c r="T1911" i="14"/>
  <c r="S1911" i="14"/>
  <c r="AA1910" i="14" l="1"/>
  <c r="AB1910" i="14"/>
  <c r="Z1911" i="14"/>
  <c r="Y1911" i="14"/>
  <c r="U1911" i="14"/>
  <c r="V1911" i="14"/>
  <c r="S1912" i="14"/>
  <c r="T1912" i="14"/>
  <c r="AB1911" i="14" l="1"/>
  <c r="AA1911" i="14"/>
  <c r="Z1912" i="14"/>
  <c r="Y1912" i="14"/>
  <c r="U1912" i="14"/>
  <c r="V1912" i="14"/>
  <c r="T1913" i="14"/>
  <c r="S1913" i="14"/>
  <c r="AA1912" i="14" l="1"/>
  <c r="AB1912" i="14"/>
  <c r="Z1913" i="14"/>
  <c r="Y1913" i="14"/>
  <c r="U1913" i="14"/>
  <c r="V1913" i="14"/>
  <c r="S1914" i="14"/>
  <c r="T1914" i="14"/>
  <c r="AB1913" i="14" l="1"/>
  <c r="AA1913" i="14"/>
  <c r="Z1914" i="14"/>
  <c r="Y1914" i="14"/>
  <c r="U1914" i="14"/>
  <c r="V1914" i="14"/>
  <c r="T1915" i="14"/>
  <c r="S1915" i="14"/>
  <c r="Y1915" i="14" l="1"/>
  <c r="Z1915" i="14"/>
  <c r="AA1914" i="14"/>
  <c r="AB1914" i="14"/>
  <c r="U1915" i="14"/>
  <c r="V1915" i="14"/>
  <c r="S1916" i="14"/>
  <c r="T1916" i="14"/>
  <c r="Z1916" i="14" l="1"/>
  <c r="AB1915" i="14"/>
  <c r="AA1915" i="14"/>
  <c r="Y1916" i="14"/>
  <c r="U1916" i="14"/>
  <c r="V1916" i="14"/>
  <c r="S1917" i="14"/>
  <c r="T1917" i="14"/>
  <c r="Y1917" i="14" l="1"/>
  <c r="AA1916" i="14"/>
  <c r="AB1916" i="14"/>
  <c r="Z1917" i="14"/>
  <c r="U1917" i="14"/>
  <c r="V1917" i="14"/>
  <c r="T1918" i="14"/>
  <c r="S1918" i="14"/>
  <c r="Z1918" i="14" l="1"/>
  <c r="AB1917" i="14"/>
  <c r="AA1917" i="14"/>
  <c r="Y1918" i="14"/>
  <c r="V1918" i="14"/>
  <c r="U1918" i="14"/>
  <c r="S1919" i="14"/>
  <c r="T1919" i="14"/>
  <c r="Y1919" i="14" l="1"/>
  <c r="AA1918" i="14"/>
  <c r="AB1918" i="14"/>
  <c r="Z1919" i="14"/>
  <c r="V1919" i="14"/>
  <c r="U1919" i="14"/>
  <c r="T1920" i="14"/>
  <c r="S1920" i="14"/>
  <c r="Z1920" i="14" l="1"/>
  <c r="AB1919" i="14"/>
  <c r="AA1919" i="14"/>
  <c r="Y1920" i="14"/>
  <c r="U1920" i="14"/>
  <c r="V1920" i="14"/>
  <c r="S1921" i="14"/>
  <c r="T1921" i="14"/>
  <c r="AA1920" i="14" l="1"/>
  <c r="AB1920" i="14"/>
  <c r="Y1921" i="14"/>
  <c r="Z1921" i="14"/>
  <c r="U1921" i="14"/>
  <c r="V1921" i="14"/>
  <c r="T1922" i="14"/>
  <c r="S1922" i="14"/>
  <c r="AB1921" i="14" l="1"/>
  <c r="AA1921" i="14"/>
  <c r="Z1922" i="14"/>
  <c r="Y1922" i="14"/>
  <c r="U1922" i="14"/>
  <c r="V1922" i="14"/>
  <c r="S1923" i="14"/>
  <c r="T1923" i="14"/>
  <c r="Z1923" i="14" l="1"/>
  <c r="Y1923" i="14"/>
  <c r="AA1922" i="14"/>
  <c r="AB1922" i="14"/>
  <c r="U1923" i="14"/>
  <c r="V1923" i="14"/>
  <c r="T1924" i="14"/>
  <c r="S1924" i="14"/>
  <c r="AB1923" i="14" l="1"/>
  <c r="AA1923" i="14"/>
  <c r="Y1924" i="14"/>
  <c r="Z1924" i="14"/>
  <c r="U1924" i="14"/>
  <c r="V1924" i="14"/>
  <c r="S1925" i="14"/>
  <c r="T1925" i="14"/>
  <c r="Z1925" i="14" l="1"/>
  <c r="Y1925" i="14"/>
  <c r="AA1924" i="14"/>
  <c r="AB1924" i="14"/>
  <c r="U1925" i="14"/>
  <c r="V1925" i="14"/>
  <c r="T1926" i="14"/>
  <c r="S1926" i="14"/>
  <c r="AB1925" i="14" l="1"/>
  <c r="AA1925" i="14"/>
  <c r="Y1926" i="14"/>
  <c r="Z1926" i="14"/>
  <c r="U1926" i="14"/>
  <c r="V1926" i="14"/>
  <c r="S1927" i="14"/>
  <c r="T1927" i="14"/>
  <c r="Y1927" i="14" l="1"/>
  <c r="Z1927" i="14"/>
  <c r="AA1926" i="14"/>
  <c r="AB1926" i="14"/>
  <c r="U1927" i="14"/>
  <c r="V1927" i="14"/>
  <c r="T1928" i="14"/>
  <c r="S1928" i="14"/>
  <c r="AB1927" i="14" l="1"/>
  <c r="AA1927" i="14"/>
  <c r="Z1928" i="14"/>
  <c r="Y1928" i="14"/>
  <c r="U1928" i="14"/>
  <c r="V1928" i="14"/>
  <c r="S1929" i="14"/>
  <c r="T1929" i="14"/>
  <c r="Y1929" i="14" l="1"/>
  <c r="Z1929" i="14"/>
  <c r="AA1928" i="14"/>
  <c r="AB1928" i="14"/>
  <c r="U1929" i="14"/>
  <c r="V1929" i="14"/>
  <c r="T1930" i="14"/>
  <c r="S1930" i="14"/>
  <c r="Z1930" i="14" l="1"/>
  <c r="AB1929" i="14"/>
  <c r="AA1929" i="14"/>
  <c r="Y1930" i="14"/>
  <c r="V1930" i="14"/>
  <c r="U1930" i="14"/>
  <c r="S1931" i="14"/>
  <c r="T1931" i="14"/>
  <c r="AA1930" i="14" l="1"/>
  <c r="AB1930" i="14"/>
  <c r="Y1931" i="14"/>
  <c r="Z1931" i="14"/>
  <c r="U1931" i="14"/>
  <c r="V1931" i="14"/>
  <c r="T1932" i="14"/>
  <c r="S1932" i="14"/>
  <c r="AB1931" i="14" l="1"/>
  <c r="AA1931" i="14"/>
  <c r="Y1932" i="14"/>
  <c r="Z1932" i="14"/>
  <c r="U1932" i="14"/>
  <c r="V1932" i="14"/>
  <c r="S1933" i="14"/>
  <c r="T1933" i="14"/>
  <c r="Z1933" i="14" l="1"/>
  <c r="Y1933" i="14"/>
  <c r="AA1932" i="14"/>
  <c r="AB1932" i="14"/>
  <c r="U1933" i="14"/>
  <c r="V1933" i="14"/>
  <c r="T1934" i="14"/>
  <c r="S1934" i="14"/>
  <c r="AB1933" i="14" l="1"/>
  <c r="AA1933" i="14"/>
  <c r="Y1934" i="14"/>
  <c r="Z1934" i="14"/>
  <c r="U1934" i="14"/>
  <c r="V1934" i="14"/>
  <c r="S1935" i="14"/>
  <c r="T1935" i="14"/>
  <c r="Z1935" i="14" l="1"/>
  <c r="AA1934" i="14"/>
  <c r="AB1934" i="14"/>
  <c r="Y1935" i="14"/>
  <c r="U1935" i="14"/>
  <c r="V1935" i="14"/>
  <c r="T1936" i="14"/>
  <c r="S1936" i="14"/>
  <c r="AB1935" i="14" l="1"/>
  <c r="AA1935" i="14"/>
  <c r="Y1936" i="14"/>
  <c r="Z1936" i="14"/>
  <c r="U1936" i="14"/>
  <c r="V1936" i="14"/>
  <c r="S1937" i="14"/>
  <c r="T1937" i="14"/>
  <c r="AA1936" i="14" l="1"/>
  <c r="AB1936" i="14"/>
  <c r="Y1937" i="14"/>
  <c r="Z1937" i="14"/>
  <c r="U1937" i="14"/>
  <c r="V1937" i="14"/>
  <c r="T1938" i="14"/>
  <c r="S1938" i="14"/>
  <c r="AB1937" i="14" l="1"/>
  <c r="AA1937" i="14"/>
  <c r="Z1938" i="14"/>
  <c r="Y1938" i="14"/>
  <c r="U1938" i="14"/>
  <c r="V1938" i="14"/>
  <c r="S1939" i="14"/>
  <c r="T1939" i="14"/>
  <c r="Z1939" i="14" l="1"/>
  <c r="AA1938" i="14"/>
  <c r="AB1938" i="14"/>
  <c r="Y1939" i="14"/>
  <c r="U1939" i="14"/>
  <c r="V1939" i="14"/>
  <c r="T1940" i="14"/>
  <c r="S1940" i="14"/>
  <c r="AB1939" i="14" l="1"/>
  <c r="AA1939" i="14"/>
  <c r="Y1940" i="14"/>
  <c r="Z1940" i="14"/>
  <c r="U1940" i="14"/>
  <c r="V1940" i="14"/>
  <c r="S1941" i="14"/>
  <c r="T1941" i="14"/>
  <c r="Y1941" i="14" l="1"/>
  <c r="Z1941" i="14"/>
  <c r="AA1940" i="14"/>
  <c r="AB1940" i="14"/>
  <c r="U1941" i="14"/>
  <c r="V1941" i="14"/>
  <c r="T1942" i="14"/>
  <c r="S1942" i="14"/>
  <c r="AB1941" i="14" l="1"/>
  <c r="AA1941" i="14"/>
  <c r="Z1942" i="14"/>
  <c r="Y1942" i="14"/>
  <c r="U1942" i="14"/>
  <c r="V1942" i="14"/>
  <c r="S1943" i="14"/>
  <c r="T1943" i="14"/>
  <c r="Y1943" i="14" l="1"/>
  <c r="AA1942" i="14"/>
  <c r="AB1942" i="14"/>
  <c r="Z1943" i="14"/>
  <c r="U1943" i="14"/>
  <c r="V1943" i="14"/>
  <c r="T1944" i="14"/>
  <c r="S1944" i="14"/>
  <c r="Z1944" i="14" l="1"/>
  <c r="AB1943" i="14"/>
  <c r="AA1943" i="14"/>
  <c r="Y1944" i="14"/>
  <c r="U1944" i="14"/>
  <c r="V1944" i="14"/>
  <c r="S1945" i="14"/>
  <c r="T1945" i="14"/>
  <c r="Y1945" i="14" l="1"/>
  <c r="AA1944" i="14"/>
  <c r="AB1944" i="14"/>
  <c r="Z1945" i="14"/>
  <c r="U1945" i="14"/>
  <c r="V1945" i="14"/>
  <c r="T1946" i="14"/>
  <c r="S1946" i="14"/>
  <c r="Z1946" i="14" l="1"/>
  <c r="AB1945" i="14"/>
  <c r="AA1945" i="14"/>
  <c r="Y1946" i="14"/>
  <c r="U1946" i="14"/>
  <c r="V1946" i="14"/>
  <c r="S1947" i="14"/>
  <c r="T1947" i="14"/>
  <c r="Y1947" i="14" l="1"/>
  <c r="AA1946" i="14"/>
  <c r="AB1946" i="14"/>
  <c r="Z1947" i="14"/>
  <c r="U1947" i="14"/>
  <c r="V1947" i="14"/>
  <c r="T1948" i="14"/>
  <c r="S1948" i="14"/>
  <c r="Z1948" i="14" l="1"/>
  <c r="AB1947" i="14"/>
  <c r="AA1947" i="14"/>
  <c r="Y1948" i="14"/>
  <c r="U1948" i="14"/>
  <c r="V1948" i="14"/>
  <c r="S1949" i="14"/>
  <c r="T1949" i="14"/>
  <c r="Y1949" i="14" l="1"/>
  <c r="AA1948" i="14"/>
  <c r="AB1948" i="14"/>
  <c r="Z1949" i="14"/>
  <c r="U1949" i="14"/>
  <c r="V1949" i="14"/>
  <c r="T1950" i="14"/>
  <c r="S1950" i="14"/>
  <c r="Z1950" i="14" l="1"/>
  <c r="AB1949" i="14"/>
  <c r="AA1949" i="14"/>
  <c r="Y1950" i="14"/>
  <c r="U1950" i="14"/>
  <c r="V1950" i="14"/>
  <c r="S1951" i="14"/>
  <c r="T1951" i="14"/>
  <c r="Y1951" i="14" l="1"/>
  <c r="AA1950" i="14"/>
  <c r="AB1950" i="14"/>
  <c r="Z1951" i="14"/>
  <c r="U1951" i="14"/>
  <c r="V1951" i="14"/>
  <c r="T1952" i="14"/>
  <c r="S1952" i="14"/>
  <c r="AB1951" i="14" l="1"/>
  <c r="AA1951" i="14"/>
  <c r="Z1952" i="14"/>
  <c r="Y1952" i="14"/>
  <c r="U1952" i="14"/>
  <c r="V1952" i="14"/>
  <c r="S1953" i="14"/>
  <c r="T1953" i="14"/>
  <c r="AA1952" i="14" l="1"/>
  <c r="AB1952" i="14"/>
  <c r="Z1953" i="14"/>
  <c r="Y1953" i="14"/>
  <c r="U1953" i="14"/>
  <c r="V1953" i="14"/>
  <c r="T1954" i="14"/>
  <c r="S1954" i="14"/>
  <c r="AB1953" i="14" l="1"/>
  <c r="AA1953" i="14"/>
  <c r="Z1954" i="14"/>
  <c r="Y1954" i="14"/>
  <c r="U1954" i="14"/>
  <c r="V1954" i="14"/>
  <c r="S1955" i="14"/>
  <c r="T1955" i="14"/>
  <c r="Y1955" i="14" l="1"/>
  <c r="Z1955" i="14"/>
  <c r="AA1954" i="14"/>
  <c r="AB1954" i="14"/>
  <c r="U1955" i="14"/>
  <c r="V1955" i="14"/>
  <c r="T1956" i="14"/>
  <c r="S1956" i="14"/>
  <c r="AB1955" i="14" l="1"/>
  <c r="AA1955" i="14"/>
  <c r="Z1956" i="14"/>
  <c r="Y1956" i="14"/>
  <c r="U1956" i="14"/>
  <c r="V1956" i="14"/>
  <c r="S1957" i="14"/>
  <c r="T1957" i="14"/>
  <c r="Y1957" i="14" l="1"/>
  <c r="Z1957" i="14"/>
  <c r="AA1956" i="14"/>
  <c r="AB1956" i="14"/>
  <c r="U1957" i="14"/>
  <c r="V1957" i="14"/>
  <c r="T1958" i="14"/>
  <c r="S1958" i="14"/>
  <c r="AB1957" i="14" l="1"/>
  <c r="AA1957" i="14"/>
  <c r="Z1958" i="14"/>
  <c r="Y1958" i="14"/>
  <c r="V1958" i="14"/>
  <c r="U1958" i="14"/>
  <c r="S1959" i="14"/>
  <c r="T1959" i="14"/>
  <c r="AA1958" i="14" l="1"/>
  <c r="AB1958" i="14"/>
  <c r="Y1959" i="14"/>
  <c r="Z1959" i="14"/>
  <c r="U1959" i="14"/>
  <c r="V1959" i="14"/>
  <c r="T1960" i="14"/>
  <c r="S1960" i="14"/>
  <c r="Y1960" i="14" l="1"/>
  <c r="Z1960" i="14"/>
  <c r="AB1959" i="14"/>
  <c r="AA1959" i="14"/>
  <c r="U1960" i="14"/>
  <c r="V1960" i="14"/>
  <c r="S1961" i="14"/>
  <c r="T1961" i="14"/>
  <c r="Z1961" i="14" l="1"/>
  <c r="AA1960" i="14"/>
  <c r="AB1960" i="14"/>
  <c r="Y1961" i="14"/>
  <c r="U1961" i="14"/>
  <c r="V1961" i="14"/>
  <c r="T1962" i="14"/>
  <c r="S1962" i="14"/>
  <c r="Y1962" i="14" l="1"/>
  <c r="AB1961" i="14"/>
  <c r="AA1961" i="14"/>
  <c r="Z1962" i="14"/>
  <c r="V1962" i="14"/>
  <c r="U1962" i="14"/>
  <c r="S1963" i="14"/>
  <c r="T1963" i="14"/>
  <c r="AA1962" i="14" l="1"/>
  <c r="AB1962" i="14"/>
  <c r="Z1963" i="14"/>
  <c r="Y1963" i="14"/>
  <c r="V1963" i="14"/>
  <c r="U1963" i="14"/>
  <c r="T1964" i="14"/>
  <c r="S1964" i="14"/>
  <c r="Y1964" i="14" l="1"/>
  <c r="Z1964" i="14"/>
  <c r="AB1963" i="14"/>
  <c r="AA1963" i="14"/>
  <c r="U1964" i="14"/>
  <c r="V1964" i="14"/>
  <c r="S1965" i="14"/>
  <c r="T1965" i="14"/>
  <c r="AA1964" i="14" l="1"/>
  <c r="AB1964" i="14"/>
  <c r="Z1965" i="14"/>
  <c r="Y1965" i="14"/>
  <c r="U1965" i="14"/>
  <c r="V1965" i="14"/>
  <c r="T1966" i="14"/>
  <c r="S1966" i="14"/>
  <c r="Z1966" i="14" l="1"/>
  <c r="AB1965" i="14"/>
  <c r="AA1965" i="14"/>
  <c r="Y1966" i="14"/>
  <c r="U1966" i="14"/>
  <c r="V1966" i="14"/>
  <c r="S1967" i="14"/>
  <c r="T1967" i="14"/>
  <c r="Y1967" i="14" l="1"/>
  <c r="AA1966" i="14"/>
  <c r="AB1966" i="14"/>
  <c r="Z1967" i="14"/>
  <c r="U1967" i="14"/>
  <c r="V1967" i="14"/>
  <c r="T1968" i="14"/>
  <c r="S1968" i="14"/>
  <c r="Z1968" i="14" l="1"/>
  <c r="AB1967" i="14"/>
  <c r="AA1967" i="14"/>
  <c r="Y1968" i="14"/>
  <c r="U1968" i="14"/>
  <c r="V1968" i="14"/>
  <c r="S1969" i="14"/>
  <c r="T1969" i="14"/>
  <c r="AA1968" i="14" l="1"/>
  <c r="AB1968" i="14"/>
  <c r="Y1969" i="14"/>
  <c r="Z1969" i="14"/>
  <c r="U1969" i="14"/>
  <c r="V1969" i="14"/>
  <c r="T1970" i="14"/>
  <c r="S1970" i="14"/>
  <c r="Y1970" i="14" l="1"/>
  <c r="Z1970" i="14"/>
  <c r="AB1969" i="14"/>
  <c r="AA1969" i="14"/>
  <c r="V1970" i="14"/>
  <c r="U1970" i="14"/>
  <c r="S1971" i="14"/>
  <c r="T1971" i="14"/>
  <c r="AA1970" i="14" l="1"/>
  <c r="AB1970" i="14"/>
  <c r="Z1971" i="14"/>
  <c r="Y1971" i="14"/>
  <c r="U1971" i="14"/>
  <c r="V1971" i="14"/>
  <c r="T1972" i="14"/>
  <c r="S1972" i="14"/>
  <c r="Y1972" i="14" l="1"/>
  <c r="AB1971" i="14"/>
  <c r="AA1971" i="14"/>
  <c r="Z1972" i="14"/>
  <c r="U1972" i="14"/>
  <c r="V1972" i="14"/>
  <c r="S1973" i="14"/>
  <c r="T1973" i="14"/>
  <c r="Z1973" i="14" l="1"/>
  <c r="AA1972" i="14"/>
  <c r="AB1972" i="14"/>
  <c r="Y1973" i="14"/>
  <c r="U1973" i="14"/>
  <c r="V1973" i="14"/>
  <c r="T1974" i="14"/>
  <c r="S1974" i="14"/>
  <c r="AB1973" i="14" l="1"/>
  <c r="AA1973" i="14"/>
  <c r="Y1974" i="14"/>
  <c r="Z1974" i="14"/>
  <c r="V1974" i="14"/>
  <c r="U1974" i="14"/>
  <c r="S1975" i="14"/>
  <c r="T1975" i="14"/>
  <c r="Y1975" i="14" l="1"/>
  <c r="Z1975" i="14"/>
  <c r="AA1974" i="14"/>
  <c r="AB1974" i="14"/>
  <c r="U1975" i="14"/>
  <c r="V1975" i="14"/>
  <c r="T1976" i="14"/>
  <c r="S1976" i="14"/>
  <c r="Z1976" i="14" l="1"/>
  <c r="AB1975" i="14"/>
  <c r="AA1975" i="14"/>
  <c r="Y1976" i="14"/>
  <c r="U1976" i="14"/>
  <c r="V1976" i="14"/>
  <c r="S1977" i="14"/>
  <c r="T1977" i="14"/>
  <c r="Y1977" i="14" l="1"/>
  <c r="AA1976" i="14"/>
  <c r="AB1976" i="14"/>
  <c r="Z1977" i="14"/>
  <c r="U1977" i="14"/>
  <c r="V1977" i="14"/>
  <c r="T1978" i="14"/>
  <c r="S1978" i="14"/>
  <c r="Z1978" i="14" l="1"/>
  <c r="AB1977" i="14"/>
  <c r="AA1977" i="14"/>
  <c r="Y1978" i="14"/>
  <c r="V1978" i="14"/>
  <c r="U1978" i="14"/>
  <c r="S1979" i="14"/>
  <c r="T1979" i="14"/>
  <c r="AA1978" i="14" l="1"/>
  <c r="AB1978" i="14"/>
  <c r="Y1979" i="14"/>
  <c r="Z1979" i="14"/>
  <c r="U1979" i="14"/>
  <c r="V1979" i="14"/>
  <c r="T1980" i="14"/>
  <c r="S1980" i="14"/>
  <c r="Y1980" i="14" l="1"/>
  <c r="Z1980" i="14"/>
  <c r="AB1979" i="14"/>
  <c r="AA1979" i="14"/>
  <c r="U1980" i="14"/>
  <c r="V1980" i="14"/>
  <c r="S1981" i="14"/>
  <c r="T1981" i="14"/>
  <c r="Z1981" i="14" l="1"/>
  <c r="AA1980" i="14"/>
  <c r="AB1980" i="14"/>
  <c r="Y1981" i="14"/>
  <c r="U1981" i="14"/>
  <c r="V1981" i="14"/>
  <c r="T1982" i="14"/>
  <c r="S1982" i="14"/>
  <c r="AB1981" i="14" l="1"/>
  <c r="AA1981" i="14"/>
  <c r="Y1982" i="14"/>
  <c r="Z1982" i="14"/>
  <c r="V1982" i="14"/>
  <c r="U1982" i="14"/>
  <c r="S1983" i="14"/>
  <c r="T1983" i="14"/>
  <c r="Z1983" i="14" l="1"/>
  <c r="Y1983" i="14"/>
  <c r="AA1982" i="14"/>
  <c r="AB1982" i="14"/>
  <c r="U1983" i="14"/>
  <c r="V1983" i="14"/>
  <c r="T1984" i="14"/>
  <c r="S1984" i="14"/>
  <c r="AB1983" i="14" l="1"/>
  <c r="AA1983" i="14"/>
  <c r="Y1984" i="14"/>
  <c r="Z1984" i="14"/>
  <c r="U1984" i="14"/>
  <c r="V1984" i="14"/>
  <c r="S1985" i="14"/>
  <c r="T1985" i="14"/>
  <c r="Z1985" i="14" l="1"/>
  <c r="Y1985" i="14"/>
  <c r="AA1984" i="14"/>
  <c r="AB1984" i="14"/>
  <c r="U1985" i="14"/>
  <c r="V1985" i="14"/>
  <c r="T1986" i="14"/>
  <c r="S1986" i="14"/>
  <c r="AB1985" i="14" l="1"/>
  <c r="AA1985" i="14"/>
  <c r="Y1986" i="14"/>
  <c r="Z1986" i="14"/>
  <c r="V1986" i="14"/>
  <c r="U1986" i="14"/>
  <c r="S1987" i="14"/>
  <c r="T1987" i="14"/>
  <c r="Z1987" i="14" l="1"/>
  <c r="Y1987" i="14"/>
  <c r="AA1986" i="14"/>
  <c r="AB1986" i="14"/>
  <c r="U1987" i="14"/>
  <c r="V1987" i="14"/>
  <c r="T1988" i="14"/>
  <c r="S1988" i="14"/>
  <c r="AB1987" i="14" l="1"/>
  <c r="AA1987" i="14"/>
  <c r="Y1988" i="14"/>
  <c r="Z1988" i="14"/>
  <c r="U1988" i="14"/>
  <c r="V1988" i="14"/>
  <c r="S1989" i="14"/>
  <c r="T1989" i="14"/>
  <c r="Z1989" i="14" l="1"/>
  <c r="Y1989" i="14"/>
  <c r="AA1988" i="14"/>
  <c r="AB1988" i="14"/>
  <c r="U1989" i="14"/>
  <c r="V1989" i="14"/>
  <c r="T1990" i="14"/>
  <c r="S1990" i="14"/>
  <c r="AB1989" i="14" l="1"/>
  <c r="AA1989" i="14"/>
  <c r="Y1990" i="14"/>
  <c r="Z1990" i="14"/>
  <c r="V1990" i="14"/>
  <c r="U1990" i="14"/>
  <c r="S1991" i="14"/>
  <c r="T1991" i="14"/>
  <c r="Z1991" i="14" l="1"/>
  <c r="Y1991" i="14"/>
  <c r="AA1990" i="14"/>
  <c r="AB1990" i="14"/>
  <c r="U1991" i="14"/>
  <c r="V1991" i="14"/>
  <c r="T1992" i="14"/>
  <c r="S1992" i="14"/>
  <c r="AB1991" i="14" l="1"/>
  <c r="AA1991" i="14"/>
  <c r="Y1992" i="14"/>
  <c r="Z1992" i="14"/>
  <c r="U1992" i="14"/>
  <c r="V1992" i="14"/>
  <c r="S1993" i="14"/>
  <c r="T1993" i="14"/>
  <c r="Z1993" i="14" l="1"/>
  <c r="Y1993" i="14"/>
  <c r="AA1992" i="14"/>
  <c r="AB1992" i="14"/>
  <c r="U1993" i="14"/>
  <c r="V1993" i="14"/>
  <c r="T1994" i="14"/>
  <c r="S1994" i="14"/>
  <c r="AB1993" i="14" l="1"/>
  <c r="AA1993" i="14"/>
  <c r="Y1994" i="14"/>
  <c r="Z1994" i="14"/>
  <c r="U1994" i="14"/>
  <c r="V1994" i="14"/>
  <c r="S1995" i="14"/>
  <c r="T1995" i="14"/>
  <c r="Z1995" i="14" l="1"/>
  <c r="Y1995" i="14"/>
  <c r="AA1994" i="14"/>
  <c r="AB1994" i="14"/>
  <c r="U1995" i="14"/>
  <c r="V1995" i="14"/>
  <c r="T1996" i="14"/>
  <c r="S1996" i="14"/>
  <c r="AB1995" i="14" l="1"/>
  <c r="AA1995" i="14"/>
  <c r="Y1996" i="14"/>
  <c r="Z1996" i="14"/>
  <c r="U1996" i="14"/>
  <c r="V1996" i="14"/>
  <c r="S1997" i="14"/>
  <c r="T1997" i="14"/>
  <c r="Z1997" i="14" l="1"/>
  <c r="Y1997" i="14"/>
  <c r="AA1996" i="14"/>
  <c r="AB1996" i="14"/>
  <c r="U1997" i="14"/>
  <c r="V1997" i="14"/>
  <c r="T1998" i="14"/>
  <c r="S1998" i="14"/>
  <c r="AB1997" i="14" l="1"/>
  <c r="AA1997" i="14"/>
  <c r="Y1998" i="14"/>
  <c r="Z1998" i="14"/>
  <c r="U1998" i="14"/>
  <c r="V1998" i="14"/>
  <c r="S1999" i="14"/>
  <c r="T1999" i="14"/>
  <c r="Y1999" i="14" l="1"/>
  <c r="Z1999" i="14"/>
  <c r="AA1998" i="14"/>
  <c r="AB1998" i="14"/>
  <c r="U1999" i="14"/>
  <c r="V1999" i="14"/>
  <c r="T2000" i="14"/>
  <c r="S2000" i="14"/>
  <c r="AB1999" i="14" l="1"/>
  <c r="AA1999" i="14"/>
  <c r="Z2000" i="14"/>
  <c r="Y2000" i="14"/>
  <c r="U2000" i="14"/>
  <c r="V2000" i="14"/>
  <c r="S2001" i="14"/>
  <c r="T2001" i="14"/>
  <c r="AA2000" i="14" l="1"/>
  <c r="AB2000" i="14"/>
  <c r="Z2001" i="14"/>
  <c r="Y2001" i="14"/>
  <c r="U2001" i="14"/>
  <c r="V2001" i="14"/>
  <c r="T2002" i="14"/>
  <c r="S2002" i="14"/>
  <c r="AB2001" i="14" l="1"/>
  <c r="AA2001" i="14"/>
  <c r="Z2002" i="14"/>
  <c r="Y2002" i="14"/>
  <c r="U2002" i="14"/>
  <c r="V2002" i="14"/>
  <c r="S2003" i="14"/>
  <c r="T2003" i="14"/>
  <c r="Y2003" i="14" l="1"/>
  <c r="Z2003" i="14"/>
  <c r="AA2002" i="14"/>
  <c r="AB2002" i="14"/>
  <c r="V2003" i="14"/>
  <c r="U2003" i="14"/>
  <c r="T2004" i="14"/>
  <c r="S2004" i="14"/>
  <c r="AB2003" i="14" l="1"/>
  <c r="AA2003" i="14"/>
  <c r="Z2004" i="14"/>
  <c r="Y2004" i="14"/>
  <c r="U2004" i="14"/>
  <c r="V2004" i="14"/>
  <c r="S2005" i="14"/>
  <c r="T2005" i="14"/>
  <c r="AA2004" i="14" l="1"/>
  <c r="AB2004" i="14"/>
  <c r="Z2005" i="14"/>
  <c r="Y2005" i="14"/>
  <c r="U2005" i="14"/>
  <c r="V2005" i="14"/>
  <c r="T2006" i="14"/>
  <c r="S2006" i="14"/>
  <c r="Z2006" i="14" l="1"/>
  <c r="AB2005" i="14"/>
  <c r="AA2005" i="14"/>
  <c r="Y2006" i="14"/>
  <c r="V2006" i="14"/>
  <c r="U2006" i="14"/>
  <c r="S2007" i="14"/>
  <c r="T2007" i="14"/>
  <c r="Y2008" i="14" l="1"/>
  <c r="Y2007" i="14"/>
  <c r="AA2006" i="14"/>
  <c r="AB2006" i="14"/>
  <c r="Z2008" i="14"/>
  <c r="Z2007" i="14"/>
  <c r="U2007" i="14"/>
  <c r="V2007" i="14"/>
  <c r="T2008" i="14"/>
  <c r="S2008" i="14"/>
  <c r="AB2007" i="14" l="1"/>
  <c r="AA2007" i="14"/>
  <c r="AA2008" i="14"/>
  <c r="AB2008" i="14"/>
  <c r="AJ9" i="14"/>
  <c r="AJ8" i="14"/>
  <c r="AK9" i="14"/>
  <c r="AK8" i="14"/>
  <c r="U2008" i="14"/>
  <c r="V2008" i="14"/>
  <c r="AK12" i="14" l="1"/>
  <c r="AK13" i="14"/>
  <c r="AK19" i="14" s="1"/>
  <c r="AJ13" i="14"/>
  <c r="AJ19" i="14" s="1"/>
  <c r="AJ12" i="14"/>
  <c r="AL9" i="14"/>
  <c r="AL8" i="14"/>
  <c r="AM9" i="14"/>
  <c r="AM8" i="14"/>
  <c r="AL12" i="14" l="1"/>
  <c r="AL16" i="14" s="1"/>
  <c r="AM13" i="14"/>
  <c r="AL13" i="14"/>
  <c r="AL19" i="14" s="1"/>
  <c r="AM12" i="14"/>
  <c r="AM16" i="14" s="1"/>
  <c r="AM20" i="14" s="1"/>
  <c r="AJ16" i="14"/>
  <c r="AJ20" i="14" s="1"/>
  <c r="AM19" i="14" l="1"/>
  <c r="AL32" i="14"/>
  <c r="AM17" i="14"/>
  <c r="AL17" i="14"/>
  <c r="AL20" i="14"/>
  <c r="AK16" i="14"/>
  <c r="AK20" i="14" s="1"/>
  <c r="AK17" i="14" l="1"/>
  <c r="AJ17" i="14"/>
  <c r="AL18" i="14"/>
  <c r="AM18" i="14"/>
  <c r="AJ18" i="14" l="1"/>
  <c r="AK18" i="14"/>
  <c r="AL22" i="14"/>
  <c r="AL25" i="14" l="1"/>
  <c r="AM25" i="14"/>
  <c r="AJ22" i="14"/>
  <c r="AK5" i="6" l="1"/>
  <c r="AN5" i="5"/>
  <c r="AD5" i="5"/>
  <c r="AA5" i="6"/>
  <c r="AO5" i="5"/>
  <c r="AL5" i="6"/>
  <c r="AE5" i="5"/>
  <c r="AB5" i="6"/>
  <c r="AN27" i="14"/>
  <c r="AL27" i="14"/>
  <c r="AK25" i="14"/>
  <c r="AJ25" i="14"/>
  <c r="AM5" i="6" l="1"/>
  <c r="AP5" i="5"/>
  <c r="AC5" i="6"/>
  <c r="AD5" i="6" s="1"/>
  <c r="AE5" i="6" s="1"/>
  <c r="AJ27" i="14"/>
  <c r="AF5" i="5" s="1"/>
  <c r="AG5" i="5" s="1"/>
  <c r="AH5" i="5" s="1"/>
  <c r="BC5" i="6"/>
  <c r="BC79" i="6" s="1"/>
  <c r="BB79" i="6" l="1"/>
  <c r="BB81" i="6"/>
  <c r="AX79" i="6"/>
  <c r="Q319" i="2" l="1"/>
  <c r="K20" i="1" s="1"/>
  <c r="Q323" i="2"/>
  <c r="J20" i="1" s="1"/>
  <c r="L20" i="1" l="1"/>
  <c r="M34" i="1" s="1"/>
  <c r="M29" i="1" l="1"/>
  <c r="M30" i="1"/>
  <c r="M31" i="1"/>
  <c r="M20"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Note</author>
  </authors>
  <commentList>
    <comment ref="G10" authorId="0" shapeId="0" xr:uid="{00000000-0006-0000-0000-000001000000}">
      <text>
        <r>
          <rPr>
            <b/>
            <sz val="9"/>
            <color indexed="81"/>
            <rFont val="Tahoma"/>
            <family val="2"/>
          </rPr>
          <t>Note:</t>
        </r>
        <r>
          <rPr>
            <sz val="9"/>
            <color indexed="81"/>
            <rFont val="Tahoma"/>
            <family val="2"/>
          </rPr>
          <t xml:space="preserve">
The top reinforcement is only accounted for in the Pad Shear 2-way checks</t>
        </r>
      </text>
    </comment>
    <comment ref="K16" authorId="0" shapeId="0" xr:uid="{00000000-0006-0000-0000-000002000000}">
      <text>
        <r>
          <rPr>
            <b/>
            <sz val="9"/>
            <color indexed="81"/>
            <rFont val="Tahoma"/>
            <family val="2"/>
          </rPr>
          <t>Note:</t>
        </r>
        <r>
          <rPr>
            <sz val="9"/>
            <color indexed="81"/>
            <rFont val="Tahoma"/>
            <family val="2"/>
          </rPr>
          <t xml:space="preserve">
A negative value means the pile is in compression</t>
        </r>
      </text>
    </comment>
    <comment ref="K18" authorId="0" shapeId="0" xr:uid="{00000000-0006-0000-0000-000003000000}">
      <text>
        <r>
          <rPr>
            <b/>
            <sz val="9"/>
            <color indexed="81"/>
            <rFont val="Tahoma"/>
            <family val="2"/>
          </rPr>
          <t>Note:</t>
        </r>
        <r>
          <rPr>
            <sz val="9"/>
            <color indexed="81"/>
            <rFont val="Tahoma"/>
            <family val="2"/>
          </rPr>
          <t xml:space="preserve">
A negative value means the pile is in compression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Note</author>
  </authors>
  <commentList>
    <comment ref="E341" authorId="0" shapeId="0" xr:uid="{00000000-0006-0000-0100-000001000000}">
      <text>
        <r>
          <rPr>
            <b/>
            <sz val="9"/>
            <color indexed="81"/>
            <rFont val="Tahoma"/>
            <family val="2"/>
          </rPr>
          <t>Note:</t>
        </r>
        <r>
          <rPr>
            <sz val="9"/>
            <color indexed="81"/>
            <rFont val="Tahoma"/>
            <family val="2"/>
          </rPr>
          <t xml:space="preserve">
Pier is assumed symmetric</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<sst xmlns="http://schemas.openxmlformats.org/spreadsheetml/2006/main" count="2893" uniqueCount="1564">
  <si>
    <t>Monopole</t>
  </si>
  <si>
    <t>Self-Support</t>
  </si>
  <si>
    <t>Tower Type:</t>
  </si>
  <si>
    <t>TIA Revision:</t>
  </si>
  <si>
    <t>F</t>
  </si>
  <si>
    <t>G</t>
  </si>
  <si>
    <t>kips</t>
  </si>
  <si>
    <t>INPUT PARAMETERS</t>
  </si>
  <si>
    <r>
      <t>N</t>
    </r>
    <r>
      <rPr>
        <b/>
        <vertAlign val="subscript"/>
        <sz val="10"/>
        <color theme="1"/>
        <rFont val="Arial Narrow"/>
        <family val="2"/>
      </rPr>
      <t>i</t>
    </r>
  </si>
  <si>
    <t>Row Number</t>
  </si>
  <si>
    <t>Column Number</t>
  </si>
  <si>
    <r>
      <t>x</t>
    </r>
    <r>
      <rPr>
        <b/>
        <vertAlign val="subscript"/>
        <sz val="10"/>
        <color theme="1"/>
        <rFont val="Arial Narrow"/>
        <family val="2"/>
      </rPr>
      <t>i</t>
    </r>
    <r>
      <rPr>
        <b/>
        <sz val="10"/>
        <color theme="1"/>
        <rFont val="Arial Narrow"/>
        <family val="2"/>
      </rPr>
      <t xml:space="preserve">
(in)</t>
    </r>
  </si>
  <si>
    <r>
      <t>y</t>
    </r>
    <r>
      <rPr>
        <b/>
        <vertAlign val="subscript"/>
        <sz val="10"/>
        <color theme="1"/>
        <rFont val="Arial Narrow"/>
        <family val="2"/>
      </rPr>
      <t>i</t>
    </r>
    <r>
      <rPr>
        <b/>
        <sz val="10"/>
        <color theme="1"/>
        <rFont val="Arial Narrow"/>
        <family val="2"/>
      </rPr>
      <t xml:space="preserve">
(in)</t>
    </r>
  </si>
  <si>
    <r>
      <t>L</t>
    </r>
    <r>
      <rPr>
        <b/>
        <vertAlign val="subscript"/>
        <sz val="10"/>
        <color theme="1"/>
        <rFont val="Arial Narrow"/>
        <family val="2"/>
      </rPr>
      <t>center</t>
    </r>
    <r>
      <rPr>
        <b/>
        <sz val="10"/>
        <color theme="1"/>
        <rFont val="Arial Narrow"/>
        <family val="2"/>
      </rPr>
      <t xml:space="preserve">
(in)</t>
    </r>
  </si>
  <si>
    <t>ɸ
(rad)</t>
  </si>
  <si>
    <r>
      <t>L</t>
    </r>
    <r>
      <rPr>
        <b/>
        <vertAlign val="subscript"/>
        <sz val="10"/>
        <color theme="1"/>
        <rFont val="Arial Narrow"/>
        <family val="2"/>
      </rPr>
      <t>perpendicular</t>
    </r>
    <r>
      <rPr>
        <b/>
        <sz val="10"/>
        <color theme="1"/>
        <rFont val="Arial Narrow"/>
        <family val="2"/>
      </rPr>
      <t xml:space="preserve">
(in)</t>
    </r>
  </si>
  <si>
    <r>
      <t>L</t>
    </r>
    <r>
      <rPr>
        <b/>
        <vertAlign val="subscript"/>
        <sz val="10"/>
        <color theme="1"/>
        <rFont val="Arial Narrow"/>
        <family val="2"/>
      </rPr>
      <t>perpendicular</t>
    </r>
    <r>
      <rPr>
        <b/>
        <vertAlign val="superscript"/>
        <sz val="10"/>
        <color theme="1"/>
        <rFont val="Arial Narrow"/>
        <family val="2"/>
      </rPr>
      <t>2</t>
    </r>
    <r>
      <rPr>
        <b/>
        <sz val="10"/>
        <color theme="1"/>
        <rFont val="Arial Narrow"/>
        <family val="2"/>
      </rPr>
      <t xml:space="preserve">
(in</t>
    </r>
    <r>
      <rPr>
        <b/>
        <vertAlign val="superscript"/>
        <sz val="10"/>
        <color theme="1"/>
        <rFont val="Arial Narrow"/>
        <family val="2"/>
      </rPr>
      <t>2</t>
    </r>
    <r>
      <rPr>
        <b/>
        <sz val="10"/>
        <color theme="1"/>
        <rFont val="Arial Narrow"/>
        <family val="2"/>
      </rPr>
      <t>)</t>
    </r>
  </si>
  <si>
    <t>Number of Columns</t>
  </si>
  <si>
    <r>
      <t>N</t>
    </r>
    <r>
      <rPr>
        <vertAlign val="subscript"/>
        <sz val="10"/>
        <color theme="1"/>
        <rFont val="Arial Narrow"/>
        <family val="2"/>
      </rPr>
      <t>x</t>
    </r>
  </si>
  <si>
    <t>Number of Rows</t>
  </si>
  <si>
    <r>
      <t>N</t>
    </r>
    <r>
      <rPr>
        <vertAlign val="subscript"/>
        <sz val="10"/>
        <color theme="1"/>
        <rFont val="Arial Narrow"/>
        <family val="2"/>
      </rPr>
      <t>y</t>
    </r>
  </si>
  <si>
    <t>Column Spacing (in)</t>
  </si>
  <si>
    <r>
      <t>D</t>
    </r>
    <r>
      <rPr>
        <vertAlign val="subscript"/>
        <sz val="10"/>
        <color theme="1"/>
        <rFont val="Arial Narrow"/>
        <family val="2"/>
      </rPr>
      <t>x</t>
    </r>
  </si>
  <si>
    <t>Row Spacing (in)</t>
  </si>
  <si>
    <r>
      <t>D</t>
    </r>
    <r>
      <rPr>
        <vertAlign val="subscript"/>
        <sz val="10"/>
        <color theme="1"/>
        <rFont val="Arial Narrow"/>
        <family val="2"/>
      </rPr>
      <t>y</t>
    </r>
  </si>
  <si>
    <t>Orientation of Neutral Axis (deg)</t>
  </si>
  <si>
    <t>θ</t>
  </si>
  <si>
    <t>Total Number of Piles</t>
  </si>
  <si>
    <t>N</t>
  </si>
  <si>
    <r>
      <t>Moment of Inertia of Pile Group about Neutral Axis (in</t>
    </r>
    <r>
      <rPr>
        <vertAlign val="superscript"/>
        <sz val="10"/>
        <color theme="1"/>
        <rFont val="Arial Narrow"/>
        <family val="2"/>
      </rPr>
      <t xml:space="preserve">4 </t>
    </r>
    <r>
      <rPr>
        <sz val="10"/>
        <color theme="1"/>
        <rFont val="Arial Narrow"/>
        <family val="2"/>
      </rPr>
      <t>/ in</t>
    </r>
    <r>
      <rPr>
        <vertAlign val="superscript"/>
        <sz val="10"/>
        <color theme="1"/>
        <rFont val="Arial Narrow"/>
        <family val="2"/>
      </rPr>
      <t>2</t>
    </r>
    <r>
      <rPr>
        <sz val="10"/>
        <color theme="1"/>
        <rFont val="Arial Narrow"/>
        <family val="2"/>
      </rPr>
      <t>)</t>
    </r>
  </si>
  <si>
    <t>I</t>
  </si>
  <si>
    <t>Distance from Neutral Axis to Outermost Pile (in)</t>
  </si>
  <si>
    <t>SM</t>
  </si>
  <si>
    <t>Pile Group</t>
  </si>
  <si>
    <t>Rectangular</t>
  </si>
  <si>
    <t xml:space="preserve">Group Configuration:  </t>
  </si>
  <si>
    <t>Circular</t>
  </si>
  <si>
    <t>in</t>
  </si>
  <si>
    <t>ft-kips</t>
  </si>
  <si>
    <t xml:space="preserve">Moment, M:  </t>
  </si>
  <si>
    <t>Reactions:</t>
  </si>
  <si>
    <t xml:space="preserve">Uplift, Tu:  </t>
  </si>
  <si>
    <t xml:space="preserve">Compression, Cu:  </t>
  </si>
  <si>
    <t>INPUT INFORMATION</t>
  </si>
  <si>
    <r>
      <t>Section Modulus (in</t>
    </r>
    <r>
      <rPr>
        <vertAlign val="superscript"/>
        <sz val="10"/>
        <color theme="1"/>
        <rFont val="Arial Narrow"/>
        <family val="2"/>
      </rPr>
      <t>3</t>
    </r>
    <r>
      <rPr>
        <sz val="10"/>
        <color theme="1"/>
        <rFont val="Arial Narrow"/>
        <family val="2"/>
      </rPr>
      <t xml:space="preserve"> / in</t>
    </r>
    <r>
      <rPr>
        <vertAlign val="superscript"/>
        <sz val="10"/>
        <color theme="1"/>
        <rFont val="Arial Narrow"/>
        <family val="2"/>
      </rPr>
      <t>2</t>
    </r>
    <r>
      <rPr>
        <sz val="10"/>
        <color theme="1"/>
        <rFont val="Arial Narrow"/>
        <family val="2"/>
      </rPr>
      <t>)</t>
    </r>
  </si>
  <si>
    <t>Pile Group:</t>
  </si>
  <si>
    <t xml:space="preserve">Moment of Inertia, I:  </t>
  </si>
  <si>
    <r>
      <t>in</t>
    </r>
    <r>
      <rPr>
        <vertAlign val="superscript"/>
        <sz val="9"/>
        <color theme="1"/>
        <rFont val="Arial"/>
        <family val="2"/>
      </rPr>
      <t>4</t>
    </r>
    <r>
      <rPr>
        <sz val="9"/>
        <color theme="1"/>
        <rFont val="Arial"/>
        <family val="2"/>
      </rPr>
      <t xml:space="preserve"> / in</t>
    </r>
    <r>
      <rPr>
        <vertAlign val="superscript"/>
        <sz val="9"/>
        <color theme="1"/>
        <rFont val="Arial"/>
        <family val="2"/>
      </rPr>
      <t>2</t>
    </r>
  </si>
  <si>
    <t xml:space="preserve">Number of Piles, N:  </t>
  </si>
  <si>
    <t xml:space="preserve">Compression Shear, Sc:  </t>
  </si>
  <si>
    <t xml:space="preserve">Uplift Shear, Su:  </t>
  </si>
  <si>
    <t xml:space="preserve">Section Modulus, SM:  </t>
  </si>
  <si>
    <r>
      <t>in</t>
    </r>
    <r>
      <rPr>
        <vertAlign val="superscript"/>
        <sz val="9"/>
        <color theme="1"/>
        <rFont val="Arial"/>
        <family val="2"/>
      </rPr>
      <t>3</t>
    </r>
    <r>
      <rPr>
        <sz val="9"/>
        <color theme="1"/>
        <rFont val="Arial"/>
        <family val="2"/>
      </rPr>
      <t xml:space="preserve"> / in</t>
    </r>
    <r>
      <rPr>
        <vertAlign val="superscript"/>
        <sz val="9"/>
        <color theme="1"/>
        <rFont val="Arial"/>
        <family val="2"/>
      </rPr>
      <t>2</t>
    </r>
  </si>
  <si>
    <t xml:space="preserve">Distance to Outer Pile, dc:  </t>
  </si>
  <si>
    <t>dc</t>
  </si>
  <si>
    <t>Pile Cap</t>
  </si>
  <si>
    <t xml:space="preserve">Cap Type:  </t>
  </si>
  <si>
    <t>Block</t>
  </si>
  <si>
    <t>Pier and Pad</t>
  </si>
  <si>
    <t>ft</t>
  </si>
  <si>
    <t xml:space="preserve">Pier Shape:  </t>
  </si>
  <si>
    <t>Square</t>
  </si>
  <si>
    <t xml:space="preserve">Extension of Pier Above Grade, E:  </t>
  </si>
  <si>
    <t xml:space="preserve">Groundwater Depth, GW:  </t>
  </si>
  <si>
    <t xml:space="preserve">Concrete Unit Weight:  </t>
  </si>
  <si>
    <t>kcf</t>
  </si>
  <si>
    <t xml:space="preserve">Submerged Concrete Unit Weight:  </t>
  </si>
  <si>
    <r>
      <t xml:space="preserve"> γ</t>
    </r>
    <r>
      <rPr>
        <vertAlign val="subscript"/>
        <sz val="9"/>
        <color theme="1"/>
        <rFont val="Arial"/>
        <family val="2"/>
      </rPr>
      <t>conc-sub</t>
    </r>
    <r>
      <rPr>
        <sz val="9"/>
        <color theme="1"/>
        <rFont val="Arial"/>
        <family val="2"/>
      </rPr>
      <t xml:space="preserve"> = </t>
    </r>
  </si>
  <si>
    <t xml:space="preserve">Thickness of Block/Pad Below Ground Water Table:  </t>
  </si>
  <si>
    <t xml:space="preserve">Area of Block/Pad:  </t>
  </si>
  <si>
    <r>
      <t>ft</t>
    </r>
    <r>
      <rPr>
        <vertAlign val="superscript"/>
        <sz val="9"/>
        <color theme="1"/>
        <rFont val="Arial"/>
        <family val="2"/>
      </rPr>
      <t>2</t>
    </r>
  </si>
  <si>
    <t>Block:</t>
  </si>
  <si>
    <t>Pad:</t>
  </si>
  <si>
    <r>
      <t>T</t>
    </r>
    <r>
      <rPr>
        <vertAlign val="subscript"/>
        <sz val="9"/>
        <color theme="1"/>
        <rFont val="Arial"/>
        <family val="2"/>
      </rPr>
      <t>sub</t>
    </r>
    <r>
      <rPr>
        <sz val="9"/>
        <color theme="1"/>
        <rFont val="Arial"/>
        <family val="2"/>
      </rPr>
      <t xml:space="preserve"> = D - GW ≥ 0 = </t>
    </r>
  </si>
  <si>
    <r>
      <t>T</t>
    </r>
    <r>
      <rPr>
        <vertAlign val="subscript"/>
        <sz val="9"/>
        <color theme="1"/>
        <rFont val="Arial"/>
        <family val="2"/>
      </rPr>
      <t>sub</t>
    </r>
    <r>
      <rPr>
        <sz val="9"/>
        <color theme="1"/>
        <rFont val="Arial"/>
        <family val="2"/>
      </rPr>
      <t xml:space="preserve"> = T ≥ D - GW ≥ 0 =</t>
    </r>
  </si>
  <si>
    <t xml:space="preserve">Thickness of Block/Pad Above Ground Water Table:  </t>
  </si>
  <si>
    <r>
      <t>A</t>
    </r>
    <r>
      <rPr>
        <sz val="9"/>
        <color theme="1"/>
        <rFont val="Arial"/>
        <family val="2"/>
      </rPr>
      <t xml:space="preserve"> = Wx * Wy =</t>
    </r>
  </si>
  <si>
    <r>
      <t>T</t>
    </r>
    <r>
      <rPr>
        <vertAlign val="subscript"/>
        <sz val="9"/>
        <color theme="1"/>
        <rFont val="Arial"/>
        <family val="2"/>
      </rPr>
      <t>dry</t>
    </r>
    <r>
      <rPr>
        <sz val="9"/>
        <color theme="1"/>
        <rFont val="Arial"/>
        <family val="2"/>
      </rPr>
      <t xml:space="preserve"> = T - T</t>
    </r>
    <r>
      <rPr>
        <vertAlign val="subscript"/>
        <sz val="9"/>
        <color theme="1"/>
        <rFont val="Arial"/>
        <family val="2"/>
      </rPr>
      <t>sub</t>
    </r>
    <r>
      <rPr>
        <sz val="9"/>
        <color theme="1"/>
        <rFont val="Arial"/>
        <family val="2"/>
      </rPr>
      <t xml:space="preserve"> = </t>
    </r>
  </si>
  <si>
    <t xml:space="preserve">Area of Pier:  </t>
  </si>
  <si>
    <t>Circular:</t>
  </si>
  <si>
    <t>Square:</t>
  </si>
  <si>
    <t xml:space="preserve">Length of Pier Below Ground Water Table:  </t>
  </si>
  <si>
    <r>
      <t>L</t>
    </r>
    <r>
      <rPr>
        <vertAlign val="subscript"/>
        <sz val="9"/>
        <color theme="1"/>
        <rFont val="Arial"/>
        <family val="2"/>
      </rPr>
      <t>sub</t>
    </r>
    <r>
      <rPr>
        <sz val="9"/>
        <color theme="1"/>
        <rFont val="Arial"/>
        <family val="2"/>
      </rPr>
      <t xml:space="preserve"> = (D - T) - GW ≥ 0 = </t>
    </r>
  </si>
  <si>
    <t xml:space="preserve">Length of Pier Above Ground Water Table:  </t>
  </si>
  <si>
    <r>
      <t>L</t>
    </r>
    <r>
      <rPr>
        <vertAlign val="subscript"/>
        <sz val="9"/>
        <color theme="1"/>
        <rFont val="Arial"/>
        <family val="2"/>
      </rPr>
      <t>dry</t>
    </r>
    <r>
      <rPr>
        <sz val="9"/>
        <color theme="1"/>
        <rFont val="Arial"/>
        <family val="2"/>
      </rPr>
      <t xml:space="preserve"> = ((D - T) + E) - L</t>
    </r>
    <r>
      <rPr>
        <vertAlign val="subscript"/>
        <sz val="9"/>
        <color theme="1"/>
        <rFont val="Arial"/>
        <family val="2"/>
      </rPr>
      <t>sub</t>
    </r>
    <r>
      <rPr>
        <sz val="9"/>
        <color theme="1"/>
        <rFont val="Arial"/>
        <family val="2"/>
      </rPr>
      <t xml:space="preserve"> = </t>
    </r>
  </si>
  <si>
    <t xml:space="preserve">Concrete Weight:  </t>
  </si>
  <si>
    <r>
      <t xml:space="preserve"> γ</t>
    </r>
    <r>
      <rPr>
        <vertAlign val="subscript"/>
        <sz val="9"/>
        <color theme="1"/>
        <rFont val="Arial"/>
        <family val="2"/>
      </rPr>
      <t>conc-dry</t>
    </r>
    <r>
      <rPr>
        <sz val="9"/>
        <color theme="1"/>
        <rFont val="Arial"/>
        <family val="2"/>
      </rPr>
      <t xml:space="preserve"> = </t>
    </r>
  </si>
  <si>
    <r>
      <t>W</t>
    </r>
    <r>
      <rPr>
        <vertAlign val="subscript"/>
        <sz val="9"/>
        <color theme="1"/>
        <rFont val="Arial"/>
        <family val="2"/>
      </rPr>
      <t>conc</t>
    </r>
    <r>
      <rPr>
        <sz val="9"/>
        <color theme="1"/>
        <rFont val="Arial"/>
        <family val="2"/>
      </rPr>
      <t xml:space="preserve"> = </t>
    </r>
    <r>
      <rPr>
        <sz val="9"/>
        <color theme="1"/>
        <rFont val="Calibri"/>
        <family val="2"/>
      </rPr>
      <t>γ</t>
    </r>
    <r>
      <rPr>
        <vertAlign val="subscript"/>
        <sz val="9"/>
        <color theme="1"/>
        <rFont val="Calibri"/>
        <family val="2"/>
      </rPr>
      <t>conc-dry</t>
    </r>
    <r>
      <rPr>
        <sz val="9"/>
        <color theme="1"/>
        <rFont val="Calibri"/>
        <family val="2"/>
      </rPr>
      <t xml:space="preserve"> * ((T</t>
    </r>
    <r>
      <rPr>
        <vertAlign val="subscript"/>
        <sz val="9"/>
        <color theme="1"/>
        <rFont val="Calibri"/>
        <family val="2"/>
      </rPr>
      <t>dry</t>
    </r>
    <r>
      <rPr>
        <sz val="9"/>
        <color theme="1"/>
        <rFont val="Calibri"/>
        <family val="2"/>
      </rPr>
      <t xml:space="preserve"> * A) + (L</t>
    </r>
    <r>
      <rPr>
        <vertAlign val="subscript"/>
        <sz val="9"/>
        <color theme="1"/>
        <rFont val="Calibri"/>
        <family val="2"/>
      </rPr>
      <t>dry</t>
    </r>
    <r>
      <rPr>
        <sz val="9"/>
        <color theme="1"/>
        <rFont val="Calibri"/>
        <family val="2"/>
      </rPr>
      <t xml:space="preserve"> * A</t>
    </r>
    <r>
      <rPr>
        <vertAlign val="subscript"/>
        <sz val="9"/>
        <color theme="1"/>
        <rFont val="Calibri"/>
        <family val="2"/>
      </rPr>
      <t>pier</t>
    </r>
    <r>
      <rPr>
        <sz val="9"/>
        <color theme="1"/>
        <rFont val="Calibri"/>
        <family val="2"/>
      </rPr>
      <t>)) + γ</t>
    </r>
    <r>
      <rPr>
        <vertAlign val="subscript"/>
        <sz val="9"/>
        <color theme="1"/>
        <rFont val="Calibri"/>
        <family val="2"/>
      </rPr>
      <t>conc-sub</t>
    </r>
    <r>
      <rPr>
        <sz val="9"/>
        <color theme="1"/>
        <rFont val="Calibri"/>
        <family val="2"/>
      </rPr>
      <t xml:space="preserve"> * ((T</t>
    </r>
    <r>
      <rPr>
        <vertAlign val="subscript"/>
        <sz val="9"/>
        <color theme="1"/>
        <rFont val="Calibri"/>
        <family val="2"/>
      </rPr>
      <t>sub</t>
    </r>
    <r>
      <rPr>
        <sz val="9"/>
        <color theme="1"/>
        <rFont val="Calibri"/>
        <family val="2"/>
      </rPr>
      <t xml:space="preserve"> * A) + (L</t>
    </r>
    <r>
      <rPr>
        <vertAlign val="subscript"/>
        <sz val="9"/>
        <color theme="1"/>
        <rFont val="Calibri"/>
        <family val="2"/>
      </rPr>
      <t>sub</t>
    </r>
    <r>
      <rPr>
        <sz val="9"/>
        <color theme="1"/>
        <rFont val="Calibri"/>
        <family val="2"/>
      </rPr>
      <t xml:space="preserve"> * A</t>
    </r>
    <r>
      <rPr>
        <vertAlign val="subscript"/>
        <sz val="9"/>
        <color theme="1"/>
        <rFont val="Calibri"/>
        <family val="2"/>
      </rPr>
      <t>pier</t>
    </r>
    <r>
      <rPr>
        <sz val="9"/>
        <color theme="1"/>
        <rFont val="Calibri"/>
        <family val="2"/>
      </rPr>
      <t xml:space="preserve">)) = </t>
    </r>
  </si>
  <si>
    <t xml:space="preserve">Soil Unit Weight:  </t>
  </si>
  <si>
    <t xml:space="preserve">Thickness of Soil Layer Below Ground Water Table:  </t>
  </si>
  <si>
    <t xml:space="preserve">Thickness of Soil Layer Above Pad:  </t>
  </si>
  <si>
    <t xml:space="preserve">Thickness of Soil Layer Above Ground Water Table:  </t>
  </si>
  <si>
    <t xml:space="preserve">Weight of Soil Directly Above Pad:  </t>
  </si>
  <si>
    <r>
      <t>D</t>
    </r>
    <r>
      <rPr>
        <vertAlign val="subscript"/>
        <sz val="9"/>
        <color theme="1"/>
        <rFont val="Arial"/>
        <family val="2"/>
      </rPr>
      <t>soil_sub</t>
    </r>
    <r>
      <rPr>
        <sz val="9"/>
        <color theme="1"/>
        <rFont val="Arial"/>
        <family val="2"/>
      </rPr>
      <t xml:space="preserve"> = D</t>
    </r>
    <r>
      <rPr>
        <vertAlign val="subscript"/>
        <sz val="9"/>
        <color theme="1"/>
        <rFont val="Arial"/>
        <family val="2"/>
      </rPr>
      <t>soil</t>
    </r>
    <r>
      <rPr>
        <sz val="9"/>
        <color theme="1"/>
        <rFont val="Arial"/>
        <family val="2"/>
      </rPr>
      <t xml:space="preserve"> - GW </t>
    </r>
    <r>
      <rPr>
        <sz val="9"/>
        <color theme="1"/>
        <rFont val="Calibri"/>
        <family val="2"/>
      </rPr>
      <t>≥</t>
    </r>
    <r>
      <rPr>
        <sz val="9"/>
        <color theme="1"/>
        <rFont val="Arial"/>
        <family val="2"/>
      </rPr>
      <t xml:space="preserve"> 0 = </t>
    </r>
  </si>
  <si>
    <r>
      <t>D</t>
    </r>
    <r>
      <rPr>
        <vertAlign val="subscript"/>
        <sz val="9"/>
        <color theme="1"/>
        <rFont val="Arial"/>
        <family val="2"/>
      </rPr>
      <t>soil_dry</t>
    </r>
    <r>
      <rPr>
        <sz val="9"/>
        <color theme="1"/>
        <rFont val="Arial"/>
        <family val="2"/>
      </rPr>
      <t xml:space="preserve"> = D</t>
    </r>
    <r>
      <rPr>
        <vertAlign val="subscript"/>
        <sz val="9"/>
        <color theme="1"/>
        <rFont val="Arial"/>
        <family val="2"/>
      </rPr>
      <t>soil</t>
    </r>
    <r>
      <rPr>
        <sz val="9"/>
        <color theme="1"/>
        <rFont val="Arial"/>
        <family val="2"/>
      </rPr>
      <t xml:space="preserve"> - D</t>
    </r>
    <r>
      <rPr>
        <vertAlign val="subscript"/>
        <sz val="9"/>
        <color theme="1"/>
        <rFont val="Arial"/>
        <family val="2"/>
      </rPr>
      <t>soil_sub</t>
    </r>
    <r>
      <rPr>
        <sz val="9"/>
        <color theme="1"/>
        <rFont val="Arial"/>
        <family val="2"/>
      </rPr>
      <t xml:space="preserve"> = </t>
    </r>
  </si>
  <si>
    <r>
      <t>D</t>
    </r>
    <r>
      <rPr>
        <vertAlign val="subscript"/>
        <sz val="9"/>
        <color theme="1"/>
        <rFont val="Arial"/>
        <family val="2"/>
      </rPr>
      <t>soil</t>
    </r>
    <r>
      <rPr>
        <sz val="9"/>
        <color theme="1"/>
        <rFont val="Arial"/>
        <family val="2"/>
      </rPr>
      <t xml:space="preserve"> = D - T </t>
    </r>
    <r>
      <rPr>
        <sz val="9"/>
        <color theme="1"/>
        <rFont val="Calibri"/>
        <family val="2"/>
      </rPr>
      <t>≥</t>
    </r>
    <r>
      <rPr>
        <sz val="9"/>
        <color theme="1"/>
        <rFont val="Arial"/>
        <family val="2"/>
      </rPr>
      <t xml:space="preserve"> 0 =</t>
    </r>
  </si>
  <si>
    <t xml:space="preserve">Compression:  </t>
  </si>
  <si>
    <t xml:space="preserve">Load Eccentricity, Ecc:  </t>
  </si>
  <si>
    <t xml:space="preserve">Monopole Uplift:  </t>
  </si>
  <si>
    <t xml:space="preserve">SST Uplift:  </t>
  </si>
  <si>
    <t>Rating</t>
  </si>
  <si>
    <t>Check</t>
  </si>
  <si>
    <t>Design Checks</t>
  </si>
  <si>
    <t xml:space="preserve">Cohesion, Co:  </t>
  </si>
  <si>
    <t>ksf</t>
  </si>
  <si>
    <t>deg</t>
  </si>
  <si>
    <t>Pile Properties</t>
  </si>
  <si>
    <t xml:space="preserve">Pile Shape:  </t>
  </si>
  <si>
    <t xml:space="preserve">Length of Pile, Lpile:  </t>
  </si>
  <si>
    <t>Pipe</t>
  </si>
  <si>
    <t>H-Pile</t>
  </si>
  <si>
    <t>Round</t>
  </si>
  <si>
    <t>Concrete</t>
  </si>
  <si>
    <t>Steel</t>
  </si>
  <si>
    <t>Timber</t>
  </si>
  <si>
    <t>HP Shapes</t>
  </si>
  <si>
    <t>Depth (in)</t>
  </si>
  <si>
    <t>Effective Perimeter (in)</t>
  </si>
  <si>
    <t>HP14 x 117</t>
  </si>
  <si>
    <t>HP14 x 102</t>
  </si>
  <si>
    <t>HP14 x 89</t>
  </si>
  <si>
    <t>HP14 x 73</t>
  </si>
  <si>
    <t>HP12 x 84</t>
  </si>
  <si>
    <t>HP12 x 74</t>
  </si>
  <si>
    <t>HP12 x 63</t>
  </si>
  <si>
    <t>HP12 x 53</t>
  </si>
  <si>
    <t>HP10 x 57</t>
  </si>
  <si>
    <t>HP10 x 42</t>
  </si>
  <si>
    <t>HP8 x 36</t>
  </si>
  <si>
    <t>Materials</t>
  </si>
  <si>
    <t>HP_Shapes</t>
  </si>
  <si>
    <t>Yes</t>
  </si>
  <si>
    <t>No</t>
  </si>
  <si>
    <t>Pile:</t>
  </si>
  <si>
    <t xml:space="preserve">Shape:  </t>
  </si>
  <si>
    <t xml:space="preserve">Pile Length:  </t>
  </si>
  <si>
    <t xml:space="preserve">Pile Area:  </t>
  </si>
  <si>
    <t xml:space="preserve">Pile Perimeter:  </t>
  </si>
  <si>
    <r>
      <t>in</t>
    </r>
    <r>
      <rPr>
        <vertAlign val="superscript"/>
        <sz val="9"/>
        <color theme="1"/>
        <rFont val="Arial"/>
        <family val="2"/>
      </rPr>
      <t>2</t>
    </r>
  </si>
  <si>
    <t xml:space="preserve">Length of Pile Below Ground Water Table:  </t>
  </si>
  <si>
    <t xml:space="preserve">Length of Pile Above Ground Water Table:  </t>
  </si>
  <si>
    <r>
      <t>L</t>
    </r>
    <r>
      <rPr>
        <vertAlign val="subscript"/>
        <sz val="9"/>
        <color theme="1"/>
        <rFont val="Arial"/>
        <family val="2"/>
      </rPr>
      <t>p_dry</t>
    </r>
    <r>
      <rPr>
        <sz val="9"/>
        <color theme="1"/>
        <rFont val="Arial"/>
        <family val="2"/>
      </rPr>
      <t xml:space="preserve"> = L</t>
    </r>
    <r>
      <rPr>
        <vertAlign val="subscript"/>
        <sz val="9"/>
        <color theme="1"/>
        <rFont val="Arial"/>
        <family val="2"/>
      </rPr>
      <t>pile</t>
    </r>
    <r>
      <rPr>
        <sz val="9"/>
        <color theme="1"/>
        <rFont val="Arial"/>
        <family val="2"/>
      </rPr>
      <t xml:space="preserve"> - L</t>
    </r>
    <r>
      <rPr>
        <vertAlign val="subscript"/>
        <sz val="9"/>
        <color theme="1"/>
        <rFont val="Arial"/>
        <family val="2"/>
      </rPr>
      <t>p_sub</t>
    </r>
    <r>
      <rPr>
        <sz val="9"/>
        <color theme="1"/>
        <rFont val="Arial"/>
        <family val="2"/>
      </rPr>
      <t xml:space="preserve"> = </t>
    </r>
  </si>
  <si>
    <t xml:space="preserve">Total Pile Weight:  </t>
  </si>
  <si>
    <r>
      <t>W</t>
    </r>
    <r>
      <rPr>
        <vertAlign val="subscript"/>
        <sz val="9"/>
        <color theme="1"/>
        <rFont val="Arial"/>
        <family val="2"/>
      </rPr>
      <t>piles</t>
    </r>
    <r>
      <rPr>
        <sz val="9"/>
        <color theme="1"/>
        <rFont val="Arial"/>
        <family val="2"/>
      </rPr>
      <t xml:space="preserve"> = N * [γ</t>
    </r>
    <r>
      <rPr>
        <vertAlign val="subscript"/>
        <sz val="9"/>
        <color theme="1"/>
        <rFont val="Arial"/>
        <family val="2"/>
      </rPr>
      <t>piles</t>
    </r>
    <r>
      <rPr>
        <sz val="9"/>
        <color theme="1"/>
        <rFont val="Arial"/>
        <family val="2"/>
      </rPr>
      <t xml:space="preserve"> * (L</t>
    </r>
    <r>
      <rPr>
        <vertAlign val="subscript"/>
        <sz val="9"/>
        <color theme="1"/>
        <rFont val="Arial"/>
        <family val="2"/>
      </rPr>
      <t>p_dry</t>
    </r>
    <r>
      <rPr>
        <sz val="9"/>
        <color theme="1"/>
        <rFont val="Arial"/>
        <family val="2"/>
      </rPr>
      <t xml:space="preserve"> * A</t>
    </r>
    <r>
      <rPr>
        <vertAlign val="subscript"/>
        <sz val="9"/>
        <color theme="1"/>
        <rFont val="Arial"/>
        <family val="2"/>
      </rPr>
      <t>pile</t>
    </r>
    <r>
      <rPr>
        <sz val="9"/>
        <color theme="1"/>
        <rFont val="Arial"/>
        <family val="2"/>
      </rPr>
      <t>) + (γ</t>
    </r>
    <r>
      <rPr>
        <vertAlign val="subscript"/>
        <sz val="9"/>
        <color theme="1"/>
        <rFont val="Arial"/>
        <family val="2"/>
      </rPr>
      <t>piles</t>
    </r>
    <r>
      <rPr>
        <sz val="9"/>
        <color theme="1"/>
        <rFont val="Arial"/>
        <family val="2"/>
      </rPr>
      <t xml:space="preserve"> - 0.0624) * (L</t>
    </r>
    <r>
      <rPr>
        <vertAlign val="subscript"/>
        <sz val="9"/>
        <color theme="1"/>
        <rFont val="Arial"/>
        <family val="2"/>
      </rPr>
      <t>p_sub</t>
    </r>
    <r>
      <rPr>
        <sz val="9"/>
        <color theme="1"/>
        <rFont val="Arial"/>
        <family val="2"/>
      </rPr>
      <t xml:space="preserve"> * A</t>
    </r>
    <r>
      <rPr>
        <vertAlign val="subscript"/>
        <sz val="9"/>
        <color theme="1"/>
        <rFont val="Arial"/>
        <family val="2"/>
      </rPr>
      <t>pile</t>
    </r>
    <r>
      <rPr>
        <sz val="9"/>
        <color theme="1"/>
        <rFont val="Arial"/>
        <family val="2"/>
      </rPr>
      <t xml:space="preserve">)] = </t>
    </r>
  </si>
  <si>
    <t xml:space="preserve">  F, Block:</t>
  </si>
  <si>
    <t xml:space="preserve">  F, Pier and Pad:</t>
  </si>
  <si>
    <t xml:space="preserve">  G, Block:</t>
  </si>
  <si>
    <t xml:space="preserve">  G, Pier and Pad:</t>
  </si>
  <si>
    <t xml:space="preserve">  F, Pier and Pad:  </t>
  </si>
  <si>
    <t xml:space="preserve">Friction Angle, ɸ:  </t>
  </si>
  <si>
    <t xml:space="preserve">Neglected Depth, ND:  </t>
  </si>
  <si>
    <t xml:space="preserve">Submerged Soil Unit Weight:  </t>
  </si>
  <si>
    <r>
      <t>γ</t>
    </r>
    <r>
      <rPr>
        <vertAlign val="subscript"/>
        <sz val="9"/>
        <color theme="1"/>
        <rFont val="Arial"/>
        <family val="2"/>
      </rPr>
      <t>soil_sub</t>
    </r>
    <r>
      <rPr>
        <sz val="9"/>
        <color theme="1"/>
        <rFont val="Arial"/>
        <family val="2"/>
      </rPr>
      <t xml:space="preserve"> = γ</t>
    </r>
    <r>
      <rPr>
        <vertAlign val="subscript"/>
        <sz val="9"/>
        <color theme="1"/>
        <rFont val="Arial"/>
        <family val="2"/>
      </rPr>
      <t>soil_dry</t>
    </r>
    <r>
      <rPr>
        <sz val="9"/>
        <color theme="1"/>
        <rFont val="Arial"/>
        <family val="2"/>
      </rPr>
      <t xml:space="preserve"> - 0.0624 = </t>
    </r>
  </si>
  <si>
    <t xml:space="preserve">Passive Pressure Force:  </t>
  </si>
  <si>
    <r>
      <t>Pp = Pplin * [(Wx * cos</t>
    </r>
    <r>
      <rPr>
        <sz val="9"/>
        <color theme="1"/>
        <rFont val="Calibri"/>
        <family val="2"/>
      </rPr>
      <t>θ</t>
    </r>
    <r>
      <rPr>
        <sz val="9"/>
        <color theme="1"/>
        <rFont val="Arial"/>
        <family val="2"/>
      </rPr>
      <t>) + (Wy * sin</t>
    </r>
    <r>
      <rPr>
        <sz val="9"/>
        <color theme="1"/>
        <rFont val="Calibri"/>
        <family val="2"/>
      </rPr>
      <t xml:space="preserve">θ)] = </t>
    </r>
  </si>
  <si>
    <t>ɸPp</t>
  </si>
  <si>
    <t xml:space="preserve">ɸPp = </t>
  </si>
  <si>
    <t xml:space="preserve">ɸPp:  </t>
  </si>
  <si>
    <r>
      <t>FS</t>
    </r>
    <r>
      <rPr>
        <i/>
        <vertAlign val="subscript"/>
        <sz val="9"/>
        <color theme="1"/>
        <rFont val="Arial"/>
        <family val="2"/>
      </rPr>
      <t>Pp</t>
    </r>
    <r>
      <rPr>
        <i/>
        <sz val="9"/>
        <color theme="1"/>
        <rFont val="Arial"/>
        <family val="2"/>
      </rPr>
      <t xml:space="preserve">:  </t>
    </r>
  </si>
  <si>
    <r>
      <t>FS</t>
    </r>
    <r>
      <rPr>
        <i/>
        <vertAlign val="subscript"/>
        <sz val="9"/>
        <color theme="1"/>
        <rFont val="Arial"/>
        <family val="2"/>
      </rPr>
      <t>Pp</t>
    </r>
    <r>
      <rPr>
        <i/>
        <sz val="9"/>
        <color theme="1"/>
        <rFont val="Arial"/>
        <family val="2"/>
      </rPr>
      <t xml:space="preserve"> = </t>
    </r>
  </si>
  <si>
    <t>Ultimate Pile Capacities</t>
  </si>
  <si>
    <t xml:space="preserve">Ultimate Compression, Cn:  </t>
  </si>
  <si>
    <t xml:space="preserve">Ultimate Tension, Tn:  </t>
  </si>
  <si>
    <t>Depth (ft)</t>
  </si>
  <si>
    <t>Top</t>
  </si>
  <si>
    <t>Bottom</t>
  </si>
  <si>
    <t>Cohesion</t>
  </si>
  <si>
    <t>Friction Angle</t>
  </si>
  <si>
    <t>(deg)</t>
  </si>
  <si>
    <t>(ksf)</t>
  </si>
  <si>
    <t>Soil Weight</t>
  </si>
  <si>
    <t>Ult. Comp.</t>
  </si>
  <si>
    <t>Ultimate Pile Capacities Based on Soil Properties</t>
  </si>
  <si>
    <t>Ult. Uplift</t>
  </si>
  <si>
    <t xml:space="preserve">Skin Friction Given?  </t>
  </si>
  <si>
    <t>Overburden</t>
  </si>
  <si>
    <t>Average Overburden</t>
  </si>
  <si>
    <t>-</t>
  </si>
  <si>
    <t>(kips)</t>
  </si>
  <si>
    <t>Comp. Frict. Force</t>
  </si>
  <si>
    <t>Uplift Frict. Force</t>
  </si>
  <si>
    <t xml:space="preserve">Tn = </t>
  </si>
  <si>
    <t xml:space="preserve">Cn = </t>
  </si>
  <si>
    <t>Passive Pressure, Pp:</t>
  </si>
  <si>
    <t>Uplift, U:</t>
  </si>
  <si>
    <t>Compression, C:</t>
  </si>
  <si>
    <t>ɸu</t>
  </si>
  <si>
    <t>ɸc</t>
  </si>
  <si>
    <t>FACTOR OF SAFETY</t>
  </si>
  <si>
    <t>FS_Pp</t>
  </si>
  <si>
    <t>FS_U</t>
  </si>
  <si>
    <t>FS_C</t>
  </si>
  <si>
    <t>F:</t>
  </si>
  <si>
    <t xml:space="preserve">Uplift:  </t>
  </si>
  <si>
    <t>minimum of:</t>
  </si>
  <si>
    <r>
      <t>W</t>
    </r>
    <r>
      <rPr>
        <vertAlign val="subscript"/>
        <sz val="9"/>
        <color theme="1"/>
        <rFont val="Arial"/>
        <family val="2"/>
      </rPr>
      <t>soil</t>
    </r>
    <r>
      <rPr>
        <sz val="9"/>
        <color theme="1"/>
        <rFont val="Arial"/>
        <family val="2"/>
      </rPr>
      <t xml:space="preserve"> = γ</t>
    </r>
    <r>
      <rPr>
        <vertAlign val="subscript"/>
        <sz val="9"/>
        <color theme="1"/>
        <rFont val="Arial"/>
        <family val="2"/>
      </rPr>
      <t>soil_dry</t>
    </r>
    <r>
      <rPr>
        <sz val="9"/>
        <color theme="1"/>
        <rFont val="Arial"/>
        <family val="2"/>
      </rPr>
      <t xml:space="preserve"> * (D</t>
    </r>
    <r>
      <rPr>
        <vertAlign val="subscript"/>
        <sz val="9"/>
        <color theme="1"/>
        <rFont val="Arial"/>
        <family val="2"/>
      </rPr>
      <t>soil_dry</t>
    </r>
    <r>
      <rPr>
        <sz val="9"/>
        <color theme="1"/>
        <rFont val="Arial"/>
        <family val="2"/>
      </rPr>
      <t xml:space="preserve"> * (A - A</t>
    </r>
    <r>
      <rPr>
        <vertAlign val="subscript"/>
        <sz val="9"/>
        <color theme="1"/>
        <rFont val="Arial"/>
        <family val="2"/>
      </rPr>
      <t>pier</t>
    </r>
    <r>
      <rPr>
        <sz val="9"/>
        <color theme="1"/>
        <rFont val="Arial"/>
        <family val="2"/>
      </rPr>
      <t>)) + γ</t>
    </r>
    <r>
      <rPr>
        <vertAlign val="subscript"/>
        <sz val="9"/>
        <color theme="1"/>
        <rFont val="Arial"/>
        <family val="2"/>
      </rPr>
      <t>soil_sub</t>
    </r>
    <r>
      <rPr>
        <sz val="9"/>
        <color theme="1"/>
        <rFont val="Arial"/>
        <family val="2"/>
      </rPr>
      <t>*(D</t>
    </r>
    <r>
      <rPr>
        <vertAlign val="subscript"/>
        <sz val="9"/>
        <color theme="1"/>
        <rFont val="Arial"/>
        <family val="2"/>
      </rPr>
      <t>soil_sub</t>
    </r>
    <r>
      <rPr>
        <sz val="9"/>
        <color theme="1"/>
        <rFont val="Arial"/>
        <family val="2"/>
      </rPr>
      <t xml:space="preserve"> * (A - A</t>
    </r>
    <r>
      <rPr>
        <vertAlign val="subscript"/>
        <sz val="9"/>
        <color theme="1"/>
        <rFont val="Arial"/>
        <family val="2"/>
      </rPr>
      <t>pier</t>
    </r>
    <r>
      <rPr>
        <sz val="9"/>
        <color theme="1"/>
        <rFont val="Arial"/>
        <family val="2"/>
      </rPr>
      <t xml:space="preserve">)) = </t>
    </r>
  </si>
  <si>
    <t xml:space="preserve">Soil Compression (kips per pile):  </t>
  </si>
  <si>
    <t xml:space="preserve">Soil Uplift (kips per pile):  </t>
  </si>
  <si>
    <t xml:space="preserve">Submerged Pile Unit Weight:  </t>
  </si>
  <si>
    <t xml:space="preserve">Pile Unit Weight:  </t>
  </si>
  <si>
    <r>
      <t>γ</t>
    </r>
    <r>
      <rPr>
        <vertAlign val="subscript"/>
        <sz val="9"/>
        <color theme="1"/>
        <rFont val="Arial"/>
        <family val="2"/>
      </rPr>
      <t>piles_sub</t>
    </r>
    <r>
      <rPr>
        <sz val="9"/>
        <color theme="1"/>
        <rFont val="Arial"/>
        <family val="2"/>
      </rPr>
      <t xml:space="preserve"> = γ</t>
    </r>
    <r>
      <rPr>
        <vertAlign val="subscript"/>
        <sz val="9"/>
        <color theme="1"/>
        <rFont val="Arial"/>
        <family val="2"/>
      </rPr>
      <t>piles</t>
    </r>
    <r>
      <rPr>
        <sz val="9"/>
        <color theme="1"/>
        <rFont val="Arial"/>
        <family val="2"/>
      </rPr>
      <t xml:space="preserve"> - 0.0624 </t>
    </r>
    <r>
      <rPr>
        <sz val="9"/>
        <color theme="1"/>
        <rFont val="Calibri"/>
        <family val="2"/>
      </rPr>
      <t>≥</t>
    </r>
    <r>
      <rPr>
        <sz val="9"/>
        <color theme="1"/>
        <rFont val="Arial"/>
        <family val="2"/>
      </rPr>
      <t xml:space="preserve"> 0 =</t>
    </r>
  </si>
  <si>
    <t xml:space="preserve">Negative Friction Force (per pile), Sw:  </t>
  </si>
  <si>
    <t>w/o Pp:</t>
  </si>
  <si>
    <t xml:space="preserve">Cohesive Soil:  </t>
  </si>
  <si>
    <r>
      <t>ft</t>
    </r>
    <r>
      <rPr>
        <vertAlign val="superscript"/>
        <sz val="9"/>
        <color theme="1"/>
        <rFont val="Arial"/>
        <family val="2"/>
      </rPr>
      <t>3</t>
    </r>
  </si>
  <si>
    <t xml:space="preserve">Groundwater within Effective Soil Layer:  </t>
  </si>
  <si>
    <t xml:space="preserve">Thickness of Effective Soil Layer above Pad (below GW):  </t>
  </si>
  <si>
    <t xml:space="preserve">Thickness of Effective Soil Layer above Pad (above GW):  </t>
  </si>
  <si>
    <t xml:space="preserve">Width at Top of Dry Soil Prism:  </t>
  </si>
  <si>
    <t xml:space="preserve">Width at Top of Submerged Soil Prism:  </t>
  </si>
  <si>
    <t xml:space="preserve">Dry End Prism Volume:  </t>
  </si>
  <si>
    <t>GW Above:</t>
  </si>
  <si>
    <t>GW Middle:</t>
  </si>
  <si>
    <t>GW Below:</t>
  </si>
  <si>
    <t xml:space="preserve">GW Above / Middle:  </t>
  </si>
  <si>
    <t xml:space="preserve">Dry Side Prism Volume:  </t>
  </si>
  <si>
    <t xml:space="preserve">Total Volume of Corner Prism:  </t>
  </si>
  <si>
    <t>GW Below / Middle:</t>
  </si>
  <si>
    <t xml:space="preserve">Submerged End Prism Volume:  </t>
  </si>
  <si>
    <t xml:space="preserve">Submerged Side Prism Volume:  </t>
  </si>
  <si>
    <t xml:space="preserve">Volume of Submerged Corner Prism:  </t>
  </si>
  <si>
    <t xml:space="preserve">Volume of Dry Corner Prism:  </t>
  </si>
  <si>
    <t xml:space="preserve">Additional Soil Weight of Prisms (due to Friction Angle):  </t>
  </si>
  <si>
    <r>
      <t>DryPrism_Width = (T</t>
    </r>
    <r>
      <rPr>
        <vertAlign val="subscript"/>
        <sz val="9"/>
        <color theme="1"/>
        <rFont val="Arial"/>
        <family val="2"/>
      </rPr>
      <t>eff_below</t>
    </r>
    <r>
      <rPr>
        <sz val="9"/>
        <color theme="1"/>
        <rFont val="Arial"/>
        <family val="2"/>
      </rPr>
      <t xml:space="preserve"> + T</t>
    </r>
    <r>
      <rPr>
        <vertAlign val="subscript"/>
        <sz val="9"/>
        <color theme="1"/>
        <rFont val="Arial"/>
        <family val="2"/>
      </rPr>
      <t>eff_above</t>
    </r>
    <r>
      <rPr>
        <sz val="9"/>
        <color theme="1"/>
        <rFont val="Arial"/>
        <family val="2"/>
      </rPr>
      <t>) * tanɸ =</t>
    </r>
  </si>
  <si>
    <r>
      <t>SubPrism_Width = T</t>
    </r>
    <r>
      <rPr>
        <vertAlign val="subscript"/>
        <sz val="9"/>
        <color theme="1"/>
        <rFont val="Arial"/>
        <family val="2"/>
      </rPr>
      <t>eff_below</t>
    </r>
    <r>
      <rPr>
        <sz val="9"/>
        <color theme="1"/>
        <rFont val="Arial"/>
        <family val="2"/>
      </rPr>
      <t xml:space="preserve"> * tanɸ =</t>
    </r>
  </si>
  <si>
    <r>
      <t>V</t>
    </r>
    <r>
      <rPr>
        <vertAlign val="subscript"/>
        <sz val="9"/>
        <color theme="1"/>
        <rFont val="Arial"/>
        <family val="2"/>
      </rPr>
      <t>dry_end</t>
    </r>
    <r>
      <rPr>
        <sz val="9"/>
        <color theme="1"/>
        <rFont val="Arial"/>
        <family val="2"/>
      </rPr>
      <t xml:space="preserve"> = 0.5 * T</t>
    </r>
    <r>
      <rPr>
        <vertAlign val="subscript"/>
        <sz val="9"/>
        <color theme="1"/>
        <rFont val="Arial"/>
        <family val="2"/>
      </rPr>
      <t>eff_above</t>
    </r>
    <r>
      <rPr>
        <sz val="9"/>
        <color theme="1"/>
        <rFont val="Arial"/>
        <family val="2"/>
      </rPr>
      <t xml:space="preserve"> * DryPrism_Width * Wy = </t>
    </r>
  </si>
  <si>
    <r>
      <t>V</t>
    </r>
    <r>
      <rPr>
        <vertAlign val="subscript"/>
        <sz val="9"/>
        <color theme="1"/>
        <rFont val="Arial"/>
        <family val="2"/>
      </rPr>
      <t>dry_end</t>
    </r>
    <r>
      <rPr>
        <sz val="9"/>
        <color theme="1"/>
        <rFont val="Arial"/>
        <family val="2"/>
      </rPr>
      <t xml:space="preserve"> = 0.5 * T</t>
    </r>
    <r>
      <rPr>
        <vertAlign val="subscript"/>
        <sz val="9"/>
        <color theme="1"/>
        <rFont val="Arial"/>
        <family val="2"/>
      </rPr>
      <t>eff_above</t>
    </r>
    <r>
      <rPr>
        <sz val="9"/>
        <color theme="1"/>
        <rFont val="Arial"/>
        <family val="2"/>
      </rPr>
      <t xml:space="preserve"> * (DryPrism_Width + SubPrism_Width) * Wy = </t>
    </r>
  </si>
  <si>
    <r>
      <t>V</t>
    </r>
    <r>
      <rPr>
        <vertAlign val="subscript"/>
        <sz val="9"/>
        <color theme="1"/>
        <rFont val="Arial"/>
        <family val="2"/>
      </rPr>
      <t>sub_end</t>
    </r>
    <r>
      <rPr>
        <sz val="9"/>
        <color theme="1"/>
        <rFont val="Arial"/>
        <family val="2"/>
      </rPr>
      <t xml:space="preserve"> = 0.5 * T</t>
    </r>
    <r>
      <rPr>
        <vertAlign val="subscript"/>
        <sz val="9"/>
        <color theme="1"/>
        <rFont val="Arial"/>
        <family val="2"/>
      </rPr>
      <t>eff_below</t>
    </r>
    <r>
      <rPr>
        <sz val="9"/>
        <color theme="1"/>
        <rFont val="Arial"/>
        <family val="2"/>
      </rPr>
      <t xml:space="preserve"> * SubPrism_Width * Wy = </t>
    </r>
  </si>
  <si>
    <r>
      <t>V</t>
    </r>
    <r>
      <rPr>
        <vertAlign val="subscript"/>
        <sz val="9"/>
        <color theme="1"/>
        <rFont val="Arial"/>
        <family val="2"/>
      </rPr>
      <t>dry_side</t>
    </r>
    <r>
      <rPr>
        <sz val="9"/>
        <color theme="1"/>
        <rFont val="Arial"/>
        <family val="2"/>
      </rPr>
      <t xml:space="preserve"> = 0.5 * T</t>
    </r>
    <r>
      <rPr>
        <vertAlign val="subscript"/>
        <sz val="9"/>
        <color theme="1"/>
        <rFont val="Arial"/>
        <family val="2"/>
      </rPr>
      <t>eff_above</t>
    </r>
    <r>
      <rPr>
        <sz val="9"/>
        <color theme="1"/>
        <rFont val="Arial"/>
        <family val="2"/>
      </rPr>
      <t xml:space="preserve"> * DryPrism_Width * Wx = </t>
    </r>
  </si>
  <si>
    <r>
      <t>V</t>
    </r>
    <r>
      <rPr>
        <vertAlign val="subscript"/>
        <sz val="9"/>
        <color theme="1"/>
        <rFont val="Arial"/>
        <family val="2"/>
      </rPr>
      <t>dry_side</t>
    </r>
    <r>
      <rPr>
        <sz val="9"/>
        <color theme="1"/>
        <rFont val="Arial"/>
        <family val="2"/>
      </rPr>
      <t xml:space="preserve"> = 0.5 * T</t>
    </r>
    <r>
      <rPr>
        <vertAlign val="subscript"/>
        <sz val="9"/>
        <color theme="1"/>
        <rFont val="Arial"/>
        <family val="2"/>
      </rPr>
      <t>eff_above</t>
    </r>
    <r>
      <rPr>
        <sz val="9"/>
        <color theme="1"/>
        <rFont val="Arial"/>
        <family val="2"/>
      </rPr>
      <t xml:space="preserve"> * (DryPrism_Width + SubPrism_Width) * Wx = </t>
    </r>
  </si>
  <si>
    <r>
      <t>V</t>
    </r>
    <r>
      <rPr>
        <vertAlign val="subscript"/>
        <sz val="9"/>
        <color theme="1"/>
        <rFont val="Arial"/>
        <family val="2"/>
      </rPr>
      <t>sub_side</t>
    </r>
    <r>
      <rPr>
        <sz val="9"/>
        <color theme="1"/>
        <rFont val="Arial"/>
        <family val="2"/>
      </rPr>
      <t xml:space="preserve"> = 0.5 * T</t>
    </r>
    <r>
      <rPr>
        <vertAlign val="subscript"/>
        <sz val="9"/>
        <color theme="1"/>
        <rFont val="Arial"/>
        <family val="2"/>
      </rPr>
      <t>eff_below</t>
    </r>
    <r>
      <rPr>
        <sz val="9"/>
        <color theme="1"/>
        <rFont val="Arial"/>
        <family val="2"/>
      </rPr>
      <t xml:space="preserve"> * SubPrism_Width * Wx = </t>
    </r>
  </si>
  <si>
    <r>
      <t>V</t>
    </r>
    <r>
      <rPr>
        <vertAlign val="subscript"/>
        <sz val="9"/>
        <color theme="1"/>
        <rFont val="Arial"/>
        <family val="2"/>
      </rPr>
      <t>corner</t>
    </r>
    <r>
      <rPr>
        <sz val="9"/>
        <color theme="1"/>
        <rFont val="Arial"/>
        <family val="2"/>
      </rPr>
      <t xml:space="preserve"> = (1/3) * DryPrism_Width</t>
    </r>
    <r>
      <rPr>
        <vertAlign val="superscript"/>
        <sz val="9"/>
        <color theme="1"/>
        <rFont val="Arial"/>
        <family val="2"/>
      </rPr>
      <t>2</t>
    </r>
    <r>
      <rPr>
        <sz val="9"/>
        <color theme="1"/>
        <rFont val="Arial"/>
        <family val="2"/>
      </rPr>
      <t xml:space="preserve"> * (T</t>
    </r>
    <r>
      <rPr>
        <vertAlign val="subscript"/>
        <sz val="9"/>
        <color theme="1"/>
        <rFont val="Arial"/>
        <family val="2"/>
      </rPr>
      <t>eff_above</t>
    </r>
    <r>
      <rPr>
        <sz val="9"/>
        <color theme="1"/>
        <rFont val="Arial"/>
        <family val="2"/>
      </rPr>
      <t xml:space="preserve"> + T</t>
    </r>
    <r>
      <rPr>
        <vertAlign val="subscript"/>
        <sz val="9"/>
        <color theme="1"/>
        <rFont val="Arial"/>
        <family val="2"/>
      </rPr>
      <t>eff_below</t>
    </r>
    <r>
      <rPr>
        <sz val="9"/>
        <color theme="1"/>
        <rFont val="Arial"/>
        <family val="2"/>
      </rPr>
      <t xml:space="preserve">) = </t>
    </r>
  </si>
  <si>
    <r>
      <t>V</t>
    </r>
    <r>
      <rPr>
        <vertAlign val="subscript"/>
        <sz val="9"/>
        <color theme="1"/>
        <rFont val="Arial"/>
        <family val="2"/>
      </rPr>
      <t>corner</t>
    </r>
    <r>
      <rPr>
        <sz val="9"/>
        <color theme="1"/>
        <rFont val="Arial"/>
        <family val="2"/>
      </rPr>
      <t xml:space="preserve"> = (1/3) * SubPrism_Width</t>
    </r>
    <r>
      <rPr>
        <vertAlign val="superscript"/>
        <sz val="9"/>
        <color theme="1"/>
        <rFont val="Arial"/>
        <family val="2"/>
      </rPr>
      <t>2</t>
    </r>
    <r>
      <rPr>
        <sz val="9"/>
        <color theme="1"/>
        <rFont val="Arial"/>
        <family val="2"/>
      </rPr>
      <t xml:space="preserve"> * (T</t>
    </r>
    <r>
      <rPr>
        <vertAlign val="subscript"/>
        <sz val="9"/>
        <color theme="1"/>
        <rFont val="Arial"/>
        <family val="2"/>
      </rPr>
      <t>eff_above</t>
    </r>
    <r>
      <rPr>
        <sz val="9"/>
        <color theme="1"/>
        <rFont val="Arial"/>
        <family val="2"/>
      </rPr>
      <t xml:space="preserve"> + T</t>
    </r>
    <r>
      <rPr>
        <vertAlign val="subscript"/>
        <sz val="9"/>
        <color theme="1"/>
        <rFont val="Arial"/>
        <family val="2"/>
      </rPr>
      <t>eff_below</t>
    </r>
    <r>
      <rPr>
        <sz val="9"/>
        <color theme="1"/>
        <rFont val="Arial"/>
        <family val="2"/>
      </rPr>
      <t xml:space="preserve">) = </t>
    </r>
  </si>
  <si>
    <r>
      <t>V</t>
    </r>
    <r>
      <rPr>
        <vertAlign val="subscript"/>
        <sz val="9"/>
        <color theme="1"/>
        <rFont val="Arial"/>
        <family val="2"/>
      </rPr>
      <t>sub_corner</t>
    </r>
    <r>
      <rPr>
        <sz val="9"/>
        <color theme="1"/>
        <rFont val="Arial"/>
        <family val="2"/>
      </rPr>
      <t xml:space="preserve"> = (1/3) * SubPrism_Width</t>
    </r>
    <r>
      <rPr>
        <vertAlign val="superscript"/>
        <sz val="9"/>
        <color theme="1"/>
        <rFont val="Arial"/>
        <family val="2"/>
      </rPr>
      <t>2</t>
    </r>
    <r>
      <rPr>
        <sz val="9"/>
        <color theme="1"/>
        <rFont val="Arial"/>
        <family val="2"/>
      </rPr>
      <t xml:space="preserve"> * T</t>
    </r>
    <r>
      <rPr>
        <vertAlign val="subscript"/>
        <sz val="9"/>
        <color theme="1"/>
        <rFont val="Arial"/>
        <family val="2"/>
      </rPr>
      <t>eff_below</t>
    </r>
    <r>
      <rPr>
        <sz val="9"/>
        <color theme="1"/>
        <rFont val="Arial"/>
        <family val="2"/>
      </rPr>
      <t xml:space="preserve"> = </t>
    </r>
  </si>
  <si>
    <r>
      <t>V</t>
    </r>
    <r>
      <rPr>
        <vertAlign val="subscript"/>
        <sz val="9"/>
        <color theme="1"/>
        <rFont val="Arial"/>
        <family val="2"/>
      </rPr>
      <t>dry_corner</t>
    </r>
    <r>
      <rPr>
        <sz val="9"/>
        <color theme="1"/>
        <rFont val="Arial"/>
        <family val="2"/>
      </rPr>
      <t xml:space="preserve"> = V</t>
    </r>
    <r>
      <rPr>
        <vertAlign val="subscript"/>
        <sz val="9"/>
        <color theme="1"/>
        <rFont val="Arial"/>
        <family val="2"/>
      </rPr>
      <t>corner</t>
    </r>
    <r>
      <rPr>
        <sz val="9"/>
        <color theme="1"/>
        <rFont val="Arial"/>
        <family val="2"/>
      </rPr>
      <t xml:space="preserve"> - V</t>
    </r>
    <r>
      <rPr>
        <vertAlign val="subscript"/>
        <sz val="9"/>
        <color theme="1"/>
        <rFont val="Arial"/>
        <family val="2"/>
      </rPr>
      <t>sub_corner</t>
    </r>
    <r>
      <rPr>
        <sz val="9"/>
        <color theme="1"/>
        <rFont val="Arial"/>
        <family val="2"/>
      </rPr>
      <t xml:space="preserve"> = </t>
    </r>
  </si>
  <si>
    <t>Capacity (along piles):</t>
  </si>
  <si>
    <t>*In all uplift equations, the uplift resistance and weight of the soil is reduced to 1/2 for monopoles since only half of the soil is assumed to be engaged in uplift with the other side being in compression.</t>
  </si>
  <si>
    <t xml:space="preserve">Soil Strength Resistance in Uplift (per pile):  </t>
  </si>
  <si>
    <r>
      <t>U</t>
    </r>
    <r>
      <rPr>
        <vertAlign val="subscript"/>
        <sz val="9"/>
        <color theme="1"/>
        <rFont val="Arial"/>
        <family val="2"/>
      </rPr>
      <t>soil</t>
    </r>
    <r>
      <rPr>
        <sz val="9"/>
        <color theme="1"/>
        <rFont val="Arial"/>
        <family val="2"/>
      </rPr>
      <t xml:space="preserve"> = max(W</t>
    </r>
    <r>
      <rPr>
        <vertAlign val="subscript"/>
        <sz val="9"/>
        <color theme="1"/>
        <rFont val="Arial"/>
        <family val="2"/>
      </rPr>
      <t>prisms</t>
    </r>
    <r>
      <rPr>
        <sz val="9"/>
        <color theme="1"/>
        <rFont val="Arial"/>
        <family val="2"/>
      </rPr>
      <t xml:space="preserve">, Co_Above_Pad) / N = </t>
    </r>
  </si>
  <si>
    <t xml:space="preserve">Minimum Pile Spacing:  </t>
  </si>
  <si>
    <t xml:space="preserve">Limiting Pile Spacing:  </t>
  </si>
  <si>
    <t>Rectangular:</t>
  </si>
  <si>
    <r>
      <t xml:space="preserve">s = GD * sin(0.5 * </t>
    </r>
    <r>
      <rPr>
        <sz val="9"/>
        <color theme="1"/>
        <rFont val="Calibri"/>
        <family val="2"/>
      </rPr>
      <t>ɸ</t>
    </r>
    <r>
      <rPr>
        <sz val="9"/>
        <color theme="1"/>
        <rFont val="Arial"/>
        <family val="2"/>
      </rPr>
      <t xml:space="preserve">) = </t>
    </r>
  </si>
  <si>
    <t>Asymmetric:</t>
  </si>
  <si>
    <t>Asymmetric</t>
  </si>
  <si>
    <t>s = min(Dx, Dy) =</t>
  </si>
  <si>
    <t>Equivalent "D"</t>
  </si>
  <si>
    <t xml:space="preserve">Pile Diameter or Equivalent Pile Diameter:  </t>
  </si>
  <si>
    <t>Round / Pipe:</t>
  </si>
  <si>
    <r>
      <t>D</t>
    </r>
    <r>
      <rPr>
        <vertAlign val="subscript"/>
        <sz val="9"/>
        <color theme="1"/>
        <rFont val="Arial"/>
        <family val="2"/>
      </rPr>
      <t>pile</t>
    </r>
    <r>
      <rPr>
        <sz val="9"/>
        <color theme="1"/>
        <rFont val="Arial"/>
        <family val="2"/>
      </rPr>
      <t xml:space="preserve"> = Diameter = </t>
    </r>
  </si>
  <si>
    <t>H-Pile:</t>
  </si>
  <si>
    <r>
      <t>D</t>
    </r>
    <r>
      <rPr>
        <vertAlign val="subscript"/>
        <sz val="9"/>
        <color theme="1"/>
        <rFont val="Arial"/>
        <family val="2"/>
      </rPr>
      <t>pile</t>
    </r>
    <r>
      <rPr>
        <sz val="9"/>
        <color theme="1"/>
        <rFont val="Arial"/>
        <family val="2"/>
      </rPr>
      <t xml:space="preserve"> = Width * </t>
    </r>
    <r>
      <rPr>
        <sz val="9"/>
        <color theme="1"/>
        <rFont val="Calibri"/>
        <family val="2"/>
      </rPr>
      <t>√</t>
    </r>
    <r>
      <rPr>
        <sz val="9"/>
        <color theme="1"/>
        <rFont val="Arial"/>
        <family val="2"/>
      </rPr>
      <t xml:space="preserve">2 = </t>
    </r>
  </si>
  <si>
    <r>
      <t>s</t>
    </r>
    <r>
      <rPr>
        <vertAlign val="subscript"/>
        <sz val="9"/>
        <color theme="1"/>
        <rFont val="Arial"/>
        <family val="2"/>
      </rPr>
      <t>min</t>
    </r>
    <r>
      <rPr>
        <sz val="9"/>
        <color theme="1"/>
        <rFont val="Arial"/>
        <family val="2"/>
      </rPr>
      <t xml:space="preserve"> = 3 * D</t>
    </r>
    <r>
      <rPr>
        <vertAlign val="subscript"/>
        <sz val="9"/>
        <color theme="1"/>
        <rFont val="Arial"/>
        <family val="2"/>
      </rPr>
      <t>pile</t>
    </r>
    <r>
      <rPr>
        <sz val="9"/>
        <color theme="1"/>
        <rFont val="Arial"/>
        <family val="2"/>
      </rPr>
      <t xml:space="preserve"> = </t>
    </r>
  </si>
  <si>
    <t xml:space="preserve">Check:  </t>
  </si>
  <si>
    <r>
      <t>Consider group effects when s &lt; s</t>
    </r>
    <r>
      <rPr>
        <vertAlign val="subscript"/>
        <sz val="9"/>
        <color theme="1"/>
        <rFont val="Arial"/>
        <family val="2"/>
      </rPr>
      <t>min</t>
    </r>
    <r>
      <rPr>
        <sz val="9"/>
        <color theme="1"/>
        <rFont val="Arial"/>
        <family val="2"/>
      </rPr>
      <t>.  Consider group effects?</t>
    </r>
  </si>
  <si>
    <r>
      <t>E</t>
    </r>
    <r>
      <rPr>
        <vertAlign val="subscript"/>
        <sz val="9"/>
        <color theme="1"/>
        <rFont val="Arial"/>
        <family val="2"/>
      </rPr>
      <t>g</t>
    </r>
    <r>
      <rPr>
        <sz val="9"/>
        <color theme="1"/>
        <rFont val="Arial"/>
        <family val="2"/>
      </rPr>
      <t xml:space="preserve"> = 1 - arctan(D</t>
    </r>
    <r>
      <rPr>
        <vertAlign val="subscript"/>
        <sz val="9"/>
        <color theme="1"/>
        <rFont val="Arial"/>
        <family val="2"/>
      </rPr>
      <t>pile</t>
    </r>
    <r>
      <rPr>
        <sz val="9"/>
        <color theme="1"/>
        <rFont val="Arial"/>
        <family val="2"/>
      </rPr>
      <t xml:space="preserve"> / s) * [((Ny - 1) * Nx + (Nx - 1) * Ny) / (90 * Nx * Ny)] = </t>
    </r>
  </si>
  <si>
    <t xml:space="preserve">Group Efficiency Given in Geotech?  </t>
  </si>
  <si>
    <r>
      <t>For asymmetric pile configurations, the coordinates of each pile need to be manually specified in the columns to the right.  The "x</t>
    </r>
    <r>
      <rPr>
        <vertAlign val="subscript"/>
        <sz val="10"/>
        <color theme="1"/>
        <rFont val="Arial"/>
        <family val="2"/>
      </rPr>
      <t>i</t>
    </r>
    <r>
      <rPr>
        <sz val="10"/>
        <color theme="1"/>
        <rFont val="Arial"/>
        <family val="2"/>
      </rPr>
      <t>" coordinate should be the horizontal distance (in inches) from the center of the pile group to the center of the pile (negative if left of center).  The "y</t>
    </r>
    <r>
      <rPr>
        <vertAlign val="subscript"/>
        <sz val="10"/>
        <color theme="1"/>
        <rFont val="Arial"/>
        <family val="2"/>
      </rPr>
      <t>i</t>
    </r>
    <r>
      <rPr>
        <sz val="10"/>
        <color theme="1"/>
        <rFont val="Arial"/>
        <family val="2"/>
      </rPr>
      <t>" coordinate should be the vertical distance (in inches) from the center of the pile group to the center of the pile (negative if below center).  The input cells below need to be completed as well:</t>
    </r>
  </si>
  <si>
    <t>PILE GROUP PROPERTIES (CALCULATED)</t>
  </si>
  <si>
    <t>ASYMMETRIC PILE GROUPS</t>
  </si>
  <si>
    <t>Maximum Spacing Between Two Piles (in)</t>
  </si>
  <si>
    <t>Highest Number of Piles Surrounding One Pile</t>
  </si>
  <si>
    <r>
      <t>n</t>
    </r>
    <r>
      <rPr>
        <vertAlign val="subscript"/>
        <sz val="10"/>
        <color theme="1"/>
        <rFont val="Arial Narrow"/>
        <family val="2"/>
      </rPr>
      <t>surround</t>
    </r>
  </si>
  <si>
    <t>Number of Piles</t>
  </si>
  <si>
    <t>CALC'D</t>
  </si>
  <si>
    <t>INPUT</t>
  </si>
  <si>
    <t>USED</t>
  </si>
  <si>
    <t xml:space="preserve">Group Efficiency:  </t>
  </si>
  <si>
    <t>Group Effects not Considered (all configs):</t>
  </si>
  <si>
    <t xml:space="preserve">Rectangular Config (Converse-Labarre):  </t>
  </si>
  <si>
    <r>
      <t>E</t>
    </r>
    <r>
      <rPr>
        <vertAlign val="subscript"/>
        <sz val="9"/>
        <color theme="1"/>
        <rFont val="Arial"/>
        <family val="2"/>
      </rPr>
      <t>g</t>
    </r>
    <r>
      <rPr>
        <sz val="9"/>
        <color theme="1"/>
        <rFont val="Arial"/>
        <family val="2"/>
      </rPr>
      <t xml:space="preserve"> = 1 = </t>
    </r>
  </si>
  <si>
    <t>Circular or Asymmetric Config (Feld):</t>
  </si>
  <si>
    <r>
      <t>E</t>
    </r>
    <r>
      <rPr>
        <vertAlign val="subscript"/>
        <sz val="9"/>
        <color theme="1"/>
        <rFont val="Arial"/>
        <family val="2"/>
      </rPr>
      <t>g</t>
    </r>
    <r>
      <rPr>
        <sz val="9"/>
        <color theme="1"/>
        <rFont val="Arial"/>
        <family val="2"/>
      </rPr>
      <t xml:space="preserve"> = 1 - (1/16)*n</t>
    </r>
    <r>
      <rPr>
        <vertAlign val="subscript"/>
        <sz val="9"/>
        <color theme="1"/>
        <rFont val="Arial"/>
        <family val="2"/>
      </rPr>
      <t>surrounding</t>
    </r>
    <r>
      <rPr>
        <sz val="9"/>
        <color theme="1"/>
        <rFont val="Arial"/>
        <family val="2"/>
      </rPr>
      <t xml:space="preserve"> = </t>
    </r>
  </si>
  <si>
    <r>
      <t>E</t>
    </r>
    <r>
      <rPr>
        <vertAlign val="subscript"/>
        <sz val="9"/>
        <color theme="1"/>
        <rFont val="Arial"/>
        <family val="2"/>
      </rPr>
      <t>g</t>
    </r>
    <r>
      <rPr>
        <sz val="9"/>
        <color theme="1"/>
        <rFont val="Arial"/>
        <family val="2"/>
      </rPr>
      <t xml:space="preserve"> * (Cn / FS_C) = </t>
    </r>
  </si>
  <si>
    <r>
      <t>E</t>
    </r>
    <r>
      <rPr>
        <vertAlign val="subscript"/>
        <sz val="9"/>
        <color theme="1"/>
        <rFont val="Arial"/>
        <family val="2"/>
      </rPr>
      <t>g</t>
    </r>
    <r>
      <rPr>
        <sz val="9"/>
        <color theme="1"/>
        <rFont val="Arial"/>
        <family val="2"/>
      </rPr>
      <t xml:space="preserve"> * ɸc * Cn = </t>
    </r>
  </si>
  <si>
    <r>
      <t>E</t>
    </r>
    <r>
      <rPr>
        <vertAlign val="subscript"/>
        <sz val="9"/>
        <color theme="1"/>
        <rFont val="Arial"/>
        <family val="2"/>
      </rPr>
      <t>g</t>
    </r>
    <r>
      <rPr>
        <sz val="9"/>
        <color theme="1"/>
        <rFont val="Arial"/>
        <family val="2"/>
      </rPr>
      <t xml:space="preserve"> * ((Tn + U</t>
    </r>
    <r>
      <rPr>
        <vertAlign val="subscript"/>
        <sz val="9"/>
        <color theme="1"/>
        <rFont val="Arial"/>
        <family val="2"/>
      </rPr>
      <t>soil</t>
    </r>
    <r>
      <rPr>
        <sz val="9"/>
        <color theme="1"/>
        <rFont val="Arial"/>
        <family val="2"/>
      </rPr>
      <t>) / FS_U) + (W</t>
    </r>
    <r>
      <rPr>
        <vertAlign val="subscript"/>
        <sz val="9"/>
        <color theme="1"/>
        <rFont val="Arial"/>
        <family val="2"/>
      </rPr>
      <t>soil</t>
    </r>
    <r>
      <rPr>
        <sz val="9"/>
        <color theme="1"/>
        <rFont val="Arial"/>
        <family val="2"/>
      </rPr>
      <t xml:space="preserve"> / 2) + ((W</t>
    </r>
    <r>
      <rPr>
        <vertAlign val="subscript"/>
        <sz val="9"/>
        <color theme="1"/>
        <rFont val="Arial"/>
        <family val="2"/>
      </rPr>
      <t>conc</t>
    </r>
    <r>
      <rPr>
        <sz val="9"/>
        <color theme="1"/>
        <rFont val="Arial"/>
        <family val="2"/>
      </rPr>
      <t xml:space="preserve"> + W</t>
    </r>
    <r>
      <rPr>
        <vertAlign val="subscript"/>
        <sz val="9"/>
        <color theme="1"/>
        <rFont val="Arial"/>
        <family val="2"/>
      </rPr>
      <t>piles</t>
    </r>
    <r>
      <rPr>
        <sz val="9"/>
        <color theme="1"/>
        <rFont val="Arial"/>
        <family val="2"/>
      </rPr>
      <t xml:space="preserve">) / 1.25) = </t>
    </r>
  </si>
  <si>
    <r>
      <t>E</t>
    </r>
    <r>
      <rPr>
        <vertAlign val="subscript"/>
        <sz val="9"/>
        <color theme="1"/>
        <rFont val="Arial"/>
        <family val="2"/>
      </rPr>
      <t>g</t>
    </r>
    <r>
      <rPr>
        <sz val="9"/>
        <color theme="1"/>
        <rFont val="Arial"/>
        <family val="2"/>
      </rPr>
      <t xml:space="preserve"> * ((Tn + U</t>
    </r>
    <r>
      <rPr>
        <vertAlign val="subscript"/>
        <sz val="9"/>
        <color theme="1"/>
        <rFont val="Arial"/>
        <family val="2"/>
      </rPr>
      <t>soil</t>
    </r>
    <r>
      <rPr>
        <sz val="9"/>
        <color theme="1"/>
        <rFont val="Arial"/>
        <family val="2"/>
      </rPr>
      <t>) / FS_U) + ((W</t>
    </r>
    <r>
      <rPr>
        <vertAlign val="subscript"/>
        <sz val="9"/>
        <color theme="1"/>
        <rFont val="Arial"/>
        <family val="2"/>
      </rPr>
      <t>soil</t>
    </r>
    <r>
      <rPr>
        <sz val="9"/>
        <color theme="1"/>
        <rFont val="Arial"/>
        <family val="2"/>
      </rPr>
      <t xml:space="preserve"> + W</t>
    </r>
    <r>
      <rPr>
        <vertAlign val="subscript"/>
        <sz val="9"/>
        <color theme="1"/>
        <rFont val="Arial"/>
        <family val="2"/>
      </rPr>
      <t>conc</t>
    </r>
    <r>
      <rPr>
        <sz val="9"/>
        <color theme="1"/>
        <rFont val="Arial"/>
        <family val="2"/>
      </rPr>
      <t xml:space="preserve"> + W</t>
    </r>
    <r>
      <rPr>
        <vertAlign val="subscript"/>
        <sz val="9"/>
        <color theme="1"/>
        <rFont val="Arial"/>
        <family val="2"/>
      </rPr>
      <t>piles</t>
    </r>
    <r>
      <rPr>
        <sz val="9"/>
        <color theme="1"/>
        <rFont val="Arial"/>
        <family val="2"/>
      </rPr>
      <t xml:space="preserve">) / 1.5) = </t>
    </r>
  </si>
  <si>
    <r>
      <t>E</t>
    </r>
    <r>
      <rPr>
        <vertAlign val="subscript"/>
        <sz val="9"/>
        <color theme="1"/>
        <rFont val="Arial"/>
        <family val="2"/>
      </rPr>
      <t>g</t>
    </r>
    <r>
      <rPr>
        <sz val="9"/>
        <color theme="1"/>
        <rFont val="Arial"/>
        <family val="2"/>
      </rPr>
      <t xml:space="preserve"> * ɸu * (Tn + U</t>
    </r>
    <r>
      <rPr>
        <vertAlign val="subscript"/>
        <sz val="9"/>
        <color theme="1"/>
        <rFont val="Arial"/>
        <family val="2"/>
      </rPr>
      <t>soil</t>
    </r>
    <r>
      <rPr>
        <sz val="9"/>
        <color theme="1"/>
        <rFont val="Arial"/>
        <family val="2"/>
      </rPr>
      <t xml:space="preserve">) = </t>
    </r>
  </si>
  <si>
    <r>
      <t>A</t>
    </r>
    <r>
      <rPr>
        <vertAlign val="subscript"/>
        <sz val="9"/>
        <color theme="1"/>
        <rFont val="Arial"/>
        <family val="2"/>
      </rPr>
      <t>pier</t>
    </r>
    <r>
      <rPr>
        <sz val="9"/>
        <color theme="1"/>
        <rFont val="Arial"/>
        <family val="2"/>
      </rPr>
      <t xml:space="preserve"> = 0.25 * PI * di</t>
    </r>
    <r>
      <rPr>
        <vertAlign val="superscript"/>
        <sz val="9"/>
        <color theme="1"/>
        <rFont val="Arial"/>
        <family val="2"/>
      </rPr>
      <t>2</t>
    </r>
    <r>
      <rPr>
        <sz val="9"/>
        <color theme="1"/>
        <rFont val="Arial"/>
        <family val="2"/>
      </rPr>
      <t xml:space="preserve"> = </t>
    </r>
  </si>
  <si>
    <r>
      <t>A</t>
    </r>
    <r>
      <rPr>
        <vertAlign val="subscript"/>
        <sz val="9"/>
        <color theme="1"/>
        <rFont val="Arial"/>
        <family val="2"/>
      </rPr>
      <t>pier</t>
    </r>
    <r>
      <rPr>
        <sz val="9"/>
        <color theme="1"/>
        <rFont val="Arial"/>
        <family val="2"/>
      </rPr>
      <t xml:space="preserve"> = di</t>
    </r>
    <r>
      <rPr>
        <vertAlign val="superscript"/>
        <sz val="9"/>
        <color theme="1"/>
        <rFont val="Arial"/>
        <family val="2"/>
      </rPr>
      <t>2</t>
    </r>
    <r>
      <rPr>
        <sz val="9"/>
        <color theme="1"/>
        <rFont val="Arial"/>
        <family val="2"/>
      </rPr>
      <t xml:space="preserve"> = </t>
    </r>
  </si>
  <si>
    <t xml:space="preserve">Pier Rebar Quantity, mc:  </t>
  </si>
  <si>
    <t xml:space="preserve">Pier Tie Size, St:  </t>
  </si>
  <si>
    <t xml:space="preserve">Pier Rebar Size, Rs:  </t>
  </si>
  <si>
    <t>Bars</t>
  </si>
  <si>
    <t>db</t>
  </si>
  <si>
    <t>Ab</t>
  </si>
  <si>
    <t>PIER CHECKS</t>
  </si>
  <si>
    <t>REDUCTION FACTORS (SOIL)</t>
  </si>
  <si>
    <t>REDUCTION FACTORS (CONCRETE)</t>
  </si>
  <si>
    <t>Tension</t>
  </si>
  <si>
    <t>Compression</t>
  </si>
  <si>
    <t>Shear</t>
  </si>
  <si>
    <t>Bearing</t>
  </si>
  <si>
    <t>[ACI 9.3.2.1]</t>
  </si>
  <si>
    <t>[ACI 9.3.2.2]</t>
  </si>
  <si>
    <t>[ACI 9.3.2.3]</t>
  </si>
  <si>
    <t>[ACI 9.3.2.4]</t>
  </si>
  <si>
    <r>
      <t>Area (in</t>
    </r>
    <r>
      <rPr>
        <vertAlign val="superscript"/>
        <sz val="8"/>
        <color theme="1"/>
        <rFont val="Arial"/>
        <family val="2"/>
      </rPr>
      <t>2</t>
    </r>
    <r>
      <rPr>
        <sz val="8"/>
        <color theme="1"/>
        <rFont val="Arial"/>
        <family val="2"/>
      </rPr>
      <t>)</t>
    </r>
  </si>
  <si>
    <r>
      <t>b</t>
    </r>
    <r>
      <rPr>
        <vertAlign val="subscript"/>
        <sz val="8"/>
        <color theme="1"/>
        <rFont val="Arial"/>
        <family val="2"/>
      </rPr>
      <t>f</t>
    </r>
    <r>
      <rPr>
        <sz val="8"/>
        <color theme="1"/>
        <rFont val="Arial"/>
        <family val="2"/>
      </rPr>
      <t xml:space="preserve"> (in)</t>
    </r>
  </si>
  <si>
    <t>Load Factor</t>
  </si>
  <si>
    <t>LF</t>
  </si>
  <si>
    <t>ɸct</t>
  </si>
  <si>
    <t>ɸcc</t>
  </si>
  <si>
    <t>ɸcs</t>
  </si>
  <si>
    <t>ɸcb</t>
  </si>
  <si>
    <t>Material Properties</t>
  </si>
  <si>
    <t xml:space="preserve">Clear Cover, cc:  </t>
  </si>
  <si>
    <t>psi</t>
  </si>
  <si>
    <t xml:space="preserve">Concrete Strength, Fc:  </t>
  </si>
  <si>
    <t xml:space="preserve">Pier Compression (kips):  </t>
  </si>
  <si>
    <t xml:space="preserve">Cross-Sectional Area:  </t>
  </si>
  <si>
    <r>
      <t>A</t>
    </r>
    <r>
      <rPr>
        <vertAlign val="subscript"/>
        <sz val="9"/>
        <color theme="1"/>
        <rFont val="Arial"/>
        <family val="2"/>
      </rPr>
      <t>pier</t>
    </r>
    <r>
      <rPr>
        <sz val="9"/>
        <color theme="1"/>
        <rFont val="Arial"/>
        <family val="2"/>
      </rPr>
      <t xml:space="preserve"> = </t>
    </r>
  </si>
  <si>
    <t xml:space="preserve">Seismic Zone, Sz:  </t>
  </si>
  <si>
    <t xml:space="preserve">Minimum Area of Steel:  </t>
  </si>
  <si>
    <t>Seismic Zones 1 and 2:</t>
  </si>
  <si>
    <t xml:space="preserve">Seismic Zones 3 and 4:  </t>
  </si>
  <si>
    <r>
      <t>A</t>
    </r>
    <r>
      <rPr>
        <vertAlign val="subscript"/>
        <sz val="9"/>
        <color theme="1"/>
        <rFont val="Arial"/>
        <family val="2"/>
      </rPr>
      <t>st_c</t>
    </r>
    <r>
      <rPr>
        <sz val="9"/>
        <color theme="1"/>
        <rFont val="Arial"/>
        <family val="2"/>
      </rPr>
      <t xml:space="preserve"> = 0.005 * A</t>
    </r>
    <r>
      <rPr>
        <vertAlign val="subscript"/>
        <sz val="9"/>
        <color theme="1"/>
        <rFont val="Arial"/>
        <family val="2"/>
      </rPr>
      <t>pier</t>
    </r>
    <r>
      <rPr>
        <sz val="9"/>
        <color theme="1"/>
        <rFont val="Arial"/>
        <family val="2"/>
      </rPr>
      <t xml:space="preserve"> = </t>
    </r>
  </si>
  <si>
    <r>
      <t>A</t>
    </r>
    <r>
      <rPr>
        <vertAlign val="subscript"/>
        <sz val="9"/>
        <color theme="1"/>
        <rFont val="Arial"/>
        <family val="2"/>
      </rPr>
      <t>st_c</t>
    </r>
    <r>
      <rPr>
        <sz val="9"/>
        <color theme="1"/>
        <rFont val="Arial"/>
        <family val="2"/>
      </rPr>
      <t xml:space="preserve"> = 0.01 * A</t>
    </r>
    <r>
      <rPr>
        <vertAlign val="subscript"/>
        <sz val="9"/>
        <color theme="1"/>
        <rFont val="Arial"/>
        <family val="2"/>
      </rPr>
      <t>pier</t>
    </r>
    <r>
      <rPr>
        <sz val="9"/>
        <color theme="1"/>
        <rFont val="Arial"/>
        <family val="2"/>
      </rPr>
      <t xml:space="preserve"> = </t>
    </r>
  </si>
  <si>
    <t xml:space="preserve">Cage Diameter:  </t>
  </si>
  <si>
    <r>
      <t>d</t>
    </r>
    <r>
      <rPr>
        <vertAlign val="subscript"/>
        <sz val="9"/>
        <color theme="1"/>
        <rFont val="Arial"/>
        <family val="2"/>
      </rPr>
      <t>o</t>
    </r>
    <r>
      <rPr>
        <sz val="9"/>
        <color theme="1"/>
        <rFont val="Arial"/>
        <family val="2"/>
      </rPr>
      <t xml:space="preserve"> = di - 2 * cc = </t>
    </r>
  </si>
  <si>
    <t xml:space="preserve">Area of Single Rebar:  </t>
  </si>
  <si>
    <r>
      <t>A</t>
    </r>
    <r>
      <rPr>
        <vertAlign val="subscript"/>
        <sz val="9"/>
        <color theme="1"/>
        <rFont val="Arial"/>
        <family val="2"/>
      </rPr>
      <t>b</t>
    </r>
    <r>
      <rPr>
        <sz val="9"/>
        <color theme="1"/>
        <rFont val="Arial"/>
        <family val="2"/>
      </rPr>
      <t xml:space="preserve"> = </t>
    </r>
  </si>
  <si>
    <t xml:space="preserve">Provided Area of Steel:  </t>
  </si>
  <si>
    <r>
      <t>A</t>
    </r>
    <r>
      <rPr>
        <vertAlign val="subscript"/>
        <sz val="9"/>
        <color theme="1"/>
        <rFont val="Arial"/>
        <family val="2"/>
      </rPr>
      <t>s_c</t>
    </r>
    <r>
      <rPr>
        <sz val="9"/>
        <color theme="1"/>
        <rFont val="Arial"/>
        <family val="2"/>
      </rPr>
      <t xml:space="preserve"> = A</t>
    </r>
    <r>
      <rPr>
        <vertAlign val="subscript"/>
        <sz val="9"/>
        <color theme="1"/>
        <rFont val="Arial"/>
        <family val="2"/>
      </rPr>
      <t>b</t>
    </r>
    <r>
      <rPr>
        <sz val="9"/>
        <color theme="1"/>
        <rFont val="Arial"/>
        <family val="2"/>
      </rPr>
      <t xml:space="preserve"> * mc = </t>
    </r>
  </si>
  <si>
    <t xml:space="preserve">Actual Moment:  </t>
  </si>
  <si>
    <t xml:space="preserve">Bar Separation:  </t>
  </si>
  <si>
    <t xml:space="preserve">Diameter of Single Rebar:  </t>
  </si>
  <si>
    <r>
      <t>d</t>
    </r>
    <r>
      <rPr>
        <vertAlign val="subscript"/>
        <sz val="9"/>
        <color theme="1"/>
        <rFont val="Arial"/>
        <family val="2"/>
      </rPr>
      <t>b</t>
    </r>
    <r>
      <rPr>
        <sz val="9"/>
        <color theme="1"/>
        <rFont val="Arial"/>
        <family val="2"/>
      </rPr>
      <t xml:space="preserve"> = </t>
    </r>
  </si>
  <si>
    <t>VERTICAL REBAR DEVELOPMENT LENGTH</t>
  </si>
  <si>
    <t xml:space="preserve">Reinforcement Location:  </t>
  </si>
  <si>
    <r>
      <t>B</t>
    </r>
    <r>
      <rPr>
        <vertAlign val="subscript"/>
        <sz val="9"/>
        <color theme="1"/>
        <rFont val="Arial"/>
        <family val="2"/>
      </rPr>
      <t>s_c</t>
    </r>
    <r>
      <rPr>
        <sz val="9"/>
        <color theme="1"/>
        <rFont val="Arial"/>
        <family val="2"/>
      </rPr>
      <t xml:space="preserve"> = (d</t>
    </r>
    <r>
      <rPr>
        <vertAlign val="subscript"/>
        <sz val="9"/>
        <color theme="1"/>
        <rFont val="Arial"/>
        <family val="2"/>
      </rPr>
      <t>o</t>
    </r>
    <r>
      <rPr>
        <sz val="9"/>
        <color theme="1"/>
        <rFont val="Arial"/>
        <family val="2"/>
      </rPr>
      <t xml:space="preserve"> * </t>
    </r>
    <r>
      <rPr>
        <sz val="9"/>
        <color theme="1"/>
        <rFont val="Calibri"/>
        <family val="2"/>
      </rPr>
      <t>π</t>
    </r>
    <r>
      <rPr>
        <sz val="9"/>
        <color theme="1"/>
        <rFont val="Arial"/>
        <family val="2"/>
      </rPr>
      <t>) / mc - d</t>
    </r>
    <r>
      <rPr>
        <vertAlign val="subscript"/>
        <sz val="9"/>
        <color theme="1"/>
        <rFont val="Arial"/>
        <family val="2"/>
      </rPr>
      <t>b</t>
    </r>
    <r>
      <rPr>
        <sz val="9"/>
        <color theme="1"/>
        <rFont val="Arial"/>
        <family val="2"/>
      </rPr>
      <t xml:space="preserve"> = </t>
    </r>
  </si>
  <si>
    <r>
      <t>α</t>
    </r>
    <r>
      <rPr>
        <vertAlign val="subscript"/>
        <sz val="9"/>
        <color theme="1"/>
        <rFont val="Arial"/>
        <family val="2"/>
      </rPr>
      <t>p</t>
    </r>
    <r>
      <rPr>
        <sz val="9"/>
        <color theme="1"/>
        <rFont val="Arial"/>
        <family val="2"/>
      </rPr>
      <t xml:space="preserve"> = if space under bar &gt; 12", 1.3, else use 1.0 = </t>
    </r>
  </si>
  <si>
    <t xml:space="preserve">Epoxy Coating:  </t>
  </si>
  <si>
    <r>
      <t>β</t>
    </r>
    <r>
      <rPr>
        <vertAlign val="subscript"/>
        <sz val="9"/>
        <color theme="1"/>
        <rFont val="Arial"/>
        <family val="2"/>
      </rPr>
      <t>p</t>
    </r>
    <r>
      <rPr>
        <sz val="9"/>
        <color theme="1"/>
        <rFont val="Arial"/>
        <family val="2"/>
      </rPr>
      <t xml:space="preserve"> = for non-epoxy coated use 1.0 = </t>
    </r>
  </si>
  <si>
    <t>Epoxy?</t>
  </si>
  <si>
    <t xml:space="preserve">Max Term:  </t>
  </si>
  <si>
    <t xml:space="preserve">Reinforcement Size:  </t>
  </si>
  <si>
    <r>
      <t>α</t>
    </r>
    <r>
      <rPr>
        <vertAlign val="subscript"/>
        <sz val="9"/>
        <color theme="1"/>
        <rFont val="Arial"/>
        <family val="2"/>
      </rPr>
      <t>p</t>
    </r>
    <r>
      <rPr>
        <sz val="9"/>
        <color theme="1"/>
        <rFont val="Arial"/>
        <family val="2"/>
      </rPr>
      <t xml:space="preserve"> * β</t>
    </r>
    <r>
      <rPr>
        <vertAlign val="subscript"/>
        <sz val="9"/>
        <color theme="1"/>
        <rFont val="Arial"/>
        <family val="2"/>
      </rPr>
      <t>p</t>
    </r>
    <r>
      <rPr>
        <sz val="9"/>
        <color theme="1"/>
        <rFont val="Arial"/>
        <family val="2"/>
      </rPr>
      <t xml:space="preserve"> </t>
    </r>
    <r>
      <rPr>
        <sz val="9"/>
        <color theme="1"/>
        <rFont val="Calibri"/>
        <family val="2"/>
      </rPr>
      <t>≤</t>
    </r>
    <r>
      <rPr>
        <sz val="9"/>
        <color theme="1"/>
        <rFont val="Arial"/>
        <family val="2"/>
      </rPr>
      <t xml:space="preserve"> 1.7 = </t>
    </r>
  </si>
  <si>
    <r>
      <t>γ</t>
    </r>
    <r>
      <rPr>
        <vertAlign val="subscript"/>
        <sz val="9"/>
        <color theme="1"/>
        <rFont val="Arial"/>
        <family val="2"/>
      </rPr>
      <t>p</t>
    </r>
    <r>
      <rPr>
        <sz val="9"/>
        <color theme="1"/>
        <rFont val="Arial"/>
        <family val="2"/>
      </rPr>
      <t xml:space="preserve"> = if bar size is 6 or less, 0.8, else use 1.0 = </t>
    </r>
  </si>
  <si>
    <t xml:space="preserve">Lightweight Concrete:  </t>
  </si>
  <si>
    <r>
      <t>λ</t>
    </r>
    <r>
      <rPr>
        <vertAlign val="subscript"/>
        <sz val="9"/>
        <color theme="1"/>
        <rFont val="Arial"/>
        <family val="2"/>
      </rPr>
      <t>p</t>
    </r>
    <r>
      <rPr>
        <sz val="9"/>
        <color theme="1"/>
        <rFont val="Arial"/>
        <family val="2"/>
      </rPr>
      <t xml:space="preserve"> = 1.0 = </t>
    </r>
  </si>
  <si>
    <t xml:space="preserve">Spacing / Cover:  </t>
  </si>
  <si>
    <t xml:space="preserve">Transverse Bars:  </t>
  </si>
  <si>
    <r>
      <t>c</t>
    </r>
    <r>
      <rPr>
        <vertAlign val="subscript"/>
        <sz val="9"/>
        <color theme="1"/>
        <rFont val="Arial"/>
        <family val="2"/>
      </rPr>
      <t>p</t>
    </r>
    <r>
      <rPr>
        <sz val="9"/>
        <color theme="1"/>
        <rFont val="Arial"/>
        <family val="2"/>
      </rPr>
      <t xml:space="preserve"> = use smaller of half of bar spacing or concrete cover = </t>
    </r>
  </si>
  <si>
    <r>
      <t>K</t>
    </r>
    <r>
      <rPr>
        <vertAlign val="subscript"/>
        <sz val="9"/>
        <color theme="1"/>
        <rFont val="Arial"/>
        <family val="2"/>
      </rPr>
      <t>tr</t>
    </r>
    <r>
      <rPr>
        <sz val="9"/>
        <color theme="1"/>
        <rFont val="Arial"/>
        <family val="2"/>
      </rPr>
      <t xml:space="preserve"> = 0 (per simplification) = </t>
    </r>
  </si>
  <si>
    <r>
      <t>c_p = min(2.5, (c</t>
    </r>
    <r>
      <rPr>
        <vertAlign val="subscript"/>
        <sz val="9"/>
        <color theme="1"/>
        <rFont val="Arial"/>
        <family val="2"/>
      </rPr>
      <t>p</t>
    </r>
    <r>
      <rPr>
        <sz val="9"/>
        <color theme="1"/>
        <rFont val="Arial"/>
        <family val="2"/>
      </rPr>
      <t xml:space="preserve"> + K</t>
    </r>
    <r>
      <rPr>
        <vertAlign val="subscript"/>
        <sz val="9"/>
        <color theme="1"/>
        <rFont val="Arial"/>
        <family val="2"/>
      </rPr>
      <t>tr</t>
    </r>
    <r>
      <rPr>
        <sz val="9"/>
        <color theme="1"/>
        <rFont val="Arial"/>
        <family val="2"/>
      </rPr>
      <t xml:space="preserve">) / db) = </t>
    </r>
  </si>
  <si>
    <t xml:space="preserve">Excess Reinforcement:  </t>
  </si>
  <si>
    <r>
      <t>R</t>
    </r>
    <r>
      <rPr>
        <vertAlign val="subscript"/>
        <sz val="9"/>
        <color theme="1"/>
        <rFont val="Arial"/>
        <family val="2"/>
      </rPr>
      <t>p</t>
    </r>
    <r>
      <rPr>
        <sz val="9"/>
        <color theme="1"/>
        <rFont val="Arial"/>
        <family val="2"/>
      </rPr>
      <t xml:space="preserve"> = A</t>
    </r>
    <r>
      <rPr>
        <vertAlign val="subscript"/>
        <sz val="9"/>
        <color theme="1"/>
        <rFont val="Arial"/>
        <family val="2"/>
      </rPr>
      <t>st_c</t>
    </r>
    <r>
      <rPr>
        <sz val="9"/>
        <color theme="1"/>
        <rFont val="Arial"/>
        <family val="2"/>
      </rPr>
      <t xml:space="preserve"> / A</t>
    </r>
    <r>
      <rPr>
        <vertAlign val="subscript"/>
        <sz val="9"/>
        <color theme="1"/>
        <rFont val="Arial"/>
        <family val="2"/>
      </rPr>
      <t>s_c</t>
    </r>
    <r>
      <rPr>
        <sz val="9"/>
        <color theme="1"/>
        <rFont val="Arial"/>
        <family val="2"/>
      </rPr>
      <t xml:space="preserve"> = </t>
    </r>
  </si>
  <si>
    <t xml:space="preserve">Development Length:  </t>
  </si>
  <si>
    <r>
      <t>L</t>
    </r>
    <r>
      <rPr>
        <vertAlign val="subscript"/>
        <sz val="9"/>
        <color theme="1"/>
        <rFont val="Arial"/>
        <family val="2"/>
      </rPr>
      <t>dt</t>
    </r>
    <r>
      <rPr>
        <sz val="9"/>
        <color theme="1"/>
        <rFont val="Arial"/>
        <family val="2"/>
      </rPr>
      <t xml:space="preserve"> = (3 / 40) * (Fy / </t>
    </r>
    <r>
      <rPr>
        <sz val="9"/>
        <color theme="1"/>
        <rFont val="Calibri"/>
        <family val="2"/>
      </rPr>
      <t>√</t>
    </r>
    <r>
      <rPr>
        <sz val="9"/>
        <color theme="1"/>
        <rFont val="Arial"/>
        <family val="2"/>
      </rPr>
      <t>Fc) * α</t>
    </r>
    <r>
      <rPr>
        <vertAlign val="subscript"/>
        <sz val="9"/>
        <color theme="1"/>
        <rFont val="Arial"/>
        <family val="2"/>
      </rPr>
      <t>p</t>
    </r>
    <r>
      <rPr>
        <sz val="9"/>
        <color theme="1"/>
        <rFont val="Arial"/>
        <family val="2"/>
      </rPr>
      <t xml:space="preserve"> *β</t>
    </r>
    <r>
      <rPr>
        <vertAlign val="subscript"/>
        <sz val="9"/>
        <color theme="1"/>
        <rFont val="Arial"/>
        <family val="2"/>
      </rPr>
      <t>p</t>
    </r>
    <r>
      <rPr>
        <sz val="9"/>
        <color theme="1"/>
        <rFont val="Arial"/>
        <family val="2"/>
      </rPr>
      <t xml:space="preserve"> * γ</t>
    </r>
    <r>
      <rPr>
        <vertAlign val="subscript"/>
        <sz val="9"/>
        <color theme="1"/>
        <rFont val="Arial"/>
        <family val="2"/>
      </rPr>
      <t>p</t>
    </r>
    <r>
      <rPr>
        <sz val="9"/>
        <color theme="1"/>
        <rFont val="Arial"/>
        <family val="2"/>
      </rPr>
      <t xml:space="preserve"> * λ</t>
    </r>
    <r>
      <rPr>
        <vertAlign val="subscript"/>
        <sz val="9"/>
        <color theme="1"/>
        <rFont val="Arial"/>
        <family val="2"/>
      </rPr>
      <t>p</t>
    </r>
    <r>
      <rPr>
        <sz val="9"/>
        <color theme="1"/>
        <rFont val="Arial"/>
        <family val="2"/>
      </rPr>
      <t xml:space="preserve"> * R</t>
    </r>
    <r>
      <rPr>
        <vertAlign val="subscript"/>
        <sz val="9"/>
        <color theme="1"/>
        <rFont val="Arial"/>
        <family val="2"/>
      </rPr>
      <t>p</t>
    </r>
    <r>
      <rPr>
        <sz val="9"/>
        <color theme="1"/>
        <rFont val="Arial"/>
        <family val="2"/>
      </rPr>
      <t xml:space="preserve"> * d</t>
    </r>
    <r>
      <rPr>
        <vertAlign val="subscript"/>
        <sz val="9"/>
        <color theme="1"/>
        <rFont val="Arial"/>
        <family val="2"/>
      </rPr>
      <t>b</t>
    </r>
    <r>
      <rPr>
        <sz val="9"/>
        <color theme="1"/>
        <rFont val="Arial"/>
        <family val="2"/>
      </rPr>
      <t xml:space="preserve"> / c_p </t>
    </r>
    <r>
      <rPr>
        <sz val="9"/>
        <color theme="1"/>
        <rFont val="Calibri"/>
        <family val="2"/>
      </rPr>
      <t>≥</t>
    </r>
    <r>
      <rPr>
        <sz val="9"/>
        <color theme="1"/>
        <rFont val="Arial"/>
        <family val="2"/>
      </rPr>
      <t xml:space="preserve"> 12 = </t>
    </r>
  </si>
  <si>
    <t xml:space="preserve">Development Length (Tensile):  </t>
  </si>
  <si>
    <t xml:space="preserve">Development Length (Compressive):  </t>
  </si>
  <si>
    <r>
      <t>L</t>
    </r>
    <r>
      <rPr>
        <vertAlign val="subscript"/>
        <sz val="9"/>
        <color theme="1"/>
        <rFont val="Arial"/>
        <family val="2"/>
      </rPr>
      <t>dc</t>
    </r>
    <r>
      <rPr>
        <sz val="9"/>
        <color theme="1"/>
        <rFont val="Arial"/>
        <family val="2"/>
      </rPr>
      <t xml:space="preserve"> = max(0.02 * d</t>
    </r>
    <r>
      <rPr>
        <vertAlign val="subscript"/>
        <sz val="9"/>
        <color theme="1"/>
        <rFont val="Arial"/>
        <family val="2"/>
      </rPr>
      <t>b</t>
    </r>
    <r>
      <rPr>
        <sz val="9"/>
        <color theme="1"/>
        <rFont val="Arial"/>
        <family val="2"/>
      </rPr>
      <t xml:space="preserve"> * Fy / </t>
    </r>
    <r>
      <rPr>
        <sz val="9"/>
        <color theme="1"/>
        <rFont val="Calibri"/>
        <family val="2"/>
      </rPr>
      <t>√</t>
    </r>
    <r>
      <rPr>
        <sz val="9"/>
        <color theme="1"/>
        <rFont val="Arial"/>
        <family val="2"/>
      </rPr>
      <t>Fc, 0.0003 * d</t>
    </r>
    <r>
      <rPr>
        <vertAlign val="subscript"/>
        <sz val="9"/>
        <color theme="1"/>
        <rFont val="Arial"/>
        <family val="2"/>
      </rPr>
      <t>b</t>
    </r>
    <r>
      <rPr>
        <sz val="9"/>
        <color theme="1"/>
        <rFont val="Arial"/>
        <family val="2"/>
      </rPr>
      <t xml:space="preserve"> * Fy) = </t>
    </r>
  </si>
  <si>
    <t xml:space="preserve">Length Available in Pier:  </t>
  </si>
  <si>
    <r>
      <t>L</t>
    </r>
    <r>
      <rPr>
        <vertAlign val="subscript"/>
        <sz val="9"/>
        <color theme="1"/>
        <rFont val="Arial"/>
        <family val="2"/>
      </rPr>
      <t>vp</t>
    </r>
    <r>
      <rPr>
        <sz val="9"/>
        <color theme="1"/>
        <rFont val="Arial"/>
        <family val="2"/>
      </rPr>
      <t xml:space="preserve"> = (D - T + E) * 12 - cc = </t>
    </r>
  </si>
  <si>
    <t xml:space="preserve">Length Available in Pad:  </t>
  </si>
  <si>
    <r>
      <t>L</t>
    </r>
    <r>
      <rPr>
        <vertAlign val="subscript"/>
        <sz val="9"/>
        <color theme="1"/>
        <rFont val="Arial"/>
        <family val="2"/>
      </rPr>
      <t>pad</t>
    </r>
    <r>
      <rPr>
        <sz val="9"/>
        <color theme="1"/>
        <rFont val="Arial"/>
        <family val="2"/>
      </rPr>
      <t xml:space="preserve"> = T * 12 - cc = </t>
    </r>
  </si>
  <si>
    <t>VERTICAL REBAR HOOK ENDING</t>
  </si>
  <si>
    <t xml:space="preserve">Bar Size and Clear Cover:  </t>
  </si>
  <si>
    <r>
      <t>α</t>
    </r>
    <r>
      <rPr>
        <vertAlign val="subscript"/>
        <sz val="9"/>
        <color theme="1"/>
        <rFont val="Arial"/>
        <family val="2"/>
      </rPr>
      <t>h</t>
    </r>
    <r>
      <rPr>
        <sz val="9"/>
        <color theme="1"/>
        <rFont val="Arial"/>
        <family val="2"/>
      </rPr>
      <t xml:space="preserve"> = if bar </t>
    </r>
    <r>
      <rPr>
        <sz val="9"/>
        <color theme="1"/>
        <rFont val="Calibri"/>
        <family val="2"/>
      </rPr>
      <t>≤</t>
    </r>
    <r>
      <rPr>
        <sz val="9"/>
        <color theme="1"/>
        <rFont val="Arial"/>
        <family val="2"/>
      </rPr>
      <t xml:space="preserve"> 11 and cc </t>
    </r>
    <r>
      <rPr>
        <sz val="9"/>
        <color theme="1"/>
        <rFont val="Calibri"/>
        <family val="2"/>
      </rPr>
      <t>≥</t>
    </r>
    <r>
      <rPr>
        <sz val="9"/>
        <color theme="1"/>
        <rFont val="Arial"/>
        <family val="2"/>
      </rPr>
      <t xml:space="preserve"> 2.5" use 0.7, else use 1.0 = </t>
    </r>
  </si>
  <si>
    <t xml:space="preserve">Epoxy:  </t>
  </si>
  <si>
    <r>
      <t>β</t>
    </r>
    <r>
      <rPr>
        <vertAlign val="subscript"/>
        <sz val="9"/>
        <color theme="1"/>
        <rFont val="Arial"/>
        <family val="2"/>
      </rPr>
      <t>h</t>
    </r>
    <r>
      <rPr>
        <sz val="9"/>
        <color theme="1"/>
        <rFont val="Arial"/>
        <family val="2"/>
      </rPr>
      <t xml:space="preserve"> = for non-epoxy coated use 1.0, else 1.2 = </t>
    </r>
  </si>
  <si>
    <r>
      <t>L</t>
    </r>
    <r>
      <rPr>
        <vertAlign val="subscript"/>
        <sz val="9"/>
        <color theme="1"/>
        <rFont val="Arial"/>
        <family val="2"/>
      </rPr>
      <t>dh</t>
    </r>
    <r>
      <rPr>
        <sz val="9"/>
        <color theme="1"/>
        <rFont val="Arial"/>
        <family val="2"/>
      </rPr>
      <t xml:space="preserve"> = max(0.02 * α</t>
    </r>
    <r>
      <rPr>
        <vertAlign val="subscript"/>
        <sz val="9"/>
        <color theme="1"/>
        <rFont val="Arial"/>
        <family val="2"/>
      </rPr>
      <t>h</t>
    </r>
    <r>
      <rPr>
        <sz val="9"/>
        <color theme="1"/>
        <rFont val="Arial"/>
        <family val="2"/>
      </rPr>
      <t xml:space="preserve"> * β</t>
    </r>
    <r>
      <rPr>
        <vertAlign val="subscript"/>
        <sz val="9"/>
        <color theme="1"/>
        <rFont val="Arial"/>
        <family val="2"/>
      </rPr>
      <t>h</t>
    </r>
    <r>
      <rPr>
        <sz val="9"/>
        <color theme="1"/>
        <rFont val="Arial"/>
        <family val="2"/>
      </rPr>
      <t xml:space="preserve"> * λ</t>
    </r>
    <r>
      <rPr>
        <vertAlign val="subscript"/>
        <sz val="9"/>
        <color theme="1"/>
        <rFont val="Arial"/>
        <family val="2"/>
      </rPr>
      <t>p</t>
    </r>
    <r>
      <rPr>
        <sz val="9"/>
        <color theme="1"/>
        <rFont val="Arial"/>
        <family val="2"/>
      </rPr>
      <t xml:space="preserve"> * Fy / </t>
    </r>
    <r>
      <rPr>
        <sz val="9"/>
        <color theme="1"/>
        <rFont val="Calibri"/>
        <family val="2"/>
      </rPr>
      <t>√</t>
    </r>
    <r>
      <rPr>
        <sz val="9"/>
        <color theme="1"/>
        <rFont val="Arial"/>
        <family val="2"/>
      </rPr>
      <t>Fc * d</t>
    </r>
    <r>
      <rPr>
        <vertAlign val="subscript"/>
        <sz val="9"/>
        <color theme="1"/>
        <rFont val="Arial"/>
        <family val="2"/>
      </rPr>
      <t>b</t>
    </r>
    <r>
      <rPr>
        <sz val="9"/>
        <color theme="1"/>
        <rFont val="Arial"/>
        <family val="2"/>
      </rPr>
      <t>, 8 * d</t>
    </r>
    <r>
      <rPr>
        <vertAlign val="subscript"/>
        <sz val="9"/>
        <color theme="1"/>
        <rFont val="Arial"/>
        <family val="2"/>
      </rPr>
      <t>b</t>
    </r>
    <r>
      <rPr>
        <sz val="9"/>
        <color theme="1"/>
        <rFont val="Arial"/>
        <family val="2"/>
      </rPr>
      <t>, 6)</t>
    </r>
  </si>
  <si>
    <t xml:space="preserve">Hook Tail Length:  </t>
  </si>
  <si>
    <r>
      <t>L</t>
    </r>
    <r>
      <rPr>
        <vertAlign val="subscript"/>
        <sz val="9"/>
        <color theme="1"/>
        <rFont val="Arial"/>
        <family val="2"/>
      </rPr>
      <t>h_tail</t>
    </r>
    <r>
      <rPr>
        <sz val="9"/>
        <color theme="1"/>
        <rFont val="Arial"/>
        <family val="2"/>
      </rPr>
      <t xml:space="preserve"> = 12 * d</t>
    </r>
    <r>
      <rPr>
        <vertAlign val="subscript"/>
        <sz val="9"/>
        <color theme="1"/>
        <rFont val="Arial"/>
        <family val="2"/>
      </rPr>
      <t>b</t>
    </r>
    <r>
      <rPr>
        <sz val="9"/>
        <color theme="1"/>
        <rFont val="Arial"/>
        <family val="2"/>
      </rPr>
      <t xml:space="preserve"> (beyond bend radius) = </t>
    </r>
  </si>
  <si>
    <r>
      <t>L</t>
    </r>
    <r>
      <rPr>
        <vertAlign val="subscript"/>
        <sz val="9"/>
        <color theme="1"/>
        <rFont val="Arial"/>
        <family val="2"/>
      </rPr>
      <t>h_pad</t>
    </r>
    <r>
      <rPr>
        <sz val="9"/>
        <color theme="1"/>
        <rFont val="Arial"/>
        <family val="2"/>
      </rPr>
      <t xml:space="preserve"> = (W - di) / 2 = </t>
    </r>
  </si>
  <si>
    <t>PIER TIES</t>
  </si>
  <si>
    <t xml:space="preserve">Minimum Size:  </t>
  </si>
  <si>
    <r>
      <t>st</t>
    </r>
    <r>
      <rPr>
        <vertAlign val="subscript"/>
        <sz val="9"/>
        <color theme="1"/>
        <rFont val="Arial"/>
        <family val="2"/>
      </rPr>
      <t>min</t>
    </r>
    <r>
      <rPr>
        <sz val="9"/>
        <color theme="1"/>
        <rFont val="Arial"/>
        <family val="2"/>
      </rPr>
      <t xml:space="preserve"> = if rebar is 10 or less use 3, else 4 = </t>
    </r>
  </si>
  <si>
    <t xml:space="preserve">Seismic Factor:  </t>
  </si>
  <si>
    <t xml:space="preserve">z = if the seismic zone is less than 2 use 0.5, else 1.0 = </t>
  </si>
  <si>
    <t xml:space="preserve">Tie Parameters:  </t>
  </si>
  <si>
    <r>
      <t>d</t>
    </r>
    <r>
      <rPr>
        <vertAlign val="subscript"/>
        <sz val="9"/>
        <color theme="1"/>
        <rFont val="Arial"/>
        <family val="2"/>
      </rPr>
      <t>tie</t>
    </r>
    <r>
      <rPr>
        <sz val="9"/>
        <color theme="1"/>
        <rFont val="Arial"/>
        <family val="2"/>
      </rPr>
      <t xml:space="preserve"> = </t>
    </r>
  </si>
  <si>
    <r>
      <t>A</t>
    </r>
    <r>
      <rPr>
        <vertAlign val="subscript"/>
        <sz val="9"/>
        <color theme="1"/>
        <rFont val="Arial"/>
        <family val="2"/>
      </rPr>
      <t>tie</t>
    </r>
    <r>
      <rPr>
        <sz val="9"/>
        <color theme="1"/>
        <rFont val="Arial"/>
        <family val="2"/>
      </rPr>
      <t xml:space="preserve"> = </t>
    </r>
  </si>
  <si>
    <t xml:space="preserve">Allowable Tie Spacing:  </t>
  </si>
  <si>
    <t xml:space="preserve">Per Vertical Rebar:  </t>
  </si>
  <si>
    <t xml:space="preserve">Per Tie Size:  </t>
  </si>
  <si>
    <r>
      <t>B</t>
    </r>
    <r>
      <rPr>
        <vertAlign val="subscript"/>
        <sz val="9"/>
        <color theme="1"/>
        <rFont val="Arial"/>
        <family val="2"/>
      </rPr>
      <t>st_min</t>
    </r>
    <r>
      <rPr>
        <sz val="9"/>
        <color theme="1"/>
        <rFont val="Arial"/>
        <family val="2"/>
      </rPr>
      <t xml:space="preserve"> = 8 / z * d</t>
    </r>
    <r>
      <rPr>
        <vertAlign val="subscript"/>
        <sz val="9"/>
        <color theme="1"/>
        <rFont val="Arial"/>
        <family val="2"/>
      </rPr>
      <t>b</t>
    </r>
    <r>
      <rPr>
        <sz val="9"/>
        <color theme="1"/>
        <rFont val="Arial"/>
        <family val="2"/>
      </rPr>
      <t xml:space="preserve"> = </t>
    </r>
  </si>
  <si>
    <r>
      <t>B</t>
    </r>
    <r>
      <rPr>
        <vertAlign val="subscript"/>
        <sz val="9"/>
        <color theme="1"/>
        <rFont val="Arial"/>
        <family val="2"/>
      </rPr>
      <t>st_min</t>
    </r>
    <r>
      <rPr>
        <sz val="9"/>
        <color theme="1"/>
        <rFont val="Arial"/>
        <family val="2"/>
      </rPr>
      <t xml:space="preserve"> = 24 / z * d</t>
    </r>
    <r>
      <rPr>
        <vertAlign val="subscript"/>
        <sz val="9"/>
        <color theme="1"/>
        <rFont val="Arial"/>
        <family val="2"/>
      </rPr>
      <t>tie</t>
    </r>
    <r>
      <rPr>
        <sz val="9"/>
        <color theme="1"/>
        <rFont val="Arial"/>
        <family val="2"/>
      </rPr>
      <t xml:space="preserve"> = </t>
    </r>
  </si>
  <si>
    <t>Per Pier Diameter:</t>
  </si>
  <si>
    <r>
      <t>B</t>
    </r>
    <r>
      <rPr>
        <vertAlign val="subscript"/>
        <sz val="9"/>
        <color theme="1"/>
        <rFont val="Arial"/>
        <family val="2"/>
      </rPr>
      <t>st_min</t>
    </r>
    <r>
      <rPr>
        <sz val="9"/>
        <color theme="1"/>
        <rFont val="Arial"/>
        <family val="2"/>
      </rPr>
      <t xml:space="preserve"> = di / (4 * z</t>
    </r>
    <r>
      <rPr>
        <vertAlign val="superscript"/>
        <sz val="9"/>
        <color theme="1"/>
        <rFont val="Arial"/>
        <family val="2"/>
      </rPr>
      <t>2</t>
    </r>
    <r>
      <rPr>
        <sz val="9"/>
        <color theme="1"/>
        <rFont val="Arial"/>
        <family val="2"/>
      </rPr>
      <t xml:space="preserve">) = </t>
    </r>
  </si>
  <si>
    <t xml:space="preserve">Per Seismic Zone:  </t>
  </si>
  <si>
    <r>
      <t>B</t>
    </r>
    <r>
      <rPr>
        <vertAlign val="subscript"/>
        <sz val="9"/>
        <color theme="1"/>
        <rFont val="Arial"/>
        <family val="2"/>
      </rPr>
      <t>st_min</t>
    </r>
    <r>
      <rPr>
        <sz val="9"/>
        <color theme="1"/>
        <rFont val="Arial"/>
        <family val="2"/>
      </rPr>
      <t xml:space="preserve"> = 12" in active seismic zones, else 18" = </t>
    </r>
  </si>
  <si>
    <t xml:space="preserve">Minimum Required Ties:  </t>
  </si>
  <si>
    <r>
      <t>m</t>
    </r>
    <r>
      <rPr>
        <vertAlign val="subscript"/>
        <sz val="9"/>
        <color theme="1"/>
        <rFont val="Arial"/>
        <family val="2"/>
      </rPr>
      <t>t_min</t>
    </r>
    <r>
      <rPr>
        <sz val="9"/>
        <color theme="1"/>
        <rFont val="Arial"/>
        <family val="2"/>
      </rPr>
      <t xml:space="preserve"> = (D - T + E) / B</t>
    </r>
    <r>
      <rPr>
        <vertAlign val="subscript"/>
        <sz val="9"/>
        <color theme="1"/>
        <rFont val="Arial"/>
        <family val="2"/>
      </rPr>
      <t>st_min</t>
    </r>
    <r>
      <rPr>
        <sz val="9"/>
        <color theme="1"/>
        <rFont val="Arial"/>
        <family val="2"/>
      </rPr>
      <t xml:space="preserve"> + 2 = </t>
    </r>
  </si>
  <si>
    <t>PILE CHECKS</t>
  </si>
  <si>
    <t xml:space="preserve">Pile Tensile Strength (kips):  </t>
  </si>
  <si>
    <t xml:space="preserve">Vertical Rebar Spacing (in):  </t>
  </si>
  <si>
    <t>18 &gt; s &gt; 2</t>
  </si>
  <si>
    <t xml:space="preserve">Vertical Rebar Dev. Length in Pier (in):  </t>
  </si>
  <si>
    <t xml:space="preserve">Vertical Rebar Dev. Length in Pad (in):  </t>
  </si>
  <si>
    <t xml:space="preserve">Vertical Rebar Hook Length (in):  </t>
  </si>
  <si>
    <t xml:space="preserve">Tie Spacing (in):  </t>
  </si>
  <si>
    <t xml:space="preserve">Provided Tie Spacing:  </t>
  </si>
  <si>
    <r>
      <t>t</t>
    </r>
    <r>
      <rPr>
        <vertAlign val="subscript"/>
        <sz val="9"/>
        <color theme="1"/>
        <rFont val="Arial"/>
        <family val="2"/>
      </rPr>
      <t>space</t>
    </r>
    <r>
      <rPr>
        <sz val="9"/>
        <color theme="1"/>
        <rFont val="Arial"/>
        <family val="2"/>
      </rPr>
      <t xml:space="preserve"> = (D - T + E) * 12 / (m</t>
    </r>
    <r>
      <rPr>
        <vertAlign val="subscript"/>
        <sz val="9"/>
        <color theme="1"/>
        <rFont val="Arial"/>
        <family val="2"/>
      </rPr>
      <t>t</t>
    </r>
    <r>
      <rPr>
        <sz val="9"/>
        <color theme="1"/>
        <rFont val="Arial"/>
        <family val="2"/>
      </rPr>
      <t xml:space="preserve"> - 2) = </t>
    </r>
  </si>
  <si>
    <t>16 &gt; s &gt; 4.5</t>
  </si>
  <si>
    <t xml:space="preserve">Pile (Soil) Capacity Given?  </t>
  </si>
  <si>
    <r>
      <t>SM
(in</t>
    </r>
    <r>
      <rPr>
        <b/>
        <vertAlign val="superscript"/>
        <sz val="10"/>
        <color theme="1"/>
        <rFont val="Arial Narrow"/>
        <family val="2"/>
      </rPr>
      <t>3</t>
    </r>
    <r>
      <rPr>
        <b/>
        <sz val="10"/>
        <color theme="1"/>
        <rFont val="Arial Narrow"/>
        <family val="2"/>
      </rPr>
      <t xml:space="preserve"> / in</t>
    </r>
    <r>
      <rPr>
        <b/>
        <vertAlign val="superscript"/>
        <sz val="10"/>
        <color theme="1"/>
        <rFont val="Arial Narrow"/>
        <family val="2"/>
      </rPr>
      <t>2</t>
    </r>
    <r>
      <rPr>
        <b/>
        <sz val="10"/>
        <color theme="1"/>
        <rFont val="Arial Narrow"/>
        <family val="2"/>
      </rPr>
      <t>)</t>
    </r>
  </si>
  <si>
    <t>Compression
(kips)</t>
  </si>
  <si>
    <t>Monopole Uplift
(kips)</t>
  </si>
  <si>
    <t>SST Uplift
(kips)</t>
  </si>
  <si>
    <t xml:space="preserve">Applied Shear:  </t>
  </si>
  <si>
    <t xml:space="preserve">Depth of Pile Embed. Into Cap, Pemb:  </t>
  </si>
  <si>
    <t xml:space="preserve">Rebar Quantity, Pquan:  </t>
  </si>
  <si>
    <t>ksi</t>
  </si>
  <si>
    <t xml:space="preserve">Effective Depth:  </t>
  </si>
  <si>
    <t xml:space="preserve">Available Shear Strength (ɸcs = 0.75):  </t>
  </si>
  <si>
    <t xml:space="preserve">Pier Weight:  </t>
  </si>
  <si>
    <t xml:space="preserve">Perimeter:  </t>
  </si>
  <si>
    <t>PUNCHING SHEAR OF PILE</t>
  </si>
  <si>
    <t xml:space="preserve">Round / Pipe:  </t>
  </si>
  <si>
    <t xml:space="preserve">H-Pile:  </t>
  </si>
  <si>
    <t xml:space="preserve">Steel Area:  </t>
  </si>
  <si>
    <t xml:space="preserve">Asteel_pile = </t>
  </si>
  <si>
    <t xml:space="preserve">Tensile Strength:  </t>
  </si>
  <si>
    <r>
      <t>W</t>
    </r>
    <r>
      <rPr>
        <vertAlign val="subscript"/>
        <sz val="9"/>
        <color theme="1"/>
        <rFont val="Arial"/>
        <family val="2"/>
      </rPr>
      <t>pier</t>
    </r>
    <r>
      <rPr>
        <sz val="9"/>
        <color theme="1"/>
        <rFont val="Arial"/>
        <family val="2"/>
      </rPr>
      <t xml:space="preserve"> = A</t>
    </r>
    <r>
      <rPr>
        <vertAlign val="subscript"/>
        <sz val="9"/>
        <color theme="1"/>
        <rFont val="Arial"/>
        <family val="2"/>
      </rPr>
      <t>pier</t>
    </r>
    <r>
      <rPr>
        <sz val="9"/>
        <color theme="1"/>
        <rFont val="Arial"/>
        <family val="2"/>
      </rPr>
      <t xml:space="preserve"> * ((γ</t>
    </r>
    <r>
      <rPr>
        <vertAlign val="subscript"/>
        <sz val="9"/>
        <color theme="1"/>
        <rFont val="Arial"/>
        <family val="2"/>
      </rPr>
      <t>conc_dry</t>
    </r>
    <r>
      <rPr>
        <sz val="9"/>
        <color theme="1"/>
        <rFont val="Arial"/>
        <family val="2"/>
      </rPr>
      <t xml:space="preserve"> * L</t>
    </r>
    <r>
      <rPr>
        <vertAlign val="subscript"/>
        <sz val="9"/>
        <color theme="1"/>
        <rFont val="Arial"/>
        <family val="2"/>
      </rPr>
      <t>dry</t>
    </r>
    <r>
      <rPr>
        <sz val="9"/>
        <color theme="1"/>
        <rFont val="Arial"/>
        <family val="2"/>
      </rPr>
      <t>) + (γ</t>
    </r>
    <r>
      <rPr>
        <vertAlign val="subscript"/>
        <sz val="9"/>
        <color theme="1"/>
        <rFont val="Arial"/>
        <family val="2"/>
      </rPr>
      <t>conc_sub</t>
    </r>
    <r>
      <rPr>
        <sz val="9"/>
        <color theme="1"/>
        <rFont val="Arial"/>
        <family val="2"/>
      </rPr>
      <t xml:space="preserve"> * L</t>
    </r>
    <r>
      <rPr>
        <vertAlign val="subscript"/>
        <sz val="9"/>
        <color theme="1"/>
        <rFont val="Arial"/>
        <family val="2"/>
      </rPr>
      <t>sub</t>
    </r>
    <r>
      <rPr>
        <sz val="9"/>
        <color theme="1"/>
        <rFont val="Arial"/>
        <family val="2"/>
      </rPr>
      <t xml:space="preserve">)) = </t>
    </r>
  </si>
  <si>
    <r>
      <t>d</t>
    </r>
    <r>
      <rPr>
        <vertAlign val="subscript"/>
        <sz val="9"/>
        <color theme="1"/>
        <rFont val="Arial"/>
        <family val="2"/>
      </rPr>
      <t>eff_pile</t>
    </r>
    <r>
      <rPr>
        <sz val="9"/>
        <color theme="1"/>
        <rFont val="Arial"/>
        <family val="2"/>
      </rPr>
      <t xml:space="preserve"> = T - P</t>
    </r>
    <r>
      <rPr>
        <vertAlign val="subscript"/>
        <sz val="9"/>
        <color theme="1"/>
        <rFont val="Arial"/>
        <family val="2"/>
      </rPr>
      <t>emb</t>
    </r>
    <r>
      <rPr>
        <sz val="9"/>
        <color theme="1"/>
        <rFont val="Arial"/>
        <family val="2"/>
      </rPr>
      <t xml:space="preserve"> - cc - db / 2 = </t>
    </r>
  </si>
  <si>
    <r>
      <t>Po_Pile = (Pile Diameter + d</t>
    </r>
    <r>
      <rPr>
        <vertAlign val="subscript"/>
        <sz val="9"/>
        <color theme="1"/>
        <rFont val="Arial"/>
        <family val="2"/>
      </rPr>
      <t>eff_pile</t>
    </r>
    <r>
      <rPr>
        <sz val="9"/>
        <color theme="1"/>
        <rFont val="Arial"/>
        <family val="2"/>
      </rPr>
      <t xml:space="preserve">) * </t>
    </r>
    <r>
      <rPr>
        <sz val="9"/>
        <color theme="1"/>
        <rFont val="Calibri"/>
        <family val="2"/>
      </rPr>
      <t>π</t>
    </r>
    <r>
      <rPr>
        <sz val="9"/>
        <color theme="1"/>
        <rFont val="Arial"/>
        <family val="2"/>
      </rPr>
      <t xml:space="preserve"> = </t>
    </r>
  </si>
  <si>
    <r>
      <t>Po_Pile = 4 * (Pile Width + d</t>
    </r>
    <r>
      <rPr>
        <vertAlign val="subscript"/>
        <sz val="9"/>
        <color theme="1"/>
        <rFont val="Arial"/>
        <family val="2"/>
      </rPr>
      <t>eff_pile</t>
    </r>
    <r>
      <rPr>
        <sz val="9"/>
        <color theme="1"/>
        <rFont val="Arial"/>
        <family val="2"/>
      </rPr>
      <t xml:space="preserve">) = </t>
    </r>
  </si>
  <si>
    <r>
      <t>Po_Pile = 4 * (Equivalent "D" + d</t>
    </r>
    <r>
      <rPr>
        <vertAlign val="subscript"/>
        <sz val="9"/>
        <color theme="1"/>
        <rFont val="Arial"/>
        <family val="2"/>
      </rPr>
      <t>eff_pile</t>
    </r>
    <r>
      <rPr>
        <sz val="9"/>
        <color theme="1"/>
        <rFont val="Arial"/>
        <family val="2"/>
      </rPr>
      <t xml:space="preserve">) = </t>
    </r>
  </si>
  <si>
    <r>
      <t>V</t>
    </r>
    <r>
      <rPr>
        <vertAlign val="subscript"/>
        <sz val="9"/>
        <color theme="1"/>
        <rFont val="Arial"/>
        <family val="2"/>
      </rPr>
      <t>n_pile</t>
    </r>
    <r>
      <rPr>
        <sz val="9"/>
        <color theme="1"/>
        <rFont val="Arial"/>
        <family val="2"/>
      </rPr>
      <t xml:space="preserve"> = </t>
    </r>
  </si>
  <si>
    <r>
      <t>T</t>
    </r>
    <r>
      <rPr>
        <vertAlign val="subscript"/>
        <sz val="9"/>
        <color theme="1"/>
        <rFont val="Arial"/>
        <family val="2"/>
      </rPr>
      <t>pile</t>
    </r>
    <r>
      <rPr>
        <sz val="9"/>
        <color theme="1"/>
        <rFont val="Arial"/>
        <family val="2"/>
      </rPr>
      <t xml:space="preserve"> = 0.6 * Asteel_pile * Fy * (4/3) = </t>
    </r>
  </si>
  <si>
    <r>
      <t>V</t>
    </r>
    <r>
      <rPr>
        <vertAlign val="subscript"/>
        <sz val="9"/>
        <color theme="1"/>
        <rFont val="Arial"/>
        <family val="2"/>
      </rPr>
      <t>c_pile</t>
    </r>
    <r>
      <rPr>
        <sz val="9"/>
        <color theme="1"/>
        <rFont val="Arial"/>
        <family val="2"/>
      </rPr>
      <t xml:space="preserve"> = ɸcs * 4.0 * 1.0 * </t>
    </r>
    <r>
      <rPr>
        <sz val="9"/>
        <color theme="1"/>
        <rFont val="Calibri"/>
        <family val="2"/>
      </rPr>
      <t>√</t>
    </r>
    <r>
      <rPr>
        <sz val="9"/>
        <color theme="1"/>
        <rFont val="Arial"/>
        <family val="2"/>
      </rPr>
      <t>Fc * Po_Pile * d</t>
    </r>
    <r>
      <rPr>
        <vertAlign val="subscript"/>
        <sz val="9"/>
        <color theme="1"/>
        <rFont val="Arial"/>
        <family val="2"/>
      </rPr>
      <t>eff_pile</t>
    </r>
    <r>
      <rPr>
        <sz val="9"/>
        <color theme="1"/>
        <rFont val="Arial"/>
        <family val="2"/>
      </rPr>
      <t xml:space="preserve"> = </t>
    </r>
  </si>
  <si>
    <r>
      <t>T</t>
    </r>
    <r>
      <rPr>
        <vertAlign val="subscript"/>
        <sz val="9"/>
        <color theme="1"/>
        <rFont val="Arial"/>
        <family val="2"/>
      </rPr>
      <t>pile</t>
    </r>
    <r>
      <rPr>
        <sz val="9"/>
        <color theme="1"/>
        <rFont val="Arial"/>
        <family val="2"/>
      </rPr>
      <t xml:space="preserve"> = 0.80 * Asteel_pile * Fy = </t>
    </r>
  </si>
  <si>
    <t xml:space="preserve">One-Way Shear (kips):  </t>
  </si>
  <si>
    <t xml:space="preserve">Punching Shear of Single Pile (kips):  </t>
  </si>
  <si>
    <t>Angle
(deg)</t>
  </si>
  <si>
    <r>
      <t>For asymmetric pile configurations, the coordinates of each pile need to be manually specified in the columns to the right.  The "x</t>
    </r>
    <r>
      <rPr>
        <vertAlign val="subscript"/>
        <sz val="10"/>
        <color theme="0"/>
        <rFont val="Arial"/>
        <family val="2"/>
      </rPr>
      <t>i</t>
    </r>
    <r>
      <rPr>
        <sz val="10"/>
        <color theme="0"/>
        <rFont val="Arial"/>
        <family val="2"/>
      </rPr>
      <t>" coordinate should be the horizontal distance (in inches) from the center of the pile group to the center of the pile (negative if left of center).  The "y</t>
    </r>
    <r>
      <rPr>
        <vertAlign val="subscript"/>
        <sz val="10"/>
        <color theme="0"/>
        <rFont val="Arial"/>
        <family val="2"/>
      </rPr>
      <t>i</t>
    </r>
    <r>
      <rPr>
        <sz val="10"/>
        <color theme="0"/>
        <rFont val="Arial"/>
        <family val="2"/>
      </rPr>
      <t>" coordinate should be the vertical distance (in inches) from the center of the pile group to the center of the pile (negative if below center).  The input cells below need to be completed as well:</t>
    </r>
  </si>
  <si>
    <r>
      <t>n</t>
    </r>
    <r>
      <rPr>
        <vertAlign val="subscript"/>
        <sz val="10"/>
        <color theme="0"/>
        <rFont val="Arial Narrow"/>
        <family val="2"/>
      </rPr>
      <t>surround</t>
    </r>
  </si>
  <si>
    <r>
      <t>N</t>
    </r>
    <r>
      <rPr>
        <vertAlign val="subscript"/>
        <sz val="10"/>
        <color theme="0"/>
        <rFont val="Arial Narrow"/>
        <family val="2"/>
      </rPr>
      <t>x</t>
    </r>
  </si>
  <si>
    <r>
      <t>N</t>
    </r>
    <r>
      <rPr>
        <vertAlign val="subscript"/>
        <sz val="10"/>
        <color theme="0"/>
        <rFont val="Arial Narrow"/>
        <family val="2"/>
      </rPr>
      <t>y</t>
    </r>
  </si>
  <si>
    <r>
      <t>D</t>
    </r>
    <r>
      <rPr>
        <vertAlign val="subscript"/>
        <sz val="10"/>
        <color theme="0"/>
        <rFont val="Arial Narrow"/>
        <family val="2"/>
      </rPr>
      <t>x</t>
    </r>
  </si>
  <si>
    <r>
      <t>D</t>
    </r>
    <r>
      <rPr>
        <vertAlign val="subscript"/>
        <sz val="10"/>
        <color theme="0"/>
        <rFont val="Arial Narrow"/>
        <family val="2"/>
      </rPr>
      <t>y</t>
    </r>
  </si>
  <si>
    <t xml:space="preserve">Groundwater:  </t>
  </si>
  <si>
    <t xml:space="preserve">GW = </t>
  </si>
  <si>
    <t xml:space="preserve">Steel Grade, Fy:  </t>
  </si>
  <si>
    <t xml:space="preserve">Maximum Passive Pressure Force:  </t>
  </si>
  <si>
    <t>Compression:</t>
  </si>
  <si>
    <t>Uplift:</t>
  </si>
  <si>
    <t xml:space="preserve">Ppmax_c = ɸPp ≤ Sc = </t>
  </si>
  <si>
    <t xml:space="preserve">Ppmax_u = ɸPp ≤ Su = </t>
  </si>
  <si>
    <r>
      <t>Ppmax_c  = Pp / FS</t>
    </r>
    <r>
      <rPr>
        <vertAlign val="subscript"/>
        <sz val="9"/>
        <color theme="1"/>
        <rFont val="Arial"/>
        <family val="2"/>
      </rPr>
      <t>Pp</t>
    </r>
    <r>
      <rPr>
        <sz val="9"/>
        <color theme="1"/>
        <rFont val="Arial"/>
        <family val="2"/>
      </rPr>
      <t xml:space="preserve"> </t>
    </r>
    <r>
      <rPr>
        <sz val="9"/>
        <color theme="1"/>
        <rFont val="Calibri"/>
        <family val="2"/>
      </rPr>
      <t>≤</t>
    </r>
    <r>
      <rPr>
        <sz val="9"/>
        <color theme="1"/>
        <rFont val="Arial"/>
        <family val="2"/>
      </rPr>
      <t xml:space="preserve"> Sc = </t>
    </r>
  </si>
  <si>
    <r>
      <t>Ppmax_u  = Pp / FS</t>
    </r>
    <r>
      <rPr>
        <vertAlign val="subscript"/>
        <sz val="9"/>
        <color theme="1"/>
        <rFont val="Arial"/>
        <family val="2"/>
      </rPr>
      <t>Pp</t>
    </r>
    <r>
      <rPr>
        <sz val="9"/>
        <color theme="1"/>
        <rFont val="Arial"/>
        <family val="2"/>
      </rPr>
      <t xml:space="preserve"> ≤ Su = </t>
    </r>
  </si>
  <si>
    <r>
      <t>s</t>
    </r>
    <r>
      <rPr>
        <vertAlign val="subscript"/>
        <sz val="10"/>
        <color theme="0"/>
        <rFont val="Arial Narrow"/>
        <family val="2"/>
      </rPr>
      <t>min</t>
    </r>
  </si>
  <si>
    <r>
      <t>s = s</t>
    </r>
    <r>
      <rPr>
        <vertAlign val="subscript"/>
        <sz val="9"/>
        <color theme="1"/>
        <rFont val="Arial"/>
        <family val="2"/>
      </rPr>
      <t>min_asym</t>
    </r>
    <r>
      <rPr>
        <sz val="9"/>
        <color theme="1"/>
        <rFont val="Arial"/>
        <family val="2"/>
      </rPr>
      <t xml:space="preserve"> = </t>
    </r>
  </si>
  <si>
    <r>
      <t>s</t>
    </r>
    <r>
      <rPr>
        <vertAlign val="subscript"/>
        <sz val="10"/>
        <color theme="1"/>
        <rFont val="Arial Narrow"/>
        <family val="2"/>
      </rPr>
      <t>min_asym</t>
    </r>
  </si>
  <si>
    <r>
      <t>D</t>
    </r>
    <r>
      <rPr>
        <vertAlign val="subscript"/>
        <sz val="9"/>
        <color theme="1"/>
        <rFont val="Arial"/>
        <family val="2"/>
      </rPr>
      <t>pile</t>
    </r>
    <r>
      <rPr>
        <sz val="9"/>
        <color theme="1"/>
        <rFont val="Arial"/>
        <family val="2"/>
      </rPr>
      <t xml:space="preserve"> = Depth =</t>
    </r>
  </si>
  <si>
    <t>1.  CONCRETE (CAP) WEIGHT</t>
  </si>
  <si>
    <t>2.  SOIL WEIGHT</t>
  </si>
  <si>
    <t>3.  PILE WEIGHT</t>
  </si>
  <si>
    <t>4.  SOIL STRENGTH ABOVE PAD (UPLIFT RESISTANCE)</t>
  </si>
  <si>
    <t>5.  PASSIVE PRESSURE</t>
  </si>
  <si>
    <t>7.  GROUP EFFICIENCY</t>
  </si>
  <si>
    <t>8.  CAPACITY (PER PILE)</t>
  </si>
  <si>
    <t>9.  COLUMN COMPRESSION CAPACITY</t>
  </si>
  <si>
    <t>10.  PIER REINFORCEMENT</t>
  </si>
  <si>
    <t>11.  ONE-WAY SHEAR CHECK (CAP)</t>
  </si>
  <si>
    <t>12.  TWO-WAY SHEAR CHECK (CAP)</t>
  </si>
  <si>
    <t>13.  PILE TENSILE STRENGTH</t>
  </si>
  <si>
    <t>Calculation Sections:</t>
  </si>
  <si>
    <t>1.  Concrete (Cap) Weight</t>
  </si>
  <si>
    <t>2.  Soil Weight</t>
  </si>
  <si>
    <t>3.  Pile Weight</t>
  </si>
  <si>
    <t>4.  Soil Strength Above Pad (Uplift Resistance)</t>
  </si>
  <si>
    <t>5.  Passive Pressure</t>
  </si>
  <si>
    <t>6.  Demands (Per Pile)</t>
  </si>
  <si>
    <t>6.  DEMANDS (PER PILE)</t>
  </si>
  <si>
    <t>7.  Group Efficiency</t>
  </si>
  <si>
    <t>8.  Capacity (Per Pile)</t>
  </si>
  <si>
    <t>9.  Column Compression Capacity</t>
  </si>
  <si>
    <t>10.  Pier Reinforcement</t>
  </si>
  <si>
    <t>11.  One-Way Shear Check (Cap)</t>
  </si>
  <si>
    <t>12.  Two-Way Shear Check (Cap)</t>
  </si>
  <si>
    <t>13.  Pile Tensile Strength</t>
  </si>
  <si>
    <t>'Moment of Inertia' Tab</t>
  </si>
  <si>
    <r>
      <t xml:space="preserve">This section calculates the total weight of the concrete cap.  It splits the concrete volume into dry and submerged portions (based on the </t>
    </r>
    <r>
      <rPr>
        <i/>
        <sz val="10"/>
        <color theme="1"/>
        <rFont val="Arial"/>
        <family val="2"/>
      </rPr>
      <t>GW</t>
    </r>
    <r>
      <rPr>
        <sz val="10"/>
        <color theme="1"/>
        <rFont val="Arial"/>
        <family val="2"/>
      </rPr>
      <t xml:space="preserve"> input) and uses the corresponding concrete unit weights.</t>
    </r>
  </si>
  <si>
    <t>Input Cells Used:</t>
  </si>
  <si>
    <t>Wx</t>
  </si>
  <si>
    <t>Wy</t>
  </si>
  <si>
    <t>di</t>
  </si>
  <si>
    <t>D</t>
  </si>
  <si>
    <t>GW</t>
  </si>
  <si>
    <t>T</t>
  </si>
  <si>
    <t>E</t>
  </si>
  <si>
    <t>Horizontal width of block / pad</t>
  </si>
  <si>
    <t>Vertical length of block / pad</t>
  </si>
  <si>
    <t>Depth to bottom of block / pad</t>
  </si>
  <si>
    <t>Depth to groundwater table</t>
  </si>
  <si>
    <t>Thickness of block / pad</t>
  </si>
  <si>
    <t>Extension of pier above grade</t>
  </si>
  <si>
    <t>Pier diameter / width (as applicable)</t>
  </si>
  <si>
    <t>Values Calculated:</t>
  </si>
  <si>
    <t>A</t>
  </si>
  <si>
    <t>Area of block / pad</t>
  </si>
  <si>
    <t>Area of the pier</t>
  </si>
  <si>
    <t>Submerged thickness of the block / pad</t>
  </si>
  <si>
    <t>Dry thickness of the block / pad</t>
  </si>
  <si>
    <t>Submerged length of the pier</t>
  </si>
  <si>
    <t>Dry length of the pier</t>
  </si>
  <si>
    <t>Total weight of the concrete cap</t>
  </si>
  <si>
    <r>
      <t>A</t>
    </r>
    <r>
      <rPr>
        <i/>
        <vertAlign val="subscript"/>
        <sz val="10"/>
        <color theme="1"/>
        <rFont val="Arial"/>
        <family val="2"/>
      </rPr>
      <t>pier</t>
    </r>
  </si>
  <si>
    <r>
      <t>T</t>
    </r>
    <r>
      <rPr>
        <i/>
        <vertAlign val="subscript"/>
        <sz val="10"/>
        <color theme="1"/>
        <rFont val="Arial"/>
        <family val="2"/>
      </rPr>
      <t>sub</t>
    </r>
  </si>
  <si>
    <r>
      <t>T</t>
    </r>
    <r>
      <rPr>
        <i/>
        <vertAlign val="subscript"/>
        <sz val="10"/>
        <color theme="1"/>
        <rFont val="Arial"/>
        <family val="2"/>
      </rPr>
      <t>dry</t>
    </r>
  </si>
  <si>
    <r>
      <t>L</t>
    </r>
    <r>
      <rPr>
        <i/>
        <vertAlign val="subscript"/>
        <sz val="10"/>
        <color theme="1"/>
        <rFont val="Arial"/>
        <family val="2"/>
      </rPr>
      <t>sub</t>
    </r>
  </si>
  <si>
    <r>
      <t>L</t>
    </r>
    <r>
      <rPr>
        <i/>
        <vertAlign val="subscript"/>
        <sz val="10"/>
        <color theme="1"/>
        <rFont val="Arial"/>
        <family val="2"/>
      </rPr>
      <t>dry</t>
    </r>
  </si>
  <si>
    <r>
      <t>W</t>
    </r>
    <r>
      <rPr>
        <i/>
        <vertAlign val="subscript"/>
        <sz val="10"/>
        <color theme="1"/>
        <rFont val="Arial"/>
        <family val="2"/>
      </rPr>
      <t>conc</t>
    </r>
  </si>
  <si>
    <r>
      <t>γ</t>
    </r>
    <r>
      <rPr>
        <i/>
        <vertAlign val="subscript"/>
        <sz val="10"/>
        <color theme="1"/>
        <rFont val="Arial"/>
        <family val="2"/>
      </rPr>
      <t>soil_sub</t>
    </r>
  </si>
  <si>
    <r>
      <t>γ</t>
    </r>
    <r>
      <rPr>
        <i/>
        <vertAlign val="subscript"/>
        <sz val="10"/>
        <color theme="1"/>
        <rFont val="Arial"/>
        <family val="2"/>
      </rPr>
      <t>soil_dry</t>
    </r>
  </si>
  <si>
    <t>Calculated Values Used:</t>
  </si>
  <si>
    <t>Dry / Moist soil unit weight</t>
  </si>
  <si>
    <t>Submerged soil unit weight</t>
  </si>
  <si>
    <t>Thickness of soil layer above pad</t>
  </si>
  <si>
    <t>Thickness of submerged soil layer</t>
  </si>
  <si>
    <t>Thickness of dry soil layer</t>
  </si>
  <si>
    <r>
      <t>D</t>
    </r>
    <r>
      <rPr>
        <i/>
        <vertAlign val="subscript"/>
        <sz val="10"/>
        <color theme="1"/>
        <rFont val="Arial"/>
        <family val="2"/>
      </rPr>
      <t>soil</t>
    </r>
  </si>
  <si>
    <r>
      <t>D</t>
    </r>
    <r>
      <rPr>
        <i/>
        <vertAlign val="subscript"/>
        <sz val="10"/>
        <color theme="1"/>
        <rFont val="Arial"/>
        <family val="2"/>
      </rPr>
      <t>soil_sub</t>
    </r>
  </si>
  <si>
    <r>
      <t>D</t>
    </r>
    <r>
      <rPr>
        <i/>
        <vertAlign val="subscript"/>
        <sz val="10"/>
        <color theme="1"/>
        <rFont val="Arial"/>
        <family val="2"/>
      </rPr>
      <t>soil_dry</t>
    </r>
  </si>
  <si>
    <r>
      <t>W</t>
    </r>
    <r>
      <rPr>
        <i/>
        <vertAlign val="subscript"/>
        <sz val="10"/>
        <color theme="1"/>
        <rFont val="Arial"/>
        <family val="2"/>
      </rPr>
      <t>soil</t>
    </r>
  </si>
  <si>
    <t>Weight of soil</t>
  </si>
  <si>
    <t>This section calculates the total weight of the soil directly above the pad (not applicable for blocks).  It is adjusts the unit weight based on the depth of the groundwater table and subtracts out the volume of the pier.</t>
  </si>
  <si>
    <t>0.490 kcf / 0.4276 kcf</t>
  </si>
  <si>
    <t xml:space="preserve">Steel:  </t>
  </si>
  <si>
    <t xml:space="preserve">Concrete:  </t>
  </si>
  <si>
    <t xml:space="preserve">Timber:  </t>
  </si>
  <si>
    <t>This section calculates the total weight of all of the piles using the following densities (dry / submerged):</t>
  </si>
  <si>
    <t>0.150 kcf / 0.0876 kcf</t>
  </si>
  <si>
    <t>0.050 kcf / 0 kcf</t>
  </si>
  <si>
    <r>
      <t>γ</t>
    </r>
    <r>
      <rPr>
        <i/>
        <vertAlign val="subscript"/>
        <sz val="10"/>
        <color theme="1"/>
        <rFont val="Arial"/>
        <family val="2"/>
      </rPr>
      <t>piles</t>
    </r>
  </si>
  <si>
    <r>
      <t>L</t>
    </r>
    <r>
      <rPr>
        <i/>
        <vertAlign val="subscript"/>
        <sz val="10"/>
        <color theme="1"/>
        <rFont val="Arial"/>
        <family val="2"/>
      </rPr>
      <t>pile</t>
    </r>
  </si>
  <si>
    <r>
      <t>A</t>
    </r>
    <r>
      <rPr>
        <i/>
        <vertAlign val="subscript"/>
        <sz val="10"/>
        <color theme="1"/>
        <rFont val="Arial"/>
        <family val="2"/>
      </rPr>
      <t>piles</t>
    </r>
  </si>
  <si>
    <t>Area of a single pile</t>
  </si>
  <si>
    <t>Number of piles</t>
  </si>
  <si>
    <r>
      <t>γ</t>
    </r>
    <r>
      <rPr>
        <i/>
        <vertAlign val="subscript"/>
        <sz val="10"/>
        <color theme="1"/>
        <rFont val="Arial"/>
        <family val="2"/>
      </rPr>
      <t>piles_sub</t>
    </r>
  </si>
  <si>
    <r>
      <t>L</t>
    </r>
    <r>
      <rPr>
        <i/>
        <vertAlign val="subscript"/>
        <sz val="10"/>
        <color theme="1"/>
        <rFont val="Arial"/>
        <family val="2"/>
      </rPr>
      <t>p_sub</t>
    </r>
  </si>
  <si>
    <r>
      <t>L</t>
    </r>
    <r>
      <rPr>
        <i/>
        <vertAlign val="subscript"/>
        <sz val="10"/>
        <color theme="1"/>
        <rFont val="Arial"/>
        <family val="2"/>
      </rPr>
      <t>p_dry</t>
    </r>
  </si>
  <si>
    <r>
      <t>W</t>
    </r>
    <r>
      <rPr>
        <i/>
        <vertAlign val="subscript"/>
        <sz val="10"/>
        <color theme="1"/>
        <rFont val="Arial"/>
        <family val="2"/>
      </rPr>
      <t>piles</t>
    </r>
  </si>
  <si>
    <t>Total weight of the piles</t>
  </si>
  <si>
    <t>Length of pile below the groundwater table</t>
  </si>
  <si>
    <t>Length of pile above the groundwater table</t>
  </si>
  <si>
    <t>Submerged unit weight of pile</t>
  </si>
  <si>
    <t>Dry unit weight of pile</t>
  </si>
  <si>
    <t>Length of pile</t>
  </si>
  <si>
    <t>ND</t>
  </si>
  <si>
    <t>DryPrism_Width</t>
  </si>
  <si>
    <t>SubPrism_Width</t>
  </si>
  <si>
    <t>Wx_ext</t>
  </si>
  <si>
    <t>Wy_ext</t>
  </si>
  <si>
    <t>Co</t>
  </si>
  <si>
    <t>ɸ</t>
  </si>
  <si>
    <t>Neglected depth</t>
  </si>
  <si>
    <r>
      <t>T</t>
    </r>
    <r>
      <rPr>
        <i/>
        <vertAlign val="subscript"/>
        <sz val="10"/>
        <color theme="1"/>
        <rFont val="Arial"/>
        <family val="2"/>
      </rPr>
      <t>eff_below</t>
    </r>
  </si>
  <si>
    <r>
      <t>T</t>
    </r>
    <r>
      <rPr>
        <i/>
        <vertAlign val="subscript"/>
        <sz val="10"/>
        <color theme="1"/>
        <rFont val="Arial"/>
        <family val="2"/>
      </rPr>
      <t>eff_above</t>
    </r>
  </si>
  <si>
    <r>
      <t>V</t>
    </r>
    <r>
      <rPr>
        <i/>
        <vertAlign val="subscript"/>
        <sz val="10"/>
        <color theme="1"/>
        <rFont val="Arial"/>
        <family val="2"/>
      </rPr>
      <t>dry_end</t>
    </r>
  </si>
  <si>
    <r>
      <t>V</t>
    </r>
    <r>
      <rPr>
        <i/>
        <vertAlign val="subscript"/>
        <sz val="10"/>
        <color theme="1"/>
        <rFont val="Arial"/>
        <family val="2"/>
      </rPr>
      <t>sub_end</t>
    </r>
  </si>
  <si>
    <r>
      <t>V</t>
    </r>
    <r>
      <rPr>
        <i/>
        <vertAlign val="subscript"/>
        <sz val="10"/>
        <color theme="1"/>
        <rFont val="Arial"/>
        <family val="2"/>
      </rPr>
      <t>dry_side</t>
    </r>
  </si>
  <si>
    <r>
      <t>V</t>
    </r>
    <r>
      <rPr>
        <i/>
        <vertAlign val="subscript"/>
        <sz val="10"/>
        <color theme="1"/>
        <rFont val="Arial"/>
        <family val="2"/>
      </rPr>
      <t>sub_side</t>
    </r>
  </si>
  <si>
    <r>
      <t>V</t>
    </r>
    <r>
      <rPr>
        <i/>
        <vertAlign val="subscript"/>
        <sz val="10"/>
        <color theme="1"/>
        <rFont val="Arial"/>
        <family val="2"/>
      </rPr>
      <t>corner</t>
    </r>
  </si>
  <si>
    <r>
      <t>V</t>
    </r>
    <r>
      <rPr>
        <i/>
        <vertAlign val="subscript"/>
        <sz val="10"/>
        <color theme="1"/>
        <rFont val="Arial"/>
        <family val="2"/>
      </rPr>
      <t>sub_corner</t>
    </r>
  </si>
  <si>
    <r>
      <t>V</t>
    </r>
    <r>
      <rPr>
        <i/>
        <vertAlign val="subscript"/>
        <sz val="10"/>
        <color theme="1"/>
        <rFont val="Arial"/>
        <family val="2"/>
      </rPr>
      <t>dry_corner</t>
    </r>
  </si>
  <si>
    <r>
      <t>V</t>
    </r>
    <r>
      <rPr>
        <i/>
        <vertAlign val="subscript"/>
        <sz val="10"/>
        <color theme="1"/>
        <rFont val="Arial"/>
        <family val="2"/>
      </rPr>
      <t>dry_add</t>
    </r>
  </si>
  <si>
    <r>
      <t>V</t>
    </r>
    <r>
      <rPr>
        <i/>
        <vertAlign val="subscript"/>
        <sz val="10"/>
        <color theme="1"/>
        <rFont val="Arial"/>
        <family val="2"/>
      </rPr>
      <t>sub_add</t>
    </r>
  </si>
  <si>
    <r>
      <t>W</t>
    </r>
    <r>
      <rPr>
        <i/>
        <vertAlign val="subscript"/>
        <sz val="10"/>
        <color theme="1"/>
        <rFont val="Arial"/>
        <family val="2"/>
      </rPr>
      <t>prisms</t>
    </r>
  </si>
  <si>
    <r>
      <t>U</t>
    </r>
    <r>
      <rPr>
        <i/>
        <vertAlign val="subscript"/>
        <sz val="10"/>
        <color theme="1"/>
        <rFont val="Arial"/>
        <family val="2"/>
      </rPr>
      <t>soil</t>
    </r>
  </si>
  <si>
    <t>Width at top of dry prism</t>
  </si>
  <si>
    <t>Width at top of submerged prism</t>
  </si>
  <si>
    <t>Volume of dry end prism</t>
  </si>
  <si>
    <t>Volume of submerged end prism</t>
  </si>
  <si>
    <t>Volume of dry side prism</t>
  </si>
  <si>
    <t>Volume of submerged side prism</t>
  </si>
  <si>
    <t>Volume of corner prism</t>
  </si>
  <si>
    <t>Volume of submerged corner prism</t>
  </si>
  <si>
    <t>Volume of dry corner prism</t>
  </si>
  <si>
    <t>Extended soil width of pad</t>
  </si>
  <si>
    <t>Extended soil length of pad</t>
  </si>
  <si>
    <t>Volume of additional dry soil</t>
  </si>
  <si>
    <t>Volume of additional submerged soil</t>
  </si>
  <si>
    <t>Total weight of all additional soil prisms</t>
  </si>
  <si>
    <t>Cohesive strength of soil above pad</t>
  </si>
  <si>
    <t>Uplift resistance offered by soil</t>
  </si>
  <si>
    <t>Submerged effective soil layer thickness</t>
  </si>
  <si>
    <t>Dry effective soil layer thickness</t>
  </si>
  <si>
    <t>Co_Above_Pad</t>
  </si>
  <si>
    <t>Equation used to determine passive pressure at a given depth:</t>
  </si>
  <si>
    <t>Kp</t>
  </si>
  <si>
    <t>Passive pressure coefficient</t>
  </si>
  <si>
    <t>Pp</t>
  </si>
  <si>
    <t>Passive pressure force</t>
  </si>
  <si>
    <t>Ppmax_c</t>
  </si>
  <si>
    <t>Ppmax_u</t>
  </si>
  <si>
    <t>Maximum Pp for compression case</t>
  </si>
  <si>
    <t>Maximum Pp for uplift case</t>
  </si>
  <si>
    <t>Ppx_bar</t>
  </si>
  <si>
    <t>Distance from block / pad to Pp force</t>
  </si>
  <si>
    <t>Constants Used:</t>
  </si>
  <si>
    <r>
      <t>FS</t>
    </r>
    <r>
      <rPr>
        <i/>
        <vertAlign val="subscript"/>
        <sz val="10"/>
        <color theme="1"/>
        <rFont val="Arial"/>
        <family val="2"/>
      </rPr>
      <t>Pp</t>
    </r>
  </si>
  <si>
    <t>Passive pressure factor of safety</t>
  </si>
  <si>
    <t>This section determines the maximum compression and uplift forces acting on the piles.  It divides the axial forces evenly across the number of piles, resolves the shear forces into moments at the top of the pile group and then applies the moments to the pile group resulting in maximum axial forces in the outermost piles.</t>
  </si>
  <si>
    <t>Cu</t>
  </si>
  <si>
    <t>M</t>
  </si>
  <si>
    <t>Ecc</t>
  </si>
  <si>
    <t>Sc</t>
  </si>
  <si>
    <t>Tu</t>
  </si>
  <si>
    <t>Su</t>
  </si>
  <si>
    <t>Sw</t>
  </si>
  <si>
    <t>Friction angle</t>
  </si>
  <si>
    <t>Compression force</t>
  </si>
  <si>
    <t>Applied moment</t>
  </si>
  <si>
    <t>Axial force eccentricity</t>
  </si>
  <si>
    <t>Compression shear</t>
  </si>
  <si>
    <t>Uplift force</t>
  </si>
  <si>
    <t>Uplift shear</t>
  </si>
  <si>
    <t>Swelling or drag force</t>
  </si>
  <si>
    <t>Section modulus of pile group</t>
  </si>
  <si>
    <t>Comp</t>
  </si>
  <si>
    <t>Maximum compressive force in one pile</t>
  </si>
  <si>
    <t>Up_Mono</t>
  </si>
  <si>
    <t>Maximum uplift force in one pile (monopoles)</t>
  </si>
  <si>
    <t>Up_SST</t>
  </si>
  <si>
    <t>Maximum uplift force in one pile (SSTs)</t>
  </si>
  <si>
    <t>For Rev. G, all reactions are factored.  For the compression calculations, a dead load factor of 1.2 is applied to the weight of the concrete and soil.  For the uplift calculations, the weight of the concrete and soil are included as dead loads per Section 2.3.2 and a dead load factor of 0.9 is applied.  Also, for monopoles the axial force (Cu) is assumed to already have the 1.2 factor applied by TNX so it is divided out and then multiplied by 0.9 for uplift considerations.</t>
  </si>
  <si>
    <r>
      <t xml:space="preserve">For Rev. F, all reactions and loads are unfactored.  Also, per Section 7.2.4.4 of the code, the weight of the concrete and soil are added to the uplift resistance (see </t>
    </r>
    <r>
      <rPr>
        <i/>
        <sz val="10"/>
        <color theme="1"/>
        <rFont val="Arial"/>
        <family val="2"/>
      </rPr>
      <t>8. RESISTANCE</t>
    </r>
    <r>
      <rPr>
        <sz val="10"/>
        <color theme="1"/>
        <rFont val="Arial"/>
        <family val="2"/>
      </rPr>
      <t>) rather than being used as loads that reduce the uplift demands.</t>
    </r>
  </si>
  <si>
    <t>This results in the following equations:</t>
  </si>
  <si>
    <t>This section determines what, if any, factor is used to reduce the strength of the individual piles because of group effects.  If a value is given directly in the geotech report and added to the 'Input' sheet, it will automatically be used to reduce the capacity.  Otherwise the following checks are performed.</t>
  </si>
  <si>
    <t>If the provided spacing is insufficient and group effects need to be considered, the configuration of the group determines which method is used.  For rectangular groups, the Converse-Labarre equation is used (as recommended by various texts).  However, since the Converse-Labarre equation can't be applied to circular or asymmetric configurations, Feld's Rule is used for these types of groups instead.</t>
  </si>
  <si>
    <t>Converse-Labarre Equation:</t>
  </si>
  <si>
    <t>Feld's Rule:</t>
  </si>
  <si>
    <t>Dx</t>
  </si>
  <si>
    <t>Dy</t>
  </si>
  <si>
    <t>GD</t>
  </si>
  <si>
    <t>Nx</t>
  </si>
  <si>
    <t>s</t>
  </si>
  <si>
    <t>Ny</t>
  </si>
  <si>
    <r>
      <t>D</t>
    </r>
    <r>
      <rPr>
        <i/>
        <vertAlign val="subscript"/>
        <sz val="10"/>
        <color theme="1"/>
        <rFont val="Arial"/>
        <family val="2"/>
      </rPr>
      <t>pile</t>
    </r>
  </si>
  <si>
    <r>
      <t>s</t>
    </r>
    <r>
      <rPr>
        <i/>
        <vertAlign val="subscript"/>
        <sz val="10"/>
        <color theme="1"/>
        <rFont val="Arial"/>
        <family val="2"/>
      </rPr>
      <t>min_asym</t>
    </r>
  </si>
  <si>
    <t>Pile group diameter (circular configs)</t>
  </si>
  <si>
    <t>Pile row spacing (rectangular configs)</t>
  </si>
  <si>
    <t>Pile column spacing (rectangular configs)</t>
  </si>
  <si>
    <t>Minimum pile spacing (asymmetric configs)</t>
  </si>
  <si>
    <t xml:space="preserve">Pile diameter, width or depth </t>
  </si>
  <si>
    <t>Number of rows in pile group (rectangular configs)</t>
  </si>
  <si>
    <t>Number of columns in pile group (rectangular configs)</t>
  </si>
  <si>
    <t>Calculated Values:</t>
  </si>
  <si>
    <t>Limiting pile spacing</t>
  </si>
  <si>
    <t>Eg</t>
  </si>
  <si>
    <t>Group efficiency factor</t>
  </si>
  <si>
    <r>
      <t>n</t>
    </r>
    <r>
      <rPr>
        <i/>
        <vertAlign val="subscript"/>
        <sz val="10"/>
        <color theme="1"/>
        <rFont val="Arial"/>
        <family val="2"/>
      </rPr>
      <t>surrounding</t>
    </r>
  </si>
  <si>
    <t>Number of piles surrounding one pile</t>
  </si>
  <si>
    <r>
      <t xml:space="preserve">The uplift resistance of the soil (as calculated in </t>
    </r>
    <r>
      <rPr>
        <i/>
        <sz val="10"/>
        <color theme="1"/>
        <rFont val="Arial"/>
        <family val="2"/>
      </rPr>
      <t>4. SOIL STRENGTH ABOVE PAD</t>
    </r>
    <r>
      <rPr>
        <sz val="10"/>
        <color theme="1"/>
        <rFont val="Arial"/>
        <family val="2"/>
      </rPr>
      <t>) is also added to the capacities in this section of calculations.  For monopoles, only half of the resistance is used since only half of the pad is assumed to be engaged in uplift.  For SSTs, the full value is used.</t>
    </r>
  </si>
  <si>
    <t>Cn</t>
  </si>
  <si>
    <t>Tn</t>
  </si>
  <si>
    <t>Per Section 7.2.4.4 of Rev. F, the uplift resistance offered by the weight of the soil and the concrete is also added to the Rev. F uplift capacity in this section.</t>
  </si>
  <si>
    <t>Ultimate compression capacity (soil)</t>
  </si>
  <si>
    <t>Ultimate tension capacity (soil)</t>
  </si>
  <si>
    <t>Soil compression safety factor</t>
  </si>
  <si>
    <t>Soil compression resistance factor</t>
  </si>
  <si>
    <t>Passive pressure resistance factor</t>
  </si>
  <si>
    <t>Soil uplift safety factor</t>
  </si>
  <si>
    <t>Soil uplift resistance factor</t>
  </si>
  <si>
    <t>Comp_Cap</t>
  </si>
  <si>
    <t>Up_Cap</t>
  </si>
  <si>
    <t>Compression capacity</t>
  </si>
  <si>
    <t>Uplift capacity</t>
  </si>
  <si>
    <t>This section determines the compression and uplift soil capacities of a single pile based on the information provided in the geotech report.  Ultimate capacities are used directly but if these aren't given, cohesion and friction angle values can be converted to skin friction based on the equations outlined in the Crown Foundation Criteria (for round, concrete piles only).  This is done on the 'Input' tab and then the appropriate resistance, safety and group efficiency factors are applied on the 'Calculations' tab.</t>
  </si>
  <si>
    <t>9.  COLUMN COMPRESSION CAPACITY  &amp;  10.  PIER REINFORCEMENT</t>
  </si>
  <si>
    <t>These sections check the concrete pier's compressive and flexure capacity using the methodology established in other Crown foundation tools.  For monopoles, the flexural capacity is checked against the applied moment and the moment at the base of the pad as a result of the shear force.  The capacity is adjusted using the compressive force as calculated in the DSMC spreadsheet.  For SSTs, the piers are checked against the applied shear force associated with the maximum uplift reaction and the capacity is reduced using the uplift (tensile) force in the DSMC tool.</t>
  </si>
  <si>
    <t>F'c</t>
  </si>
  <si>
    <t>Concrete compressive strength</t>
  </si>
  <si>
    <t>cc</t>
  </si>
  <si>
    <t>Clear cover</t>
  </si>
  <si>
    <t>Diameter of rebar (pier)</t>
  </si>
  <si>
    <r>
      <t>d</t>
    </r>
    <r>
      <rPr>
        <i/>
        <vertAlign val="subscript"/>
        <sz val="10"/>
        <color theme="1"/>
        <rFont val="Arial"/>
        <family val="2"/>
      </rPr>
      <t>b</t>
    </r>
  </si>
  <si>
    <t>Area of rebar (pier)</t>
  </si>
  <si>
    <r>
      <t>A</t>
    </r>
    <r>
      <rPr>
        <i/>
        <vertAlign val="subscript"/>
        <sz val="10"/>
        <color theme="1"/>
        <rFont val="Arial"/>
        <family val="2"/>
      </rPr>
      <t>b</t>
    </r>
  </si>
  <si>
    <t>mc</t>
  </si>
  <si>
    <t>Pier rebar quantity</t>
  </si>
  <si>
    <t>Concrete compressive strength resistance factor</t>
  </si>
  <si>
    <t>Pc</t>
  </si>
  <si>
    <t>Pier compressive strength</t>
  </si>
  <si>
    <t>Code prescribe minimum steel area</t>
  </si>
  <si>
    <t>Rebar cage diameter</t>
  </si>
  <si>
    <t>Provided area of steel</t>
  </si>
  <si>
    <t>Mmax</t>
  </si>
  <si>
    <t>Maximum moment in pier</t>
  </si>
  <si>
    <t>Pier moment capacity</t>
  </si>
  <si>
    <t>Pier rebar separation</t>
  </si>
  <si>
    <r>
      <t>A</t>
    </r>
    <r>
      <rPr>
        <i/>
        <vertAlign val="subscript"/>
        <sz val="10"/>
        <color theme="1"/>
        <rFont val="Arial"/>
        <family val="2"/>
      </rPr>
      <t>st_c</t>
    </r>
  </si>
  <si>
    <r>
      <t>d</t>
    </r>
    <r>
      <rPr>
        <i/>
        <vertAlign val="subscript"/>
        <sz val="10"/>
        <color theme="1"/>
        <rFont val="Arial"/>
        <family val="2"/>
      </rPr>
      <t>o</t>
    </r>
  </si>
  <si>
    <r>
      <t>A</t>
    </r>
    <r>
      <rPr>
        <i/>
        <vertAlign val="subscript"/>
        <sz val="10"/>
        <color theme="1"/>
        <rFont val="Arial"/>
        <family val="2"/>
      </rPr>
      <t>s_c</t>
    </r>
  </si>
  <si>
    <r>
      <t>M</t>
    </r>
    <r>
      <rPr>
        <i/>
        <vertAlign val="subscript"/>
        <sz val="10"/>
        <color theme="1"/>
        <rFont val="Arial"/>
        <family val="2"/>
      </rPr>
      <t>allow</t>
    </r>
  </si>
  <si>
    <r>
      <t>B</t>
    </r>
    <r>
      <rPr>
        <i/>
        <vertAlign val="subscript"/>
        <sz val="10"/>
        <color theme="1"/>
        <rFont val="Arial"/>
        <family val="2"/>
      </rPr>
      <t>s_c</t>
    </r>
  </si>
  <si>
    <t>Spad</t>
  </si>
  <si>
    <t>Size of block / pad rebar</t>
  </si>
  <si>
    <t>Concrete shear strength resistance factor</t>
  </si>
  <si>
    <t>Applied one-way shear</t>
  </si>
  <si>
    <t>Effective depth of block / pad</t>
  </si>
  <si>
    <t>One-way shear strength</t>
  </si>
  <si>
    <r>
      <t>V</t>
    </r>
    <r>
      <rPr>
        <i/>
        <vertAlign val="subscript"/>
        <sz val="10"/>
        <color theme="1"/>
        <rFont val="Arial"/>
        <family val="2"/>
      </rPr>
      <t>n1</t>
    </r>
  </si>
  <si>
    <r>
      <t>d</t>
    </r>
    <r>
      <rPr>
        <i/>
        <vertAlign val="subscript"/>
        <sz val="10"/>
        <color theme="1"/>
        <rFont val="Arial"/>
        <family val="2"/>
      </rPr>
      <t>eff</t>
    </r>
  </si>
  <si>
    <r>
      <t>V</t>
    </r>
    <r>
      <rPr>
        <i/>
        <vertAlign val="subscript"/>
        <sz val="10"/>
        <color theme="1"/>
        <rFont val="Arial"/>
        <family val="2"/>
      </rPr>
      <t>c1</t>
    </r>
  </si>
  <si>
    <t>This section checks for puching shear of the pier portion of the cap through the pad.  The applied force is taken as the maximum axial compressive load plus the weight of the soil and pier.  It is checked using a shear perimeter based on the pier width or diameter plus the effective depth (on all sides).</t>
  </si>
  <si>
    <t>Po</t>
  </si>
  <si>
    <r>
      <t>W</t>
    </r>
    <r>
      <rPr>
        <i/>
        <vertAlign val="subscript"/>
        <sz val="10"/>
        <color theme="1"/>
        <rFont val="Arial"/>
        <family val="2"/>
      </rPr>
      <t>pier</t>
    </r>
  </si>
  <si>
    <r>
      <t>V</t>
    </r>
    <r>
      <rPr>
        <i/>
        <vertAlign val="subscript"/>
        <sz val="10"/>
        <color theme="1"/>
        <rFont val="Arial"/>
        <family val="2"/>
      </rPr>
      <t>c2</t>
    </r>
  </si>
  <si>
    <r>
      <t>V</t>
    </r>
    <r>
      <rPr>
        <i/>
        <vertAlign val="subscript"/>
        <sz val="10"/>
        <color theme="1"/>
        <rFont val="Arial"/>
        <family val="2"/>
      </rPr>
      <t>n2</t>
    </r>
  </si>
  <si>
    <t>Weight of the pier</t>
  </si>
  <si>
    <t>Shear perimeter</t>
  </si>
  <si>
    <t>Applied two-way shear</t>
  </si>
  <si>
    <t>Two-way shear strength</t>
  </si>
  <si>
    <t>This section checks the structural tensile capacity of the individual piles.  For H-Piles, pipes, or augercast piles it uses the area and grade of the steel to determine the capacity.  No check is performed for timber piles since research has shown these types of piles are typically governed by how they are tied into the pier caps and foundations that use standard sizes (specified in ASTM D25) are designed to have the soil capacities control.</t>
  </si>
  <si>
    <t>Asteel_pile</t>
  </si>
  <si>
    <t>Fy</t>
  </si>
  <si>
    <t>Area of steel in pile</t>
  </si>
  <si>
    <t>Yield strength of steel</t>
  </si>
  <si>
    <t>Tensile strength of pile</t>
  </si>
  <si>
    <r>
      <t>T</t>
    </r>
    <r>
      <rPr>
        <i/>
        <vertAlign val="subscript"/>
        <sz val="10"/>
        <color theme="1"/>
        <rFont val="Arial"/>
        <family val="2"/>
      </rPr>
      <t>pile</t>
    </r>
  </si>
  <si>
    <t>For asymmetric configurations, the coordinates need to be entered manually and then the group properties can be determined.</t>
  </si>
  <si>
    <t>Orientation of neutral axis</t>
  </si>
  <si>
    <t>Total number of piles in group</t>
  </si>
  <si>
    <t>Moment of inertia of pile group</t>
  </si>
  <si>
    <t>Distance to the outermost pile</t>
  </si>
  <si>
    <t>Section modulus of group</t>
  </si>
  <si>
    <t>Compressive force in pile</t>
  </si>
  <si>
    <t>Uplift force in pile (monopoles)</t>
  </si>
  <si>
    <t>Uplift force in pile (SST)</t>
  </si>
  <si>
    <r>
      <t>Comp</t>
    </r>
    <r>
      <rPr>
        <i/>
        <vertAlign val="subscript"/>
        <sz val="10"/>
        <color theme="1"/>
        <rFont val="Arial"/>
        <family val="2"/>
      </rPr>
      <t>i</t>
    </r>
  </si>
  <si>
    <r>
      <t>Up_Mono</t>
    </r>
    <r>
      <rPr>
        <i/>
        <vertAlign val="subscript"/>
        <sz val="10"/>
        <color theme="1"/>
        <rFont val="Arial"/>
        <family val="2"/>
      </rPr>
      <t>i</t>
    </r>
  </si>
  <si>
    <r>
      <t>Up_SST</t>
    </r>
    <r>
      <rPr>
        <i/>
        <vertAlign val="subscript"/>
        <sz val="10"/>
        <color theme="1"/>
        <rFont val="Arial"/>
        <family val="2"/>
      </rPr>
      <t>i</t>
    </r>
  </si>
  <si>
    <r>
      <t>This tab calculates the moment of inertia and section modulus of the pile group based on the number of rows / columns and the spacing.  It assigns each pile a set of coordinates ("x</t>
    </r>
    <r>
      <rPr>
        <vertAlign val="subscript"/>
        <sz val="10"/>
        <color theme="1"/>
        <rFont val="Arial"/>
        <family val="2"/>
      </rPr>
      <t>i</t>
    </r>
    <r>
      <rPr>
        <sz val="10"/>
        <color theme="1"/>
        <rFont val="Arial"/>
        <family val="2"/>
      </rPr>
      <t>" and "y</t>
    </r>
    <r>
      <rPr>
        <vertAlign val="subscript"/>
        <sz val="10"/>
        <color theme="1"/>
        <rFont val="Arial"/>
        <family val="2"/>
      </rPr>
      <t>i</t>
    </r>
    <r>
      <rPr>
        <sz val="10"/>
        <color theme="1"/>
        <rFont val="Arial"/>
        <family val="2"/>
      </rPr>
      <t>") in relation to the group's centroid and then determines the distance from the center of the pile to the neutral axis.  The distances are adjusted based on rotating the neutral axis (counterclockwise) at any angle through the group's centroid.  The moment of inertia is then calculated as the sum of the distances squared and the section modulus is this value divided by the distance to the outermost pile.</t>
    </r>
  </si>
  <si>
    <t>Revision Number</t>
  </si>
  <si>
    <t>Description of Change</t>
  </si>
  <si>
    <t>Date</t>
  </si>
  <si>
    <t>Changed By</t>
  </si>
  <si>
    <t>Approved By</t>
  </si>
  <si>
    <t>REVISION HISTORY</t>
  </si>
  <si>
    <t>Initial Release</t>
  </si>
  <si>
    <t>This section checks the pile cap for one-way shear.  It calculates the applied shear as the sum of the axial forces being carried by the piles on one half of the cap and applies it across a section of the cap at the column face.  For certain configurations where there is a pile or line of piles running along the centerline of the cap, this calculation will be slightly off and conservative since the force in these piles will still be considered as producing shear on the cap.  If one-way shear is controlling, the calculation can be modified to not include certain piles per Section 15.5.4 of ACI 318.</t>
  </si>
  <si>
    <t>Minimum Spacing Between Two Piles (in)</t>
  </si>
  <si>
    <t>The way the equations are written, the axial load eccentricity (Ecc) is always assumed to cause a moment in the same direction as the shear force; meaning, the eccentricity is always assumed to increase the demands on the piles.  If it can be determined that the eccentricity will act opposite the shear force, then a negative eccentricity can be entered and it will reduce the demands.</t>
  </si>
  <si>
    <t>Pile Coordinates</t>
  </si>
  <si>
    <t>xi</t>
  </si>
  <si>
    <t>yi</t>
  </si>
  <si>
    <t>Graph Coordinates</t>
  </si>
  <si>
    <t>Pad</t>
  </si>
  <si>
    <t>Neutral Axis</t>
  </si>
  <si>
    <t>alpha</t>
  </si>
  <si>
    <t>Dist</t>
  </si>
  <si>
    <t>Min</t>
  </si>
  <si>
    <t>Max</t>
  </si>
  <si>
    <t>Pile Layout As Entered:</t>
  </si>
  <si>
    <t>Dimensions:</t>
  </si>
  <si>
    <t xml:space="preserve"> - Corrected bug that caused 'Max Moment' button disappear
 - Added visual representation of pile layout inputs</t>
  </si>
  <si>
    <t>JGK</t>
  </si>
  <si>
    <t>Pile Layout Based on Input Values:</t>
  </si>
  <si>
    <t>Constant / Straight</t>
  </si>
  <si>
    <t>Constant / Battered</t>
  </si>
  <si>
    <t>Tapered / Straight</t>
  </si>
  <si>
    <t>Tapered / Battered</t>
  </si>
  <si>
    <t xml:space="preserve">Uplift of Non-Battered, Tapered Piles:  </t>
  </si>
  <si>
    <t>ɸtp</t>
  </si>
  <si>
    <t>REDUCTION FACTORS (SOIL) - ADDITION (Ver. 1.2)</t>
  </si>
  <si>
    <t>cr0wnc@stl3</t>
  </si>
  <si>
    <t xml:space="preserve"> - Added a function in the tool to allow the user to describe the cross-section of a timber pile as either constant or tapered and the pile orientation as either straight or battered.  This input (Cell D30) is then checked when applying the resistance factor for the uplift capacity in Rev. G.  If the value is set as 'Tapered / Straight' the tool reduces the resistance factor from 0.75 to 0.40 per Section 9.4.1.
 - Updated logo on 'Input' sheet.</t>
  </si>
  <si>
    <t>1.2.1</t>
  </si>
  <si>
    <t>IEM</t>
  </si>
  <si>
    <t>Pile Foundation Tool has rebar yield strength in psi but the units in the DSMC tool are in ksi. Updated tool to convert the value before it gets sent to DSMC tool.</t>
  </si>
  <si>
    <t>1.2.2</t>
  </si>
  <si>
    <t>Unlocked the tool for editing and refinement.</t>
  </si>
  <si>
    <t>Cohesion at Mid-Layer of Soil:</t>
  </si>
  <si>
    <r>
      <t>H</t>
    </r>
    <r>
      <rPr>
        <vertAlign val="subscript"/>
        <sz val="9"/>
        <color theme="1"/>
        <rFont val="Arial"/>
        <family val="2"/>
      </rPr>
      <t>_shear</t>
    </r>
    <r>
      <rPr>
        <sz val="9"/>
        <color theme="1"/>
        <rFont val="Arial"/>
        <family val="2"/>
      </rPr>
      <t xml:space="preserve"> = ((D - T) - ND) / 2 + ND =</t>
    </r>
  </si>
  <si>
    <t>Depth to Mid-Layer of Soil:</t>
  </si>
  <si>
    <r>
      <t>Co_Above_Pad = (So/2) * 2*(W</t>
    </r>
    <r>
      <rPr>
        <vertAlign val="subscript"/>
        <sz val="9"/>
        <color theme="1"/>
        <rFont val="Arial"/>
        <family val="2"/>
      </rPr>
      <t>x</t>
    </r>
    <r>
      <rPr>
        <sz val="9"/>
        <color theme="1"/>
        <rFont val="Arial"/>
        <family val="2"/>
      </rPr>
      <t>+W</t>
    </r>
    <r>
      <rPr>
        <vertAlign val="subscript"/>
        <sz val="9"/>
        <color theme="1"/>
        <rFont val="Arial"/>
        <family val="2"/>
      </rPr>
      <t>y</t>
    </r>
    <r>
      <rPr>
        <sz val="9"/>
        <color theme="1"/>
        <rFont val="Arial"/>
        <family val="2"/>
      </rPr>
      <t>) * (D-T - MIN(ND,D-T)) =</t>
    </r>
  </si>
  <si>
    <t>(D - T) &gt; GW ?</t>
  </si>
  <si>
    <r>
      <t>T</t>
    </r>
    <r>
      <rPr>
        <vertAlign val="subscript"/>
        <sz val="9"/>
        <color theme="1"/>
        <rFont val="Arial"/>
        <family val="2"/>
      </rPr>
      <t>eff_above</t>
    </r>
    <r>
      <rPr>
        <sz val="9"/>
        <color theme="1"/>
        <rFont val="Arial"/>
        <family val="2"/>
      </rPr>
      <t xml:space="preserve"> = IF(T&gt;D,E,(MIN(GW,D-T))) </t>
    </r>
    <r>
      <rPr>
        <sz val="9"/>
        <color theme="1"/>
        <rFont val="Calibri"/>
        <family val="2"/>
      </rPr>
      <t>≥</t>
    </r>
    <r>
      <rPr>
        <sz val="9"/>
        <color theme="1"/>
        <rFont val="Arial"/>
        <family val="2"/>
      </rPr>
      <t xml:space="preserve"> 0 = </t>
    </r>
  </si>
  <si>
    <r>
      <t>T</t>
    </r>
    <r>
      <rPr>
        <vertAlign val="subscript"/>
        <sz val="9"/>
        <color theme="1"/>
        <rFont val="Arial"/>
        <family val="2"/>
      </rPr>
      <t>eff_below</t>
    </r>
    <r>
      <rPr>
        <sz val="9"/>
        <color theme="1"/>
        <rFont val="Arial"/>
        <family val="2"/>
      </rPr>
      <t xml:space="preserve"> = IF(Teff_above=D-T,0,MAX((D-T)-GW,0)) </t>
    </r>
    <r>
      <rPr>
        <sz val="9"/>
        <color theme="1"/>
        <rFont val="Calibri"/>
        <family val="2"/>
      </rPr>
      <t>≥</t>
    </r>
    <r>
      <rPr>
        <sz val="9"/>
        <color theme="1"/>
        <rFont val="Arial"/>
        <family val="2"/>
      </rPr>
      <t xml:space="preserve"> 0 = </t>
    </r>
  </si>
  <si>
    <t>Layer</t>
  </si>
  <si>
    <t>Thickness of Layer (ft)</t>
  </si>
  <si>
    <t>Cu (ksf)</t>
  </si>
  <si>
    <t>ϕ (deg)</t>
  </si>
  <si>
    <t>γ (kcf)</t>
  </si>
  <si>
    <t>Overburden Pressure (ksf)</t>
  </si>
  <si>
    <t>Pp (ksf)</t>
  </si>
  <si>
    <t>Average Pp Applied (ksf)</t>
  </si>
  <si>
    <t>Area of Pp Applied (ft²)</t>
  </si>
  <si>
    <t>Pp Resisting Force (kip)</t>
  </si>
  <si>
    <t xml:space="preserve">Depth to Applied Force (ft) </t>
  </si>
  <si>
    <t>Depth to Force on Pier / Pad (ft)</t>
  </si>
  <si>
    <t>Pier</t>
  </si>
  <si>
    <t>1 - Top</t>
  </si>
  <si>
    <t>1 - Bottom</t>
  </si>
  <si>
    <t>2 - Top</t>
  </si>
  <si>
    <t>2 - Bottom</t>
  </si>
  <si>
    <t>3 - Top</t>
  </si>
  <si>
    <t>3 - Bottom</t>
  </si>
  <si>
    <t>4 - Top</t>
  </si>
  <si>
    <t>4 - Bottom</t>
  </si>
  <si>
    <t>5 - Top</t>
  </si>
  <si>
    <t>5 - Bottom</t>
  </si>
  <si>
    <t>6 - Top</t>
  </si>
  <si>
    <t>6 - Bottom</t>
  </si>
  <si>
    <t>TOTAL:</t>
  </si>
  <si>
    <t>H</t>
  </si>
  <si>
    <r>
      <t>Force</t>
    </r>
    <r>
      <rPr>
        <vertAlign val="subscript"/>
        <sz val="10"/>
        <rFont val="Arial"/>
        <family val="2"/>
      </rPr>
      <t>pier</t>
    </r>
    <r>
      <rPr>
        <sz val="10"/>
        <rFont val="Arial"/>
        <family val="2"/>
      </rPr>
      <t xml:space="preserve"> = IF(SUM(Pp!M2:M7)&lt;=Sc,SUM(Pp!M2:M7),Sc) = </t>
    </r>
  </si>
  <si>
    <r>
      <t>M</t>
    </r>
    <r>
      <rPr>
        <vertAlign val="subscript"/>
        <sz val="10"/>
        <rFont val="Arial"/>
        <family val="2"/>
      </rPr>
      <t>arm_pier</t>
    </r>
    <r>
      <rPr>
        <sz val="10"/>
        <rFont val="Arial"/>
        <family val="2"/>
      </rPr>
      <t xml:space="preserve"> = D-T-Pp!O2 + T =</t>
    </r>
  </si>
  <si>
    <r>
      <t>M</t>
    </r>
    <r>
      <rPr>
        <vertAlign val="subscript"/>
        <sz val="10"/>
        <rFont val="Arial"/>
        <family val="2"/>
      </rPr>
      <t>arm_pad</t>
    </r>
    <r>
      <rPr>
        <sz val="10"/>
        <rFont val="Arial"/>
        <family val="2"/>
      </rPr>
      <t xml:space="preserve"> = D-Pp!O8 =</t>
    </r>
  </si>
  <si>
    <r>
      <t>Force</t>
    </r>
    <r>
      <rPr>
        <vertAlign val="subscript"/>
        <sz val="10"/>
        <rFont val="Arial"/>
        <family val="2"/>
      </rPr>
      <t>pad</t>
    </r>
    <r>
      <rPr>
        <sz val="10"/>
        <rFont val="Arial"/>
        <family val="2"/>
      </rPr>
      <t xml:space="preserve"> = MIN(Sc-Force</t>
    </r>
    <r>
      <rPr>
        <vertAlign val="subscript"/>
        <sz val="10"/>
        <rFont val="Arial"/>
        <family val="2"/>
      </rPr>
      <t>pier</t>
    </r>
    <r>
      <rPr>
        <sz val="10"/>
        <rFont val="Arial"/>
        <family val="2"/>
      </rPr>
      <t>,SUM(Pp!M8:M13)) =</t>
    </r>
  </si>
  <si>
    <r>
      <t>M</t>
    </r>
    <r>
      <rPr>
        <vertAlign val="subscript"/>
        <sz val="10"/>
        <rFont val="Arial"/>
        <family val="2"/>
      </rPr>
      <t>R_Pp</t>
    </r>
    <r>
      <rPr>
        <sz val="10"/>
        <rFont val="Arial"/>
        <family val="2"/>
      </rPr>
      <t xml:space="preserve"> = Force</t>
    </r>
    <r>
      <rPr>
        <vertAlign val="subscript"/>
        <sz val="10"/>
        <rFont val="Arial"/>
        <family val="2"/>
      </rPr>
      <t>pier</t>
    </r>
    <r>
      <rPr>
        <sz val="10"/>
        <rFont val="Arial"/>
        <family val="2"/>
      </rPr>
      <t>*M</t>
    </r>
    <r>
      <rPr>
        <vertAlign val="subscript"/>
        <sz val="10"/>
        <rFont val="Arial"/>
        <family val="2"/>
      </rPr>
      <t>arm_pier</t>
    </r>
    <r>
      <rPr>
        <sz val="10"/>
        <rFont val="Arial"/>
        <family val="2"/>
      </rPr>
      <t xml:space="preserve"> + Force</t>
    </r>
    <r>
      <rPr>
        <vertAlign val="subscript"/>
        <sz val="10"/>
        <rFont val="Arial"/>
        <family val="2"/>
      </rPr>
      <t>pad</t>
    </r>
    <r>
      <rPr>
        <sz val="10"/>
        <rFont val="Arial"/>
        <family val="2"/>
      </rPr>
      <t>*M</t>
    </r>
    <r>
      <rPr>
        <vertAlign val="subscript"/>
        <sz val="10"/>
        <rFont val="Arial"/>
        <family val="2"/>
      </rPr>
      <t>arm_pad</t>
    </r>
    <r>
      <rPr>
        <sz val="10"/>
        <rFont val="Arial"/>
        <family val="2"/>
      </rPr>
      <t xml:space="preserve"> =</t>
    </r>
  </si>
  <si>
    <r>
      <t>((Cu + W</t>
    </r>
    <r>
      <rPr>
        <vertAlign val="subscript"/>
        <sz val="9"/>
        <color theme="1"/>
        <rFont val="Arial"/>
        <family val="2"/>
      </rPr>
      <t>conc</t>
    </r>
    <r>
      <rPr>
        <sz val="9"/>
        <color theme="1"/>
        <rFont val="Arial"/>
        <family val="2"/>
      </rPr>
      <t xml:space="preserve">  + W</t>
    </r>
    <r>
      <rPr>
        <vertAlign val="subscript"/>
        <sz val="9"/>
        <color theme="1"/>
        <rFont val="Arial"/>
        <family val="2"/>
      </rPr>
      <t>soil</t>
    </r>
    <r>
      <rPr>
        <sz val="9"/>
        <color theme="1"/>
        <rFont val="Arial"/>
        <family val="2"/>
      </rPr>
      <t xml:space="preserve">) / N) + ((M + (Cu * Ecc) + (Sc * T) - ΦMR_Pp) / SM) = </t>
    </r>
  </si>
  <si>
    <r>
      <t>((Cu + W</t>
    </r>
    <r>
      <rPr>
        <vertAlign val="subscript"/>
        <sz val="9"/>
        <color theme="1"/>
        <rFont val="Arial"/>
        <family val="2"/>
      </rPr>
      <t>conc</t>
    </r>
    <r>
      <rPr>
        <sz val="9"/>
        <color theme="1"/>
        <rFont val="Arial"/>
        <family val="2"/>
      </rPr>
      <t xml:space="preserve">  + W</t>
    </r>
    <r>
      <rPr>
        <vertAlign val="subscript"/>
        <sz val="9"/>
        <color theme="1"/>
        <rFont val="Arial"/>
        <family val="2"/>
      </rPr>
      <t>soil</t>
    </r>
    <r>
      <rPr>
        <sz val="9"/>
        <color theme="1"/>
        <rFont val="Arial"/>
        <family val="2"/>
      </rPr>
      <t xml:space="preserve">) / N) + ((M + (Cu * Ecc) + (Sc * (D + E)) - ΦMR_Pp) / SM) = </t>
    </r>
  </si>
  <si>
    <r>
      <t>((Cu + 1.2*(W</t>
    </r>
    <r>
      <rPr>
        <vertAlign val="subscript"/>
        <sz val="9"/>
        <color theme="1"/>
        <rFont val="Arial"/>
        <family val="2"/>
      </rPr>
      <t>conc</t>
    </r>
    <r>
      <rPr>
        <sz val="9"/>
        <color theme="1"/>
        <rFont val="Arial"/>
        <family val="2"/>
      </rPr>
      <t xml:space="preserve">  + W</t>
    </r>
    <r>
      <rPr>
        <vertAlign val="subscript"/>
        <sz val="9"/>
        <color theme="1"/>
        <rFont val="Arial"/>
        <family val="2"/>
      </rPr>
      <t>soil</t>
    </r>
    <r>
      <rPr>
        <sz val="9"/>
        <color theme="1"/>
        <rFont val="Arial"/>
        <family val="2"/>
      </rPr>
      <t xml:space="preserve">)) / N) + ((M + (Cu * Ecc) + (Sc * T) - ΦMR_Pp) / SM) = </t>
    </r>
  </si>
  <si>
    <r>
      <t>((Cu + 1.2*(W</t>
    </r>
    <r>
      <rPr>
        <vertAlign val="subscript"/>
        <sz val="9"/>
        <color theme="1"/>
        <rFont val="Arial"/>
        <family val="2"/>
      </rPr>
      <t>conc</t>
    </r>
    <r>
      <rPr>
        <sz val="9"/>
        <color theme="1"/>
        <rFont val="Arial"/>
        <family val="2"/>
      </rPr>
      <t xml:space="preserve">  + W</t>
    </r>
    <r>
      <rPr>
        <vertAlign val="subscript"/>
        <sz val="9"/>
        <color theme="1"/>
        <rFont val="Arial"/>
        <family val="2"/>
      </rPr>
      <t>soil</t>
    </r>
    <r>
      <rPr>
        <sz val="9"/>
        <color theme="1"/>
        <rFont val="Arial"/>
        <family val="2"/>
      </rPr>
      <t xml:space="preserve">)) / N) + ((M + (Cu * Ecc) + (Sc * (D + E)) - ΦMR_Pp) / SM) = </t>
    </r>
  </si>
  <si>
    <t>((M + (Cu * Ecc) + (Sc * T) - ΦMR_Pp) / SM) - (Cu / N) + Sw =</t>
  </si>
  <si>
    <t>((M + (Cu * Ecc) + (Sc * (D + E)) - ΦMR_Pp) / SM) - (Cu / N) + Sw =</t>
  </si>
  <si>
    <r>
      <t>((M + (Cu * Ecc) + (Sc * T) - ΦMR_Pp) / SM) - ((0.9 * (Cu / 1.2 + W</t>
    </r>
    <r>
      <rPr>
        <vertAlign val="subscript"/>
        <sz val="9"/>
        <color theme="1"/>
        <rFont val="Arial"/>
        <family val="2"/>
      </rPr>
      <t>conc</t>
    </r>
    <r>
      <rPr>
        <sz val="9"/>
        <color theme="1"/>
        <rFont val="Arial"/>
        <family val="2"/>
      </rPr>
      <t xml:space="preserve"> + W</t>
    </r>
    <r>
      <rPr>
        <vertAlign val="subscript"/>
        <sz val="9"/>
        <color theme="1"/>
        <rFont val="Arial"/>
        <family val="2"/>
      </rPr>
      <t>soil</t>
    </r>
    <r>
      <rPr>
        <sz val="9"/>
        <color theme="1"/>
        <rFont val="Arial"/>
        <family val="2"/>
      </rPr>
      <t xml:space="preserve"> + W</t>
    </r>
    <r>
      <rPr>
        <vertAlign val="subscript"/>
        <sz val="9"/>
        <color theme="1"/>
        <rFont val="Arial"/>
        <family val="2"/>
      </rPr>
      <t>piles</t>
    </r>
    <r>
      <rPr>
        <sz val="9"/>
        <color theme="1"/>
        <rFont val="Arial"/>
        <family val="2"/>
      </rPr>
      <t>)) / N) + Sw =</t>
    </r>
  </si>
  <si>
    <r>
      <t>((M + (Cu * Ecc) + (Sc * (D + E)) - ΦMR_Pp) / SM) - ((0.9 * (Cu / 1.2 + W</t>
    </r>
    <r>
      <rPr>
        <vertAlign val="subscript"/>
        <sz val="9"/>
        <color theme="1"/>
        <rFont val="Arial"/>
        <family val="2"/>
      </rPr>
      <t>conc</t>
    </r>
    <r>
      <rPr>
        <sz val="9"/>
        <color theme="1"/>
        <rFont val="Arial"/>
        <family val="2"/>
      </rPr>
      <t xml:space="preserve"> + W</t>
    </r>
    <r>
      <rPr>
        <vertAlign val="subscript"/>
        <sz val="9"/>
        <color theme="1"/>
        <rFont val="Arial"/>
        <family val="2"/>
      </rPr>
      <t>soil</t>
    </r>
    <r>
      <rPr>
        <sz val="9"/>
        <color theme="1"/>
        <rFont val="Arial"/>
        <family val="2"/>
      </rPr>
      <t xml:space="preserve"> + W</t>
    </r>
    <r>
      <rPr>
        <vertAlign val="subscript"/>
        <sz val="9"/>
        <color theme="1"/>
        <rFont val="Arial"/>
        <family val="2"/>
      </rPr>
      <t>piles</t>
    </r>
    <r>
      <rPr>
        <sz val="9"/>
        <color theme="1"/>
        <rFont val="Arial"/>
        <family val="2"/>
      </rPr>
      <t>)) / N) + Sw =</t>
    </r>
  </si>
  <si>
    <t>(((Tu * Ecc) + (Su * T) - ΦMR_Pp) / SM) + (Tu / N) + Sw =</t>
  </si>
  <si>
    <t>(((Tu * Ecc) + (Su * (D + E)) - ΦMR_Pp) / SM) + (Tu / N) + Sw =</t>
  </si>
  <si>
    <r>
      <t>(((Tu * Ecc) + (Su * T) - ΦMR_Pp) / SM) + ((Tu - 0.9*(W</t>
    </r>
    <r>
      <rPr>
        <vertAlign val="subscript"/>
        <sz val="9"/>
        <color theme="1"/>
        <rFont val="Arial"/>
        <family val="2"/>
      </rPr>
      <t>conc</t>
    </r>
    <r>
      <rPr>
        <sz val="9"/>
        <color theme="1"/>
        <rFont val="Arial"/>
        <family val="2"/>
      </rPr>
      <t xml:space="preserve"> + W</t>
    </r>
    <r>
      <rPr>
        <vertAlign val="subscript"/>
        <sz val="9"/>
        <color theme="1"/>
        <rFont val="Arial"/>
        <family val="2"/>
      </rPr>
      <t>soil</t>
    </r>
    <r>
      <rPr>
        <sz val="9"/>
        <color theme="1"/>
        <rFont val="Arial"/>
        <family val="2"/>
      </rPr>
      <t xml:space="preserve"> + W</t>
    </r>
    <r>
      <rPr>
        <vertAlign val="subscript"/>
        <sz val="9"/>
        <color theme="1"/>
        <rFont val="Arial"/>
        <family val="2"/>
      </rPr>
      <t>piles</t>
    </r>
    <r>
      <rPr>
        <sz val="9"/>
        <color theme="1"/>
        <rFont val="Arial"/>
        <family val="2"/>
      </rPr>
      <t>)) / N) + Sw =</t>
    </r>
  </si>
  <si>
    <r>
      <t>(((Tu * Ecc) + (Su * (D + E)) - ΦMR_Pp) / SM) + ((Tu - 0.9*(W</t>
    </r>
    <r>
      <rPr>
        <vertAlign val="subscript"/>
        <sz val="9"/>
        <color theme="1"/>
        <rFont val="Arial"/>
        <family val="2"/>
      </rPr>
      <t>conc</t>
    </r>
    <r>
      <rPr>
        <sz val="9"/>
        <color theme="1"/>
        <rFont val="Arial"/>
        <family val="2"/>
      </rPr>
      <t xml:space="preserve"> + W</t>
    </r>
    <r>
      <rPr>
        <vertAlign val="subscript"/>
        <sz val="9"/>
        <color theme="1"/>
        <rFont val="Arial"/>
        <family val="2"/>
      </rPr>
      <t>soil</t>
    </r>
    <r>
      <rPr>
        <sz val="9"/>
        <color theme="1"/>
        <rFont val="Arial"/>
        <family val="2"/>
      </rPr>
      <t xml:space="preserve"> + W</t>
    </r>
    <r>
      <rPr>
        <vertAlign val="subscript"/>
        <sz val="9"/>
        <color theme="1"/>
        <rFont val="Arial"/>
        <family val="2"/>
      </rPr>
      <t>piles</t>
    </r>
    <r>
      <rPr>
        <sz val="9"/>
        <color theme="1"/>
        <rFont val="Arial"/>
        <family val="2"/>
      </rPr>
      <t>)) / N) + Sw =</t>
    </r>
  </si>
  <si>
    <t>Force of Pp Applied on Pier:</t>
  </si>
  <si>
    <t>Moment Arm of Pp on Pier:</t>
  </si>
  <si>
    <t>Force of Pp Applied on Pad:</t>
  </si>
  <si>
    <t>Moment Arm of Pp on Pad:</t>
  </si>
  <si>
    <t>Unfactored Moment Resistance due to Passive Pressure:</t>
  </si>
  <si>
    <t>Factored Moment Resistance due to Passive Pressure:</t>
  </si>
  <si>
    <t>G / H:</t>
  </si>
  <si>
    <r>
      <t>ΦM</t>
    </r>
    <r>
      <rPr>
        <vertAlign val="subscript"/>
        <sz val="10"/>
        <rFont val="Arial"/>
        <family val="2"/>
      </rPr>
      <t>R_Pp</t>
    </r>
    <r>
      <rPr>
        <sz val="10"/>
        <rFont val="Arial"/>
        <family val="2"/>
      </rPr>
      <t xml:space="preserve"> = IF(REV="F",M</t>
    </r>
    <r>
      <rPr>
        <vertAlign val="subscript"/>
        <sz val="10"/>
        <rFont val="Arial"/>
        <family val="2"/>
      </rPr>
      <t>R_Pp</t>
    </r>
    <r>
      <rPr>
        <sz val="10"/>
        <rFont val="Arial"/>
        <family val="2"/>
      </rPr>
      <t>/1.5,ɸPp*M</t>
    </r>
    <r>
      <rPr>
        <vertAlign val="subscript"/>
        <sz val="10"/>
        <rFont val="Arial"/>
        <family val="2"/>
      </rPr>
      <t>R_Pp</t>
    </r>
    <r>
      <rPr>
        <sz val="10"/>
        <rFont val="Arial"/>
        <family val="2"/>
      </rPr>
      <t>) =</t>
    </r>
  </si>
  <si>
    <t>in²</t>
  </si>
  <si>
    <r>
      <t>A</t>
    </r>
    <r>
      <rPr>
        <vertAlign val="subscript"/>
        <sz val="9"/>
        <color indexed="8"/>
        <rFont val="Arial"/>
        <family val="2"/>
      </rPr>
      <t>1</t>
    </r>
    <r>
      <rPr>
        <sz val="9"/>
        <color indexed="8"/>
        <rFont val="Arial"/>
        <family val="2"/>
      </rPr>
      <t xml:space="preserve"> = IF(Input!$D$57="Circular",(di^2)*(PI()/4),(di^2))*144 =</t>
    </r>
  </si>
  <si>
    <t>H/D = IF(T&gt;D,E,(D - T + E)) / di =</t>
  </si>
  <si>
    <r>
      <t>ΦP</t>
    </r>
    <r>
      <rPr>
        <vertAlign val="subscript"/>
        <sz val="9"/>
        <rFont val="Arial"/>
        <family val="2"/>
      </rPr>
      <t>n</t>
    </r>
    <r>
      <rPr>
        <sz val="9"/>
        <rFont val="Arial"/>
        <family val="2"/>
      </rPr>
      <t xml:space="preserve"> = IF(Q257&lt;3,ΦPn1,ΦPn2) =</t>
    </r>
  </si>
  <si>
    <r>
      <t>P</t>
    </r>
    <r>
      <rPr>
        <vertAlign val="subscript"/>
        <sz val="9"/>
        <rFont val="Arial"/>
        <family val="2"/>
      </rPr>
      <t>u</t>
    </r>
    <r>
      <rPr>
        <sz val="9"/>
        <rFont val="Arial"/>
        <family val="2"/>
      </rPr>
      <t xml:space="preserve"> = IF(Input!$D$49="Block",0,  IF(OR(Input!$D$10="G",Input!$D$10="H"), Cu + 1.2 * Wpier, LF*Cu+LF*Wpier))</t>
    </r>
  </si>
  <si>
    <t>Pier Cross-Sectional Area:</t>
  </si>
  <si>
    <t>Support Area (2H:1V Slope):</t>
  </si>
  <si>
    <t>Compressive Resistance (H/D &lt; 3):</t>
  </si>
  <si>
    <t>Compressive Resistance (H/D &gt;= 3):</t>
  </si>
  <si>
    <t>Utilized Compressive Resistance:</t>
  </si>
  <si>
    <t>Applied Compressive Force:</t>
  </si>
  <si>
    <t>Moment Capacity of Drilled Concrete Shaft (Caisson) for TIA Rev F, G, or H</t>
  </si>
  <si>
    <r>
      <rPr>
        <b/>
        <u/>
        <sz val="10"/>
        <rFont val="Arial"/>
        <family val="2"/>
      </rPr>
      <t>Note:</t>
    </r>
    <r>
      <rPr>
        <b/>
        <sz val="10"/>
        <rFont val="Arial"/>
        <family val="2"/>
      </rPr>
      <t xml:space="preserve"> Shaft assumed to have ties, not spiral, transverse reinforcing</t>
    </r>
  </si>
  <si>
    <t>Site Data</t>
  </si>
  <si>
    <t xml:space="preserve">Maximum Shaft Superimposed Forces </t>
  </si>
  <si>
    <t>BU#:</t>
  </si>
  <si>
    <t>Site Name:</t>
  </si>
  <si>
    <r>
      <t xml:space="preserve">ft-kips </t>
    </r>
    <r>
      <rPr>
        <b/>
        <sz val="9"/>
        <rFont val="Arial"/>
        <family val="2"/>
      </rPr>
      <t>(* Note)</t>
    </r>
  </si>
  <si>
    <t>Max Axial Force Type:</t>
  </si>
  <si>
    <r>
      <rPr>
        <b/>
        <u/>
        <sz val="9"/>
        <rFont val="Arial"/>
        <family val="2"/>
      </rPr>
      <t>(*) Note</t>
    </r>
    <r>
      <rPr>
        <u/>
        <sz val="9"/>
        <rFont val="Arial"/>
        <family val="2"/>
      </rPr>
      <t>:</t>
    </r>
    <r>
      <rPr>
        <sz val="9"/>
        <rFont val="Arial"/>
        <family val="2"/>
      </rPr>
      <t xml:space="preserve"> Max Shaft Superimposed Moment does not necessarily equal to the shaft top reaction moment</t>
    </r>
  </si>
  <si>
    <t xml:space="preserve">For M (WL): </t>
  </si>
  <si>
    <t xml:space="preserve">For P (DL): </t>
  </si>
  <si>
    <t>Shaft Factored Loads</t>
  </si>
  <si>
    <t>Mu:</t>
  </si>
  <si>
    <t>Pier Properties</t>
  </si>
  <si>
    <t>Pu:</t>
  </si>
  <si>
    <t>Concrete:</t>
  </si>
  <si>
    <t xml:space="preserve"> </t>
  </si>
  <si>
    <t>Pier Diameter =</t>
  </si>
  <si>
    <t>Concrete Area =</t>
  </si>
  <si>
    <r>
      <t>in</t>
    </r>
    <r>
      <rPr>
        <vertAlign val="superscript"/>
        <sz val="10"/>
        <rFont val="Arial"/>
        <family val="2"/>
      </rPr>
      <t>2</t>
    </r>
  </si>
  <si>
    <t>Concrete Comp. strength, f'c =</t>
  </si>
  <si>
    <t>Reinforcement yield strength, Fy =</t>
  </si>
  <si>
    <t>Reinforcement:</t>
  </si>
  <si>
    <t>Reinforcing Modulus of Elasticity, E =</t>
  </si>
  <si>
    <r>
      <t xml:space="preserve">Clear Cover to </t>
    </r>
    <r>
      <rPr>
        <b/>
        <sz val="10"/>
        <rFont val="Arial"/>
        <family val="2"/>
      </rPr>
      <t>Tie</t>
    </r>
    <r>
      <rPr>
        <sz val="10"/>
        <rFont val="Arial"/>
        <family val="2"/>
      </rPr>
      <t>=</t>
    </r>
  </si>
  <si>
    <t>Reinforcement yield strain =</t>
  </si>
  <si>
    <r>
      <t xml:space="preserve">Horiz. </t>
    </r>
    <r>
      <rPr>
        <b/>
        <sz val="10"/>
        <rFont val="Arial"/>
        <family val="2"/>
      </rPr>
      <t>Tie</t>
    </r>
    <r>
      <rPr>
        <sz val="10"/>
        <rFont val="Arial"/>
        <family val="2"/>
      </rPr>
      <t xml:space="preserve"> Bar Size=</t>
    </r>
  </si>
  <si>
    <t>Limiting compressive strain =</t>
  </si>
  <si>
    <t>Vert. Cage Diameter =</t>
  </si>
  <si>
    <t>ACI 318 Code</t>
  </si>
  <si>
    <t>Select Analysis ACI Code=</t>
  </si>
  <si>
    <r>
      <rPr>
        <b/>
        <sz val="10"/>
        <rFont val="Arial"/>
        <family val="2"/>
      </rPr>
      <t>Vertical</t>
    </r>
    <r>
      <rPr>
        <sz val="10"/>
        <rFont val="Arial"/>
        <family val="2"/>
      </rPr>
      <t xml:space="preserve"> Bar Size =</t>
    </r>
  </si>
  <si>
    <t>Bar Diameter =</t>
  </si>
  <si>
    <t>Solve</t>
  </si>
  <si>
    <t>&lt;-- Press Upon Completing All Input</t>
  </si>
  <si>
    <t>Bar Area =</t>
  </si>
  <si>
    <t>(Run)</t>
  </si>
  <si>
    <t>Number of Bars =</t>
  </si>
  <si>
    <t>As Total=</t>
  </si>
  <si>
    <t>Results:</t>
  </si>
  <si>
    <t>A s/ Aconc, Rho:</t>
  </si>
  <si>
    <t>Governing Orientation Case:</t>
  </si>
  <si>
    <t>ACI 10.5 , ACI 21.10.4, and IBC 1810.</t>
  </si>
  <si>
    <t>Min As for Flexural, Tension Controlled, Shafts:</t>
  </si>
  <si>
    <t>(3)*(Sqrt(f'c)/Fy:</t>
  </si>
  <si>
    <t>200 / Fy:</t>
  </si>
  <si>
    <t>Minimum Rho Check:</t>
  </si>
  <si>
    <t>Assumed Min. Rho:</t>
  </si>
  <si>
    <t>Case 1</t>
  </si>
  <si>
    <t xml:space="preserve">      Case 2</t>
  </si>
  <si>
    <t>Provided Rho:</t>
  </si>
  <si>
    <t>Dist. From Edge to Neutral Axis:</t>
  </si>
  <si>
    <r>
      <t xml:space="preserve"> Extreme Steel Strain, </t>
    </r>
    <r>
      <rPr>
        <sz val="10"/>
        <rFont val="Calibri"/>
        <family val="2"/>
      </rPr>
      <t>єt:</t>
    </r>
  </si>
  <si>
    <t xml:space="preserve">Reduction Factor,φ: </t>
  </si>
  <si>
    <r>
      <t xml:space="preserve">Ref. Shaft Max Axial Capacities, </t>
    </r>
    <r>
      <rPr>
        <u/>
        <sz val="9"/>
        <rFont val="Calibri"/>
        <family val="2"/>
      </rPr>
      <t>φ</t>
    </r>
    <r>
      <rPr>
        <u/>
        <sz val="9"/>
        <rFont val="Arial"/>
        <family val="2"/>
      </rPr>
      <t xml:space="preserve"> Max(Pn or Tn):</t>
    </r>
  </si>
  <si>
    <t>Max Pu = (φ=0.65) Pn.  Pn per ACI 318 (10-2)</t>
  </si>
  <si>
    <r>
      <rPr>
        <u/>
        <sz val="10"/>
        <rFont val="Arial"/>
        <family val="2"/>
      </rPr>
      <t>Output Note:</t>
    </r>
    <r>
      <rPr>
        <sz val="10"/>
        <rFont val="Arial"/>
        <family val="2"/>
      </rPr>
      <t xml:space="preserve"> Negative Pu=Tension</t>
    </r>
  </si>
  <si>
    <t>For Axial Compression, φ Pn = Pu:</t>
  </si>
  <si>
    <r>
      <t>at Mu=(</t>
    </r>
    <r>
      <rPr>
        <sz val="10"/>
        <rFont val="Calibri"/>
        <family val="2"/>
      </rPr>
      <t>φ=0.65)</t>
    </r>
    <r>
      <rPr>
        <sz val="10"/>
        <rFont val="Arial"/>
        <family val="2"/>
      </rPr>
      <t>Mn=</t>
    </r>
  </si>
  <si>
    <t>Drilled Shaft Moment Capacity, φMn:</t>
  </si>
  <si>
    <t>Drilled Shaft Superimposed Mu:</t>
  </si>
  <si>
    <t>Max Tu, (φ=0.9) Tn =</t>
  </si>
  <si>
    <r>
      <t>at Mu=</t>
    </r>
    <r>
      <rPr>
        <sz val="10"/>
        <rFont val="Calibri"/>
        <family val="2"/>
      </rPr>
      <t>φ=(0.90)</t>
    </r>
    <r>
      <rPr>
        <sz val="10"/>
        <rFont val="Arial"/>
        <family val="2"/>
      </rPr>
      <t>Mn=</t>
    </r>
  </si>
  <si>
    <t>(Mu/φMn, Drilled Shaft Flexure CSR:</t>
  </si>
  <si>
    <t>Order:</t>
  </si>
  <si>
    <t>Maximum Allowable Moment of a Circular Pier</t>
  </si>
  <si>
    <t>Case 2</t>
  </si>
  <si>
    <t>kips (from Results Tab)</t>
  </si>
  <si>
    <r>
      <t xml:space="preserve">Reduction factor, </t>
    </r>
    <r>
      <rPr>
        <sz val="10"/>
        <rFont val="Calibri"/>
        <family val="2"/>
      </rPr>
      <t>φ2002</t>
    </r>
    <r>
      <rPr>
        <sz val="10"/>
        <rFont val="Arial"/>
        <family val="2"/>
      </rPr>
      <t xml:space="preserve"> =</t>
    </r>
  </si>
  <si>
    <r>
      <t xml:space="preserve">&lt;-- </t>
    </r>
    <r>
      <rPr>
        <sz val="10"/>
        <color rgb="FFFF0000"/>
        <rFont val="Calibri"/>
        <family val="2"/>
      </rPr>
      <t>φ</t>
    </r>
    <r>
      <rPr>
        <sz val="10"/>
        <color rgb="FFFF0000"/>
        <rFont val="Arial"/>
        <family val="2"/>
      </rPr>
      <t xml:space="preserve"> based on ACI 318 2002, Section 9.3.2.2 and corresponding comentaries.  Transition zone equation for ties: φ=0.48+83(єt). Transition zone equation for spirals: φ=0.57+67(єt).</t>
    </r>
  </si>
  <si>
    <t>Axial Force type:</t>
  </si>
  <si>
    <t xml:space="preserve"> (from Results Tab)</t>
  </si>
  <si>
    <r>
      <t xml:space="preserve">Reduction factor, </t>
    </r>
    <r>
      <rPr>
        <sz val="10"/>
        <rFont val="Calibri"/>
        <family val="2"/>
      </rPr>
      <t>φ2005</t>
    </r>
    <r>
      <rPr>
        <sz val="10"/>
        <rFont val="Arial"/>
        <family val="2"/>
      </rPr>
      <t xml:space="preserve"> =</t>
    </r>
  </si>
  <si>
    <r>
      <t xml:space="preserve">&lt;-- </t>
    </r>
    <r>
      <rPr>
        <sz val="10"/>
        <color rgb="FFFF0000"/>
        <rFont val="Calibri"/>
        <family val="2"/>
      </rPr>
      <t>φ</t>
    </r>
    <r>
      <rPr>
        <sz val="10"/>
        <color rgb="FFFF0000"/>
        <rFont val="Arial"/>
        <family val="2"/>
      </rPr>
      <t xml:space="preserve"> based on ACI 318 2005, Section 9.3.2.2 and corresponding comentaries.  Transition zone equation for ties: φ=0.65+((єt)-0.002)(250/3). Transition zone equation for spirals: φ=0.70+((єt)-0.002)(200/3).</t>
    </r>
  </si>
  <si>
    <r>
      <t xml:space="preserve">Reduction factor, </t>
    </r>
    <r>
      <rPr>
        <sz val="10"/>
        <rFont val="Calibri"/>
        <family val="2"/>
      </rPr>
      <t>φ</t>
    </r>
    <r>
      <rPr>
        <sz val="10"/>
        <rFont val="Arial"/>
        <family val="2"/>
      </rPr>
      <t>2014 =</t>
    </r>
  </si>
  <si>
    <r>
      <t xml:space="preserve">&lt;-- </t>
    </r>
    <r>
      <rPr>
        <sz val="10"/>
        <color rgb="FFFF0000"/>
        <rFont val="Calibri"/>
        <family val="2"/>
      </rPr>
      <t>φ</t>
    </r>
    <r>
      <rPr>
        <sz val="10"/>
        <color rgb="FFFF0000"/>
        <rFont val="Arial"/>
        <family val="2"/>
      </rPr>
      <t xml:space="preserve"> based on ACI 318 2014, Section 21.2 and corresponding comentaries.  Transition zone equation for ties: φ=0.65+0.25((єt-єty)/(0.005-єty). Transition zone equation for spirals: φ=0.75+0.15((єt-єty)/(0.005-єty).</t>
    </r>
  </si>
  <si>
    <t>For Internal Calculations:</t>
  </si>
  <si>
    <t>Actual Reduction Factor,f, per selected ACI code:</t>
  </si>
  <si>
    <t>Axial Load (Negative for Compression) =</t>
  </si>
  <si>
    <t>Case 1:  Single Bar Near the Extreme Fiber</t>
  </si>
  <si>
    <t>Case 2:  (2) Equidistant Bars Near the Extreme Fiber</t>
  </si>
  <si>
    <t xml:space="preserve">Case 3:  = Case 1, but Pu set at Max Axial Compression per ACI 318 (10-2) and phi=0.65.  </t>
  </si>
  <si>
    <t>General Sketch (Variables) for both cases</t>
  </si>
  <si>
    <t>Distance from extreme edge to neutral axis, h =</t>
  </si>
  <si>
    <t>Equivalent compression zone factor =</t>
  </si>
  <si>
    <t xml:space="preserve">Distance from extreme edge to </t>
  </si>
  <si>
    <t>equivalent compression zone factor, a =</t>
  </si>
  <si>
    <t>Distance from centroid to neutral axis =</t>
  </si>
  <si>
    <t>Compression Zone</t>
  </si>
  <si>
    <t>Area of steel in compression zone, Asc =</t>
  </si>
  <si>
    <t xml:space="preserve">Angle from centroid of pier to intersection of </t>
  </si>
  <si>
    <t>equivalent compression zone and edge of pier =</t>
  </si>
  <si>
    <t>&lt;-- 1/2 of total angle</t>
  </si>
  <si>
    <t>Area of concrete in compression, Acc =</t>
  </si>
  <si>
    <t>Force in concrete =  0.85 * f`c * Acc, Fc =</t>
  </si>
  <si>
    <r>
      <t xml:space="preserve">&lt;-- </t>
    </r>
    <r>
      <rPr>
        <sz val="10"/>
        <color indexed="10"/>
        <rFont val="Calibri"/>
        <family val="2"/>
      </rPr>
      <t>φ</t>
    </r>
    <r>
      <rPr>
        <sz val="10"/>
        <color indexed="10"/>
        <rFont val="Arial"/>
        <family val="2"/>
      </rPr>
      <t xml:space="preserve"> Not Involved = Concrete Pn</t>
    </r>
  </si>
  <si>
    <t>Total reinforcement forces, Fs =</t>
  </si>
  <si>
    <r>
      <t xml:space="preserve">&lt;-- </t>
    </r>
    <r>
      <rPr>
        <sz val="10"/>
        <color indexed="10"/>
        <rFont val="Calibri"/>
        <family val="2"/>
      </rPr>
      <t>φ</t>
    </r>
    <r>
      <rPr>
        <sz val="10"/>
        <color indexed="10"/>
        <rFont val="Arial"/>
        <family val="2"/>
      </rPr>
      <t xml:space="preserve"> Not Involved = Total Steel Pn</t>
    </r>
  </si>
  <si>
    <t>Case 1, φ=</t>
  </si>
  <si>
    <t>Case 2, φ=</t>
  </si>
  <si>
    <t>φ=</t>
  </si>
  <si>
    <r>
      <t xml:space="preserve">Axial (comp=negative), Pu </t>
    </r>
    <r>
      <rPr>
        <sz val="10"/>
        <rFont val="Arial"/>
        <family val="2"/>
      </rPr>
      <t>=</t>
    </r>
  </si>
  <si>
    <r>
      <t>&lt;-- Pu</t>
    </r>
    <r>
      <rPr>
        <sz val="10"/>
        <color indexed="10"/>
        <rFont val="Arial"/>
        <family val="2"/>
      </rPr>
      <t xml:space="preserve">  </t>
    </r>
  </si>
  <si>
    <t>&lt;-- Pu</t>
  </si>
  <si>
    <r>
      <t>Magnified, Max Axial Comp, Pn, per ACI 318 (10-2)/(</t>
    </r>
    <r>
      <rPr>
        <sz val="10"/>
        <color indexed="56"/>
        <rFont val="Calibri"/>
        <family val="2"/>
      </rPr>
      <t>φ</t>
    </r>
    <r>
      <rPr>
        <sz val="10"/>
        <color indexed="56"/>
        <rFont val="Arial"/>
        <family val="2"/>
      </rPr>
      <t>=0.65)=</t>
    </r>
  </si>
  <si>
    <r>
      <t>&lt;-- (Pn per ACI 10-2)/</t>
    </r>
    <r>
      <rPr>
        <sz val="10"/>
        <color indexed="10"/>
        <rFont val="Calibri"/>
        <family val="2"/>
      </rPr>
      <t>φ</t>
    </r>
    <r>
      <rPr>
        <sz val="10"/>
        <color indexed="10"/>
        <rFont val="Arial"/>
        <family val="2"/>
      </rPr>
      <t xml:space="preserve">  </t>
    </r>
  </si>
  <si>
    <t>Balance Force in concrete, Fs+Fu =</t>
  </si>
  <si>
    <r>
      <t xml:space="preserve">Shaft Comp. Capacity, </t>
    </r>
    <r>
      <rPr>
        <sz val="10"/>
        <rFont val="Calibri"/>
        <family val="2"/>
      </rPr>
      <t>φ</t>
    </r>
    <r>
      <rPr>
        <sz val="10"/>
        <rFont val="Arial"/>
        <family val="2"/>
      </rPr>
      <t>Pn=</t>
    </r>
  </si>
  <si>
    <t>&lt;--φ Pn=Pu</t>
  </si>
  <si>
    <r>
      <t>Shaft Comp. Capacity, (</t>
    </r>
    <r>
      <rPr>
        <sz val="10"/>
        <rFont val="Calibri"/>
        <family val="2"/>
      </rPr>
      <t>φ=0.65)</t>
    </r>
    <r>
      <rPr>
        <sz val="10"/>
        <rFont val="Arial"/>
        <family val="2"/>
      </rPr>
      <t>Pn=</t>
    </r>
  </si>
  <si>
    <t>Sum of the axial forces in the shaft =</t>
  </si>
  <si>
    <t>Sum of the axial forces in concrete in the shaft=</t>
  </si>
  <si>
    <t>Maximum Moment</t>
  </si>
  <si>
    <t xml:space="preserve">First moment of the concrete </t>
  </si>
  <si>
    <t>area in compression about the centoid =</t>
  </si>
  <si>
    <r>
      <t>in</t>
    </r>
    <r>
      <rPr>
        <vertAlign val="superscript"/>
        <sz val="10"/>
        <rFont val="Arial"/>
        <family val="2"/>
      </rPr>
      <t>3</t>
    </r>
  </si>
  <si>
    <t>Distance between centroid of concrete</t>
  </si>
  <si>
    <t>in compression and centroid of pier =</t>
  </si>
  <si>
    <t>Moment of concrete in compression =</t>
  </si>
  <si>
    <t>in-kips</t>
  </si>
  <si>
    <t>Total reinforcement moment =</t>
  </si>
  <si>
    <t>Nominal Moment strength of Drilled Shaft Mn =</t>
  </si>
  <si>
    <r>
      <t xml:space="preserve">Moment Capacity of Drilled Shaft, </t>
    </r>
    <r>
      <rPr>
        <sz val="10"/>
        <rFont val="Calibri"/>
        <family val="2"/>
      </rPr>
      <t>φ</t>
    </r>
    <r>
      <rPr>
        <sz val="10"/>
        <rFont val="Arial"/>
        <family val="2"/>
      </rPr>
      <t>Mn =</t>
    </r>
  </si>
  <si>
    <r>
      <t>Moment Capacity of Drilled Shaft, (</t>
    </r>
    <r>
      <rPr>
        <sz val="10"/>
        <rFont val="Calibri"/>
        <family val="2"/>
      </rPr>
      <t>φ=0.65)</t>
    </r>
    <r>
      <rPr>
        <sz val="10"/>
        <rFont val="Arial"/>
        <family val="2"/>
      </rPr>
      <t>Mn =</t>
    </r>
  </si>
  <si>
    <t>Case 1, φMn =</t>
  </si>
  <si>
    <t>Case 2, φMn =</t>
  </si>
  <si>
    <t>Case 3, at Pmax, (φ=0.65)Mn =</t>
  </si>
  <si>
    <t>Final Results</t>
  </si>
  <si>
    <t>Governing Orientation Case=</t>
  </si>
  <si>
    <t>phi, φ=</t>
  </si>
  <si>
    <r>
      <t xml:space="preserve">Shaft </t>
    </r>
    <r>
      <rPr>
        <sz val="10"/>
        <rFont val="Calibri"/>
        <family val="2"/>
      </rPr>
      <t>φ</t>
    </r>
    <r>
      <rPr>
        <sz val="10"/>
        <rFont val="Arial"/>
        <family val="2"/>
      </rPr>
      <t>*Mn=</t>
    </r>
  </si>
  <si>
    <t>Distance from Edge of Shaft to N.A.=</t>
  </si>
  <si>
    <t>Shaft Beta=</t>
  </si>
  <si>
    <t>Maximum Tensile Strain=</t>
  </si>
  <si>
    <t>&lt;------------</t>
  </si>
  <si>
    <t>Shaft Tension Cap., φTn= (φ=0.9)*(Total As)(Fy)=</t>
  </si>
  <si>
    <t>Shaft Max Comp, (φ=0.65)(0.80)[0.85*f'c*(Ag-Ast)+Ast*Fy]=</t>
  </si>
  <si>
    <t>Individual Bars</t>
  </si>
  <si>
    <t>Bar</t>
  </si>
  <si>
    <t>Angle from first bar</t>
  </si>
  <si>
    <t>Distance to center of shaft</t>
  </si>
  <si>
    <t>Distance to neutral axis</t>
  </si>
  <si>
    <t>Distance to equivalent comp. zone</t>
  </si>
  <si>
    <t>Strain</t>
  </si>
  <si>
    <t>Area of steel in compression</t>
  </si>
  <si>
    <t>Stress</t>
  </si>
  <si>
    <t>Axial force</t>
  </si>
  <si>
    <t>Moment</t>
  </si>
  <si>
    <t>#</t>
  </si>
  <si>
    <t>(in)</t>
  </si>
  <si>
    <t>(in^2)</t>
  </si>
  <si>
    <t>(ksi)</t>
  </si>
  <si>
    <t>(in-kips)</t>
  </si>
  <si>
    <t>Min--&gt;</t>
  </si>
  <si>
    <t>Tension:</t>
  </si>
  <si>
    <r>
      <t>M</t>
    </r>
    <r>
      <rPr>
        <vertAlign val="subscript"/>
        <sz val="9"/>
        <color theme="1"/>
        <rFont val="Arial"/>
        <family val="2"/>
      </rPr>
      <t>u_comp</t>
    </r>
    <r>
      <rPr>
        <sz val="9"/>
        <color theme="1"/>
        <rFont val="Arial"/>
        <family val="2"/>
      </rPr>
      <t xml:space="preserve"> = M + (D - T + E) * Sc + Ecc * Cu = </t>
    </r>
  </si>
  <si>
    <r>
      <t>M</t>
    </r>
    <r>
      <rPr>
        <vertAlign val="subscript"/>
        <sz val="9"/>
        <color theme="1"/>
        <rFont val="Arial"/>
        <family val="2"/>
      </rPr>
      <t>u_tension</t>
    </r>
    <r>
      <rPr>
        <sz val="9"/>
        <color theme="1"/>
        <rFont val="Arial"/>
        <family val="2"/>
      </rPr>
      <t xml:space="preserve"> = (D - T + E) * Su + Ecc * Tu = </t>
    </r>
  </si>
  <si>
    <r>
      <t>ΦM</t>
    </r>
    <r>
      <rPr>
        <vertAlign val="subscript"/>
        <sz val="9"/>
        <rFont val="Arial"/>
        <family val="2"/>
      </rPr>
      <t>n_comp</t>
    </r>
    <r>
      <rPr>
        <sz val="9"/>
        <rFont val="Arial"/>
        <family val="2"/>
      </rPr>
      <t xml:space="preserve"> = (see DSMC) =</t>
    </r>
  </si>
  <si>
    <r>
      <t>ΦM</t>
    </r>
    <r>
      <rPr>
        <vertAlign val="subscript"/>
        <sz val="9"/>
        <rFont val="Arial"/>
        <family val="2"/>
      </rPr>
      <t>n_tension</t>
    </r>
    <r>
      <rPr>
        <sz val="9"/>
        <rFont val="Arial"/>
        <family val="2"/>
      </rPr>
      <t xml:space="preserve"> = (see DSMC) =</t>
    </r>
  </si>
  <si>
    <r>
      <t>A</t>
    </r>
    <r>
      <rPr>
        <vertAlign val="subscript"/>
        <sz val="9"/>
        <color indexed="8"/>
        <rFont val="Arial"/>
        <family val="2"/>
      </rPr>
      <t>2</t>
    </r>
    <r>
      <rPr>
        <sz val="9"/>
        <color indexed="8"/>
        <rFont val="Arial"/>
        <family val="2"/>
      </rPr>
      <t xml:space="preserve"> = (IF(Input!$D$57="Circular",(MIN(MIN(Wx,Wy),di+4*T))^2*(PI()/4),(MIN(MIN(Wx,Wy),di+4*T))^2))*144 =</t>
    </r>
  </si>
  <si>
    <t xml:space="preserve">Pier Flexure (Comp.) (ft-kips):  </t>
  </si>
  <si>
    <t xml:space="preserve">Pier Flexure (Tension) (ft-kips):  </t>
  </si>
  <si>
    <t>Ultimate End Bearing (ksf):</t>
  </si>
  <si>
    <t>Total Capacities (kips):</t>
  </si>
  <si>
    <t>Blows per Foot (N)</t>
  </si>
  <si>
    <t>α = IF(So=0, 0, IF(ND &gt;= D, 0, IF(So/2.12 &lt;= 1.5, 0.55, IF(So/2.12 &gt; 2.5, 0.45, 0.55 - 0.1*(So/2.12-1.5))))) =</t>
  </si>
  <si>
    <t>β = IF(OR(ɸ = 0,N_blows =""), 0, IF(Su&gt;0,0,IF(ND &gt;= D, 0, (MIN(N_blows,15)/15)*(1.5-0.135*SQRT(IF(ND &lt;= D-T, D - T/2, (D + ND)/2)))))) =</t>
  </si>
  <si>
    <t>ft²</t>
  </si>
  <si>
    <r>
      <t>A</t>
    </r>
    <r>
      <rPr>
        <vertAlign val="subscript"/>
        <sz val="9"/>
        <color indexed="8"/>
        <rFont val="Arial"/>
        <family val="2"/>
      </rPr>
      <t>s</t>
    </r>
    <r>
      <rPr>
        <sz val="9"/>
        <color indexed="8"/>
        <rFont val="Arial"/>
        <family val="2"/>
      </rPr>
      <t xml:space="preserve"> = IF(ND &lt;= D-T, 2*(Wx+Wy) * T, IF(ND &gt;= D, 0, 2*(Wx+Wy) * (D - ND))) =</t>
    </r>
  </si>
  <si>
    <r>
      <t>S</t>
    </r>
    <r>
      <rPr>
        <vertAlign val="subscript"/>
        <sz val="9"/>
        <color indexed="8"/>
        <rFont val="Arial"/>
        <family val="2"/>
      </rPr>
      <t>u_pad</t>
    </r>
    <r>
      <rPr>
        <sz val="9"/>
        <color indexed="8"/>
        <rFont val="Arial"/>
        <family val="2"/>
      </rPr>
      <t xml:space="preserve"> = IF(Co = 0, 0, IF(ɸ &gt; 25,0, IF(AND(ɸ &lt; 10, Co &gt; 0), Co, Co + (TAN(ɸ*PI()/180)) * (((1-SIN(ɸ*PI()/180)) * γeff * (D-T/2) * (TAN((45+ɸ/2)*PI()/180)) + Co) / ((TAN((45+ɸ/2)*PI()/180)) - (TAN(ɸ*PI()/180))))))) =</t>
    </r>
  </si>
  <si>
    <r>
      <t>f</t>
    </r>
    <r>
      <rPr>
        <vertAlign val="subscript"/>
        <sz val="9"/>
        <color indexed="8"/>
        <rFont val="Arial"/>
        <family val="2"/>
      </rPr>
      <t>s</t>
    </r>
    <r>
      <rPr>
        <sz val="9"/>
        <color indexed="8"/>
        <rFont val="Arial"/>
        <family val="2"/>
      </rPr>
      <t xml:space="preserve"> = IF(α &gt; 0, α * Su_pad, IF(β &gt; 0, β * γeff * (IF(ND &lt;= D-T, D - T/2, (D + ND)/2)),0)) =</t>
    </r>
  </si>
  <si>
    <t>Adhesion Factor:</t>
  </si>
  <si>
    <t>Beta Factor:</t>
  </si>
  <si>
    <t>Pad Side Area:</t>
  </si>
  <si>
    <t>Effective Soil Unit Weight at H:</t>
  </si>
  <si>
    <t>Cohesion at Mid-Layer of Pad:</t>
  </si>
  <si>
    <t>Ultimate Skin Friction / Adhesion:</t>
  </si>
  <si>
    <t>Skin Friction / Adhesion Resistance:</t>
  </si>
  <si>
    <t>Fs = fs* As =</t>
  </si>
  <si>
    <t>Pier Shape:</t>
  </si>
  <si>
    <t>Pier Diameter:</t>
  </si>
  <si>
    <t>Equivalent Square Pier Diameter:</t>
  </si>
  <si>
    <t>Avg. Effective Depth for Punching Shear:</t>
  </si>
  <si>
    <t>Area of Concrete in Shear:</t>
  </si>
  <si>
    <r>
      <t>in</t>
    </r>
    <r>
      <rPr>
        <vertAlign val="superscript"/>
        <sz val="9"/>
        <rFont val="Arial"/>
        <family val="2"/>
      </rPr>
      <t>2</t>
    </r>
  </si>
  <si>
    <t>Eq. Square Area of Concrete in Shear:</t>
  </si>
  <si>
    <t>Factor of transfer of Moment:</t>
  </si>
  <si>
    <t>Factor of transfer of eccentricity of Shear:</t>
  </si>
  <si>
    <t>Moment applied at base of Pier:</t>
  </si>
  <si>
    <t>kip*in</t>
  </si>
  <si>
    <t>Polar Moment of Inertia at assumed Critical Section:</t>
  </si>
  <si>
    <r>
      <t>in</t>
    </r>
    <r>
      <rPr>
        <vertAlign val="superscript"/>
        <sz val="9"/>
        <rFont val="Arial"/>
        <family val="2"/>
      </rPr>
      <t>4</t>
    </r>
  </si>
  <si>
    <t>Eq. Square Polar Moment of Inertia at assumed Critical Section:</t>
  </si>
  <si>
    <t>Applied Shear Force (0.9*D LC):</t>
  </si>
  <si>
    <t>kip</t>
  </si>
  <si>
    <t>Applied Shear Force (1.2*D LC):</t>
  </si>
  <si>
    <t>Controlling Shear Stress (0.9*D LC):</t>
  </si>
  <si>
    <t>Controlling Shear Stress (1.2*D LC):</t>
  </si>
  <si>
    <t>Eq. Sq. Controlling Shear Stress (0.9*D LC):</t>
  </si>
  <si>
    <t>Eq. Sq. Controlling Shear Stress (1.2*D LC):</t>
  </si>
  <si>
    <t>Shear Stress Capacity:</t>
  </si>
  <si>
    <t>Bolt Circle / Bearing Plate Width, BC:</t>
  </si>
  <si>
    <t>Effective Pad Width:</t>
  </si>
  <si>
    <t>Bar Spacing:</t>
  </si>
  <si>
    <t>Fraction of Bars in Effective Width:</t>
  </si>
  <si>
    <t>Area of Steel in Effective Width:</t>
  </si>
  <si>
    <t>Depth of Equivalent Rectangular Stress Block:</t>
  </si>
  <si>
    <t>Distance from Top to Nuetral Axis:</t>
  </si>
  <si>
    <t>Effective depth:</t>
  </si>
  <si>
    <t>Modulus of Elasticity of Steel:</t>
  </si>
  <si>
    <r>
      <t>E</t>
    </r>
    <r>
      <rPr>
        <vertAlign val="subscript"/>
        <sz val="9"/>
        <rFont val="Arial"/>
        <family val="2"/>
      </rPr>
      <t>s</t>
    </r>
    <r>
      <rPr>
        <sz val="9"/>
        <rFont val="Arial"/>
        <family val="2"/>
      </rPr>
      <t xml:space="preserve"> =</t>
    </r>
  </si>
  <si>
    <t>Strain in Steel:</t>
  </si>
  <si>
    <t>in/in</t>
  </si>
  <si>
    <t>Compression-Controlled Strain Limit::</t>
  </si>
  <si>
    <t>Tension-Controlled Strain Limit::</t>
  </si>
  <si>
    <r>
      <t>ε</t>
    </r>
    <r>
      <rPr>
        <vertAlign val="subscript"/>
        <sz val="9"/>
        <rFont val="Arial"/>
        <family val="2"/>
      </rPr>
      <t>t</t>
    </r>
    <r>
      <rPr>
        <sz val="9"/>
        <rFont val="Arial"/>
        <family val="2"/>
      </rPr>
      <t xml:space="preserve"> =</t>
    </r>
  </si>
  <si>
    <t>Flexure Strength Reduction Factor:</t>
  </si>
  <si>
    <t>Nominal Flexural Strength:</t>
  </si>
  <si>
    <t>Design Flexural Strength:</t>
  </si>
  <si>
    <t>Applied Moment:</t>
  </si>
  <si>
    <t>Diameter of Longitudinal Rebar Cage:</t>
  </si>
  <si>
    <t>Eq. Square Dia. of Longitudinal Rebar Cage:</t>
  </si>
  <si>
    <t>Steel Embedment Length:</t>
  </si>
  <si>
    <t xml:space="preserve">G / H:  </t>
  </si>
  <si>
    <t>14.  PAD FLEXURE</t>
  </si>
  <si>
    <r>
      <t>ε</t>
    </r>
    <r>
      <rPr>
        <vertAlign val="subscript"/>
        <sz val="9"/>
        <rFont val="Arial"/>
        <family val="2"/>
      </rPr>
      <t>t_x</t>
    </r>
    <r>
      <rPr>
        <sz val="9"/>
        <rFont val="Arial"/>
        <family val="2"/>
      </rPr>
      <t xml:space="preserve"> =</t>
    </r>
  </si>
  <si>
    <t>X-DIRECTION</t>
  </si>
  <si>
    <t>Y-DIRECTION</t>
  </si>
  <si>
    <r>
      <t>ε</t>
    </r>
    <r>
      <rPr>
        <vertAlign val="subscript"/>
        <sz val="9"/>
        <rFont val="Arial"/>
        <family val="2"/>
      </rPr>
      <t>t_y</t>
    </r>
    <r>
      <rPr>
        <sz val="9"/>
        <rFont val="Arial"/>
        <family val="2"/>
      </rPr>
      <t xml:space="preserve"> =</t>
    </r>
  </si>
  <si>
    <t>Weight of Soil (kips)</t>
  </si>
  <si>
    <t>Weight of Concrete (kips)</t>
  </si>
  <si>
    <t>Moment Arm of Resisting Weights (ft)</t>
  </si>
  <si>
    <t>TANGENT POINT OF PIER</t>
  </si>
  <si>
    <t>PIER</t>
  </si>
  <si>
    <t>INCREMENTS:</t>
  </si>
  <si>
    <t>Boundary Line 1</t>
  </si>
  <si>
    <t>PAD</t>
  </si>
  <si>
    <t>Boundary Line 2</t>
  </si>
  <si>
    <t>Boundary Line 3</t>
  </si>
  <si>
    <t>Boundary Line 4</t>
  </si>
  <si>
    <t>X (ft)</t>
  </si>
  <si>
    <t>Y (ft)</t>
  </si>
  <si>
    <t>Azimuth (°)</t>
  </si>
  <si>
    <t>Points Along Axis</t>
  </si>
  <si>
    <t>Points with Pad Boundaries</t>
  </si>
  <si>
    <t>Considered Points</t>
  </si>
  <si>
    <t>BLOCK BENDING PLANE</t>
  </si>
  <si>
    <t>PIER AND PAD BENDING PLANE</t>
  </si>
  <si>
    <t>Coordinates</t>
  </si>
  <si>
    <t>Boundary Coordinates</t>
  </si>
  <si>
    <t>Exact Axis End Coordinates</t>
  </si>
  <si>
    <t>Approximate Axis End Coordinates</t>
  </si>
  <si>
    <t>Area (ft²)</t>
  </si>
  <si>
    <t>Centroid Coordinates</t>
  </si>
  <si>
    <t>Resisting Moment Arm (ft)</t>
  </si>
  <si>
    <t>Point Tangent to Pier</t>
  </si>
  <si>
    <t>Boundary Points</t>
  </si>
  <si>
    <t>PILES</t>
  </si>
  <si>
    <t>No.</t>
  </si>
  <si>
    <t>Moment Arm (ft)</t>
  </si>
  <si>
    <t>Is Pile in Compression Zone of Pad?</t>
  </si>
  <si>
    <t>Moment (kip*ft)</t>
  </si>
  <si>
    <t>ΣMoment (kip*ft)</t>
  </si>
  <si>
    <t>ΣResisting Moment (kip*ft)</t>
  </si>
  <si>
    <t>ΣApplied Moment (kip*ft)</t>
  </si>
  <si>
    <t>PIER AND PAD ONE-WAY SHEAR PLANE</t>
  </si>
  <si>
    <t>BLOCK BENDING &amp; ONE-WAY SHEAR PLANE</t>
  </si>
  <si>
    <t>Applied Shear (kips)</t>
  </si>
  <si>
    <t>Shear Strength (kips)</t>
  </si>
  <si>
    <t>PAD FLEXURE</t>
  </si>
  <si>
    <t>ONE-WAY SHEAR</t>
  </si>
  <si>
    <t>Side of Neutral Axis</t>
  </si>
  <si>
    <t>Pile Compression (kips)</t>
  </si>
  <si>
    <t>Considered Pile Compression (kips)</t>
  </si>
  <si>
    <t>ΣCompression (kip)</t>
  </si>
  <si>
    <t>Pad Flexure Checks for Various Orientations</t>
  </si>
  <si>
    <t>One-Ways Shear Checks for Various Orientations</t>
  </si>
  <si>
    <t>Applied Moment (kip*ft)</t>
  </si>
  <si>
    <t>Flexural Strength (kip*ft)</t>
  </si>
  <si>
    <t>RESULTS:</t>
  </si>
  <si>
    <r>
      <t>V</t>
    </r>
    <r>
      <rPr>
        <vertAlign val="subscript"/>
        <sz val="9"/>
        <color theme="1"/>
        <rFont val="Arial"/>
        <family val="2"/>
      </rPr>
      <t>c1</t>
    </r>
    <r>
      <rPr>
        <sz val="9"/>
        <color theme="1"/>
        <rFont val="Arial"/>
        <family val="2"/>
      </rPr>
      <t xml:space="preserve"> = ɸcs * 2.0 * 1.0 * </t>
    </r>
    <r>
      <rPr>
        <sz val="9"/>
        <color theme="1"/>
        <rFont val="Calibri"/>
        <family val="2"/>
      </rPr>
      <t>√</t>
    </r>
    <r>
      <rPr>
        <sz val="9"/>
        <color theme="1"/>
        <rFont val="Arial"/>
        <family val="2"/>
      </rPr>
      <t>Fc * L * d</t>
    </r>
    <r>
      <rPr>
        <vertAlign val="subscript"/>
        <sz val="9"/>
        <color theme="1"/>
        <rFont val="Arial"/>
        <family val="2"/>
      </rPr>
      <t>eff</t>
    </r>
    <r>
      <rPr>
        <sz val="9"/>
        <color theme="1"/>
        <rFont val="Arial"/>
        <family val="2"/>
      </rPr>
      <t xml:space="preserve"> = </t>
    </r>
  </si>
  <si>
    <r>
      <t>V</t>
    </r>
    <r>
      <rPr>
        <vertAlign val="subscript"/>
        <sz val="9"/>
        <color theme="1"/>
        <rFont val="Arial"/>
        <family val="2"/>
      </rPr>
      <t>n1</t>
    </r>
    <r>
      <rPr>
        <sz val="9"/>
        <color theme="1"/>
        <rFont val="Arial"/>
        <family val="2"/>
      </rPr>
      <t xml:space="preserve"> =</t>
    </r>
  </si>
  <si>
    <t>Controlling Azimuth:</t>
  </si>
  <si>
    <t>°</t>
  </si>
  <si>
    <t>Length of Pad Along Bending Plane (ft)</t>
  </si>
  <si>
    <t>Length of Pad Along Shear Plane (ft)</t>
  </si>
  <si>
    <t>Lx (ft)</t>
  </si>
  <si>
    <t>Ly (ft)</t>
  </si>
  <si>
    <t>Provided Steel:</t>
  </si>
  <si>
    <t>Soil Properties</t>
  </si>
  <si>
    <t>BU #:</t>
  </si>
  <si>
    <t>Checks the capacity of pile foundation configurations for monopoles or self-support towers with individual foundations in Rev. F, G, and H.</t>
  </si>
  <si>
    <t>Per CCIsites Doc. # XXXXXX</t>
  </si>
  <si>
    <t>RESULTANT BENDING</t>
  </si>
  <si>
    <t>Check Limitations</t>
  </si>
  <si>
    <t>Capacity</t>
  </si>
  <si>
    <t>Demand</t>
  </si>
  <si>
    <t xml:space="preserve">Capacity:  </t>
  </si>
  <si>
    <t xml:space="preserve">Flexural Two-Way (Tension) (kip*ft):  </t>
  </si>
  <si>
    <t xml:space="preserve">Pad Shear - Tension Two-Way (ksi):  </t>
  </si>
  <si>
    <t xml:space="preserve">Flexural Two-Way (Comp) (kip*ft):  </t>
  </si>
  <si>
    <t xml:space="preserve">Pad Shear - Comp Two-Way (ksi):  </t>
  </si>
  <si>
    <t xml:space="preserve">Pad Flexure (kip*ft):  </t>
  </si>
  <si>
    <t>12.1.  TWO-WAY SHEAR CHECK (CAP) - COMPRESSION</t>
  </si>
  <si>
    <t>12.3.  TWO-WAY SHEAR CHECK (CAP) - UPLIFT</t>
  </si>
  <si>
    <r>
      <t>d</t>
    </r>
    <r>
      <rPr>
        <vertAlign val="subscript"/>
        <sz val="9"/>
        <rFont val="Arial"/>
        <family val="2"/>
      </rPr>
      <t>pier1</t>
    </r>
    <r>
      <rPr>
        <sz val="9"/>
        <rFont val="Arial"/>
        <family val="2"/>
      </rPr>
      <t xml:space="preserve"> = di * 12 in / ft =</t>
    </r>
  </si>
  <si>
    <r>
      <t>d</t>
    </r>
    <r>
      <rPr>
        <vertAlign val="subscript"/>
        <sz val="9"/>
        <rFont val="Arial"/>
        <family val="2"/>
      </rPr>
      <t>c_2</t>
    </r>
    <r>
      <rPr>
        <sz val="9"/>
        <rFont val="Arial"/>
        <family val="2"/>
      </rPr>
      <t xml:space="preserve"> = T  - cc - AVERAGE(0.5 * db_pad , 1.5 * db_pad) =</t>
    </r>
  </si>
  <si>
    <r>
      <t>"A</t>
    </r>
    <r>
      <rPr>
        <vertAlign val="subscript"/>
        <sz val="9"/>
        <rFont val="Arial"/>
        <family val="2"/>
      </rPr>
      <t>c_sq</t>
    </r>
    <r>
      <rPr>
        <sz val="9"/>
        <rFont val="Arial"/>
        <family val="2"/>
      </rPr>
      <t xml:space="preserve"> = (4*(dpier_sq+dc_2))*dc_2 = "</t>
    </r>
  </si>
  <si>
    <r>
      <t>ϒ</t>
    </r>
    <r>
      <rPr>
        <vertAlign val="subscript"/>
        <sz val="10"/>
        <rFont val="Arial"/>
        <family val="2"/>
      </rPr>
      <t>v</t>
    </r>
    <r>
      <rPr>
        <sz val="10"/>
        <rFont val="Arial"/>
        <family val="2"/>
      </rPr>
      <t xml:space="preserve"> = 1 - ϒf =</t>
    </r>
  </si>
  <si>
    <r>
      <t>ϒ</t>
    </r>
    <r>
      <rPr>
        <vertAlign val="subscript"/>
        <sz val="10"/>
        <rFont val="Arial"/>
        <family val="2"/>
      </rPr>
      <t>f</t>
    </r>
    <r>
      <rPr>
        <sz val="10"/>
        <rFont val="Arial"/>
        <family val="2"/>
      </rPr>
      <t xml:space="preserve"> = 1/(1+(2/3)*√(dpier1/dpier1)) =</t>
    </r>
  </si>
  <si>
    <r>
      <t>M</t>
    </r>
    <r>
      <rPr>
        <vertAlign val="subscript"/>
        <sz val="9"/>
        <rFont val="Arial"/>
        <family val="2"/>
      </rPr>
      <t>v</t>
    </r>
    <r>
      <rPr>
        <sz val="9"/>
        <rFont val="Arial"/>
        <family val="2"/>
      </rPr>
      <t xml:space="preserve"> = Mu_comp * 12 in / ft = </t>
    </r>
  </si>
  <si>
    <r>
      <t>J</t>
    </r>
    <r>
      <rPr>
        <vertAlign val="subscript"/>
        <sz val="9"/>
        <rFont val="Arial"/>
        <family val="2"/>
      </rPr>
      <t>c_1</t>
    </r>
    <r>
      <rPr>
        <sz val="9"/>
        <rFont val="Arial"/>
        <family val="2"/>
      </rPr>
      <t xml:space="preserve"> = (dc_2*(dpier1+dc_2)^3)/6 + ((dpier1+dc_2)*(dc_2^3))/6 + (dc_2*(dpier1+dc_2)*(dpier1+dc_2)^2)/2 =</t>
    </r>
  </si>
  <si>
    <r>
      <t>J</t>
    </r>
    <r>
      <rPr>
        <vertAlign val="subscript"/>
        <sz val="9"/>
        <rFont val="Arial"/>
        <family val="2"/>
      </rPr>
      <t>c_sq</t>
    </r>
    <r>
      <rPr>
        <sz val="9"/>
        <rFont val="Arial"/>
        <family val="2"/>
      </rPr>
      <t xml:space="preserve"> = (dc_2*(dpier_sq+dc_2)^3)/6 + ((dpier_sq+dc_2)*(dc_2^3))/6 + (dc_2*(dpier_sq+dc_2)*(dpier_sq+dc_2)^2)/2 = </t>
    </r>
  </si>
  <si>
    <r>
      <t>v</t>
    </r>
    <r>
      <rPr>
        <vertAlign val="subscript"/>
        <sz val="9"/>
        <rFont val="Arial"/>
        <family val="2"/>
      </rPr>
      <t>u_0.9_controlling</t>
    </r>
    <r>
      <rPr>
        <sz val="9"/>
        <rFont val="Arial"/>
        <family val="2"/>
      </rPr>
      <t xml:space="preserve"> = MAX(0,IF(L\_0.9 &lt;= W/2 + dpier/2 + (dc_2/12)/2, 0, Vu_0.9/Ac + (ϒv * Mv * (dpier1 + dc_2)/2) / Jc_1 - MIN(qu_AB_0.9,qu_CD_0.9))) = </t>
    </r>
  </si>
  <si>
    <r>
      <t>v</t>
    </r>
    <r>
      <rPr>
        <vertAlign val="subscript"/>
        <sz val="9"/>
        <rFont val="Arial"/>
        <family val="2"/>
      </rPr>
      <t>u_1.2_controlling</t>
    </r>
    <r>
      <rPr>
        <sz val="9"/>
        <rFont val="Arial"/>
        <family val="2"/>
      </rPr>
      <t xml:space="preserve"> = MAX(0,IF(L\_0.9 &lt;= W/2 + dpier/2 + (dc_2/12)/2, 0, Vu_0.9/Ac + (ϒv * Mv * (dpier1 + dc_2)/2) / Jc_1 - MIN(qu_AB_0.9,qu_CD_0.9))) =</t>
    </r>
  </si>
  <si>
    <r>
      <t>V</t>
    </r>
    <r>
      <rPr>
        <vertAlign val="subscript"/>
        <sz val="9"/>
        <rFont val="Arial"/>
        <family val="2"/>
      </rPr>
      <t>u_0.9</t>
    </r>
    <r>
      <rPr>
        <sz val="9"/>
        <rFont val="Arial"/>
        <family val="2"/>
      </rPr>
      <t xml:space="preserve"> = 0.9*Wpier + 0.9 * IF(OR(TIA="G",TIA="H"), Pcomp / 1.2, Pcomp) = </t>
    </r>
  </si>
  <si>
    <r>
      <t>V</t>
    </r>
    <r>
      <rPr>
        <vertAlign val="subscript"/>
        <sz val="9"/>
        <rFont val="Arial"/>
        <family val="2"/>
      </rPr>
      <t>u_1.2</t>
    </r>
    <r>
      <rPr>
        <sz val="9"/>
        <rFont val="Arial"/>
        <family val="2"/>
      </rPr>
      <t xml:space="preserve"> = 1.2*Wpier + 1.2 * IF(OR(TIA="G",TIA="H"), Pcomp / 1.2, Pcomp) =</t>
    </r>
  </si>
  <si>
    <r>
      <t>v</t>
    </r>
    <r>
      <rPr>
        <vertAlign val="subscript"/>
        <sz val="9"/>
        <rFont val="Arial"/>
        <family val="2"/>
      </rPr>
      <t>u_0.9_controlling_sq</t>
    </r>
    <r>
      <rPr>
        <sz val="9"/>
        <rFont val="Arial"/>
        <family val="2"/>
      </rPr>
      <t xml:space="preserve"> = MAX(0,Vu_0.9/Ac_sq + (ϒv * Mv * (dpier_sq + dc_2)/2) / Jc_sq - MIN(qu_AB_0.9_sq,qu_CD_0.9_sq)) =</t>
    </r>
  </si>
  <si>
    <r>
      <t>v</t>
    </r>
    <r>
      <rPr>
        <vertAlign val="subscript"/>
        <sz val="9"/>
        <rFont val="Arial"/>
        <family val="2"/>
      </rPr>
      <t>u_1.2_controlling_sq</t>
    </r>
    <r>
      <rPr>
        <sz val="9"/>
        <rFont val="Arial"/>
        <family val="2"/>
      </rPr>
      <t xml:space="preserve"> = MAX(0,Vu_1.2/Ac_sq + (ϒv * Mv * (dpier_sq + dc_2)/2) / Jc_sq - MIN(qu_AB_1.2_sq,qu_CD_1.2_sq)) = </t>
    </r>
  </si>
  <si>
    <r>
      <rPr>
        <sz val="9"/>
        <rFont val="Calibri"/>
        <family val="2"/>
      </rPr>
      <t>Φ</t>
    </r>
    <r>
      <rPr>
        <sz val="9"/>
        <rFont val="Arial"/>
        <family val="2"/>
      </rPr>
      <t>v</t>
    </r>
    <r>
      <rPr>
        <vertAlign val="subscript"/>
        <sz val="9"/>
        <rFont val="Arial"/>
        <family val="2"/>
      </rPr>
      <t>n</t>
    </r>
    <r>
      <rPr>
        <sz val="9"/>
        <rFont val="Arial"/>
        <family val="2"/>
      </rPr>
      <t xml:space="preserve"> = φs * 4 * √F'c / 1000 = </t>
    </r>
  </si>
  <si>
    <r>
      <t>b</t>
    </r>
    <r>
      <rPr>
        <vertAlign val="subscript"/>
        <sz val="9"/>
        <rFont val="Arial"/>
        <family val="2"/>
      </rPr>
      <t>_pad</t>
    </r>
    <r>
      <rPr>
        <sz val="9"/>
        <rFont val="Arial"/>
        <family val="2"/>
      </rPr>
      <t xml:space="preserve"> = MIN(dpier+3*T,W) = </t>
    </r>
  </si>
  <si>
    <r>
      <t>m</t>
    </r>
    <r>
      <rPr>
        <vertAlign val="subscript"/>
        <sz val="9"/>
        <rFont val="Arial"/>
        <family val="2"/>
      </rPr>
      <t>_effective</t>
    </r>
    <r>
      <rPr>
        <sz val="9"/>
        <rFont val="Arial"/>
        <family val="2"/>
      </rPr>
      <t xml:space="preserve"> = 'IF(b_pad=W,mp,12*b_pad/Bs_pad) = </t>
    </r>
  </si>
  <si>
    <r>
      <t>c</t>
    </r>
    <r>
      <rPr>
        <vertAlign val="subscript"/>
        <sz val="9"/>
        <rFont val="Arial"/>
        <family val="2"/>
      </rPr>
      <t>_effective</t>
    </r>
    <r>
      <rPr>
        <sz val="9"/>
        <rFont val="Arial"/>
        <family val="2"/>
      </rPr>
      <t xml:space="preserve"> = a_effective  / βpad = </t>
    </r>
  </si>
  <si>
    <t xml:space="preserve">dc = deff (see One-Way Shear check above) = </t>
  </si>
  <si>
    <r>
      <t>ε</t>
    </r>
    <r>
      <rPr>
        <vertAlign val="subscript"/>
        <sz val="9"/>
        <rFont val="Arial"/>
        <family val="2"/>
      </rPr>
      <t>c</t>
    </r>
    <r>
      <rPr>
        <sz val="9"/>
        <rFont val="Arial"/>
        <family val="2"/>
      </rPr>
      <t xml:space="preserve"> = Fy / Es = </t>
    </r>
  </si>
  <si>
    <r>
      <t>φflex</t>
    </r>
    <r>
      <rPr>
        <vertAlign val="subscript"/>
        <sz val="9"/>
        <rFont val="Arial"/>
        <family val="2"/>
      </rPr>
      <t>_effective</t>
    </r>
    <r>
      <rPr>
        <sz val="9"/>
        <rFont val="Arial"/>
        <family val="2"/>
      </rPr>
      <t xml:space="preserve"> =  IF(εs&gt;=εt,0.9,IF(εs&lt;=εc,0.65,0.65+(0.9-0.65)*((εs-εc)/(εt-εc)))) = </t>
    </r>
  </si>
  <si>
    <r>
      <t>φM</t>
    </r>
    <r>
      <rPr>
        <vertAlign val="subscript"/>
        <sz val="9"/>
        <rFont val="Arial"/>
        <family val="2"/>
      </rPr>
      <t>n_effective</t>
    </r>
    <r>
      <rPr>
        <sz val="9"/>
        <rFont val="Arial"/>
        <family val="2"/>
      </rPr>
      <t xml:space="preserve"> = φflex_effective * Mn_effective = </t>
    </r>
  </si>
  <si>
    <r>
      <t>M</t>
    </r>
    <r>
      <rPr>
        <vertAlign val="subscript"/>
        <sz val="9"/>
        <rFont val="Arial"/>
        <family val="2"/>
      </rPr>
      <t>v_tension</t>
    </r>
    <r>
      <rPr>
        <sz val="9"/>
        <rFont val="Arial"/>
        <family val="2"/>
      </rPr>
      <t xml:space="preserve"> = IF(Input!$D$9="Self-Support", "IF(T&gt;D,E+T,(D - T + E)) * Su * 12",0) = </t>
    </r>
  </si>
  <si>
    <r>
      <t>d</t>
    </r>
    <r>
      <rPr>
        <vertAlign val="subscript"/>
        <sz val="9"/>
        <rFont val="Arial"/>
        <family val="2"/>
      </rPr>
      <t>_cage</t>
    </r>
    <r>
      <rPr>
        <sz val="9"/>
        <rFont val="Arial"/>
        <family val="2"/>
      </rPr>
      <t xml:space="preserve"> = IF(Input!$D$44="Block","BC","dpier*12-2*(cc+VLOOKUP(St,Reference!$D$17:$F$27,2,0))-VLOOKUP(Rs,Reference!$D$17:$F$27,2,0)") = </t>
    </r>
  </si>
  <si>
    <r>
      <t>d</t>
    </r>
    <r>
      <rPr>
        <vertAlign val="subscript"/>
        <sz val="9"/>
        <rFont val="Arial"/>
        <family val="2"/>
      </rPr>
      <t>_cage_sq</t>
    </r>
    <r>
      <rPr>
        <sz val="9"/>
        <rFont val="Arial"/>
        <family val="2"/>
      </rPr>
      <t xml:space="preserve"> = IF(Input!$D$44="Block","SQRT(PI())/2*BC","SQRT(PI())/2*d_cage") = </t>
    </r>
  </si>
  <si>
    <r>
      <t>L</t>
    </r>
    <r>
      <rPr>
        <vertAlign val="subscript"/>
        <sz val="9"/>
        <rFont val="Arial"/>
        <family val="2"/>
      </rPr>
      <t>embed</t>
    </r>
    <r>
      <rPr>
        <sz val="9"/>
        <rFont val="Arial"/>
        <family val="2"/>
      </rPr>
      <t xml:space="preserve"> = dc_2 = </t>
    </r>
  </si>
  <si>
    <r>
      <t>A</t>
    </r>
    <r>
      <rPr>
        <vertAlign val="subscript"/>
        <sz val="9"/>
        <rFont val="Arial"/>
        <family val="2"/>
      </rPr>
      <t>c_tension</t>
    </r>
    <r>
      <rPr>
        <sz val="9"/>
        <rFont val="Arial"/>
        <family val="2"/>
      </rPr>
      <t xml:space="preserve"> = Lembed*(d_cage+Lembed)*PI() = </t>
    </r>
  </si>
  <si>
    <r>
      <t>A</t>
    </r>
    <r>
      <rPr>
        <vertAlign val="subscript"/>
        <sz val="9"/>
        <rFont val="Arial"/>
        <family val="2"/>
      </rPr>
      <t>c_tension_sq</t>
    </r>
    <r>
      <rPr>
        <sz val="9"/>
        <rFont val="Arial"/>
        <family val="2"/>
      </rPr>
      <t xml:space="preserve"> = Lembed*(d_cage_sq+Lembed)*4 = </t>
    </r>
  </si>
  <si>
    <r>
      <t>J</t>
    </r>
    <r>
      <rPr>
        <vertAlign val="subscript"/>
        <sz val="9"/>
        <rFont val="Arial"/>
        <family val="2"/>
      </rPr>
      <t>c_tension</t>
    </r>
    <r>
      <rPr>
        <sz val="9"/>
        <rFont val="Arial"/>
        <family val="2"/>
      </rPr>
      <t xml:space="preserve"> = (Lembed*(d_cage+Lembed)^3)/6 + ((d_cage+Lembed)*(Lembed^3))/6 + (Lembed*(d_cage+Lembed)*(d_cage+Lembed)^2)/2 = </t>
    </r>
  </si>
  <si>
    <r>
      <t>J</t>
    </r>
    <r>
      <rPr>
        <vertAlign val="subscript"/>
        <sz val="9"/>
        <rFont val="Arial"/>
        <family val="2"/>
      </rPr>
      <t>c_tension_sq</t>
    </r>
    <r>
      <rPr>
        <sz val="9"/>
        <rFont val="Arial"/>
        <family val="2"/>
      </rPr>
      <t xml:space="preserve"> = (Lembed*(d_cage_sq+Lembed)^3)/6 + ((d_cage_sq+Lembed)*(Lembed^3))/6 + (Lembed*(d_cage_sq+Lembed)*(d_cage_sq+Lembed)^2)/2 = </t>
    </r>
  </si>
  <si>
    <r>
      <t>V</t>
    </r>
    <r>
      <rPr>
        <vertAlign val="subscript"/>
        <sz val="9"/>
        <rFont val="Arial"/>
        <family val="2"/>
      </rPr>
      <t>u_0.9_tension</t>
    </r>
    <r>
      <rPr>
        <sz val="9"/>
        <rFont val="Arial"/>
        <family val="2"/>
      </rPr>
      <t xml:space="preserve"> = MAX(0.9 * IF(OR(TIA="G",TIA="H"), Tu / 0.9, Tu) - 0.9*Wpier,0) = </t>
    </r>
  </si>
  <si>
    <r>
      <t>V</t>
    </r>
    <r>
      <rPr>
        <vertAlign val="subscript"/>
        <sz val="9"/>
        <rFont val="Arial"/>
        <family val="2"/>
      </rPr>
      <t>u_1.2_tension</t>
    </r>
    <r>
      <rPr>
        <sz val="9"/>
        <rFont val="Arial"/>
        <family val="2"/>
      </rPr>
      <t xml:space="preserve"> = MAX(1.2 * IF(OR(TIA="G",TIA="H"), Tu / 0.9, Tu) - 1.2*Wpier,0) = </t>
    </r>
  </si>
  <si>
    <r>
      <t>v</t>
    </r>
    <r>
      <rPr>
        <vertAlign val="subscript"/>
        <sz val="9"/>
        <rFont val="Arial"/>
        <family val="2"/>
      </rPr>
      <t>u_0.9_controlling_tension</t>
    </r>
    <r>
      <rPr>
        <sz val="9"/>
        <rFont val="Arial"/>
        <family val="2"/>
      </rPr>
      <t xml:space="preserve"> = IF(Input!$D$9="Self-Support","Vu_0.9_tension/Ac_tension+(ϒv*Mv_tension*(d_cage+Lembed)/2)/Jc_tension",0) =</t>
    </r>
  </si>
  <si>
    <r>
      <t>v</t>
    </r>
    <r>
      <rPr>
        <vertAlign val="subscript"/>
        <sz val="9"/>
        <rFont val="Arial"/>
        <family val="2"/>
      </rPr>
      <t>u_0.9_tension_sq</t>
    </r>
    <r>
      <rPr>
        <sz val="9"/>
        <rFont val="Arial"/>
        <family val="2"/>
      </rPr>
      <t xml:space="preserve"> = IF(Input!$D$9="Self-Support","Vu_0.9_tension/Ac_tension_sq+(ϒv*Mv_tension*(d_cage_sq+Lembed)/2)/Jc_tension_sq",0) = </t>
    </r>
  </si>
  <si>
    <r>
      <t>v</t>
    </r>
    <r>
      <rPr>
        <vertAlign val="subscript"/>
        <sz val="9"/>
        <rFont val="Arial"/>
        <family val="2"/>
      </rPr>
      <t>u_1.2_tension_sq</t>
    </r>
    <r>
      <rPr>
        <sz val="9"/>
        <rFont val="Arial"/>
        <family val="2"/>
      </rPr>
      <t xml:space="preserve"> = IF(Input!$D$9="Self-Support","Vu_1.2_tension/Ac_tension_sq+(ϒv*Mv_tension*(d_cage_sq+Lembed)/2)/Jc_tension_sq",0) = </t>
    </r>
  </si>
  <si>
    <r>
      <rPr>
        <sz val="9"/>
        <rFont val="Calibri"/>
        <family val="2"/>
      </rPr>
      <t>Φ</t>
    </r>
    <r>
      <rPr>
        <sz val="9"/>
        <rFont val="Arial"/>
        <family val="2"/>
      </rPr>
      <t>v</t>
    </r>
    <r>
      <rPr>
        <vertAlign val="subscript"/>
        <sz val="9"/>
        <rFont val="Arial"/>
        <family val="2"/>
      </rPr>
      <t>n_tension</t>
    </r>
    <r>
      <rPr>
        <sz val="9"/>
        <rFont val="Arial"/>
        <family val="2"/>
      </rPr>
      <t xml:space="preserve"> = φs * 4 * √F'c / 1000 = </t>
    </r>
  </si>
  <si>
    <r>
      <t>v</t>
    </r>
    <r>
      <rPr>
        <vertAlign val="subscript"/>
        <sz val="9"/>
        <rFont val="Arial"/>
        <family val="2"/>
      </rPr>
      <t>u_1.2_controlling_tension</t>
    </r>
    <r>
      <rPr>
        <sz val="9"/>
        <rFont val="Arial"/>
        <family val="2"/>
      </rPr>
      <t xml:space="preserve"> = IF(Input!$D$9="Self-Support","Vu_1.2_tension/Ac_tension+(ϒv*Mv_tension*(d_cage+Lembed)/2)/Jc_tension",0) = </t>
    </r>
  </si>
  <si>
    <r>
      <t>A</t>
    </r>
    <r>
      <rPr>
        <vertAlign val="subscript"/>
        <sz val="9"/>
        <rFont val="Arial"/>
        <family val="2"/>
      </rPr>
      <t>s_pad_x</t>
    </r>
    <r>
      <rPr>
        <sz val="9"/>
        <rFont val="Arial"/>
        <family val="2"/>
      </rPr>
      <t xml:space="preserve"> = VLOOKUP(Spad,Reference!$D$17:$F$27,3,0)*Mpad = </t>
    </r>
  </si>
  <si>
    <r>
      <t>a</t>
    </r>
    <r>
      <rPr>
        <vertAlign val="subscript"/>
        <sz val="9"/>
        <rFont val="Arial"/>
        <family val="2"/>
      </rPr>
      <t>_x</t>
    </r>
    <r>
      <rPr>
        <sz val="9"/>
        <rFont val="Arial"/>
        <family val="2"/>
      </rPr>
      <t xml:space="preserve"> = As_pad_x * Fy / (0.85 * Fc * Wx*12) = </t>
    </r>
  </si>
  <si>
    <r>
      <t>c</t>
    </r>
    <r>
      <rPr>
        <vertAlign val="subscript"/>
        <sz val="9"/>
        <rFont val="Arial"/>
        <family val="2"/>
      </rPr>
      <t>_x</t>
    </r>
    <r>
      <rPr>
        <sz val="9"/>
        <rFont val="Arial"/>
        <family val="2"/>
      </rPr>
      <t xml:space="preserve"> = a_x/βpad = </t>
    </r>
  </si>
  <si>
    <r>
      <t>ε</t>
    </r>
    <r>
      <rPr>
        <vertAlign val="subscript"/>
        <sz val="9"/>
        <rFont val="Arial"/>
        <family val="2"/>
      </rPr>
      <t>s_x</t>
    </r>
    <r>
      <rPr>
        <sz val="9"/>
        <rFont val="Arial"/>
        <family val="2"/>
      </rPr>
      <t xml:space="preserve"> = 0.003 * (deff - c_x) / c_x = </t>
    </r>
  </si>
  <si>
    <t xml:space="preserve">φflex =  IF(εs_x&gt;=εt_x,0.9,IF(εs_x&lt;=εc_x,0.65,0.65+(0.9-0.65)*((εs_x-εc_x)/(εt_x-εc_x)))) = </t>
  </si>
  <si>
    <r>
      <t>φM</t>
    </r>
    <r>
      <rPr>
        <vertAlign val="subscript"/>
        <sz val="9"/>
        <rFont val="Arial"/>
        <family val="2"/>
      </rPr>
      <t>n_x</t>
    </r>
    <r>
      <rPr>
        <sz val="9"/>
        <rFont val="Arial"/>
        <family val="2"/>
      </rPr>
      <t xml:space="preserve"> = φflex * Mn_x = </t>
    </r>
  </si>
  <si>
    <r>
      <t>φM</t>
    </r>
    <r>
      <rPr>
        <vertAlign val="subscript"/>
        <sz val="9"/>
        <rFont val="Arial"/>
        <family val="2"/>
      </rPr>
      <t>n_resultant</t>
    </r>
    <r>
      <rPr>
        <sz val="9"/>
        <rFont val="Arial"/>
        <family val="2"/>
      </rPr>
      <t xml:space="preserve"> = IF(Config="Circular",'Moment of Inertia (Circle)'!$AT$79,'Moment of Inertia'!$AW$79) = </t>
    </r>
  </si>
  <si>
    <t xml:space="preserve">ΣM = IF(Config="Circular",'Moment of Inertia (Circle)'!$AP$79,'Moment of Inertia'!$AS$79) = </t>
  </si>
  <si>
    <t>2.0.0</t>
  </si>
  <si>
    <t>MRP</t>
  </si>
  <si>
    <t>12.2.1  TWO-WAY SHEAR CHECK (CAP) - COMPRESSION FLEXURAL COMPONENT [BOTTOM REINFORCEMENT]</t>
  </si>
  <si>
    <t>12.2.2  TWO-WAY SHEAR CHECK (CAP) - COMPRESSION FLEXURAL COMPONENT [TOP REINFORCEMENT]</t>
  </si>
  <si>
    <r>
      <t xml:space="preserve">SPT Blow Count, </t>
    </r>
    <r>
      <rPr>
        <sz val="8"/>
        <color indexed="8"/>
        <rFont val="Arial"/>
        <family val="2"/>
      </rPr>
      <t>N</t>
    </r>
    <r>
      <rPr>
        <vertAlign val="subscript"/>
        <sz val="8"/>
        <color indexed="8"/>
        <rFont val="Arial"/>
        <family val="2"/>
      </rPr>
      <t>blows</t>
    </r>
    <r>
      <rPr>
        <sz val="8"/>
        <color indexed="8"/>
        <rFont val="Arial"/>
        <family val="2"/>
      </rPr>
      <t>:</t>
    </r>
  </si>
  <si>
    <t xml:space="preserve">Pad Rebar Quantity (X-direction) (Bot.), Mpad:  </t>
  </si>
  <si>
    <t xml:space="preserve">Pad Rebar Quantity (X-direction) (Top), Mpad:  </t>
  </si>
  <si>
    <t>Top &amp; Bot. Pad Rein. Different?:</t>
  </si>
  <si>
    <r>
      <t>B</t>
    </r>
    <r>
      <rPr>
        <vertAlign val="subscript"/>
        <sz val="9"/>
        <rFont val="Arial"/>
        <family val="2"/>
      </rPr>
      <t>s_pad</t>
    </r>
    <r>
      <rPr>
        <sz val="9"/>
        <rFont val="Arial"/>
        <family val="2"/>
      </rPr>
      <t xml:space="preserve"> = (Wx*12 - 2 * cc - VLOOKUP(Spad,Reference!$D$17:$F$27,2,0)) / (Mpad - 1) = </t>
    </r>
  </si>
  <si>
    <r>
      <t>a</t>
    </r>
    <r>
      <rPr>
        <vertAlign val="subscript"/>
        <sz val="9"/>
        <rFont val="Arial"/>
        <family val="2"/>
      </rPr>
      <t>_effective</t>
    </r>
    <r>
      <rPr>
        <sz val="9"/>
        <rFont val="Arial"/>
        <family val="2"/>
      </rPr>
      <t xml:space="preserve"> = As_effective * Fy / (0.85 * F'c * bpad*12) = </t>
    </r>
  </si>
  <si>
    <r>
      <t>d</t>
    </r>
    <r>
      <rPr>
        <vertAlign val="subscript"/>
        <sz val="9"/>
        <color theme="1"/>
        <rFont val="Arial"/>
        <family val="2"/>
      </rPr>
      <t>eff</t>
    </r>
    <r>
      <rPr>
        <sz val="9"/>
        <color theme="1"/>
        <rFont val="Arial"/>
        <family val="2"/>
      </rPr>
      <t xml:space="preserve"> = T - cc - 1.5*db = </t>
    </r>
  </si>
  <si>
    <r>
      <t>ε</t>
    </r>
    <r>
      <rPr>
        <vertAlign val="subscript"/>
        <sz val="9"/>
        <rFont val="Arial"/>
        <family val="2"/>
      </rPr>
      <t>s_effective</t>
    </r>
    <r>
      <rPr>
        <sz val="9"/>
        <rFont val="Arial"/>
        <family val="2"/>
      </rPr>
      <t xml:space="preserve"> = 0.003 * (dc_effective-c_effective) / c_effective = </t>
    </r>
  </si>
  <si>
    <r>
      <t>b</t>
    </r>
    <r>
      <rPr>
        <vertAlign val="subscript"/>
        <sz val="9"/>
        <rFont val="Arial"/>
        <family val="2"/>
      </rPr>
      <t>_pad_y</t>
    </r>
    <r>
      <rPr>
        <sz val="9"/>
        <rFont val="Arial"/>
        <family val="2"/>
      </rPr>
      <t xml:space="preserve"> =</t>
    </r>
  </si>
  <si>
    <r>
      <t>B</t>
    </r>
    <r>
      <rPr>
        <vertAlign val="subscript"/>
        <sz val="9"/>
        <rFont val="Arial"/>
        <family val="2"/>
      </rPr>
      <t>s_pad_y</t>
    </r>
    <r>
      <rPr>
        <sz val="9"/>
        <rFont val="Arial"/>
        <family val="2"/>
      </rPr>
      <t xml:space="preserve"> =</t>
    </r>
  </si>
  <si>
    <r>
      <t>m</t>
    </r>
    <r>
      <rPr>
        <vertAlign val="subscript"/>
        <sz val="9"/>
        <rFont val="Arial"/>
        <family val="2"/>
      </rPr>
      <t>_effective_y</t>
    </r>
    <r>
      <rPr>
        <sz val="9"/>
        <rFont val="Arial"/>
        <family val="2"/>
      </rPr>
      <t xml:space="preserve"> =</t>
    </r>
  </si>
  <si>
    <r>
      <t>A</t>
    </r>
    <r>
      <rPr>
        <vertAlign val="subscript"/>
        <sz val="9"/>
        <rFont val="Arial"/>
        <family val="2"/>
      </rPr>
      <t>s_effective_y</t>
    </r>
    <r>
      <rPr>
        <sz val="9"/>
        <rFont val="Arial"/>
        <family val="2"/>
      </rPr>
      <t xml:space="preserve"> =</t>
    </r>
  </si>
  <si>
    <r>
      <t>A</t>
    </r>
    <r>
      <rPr>
        <vertAlign val="subscript"/>
        <sz val="9"/>
        <rFont val="Arial"/>
        <family val="2"/>
      </rPr>
      <t>s_effective</t>
    </r>
    <r>
      <rPr>
        <sz val="9"/>
        <rFont val="Arial"/>
        <family val="2"/>
      </rPr>
      <t xml:space="preserve"> = VLOOKUP(Spad,Ref!$A$2:$C$12,3,0)*m_effective = </t>
    </r>
  </si>
  <si>
    <r>
      <t>a</t>
    </r>
    <r>
      <rPr>
        <vertAlign val="subscript"/>
        <sz val="9"/>
        <rFont val="Arial"/>
        <family val="2"/>
      </rPr>
      <t>_effective_y</t>
    </r>
    <r>
      <rPr>
        <sz val="9"/>
        <rFont val="Arial"/>
        <family val="2"/>
      </rPr>
      <t xml:space="preserve"> =</t>
    </r>
  </si>
  <si>
    <r>
      <t>β</t>
    </r>
    <r>
      <rPr>
        <vertAlign val="subscript"/>
        <sz val="9"/>
        <rFont val="Arial"/>
        <family val="2"/>
      </rPr>
      <t>pad</t>
    </r>
    <r>
      <rPr>
        <sz val="9"/>
        <rFont val="Arial"/>
        <family val="2"/>
      </rPr>
      <t xml:space="preserve"> =</t>
    </r>
  </si>
  <si>
    <r>
      <t>c</t>
    </r>
    <r>
      <rPr>
        <vertAlign val="subscript"/>
        <sz val="9"/>
        <rFont val="Arial"/>
        <family val="2"/>
      </rPr>
      <t>_effective_y</t>
    </r>
    <r>
      <rPr>
        <sz val="9"/>
        <rFont val="Arial"/>
        <family val="2"/>
      </rPr>
      <t xml:space="preserve"> = </t>
    </r>
  </si>
  <si>
    <t>dc =</t>
  </si>
  <si>
    <r>
      <t>ε</t>
    </r>
    <r>
      <rPr>
        <vertAlign val="subscript"/>
        <sz val="9"/>
        <rFont val="Arial"/>
        <family val="2"/>
      </rPr>
      <t>s_effective_y</t>
    </r>
    <r>
      <rPr>
        <sz val="9"/>
        <rFont val="Arial"/>
        <family val="2"/>
      </rPr>
      <t xml:space="preserve"> =</t>
    </r>
  </si>
  <si>
    <r>
      <t>ε</t>
    </r>
    <r>
      <rPr>
        <vertAlign val="subscript"/>
        <sz val="9"/>
        <rFont val="Arial"/>
        <family val="2"/>
      </rPr>
      <t>c</t>
    </r>
    <r>
      <rPr>
        <sz val="9"/>
        <rFont val="Arial"/>
        <family val="2"/>
      </rPr>
      <t xml:space="preserve"> =</t>
    </r>
  </si>
  <si>
    <r>
      <t>φflex</t>
    </r>
    <r>
      <rPr>
        <vertAlign val="subscript"/>
        <sz val="9"/>
        <rFont val="Arial"/>
        <family val="2"/>
      </rPr>
      <t>_effective_y</t>
    </r>
    <r>
      <rPr>
        <sz val="9"/>
        <rFont val="Arial"/>
        <family val="2"/>
      </rPr>
      <t xml:space="preserve"> =</t>
    </r>
  </si>
  <si>
    <r>
      <t>M</t>
    </r>
    <r>
      <rPr>
        <vertAlign val="subscript"/>
        <sz val="9"/>
        <rFont val="Arial"/>
        <family val="2"/>
      </rPr>
      <t>n_effective_y</t>
    </r>
    <r>
      <rPr>
        <sz val="9"/>
        <rFont val="Arial"/>
        <family val="2"/>
      </rPr>
      <t xml:space="preserve"> =</t>
    </r>
  </si>
  <si>
    <r>
      <t>φM</t>
    </r>
    <r>
      <rPr>
        <vertAlign val="subscript"/>
        <sz val="9"/>
        <rFont val="Arial"/>
        <family val="2"/>
      </rPr>
      <t>n_effective_y</t>
    </r>
    <r>
      <rPr>
        <sz val="9"/>
        <rFont val="Arial"/>
        <family val="2"/>
      </rPr>
      <t xml:space="preserve"> =</t>
    </r>
  </si>
  <si>
    <r>
      <t>B</t>
    </r>
    <r>
      <rPr>
        <vertAlign val="subscript"/>
        <sz val="9"/>
        <rFont val="Arial"/>
        <family val="2"/>
      </rPr>
      <t>s_pad_top</t>
    </r>
    <r>
      <rPr>
        <sz val="9"/>
        <rFont val="Arial"/>
        <family val="2"/>
      </rPr>
      <t xml:space="preserve"> = (Wx*12 - 2 * cc - VLOOKUP(Spad_top,Reference!$D$17:$F$27,2,0)) / (Mpad_top - 1) = </t>
    </r>
  </si>
  <si>
    <r>
      <t>m</t>
    </r>
    <r>
      <rPr>
        <vertAlign val="subscript"/>
        <sz val="9"/>
        <rFont val="Arial"/>
        <family val="2"/>
      </rPr>
      <t>_effective_top</t>
    </r>
    <r>
      <rPr>
        <sz val="9"/>
        <rFont val="Arial"/>
        <family val="2"/>
      </rPr>
      <t xml:space="preserve"> = IF(b_pad=Wx,Mpad_top,12*b_pad/Bs_pad_top) = </t>
    </r>
  </si>
  <si>
    <r>
      <t>A</t>
    </r>
    <r>
      <rPr>
        <vertAlign val="subscript"/>
        <sz val="9"/>
        <rFont val="Arial"/>
        <family val="2"/>
      </rPr>
      <t>s_effective_top</t>
    </r>
    <r>
      <rPr>
        <sz val="9"/>
        <rFont val="Arial"/>
        <family val="2"/>
      </rPr>
      <t xml:space="preserve"> = VLOOKUP(Spad_top,Reference!$D$17:$F$27,3,0)*m_effective_top = </t>
    </r>
  </si>
  <si>
    <r>
      <t>a</t>
    </r>
    <r>
      <rPr>
        <vertAlign val="subscript"/>
        <sz val="9"/>
        <rFont val="Arial"/>
        <family val="2"/>
      </rPr>
      <t>_effective_top</t>
    </r>
    <r>
      <rPr>
        <sz val="9"/>
        <rFont val="Arial"/>
        <family val="2"/>
      </rPr>
      <t xml:space="preserve"> = As_effective_top * Fy / (0.85 * F'c * b_slab*12) = </t>
    </r>
  </si>
  <si>
    <r>
      <t>c</t>
    </r>
    <r>
      <rPr>
        <vertAlign val="subscript"/>
        <sz val="9"/>
        <rFont val="Arial"/>
        <family val="2"/>
      </rPr>
      <t>_effective_top</t>
    </r>
    <r>
      <rPr>
        <sz val="9"/>
        <rFont val="Arial"/>
        <family val="2"/>
      </rPr>
      <t xml:space="preserve"> = a_effective_top  / βpad = </t>
    </r>
  </si>
  <si>
    <r>
      <t>ε</t>
    </r>
    <r>
      <rPr>
        <vertAlign val="subscript"/>
        <sz val="9"/>
        <rFont val="Arial"/>
        <family val="2"/>
      </rPr>
      <t>s_effective_top</t>
    </r>
    <r>
      <rPr>
        <sz val="9"/>
        <rFont val="Arial"/>
        <family val="2"/>
      </rPr>
      <t xml:space="preserve"> = 0.003 * (dc-c_effective_top) / c_effective_top = </t>
    </r>
  </si>
  <si>
    <r>
      <t>φflex</t>
    </r>
    <r>
      <rPr>
        <vertAlign val="subscript"/>
        <sz val="9"/>
        <rFont val="Arial"/>
        <family val="2"/>
      </rPr>
      <t>_effective_top</t>
    </r>
    <r>
      <rPr>
        <sz val="9"/>
        <rFont val="Arial"/>
        <family val="2"/>
      </rPr>
      <t xml:space="preserve"> =  IF(εs_effective_top&gt;=εt,0.9,IF(εs_effective_top&lt;=εc,0.65,0.65+(0.9-0.65)*((εs_effective_top-εc)/(εt-εc)))) = </t>
    </r>
  </si>
  <si>
    <r>
      <t>φM</t>
    </r>
    <r>
      <rPr>
        <vertAlign val="subscript"/>
        <sz val="9"/>
        <rFont val="Arial"/>
        <family val="2"/>
      </rPr>
      <t>n_effective_top</t>
    </r>
    <r>
      <rPr>
        <sz val="9"/>
        <rFont val="Arial"/>
        <family val="2"/>
      </rPr>
      <t xml:space="preserve"> = φflex_effective_top * Mn_effective_top = </t>
    </r>
  </si>
  <si>
    <r>
      <t>B</t>
    </r>
    <r>
      <rPr>
        <vertAlign val="subscript"/>
        <sz val="9"/>
        <rFont val="Arial"/>
        <family val="2"/>
      </rPr>
      <t>s_pad_y_top</t>
    </r>
    <r>
      <rPr>
        <sz val="9"/>
        <rFont val="Arial"/>
        <family val="2"/>
      </rPr>
      <t xml:space="preserve"> =</t>
    </r>
  </si>
  <si>
    <r>
      <t>m</t>
    </r>
    <r>
      <rPr>
        <vertAlign val="subscript"/>
        <sz val="9"/>
        <rFont val="Arial"/>
        <family val="2"/>
      </rPr>
      <t>_effective_y_top</t>
    </r>
    <r>
      <rPr>
        <sz val="9"/>
        <rFont val="Arial"/>
        <family val="2"/>
      </rPr>
      <t xml:space="preserve"> =</t>
    </r>
  </si>
  <si>
    <r>
      <t>A</t>
    </r>
    <r>
      <rPr>
        <vertAlign val="subscript"/>
        <sz val="9"/>
        <rFont val="Arial"/>
        <family val="2"/>
      </rPr>
      <t>s_effective_y_top</t>
    </r>
    <r>
      <rPr>
        <sz val="9"/>
        <rFont val="Arial"/>
        <family val="2"/>
      </rPr>
      <t xml:space="preserve"> =</t>
    </r>
  </si>
  <si>
    <r>
      <t>a</t>
    </r>
    <r>
      <rPr>
        <vertAlign val="subscript"/>
        <sz val="9"/>
        <rFont val="Arial"/>
        <family val="2"/>
      </rPr>
      <t>_effective_y_top</t>
    </r>
    <r>
      <rPr>
        <sz val="9"/>
        <rFont val="Arial"/>
        <family val="2"/>
      </rPr>
      <t xml:space="preserve"> =</t>
    </r>
  </si>
  <si>
    <r>
      <t>c</t>
    </r>
    <r>
      <rPr>
        <vertAlign val="subscript"/>
        <sz val="9"/>
        <rFont val="Arial"/>
        <family val="2"/>
      </rPr>
      <t>_effective_y_top</t>
    </r>
    <r>
      <rPr>
        <sz val="9"/>
        <rFont val="Arial"/>
        <family val="2"/>
      </rPr>
      <t xml:space="preserve"> =</t>
    </r>
  </si>
  <si>
    <r>
      <t>ε</t>
    </r>
    <r>
      <rPr>
        <vertAlign val="subscript"/>
        <sz val="9"/>
        <rFont val="Arial"/>
        <family val="2"/>
      </rPr>
      <t>s_effective_y_top</t>
    </r>
    <r>
      <rPr>
        <sz val="9"/>
        <rFont val="Arial"/>
        <family val="2"/>
      </rPr>
      <t xml:space="preserve"> =</t>
    </r>
  </si>
  <si>
    <r>
      <t>φflex</t>
    </r>
    <r>
      <rPr>
        <vertAlign val="subscript"/>
        <sz val="9"/>
        <rFont val="Arial"/>
        <family val="2"/>
      </rPr>
      <t>_effective_y_top</t>
    </r>
    <r>
      <rPr>
        <sz val="9"/>
        <rFont val="Arial"/>
        <family val="2"/>
      </rPr>
      <t xml:space="preserve"> =</t>
    </r>
  </si>
  <si>
    <r>
      <t>M</t>
    </r>
    <r>
      <rPr>
        <vertAlign val="subscript"/>
        <sz val="9"/>
        <rFont val="Arial"/>
        <family val="2"/>
      </rPr>
      <t>n_effective_y_top</t>
    </r>
    <r>
      <rPr>
        <sz val="9"/>
        <rFont val="Arial"/>
        <family val="2"/>
      </rPr>
      <t xml:space="preserve"> =</t>
    </r>
  </si>
  <si>
    <r>
      <t>φM</t>
    </r>
    <r>
      <rPr>
        <vertAlign val="subscript"/>
        <sz val="9"/>
        <rFont val="Arial"/>
        <family val="2"/>
      </rPr>
      <t>n_effective_y_top</t>
    </r>
    <r>
      <rPr>
        <sz val="9"/>
        <rFont val="Arial"/>
        <family val="2"/>
      </rPr>
      <t xml:space="preserve"> =</t>
    </r>
  </si>
  <si>
    <t>dc_top = (T * 12) - cc - VLOOKUP(Spad_top, Reference!$D$17:$F$27, 2, FALSE) *1.5 =</t>
  </si>
  <si>
    <t xml:space="preserve">Pad Rebar Size (Bot.), Spad:  </t>
  </si>
  <si>
    <t xml:space="preserve">Pad Rebar Size (Top), Spad_top:  </t>
  </si>
  <si>
    <r>
      <t>Pad Rebar Quantity (Y-direction) (Bot.), Mpad</t>
    </r>
    <r>
      <rPr>
        <vertAlign val="subscript"/>
        <sz val="8"/>
        <color theme="1"/>
        <rFont val="Arial"/>
        <family val="2"/>
      </rPr>
      <t>_y</t>
    </r>
    <r>
      <rPr>
        <sz val="8"/>
        <color theme="1"/>
        <rFont val="Arial"/>
        <family val="2"/>
      </rPr>
      <t xml:space="preserve">:  </t>
    </r>
  </si>
  <si>
    <r>
      <t>Pad Rebar Quantity (Y-direction) (Top), Mpad</t>
    </r>
    <r>
      <rPr>
        <vertAlign val="subscript"/>
        <sz val="8"/>
        <color theme="1"/>
        <rFont val="Arial"/>
        <family val="2"/>
      </rPr>
      <t>_y</t>
    </r>
    <r>
      <rPr>
        <sz val="8"/>
        <color theme="1"/>
        <rFont val="Arial"/>
        <family val="2"/>
      </rPr>
      <t xml:space="preserve">:  </t>
    </r>
  </si>
  <si>
    <r>
      <t xml:space="preserve">As referenced by Bowles' </t>
    </r>
    <r>
      <rPr>
        <i/>
        <sz val="10"/>
        <color theme="1"/>
        <rFont val="Arial"/>
        <family val="2"/>
      </rPr>
      <t>Foundation Analysis and Design (5th Ed.),</t>
    </r>
    <r>
      <rPr>
        <sz val="10"/>
        <color theme="1"/>
        <rFont val="Arial"/>
        <family val="2"/>
      </rPr>
      <t xml:space="preserve"> a report published by the ASCE Committeee on Deep Foundations (CDF) found that group effects for pile groups will have an efficiency greater than or equal to 1.00 if a pile spacing of 2 to 3D is maintained throughout the group.  Per this research, the tool first checks to see if the minimum spacing of two adjacent piles within the group is greater than 3*(diameter or width of a single pile) and if it is the group efficiency factor is set at 1.00.</t>
    </r>
  </si>
  <si>
    <t>Pile Soil Checks for Various Orientations</t>
  </si>
  <si>
    <t>Soil Compression Demand (kips per pile)</t>
  </si>
  <si>
    <t>Soil Uplift Demand (kips per pile)</t>
  </si>
  <si>
    <t>Controlling Azimuth (°):</t>
  </si>
  <si>
    <r>
      <t>Yf*M</t>
    </r>
    <r>
      <rPr>
        <vertAlign val="subscript"/>
        <sz val="10"/>
        <rFont val="Arial"/>
        <family val="2"/>
      </rPr>
      <t>u_comp</t>
    </r>
    <r>
      <rPr>
        <sz val="10"/>
        <rFont val="Arial"/>
        <family val="2"/>
      </rPr>
      <t xml:space="preserve"> =</t>
    </r>
  </si>
  <si>
    <t>12.2.3  TWO-WAY SHEAR CHECK (CAP) - COMPRESSION FLEXURAL [COMBINED]</t>
  </si>
  <si>
    <t>Total Design Flexural Strength:</t>
  </si>
  <si>
    <r>
      <t>φM</t>
    </r>
    <r>
      <rPr>
        <vertAlign val="subscript"/>
        <sz val="9"/>
        <rFont val="Arial"/>
        <family val="2"/>
      </rPr>
      <t>n_effective_total</t>
    </r>
    <r>
      <rPr>
        <sz val="9"/>
        <rFont val="Arial"/>
        <family val="2"/>
      </rPr>
      <t xml:space="preserve"> = φMn_effective + φMn_effective_top = </t>
    </r>
  </si>
  <si>
    <r>
      <t>φM</t>
    </r>
    <r>
      <rPr>
        <vertAlign val="subscript"/>
        <sz val="9"/>
        <rFont val="Arial"/>
        <family val="2"/>
      </rPr>
      <t>n_effective_total_y</t>
    </r>
    <r>
      <rPr>
        <sz val="9"/>
        <rFont val="Arial"/>
        <family val="2"/>
      </rPr>
      <t xml:space="preserve"> =</t>
    </r>
  </si>
  <si>
    <r>
      <t>Yf*M</t>
    </r>
    <r>
      <rPr>
        <vertAlign val="subscript"/>
        <sz val="10"/>
        <rFont val="Arial"/>
        <family val="2"/>
      </rPr>
      <t>u_tension</t>
    </r>
    <r>
      <rPr>
        <sz val="10"/>
        <rFont val="Arial"/>
        <family val="2"/>
      </rPr>
      <t xml:space="preserve"> =</t>
    </r>
  </si>
  <si>
    <t>12.4  TWO-WAY SHEAR CHECK (CAP) - UPLIFT FLEXURAL COMPONENT [COMBINED]</t>
  </si>
  <si>
    <r>
      <t>A</t>
    </r>
    <r>
      <rPr>
        <vertAlign val="subscript"/>
        <sz val="9"/>
        <rFont val="Arial"/>
        <family val="2"/>
      </rPr>
      <t>s_pad_y</t>
    </r>
    <r>
      <rPr>
        <sz val="9"/>
        <rFont val="Arial"/>
        <family val="2"/>
      </rPr>
      <t xml:space="preserve"> =</t>
    </r>
  </si>
  <si>
    <r>
      <t>a</t>
    </r>
    <r>
      <rPr>
        <vertAlign val="subscript"/>
        <sz val="9"/>
        <rFont val="Arial"/>
        <family val="2"/>
      </rPr>
      <t>_y</t>
    </r>
    <r>
      <rPr>
        <sz val="9"/>
        <rFont val="Arial"/>
        <family val="2"/>
      </rPr>
      <t xml:space="preserve"> =</t>
    </r>
  </si>
  <si>
    <r>
      <t>c</t>
    </r>
    <r>
      <rPr>
        <vertAlign val="subscript"/>
        <sz val="9"/>
        <rFont val="Arial"/>
        <family val="2"/>
      </rPr>
      <t>_y</t>
    </r>
    <r>
      <rPr>
        <sz val="9"/>
        <rFont val="Arial"/>
        <family val="2"/>
      </rPr>
      <t xml:space="preserve"> =</t>
    </r>
  </si>
  <si>
    <r>
      <t>ε</t>
    </r>
    <r>
      <rPr>
        <vertAlign val="subscript"/>
        <sz val="9"/>
        <rFont val="Arial"/>
        <family val="2"/>
      </rPr>
      <t>s_y</t>
    </r>
    <r>
      <rPr>
        <sz val="9"/>
        <rFont val="Arial"/>
        <family val="2"/>
      </rPr>
      <t xml:space="preserve"> =</t>
    </r>
  </si>
  <si>
    <r>
      <t>ε</t>
    </r>
    <r>
      <rPr>
        <vertAlign val="subscript"/>
        <sz val="9"/>
        <rFont val="Arial"/>
        <family val="2"/>
      </rPr>
      <t>c_y</t>
    </r>
    <r>
      <rPr>
        <sz val="9"/>
        <rFont val="Arial"/>
        <family val="2"/>
      </rPr>
      <t xml:space="preserve"> =</t>
    </r>
  </si>
  <si>
    <t>φflex =</t>
  </si>
  <si>
    <r>
      <t>M</t>
    </r>
    <r>
      <rPr>
        <vertAlign val="subscript"/>
        <sz val="9"/>
        <rFont val="Arial"/>
        <family val="2"/>
      </rPr>
      <t>n_y</t>
    </r>
    <r>
      <rPr>
        <sz val="9"/>
        <rFont val="Arial"/>
        <family val="2"/>
      </rPr>
      <t xml:space="preserve"> =</t>
    </r>
  </si>
  <si>
    <r>
      <t>φM</t>
    </r>
    <r>
      <rPr>
        <vertAlign val="subscript"/>
        <sz val="9"/>
        <rFont val="Arial"/>
        <family val="2"/>
      </rPr>
      <t>n_y</t>
    </r>
    <r>
      <rPr>
        <sz val="9"/>
        <rFont val="Arial"/>
        <family val="2"/>
      </rPr>
      <t xml:space="preserve"> =</t>
    </r>
  </si>
  <si>
    <t>This section calculates the uplift resistance of the soil above the pad.  For cohesive soils, it uses the shear strength along the perimeter of the pad.  For cohesionless soils, it uses the friction angle to determine the additional soil weight engaged by the pad.</t>
  </si>
  <si>
    <t>This section determines the magnitude and location of the passive pressure force due the trapezoidal distribution along the sides of the pier and pad / block. The equation specified in the Crown Castle Foundation Criteria (shown below) is used to determine the passive pressure values. Detailed calculations are provided on the "Pp" worksheet.</t>
  </si>
  <si>
    <t>*refer to the "Pp" woksheet.</t>
  </si>
  <si>
    <r>
      <t>Force</t>
    </r>
    <r>
      <rPr>
        <vertAlign val="subscript"/>
        <sz val="10"/>
        <rFont val="Arial"/>
        <family val="2"/>
      </rPr>
      <t>pier_up</t>
    </r>
    <r>
      <rPr>
        <sz val="10"/>
        <rFont val="Arial"/>
        <family val="2"/>
      </rPr>
      <t xml:space="preserve"> =</t>
    </r>
  </si>
  <si>
    <r>
      <t>Force</t>
    </r>
    <r>
      <rPr>
        <vertAlign val="subscript"/>
        <sz val="10"/>
        <rFont val="Arial"/>
        <family val="2"/>
      </rPr>
      <t>pad_up</t>
    </r>
    <r>
      <rPr>
        <sz val="10"/>
        <rFont val="Arial"/>
        <family val="2"/>
      </rPr>
      <t xml:space="preserve"> =</t>
    </r>
  </si>
  <si>
    <r>
      <t>M</t>
    </r>
    <r>
      <rPr>
        <vertAlign val="subscript"/>
        <sz val="10"/>
        <rFont val="Arial"/>
        <family val="2"/>
      </rPr>
      <t>R_Pp_up</t>
    </r>
    <r>
      <rPr>
        <sz val="10"/>
        <rFont val="Arial"/>
        <family val="2"/>
      </rPr>
      <t xml:space="preserve"> =</t>
    </r>
  </si>
  <si>
    <r>
      <t>ΦM</t>
    </r>
    <r>
      <rPr>
        <vertAlign val="subscript"/>
        <sz val="10"/>
        <rFont val="Arial"/>
        <family val="2"/>
      </rPr>
      <t>R_Pp_up</t>
    </r>
    <r>
      <rPr>
        <sz val="10"/>
        <rFont val="Arial"/>
        <family val="2"/>
      </rPr>
      <t xml:space="preserve"> =</t>
    </r>
  </si>
  <si>
    <t>UPLIFT</t>
  </si>
  <si>
    <t>COMPRESSION</t>
  </si>
  <si>
    <t>Hide?</t>
  </si>
  <si>
    <t>Hide</t>
  </si>
  <si>
    <t>*Highlighted cells have been modified</t>
  </si>
  <si>
    <t>Ultimate Gross Bearing Capacity, Qult:</t>
  </si>
  <si>
    <t>Ultimate Net Bearing Capacity, Qult:</t>
  </si>
  <si>
    <t>- Added Rev. H
- Soil wedges no longer neglect the friction angle within the neglect depth
- Soil cohesion above pad is halved compared to original tool: (Cu/2)*Po*h
- Consider passive pressure to act on the pier as well as the pad
- Updated skin friction calculations per the current CCI Foundation Criteria
- Incorporated the DSMC sheet
- Added the pier compressive capacity check
- Added silty soil per the current CCI Foundation Criteria
- Perform a flexural check on the pad using the moment arm of the piles in compression below the pad
     - Automatically checks the 0° and 45° neutral axis orientation for symmetric Rectangular pile layouts of square pads. Checks every 5° otherwise.
     - Added a Geometry tab to find the one-way shear plane and pad flexure plane. Calculates the moment arms for the piles on the compressive side of the pad within the bending plane (graphic shows concept)
     - Changed two-way shear checks to be per ACI (includes flexural component and tension check for Rev. H only)
     - Added Section 15.5 checkbox for rating limit</t>
  </si>
  <si>
    <t>Pile Foundation</t>
  </si>
  <si>
    <t>2.0.1</t>
  </si>
  <si>
    <t>-Added logic to Reporting: Block foundations will assume pier compression rating = 0%.</t>
  </si>
  <si>
    <t>2.1.0</t>
  </si>
  <si>
    <t>pcf</t>
  </si>
  <si>
    <r>
      <t>ΦP</t>
    </r>
    <r>
      <rPr>
        <vertAlign val="subscript"/>
        <sz val="9"/>
        <rFont val="Arial"/>
        <family val="2"/>
      </rPr>
      <t>n2</t>
    </r>
    <r>
      <rPr>
        <sz val="9"/>
        <rFont val="Arial"/>
        <family val="2"/>
      </rPr>
      <t xml:space="preserve"> = 0.65 * 0.8 * (0.85 * (Fc) * (A_1 - As_pier) + ((Fy) * As_pier)) =</t>
    </r>
  </si>
  <si>
    <r>
      <t>M</t>
    </r>
    <r>
      <rPr>
        <vertAlign val="subscript"/>
        <sz val="9"/>
        <rFont val="Arial"/>
        <family val="2"/>
      </rPr>
      <t>n_effective</t>
    </r>
    <r>
      <rPr>
        <sz val="9"/>
        <rFont val="Arial"/>
        <family val="2"/>
      </rPr>
      <t xml:space="preserve"> = As_effective * (Fy) * (dc - a_effective / 2) * (1/12) = </t>
    </r>
  </si>
  <si>
    <r>
      <t>M</t>
    </r>
    <r>
      <rPr>
        <vertAlign val="subscript"/>
        <sz val="9"/>
        <rFont val="Arial"/>
        <family val="2"/>
      </rPr>
      <t>n_effective_top</t>
    </r>
    <r>
      <rPr>
        <sz val="9"/>
        <rFont val="Arial"/>
        <family val="2"/>
      </rPr>
      <t xml:space="preserve"> = As_effective_top * (Fy) * (dc - a_effective_top / 2) * (1/12) = </t>
    </r>
  </si>
  <si>
    <r>
      <t>ε</t>
    </r>
    <r>
      <rPr>
        <vertAlign val="subscript"/>
        <sz val="9"/>
        <rFont val="Arial"/>
        <family val="2"/>
      </rPr>
      <t>c_x</t>
    </r>
    <r>
      <rPr>
        <sz val="9"/>
        <rFont val="Arial"/>
        <family val="2"/>
      </rPr>
      <t xml:space="preserve"> = (Fy)/Es = </t>
    </r>
  </si>
  <si>
    <r>
      <t>M</t>
    </r>
    <r>
      <rPr>
        <vertAlign val="subscript"/>
        <sz val="9"/>
        <rFont val="Arial"/>
        <family val="2"/>
      </rPr>
      <t>n_x</t>
    </r>
    <r>
      <rPr>
        <sz val="9"/>
        <rFont val="Arial"/>
        <family val="2"/>
      </rPr>
      <t xml:space="preserve"> = As_pad_x * (Fy) * (deff - a_x / 2) * (1/12) = </t>
    </r>
  </si>
  <si>
    <r>
      <t>β</t>
    </r>
    <r>
      <rPr>
        <vertAlign val="subscript"/>
        <sz val="9"/>
        <rFont val="Arial"/>
        <family val="2"/>
      </rPr>
      <t>pad</t>
    </r>
    <r>
      <rPr>
        <sz val="9"/>
        <rFont val="Arial"/>
        <family val="2"/>
      </rPr>
      <t xml:space="preserve"> = IF(Fc &lt;= 4, 0.85, IF(Fc &gt;= 8, 0.65, 0.85 - (Fc - 4) * 0.05)) =</t>
    </r>
  </si>
  <si>
    <r>
      <t>b</t>
    </r>
    <r>
      <rPr>
        <vertAlign val="subscript"/>
        <sz val="9"/>
        <rFont val="Arial"/>
        <family val="2"/>
      </rPr>
      <t>pad</t>
    </r>
    <r>
      <rPr>
        <sz val="9"/>
        <rFont val="Arial"/>
        <family val="2"/>
      </rPr>
      <t xml:space="preserve"> = IF(Fc &lt;= 4, 0.85, IF(Fc &gt;= 8, 0.65, 0.85 - (Fc - 4) * 0.05)) = </t>
    </r>
  </si>
  <si>
    <r>
      <t>ΦP</t>
    </r>
    <r>
      <rPr>
        <vertAlign val="subscript"/>
        <sz val="9"/>
        <rFont val="Arial"/>
        <family val="2"/>
      </rPr>
      <t>n1</t>
    </r>
    <r>
      <rPr>
        <sz val="9"/>
        <rFont val="Arial"/>
        <family val="2"/>
      </rPr>
      <t xml:space="preserve"> = 0.65 * 0.85 * (Fc) * A_1 * MIN(SQRT(A_2/A_1),2) =</t>
    </r>
  </si>
  <si>
    <r>
      <t>W</t>
    </r>
    <r>
      <rPr>
        <vertAlign val="subscript"/>
        <sz val="9"/>
        <color theme="1"/>
        <rFont val="Arial"/>
        <family val="2"/>
      </rPr>
      <t>prisms</t>
    </r>
    <r>
      <rPr>
        <sz val="9"/>
        <color theme="1"/>
        <rFont val="Arial"/>
        <family val="2"/>
      </rPr>
      <t xml:space="preserve"> = γ</t>
    </r>
    <r>
      <rPr>
        <vertAlign val="subscript"/>
        <sz val="9"/>
        <color theme="1"/>
        <rFont val="Arial"/>
        <family val="2"/>
      </rPr>
      <t>soil_dry/1000</t>
    </r>
    <r>
      <rPr>
        <sz val="9"/>
        <color theme="1"/>
        <rFont val="Arial"/>
        <family val="2"/>
      </rPr>
      <t xml:space="preserve"> * [2 * (V</t>
    </r>
    <r>
      <rPr>
        <vertAlign val="subscript"/>
        <sz val="9"/>
        <color theme="1"/>
        <rFont val="Arial"/>
        <family val="2"/>
      </rPr>
      <t>dry_end</t>
    </r>
    <r>
      <rPr>
        <sz val="9"/>
        <color theme="1"/>
        <rFont val="Arial"/>
        <family val="2"/>
      </rPr>
      <t xml:space="preserve"> + V</t>
    </r>
    <r>
      <rPr>
        <vertAlign val="subscript"/>
        <sz val="9"/>
        <color theme="1"/>
        <rFont val="Arial"/>
        <family val="2"/>
      </rPr>
      <t>dry_side</t>
    </r>
    <r>
      <rPr>
        <sz val="9"/>
        <color theme="1"/>
        <rFont val="Arial"/>
        <family val="2"/>
      </rPr>
      <t>) + 4 * V</t>
    </r>
    <r>
      <rPr>
        <vertAlign val="subscript"/>
        <sz val="9"/>
        <color theme="1"/>
        <rFont val="Arial"/>
        <family val="2"/>
      </rPr>
      <t>dry_corner</t>
    </r>
    <r>
      <rPr>
        <sz val="9"/>
        <color theme="1"/>
        <rFont val="Arial"/>
        <family val="2"/>
      </rPr>
      <t xml:space="preserve"> + V</t>
    </r>
    <r>
      <rPr>
        <vertAlign val="subscript"/>
        <sz val="9"/>
        <color theme="1"/>
        <rFont val="Arial"/>
        <family val="2"/>
      </rPr>
      <t>dry_add</t>
    </r>
    <r>
      <rPr>
        <sz val="9"/>
        <color theme="1"/>
        <rFont val="Arial"/>
        <family val="2"/>
      </rPr>
      <t>] + γ</t>
    </r>
    <r>
      <rPr>
        <vertAlign val="subscript"/>
        <sz val="9"/>
        <color theme="1"/>
        <rFont val="Arial"/>
        <family val="2"/>
      </rPr>
      <t>soil_sub</t>
    </r>
    <r>
      <rPr>
        <sz val="9"/>
        <color theme="1"/>
        <rFont val="Arial"/>
        <family val="2"/>
      </rPr>
      <t xml:space="preserve"> * [2 * (V</t>
    </r>
    <r>
      <rPr>
        <vertAlign val="subscript"/>
        <sz val="9"/>
        <color theme="1"/>
        <rFont val="Arial"/>
        <family val="2"/>
      </rPr>
      <t>sub_end</t>
    </r>
    <r>
      <rPr>
        <sz val="9"/>
        <color theme="1"/>
        <rFont val="Arial"/>
        <family val="2"/>
      </rPr>
      <t xml:space="preserve"> + V</t>
    </r>
    <r>
      <rPr>
        <vertAlign val="subscript"/>
        <sz val="9"/>
        <color theme="1"/>
        <rFont val="Arial"/>
        <family val="2"/>
      </rPr>
      <t>sub_side</t>
    </r>
    <r>
      <rPr>
        <sz val="9"/>
        <color theme="1"/>
        <rFont val="Arial"/>
        <family val="2"/>
      </rPr>
      <t>) + 4 * V</t>
    </r>
    <r>
      <rPr>
        <vertAlign val="subscript"/>
        <sz val="9"/>
        <color theme="1"/>
        <rFont val="Arial"/>
        <family val="2"/>
      </rPr>
      <t>sub_corner</t>
    </r>
    <r>
      <rPr>
        <sz val="9"/>
        <color theme="1"/>
        <rFont val="Arial"/>
        <family val="2"/>
      </rPr>
      <t xml:space="preserve"> + V</t>
    </r>
    <r>
      <rPr>
        <vertAlign val="subscript"/>
        <sz val="9"/>
        <color theme="1"/>
        <rFont val="Arial"/>
        <family val="2"/>
      </rPr>
      <t>sub_add</t>
    </r>
    <r>
      <rPr>
        <sz val="9"/>
        <color theme="1"/>
        <rFont val="Arial"/>
        <family val="2"/>
      </rPr>
      <t xml:space="preserve">] = </t>
    </r>
  </si>
  <si>
    <r>
      <t>So = IF(Co = 0, 0, IF(ɸ &gt; 25,0, IF(AND(ɸ &lt; 10, Co &gt; 0), Co, Co + TAN(ɸ) * (((1-SIN(ɸ)) * γ</t>
    </r>
    <r>
      <rPr>
        <vertAlign val="subscript"/>
        <sz val="9"/>
        <color theme="1"/>
        <rFont val="Arial"/>
        <family val="2"/>
      </rPr>
      <t>soil_dry/1000</t>
    </r>
    <r>
      <rPr>
        <sz val="9"/>
        <color theme="1"/>
        <rFont val="Arial"/>
        <family val="2"/>
      </rPr>
      <t xml:space="preserve"> * H</t>
    </r>
    <r>
      <rPr>
        <vertAlign val="subscript"/>
        <sz val="9"/>
        <color theme="1"/>
        <rFont val="Arial"/>
        <family val="2"/>
      </rPr>
      <t>_shear</t>
    </r>
    <r>
      <rPr>
        <sz val="9"/>
        <color theme="1"/>
        <rFont val="Arial"/>
        <family val="2"/>
      </rPr>
      <t xml:space="preserve"> * (TAN(45+ɸ/2))) + Co) / ((TAN((45+ɸ/2))) - (TAN(ɸ))))))) =</t>
    </r>
  </si>
  <si>
    <r>
      <t>γ</t>
    </r>
    <r>
      <rPr>
        <vertAlign val="subscript"/>
        <sz val="9"/>
        <color indexed="8"/>
        <rFont val="Arial"/>
        <family val="2"/>
      </rPr>
      <t>eff</t>
    </r>
    <r>
      <rPr>
        <sz val="9"/>
        <color indexed="8"/>
        <rFont val="Arial"/>
        <family val="2"/>
      </rPr>
      <t xml:space="preserve"> = IF(AND(Co&gt;0,ɸ&lt;=25,ɸ&gt;=10), γsoil_dry/1000,(((γsoil_dry/1000)*MIN(GW,IF(ND &lt;= D-T, D - T/2, (D + ND)/2))+((γsoil_dry/1000-0.0624))*((IF(ND&lt;=D-T,D-T/2,(D+ND)/2))-MIN(GW,(IF(ND&lt;=D-T,D-T/2,(D+ND)/2)))))/(IF(ND&lt;=D-T,D-T/2,(D+ND)/2)))) =</t>
    </r>
  </si>
  <si>
    <t xml:space="preserve">Rebar Grade, Fy:  </t>
  </si>
  <si>
    <t>(pcf)</t>
  </si>
  <si>
    <r>
      <t xml:space="preserve">• Input
     o Added "Load Z Normalization" option.
     o Changed units:
          o Rebar Grade from </t>
    </r>
    <r>
      <rPr>
        <b/>
        <sz val="11"/>
        <color theme="1"/>
        <rFont val="Calibri"/>
        <family val="2"/>
        <scheme val="minor"/>
      </rPr>
      <t>psi</t>
    </r>
    <r>
      <rPr>
        <sz val="11"/>
        <color theme="1"/>
        <rFont val="Calibri"/>
        <family val="2"/>
        <scheme val="minor"/>
      </rPr>
      <t xml:space="preserve"> to </t>
    </r>
    <r>
      <rPr>
        <b/>
        <sz val="11"/>
        <color theme="1"/>
        <rFont val="Calibri"/>
        <family val="2"/>
        <scheme val="minor"/>
      </rPr>
      <t>ksi</t>
    </r>
    <r>
      <rPr>
        <sz val="11"/>
        <color theme="1"/>
        <rFont val="Calibri"/>
        <family val="2"/>
        <scheme val="minor"/>
      </rPr>
      <t xml:space="preserve">
          o Concrete Strength from </t>
    </r>
    <r>
      <rPr>
        <b/>
        <sz val="11"/>
        <color theme="1"/>
        <rFont val="Calibri"/>
        <family val="2"/>
        <scheme val="minor"/>
      </rPr>
      <t>psi</t>
    </r>
    <r>
      <rPr>
        <sz val="11"/>
        <color theme="1"/>
        <rFont val="Calibri"/>
        <family val="2"/>
        <scheme val="minor"/>
      </rPr>
      <t xml:space="preserve"> to </t>
    </r>
    <r>
      <rPr>
        <b/>
        <sz val="11"/>
        <color theme="1"/>
        <rFont val="Calibri"/>
        <family val="2"/>
        <scheme val="minor"/>
      </rPr>
      <t>ksi</t>
    </r>
    <r>
      <rPr>
        <sz val="11"/>
        <color theme="1"/>
        <rFont val="Calibri"/>
        <family val="2"/>
        <scheme val="minor"/>
      </rPr>
      <t xml:space="preserve">
• Calculations
     o Removed 0.9*D load combination check from Compressive Punching Shear checks, and 1.2*D load combination check from Tensile Punching Shear checks as these load combinations will not control. Previous versions of the Tensile load combination were factored conservatively.
     o Edited 2-way shear flexural capacity to exclude top of pad if top and bottom rebar information differs and a quantity of 0 bars are entered.</t>
    </r>
  </si>
  <si>
    <t>2.1.1</t>
  </si>
  <si>
    <t>Updated checkboxes and buttons to form controls</t>
  </si>
  <si>
    <t>KAK</t>
  </si>
  <si>
    <t>2.1.2</t>
  </si>
  <si>
    <t xml:space="preserve">Updated calculations to convert load eccentricity input (Ecc) from inches to feet. </t>
  </si>
  <si>
    <t>CWH</t>
  </si>
  <si>
    <t>2.1.3</t>
  </si>
  <si>
    <r>
      <t>L</t>
    </r>
    <r>
      <rPr>
        <vertAlign val="subscript"/>
        <sz val="9"/>
        <color theme="1"/>
        <rFont val="Arial"/>
        <family val="2"/>
      </rPr>
      <t>p_sub</t>
    </r>
    <r>
      <rPr>
        <sz val="9"/>
        <color theme="1"/>
        <rFont val="Arial"/>
        <family val="2"/>
      </rPr>
      <t xml:space="preserve"> = Lpile - min(max(GW - D , 0) , Lpile + D) , 0) = </t>
    </r>
  </si>
  <si>
    <t>• Calculations
     o Added limit to calculated length of a submerged pile so that it does not exceed the total length of the pile. This value is used in the weight of piles calculation.
     o Added error handler to groundwater variable in case of variations in string inputs.</t>
  </si>
  <si>
    <t>2.2.0</t>
  </si>
  <si>
    <t>Guy Cable</t>
  </si>
  <si>
    <t>Fy (kip)</t>
  </si>
  <si>
    <t>Fx (kip)</t>
  </si>
  <si>
    <t>Fz (kip)</t>
  </si>
  <si>
    <t>RESULTANT FORCE (kip)</t>
  </si>
  <si>
    <t>MAX RESULTANT FORCE (kip)</t>
  </si>
  <si>
    <t>Tower Type</t>
  </si>
  <si>
    <t>TIA Rev.</t>
  </si>
  <si>
    <t>Maximum Reactions</t>
  </si>
  <si>
    <t>Report Row</t>
  </si>
  <si>
    <t>Location</t>
  </si>
  <si>
    <t>Row</t>
  </si>
  <si>
    <t>Vertical</t>
  </si>
  <si>
    <t>Col</t>
  </si>
  <si>
    <t>Horizontal, X</t>
  </si>
  <si>
    <t>Horizontal, Z</t>
  </si>
  <si>
    <t>Load</t>
  </si>
  <si>
    <t>Overturning Moment, Mx</t>
  </si>
  <si>
    <t>Overturning Moment, Mz</t>
  </si>
  <si>
    <t>Force Unit</t>
  </si>
  <si>
    <t>K, lb, T</t>
  </si>
  <si>
    <t>Moment Unit</t>
  </si>
  <si>
    <t>kip-ft, kip-in, lb-ft, lb-in</t>
  </si>
  <si>
    <t>Dead Only</t>
  </si>
  <si>
    <t>Next Blank Row Under Dead Only</t>
  </si>
  <si>
    <t>Tower Height (ft)</t>
  </si>
  <si>
    <t>Base Face Width (ft)</t>
  </si>
  <si>
    <t>LOCATION</t>
  </si>
  <si>
    <t>Fy [COMP] (kip)</t>
  </si>
  <si>
    <t>Fx [COMP] (kip)</t>
  </si>
  <si>
    <t>Fz [COMP] (kip)</t>
  </si>
  <si>
    <t>Shear [COMP] (kip)</t>
  </si>
  <si>
    <t>Fy [UPLIFT] (kip)</t>
  </si>
  <si>
    <t>Fx [UPLIFT] (kip)</t>
  </si>
  <si>
    <t>Fz [UPLIFT] (kip)</t>
  </si>
  <si>
    <t>Shear [UPLIFT] (kip)</t>
  </si>
  <si>
    <t>DL Factor</t>
  </si>
  <si>
    <t>Moment [COMP] (kip*ft)</t>
  </si>
  <si>
    <t>Axial [COMP] (kip)</t>
  </si>
  <si>
    <t>Moment [UPLIFT] (kip*ft)</t>
  </si>
  <si>
    <t>Axial [UPLIFT] (kip)</t>
  </si>
  <si>
    <t>Leg A</t>
  </si>
  <si>
    <t>Self Support</t>
  </si>
  <si>
    <t>Leg B</t>
  </si>
  <si>
    <t>Leg C</t>
  </si>
  <si>
    <t>Guyed (Base)</t>
  </si>
  <si>
    <t>Leg D</t>
  </si>
  <si>
    <t>Mast</t>
  </si>
  <si>
    <t>BC</t>
  </si>
  <si>
    <t>BD</t>
  </si>
  <si>
    <t>BE</t>
  </si>
  <si>
    <t>BF</t>
  </si>
  <si>
    <t>GUY ANCHOR MENU</t>
  </si>
  <si>
    <t>MONOPOLE / GUY (BASE) WITH MOMENT</t>
  </si>
  <si>
    <t>GUY ANCHOR</t>
  </si>
  <si>
    <t>Resultant [UPLIFT] (kip)</t>
  </si>
  <si>
    <t>Shear (kip)</t>
  </si>
  <si>
    <t>DL</t>
  </si>
  <si>
    <t>Guy</t>
  </si>
  <si>
    <t>Radius</t>
  </si>
  <si>
    <t>Radius Selection</t>
  </si>
  <si>
    <t>Maximum Resultant Force for Radius (kip)</t>
  </si>
  <si>
    <t>Maximum Anchor for Radius</t>
  </si>
  <si>
    <t>Maximum Anchor List</t>
  </si>
  <si>
    <t>Guy (Anchor)</t>
  </si>
  <si>
    <t>Anchor Selected</t>
  </si>
  <si>
    <t>Load Combination</t>
  </si>
  <si>
    <t>Dead Load Factor</t>
  </si>
  <si>
    <t>Mx (kip*ft)</t>
  </si>
  <si>
    <t>My (kip*ft)</t>
  </si>
  <si>
    <t>MOMENT (kip*ft)</t>
  </si>
  <si>
    <t>SHEAR (kip)</t>
  </si>
  <si>
    <t>Maximum @ 120 ft</t>
  </si>
  <si>
    <t>Maximum @ 100 ft</t>
  </si>
  <si>
    <t>Guy C @ 120 ft</t>
  </si>
  <si>
    <t>Guy B @ 120 ft</t>
  </si>
  <si>
    <t>Guy A @ 120 ft</t>
  </si>
  <si>
    <t>Guy C @ 100 ft</t>
  </si>
  <si>
    <t>Guy B @ 100 ft</t>
  </si>
  <si>
    <t>Guy A @ 100 ft</t>
  </si>
  <si>
    <t>Note: The Revision can be a single cell range or multiple cells in a single column range.</t>
  </si>
  <si>
    <t>Notes</t>
  </si>
  <si>
    <t>Default Sheet Name</t>
  </si>
  <si>
    <t>BU</t>
  </si>
  <si>
    <t>Input</t>
  </si>
  <si>
    <t>Site Name</t>
  </si>
  <si>
    <t>Order #</t>
  </si>
  <si>
    <t>Acceptable Formats</t>
  </si>
  <si>
    <t>Example</t>
  </si>
  <si>
    <t>Sheet Name'!Address</t>
  </si>
  <si>
    <t>Revision History!E1:E1 or 'Revision History'!E1:E1</t>
  </si>
  <si>
    <t>Sheet Name'!Named_Range</t>
  </si>
  <si>
    <t>Revision History!Revision or Revision History!E1:E1</t>
  </si>
  <si>
    <t>Named_Range</t>
  </si>
  <si>
    <t>Revision</t>
  </si>
  <si>
    <t>This method will only work for globaly defined ranges</t>
  </si>
  <si>
    <r>
      <t xml:space="preserve">The default sheet name is optional for each row. If it is specified, you don't need to enter the sheet name for each version. However, if you do enter a sheet name for a specific version, it will supercede the default sheet name. </t>
    </r>
    <r>
      <rPr>
        <b/>
        <sz val="11"/>
        <color theme="1"/>
        <rFont val="Calibri"/>
        <family val="2"/>
        <scheme val="minor"/>
      </rPr>
      <t>This feature is not compatible with global (workbook scope) ranges, it should only be used with ranges on a specific sheet.</t>
    </r>
  </si>
  <si>
    <t>TIA Revision</t>
  </si>
  <si>
    <t>Factored Design Reactions</t>
  </si>
  <si>
    <t>148.5</t>
  </si>
  <si>
    <t>Group Inputs</t>
  </si>
  <si>
    <t>Asymmetric Inputs</t>
  </si>
  <si>
    <t>Moment of Inertia</t>
  </si>
  <si>
    <t>D13:D19</t>
  </si>
  <si>
    <t>D23:D32</t>
  </si>
  <si>
    <t>D35:D42</t>
  </si>
  <si>
    <t>D45:D61</t>
  </si>
  <si>
    <t>D64:D66</t>
  </si>
  <si>
    <t>D69:D75</t>
  </si>
  <si>
    <t>H57:L70</t>
  </si>
  <si>
    <t>Ultimate Pile Capacities Based on Soil Properties 1</t>
  </si>
  <si>
    <t>Ultimate Pile Capacities Based on Soil Properties 2</t>
  </si>
  <si>
    <t>Ultimate Pile Capacities Based on Soil Properties 3</t>
  </si>
  <si>
    <t>D10:D12</t>
  </si>
  <si>
    <t>K5:L105</t>
  </si>
  <si>
    <t>Note: search term is not case-sensitive</t>
  </si>
  <si>
    <t>Pile</t>
  </si>
  <si>
    <t>Revision History'!B:B</t>
  </si>
  <si>
    <t>Soil Interaction</t>
  </si>
  <si>
    <t>Structural Checks</t>
  </si>
  <si>
    <t>Section 15.5</t>
  </si>
  <si>
    <t>Load Z Normalization</t>
  </si>
  <si>
    <t>Top and Bottom Pad Reinforcement Different</t>
  </si>
  <si>
    <t>D5:D5</t>
  </si>
  <si>
    <t>D6:D6</t>
  </si>
  <si>
    <t>D7:D7</t>
  </si>
  <si>
    <t>D9:D9</t>
  </si>
  <si>
    <t>M71:M71</t>
  </si>
  <si>
    <t>N54:N54</t>
  </si>
  <si>
    <t>Z13:Z13</t>
  </si>
  <si>
    <t>Z14:Z14</t>
  </si>
  <si>
    <t>Z15:Z15</t>
  </si>
  <si>
    <t>Z16:Z16</t>
  </si>
  <si>
    <t>Z10:Z10</t>
  </si>
  <si>
    <t>D10:D10</t>
  </si>
  <si>
    <t>D23:D23</t>
  </si>
  <si>
    <t>Pile Shape</t>
  </si>
  <si>
    <t>D24:D24</t>
  </si>
  <si>
    <t>Pile Material</t>
  </si>
  <si>
    <t>Pile Capacity Given</t>
  </si>
  <si>
    <t>D29:D29</t>
  </si>
  <si>
    <t>Pile Type-Specific Entry</t>
  </si>
  <si>
    <t>D31:D31</t>
  </si>
  <si>
    <t>Group Configuration</t>
  </si>
  <si>
    <t>D35:D35</t>
  </si>
  <si>
    <t>Group Efficiency Factor</t>
  </si>
  <si>
    <t>D41:D41</t>
  </si>
  <si>
    <t>Cap Type</t>
  </si>
  <si>
    <t>D45:D45</t>
  </si>
  <si>
    <t>D57:D57</t>
  </si>
  <si>
    <t>Pier Shape</t>
  </si>
  <si>
    <t>M57:N70</t>
  </si>
  <si>
    <t>Pile Skin Friction</t>
  </si>
  <si>
    <t>Groundwater</t>
  </si>
  <si>
    <t>D69:D69</t>
  </si>
  <si>
    <t>EDS ID</t>
  </si>
  <si>
    <t>• Input
     o Added Import Inputs feature
     o Added Import RTF feature
     o Inverted the results summary order to match the current TNX report input fields
• VBA
     o Added functionality to match Import Inputs feature
     o Added functionality to match Import RTF feature
     o Set initial working directory to folder the tool is saved in
     o Added workchange event to place pile skin friction formulas in cells if changing Pile Skin Friction Capacity Given to No</t>
  </si>
  <si>
    <t>2.2.1</t>
  </si>
  <si>
    <t>CellRange</t>
  </si>
  <si>
    <t>CellName</t>
  </si>
  <si>
    <t>Override</t>
  </si>
  <si>
    <t>LastRow</t>
  </si>
  <si>
    <t>K45:K46</t>
  </si>
  <si>
    <t>CCIcites Doc #</t>
  </si>
  <si>
    <t>G47:M47</t>
  </si>
  <si>
    <t>• DSMC Calcs
     o Reduction Factor: Removed logic if Tie. Assumes tie in current tool.
     o Added conversion from ft² to in² in area of pier value of maximum compression allowed at compression-strain limit. Prevented calculations if the conservative compression value was limiting the analysis of the pier.
• VBA
     o Workchange Event: Add "Modified" tag to properties of tool if tool is modified.
     o Import Inputs: Changed TIA range to cell range C10 to keep consistent formatting. Added Ultimate Pile Capacities and doc # to import.
• Modified Ranges
     o Added worksheet to capture modified ranges through workchange events.</t>
  </si>
  <si>
    <t>ID</t>
  </si>
  <si>
    <t>soil_layer_id</t>
  </si>
  <si>
    <t>bottom_depth</t>
  </si>
  <si>
    <t>cohesion</t>
  </si>
  <si>
    <t>friction_angle</t>
  </si>
  <si>
    <t>effective_soil_density</t>
  </si>
  <si>
    <t>spt_blow_count</t>
  </si>
  <si>
    <t>Location ID</t>
  </si>
  <si>
    <t>xi
(in)</t>
  </si>
  <si>
    <t>yi
(in)</t>
  </si>
  <si>
    <t>location_id</t>
  </si>
  <si>
    <t>pile_x_coordinate</t>
  </si>
  <si>
    <t>pile_y_coordinate</t>
  </si>
  <si>
    <t>Current Revision:</t>
  </si>
  <si>
    <t>load_eccentricity</t>
  </si>
  <si>
    <t>bolt_circle_bearing_plate_width</t>
  </si>
  <si>
    <t>pile_shape</t>
  </si>
  <si>
    <t>pile_material</t>
  </si>
  <si>
    <t>pile_length</t>
  </si>
  <si>
    <t>pile_diameter_width</t>
  </si>
  <si>
    <t>pile_pipe_thickness</t>
  </si>
  <si>
    <t>pile_soil_capacity_given</t>
  </si>
  <si>
    <t>steel_yield_strength</t>
  </si>
  <si>
    <t>pile_type_option</t>
  </si>
  <si>
    <t>rebar_quantity</t>
  </si>
  <si>
    <t>pile_group_config</t>
  </si>
  <si>
    <t>foundation_depth</t>
  </si>
  <si>
    <t>pad_thickness</t>
  </si>
  <si>
    <t>pad_width_dir1</t>
  </si>
  <si>
    <t>pad_width_dir2</t>
  </si>
  <si>
    <t>pad_rebar_size_bottom</t>
  </si>
  <si>
    <t>pad_rebar_size_top</t>
  </si>
  <si>
    <t>pad_rebar_quantity_bottom_dir1</t>
  </si>
  <si>
    <t>pad_rebar_quantity_top_dir1</t>
  </si>
  <si>
    <t>pad_rebar_quantity_bottom_dir2</t>
  </si>
  <si>
    <t>pad_rebar_quantity_top_dir2</t>
  </si>
  <si>
    <t>pier_shape</t>
  </si>
  <si>
    <t>pier_diameter</t>
  </si>
  <si>
    <t>extension_above_grade</t>
  </si>
  <si>
    <t>pier_rebar_size</t>
  </si>
  <si>
    <t>pier_rebar_quantity</t>
  </si>
  <si>
    <t>pier_tie_size</t>
  </si>
  <si>
    <t>rebar_grade</t>
  </si>
  <si>
    <t>concrete_compressive_strength</t>
  </si>
  <si>
    <t>groundwater_depth</t>
  </si>
  <si>
    <t>total_soil_unit_weight</t>
  </si>
  <si>
    <t>neglect_depth</t>
  </si>
  <si>
    <t>pile_negative_friction_force</t>
  </si>
  <si>
    <t>pile_ultimate_compression</t>
  </si>
  <si>
    <t>pile_ultimate_tension</t>
  </si>
  <si>
    <t>top_and_bottom_rebar_different</t>
  </si>
  <si>
    <t>ultimate_gross_end_bearing</t>
  </si>
  <si>
    <t>skin_friction_given</t>
  </si>
  <si>
    <t>pile_quantity_circular</t>
  </si>
  <si>
    <t>group_diameter_circular</t>
  </si>
  <si>
    <t>pile_column_quantity</t>
  </si>
  <si>
    <t>pile_row_quantity</t>
  </si>
  <si>
    <t>pile_columns_spacing</t>
  </si>
  <si>
    <t>pile_row_spacing</t>
  </si>
  <si>
    <t>group_efficiency_factor_given</t>
  </si>
  <si>
    <t>group_efficiency_factor</t>
  </si>
  <si>
    <t>cap_type</t>
  </si>
  <si>
    <t>pile_quantity_asymmetric</t>
  </si>
  <si>
    <t>pile_spacing_min_asymmetric</t>
  </si>
  <si>
    <t>quantity_piles_surrounding</t>
  </si>
  <si>
    <t>pile_cap_reference</t>
  </si>
  <si>
    <t>Soil_110</t>
  </si>
  <si>
    <t>Structural_105</t>
  </si>
  <si>
    <t>tool_version</t>
  </si>
  <si>
    <t>pile_id</t>
  </si>
  <si>
    <t>skin_friction_override_comp</t>
  </si>
  <si>
    <t>skin_friction_override_uplift</t>
  </si>
  <si>
    <t>nominal_bearing_capacity</t>
  </si>
  <si>
    <t>Parameter not used for foundation</t>
  </si>
  <si>
    <t>EDS Location ID</t>
  </si>
  <si>
    <t>Soil Profiles</t>
  </si>
  <si>
    <t>Soil Layers</t>
  </si>
  <si>
    <t>Pile Location</t>
  </si>
  <si>
    <t>Groundwater Depth</t>
  </si>
  <si>
    <t>Neglect Depth</t>
  </si>
  <si>
    <t>soil_profile_id</t>
  </si>
  <si>
    <t>result_lkup</t>
  </si>
  <si>
    <t>rating</t>
  </si>
  <si>
    <t>EDS result_lkup</t>
  </si>
  <si>
    <t>FND_HOP</t>
  </si>
  <si>
    <t>FND_SQUISH</t>
  </si>
  <si>
    <t>FND_PIER_FLEX_COMP</t>
  </si>
  <si>
    <t>FND_ PIER_FLEX_TEN</t>
  </si>
  <si>
    <t>FND_PIER_COMP</t>
  </si>
  <si>
    <t>FND_PAD_FLEX</t>
  </si>
  <si>
    <t>FND_FLEX2_COMP</t>
  </si>
  <si>
    <t>FND_PAD_SHEAR2_TEN</t>
  </si>
  <si>
    <t>FND_FLEX2_TEN</t>
  </si>
  <si>
    <t>FND_PILE_TEN</t>
  </si>
  <si>
    <t>FND_PAD_SHEAR1</t>
  </si>
  <si>
    <t>FND_PILE_PUNCH</t>
  </si>
  <si>
    <t>FND_PAD_SHEAR2_COMP</t>
  </si>
  <si>
    <t>Included functionality for semi-automation</t>
  </si>
  <si>
    <t>2.3.0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</si>
</sst>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0"/>
    <numFmt numFmtId="165" formatCode="0.000"/>
    <numFmt numFmtId="166" formatCode="0.0%"/>
    <numFmt numFmtId="167" formatCode="0.0"/>
    <numFmt numFmtId="168" formatCode="0.00000"/>
  </numFmts>
  <fonts count="110" x14ac:knownFonts="1">
    <font>
      <sz val="11"/>
      <color theme="1"/>
      <name val="Calibri"/>
      <family val="2"/>
      <scheme val="minor"/>
    </font>
    <font>
      <b/>
      <sz val="10"/>
      <color theme="1"/>
      <name val="Arial"/>
      <family val="2"/>
    </font>
    <font>
      <sz val="10"/>
      <color theme="1"/>
      <name val="Arial"/>
      <family val="2"/>
    </font>
    <font>
      <sz val="8"/>
      <color theme="1"/>
      <name val="Arial"/>
      <family val="2"/>
    </font>
    <font>
      <sz val="9"/>
      <color theme="1"/>
      <name val="Arial"/>
      <family val="2"/>
    </font>
    <font>
      <b/>
      <sz val="9"/>
      <color theme="1"/>
      <name val="Arial"/>
      <family val="2"/>
    </font>
    <font>
      <b/>
      <u/>
      <sz val="10"/>
      <color theme="1"/>
      <name val="Arial"/>
      <family val="2"/>
    </font>
    <font>
      <sz val="10"/>
      <color theme="1"/>
      <name val="Arial Narrow"/>
      <family val="2"/>
    </font>
    <font>
      <b/>
      <sz val="10"/>
      <color theme="1"/>
      <name val="Arial Narrow"/>
      <family val="2"/>
    </font>
    <font>
      <b/>
      <vertAlign val="subscript"/>
      <sz val="10"/>
      <color theme="1"/>
      <name val="Arial Narrow"/>
      <family val="2"/>
    </font>
    <font>
      <b/>
      <vertAlign val="superscript"/>
      <sz val="10"/>
      <color theme="1"/>
      <name val="Arial Narrow"/>
      <family val="2"/>
    </font>
    <font>
      <vertAlign val="subscript"/>
      <sz val="10"/>
      <color theme="1"/>
      <name val="Arial Narrow"/>
      <family val="2"/>
    </font>
    <font>
      <vertAlign val="superscript"/>
      <sz val="10"/>
      <color theme="1"/>
      <name val="Arial Narrow"/>
      <family val="2"/>
    </font>
    <font>
      <vertAlign val="superscript"/>
      <sz val="9"/>
      <color theme="1"/>
      <name val="Arial"/>
      <family val="2"/>
    </font>
    <font>
      <vertAlign val="subscript"/>
      <sz val="9"/>
      <color theme="1"/>
      <name val="Arial"/>
      <family val="2"/>
    </font>
    <font>
      <i/>
      <sz val="9"/>
      <color theme="1"/>
      <name val="Arial"/>
      <family val="2"/>
    </font>
    <font>
      <sz val="9"/>
      <color theme="1"/>
      <name val="Calibri"/>
      <family val="2"/>
    </font>
    <font>
      <vertAlign val="subscript"/>
      <sz val="9"/>
      <color theme="1"/>
      <name val="Calibri"/>
      <family val="2"/>
    </font>
    <font>
      <sz val="8"/>
      <name val="Arial"/>
      <family val="2"/>
    </font>
    <font>
      <sz val="10"/>
      <name val="Arial"/>
      <family val="2"/>
    </font>
    <font>
      <b/>
      <u/>
      <sz val="16"/>
      <color theme="1"/>
      <name val="Arial"/>
      <family val="2"/>
    </font>
    <font>
      <b/>
      <i/>
      <sz val="8"/>
      <color theme="1"/>
      <name val="Arial"/>
      <family val="2"/>
    </font>
    <font>
      <i/>
      <sz val="8"/>
      <color theme="1"/>
      <name val="Arial"/>
      <family val="2"/>
    </font>
    <font>
      <sz val="11"/>
      <color theme="1"/>
      <name val="Calibri"/>
      <family val="2"/>
    </font>
    <font>
      <i/>
      <vertAlign val="subscript"/>
      <sz val="9"/>
      <color theme="1"/>
      <name val="Arial"/>
      <family val="2"/>
    </font>
    <font>
      <sz val="8"/>
      <color theme="1"/>
      <name val="Calibri"/>
      <family val="2"/>
      <scheme val="minor"/>
    </font>
    <font>
      <b/>
      <sz val="8"/>
      <color theme="1"/>
      <name val="Arial"/>
      <family val="2"/>
    </font>
    <font>
      <sz val="8"/>
      <color rgb="FF0000FF"/>
      <name val="Arial"/>
      <family val="2"/>
    </font>
    <font>
      <b/>
      <sz val="10"/>
      <color rgb="FFFF0000"/>
      <name val="Arial"/>
      <family val="2"/>
    </font>
    <font>
      <vertAlign val="subscript"/>
      <sz val="10"/>
      <color theme="1"/>
      <name val="Arial"/>
      <family val="2"/>
    </font>
    <font>
      <b/>
      <sz val="11"/>
      <color theme="1"/>
      <name val="Calibri"/>
      <family val="2"/>
      <scheme val="minor"/>
    </font>
    <font>
      <vertAlign val="superscript"/>
      <sz val="8"/>
      <color theme="1"/>
      <name val="Arial"/>
      <family val="2"/>
    </font>
    <font>
      <vertAlign val="subscript"/>
      <sz val="8"/>
      <color theme="1"/>
      <name val="Arial"/>
      <family val="2"/>
    </font>
    <font>
      <sz val="9"/>
      <color theme="0"/>
      <name val="Arial"/>
      <family val="2"/>
    </font>
    <font>
      <i/>
      <sz val="8"/>
      <name val="Arial"/>
      <family val="2"/>
    </font>
    <font>
      <sz val="11"/>
      <color theme="0"/>
      <name val="Calibri"/>
      <family val="2"/>
      <scheme val="minor"/>
    </font>
    <font>
      <sz val="8"/>
      <color theme="0"/>
      <name val="Arial"/>
      <family val="2"/>
    </font>
    <font>
      <sz val="10"/>
      <color theme="0"/>
      <name val="Arial"/>
      <family val="2"/>
    </font>
    <font>
      <b/>
      <sz val="10"/>
      <color theme="0"/>
      <name val="Arial Narrow"/>
      <family val="2"/>
    </font>
    <font>
      <sz val="10"/>
      <color theme="0"/>
      <name val="Arial Narrow"/>
      <family val="2"/>
    </font>
    <font>
      <vertAlign val="subscript"/>
      <sz val="10"/>
      <color theme="0"/>
      <name val="Arial"/>
      <family val="2"/>
    </font>
    <font>
      <vertAlign val="subscript"/>
      <sz val="10"/>
      <color theme="0"/>
      <name val="Arial Narrow"/>
      <family val="2"/>
    </font>
    <font>
      <sz val="11"/>
      <color rgb="FFFF0000"/>
      <name val="Calibri"/>
      <family val="2"/>
      <scheme val="minor"/>
    </font>
    <font>
      <sz val="10"/>
      <color rgb="FFFF0000"/>
      <name val="Arial"/>
      <family val="2"/>
    </font>
    <font>
      <sz val="8"/>
      <color rgb="FFFF0000"/>
      <name val="Arial"/>
      <family val="2"/>
    </font>
    <font>
      <i/>
      <sz val="11"/>
      <color theme="1"/>
      <name val="Calibri"/>
      <family val="2"/>
      <scheme val="minor"/>
    </font>
    <font>
      <i/>
      <sz val="10"/>
      <color theme="1"/>
      <name val="Arial"/>
      <family val="2"/>
    </font>
    <font>
      <i/>
      <vertAlign val="subscript"/>
      <sz val="10"/>
      <color theme="1"/>
      <name val="Arial"/>
      <family val="2"/>
    </font>
    <font>
      <u/>
      <sz val="11"/>
      <color theme="10"/>
      <name val="Calibri"/>
      <family val="2"/>
      <scheme val="minor"/>
    </font>
    <font>
      <i/>
      <sz val="10"/>
      <color theme="1"/>
      <name val="Calibri"/>
      <family val="2"/>
    </font>
    <font>
      <b/>
      <i/>
      <sz val="10"/>
      <color theme="1"/>
      <name val="Arial"/>
      <family val="2"/>
    </font>
    <font>
      <b/>
      <i/>
      <sz val="11"/>
      <color theme="1"/>
      <name val="Calibri"/>
      <family val="2"/>
      <scheme val="minor"/>
    </font>
    <font>
      <sz val="18"/>
      <color rgb="FFFF0000"/>
      <name val="Arial"/>
      <family val="2"/>
    </font>
    <font>
      <u/>
      <sz val="11"/>
      <color rgb="FF0000FF"/>
      <name val="Calibri"/>
      <family val="2"/>
      <scheme val="minor"/>
    </font>
    <font>
      <sz val="10"/>
      <color rgb="FF000000"/>
      <name val="Arial"/>
      <family val="2"/>
    </font>
    <font>
      <b/>
      <sz val="9"/>
      <color indexed="81"/>
      <name val="Tahoma"/>
      <family val="2"/>
    </font>
    <font>
      <sz val="9"/>
      <color indexed="81"/>
      <name val="Tahoma"/>
      <family val="2"/>
    </font>
    <font>
      <b/>
      <sz val="9"/>
      <color theme="0"/>
      <name val="Arial"/>
      <family val="2"/>
    </font>
    <font>
      <sz val="9"/>
      <name val="Arial"/>
      <family val="2"/>
    </font>
    <font>
      <b/>
      <sz val="10"/>
      <name val="Arial"/>
      <family val="2"/>
    </font>
    <font>
      <vertAlign val="subscript"/>
      <sz val="10"/>
      <name val="Arial"/>
      <family val="2"/>
    </font>
    <font>
      <vertAlign val="subscript"/>
      <sz val="9"/>
      <color indexed="8"/>
      <name val="Arial"/>
      <family val="2"/>
    </font>
    <font>
      <sz val="9"/>
      <color indexed="8"/>
      <name val="Arial"/>
      <family val="2"/>
    </font>
    <font>
      <vertAlign val="subscript"/>
      <sz val="9"/>
      <name val="Arial"/>
      <family val="2"/>
    </font>
    <font>
      <b/>
      <sz val="12"/>
      <color theme="0"/>
      <name val="Arial"/>
      <family val="2"/>
    </font>
    <font>
      <b/>
      <sz val="14"/>
      <name val="Arial"/>
      <family val="2"/>
    </font>
    <font>
      <b/>
      <u/>
      <sz val="10"/>
      <name val="Arial"/>
      <family val="2"/>
    </font>
    <font>
      <b/>
      <sz val="9"/>
      <name val="Arial"/>
      <family val="2"/>
    </font>
    <font>
      <i/>
      <sz val="10"/>
      <name val="Arial"/>
      <family val="2"/>
    </font>
    <font>
      <b/>
      <u/>
      <sz val="9"/>
      <name val="Arial"/>
      <family val="2"/>
    </font>
    <font>
      <u/>
      <sz val="9"/>
      <name val="Arial"/>
      <family val="2"/>
    </font>
    <font>
      <b/>
      <i/>
      <sz val="10"/>
      <name val="Arial"/>
      <family val="2"/>
    </font>
    <font>
      <vertAlign val="superscript"/>
      <sz val="10"/>
      <name val="Arial"/>
      <family val="2"/>
    </font>
    <font>
      <b/>
      <sz val="12"/>
      <name val="Arial"/>
      <family val="2"/>
    </font>
    <font>
      <u/>
      <sz val="10"/>
      <name val="Arial"/>
      <family val="2"/>
    </font>
    <font>
      <b/>
      <sz val="9"/>
      <color rgb="FFFF0000"/>
      <name val="Arial"/>
      <family val="2"/>
    </font>
    <font>
      <sz val="10"/>
      <name val="Calibri"/>
      <family val="2"/>
    </font>
    <font>
      <u/>
      <sz val="9"/>
      <name val="Calibri"/>
      <family val="2"/>
    </font>
    <font>
      <sz val="10"/>
      <color rgb="FFFF0000"/>
      <name val="Calibri"/>
      <family val="2"/>
    </font>
    <font>
      <sz val="10"/>
      <color indexed="10"/>
      <name val="Arial"/>
      <family val="2"/>
    </font>
    <font>
      <sz val="10"/>
      <color theme="4"/>
      <name val="Arial"/>
      <family val="2"/>
    </font>
    <font>
      <sz val="10"/>
      <color indexed="10"/>
      <name val="Calibri"/>
      <family val="2"/>
    </font>
    <font>
      <sz val="10"/>
      <color theme="3"/>
      <name val="Arial"/>
      <family val="2"/>
    </font>
    <font>
      <sz val="10"/>
      <color indexed="56"/>
      <name val="Calibri"/>
      <family val="2"/>
    </font>
    <font>
      <sz val="10"/>
      <color indexed="56"/>
      <name val="Arial"/>
      <family val="2"/>
    </font>
    <font>
      <b/>
      <sz val="9"/>
      <color indexed="10"/>
      <name val="Arial"/>
      <family val="2"/>
    </font>
    <font>
      <sz val="11"/>
      <color rgb="FF000000"/>
      <name val="Calibri"/>
      <family val="2"/>
    </font>
    <font>
      <sz val="8"/>
      <color indexed="8"/>
      <name val="Arial"/>
      <family val="2"/>
    </font>
    <font>
      <i/>
      <sz val="9"/>
      <name val="Arial"/>
      <family val="2"/>
    </font>
    <font>
      <sz val="9"/>
      <name val="Calibri"/>
      <family val="2"/>
    </font>
    <font>
      <vertAlign val="superscript"/>
      <sz val="9"/>
      <name val="Arial"/>
      <family val="2"/>
    </font>
    <font>
      <b/>
      <sz val="9"/>
      <color indexed="8"/>
      <name val="Arial"/>
      <family val="2"/>
    </font>
    <font>
      <sz val="9"/>
      <name val="GreekC"/>
    </font>
    <font>
      <b/>
      <sz val="11"/>
      <color theme="1"/>
      <name val="Calibri"/>
      <family val="2"/>
    </font>
    <font>
      <b/>
      <sz val="11"/>
      <color theme="0"/>
      <name val="Calibri"/>
      <family val="2"/>
      <scheme val="minor"/>
    </font>
    <font>
      <sz val="11"/>
      <color theme="1"/>
      <name val="Arial Narrow"/>
      <family val="2"/>
    </font>
    <font>
      <b/>
      <sz val="10"/>
      <color theme="0"/>
      <name val="Arial"/>
      <family val="2"/>
    </font>
    <font>
      <b/>
      <sz val="9"/>
      <color theme="0"/>
      <name val="Arial Narrow"/>
      <family val="2"/>
    </font>
    <font>
      <i/>
      <sz val="7"/>
      <color theme="1"/>
      <name val="Arial"/>
      <family val="2"/>
    </font>
    <font>
      <vertAlign val="subscript"/>
      <sz val="8"/>
      <color indexed="8"/>
      <name val="Arial"/>
      <family val="2"/>
    </font>
    <font>
      <b/>
      <i/>
      <sz val="9"/>
      <name val="Arial"/>
      <family val="2"/>
    </font>
    <font>
      <b/>
      <i/>
      <sz val="8"/>
      <color theme="0"/>
      <name val="Arial"/>
      <family val="2"/>
    </font>
    <font>
      <b/>
      <i/>
      <sz val="8"/>
      <color indexed="9"/>
      <name val="Arial"/>
      <family val="2"/>
    </font>
    <font>
      <sz val="9"/>
      <color indexed="9"/>
      <name val="Arial"/>
      <family val="2"/>
    </font>
    <font>
      <b/>
      <sz val="8"/>
      <color indexed="9"/>
      <name val="Arial"/>
      <family val="2"/>
    </font>
    <font>
      <i/>
      <sz val="8"/>
      <color indexed="9"/>
      <name val="Arial"/>
      <family val="2"/>
    </font>
    <font>
      <sz val="8"/>
      <color indexed="9"/>
      <name val="Arial"/>
      <family val="2"/>
    </font>
    <font>
      <b/>
      <sz val="10"/>
      <color indexed="9"/>
      <name val="Arial"/>
      <family val="2"/>
    </font>
    <font>
      <u/>
      <sz val="12"/>
      <color rgb="FF0000E6"/>
      <name val="Calibri"/>
      <family val="2"/>
    </font>
    <font>
      <sz val="8"/>
      <name val="Calibri"/>
      <family val="2"/>
      <scheme val="minor"/>
    </font>
  </fonts>
  <fills count="13">
    <fill>
      <patternFill patternType="none"/>
    </fill>
    <fill>
      <patternFill patternType="gray125"/>
    </fill>
    <fill>
      <patternFill patternType="solid">
        <fgColor theme="4" tint="0.79998168889431442"/>
        <bgColor indexed="64"/>
      </patternFill>
    </fill>
    <fill>
      <patternFill patternType="solid">
        <fgColor rgb="FFFFFF00"/>
        <bgColor indexed="64"/>
      </patternFill>
    </fill>
    <fill>
      <patternFill patternType="solid">
        <fgColor rgb="FF520B90"/>
        <bgColor indexed="64"/>
      </patternFill>
    </fill>
    <fill>
      <patternFill patternType="solid">
        <fgColor theme="0" tint="-0.14999847407452621"/>
        <bgColor indexed="64"/>
      </patternFill>
    </fill>
    <fill>
      <patternFill patternType="solid">
        <fgColor theme="3" tint="0.79998168889431442"/>
        <bgColor indexed="64"/>
      </patternFill>
    </fill>
    <fill>
      <patternFill patternType="solid">
        <fgColor theme="0"/>
        <bgColor indexed="64"/>
      </patternFill>
    </fill>
    <fill>
      <patternFill patternType="solid">
        <fgColor theme="0" tint="-4.9989318521683403E-2"/>
        <bgColor indexed="64"/>
      </patternFill>
    </fill>
    <fill>
      <patternFill patternType="solid">
        <fgColor rgb="FFD6D6D4"/>
        <bgColor indexed="64"/>
      </patternFill>
    </fill>
    <fill>
      <patternFill patternType="solid">
        <fgColor indexed="13"/>
        <bgColor indexed="64"/>
      </patternFill>
    </fill>
    <fill>
      <patternFill patternType="solid">
        <fgColor indexed="9"/>
        <bgColor indexed="64"/>
      </patternFill>
    </fill>
    <fill>
      <patternFill patternType="solid">
        <fgColor theme="8" tint="0.79998168889431442"/>
        <bgColor indexed="64"/>
      </patternFill>
    </fill>
  </fills>
  <borders count="3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bottom style="double">
        <color indexed="64"/>
      </bottom>
      <diagonal/>
    </border>
    <border>
      <left/>
      <right/>
      <top style="double">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medium">
        <color indexed="64"/>
      </left>
      <right/>
      <top/>
      <bottom style="medium">
        <color indexed="64"/>
      </bottom>
      <diagonal/>
    </border>
    <border>
      <left/>
      <right/>
      <top/>
      <bottom style="medium">
        <color indexed="64"/>
      </bottom>
      <diagonal/>
    </border>
    <border>
      <left style="thin">
        <color indexed="64"/>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s>
  <cellStyleXfs count="2">
    <xf numFmtId="0" fontId="0" fillId="0" borderId="0"/>
    <xf numFmtId="0" fontId="48" fillId="0" borderId="0" applyNumberFormat="0" applyFill="0" applyBorder="0" applyAlignment="0" applyProtection="0"/>
  </cellStyleXfs>
  <cellXfs count="868">
    <xf numFmtId="0" fontId="0" fillId="0" borderId="0" xfId="0"/>
    <xf numFmtId="0" fontId="1" fillId="0" borderId="0" xfId="0" applyFont="1" applyAlignment="1">
      <alignment horizontal="right"/>
    </xf>
    <xf numFmtId="0" fontId="2" fillId="0" borderId="0" xfId="0" applyFont="1"/>
    <xf numFmtId="0" fontId="2" fillId="0" borderId="0" xfId="0" applyFont="1" applyAlignment="1">
      <alignment horizontal="center"/>
    </xf>
    <xf numFmtId="0" fontId="3" fillId="0" borderId="1" xfId="0" applyFont="1" applyBorder="1"/>
    <xf numFmtId="0" fontId="3" fillId="0" borderId="2" xfId="0" applyFont="1" applyBorder="1"/>
    <xf numFmtId="0" fontId="4" fillId="0" borderId="0" xfId="0" applyFont="1"/>
    <xf numFmtId="0" fontId="5" fillId="0" borderId="0" xfId="0" applyFont="1"/>
    <xf numFmtId="0" fontId="4" fillId="0" borderId="0" xfId="0" applyFont="1" applyAlignment="1">
      <alignment horizontal="center"/>
    </xf>
    <xf numFmtId="0" fontId="6" fillId="0" borderId="0" xfId="0" applyFont="1"/>
    <xf numFmtId="0" fontId="7" fillId="0" borderId="0" xfId="0" applyFont="1"/>
    <xf numFmtId="0" fontId="7" fillId="0" borderId="2" xfId="0" applyFont="1" applyBorder="1" applyAlignment="1">
      <alignment horizontal="center"/>
    </xf>
    <xf numFmtId="0" fontId="7" fillId="0" borderId="1" xfId="0" applyFont="1" applyBorder="1" applyAlignment="1">
      <alignment horizontal="center"/>
    </xf>
    <xf numFmtId="0" fontId="7" fillId="0" borderId="0" xfId="0" applyFont="1" applyAlignment="1">
      <alignment horizontal="center"/>
    </xf>
    <xf numFmtId="2" fontId="7" fillId="0" borderId="0" xfId="0" applyNumberFormat="1" applyFont="1" applyAlignment="1">
      <alignment horizontal="center"/>
    </xf>
    <xf numFmtId="0" fontId="7" fillId="0" borderId="1" xfId="0" applyFont="1" applyBorder="1" applyAlignment="1">
      <alignment horizontal="center" vertical="top"/>
    </xf>
    <xf numFmtId="2" fontId="7" fillId="0" borderId="1" xfId="0" applyNumberFormat="1" applyFont="1" applyBorder="1" applyAlignment="1">
      <alignment horizontal="center"/>
    </xf>
    <xf numFmtId="0" fontId="0" fillId="0" borderId="0" xfId="0" applyAlignment="1">
      <alignment horizontal="center"/>
    </xf>
    <xf numFmtId="0" fontId="3" fillId="0" borderId="1" xfId="0" applyFont="1" applyBorder="1" applyAlignment="1">
      <alignment horizontal="center"/>
    </xf>
    <xf numFmtId="0" fontId="4" fillId="0" borderId="0" xfId="0" applyFont="1" applyAlignment="1">
      <alignment horizontal="right"/>
    </xf>
    <xf numFmtId="0" fontId="4" fillId="0" borderId="0" xfId="0" applyFont="1" applyAlignment="1"/>
    <xf numFmtId="164" fontId="4" fillId="0" borderId="0" xfId="0" applyNumberFormat="1" applyFont="1" applyAlignment="1">
      <alignment horizontal="center"/>
    </xf>
    <xf numFmtId="0" fontId="3" fillId="0" borderId="2" xfId="0" applyFont="1" applyBorder="1" applyAlignment="1">
      <alignment horizontal="left"/>
    </xf>
    <xf numFmtId="0" fontId="15" fillId="0" borderId="0" xfId="0" applyFont="1" applyAlignment="1">
      <alignment horizontal="right"/>
    </xf>
    <xf numFmtId="0" fontId="5" fillId="0" borderId="0" xfId="0" applyFont="1" applyAlignment="1">
      <alignment horizontal="right"/>
    </xf>
    <xf numFmtId="0" fontId="3" fillId="0" borderId="1" xfId="0" applyFont="1" applyBorder="1" applyAlignment="1">
      <alignment horizontal="left"/>
    </xf>
    <xf numFmtId="165" fontId="3" fillId="0" borderId="1" xfId="0" applyNumberFormat="1" applyFont="1" applyBorder="1" applyAlignment="1">
      <alignment horizontal="center"/>
    </xf>
    <xf numFmtId="2" fontId="3" fillId="0" borderId="1" xfId="0" applyNumberFormat="1" applyFont="1" applyBorder="1" applyAlignment="1">
      <alignment horizontal="center"/>
    </xf>
    <xf numFmtId="0" fontId="6" fillId="0" borderId="0" xfId="0" applyFont="1" applyFill="1"/>
    <xf numFmtId="0" fontId="18" fillId="0" borderId="1" xfId="0" applyFont="1" applyBorder="1"/>
    <xf numFmtId="0" fontId="4" fillId="0" borderId="0" xfId="0" applyFont="1" applyAlignment="1">
      <alignment horizontal="left" vertical="center"/>
    </xf>
    <xf numFmtId="164" fontId="4" fillId="0" borderId="0" xfId="0" applyNumberFormat="1" applyFont="1" applyAlignment="1">
      <alignment horizontal="center" vertical="center"/>
    </xf>
    <xf numFmtId="0" fontId="4" fillId="0" borderId="0" xfId="0" applyFont="1" applyAlignment="1">
      <alignment vertical="center"/>
    </xf>
    <xf numFmtId="0" fontId="18" fillId="0" borderId="1" xfId="0" applyFont="1" applyBorder="1" applyAlignment="1">
      <alignment horizontal="left"/>
    </xf>
    <xf numFmtId="165" fontId="4" fillId="0" borderId="0" xfId="0" applyNumberFormat="1" applyFont="1" applyAlignment="1">
      <alignment horizontal="center"/>
    </xf>
    <xf numFmtId="0" fontId="3" fillId="0" borderId="0" xfId="0" applyFont="1" applyAlignment="1">
      <alignment horizontal="center"/>
    </xf>
    <xf numFmtId="0" fontId="3" fillId="0" borderId="0" xfId="0" applyFont="1"/>
    <xf numFmtId="0" fontId="25" fillId="0" borderId="0" xfId="0" applyFont="1"/>
    <xf numFmtId="0" fontId="25" fillId="0" borderId="0" xfId="0" applyFont="1" applyAlignment="1">
      <alignment horizontal="center"/>
    </xf>
    <xf numFmtId="0" fontId="2" fillId="0" borderId="1" xfId="0" quotePrefix="1" applyFont="1" applyBorder="1" applyAlignment="1">
      <alignment horizontal="center"/>
    </xf>
    <xf numFmtId="2" fontId="3" fillId="0" borderId="0" xfId="0" applyNumberFormat="1" applyFont="1" applyAlignment="1">
      <alignment horizontal="center"/>
    </xf>
    <xf numFmtId="2" fontId="4" fillId="0" borderId="0" xfId="0" applyNumberFormat="1" applyFont="1" applyAlignment="1">
      <alignment horizontal="center"/>
    </xf>
    <xf numFmtId="0" fontId="4" fillId="0" borderId="0" xfId="0" applyFont="1" applyAlignment="1">
      <alignment vertical="center"/>
    </xf>
    <xf numFmtId="2" fontId="18" fillId="0" borderId="0" xfId="0" applyNumberFormat="1" applyFont="1" applyFill="1" applyBorder="1" applyAlignment="1">
      <alignment horizontal="center"/>
    </xf>
    <xf numFmtId="0" fontId="4" fillId="0" borderId="0" xfId="0" applyFont="1" applyFill="1" applyAlignment="1"/>
    <xf numFmtId="164" fontId="4" fillId="0" borderId="0" xfId="0" applyNumberFormat="1" applyFont="1" applyAlignment="1">
      <alignment horizontal="center"/>
    </xf>
    <xf numFmtId="0" fontId="4" fillId="0" borderId="0" xfId="0" applyFont="1" applyAlignment="1">
      <alignment horizontal="left" vertical="center"/>
    </xf>
    <xf numFmtId="164" fontId="4" fillId="0" borderId="0" xfId="0" applyNumberFormat="1" applyFont="1" applyAlignment="1">
      <alignment horizontal="center" vertical="center"/>
    </xf>
    <xf numFmtId="0" fontId="4" fillId="0" borderId="0" xfId="0" applyFont="1" applyAlignment="1">
      <alignment horizontal="left"/>
    </xf>
    <xf numFmtId="0" fontId="4" fillId="0" borderId="0" xfId="0" applyFont="1" applyAlignment="1">
      <alignment horizontal="right" vertical="center"/>
    </xf>
    <xf numFmtId="164" fontId="4" fillId="0" borderId="0" xfId="0" applyNumberFormat="1" applyFont="1" applyAlignment="1">
      <alignment horizontal="right" vertical="center"/>
    </xf>
    <xf numFmtId="164" fontId="4" fillId="0" borderId="0" xfId="0" applyNumberFormat="1" applyFont="1" applyAlignment="1">
      <alignment horizontal="left" vertical="center"/>
    </xf>
    <xf numFmtId="0" fontId="7" fillId="0" borderId="1" xfId="0" applyFont="1" applyBorder="1" applyAlignment="1">
      <alignment horizontal="center" vertical="center"/>
    </xf>
    <xf numFmtId="0" fontId="15" fillId="0" borderId="0" xfId="0" applyFont="1"/>
    <xf numFmtId="0" fontId="3" fillId="0" borderId="0" xfId="0" applyFont="1" applyAlignment="1">
      <alignment horizontal="center"/>
    </xf>
    <xf numFmtId="0" fontId="3" fillId="0" borderId="1" xfId="0" applyFont="1" applyBorder="1" applyAlignment="1">
      <alignment horizontal="right"/>
    </xf>
    <xf numFmtId="0" fontId="4" fillId="0" borderId="0" xfId="0" applyFont="1" applyAlignment="1">
      <alignment horizontal="center" vertical="center"/>
    </xf>
    <xf numFmtId="164" fontId="3" fillId="0" borderId="1" xfId="0" applyNumberFormat="1" applyFont="1" applyBorder="1" applyAlignment="1">
      <alignment horizontal="center"/>
    </xf>
    <xf numFmtId="0" fontId="26" fillId="0" borderId="1" xfId="0" applyFont="1" applyFill="1" applyBorder="1" applyAlignment="1">
      <alignment horizontal="center"/>
    </xf>
    <xf numFmtId="0" fontId="26" fillId="0" borderId="1" xfId="0" applyFont="1" applyBorder="1" applyAlignment="1">
      <alignment horizontal="center"/>
    </xf>
    <xf numFmtId="0" fontId="3" fillId="0" borderId="1" xfId="0" applyFont="1" applyFill="1" applyBorder="1" applyAlignment="1">
      <alignment horizontal="center"/>
    </xf>
    <xf numFmtId="167" fontId="4" fillId="0" borderId="0" xfId="0" applyNumberFormat="1" applyFont="1" applyAlignment="1">
      <alignment horizontal="center"/>
    </xf>
    <xf numFmtId="0" fontId="3" fillId="0" borderId="0" xfId="0" applyFont="1" applyAlignment="1">
      <alignment horizontal="right"/>
    </xf>
    <xf numFmtId="0" fontId="33" fillId="0" borderId="0" xfId="0" applyFont="1" applyAlignment="1">
      <alignment horizontal="center"/>
    </xf>
    <xf numFmtId="0" fontId="33" fillId="0" borderId="0" xfId="0" applyFont="1"/>
    <xf numFmtId="164" fontId="33" fillId="0" borderId="0" xfId="0" applyNumberFormat="1" applyFont="1" applyAlignment="1">
      <alignment vertical="center"/>
    </xf>
    <xf numFmtId="164" fontId="7" fillId="0" borderId="0" xfId="0" applyNumberFormat="1" applyFont="1" applyAlignment="1">
      <alignment horizontal="center"/>
    </xf>
    <xf numFmtId="0" fontId="3" fillId="0" borderId="0" xfId="0" applyFont="1" applyAlignment="1">
      <alignment horizontal="center"/>
    </xf>
    <xf numFmtId="0" fontId="3" fillId="0" borderId="1" xfId="0" applyFont="1" applyBorder="1" applyAlignment="1">
      <alignment horizontal="center"/>
    </xf>
    <xf numFmtId="0" fontId="37" fillId="0" borderId="0" xfId="0" applyFont="1" applyFill="1"/>
    <xf numFmtId="0" fontId="35" fillId="0" borderId="0" xfId="0" applyFont="1" applyFill="1" applyBorder="1"/>
    <xf numFmtId="0" fontId="39" fillId="0" borderId="0" xfId="0" applyFont="1" applyFill="1" applyBorder="1" applyAlignment="1">
      <alignment horizontal="center" vertical="center"/>
    </xf>
    <xf numFmtId="0" fontId="39" fillId="0" borderId="0" xfId="0" applyFont="1" applyFill="1" applyBorder="1" applyAlignment="1">
      <alignment horizontal="center"/>
    </xf>
    <xf numFmtId="164" fontId="4" fillId="0" borderId="0" xfId="0" applyNumberFormat="1" applyFont="1" applyFill="1" applyAlignment="1">
      <alignment horizontal="center"/>
    </xf>
    <xf numFmtId="0" fontId="3" fillId="0" borderId="1" xfId="0" applyFont="1" applyBorder="1" applyAlignment="1">
      <alignment horizontal="right"/>
    </xf>
    <xf numFmtId="0" fontId="3" fillId="0" borderId="9" xfId="0" applyFont="1" applyBorder="1" applyAlignment="1">
      <alignment horizontal="right"/>
    </xf>
    <xf numFmtId="0" fontId="3" fillId="0" borderId="10" xfId="0" applyFont="1" applyBorder="1" applyAlignment="1">
      <alignment horizontal="right"/>
    </xf>
    <xf numFmtId="0" fontId="43" fillId="0" borderId="0" xfId="0" applyFont="1" applyFill="1"/>
    <xf numFmtId="0" fontId="43" fillId="0" borderId="0" xfId="0" applyFont="1"/>
    <xf numFmtId="0" fontId="44" fillId="0" borderId="0" xfId="0" applyFont="1"/>
    <xf numFmtId="0" fontId="42" fillId="0" borderId="0" xfId="0" applyFont="1"/>
    <xf numFmtId="0" fontId="44" fillId="0" borderId="0" xfId="0" applyFont="1" applyAlignment="1">
      <alignment horizontal="center"/>
    </xf>
    <xf numFmtId="0" fontId="46" fillId="0" borderId="0" xfId="0" applyFont="1" applyAlignment="1">
      <alignment horizontal="center"/>
    </xf>
    <xf numFmtId="0" fontId="2" fillId="0" borderId="0" xfId="0" applyFont="1" applyAlignment="1">
      <alignment horizontal="center" vertical="center"/>
    </xf>
    <xf numFmtId="0" fontId="46" fillId="0" borderId="0" xfId="0" applyFont="1" applyAlignment="1">
      <alignment horizontal="center" vertical="center"/>
    </xf>
    <xf numFmtId="0" fontId="2" fillId="0" borderId="0" xfId="0" applyFont="1" applyAlignment="1">
      <alignment horizontal="left" vertical="center"/>
    </xf>
    <xf numFmtId="0" fontId="2" fillId="0" borderId="0" xfId="0" applyFont="1" applyAlignment="1">
      <alignment vertical="center"/>
    </xf>
    <xf numFmtId="0" fontId="2" fillId="0" borderId="14" xfId="0" applyFont="1" applyBorder="1"/>
    <xf numFmtId="0" fontId="2" fillId="0" borderId="15" xfId="0" applyFont="1" applyBorder="1"/>
    <xf numFmtId="0" fontId="2" fillId="0" borderId="11" xfId="0" applyFont="1" applyBorder="1"/>
    <xf numFmtId="0" fontId="2" fillId="0" borderId="0" xfId="0" applyFont="1" applyBorder="1"/>
    <xf numFmtId="0" fontId="2" fillId="0" borderId="12" xfId="0" applyFont="1" applyBorder="1"/>
    <xf numFmtId="0" fontId="2" fillId="0" borderId="0" xfId="0" applyFont="1" applyBorder="1" applyAlignment="1">
      <alignment horizontal="right" vertical="center"/>
    </xf>
    <xf numFmtId="0" fontId="46" fillId="0" borderId="0" xfId="0" applyFont="1" applyBorder="1" applyAlignment="1">
      <alignment horizontal="center" vertical="center"/>
    </xf>
    <xf numFmtId="0" fontId="2" fillId="0" borderId="0" xfId="0" applyFont="1" applyBorder="1" applyAlignment="1">
      <alignment horizontal="left" vertical="center"/>
    </xf>
    <xf numFmtId="0" fontId="2" fillId="0" borderId="0" xfId="0" applyFont="1" applyBorder="1" applyAlignment="1">
      <alignment horizontal="center" vertical="center"/>
    </xf>
    <xf numFmtId="0" fontId="2" fillId="0" borderId="9" xfId="0" applyFont="1" applyBorder="1"/>
    <xf numFmtId="0" fontId="2" fillId="0" borderId="16" xfId="0" applyFont="1" applyBorder="1"/>
    <xf numFmtId="0" fontId="2" fillId="0" borderId="16" xfId="0" applyFont="1" applyBorder="1" applyAlignment="1">
      <alignment horizontal="center" vertical="center"/>
    </xf>
    <xf numFmtId="0" fontId="46" fillId="0" borderId="16" xfId="0" applyFont="1" applyBorder="1" applyAlignment="1">
      <alignment horizontal="center" vertical="center"/>
    </xf>
    <xf numFmtId="0" fontId="2" fillId="0" borderId="16" xfId="0" applyFont="1" applyBorder="1" applyAlignment="1">
      <alignment horizontal="left" vertical="center"/>
    </xf>
    <xf numFmtId="0" fontId="2" fillId="0" borderId="10" xfId="0" applyFont="1" applyBorder="1"/>
    <xf numFmtId="0" fontId="1" fillId="0" borderId="13" xfId="0" applyFont="1" applyBorder="1"/>
    <xf numFmtId="0" fontId="2" fillId="0" borderId="11" xfId="0" applyFont="1" applyBorder="1" applyAlignment="1">
      <alignment vertical="center"/>
    </xf>
    <xf numFmtId="0" fontId="2" fillId="0" borderId="0" xfId="0" applyFont="1" applyBorder="1" applyAlignment="1">
      <alignment vertical="center"/>
    </xf>
    <xf numFmtId="0" fontId="2" fillId="0" borderId="12" xfId="0" applyFont="1" applyBorder="1" applyAlignment="1">
      <alignment vertical="center"/>
    </xf>
    <xf numFmtId="0" fontId="2" fillId="0" borderId="0" xfId="0" applyFont="1" applyBorder="1" applyAlignment="1">
      <alignment vertical="top"/>
    </xf>
    <xf numFmtId="0" fontId="46" fillId="0" borderId="0" xfId="0" applyFont="1"/>
    <xf numFmtId="0" fontId="46" fillId="0" borderId="0" xfId="0" applyFont="1" applyBorder="1" applyAlignment="1">
      <alignment horizontal="center"/>
    </xf>
    <xf numFmtId="0" fontId="2" fillId="0" borderId="0" xfId="0" applyFont="1" applyBorder="1" applyAlignment="1">
      <alignment horizontal="right"/>
    </xf>
    <xf numFmtId="0" fontId="48" fillId="0" borderId="0" xfId="1"/>
    <xf numFmtId="0" fontId="2" fillId="0" borderId="11" xfId="0" applyFont="1" applyBorder="1" applyAlignment="1">
      <alignment horizontal="center" vertical="center"/>
    </xf>
    <xf numFmtId="0" fontId="2" fillId="0" borderId="12" xfId="0" applyFont="1" applyBorder="1" applyAlignment="1">
      <alignment horizontal="center" vertical="center"/>
    </xf>
    <xf numFmtId="0" fontId="49" fillId="0" borderId="0" xfId="0" applyFont="1" applyBorder="1" applyAlignment="1">
      <alignment horizontal="center" vertical="center"/>
    </xf>
    <xf numFmtId="0" fontId="2" fillId="0" borderId="0" xfId="0" quotePrefix="1" applyFont="1" applyBorder="1" applyAlignment="1">
      <alignment horizontal="right" vertical="center"/>
    </xf>
    <xf numFmtId="0" fontId="46" fillId="0" borderId="0" xfId="0" quotePrefix="1" applyFont="1" applyBorder="1" applyAlignment="1">
      <alignment horizontal="center" vertical="center"/>
    </xf>
    <xf numFmtId="0" fontId="2" fillId="0" borderId="0" xfId="0" quotePrefix="1" applyFont="1" applyBorder="1" applyAlignment="1">
      <alignment horizontal="left" vertical="center"/>
    </xf>
    <xf numFmtId="0" fontId="46" fillId="0" borderId="16" xfId="0" applyFont="1" applyBorder="1" applyAlignment="1">
      <alignment horizontal="center"/>
    </xf>
    <xf numFmtId="0" fontId="2" fillId="0" borderId="0" xfId="0" applyFont="1" applyBorder="1" applyAlignment="1">
      <alignment vertical="top" wrapText="1"/>
    </xf>
    <xf numFmtId="0" fontId="2" fillId="0" borderId="12" xfId="0" applyFont="1" applyBorder="1" applyAlignment="1">
      <alignment vertical="top" wrapText="1"/>
    </xf>
    <xf numFmtId="0" fontId="1" fillId="0" borderId="13" xfId="0" quotePrefix="1" applyFont="1" applyBorder="1"/>
    <xf numFmtId="0" fontId="48" fillId="0" borderId="0" xfId="1" quotePrefix="1"/>
    <xf numFmtId="0" fontId="50" fillId="0" borderId="0" xfId="0" applyFont="1"/>
    <xf numFmtId="0" fontId="30" fillId="0" borderId="1" xfId="0" applyFont="1" applyBorder="1" applyAlignment="1">
      <alignment horizontal="center"/>
    </xf>
    <xf numFmtId="0" fontId="0" fillId="0" borderId="1" xfId="0" applyBorder="1" applyAlignment="1">
      <alignment horizontal="center"/>
    </xf>
    <xf numFmtId="0" fontId="0" fillId="0" borderId="1" xfId="0" applyBorder="1"/>
    <xf numFmtId="0" fontId="52" fillId="0" borderId="0" xfId="0" applyFont="1" applyAlignment="1">
      <alignment vertical="center" wrapText="1"/>
    </xf>
    <xf numFmtId="0" fontId="2" fillId="0" borderId="0" xfId="0" applyFont="1" applyBorder="1" applyAlignment="1">
      <alignment horizontal="left" wrapText="1"/>
    </xf>
    <xf numFmtId="0" fontId="2" fillId="0" borderId="12" xfId="0" applyFont="1" applyBorder="1" applyAlignment="1">
      <alignment horizontal="left" wrapText="1"/>
    </xf>
    <xf numFmtId="0" fontId="43" fillId="0" borderId="0" xfId="0" applyFont="1" applyAlignment="1">
      <alignment vertical="center"/>
    </xf>
    <xf numFmtId="0" fontId="0" fillId="0" borderId="0" xfId="0" applyAlignment="1">
      <alignment vertical="center"/>
    </xf>
    <xf numFmtId="0" fontId="3" fillId="0" borderId="1" xfId="0" applyFont="1" applyFill="1" applyBorder="1" applyAlignment="1" applyProtection="1">
      <alignment horizontal="center"/>
      <protection locked="0"/>
    </xf>
    <xf numFmtId="0" fontId="7" fillId="0" borderId="0" xfId="0" applyFont="1" applyAlignment="1" applyProtection="1">
      <alignment horizontal="center"/>
      <protection locked="0"/>
    </xf>
    <xf numFmtId="0" fontId="0" fillId="0" borderId="0" xfId="0" applyProtection="1">
      <protection locked="0"/>
    </xf>
    <xf numFmtId="0" fontId="0" fillId="0" borderId="1" xfId="0" applyBorder="1" applyAlignment="1">
      <alignment horizontal="center" vertical="center"/>
    </xf>
    <xf numFmtId="0" fontId="0" fillId="0" borderId="1" xfId="0" quotePrefix="1" applyBorder="1" applyAlignment="1">
      <alignment horizontal="left" vertical="center" wrapText="1"/>
    </xf>
    <xf numFmtId="14" fontId="0" fillId="0" borderId="1" xfId="0" applyNumberFormat="1" applyBorder="1" applyAlignment="1">
      <alignment horizontal="center" vertical="center"/>
    </xf>
    <xf numFmtId="0" fontId="3" fillId="0" borderId="1" xfId="0" applyFont="1" applyBorder="1" applyAlignment="1">
      <alignment horizontal="center"/>
    </xf>
    <xf numFmtId="0" fontId="0" fillId="0" borderId="0" xfId="0" applyAlignment="1">
      <alignment horizontal="center"/>
    </xf>
    <xf numFmtId="0" fontId="4" fillId="0" borderId="0" xfId="0" applyFont="1" applyFill="1"/>
    <xf numFmtId="0" fontId="0" fillId="0" borderId="0" xfId="0" applyFill="1"/>
    <xf numFmtId="0" fontId="15" fillId="0" borderId="0" xfId="0" applyFont="1" applyFill="1" applyAlignment="1" applyProtection="1">
      <alignment horizontal="right" vertical="center"/>
    </xf>
    <xf numFmtId="0" fontId="0" fillId="0" borderId="0" xfId="0" applyAlignment="1">
      <alignment horizontal="right"/>
    </xf>
    <xf numFmtId="0" fontId="0" fillId="0" borderId="0" xfId="0" applyAlignment="1">
      <alignment horizontal="right" vertical="center"/>
    </xf>
    <xf numFmtId="0" fontId="57" fillId="4" borderId="1" xfId="0" applyFont="1" applyFill="1" applyBorder="1" applyAlignment="1">
      <alignment horizontal="center" vertical="center"/>
    </xf>
    <xf numFmtId="0" fontId="57" fillId="4" borderId="17" xfId="0" applyFont="1" applyFill="1" applyBorder="1" applyAlignment="1">
      <alignment horizontal="center" vertical="center"/>
    </xf>
    <xf numFmtId="0" fontId="19" fillId="5" borderId="0" xfId="0" applyFont="1" applyFill="1" applyBorder="1"/>
    <xf numFmtId="0" fontId="0" fillId="5" borderId="0" xfId="0" applyFill="1" applyBorder="1" applyAlignment="1">
      <alignment horizontal="center" vertical="center"/>
    </xf>
    <xf numFmtId="0" fontId="19" fillId="0" borderId="0" xfId="0" applyFont="1" applyFill="1" applyBorder="1"/>
    <xf numFmtId="0" fontId="0" fillId="0" borderId="0" xfId="0" applyFill="1" applyBorder="1" applyAlignment="1">
      <alignment horizontal="center" vertical="center"/>
    </xf>
    <xf numFmtId="0" fontId="0" fillId="0" borderId="0" xfId="0" applyAlignment="1">
      <alignment horizontal="center" vertical="center"/>
    </xf>
    <xf numFmtId="0" fontId="59" fillId="0" borderId="1" xfId="0" applyFont="1" applyBorder="1" applyAlignment="1">
      <alignment horizontal="center" vertical="center"/>
    </xf>
    <xf numFmtId="0" fontId="4" fillId="0" borderId="0" xfId="0" applyFont="1" applyFill="1" applyAlignment="1">
      <alignment horizontal="center"/>
    </xf>
    <xf numFmtId="0" fontId="15" fillId="0" borderId="0" xfId="0" applyFont="1" applyFill="1" applyAlignment="1">
      <alignment horizontal="right"/>
    </xf>
    <xf numFmtId="0" fontId="4" fillId="0" borderId="0" xfId="0" applyFont="1" applyFill="1" applyAlignment="1">
      <alignment horizontal="right"/>
    </xf>
    <xf numFmtId="0" fontId="4" fillId="0" borderId="0" xfId="0" applyFont="1" applyFill="1" applyAlignment="1">
      <alignment horizontal="left" vertical="center"/>
    </xf>
    <xf numFmtId="0" fontId="0" fillId="0" borderId="0" xfId="0" applyFill="1" applyProtection="1"/>
    <xf numFmtId="164" fontId="4" fillId="0" borderId="0" xfId="0" applyNumberFormat="1" applyFont="1" applyFill="1" applyAlignment="1">
      <alignment horizontal="left" vertical="center"/>
    </xf>
    <xf numFmtId="164" fontId="4" fillId="0" borderId="0" xfId="0" applyNumberFormat="1" applyFont="1" applyFill="1"/>
    <xf numFmtId="0" fontId="0" fillId="0" borderId="0" xfId="0" applyProtection="1"/>
    <xf numFmtId="0" fontId="4" fillId="0" borderId="0" xfId="0" applyFont="1" applyFill="1" applyAlignment="1" applyProtection="1">
      <alignment horizontal="right" vertical="center"/>
    </xf>
    <xf numFmtId="2" fontId="4" fillId="0" borderId="0" xfId="0" applyNumberFormat="1" applyFont="1" applyFill="1" applyAlignment="1" applyProtection="1">
      <alignment horizontal="center" vertical="center"/>
    </xf>
    <xf numFmtId="0" fontId="4" fillId="0" borderId="0" xfId="0" applyFont="1" applyFill="1" applyAlignment="1" applyProtection="1">
      <alignment vertical="center"/>
    </xf>
    <xf numFmtId="0" fontId="4" fillId="0" borderId="0" xfId="0" applyFont="1" applyFill="1" applyAlignment="1" applyProtection="1">
      <alignment horizontal="center" vertical="center"/>
    </xf>
    <xf numFmtId="0" fontId="58" fillId="0" borderId="0" xfId="0" applyFont="1" applyFill="1" applyBorder="1" applyAlignment="1" applyProtection="1">
      <alignment horizontal="right" vertical="center"/>
    </xf>
    <xf numFmtId="0" fontId="4" fillId="0" borderId="0" xfId="0" applyFont="1" applyFill="1" applyAlignment="1" applyProtection="1">
      <alignment horizontal="left" vertical="center"/>
    </xf>
    <xf numFmtId="0" fontId="58" fillId="0" borderId="0" xfId="0" applyFont="1" applyProtection="1"/>
    <xf numFmtId="0" fontId="45" fillId="0" borderId="0" xfId="0" applyFont="1" applyAlignment="1">
      <alignment horizontal="right"/>
    </xf>
    <xf numFmtId="0" fontId="15" fillId="0" borderId="0" xfId="0" applyFont="1" applyFill="1" applyAlignment="1" applyProtection="1">
      <alignment horizontal="right"/>
    </xf>
    <xf numFmtId="0" fontId="58" fillId="0" borderId="0" xfId="0" applyFont="1" applyFill="1"/>
    <xf numFmtId="0" fontId="65" fillId="0" borderId="0" xfId="0" applyFont="1" applyAlignment="1" applyProtection="1">
      <alignment horizontal="center"/>
    </xf>
    <xf numFmtId="0" fontId="59" fillId="0" borderId="19" xfId="0" applyFont="1" applyBorder="1" applyAlignment="1" applyProtection="1">
      <alignment horizontal="center"/>
    </xf>
    <xf numFmtId="0" fontId="0" fillId="0" borderId="19" xfId="0" applyBorder="1" applyProtection="1"/>
    <xf numFmtId="0" fontId="0" fillId="0" borderId="0" xfId="0" applyBorder="1" applyAlignment="1" applyProtection="1">
      <alignment horizontal="right"/>
    </xf>
    <xf numFmtId="0" fontId="68" fillId="0" borderId="20" xfId="0" applyFont="1" applyFill="1" applyBorder="1" applyAlignment="1" applyProtection="1">
      <alignment horizontal="left"/>
      <protection locked="0"/>
    </xf>
    <xf numFmtId="0" fontId="68" fillId="0" borderId="0" xfId="0" applyFont="1" applyFill="1" applyBorder="1" applyAlignment="1" applyProtection="1">
      <protection locked="0"/>
    </xf>
    <xf numFmtId="0" fontId="19" fillId="5" borderId="1" xfId="0" applyFont="1" applyFill="1" applyBorder="1" applyAlignment="1" applyProtection="1">
      <alignment horizontal="center"/>
    </xf>
    <xf numFmtId="0" fontId="0" fillId="0" borderId="12" xfId="0" applyBorder="1" applyProtection="1"/>
    <xf numFmtId="0" fontId="68" fillId="0" borderId="0" xfId="0" applyFont="1" applyFill="1" applyBorder="1" applyAlignment="1" applyProtection="1">
      <alignment horizontal="left"/>
      <protection locked="0"/>
    </xf>
    <xf numFmtId="0" fontId="19" fillId="5" borderId="1" xfId="0" applyFont="1" applyFill="1" applyBorder="1" applyAlignment="1" applyProtection="1">
      <alignment horizontal="center"/>
      <protection locked="0"/>
    </xf>
    <xf numFmtId="0" fontId="58" fillId="0" borderId="12" xfId="0" applyFont="1" applyBorder="1" applyProtection="1"/>
    <xf numFmtId="0" fontId="0" fillId="5" borderId="1" xfId="0" applyFill="1" applyBorder="1" applyAlignment="1" applyProtection="1">
      <alignment horizontal="center"/>
      <protection locked="0"/>
    </xf>
    <xf numFmtId="0" fontId="0" fillId="0" borderId="10" xfId="0" applyBorder="1" applyProtection="1"/>
    <xf numFmtId="0" fontId="0" fillId="0" borderId="4" xfId="0" applyBorder="1" applyProtection="1"/>
    <xf numFmtId="0" fontId="58" fillId="0" borderId="11" xfId="0" applyFont="1" applyBorder="1" applyProtection="1"/>
    <xf numFmtId="0" fontId="0" fillId="0" borderId="0" xfId="0" applyAlignment="1" applyProtection="1">
      <alignment horizontal="right"/>
    </xf>
    <xf numFmtId="2" fontId="19" fillId="0" borderId="2" xfId="0" applyNumberFormat="1" applyFont="1" applyFill="1" applyBorder="1" applyAlignment="1" applyProtection="1">
      <alignment horizontal="center"/>
    </xf>
    <xf numFmtId="0" fontId="58" fillId="0" borderId="9" xfId="0" applyFont="1" applyBorder="1" applyProtection="1"/>
    <xf numFmtId="0" fontId="0" fillId="0" borderId="16" xfId="0" applyBorder="1" applyAlignment="1" applyProtection="1">
      <alignment horizontal="right"/>
    </xf>
    <xf numFmtId="0" fontId="58" fillId="0" borderId="1" xfId="0" applyFont="1" applyBorder="1" applyProtection="1"/>
    <xf numFmtId="2" fontId="0" fillId="0" borderId="2" xfId="0" applyNumberFormat="1" applyFill="1" applyBorder="1" applyAlignment="1" applyProtection="1">
      <alignment horizontal="center"/>
    </xf>
    <xf numFmtId="0" fontId="19" fillId="0" borderId="0" xfId="0" applyFont="1" applyBorder="1" applyAlignment="1" applyProtection="1">
      <alignment horizontal="right"/>
    </xf>
    <xf numFmtId="0" fontId="0" fillId="0" borderId="2" xfId="0" applyBorder="1" applyAlignment="1" applyProtection="1">
      <alignment horizontal="center"/>
    </xf>
    <xf numFmtId="2" fontId="0" fillId="0" borderId="1" xfId="0" applyNumberFormat="1" applyFill="1" applyBorder="1" applyAlignment="1" applyProtection="1">
      <alignment horizontal="center"/>
    </xf>
    <xf numFmtId="0" fontId="19" fillId="0" borderId="16" xfId="0" applyFont="1" applyBorder="1" applyAlignment="1" applyProtection="1">
      <alignment horizontal="right"/>
    </xf>
    <xf numFmtId="0" fontId="71" fillId="0" borderId="11" xfId="0" applyFont="1" applyBorder="1" applyProtection="1"/>
    <xf numFmtId="0" fontId="0" fillId="0" borderId="0" xfId="0" applyBorder="1" applyProtection="1"/>
    <xf numFmtId="167" fontId="0" fillId="5" borderId="1" xfId="0" applyNumberFormat="1" applyFill="1" applyBorder="1" applyAlignment="1" applyProtection="1">
      <alignment horizontal="center"/>
    </xf>
    <xf numFmtId="0" fontId="58" fillId="0" borderId="0" xfId="0" applyFont="1" applyBorder="1" applyAlignment="1" applyProtection="1">
      <alignment horizontal="right"/>
    </xf>
    <xf numFmtId="167" fontId="0" fillId="0" borderId="0" xfId="0" applyNumberFormat="1" applyFill="1" applyBorder="1" applyAlignment="1" applyProtection="1">
      <alignment horizontal="center"/>
    </xf>
    <xf numFmtId="0" fontId="0" fillId="5" borderId="1" xfId="0" applyFill="1" applyBorder="1" applyAlignment="1" applyProtection="1">
      <alignment horizontal="center"/>
    </xf>
    <xf numFmtId="0" fontId="0" fillId="0" borderId="15" xfId="0" applyBorder="1" applyProtection="1"/>
    <xf numFmtId="0" fontId="0" fillId="0" borderId="11" xfId="0" applyBorder="1" applyProtection="1"/>
    <xf numFmtId="0" fontId="19" fillId="0" borderId="12" xfId="0" applyFont="1" applyBorder="1" applyProtection="1"/>
    <xf numFmtId="2" fontId="0" fillId="5" borderId="1" xfId="0" applyNumberFormat="1" applyFill="1" applyBorder="1" applyAlignment="1" applyProtection="1">
      <alignment horizontal="center"/>
    </xf>
    <xf numFmtId="168" fontId="0" fillId="0" borderId="0" xfId="0" applyNumberFormat="1" applyBorder="1" applyAlignment="1" applyProtection="1">
      <alignment horizontal="center"/>
    </xf>
    <xf numFmtId="1" fontId="0" fillId="5" borderId="1" xfId="0" applyNumberFormat="1" applyFill="1" applyBorder="1" applyAlignment="1" applyProtection="1">
      <alignment horizontal="center"/>
    </xf>
    <xf numFmtId="2" fontId="19" fillId="0" borderId="0" xfId="0" applyNumberFormat="1" applyFont="1" applyBorder="1" applyAlignment="1" applyProtection="1">
      <alignment horizontal="center"/>
    </xf>
    <xf numFmtId="2" fontId="0" fillId="0" borderId="0" xfId="0" applyNumberFormat="1" applyBorder="1" applyAlignment="1" applyProtection="1">
      <alignment horizontal="center"/>
    </xf>
    <xf numFmtId="0" fontId="0" fillId="0" borderId="1" xfId="0" applyFill="1" applyBorder="1" applyAlignment="1" applyProtection="1">
      <alignment horizontal="center"/>
    </xf>
    <xf numFmtId="0" fontId="0" fillId="2" borderId="13" xfId="0" applyFill="1" applyBorder="1" applyAlignment="1" applyProtection="1">
      <alignment horizontal="right"/>
    </xf>
    <xf numFmtId="0" fontId="0" fillId="2" borderId="15" xfId="0" applyFill="1" applyBorder="1" applyProtection="1"/>
    <xf numFmtId="0" fontId="18" fillId="0" borderId="0" xfId="0" applyFont="1" applyProtection="1"/>
    <xf numFmtId="0" fontId="0" fillId="0" borderId="0" xfId="0" applyFill="1" applyBorder="1" applyAlignment="1" applyProtection="1">
      <alignment horizontal="center"/>
    </xf>
    <xf numFmtId="0" fontId="0" fillId="2" borderId="9" xfId="0" applyFill="1" applyBorder="1" applyAlignment="1" applyProtection="1">
      <alignment horizontal="right"/>
    </xf>
    <xf numFmtId="0" fontId="0" fillId="2" borderId="10" xfId="0" applyFill="1" applyBorder="1" applyProtection="1"/>
    <xf numFmtId="0" fontId="19" fillId="0" borderId="0" xfId="0" applyFont="1" applyBorder="1" applyProtection="1"/>
    <xf numFmtId="0" fontId="0" fillId="0" borderId="0" xfId="0" applyBorder="1" applyAlignment="1" applyProtection="1">
      <alignment horizontal="center"/>
    </xf>
    <xf numFmtId="0" fontId="19" fillId="0" borderId="0" xfId="0" applyFont="1" applyProtection="1"/>
    <xf numFmtId="0" fontId="73" fillId="0" borderId="0" xfId="0" applyFont="1" applyProtection="1"/>
    <xf numFmtId="0" fontId="0" fillId="0" borderId="9" xfId="0" applyBorder="1" applyProtection="1"/>
    <xf numFmtId="164" fontId="0" fillId="0" borderId="16" xfId="0" applyNumberFormat="1" applyBorder="1" applyAlignment="1" applyProtection="1">
      <alignment horizontal="center"/>
    </xf>
    <xf numFmtId="10" fontId="0" fillId="0" borderId="10" xfId="0" applyNumberFormat="1" applyBorder="1" applyAlignment="1" applyProtection="1">
      <alignment horizontal="left"/>
    </xf>
    <xf numFmtId="0" fontId="19" fillId="0" borderId="0" xfId="0" applyFont="1" applyAlignment="1" applyProtection="1">
      <alignment horizontal="right"/>
    </xf>
    <xf numFmtId="0" fontId="59" fillId="0" borderId="0" xfId="0" applyFont="1" applyAlignment="1" applyProtection="1">
      <alignment horizontal="left"/>
    </xf>
    <xf numFmtId="0" fontId="74" fillId="0" borderId="0" xfId="0" applyFont="1" applyProtection="1"/>
    <xf numFmtId="164" fontId="0" fillId="0" borderId="0" xfId="0" applyNumberFormat="1" applyAlignment="1" applyProtection="1">
      <alignment horizontal="center"/>
    </xf>
    <xf numFmtId="164" fontId="19" fillId="0" borderId="0" xfId="0" applyNumberFormat="1" applyFont="1" applyAlignment="1" applyProtection="1">
      <alignment horizontal="center"/>
    </xf>
    <xf numFmtId="10" fontId="0" fillId="0" borderId="1" xfId="0" applyNumberFormat="1" applyBorder="1" applyAlignment="1" applyProtection="1">
      <alignment horizontal="center"/>
    </xf>
    <xf numFmtId="10" fontId="18" fillId="0" borderId="0" xfId="0" applyNumberFormat="1" applyFont="1" applyBorder="1" applyAlignment="1" applyProtection="1">
      <alignment horizontal="left"/>
    </xf>
    <xf numFmtId="0" fontId="75" fillId="0" borderId="11" xfId="0" applyFont="1" applyBorder="1" applyAlignment="1" applyProtection="1"/>
    <xf numFmtId="2" fontId="59" fillId="0" borderId="0" xfId="0" applyNumberFormat="1" applyFont="1" applyAlignment="1" applyProtection="1">
      <alignment horizontal="center"/>
    </xf>
    <xf numFmtId="0" fontId="75" fillId="0" borderId="0" xfId="0" applyFont="1" applyBorder="1" applyAlignment="1" applyProtection="1"/>
    <xf numFmtId="10" fontId="37" fillId="0" borderId="0" xfId="0" applyNumberFormat="1" applyFont="1" applyBorder="1" applyAlignment="1" applyProtection="1">
      <alignment horizontal="center"/>
    </xf>
    <xf numFmtId="164" fontId="59" fillId="0" borderId="0" xfId="0" applyNumberFormat="1" applyFont="1" applyAlignment="1" applyProtection="1">
      <alignment horizontal="center"/>
    </xf>
    <xf numFmtId="0" fontId="75" fillId="0" borderId="0" xfId="0" applyFont="1" applyAlignment="1" applyProtection="1"/>
    <xf numFmtId="165" fontId="59" fillId="0" borderId="0" xfId="0" applyNumberFormat="1" applyFont="1" applyAlignment="1" applyProtection="1">
      <alignment horizontal="center"/>
    </xf>
    <xf numFmtId="10" fontId="2" fillId="0" borderId="0" xfId="0" applyNumberFormat="1" applyFont="1"/>
    <xf numFmtId="0" fontId="0" fillId="0" borderId="13" xfId="0" applyBorder="1" applyProtection="1"/>
    <xf numFmtId="0" fontId="0" fillId="0" borderId="14" xfId="0" applyBorder="1" applyProtection="1"/>
    <xf numFmtId="0" fontId="74" fillId="0" borderId="14" xfId="0" applyFont="1" applyBorder="1" applyProtection="1"/>
    <xf numFmtId="0" fontId="70" fillId="0" borderId="15" xfId="0" applyFont="1" applyBorder="1" applyAlignment="1" applyProtection="1">
      <alignment horizontal="right"/>
    </xf>
    <xf numFmtId="2" fontId="19" fillId="0" borderId="1" xfId="0" applyNumberFormat="1" applyFont="1" applyBorder="1" applyAlignment="1" applyProtection="1">
      <alignment horizontal="center"/>
    </xf>
    <xf numFmtId="0" fontId="19" fillId="0" borderId="1" xfId="0" applyFont="1" applyBorder="1" applyProtection="1"/>
    <xf numFmtId="2" fontId="19" fillId="0" borderId="0" xfId="0" applyNumberFormat="1" applyFont="1" applyAlignment="1" applyProtection="1">
      <alignment horizontal="center"/>
    </xf>
    <xf numFmtId="2" fontId="0" fillId="0" borderId="1" xfId="0" applyNumberFormat="1" applyBorder="1" applyAlignment="1" applyProtection="1">
      <alignment horizontal="center"/>
    </xf>
    <xf numFmtId="0" fontId="75" fillId="0" borderId="0" xfId="0" applyFont="1" applyAlignment="1" applyProtection="1">
      <alignment horizontal="left"/>
    </xf>
    <xf numFmtId="0" fontId="75" fillId="0" borderId="0" xfId="0" applyFont="1" applyBorder="1" applyAlignment="1" applyProtection="1">
      <alignment horizontal="left"/>
    </xf>
    <xf numFmtId="0" fontId="0" fillId="0" borderId="1" xfId="0" applyBorder="1" applyAlignment="1" applyProtection="1">
      <alignment horizontal="center"/>
    </xf>
    <xf numFmtId="166" fontId="59" fillId="6" borderId="1" xfId="0" applyNumberFormat="1" applyFont="1" applyFill="1" applyBorder="1" applyAlignment="1" applyProtection="1">
      <alignment horizontal="center"/>
    </xf>
    <xf numFmtId="0" fontId="65" fillId="0" borderId="0" xfId="0" applyFont="1"/>
    <xf numFmtId="0" fontId="19" fillId="0" borderId="1" xfId="0" applyFont="1" applyBorder="1" applyAlignment="1">
      <alignment horizontal="center"/>
    </xf>
    <xf numFmtId="0" fontId="19" fillId="0" borderId="0" xfId="0" applyFont="1" applyAlignment="1">
      <alignment horizontal="right"/>
    </xf>
    <xf numFmtId="0" fontId="19" fillId="0" borderId="0" xfId="0" applyFont="1" applyFill="1"/>
    <xf numFmtId="0" fontId="19" fillId="0" borderId="0" xfId="0" applyFont="1" applyFill="1" applyAlignment="1">
      <alignment horizontal="right"/>
    </xf>
    <xf numFmtId="0" fontId="0" fillId="0" borderId="1" xfId="0" applyNumberFormat="1" applyFill="1" applyBorder="1" applyAlignment="1">
      <alignment horizontal="center"/>
    </xf>
    <xf numFmtId="0" fontId="66" fillId="0" borderId="0" xfId="0" applyFont="1" applyFill="1"/>
    <xf numFmtId="0" fontId="58" fillId="0" borderId="0" xfId="0" applyFont="1"/>
    <xf numFmtId="0" fontId="0" fillId="0" borderId="0" xfId="0" applyFill="1" applyBorder="1" applyAlignment="1">
      <alignment horizontal="center"/>
    </xf>
    <xf numFmtId="0" fontId="19" fillId="0" borderId="0" xfId="0" applyFont="1"/>
    <xf numFmtId="0" fontId="0" fillId="0" borderId="0" xfId="0" applyFill="1" applyAlignment="1">
      <alignment horizontal="center"/>
    </xf>
    <xf numFmtId="2" fontId="0" fillId="0" borderId="1" xfId="0" applyNumberFormat="1" applyFill="1" applyBorder="1" applyAlignment="1">
      <alignment horizontal="center"/>
    </xf>
    <xf numFmtId="0" fontId="0" fillId="0" borderId="0" xfId="0" applyBorder="1"/>
    <xf numFmtId="0" fontId="0" fillId="0" borderId="0" xfId="0" applyBorder="1" applyAlignment="1">
      <alignment horizontal="right"/>
    </xf>
    <xf numFmtId="0" fontId="19" fillId="0" borderId="0" xfId="0" applyFont="1" applyBorder="1"/>
    <xf numFmtId="2" fontId="0" fillId="0" borderId="0" xfId="0" applyNumberFormat="1" applyBorder="1"/>
    <xf numFmtId="0" fontId="66" fillId="0" borderId="0" xfId="0" applyFont="1"/>
    <xf numFmtId="0" fontId="19" fillId="0" borderId="0" xfId="0" applyFont="1" applyBorder="1" applyAlignment="1">
      <alignment horizontal="right"/>
    </xf>
    <xf numFmtId="10" fontId="0" fillId="0" borderId="0" xfId="0" applyNumberFormat="1" applyBorder="1"/>
    <xf numFmtId="0" fontId="0" fillId="0" borderId="0" xfId="0" applyFont="1" applyBorder="1" applyAlignment="1">
      <alignment horizontal="right"/>
    </xf>
    <xf numFmtId="168" fontId="0" fillId="0" borderId="0" xfId="0" applyNumberFormat="1" applyBorder="1"/>
    <xf numFmtId="2" fontId="79" fillId="0" borderId="0" xfId="0" applyNumberFormat="1" applyFont="1" applyAlignment="1">
      <alignment horizontal="center"/>
    </xf>
    <xf numFmtId="0" fontId="19" fillId="0" borderId="0" xfId="0" applyFont="1" applyAlignment="1">
      <alignment wrapText="1"/>
    </xf>
    <xf numFmtId="2" fontId="19" fillId="0" borderId="0" xfId="0" applyNumberFormat="1" applyFont="1" applyAlignment="1">
      <alignment horizontal="center" wrapText="1"/>
    </xf>
    <xf numFmtId="2" fontId="19" fillId="0" borderId="0" xfId="0" applyNumberFormat="1" applyFont="1" applyAlignment="1">
      <alignment horizontal="center"/>
    </xf>
    <xf numFmtId="0" fontId="80" fillId="0" borderId="0" xfId="0" applyFont="1"/>
    <xf numFmtId="2" fontId="0" fillId="0" borderId="0" xfId="0" applyNumberFormat="1" applyAlignment="1">
      <alignment horizontal="center"/>
    </xf>
    <xf numFmtId="165" fontId="19" fillId="0" borderId="0" xfId="0" applyNumberFormat="1" applyFont="1" applyAlignment="1">
      <alignment horizontal="center"/>
    </xf>
    <xf numFmtId="165" fontId="19" fillId="0" borderId="0" xfId="0" applyNumberFormat="1" applyFont="1" applyFill="1" applyAlignment="1">
      <alignment horizontal="center"/>
    </xf>
    <xf numFmtId="0" fontId="19" fillId="0" borderId="0" xfId="0" applyFont="1" applyAlignment="1"/>
    <xf numFmtId="2" fontId="19" fillId="0" borderId="0" xfId="0" applyNumberFormat="1" applyFont="1" applyFill="1" applyAlignment="1">
      <alignment horizontal="center"/>
    </xf>
    <xf numFmtId="0" fontId="19" fillId="0" borderId="0" xfId="0" applyFont="1" applyFill="1" applyAlignment="1"/>
    <xf numFmtId="2" fontId="0" fillId="0" borderId="0" xfId="0" applyNumberFormat="1" applyFill="1" applyAlignment="1">
      <alignment horizontal="center"/>
    </xf>
    <xf numFmtId="0" fontId="82" fillId="0" borderId="0" xfId="0" applyFont="1" applyAlignment="1">
      <alignment horizontal="right"/>
    </xf>
    <xf numFmtId="2" fontId="59" fillId="0" borderId="0" xfId="0" applyNumberFormat="1" applyFont="1" applyAlignment="1">
      <alignment horizontal="center"/>
    </xf>
    <xf numFmtId="0" fontId="19" fillId="0" borderId="0" xfId="0" applyFont="1" applyAlignment="1">
      <alignment horizontal="left"/>
    </xf>
    <xf numFmtId="0" fontId="85" fillId="0" borderId="0" xfId="0" applyFont="1" applyProtection="1"/>
    <xf numFmtId="0" fontId="58" fillId="0" borderId="0" xfId="0" applyFont="1" applyAlignment="1">
      <alignment horizontal="right"/>
    </xf>
    <xf numFmtId="2" fontId="59" fillId="6" borderId="1" xfId="0" applyNumberFormat="1" applyFont="1" applyFill="1" applyBorder="1" applyAlignment="1">
      <alignment horizontal="center"/>
    </xf>
    <xf numFmtId="0" fontId="67" fillId="0" borderId="0" xfId="0" applyFont="1"/>
    <xf numFmtId="0" fontId="59" fillId="0" borderId="0" xfId="0" applyFont="1" applyAlignment="1">
      <alignment horizontal="right"/>
    </xf>
    <xf numFmtId="2" fontId="59" fillId="0" borderId="0" xfId="0" applyNumberFormat="1" applyFont="1" applyFill="1" applyBorder="1" applyAlignment="1">
      <alignment horizontal="center"/>
    </xf>
    <xf numFmtId="1" fontId="59" fillId="0" borderId="1" xfId="0" applyNumberFormat="1" applyFont="1" applyBorder="1" applyAlignment="1">
      <alignment horizontal="center"/>
    </xf>
    <xf numFmtId="0" fontId="0" fillId="0" borderId="25" xfId="0" applyBorder="1" applyAlignment="1">
      <alignment horizontal="center"/>
    </xf>
    <xf numFmtId="1" fontId="59" fillId="0" borderId="0" xfId="0" applyNumberFormat="1" applyFont="1" applyBorder="1" applyAlignment="1">
      <alignment horizontal="center"/>
    </xf>
    <xf numFmtId="0" fontId="0" fillId="0" borderId="0" xfId="0" applyBorder="1" applyAlignment="1">
      <alignment horizontal="center"/>
    </xf>
    <xf numFmtId="165" fontId="19" fillId="0" borderId="1" xfId="0" applyNumberFormat="1" applyFont="1" applyBorder="1" applyAlignment="1">
      <alignment horizontal="center"/>
    </xf>
    <xf numFmtId="2" fontId="59" fillId="0" borderId="1" xfId="0" applyNumberFormat="1" applyFont="1" applyBorder="1" applyAlignment="1">
      <alignment horizontal="center"/>
    </xf>
    <xf numFmtId="0" fontId="58" fillId="0" borderId="25" xfId="0" applyFont="1" applyBorder="1" applyAlignment="1">
      <alignment horizontal="center"/>
    </xf>
    <xf numFmtId="2" fontId="59" fillId="0" borderId="0" xfId="0" applyNumberFormat="1" applyFont="1" applyBorder="1" applyAlignment="1">
      <alignment horizontal="center"/>
    </xf>
    <xf numFmtId="0" fontId="58" fillId="0" borderId="0" xfId="0" applyFont="1" applyBorder="1" applyAlignment="1">
      <alignment horizontal="center"/>
    </xf>
    <xf numFmtId="2" fontId="19" fillId="0" borderId="1" xfId="0" applyNumberFormat="1" applyFont="1" applyBorder="1" applyAlignment="1">
      <alignment horizontal="center"/>
    </xf>
    <xf numFmtId="2" fontId="19" fillId="0" borderId="0" xfId="0" applyNumberFormat="1" applyFont="1" applyBorder="1" applyAlignment="1">
      <alignment horizontal="center"/>
    </xf>
    <xf numFmtId="0" fontId="67" fillId="0" borderId="1" xfId="0" applyFont="1" applyBorder="1" applyAlignment="1">
      <alignment horizontal="center"/>
    </xf>
    <xf numFmtId="0" fontId="67" fillId="0" borderId="0" xfId="0" applyFont="1" applyBorder="1" applyAlignment="1">
      <alignment horizontal="center"/>
    </xf>
    <xf numFmtId="168" fontId="19" fillId="0" borderId="1" xfId="0" applyNumberFormat="1" applyFont="1" applyBorder="1" applyAlignment="1">
      <alignment horizontal="center"/>
    </xf>
    <xf numFmtId="0" fontId="67" fillId="0" borderId="0" xfId="0" applyFont="1" applyBorder="1"/>
    <xf numFmtId="0" fontId="19" fillId="0" borderId="18" xfId="0" applyFont="1" applyBorder="1" applyAlignment="1">
      <alignment horizontal="center"/>
    </xf>
    <xf numFmtId="168" fontId="19" fillId="0" borderId="0" xfId="0" applyNumberFormat="1" applyFont="1" applyBorder="1" applyAlignment="1">
      <alignment horizontal="center"/>
    </xf>
    <xf numFmtId="0" fontId="58" fillId="0" borderId="1" xfId="0" applyFont="1" applyBorder="1" applyAlignment="1">
      <alignment horizontal="center"/>
    </xf>
    <xf numFmtId="0" fontId="19" fillId="0" borderId="0" xfId="0" applyFont="1" applyBorder="1" applyAlignment="1">
      <alignment horizontal="center"/>
    </xf>
    <xf numFmtId="2" fontId="0" fillId="0" borderId="28" xfId="0" applyNumberFormat="1" applyBorder="1" applyAlignment="1">
      <alignment horizontal="center"/>
    </xf>
    <xf numFmtId="2" fontId="0" fillId="0" borderId="0" xfId="0" applyNumberFormat="1" applyBorder="1" applyAlignment="1">
      <alignment horizontal="center"/>
    </xf>
    <xf numFmtId="0" fontId="0" fillId="5" borderId="13" xfId="0" applyFill="1" applyBorder="1" applyAlignment="1">
      <alignment horizontal="center" wrapText="1"/>
    </xf>
    <xf numFmtId="0" fontId="0" fillId="5" borderId="14" xfId="0" applyFill="1" applyBorder="1" applyAlignment="1">
      <alignment horizontal="center" wrapText="1"/>
    </xf>
    <xf numFmtId="0" fontId="19" fillId="5" borderId="14" xfId="0" applyFont="1" applyFill="1" applyBorder="1" applyAlignment="1">
      <alignment horizontal="center" wrapText="1"/>
    </xf>
    <xf numFmtId="0" fontId="0" fillId="5" borderId="15" xfId="0" applyFill="1" applyBorder="1" applyAlignment="1">
      <alignment horizontal="center" wrapText="1"/>
    </xf>
    <xf numFmtId="0" fontId="0" fillId="5" borderId="9" xfId="0" applyFill="1" applyBorder="1" applyAlignment="1">
      <alignment horizontal="center" wrapText="1"/>
    </xf>
    <xf numFmtId="0" fontId="0" fillId="5" borderId="16" xfId="0" applyFill="1" applyBorder="1" applyAlignment="1">
      <alignment horizontal="center" wrapText="1"/>
    </xf>
    <xf numFmtId="0" fontId="0" fillId="5" borderId="0" xfId="0" applyFill="1" applyBorder="1" applyAlignment="1">
      <alignment horizontal="center" wrapText="1"/>
    </xf>
    <xf numFmtId="0" fontId="0" fillId="5" borderId="10" xfId="0" applyFill="1" applyBorder="1" applyAlignment="1">
      <alignment horizontal="center" wrapText="1"/>
    </xf>
    <xf numFmtId="2" fontId="0" fillId="0" borderId="1" xfId="0" applyNumberFormat="1" applyBorder="1" applyAlignment="1">
      <alignment horizontal="center"/>
    </xf>
    <xf numFmtId="168" fontId="0" fillId="0" borderId="1" xfId="0" applyNumberFormat="1" applyBorder="1" applyAlignment="1">
      <alignment horizontal="center"/>
    </xf>
    <xf numFmtId="0" fontId="0" fillId="5" borderId="1" xfId="0" applyFill="1" applyBorder="1" applyAlignment="1">
      <alignment horizontal="center"/>
    </xf>
    <xf numFmtId="2" fontId="0" fillId="5" borderId="1" xfId="0" applyNumberFormat="1" applyFill="1" applyBorder="1" applyAlignment="1">
      <alignment horizontal="center"/>
    </xf>
    <xf numFmtId="168" fontId="0" fillId="5" borderId="1" xfId="0" applyNumberFormat="1" applyFill="1" applyBorder="1" applyAlignment="1">
      <alignment horizontal="center"/>
    </xf>
    <xf numFmtId="0" fontId="0" fillId="7" borderId="1" xfId="0" applyFill="1" applyBorder="1" applyAlignment="1">
      <alignment horizontal="center"/>
    </xf>
    <xf numFmtId="2" fontId="0" fillId="7" borderId="1" xfId="0" applyNumberFormat="1" applyFill="1" applyBorder="1" applyAlignment="1">
      <alignment horizontal="center"/>
    </xf>
    <xf numFmtId="168" fontId="0" fillId="7" borderId="1" xfId="0" applyNumberFormat="1" applyFill="1" applyBorder="1" applyAlignment="1">
      <alignment horizontal="center"/>
    </xf>
    <xf numFmtId="2" fontId="0" fillId="0" borderId="3" xfId="0" applyNumberFormat="1" applyBorder="1" applyAlignment="1">
      <alignment horizontal="center"/>
    </xf>
    <xf numFmtId="2" fontId="0" fillId="5" borderId="3" xfId="0" applyNumberFormat="1" applyFill="1" applyBorder="1" applyAlignment="1">
      <alignment horizontal="center"/>
    </xf>
    <xf numFmtId="0" fontId="0" fillId="0" borderId="8" xfId="0" applyBorder="1"/>
    <xf numFmtId="0" fontId="19" fillId="0" borderId="8" xfId="0" applyFont="1" applyBorder="1" applyAlignment="1">
      <alignment horizontal="right"/>
    </xf>
    <xf numFmtId="168" fontId="0" fillId="0" borderId="8" xfId="0" applyNumberFormat="1" applyBorder="1" applyAlignment="1">
      <alignment horizontal="center"/>
    </xf>
    <xf numFmtId="2" fontId="0" fillId="0" borderId="8" xfId="0" applyNumberFormat="1" applyBorder="1" applyAlignment="1">
      <alignment horizontal="center"/>
    </xf>
    <xf numFmtId="0" fontId="0" fillId="0" borderId="0" xfId="0" applyFont="1"/>
    <xf numFmtId="0" fontId="58" fillId="0" borderId="0" xfId="0" applyFont="1" applyAlignment="1" applyProtection="1">
      <alignment vertical="center"/>
    </xf>
    <xf numFmtId="0" fontId="88" fillId="0" borderId="0" xfId="0" applyFont="1" applyAlignment="1" applyProtection="1">
      <alignment horizontal="right"/>
    </xf>
    <xf numFmtId="0" fontId="58" fillId="0" borderId="0" xfId="0" applyFont="1" applyAlignment="1" applyProtection="1">
      <alignment horizontal="right"/>
    </xf>
    <xf numFmtId="0" fontId="58" fillId="0" borderId="0" xfId="0" applyFont="1" applyAlignment="1" applyProtection="1">
      <alignment horizontal="left"/>
    </xf>
    <xf numFmtId="0" fontId="58" fillId="0" borderId="0" xfId="0" quotePrefix="1" applyFont="1" applyAlignment="1" applyProtection="1">
      <alignment vertical="center"/>
    </xf>
    <xf numFmtId="2" fontId="58" fillId="0" borderId="0" xfId="0" applyNumberFormat="1" applyFont="1" applyFill="1" applyBorder="1" applyAlignment="1" applyProtection="1">
      <alignment horizontal="center" vertical="center"/>
    </xf>
    <xf numFmtId="0" fontId="58" fillId="0" borderId="0" xfId="0" quotePrefix="1" applyFont="1" applyProtection="1"/>
    <xf numFmtId="0" fontId="89" fillId="0" borderId="0" xfId="0" applyFont="1" applyAlignment="1" applyProtection="1">
      <alignment vertical="center"/>
    </xf>
    <xf numFmtId="0" fontId="58" fillId="0" borderId="0" xfId="0" applyFont="1" applyFill="1" applyProtection="1"/>
    <xf numFmtId="0" fontId="58" fillId="0" borderId="0" xfId="0" quotePrefix="1" applyFont="1" applyFill="1" applyAlignment="1" applyProtection="1">
      <alignment vertical="center"/>
    </xf>
    <xf numFmtId="0" fontId="19" fillId="0" borderId="0" xfId="0" applyFont="1" applyFill="1" applyBorder="1" applyAlignment="1">
      <alignment horizontal="right"/>
    </xf>
    <xf numFmtId="2" fontId="58" fillId="0" borderId="0" xfId="0" applyNumberFormat="1" applyFont="1" applyFill="1" applyBorder="1" applyAlignment="1" applyProtection="1">
      <alignment horizontal="left" vertical="center"/>
    </xf>
    <xf numFmtId="0" fontId="58" fillId="0" borderId="0" xfId="0" applyFont="1" applyAlignment="1" applyProtection="1">
      <alignment horizontal="right" vertical="center"/>
    </xf>
    <xf numFmtId="0" fontId="58" fillId="0" borderId="0" xfId="0" applyFont="1" applyFill="1" applyAlignment="1" applyProtection="1">
      <alignment horizontal="right" vertical="center"/>
    </xf>
    <xf numFmtId="0" fontId="58" fillId="0" borderId="0" xfId="0" applyFont="1" applyFill="1" applyAlignment="1" applyProtection="1">
      <alignment vertical="center"/>
    </xf>
    <xf numFmtId="0" fontId="58" fillId="0" borderId="0" xfId="0" applyFont="1" applyFill="1" applyAlignment="1" applyProtection="1">
      <alignment horizontal="right"/>
    </xf>
    <xf numFmtId="2" fontId="58" fillId="0" borderId="0" xfId="0" applyNumberFormat="1" applyFont="1" applyFill="1" applyAlignment="1" applyProtection="1">
      <alignment horizontal="center" vertical="center"/>
    </xf>
    <xf numFmtId="2" fontId="58" fillId="0" borderId="0" xfId="0" quotePrefix="1" applyNumberFormat="1" applyFont="1" applyFill="1" applyAlignment="1" applyProtection="1">
      <alignment horizontal="left" vertical="center"/>
    </xf>
    <xf numFmtId="0" fontId="88" fillId="0" borderId="0" xfId="0" applyFont="1" applyAlignment="1" applyProtection="1">
      <alignment horizontal="right" vertical="center"/>
    </xf>
    <xf numFmtId="165" fontId="58" fillId="0" borderId="0" xfId="0" applyNumberFormat="1" applyFont="1" applyFill="1" applyBorder="1" applyAlignment="1" applyProtection="1">
      <alignment horizontal="center" vertical="center"/>
    </xf>
    <xf numFmtId="0" fontId="4" fillId="0" borderId="0" xfId="0" applyFont="1" applyAlignment="1" applyProtection="1">
      <alignment vertical="center"/>
    </xf>
    <xf numFmtId="0" fontId="15" fillId="0" borderId="0" xfId="0" applyFont="1" applyAlignment="1" applyProtection="1">
      <alignment horizontal="right"/>
    </xf>
    <xf numFmtId="0" fontId="58" fillId="0" borderId="0" xfId="0" applyFont="1" applyFill="1" applyBorder="1" applyAlignment="1" applyProtection="1">
      <alignment horizontal="center"/>
    </xf>
    <xf numFmtId="0" fontId="33" fillId="0" borderId="0" xfId="0" applyFont="1" applyFill="1" applyBorder="1" applyAlignment="1" applyProtection="1">
      <alignment horizontal="center" vertical="center"/>
    </xf>
    <xf numFmtId="0" fontId="88" fillId="0" borderId="0" xfId="0" applyFont="1" applyFill="1" applyAlignment="1" applyProtection="1">
      <alignment horizontal="right"/>
    </xf>
    <xf numFmtId="2" fontId="58" fillId="0" borderId="0" xfId="0" applyNumberFormat="1" applyFont="1" applyFill="1" applyBorder="1" applyAlignment="1" applyProtection="1">
      <alignment horizontal="center"/>
    </xf>
    <xf numFmtId="0" fontId="58" fillId="0" borderId="0" xfId="0" applyFont="1" applyFill="1" applyBorder="1" applyAlignment="1" applyProtection="1">
      <alignment horizontal="right"/>
    </xf>
    <xf numFmtId="0" fontId="58" fillId="0" borderId="0" xfId="0" quotePrefix="1" applyFont="1" applyFill="1" applyBorder="1" applyAlignment="1" applyProtection="1">
      <alignment horizontal="left"/>
    </xf>
    <xf numFmtId="0" fontId="58" fillId="0" borderId="0" xfId="0" applyFont="1" applyFill="1" applyBorder="1" applyProtection="1"/>
    <xf numFmtId="0" fontId="58" fillId="0" borderId="0" xfId="0" applyFont="1" applyFill="1" applyBorder="1" applyAlignment="1" applyProtection="1">
      <alignment vertical="center"/>
    </xf>
    <xf numFmtId="0" fontId="58" fillId="0" borderId="0" xfId="0" applyNumberFormat="1" applyFont="1" applyFill="1" applyBorder="1" applyAlignment="1" applyProtection="1">
      <alignment horizontal="center" vertical="center"/>
    </xf>
    <xf numFmtId="0" fontId="62" fillId="0" borderId="0" xfId="0" applyFont="1" applyFill="1" applyBorder="1" applyAlignment="1" applyProtection="1">
      <alignment horizontal="left"/>
    </xf>
    <xf numFmtId="0" fontId="58" fillId="0" borderId="0" xfId="0" applyFont="1" applyFill="1" applyBorder="1" applyAlignment="1" applyProtection="1">
      <alignment horizontal="left"/>
    </xf>
    <xf numFmtId="0" fontId="58" fillId="0" borderId="0" xfId="0" quotePrefix="1" applyNumberFormat="1" applyFont="1" applyFill="1" applyBorder="1" applyAlignment="1" applyProtection="1">
      <alignment horizontal="left" vertical="center"/>
    </xf>
    <xf numFmtId="0" fontId="62" fillId="0" borderId="0" xfId="0" applyFont="1" applyFill="1" applyBorder="1" applyAlignment="1" applyProtection="1">
      <alignment horizontal="center"/>
    </xf>
    <xf numFmtId="0" fontId="62" fillId="0" borderId="0" xfId="0" applyFont="1" applyFill="1" applyBorder="1" applyAlignment="1" applyProtection="1">
      <alignment horizontal="left" vertical="center"/>
    </xf>
    <xf numFmtId="0" fontId="58" fillId="0" borderId="0" xfId="0" applyFont="1" applyAlignment="1" applyProtection="1">
      <alignment horizontal="right"/>
    </xf>
    <xf numFmtId="0" fontId="58" fillId="0" borderId="0" xfId="0" applyFont="1" applyFill="1" applyAlignment="1" applyProtection="1">
      <alignment horizontal="right" vertical="center"/>
    </xf>
    <xf numFmtId="0" fontId="58" fillId="0" borderId="0" xfId="0" applyFont="1" applyFill="1" applyAlignment="1" applyProtection="1">
      <alignment horizontal="left" vertical="center"/>
    </xf>
    <xf numFmtId="0" fontId="58" fillId="0" borderId="0" xfId="0" quotePrefix="1" applyFont="1" applyFill="1" applyAlignment="1" applyProtection="1">
      <alignment horizontal="left" vertical="center"/>
    </xf>
    <xf numFmtId="0" fontId="58" fillId="0" borderId="0" xfId="0" applyNumberFormat="1" applyFont="1" applyFill="1" applyAlignment="1" applyProtection="1">
      <alignment horizontal="center" vertical="center"/>
    </xf>
    <xf numFmtId="0" fontId="19" fillId="0" borderId="0" xfId="0" quotePrefix="1" applyFont="1" applyFill="1" applyBorder="1" applyAlignment="1">
      <alignment horizontal="left"/>
    </xf>
    <xf numFmtId="2" fontId="58" fillId="0" borderId="0" xfId="0" quotePrefix="1" applyNumberFormat="1" applyFont="1" applyFill="1" applyBorder="1" applyAlignment="1" applyProtection="1">
      <alignment horizontal="left" vertical="center"/>
    </xf>
    <xf numFmtId="0" fontId="88" fillId="0" borderId="0" xfId="0" applyFont="1" applyFill="1" applyAlignment="1" applyProtection="1">
      <alignment horizontal="right" vertical="center"/>
    </xf>
    <xf numFmtId="0" fontId="58" fillId="0" borderId="0" xfId="0" quotePrefix="1" applyFont="1" applyFill="1" applyAlignment="1" applyProtection="1">
      <alignment horizontal="left" vertical="center" wrapText="1"/>
    </xf>
    <xf numFmtId="2" fontId="58" fillId="0" borderId="0" xfId="0" quotePrefix="1" applyNumberFormat="1" applyFont="1" applyFill="1" applyBorder="1" applyAlignment="1" applyProtection="1">
      <alignment horizontal="left" vertical="center" wrapText="1"/>
    </xf>
    <xf numFmtId="0" fontId="67" fillId="0" borderId="0" xfId="0" applyFont="1" applyFill="1" applyBorder="1" applyAlignment="1" applyProtection="1">
      <alignment horizontal="center"/>
    </xf>
    <xf numFmtId="0" fontId="57" fillId="0" borderId="0" xfId="0" applyFont="1" applyFill="1" applyBorder="1" applyAlignment="1" applyProtection="1">
      <alignment horizontal="center" vertical="center"/>
    </xf>
    <xf numFmtId="0" fontId="67" fillId="0" borderId="0" xfId="0" applyFont="1" applyFill="1" applyAlignment="1" applyProtection="1">
      <alignment horizontal="right"/>
    </xf>
    <xf numFmtId="2" fontId="67" fillId="0" borderId="0" xfId="0" applyNumberFormat="1" applyFont="1" applyFill="1" applyBorder="1" applyAlignment="1" applyProtection="1">
      <alignment horizontal="center"/>
    </xf>
    <xf numFmtId="0" fontId="67" fillId="0" borderId="0" xfId="0" applyFont="1" applyFill="1" applyBorder="1" applyAlignment="1" applyProtection="1">
      <alignment horizontal="right" vertical="center"/>
    </xf>
    <xf numFmtId="2" fontId="67" fillId="0" borderId="0" xfId="0" applyNumberFormat="1" applyFont="1" applyFill="1" applyBorder="1" applyAlignment="1" applyProtection="1">
      <alignment horizontal="center" vertical="center"/>
    </xf>
    <xf numFmtId="0" fontId="67" fillId="0" borderId="0" xfId="0" applyFont="1" applyFill="1" applyBorder="1" applyProtection="1"/>
    <xf numFmtId="0" fontId="67" fillId="0" borderId="0" xfId="0" applyFont="1" applyFill="1" applyBorder="1" applyAlignment="1" applyProtection="1">
      <alignment vertical="center"/>
    </xf>
    <xf numFmtId="10" fontId="67" fillId="0" borderId="0" xfId="0" applyNumberFormat="1" applyFont="1" applyFill="1" applyBorder="1" applyAlignment="1" applyProtection="1">
      <alignment horizontal="center" vertical="center"/>
    </xf>
    <xf numFmtId="0" fontId="91" fillId="0" borderId="0" xfId="0" applyFont="1" applyFill="1" applyBorder="1" applyAlignment="1" applyProtection="1">
      <alignment horizontal="center"/>
    </xf>
    <xf numFmtId="2" fontId="58" fillId="0" borderId="0" xfId="0" quotePrefix="1" applyNumberFormat="1" applyFont="1" applyFill="1" applyBorder="1" applyAlignment="1" applyProtection="1">
      <alignment vertical="center"/>
    </xf>
    <xf numFmtId="0" fontId="30" fillId="0" borderId="0" xfId="0" applyFont="1"/>
    <xf numFmtId="0" fontId="23" fillId="0" borderId="0" xfId="0" applyFont="1"/>
    <xf numFmtId="0" fontId="92" fillId="0" borderId="0" xfId="0" applyFont="1" applyFill="1" applyAlignment="1" applyProtection="1">
      <alignment horizontal="right" vertical="center"/>
    </xf>
    <xf numFmtId="164" fontId="7" fillId="0" borderId="0" xfId="0" applyNumberFormat="1" applyFont="1" applyFill="1" applyAlignment="1">
      <alignment horizontal="center"/>
    </xf>
    <xf numFmtId="0" fontId="8" fillId="0" borderId="0" xfId="0" applyFont="1" applyFill="1" applyAlignment="1">
      <alignment horizontal="center" wrapText="1"/>
    </xf>
    <xf numFmtId="0" fontId="8" fillId="0" borderId="0" xfId="0" applyFont="1" applyFill="1" applyAlignment="1">
      <alignment horizontal="center"/>
    </xf>
    <xf numFmtId="0" fontId="7" fillId="0" borderId="0" xfId="0" applyFont="1" applyFill="1"/>
    <xf numFmtId="0" fontId="30" fillId="3" borderId="18" xfId="0" applyFont="1" applyFill="1" applyBorder="1" applyAlignment="1">
      <alignment horizontal="center"/>
    </xf>
    <xf numFmtId="0" fontId="0" fillId="0" borderId="0" xfId="0" applyFont="1" applyFill="1"/>
    <xf numFmtId="0" fontId="30" fillId="0" borderId="0" xfId="0" applyFont="1" applyFill="1" applyBorder="1" applyAlignment="1">
      <alignment horizontal="center"/>
    </xf>
    <xf numFmtId="0" fontId="21" fillId="0" borderId="2" xfId="0" applyFont="1" applyBorder="1" applyAlignment="1">
      <alignment horizontal="center" vertical="center"/>
    </xf>
    <xf numFmtId="0" fontId="21" fillId="0" borderId="2" xfId="0" applyFont="1" applyBorder="1" applyAlignment="1">
      <alignment horizontal="center" vertical="center" wrapText="1"/>
    </xf>
    <xf numFmtId="0" fontId="58" fillId="0" borderId="0" xfId="0" applyFont="1" applyAlignment="1" applyProtection="1">
      <alignment horizontal="right"/>
    </xf>
    <xf numFmtId="0" fontId="58" fillId="0" borderId="0" xfId="0" applyFont="1" applyFill="1" applyAlignment="1" applyProtection="1">
      <alignment horizontal="right" vertical="center"/>
    </xf>
    <xf numFmtId="164" fontId="4" fillId="0" borderId="0" xfId="0" applyNumberFormat="1" applyFont="1" applyFill="1" applyAlignment="1">
      <alignment horizontal="center" vertical="center"/>
    </xf>
    <xf numFmtId="0" fontId="4" fillId="0" borderId="0" xfId="0" applyFont="1" applyFill="1" applyAlignment="1">
      <alignment horizontal="center" vertical="center"/>
    </xf>
    <xf numFmtId="0" fontId="0" fillId="0" borderId="0" xfId="0" applyAlignment="1">
      <alignment horizontal="right"/>
    </xf>
    <xf numFmtId="0" fontId="30" fillId="0" borderId="12" xfId="0" applyFont="1" applyBorder="1"/>
    <xf numFmtId="0" fontId="0" fillId="0" borderId="11" xfId="0" applyFont="1" applyBorder="1"/>
    <xf numFmtId="0" fontId="0" fillId="0" borderId="12" xfId="0" applyFont="1" applyBorder="1"/>
    <xf numFmtId="0" fontId="0" fillId="0" borderId="9" xfId="0" applyFont="1" applyBorder="1"/>
    <xf numFmtId="0" fontId="0" fillId="0" borderId="10" xfId="0" applyFont="1" applyBorder="1"/>
    <xf numFmtId="0" fontId="30" fillId="0" borderId="15" xfId="0" applyFont="1" applyBorder="1"/>
    <xf numFmtId="0" fontId="30" fillId="0" borderId="9" xfId="0" applyFont="1" applyBorder="1" applyAlignment="1">
      <alignment horizontal="center"/>
    </xf>
    <xf numFmtId="0" fontId="30" fillId="0" borderId="10" xfId="0" applyFont="1" applyBorder="1" applyAlignment="1">
      <alignment horizontal="center"/>
    </xf>
    <xf numFmtId="0" fontId="30" fillId="0" borderId="4" xfId="0" applyFont="1" applyBorder="1" applyAlignment="1">
      <alignment horizontal="center"/>
    </xf>
    <xf numFmtId="0" fontId="30" fillId="0" borderId="1" xfId="0" applyFont="1" applyBorder="1"/>
    <xf numFmtId="0" fontId="30" fillId="0" borderId="3" xfId="0" applyFont="1" applyBorder="1" applyAlignment="1">
      <alignment horizontal="center"/>
    </xf>
    <xf numFmtId="0" fontId="0" fillId="0" borderId="11" xfId="0" applyFill="1" applyBorder="1"/>
    <xf numFmtId="0" fontId="0" fillId="0" borderId="12" xfId="0" applyFill="1" applyBorder="1"/>
    <xf numFmtId="0" fontId="0" fillId="0" borderId="9" xfId="0" applyFill="1" applyBorder="1"/>
    <xf numFmtId="0" fontId="0" fillId="0" borderId="10" xfId="0" applyFill="1" applyBorder="1"/>
    <xf numFmtId="0" fontId="30" fillId="3" borderId="0" xfId="0" applyFont="1" applyFill="1" applyBorder="1" applyAlignment="1">
      <alignment horizontal="center"/>
    </xf>
    <xf numFmtId="0" fontId="30" fillId="0" borderId="1" xfId="0" applyFont="1" applyBorder="1" applyAlignment="1">
      <alignment horizontal="center" vertical="center"/>
    </xf>
    <xf numFmtId="0" fontId="0" fillId="8" borderId="11" xfId="0" applyFill="1" applyBorder="1"/>
    <xf numFmtId="0" fontId="0" fillId="8" borderId="12" xfId="0" applyFill="1" applyBorder="1"/>
    <xf numFmtId="0" fontId="0" fillId="8" borderId="9" xfId="0" applyFill="1" applyBorder="1"/>
    <xf numFmtId="0" fontId="0" fillId="8" borderId="10" xfId="0" applyFill="1" applyBorder="1"/>
    <xf numFmtId="0" fontId="0" fillId="0" borderId="11" xfId="0" applyBorder="1"/>
    <xf numFmtId="0" fontId="0" fillId="0" borderId="12" xfId="0" applyBorder="1"/>
    <xf numFmtId="0" fontId="0" fillId="0" borderId="9" xfId="0" applyBorder="1"/>
    <xf numFmtId="0" fontId="0" fillId="0" borderId="10" xfId="0" applyBorder="1"/>
    <xf numFmtId="0" fontId="30" fillId="0" borderId="1" xfId="0" applyFont="1" applyBorder="1" applyAlignment="1">
      <alignment vertical="center"/>
    </xf>
    <xf numFmtId="0" fontId="30" fillId="0" borderId="3" xfId="0" applyFont="1" applyFill="1" applyBorder="1" applyAlignment="1">
      <alignment horizontal="center"/>
    </xf>
    <xf numFmtId="0" fontId="30" fillId="0" borderId="4" xfId="0" applyFont="1" applyFill="1" applyBorder="1" applyAlignment="1">
      <alignment horizontal="center"/>
    </xf>
    <xf numFmtId="0" fontId="30" fillId="0" borderId="3" xfId="0" applyFont="1" applyFill="1" applyBorder="1" applyAlignment="1">
      <alignment horizontal="center"/>
    </xf>
    <xf numFmtId="0" fontId="30" fillId="0" borderId="4" xfId="0" applyFont="1" applyFill="1" applyBorder="1" applyAlignment="1">
      <alignment horizontal="center"/>
    </xf>
    <xf numFmtId="0" fontId="0" fillId="0" borderId="9" xfId="0" applyFont="1" applyFill="1" applyBorder="1"/>
    <xf numFmtId="0" fontId="0" fillId="0" borderId="10" xfId="0" applyFont="1" applyFill="1" applyBorder="1"/>
    <xf numFmtId="0" fontId="30" fillId="0" borderId="13" xfId="0" applyFont="1" applyBorder="1"/>
    <xf numFmtId="0" fontId="30" fillId="0" borderId="11" xfId="0" applyFont="1" applyBorder="1"/>
    <xf numFmtId="0" fontId="30" fillId="0" borderId="9" xfId="0" applyFont="1" applyBorder="1"/>
    <xf numFmtId="0" fontId="0" fillId="0" borderId="13" xfId="0" applyBorder="1"/>
    <xf numFmtId="0" fontId="30" fillId="0" borderId="14" xfId="0" applyFont="1" applyFill="1" applyBorder="1" applyAlignment="1">
      <alignment horizontal="center"/>
    </xf>
    <xf numFmtId="0" fontId="30" fillId="0" borderId="15" xfId="0" applyFont="1" applyFill="1" applyBorder="1" applyAlignment="1">
      <alignment horizontal="center"/>
    </xf>
    <xf numFmtId="0" fontId="30" fillId="0" borderId="0" xfId="0" applyFont="1" applyBorder="1" applyAlignment="1">
      <alignment horizontal="center" vertical="center"/>
    </xf>
    <xf numFmtId="0" fontId="0" fillId="8" borderId="13" xfId="0" applyFill="1" applyBorder="1"/>
    <xf numFmtId="0" fontId="0" fillId="8" borderId="15" xfId="0" applyFill="1" applyBorder="1"/>
    <xf numFmtId="0" fontId="0" fillId="0" borderId="1" xfId="0" applyFill="1" applyBorder="1"/>
    <xf numFmtId="2" fontId="0" fillId="0" borderId="1" xfId="0" applyNumberFormat="1" applyBorder="1"/>
    <xf numFmtId="0" fontId="93" fillId="0" borderId="1" xfId="0" applyFont="1" applyBorder="1" applyAlignment="1">
      <alignment horizontal="center" vertical="center"/>
    </xf>
    <xf numFmtId="164" fontId="0" fillId="0" borderId="0" xfId="0" applyNumberFormat="1" applyFill="1"/>
    <xf numFmtId="2" fontId="0" fillId="0" borderId="1" xfId="0" applyNumberFormat="1" applyFill="1" applyBorder="1"/>
    <xf numFmtId="10" fontId="0" fillId="0" borderId="1" xfId="0" applyNumberFormat="1" applyBorder="1"/>
    <xf numFmtId="0" fontId="95" fillId="0" borderId="0" xfId="0" applyFont="1"/>
    <xf numFmtId="164" fontId="7" fillId="0" borderId="0" xfId="0" applyNumberFormat="1" applyFont="1" applyFill="1"/>
    <xf numFmtId="2" fontId="7" fillId="0" borderId="0" xfId="0" applyNumberFormat="1" applyFont="1" applyFill="1"/>
    <xf numFmtId="2" fontId="0" fillId="0" borderId="1" xfId="0" applyNumberFormat="1" applyBorder="1" applyAlignment="1">
      <alignment horizontal="right"/>
    </xf>
    <xf numFmtId="0" fontId="30" fillId="0" borderId="1" xfId="0" applyFont="1" applyBorder="1" applyAlignment="1">
      <alignment horizontal="right"/>
    </xf>
    <xf numFmtId="10" fontId="30" fillId="0" borderId="1" xfId="0" applyNumberFormat="1" applyFont="1" applyBorder="1"/>
    <xf numFmtId="0" fontId="30" fillId="0" borderId="1" xfId="0" applyFont="1" applyBorder="1" applyAlignment="1">
      <alignment horizontal="center" vertical="center" wrapText="1"/>
    </xf>
    <xf numFmtId="2" fontId="0" fillId="8" borderId="1" xfId="0" applyNumberFormat="1" applyFill="1" applyBorder="1"/>
    <xf numFmtId="0" fontId="23" fillId="0" borderId="0" xfId="0" applyFont="1" applyFill="1"/>
    <xf numFmtId="2" fontId="0" fillId="0" borderId="0" xfId="0" applyNumberFormat="1" applyFill="1"/>
    <xf numFmtId="2" fontId="7" fillId="0" borderId="0" xfId="0" applyNumberFormat="1" applyFont="1" applyFill="1" applyAlignment="1">
      <alignment horizontal="center"/>
    </xf>
    <xf numFmtId="0" fontId="58" fillId="0" borderId="0" xfId="0" applyFont="1" applyFill="1" applyAlignment="1">
      <alignment vertical="center"/>
    </xf>
    <xf numFmtId="0" fontId="88" fillId="0" borderId="0" xfId="0" applyFont="1" applyFill="1" applyAlignment="1">
      <alignment horizontal="right" vertical="center"/>
    </xf>
    <xf numFmtId="0" fontId="88" fillId="0" borderId="0" xfId="0" applyFont="1" applyAlignment="1">
      <alignment horizontal="right"/>
    </xf>
    <xf numFmtId="0" fontId="3" fillId="6" borderId="2" xfId="0" applyFont="1" applyFill="1" applyBorder="1" applyAlignment="1" applyProtection="1">
      <alignment horizontal="center"/>
      <protection locked="0"/>
    </xf>
    <xf numFmtId="0" fontId="3" fillId="6" borderId="1" xfId="0" applyFont="1" applyFill="1" applyBorder="1" applyAlignment="1" applyProtection="1">
      <alignment horizontal="center"/>
      <protection locked="0"/>
    </xf>
    <xf numFmtId="0" fontId="3" fillId="6" borderId="0" xfId="0" applyFont="1" applyFill="1" applyBorder="1" applyAlignment="1" applyProtection="1">
      <alignment horizontal="center"/>
      <protection locked="0"/>
    </xf>
    <xf numFmtId="167" fontId="3" fillId="6" borderId="1" xfId="0" applyNumberFormat="1" applyFont="1" applyFill="1" applyBorder="1" applyAlignment="1" applyProtection="1">
      <alignment horizontal="center"/>
      <protection locked="0"/>
    </xf>
    <xf numFmtId="164" fontId="3" fillId="6" borderId="1" xfId="0" applyNumberFormat="1" applyFont="1" applyFill="1" applyBorder="1" applyAlignment="1" applyProtection="1">
      <alignment horizontal="center"/>
      <protection locked="0"/>
    </xf>
    <xf numFmtId="0" fontId="18" fillId="6" borderId="1" xfId="0" applyFont="1" applyFill="1" applyBorder="1" applyAlignment="1" applyProtection="1">
      <alignment horizontal="center"/>
      <protection locked="0"/>
    </xf>
    <xf numFmtId="2" fontId="3" fillId="6" borderId="1" xfId="0" applyNumberFormat="1" applyFont="1" applyFill="1" applyBorder="1" applyAlignment="1" applyProtection="1">
      <alignment horizontal="center"/>
      <protection locked="0"/>
    </xf>
    <xf numFmtId="1" fontId="3" fillId="6" borderId="1" xfId="0" applyNumberFormat="1" applyFont="1" applyFill="1" applyBorder="1" applyAlignment="1" applyProtection="1">
      <alignment horizontal="center"/>
      <protection locked="0"/>
    </xf>
    <xf numFmtId="1" fontId="3" fillId="6" borderId="2" xfId="0" applyNumberFormat="1" applyFont="1" applyFill="1" applyBorder="1" applyAlignment="1" applyProtection="1">
      <alignment horizontal="center"/>
      <protection locked="0"/>
    </xf>
    <xf numFmtId="2" fontId="3" fillId="6" borderId="2" xfId="0" applyNumberFormat="1" applyFont="1" applyFill="1" applyBorder="1" applyAlignment="1" applyProtection="1">
      <alignment horizontal="center"/>
      <protection locked="0"/>
    </xf>
    <xf numFmtId="0" fontId="2" fillId="6" borderId="1" xfId="0" applyFont="1" applyFill="1" applyBorder="1" applyAlignment="1" applyProtection="1">
      <alignment horizontal="center"/>
      <protection locked="0"/>
    </xf>
    <xf numFmtId="0" fontId="26" fillId="6" borderId="1" xfId="0" applyFont="1" applyFill="1" applyBorder="1" applyAlignment="1" applyProtection="1">
      <alignment horizontal="center" vertical="center"/>
      <protection locked="0"/>
    </xf>
    <xf numFmtId="0" fontId="0" fillId="0" borderId="11" xfId="0" applyFont="1" applyFill="1" applyBorder="1" applyAlignment="1">
      <alignment horizontal="center"/>
    </xf>
    <xf numFmtId="0" fontId="0" fillId="0" borderId="12" xfId="0" applyFont="1" applyFill="1" applyBorder="1" applyAlignment="1">
      <alignment horizontal="center"/>
    </xf>
    <xf numFmtId="0" fontId="0" fillId="0" borderId="3" xfId="0" applyFont="1" applyFill="1" applyBorder="1" applyAlignment="1">
      <alignment horizontal="center"/>
    </xf>
    <xf numFmtId="0" fontId="0" fillId="0" borderId="4" xfId="0" applyFont="1" applyFill="1" applyBorder="1" applyAlignment="1">
      <alignment horizontal="center"/>
    </xf>
    <xf numFmtId="0" fontId="0" fillId="0" borderId="13" xfId="0" applyFont="1" applyFill="1" applyBorder="1" applyAlignment="1">
      <alignment horizontal="center"/>
    </xf>
    <xf numFmtId="0" fontId="0" fillId="0" borderId="15" xfId="0" applyFont="1" applyFill="1" applyBorder="1" applyAlignment="1">
      <alignment horizontal="center"/>
    </xf>
    <xf numFmtId="0" fontId="0" fillId="0" borderId="11" xfId="0" quotePrefix="1" applyFill="1" applyBorder="1" applyAlignment="1">
      <alignment horizontal="center"/>
    </xf>
    <xf numFmtId="0" fontId="0" fillId="0" borderId="12" xfId="0" applyFill="1" applyBorder="1" applyAlignment="1">
      <alignment horizontal="center"/>
    </xf>
    <xf numFmtId="0" fontId="0" fillId="0" borderId="13" xfId="0" quotePrefix="1" applyFill="1" applyBorder="1" applyAlignment="1">
      <alignment horizontal="center"/>
    </xf>
    <xf numFmtId="0" fontId="0" fillId="0" borderId="15" xfId="0" applyFill="1" applyBorder="1" applyAlignment="1">
      <alignment horizontal="center"/>
    </xf>
    <xf numFmtId="0" fontId="0" fillId="0" borderId="9" xfId="0" quotePrefix="1" applyFill="1" applyBorder="1" applyAlignment="1">
      <alignment horizontal="center"/>
    </xf>
    <xf numFmtId="0" fontId="0" fillId="0" borderId="10" xfId="0" applyFill="1" applyBorder="1" applyAlignment="1">
      <alignment horizontal="center"/>
    </xf>
    <xf numFmtId="0" fontId="0" fillId="0" borderId="11" xfId="0" applyFill="1" applyBorder="1" applyAlignment="1">
      <alignment horizontal="center"/>
    </xf>
    <xf numFmtId="0" fontId="0" fillId="0" borderId="13" xfId="0" applyFill="1" applyBorder="1" applyAlignment="1">
      <alignment horizontal="center"/>
    </xf>
    <xf numFmtId="0" fontId="0" fillId="0" borderId="9" xfId="0" applyFill="1" applyBorder="1" applyAlignment="1">
      <alignment horizontal="center"/>
    </xf>
    <xf numFmtId="0" fontId="0" fillId="6" borderId="1" xfId="0" applyFill="1" applyBorder="1" applyProtection="1">
      <protection locked="0"/>
    </xf>
    <xf numFmtId="2" fontId="4" fillId="0" borderId="0" xfId="0" applyNumberFormat="1" applyFont="1" applyFill="1" applyBorder="1" applyAlignment="1">
      <alignment horizontal="center"/>
    </xf>
    <xf numFmtId="0" fontId="2" fillId="0" borderId="0" xfId="0" applyFont="1" applyFill="1"/>
    <xf numFmtId="0" fontId="3" fillId="0" borderId="0" xfId="0" applyFont="1" applyFill="1" applyAlignment="1">
      <alignment horizontal="right"/>
    </xf>
    <xf numFmtId="0" fontId="27" fillId="0" borderId="0" xfId="0" applyFont="1" applyFill="1" applyAlignment="1" applyProtection="1">
      <alignment horizontal="center"/>
      <protection locked="0"/>
    </xf>
    <xf numFmtId="0" fontId="23" fillId="0" borderId="0" xfId="0" applyFont="1" applyAlignment="1">
      <alignment horizontal="right"/>
    </xf>
    <xf numFmtId="0" fontId="28" fillId="0" borderId="0" xfId="0" applyFont="1" applyBorder="1" applyAlignment="1">
      <alignment vertical="center" wrapText="1"/>
    </xf>
    <xf numFmtId="0" fontId="4" fillId="0" borderId="0" xfId="0" applyFont="1" applyFill="1" applyAlignment="1">
      <alignment vertical="center"/>
    </xf>
    <xf numFmtId="0" fontId="4" fillId="0" borderId="0" xfId="0" quotePrefix="1" applyFont="1" applyFill="1" applyAlignment="1">
      <alignment horizontal="right"/>
    </xf>
    <xf numFmtId="0" fontId="16" fillId="0" borderId="0" xfId="0" applyFont="1" applyFill="1" applyAlignment="1" applyProtection="1">
      <alignment horizontal="right" vertical="center"/>
    </xf>
    <xf numFmtId="0" fontId="0" fillId="0" borderId="0" xfId="0" applyFill="1" applyAlignment="1">
      <alignment horizontal="right"/>
    </xf>
    <xf numFmtId="2" fontId="4" fillId="0" borderId="0" xfId="0" quotePrefix="1" applyNumberFormat="1" applyFont="1" applyFill="1" applyAlignment="1" applyProtection="1">
      <alignment horizontal="center" vertical="center"/>
    </xf>
    <xf numFmtId="0" fontId="58" fillId="0" borderId="0" xfId="0" applyFont="1" applyFill="1" applyAlignment="1" applyProtection="1">
      <alignment horizontal="center"/>
    </xf>
    <xf numFmtId="2" fontId="58" fillId="0" borderId="0" xfId="0" applyNumberFormat="1" applyFont="1" applyFill="1" applyAlignment="1" applyProtection="1">
      <alignment horizontal="center"/>
    </xf>
    <xf numFmtId="2" fontId="19" fillId="0" borderId="0" xfId="0" applyNumberFormat="1" applyFont="1" applyFill="1" applyBorder="1" applyAlignment="1">
      <alignment horizontal="center"/>
    </xf>
    <xf numFmtId="2" fontId="4" fillId="0" borderId="0" xfId="0" applyNumberFormat="1" applyFont="1" applyFill="1" applyAlignment="1">
      <alignment horizontal="center" vertical="center"/>
    </xf>
    <xf numFmtId="0" fontId="15" fillId="0" borderId="0" xfId="0" applyFont="1" applyAlignment="1" applyProtection="1">
      <alignment vertical="center"/>
    </xf>
    <xf numFmtId="0" fontId="15" fillId="0" borderId="0" xfId="0" applyFont="1" applyAlignment="1" applyProtection="1">
      <alignment horizontal="right" vertical="center"/>
    </xf>
    <xf numFmtId="2" fontId="58" fillId="0" borderId="0" xfId="0" quotePrefix="1" applyNumberFormat="1" applyFont="1" applyFill="1" applyBorder="1" applyAlignment="1" applyProtection="1">
      <alignment vertical="top" wrapText="1"/>
    </xf>
    <xf numFmtId="2" fontId="58" fillId="0" borderId="0" xfId="0" quotePrefix="1" applyNumberFormat="1" applyFont="1" applyFill="1" applyBorder="1" applyAlignment="1" applyProtection="1">
      <alignment vertical="top"/>
    </xf>
    <xf numFmtId="0" fontId="15" fillId="0" borderId="0" xfId="0" applyFont="1" applyAlignment="1" applyProtection="1">
      <alignment vertical="center" wrapText="1"/>
    </xf>
    <xf numFmtId="0" fontId="58" fillId="0" borderId="0" xfId="0" quotePrefix="1" applyFont="1" applyFill="1" applyAlignment="1" applyProtection="1">
      <alignment vertical="center" wrapText="1"/>
    </xf>
    <xf numFmtId="0" fontId="88" fillId="0" borderId="0" xfId="0" applyFont="1" applyFill="1" applyAlignment="1" applyProtection="1">
      <alignment vertical="center" wrapText="1"/>
    </xf>
    <xf numFmtId="165" fontId="4" fillId="0" borderId="0" xfId="0" applyNumberFormat="1" applyFont="1" applyFill="1" applyAlignment="1">
      <alignment horizontal="center" vertical="center"/>
    </xf>
    <xf numFmtId="0" fontId="88" fillId="0" borderId="0" xfId="0" applyFont="1" applyFill="1" applyAlignment="1">
      <alignment vertical="center"/>
    </xf>
    <xf numFmtId="0" fontId="88" fillId="0" borderId="0" xfId="0" applyFont="1" applyFill="1" applyAlignment="1">
      <alignment vertical="center" wrapText="1"/>
    </xf>
    <xf numFmtId="0" fontId="88" fillId="0" borderId="0" xfId="0" applyFont="1" applyAlignment="1">
      <alignment vertical="center" wrapText="1"/>
    </xf>
    <xf numFmtId="0" fontId="88" fillId="0" borderId="0" xfId="0" applyFont="1" applyAlignment="1"/>
    <xf numFmtId="0" fontId="58" fillId="0" borderId="0" xfId="0" applyFont="1" applyFill="1" applyAlignment="1">
      <alignment horizontal="right" vertical="center"/>
    </xf>
    <xf numFmtId="0" fontId="88" fillId="0" borderId="0" xfId="0" applyFont="1" applyAlignment="1">
      <alignment horizontal="right" vertical="center"/>
    </xf>
    <xf numFmtId="0" fontId="4" fillId="0" borderId="0" xfId="0" applyFont="1" applyFill="1" applyAlignment="1">
      <alignment horizontal="right" vertical="center"/>
    </xf>
    <xf numFmtId="0" fontId="15" fillId="0" borderId="0" xfId="0" applyFont="1" applyFill="1" applyAlignment="1">
      <alignment horizontal="right" vertical="center"/>
    </xf>
    <xf numFmtId="2" fontId="4" fillId="3" borderId="18" xfId="0" applyNumberFormat="1" applyFont="1" applyFill="1" applyBorder="1" applyAlignment="1">
      <alignment horizontal="center" vertical="center"/>
    </xf>
    <xf numFmtId="0" fontId="0" fillId="0" borderId="4" xfId="0" applyFill="1" applyBorder="1"/>
    <xf numFmtId="0" fontId="18" fillId="0" borderId="2" xfId="0" applyFont="1" applyBorder="1" applyAlignment="1">
      <alignment horizontal="left"/>
    </xf>
    <xf numFmtId="0" fontId="3" fillId="6" borderId="1" xfId="0" applyFont="1" applyFill="1" applyBorder="1" applyAlignment="1" applyProtection="1">
      <alignment horizontal="center" vertical="center"/>
      <protection locked="0"/>
    </xf>
    <xf numFmtId="0" fontId="3" fillId="0" borderId="1" xfId="0" applyFont="1" applyBorder="1" applyAlignment="1">
      <alignment horizontal="right" vertical="center"/>
    </xf>
    <xf numFmtId="0" fontId="3" fillId="0" borderId="1" xfId="0" applyFont="1" applyFill="1" applyBorder="1"/>
    <xf numFmtId="0" fontId="2" fillId="0" borderId="1" xfId="0" applyFont="1" applyFill="1" applyBorder="1"/>
    <xf numFmtId="0" fontId="18" fillId="0" borderId="1" xfId="0" applyFont="1" applyFill="1" applyBorder="1"/>
    <xf numFmtId="0" fontId="30" fillId="0" borderId="13" xfId="0" applyFont="1" applyBorder="1" applyAlignment="1">
      <alignment horizontal="center"/>
    </xf>
    <xf numFmtId="0" fontId="30" fillId="0" borderId="15" xfId="0" applyFont="1" applyBorder="1" applyAlignment="1">
      <alignment horizontal="center"/>
    </xf>
    <xf numFmtId="0" fontId="0" fillId="0" borderId="0" xfId="0" applyAlignment="1">
      <alignment horizontal="right"/>
    </xf>
    <xf numFmtId="0" fontId="88" fillId="0" borderId="0" xfId="0" applyFont="1" applyFill="1" applyAlignment="1" applyProtection="1">
      <alignment horizontal="right" vertical="center" wrapText="1"/>
    </xf>
    <xf numFmtId="0" fontId="3" fillId="0" borderId="1" xfId="0" applyFont="1" applyBorder="1" applyAlignment="1">
      <alignment horizontal="center" vertical="center"/>
    </xf>
    <xf numFmtId="0" fontId="0" fillId="0" borderId="0" xfId="0" applyFont="1" applyAlignment="1">
      <alignment vertical="center"/>
    </xf>
    <xf numFmtId="0" fontId="36" fillId="7" borderId="0" xfId="0" applyFont="1" applyFill="1" applyAlignment="1">
      <alignment horizontal="center"/>
    </xf>
    <xf numFmtId="2" fontId="36" fillId="7" borderId="0" xfId="0" applyNumberFormat="1" applyFont="1" applyFill="1" applyAlignment="1">
      <alignment horizontal="center"/>
    </xf>
    <xf numFmtId="0" fontId="0" fillId="0" borderId="13" xfId="0" applyFill="1" applyBorder="1"/>
    <xf numFmtId="0" fontId="0" fillId="0" borderId="15" xfId="0" applyFill="1" applyBorder="1"/>
    <xf numFmtId="0" fontId="1" fillId="0" borderId="0" xfId="0" applyFont="1" applyAlignment="1">
      <alignment horizontal="right" vertical="top"/>
    </xf>
    <xf numFmtId="0" fontId="7" fillId="6" borderId="0" xfId="0" applyFont="1" applyFill="1" applyAlignment="1" applyProtection="1">
      <alignment horizontal="center"/>
      <protection locked="0"/>
    </xf>
    <xf numFmtId="0" fontId="7" fillId="6" borderId="1" xfId="0" applyFont="1" applyFill="1" applyBorder="1" applyAlignment="1" applyProtection="1">
      <alignment horizontal="center"/>
      <protection locked="0"/>
    </xf>
    <xf numFmtId="0" fontId="0" fillId="0" borderId="30" xfId="0" applyBorder="1" applyAlignment="1" applyProtection="1">
      <alignment vertical="center"/>
      <protection locked="0"/>
    </xf>
    <xf numFmtId="0" fontId="19" fillId="0" borderId="31" xfId="0" applyFont="1" applyBorder="1" applyAlignment="1" applyProtection="1">
      <alignment horizontal="right" vertical="center"/>
      <protection locked="0"/>
    </xf>
    <xf numFmtId="0" fontId="93" fillId="0" borderId="1" xfId="0" applyFont="1" applyBorder="1" applyAlignment="1">
      <alignment horizontal="center" vertical="center" wrapText="1"/>
    </xf>
    <xf numFmtId="0" fontId="0" fillId="8" borderId="1" xfId="0" applyFill="1" applyBorder="1"/>
    <xf numFmtId="0" fontId="30" fillId="0" borderId="10" xfId="0" applyFont="1" applyBorder="1"/>
    <xf numFmtId="164" fontId="4" fillId="0" borderId="0" xfId="0" applyNumberFormat="1" applyFont="1" applyFill="1" applyAlignment="1">
      <alignment horizontal="center" vertical="center"/>
    </xf>
    <xf numFmtId="0" fontId="4" fillId="0" borderId="0" xfId="0" applyFont="1" applyFill="1" applyAlignment="1">
      <alignment horizontal="left" vertical="center"/>
    </xf>
    <xf numFmtId="0" fontId="0" fillId="0" borderId="9" xfId="0" applyFont="1" applyFill="1" applyBorder="1" applyAlignment="1">
      <alignment horizontal="center"/>
    </xf>
    <xf numFmtId="0" fontId="0" fillId="0" borderId="10" xfId="0" applyFont="1" applyFill="1" applyBorder="1" applyAlignment="1">
      <alignment horizontal="center"/>
    </xf>
    <xf numFmtId="0" fontId="0" fillId="0" borderId="11" xfId="0" applyFont="1" applyFill="1" applyBorder="1" applyAlignment="1">
      <alignment horizontal="center"/>
    </xf>
    <xf numFmtId="0" fontId="0" fillId="0" borderId="12" xfId="0" applyFont="1" applyFill="1" applyBorder="1" applyAlignment="1">
      <alignment horizontal="center"/>
    </xf>
    <xf numFmtId="0" fontId="30" fillId="0" borderId="0" xfId="0" applyFont="1" applyFill="1"/>
    <xf numFmtId="2" fontId="58" fillId="0" borderId="0" xfId="0" quotePrefix="1" applyNumberFormat="1" applyFont="1" applyFill="1" applyAlignment="1" applyProtection="1">
      <alignment horizontal="center" vertical="center"/>
    </xf>
    <xf numFmtId="0" fontId="58" fillId="0" borderId="0" xfId="0" applyFont="1" applyFill="1" applyAlignment="1" applyProtection="1"/>
    <xf numFmtId="0" fontId="58" fillId="0" borderId="0" xfId="0" applyFont="1" applyFill="1" applyAlignment="1" applyProtection="1">
      <alignment horizontal="center" vertical="center"/>
    </xf>
    <xf numFmtId="168" fontId="58" fillId="0" borderId="0" xfId="0" applyNumberFormat="1" applyFont="1" applyFill="1" applyAlignment="1" applyProtection="1">
      <alignment horizontal="center" vertical="center"/>
    </xf>
    <xf numFmtId="0" fontId="22" fillId="0" borderId="0" xfId="0" quotePrefix="1" applyFont="1" applyBorder="1" applyAlignment="1">
      <alignment horizontal="left" vertical="center"/>
    </xf>
    <xf numFmtId="164" fontId="5" fillId="0" borderId="0" xfId="0" applyNumberFormat="1" applyFont="1" applyFill="1" applyAlignment="1">
      <alignment horizontal="center" vertical="center"/>
    </xf>
    <xf numFmtId="0" fontId="5" fillId="0" borderId="0" xfId="0" applyFont="1" applyFill="1"/>
    <xf numFmtId="0" fontId="7" fillId="0" borderId="0" xfId="0" applyFont="1" applyFill="1" applyAlignment="1">
      <alignment horizontal="center"/>
    </xf>
    <xf numFmtId="2" fontId="4" fillId="10" borderId="18" xfId="0" applyNumberFormat="1" applyFont="1" applyFill="1" applyBorder="1" applyAlignment="1">
      <alignment horizontal="center"/>
    </xf>
    <xf numFmtId="0" fontId="0" fillId="0" borderId="0" xfId="0" quotePrefix="1"/>
    <xf numFmtId="0" fontId="58" fillId="10" borderId="0" xfId="0" applyFont="1" applyFill="1"/>
    <xf numFmtId="0" fontId="0" fillId="0" borderId="0" xfId="0" applyFont="1" applyAlignment="1">
      <alignment horizontal="right"/>
    </xf>
    <xf numFmtId="0" fontId="0" fillId="0" borderId="1" xfId="0" applyFill="1" applyBorder="1" applyAlignment="1">
      <alignment horizontal="center" vertical="center"/>
    </xf>
    <xf numFmtId="0" fontId="21" fillId="0" borderId="2" xfId="0" applyFont="1" applyFill="1" applyBorder="1" applyAlignment="1">
      <alignment horizontal="center" vertical="center"/>
    </xf>
    <xf numFmtId="0" fontId="0" fillId="0" borderId="1" xfId="0" quotePrefix="1" applyFill="1" applyBorder="1" applyAlignment="1">
      <alignment horizontal="left" vertical="center" wrapText="1"/>
    </xf>
    <xf numFmtId="0" fontId="0" fillId="0" borderId="0" xfId="0" applyFill="1" applyBorder="1" applyAlignment="1">
      <alignment horizontal="center" vertical="center"/>
    </xf>
    <xf numFmtId="0" fontId="0" fillId="5" borderId="0" xfId="0" applyFill="1" applyBorder="1" applyAlignment="1">
      <alignment horizontal="center" vertical="center"/>
    </xf>
    <xf numFmtId="2" fontId="3" fillId="0" borderId="0" xfId="0" applyNumberFormat="1" applyFont="1" applyFill="1" applyBorder="1" applyAlignment="1">
      <alignment horizontal="center"/>
    </xf>
    <xf numFmtId="2" fontId="36" fillId="0" borderId="0" xfId="0" applyNumberFormat="1" applyFont="1" applyFill="1" applyBorder="1" applyAlignment="1">
      <alignment horizontal="center"/>
    </xf>
    <xf numFmtId="2" fontId="103" fillId="10" borderId="18" xfId="0" applyNumberFormat="1" applyFont="1" applyFill="1" applyBorder="1" applyAlignment="1">
      <alignment horizontal="center" vertical="center"/>
    </xf>
    <xf numFmtId="14" fontId="0" fillId="0" borderId="1" xfId="0" applyNumberFormat="1" applyBorder="1" applyAlignment="1">
      <alignment horizontal="center"/>
    </xf>
    <xf numFmtId="2" fontId="106" fillId="0" borderId="1" xfId="0" applyNumberFormat="1" applyFont="1" applyFill="1" applyBorder="1" applyAlignment="1">
      <alignment horizontal="center"/>
    </xf>
    <xf numFmtId="166" fontId="104" fillId="0" borderId="1" xfId="0" applyNumberFormat="1" applyFont="1" applyFill="1" applyBorder="1" applyAlignment="1">
      <alignment horizontal="center"/>
    </xf>
    <xf numFmtId="0" fontId="104" fillId="0" borderId="1" xfId="0" applyFont="1" applyFill="1" applyBorder="1" applyAlignment="1">
      <alignment horizontal="center"/>
    </xf>
    <xf numFmtId="165" fontId="106" fillId="0" borderId="1" xfId="0" applyNumberFormat="1" applyFont="1" applyFill="1" applyBorder="1" applyAlignment="1">
      <alignment horizontal="center"/>
    </xf>
    <xf numFmtId="166" fontId="107" fillId="0" borderId="23" xfId="0" applyNumberFormat="1" applyFont="1" applyFill="1" applyBorder="1" applyAlignment="1" applyProtection="1">
      <alignment horizontal="center" vertical="center"/>
      <protection locked="0"/>
    </xf>
    <xf numFmtId="0" fontId="4" fillId="0" borderId="0" xfId="0" applyFont="1" applyFill="1" applyAlignment="1">
      <alignment horizontal="left" vertical="center"/>
    </xf>
    <xf numFmtId="0" fontId="0" fillId="0" borderId="1" xfId="0" applyFill="1" applyBorder="1" applyAlignment="1">
      <alignment horizontal="left" vertical="center" wrapText="1"/>
    </xf>
    <xf numFmtId="0" fontId="0" fillId="0" borderId="0" xfId="0" applyAlignment="1">
      <alignment horizontal="center" vertical="center"/>
    </xf>
    <xf numFmtId="166" fontId="107" fillId="0" borderId="32" xfId="0" applyNumberFormat="1" applyFont="1" applyFill="1" applyBorder="1" applyAlignment="1" applyProtection="1">
      <alignment horizontal="center" vertical="center"/>
      <protection locked="0"/>
    </xf>
    <xf numFmtId="0" fontId="0" fillId="0" borderId="33" xfId="0" applyBorder="1" applyAlignment="1" applyProtection="1">
      <alignment vertical="center"/>
      <protection locked="0"/>
    </xf>
    <xf numFmtId="0" fontId="19" fillId="0" borderId="34" xfId="0" applyFont="1" applyBorder="1" applyAlignment="1" applyProtection="1">
      <alignment horizontal="right" vertical="center"/>
      <protection locked="0"/>
    </xf>
    <xf numFmtId="0" fontId="0" fillId="0" borderId="17" xfId="0" applyBorder="1"/>
    <xf numFmtId="0" fontId="19" fillId="6" borderId="1" xfId="0" applyFont="1" applyFill="1" applyBorder="1" applyAlignment="1">
      <alignment horizontal="center" vertical="center"/>
    </xf>
    <xf numFmtId="0" fontId="19" fillId="0" borderId="0" xfId="0" applyFont="1" applyAlignment="1">
      <alignment horizontal="center" vertical="center"/>
    </xf>
    <xf numFmtId="0" fontId="19" fillId="0" borderId="1" xfId="0" applyFont="1" applyBorder="1" applyAlignment="1">
      <alignment horizontal="center" vertical="center"/>
    </xf>
    <xf numFmtId="0" fontId="59" fillId="0" borderId="0" xfId="0" applyFont="1"/>
    <xf numFmtId="0" fontId="59" fillId="0" borderId="1" xfId="0" applyFont="1" applyBorder="1"/>
    <xf numFmtId="0" fontId="59" fillId="3" borderId="1" xfId="0" applyFont="1" applyFill="1" applyBorder="1"/>
    <xf numFmtId="0" fontId="68" fillId="0" borderId="0" xfId="0" applyFont="1" applyAlignment="1">
      <alignment horizontal="center"/>
    </xf>
    <xf numFmtId="0" fontId="59" fillId="0" borderId="1" xfId="0" applyFont="1" applyBorder="1" applyAlignment="1">
      <alignment horizontal="center"/>
    </xf>
    <xf numFmtId="0" fontId="19" fillId="0" borderId="1" xfId="0" applyFont="1" applyBorder="1"/>
    <xf numFmtId="0" fontId="59" fillId="6" borderId="1" xfId="0" applyFont="1" applyFill="1" applyBorder="1" applyAlignment="1">
      <alignment horizontal="center"/>
    </xf>
    <xf numFmtId="0" fontId="0" fillId="0" borderId="3" xfId="0" applyBorder="1"/>
    <xf numFmtId="10" fontId="0" fillId="0" borderId="0" xfId="0" applyNumberFormat="1"/>
    <xf numFmtId="49" fontId="19" fillId="12" borderId="1" xfId="0" quotePrefix="1" applyNumberFormat="1" applyFont="1" applyFill="1" applyBorder="1"/>
    <xf numFmtId="49" fontId="0" fillId="0" borderId="0" xfId="0" quotePrefix="1" applyNumberFormat="1"/>
    <xf numFmtId="0" fontId="19" fillId="0" borderId="0" xfId="0" quotePrefix="1" applyFont="1"/>
    <xf numFmtId="0" fontId="37" fillId="0" borderId="0" xfId="0" applyFont="1"/>
    <xf numFmtId="0" fontId="35" fillId="0" borderId="0" xfId="0" applyFont="1"/>
    <xf numFmtId="0" fontId="0" fillId="0" borderId="1" xfId="0" quotePrefix="1" applyBorder="1"/>
    <xf numFmtId="0" fontId="1" fillId="0" borderId="0" xfId="0" applyFont="1"/>
    <xf numFmtId="0" fontId="68" fillId="0" borderId="0" xfId="0" applyFont="1"/>
    <xf numFmtId="0" fontId="0" fillId="0" borderId="0" xfId="0" quotePrefix="1" applyAlignment="1">
      <alignment vertical="center"/>
    </xf>
    <xf numFmtId="0" fontId="96" fillId="0" borderId="0" xfId="0" applyFont="1" applyAlignment="1">
      <alignment horizontal="center" vertical="center"/>
    </xf>
    <xf numFmtId="0" fontId="96" fillId="0" borderId="0" xfId="0" quotePrefix="1" applyFont="1" applyAlignment="1">
      <alignment horizontal="center" vertical="center"/>
    </xf>
    <xf numFmtId="0" fontId="3" fillId="0" borderId="1" xfId="0" applyFont="1" applyBorder="1" applyAlignment="1">
      <alignment horizontal="center" vertical="center" wrapText="1"/>
    </xf>
    <xf numFmtId="0" fontId="3" fillId="0" borderId="1" xfId="0" applyFont="1" applyBorder="1" applyAlignment="1" applyProtection="1">
      <alignment horizontal="center"/>
      <protection locked="0"/>
    </xf>
    <xf numFmtId="0" fontId="0" fillId="0" borderId="1" xfId="0" applyBorder="1" applyAlignment="1">
      <alignment horizontal="center"/>
    </xf>
    <xf numFmtId="0" fontId="0" fillId="0" borderId="1" xfId="0" applyBorder="1" applyAlignment="1">
      <alignment horizontal="center"/>
    </xf>
    <xf numFmtId="0" fontId="0" fillId="0" borderId="0" xfId="0" applyAlignment="1">
      <alignment horizontal="left" vertical="center"/>
    </xf>
    <xf numFmtId="0" fontId="42" fillId="0" borderId="1" xfId="0" applyFont="1" applyFill="1" applyBorder="1" applyAlignment="1">
      <alignment vertical="center"/>
    </xf>
    <xf numFmtId="0" fontId="3" fillId="0" borderId="1" xfId="0" applyFont="1" applyBorder="1" applyAlignment="1">
      <alignment horizontal="center"/>
    </xf>
    <xf numFmtId="0" fontId="0" fillId="0" borderId="1" xfId="0" applyBorder="1" applyAlignment="1">
      <alignment horizontal="center"/>
    </xf>
    <xf numFmtId="0" fontId="0" fillId="0" borderId="0" xfId="0" applyAlignment="1">
      <alignment horizontal="center"/>
    </xf>
    <xf numFmtId="0" fontId="0" fillId="0" borderId="0" xfId="0" applyBorder="1" applyAlignment="1"/>
    <xf numFmtId="0" fontId="3" fillId="0" borderId="0" xfId="0" applyFont="1" applyFill="1" applyBorder="1" applyAlignment="1">
      <alignment horizontal="center" vertical="center"/>
    </xf>
    <xf numFmtId="0" fontId="3" fillId="0" borderId="0" xfId="0" applyFont="1" applyFill="1" applyBorder="1" applyAlignment="1" applyProtection="1">
      <alignment horizontal="center"/>
      <protection locked="0"/>
    </xf>
    <xf numFmtId="0" fontId="44" fillId="0" borderId="1" xfId="0" applyFont="1" applyBorder="1" applyAlignment="1">
      <alignment horizontal="center" vertical="center"/>
    </xf>
    <xf numFmtId="0" fontId="44" fillId="0" borderId="1" xfId="0" applyFont="1" applyBorder="1" applyAlignment="1">
      <alignment horizontal="center" vertical="center" wrapText="1"/>
    </xf>
    <xf numFmtId="0" fontId="44" fillId="0" borderId="1" xfId="0" applyFont="1" applyFill="1" applyBorder="1" applyAlignment="1">
      <alignment horizontal="center" vertical="center"/>
    </xf>
    <xf numFmtId="0" fontId="42" fillId="0" borderId="1" xfId="0" applyFont="1" applyFill="1" applyBorder="1" applyAlignment="1">
      <alignment horizontal="center" vertical="center"/>
    </xf>
    <xf numFmtId="0" fontId="0" fillId="0" borderId="1" xfId="0" applyBorder="1" applyAlignment="1">
      <alignment horizontal="center"/>
    </xf>
    <xf numFmtId="0" fontId="0" fillId="0" borderId="16" xfId="0" applyBorder="1"/>
    <xf numFmtId="0" fontId="0" fillId="0" borderId="0" xfId="0" applyFill="1" applyBorder="1"/>
    <xf numFmtId="0" fontId="19" fillId="0" borderId="0" xfId="0" applyFont="1" applyAlignment="1">
      <alignment vertical="center"/>
    </xf>
    <xf numFmtId="10" fontId="42" fillId="0" borderId="1" xfId="0" applyNumberFormat="1" applyFont="1" applyFill="1" applyBorder="1" applyAlignment="1">
      <alignment horizontal="center" vertical="center"/>
    </xf>
    <xf numFmtId="10" fontId="0" fillId="0" borderId="1" xfId="0" applyNumberFormat="1" applyBorder="1" applyAlignment="1">
      <alignment horizontal="center"/>
    </xf>
    <xf numFmtId="10" fontId="0" fillId="0" borderId="0" xfId="0" applyNumberFormat="1" applyBorder="1" applyAlignment="1">
      <alignment horizontal="center"/>
    </xf>
    <xf numFmtId="10" fontId="0" fillId="0" borderId="0" xfId="0" applyNumberFormat="1" applyAlignment="1">
      <alignment horizontal="center"/>
    </xf>
    <xf numFmtId="0" fontId="105" fillId="0" borderId="3" xfId="0" applyFont="1" applyFill="1" applyBorder="1" applyAlignment="1">
      <alignment horizontal="right"/>
    </xf>
    <xf numFmtId="0" fontId="105" fillId="0" borderId="8" xfId="0" applyFont="1" applyFill="1" applyBorder="1" applyAlignment="1">
      <alignment horizontal="right"/>
    </xf>
    <xf numFmtId="0" fontId="105" fillId="0" borderId="4" xfId="0" applyFont="1" applyFill="1" applyBorder="1" applyAlignment="1">
      <alignment horizontal="right"/>
    </xf>
    <xf numFmtId="0" fontId="43" fillId="0" borderId="0" xfId="0" applyFont="1" applyFill="1" applyAlignment="1">
      <alignment vertical="center"/>
    </xf>
    <xf numFmtId="0" fontId="18" fillId="0" borderId="1" xfId="0" applyFont="1" applyFill="1" applyBorder="1" applyAlignment="1" applyProtection="1">
      <alignment horizontal="right"/>
    </xf>
    <xf numFmtId="0" fontId="18" fillId="0" borderId="1" xfId="0" applyFont="1" applyBorder="1" applyAlignment="1" applyProtection="1">
      <alignment horizontal="right"/>
    </xf>
    <xf numFmtId="0" fontId="20" fillId="0" borderId="0" xfId="0" applyFont="1" applyAlignment="1">
      <alignment horizontal="center"/>
    </xf>
    <xf numFmtId="0" fontId="3" fillId="0" borderId="0" xfId="0" applyFont="1" applyAlignment="1">
      <alignment horizontal="center" vertical="center" wrapText="1"/>
    </xf>
    <xf numFmtId="0" fontId="3" fillId="0" borderId="1" xfId="0" applyFont="1" applyBorder="1" applyAlignment="1">
      <alignment horizontal="right"/>
    </xf>
    <xf numFmtId="0" fontId="3" fillId="0" borderId="2" xfId="0" applyFont="1" applyBorder="1" applyAlignment="1">
      <alignment horizontal="right"/>
    </xf>
    <xf numFmtId="0" fontId="96" fillId="4" borderId="1" xfId="0" applyFont="1" applyFill="1" applyBorder="1" applyAlignment="1">
      <alignment horizontal="center" vertical="center"/>
    </xf>
    <xf numFmtId="0" fontId="0" fillId="6" borderId="3" xfId="0" applyFont="1" applyFill="1" applyBorder="1" applyAlignment="1" applyProtection="1">
      <alignment horizontal="left"/>
      <protection locked="0"/>
    </xf>
    <xf numFmtId="0" fontId="0" fillId="6" borderId="4" xfId="0" applyFont="1" applyFill="1" applyBorder="1" applyAlignment="1" applyProtection="1">
      <alignment horizontal="left"/>
      <protection locked="0"/>
    </xf>
    <xf numFmtId="0" fontId="3" fillId="0" borderId="1" xfId="0" applyFont="1" applyFill="1" applyBorder="1" applyAlignment="1">
      <alignment horizontal="right"/>
    </xf>
    <xf numFmtId="0" fontId="18" fillId="0" borderId="1" xfId="0" applyFont="1" applyBorder="1" applyAlignment="1" applyProtection="1">
      <alignment horizontal="right" vertical="center"/>
    </xf>
    <xf numFmtId="0" fontId="2" fillId="6" borderId="1" xfId="0" applyFont="1" applyFill="1" applyBorder="1" applyAlignment="1">
      <alignment horizontal="left"/>
    </xf>
    <xf numFmtId="0" fontId="3" fillId="0" borderId="9" xfId="0" applyFont="1" applyBorder="1" applyAlignment="1">
      <alignment horizontal="right"/>
    </xf>
    <xf numFmtId="0" fontId="3" fillId="0" borderId="10" xfId="0" applyFont="1" applyBorder="1" applyAlignment="1">
      <alignment horizontal="right"/>
    </xf>
    <xf numFmtId="0" fontId="34" fillId="0" borderId="3" xfId="0" applyFont="1" applyBorder="1" applyAlignment="1">
      <alignment horizontal="right"/>
    </xf>
    <xf numFmtId="0" fontId="34" fillId="0" borderId="8" xfId="0" applyFont="1" applyBorder="1" applyAlignment="1">
      <alignment horizontal="right"/>
    </xf>
    <xf numFmtId="0" fontId="34" fillId="0" borderId="4" xfId="0" applyFont="1" applyBorder="1" applyAlignment="1">
      <alignment horizontal="right"/>
    </xf>
    <xf numFmtId="0" fontId="105" fillId="0" borderId="3" xfId="0" applyFont="1" applyFill="1" applyBorder="1" applyAlignment="1">
      <alignment horizontal="right"/>
    </xf>
    <xf numFmtId="0" fontId="105" fillId="0" borderId="8" xfId="0" applyFont="1" applyFill="1" applyBorder="1" applyAlignment="1">
      <alignment horizontal="right"/>
    </xf>
    <xf numFmtId="0" fontId="105" fillId="0" borderId="4" xfId="0" applyFont="1" applyFill="1" applyBorder="1" applyAlignment="1">
      <alignment horizontal="right"/>
    </xf>
    <xf numFmtId="0" fontId="3" fillId="0" borderId="3" xfId="0" applyFont="1" applyBorder="1" applyAlignment="1">
      <alignment horizontal="right"/>
    </xf>
    <xf numFmtId="0" fontId="3" fillId="0" borderId="4" xfId="0" applyFont="1" applyBorder="1" applyAlignment="1">
      <alignment horizontal="right"/>
    </xf>
    <xf numFmtId="0" fontId="104" fillId="0" borderId="3" xfId="0" applyFont="1" applyFill="1" applyBorder="1" applyAlignment="1">
      <alignment horizontal="left" vertical="center"/>
    </xf>
    <xf numFmtId="0" fontId="104" fillId="0" borderId="8" xfId="0" applyFont="1" applyFill="1" applyBorder="1" applyAlignment="1">
      <alignment horizontal="left" vertical="center"/>
    </xf>
    <xf numFmtId="0" fontId="104" fillId="0" borderId="4" xfId="0" applyFont="1" applyFill="1" applyBorder="1" applyAlignment="1">
      <alignment horizontal="left" vertical="center"/>
    </xf>
    <xf numFmtId="0" fontId="105" fillId="0" borderId="1" xfId="0" applyFont="1" applyFill="1" applyBorder="1" applyAlignment="1">
      <alignment horizontal="right"/>
    </xf>
    <xf numFmtId="0" fontId="34" fillId="0" borderId="1" xfId="0" applyFont="1" applyBorder="1" applyAlignment="1">
      <alignment horizontal="right"/>
    </xf>
    <xf numFmtId="0" fontId="96" fillId="4" borderId="1" xfId="0" applyFont="1" applyFill="1" applyBorder="1" applyAlignment="1" applyProtection="1">
      <alignment horizontal="center"/>
    </xf>
    <xf numFmtId="0" fontId="36" fillId="7" borderId="0" xfId="0" applyFont="1" applyFill="1" applyAlignment="1">
      <alignment horizontal="center" vertical="center" wrapText="1"/>
    </xf>
    <xf numFmtId="0" fontId="36" fillId="7" borderId="0" xfId="0" applyFont="1" applyFill="1" applyAlignment="1">
      <alignment horizontal="center" vertical="center"/>
    </xf>
    <xf numFmtId="0" fontId="3" fillId="0" borderId="3" xfId="0" applyFont="1" applyFill="1" applyBorder="1" applyAlignment="1">
      <alignment horizontal="right"/>
    </xf>
    <xf numFmtId="0" fontId="3" fillId="0" borderId="4" xfId="0" applyFont="1" applyFill="1" applyBorder="1" applyAlignment="1">
      <alignment horizontal="right"/>
    </xf>
    <xf numFmtId="0" fontId="3" fillId="0" borderId="9" xfId="0" applyFont="1" applyFill="1" applyBorder="1" applyAlignment="1">
      <alignment horizontal="right"/>
    </xf>
    <xf numFmtId="0" fontId="3" fillId="0" borderId="10" xfId="0" applyFont="1" applyFill="1" applyBorder="1" applyAlignment="1">
      <alignment horizontal="right"/>
    </xf>
    <xf numFmtId="0" fontId="3" fillId="0" borderId="3" xfId="0" applyFont="1" applyBorder="1" applyAlignment="1">
      <alignment horizontal="center" vertical="center"/>
    </xf>
    <xf numFmtId="0" fontId="3" fillId="0" borderId="4" xfId="0" applyFont="1" applyBorder="1" applyAlignment="1">
      <alignment horizontal="center" vertical="center"/>
    </xf>
    <xf numFmtId="0" fontId="21" fillId="0" borderId="3" xfId="0" applyFont="1" applyBorder="1" applyAlignment="1">
      <alignment horizontal="right" vertical="center"/>
    </xf>
    <xf numFmtId="0" fontId="21" fillId="0" borderId="8" xfId="0" applyFont="1" applyBorder="1" applyAlignment="1">
      <alignment horizontal="right" vertical="center"/>
    </xf>
    <xf numFmtId="0" fontId="21" fillId="0" borderId="4" xfId="0" applyFont="1" applyBorder="1" applyAlignment="1">
      <alignment horizontal="right" vertical="center"/>
    </xf>
    <xf numFmtId="0" fontId="3" fillId="0" borderId="29" xfId="0" applyFont="1" applyBorder="1" applyAlignment="1">
      <alignment horizontal="center" vertical="center" wrapText="1"/>
    </xf>
    <xf numFmtId="0" fontId="3" fillId="0" borderId="2" xfId="0" applyFont="1" applyBorder="1" applyAlignment="1">
      <alignment horizontal="center" vertical="center" wrapText="1"/>
    </xf>
    <xf numFmtId="0" fontId="96" fillId="4" borderId="3" xfId="0" applyFont="1" applyFill="1" applyBorder="1" applyAlignment="1">
      <alignment horizontal="center" vertical="center"/>
    </xf>
    <xf numFmtId="0" fontId="96" fillId="4" borderId="8" xfId="0" applyFont="1" applyFill="1" applyBorder="1" applyAlignment="1">
      <alignment horizontal="center" vertical="center"/>
    </xf>
    <xf numFmtId="0" fontId="96" fillId="4" borderId="4" xfId="0" applyFont="1" applyFill="1" applyBorder="1" applyAlignment="1">
      <alignment horizontal="center" vertical="center"/>
    </xf>
    <xf numFmtId="0" fontId="3" fillId="0" borderId="8" xfId="0" applyFont="1" applyBorder="1" applyAlignment="1">
      <alignment horizontal="right"/>
    </xf>
    <xf numFmtId="0" fontId="96" fillId="4" borderId="3" xfId="0" applyFont="1" applyFill="1" applyBorder="1" applyAlignment="1">
      <alignment horizontal="center"/>
    </xf>
    <xf numFmtId="0" fontId="96" fillId="4" borderId="8" xfId="0" applyFont="1" applyFill="1" applyBorder="1" applyAlignment="1">
      <alignment horizontal="center"/>
    </xf>
    <xf numFmtId="0" fontId="96" fillId="4" borderId="4" xfId="0" applyFont="1" applyFill="1" applyBorder="1" applyAlignment="1">
      <alignment horizontal="center"/>
    </xf>
    <xf numFmtId="0" fontId="22" fillId="0" borderId="0" xfId="0" applyFont="1" applyBorder="1" applyAlignment="1" applyProtection="1">
      <alignment horizontal="center"/>
      <protection locked="0"/>
    </xf>
    <xf numFmtId="0" fontId="98" fillId="0" borderId="14" xfId="0" applyFont="1" applyFill="1" applyBorder="1" applyAlignment="1">
      <alignment horizontal="left" vertical="top" wrapText="1"/>
    </xf>
    <xf numFmtId="0" fontId="98" fillId="0" borderId="0" xfId="0" applyFont="1" applyFill="1" applyBorder="1" applyAlignment="1">
      <alignment horizontal="left" vertical="top" wrapText="1"/>
    </xf>
    <xf numFmtId="0" fontId="3" fillId="0" borderId="9" xfId="0" applyFont="1" applyBorder="1" applyAlignment="1">
      <alignment horizontal="right" vertical="center"/>
    </xf>
    <xf numFmtId="0" fontId="3" fillId="0" borderId="10" xfId="0" applyFont="1" applyBorder="1" applyAlignment="1">
      <alignment horizontal="right" vertical="center"/>
    </xf>
    <xf numFmtId="0" fontId="53" fillId="0" borderId="0" xfId="0" applyFont="1" applyBorder="1" applyAlignment="1" applyProtection="1">
      <alignment horizontal="center"/>
      <protection locked="0"/>
    </xf>
    <xf numFmtId="0" fontId="102" fillId="11" borderId="0" xfId="0" applyFont="1" applyFill="1" applyAlignment="1">
      <alignment horizontal="left" vertical="center" wrapText="1"/>
    </xf>
    <xf numFmtId="0" fontId="21" fillId="7" borderId="0" xfId="0" applyFont="1" applyFill="1" applyAlignment="1">
      <alignment horizontal="left" vertical="center" wrapText="1"/>
    </xf>
    <xf numFmtId="0" fontId="101" fillId="0" borderId="0" xfId="0" applyFont="1" applyAlignment="1">
      <alignment horizontal="left" vertical="center" wrapText="1"/>
    </xf>
    <xf numFmtId="0" fontId="3" fillId="0" borderId="3" xfId="0" applyFont="1" applyBorder="1" applyAlignment="1">
      <alignment horizontal="left"/>
    </xf>
    <xf numFmtId="0" fontId="3" fillId="0" borderId="4" xfId="0" applyFont="1" applyBorder="1" applyAlignment="1">
      <alignment horizontal="left"/>
    </xf>
    <xf numFmtId="0" fontId="3" fillId="0" borderId="3" xfId="0" applyFont="1" applyBorder="1" applyAlignment="1"/>
    <xf numFmtId="0" fontId="3" fillId="0" borderId="4" xfId="0" applyFont="1" applyBorder="1" applyAlignment="1"/>
    <xf numFmtId="0" fontId="104" fillId="0" borderId="3" xfId="0" applyFont="1" applyBorder="1" applyAlignment="1">
      <alignment horizontal="left" vertical="center"/>
    </xf>
    <xf numFmtId="0" fontId="104" fillId="0" borderId="8" xfId="0" applyFont="1" applyBorder="1" applyAlignment="1">
      <alignment horizontal="left" vertical="center"/>
    </xf>
    <xf numFmtId="0" fontId="104" fillId="0" borderId="4" xfId="0" applyFont="1" applyBorder="1" applyAlignment="1">
      <alignment horizontal="left" vertical="center"/>
    </xf>
    <xf numFmtId="0" fontId="96" fillId="4" borderId="1" xfId="0" applyFont="1" applyFill="1" applyBorder="1" applyAlignment="1">
      <alignment horizontal="center"/>
    </xf>
    <xf numFmtId="0" fontId="2" fillId="0" borderId="9" xfId="0" applyFont="1" applyBorder="1" applyAlignment="1">
      <alignment horizontal="center"/>
    </xf>
    <xf numFmtId="0" fontId="2" fillId="0" borderId="16" xfId="0" applyFont="1" applyBorder="1" applyAlignment="1">
      <alignment horizontal="center"/>
    </xf>
    <xf numFmtId="0" fontId="2" fillId="0" borderId="10" xfId="0" applyFont="1" applyBorder="1" applyAlignment="1">
      <alignment horizontal="center"/>
    </xf>
    <xf numFmtId="0" fontId="3" fillId="0" borderId="8" xfId="0" applyFont="1" applyBorder="1" applyAlignment="1">
      <alignment horizontal="right" vertical="top"/>
    </xf>
    <xf numFmtId="0" fontId="28" fillId="0" borderId="0" xfId="0" applyFont="1" applyBorder="1" applyAlignment="1">
      <alignment horizontal="left" vertical="center" wrapText="1"/>
    </xf>
    <xf numFmtId="0" fontId="0" fillId="0" borderId="1" xfId="0" applyBorder="1" applyAlignment="1">
      <alignment horizontal="left" vertical="top" wrapText="1"/>
    </xf>
    <xf numFmtId="164" fontId="4" fillId="0" borderId="0" xfId="0" applyNumberFormat="1" applyFont="1" applyFill="1" applyAlignment="1">
      <alignment horizontal="center" vertical="center"/>
    </xf>
    <xf numFmtId="164" fontId="4" fillId="0" borderId="0" xfId="0" applyNumberFormat="1" applyFont="1" applyAlignment="1">
      <alignment horizontal="center" vertical="center"/>
    </xf>
    <xf numFmtId="0" fontId="4" fillId="0" borderId="0" xfId="0" applyFont="1" applyAlignment="1">
      <alignment horizontal="left" vertical="center"/>
    </xf>
    <xf numFmtId="0" fontId="4" fillId="0" borderId="0" xfId="0" applyFont="1" applyAlignment="1">
      <alignment horizontal="center" vertical="center"/>
    </xf>
    <xf numFmtId="0" fontId="96" fillId="4" borderId="0" xfId="0" applyFont="1" applyFill="1" applyAlignment="1">
      <alignment horizontal="center"/>
    </xf>
    <xf numFmtId="0" fontId="4" fillId="0" borderId="0" xfId="0" applyFont="1" applyFill="1" applyAlignment="1">
      <alignment horizontal="left" vertical="center"/>
    </xf>
    <xf numFmtId="0" fontId="4" fillId="0" borderId="0" xfId="0" applyFont="1" applyFill="1" applyAlignment="1">
      <alignment horizontal="center" vertical="center"/>
    </xf>
    <xf numFmtId="0" fontId="4" fillId="0" borderId="0" xfId="0" applyFont="1" applyAlignment="1">
      <alignment horizontal="left" vertical="center" wrapText="1"/>
    </xf>
    <xf numFmtId="164" fontId="33" fillId="0" borderId="0" xfId="0" applyNumberFormat="1" applyFont="1" applyAlignment="1">
      <alignment horizontal="center" vertical="center"/>
    </xf>
    <xf numFmtId="2" fontId="4" fillId="0" borderId="0" xfId="0" applyNumberFormat="1" applyFont="1" applyAlignment="1">
      <alignment horizontal="center" vertical="center"/>
    </xf>
    <xf numFmtId="0" fontId="15" fillId="0" borderId="0" xfId="0" applyFont="1" applyFill="1" applyAlignment="1" applyProtection="1">
      <alignment horizontal="right" vertical="center"/>
    </xf>
    <xf numFmtId="0" fontId="100" fillId="9" borderId="0" xfId="0" applyFont="1" applyFill="1" applyAlignment="1" applyProtection="1">
      <alignment horizontal="center" vertical="center"/>
    </xf>
    <xf numFmtId="164" fontId="4" fillId="0" borderId="0" xfId="0" applyNumberFormat="1" applyFont="1" applyAlignment="1">
      <alignment horizontal="left" vertical="center"/>
    </xf>
    <xf numFmtId="0" fontId="88" fillId="0" borderId="0" xfId="0" applyFont="1" applyFill="1" applyAlignment="1" applyProtection="1">
      <alignment horizontal="right" vertical="center" wrapText="1"/>
    </xf>
    <xf numFmtId="0" fontId="4" fillId="0" borderId="0" xfId="0" quotePrefix="1" applyFont="1" applyFill="1" applyAlignment="1">
      <alignment horizontal="right" vertical="center" wrapText="1"/>
    </xf>
    <xf numFmtId="0" fontId="94" fillId="4" borderId="11" xfId="0" applyFont="1" applyFill="1" applyBorder="1" applyAlignment="1">
      <alignment horizontal="center" vertical="center"/>
    </xf>
    <xf numFmtId="0" fontId="94" fillId="4" borderId="0" xfId="0" applyFont="1" applyFill="1" applyBorder="1" applyAlignment="1">
      <alignment horizontal="center" vertical="center"/>
    </xf>
    <xf numFmtId="0" fontId="94" fillId="4" borderId="1" xfId="0" applyFont="1" applyFill="1" applyBorder="1" applyAlignment="1">
      <alignment horizontal="center" vertical="center"/>
    </xf>
    <xf numFmtId="0" fontId="8" fillId="0" borderId="0" xfId="0" applyFont="1" applyFill="1" applyAlignment="1">
      <alignment horizontal="center" vertical="center" wrapText="1"/>
    </xf>
    <xf numFmtId="0" fontId="8" fillId="0" borderId="0" xfId="0" applyFont="1" applyAlignment="1">
      <alignment horizontal="center" wrapText="1"/>
    </xf>
    <xf numFmtId="0" fontId="8" fillId="0" borderId="0" xfId="0" applyFont="1" applyAlignment="1">
      <alignment horizontal="center"/>
    </xf>
    <xf numFmtId="0" fontId="8" fillId="0" borderId="0" xfId="0" applyFont="1" applyAlignment="1">
      <alignment horizontal="center" vertical="center" wrapText="1"/>
    </xf>
    <xf numFmtId="0" fontId="38" fillId="4" borderId="5" xfId="0" applyFont="1" applyFill="1" applyBorder="1" applyAlignment="1">
      <alignment horizontal="center" vertical="center"/>
    </xf>
    <xf numFmtId="0" fontId="38" fillId="4" borderId="6" xfId="0" applyFont="1" applyFill="1" applyBorder="1" applyAlignment="1">
      <alignment horizontal="center" vertical="center"/>
    </xf>
    <xf numFmtId="0" fontId="38" fillId="4" borderId="7" xfId="0" applyFont="1" applyFill="1" applyBorder="1" applyAlignment="1">
      <alignment horizontal="center" vertical="center"/>
    </xf>
    <xf numFmtId="0" fontId="2" fillId="0" borderId="11" xfId="0" applyFont="1" applyBorder="1" applyAlignment="1">
      <alignment horizontal="left" vertical="center" wrapText="1"/>
    </xf>
    <xf numFmtId="0" fontId="2" fillId="0" borderId="0" xfId="0" applyFont="1" applyBorder="1" applyAlignment="1">
      <alignment horizontal="left" vertical="center" wrapText="1"/>
    </xf>
    <xf numFmtId="0" fontId="2" fillId="0" borderId="12" xfId="0" applyFont="1" applyBorder="1" applyAlignment="1">
      <alignment horizontal="left" vertical="center" wrapText="1"/>
    </xf>
    <xf numFmtId="0" fontId="30" fillId="0" borderId="0" xfId="0" applyFont="1" applyAlignment="1">
      <alignment horizontal="center"/>
    </xf>
    <xf numFmtId="0" fontId="97" fillId="4" borderId="5" xfId="0" applyFont="1" applyFill="1" applyBorder="1" applyAlignment="1">
      <alignment horizontal="center" vertical="center"/>
    </xf>
    <xf numFmtId="0" fontId="97" fillId="4" borderId="6" xfId="0" applyFont="1" applyFill="1" applyBorder="1" applyAlignment="1">
      <alignment horizontal="center" vertical="center"/>
    </xf>
    <xf numFmtId="0" fontId="97" fillId="4" borderId="7" xfId="0" applyFont="1" applyFill="1" applyBorder="1" applyAlignment="1">
      <alignment horizontal="center" vertical="center"/>
    </xf>
    <xf numFmtId="0" fontId="38" fillId="4" borderId="1" xfId="0" applyFont="1" applyFill="1" applyBorder="1" applyAlignment="1">
      <alignment horizontal="center"/>
    </xf>
    <xf numFmtId="0" fontId="94" fillId="4" borderId="1" xfId="0" applyFont="1" applyFill="1" applyBorder="1" applyAlignment="1">
      <alignment horizontal="center"/>
    </xf>
    <xf numFmtId="0" fontId="8" fillId="0" borderId="0" xfId="0" applyFont="1" applyFill="1" applyAlignment="1">
      <alignment horizontal="center" wrapText="1"/>
    </xf>
    <xf numFmtId="0" fontId="38" fillId="0" borderId="0" xfId="0" applyFont="1" applyFill="1" applyBorder="1" applyAlignment="1">
      <alignment horizontal="center"/>
    </xf>
    <xf numFmtId="0" fontId="97" fillId="4" borderId="1" xfId="0" applyFont="1" applyFill="1" applyBorder="1" applyAlignment="1">
      <alignment horizontal="center"/>
    </xf>
    <xf numFmtId="0" fontId="8" fillId="0" borderId="0" xfId="0" applyFont="1" applyAlignment="1">
      <alignment horizontal="center" vertical="center"/>
    </xf>
    <xf numFmtId="0" fontId="38" fillId="4" borderId="1" xfId="0" applyFont="1" applyFill="1" applyBorder="1" applyAlignment="1">
      <alignment horizontal="center" vertical="center"/>
    </xf>
    <xf numFmtId="0" fontId="37" fillId="0" borderId="0" xfId="0" applyFont="1" applyFill="1" applyBorder="1" applyAlignment="1">
      <alignment horizontal="left" vertical="center" wrapText="1"/>
    </xf>
    <xf numFmtId="0" fontId="30" fillId="0" borderId="13" xfId="0" applyFont="1" applyBorder="1" applyAlignment="1">
      <alignment horizontal="center"/>
    </xf>
    <xf numFmtId="0" fontId="30" fillId="0" borderId="14" xfId="0" applyFont="1" applyBorder="1" applyAlignment="1">
      <alignment horizontal="center"/>
    </xf>
    <xf numFmtId="0" fontId="30" fillId="0" borderId="15" xfId="0" applyFont="1" applyBorder="1" applyAlignment="1">
      <alignment horizontal="center"/>
    </xf>
    <xf numFmtId="0" fontId="94" fillId="4" borderId="3" xfId="0" applyFont="1" applyFill="1" applyBorder="1" applyAlignment="1">
      <alignment horizontal="center"/>
    </xf>
    <xf numFmtId="0" fontId="94" fillId="4" borderId="8" xfId="0" applyFont="1" applyFill="1" applyBorder="1" applyAlignment="1">
      <alignment horizontal="center"/>
    </xf>
    <xf numFmtId="0" fontId="0" fillId="0" borderId="3" xfId="0" applyFont="1" applyFill="1" applyBorder="1" applyAlignment="1">
      <alignment horizontal="center"/>
    </xf>
    <xf numFmtId="0" fontId="0" fillId="0" borderId="4" xfId="0" applyFont="1" applyFill="1" applyBorder="1" applyAlignment="1">
      <alignment horizontal="center"/>
    </xf>
    <xf numFmtId="0" fontId="30" fillId="0" borderId="3" xfId="0" applyFont="1" applyBorder="1" applyAlignment="1">
      <alignment horizontal="center"/>
    </xf>
    <xf numFmtId="0" fontId="30" fillId="0" borderId="4" xfId="0" applyFont="1" applyBorder="1" applyAlignment="1">
      <alignment horizontal="center"/>
    </xf>
    <xf numFmtId="0" fontId="30" fillId="0" borderId="3" xfId="0" applyFont="1" applyFill="1" applyBorder="1" applyAlignment="1">
      <alignment horizontal="center"/>
    </xf>
    <xf numFmtId="0" fontId="30" fillId="0" borderId="4" xfId="0" applyFont="1" applyFill="1" applyBorder="1" applyAlignment="1">
      <alignment horizontal="center"/>
    </xf>
    <xf numFmtId="0" fontId="0" fillId="0" borderId="9" xfId="0" applyFont="1" applyFill="1" applyBorder="1" applyAlignment="1">
      <alignment horizontal="center"/>
    </xf>
    <xf numFmtId="0" fontId="0" fillId="0" borderId="10" xfId="0" applyFont="1" applyFill="1" applyBorder="1" applyAlignment="1">
      <alignment horizontal="center"/>
    </xf>
    <xf numFmtId="0" fontId="94" fillId="4" borderId="4" xfId="0" applyFont="1" applyFill="1" applyBorder="1" applyAlignment="1">
      <alignment horizontal="center"/>
    </xf>
    <xf numFmtId="0" fontId="0" fillId="0" borderId="11" xfId="0" applyFont="1" applyFill="1" applyBorder="1" applyAlignment="1">
      <alignment horizontal="center"/>
    </xf>
    <xf numFmtId="0" fontId="0" fillId="0" borderId="12" xfId="0" applyFont="1" applyFill="1" applyBorder="1" applyAlignment="1">
      <alignment horizontal="center"/>
    </xf>
    <xf numFmtId="0" fontId="94" fillId="4" borderId="11" xfId="0" applyFont="1" applyFill="1" applyBorder="1" applyAlignment="1">
      <alignment horizontal="center"/>
    </xf>
    <xf numFmtId="0" fontId="94" fillId="4" borderId="0" xfId="0" applyFont="1" applyFill="1" applyBorder="1" applyAlignment="1">
      <alignment horizontal="center"/>
    </xf>
    <xf numFmtId="0" fontId="30" fillId="0" borderId="1" xfId="0" applyFont="1" applyBorder="1" applyAlignment="1">
      <alignment horizontal="center" vertical="center"/>
    </xf>
    <xf numFmtId="0" fontId="30" fillId="0" borderId="3" xfId="0" applyFont="1" applyBorder="1" applyAlignment="1">
      <alignment horizontal="center" vertical="center"/>
    </xf>
    <xf numFmtId="0" fontId="30" fillId="0" borderId="4" xfId="0" applyFont="1" applyBorder="1" applyAlignment="1">
      <alignment horizontal="center" vertical="center"/>
    </xf>
    <xf numFmtId="0" fontId="94" fillId="4" borderId="13" xfId="0" applyFont="1" applyFill="1" applyBorder="1" applyAlignment="1">
      <alignment horizontal="center" vertical="center"/>
    </xf>
    <xf numFmtId="0" fontId="94" fillId="4" borderId="14" xfId="0" applyFont="1" applyFill="1" applyBorder="1" applyAlignment="1">
      <alignment horizontal="center" vertical="center"/>
    </xf>
    <xf numFmtId="0" fontId="30" fillId="0" borderId="1" xfId="0" applyFont="1" applyFill="1" applyBorder="1" applyAlignment="1">
      <alignment horizontal="center" vertical="center"/>
    </xf>
    <xf numFmtId="0" fontId="94" fillId="4" borderId="3" xfId="0" applyFont="1" applyFill="1" applyBorder="1" applyAlignment="1">
      <alignment horizontal="center" vertical="center"/>
    </xf>
    <xf numFmtId="0" fontId="94" fillId="4" borderId="8" xfId="0" applyFont="1" applyFill="1" applyBorder="1" applyAlignment="1">
      <alignment horizontal="center" vertical="center"/>
    </xf>
    <xf numFmtId="0" fontId="94" fillId="4" borderId="4" xfId="0" applyFont="1" applyFill="1" applyBorder="1" applyAlignment="1">
      <alignment horizontal="center" vertical="center"/>
    </xf>
    <xf numFmtId="0" fontId="0" fillId="0" borderId="1" xfId="0" applyFont="1" applyBorder="1" applyAlignment="1">
      <alignment horizontal="center"/>
    </xf>
    <xf numFmtId="0" fontId="19" fillId="0" borderId="1" xfId="0" applyFont="1" applyBorder="1" applyAlignment="1" applyProtection="1">
      <alignment horizontal="right" wrapText="1"/>
    </xf>
    <xf numFmtId="0" fontId="19" fillId="0" borderId="3" xfId="0" applyFont="1" applyBorder="1" applyAlignment="1" applyProtection="1">
      <alignment horizontal="center"/>
    </xf>
    <xf numFmtId="0" fontId="19" fillId="0" borderId="4" xfId="0" applyFont="1" applyBorder="1" applyAlignment="1" applyProtection="1">
      <alignment horizontal="center"/>
    </xf>
    <xf numFmtId="0" fontId="67" fillId="0" borderId="1" xfId="0" applyFont="1" applyBorder="1" applyAlignment="1" applyProtection="1">
      <alignment horizontal="center"/>
    </xf>
    <xf numFmtId="0" fontId="59" fillId="0" borderId="0" xfId="0" applyFont="1" applyAlignment="1" applyProtection="1">
      <alignment horizontal="right"/>
    </xf>
    <xf numFmtId="0" fontId="58" fillId="0" borderId="9" xfId="0" applyFont="1" applyBorder="1" applyAlignment="1" applyProtection="1">
      <alignment horizontal="right"/>
    </xf>
    <xf numFmtId="0" fontId="58" fillId="0" borderId="16" xfId="0" applyFont="1" applyBorder="1" applyAlignment="1" applyProtection="1">
      <alignment horizontal="right"/>
    </xf>
    <xf numFmtId="0" fontId="19" fillId="0" borderId="11" xfId="0" applyFont="1" applyBorder="1" applyAlignment="1" applyProtection="1">
      <alignment horizontal="right"/>
    </xf>
    <xf numFmtId="0" fontId="0" fillId="0" borderId="0" xfId="0" applyBorder="1" applyAlignment="1" applyProtection="1">
      <alignment horizontal="right"/>
    </xf>
    <xf numFmtId="0" fontId="59" fillId="0" borderId="13" xfId="0" applyFont="1" applyBorder="1" applyAlignment="1" applyProtection="1">
      <alignment horizontal="center"/>
    </xf>
    <xf numFmtId="0" fontId="59" fillId="0" borderId="14" xfId="0" applyFont="1" applyBorder="1" applyAlignment="1" applyProtection="1">
      <alignment horizontal="center"/>
    </xf>
    <xf numFmtId="0" fontId="59" fillId="0" borderId="15" xfId="0" applyFont="1" applyBorder="1" applyAlignment="1" applyProtection="1">
      <alignment horizontal="center"/>
    </xf>
    <xf numFmtId="0" fontId="0" fillId="0" borderId="11" xfId="0" applyBorder="1" applyAlignment="1" applyProtection="1">
      <alignment horizontal="right"/>
    </xf>
    <xf numFmtId="0" fontId="19" fillId="0" borderId="0" xfId="0" applyFont="1" applyAlignment="1" applyProtection="1">
      <alignment horizontal="center"/>
    </xf>
    <xf numFmtId="0" fontId="58" fillId="0" borderId="13" xfId="0" applyFont="1" applyBorder="1" applyAlignment="1" applyProtection="1">
      <alignment horizontal="center"/>
    </xf>
    <xf numFmtId="0" fontId="58" fillId="0" borderId="14" xfId="0" applyFont="1" applyBorder="1" applyAlignment="1" applyProtection="1">
      <alignment horizontal="center"/>
    </xf>
    <xf numFmtId="0" fontId="58" fillId="0" borderId="11" xfId="0" applyFont="1" applyBorder="1" applyAlignment="1" applyProtection="1">
      <alignment horizontal="right"/>
    </xf>
    <xf numFmtId="0" fontId="58" fillId="0" borderId="0" xfId="0" applyFont="1" applyBorder="1" applyAlignment="1" applyProtection="1">
      <alignment horizontal="right"/>
    </xf>
    <xf numFmtId="0" fontId="59" fillId="0" borderId="3" xfId="0" applyFont="1" applyBorder="1" applyAlignment="1" applyProtection="1">
      <alignment horizontal="center"/>
    </xf>
    <xf numFmtId="0" fontId="59" fillId="0" borderId="8" xfId="0" applyFont="1" applyBorder="1" applyAlignment="1" applyProtection="1">
      <alignment horizontal="center"/>
    </xf>
    <xf numFmtId="0" fontId="59" fillId="0" borderId="4" xfId="0" applyFont="1" applyBorder="1" applyAlignment="1" applyProtection="1">
      <alignment horizontal="center"/>
    </xf>
    <xf numFmtId="0" fontId="64" fillId="4" borderId="0" xfId="0" applyFont="1" applyFill="1" applyAlignment="1" applyProtection="1">
      <alignment horizontal="center"/>
    </xf>
    <xf numFmtId="0" fontId="59" fillId="0" borderId="0" xfId="0" applyFont="1" applyAlignment="1" applyProtection="1">
      <alignment horizontal="center"/>
    </xf>
    <xf numFmtId="0" fontId="67" fillId="0" borderId="3" xfId="0" applyFont="1" applyBorder="1" applyAlignment="1" applyProtection="1">
      <alignment horizontal="center"/>
    </xf>
    <xf numFmtId="0" fontId="67" fillId="0" borderId="8" xfId="0" applyFont="1" applyBorder="1" applyAlignment="1" applyProtection="1">
      <alignment horizontal="center"/>
    </xf>
    <xf numFmtId="0" fontId="67" fillId="0" borderId="4" xfId="0" applyFont="1" applyBorder="1" applyAlignment="1" applyProtection="1">
      <alignment horizontal="center"/>
    </xf>
    <xf numFmtId="0" fontId="19" fillId="0" borderId="13" xfId="0" applyFont="1" applyBorder="1" applyAlignment="1" applyProtection="1">
      <alignment horizontal="right"/>
    </xf>
    <xf numFmtId="0" fontId="0" fillId="0" borderId="15" xfId="0" applyBorder="1" applyProtection="1"/>
    <xf numFmtId="0" fontId="58" fillId="0" borderId="11" xfId="0" applyFont="1" applyBorder="1" applyAlignment="1" applyProtection="1">
      <alignment horizontal="center"/>
    </xf>
    <xf numFmtId="0" fontId="0" fillId="0" borderId="0" xfId="0" applyProtection="1"/>
    <xf numFmtId="0" fontId="0" fillId="0" borderId="10" xfId="0" applyBorder="1" applyProtection="1"/>
    <xf numFmtId="0" fontId="0" fillId="0" borderId="3" xfId="0" applyBorder="1" applyAlignment="1" applyProtection="1">
      <alignment horizontal="center"/>
    </xf>
    <xf numFmtId="0" fontId="0" fillId="0" borderId="8" xfId="0" applyBorder="1" applyAlignment="1" applyProtection="1">
      <alignment horizontal="center"/>
    </xf>
    <xf numFmtId="0" fontId="58" fillId="0" borderId="0" xfId="0" applyFont="1" applyFill="1" applyBorder="1" applyAlignment="1" applyProtection="1">
      <alignment horizontal="center" wrapText="1"/>
    </xf>
    <xf numFmtId="0" fontId="59" fillId="0" borderId="1" xfId="0" applyFont="1" applyBorder="1" applyAlignment="1" applyProtection="1">
      <alignment horizontal="center"/>
    </xf>
    <xf numFmtId="0" fontId="19" fillId="0" borderId="24" xfId="0" applyFont="1" applyBorder="1" applyAlignment="1">
      <alignment horizontal="right"/>
    </xf>
    <xf numFmtId="0" fontId="19" fillId="0" borderId="1" xfId="0" applyFont="1" applyBorder="1" applyAlignment="1">
      <alignment horizontal="right"/>
    </xf>
    <xf numFmtId="0" fontId="19" fillId="0" borderId="0" xfId="0" applyFont="1" applyBorder="1" applyAlignment="1">
      <alignment horizontal="right"/>
    </xf>
    <xf numFmtId="0" fontId="58" fillId="0" borderId="27" xfId="0" applyFont="1" applyBorder="1" applyAlignment="1">
      <alignment horizontal="center"/>
    </xf>
    <xf numFmtId="0" fontId="58" fillId="0" borderId="28" xfId="0" applyFont="1" applyBorder="1" applyAlignment="1">
      <alignment horizontal="center"/>
    </xf>
    <xf numFmtId="0" fontId="58" fillId="0" borderId="0" xfId="0" applyFont="1" applyBorder="1" applyAlignment="1">
      <alignment horizontal="center"/>
    </xf>
    <xf numFmtId="0" fontId="59" fillId="0" borderId="0" xfId="0" applyFont="1" applyAlignment="1">
      <alignment horizontal="right"/>
    </xf>
    <xf numFmtId="0" fontId="19" fillId="0" borderId="21" xfId="0" applyFont="1" applyBorder="1" applyAlignment="1">
      <alignment horizontal="center"/>
    </xf>
    <xf numFmtId="0" fontId="19" fillId="0" borderId="22" xfId="0" applyFont="1" applyBorder="1" applyAlignment="1">
      <alignment horizontal="center"/>
    </xf>
    <xf numFmtId="0" fontId="19" fillId="0" borderId="23" xfId="0" applyFont="1" applyBorder="1" applyAlignment="1">
      <alignment horizontal="center"/>
    </xf>
    <xf numFmtId="0" fontId="19" fillId="0" borderId="0" xfId="0" applyFont="1" applyBorder="1" applyAlignment="1">
      <alignment horizontal="center"/>
    </xf>
    <xf numFmtId="0" fontId="19" fillId="0" borderId="26" xfId="0" applyFont="1" applyBorder="1" applyAlignment="1">
      <alignment horizontal="right"/>
    </xf>
    <xf numFmtId="0" fontId="19" fillId="0" borderId="8" xfId="0" applyFont="1" applyBorder="1" applyAlignment="1">
      <alignment horizontal="right"/>
    </xf>
    <xf numFmtId="0" fontId="19" fillId="0" borderId="4" xfId="0" applyFont="1" applyBorder="1" applyAlignment="1">
      <alignment horizontal="right"/>
    </xf>
    <xf numFmtId="0" fontId="19" fillId="0" borderId="0" xfId="0" applyFont="1" applyAlignment="1">
      <alignment horizontal="left"/>
    </xf>
    <xf numFmtId="0" fontId="19" fillId="0" borderId="0" xfId="0" applyFont="1" applyAlignment="1">
      <alignment horizontal="right"/>
    </xf>
    <xf numFmtId="0" fontId="19" fillId="0" borderId="0" xfId="0" applyFont="1" applyAlignment="1">
      <alignment horizontal="left" vertical="center"/>
    </xf>
    <xf numFmtId="0" fontId="0" fillId="0" borderId="0" xfId="0" applyAlignment="1">
      <alignment horizontal="right"/>
    </xf>
    <xf numFmtId="0" fontId="0" fillId="0" borderId="0" xfId="0" applyFill="1" applyBorder="1" applyAlignment="1">
      <alignment horizontal="center" vertical="center"/>
    </xf>
    <xf numFmtId="0" fontId="0" fillId="0" borderId="0" xfId="0" applyFill="1" applyAlignment="1">
      <alignment horizontal="center" vertical="center"/>
    </xf>
    <xf numFmtId="0" fontId="0" fillId="5" borderId="0" xfId="0" applyFill="1" applyAlignment="1">
      <alignment horizontal="center" vertical="center"/>
    </xf>
    <xf numFmtId="0" fontId="19" fillId="5" borderId="0" xfId="0" applyFont="1" applyFill="1" applyBorder="1" applyAlignment="1">
      <alignment horizontal="center" vertical="center"/>
    </xf>
    <xf numFmtId="0" fontId="0" fillId="5" borderId="0" xfId="0" applyFill="1" applyBorder="1" applyAlignment="1">
      <alignment horizontal="center" vertical="center"/>
    </xf>
    <xf numFmtId="0" fontId="19" fillId="0" borderId="0" xfId="0" applyFont="1" applyFill="1" applyBorder="1" applyAlignment="1">
      <alignment horizontal="center" vertical="center"/>
    </xf>
    <xf numFmtId="0" fontId="0" fillId="0" borderId="0" xfId="0" applyAlignment="1">
      <alignment horizontal="center" vertical="center"/>
    </xf>
    <xf numFmtId="0" fontId="3" fillId="0" borderId="1" xfId="0" applyFont="1" applyBorder="1" applyAlignment="1">
      <alignment horizontal="center"/>
    </xf>
    <xf numFmtId="0" fontId="3" fillId="0" borderId="3" xfId="0" applyFont="1" applyBorder="1" applyAlignment="1">
      <alignment horizontal="center"/>
    </xf>
    <xf numFmtId="0" fontId="3" fillId="0" borderId="8" xfId="0" applyFont="1" applyBorder="1" applyAlignment="1">
      <alignment horizontal="center"/>
    </xf>
    <xf numFmtId="0" fontId="3" fillId="0" borderId="4" xfId="0" applyFont="1" applyBorder="1" applyAlignment="1">
      <alignment horizontal="center"/>
    </xf>
    <xf numFmtId="0" fontId="51" fillId="0" borderId="0" xfId="0" applyFont="1" applyAlignment="1">
      <alignment horizontal="center"/>
    </xf>
    <xf numFmtId="0" fontId="2" fillId="0" borderId="0" xfId="0" applyFont="1" applyBorder="1" applyAlignment="1">
      <alignment horizontal="left" vertical="top" wrapText="1"/>
    </xf>
    <xf numFmtId="0" fontId="2" fillId="0" borderId="12" xfId="0" applyFont="1" applyBorder="1" applyAlignment="1">
      <alignment horizontal="left" vertical="top" wrapText="1"/>
    </xf>
    <xf numFmtId="0" fontId="46" fillId="0" borderId="0" xfId="0" applyFont="1" applyBorder="1" applyAlignment="1">
      <alignment horizontal="center" vertical="center"/>
    </xf>
    <xf numFmtId="0" fontId="2" fillId="0" borderId="0" xfId="0" applyFont="1" applyBorder="1" applyAlignment="1">
      <alignment horizontal="left"/>
    </xf>
    <xf numFmtId="0" fontId="2" fillId="0" borderId="12" xfId="0" applyFont="1" applyBorder="1" applyAlignment="1">
      <alignment horizontal="left"/>
    </xf>
    <xf numFmtId="0" fontId="2" fillId="0" borderId="0" xfId="0" applyFont="1" applyBorder="1" applyAlignment="1">
      <alignment horizontal="left" wrapText="1"/>
    </xf>
    <xf numFmtId="0" fontId="2" fillId="0" borderId="12" xfId="0" applyFont="1" applyBorder="1" applyAlignment="1">
      <alignment horizontal="left" wrapText="1"/>
    </xf>
    <xf numFmtId="0" fontId="2" fillId="0" borderId="0" xfId="0" applyFont="1" applyBorder="1" applyAlignment="1">
      <alignment horizontal="left" vertical="top"/>
    </xf>
    <xf numFmtId="0" fontId="2" fillId="0" borderId="12" xfId="0" applyFont="1" applyBorder="1" applyAlignment="1">
      <alignment horizontal="left" vertical="top"/>
    </xf>
    <xf numFmtId="0" fontId="2" fillId="0" borderId="0" xfId="0" quotePrefix="1" applyFont="1" applyBorder="1" applyAlignment="1">
      <alignment horizontal="left" vertical="top" wrapText="1"/>
    </xf>
    <xf numFmtId="0" fontId="2" fillId="0" borderId="12" xfId="0" quotePrefix="1" applyFont="1" applyBorder="1" applyAlignment="1">
      <alignment horizontal="left" vertical="top" wrapText="1"/>
    </xf>
    <xf numFmtId="0" fontId="2" fillId="0" borderId="0" xfId="0" quotePrefix="1" applyFont="1" applyBorder="1" applyAlignment="1">
      <alignment horizontal="left" wrapText="1"/>
    </xf>
    <xf numFmtId="0" fontId="2" fillId="0" borderId="12" xfId="0" quotePrefix="1" applyFont="1" applyBorder="1" applyAlignment="1">
      <alignment horizontal="left" wrapText="1"/>
    </xf>
    <xf numFmtId="0" fontId="2" fillId="0" borderId="0" xfId="0" quotePrefix="1" applyFont="1" applyBorder="1" applyAlignment="1">
      <alignment horizontal="left" vertical="center" wrapText="1"/>
    </xf>
    <xf numFmtId="0" fontId="0" fillId="0" borderId="1" xfId="0" applyBorder="1" applyAlignment="1">
      <alignment horizontal="center"/>
    </xf>
    <xf numFmtId="0" fontId="0" fillId="0" borderId="0" xfId="0" applyAlignment="1">
      <alignment horizontal="center"/>
    </xf>
    <xf numFmtId="14" fontId="0" fillId="0" borderId="1" xfId="0" applyNumberFormat="1" applyBorder="1"/>
  </cellXfs>
  <cellStyles count="2">
    <cellStyle name="Hyperlink" xfId="1" builtinId="8"/>
    <cellStyle name="Normal" xfId="0" builtinId="0"/>
  </cellStyles>
  <dxfs count="179">
    <dxf>
      <font>
        <b val="0"/>
        <i val="0"/>
        <strike val="0"/>
        <condense val="0"/>
        <extend val="0"/>
        <outline val="0"/>
        <shadow val="0"/>
        <u val="none"/>
        <vertAlign val="baseline"/>
        <sz val="10"/>
        <color auto="1"/>
        <name val="Arial"/>
        <family val="2"/>
        <scheme val="none"/>
      </font>
    </dxf>
    <dxf>
      <fill>
        <patternFill patternType="none">
          <bgColor indexed="65"/>
        </patternFill>
      </fill>
      <border>
        <left/>
        <right/>
        <top/>
        <bottom/>
      </border>
    </dxf>
    <dxf>
      <fill>
        <patternFill patternType="none">
          <bgColor indexed="65"/>
        </patternFill>
      </fill>
      <border>
        <left/>
        <right/>
        <top/>
        <bottom/>
      </border>
    </dxf>
    <dxf>
      <fill>
        <patternFill patternType="none">
          <bgColor indexed="65"/>
        </patternFill>
      </fill>
      <border>
        <left/>
        <right/>
        <top/>
        <bottom/>
      </border>
    </dxf>
    <dxf>
      <fill>
        <patternFill patternType="none">
          <bgColor indexed="65"/>
        </patternFill>
      </fill>
      <border>
        <left/>
        <right/>
        <top/>
        <bottom/>
      </border>
    </dxf>
    <dxf>
      <fill>
        <patternFill patternType="none">
          <bgColor indexed="65"/>
        </patternFill>
      </fill>
      <border>
        <left/>
        <right/>
        <top/>
        <bottom/>
      </border>
    </dxf>
    <dxf>
      <fill>
        <patternFill patternType="none">
          <bgColor indexed="65"/>
        </patternFill>
      </fill>
      <border>
        <left/>
        <right/>
        <top/>
        <bottom/>
      </border>
    </dxf>
    <dxf>
      <fill>
        <patternFill patternType="none">
          <bgColor indexed="65"/>
        </patternFill>
      </fill>
      <border>
        <left/>
        <right/>
        <top/>
        <bottom/>
      </border>
    </dxf>
    <dxf>
      <fill>
        <patternFill patternType="none">
          <bgColor indexed="65"/>
        </patternFill>
      </fill>
      <border>
        <left/>
        <right/>
        <top/>
        <bottom/>
      </border>
    </dxf>
    <dxf>
      <fill>
        <patternFill patternType="none">
          <bgColor indexed="65"/>
        </patternFill>
      </fill>
      <border>
        <left/>
        <right/>
        <top/>
        <bottom/>
      </border>
    </dxf>
    <dxf>
      <fill>
        <patternFill patternType="none">
          <bgColor indexed="65"/>
        </patternFill>
      </fill>
      <border>
        <left/>
        <right/>
        <top/>
        <bottom/>
      </border>
    </dxf>
    <dxf>
      <font>
        <color theme="0"/>
      </font>
    </dxf>
    <dxf>
      <font>
        <color theme="0"/>
      </font>
      <fill>
        <patternFill patternType="solid">
          <bgColor theme="0"/>
        </patternFill>
      </fill>
    </dxf>
    <dxf>
      <font>
        <color theme="0"/>
      </font>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ill>
        <patternFill>
          <bgColor rgb="FFFFFF99"/>
        </patternFill>
      </fill>
    </dxf>
    <dxf>
      <font>
        <strike val="0"/>
        <color theme="0"/>
      </font>
      <fill>
        <patternFill>
          <bgColor theme="0"/>
        </patternFill>
      </fill>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dxf>
    <dxf>
      <font>
        <color theme="0"/>
      </font>
    </dxf>
    <dxf>
      <font>
        <color theme="0"/>
      </font>
    </dxf>
    <dxf>
      <font>
        <strike val="0"/>
        <color theme="0"/>
      </font>
      <border>
        <left/>
        <right/>
        <top/>
        <bottom/>
        <vertical/>
        <horizontal/>
      </border>
    </dxf>
    <dxf>
      <font>
        <color auto="1"/>
      </font>
      <fill>
        <patternFill patternType="none">
          <bgColor auto="1"/>
        </patternFill>
      </fill>
    </dxf>
    <dxf>
      <font>
        <color theme="0"/>
      </font>
    </dxf>
    <dxf>
      <font>
        <color theme="0"/>
      </font>
    </dxf>
    <dxf>
      <font>
        <color theme="0"/>
      </font>
      <fill>
        <patternFill>
          <bgColor theme="0"/>
        </patternFill>
      </fill>
    </dxf>
    <dxf>
      <font>
        <color theme="0"/>
      </font>
    </dxf>
    <dxf>
      <font>
        <color theme="0"/>
      </font>
    </dxf>
    <dxf>
      <font>
        <color theme="0" tint="-0.24994659260841701"/>
      </font>
      <border>
        <vertical/>
        <horizontal/>
      </border>
    </dxf>
    <dxf>
      <font>
        <color rgb="FFF8F8F8"/>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solid">
          <bgColor theme="0"/>
        </patternFill>
      </fill>
      <border>
        <left/>
        <right/>
        <top/>
        <bottom/>
        <vertical/>
        <horizontal/>
      </border>
    </dxf>
    <dxf>
      <font>
        <color theme="0"/>
      </font>
    </dxf>
    <dxf>
      <font>
        <color theme="0"/>
      </font>
      <fill>
        <patternFill>
          <bgColor theme="0"/>
        </patternFill>
      </fill>
    </dxf>
    <dxf>
      <font>
        <color theme="0"/>
      </font>
      <fill>
        <patternFill>
          <bgColor theme="0"/>
        </patternFill>
      </fill>
    </dxf>
    <dxf>
      <font>
        <color theme="0"/>
      </font>
      <fill>
        <patternFill>
          <bgColor theme="0"/>
        </patternFill>
      </fill>
    </dxf>
    <dxf>
      <font>
        <color auto="1"/>
      </font>
      <fill>
        <patternFill>
          <bgColor theme="0"/>
        </patternFill>
      </fill>
    </dxf>
    <dxf>
      <font>
        <color theme="0"/>
      </font>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dxf>
    <dxf>
      <font>
        <color theme="0"/>
      </font>
    </dxf>
    <dxf>
      <numFmt numFmtId="0" formatCode="General"/>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font>
        <b/>
        <i val="0"/>
        <strike val="0"/>
        <condense val="0"/>
        <extend val="0"/>
        <outline val="0"/>
        <shadow val="0"/>
        <u val="none"/>
        <vertAlign val="baseline"/>
        <sz val="10"/>
        <color theme="0"/>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s>
  <tableStyles count="0" defaultTableStyle="TableStyleMedium2" defaultPivotStyle="PivotStyleLight16"/>
  <colors>
    <mruColors>
      <color rgb="FFFFFF99"/>
      <color rgb="FF520B90"/>
      <color rgb="FF5F5F5F"/>
      <color rgb="FFFF7979"/>
      <color rgb="FF0000FF"/>
      <color rgb="FFF8F8F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29"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2.xml"/><Relationship Id="rId30"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4.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2067814936867147E-2"/>
          <c:y val="0"/>
          <c:w val="0.9279321850631328"/>
          <c:h val="0.93223486222867269"/>
        </c:manualLayout>
      </c:layout>
      <c:scatterChart>
        <c:scatterStyle val="lineMarker"/>
        <c:varyColors val="0"/>
        <c:ser>
          <c:idx val="0"/>
          <c:order val="0"/>
          <c:tx>
            <c:v>Pad Line 1</c:v>
          </c:tx>
          <c:spPr>
            <a:ln w="19050" cap="rnd">
              <a:solidFill>
                <a:schemeClr val="tx1"/>
              </a:solidFill>
              <a:round/>
            </a:ln>
            <a:effectLst/>
          </c:spPr>
          <c:marker>
            <c:symbol val="none"/>
          </c:marker>
          <c:xVal>
            <c:numRef>
              <c:f>Geometry!$H$8:$H$2008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xVal>
          <c:yVal>
            <c:numRef>
              <c:f>Geometry!$I$8:$I$2008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yVal>
          <c:smooth val="0"/>
          <c:extLst>
            <c:ext xmlns:c16="http://schemas.microsoft.com/office/drawing/2014/chart" uri="{C3380CC4-5D6E-409C-BE32-E72D297353CC}">
              <c16:uniqueId val="{00000000-22E6-4162-B918-1DFE0E332345}"/>
            </c:ext>
          </c:extLst>
        </c:ser>
        <c:ser>
          <c:idx val="1"/>
          <c:order val="1"/>
          <c:tx>
            <c:v>Pad Line 2</c:v>
          </c:tx>
          <c:spPr>
            <a:ln w="19050" cap="rnd">
              <a:solidFill>
                <a:schemeClr val="tx1"/>
              </a:solidFill>
              <a:round/>
            </a:ln>
            <a:effectLst/>
          </c:spPr>
          <c:marker>
            <c:symbol val="none"/>
          </c:marker>
          <c:xVal>
            <c:numRef>
              <c:f>Geometry!$J$8:$J$2008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xVal>
          <c:yVal>
            <c:numRef>
              <c:f>Geometry!$K$8:$K$2008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yVal>
          <c:smooth val="0"/>
          <c:extLst>
            <c:ext xmlns:c16="http://schemas.microsoft.com/office/drawing/2014/chart" uri="{C3380CC4-5D6E-409C-BE32-E72D297353CC}">
              <c16:uniqueId val="{00000001-22E6-4162-B918-1DFE0E332345}"/>
            </c:ext>
          </c:extLst>
        </c:ser>
        <c:ser>
          <c:idx val="2"/>
          <c:order val="2"/>
          <c:tx>
            <c:v>Pad Line 3</c:v>
          </c:tx>
          <c:spPr>
            <a:ln w="19050" cap="rnd">
              <a:solidFill>
                <a:schemeClr val="tx1"/>
              </a:solidFill>
              <a:round/>
            </a:ln>
            <a:effectLst/>
          </c:spPr>
          <c:marker>
            <c:symbol val="none"/>
          </c:marker>
          <c:xVal>
            <c:numRef>
              <c:f>Geometry!$L$8:$L$2008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xVal>
          <c:yVal>
            <c:numRef>
              <c:f>Geometry!$M$8:$M$2008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yVal>
          <c:smooth val="0"/>
          <c:extLst>
            <c:ext xmlns:c16="http://schemas.microsoft.com/office/drawing/2014/chart" uri="{C3380CC4-5D6E-409C-BE32-E72D297353CC}">
              <c16:uniqueId val="{00000002-22E6-4162-B918-1DFE0E332345}"/>
            </c:ext>
          </c:extLst>
        </c:ser>
        <c:ser>
          <c:idx val="3"/>
          <c:order val="3"/>
          <c:tx>
            <c:v>Pad Line 4</c:v>
          </c:tx>
          <c:spPr>
            <a:ln w="19050" cap="rnd">
              <a:solidFill>
                <a:schemeClr val="tx1"/>
              </a:solidFill>
              <a:round/>
            </a:ln>
            <a:effectLst/>
          </c:spPr>
          <c:marker>
            <c:symbol val="none"/>
          </c:marker>
          <c:xVal>
            <c:numRef>
              <c:f>Geometry!$N$8:$N$2008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xVal>
          <c:yVal>
            <c:numRef>
              <c:f>Geometry!$O$8:$O$2008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yVal>
          <c:smooth val="0"/>
          <c:extLst>
            <c:ext xmlns:c16="http://schemas.microsoft.com/office/drawing/2014/chart" uri="{C3380CC4-5D6E-409C-BE32-E72D297353CC}">
              <c16:uniqueId val="{00000003-22E6-4162-B918-1DFE0E332345}"/>
            </c:ext>
          </c:extLst>
        </c:ser>
        <c:ser>
          <c:idx val="4"/>
          <c:order val="4"/>
          <c:tx>
            <c:v>Pier</c:v>
          </c:tx>
          <c:spPr>
            <a:ln w="19050" cap="rnd">
              <a:solidFill>
                <a:schemeClr val="tx1"/>
              </a:solidFill>
              <a:round/>
            </a:ln>
            <a:effectLst/>
          </c:spPr>
          <c:marker>
            <c:symbol val="none"/>
          </c:marker>
          <c:xVal>
            <c:numRef>
              <c:f>Geometry!$E$8:$E$80</c:f>
              <c:numCache>
                <c:formatCode>General</c:formatCode>
                <c:ptCount val="7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numCache>
            </c:numRef>
          </c:xVal>
          <c:yVal>
            <c:numRef>
              <c:f>Geometry!$F$8:$F$80</c:f>
              <c:numCache>
                <c:formatCode>General</c:formatCode>
                <c:ptCount val="7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numCache>
            </c:numRef>
          </c:yVal>
          <c:smooth val="0"/>
          <c:extLst>
            <c:ext xmlns:c16="http://schemas.microsoft.com/office/drawing/2014/chart" uri="{C3380CC4-5D6E-409C-BE32-E72D297353CC}">
              <c16:uniqueId val="{00000004-22E6-4162-B918-1DFE0E332345}"/>
            </c:ext>
          </c:extLst>
        </c:ser>
        <c:ser>
          <c:idx val="7"/>
          <c:order val="5"/>
          <c:tx>
            <c:v>Neutral Axis</c:v>
          </c:tx>
          <c:spPr>
            <a:ln w="19050" cap="rnd">
              <a:solidFill>
                <a:schemeClr val="tx1"/>
              </a:solidFill>
              <a:prstDash val="dash"/>
              <a:round/>
            </a:ln>
            <a:effectLst/>
          </c:spPr>
          <c:marker>
            <c:symbol val="none"/>
          </c:marker>
          <c:xVal>
            <c:numRef>
              <c:f>Geometry!$AJ$16:$AJ$20</c:f>
              <c:numCache>
                <c:formatCode>General</c:formatCode>
                <c:ptCount val="5"/>
                <c:pt idx="0">
                  <c:v>0</c:v>
                </c:pt>
                <c:pt idx="1">
                  <c:v>0</c:v>
                </c:pt>
                <c:pt idx="2">
                  <c:v>0</c:v>
                </c:pt>
                <c:pt idx="3">
                  <c:v>0</c:v>
                </c:pt>
                <c:pt idx="4">
                  <c:v>0</c:v>
                </c:pt>
              </c:numCache>
            </c:numRef>
          </c:xVal>
          <c:yVal>
            <c:numRef>
              <c:f>Geometry!$AK$16:$AK$20</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05-22E6-4162-B918-1DFE0E332345}"/>
            </c:ext>
          </c:extLst>
        </c:ser>
        <c:ser>
          <c:idx val="6"/>
          <c:order val="8"/>
          <c:tx>
            <c:v>Piles</c:v>
          </c:tx>
          <c:spPr>
            <a:ln w="25400" cap="rnd">
              <a:noFill/>
              <a:round/>
            </a:ln>
            <a:effectLst/>
          </c:spPr>
          <c:marker>
            <c:symbol val="circle"/>
            <c:size val="5"/>
            <c:spPr>
              <a:solidFill>
                <a:schemeClr val="accent1">
                  <a:lumMod val="60000"/>
                </a:schemeClr>
              </a:solidFill>
              <a:ln w="9525">
                <a:solidFill>
                  <a:schemeClr val="tx1"/>
                </a:solidFill>
              </a:ln>
              <a:effectLst/>
            </c:spPr>
          </c:marker>
          <c:dPt>
            <c:idx val="8"/>
            <c:marker>
              <c:symbol val="circle"/>
              <c:size val="5"/>
              <c:spPr>
                <a:solidFill>
                  <a:schemeClr val="accent1">
                    <a:lumMod val="60000"/>
                  </a:schemeClr>
                </a:solidFill>
                <a:ln w="9525">
                  <a:solidFill>
                    <a:schemeClr val="tx1"/>
                  </a:solidFill>
                </a:ln>
                <a:effectLst/>
              </c:spPr>
            </c:marker>
            <c:bubble3D val="0"/>
            <c:spPr>
              <a:ln w="19050" cap="rnd">
                <a:noFill/>
                <a:round/>
              </a:ln>
              <a:effectLst/>
            </c:spPr>
            <c:extLst>
              <c:ext xmlns:c16="http://schemas.microsoft.com/office/drawing/2014/chart" uri="{C3380CC4-5D6E-409C-BE32-E72D297353CC}">
                <c16:uniqueId val="{0000000B-22E6-4162-B918-1DFE0E332345}"/>
              </c:ext>
            </c:extLst>
          </c:dPt>
          <c:xVal>
            <c:numRef>
              <c:f>Geometry!$AR$8:$AR$107</c:f>
              <c:numCache>
                <c:formatCode>General</c:formatCode>
                <c:ptCount val="1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numCache>
            </c:numRef>
          </c:xVal>
          <c:yVal>
            <c:numRef>
              <c:f>Geometry!$AS$8:$AS$107</c:f>
              <c:numCache>
                <c:formatCode>General</c:formatCode>
                <c:ptCount val="1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numCache>
            </c:numRef>
          </c:yVal>
          <c:smooth val="0"/>
          <c:extLst>
            <c:ext xmlns:c16="http://schemas.microsoft.com/office/drawing/2014/chart" uri="{C3380CC4-5D6E-409C-BE32-E72D297353CC}">
              <c16:uniqueId val="{00000008-22E6-4162-B918-1DFE0E332345}"/>
            </c:ext>
          </c:extLst>
        </c:ser>
        <c:dLbls>
          <c:showLegendKey val="0"/>
          <c:showVal val="0"/>
          <c:showCatName val="0"/>
          <c:showSerName val="0"/>
          <c:showPercent val="0"/>
          <c:showBubbleSize val="0"/>
        </c:dLbls>
        <c:axId val="831957392"/>
        <c:axId val="831956736"/>
        <c:extLst>
          <c:ext xmlns:c15="http://schemas.microsoft.com/office/drawing/2012/chart" uri="{02D57815-91ED-43cb-92C2-25804820EDAC}">
            <c15:filteredScatterSeries>
              <c15:ser>
                <c:idx val="8"/>
                <c:order val="6"/>
                <c:tx>
                  <c:v>Bending Plane</c:v>
                </c:tx>
                <c:spPr>
                  <a:ln w="19050" cap="rnd">
                    <a:solidFill>
                      <a:schemeClr val="accent3">
                        <a:lumMod val="60000"/>
                      </a:schemeClr>
                    </a:solidFill>
                    <a:round/>
                  </a:ln>
                  <a:effectLst/>
                </c:spPr>
                <c:marker>
                  <c:symbol val="none"/>
                </c:marker>
                <c:xVal>
                  <c:numRef>
                    <c:extLst>
                      <c:ext uri="{02D57815-91ED-43cb-92C2-25804820EDAC}">
                        <c15:formulaRef>
                          <c15:sqref>Geometry!$AL$16:$AL$20</c15:sqref>
                        </c15:formulaRef>
                      </c:ext>
                    </c:extLst>
                    <c:numCache>
                      <c:formatCode>General</c:formatCode>
                      <c:ptCount val="5"/>
                      <c:pt idx="0">
                        <c:v>0</c:v>
                      </c:pt>
                      <c:pt idx="1">
                        <c:v>0</c:v>
                      </c:pt>
                      <c:pt idx="2">
                        <c:v>0</c:v>
                      </c:pt>
                      <c:pt idx="3">
                        <c:v>0</c:v>
                      </c:pt>
                      <c:pt idx="4">
                        <c:v>0</c:v>
                      </c:pt>
                    </c:numCache>
                  </c:numRef>
                </c:xVal>
                <c:yVal>
                  <c:numRef>
                    <c:extLst>
                      <c:ext uri="{02D57815-91ED-43cb-92C2-25804820EDAC}">
                        <c15:formulaRef>
                          <c15:sqref>Geometry!$AM$16:$AM$20</c15:sqref>
                        </c15:formulaRef>
                      </c:ext>
                    </c:extLst>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06-22E6-4162-B918-1DFE0E332345}"/>
                  </c:ext>
                </c:extLst>
              </c15:ser>
            </c15:filteredScatterSeries>
            <c15:filteredScatterSeries>
              <c15:ser>
                <c:idx val="5"/>
                <c:order val="7"/>
                <c:tx>
                  <c:v>Resisting Plane Centroid</c:v>
                </c:tx>
                <c:spPr>
                  <a:ln w="19050" cap="rnd">
                    <a:solidFill>
                      <a:schemeClr val="accent6"/>
                    </a:solidFill>
                    <a:round/>
                  </a:ln>
                  <a:effectLst/>
                </c:spPr>
                <c:marker>
                  <c:symbol val="none"/>
                </c:marker>
                <c:xVal>
                  <c:numRef>
                    <c:extLst xmlns:c15="http://schemas.microsoft.com/office/drawing/2012/chart">
                      <c:ext xmlns:c15="http://schemas.microsoft.com/office/drawing/2012/chart" uri="{02D57815-91ED-43cb-92C2-25804820EDAC}">
                        <c15:formulaRef>
                          <c15:sqref>Geometry!$AL$25</c15:sqref>
                        </c15:formulaRef>
                      </c:ext>
                    </c:extLst>
                    <c:numCache>
                      <c:formatCode>General</c:formatCode>
                      <c:ptCount val="1"/>
                      <c:pt idx="0">
                        <c:v>0</c:v>
                      </c:pt>
                    </c:numCache>
                  </c:numRef>
                </c:xVal>
                <c:yVal>
                  <c:numRef>
                    <c:extLst xmlns:c15="http://schemas.microsoft.com/office/drawing/2012/chart">
                      <c:ext xmlns:c15="http://schemas.microsoft.com/office/drawing/2012/chart" uri="{02D57815-91ED-43cb-92C2-25804820EDAC}">
                        <c15:formulaRef>
                          <c15:sqref>Geometry!$AM$25</c15:sqref>
                        </c15:formulaRef>
                      </c:ext>
                    </c:extLst>
                    <c:numCache>
                      <c:formatCode>General</c:formatCode>
                      <c:ptCount val="1"/>
                      <c:pt idx="0">
                        <c:v>0</c:v>
                      </c:pt>
                    </c:numCache>
                  </c:numRef>
                </c:yVal>
                <c:smooth val="0"/>
                <c:extLst xmlns:c15="http://schemas.microsoft.com/office/drawing/2012/chart">
                  <c:ext xmlns:c16="http://schemas.microsoft.com/office/drawing/2014/chart" uri="{C3380CC4-5D6E-409C-BE32-E72D297353CC}">
                    <c16:uniqueId val="{00000007-22E6-4162-B918-1DFE0E332345}"/>
                  </c:ext>
                </c:extLst>
              </c15:ser>
            </c15:filteredScatterSeries>
            <c15:filteredScatterSeries>
              <c15:ser>
                <c:idx val="9"/>
                <c:order val="9"/>
                <c:tx>
                  <c:v>One-Way Shear Plane</c:v>
                </c:tx>
                <c:spPr>
                  <a:ln w="19050" cap="rnd">
                    <a:solidFill>
                      <a:schemeClr val="accent4">
                        <a:lumMod val="60000"/>
                      </a:schemeClr>
                    </a:solidFill>
                    <a:round/>
                  </a:ln>
                  <a:effectLst/>
                </c:spPr>
                <c:marker>
                  <c:symbol val="none"/>
                </c:marker>
                <c:dPt>
                  <c:idx val="2"/>
                  <c:marker>
                    <c:symbol val="none"/>
                  </c:marker>
                  <c:bubble3D val="0"/>
                  <c:spPr>
                    <a:ln w="19050" cap="rnd">
                      <a:solidFill>
                        <a:schemeClr val="tx1"/>
                      </a:solidFill>
                      <a:round/>
                    </a:ln>
                    <a:effectLst/>
                  </c:spPr>
                  <c:extLst xmlns:c15="http://schemas.microsoft.com/office/drawing/2012/chart">
                    <c:ext xmlns:c16="http://schemas.microsoft.com/office/drawing/2014/chart" uri="{C3380CC4-5D6E-409C-BE32-E72D297353CC}">
                      <c16:uniqueId val="{0000000A-22E6-4162-B918-1DFE0E332345}"/>
                    </c:ext>
                  </c:extLst>
                </c:dPt>
                <c:xVal>
                  <c:numRef>
                    <c:extLst xmlns:c15="http://schemas.microsoft.com/office/drawing/2012/chart">
                      <c:ext xmlns:c15="http://schemas.microsoft.com/office/drawing/2012/chart" uri="{02D57815-91ED-43cb-92C2-25804820EDAC}">
                        <c15:formulaRef>
                          <c15:sqref>Geometry!$AN$16:$AN$20</c15:sqref>
                        </c15:formulaRef>
                      </c:ext>
                    </c:extLst>
                    <c:numCache>
                      <c:formatCode>General</c:formatCode>
                      <c:ptCount val="5"/>
                      <c:pt idx="0">
                        <c:v>#N/A</c:v>
                      </c:pt>
                      <c:pt idx="1">
                        <c:v>#N/A</c:v>
                      </c:pt>
                      <c:pt idx="2">
                        <c:v>#N/A</c:v>
                      </c:pt>
                      <c:pt idx="3">
                        <c:v>#N/A</c:v>
                      </c:pt>
                      <c:pt idx="4">
                        <c:v>#N/A</c:v>
                      </c:pt>
                    </c:numCache>
                  </c:numRef>
                </c:xVal>
                <c:yVal>
                  <c:numRef>
                    <c:extLst xmlns:c15="http://schemas.microsoft.com/office/drawing/2012/chart">
                      <c:ext xmlns:c15="http://schemas.microsoft.com/office/drawing/2012/chart" uri="{02D57815-91ED-43cb-92C2-25804820EDAC}">
                        <c15:formulaRef>
                          <c15:sqref>Geometry!$AO$16:$AO$20</c15:sqref>
                        </c15:formulaRef>
                      </c:ext>
                    </c:extLst>
                    <c:numCache>
                      <c:formatCode>General</c:formatCode>
                      <c:ptCount val="5"/>
                      <c:pt idx="0">
                        <c:v>#N/A</c:v>
                      </c:pt>
                      <c:pt idx="1">
                        <c:v>#N/A</c:v>
                      </c:pt>
                      <c:pt idx="2">
                        <c:v>#N/A</c:v>
                      </c:pt>
                      <c:pt idx="3">
                        <c:v>#N/A</c:v>
                      </c:pt>
                      <c:pt idx="4">
                        <c:v>#N/A</c:v>
                      </c:pt>
                    </c:numCache>
                  </c:numRef>
                </c:yVal>
                <c:smooth val="0"/>
                <c:extLst xmlns:c15="http://schemas.microsoft.com/office/drawing/2012/chart">
                  <c:ext xmlns:c16="http://schemas.microsoft.com/office/drawing/2014/chart" uri="{C3380CC4-5D6E-409C-BE32-E72D297353CC}">
                    <c16:uniqueId val="{00000009-22E6-4162-B918-1DFE0E332345}"/>
                  </c:ext>
                </c:extLst>
              </c15:ser>
            </c15:filteredScatterSeries>
          </c:ext>
        </c:extLst>
      </c:scatterChart>
      <c:valAx>
        <c:axId val="831957392"/>
        <c:scaling>
          <c:orientation val="minMax"/>
        </c:scaling>
        <c:delete val="1"/>
        <c:axPos val="b"/>
        <c:numFmt formatCode="General" sourceLinked="1"/>
        <c:majorTickMark val="none"/>
        <c:minorTickMark val="none"/>
        <c:tickLblPos val="nextTo"/>
        <c:crossAx val="831956736"/>
        <c:crosses val="autoZero"/>
        <c:crossBetween val="midCat"/>
      </c:valAx>
      <c:valAx>
        <c:axId val="831956736"/>
        <c:scaling>
          <c:orientation val="minMax"/>
        </c:scaling>
        <c:delete val="1"/>
        <c:axPos val="l"/>
        <c:numFmt formatCode="General" sourceLinked="1"/>
        <c:majorTickMark val="none"/>
        <c:minorTickMark val="none"/>
        <c:tickLblPos val="nextTo"/>
        <c:crossAx val="831957392"/>
        <c:crosses val="autoZero"/>
        <c:crossBetween val="midCat"/>
      </c:valAx>
      <c:spPr>
        <a:noFill/>
        <a:ln w="25400">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Piles</c:v>
          </c:tx>
          <c:spPr>
            <a:ln w="28575">
              <a:noFill/>
            </a:ln>
          </c:spPr>
          <c:marker>
            <c:symbol val="circle"/>
            <c:size val="7"/>
            <c:spPr>
              <a:solidFill>
                <a:schemeClr val="tx1"/>
              </a:solidFill>
            </c:spPr>
          </c:marker>
          <c:xVal>
            <c:numRef>
              <c:f>'Scatter Plot'!$D$5:$D$105</c:f>
              <c:numCache>
                <c:formatCode>General</c:formatCode>
                <c:ptCount val="1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numCache>
            </c:numRef>
          </c:xVal>
          <c:yVal>
            <c:numRef>
              <c:f>'Scatter Plot'!$E$5:$E$105</c:f>
              <c:numCache>
                <c:formatCode>General</c:formatCode>
                <c:ptCount val="1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numCache>
            </c:numRef>
          </c:yVal>
          <c:smooth val="0"/>
          <c:extLst>
            <c:ext xmlns:c16="http://schemas.microsoft.com/office/drawing/2014/chart" uri="{C3380CC4-5D6E-409C-BE32-E72D297353CC}">
              <c16:uniqueId val="{00000000-A4E6-46F4-A547-4BF5BFBC21ED}"/>
            </c:ext>
          </c:extLst>
        </c:ser>
        <c:ser>
          <c:idx val="1"/>
          <c:order val="1"/>
          <c:tx>
            <c:v>Pad Corners</c:v>
          </c:tx>
          <c:spPr>
            <a:ln w="28575">
              <a:noFill/>
            </a:ln>
          </c:spPr>
          <c:marker>
            <c:symbol val="none"/>
          </c:marker>
          <c:xVal>
            <c:numRef>
              <c:f>'Scatter Plot'!$G$4:$G$7</c:f>
              <c:numCache>
                <c:formatCode>General</c:formatCode>
                <c:ptCount val="4"/>
                <c:pt idx="0">
                  <c:v>0</c:v>
                </c:pt>
                <c:pt idx="1">
                  <c:v>0</c:v>
                </c:pt>
                <c:pt idx="2">
                  <c:v>0</c:v>
                </c:pt>
                <c:pt idx="3">
                  <c:v>0</c:v>
                </c:pt>
              </c:numCache>
            </c:numRef>
          </c:xVal>
          <c:yVal>
            <c:numRef>
              <c:f>'Scatter Plot'!$H$4:$H$7</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01-A4E6-46F4-A547-4BF5BFBC21ED}"/>
            </c:ext>
          </c:extLst>
        </c:ser>
        <c:ser>
          <c:idx val="2"/>
          <c:order val="2"/>
          <c:tx>
            <c:v>Display Corners</c:v>
          </c:tx>
          <c:spPr>
            <a:ln w="28575">
              <a:noFill/>
            </a:ln>
          </c:spPr>
          <c:marker>
            <c:symbol val="none"/>
          </c:marker>
          <c:xVal>
            <c:numRef>
              <c:f>'Scatter Plot'!$J$5:$J$6</c:f>
              <c:numCache>
                <c:formatCode>General</c:formatCode>
                <c:ptCount val="2"/>
                <c:pt idx="0">
                  <c:v>0</c:v>
                </c:pt>
                <c:pt idx="1">
                  <c:v>0</c:v>
                </c:pt>
              </c:numCache>
            </c:numRef>
          </c:xVal>
          <c:yVal>
            <c:numRef>
              <c:f>'Scatter Plot'!$K$5:$K$6</c:f>
              <c:numCache>
                <c:formatCode>General</c:formatCode>
                <c:ptCount val="2"/>
                <c:pt idx="0">
                  <c:v>0</c:v>
                </c:pt>
                <c:pt idx="1">
                  <c:v>0</c:v>
                </c:pt>
              </c:numCache>
            </c:numRef>
          </c:yVal>
          <c:smooth val="0"/>
          <c:extLst>
            <c:ext xmlns:c16="http://schemas.microsoft.com/office/drawing/2014/chart" uri="{C3380CC4-5D6E-409C-BE32-E72D297353CC}">
              <c16:uniqueId val="{00000002-A4E6-46F4-A547-4BF5BFBC21ED}"/>
            </c:ext>
          </c:extLst>
        </c:ser>
        <c:dLbls>
          <c:showLegendKey val="0"/>
          <c:showVal val="0"/>
          <c:showCatName val="0"/>
          <c:showSerName val="0"/>
          <c:showPercent val="0"/>
          <c:showBubbleSize val="0"/>
        </c:dLbls>
        <c:axId val="221021312"/>
        <c:axId val="221022848"/>
      </c:scatterChart>
      <c:valAx>
        <c:axId val="221021312"/>
        <c:scaling>
          <c:orientation val="minMax"/>
        </c:scaling>
        <c:delete val="1"/>
        <c:axPos val="b"/>
        <c:numFmt formatCode="General" sourceLinked="1"/>
        <c:majorTickMark val="out"/>
        <c:minorTickMark val="none"/>
        <c:tickLblPos val="nextTo"/>
        <c:crossAx val="221022848"/>
        <c:crosses val="autoZero"/>
        <c:crossBetween val="midCat"/>
      </c:valAx>
      <c:valAx>
        <c:axId val="221022848"/>
        <c:scaling>
          <c:orientation val="minMax"/>
        </c:scaling>
        <c:delete val="1"/>
        <c:axPos val="l"/>
        <c:numFmt formatCode="General" sourceLinked="1"/>
        <c:majorTickMark val="out"/>
        <c:minorTickMark val="none"/>
        <c:tickLblPos val="nextTo"/>
        <c:crossAx val="221021312"/>
        <c:crosses val="autoZero"/>
        <c:crossBetween val="midCat"/>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Left Side</c:v>
          </c:tx>
          <c:spPr>
            <a:ln>
              <a:solidFill>
                <a:schemeClr val="tx1"/>
              </a:solidFill>
            </a:ln>
          </c:spPr>
          <c:marker>
            <c:symbol val="none"/>
          </c:marker>
          <c:dLbls>
            <c:delete val="1"/>
          </c:dLbls>
          <c:xVal>
            <c:numRef>
              <c:f>'Scatter Plot'!$G$4:$G$5</c:f>
              <c:numCache>
                <c:formatCode>General</c:formatCode>
                <c:ptCount val="2"/>
                <c:pt idx="0">
                  <c:v>0</c:v>
                </c:pt>
                <c:pt idx="1">
                  <c:v>0</c:v>
                </c:pt>
              </c:numCache>
            </c:numRef>
          </c:xVal>
          <c:yVal>
            <c:numRef>
              <c:f>'Scatter Plot'!$H$4:$H$5</c:f>
              <c:numCache>
                <c:formatCode>General</c:formatCode>
                <c:ptCount val="2"/>
                <c:pt idx="0">
                  <c:v>0</c:v>
                </c:pt>
                <c:pt idx="1">
                  <c:v>0</c:v>
                </c:pt>
              </c:numCache>
            </c:numRef>
          </c:yVal>
          <c:smooth val="0"/>
          <c:extLst>
            <c:ext xmlns:c16="http://schemas.microsoft.com/office/drawing/2014/chart" uri="{C3380CC4-5D6E-409C-BE32-E72D297353CC}">
              <c16:uniqueId val="{00000000-95B0-4975-A2A2-50A87DE835E1}"/>
            </c:ext>
          </c:extLst>
        </c:ser>
        <c:ser>
          <c:idx val="1"/>
          <c:order val="1"/>
          <c:tx>
            <c:v>Right Side</c:v>
          </c:tx>
          <c:spPr>
            <a:ln>
              <a:solidFill>
                <a:schemeClr val="tx1"/>
              </a:solidFill>
            </a:ln>
          </c:spPr>
          <c:marker>
            <c:symbol val="none"/>
          </c:marker>
          <c:dLbls>
            <c:delete val="1"/>
          </c:dLbls>
          <c:xVal>
            <c:numRef>
              <c:f>'Scatter Plot'!$G$6:$G$7</c:f>
              <c:numCache>
                <c:formatCode>General</c:formatCode>
                <c:ptCount val="2"/>
                <c:pt idx="0">
                  <c:v>0</c:v>
                </c:pt>
                <c:pt idx="1">
                  <c:v>0</c:v>
                </c:pt>
              </c:numCache>
            </c:numRef>
          </c:xVal>
          <c:yVal>
            <c:numRef>
              <c:f>'Scatter Plot'!$H$6:$H$7</c:f>
              <c:numCache>
                <c:formatCode>General</c:formatCode>
                <c:ptCount val="2"/>
                <c:pt idx="0">
                  <c:v>0</c:v>
                </c:pt>
                <c:pt idx="1">
                  <c:v>0</c:v>
                </c:pt>
              </c:numCache>
            </c:numRef>
          </c:yVal>
          <c:smooth val="0"/>
          <c:extLst>
            <c:ext xmlns:c16="http://schemas.microsoft.com/office/drawing/2014/chart" uri="{C3380CC4-5D6E-409C-BE32-E72D297353CC}">
              <c16:uniqueId val="{00000001-95B0-4975-A2A2-50A87DE835E1}"/>
            </c:ext>
          </c:extLst>
        </c:ser>
        <c:ser>
          <c:idx val="2"/>
          <c:order val="2"/>
          <c:tx>
            <c:v>Top</c:v>
          </c:tx>
          <c:spPr>
            <a:ln>
              <a:solidFill>
                <a:schemeClr val="tx1"/>
              </a:solidFill>
            </a:ln>
          </c:spPr>
          <c:marker>
            <c:symbol val="none"/>
          </c:marker>
          <c:dLbls>
            <c:delete val="1"/>
          </c:dLbls>
          <c:xVal>
            <c:numRef>
              <c:f>'Scatter Plot'!$G$8:$G$9</c:f>
              <c:numCache>
                <c:formatCode>General</c:formatCode>
                <c:ptCount val="2"/>
                <c:pt idx="0">
                  <c:v>0</c:v>
                </c:pt>
                <c:pt idx="1">
                  <c:v>0</c:v>
                </c:pt>
              </c:numCache>
            </c:numRef>
          </c:xVal>
          <c:yVal>
            <c:numRef>
              <c:f>'Scatter Plot'!$H$8:$H$9</c:f>
              <c:numCache>
                <c:formatCode>General</c:formatCode>
                <c:ptCount val="2"/>
                <c:pt idx="0">
                  <c:v>0</c:v>
                </c:pt>
                <c:pt idx="1">
                  <c:v>0</c:v>
                </c:pt>
              </c:numCache>
            </c:numRef>
          </c:yVal>
          <c:smooth val="0"/>
          <c:extLst>
            <c:ext xmlns:c16="http://schemas.microsoft.com/office/drawing/2014/chart" uri="{C3380CC4-5D6E-409C-BE32-E72D297353CC}">
              <c16:uniqueId val="{00000002-95B0-4975-A2A2-50A87DE835E1}"/>
            </c:ext>
          </c:extLst>
        </c:ser>
        <c:ser>
          <c:idx val="3"/>
          <c:order val="3"/>
          <c:tx>
            <c:v>Bottom</c:v>
          </c:tx>
          <c:spPr>
            <a:ln>
              <a:solidFill>
                <a:schemeClr val="tx1"/>
              </a:solidFill>
            </a:ln>
          </c:spPr>
          <c:marker>
            <c:symbol val="none"/>
          </c:marker>
          <c:dLbls>
            <c:delete val="1"/>
          </c:dLbls>
          <c:xVal>
            <c:numRef>
              <c:f>'Scatter Plot'!$G$10:$G$11</c:f>
              <c:numCache>
                <c:formatCode>General</c:formatCode>
                <c:ptCount val="2"/>
                <c:pt idx="0">
                  <c:v>0</c:v>
                </c:pt>
                <c:pt idx="1">
                  <c:v>0</c:v>
                </c:pt>
              </c:numCache>
            </c:numRef>
          </c:xVal>
          <c:yVal>
            <c:numRef>
              <c:f>'Scatter Plot'!$H$10:$H$11</c:f>
              <c:numCache>
                <c:formatCode>General</c:formatCode>
                <c:ptCount val="2"/>
                <c:pt idx="0">
                  <c:v>0</c:v>
                </c:pt>
                <c:pt idx="1">
                  <c:v>0</c:v>
                </c:pt>
              </c:numCache>
            </c:numRef>
          </c:yVal>
          <c:smooth val="0"/>
          <c:extLst>
            <c:ext xmlns:c16="http://schemas.microsoft.com/office/drawing/2014/chart" uri="{C3380CC4-5D6E-409C-BE32-E72D297353CC}">
              <c16:uniqueId val="{00000003-95B0-4975-A2A2-50A87DE835E1}"/>
            </c:ext>
          </c:extLst>
        </c:ser>
        <c:ser>
          <c:idx val="4"/>
          <c:order val="4"/>
          <c:tx>
            <c:v>Neutral Axis</c:v>
          </c:tx>
          <c:spPr>
            <a:ln>
              <a:solidFill>
                <a:schemeClr val="tx1"/>
              </a:solidFill>
              <a:prstDash val="dash"/>
            </a:ln>
          </c:spPr>
          <c:marker>
            <c:symbol val="none"/>
          </c:marker>
          <c:dLbls>
            <c:delete val="1"/>
          </c:dLbls>
          <c:xVal>
            <c:numRef>
              <c:f>'Scatter Plot'!$G$18:$G$19</c:f>
              <c:numCache>
                <c:formatCode>General</c:formatCode>
                <c:ptCount val="2"/>
                <c:pt idx="0">
                  <c:v>0</c:v>
                </c:pt>
                <c:pt idx="1">
                  <c:v>0</c:v>
                </c:pt>
              </c:numCache>
            </c:numRef>
          </c:xVal>
          <c:yVal>
            <c:numRef>
              <c:f>'Scatter Plot'!$H$18:$H$19</c:f>
              <c:numCache>
                <c:formatCode>General</c:formatCode>
                <c:ptCount val="2"/>
                <c:pt idx="0">
                  <c:v>0</c:v>
                </c:pt>
                <c:pt idx="1">
                  <c:v>0</c:v>
                </c:pt>
              </c:numCache>
            </c:numRef>
          </c:yVal>
          <c:smooth val="0"/>
          <c:extLst>
            <c:ext xmlns:c16="http://schemas.microsoft.com/office/drawing/2014/chart" uri="{C3380CC4-5D6E-409C-BE32-E72D297353CC}">
              <c16:uniqueId val="{00000004-95B0-4975-A2A2-50A87DE835E1}"/>
            </c:ext>
          </c:extLst>
        </c:ser>
        <c:ser>
          <c:idx val="5"/>
          <c:order val="5"/>
          <c:tx>
            <c:v>Display Corners</c:v>
          </c:tx>
          <c:spPr>
            <a:ln>
              <a:noFill/>
            </a:ln>
          </c:spPr>
          <c:marker>
            <c:symbol val="none"/>
          </c:marker>
          <c:dLbls>
            <c:delete val="1"/>
          </c:dLbls>
          <c:xVal>
            <c:numRef>
              <c:f>'Scatter Plot'!$J$5:$J$6</c:f>
              <c:numCache>
                <c:formatCode>General</c:formatCode>
                <c:ptCount val="2"/>
                <c:pt idx="0">
                  <c:v>0</c:v>
                </c:pt>
                <c:pt idx="1">
                  <c:v>0</c:v>
                </c:pt>
              </c:numCache>
            </c:numRef>
          </c:xVal>
          <c:yVal>
            <c:numRef>
              <c:f>'Scatter Plot'!$K$5:$K$6</c:f>
              <c:numCache>
                <c:formatCode>General</c:formatCode>
                <c:ptCount val="2"/>
                <c:pt idx="0">
                  <c:v>0</c:v>
                </c:pt>
                <c:pt idx="1">
                  <c:v>0</c:v>
                </c:pt>
              </c:numCache>
            </c:numRef>
          </c:yVal>
          <c:smooth val="0"/>
          <c:extLst>
            <c:ext xmlns:c16="http://schemas.microsoft.com/office/drawing/2014/chart" uri="{C3380CC4-5D6E-409C-BE32-E72D297353CC}">
              <c16:uniqueId val="{00000005-95B0-4975-A2A2-50A87DE835E1}"/>
            </c:ext>
          </c:extLst>
        </c:ser>
        <c:dLbls>
          <c:showLegendKey val="0"/>
          <c:showVal val="1"/>
          <c:showCatName val="0"/>
          <c:showSerName val="0"/>
          <c:showPercent val="0"/>
          <c:showBubbleSize val="0"/>
        </c:dLbls>
        <c:axId val="221178112"/>
        <c:axId val="221192192"/>
      </c:scatterChart>
      <c:valAx>
        <c:axId val="221178112"/>
        <c:scaling>
          <c:orientation val="minMax"/>
        </c:scaling>
        <c:delete val="1"/>
        <c:axPos val="b"/>
        <c:numFmt formatCode="General" sourceLinked="1"/>
        <c:majorTickMark val="out"/>
        <c:minorTickMark val="none"/>
        <c:tickLblPos val="nextTo"/>
        <c:crossAx val="221192192"/>
        <c:crosses val="autoZero"/>
        <c:crossBetween val="midCat"/>
      </c:valAx>
      <c:valAx>
        <c:axId val="221192192"/>
        <c:scaling>
          <c:orientation val="minMax"/>
        </c:scaling>
        <c:delete val="1"/>
        <c:axPos val="l"/>
        <c:numFmt formatCode="General" sourceLinked="1"/>
        <c:majorTickMark val="out"/>
        <c:minorTickMark val="none"/>
        <c:tickLblPos val="nextTo"/>
        <c:crossAx val="221178112"/>
        <c:crosses val="autoZero"/>
        <c:crossBetween val="midCat"/>
      </c:valAx>
      <c:spPr>
        <a:noFill/>
      </c:spPr>
    </c:plotArea>
    <c:plotVisOnly val="1"/>
    <c:dispBlanksAs val="gap"/>
    <c:showDLblsOverMax val="0"/>
  </c:chart>
  <c:spPr>
    <a:noFill/>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Pad Line 1</c:v>
          </c:tx>
          <c:spPr>
            <a:ln w="19050" cap="rnd">
              <a:solidFill>
                <a:schemeClr val="tx1"/>
              </a:solidFill>
              <a:round/>
            </a:ln>
            <a:effectLst/>
          </c:spPr>
          <c:marker>
            <c:symbol val="none"/>
          </c:marker>
          <c:xVal>
            <c:numRef>
              <c:f>Geometry!$H$8:$H$2008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xVal>
          <c:yVal>
            <c:numRef>
              <c:f>Geometry!$I$8:$I$2008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yVal>
          <c:smooth val="0"/>
          <c:extLst>
            <c:ext xmlns:c16="http://schemas.microsoft.com/office/drawing/2014/chart" uri="{C3380CC4-5D6E-409C-BE32-E72D297353CC}">
              <c16:uniqueId val="{00000000-6232-4FEE-9086-2935A4317827}"/>
            </c:ext>
          </c:extLst>
        </c:ser>
        <c:ser>
          <c:idx val="1"/>
          <c:order val="1"/>
          <c:tx>
            <c:v>Pad Line 2</c:v>
          </c:tx>
          <c:spPr>
            <a:ln w="19050" cap="rnd">
              <a:solidFill>
                <a:schemeClr val="tx1"/>
              </a:solidFill>
              <a:round/>
            </a:ln>
            <a:effectLst/>
          </c:spPr>
          <c:marker>
            <c:symbol val="none"/>
          </c:marker>
          <c:xVal>
            <c:numRef>
              <c:f>Geometry!$J$8:$J$2008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xVal>
          <c:yVal>
            <c:numRef>
              <c:f>Geometry!$K$8:$K$2008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yVal>
          <c:smooth val="0"/>
          <c:extLst>
            <c:ext xmlns:c16="http://schemas.microsoft.com/office/drawing/2014/chart" uri="{C3380CC4-5D6E-409C-BE32-E72D297353CC}">
              <c16:uniqueId val="{00000001-6232-4FEE-9086-2935A4317827}"/>
            </c:ext>
          </c:extLst>
        </c:ser>
        <c:ser>
          <c:idx val="2"/>
          <c:order val="2"/>
          <c:tx>
            <c:v>Pad Line 3</c:v>
          </c:tx>
          <c:spPr>
            <a:ln w="19050" cap="rnd">
              <a:solidFill>
                <a:schemeClr val="tx1"/>
              </a:solidFill>
              <a:round/>
            </a:ln>
            <a:effectLst/>
          </c:spPr>
          <c:marker>
            <c:symbol val="none"/>
          </c:marker>
          <c:xVal>
            <c:numRef>
              <c:f>Geometry!$L$8:$L$2008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xVal>
          <c:yVal>
            <c:numRef>
              <c:f>Geometry!$M$8:$M$2008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yVal>
          <c:smooth val="0"/>
          <c:extLst>
            <c:ext xmlns:c16="http://schemas.microsoft.com/office/drawing/2014/chart" uri="{C3380CC4-5D6E-409C-BE32-E72D297353CC}">
              <c16:uniqueId val="{00000002-6232-4FEE-9086-2935A4317827}"/>
            </c:ext>
          </c:extLst>
        </c:ser>
        <c:ser>
          <c:idx val="3"/>
          <c:order val="3"/>
          <c:tx>
            <c:v>Pad Line 4</c:v>
          </c:tx>
          <c:spPr>
            <a:ln w="19050" cap="rnd">
              <a:solidFill>
                <a:schemeClr val="tx1"/>
              </a:solidFill>
              <a:round/>
            </a:ln>
            <a:effectLst/>
          </c:spPr>
          <c:marker>
            <c:symbol val="none"/>
          </c:marker>
          <c:xVal>
            <c:numRef>
              <c:f>Geometry!$N$8:$N$2008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xVal>
          <c:yVal>
            <c:numRef>
              <c:f>Geometry!$O$8:$O$2008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yVal>
          <c:smooth val="0"/>
          <c:extLst>
            <c:ext xmlns:c16="http://schemas.microsoft.com/office/drawing/2014/chart" uri="{C3380CC4-5D6E-409C-BE32-E72D297353CC}">
              <c16:uniqueId val="{00000003-6232-4FEE-9086-2935A4317827}"/>
            </c:ext>
          </c:extLst>
        </c:ser>
        <c:ser>
          <c:idx val="4"/>
          <c:order val="4"/>
          <c:tx>
            <c:v>Pier</c:v>
          </c:tx>
          <c:spPr>
            <a:ln w="19050" cap="rnd">
              <a:solidFill>
                <a:schemeClr val="tx1"/>
              </a:solidFill>
              <a:round/>
            </a:ln>
            <a:effectLst/>
          </c:spPr>
          <c:marker>
            <c:symbol val="none"/>
          </c:marker>
          <c:xVal>
            <c:numRef>
              <c:f>Geometry!$E$8:$E$80</c:f>
              <c:numCache>
                <c:formatCode>General</c:formatCode>
                <c:ptCount val="7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numCache>
            </c:numRef>
          </c:xVal>
          <c:yVal>
            <c:numRef>
              <c:f>Geometry!$F$8:$F$80</c:f>
              <c:numCache>
                <c:formatCode>General</c:formatCode>
                <c:ptCount val="7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numCache>
            </c:numRef>
          </c:yVal>
          <c:smooth val="0"/>
          <c:extLst>
            <c:ext xmlns:c16="http://schemas.microsoft.com/office/drawing/2014/chart" uri="{C3380CC4-5D6E-409C-BE32-E72D297353CC}">
              <c16:uniqueId val="{00000004-6232-4FEE-9086-2935A4317827}"/>
            </c:ext>
          </c:extLst>
        </c:ser>
        <c:ser>
          <c:idx val="7"/>
          <c:order val="5"/>
          <c:tx>
            <c:v>Neutral Axis</c:v>
          </c:tx>
          <c:spPr>
            <a:ln w="19050" cap="rnd">
              <a:solidFill>
                <a:schemeClr val="tx1"/>
              </a:solidFill>
              <a:prstDash val="dash"/>
              <a:round/>
            </a:ln>
            <a:effectLst/>
          </c:spPr>
          <c:marker>
            <c:symbol val="none"/>
          </c:marker>
          <c:xVal>
            <c:numRef>
              <c:f>Geometry!$AJ$16:$AJ$20</c:f>
              <c:numCache>
                <c:formatCode>General</c:formatCode>
                <c:ptCount val="5"/>
                <c:pt idx="0">
                  <c:v>0</c:v>
                </c:pt>
                <c:pt idx="1">
                  <c:v>0</c:v>
                </c:pt>
                <c:pt idx="2">
                  <c:v>0</c:v>
                </c:pt>
                <c:pt idx="3">
                  <c:v>0</c:v>
                </c:pt>
                <c:pt idx="4">
                  <c:v>0</c:v>
                </c:pt>
              </c:numCache>
            </c:numRef>
          </c:xVal>
          <c:yVal>
            <c:numRef>
              <c:f>Geometry!$AK$16:$AK$20</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01-5B46-4F82-9CB6-7B44A00BFE95}"/>
            </c:ext>
          </c:extLst>
        </c:ser>
        <c:ser>
          <c:idx val="8"/>
          <c:order val="6"/>
          <c:tx>
            <c:v>Bending Plane</c:v>
          </c:tx>
          <c:spPr>
            <a:ln w="19050" cap="rnd">
              <a:solidFill>
                <a:srgbClr val="FF0000"/>
              </a:solidFill>
              <a:round/>
            </a:ln>
            <a:effectLst/>
          </c:spPr>
          <c:marker>
            <c:symbol val="none"/>
          </c:marker>
          <c:dPt>
            <c:idx val="4"/>
            <c:marker>
              <c:symbol val="none"/>
            </c:marker>
            <c:bubble3D val="0"/>
            <c:spPr>
              <a:ln w="19050" cap="rnd">
                <a:solidFill>
                  <a:srgbClr val="FF0000"/>
                </a:solidFill>
                <a:prstDash val="dash"/>
                <a:round/>
              </a:ln>
              <a:effectLst/>
            </c:spPr>
            <c:extLst>
              <c:ext xmlns:c16="http://schemas.microsoft.com/office/drawing/2014/chart" uri="{C3380CC4-5D6E-409C-BE32-E72D297353CC}">
                <c16:uniqueId val="{00000001-1B62-438D-89F5-BABD9D561676}"/>
              </c:ext>
            </c:extLst>
          </c:dPt>
          <c:xVal>
            <c:numRef>
              <c:f>Geometry!$AL$16:$AL$20</c:f>
              <c:numCache>
                <c:formatCode>General</c:formatCode>
                <c:ptCount val="5"/>
                <c:pt idx="0">
                  <c:v>0</c:v>
                </c:pt>
                <c:pt idx="1">
                  <c:v>0</c:v>
                </c:pt>
                <c:pt idx="2">
                  <c:v>0</c:v>
                </c:pt>
                <c:pt idx="3">
                  <c:v>0</c:v>
                </c:pt>
                <c:pt idx="4">
                  <c:v>0</c:v>
                </c:pt>
              </c:numCache>
            </c:numRef>
          </c:xVal>
          <c:yVal>
            <c:numRef>
              <c:f>Geometry!$AM$16:$AM$20</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02-5B46-4F82-9CB6-7B44A00BFE95}"/>
            </c:ext>
          </c:extLst>
        </c:ser>
        <c:ser>
          <c:idx val="5"/>
          <c:order val="7"/>
          <c:tx>
            <c:v>Resisting Plane Centroid</c:v>
          </c:tx>
          <c:spPr>
            <a:ln w="19050" cap="rnd">
              <a:solidFill>
                <a:schemeClr val="accent6"/>
              </a:solidFill>
              <a:round/>
            </a:ln>
            <a:effectLst/>
          </c:spPr>
          <c:marker>
            <c:symbol val="none"/>
          </c:marker>
          <c:xVal>
            <c:numRef>
              <c:f>Geometry!$AL$25</c:f>
              <c:numCache>
                <c:formatCode>General</c:formatCode>
                <c:ptCount val="1"/>
                <c:pt idx="0">
                  <c:v>0</c:v>
                </c:pt>
              </c:numCache>
            </c:numRef>
          </c:xVal>
          <c:yVal>
            <c:numRef>
              <c:f>Geometry!$AM$25</c:f>
              <c:numCache>
                <c:formatCode>General</c:formatCode>
                <c:ptCount val="1"/>
                <c:pt idx="0">
                  <c:v>0</c:v>
                </c:pt>
              </c:numCache>
            </c:numRef>
          </c:yVal>
          <c:smooth val="0"/>
          <c:extLst>
            <c:ext xmlns:c16="http://schemas.microsoft.com/office/drawing/2014/chart" uri="{C3380CC4-5D6E-409C-BE32-E72D297353CC}">
              <c16:uniqueId val="{00000003-5B46-4F82-9CB6-7B44A00BFE95}"/>
            </c:ext>
          </c:extLst>
        </c:ser>
        <c:ser>
          <c:idx val="6"/>
          <c:order val="8"/>
          <c:tx>
            <c:v>Piles</c:v>
          </c:tx>
          <c:spPr>
            <a:ln w="25400" cap="rnd">
              <a:noFill/>
              <a:round/>
            </a:ln>
            <a:effectLst/>
          </c:spPr>
          <c:marker>
            <c:symbol val="circle"/>
            <c:size val="5"/>
            <c:spPr>
              <a:solidFill>
                <a:schemeClr val="accent1">
                  <a:lumMod val="60000"/>
                </a:schemeClr>
              </a:solidFill>
              <a:ln w="9525">
                <a:solidFill>
                  <a:schemeClr val="accent1">
                    <a:lumMod val="60000"/>
                  </a:schemeClr>
                </a:solidFill>
              </a:ln>
              <a:effectLst/>
            </c:spPr>
          </c:marker>
          <c:xVal>
            <c:numRef>
              <c:f>Geometry!$AR$8:$AR$107</c:f>
              <c:numCache>
                <c:formatCode>General</c:formatCode>
                <c:ptCount val="1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numCache>
            </c:numRef>
          </c:xVal>
          <c:yVal>
            <c:numRef>
              <c:f>Geometry!$AS$8:$AS$107</c:f>
              <c:numCache>
                <c:formatCode>General</c:formatCode>
                <c:ptCount val="1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numCache>
            </c:numRef>
          </c:yVal>
          <c:smooth val="0"/>
          <c:extLst>
            <c:ext xmlns:c16="http://schemas.microsoft.com/office/drawing/2014/chart" uri="{C3380CC4-5D6E-409C-BE32-E72D297353CC}">
              <c16:uniqueId val="{00000000-79E3-4A27-B2BE-3ED4B618C79C}"/>
            </c:ext>
          </c:extLst>
        </c:ser>
        <c:ser>
          <c:idx val="9"/>
          <c:order val="9"/>
          <c:tx>
            <c:v>One-Way Shear Plane</c:v>
          </c:tx>
          <c:spPr>
            <a:ln w="19050" cap="rnd">
              <a:solidFill>
                <a:schemeClr val="accent4">
                  <a:lumMod val="60000"/>
                </a:schemeClr>
              </a:solidFill>
              <a:prstDash val="dash"/>
              <a:round/>
            </a:ln>
            <a:effectLst/>
          </c:spPr>
          <c:marker>
            <c:symbol val="none"/>
          </c:marker>
          <c:dPt>
            <c:idx val="4"/>
            <c:marker>
              <c:symbol val="none"/>
            </c:marker>
            <c:bubble3D val="0"/>
            <c:spPr>
              <a:ln w="19050" cap="rnd">
                <a:solidFill>
                  <a:srgbClr val="C00000"/>
                </a:solidFill>
                <a:prstDash val="dash"/>
                <a:round/>
              </a:ln>
              <a:effectLst/>
            </c:spPr>
            <c:extLst>
              <c:ext xmlns:c16="http://schemas.microsoft.com/office/drawing/2014/chart" uri="{C3380CC4-5D6E-409C-BE32-E72D297353CC}">
                <c16:uniqueId val="{00000000-1B62-438D-89F5-BABD9D561676}"/>
              </c:ext>
            </c:extLst>
          </c:dPt>
          <c:xVal>
            <c:numRef>
              <c:f>Geometry!$AN$16:$AN$20</c:f>
              <c:numCache>
                <c:formatCode>General</c:formatCode>
                <c:ptCount val="5"/>
                <c:pt idx="0">
                  <c:v>#N/A</c:v>
                </c:pt>
                <c:pt idx="1">
                  <c:v>#N/A</c:v>
                </c:pt>
                <c:pt idx="2">
                  <c:v>#N/A</c:v>
                </c:pt>
                <c:pt idx="3">
                  <c:v>#N/A</c:v>
                </c:pt>
                <c:pt idx="4">
                  <c:v>#N/A</c:v>
                </c:pt>
              </c:numCache>
            </c:numRef>
          </c:xVal>
          <c:yVal>
            <c:numRef>
              <c:f>Geometry!$AO$16:$AO$20</c:f>
              <c:numCache>
                <c:formatCode>General</c:formatCode>
                <c:ptCount val="5"/>
                <c:pt idx="0">
                  <c:v>#N/A</c:v>
                </c:pt>
                <c:pt idx="1">
                  <c:v>#N/A</c:v>
                </c:pt>
                <c:pt idx="2">
                  <c:v>#N/A</c:v>
                </c:pt>
                <c:pt idx="3">
                  <c:v>#N/A</c:v>
                </c:pt>
                <c:pt idx="4">
                  <c:v>#N/A</c:v>
                </c:pt>
              </c:numCache>
            </c:numRef>
          </c:yVal>
          <c:smooth val="0"/>
          <c:extLst>
            <c:ext xmlns:c16="http://schemas.microsoft.com/office/drawing/2014/chart" uri="{C3380CC4-5D6E-409C-BE32-E72D297353CC}">
              <c16:uniqueId val="{00000001-79E3-4A27-B2BE-3ED4B618C79C}"/>
            </c:ext>
          </c:extLst>
        </c:ser>
        <c:dLbls>
          <c:showLegendKey val="0"/>
          <c:showVal val="0"/>
          <c:showCatName val="0"/>
          <c:showSerName val="0"/>
          <c:showPercent val="0"/>
          <c:showBubbleSize val="0"/>
        </c:dLbls>
        <c:axId val="831957392"/>
        <c:axId val="831956736"/>
      </c:scatterChart>
      <c:valAx>
        <c:axId val="83195739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1956736"/>
        <c:crosses val="autoZero"/>
        <c:crossBetween val="midCat"/>
      </c:valAx>
      <c:valAx>
        <c:axId val="8319567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1957392"/>
        <c:crosses val="autoZero"/>
        <c:crossBetween val="midCat"/>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7"/>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Piles</c:v>
          </c:tx>
          <c:spPr>
            <a:ln w="28575">
              <a:noFill/>
            </a:ln>
          </c:spPr>
          <c:marker>
            <c:symbol val="circle"/>
            <c:size val="7"/>
            <c:spPr>
              <a:solidFill>
                <a:schemeClr val="tx1"/>
              </a:solidFill>
            </c:spPr>
          </c:marker>
          <c:xVal>
            <c:numRef>
              <c:f>'Scatter Plot'!$D$5:$D$105</c:f>
              <c:numCache>
                <c:formatCode>General</c:formatCode>
                <c:ptCount val="1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numCache>
            </c:numRef>
          </c:xVal>
          <c:yVal>
            <c:numRef>
              <c:f>'Scatter Plot'!$E$5:$E$105</c:f>
              <c:numCache>
                <c:formatCode>General</c:formatCode>
                <c:ptCount val="1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numCache>
            </c:numRef>
          </c:yVal>
          <c:smooth val="0"/>
          <c:extLst>
            <c:ext xmlns:c16="http://schemas.microsoft.com/office/drawing/2014/chart" uri="{C3380CC4-5D6E-409C-BE32-E72D297353CC}">
              <c16:uniqueId val="{00000000-E755-4B7F-B8E5-184EE7D94339}"/>
            </c:ext>
          </c:extLst>
        </c:ser>
        <c:ser>
          <c:idx val="1"/>
          <c:order val="1"/>
          <c:tx>
            <c:v>Pad Corners</c:v>
          </c:tx>
          <c:spPr>
            <a:ln w="28575">
              <a:noFill/>
            </a:ln>
          </c:spPr>
          <c:marker>
            <c:symbol val="none"/>
          </c:marker>
          <c:xVal>
            <c:numRef>
              <c:f>'Scatter Plot'!$G$4:$G$7</c:f>
              <c:numCache>
                <c:formatCode>General</c:formatCode>
                <c:ptCount val="4"/>
                <c:pt idx="0">
                  <c:v>0</c:v>
                </c:pt>
                <c:pt idx="1">
                  <c:v>0</c:v>
                </c:pt>
                <c:pt idx="2">
                  <c:v>0</c:v>
                </c:pt>
                <c:pt idx="3">
                  <c:v>0</c:v>
                </c:pt>
              </c:numCache>
            </c:numRef>
          </c:xVal>
          <c:yVal>
            <c:numRef>
              <c:f>'Scatter Plot'!$H$4:$H$7</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01-E755-4B7F-B8E5-184EE7D94339}"/>
            </c:ext>
          </c:extLst>
        </c:ser>
        <c:ser>
          <c:idx val="2"/>
          <c:order val="2"/>
          <c:tx>
            <c:v>Display Corners</c:v>
          </c:tx>
          <c:spPr>
            <a:ln w="28575">
              <a:noFill/>
            </a:ln>
          </c:spPr>
          <c:marker>
            <c:symbol val="none"/>
          </c:marker>
          <c:xVal>
            <c:numRef>
              <c:f>'Scatter Plot'!$J$5:$J$6</c:f>
              <c:numCache>
                <c:formatCode>General</c:formatCode>
                <c:ptCount val="2"/>
                <c:pt idx="0">
                  <c:v>0</c:v>
                </c:pt>
                <c:pt idx="1">
                  <c:v>0</c:v>
                </c:pt>
              </c:numCache>
            </c:numRef>
          </c:xVal>
          <c:yVal>
            <c:numRef>
              <c:f>'Scatter Plot'!$K$5:$K$6</c:f>
              <c:numCache>
                <c:formatCode>General</c:formatCode>
                <c:ptCount val="2"/>
                <c:pt idx="0">
                  <c:v>0</c:v>
                </c:pt>
                <c:pt idx="1">
                  <c:v>0</c:v>
                </c:pt>
              </c:numCache>
            </c:numRef>
          </c:yVal>
          <c:smooth val="0"/>
          <c:extLst>
            <c:ext xmlns:c16="http://schemas.microsoft.com/office/drawing/2014/chart" uri="{C3380CC4-5D6E-409C-BE32-E72D297353CC}">
              <c16:uniqueId val="{00000002-E755-4B7F-B8E5-184EE7D94339}"/>
            </c:ext>
          </c:extLst>
        </c:ser>
        <c:dLbls>
          <c:showLegendKey val="0"/>
          <c:showVal val="0"/>
          <c:showCatName val="0"/>
          <c:showSerName val="0"/>
          <c:showPercent val="0"/>
          <c:showBubbleSize val="0"/>
        </c:dLbls>
        <c:axId val="214327296"/>
        <c:axId val="214328832"/>
      </c:scatterChart>
      <c:valAx>
        <c:axId val="214327296"/>
        <c:scaling>
          <c:orientation val="minMax"/>
        </c:scaling>
        <c:delete val="1"/>
        <c:axPos val="b"/>
        <c:numFmt formatCode="General" sourceLinked="1"/>
        <c:majorTickMark val="out"/>
        <c:minorTickMark val="none"/>
        <c:tickLblPos val="nextTo"/>
        <c:crossAx val="214328832"/>
        <c:crosses val="autoZero"/>
        <c:crossBetween val="midCat"/>
      </c:valAx>
      <c:valAx>
        <c:axId val="214328832"/>
        <c:scaling>
          <c:orientation val="minMax"/>
        </c:scaling>
        <c:delete val="1"/>
        <c:axPos val="l"/>
        <c:numFmt formatCode="General" sourceLinked="1"/>
        <c:majorTickMark val="out"/>
        <c:minorTickMark val="none"/>
        <c:tickLblPos val="nextTo"/>
        <c:crossAx val="214327296"/>
        <c:crosses val="autoZero"/>
        <c:crossBetween val="midCat"/>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Left Side</c:v>
          </c:tx>
          <c:spPr>
            <a:ln>
              <a:solidFill>
                <a:schemeClr val="tx1"/>
              </a:solidFill>
            </a:ln>
          </c:spPr>
          <c:marker>
            <c:symbol val="none"/>
          </c:marker>
          <c:xVal>
            <c:numRef>
              <c:f>'Scatter Plot'!$G$4:$G$5</c:f>
              <c:numCache>
                <c:formatCode>General</c:formatCode>
                <c:ptCount val="2"/>
                <c:pt idx="0">
                  <c:v>0</c:v>
                </c:pt>
                <c:pt idx="1">
                  <c:v>0</c:v>
                </c:pt>
              </c:numCache>
            </c:numRef>
          </c:xVal>
          <c:yVal>
            <c:numRef>
              <c:f>'Scatter Plot'!$H$4:$H$5</c:f>
              <c:numCache>
                <c:formatCode>General</c:formatCode>
                <c:ptCount val="2"/>
                <c:pt idx="0">
                  <c:v>0</c:v>
                </c:pt>
                <c:pt idx="1">
                  <c:v>0</c:v>
                </c:pt>
              </c:numCache>
            </c:numRef>
          </c:yVal>
          <c:smooth val="0"/>
          <c:extLst>
            <c:ext xmlns:c16="http://schemas.microsoft.com/office/drawing/2014/chart" uri="{C3380CC4-5D6E-409C-BE32-E72D297353CC}">
              <c16:uniqueId val="{00000000-0FA1-41A2-AE24-9D63A0C22C9C}"/>
            </c:ext>
          </c:extLst>
        </c:ser>
        <c:ser>
          <c:idx val="1"/>
          <c:order val="1"/>
          <c:tx>
            <c:v>Right Side</c:v>
          </c:tx>
          <c:spPr>
            <a:ln>
              <a:solidFill>
                <a:schemeClr val="tx1"/>
              </a:solidFill>
            </a:ln>
          </c:spPr>
          <c:marker>
            <c:symbol val="none"/>
          </c:marker>
          <c:xVal>
            <c:numRef>
              <c:f>'Scatter Plot'!$G$6:$G$7</c:f>
              <c:numCache>
                <c:formatCode>General</c:formatCode>
                <c:ptCount val="2"/>
                <c:pt idx="0">
                  <c:v>0</c:v>
                </c:pt>
                <c:pt idx="1">
                  <c:v>0</c:v>
                </c:pt>
              </c:numCache>
            </c:numRef>
          </c:xVal>
          <c:yVal>
            <c:numRef>
              <c:f>'Scatter Plot'!$H$6:$H$7</c:f>
              <c:numCache>
                <c:formatCode>General</c:formatCode>
                <c:ptCount val="2"/>
                <c:pt idx="0">
                  <c:v>0</c:v>
                </c:pt>
                <c:pt idx="1">
                  <c:v>0</c:v>
                </c:pt>
              </c:numCache>
            </c:numRef>
          </c:yVal>
          <c:smooth val="0"/>
          <c:extLst>
            <c:ext xmlns:c16="http://schemas.microsoft.com/office/drawing/2014/chart" uri="{C3380CC4-5D6E-409C-BE32-E72D297353CC}">
              <c16:uniqueId val="{00000001-0FA1-41A2-AE24-9D63A0C22C9C}"/>
            </c:ext>
          </c:extLst>
        </c:ser>
        <c:ser>
          <c:idx val="2"/>
          <c:order val="2"/>
          <c:tx>
            <c:v>Top</c:v>
          </c:tx>
          <c:spPr>
            <a:ln>
              <a:solidFill>
                <a:schemeClr val="tx1"/>
              </a:solidFill>
            </a:ln>
          </c:spPr>
          <c:marker>
            <c:symbol val="none"/>
          </c:marker>
          <c:xVal>
            <c:numRef>
              <c:f>'Scatter Plot'!$G$8:$G$9</c:f>
              <c:numCache>
                <c:formatCode>General</c:formatCode>
                <c:ptCount val="2"/>
                <c:pt idx="0">
                  <c:v>0</c:v>
                </c:pt>
                <c:pt idx="1">
                  <c:v>0</c:v>
                </c:pt>
              </c:numCache>
            </c:numRef>
          </c:xVal>
          <c:yVal>
            <c:numRef>
              <c:f>'Scatter Plot'!$H$8:$H$9</c:f>
              <c:numCache>
                <c:formatCode>General</c:formatCode>
                <c:ptCount val="2"/>
                <c:pt idx="0">
                  <c:v>0</c:v>
                </c:pt>
                <c:pt idx="1">
                  <c:v>0</c:v>
                </c:pt>
              </c:numCache>
            </c:numRef>
          </c:yVal>
          <c:smooth val="0"/>
          <c:extLst>
            <c:ext xmlns:c16="http://schemas.microsoft.com/office/drawing/2014/chart" uri="{C3380CC4-5D6E-409C-BE32-E72D297353CC}">
              <c16:uniqueId val="{00000002-0FA1-41A2-AE24-9D63A0C22C9C}"/>
            </c:ext>
          </c:extLst>
        </c:ser>
        <c:ser>
          <c:idx val="3"/>
          <c:order val="3"/>
          <c:tx>
            <c:v>Bottom</c:v>
          </c:tx>
          <c:spPr>
            <a:ln>
              <a:solidFill>
                <a:schemeClr val="tx1"/>
              </a:solidFill>
            </a:ln>
          </c:spPr>
          <c:marker>
            <c:symbol val="none"/>
          </c:marker>
          <c:xVal>
            <c:numRef>
              <c:f>'Scatter Plot'!$G$10:$G$11</c:f>
              <c:numCache>
                <c:formatCode>General</c:formatCode>
                <c:ptCount val="2"/>
                <c:pt idx="0">
                  <c:v>0</c:v>
                </c:pt>
                <c:pt idx="1">
                  <c:v>0</c:v>
                </c:pt>
              </c:numCache>
            </c:numRef>
          </c:xVal>
          <c:yVal>
            <c:numRef>
              <c:f>'Scatter Plot'!$H$10:$H$11</c:f>
              <c:numCache>
                <c:formatCode>General</c:formatCode>
                <c:ptCount val="2"/>
                <c:pt idx="0">
                  <c:v>0</c:v>
                </c:pt>
                <c:pt idx="1">
                  <c:v>0</c:v>
                </c:pt>
              </c:numCache>
            </c:numRef>
          </c:yVal>
          <c:smooth val="0"/>
          <c:extLst>
            <c:ext xmlns:c16="http://schemas.microsoft.com/office/drawing/2014/chart" uri="{C3380CC4-5D6E-409C-BE32-E72D297353CC}">
              <c16:uniqueId val="{00000003-0FA1-41A2-AE24-9D63A0C22C9C}"/>
            </c:ext>
          </c:extLst>
        </c:ser>
        <c:ser>
          <c:idx val="4"/>
          <c:order val="4"/>
          <c:tx>
            <c:v>Neutral Axis</c:v>
          </c:tx>
          <c:spPr>
            <a:ln>
              <a:solidFill>
                <a:schemeClr val="tx1"/>
              </a:solidFill>
              <a:prstDash val="dash"/>
            </a:ln>
          </c:spPr>
          <c:marker>
            <c:symbol val="none"/>
          </c:marker>
          <c:xVal>
            <c:numRef>
              <c:f>'Scatter Plot'!$G$18:$G$19</c:f>
              <c:numCache>
                <c:formatCode>General</c:formatCode>
                <c:ptCount val="2"/>
                <c:pt idx="0">
                  <c:v>0</c:v>
                </c:pt>
                <c:pt idx="1">
                  <c:v>0</c:v>
                </c:pt>
              </c:numCache>
            </c:numRef>
          </c:xVal>
          <c:yVal>
            <c:numRef>
              <c:f>'Scatter Plot'!$H$18:$H$19</c:f>
              <c:numCache>
                <c:formatCode>General</c:formatCode>
                <c:ptCount val="2"/>
                <c:pt idx="0">
                  <c:v>0</c:v>
                </c:pt>
                <c:pt idx="1">
                  <c:v>0</c:v>
                </c:pt>
              </c:numCache>
            </c:numRef>
          </c:yVal>
          <c:smooth val="0"/>
          <c:extLst>
            <c:ext xmlns:c16="http://schemas.microsoft.com/office/drawing/2014/chart" uri="{C3380CC4-5D6E-409C-BE32-E72D297353CC}">
              <c16:uniqueId val="{00000004-0FA1-41A2-AE24-9D63A0C22C9C}"/>
            </c:ext>
          </c:extLst>
        </c:ser>
        <c:ser>
          <c:idx val="5"/>
          <c:order val="5"/>
          <c:tx>
            <c:v>Display Corners</c:v>
          </c:tx>
          <c:spPr>
            <a:ln>
              <a:noFill/>
            </a:ln>
          </c:spPr>
          <c:marker>
            <c:symbol val="none"/>
          </c:marker>
          <c:xVal>
            <c:numRef>
              <c:f>'Scatter Plot'!$J$5:$J$6</c:f>
              <c:numCache>
                <c:formatCode>General</c:formatCode>
                <c:ptCount val="2"/>
                <c:pt idx="0">
                  <c:v>0</c:v>
                </c:pt>
                <c:pt idx="1">
                  <c:v>0</c:v>
                </c:pt>
              </c:numCache>
            </c:numRef>
          </c:xVal>
          <c:yVal>
            <c:numRef>
              <c:f>'Scatter Plot'!$K$5:$K$6</c:f>
              <c:numCache>
                <c:formatCode>General</c:formatCode>
                <c:ptCount val="2"/>
                <c:pt idx="0">
                  <c:v>0</c:v>
                </c:pt>
                <c:pt idx="1">
                  <c:v>0</c:v>
                </c:pt>
              </c:numCache>
            </c:numRef>
          </c:yVal>
          <c:smooth val="0"/>
          <c:extLst>
            <c:ext xmlns:c16="http://schemas.microsoft.com/office/drawing/2014/chart" uri="{C3380CC4-5D6E-409C-BE32-E72D297353CC}">
              <c16:uniqueId val="{00000005-0FA1-41A2-AE24-9D63A0C22C9C}"/>
            </c:ext>
          </c:extLst>
        </c:ser>
        <c:dLbls>
          <c:showLegendKey val="0"/>
          <c:showVal val="0"/>
          <c:showCatName val="0"/>
          <c:showSerName val="0"/>
          <c:showPercent val="0"/>
          <c:showBubbleSize val="0"/>
        </c:dLbls>
        <c:axId val="214381312"/>
        <c:axId val="214382848"/>
      </c:scatterChart>
      <c:valAx>
        <c:axId val="214381312"/>
        <c:scaling>
          <c:orientation val="minMax"/>
        </c:scaling>
        <c:delete val="1"/>
        <c:axPos val="b"/>
        <c:numFmt formatCode="General" sourceLinked="1"/>
        <c:majorTickMark val="out"/>
        <c:minorTickMark val="none"/>
        <c:tickLblPos val="nextTo"/>
        <c:crossAx val="214382848"/>
        <c:crosses val="autoZero"/>
        <c:crossBetween val="midCat"/>
      </c:valAx>
      <c:valAx>
        <c:axId val="214382848"/>
        <c:scaling>
          <c:orientation val="minMax"/>
        </c:scaling>
        <c:delete val="1"/>
        <c:axPos val="l"/>
        <c:numFmt formatCode="General" sourceLinked="1"/>
        <c:majorTickMark val="out"/>
        <c:minorTickMark val="none"/>
        <c:tickLblPos val="nextTo"/>
        <c:crossAx val="214381312"/>
        <c:crosses val="autoZero"/>
        <c:crossBetween val="midCat"/>
      </c:valAx>
      <c:spPr>
        <a:noFill/>
      </c:spPr>
    </c:plotArea>
    <c:plotVisOnly val="1"/>
    <c:dispBlanksAs val="gap"/>
    <c:showDLblsOverMax val="0"/>
  </c:chart>
  <c:spPr>
    <a:noFill/>
  </c:sp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Z$13" lockText="1"/>
</file>

<file path=xl/ctrlProps/ctrlProp3.xml><?xml version="1.0" encoding="utf-8"?>
<formControlPr xmlns="http://schemas.microsoft.com/office/spreadsheetml/2009/9/main" objectType="CheckBox" checked="Checked" fmlaLink="$Z$14" lockText="1"/>
</file>

<file path=xl/ctrlProps/ctrlProp4.xml><?xml version="1.0" encoding="utf-8"?>
<formControlPr xmlns="http://schemas.microsoft.com/office/spreadsheetml/2009/9/main" objectType="CheckBox" checked="Checked" fmlaLink="$Z$15" lockText="1"/>
</file>

<file path=xl/ctrlProps/ctrlProp5.xml><?xml version="1.0" encoding="utf-8"?>
<formControlPr xmlns="http://schemas.microsoft.com/office/spreadsheetml/2009/9/main" objectType="CheckBox" fmlaLink="$Z$16" lockText="1"/>
</file>

<file path=xl/ctrlProps/ctrlProp6.xml><?xml version="1.0" encoding="utf-8"?>
<formControlPr xmlns="http://schemas.microsoft.com/office/spreadsheetml/2009/9/main" objectType="CheckBox" fmlaLink="$Z$10"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Label"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chart" Target="../charts/chart1.xml"/><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drawing7.xml.rels><?xml version="1.0" encoding="UTF-8" standalone="yes"?>
<Relationships xmlns="http://schemas.openxmlformats.org/package/2006/relationships"><Relationship Id="rId3" Type="http://schemas.openxmlformats.org/officeDocument/2006/relationships/image" Target="../media/image11.JPG"/><Relationship Id="rId2" Type="http://schemas.openxmlformats.org/officeDocument/2006/relationships/image" Target="../media/image10.JPG"/><Relationship Id="rId1" Type="http://schemas.openxmlformats.org/officeDocument/2006/relationships/image" Target="../media/image9.JPG"/><Relationship Id="rId6" Type="http://schemas.openxmlformats.org/officeDocument/2006/relationships/image" Target="../media/image14.png"/><Relationship Id="rId5" Type="http://schemas.openxmlformats.org/officeDocument/2006/relationships/image" Target="../media/image13.JPG"/><Relationship Id="rId4" Type="http://schemas.openxmlformats.org/officeDocument/2006/relationships/image" Target="../media/image12.JPG"/></Relationships>
</file>

<file path=xl/drawings/_rels/drawing8.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vmlDrawing3.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5.emf"/><Relationship Id="rId4"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editAs="oneCell">
    <xdr:from>
      <xdr:col>10</xdr:col>
      <xdr:colOff>122043</xdr:colOff>
      <xdr:row>1</xdr:row>
      <xdr:rowOff>28575</xdr:rowOff>
    </xdr:from>
    <xdr:to>
      <xdr:col>12</xdr:col>
      <xdr:colOff>480317</xdr:colOff>
      <xdr:row>2</xdr:row>
      <xdr:rowOff>347472</xdr:rowOff>
    </xdr:to>
    <xdr:pic>
      <xdr:nvPicPr>
        <xdr:cNvPr id="3" name="Picture 3">
          <a:extLst>
            <a:ext uri="{FF2B5EF4-FFF2-40B4-BE49-F238E27FC236}">
              <a16:creationId xmlns:a16="http://schemas.microsoft.com/office/drawing/2014/main" id="{00000000-0008-0000-0000-000003000000}"/>
            </a:ext>
          </a:extLst>
        </xdr:cNvPr>
        <xdr:cNvPicPr preferRelativeResize="0">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bwMode="auto">
        <a:xfrm>
          <a:off x="6637143" y="104775"/>
          <a:ext cx="1663200" cy="5760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17</xdr:col>
          <xdr:colOff>57150</xdr:colOff>
          <xdr:row>21</xdr:row>
          <xdr:rowOff>0</xdr:rowOff>
        </xdr:from>
        <xdr:to>
          <xdr:col>19</xdr:col>
          <xdr:colOff>38100</xdr:colOff>
          <xdr:row>24</xdr:row>
          <xdr:rowOff>9525</xdr:rowOff>
        </xdr:to>
        <xdr:sp macro="" textlink="">
          <xdr:nvSpPr>
            <xdr:cNvPr id="1037" name="Button 13" descr="Print PDF"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200025</xdr:colOff>
          <xdr:row>11</xdr:row>
          <xdr:rowOff>142875</xdr:rowOff>
        </xdr:from>
        <xdr:to>
          <xdr:col>18</xdr:col>
          <xdr:colOff>504825</xdr:colOff>
          <xdr:row>13</xdr:row>
          <xdr:rowOff>19050</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0000-00007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200025</xdr:colOff>
          <xdr:row>12</xdr:row>
          <xdr:rowOff>142875</xdr:rowOff>
        </xdr:from>
        <xdr:to>
          <xdr:col>18</xdr:col>
          <xdr:colOff>504825</xdr:colOff>
          <xdr:row>14</xdr:row>
          <xdr:rowOff>19050</xdr:rowOff>
        </xdr:to>
        <xdr:sp macro="" textlink="">
          <xdr:nvSpPr>
            <xdr:cNvPr id="1140" name="Check Box 116" hidden="1">
              <a:extLst>
                <a:ext uri="{63B3BB69-23CF-44E3-9099-C40C66FF867C}">
                  <a14:compatExt spid="_x0000_s1140"/>
                </a:ext>
                <a:ext uri="{FF2B5EF4-FFF2-40B4-BE49-F238E27FC236}">
                  <a16:creationId xmlns:a16="http://schemas.microsoft.com/office/drawing/2014/main" id="{00000000-0008-0000-0000-00007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200025</xdr:colOff>
          <xdr:row>13</xdr:row>
          <xdr:rowOff>142875</xdr:rowOff>
        </xdr:from>
        <xdr:to>
          <xdr:col>18</xdr:col>
          <xdr:colOff>504825</xdr:colOff>
          <xdr:row>15</xdr:row>
          <xdr:rowOff>19050</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0000-00007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absolute">
    <xdr:from>
      <xdr:col>14</xdr:col>
      <xdr:colOff>183505</xdr:colOff>
      <xdr:row>38</xdr:row>
      <xdr:rowOff>15610</xdr:rowOff>
    </xdr:from>
    <xdr:to>
      <xdr:col>20</xdr:col>
      <xdr:colOff>335905</xdr:colOff>
      <xdr:row>63</xdr:row>
      <xdr:rowOff>34660</xdr:rowOff>
    </xdr:to>
    <xdr:graphicFrame macro="">
      <xdr:nvGraphicFramePr>
        <xdr:cNvPr id="14" name="Diagram1">
          <a:extLst>
            <a:ext uri="{FF2B5EF4-FFF2-40B4-BE49-F238E27FC236}">
              <a16:creationId xmlns:a16="http://schemas.microsoft.com/office/drawing/2014/main" id="{00000000-0008-0000-00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5</xdr:col>
      <xdr:colOff>288936</xdr:colOff>
      <xdr:row>4</xdr:row>
      <xdr:rowOff>166609</xdr:rowOff>
    </xdr:from>
    <xdr:to>
      <xdr:col>8</xdr:col>
      <xdr:colOff>524672</xdr:colOff>
      <xdr:row>5</xdr:row>
      <xdr:rowOff>184745</xdr:rowOff>
    </xdr:to>
    <xdr:pic>
      <xdr:nvPicPr>
        <xdr:cNvPr id="18" name="Note_1" hidden="1">
          <a:extLst>
            <a:ext uri="{FF2B5EF4-FFF2-40B4-BE49-F238E27FC236}">
              <a16:creationId xmlns:a16="http://schemas.microsoft.com/office/drawing/2014/main" id="{00000000-0008-0000-0000-000012000000}"/>
            </a:ext>
          </a:extLst>
        </xdr:cNvPr>
        <xdr:cNvPicPr>
          <a:picLocks noChangeAspect="1"/>
        </xdr:cNvPicPr>
      </xdr:nvPicPr>
      <xdr:blipFill>
        <a:blip xmlns:r="http://schemas.openxmlformats.org/officeDocument/2006/relationships" r:embed="rId3"/>
        <a:stretch>
          <a:fillRect/>
        </a:stretch>
      </xdr:blipFill>
      <xdr:spPr>
        <a:xfrm>
          <a:off x="4181762" y="1061131"/>
          <a:ext cx="1850845" cy="208636"/>
        </a:xfrm>
        <a:prstGeom prst="rect">
          <a:avLst/>
        </a:prstGeom>
      </xdr:spPr>
    </xdr:pic>
    <xdr:clientData fPrintsWithSheet="0"/>
  </xdr:twoCellAnchor>
  <mc:AlternateContent xmlns:mc="http://schemas.openxmlformats.org/markup-compatibility/2006">
    <mc:Choice xmlns:a14="http://schemas.microsoft.com/office/drawing/2010/main" Requires="a14">
      <xdr:twoCellAnchor editAs="oneCell">
        <xdr:from>
          <xdr:col>18</xdr:col>
          <xdr:colOff>200025</xdr:colOff>
          <xdr:row>14</xdr:row>
          <xdr:rowOff>142875</xdr:rowOff>
        </xdr:from>
        <xdr:to>
          <xdr:col>18</xdr:col>
          <xdr:colOff>504825</xdr:colOff>
          <xdr:row>16</xdr:row>
          <xdr:rowOff>0</xdr:rowOff>
        </xdr:to>
        <xdr:sp macro="" textlink="">
          <xdr:nvSpPr>
            <xdr:cNvPr id="1193" name="Check Box 169" hidden="1">
              <a:extLst>
                <a:ext uri="{63B3BB69-23CF-44E3-9099-C40C66FF867C}">
                  <a14:compatExt spid="_x0000_s1193"/>
                </a:ext>
                <a:ext uri="{FF2B5EF4-FFF2-40B4-BE49-F238E27FC236}">
                  <a16:creationId xmlns:a16="http://schemas.microsoft.com/office/drawing/2014/main" id="{00000000-0008-0000-0000-0000A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8</xdr:row>
          <xdr:rowOff>171450</xdr:rowOff>
        </xdr:from>
        <xdr:to>
          <xdr:col>9</xdr:col>
          <xdr:colOff>447675</xdr:colOff>
          <xdr:row>10</xdr:row>
          <xdr:rowOff>28575</xdr:rowOff>
        </xdr:to>
        <xdr:sp macro="" textlink="">
          <xdr:nvSpPr>
            <xdr:cNvPr id="1194" name="Check Box 170" hidden="1">
              <a:extLst>
                <a:ext uri="{63B3BB69-23CF-44E3-9099-C40C66FF867C}">
                  <a14:compatExt spid="_x0000_s1194"/>
                </a:ext>
                <a:ext uri="{FF2B5EF4-FFF2-40B4-BE49-F238E27FC236}">
                  <a16:creationId xmlns:a16="http://schemas.microsoft.com/office/drawing/2014/main" id="{00000000-0008-0000-0000-0000A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17</xdr:col>
          <xdr:colOff>57150</xdr:colOff>
          <xdr:row>18</xdr:row>
          <xdr:rowOff>47625</xdr:rowOff>
        </xdr:from>
        <xdr:to>
          <xdr:col>19</xdr:col>
          <xdr:colOff>38100</xdr:colOff>
          <xdr:row>20</xdr:row>
          <xdr:rowOff>85725</xdr:rowOff>
        </xdr:to>
        <xdr:sp macro="" textlink="">
          <xdr:nvSpPr>
            <xdr:cNvPr id="1195" name="Button 171" hidden="1">
              <a:extLst>
                <a:ext uri="{63B3BB69-23CF-44E3-9099-C40C66FF867C}">
                  <a14:compatExt spid="_x0000_s1195"/>
                </a:ext>
                <a:ext uri="{FF2B5EF4-FFF2-40B4-BE49-F238E27FC236}">
                  <a16:creationId xmlns:a16="http://schemas.microsoft.com/office/drawing/2014/main" id="{00000000-0008-0000-0000-0000A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SOLVE</a:t>
              </a:r>
            </a:p>
          </xdr:txBody>
        </xdr:sp>
        <xdr:clientData fPrintsWithSheet="0"/>
      </xdr:twoCellAnchor>
    </mc:Choice>
    <mc:Fallback/>
  </mc:AlternateContent>
  <xdr:twoCellAnchor editAs="oneCell">
    <xdr:from>
      <xdr:col>14</xdr:col>
      <xdr:colOff>514350</xdr:colOff>
      <xdr:row>8</xdr:row>
      <xdr:rowOff>28575</xdr:rowOff>
    </xdr:from>
    <xdr:to>
      <xdr:col>18</xdr:col>
      <xdr:colOff>205749</xdr:colOff>
      <xdr:row>9</xdr:row>
      <xdr:rowOff>76169</xdr:rowOff>
    </xdr:to>
    <xdr:pic>
      <xdr:nvPicPr>
        <xdr:cNvPr id="12" name="Note_1" hidden="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3"/>
        <a:stretch>
          <a:fillRect/>
        </a:stretch>
      </xdr:blipFill>
      <xdr:spPr>
        <a:xfrm>
          <a:off x="7962900" y="1228725"/>
          <a:ext cx="2129799" cy="238094"/>
        </a:xfrm>
        <a:prstGeom prst="rect">
          <a:avLst/>
        </a:prstGeom>
      </xdr:spPr>
    </xdr:pic>
    <xdr:clientData fPrintsWithSheet="0"/>
  </xdr:twoCellAnchor>
  <mc:AlternateContent xmlns:mc="http://schemas.openxmlformats.org/markup-compatibility/2006">
    <mc:Choice xmlns:a14="http://schemas.microsoft.com/office/drawing/2010/main" Requires="a14">
      <xdr:twoCellAnchor>
        <xdr:from>
          <xdr:col>14</xdr:col>
          <xdr:colOff>9525</xdr:colOff>
          <xdr:row>6</xdr:row>
          <xdr:rowOff>57150</xdr:rowOff>
        </xdr:from>
        <xdr:to>
          <xdr:col>17</xdr:col>
          <xdr:colOff>104775</xdr:colOff>
          <xdr:row>7</xdr:row>
          <xdr:rowOff>142875</xdr:rowOff>
        </xdr:to>
        <xdr:sp macro="" textlink="">
          <xdr:nvSpPr>
            <xdr:cNvPr id="1196" name="RTF_REPORT" descr="Import RTF" hidden="1">
              <a:extLst>
                <a:ext uri="{63B3BB69-23CF-44E3-9099-C40C66FF867C}">
                  <a14:compatExt spid="_x0000_s1196"/>
                </a:ext>
                <a:ext uri="{FF2B5EF4-FFF2-40B4-BE49-F238E27FC236}">
                  <a16:creationId xmlns:a16="http://schemas.microsoft.com/office/drawing/2014/main" id="{00000000-0008-0000-0000-0000AC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0" bIns="0" anchor="t" upright="1"/>
            <a:lstStyle/>
            <a:p>
              <a:pPr algn="l" rtl="0">
                <a:defRPr sz="1000"/>
              </a:pPr>
              <a:r>
                <a:rPr lang="en-US" sz="1200" b="0" i="0" u="sng" strike="noStrike" baseline="0">
                  <a:solidFill>
                    <a:srgbClr val="0000E6"/>
                  </a:solidFill>
                  <a:latin typeface="Calibri"/>
                  <a:cs typeface="Calibri"/>
                </a:rPr>
                <a:t>Import Analysis Reactions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6</xdr:row>
          <xdr:rowOff>66675</xdr:rowOff>
        </xdr:from>
        <xdr:to>
          <xdr:col>8</xdr:col>
          <xdr:colOff>66675</xdr:colOff>
          <xdr:row>8</xdr:row>
          <xdr:rowOff>38100</xdr:rowOff>
        </xdr:to>
        <xdr:sp macro="" textlink="">
          <xdr:nvSpPr>
            <xdr:cNvPr id="1197" name="Import_Previous_Version" hidden="1">
              <a:extLst>
                <a:ext uri="{63B3BB69-23CF-44E3-9099-C40C66FF867C}">
                  <a14:compatExt spid="_x0000_s1197"/>
                </a:ext>
                <a:ext uri="{FF2B5EF4-FFF2-40B4-BE49-F238E27FC236}">
                  <a16:creationId xmlns:a16="http://schemas.microsoft.com/office/drawing/2014/main" id="{00000000-0008-0000-0000-0000A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 Inputs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66675</xdr:colOff>
          <xdr:row>28</xdr:row>
          <xdr:rowOff>66675</xdr:rowOff>
        </xdr:from>
        <xdr:to>
          <xdr:col>19</xdr:col>
          <xdr:colOff>47625</xdr:colOff>
          <xdr:row>30</xdr:row>
          <xdr:rowOff>104775</xdr:rowOff>
        </xdr:to>
        <xdr:sp macro="" textlink="">
          <xdr:nvSpPr>
            <xdr:cNvPr id="1201" name="Button 177" hidden="1">
              <a:extLst>
                <a:ext uri="{63B3BB69-23CF-44E3-9099-C40C66FF867C}">
                  <a14:compatExt spid="_x0000_s1201"/>
                </a:ext>
                <a:ext uri="{FF2B5EF4-FFF2-40B4-BE49-F238E27FC236}">
                  <a16:creationId xmlns:a16="http://schemas.microsoft.com/office/drawing/2014/main" id="{69C607DF-BD8C-4346-8675-C93555E3127F}"/>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Reset Tool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57150</xdr:colOff>
      <xdr:row>41</xdr:row>
      <xdr:rowOff>0</xdr:rowOff>
    </xdr:from>
    <xdr:to>
      <xdr:col>4</xdr:col>
      <xdr:colOff>0</xdr:colOff>
      <xdr:row>65</xdr:row>
      <xdr:rowOff>0</xdr:rowOff>
    </xdr:to>
    <xdr:graphicFrame macro="">
      <xdr:nvGraphicFramePr>
        <xdr:cNvPr id="46" name="Chart 45">
          <a:extLst>
            <a:ext uri="{FF2B5EF4-FFF2-40B4-BE49-F238E27FC236}">
              <a16:creationId xmlns:a16="http://schemas.microsoft.com/office/drawing/2014/main" id="{00000000-0008-0000-0500-00002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95250</xdr:colOff>
      <xdr:row>26</xdr:row>
      <xdr:rowOff>155575</xdr:rowOff>
    </xdr:from>
    <xdr:to>
      <xdr:col>3</xdr:col>
      <xdr:colOff>423863</xdr:colOff>
      <xdr:row>39</xdr:row>
      <xdr:rowOff>55563</xdr:rowOff>
    </xdr:to>
    <xdr:grpSp>
      <xdr:nvGrpSpPr>
        <xdr:cNvPr id="2" name="Group 1">
          <a:extLst>
            <a:ext uri="{FF2B5EF4-FFF2-40B4-BE49-F238E27FC236}">
              <a16:creationId xmlns:a16="http://schemas.microsoft.com/office/drawing/2014/main" id="{00000000-0008-0000-0500-000002000000}"/>
            </a:ext>
          </a:extLst>
        </xdr:cNvPr>
        <xdr:cNvGrpSpPr/>
      </xdr:nvGrpSpPr>
      <xdr:grpSpPr>
        <a:xfrm>
          <a:off x="171450" y="5527675"/>
          <a:ext cx="4271963" cy="2376488"/>
          <a:chOff x="5838825" y="95250"/>
          <a:chExt cx="4271963" cy="2386013"/>
        </a:xfrm>
      </xdr:grpSpPr>
      <xdr:grpSp>
        <xdr:nvGrpSpPr>
          <xdr:cNvPr id="3" name="Group 2">
            <a:extLst>
              <a:ext uri="{FF2B5EF4-FFF2-40B4-BE49-F238E27FC236}">
                <a16:creationId xmlns:a16="http://schemas.microsoft.com/office/drawing/2014/main" id="{00000000-0008-0000-0500-000003000000}"/>
              </a:ext>
            </a:extLst>
          </xdr:cNvPr>
          <xdr:cNvGrpSpPr/>
        </xdr:nvGrpSpPr>
        <xdr:grpSpPr>
          <a:xfrm flipV="1">
            <a:off x="6655255" y="433387"/>
            <a:ext cx="1355270" cy="45719"/>
            <a:chOff x="6602187" y="389164"/>
            <a:chExt cx="1404256" cy="0"/>
          </a:xfrm>
        </xdr:grpSpPr>
        <xdr:cxnSp macro="">
          <xdr:nvCxnSpPr>
            <xdr:cNvPr id="43" name="Straight Arrow Connector 42">
              <a:extLst>
                <a:ext uri="{FF2B5EF4-FFF2-40B4-BE49-F238E27FC236}">
                  <a16:creationId xmlns:a16="http://schemas.microsoft.com/office/drawing/2014/main" id="{00000000-0008-0000-0500-00002B000000}"/>
                </a:ext>
              </a:extLst>
            </xdr:cNvPr>
            <xdr:cNvCxnSpPr/>
          </xdr:nvCxnSpPr>
          <xdr:spPr>
            <a:xfrm>
              <a:off x="7394121" y="389164"/>
              <a:ext cx="612322"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44" name="Straight Arrow Connector 43">
              <a:extLst>
                <a:ext uri="{FF2B5EF4-FFF2-40B4-BE49-F238E27FC236}">
                  <a16:creationId xmlns:a16="http://schemas.microsoft.com/office/drawing/2014/main" id="{00000000-0008-0000-0500-00002C000000}"/>
                </a:ext>
              </a:extLst>
            </xdr:cNvPr>
            <xdr:cNvCxnSpPr/>
          </xdr:nvCxnSpPr>
          <xdr:spPr>
            <a:xfrm flipH="1">
              <a:off x="6602187" y="389164"/>
              <a:ext cx="805542"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grpSp>
        <xdr:nvGrpSpPr>
          <xdr:cNvPr id="4" name="Group 3">
            <a:extLst>
              <a:ext uri="{FF2B5EF4-FFF2-40B4-BE49-F238E27FC236}">
                <a16:creationId xmlns:a16="http://schemas.microsoft.com/office/drawing/2014/main" id="{00000000-0008-0000-0500-000004000000}"/>
              </a:ext>
            </a:extLst>
          </xdr:cNvPr>
          <xdr:cNvGrpSpPr/>
        </xdr:nvGrpSpPr>
        <xdr:grpSpPr>
          <a:xfrm>
            <a:off x="5838825" y="95250"/>
            <a:ext cx="4271963" cy="2386013"/>
            <a:chOff x="5838825" y="95250"/>
            <a:chExt cx="4271963" cy="2386013"/>
          </a:xfrm>
        </xdr:grpSpPr>
        <xdr:sp macro="" textlink="">
          <xdr:nvSpPr>
            <xdr:cNvPr id="5" name="Arc 4">
              <a:extLst>
                <a:ext uri="{FF2B5EF4-FFF2-40B4-BE49-F238E27FC236}">
                  <a16:creationId xmlns:a16="http://schemas.microsoft.com/office/drawing/2014/main" id="{00000000-0008-0000-0500-000005000000}"/>
                </a:ext>
              </a:extLst>
            </xdr:cNvPr>
            <xdr:cNvSpPr/>
          </xdr:nvSpPr>
          <xdr:spPr>
            <a:xfrm rot="2304546">
              <a:off x="8272463" y="947737"/>
              <a:ext cx="376238" cy="390526"/>
            </a:xfrm>
            <a:prstGeom prst="arc">
              <a:avLst>
                <a:gd name="adj1" fmla="val 16200000"/>
                <a:gd name="adj2" fmla="val 21580081"/>
              </a:avLst>
            </a:prstGeom>
            <a:noFill/>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grpSp>
          <xdr:nvGrpSpPr>
            <xdr:cNvPr id="6" name="Group 5">
              <a:extLst>
                <a:ext uri="{FF2B5EF4-FFF2-40B4-BE49-F238E27FC236}">
                  <a16:creationId xmlns:a16="http://schemas.microsoft.com/office/drawing/2014/main" id="{00000000-0008-0000-0500-000006000000}"/>
                </a:ext>
              </a:extLst>
            </xdr:cNvPr>
            <xdr:cNvGrpSpPr/>
          </xdr:nvGrpSpPr>
          <xdr:grpSpPr>
            <a:xfrm>
              <a:off x="6545716" y="594635"/>
              <a:ext cx="680" cy="686479"/>
              <a:chOff x="6545716" y="594635"/>
              <a:chExt cx="680" cy="686479"/>
            </a:xfrm>
          </xdr:grpSpPr>
          <xdr:cxnSp macro="">
            <xdr:nvCxnSpPr>
              <xdr:cNvPr id="41" name="Straight Arrow Connector 40">
                <a:extLst>
                  <a:ext uri="{FF2B5EF4-FFF2-40B4-BE49-F238E27FC236}">
                    <a16:creationId xmlns:a16="http://schemas.microsoft.com/office/drawing/2014/main" id="{00000000-0008-0000-0500-000029000000}"/>
                  </a:ext>
                </a:extLst>
              </xdr:cNvPr>
              <xdr:cNvCxnSpPr/>
            </xdr:nvCxnSpPr>
            <xdr:spPr>
              <a:xfrm flipH="1">
                <a:off x="6545716" y="865167"/>
                <a:ext cx="680" cy="415947"/>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42" name="Straight Arrow Connector 41">
                <a:extLst>
                  <a:ext uri="{FF2B5EF4-FFF2-40B4-BE49-F238E27FC236}">
                    <a16:creationId xmlns:a16="http://schemas.microsoft.com/office/drawing/2014/main" id="{00000000-0008-0000-0500-00002A000000}"/>
                  </a:ext>
                </a:extLst>
              </xdr:cNvPr>
              <xdr:cNvCxnSpPr/>
            </xdr:nvCxnSpPr>
            <xdr:spPr>
              <a:xfrm flipH="1" flipV="1">
                <a:off x="6546395" y="594635"/>
                <a:ext cx="1" cy="367925"/>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grpSp>
          <xdr:nvGrpSpPr>
            <xdr:cNvPr id="7" name="Group 6">
              <a:extLst>
                <a:ext uri="{FF2B5EF4-FFF2-40B4-BE49-F238E27FC236}">
                  <a16:creationId xmlns:a16="http://schemas.microsoft.com/office/drawing/2014/main" id="{00000000-0008-0000-0500-000007000000}"/>
                </a:ext>
              </a:extLst>
            </xdr:cNvPr>
            <xdr:cNvGrpSpPr/>
          </xdr:nvGrpSpPr>
          <xdr:grpSpPr>
            <a:xfrm>
              <a:off x="5838825" y="95250"/>
              <a:ext cx="4271963" cy="2386013"/>
              <a:chOff x="5838825" y="95250"/>
              <a:chExt cx="4271963" cy="2386013"/>
            </a:xfrm>
          </xdr:grpSpPr>
          <xdr:grpSp>
            <xdr:nvGrpSpPr>
              <xdr:cNvPr id="20" name="Group 19">
                <a:extLst>
                  <a:ext uri="{FF2B5EF4-FFF2-40B4-BE49-F238E27FC236}">
                    <a16:creationId xmlns:a16="http://schemas.microsoft.com/office/drawing/2014/main" id="{00000000-0008-0000-0500-000014000000}"/>
                  </a:ext>
                </a:extLst>
              </xdr:cNvPr>
              <xdr:cNvGrpSpPr/>
            </xdr:nvGrpSpPr>
            <xdr:grpSpPr>
              <a:xfrm>
                <a:off x="6010275" y="200025"/>
                <a:ext cx="3971925" cy="2162175"/>
                <a:chOff x="6010275" y="200025"/>
                <a:chExt cx="3971925" cy="2162175"/>
              </a:xfrm>
            </xdr:grpSpPr>
            <xdr:sp macro="" textlink="">
              <xdr:nvSpPr>
                <xdr:cNvPr id="24" name="Rectangle 23">
                  <a:extLst>
                    <a:ext uri="{FF2B5EF4-FFF2-40B4-BE49-F238E27FC236}">
                      <a16:creationId xmlns:a16="http://schemas.microsoft.com/office/drawing/2014/main" id="{00000000-0008-0000-0500-000018000000}"/>
                    </a:ext>
                  </a:extLst>
                </xdr:cNvPr>
                <xdr:cNvSpPr/>
              </xdr:nvSpPr>
              <xdr:spPr>
                <a:xfrm>
                  <a:off x="6010275" y="200025"/>
                  <a:ext cx="3971925" cy="2162175"/>
                </a:xfrm>
                <a:prstGeom prst="rect">
                  <a:avLst/>
                </a:prstGeom>
                <a:noFill/>
                <a:ln w="222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25" name="Group 24">
                  <a:extLst>
                    <a:ext uri="{FF2B5EF4-FFF2-40B4-BE49-F238E27FC236}">
                      <a16:creationId xmlns:a16="http://schemas.microsoft.com/office/drawing/2014/main" id="{00000000-0008-0000-0500-000019000000}"/>
                    </a:ext>
                  </a:extLst>
                </xdr:cNvPr>
                <xdr:cNvGrpSpPr/>
              </xdr:nvGrpSpPr>
              <xdr:grpSpPr>
                <a:xfrm>
                  <a:off x="6624637" y="552450"/>
                  <a:ext cx="85725" cy="1481137"/>
                  <a:chOff x="6557962" y="552450"/>
                  <a:chExt cx="85725" cy="1481137"/>
                </a:xfrm>
              </xdr:grpSpPr>
              <xdr:sp macro="" textlink="">
                <xdr:nvSpPr>
                  <xdr:cNvPr id="38" name="Oval 37">
                    <a:extLst>
                      <a:ext uri="{FF2B5EF4-FFF2-40B4-BE49-F238E27FC236}">
                        <a16:creationId xmlns:a16="http://schemas.microsoft.com/office/drawing/2014/main" id="{00000000-0008-0000-0500-000026000000}"/>
                      </a:ext>
                    </a:extLst>
                  </xdr:cNvPr>
                  <xdr:cNvSpPr/>
                </xdr:nvSpPr>
                <xdr:spPr>
                  <a:xfrm>
                    <a:off x="6557962" y="552450"/>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9" name="Oval 38">
                    <a:extLst>
                      <a:ext uri="{FF2B5EF4-FFF2-40B4-BE49-F238E27FC236}">
                        <a16:creationId xmlns:a16="http://schemas.microsoft.com/office/drawing/2014/main" id="{00000000-0008-0000-0500-000027000000}"/>
                      </a:ext>
                    </a:extLst>
                  </xdr:cNvPr>
                  <xdr:cNvSpPr/>
                </xdr:nvSpPr>
                <xdr:spPr>
                  <a:xfrm>
                    <a:off x="6557962" y="1252537"/>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0" name="Oval 39">
                    <a:extLst>
                      <a:ext uri="{FF2B5EF4-FFF2-40B4-BE49-F238E27FC236}">
                        <a16:creationId xmlns:a16="http://schemas.microsoft.com/office/drawing/2014/main" id="{00000000-0008-0000-0500-000028000000}"/>
                      </a:ext>
                    </a:extLst>
                  </xdr:cNvPr>
                  <xdr:cNvSpPr/>
                </xdr:nvSpPr>
                <xdr:spPr>
                  <a:xfrm>
                    <a:off x="6557962" y="1947862"/>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26" name="Group 25">
                  <a:extLst>
                    <a:ext uri="{FF2B5EF4-FFF2-40B4-BE49-F238E27FC236}">
                      <a16:creationId xmlns:a16="http://schemas.microsoft.com/office/drawing/2014/main" id="{00000000-0008-0000-0500-00001A000000}"/>
                    </a:ext>
                  </a:extLst>
                </xdr:cNvPr>
                <xdr:cNvGrpSpPr/>
              </xdr:nvGrpSpPr>
              <xdr:grpSpPr>
                <a:xfrm>
                  <a:off x="7524749" y="552450"/>
                  <a:ext cx="85725" cy="1481137"/>
                  <a:chOff x="6557962" y="552450"/>
                  <a:chExt cx="85725" cy="1481137"/>
                </a:xfrm>
              </xdr:grpSpPr>
              <xdr:sp macro="" textlink="">
                <xdr:nvSpPr>
                  <xdr:cNvPr id="35" name="Oval 34">
                    <a:extLst>
                      <a:ext uri="{FF2B5EF4-FFF2-40B4-BE49-F238E27FC236}">
                        <a16:creationId xmlns:a16="http://schemas.microsoft.com/office/drawing/2014/main" id="{00000000-0008-0000-0500-000023000000}"/>
                      </a:ext>
                    </a:extLst>
                  </xdr:cNvPr>
                  <xdr:cNvSpPr/>
                </xdr:nvSpPr>
                <xdr:spPr>
                  <a:xfrm>
                    <a:off x="6557962" y="552450"/>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6" name="Oval 35">
                    <a:extLst>
                      <a:ext uri="{FF2B5EF4-FFF2-40B4-BE49-F238E27FC236}">
                        <a16:creationId xmlns:a16="http://schemas.microsoft.com/office/drawing/2014/main" id="{00000000-0008-0000-0500-000024000000}"/>
                      </a:ext>
                    </a:extLst>
                  </xdr:cNvPr>
                  <xdr:cNvSpPr/>
                </xdr:nvSpPr>
                <xdr:spPr>
                  <a:xfrm>
                    <a:off x="6557962" y="1252537"/>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7" name="Oval 36">
                    <a:extLst>
                      <a:ext uri="{FF2B5EF4-FFF2-40B4-BE49-F238E27FC236}">
                        <a16:creationId xmlns:a16="http://schemas.microsoft.com/office/drawing/2014/main" id="{00000000-0008-0000-0500-000025000000}"/>
                      </a:ext>
                    </a:extLst>
                  </xdr:cNvPr>
                  <xdr:cNvSpPr/>
                </xdr:nvSpPr>
                <xdr:spPr>
                  <a:xfrm>
                    <a:off x="6557962" y="1947862"/>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27" name="Group 26">
                  <a:extLst>
                    <a:ext uri="{FF2B5EF4-FFF2-40B4-BE49-F238E27FC236}">
                      <a16:creationId xmlns:a16="http://schemas.microsoft.com/office/drawing/2014/main" id="{00000000-0008-0000-0500-00001B000000}"/>
                    </a:ext>
                  </a:extLst>
                </xdr:cNvPr>
                <xdr:cNvGrpSpPr/>
              </xdr:nvGrpSpPr>
              <xdr:grpSpPr>
                <a:xfrm>
                  <a:off x="8391524" y="547687"/>
                  <a:ext cx="85725" cy="1481137"/>
                  <a:chOff x="6557962" y="552450"/>
                  <a:chExt cx="85725" cy="1481137"/>
                </a:xfrm>
              </xdr:grpSpPr>
              <xdr:sp macro="" textlink="">
                <xdr:nvSpPr>
                  <xdr:cNvPr id="32" name="Oval 31">
                    <a:extLst>
                      <a:ext uri="{FF2B5EF4-FFF2-40B4-BE49-F238E27FC236}">
                        <a16:creationId xmlns:a16="http://schemas.microsoft.com/office/drawing/2014/main" id="{00000000-0008-0000-0500-000020000000}"/>
                      </a:ext>
                    </a:extLst>
                  </xdr:cNvPr>
                  <xdr:cNvSpPr/>
                </xdr:nvSpPr>
                <xdr:spPr>
                  <a:xfrm>
                    <a:off x="6557962" y="552450"/>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3" name="Oval 32">
                    <a:extLst>
                      <a:ext uri="{FF2B5EF4-FFF2-40B4-BE49-F238E27FC236}">
                        <a16:creationId xmlns:a16="http://schemas.microsoft.com/office/drawing/2014/main" id="{00000000-0008-0000-0500-000021000000}"/>
                      </a:ext>
                    </a:extLst>
                  </xdr:cNvPr>
                  <xdr:cNvSpPr/>
                </xdr:nvSpPr>
                <xdr:spPr>
                  <a:xfrm>
                    <a:off x="6557962" y="1252537"/>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4" name="Oval 33">
                    <a:extLst>
                      <a:ext uri="{FF2B5EF4-FFF2-40B4-BE49-F238E27FC236}">
                        <a16:creationId xmlns:a16="http://schemas.microsoft.com/office/drawing/2014/main" id="{00000000-0008-0000-0500-000022000000}"/>
                      </a:ext>
                    </a:extLst>
                  </xdr:cNvPr>
                  <xdr:cNvSpPr/>
                </xdr:nvSpPr>
                <xdr:spPr>
                  <a:xfrm>
                    <a:off x="6557962" y="1947862"/>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28" name="Group 27">
                  <a:extLst>
                    <a:ext uri="{FF2B5EF4-FFF2-40B4-BE49-F238E27FC236}">
                      <a16:creationId xmlns:a16="http://schemas.microsoft.com/office/drawing/2014/main" id="{00000000-0008-0000-0500-00001C000000}"/>
                    </a:ext>
                  </a:extLst>
                </xdr:cNvPr>
                <xdr:cNvGrpSpPr/>
              </xdr:nvGrpSpPr>
              <xdr:grpSpPr>
                <a:xfrm>
                  <a:off x="9224961" y="538163"/>
                  <a:ext cx="85725" cy="1481137"/>
                  <a:chOff x="6557962" y="552450"/>
                  <a:chExt cx="85725" cy="1481137"/>
                </a:xfrm>
              </xdr:grpSpPr>
              <xdr:sp macro="" textlink="">
                <xdr:nvSpPr>
                  <xdr:cNvPr id="29" name="Oval 28">
                    <a:extLst>
                      <a:ext uri="{FF2B5EF4-FFF2-40B4-BE49-F238E27FC236}">
                        <a16:creationId xmlns:a16="http://schemas.microsoft.com/office/drawing/2014/main" id="{00000000-0008-0000-0500-00001D000000}"/>
                      </a:ext>
                    </a:extLst>
                  </xdr:cNvPr>
                  <xdr:cNvSpPr/>
                </xdr:nvSpPr>
                <xdr:spPr>
                  <a:xfrm>
                    <a:off x="6557962" y="552450"/>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0" name="Oval 29">
                    <a:extLst>
                      <a:ext uri="{FF2B5EF4-FFF2-40B4-BE49-F238E27FC236}">
                        <a16:creationId xmlns:a16="http://schemas.microsoft.com/office/drawing/2014/main" id="{00000000-0008-0000-0500-00001E000000}"/>
                      </a:ext>
                    </a:extLst>
                  </xdr:cNvPr>
                  <xdr:cNvSpPr/>
                </xdr:nvSpPr>
                <xdr:spPr>
                  <a:xfrm>
                    <a:off x="6557962" y="1252537"/>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1" name="Oval 30">
                    <a:extLst>
                      <a:ext uri="{FF2B5EF4-FFF2-40B4-BE49-F238E27FC236}">
                        <a16:creationId xmlns:a16="http://schemas.microsoft.com/office/drawing/2014/main" id="{00000000-0008-0000-0500-00001F000000}"/>
                      </a:ext>
                    </a:extLst>
                  </xdr:cNvPr>
                  <xdr:cNvSpPr/>
                </xdr:nvSpPr>
                <xdr:spPr>
                  <a:xfrm>
                    <a:off x="6557962" y="1947862"/>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cxnSp macro="">
            <xdr:nvCxnSpPr>
              <xdr:cNvPr id="21" name="Straight Connector 20">
                <a:extLst>
                  <a:ext uri="{FF2B5EF4-FFF2-40B4-BE49-F238E27FC236}">
                    <a16:creationId xmlns:a16="http://schemas.microsoft.com/office/drawing/2014/main" id="{00000000-0008-0000-0500-000015000000}"/>
                  </a:ext>
                </a:extLst>
              </xdr:cNvPr>
              <xdr:cNvCxnSpPr/>
            </xdr:nvCxnSpPr>
            <xdr:spPr>
              <a:xfrm>
                <a:off x="5838825" y="1285875"/>
                <a:ext cx="4271963" cy="0"/>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22" name="Straight Connector 21">
                <a:extLst>
                  <a:ext uri="{FF2B5EF4-FFF2-40B4-BE49-F238E27FC236}">
                    <a16:creationId xmlns:a16="http://schemas.microsoft.com/office/drawing/2014/main" id="{00000000-0008-0000-0500-000016000000}"/>
                  </a:ext>
                </a:extLst>
              </xdr:cNvPr>
              <xdr:cNvCxnSpPr/>
            </xdr:nvCxnSpPr>
            <xdr:spPr>
              <a:xfrm flipV="1">
                <a:off x="5938838" y="157164"/>
                <a:ext cx="4143375" cy="2243136"/>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23" name="Straight Connector 22">
                <a:extLst>
                  <a:ext uri="{FF2B5EF4-FFF2-40B4-BE49-F238E27FC236}">
                    <a16:creationId xmlns:a16="http://schemas.microsoft.com/office/drawing/2014/main" id="{00000000-0008-0000-0500-000017000000}"/>
                  </a:ext>
                </a:extLst>
              </xdr:cNvPr>
              <xdr:cNvCxnSpPr/>
            </xdr:nvCxnSpPr>
            <xdr:spPr>
              <a:xfrm flipH="1">
                <a:off x="8005763" y="95250"/>
                <a:ext cx="14287" cy="2386013"/>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grpSp>
        <xdr:grpSp>
          <xdr:nvGrpSpPr>
            <xdr:cNvPr id="8" name="Group 7">
              <a:extLst>
                <a:ext uri="{FF2B5EF4-FFF2-40B4-BE49-F238E27FC236}">
                  <a16:creationId xmlns:a16="http://schemas.microsoft.com/office/drawing/2014/main" id="{00000000-0008-0000-0500-000008000000}"/>
                </a:ext>
              </a:extLst>
            </xdr:cNvPr>
            <xdr:cNvGrpSpPr/>
          </xdr:nvGrpSpPr>
          <xdr:grpSpPr>
            <a:xfrm>
              <a:off x="6698467" y="626341"/>
              <a:ext cx="1323001" cy="665653"/>
              <a:chOff x="6698467" y="626341"/>
              <a:chExt cx="1323001" cy="665653"/>
            </a:xfrm>
          </xdr:grpSpPr>
          <xdr:cxnSp macro="">
            <xdr:nvCxnSpPr>
              <xdr:cNvPr id="18" name="Straight Arrow Connector 17">
                <a:extLst>
                  <a:ext uri="{FF2B5EF4-FFF2-40B4-BE49-F238E27FC236}">
                    <a16:creationId xmlns:a16="http://schemas.microsoft.com/office/drawing/2014/main" id="{00000000-0008-0000-0500-000012000000}"/>
                  </a:ext>
                </a:extLst>
              </xdr:cNvPr>
              <xdr:cNvCxnSpPr>
                <a:endCxn id="38" idx="5"/>
              </xdr:cNvCxnSpPr>
            </xdr:nvCxnSpPr>
            <xdr:spPr>
              <a:xfrm flipH="1" flipV="1">
                <a:off x="6698467" y="626341"/>
                <a:ext cx="1310153" cy="661439"/>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19" name="Straight Arrow Connector 18">
                <a:extLst>
                  <a:ext uri="{FF2B5EF4-FFF2-40B4-BE49-F238E27FC236}">
                    <a16:creationId xmlns:a16="http://schemas.microsoft.com/office/drawing/2014/main" id="{00000000-0008-0000-0500-000013000000}"/>
                  </a:ext>
                </a:extLst>
              </xdr:cNvPr>
              <xdr:cNvCxnSpPr/>
            </xdr:nvCxnSpPr>
            <xdr:spPr>
              <a:xfrm>
                <a:off x="7896225" y="1230630"/>
                <a:ext cx="125243" cy="61364"/>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grpSp>
          <xdr:nvGrpSpPr>
            <xdr:cNvPr id="9" name="Group 8">
              <a:extLst>
                <a:ext uri="{FF2B5EF4-FFF2-40B4-BE49-F238E27FC236}">
                  <a16:creationId xmlns:a16="http://schemas.microsoft.com/office/drawing/2014/main" id="{00000000-0008-0000-0500-000009000000}"/>
                </a:ext>
              </a:extLst>
            </xdr:cNvPr>
            <xdr:cNvGrpSpPr/>
          </xdr:nvGrpSpPr>
          <xdr:grpSpPr>
            <a:xfrm>
              <a:off x="6684645" y="626745"/>
              <a:ext cx="632460" cy="1034415"/>
              <a:chOff x="6684645" y="626745"/>
              <a:chExt cx="632460" cy="1034415"/>
            </a:xfrm>
          </xdr:grpSpPr>
          <xdr:cxnSp macro="">
            <xdr:nvCxnSpPr>
              <xdr:cNvPr id="16" name="Straight Arrow Connector 15">
                <a:extLst>
                  <a:ext uri="{FF2B5EF4-FFF2-40B4-BE49-F238E27FC236}">
                    <a16:creationId xmlns:a16="http://schemas.microsoft.com/office/drawing/2014/main" id="{00000000-0008-0000-0500-000010000000}"/>
                  </a:ext>
                </a:extLst>
              </xdr:cNvPr>
              <xdr:cNvCxnSpPr/>
            </xdr:nvCxnSpPr>
            <xdr:spPr>
              <a:xfrm>
                <a:off x="6687037" y="633961"/>
                <a:ext cx="630068" cy="1027199"/>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17" name="Straight Arrow Connector 16">
                <a:extLst>
                  <a:ext uri="{FF2B5EF4-FFF2-40B4-BE49-F238E27FC236}">
                    <a16:creationId xmlns:a16="http://schemas.microsoft.com/office/drawing/2014/main" id="{00000000-0008-0000-0500-000011000000}"/>
                  </a:ext>
                </a:extLst>
              </xdr:cNvPr>
              <xdr:cNvCxnSpPr/>
            </xdr:nvCxnSpPr>
            <xdr:spPr>
              <a:xfrm flipH="1" flipV="1">
                <a:off x="6684645" y="626745"/>
                <a:ext cx="72390" cy="11430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sp macro="" textlink="">
          <xdr:nvSpPr>
            <xdr:cNvPr id="10" name="TextBox 9">
              <a:extLst>
                <a:ext uri="{FF2B5EF4-FFF2-40B4-BE49-F238E27FC236}">
                  <a16:creationId xmlns:a16="http://schemas.microsoft.com/office/drawing/2014/main" id="{00000000-0008-0000-0500-00000A000000}"/>
                </a:ext>
              </a:extLst>
            </xdr:cNvPr>
            <xdr:cNvSpPr txBox="1"/>
          </xdr:nvSpPr>
          <xdr:spPr>
            <a:xfrm>
              <a:off x="7176135" y="236220"/>
              <a:ext cx="300990"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x</a:t>
              </a:r>
              <a:r>
                <a:rPr lang="en-US" sz="1100" baseline="-25000"/>
                <a:t>i</a:t>
              </a:r>
            </a:p>
          </xdr:txBody>
        </xdr:sp>
        <xdr:sp macro="" textlink="">
          <xdr:nvSpPr>
            <xdr:cNvPr id="11" name="TextBox 10">
              <a:extLst>
                <a:ext uri="{FF2B5EF4-FFF2-40B4-BE49-F238E27FC236}">
                  <a16:creationId xmlns:a16="http://schemas.microsoft.com/office/drawing/2014/main" id="{00000000-0008-0000-0500-00000B000000}"/>
                </a:ext>
              </a:extLst>
            </xdr:cNvPr>
            <xdr:cNvSpPr txBox="1"/>
          </xdr:nvSpPr>
          <xdr:spPr>
            <a:xfrm>
              <a:off x="6322695" y="798195"/>
              <a:ext cx="30099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y</a:t>
              </a:r>
              <a:r>
                <a:rPr lang="en-US" sz="1100" baseline="-25000"/>
                <a:t>i</a:t>
              </a:r>
            </a:p>
          </xdr:txBody>
        </xdr:sp>
        <xdr:sp macro="" textlink="">
          <xdr:nvSpPr>
            <xdr:cNvPr id="12" name="TextBox 11">
              <a:extLst>
                <a:ext uri="{FF2B5EF4-FFF2-40B4-BE49-F238E27FC236}">
                  <a16:creationId xmlns:a16="http://schemas.microsoft.com/office/drawing/2014/main" id="{00000000-0008-0000-0500-00000C000000}"/>
                </a:ext>
              </a:extLst>
            </xdr:cNvPr>
            <xdr:cNvSpPr txBox="1"/>
          </xdr:nvSpPr>
          <xdr:spPr>
            <a:xfrm>
              <a:off x="7282815" y="752475"/>
              <a:ext cx="49530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L</a:t>
              </a:r>
              <a:r>
                <a:rPr lang="en-US" sz="1100" baseline="-25000"/>
                <a:t>center</a:t>
              </a:r>
            </a:p>
          </xdr:txBody>
        </xdr:sp>
        <xdr:sp macro="" textlink="">
          <xdr:nvSpPr>
            <xdr:cNvPr id="13" name="TextBox 12">
              <a:extLst>
                <a:ext uri="{FF2B5EF4-FFF2-40B4-BE49-F238E27FC236}">
                  <a16:creationId xmlns:a16="http://schemas.microsoft.com/office/drawing/2014/main" id="{00000000-0008-0000-0500-00000D000000}"/>
                </a:ext>
              </a:extLst>
            </xdr:cNvPr>
            <xdr:cNvSpPr txBox="1"/>
          </xdr:nvSpPr>
          <xdr:spPr>
            <a:xfrm>
              <a:off x="6943725" y="1015365"/>
              <a:ext cx="800100"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L</a:t>
              </a:r>
              <a:r>
                <a:rPr lang="en-US" sz="1100" baseline="-25000"/>
                <a:t>perpendicular</a:t>
              </a:r>
            </a:p>
          </xdr:txBody>
        </xdr:sp>
        <xdr:sp macro="" textlink="">
          <xdr:nvSpPr>
            <xdr:cNvPr id="14" name="TextBox 13">
              <a:extLst>
                <a:ext uri="{FF2B5EF4-FFF2-40B4-BE49-F238E27FC236}">
                  <a16:creationId xmlns:a16="http://schemas.microsoft.com/office/drawing/2014/main" id="{00000000-0008-0000-0500-00000E000000}"/>
                </a:ext>
              </a:extLst>
            </xdr:cNvPr>
            <xdr:cNvSpPr txBox="1"/>
          </xdr:nvSpPr>
          <xdr:spPr>
            <a:xfrm rot="19939401">
              <a:off x="8065771" y="772166"/>
              <a:ext cx="889635"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Neutral</a:t>
              </a:r>
              <a:r>
                <a:rPr lang="en-US" sz="1100" baseline="0"/>
                <a:t> Axis</a:t>
              </a:r>
              <a:endParaRPr lang="en-US" sz="1100" baseline="-25000"/>
            </a:p>
          </xdr:txBody>
        </xdr:sp>
        <xdr:sp macro="" textlink="">
          <xdr:nvSpPr>
            <xdr:cNvPr id="15" name="TextBox 14">
              <a:extLst>
                <a:ext uri="{FF2B5EF4-FFF2-40B4-BE49-F238E27FC236}">
                  <a16:creationId xmlns:a16="http://schemas.microsoft.com/office/drawing/2014/main" id="{00000000-0008-0000-0500-00000F000000}"/>
                </a:ext>
              </a:extLst>
            </xdr:cNvPr>
            <xdr:cNvSpPr txBox="1"/>
          </xdr:nvSpPr>
          <xdr:spPr>
            <a:xfrm>
              <a:off x="8606790" y="967740"/>
              <a:ext cx="264795"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l-GR" sz="1100"/>
                <a:t>θ</a:t>
              </a:r>
              <a:endParaRPr lang="en-US" sz="1100" baseline="-25000"/>
            </a:p>
          </xdr:txBody>
        </xdr:sp>
      </xdr:grpSp>
    </xdr:grpSp>
    <xdr:clientData/>
  </xdr:twoCellAnchor>
  <xdr:twoCellAnchor>
    <xdr:from>
      <xdr:col>0</xdr:col>
      <xdr:colOff>57150</xdr:colOff>
      <xdr:row>41</xdr:row>
      <xdr:rowOff>0</xdr:rowOff>
    </xdr:from>
    <xdr:to>
      <xdr:col>4</xdr:col>
      <xdr:colOff>0</xdr:colOff>
      <xdr:row>65</xdr:row>
      <xdr:rowOff>0</xdr:rowOff>
    </xdr:to>
    <xdr:graphicFrame macro="">
      <xdr:nvGraphicFramePr>
        <xdr:cNvPr id="45" name="Chart 44">
          <a:extLst>
            <a:ext uri="{FF2B5EF4-FFF2-40B4-BE49-F238E27FC236}">
              <a16:creationId xmlns:a16="http://schemas.microsoft.com/office/drawing/2014/main" id="{00000000-0008-0000-05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95250</xdr:colOff>
      <xdr:row>26</xdr:row>
      <xdr:rowOff>155575</xdr:rowOff>
    </xdr:from>
    <xdr:to>
      <xdr:col>3</xdr:col>
      <xdr:colOff>423863</xdr:colOff>
      <xdr:row>39</xdr:row>
      <xdr:rowOff>55563</xdr:rowOff>
    </xdr:to>
    <xdr:grpSp>
      <xdr:nvGrpSpPr>
        <xdr:cNvPr id="2" name="Group 1">
          <a:extLst>
            <a:ext uri="{FF2B5EF4-FFF2-40B4-BE49-F238E27FC236}">
              <a16:creationId xmlns:a16="http://schemas.microsoft.com/office/drawing/2014/main" id="{00000000-0008-0000-0600-000002000000}"/>
            </a:ext>
          </a:extLst>
        </xdr:cNvPr>
        <xdr:cNvGrpSpPr/>
      </xdr:nvGrpSpPr>
      <xdr:grpSpPr>
        <a:xfrm>
          <a:off x="285750" y="5756275"/>
          <a:ext cx="4271963" cy="2376488"/>
          <a:chOff x="5838825" y="95250"/>
          <a:chExt cx="4271963" cy="2386013"/>
        </a:xfrm>
      </xdr:grpSpPr>
      <xdr:grpSp>
        <xdr:nvGrpSpPr>
          <xdr:cNvPr id="3" name="Group 2">
            <a:extLst>
              <a:ext uri="{FF2B5EF4-FFF2-40B4-BE49-F238E27FC236}">
                <a16:creationId xmlns:a16="http://schemas.microsoft.com/office/drawing/2014/main" id="{00000000-0008-0000-0600-000003000000}"/>
              </a:ext>
            </a:extLst>
          </xdr:cNvPr>
          <xdr:cNvGrpSpPr/>
        </xdr:nvGrpSpPr>
        <xdr:grpSpPr>
          <a:xfrm flipV="1">
            <a:off x="6655255" y="433387"/>
            <a:ext cx="1355270" cy="45719"/>
            <a:chOff x="6602187" y="389164"/>
            <a:chExt cx="1404256" cy="0"/>
          </a:xfrm>
        </xdr:grpSpPr>
        <xdr:cxnSp macro="">
          <xdr:nvCxnSpPr>
            <xdr:cNvPr id="43" name="Straight Arrow Connector 42">
              <a:extLst>
                <a:ext uri="{FF2B5EF4-FFF2-40B4-BE49-F238E27FC236}">
                  <a16:creationId xmlns:a16="http://schemas.microsoft.com/office/drawing/2014/main" id="{00000000-0008-0000-0600-00002B000000}"/>
                </a:ext>
              </a:extLst>
            </xdr:cNvPr>
            <xdr:cNvCxnSpPr/>
          </xdr:nvCxnSpPr>
          <xdr:spPr>
            <a:xfrm>
              <a:off x="7394121" y="389164"/>
              <a:ext cx="612322"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44" name="Straight Arrow Connector 43">
              <a:extLst>
                <a:ext uri="{FF2B5EF4-FFF2-40B4-BE49-F238E27FC236}">
                  <a16:creationId xmlns:a16="http://schemas.microsoft.com/office/drawing/2014/main" id="{00000000-0008-0000-0600-00002C000000}"/>
                </a:ext>
              </a:extLst>
            </xdr:cNvPr>
            <xdr:cNvCxnSpPr/>
          </xdr:nvCxnSpPr>
          <xdr:spPr>
            <a:xfrm flipH="1">
              <a:off x="6602187" y="389164"/>
              <a:ext cx="805542"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grpSp>
        <xdr:nvGrpSpPr>
          <xdr:cNvPr id="4" name="Group 3">
            <a:extLst>
              <a:ext uri="{FF2B5EF4-FFF2-40B4-BE49-F238E27FC236}">
                <a16:creationId xmlns:a16="http://schemas.microsoft.com/office/drawing/2014/main" id="{00000000-0008-0000-0600-000004000000}"/>
              </a:ext>
            </a:extLst>
          </xdr:cNvPr>
          <xdr:cNvGrpSpPr/>
        </xdr:nvGrpSpPr>
        <xdr:grpSpPr>
          <a:xfrm>
            <a:off x="5838825" y="95250"/>
            <a:ext cx="4271963" cy="2386013"/>
            <a:chOff x="5838825" y="95250"/>
            <a:chExt cx="4271963" cy="2386013"/>
          </a:xfrm>
        </xdr:grpSpPr>
        <xdr:sp macro="" textlink="">
          <xdr:nvSpPr>
            <xdr:cNvPr id="5" name="Arc 4">
              <a:extLst>
                <a:ext uri="{FF2B5EF4-FFF2-40B4-BE49-F238E27FC236}">
                  <a16:creationId xmlns:a16="http://schemas.microsoft.com/office/drawing/2014/main" id="{00000000-0008-0000-0600-000005000000}"/>
                </a:ext>
              </a:extLst>
            </xdr:cNvPr>
            <xdr:cNvSpPr/>
          </xdr:nvSpPr>
          <xdr:spPr>
            <a:xfrm rot="2304546">
              <a:off x="8272463" y="947737"/>
              <a:ext cx="376238" cy="390526"/>
            </a:xfrm>
            <a:prstGeom prst="arc">
              <a:avLst>
                <a:gd name="adj1" fmla="val 16200000"/>
                <a:gd name="adj2" fmla="val 21580081"/>
              </a:avLst>
            </a:prstGeom>
            <a:noFill/>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grpSp>
          <xdr:nvGrpSpPr>
            <xdr:cNvPr id="6" name="Group 5">
              <a:extLst>
                <a:ext uri="{FF2B5EF4-FFF2-40B4-BE49-F238E27FC236}">
                  <a16:creationId xmlns:a16="http://schemas.microsoft.com/office/drawing/2014/main" id="{00000000-0008-0000-0600-000006000000}"/>
                </a:ext>
              </a:extLst>
            </xdr:cNvPr>
            <xdr:cNvGrpSpPr/>
          </xdr:nvGrpSpPr>
          <xdr:grpSpPr>
            <a:xfrm>
              <a:off x="6545716" y="594635"/>
              <a:ext cx="680" cy="686479"/>
              <a:chOff x="6545716" y="594635"/>
              <a:chExt cx="680" cy="686479"/>
            </a:xfrm>
          </xdr:grpSpPr>
          <xdr:cxnSp macro="">
            <xdr:nvCxnSpPr>
              <xdr:cNvPr id="41" name="Straight Arrow Connector 40">
                <a:extLst>
                  <a:ext uri="{FF2B5EF4-FFF2-40B4-BE49-F238E27FC236}">
                    <a16:creationId xmlns:a16="http://schemas.microsoft.com/office/drawing/2014/main" id="{00000000-0008-0000-0600-000029000000}"/>
                  </a:ext>
                </a:extLst>
              </xdr:cNvPr>
              <xdr:cNvCxnSpPr/>
            </xdr:nvCxnSpPr>
            <xdr:spPr>
              <a:xfrm flipH="1">
                <a:off x="6545716" y="865167"/>
                <a:ext cx="680" cy="415947"/>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42" name="Straight Arrow Connector 41">
                <a:extLst>
                  <a:ext uri="{FF2B5EF4-FFF2-40B4-BE49-F238E27FC236}">
                    <a16:creationId xmlns:a16="http://schemas.microsoft.com/office/drawing/2014/main" id="{00000000-0008-0000-0600-00002A000000}"/>
                  </a:ext>
                </a:extLst>
              </xdr:cNvPr>
              <xdr:cNvCxnSpPr/>
            </xdr:nvCxnSpPr>
            <xdr:spPr>
              <a:xfrm flipH="1" flipV="1">
                <a:off x="6546395" y="594635"/>
                <a:ext cx="1" cy="367925"/>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grpSp>
          <xdr:nvGrpSpPr>
            <xdr:cNvPr id="7" name="Group 6">
              <a:extLst>
                <a:ext uri="{FF2B5EF4-FFF2-40B4-BE49-F238E27FC236}">
                  <a16:creationId xmlns:a16="http://schemas.microsoft.com/office/drawing/2014/main" id="{00000000-0008-0000-0600-000007000000}"/>
                </a:ext>
              </a:extLst>
            </xdr:cNvPr>
            <xdr:cNvGrpSpPr/>
          </xdr:nvGrpSpPr>
          <xdr:grpSpPr>
            <a:xfrm>
              <a:off x="5838825" y="95250"/>
              <a:ext cx="4271963" cy="2386013"/>
              <a:chOff x="5838825" y="95250"/>
              <a:chExt cx="4271963" cy="2386013"/>
            </a:xfrm>
          </xdr:grpSpPr>
          <xdr:grpSp>
            <xdr:nvGrpSpPr>
              <xdr:cNvPr id="20" name="Group 19">
                <a:extLst>
                  <a:ext uri="{FF2B5EF4-FFF2-40B4-BE49-F238E27FC236}">
                    <a16:creationId xmlns:a16="http://schemas.microsoft.com/office/drawing/2014/main" id="{00000000-0008-0000-0600-000014000000}"/>
                  </a:ext>
                </a:extLst>
              </xdr:cNvPr>
              <xdr:cNvGrpSpPr/>
            </xdr:nvGrpSpPr>
            <xdr:grpSpPr>
              <a:xfrm>
                <a:off x="6010275" y="200025"/>
                <a:ext cx="3971925" cy="2162175"/>
                <a:chOff x="6010275" y="200025"/>
                <a:chExt cx="3971925" cy="2162175"/>
              </a:xfrm>
            </xdr:grpSpPr>
            <xdr:sp macro="" textlink="">
              <xdr:nvSpPr>
                <xdr:cNvPr id="24" name="Rectangle 23">
                  <a:extLst>
                    <a:ext uri="{FF2B5EF4-FFF2-40B4-BE49-F238E27FC236}">
                      <a16:creationId xmlns:a16="http://schemas.microsoft.com/office/drawing/2014/main" id="{00000000-0008-0000-0600-000018000000}"/>
                    </a:ext>
                  </a:extLst>
                </xdr:cNvPr>
                <xdr:cNvSpPr/>
              </xdr:nvSpPr>
              <xdr:spPr>
                <a:xfrm>
                  <a:off x="6010275" y="200025"/>
                  <a:ext cx="3971925" cy="2162175"/>
                </a:xfrm>
                <a:prstGeom prst="rect">
                  <a:avLst/>
                </a:prstGeom>
                <a:noFill/>
                <a:ln w="222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25" name="Group 24">
                  <a:extLst>
                    <a:ext uri="{FF2B5EF4-FFF2-40B4-BE49-F238E27FC236}">
                      <a16:creationId xmlns:a16="http://schemas.microsoft.com/office/drawing/2014/main" id="{00000000-0008-0000-0600-000019000000}"/>
                    </a:ext>
                  </a:extLst>
                </xdr:cNvPr>
                <xdr:cNvGrpSpPr/>
              </xdr:nvGrpSpPr>
              <xdr:grpSpPr>
                <a:xfrm>
                  <a:off x="6624637" y="552450"/>
                  <a:ext cx="85725" cy="1481137"/>
                  <a:chOff x="6557962" y="552450"/>
                  <a:chExt cx="85725" cy="1481137"/>
                </a:xfrm>
              </xdr:grpSpPr>
              <xdr:sp macro="" textlink="">
                <xdr:nvSpPr>
                  <xdr:cNvPr id="38" name="Oval 37">
                    <a:extLst>
                      <a:ext uri="{FF2B5EF4-FFF2-40B4-BE49-F238E27FC236}">
                        <a16:creationId xmlns:a16="http://schemas.microsoft.com/office/drawing/2014/main" id="{00000000-0008-0000-0600-000026000000}"/>
                      </a:ext>
                    </a:extLst>
                  </xdr:cNvPr>
                  <xdr:cNvSpPr/>
                </xdr:nvSpPr>
                <xdr:spPr>
                  <a:xfrm>
                    <a:off x="6557962" y="552450"/>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9" name="Oval 38">
                    <a:extLst>
                      <a:ext uri="{FF2B5EF4-FFF2-40B4-BE49-F238E27FC236}">
                        <a16:creationId xmlns:a16="http://schemas.microsoft.com/office/drawing/2014/main" id="{00000000-0008-0000-0600-000027000000}"/>
                      </a:ext>
                    </a:extLst>
                  </xdr:cNvPr>
                  <xdr:cNvSpPr/>
                </xdr:nvSpPr>
                <xdr:spPr>
                  <a:xfrm>
                    <a:off x="6557962" y="1252537"/>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0" name="Oval 39">
                    <a:extLst>
                      <a:ext uri="{FF2B5EF4-FFF2-40B4-BE49-F238E27FC236}">
                        <a16:creationId xmlns:a16="http://schemas.microsoft.com/office/drawing/2014/main" id="{00000000-0008-0000-0600-000028000000}"/>
                      </a:ext>
                    </a:extLst>
                  </xdr:cNvPr>
                  <xdr:cNvSpPr/>
                </xdr:nvSpPr>
                <xdr:spPr>
                  <a:xfrm>
                    <a:off x="6557962" y="1947862"/>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26" name="Group 25">
                  <a:extLst>
                    <a:ext uri="{FF2B5EF4-FFF2-40B4-BE49-F238E27FC236}">
                      <a16:creationId xmlns:a16="http://schemas.microsoft.com/office/drawing/2014/main" id="{00000000-0008-0000-0600-00001A000000}"/>
                    </a:ext>
                  </a:extLst>
                </xdr:cNvPr>
                <xdr:cNvGrpSpPr/>
              </xdr:nvGrpSpPr>
              <xdr:grpSpPr>
                <a:xfrm>
                  <a:off x="7524749" y="552450"/>
                  <a:ext cx="85725" cy="1481137"/>
                  <a:chOff x="6557962" y="552450"/>
                  <a:chExt cx="85725" cy="1481137"/>
                </a:xfrm>
              </xdr:grpSpPr>
              <xdr:sp macro="" textlink="">
                <xdr:nvSpPr>
                  <xdr:cNvPr id="35" name="Oval 34">
                    <a:extLst>
                      <a:ext uri="{FF2B5EF4-FFF2-40B4-BE49-F238E27FC236}">
                        <a16:creationId xmlns:a16="http://schemas.microsoft.com/office/drawing/2014/main" id="{00000000-0008-0000-0600-000023000000}"/>
                      </a:ext>
                    </a:extLst>
                  </xdr:cNvPr>
                  <xdr:cNvSpPr/>
                </xdr:nvSpPr>
                <xdr:spPr>
                  <a:xfrm>
                    <a:off x="6557962" y="552450"/>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6" name="Oval 35">
                    <a:extLst>
                      <a:ext uri="{FF2B5EF4-FFF2-40B4-BE49-F238E27FC236}">
                        <a16:creationId xmlns:a16="http://schemas.microsoft.com/office/drawing/2014/main" id="{00000000-0008-0000-0600-000024000000}"/>
                      </a:ext>
                    </a:extLst>
                  </xdr:cNvPr>
                  <xdr:cNvSpPr/>
                </xdr:nvSpPr>
                <xdr:spPr>
                  <a:xfrm>
                    <a:off x="6557962" y="1252537"/>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7" name="Oval 36">
                    <a:extLst>
                      <a:ext uri="{FF2B5EF4-FFF2-40B4-BE49-F238E27FC236}">
                        <a16:creationId xmlns:a16="http://schemas.microsoft.com/office/drawing/2014/main" id="{00000000-0008-0000-0600-000025000000}"/>
                      </a:ext>
                    </a:extLst>
                  </xdr:cNvPr>
                  <xdr:cNvSpPr/>
                </xdr:nvSpPr>
                <xdr:spPr>
                  <a:xfrm>
                    <a:off x="6557962" y="1947862"/>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27" name="Group 26">
                  <a:extLst>
                    <a:ext uri="{FF2B5EF4-FFF2-40B4-BE49-F238E27FC236}">
                      <a16:creationId xmlns:a16="http://schemas.microsoft.com/office/drawing/2014/main" id="{00000000-0008-0000-0600-00001B000000}"/>
                    </a:ext>
                  </a:extLst>
                </xdr:cNvPr>
                <xdr:cNvGrpSpPr/>
              </xdr:nvGrpSpPr>
              <xdr:grpSpPr>
                <a:xfrm>
                  <a:off x="8391524" y="547687"/>
                  <a:ext cx="85725" cy="1481137"/>
                  <a:chOff x="6557962" y="552450"/>
                  <a:chExt cx="85725" cy="1481137"/>
                </a:xfrm>
              </xdr:grpSpPr>
              <xdr:sp macro="" textlink="">
                <xdr:nvSpPr>
                  <xdr:cNvPr id="32" name="Oval 31">
                    <a:extLst>
                      <a:ext uri="{FF2B5EF4-FFF2-40B4-BE49-F238E27FC236}">
                        <a16:creationId xmlns:a16="http://schemas.microsoft.com/office/drawing/2014/main" id="{00000000-0008-0000-0600-000020000000}"/>
                      </a:ext>
                    </a:extLst>
                  </xdr:cNvPr>
                  <xdr:cNvSpPr/>
                </xdr:nvSpPr>
                <xdr:spPr>
                  <a:xfrm>
                    <a:off x="6557962" y="552450"/>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3" name="Oval 32">
                    <a:extLst>
                      <a:ext uri="{FF2B5EF4-FFF2-40B4-BE49-F238E27FC236}">
                        <a16:creationId xmlns:a16="http://schemas.microsoft.com/office/drawing/2014/main" id="{00000000-0008-0000-0600-000021000000}"/>
                      </a:ext>
                    </a:extLst>
                  </xdr:cNvPr>
                  <xdr:cNvSpPr/>
                </xdr:nvSpPr>
                <xdr:spPr>
                  <a:xfrm>
                    <a:off x="6557962" y="1252537"/>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4" name="Oval 33">
                    <a:extLst>
                      <a:ext uri="{FF2B5EF4-FFF2-40B4-BE49-F238E27FC236}">
                        <a16:creationId xmlns:a16="http://schemas.microsoft.com/office/drawing/2014/main" id="{00000000-0008-0000-0600-000022000000}"/>
                      </a:ext>
                    </a:extLst>
                  </xdr:cNvPr>
                  <xdr:cNvSpPr/>
                </xdr:nvSpPr>
                <xdr:spPr>
                  <a:xfrm>
                    <a:off x="6557962" y="1947862"/>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28" name="Group 27">
                  <a:extLst>
                    <a:ext uri="{FF2B5EF4-FFF2-40B4-BE49-F238E27FC236}">
                      <a16:creationId xmlns:a16="http://schemas.microsoft.com/office/drawing/2014/main" id="{00000000-0008-0000-0600-00001C000000}"/>
                    </a:ext>
                  </a:extLst>
                </xdr:cNvPr>
                <xdr:cNvGrpSpPr/>
              </xdr:nvGrpSpPr>
              <xdr:grpSpPr>
                <a:xfrm>
                  <a:off x="9224961" y="538163"/>
                  <a:ext cx="85725" cy="1481137"/>
                  <a:chOff x="6557962" y="552450"/>
                  <a:chExt cx="85725" cy="1481137"/>
                </a:xfrm>
              </xdr:grpSpPr>
              <xdr:sp macro="" textlink="">
                <xdr:nvSpPr>
                  <xdr:cNvPr id="29" name="Oval 28">
                    <a:extLst>
                      <a:ext uri="{FF2B5EF4-FFF2-40B4-BE49-F238E27FC236}">
                        <a16:creationId xmlns:a16="http://schemas.microsoft.com/office/drawing/2014/main" id="{00000000-0008-0000-0600-00001D000000}"/>
                      </a:ext>
                    </a:extLst>
                  </xdr:cNvPr>
                  <xdr:cNvSpPr/>
                </xdr:nvSpPr>
                <xdr:spPr>
                  <a:xfrm>
                    <a:off x="6557962" y="552450"/>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0" name="Oval 29">
                    <a:extLst>
                      <a:ext uri="{FF2B5EF4-FFF2-40B4-BE49-F238E27FC236}">
                        <a16:creationId xmlns:a16="http://schemas.microsoft.com/office/drawing/2014/main" id="{00000000-0008-0000-0600-00001E000000}"/>
                      </a:ext>
                    </a:extLst>
                  </xdr:cNvPr>
                  <xdr:cNvSpPr/>
                </xdr:nvSpPr>
                <xdr:spPr>
                  <a:xfrm>
                    <a:off x="6557962" y="1252537"/>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1" name="Oval 30">
                    <a:extLst>
                      <a:ext uri="{FF2B5EF4-FFF2-40B4-BE49-F238E27FC236}">
                        <a16:creationId xmlns:a16="http://schemas.microsoft.com/office/drawing/2014/main" id="{00000000-0008-0000-0600-00001F000000}"/>
                      </a:ext>
                    </a:extLst>
                  </xdr:cNvPr>
                  <xdr:cNvSpPr/>
                </xdr:nvSpPr>
                <xdr:spPr>
                  <a:xfrm>
                    <a:off x="6557962" y="1947862"/>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cxnSp macro="">
            <xdr:nvCxnSpPr>
              <xdr:cNvPr id="21" name="Straight Connector 20">
                <a:extLst>
                  <a:ext uri="{FF2B5EF4-FFF2-40B4-BE49-F238E27FC236}">
                    <a16:creationId xmlns:a16="http://schemas.microsoft.com/office/drawing/2014/main" id="{00000000-0008-0000-0600-000015000000}"/>
                  </a:ext>
                </a:extLst>
              </xdr:cNvPr>
              <xdr:cNvCxnSpPr/>
            </xdr:nvCxnSpPr>
            <xdr:spPr>
              <a:xfrm>
                <a:off x="5838825" y="1285875"/>
                <a:ext cx="4271963" cy="0"/>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22" name="Straight Connector 21">
                <a:extLst>
                  <a:ext uri="{FF2B5EF4-FFF2-40B4-BE49-F238E27FC236}">
                    <a16:creationId xmlns:a16="http://schemas.microsoft.com/office/drawing/2014/main" id="{00000000-0008-0000-0600-000016000000}"/>
                  </a:ext>
                </a:extLst>
              </xdr:cNvPr>
              <xdr:cNvCxnSpPr/>
            </xdr:nvCxnSpPr>
            <xdr:spPr>
              <a:xfrm flipV="1">
                <a:off x="5938838" y="157164"/>
                <a:ext cx="4143375" cy="2243136"/>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23" name="Straight Connector 22">
                <a:extLst>
                  <a:ext uri="{FF2B5EF4-FFF2-40B4-BE49-F238E27FC236}">
                    <a16:creationId xmlns:a16="http://schemas.microsoft.com/office/drawing/2014/main" id="{00000000-0008-0000-0600-000017000000}"/>
                  </a:ext>
                </a:extLst>
              </xdr:cNvPr>
              <xdr:cNvCxnSpPr/>
            </xdr:nvCxnSpPr>
            <xdr:spPr>
              <a:xfrm flipH="1">
                <a:off x="8005763" y="95250"/>
                <a:ext cx="14287" cy="2386013"/>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grpSp>
        <xdr:grpSp>
          <xdr:nvGrpSpPr>
            <xdr:cNvPr id="8" name="Group 7">
              <a:extLst>
                <a:ext uri="{FF2B5EF4-FFF2-40B4-BE49-F238E27FC236}">
                  <a16:creationId xmlns:a16="http://schemas.microsoft.com/office/drawing/2014/main" id="{00000000-0008-0000-0600-000008000000}"/>
                </a:ext>
              </a:extLst>
            </xdr:cNvPr>
            <xdr:cNvGrpSpPr/>
          </xdr:nvGrpSpPr>
          <xdr:grpSpPr>
            <a:xfrm>
              <a:off x="6698467" y="626341"/>
              <a:ext cx="1323001" cy="665653"/>
              <a:chOff x="6698467" y="626341"/>
              <a:chExt cx="1323001" cy="665653"/>
            </a:xfrm>
          </xdr:grpSpPr>
          <xdr:cxnSp macro="">
            <xdr:nvCxnSpPr>
              <xdr:cNvPr id="18" name="Straight Arrow Connector 17">
                <a:extLst>
                  <a:ext uri="{FF2B5EF4-FFF2-40B4-BE49-F238E27FC236}">
                    <a16:creationId xmlns:a16="http://schemas.microsoft.com/office/drawing/2014/main" id="{00000000-0008-0000-0600-000012000000}"/>
                  </a:ext>
                </a:extLst>
              </xdr:cNvPr>
              <xdr:cNvCxnSpPr>
                <a:endCxn id="38" idx="5"/>
              </xdr:cNvCxnSpPr>
            </xdr:nvCxnSpPr>
            <xdr:spPr>
              <a:xfrm flipH="1" flipV="1">
                <a:off x="6698467" y="626341"/>
                <a:ext cx="1310153" cy="661439"/>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19" name="Straight Arrow Connector 18">
                <a:extLst>
                  <a:ext uri="{FF2B5EF4-FFF2-40B4-BE49-F238E27FC236}">
                    <a16:creationId xmlns:a16="http://schemas.microsoft.com/office/drawing/2014/main" id="{00000000-0008-0000-0600-000013000000}"/>
                  </a:ext>
                </a:extLst>
              </xdr:cNvPr>
              <xdr:cNvCxnSpPr/>
            </xdr:nvCxnSpPr>
            <xdr:spPr>
              <a:xfrm>
                <a:off x="7896225" y="1230630"/>
                <a:ext cx="125243" cy="61364"/>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grpSp>
          <xdr:nvGrpSpPr>
            <xdr:cNvPr id="9" name="Group 8">
              <a:extLst>
                <a:ext uri="{FF2B5EF4-FFF2-40B4-BE49-F238E27FC236}">
                  <a16:creationId xmlns:a16="http://schemas.microsoft.com/office/drawing/2014/main" id="{00000000-0008-0000-0600-000009000000}"/>
                </a:ext>
              </a:extLst>
            </xdr:cNvPr>
            <xdr:cNvGrpSpPr/>
          </xdr:nvGrpSpPr>
          <xdr:grpSpPr>
            <a:xfrm>
              <a:off x="6684645" y="626745"/>
              <a:ext cx="632460" cy="1034415"/>
              <a:chOff x="6684645" y="626745"/>
              <a:chExt cx="632460" cy="1034415"/>
            </a:xfrm>
          </xdr:grpSpPr>
          <xdr:cxnSp macro="">
            <xdr:nvCxnSpPr>
              <xdr:cNvPr id="16" name="Straight Arrow Connector 15">
                <a:extLst>
                  <a:ext uri="{FF2B5EF4-FFF2-40B4-BE49-F238E27FC236}">
                    <a16:creationId xmlns:a16="http://schemas.microsoft.com/office/drawing/2014/main" id="{00000000-0008-0000-0600-000010000000}"/>
                  </a:ext>
                </a:extLst>
              </xdr:cNvPr>
              <xdr:cNvCxnSpPr/>
            </xdr:nvCxnSpPr>
            <xdr:spPr>
              <a:xfrm>
                <a:off x="6687037" y="633961"/>
                <a:ext cx="630068" cy="1027199"/>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17" name="Straight Arrow Connector 16">
                <a:extLst>
                  <a:ext uri="{FF2B5EF4-FFF2-40B4-BE49-F238E27FC236}">
                    <a16:creationId xmlns:a16="http://schemas.microsoft.com/office/drawing/2014/main" id="{00000000-0008-0000-0600-000011000000}"/>
                  </a:ext>
                </a:extLst>
              </xdr:cNvPr>
              <xdr:cNvCxnSpPr/>
            </xdr:nvCxnSpPr>
            <xdr:spPr>
              <a:xfrm flipH="1" flipV="1">
                <a:off x="6684645" y="626745"/>
                <a:ext cx="72390" cy="11430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sp macro="" textlink="">
          <xdr:nvSpPr>
            <xdr:cNvPr id="10" name="TextBox 9">
              <a:extLst>
                <a:ext uri="{FF2B5EF4-FFF2-40B4-BE49-F238E27FC236}">
                  <a16:creationId xmlns:a16="http://schemas.microsoft.com/office/drawing/2014/main" id="{00000000-0008-0000-0600-00000A000000}"/>
                </a:ext>
              </a:extLst>
            </xdr:cNvPr>
            <xdr:cNvSpPr txBox="1"/>
          </xdr:nvSpPr>
          <xdr:spPr>
            <a:xfrm>
              <a:off x="7176135" y="236220"/>
              <a:ext cx="300990"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x</a:t>
              </a:r>
              <a:r>
                <a:rPr lang="en-US" sz="1100" baseline="-25000"/>
                <a:t>i</a:t>
              </a:r>
            </a:p>
          </xdr:txBody>
        </xdr:sp>
        <xdr:sp macro="" textlink="">
          <xdr:nvSpPr>
            <xdr:cNvPr id="11" name="TextBox 10">
              <a:extLst>
                <a:ext uri="{FF2B5EF4-FFF2-40B4-BE49-F238E27FC236}">
                  <a16:creationId xmlns:a16="http://schemas.microsoft.com/office/drawing/2014/main" id="{00000000-0008-0000-0600-00000B000000}"/>
                </a:ext>
              </a:extLst>
            </xdr:cNvPr>
            <xdr:cNvSpPr txBox="1"/>
          </xdr:nvSpPr>
          <xdr:spPr>
            <a:xfrm>
              <a:off x="6322695" y="798195"/>
              <a:ext cx="30099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y</a:t>
              </a:r>
              <a:r>
                <a:rPr lang="en-US" sz="1100" baseline="-25000"/>
                <a:t>i</a:t>
              </a:r>
            </a:p>
          </xdr:txBody>
        </xdr:sp>
        <xdr:sp macro="" textlink="">
          <xdr:nvSpPr>
            <xdr:cNvPr id="12" name="TextBox 11">
              <a:extLst>
                <a:ext uri="{FF2B5EF4-FFF2-40B4-BE49-F238E27FC236}">
                  <a16:creationId xmlns:a16="http://schemas.microsoft.com/office/drawing/2014/main" id="{00000000-0008-0000-0600-00000C000000}"/>
                </a:ext>
              </a:extLst>
            </xdr:cNvPr>
            <xdr:cNvSpPr txBox="1"/>
          </xdr:nvSpPr>
          <xdr:spPr>
            <a:xfrm>
              <a:off x="7282815" y="752475"/>
              <a:ext cx="49530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L</a:t>
              </a:r>
              <a:r>
                <a:rPr lang="en-US" sz="1100" baseline="-25000"/>
                <a:t>center</a:t>
              </a:r>
            </a:p>
          </xdr:txBody>
        </xdr:sp>
        <xdr:sp macro="" textlink="">
          <xdr:nvSpPr>
            <xdr:cNvPr id="13" name="TextBox 12">
              <a:extLst>
                <a:ext uri="{FF2B5EF4-FFF2-40B4-BE49-F238E27FC236}">
                  <a16:creationId xmlns:a16="http://schemas.microsoft.com/office/drawing/2014/main" id="{00000000-0008-0000-0600-00000D000000}"/>
                </a:ext>
              </a:extLst>
            </xdr:cNvPr>
            <xdr:cNvSpPr txBox="1"/>
          </xdr:nvSpPr>
          <xdr:spPr>
            <a:xfrm>
              <a:off x="6943725" y="1015365"/>
              <a:ext cx="800100"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L</a:t>
              </a:r>
              <a:r>
                <a:rPr lang="en-US" sz="1100" baseline="-25000"/>
                <a:t>perpendicular</a:t>
              </a:r>
            </a:p>
          </xdr:txBody>
        </xdr:sp>
        <xdr:sp macro="" textlink="">
          <xdr:nvSpPr>
            <xdr:cNvPr id="14" name="TextBox 13">
              <a:extLst>
                <a:ext uri="{FF2B5EF4-FFF2-40B4-BE49-F238E27FC236}">
                  <a16:creationId xmlns:a16="http://schemas.microsoft.com/office/drawing/2014/main" id="{00000000-0008-0000-0600-00000E000000}"/>
                </a:ext>
              </a:extLst>
            </xdr:cNvPr>
            <xdr:cNvSpPr txBox="1"/>
          </xdr:nvSpPr>
          <xdr:spPr>
            <a:xfrm rot="19939401">
              <a:off x="8065771" y="772166"/>
              <a:ext cx="889635"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Neutral</a:t>
              </a:r>
              <a:r>
                <a:rPr lang="en-US" sz="1100" baseline="0"/>
                <a:t> Axis</a:t>
              </a:r>
              <a:endParaRPr lang="en-US" sz="1100" baseline="-25000"/>
            </a:p>
          </xdr:txBody>
        </xdr:sp>
        <xdr:sp macro="" textlink="">
          <xdr:nvSpPr>
            <xdr:cNvPr id="15" name="TextBox 14">
              <a:extLst>
                <a:ext uri="{FF2B5EF4-FFF2-40B4-BE49-F238E27FC236}">
                  <a16:creationId xmlns:a16="http://schemas.microsoft.com/office/drawing/2014/main" id="{00000000-0008-0000-0600-00000F000000}"/>
                </a:ext>
              </a:extLst>
            </xdr:cNvPr>
            <xdr:cNvSpPr txBox="1"/>
          </xdr:nvSpPr>
          <xdr:spPr>
            <a:xfrm>
              <a:off x="8606790" y="967740"/>
              <a:ext cx="264795"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l-GR" sz="1100"/>
                <a:t>θ</a:t>
              </a:r>
              <a:endParaRPr lang="en-US" sz="1100" baseline="-25000"/>
            </a:p>
          </xdr:txBody>
        </xdr:sp>
      </xdr:grpSp>
    </xdr:grpSp>
    <xdr:clientData/>
  </xdr:twoCellAnchor>
</xdr:wsDr>
</file>

<file path=xl/drawings/drawing4.xml><?xml version="1.0" encoding="utf-8"?>
<xdr:wsDr xmlns:xdr="http://schemas.openxmlformats.org/drawingml/2006/spreadsheetDrawing" xmlns:a="http://schemas.openxmlformats.org/drawingml/2006/main">
  <xdr:twoCellAnchor>
    <xdr:from>
      <xdr:col>45</xdr:col>
      <xdr:colOff>92047</xdr:colOff>
      <xdr:row>3</xdr:row>
      <xdr:rowOff>186816</xdr:rowOff>
    </xdr:from>
    <xdr:to>
      <xdr:col>57</xdr:col>
      <xdr:colOff>396847</xdr:colOff>
      <xdr:row>43</xdr:row>
      <xdr:rowOff>186816</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28575</xdr:colOff>
          <xdr:row>27</xdr:row>
          <xdr:rowOff>57150</xdr:rowOff>
        </xdr:from>
        <xdr:to>
          <xdr:col>8</xdr:col>
          <xdr:colOff>0</xdr:colOff>
          <xdr:row>32</xdr:row>
          <xdr:rowOff>19050</xdr:rowOff>
        </xdr:to>
        <xdr:sp macro="" textlink="">
          <xdr:nvSpPr>
            <xdr:cNvPr id="11265" name="Object 1" hidden="1">
              <a:extLst>
                <a:ext uri="{63B3BB69-23CF-44E3-9099-C40C66FF867C}">
                  <a14:compatExt spid="_x0000_s11265"/>
                </a:ext>
                <a:ext uri="{FF2B5EF4-FFF2-40B4-BE49-F238E27FC236}">
                  <a16:creationId xmlns:a16="http://schemas.microsoft.com/office/drawing/2014/main" id="{00000000-0008-0000-0800-0000012C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152400</xdr:colOff>
          <xdr:row>27</xdr:row>
          <xdr:rowOff>47625</xdr:rowOff>
        </xdr:from>
        <xdr:to>
          <xdr:col>10</xdr:col>
          <xdr:colOff>95250</xdr:colOff>
          <xdr:row>32</xdr:row>
          <xdr:rowOff>38100</xdr:rowOff>
        </xdr:to>
        <xdr:sp macro="" textlink="">
          <xdr:nvSpPr>
            <xdr:cNvPr id="11266" name="Object 2" hidden="1">
              <a:extLst>
                <a:ext uri="{63B3BB69-23CF-44E3-9099-C40C66FF867C}">
                  <a14:compatExt spid="_x0000_s11266"/>
                </a:ext>
                <a:ext uri="{FF2B5EF4-FFF2-40B4-BE49-F238E27FC236}">
                  <a16:creationId xmlns:a16="http://schemas.microsoft.com/office/drawing/2014/main" id="{00000000-0008-0000-0800-0000022C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22</xdr:row>
          <xdr:rowOff>0</xdr:rowOff>
        </xdr:from>
        <xdr:to>
          <xdr:col>8</xdr:col>
          <xdr:colOff>0</xdr:colOff>
          <xdr:row>24</xdr:row>
          <xdr:rowOff>0</xdr:rowOff>
        </xdr:to>
        <xdr:sp macro="" textlink="">
          <xdr:nvSpPr>
            <xdr:cNvPr id="11271" name="Button 7" hidden="1">
              <a:extLst>
                <a:ext uri="{63B3BB69-23CF-44E3-9099-C40C66FF867C}">
                  <a14:compatExt spid="_x0000_s11271"/>
                </a:ext>
                <a:ext uri="{FF2B5EF4-FFF2-40B4-BE49-F238E27FC236}">
                  <a16:creationId xmlns:a16="http://schemas.microsoft.com/office/drawing/2014/main" id="{00000000-0008-0000-0800-000007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SOLVE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400050</xdr:colOff>
          <xdr:row>13</xdr:row>
          <xdr:rowOff>0</xdr:rowOff>
        </xdr:from>
        <xdr:to>
          <xdr:col>5</xdr:col>
          <xdr:colOff>476250</xdr:colOff>
          <xdr:row>25</xdr:row>
          <xdr:rowOff>9525</xdr:rowOff>
        </xdr:to>
        <xdr:sp macro="" textlink="">
          <xdr:nvSpPr>
            <xdr:cNvPr id="12289" name="Object 1" hidden="1">
              <a:extLst>
                <a:ext uri="{63B3BB69-23CF-44E3-9099-C40C66FF867C}">
                  <a14:compatExt spid="_x0000_s12289"/>
                </a:ext>
                <a:ext uri="{FF2B5EF4-FFF2-40B4-BE49-F238E27FC236}">
                  <a16:creationId xmlns:a16="http://schemas.microsoft.com/office/drawing/2014/main" id="{00000000-0008-0000-0900-00000130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447675</xdr:colOff>
          <xdr:row>13</xdr:row>
          <xdr:rowOff>0</xdr:rowOff>
        </xdr:from>
        <xdr:to>
          <xdr:col>19</xdr:col>
          <xdr:colOff>238125</xdr:colOff>
          <xdr:row>25</xdr:row>
          <xdr:rowOff>9525</xdr:rowOff>
        </xdr:to>
        <xdr:sp macro="" textlink="">
          <xdr:nvSpPr>
            <xdr:cNvPr id="12290" name="Object 2" hidden="1">
              <a:extLst>
                <a:ext uri="{63B3BB69-23CF-44E3-9099-C40C66FF867C}">
                  <a14:compatExt spid="_x0000_s12290"/>
                </a:ext>
                <a:ext uri="{FF2B5EF4-FFF2-40B4-BE49-F238E27FC236}">
                  <a16:creationId xmlns:a16="http://schemas.microsoft.com/office/drawing/2014/main" id="{00000000-0008-0000-0900-00000230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85725</xdr:colOff>
          <xdr:row>7</xdr:row>
          <xdr:rowOff>85725</xdr:rowOff>
        </xdr:from>
        <xdr:to>
          <xdr:col>14</xdr:col>
          <xdr:colOff>114300</xdr:colOff>
          <xdr:row>23</xdr:row>
          <xdr:rowOff>9525</xdr:rowOff>
        </xdr:to>
        <xdr:sp macro="" textlink="">
          <xdr:nvSpPr>
            <xdr:cNvPr id="12291" name="Object 3" hidden="1">
              <a:extLst>
                <a:ext uri="{63B3BB69-23CF-44E3-9099-C40C66FF867C}">
                  <a14:compatExt spid="_x0000_s12291"/>
                </a:ext>
                <a:ext uri="{FF2B5EF4-FFF2-40B4-BE49-F238E27FC236}">
                  <a16:creationId xmlns:a16="http://schemas.microsoft.com/office/drawing/2014/main" id="{00000000-0008-0000-0900-00000330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editAs="oneCell">
    <xdr:from>
      <xdr:col>7</xdr:col>
      <xdr:colOff>451183</xdr:colOff>
      <xdr:row>15</xdr:row>
      <xdr:rowOff>109400</xdr:rowOff>
    </xdr:from>
    <xdr:to>
      <xdr:col>8</xdr:col>
      <xdr:colOff>275723</xdr:colOff>
      <xdr:row>16</xdr:row>
      <xdr:rowOff>57618</xdr:rowOff>
    </xdr:to>
    <xdr:pic>
      <xdr:nvPicPr>
        <xdr:cNvPr id="5" name="Picture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embed="rId1"/>
        <a:stretch>
          <a:fillRect/>
        </a:stretch>
      </xdr:blipFill>
      <xdr:spPr>
        <a:xfrm rot="10800000">
          <a:off x="4870783" y="2604950"/>
          <a:ext cx="434140" cy="138718"/>
        </a:xfrm>
        <a:prstGeom prst="rect">
          <a:avLst/>
        </a:prstGeom>
      </xdr:spPr>
    </xdr:pic>
    <xdr:clientData/>
  </xdr:twoCellAnchor>
  <xdr:twoCellAnchor editAs="oneCell">
    <xdr:from>
      <xdr:col>7</xdr:col>
      <xdr:colOff>260685</xdr:colOff>
      <xdr:row>15</xdr:row>
      <xdr:rowOff>102648</xdr:rowOff>
    </xdr:from>
    <xdr:to>
      <xdr:col>7</xdr:col>
      <xdr:colOff>431131</xdr:colOff>
      <xdr:row>16</xdr:row>
      <xdr:rowOff>53108</xdr:rowOff>
    </xdr:to>
    <xdr:pic>
      <xdr:nvPicPr>
        <xdr:cNvPr id="6" name="Picture 5">
          <a:extLst>
            <a:ext uri="{FF2B5EF4-FFF2-40B4-BE49-F238E27FC236}">
              <a16:creationId xmlns:a16="http://schemas.microsoft.com/office/drawing/2014/main" id="{00000000-0008-0000-0900-000006000000}"/>
            </a:ext>
          </a:extLst>
        </xdr:cNvPr>
        <xdr:cNvPicPr>
          <a:picLocks noChangeAspect="1"/>
        </xdr:cNvPicPr>
      </xdr:nvPicPr>
      <xdr:blipFill>
        <a:blip xmlns:r="http://schemas.openxmlformats.org/officeDocument/2006/relationships" r:embed="rId2"/>
        <a:stretch>
          <a:fillRect/>
        </a:stretch>
      </xdr:blipFill>
      <xdr:spPr>
        <a:xfrm>
          <a:off x="4680285" y="2598198"/>
          <a:ext cx="170446" cy="14096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6</xdr:col>
          <xdr:colOff>85725</xdr:colOff>
          <xdr:row>6</xdr:row>
          <xdr:rowOff>133350</xdr:rowOff>
        </xdr:from>
        <xdr:to>
          <xdr:col>14</xdr:col>
          <xdr:colOff>114300</xdr:colOff>
          <xdr:row>23</xdr:row>
          <xdr:rowOff>180975</xdr:rowOff>
        </xdr:to>
        <xdr:sp macro="" textlink="">
          <xdr:nvSpPr>
            <xdr:cNvPr id="12292" name="Object 4" hidden="1">
              <a:extLst>
                <a:ext uri="{63B3BB69-23CF-44E3-9099-C40C66FF867C}">
                  <a14:compatExt spid="_x0000_s12292"/>
                </a:ext>
                <a:ext uri="{FF2B5EF4-FFF2-40B4-BE49-F238E27FC236}">
                  <a16:creationId xmlns:a16="http://schemas.microsoft.com/office/drawing/2014/main" id="{00000000-0008-0000-0900-00000430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editAs="oneCell">
    <xdr:from>
      <xdr:col>7</xdr:col>
      <xdr:colOff>457200</xdr:colOff>
      <xdr:row>13</xdr:row>
      <xdr:rowOff>123825</xdr:rowOff>
    </xdr:from>
    <xdr:to>
      <xdr:col>8</xdr:col>
      <xdr:colOff>285053</xdr:colOff>
      <xdr:row>14</xdr:row>
      <xdr:rowOff>75771</xdr:rowOff>
    </xdr:to>
    <xdr:pic>
      <xdr:nvPicPr>
        <xdr:cNvPr id="8" name="Picture 7">
          <a:extLst>
            <a:ext uri="{FF2B5EF4-FFF2-40B4-BE49-F238E27FC236}">
              <a16:creationId xmlns:a16="http://schemas.microsoft.com/office/drawing/2014/main" id="{00000000-0008-0000-0900-000008000000}"/>
            </a:ext>
          </a:extLst>
        </xdr:cNvPr>
        <xdr:cNvPicPr>
          <a:picLocks noChangeAspect="1"/>
        </xdr:cNvPicPr>
      </xdr:nvPicPr>
      <xdr:blipFill>
        <a:blip xmlns:r="http://schemas.openxmlformats.org/officeDocument/2006/relationships" r:embed="rId1"/>
        <a:stretch>
          <a:fillRect/>
        </a:stretch>
      </xdr:blipFill>
      <xdr:spPr>
        <a:xfrm rot="10800000">
          <a:off x="4876800" y="2609850"/>
          <a:ext cx="437453" cy="142446"/>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2</xdr:col>
      <xdr:colOff>28576</xdr:colOff>
      <xdr:row>19</xdr:row>
      <xdr:rowOff>104432</xdr:rowOff>
    </xdr:from>
    <xdr:to>
      <xdr:col>15</xdr:col>
      <xdr:colOff>276226</xdr:colOff>
      <xdr:row>48</xdr:row>
      <xdr:rowOff>157831</xdr:rowOff>
    </xdr:to>
    <xdr:pic>
      <xdr:nvPicPr>
        <xdr:cNvPr id="2" name="Picture 1">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14376" y="3504857"/>
          <a:ext cx="8572500" cy="4749224"/>
        </a:xfrm>
        <a:prstGeom prst="rect">
          <a:avLst/>
        </a:prstGeom>
      </xdr:spPr>
    </xdr:pic>
    <xdr:clientData/>
  </xdr:twoCellAnchor>
  <xdr:twoCellAnchor editAs="oneCell">
    <xdr:from>
      <xdr:col>4</xdr:col>
      <xdr:colOff>171451</xdr:colOff>
      <xdr:row>64</xdr:row>
      <xdr:rowOff>144859</xdr:rowOff>
    </xdr:from>
    <xdr:to>
      <xdr:col>12</xdr:col>
      <xdr:colOff>123825</xdr:colOff>
      <xdr:row>78</xdr:row>
      <xdr:rowOff>158352</xdr:rowOff>
    </xdr:to>
    <xdr:pic>
      <xdr:nvPicPr>
        <xdr:cNvPr id="3" name="Picture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343151" y="11174809"/>
          <a:ext cx="4829174" cy="2280443"/>
        </a:xfrm>
        <a:prstGeom prst="rect">
          <a:avLst/>
        </a:prstGeom>
      </xdr:spPr>
    </xdr:pic>
    <xdr:clientData/>
  </xdr:twoCellAnchor>
  <xdr:twoCellAnchor editAs="oneCell">
    <xdr:from>
      <xdr:col>2</xdr:col>
      <xdr:colOff>47626</xdr:colOff>
      <xdr:row>120</xdr:row>
      <xdr:rowOff>47626</xdr:rowOff>
    </xdr:from>
    <xdr:to>
      <xdr:col>15</xdr:col>
      <xdr:colOff>533400</xdr:colOff>
      <xdr:row>149</xdr:row>
      <xdr:rowOff>111112</xdr:rowOff>
    </xdr:to>
    <xdr:pic>
      <xdr:nvPicPr>
        <xdr:cNvPr id="4" name="Picture 3">
          <a:extLst>
            <a:ext uri="{FF2B5EF4-FFF2-40B4-BE49-F238E27FC236}">
              <a16:creationId xmlns:a16="http://schemas.microsoft.com/office/drawing/2014/main" id="{00000000-0008-0000-0D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733426" y="21459826"/>
          <a:ext cx="8810624" cy="4759311"/>
        </a:xfrm>
        <a:prstGeom prst="rect">
          <a:avLst/>
        </a:prstGeom>
      </xdr:spPr>
    </xdr:pic>
    <xdr:clientData/>
  </xdr:twoCellAnchor>
  <xdr:oneCellAnchor>
    <xdr:from>
      <xdr:col>8</xdr:col>
      <xdr:colOff>276225</xdr:colOff>
      <xdr:row>156</xdr:row>
      <xdr:rowOff>94138</xdr:rowOff>
    </xdr:from>
    <xdr:ext cx="2676524" cy="299762"/>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D00-000005000000}"/>
                </a:ext>
              </a:extLst>
            </xdr:cNvPr>
            <xdr:cNvSpPr txBox="1"/>
          </xdr:nvSpPr>
          <xdr:spPr>
            <a:xfrm>
              <a:off x="4886325" y="27554713"/>
              <a:ext cx="2676524" cy="2997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i="1">
                            <a:latin typeface="Cambria Math" panose="02040503050406030204" pitchFamily="18" charset="0"/>
                          </a:rPr>
                        </m:ctrlPr>
                      </m:sSubPr>
                      <m:e>
                        <m:r>
                          <a:rPr lang="en-US" sz="1100" b="0" i="1">
                            <a:latin typeface="Cambria Math"/>
                          </a:rPr>
                          <m:t>𝑃</m:t>
                        </m:r>
                      </m:e>
                      <m:sub>
                        <m:r>
                          <a:rPr lang="en-US" sz="1100" b="0" i="1">
                            <a:latin typeface="Cambria Math"/>
                          </a:rPr>
                          <m:t>𝑝</m:t>
                        </m:r>
                      </m:sub>
                    </m:sSub>
                    <m:r>
                      <a:rPr lang="en-US" sz="1100" i="1">
                        <a:latin typeface="Cambria Math"/>
                      </a:rPr>
                      <m:t>=</m:t>
                    </m:r>
                    <m:sSub>
                      <m:sSubPr>
                        <m:ctrlPr>
                          <a:rPr lang="en-US" sz="1100" i="1">
                            <a:latin typeface="Cambria Math" panose="02040503050406030204" pitchFamily="18" charset="0"/>
                          </a:rPr>
                        </m:ctrlPr>
                      </m:sSubPr>
                      <m:e>
                        <m:r>
                          <a:rPr lang="en-US" sz="1100" i="1">
                            <a:latin typeface="Cambria Math"/>
                            <a:ea typeface="Cambria Math"/>
                          </a:rPr>
                          <m:t>𝜎</m:t>
                        </m:r>
                        <m:r>
                          <a:rPr lang="en-US" sz="1100" b="0" i="1">
                            <a:latin typeface="Cambria Math"/>
                            <a:ea typeface="Cambria Math"/>
                          </a:rPr>
                          <m:t>∗</m:t>
                        </m:r>
                        <m:r>
                          <a:rPr lang="en-US" sz="1100" b="0" i="1">
                            <a:latin typeface="Cambria Math"/>
                          </a:rPr>
                          <m:t>𝐾</m:t>
                        </m:r>
                      </m:e>
                      <m:sub>
                        <m:r>
                          <a:rPr lang="en-US" sz="1100" b="0" i="1">
                            <a:latin typeface="Cambria Math"/>
                          </a:rPr>
                          <m:t>𝑝</m:t>
                        </m:r>
                      </m:sub>
                    </m:sSub>
                    <m:r>
                      <a:rPr lang="en-US" sz="1100" b="0" i="1">
                        <a:latin typeface="Cambria Math"/>
                      </a:rPr>
                      <m:t>+2∗</m:t>
                    </m:r>
                    <m:r>
                      <a:rPr lang="en-US" sz="1100" b="0" i="1">
                        <a:latin typeface="Cambria Math"/>
                      </a:rPr>
                      <m:t>𝐶𝑜</m:t>
                    </m:r>
                    <m:r>
                      <a:rPr lang="en-US" sz="1100" b="0" i="1">
                        <a:latin typeface="Cambria Math"/>
                      </a:rPr>
                      <m:t>∗</m:t>
                    </m:r>
                    <m:rad>
                      <m:radPr>
                        <m:degHide m:val="on"/>
                        <m:ctrlPr>
                          <a:rPr lang="en-US" sz="1100" b="0" i="1">
                            <a:latin typeface="Cambria Math" panose="02040503050406030204" pitchFamily="18" charset="0"/>
                          </a:rPr>
                        </m:ctrlPr>
                      </m:radPr>
                      <m:deg/>
                      <m:e>
                        <m:sSub>
                          <m:sSubPr>
                            <m:ctrlPr>
                              <a:rPr lang="en-US" sz="1100" b="0" i="1">
                                <a:latin typeface="Cambria Math" panose="02040503050406030204" pitchFamily="18" charset="0"/>
                              </a:rPr>
                            </m:ctrlPr>
                          </m:sSubPr>
                          <m:e>
                            <m:r>
                              <a:rPr lang="en-US" sz="1100" b="0" i="1">
                                <a:latin typeface="Cambria Math"/>
                              </a:rPr>
                              <m:t>𝐾</m:t>
                            </m:r>
                          </m:e>
                          <m:sub>
                            <m:r>
                              <a:rPr lang="en-US" sz="1100" b="0" i="1">
                                <a:latin typeface="Cambria Math"/>
                              </a:rPr>
                              <m:t>𝑝</m:t>
                            </m:r>
                          </m:sub>
                        </m:sSub>
                      </m:e>
                    </m:rad>
                  </m:oMath>
                </m:oMathPara>
              </a14:m>
              <a:endParaRPr lang="en-US" sz="1100"/>
            </a:p>
          </xdr:txBody>
        </xdr:sp>
      </mc:Choice>
      <mc:Fallback xmlns="">
        <xdr:sp macro="" textlink="">
          <xdr:nvSpPr>
            <xdr:cNvPr id="5" name="TextBox 4"/>
            <xdr:cNvSpPr txBox="1"/>
          </xdr:nvSpPr>
          <xdr:spPr>
            <a:xfrm>
              <a:off x="4886325" y="27554713"/>
              <a:ext cx="2676524" cy="2997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0" i="0">
                  <a:latin typeface="Cambria Math"/>
                </a:rPr>
                <a:t>𝑃_𝑝</a:t>
              </a:r>
              <a:r>
                <a:rPr lang="en-US" sz="1100" i="0">
                  <a:latin typeface="Cambria Math"/>
                </a:rPr>
                <a:t>=〖</a:t>
              </a:r>
              <a:r>
                <a:rPr lang="en-US" sz="1100" i="0">
                  <a:latin typeface="Cambria Math"/>
                  <a:ea typeface="Cambria Math"/>
                </a:rPr>
                <a:t>𝜎</a:t>
              </a:r>
              <a:r>
                <a:rPr lang="en-US" sz="1100" b="0" i="0">
                  <a:latin typeface="Cambria Math"/>
                  <a:ea typeface="Cambria Math"/>
                </a:rPr>
                <a:t>∗</a:t>
              </a:r>
              <a:r>
                <a:rPr lang="en-US" sz="1100" b="0" i="0">
                  <a:latin typeface="Cambria Math"/>
                </a:rPr>
                <a:t>𝐾〗_𝑝+2∗𝐶𝑜∗√(𝐾_𝑝 )</a:t>
              </a:r>
              <a:endParaRPr lang="en-US" sz="1100"/>
            </a:p>
          </xdr:txBody>
        </xdr:sp>
      </mc:Fallback>
    </mc:AlternateContent>
    <xdr:clientData/>
  </xdr:oneCellAnchor>
  <xdr:twoCellAnchor editAs="oneCell">
    <xdr:from>
      <xdr:col>1</xdr:col>
      <xdr:colOff>590550</xdr:colOff>
      <xdr:row>172</xdr:row>
      <xdr:rowOff>85725</xdr:rowOff>
    </xdr:from>
    <xdr:to>
      <xdr:col>15</xdr:col>
      <xdr:colOff>561975</xdr:colOff>
      <xdr:row>188</xdr:row>
      <xdr:rowOff>140042</xdr:rowOff>
    </xdr:to>
    <xdr:pic>
      <xdr:nvPicPr>
        <xdr:cNvPr id="6" name="Picture 5">
          <a:extLst>
            <a:ext uri="{FF2B5EF4-FFF2-40B4-BE49-F238E27FC236}">
              <a16:creationId xmlns:a16="http://schemas.microsoft.com/office/drawing/2014/main" id="{00000000-0008-0000-0D00-000006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66750" y="30746700"/>
          <a:ext cx="8905875" cy="2645117"/>
        </a:xfrm>
        <a:prstGeom prst="rect">
          <a:avLst/>
        </a:prstGeom>
      </xdr:spPr>
    </xdr:pic>
    <xdr:clientData/>
  </xdr:twoCellAnchor>
  <xdr:twoCellAnchor editAs="oneCell">
    <xdr:from>
      <xdr:col>2</xdr:col>
      <xdr:colOff>19051</xdr:colOff>
      <xdr:row>216</xdr:row>
      <xdr:rowOff>138705</xdr:rowOff>
    </xdr:from>
    <xdr:to>
      <xdr:col>15</xdr:col>
      <xdr:colOff>609601</xdr:colOff>
      <xdr:row>263</xdr:row>
      <xdr:rowOff>42270</xdr:rowOff>
    </xdr:to>
    <xdr:pic>
      <xdr:nvPicPr>
        <xdr:cNvPr id="7" name="Picture 6">
          <a:extLst>
            <a:ext uri="{FF2B5EF4-FFF2-40B4-BE49-F238E27FC236}">
              <a16:creationId xmlns:a16="http://schemas.microsoft.com/office/drawing/2014/main" id="{00000000-0008-0000-0D00-000007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04851" y="38648280"/>
          <a:ext cx="8915400" cy="7514040"/>
        </a:xfrm>
        <a:prstGeom prst="rect">
          <a:avLst/>
        </a:prstGeom>
      </xdr:spPr>
    </xdr:pic>
    <xdr:clientData/>
  </xdr:twoCellAnchor>
  <xdr:oneCellAnchor>
    <xdr:from>
      <xdr:col>2</xdr:col>
      <xdr:colOff>723900</xdr:colOff>
      <xdr:row>276</xdr:row>
      <xdr:rowOff>42862</xdr:rowOff>
    </xdr:from>
    <xdr:ext cx="7429500" cy="1576388"/>
    <mc:AlternateContent xmlns:mc="http://schemas.openxmlformats.org/markup-compatibility/2006" xmlns:a14="http://schemas.microsoft.com/office/drawing/2010/main">
      <mc:Choice Requires="a14">
        <xdr:sp macro="" textlink="">
          <xdr:nvSpPr>
            <xdr:cNvPr id="8" name="TextBox 7">
              <a:extLst>
                <a:ext uri="{FF2B5EF4-FFF2-40B4-BE49-F238E27FC236}">
                  <a16:creationId xmlns:a16="http://schemas.microsoft.com/office/drawing/2014/main" id="{00000000-0008-0000-0D00-000008000000}"/>
                </a:ext>
              </a:extLst>
            </xdr:cNvPr>
            <xdr:cNvSpPr txBox="1"/>
          </xdr:nvSpPr>
          <xdr:spPr>
            <a:xfrm>
              <a:off x="1409700" y="48296512"/>
              <a:ext cx="7429500" cy="157638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14:m>
                <m:oMathPara xmlns:m="http://schemas.openxmlformats.org/officeDocument/2006/math">
                  <m:oMathParaPr>
                    <m:jc m:val="center"/>
                  </m:oMathParaPr>
                  <m:oMath xmlns:m="http://schemas.openxmlformats.org/officeDocument/2006/math">
                    <m:r>
                      <a:rPr lang="en-US" sz="1100" b="0" i="1">
                        <a:latin typeface="Cambria Math"/>
                      </a:rPr>
                      <m:t>𝐶𝑜𝑚𝑝</m:t>
                    </m:r>
                    <m:r>
                      <a:rPr lang="en-US" sz="1100" b="0" i="1">
                        <a:latin typeface="Cambria Math"/>
                      </a:rPr>
                      <m:t>= </m:t>
                    </m:r>
                    <m:d>
                      <m:dPr>
                        <m:begChr m:val="{"/>
                        <m:endChr m:val=""/>
                        <m:ctrlPr>
                          <a:rPr lang="en-US" sz="1100" b="0" i="1">
                            <a:latin typeface="Cambria Math" panose="02040503050406030204" pitchFamily="18" charset="0"/>
                          </a:rPr>
                        </m:ctrlPr>
                      </m:dPr>
                      <m:e>
                        <m:eqArr>
                          <m:eqArrPr>
                            <m:ctrlPr>
                              <a:rPr lang="en-US" sz="1100" b="0" i="1">
                                <a:latin typeface="Cambria Math" panose="02040503050406030204" pitchFamily="18" charset="0"/>
                              </a:rPr>
                            </m:ctrlPr>
                          </m:eqArrPr>
                          <m:e>
                            <m:r>
                              <a:rPr lang="en-US" sz="1100" b="0" i="1">
                                <a:latin typeface="Cambria Math"/>
                              </a:rPr>
                              <m:t>𝐹</m:t>
                            </m:r>
                            <m:r>
                              <a:rPr lang="en-US" sz="1100" b="0" i="1">
                                <a:latin typeface="Cambria Math"/>
                              </a:rPr>
                              <m:t>, </m:t>
                            </m:r>
                            <m:r>
                              <a:rPr lang="en-US" sz="1100" b="0" i="1">
                                <a:latin typeface="Cambria Math"/>
                              </a:rPr>
                              <m:t>𝐵𝑙𝑜𝑐𝑘</m:t>
                            </m:r>
                            <m:r>
                              <a:rPr lang="en-US" sz="1100" b="0" i="1">
                                <a:latin typeface="Cambria Math"/>
                              </a:rPr>
                              <m:t>:                                            </m:t>
                            </m:r>
                            <m:f>
                              <m:fPr>
                                <m:ctrlPr>
                                  <a:rPr lang="en-US" sz="1100" b="0" i="1">
                                    <a:latin typeface="Cambria Math" panose="02040503050406030204" pitchFamily="18" charset="0"/>
                                  </a:rPr>
                                </m:ctrlPr>
                              </m:fPr>
                              <m:num>
                                <m:r>
                                  <a:rPr lang="en-US" sz="1100" b="0" i="1">
                                    <a:latin typeface="Cambria Math"/>
                                  </a:rPr>
                                  <m:t>𝐶𝑢</m:t>
                                </m:r>
                                <m:r>
                                  <a:rPr lang="en-US" sz="1100" b="0" i="1">
                                    <a:latin typeface="Cambria Math"/>
                                  </a:rPr>
                                  <m:t>+ </m:t>
                                </m:r>
                                <m:sSub>
                                  <m:sSubPr>
                                    <m:ctrlPr>
                                      <a:rPr lang="en-US" sz="1100" b="0" i="1">
                                        <a:latin typeface="Cambria Math" panose="02040503050406030204" pitchFamily="18" charset="0"/>
                                      </a:rPr>
                                    </m:ctrlPr>
                                  </m:sSubPr>
                                  <m:e>
                                    <m:r>
                                      <a:rPr lang="en-US" sz="1100" b="0" i="1">
                                        <a:latin typeface="Cambria Math"/>
                                      </a:rPr>
                                      <m:t>𝑊</m:t>
                                    </m:r>
                                  </m:e>
                                  <m:sub>
                                    <m:r>
                                      <a:rPr lang="en-US" sz="1100" b="0" i="1">
                                        <a:latin typeface="Cambria Math"/>
                                      </a:rPr>
                                      <m:t>𝑐𝑜𝑛𝑐</m:t>
                                    </m:r>
                                  </m:sub>
                                </m:sSub>
                                <m:r>
                                  <a:rPr lang="en-US" sz="1100" b="0" i="1">
                                    <a:latin typeface="Cambria Math"/>
                                  </a:rPr>
                                  <m:t>+</m:t>
                                </m:r>
                                <m:sSub>
                                  <m:sSubPr>
                                    <m:ctrlPr>
                                      <a:rPr lang="en-US" sz="1100" b="0" i="1">
                                        <a:latin typeface="Cambria Math" panose="02040503050406030204" pitchFamily="18" charset="0"/>
                                      </a:rPr>
                                    </m:ctrlPr>
                                  </m:sSubPr>
                                  <m:e>
                                    <m:r>
                                      <a:rPr lang="en-US" sz="1100" b="0" i="1">
                                        <a:latin typeface="Cambria Math"/>
                                      </a:rPr>
                                      <m:t>𝑊</m:t>
                                    </m:r>
                                  </m:e>
                                  <m:sub>
                                    <m:r>
                                      <a:rPr lang="en-US" sz="1100" b="0" i="1">
                                        <a:latin typeface="Cambria Math"/>
                                      </a:rPr>
                                      <m:t>𝑠𝑜𝑖𝑙</m:t>
                                    </m:r>
                                  </m:sub>
                                </m:sSub>
                              </m:num>
                              <m:den>
                                <m:r>
                                  <a:rPr lang="en-US" sz="1100" b="0" i="1">
                                    <a:latin typeface="Cambria Math"/>
                                  </a:rPr>
                                  <m:t>𝑁</m:t>
                                </m:r>
                              </m:den>
                            </m:f>
                            <m:r>
                              <a:rPr lang="en-US" sz="1100" b="0" i="1">
                                <a:latin typeface="Cambria Math"/>
                              </a:rPr>
                              <m:t>+</m:t>
                            </m:r>
                            <m:f>
                              <m:fPr>
                                <m:ctrlPr>
                                  <a:rPr lang="en-US" sz="1100" b="0" i="1">
                                    <a:latin typeface="Cambria Math" panose="02040503050406030204" pitchFamily="18" charset="0"/>
                                  </a:rPr>
                                </m:ctrlPr>
                              </m:fPr>
                              <m:num>
                                <m:r>
                                  <a:rPr lang="en-US" sz="1100" b="0" i="1">
                                    <a:latin typeface="Cambria Math"/>
                                  </a:rPr>
                                  <m:t>𝑀</m:t>
                                </m:r>
                                <m:r>
                                  <a:rPr lang="en-US" sz="1100" b="0" i="1">
                                    <a:latin typeface="Cambria Math"/>
                                  </a:rPr>
                                  <m:t>+</m:t>
                                </m:r>
                                <m:d>
                                  <m:dPr>
                                    <m:ctrlPr>
                                      <a:rPr lang="en-US" sz="1100" b="0" i="1">
                                        <a:latin typeface="Cambria Math" panose="02040503050406030204" pitchFamily="18" charset="0"/>
                                      </a:rPr>
                                    </m:ctrlPr>
                                  </m:dPr>
                                  <m:e>
                                    <m:r>
                                      <a:rPr lang="en-US" sz="1100" b="0" i="1">
                                        <a:latin typeface="Cambria Math"/>
                                      </a:rPr>
                                      <m:t>𝐶𝑢</m:t>
                                    </m:r>
                                    <m:r>
                                      <a:rPr lang="en-US" sz="1100" b="0" i="1">
                                        <a:latin typeface="Cambria Math"/>
                                      </a:rPr>
                                      <m:t>∗</m:t>
                                    </m:r>
                                    <m:r>
                                      <a:rPr lang="en-US" sz="1100" b="0" i="1">
                                        <a:latin typeface="Cambria Math"/>
                                      </a:rPr>
                                      <m:t>𝐸𝑐𝑐</m:t>
                                    </m:r>
                                  </m:e>
                                </m:d>
                                <m:r>
                                  <a:rPr lang="en-US" sz="1100" b="0" i="1">
                                    <a:latin typeface="Cambria Math"/>
                                  </a:rPr>
                                  <m:t>+</m:t>
                                </m:r>
                                <m:d>
                                  <m:dPr>
                                    <m:ctrlPr>
                                      <a:rPr lang="en-US" sz="1100" b="0" i="1">
                                        <a:latin typeface="Cambria Math" panose="02040503050406030204" pitchFamily="18" charset="0"/>
                                      </a:rPr>
                                    </m:ctrlPr>
                                  </m:dPr>
                                  <m:e>
                                    <m:r>
                                      <a:rPr lang="en-US" sz="1100" b="0" i="1">
                                        <a:latin typeface="Cambria Math"/>
                                      </a:rPr>
                                      <m:t>𝑆𝑐</m:t>
                                    </m:r>
                                    <m:r>
                                      <a:rPr lang="en-US" sz="1100" b="0" i="1">
                                        <a:latin typeface="Cambria Math"/>
                                      </a:rPr>
                                      <m:t>∗</m:t>
                                    </m:r>
                                    <m:r>
                                      <a:rPr lang="en-US" sz="1100" b="0" i="1">
                                        <a:latin typeface="Cambria Math"/>
                                      </a:rPr>
                                      <m:t>𝑇</m:t>
                                    </m:r>
                                  </m:e>
                                </m:d>
                                <m:r>
                                  <a:rPr lang="en-US" sz="1100" b="0" i="1">
                                    <a:latin typeface="Cambria Math"/>
                                  </a:rPr>
                                  <m:t>−(</m:t>
                                </m:r>
                                <m:r>
                                  <a:rPr lang="en-US" sz="1100" b="0" i="1">
                                    <a:latin typeface="Cambria Math"/>
                                  </a:rPr>
                                  <m:t>𝑃𝑝𝑚𝑎𝑥</m:t>
                                </m:r>
                                <m:r>
                                  <a:rPr lang="en-US" sz="1100" b="0" i="1">
                                    <a:latin typeface="Cambria Math"/>
                                  </a:rPr>
                                  <m:t>_</m:t>
                                </m:r>
                                <m:r>
                                  <a:rPr lang="en-US" sz="1100" b="0" i="1">
                                    <a:latin typeface="Cambria Math"/>
                                  </a:rPr>
                                  <m:t>𝑐</m:t>
                                </m:r>
                                <m:r>
                                  <a:rPr lang="en-US" sz="1100" b="0" i="1">
                                    <a:latin typeface="Cambria Math"/>
                                  </a:rPr>
                                  <m:t>∗</m:t>
                                </m:r>
                                <m:r>
                                  <a:rPr lang="en-US" sz="1100" b="0" i="1">
                                    <a:latin typeface="Cambria Math"/>
                                  </a:rPr>
                                  <m:t>𝑃𝑝𝑥</m:t>
                                </m:r>
                                <m:r>
                                  <a:rPr lang="en-US" sz="1100" b="0" i="1">
                                    <a:latin typeface="Cambria Math"/>
                                  </a:rPr>
                                  <m:t>_</m:t>
                                </m:r>
                                <m:r>
                                  <a:rPr lang="en-US" sz="1100" b="0" i="1">
                                    <a:latin typeface="Cambria Math"/>
                                  </a:rPr>
                                  <m:t>𝑏𝑎𝑟</m:t>
                                </m:r>
                                <m:r>
                                  <a:rPr lang="en-US" sz="1100" b="0" i="1">
                                    <a:latin typeface="Cambria Math"/>
                                  </a:rPr>
                                  <m:t>)</m:t>
                                </m:r>
                              </m:num>
                              <m:den>
                                <m:r>
                                  <a:rPr lang="en-US" sz="1100" b="0" i="1">
                                    <a:latin typeface="Cambria Math"/>
                                  </a:rPr>
                                  <m:t>𝑆𝑀</m:t>
                                </m:r>
                              </m:den>
                            </m:f>
                          </m:e>
                          <m:e>
                            <m:r>
                              <a:rPr lang="en-US" sz="1100" b="0" i="1">
                                <a:latin typeface="Cambria Math"/>
                              </a:rPr>
                              <m:t>𝐹</m:t>
                            </m:r>
                            <m:r>
                              <a:rPr lang="en-US" sz="1100" b="0" i="1">
                                <a:latin typeface="Cambria Math"/>
                              </a:rPr>
                              <m:t>, </m:t>
                            </m:r>
                            <m:r>
                              <a:rPr lang="en-US" sz="1100" b="0" i="1">
                                <a:latin typeface="Cambria Math"/>
                              </a:rPr>
                              <m:t>𝑃𝑖𝑒𝑟</m:t>
                            </m:r>
                            <m:r>
                              <a:rPr lang="en-US" sz="1100" b="0" i="1">
                                <a:latin typeface="Cambria Math"/>
                              </a:rPr>
                              <m:t> </m:t>
                            </m:r>
                            <m:r>
                              <a:rPr lang="en-US" sz="1100" b="0" i="1">
                                <a:latin typeface="Cambria Math"/>
                              </a:rPr>
                              <m:t>𝑎𝑛𝑑</m:t>
                            </m:r>
                            <m:r>
                              <a:rPr lang="en-US" sz="1100" b="0" i="1">
                                <a:latin typeface="Cambria Math"/>
                              </a:rPr>
                              <m:t> </m:t>
                            </m:r>
                            <m:r>
                              <a:rPr lang="en-US" sz="1100" b="0" i="1">
                                <a:latin typeface="Cambria Math"/>
                              </a:rPr>
                              <m:t>𝑃𝑎𝑑</m:t>
                            </m:r>
                            <m:r>
                              <a:rPr lang="en-US" sz="1100" b="0" i="1">
                                <a:latin typeface="Cambria Math"/>
                              </a:rPr>
                              <m:t>:                  </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𝐶𝑢</m:t>
                                </m:r>
                                <m:r>
                                  <a:rPr lang="en-US" sz="1100" b="0" i="1">
                                    <a:solidFill>
                                      <a:schemeClr val="tx1"/>
                                    </a:solidFill>
                                    <a:effectLst/>
                                    <a:latin typeface="Cambria Math"/>
                                    <a:ea typeface="+mn-ea"/>
                                    <a:cs typeface="+mn-cs"/>
                                  </a:rPr>
                                  <m:t>+ </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𝑐𝑜𝑛𝑐</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𝑠𝑜𝑖𝑙</m:t>
                                    </m:r>
                                  </m:sub>
                                </m:sSub>
                              </m:num>
                              <m:den>
                                <m:r>
                                  <a:rPr lang="en-US" sz="1100" b="0" i="1">
                                    <a:solidFill>
                                      <a:schemeClr val="tx1"/>
                                    </a:solidFill>
                                    <a:effectLst/>
                                    <a:latin typeface="Cambria Math"/>
                                    <a:ea typeface="+mn-ea"/>
                                    <a:cs typeface="+mn-cs"/>
                                  </a:rPr>
                                  <m:t>𝑁</m:t>
                                </m:r>
                              </m:den>
                            </m:f>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𝑀</m:t>
                                </m:r>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𝐶𝑢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𝐸𝑐𝑐</m:t>
                                    </m:r>
                                  </m:e>
                                </m:d>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𝑆𝑐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𝐷</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m:t>
                                    </m:r>
                                    <m:r>
                                      <a:rPr lang="en-US" sz="1100" b="0" i="1">
                                        <a:solidFill>
                                          <a:schemeClr val="tx1"/>
                                        </a:solidFill>
                                        <a:effectLst/>
                                        <a:latin typeface="Cambria Math"/>
                                        <a:ea typeface="+mn-ea"/>
                                        <a:cs typeface="+mn-cs"/>
                                      </a:rPr>
                                      <m:t>)</m:t>
                                    </m:r>
                                  </m:e>
                                </m:d>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𝑃𝑝𝑚𝑎𝑥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𝑏𝑎𝑟</m:t>
                                </m:r>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𝑆𝑀</m:t>
                                </m:r>
                              </m:den>
                            </m:f>
                          </m:e>
                          <m:e>
                            <m:r>
                              <a:rPr lang="en-US" sz="1100" b="0" i="1">
                                <a:latin typeface="Cambria Math"/>
                              </a:rPr>
                              <m:t>𝐺</m:t>
                            </m:r>
                            <m:r>
                              <a:rPr lang="en-US" sz="1100" b="0" i="1">
                                <a:latin typeface="Cambria Math"/>
                              </a:rPr>
                              <m:t>, </m:t>
                            </m:r>
                            <m:r>
                              <a:rPr lang="en-US" sz="1100" b="0" i="1">
                                <a:latin typeface="Cambria Math"/>
                              </a:rPr>
                              <m:t>𝐵𝑙𝑜𝑐𝑘</m:t>
                            </m:r>
                            <m:r>
                              <a:rPr lang="en-US" sz="1100" b="0" i="1">
                                <a:solidFill>
                                  <a:schemeClr val="tx1"/>
                                </a:solidFill>
                                <a:effectLst/>
                                <a:latin typeface="Cambria Math"/>
                                <a:ea typeface="+mn-ea"/>
                                <a:cs typeface="+mn-cs"/>
                              </a:rPr>
                              <m:t>:                                 </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𝐶𝑢</m:t>
                                </m:r>
                                <m:r>
                                  <a:rPr lang="en-US" sz="1100" b="0" i="1">
                                    <a:solidFill>
                                      <a:schemeClr val="tx1"/>
                                    </a:solidFill>
                                    <a:effectLst/>
                                    <a:latin typeface="Cambria Math"/>
                                    <a:ea typeface="+mn-ea"/>
                                    <a:cs typeface="+mn-cs"/>
                                  </a:rPr>
                                  <m:t>+ </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1.2∗(</m:t>
                                    </m:r>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𝑐𝑜𝑛𝑐</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𝑠𝑜𝑖𝑙</m:t>
                                    </m:r>
                                  </m:sub>
                                </m:sSub>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𝑁</m:t>
                                </m:r>
                              </m:den>
                            </m:f>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𝑀</m:t>
                                </m:r>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𝐶𝑢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𝐸𝑐𝑐</m:t>
                                    </m:r>
                                  </m:e>
                                </m:d>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𝑆𝑐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𝑇</m:t>
                                    </m:r>
                                  </m:e>
                                </m:d>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𝑃𝑝𝑚𝑎𝑥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𝑏𝑎𝑟</m:t>
                                </m:r>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𝑆𝑀</m:t>
                                </m:r>
                              </m:den>
                            </m:f>
                          </m:e>
                          <m:e>
                            <m:r>
                              <a:rPr lang="en-US" sz="1100" b="0" i="1">
                                <a:solidFill>
                                  <a:schemeClr val="tx1"/>
                                </a:solidFill>
                                <a:effectLst/>
                                <a:latin typeface="Cambria Math"/>
                                <a:ea typeface="+mn-ea"/>
                                <a:cs typeface="+mn-cs"/>
                              </a:rPr>
                              <m:t>𝐺</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𝑃𝑖𝑒𝑟</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𝑎𝑛𝑑</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𝑃𝑎𝑑</m:t>
                            </m:r>
                            <m:r>
                              <a:rPr lang="en-US" sz="1100" b="0" i="1">
                                <a:solidFill>
                                  <a:schemeClr val="tx1"/>
                                </a:solidFill>
                                <a:effectLst/>
                                <a:latin typeface="Cambria Math"/>
                                <a:ea typeface="+mn-ea"/>
                                <a:cs typeface="+mn-cs"/>
                              </a:rPr>
                              <m:t>:     </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𝐶𝑢</m:t>
                                </m:r>
                                <m:r>
                                  <a:rPr lang="en-US" sz="1100" b="0" i="1">
                                    <a:solidFill>
                                      <a:schemeClr val="tx1"/>
                                    </a:solidFill>
                                    <a:effectLst/>
                                    <a:latin typeface="Cambria Math"/>
                                    <a:ea typeface="+mn-ea"/>
                                    <a:cs typeface="+mn-cs"/>
                                  </a:rPr>
                                  <m:t>+ </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1.2∗(</m:t>
                                    </m:r>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𝑐𝑜𝑛𝑐</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𝑠𝑜𝑖𝑙</m:t>
                                    </m:r>
                                  </m:sub>
                                </m:sSub>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𝑁</m:t>
                                </m:r>
                              </m:den>
                            </m:f>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𝑀</m:t>
                                </m:r>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𝐶𝑢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𝐸𝑐𝑐</m:t>
                                    </m:r>
                                  </m:e>
                                </m:d>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𝑆𝑐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𝐷</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m:t>
                                    </m:r>
                                    <m:r>
                                      <a:rPr lang="en-US" sz="1100" b="0" i="1">
                                        <a:solidFill>
                                          <a:schemeClr val="tx1"/>
                                        </a:solidFill>
                                        <a:effectLst/>
                                        <a:latin typeface="Cambria Math"/>
                                        <a:ea typeface="+mn-ea"/>
                                        <a:cs typeface="+mn-cs"/>
                                      </a:rPr>
                                      <m:t>)</m:t>
                                    </m:r>
                                  </m:e>
                                </m:d>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𝑃𝑝𝑚𝑎𝑥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𝑏𝑎𝑟</m:t>
                                </m:r>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𝑆𝑀</m:t>
                                </m:r>
                              </m:den>
                            </m:f>
                          </m:e>
                        </m:eqArr>
                      </m:e>
                    </m:d>
                  </m:oMath>
                </m:oMathPara>
              </a14:m>
              <a:endParaRPr lang="en-US" sz="1100"/>
            </a:p>
          </xdr:txBody>
        </xdr:sp>
      </mc:Choice>
      <mc:Fallback xmlns="">
        <xdr:sp macro="" textlink="">
          <xdr:nvSpPr>
            <xdr:cNvPr id="8" name="TextBox 7"/>
            <xdr:cNvSpPr txBox="1"/>
          </xdr:nvSpPr>
          <xdr:spPr>
            <a:xfrm>
              <a:off x="1409700" y="48296512"/>
              <a:ext cx="7429500" cy="157638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r>
                <a:rPr lang="en-US" sz="1100" b="0" i="0">
                  <a:latin typeface="Cambria Math"/>
                </a:rPr>
                <a:t>𝐶𝑜𝑚𝑝= {█(𝐹, 𝐵𝑙𝑜𝑐𝑘:                                            (𝐶𝑢+ 𝑊_𝑐𝑜𝑛𝑐+𝑊_𝑠𝑜𝑖𝑙)/𝑁+(𝑀+(𝐶𝑢∗𝐸𝑐𝑐)+(𝑆𝑐∗𝑇)−(𝑃𝑝𝑚𝑎𝑥_𝑐∗𝑃𝑝𝑥_𝑏𝑎𝑟))/𝑆𝑀@𝐹, 𝑃𝑖𝑒𝑟 𝑎𝑛𝑑 𝑃𝑎𝑑:                  </a:t>
              </a:r>
              <a:r>
                <a:rPr lang="en-US" sz="1100" b="0" i="0">
                  <a:solidFill>
                    <a:schemeClr val="tx1"/>
                  </a:solidFill>
                  <a:effectLst/>
                  <a:latin typeface="+mn-lt"/>
                  <a:ea typeface="+mn-ea"/>
                  <a:cs typeface="+mn-cs"/>
                </a:rPr>
                <a:t>(𝐶𝑢+ 𝑊_𝑐𝑜𝑛𝑐+𝑊_𝑠𝑜𝑖𝑙)/𝑁+(𝑀+(𝐶𝑢∗𝐸𝑐𝑐)+(𝑆𝑐∗</a:t>
              </a:r>
              <a:r>
                <a:rPr lang="en-US" sz="1100" b="0" i="0">
                  <a:solidFill>
                    <a:schemeClr val="tx1"/>
                  </a:solidFill>
                  <a:effectLst/>
                  <a:latin typeface="Cambria Math"/>
                  <a:ea typeface="+mn-ea"/>
                  <a:cs typeface="+mn-cs"/>
                </a:rPr>
                <a:t>(𝐷+𝐸)</a:t>
              </a:r>
              <a:r>
                <a:rPr lang="en-US" sz="1100" b="0" i="0">
                  <a:solidFill>
                    <a:schemeClr val="tx1"/>
                  </a:solidFill>
                  <a:effectLst/>
                  <a:latin typeface="+mn-lt"/>
                  <a:ea typeface="+mn-ea"/>
                  <a:cs typeface="+mn-cs"/>
                </a:rPr>
                <a:t>)−(𝑃𝑝𝑚𝑎𝑥_𝑐∗𝑃𝑝𝑥_𝑏𝑎𝑟))/𝑆𝑀</a:t>
              </a:r>
              <a:r>
                <a:rPr lang="en-US" sz="1100" b="0" i="0">
                  <a:solidFill>
                    <a:schemeClr val="tx1"/>
                  </a:solidFill>
                  <a:effectLst/>
                  <a:latin typeface="Cambria Math"/>
                  <a:ea typeface="+mn-ea"/>
                  <a:cs typeface="+mn-cs"/>
                </a:rPr>
                <a:t>@</a:t>
              </a:r>
              <a:r>
                <a:rPr lang="en-US" sz="1100" b="0" i="0">
                  <a:latin typeface="Cambria Math"/>
                </a:rPr>
                <a:t>𝐺, 𝐵𝑙𝑜𝑐𝑘</a:t>
              </a:r>
              <a:r>
                <a:rPr lang="en-US" sz="1100" b="0" i="0">
                  <a:solidFill>
                    <a:schemeClr val="tx1"/>
                  </a:solidFill>
                  <a:effectLst/>
                  <a:latin typeface="+mn-lt"/>
                  <a:ea typeface="+mn-ea"/>
                  <a:cs typeface="+mn-cs"/>
                </a:rPr>
                <a:t>:          </a:t>
              </a:r>
              <a:r>
                <a:rPr lang="en-US" sz="1100" b="0" i="0">
                  <a:solidFill>
                    <a:schemeClr val="tx1"/>
                  </a:solidFill>
                  <a:effectLst/>
                  <a:latin typeface="Cambria Math"/>
                  <a:ea typeface="+mn-ea"/>
                  <a:cs typeface="+mn-cs"/>
                </a:rPr>
                <a:t>              </a:t>
              </a:r>
              <a:r>
                <a:rPr lang="en-US" sz="1100" b="0" i="0">
                  <a:solidFill>
                    <a:schemeClr val="tx1"/>
                  </a:solidFill>
                  <a:effectLst/>
                  <a:latin typeface="+mn-lt"/>
                  <a:ea typeface="+mn-ea"/>
                  <a:cs typeface="+mn-cs"/>
                </a:rPr>
                <a:t>         (𝐶𝑢+ 〖</a:t>
              </a:r>
              <a:r>
                <a:rPr lang="en-US" sz="1100" b="0" i="0">
                  <a:solidFill>
                    <a:schemeClr val="tx1"/>
                  </a:solidFill>
                  <a:effectLst/>
                  <a:latin typeface="Cambria Math"/>
                  <a:ea typeface="+mn-ea"/>
                  <a:cs typeface="+mn-cs"/>
                </a:rPr>
                <a:t>1.2∗(</a:t>
              </a:r>
              <a:r>
                <a:rPr lang="en-US" sz="1100" b="0" i="0">
                  <a:solidFill>
                    <a:schemeClr val="tx1"/>
                  </a:solidFill>
                  <a:effectLst/>
                  <a:latin typeface="+mn-lt"/>
                  <a:ea typeface="+mn-ea"/>
                  <a:cs typeface="+mn-cs"/>
                </a:rPr>
                <a:t>𝑊〗_𝑐𝑜𝑛𝑐+𝑊_𝑠𝑜𝑖𝑙</a:t>
              </a:r>
              <a:r>
                <a:rPr lang="en-US" sz="1100" b="0" i="0">
                  <a:solidFill>
                    <a:schemeClr val="tx1"/>
                  </a:solidFill>
                  <a:effectLst/>
                  <a:latin typeface="Cambria Math"/>
                  <a:ea typeface="+mn-ea"/>
                  <a:cs typeface="+mn-cs"/>
                </a:rPr>
                <a:t>)</a:t>
              </a:r>
              <a:r>
                <a:rPr lang="en-US" sz="1100" b="0" i="0">
                  <a:solidFill>
                    <a:schemeClr val="tx1"/>
                  </a:solidFill>
                  <a:effectLst/>
                  <a:latin typeface="+mn-lt"/>
                  <a:ea typeface="+mn-ea"/>
                  <a:cs typeface="+mn-cs"/>
                </a:rPr>
                <a:t>)/𝑁+(𝑀+(𝐶𝑢∗𝐸𝑐𝑐)+(𝑆𝑐∗𝑇)−(𝑃𝑝𝑚𝑎𝑥_𝑐∗𝑃𝑝𝑥_𝑏𝑎𝑟))/</a:t>
              </a:r>
              <a:r>
                <a:rPr lang="en-US" sz="1100" b="0" i="0">
                  <a:solidFill>
                    <a:schemeClr val="tx1"/>
                  </a:solidFill>
                  <a:effectLst/>
                  <a:latin typeface="Cambria Math"/>
                  <a:ea typeface="+mn-ea"/>
                  <a:cs typeface="+mn-cs"/>
                </a:rPr>
                <a:t>𝑆𝑀@𝐺, 𝑃𝑖𝑒𝑟 𝑎𝑛𝑑 𝑃𝑎𝑑:     </a:t>
              </a:r>
              <a:r>
                <a:rPr lang="en-US" sz="1100" b="0" i="0">
                  <a:solidFill>
                    <a:schemeClr val="tx1"/>
                  </a:solidFill>
                  <a:effectLst/>
                  <a:latin typeface="+mn-lt"/>
                  <a:ea typeface="+mn-ea"/>
                  <a:cs typeface="+mn-cs"/>
                </a:rPr>
                <a:t>(𝐶𝑢+ 〖1.2∗(𝑊〗_𝑐𝑜𝑛𝑐+𝑊_𝑠𝑜𝑖𝑙))/𝑁+(𝑀+(𝐶𝑢∗𝐸𝑐𝑐)+(𝑆𝑐∗</a:t>
              </a:r>
              <a:r>
                <a:rPr lang="en-US" sz="1100" b="0" i="0">
                  <a:solidFill>
                    <a:schemeClr val="tx1"/>
                  </a:solidFill>
                  <a:effectLst/>
                  <a:latin typeface="Cambria Math"/>
                  <a:ea typeface="+mn-ea"/>
                  <a:cs typeface="+mn-cs"/>
                </a:rPr>
                <a:t>(𝐷+𝐸)</a:t>
              </a:r>
              <a:r>
                <a:rPr lang="en-US" sz="1100" b="0" i="0">
                  <a:solidFill>
                    <a:schemeClr val="tx1"/>
                  </a:solidFill>
                  <a:effectLst/>
                  <a:latin typeface="+mn-lt"/>
                  <a:ea typeface="+mn-ea"/>
                  <a:cs typeface="+mn-cs"/>
                </a:rPr>
                <a:t>)−(𝑃𝑝𝑚𝑎𝑥_𝑐∗𝑃𝑝𝑥_𝑏𝑎𝑟))/𝑆𝑀</a:t>
              </a:r>
              <a:r>
                <a:rPr lang="en-US" sz="1100" b="0" i="0">
                  <a:solidFill>
                    <a:schemeClr val="tx1"/>
                  </a:solidFill>
                  <a:effectLst/>
                  <a:latin typeface="Cambria Math"/>
                  <a:ea typeface="+mn-ea"/>
                  <a:cs typeface="+mn-cs"/>
                </a:rPr>
                <a:t>)┤</a:t>
              </a:r>
              <a:endParaRPr lang="en-US" sz="1100"/>
            </a:p>
          </xdr:txBody>
        </xdr:sp>
      </mc:Fallback>
    </mc:AlternateContent>
    <xdr:clientData/>
  </xdr:oneCellAnchor>
  <xdr:oneCellAnchor>
    <xdr:from>
      <xdr:col>2</xdr:col>
      <xdr:colOff>247649</xdr:colOff>
      <xdr:row>285</xdr:row>
      <xdr:rowOff>123825</xdr:rowOff>
    </xdr:from>
    <xdr:ext cx="9096375" cy="1828800"/>
    <mc:AlternateContent xmlns:mc="http://schemas.openxmlformats.org/markup-compatibility/2006" xmlns:a14="http://schemas.microsoft.com/office/drawing/2010/main">
      <mc:Choice Requires="a14">
        <xdr:sp macro="" textlink="">
          <xdr:nvSpPr>
            <xdr:cNvPr id="9" name="TextBox 8">
              <a:extLst>
                <a:ext uri="{FF2B5EF4-FFF2-40B4-BE49-F238E27FC236}">
                  <a16:creationId xmlns:a16="http://schemas.microsoft.com/office/drawing/2014/main" id="{00000000-0008-0000-0D00-000009000000}"/>
                </a:ext>
              </a:extLst>
            </xdr:cNvPr>
            <xdr:cNvSpPr txBox="1"/>
          </xdr:nvSpPr>
          <xdr:spPr>
            <a:xfrm>
              <a:off x="933449" y="49834800"/>
              <a:ext cx="9096375" cy="1828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14:m>
                <m:oMathPara xmlns:m="http://schemas.openxmlformats.org/officeDocument/2006/math">
                  <m:oMathParaPr>
                    <m:jc m:val="center"/>
                  </m:oMathParaPr>
                  <m:oMath xmlns:m="http://schemas.openxmlformats.org/officeDocument/2006/math">
                    <m:r>
                      <a:rPr lang="en-US" sz="1100" b="0" i="1">
                        <a:latin typeface="Cambria Math"/>
                      </a:rPr>
                      <m:t>𝑈𝑝</m:t>
                    </m:r>
                    <m:r>
                      <a:rPr lang="en-US" sz="1100" b="0" i="1">
                        <a:latin typeface="Cambria Math"/>
                      </a:rPr>
                      <m:t>_</m:t>
                    </m:r>
                    <m:r>
                      <a:rPr lang="en-US" sz="1100" b="0" i="1">
                        <a:latin typeface="Cambria Math"/>
                      </a:rPr>
                      <m:t>𝑀𝑜𝑛𝑜</m:t>
                    </m:r>
                    <m:r>
                      <a:rPr lang="en-US" sz="1100" b="0" i="1">
                        <a:latin typeface="Cambria Math"/>
                      </a:rPr>
                      <m:t>= </m:t>
                    </m:r>
                    <m:d>
                      <m:dPr>
                        <m:begChr m:val="{"/>
                        <m:endChr m:val=""/>
                        <m:ctrlPr>
                          <a:rPr lang="en-US" sz="1100" b="0" i="1">
                            <a:latin typeface="Cambria Math" panose="02040503050406030204" pitchFamily="18" charset="0"/>
                          </a:rPr>
                        </m:ctrlPr>
                      </m:dPr>
                      <m:e>
                        <m:eqArr>
                          <m:eqArrPr>
                            <m:ctrlPr>
                              <a:rPr lang="en-US" sz="1100" b="0" i="1">
                                <a:latin typeface="Cambria Math" panose="02040503050406030204" pitchFamily="18" charset="0"/>
                              </a:rPr>
                            </m:ctrlPr>
                          </m:eqArrPr>
                          <m:e>
                            <m:r>
                              <a:rPr lang="en-US" sz="1100" b="0" i="1">
                                <a:latin typeface="Cambria Math"/>
                              </a:rPr>
                              <m:t>𝐹</m:t>
                            </m:r>
                            <m:r>
                              <a:rPr lang="en-US" sz="1100" b="0" i="1">
                                <a:latin typeface="Cambria Math"/>
                              </a:rPr>
                              <m:t>, </m:t>
                            </m:r>
                            <m:r>
                              <a:rPr lang="en-US" sz="1100" b="0" i="1">
                                <a:latin typeface="Cambria Math"/>
                              </a:rPr>
                              <m:t>𝐵𝑙𝑜𝑐𝑘</m:t>
                            </m:r>
                            <m:r>
                              <a:rPr lang="en-US" sz="1100" b="0" i="1">
                                <a:latin typeface="Cambria Math"/>
                              </a:rPr>
                              <m:t>:                                                                                                </m:t>
                            </m:r>
                            <m:r>
                              <a:rPr lang="en-US" sz="1100" b="0" i="1">
                                <a:latin typeface="Cambria Math"/>
                              </a:rPr>
                              <m:t>𝑆𝑤</m:t>
                            </m:r>
                            <m:r>
                              <a:rPr lang="en-US" sz="1100" b="0" i="1">
                                <a:latin typeface="Cambria Math"/>
                              </a:rPr>
                              <m:t>−</m:t>
                            </m:r>
                            <m:f>
                              <m:fPr>
                                <m:ctrlPr>
                                  <a:rPr lang="en-US" sz="1100" b="0" i="1">
                                    <a:latin typeface="Cambria Math" panose="02040503050406030204" pitchFamily="18" charset="0"/>
                                  </a:rPr>
                                </m:ctrlPr>
                              </m:fPr>
                              <m:num>
                                <m:r>
                                  <a:rPr lang="en-US" sz="1100" b="0" i="1">
                                    <a:latin typeface="Cambria Math"/>
                                  </a:rPr>
                                  <m:t>𝐶𝑢</m:t>
                                </m:r>
                                <m:r>
                                  <a:rPr lang="en-US" sz="1100" b="0" i="1">
                                    <a:latin typeface="Cambria Math"/>
                                  </a:rPr>
                                  <m:t> </m:t>
                                </m:r>
                              </m:num>
                              <m:den>
                                <m:r>
                                  <a:rPr lang="en-US" sz="1100" b="0" i="1">
                                    <a:latin typeface="Cambria Math"/>
                                  </a:rPr>
                                  <m:t>𝑁</m:t>
                                </m:r>
                              </m:den>
                            </m:f>
                            <m:r>
                              <a:rPr lang="en-US" sz="1100" b="0" i="1">
                                <a:latin typeface="Cambria Math"/>
                              </a:rPr>
                              <m:t>+</m:t>
                            </m:r>
                            <m:f>
                              <m:fPr>
                                <m:ctrlPr>
                                  <a:rPr lang="en-US" sz="1100" b="0" i="1">
                                    <a:latin typeface="Cambria Math" panose="02040503050406030204" pitchFamily="18" charset="0"/>
                                  </a:rPr>
                                </m:ctrlPr>
                              </m:fPr>
                              <m:num>
                                <m:r>
                                  <a:rPr lang="en-US" sz="1100" b="0" i="1">
                                    <a:latin typeface="Cambria Math"/>
                                  </a:rPr>
                                  <m:t>𝑀</m:t>
                                </m:r>
                                <m:r>
                                  <a:rPr lang="en-US" sz="1100" b="0" i="1">
                                    <a:latin typeface="Cambria Math"/>
                                  </a:rPr>
                                  <m:t>+</m:t>
                                </m:r>
                                <m:d>
                                  <m:dPr>
                                    <m:ctrlPr>
                                      <a:rPr lang="en-US" sz="1100" b="0" i="1">
                                        <a:latin typeface="Cambria Math" panose="02040503050406030204" pitchFamily="18" charset="0"/>
                                      </a:rPr>
                                    </m:ctrlPr>
                                  </m:dPr>
                                  <m:e>
                                    <m:r>
                                      <a:rPr lang="en-US" sz="1100" b="0" i="1">
                                        <a:latin typeface="Cambria Math"/>
                                      </a:rPr>
                                      <m:t>𝐶𝑢</m:t>
                                    </m:r>
                                    <m:r>
                                      <a:rPr lang="en-US" sz="1100" b="0" i="1">
                                        <a:latin typeface="Cambria Math"/>
                                      </a:rPr>
                                      <m:t>∗</m:t>
                                    </m:r>
                                    <m:r>
                                      <a:rPr lang="en-US" sz="1100" b="0" i="1">
                                        <a:latin typeface="Cambria Math"/>
                                      </a:rPr>
                                      <m:t>𝐸𝑐𝑐</m:t>
                                    </m:r>
                                  </m:e>
                                </m:d>
                                <m:r>
                                  <a:rPr lang="en-US" sz="1100" b="0" i="1">
                                    <a:latin typeface="Cambria Math"/>
                                  </a:rPr>
                                  <m:t>+</m:t>
                                </m:r>
                                <m:d>
                                  <m:dPr>
                                    <m:ctrlPr>
                                      <a:rPr lang="en-US" sz="1100" b="0" i="1">
                                        <a:latin typeface="Cambria Math" panose="02040503050406030204" pitchFamily="18" charset="0"/>
                                      </a:rPr>
                                    </m:ctrlPr>
                                  </m:dPr>
                                  <m:e>
                                    <m:r>
                                      <a:rPr lang="en-US" sz="1100" b="0" i="1">
                                        <a:latin typeface="Cambria Math"/>
                                      </a:rPr>
                                      <m:t>𝑆𝑐</m:t>
                                    </m:r>
                                    <m:r>
                                      <a:rPr lang="en-US" sz="1100" b="0" i="1">
                                        <a:latin typeface="Cambria Math"/>
                                      </a:rPr>
                                      <m:t>∗</m:t>
                                    </m:r>
                                    <m:r>
                                      <a:rPr lang="en-US" sz="1100" b="0" i="1">
                                        <a:latin typeface="Cambria Math"/>
                                      </a:rPr>
                                      <m:t>𝑇</m:t>
                                    </m:r>
                                  </m:e>
                                </m:d>
                                <m:r>
                                  <a:rPr lang="en-US" sz="1100" b="0" i="1">
                                    <a:latin typeface="Cambria Math"/>
                                  </a:rPr>
                                  <m:t>−(</m:t>
                                </m:r>
                                <m:r>
                                  <a:rPr lang="en-US" sz="1100" b="0" i="1">
                                    <a:latin typeface="Cambria Math"/>
                                  </a:rPr>
                                  <m:t>𝑃𝑝𝑚𝑎𝑥</m:t>
                                </m:r>
                                <m:r>
                                  <a:rPr lang="en-US" sz="1100" b="0" i="1">
                                    <a:latin typeface="Cambria Math"/>
                                  </a:rPr>
                                  <m:t>_</m:t>
                                </m:r>
                                <m:r>
                                  <a:rPr lang="en-US" sz="1100" b="0" i="1">
                                    <a:latin typeface="Cambria Math"/>
                                  </a:rPr>
                                  <m:t>𝑐</m:t>
                                </m:r>
                                <m:r>
                                  <a:rPr lang="en-US" sz="1100" b="0" i="1">
                                    <a:latin typeface="Cambria Math"/>
                                  </a:rPr>
                                  <m:t>∗</m:t>
                                </m:r>
                                <m:r>
                                  <a:rPr lang="en-US" sz="1100" b="0" i="1">
                                    <a:latin typeface="Cambria Math"/>
                                  </a:rPr>
                                  <m:t>𝑃𝑝𝑥</m:t>
                                </m:r>
                                <m:r>
                                  <a:rPr lang="en-US" sz="1100" b="0" i="1">
                                    <a:latin typeface="Cambria Math"/>
                                  </a:rPr>
                                  <m:t>_</m:t>
                                </m:r>
                                <m:r>
                                  <a:rPr lang="en-US" sz="1100" b="0" i="1">
                                    <a:latin typeface="Cambria Math"/>
                                  </a:rPr>
                                  <m:t>𝑏𝑎𝑟</m:t>
                                </m:r>
                                <m:r>
                                  <a:rPr lang="en-US" sz="1100" b="0" i="1">
                                    <a:latin typeface="Cambria Math"/>
                                  </a:rPr>
                                  <m:t>)</m:t>
                                </m:r>
                              </m:num>
                              <m:den>
                                <m:r>
                                  <a:rPr lang="en-US" sz="1100" b="0" i="1">
                                    <a:latin typeface="Cambria Math"/>
                                  </a:rPr>
                                  <m:t>𝑆𝑀</m:t>
                                </m:r>
                              </m:den>
                            </m:f>
                          </m:e>
                          <m:e>
                            <m:r>
                              <a:rPr lang="en-US" sz="1100" b="0" i="1">
                                <a:latin typeface="Cambria Math"/>
                              </a:rPr>
                              <m:t>𝐹</m:t>
                            </m:r>
                            <m:r>
                              <a:rPr lang="en-US" sz="1100" b="0" i="1">
                                <a:latin typeface="Cambria Math"/>
                              </a:rPr>
                              <m:t>, </m:t>
                            </m:r>
                            <m:r>
                              <a:rPr lang="en-US" sz="1100" b="0" i="1">
                                <a:latin typeface="Cambria Math"/>
                              </a:rPr>
                              <m:t>𝑃𝑖𝑒𝑟</m:t>
                            </m:r>
                            <m:r>
                              <a:rPr lang="en-US" sz="1100" b="0" i="1">
                                <a:latin typeface="Cambria Math"/>
                              </a:rPr>
                              <m:t> </m:t>
                            </m:r>
                            <m:r>
                              <a:rPr lang="en-US" sz="1100" b="0" i="1">
                                <a:latin typeface="Cambria Math"/>
                              </a:rPr>
                              <m:t>𝑎𝑛𝑑</m:t>
                            </m:r>
                            <m:r>
                              <a:rPr lang="en-US" sz="1100" b="0" i="1">
                                <a:latin typeface="Cambria Math"/>
                              </a:rPr>
                              <m:t> </m:t>
                            </m:r>
                            <m:r>
                              <a:rPr lang="en-US" sz="1100" b="0" i="1">
                                <a:latin typeface="Cambria Math"/>
                              </a:rPr>
                              <m:t>𝑃𝑎𝑑</m:t>
                            </m:r>
                            <m:r>
                              <a:rPr lang="en-US" sz="1100" b="0" i="1">
                                <a:latin typeface="Cambria Math"/>
                              </a:rPr>
                              <m:t>:                                                                      </m:t>
                            </m:r>
                            <m:r>
                              <a:rPr lang="en-US" sz="1100" b="0" i="1">
                                <a:latin typeface="Cambria Math"/>
                              </a:rPr>
                              <m:t>𝑆𝑤</m:t>
                            </m:r>
                            <m:r>
                              <a:rPr lang="en-US" sz="1100" b="0" i="1">
                                <a:latin typeface="Cambria Math"/>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𝐶𝑢</m:t>
                                </m:r>
                              </m:num>
                              <m:den>
                                <m:r>
                                  <a:rPr lang="en-US" sz="1100" b="0" i="1">
                                    <a:solidFill>
                                      <a:schemeClr val="tx1"/>
                                    </a:solidFill>
                                    <a:effectLst/>
                                    <a:latin typeface="Cambria Math"/>
                                    <a:ea typeface="+mn-ea"/>
                                    <a:cs typeface="+mn-cs"/>
                                  </a:rPr>
                                  <m:t>𝑁</m:t>
                                </m:r>
                              </m:den>
                            </m:f>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𝑀</m:t>
                                </m:r>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𝐶𝑢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𝐸𝑐𝑐</m:t>
                                    </m:r>
                                  </m:e>
                                </m:d>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𝑆𝑐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𝐷</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m:t>
                                    </m:r>
                                    <m:r>
                                      <a:rPr lang="en-US" sz="1100" b="0" i="1">
                                        <a:solidFill>
                                          <a:schemeClr val="tx1"/>
                                        </a:solidFill>
                                        <a:effectLst/>
                                        <a:latin typeface="Cambria Math"/>
                                        <a:ea typeface="+mn-ea"/>
                                        <a:cs typeface="+mn-cs"/>
                                      </a:rPr>
                                      <m:t>)</m:t>
                                    </m:r>
                                  </m:e>
                                </m:d>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𝑃𝑝𝑚𝑎𝑥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𝑏𝑎𝑟</m:t>
                                </m:r>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𝑆𝑀</m:t>
                                </m:r>
                              </m:den>
                            </m:f>
                          </m:e>
                          <m:e>
                            <m:r>
                              <a:rPr lang="en-US" sz="1100" b="0" i="1">
                                <a:latin typeface="Cambria Math"/>
                              </a:rPr>
                              <m:t>𝐺</m:t>
                            </m:r>
                            <m:r>
                              <a:rPr lang="en-US" sz="1100" b="0" i="1">
                                <a:latin typeface="Cambria Math"/>
                              </a:rPr>
                              <m:t>, </m:t>
                            </m:r>
                            <m:r>
                              <a:rPr lang="en-US" sz="1100" b="0" i="1">
                                <a:latin typeface="Cambria Math"/>
                              </a:rPr>
                              <m:t>𝐵𝑙𝑜𝑐𝑘</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𝑆𝑤</m:t>
                            </m:r>
                            <m:r>
                              <a:rPr lang="en-US" sz="1100" b="0" i="1">
                                <a:solidFill>
                                  <a:schemeClr val="tx1"/>
                                </a:solidFill>
                                <a:effectLst/>
                                <a:latin typeface="Cambria Math"/>
                                <a:ea typeface="+mn-ea"/>
                                <a:cs typeface="+mn-cs"/>
                              </a:rPr>
                              <m:t> − </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0.9∗(</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𝐶𝑢</m:t>
                                    </m:r>
                                  </m:num>
                                  <m:den>
                                    <m:r>
                                      <a:rPr lang="en-US" sz="1100" b="0" i="1">
                                        <a:solidFill>
                                          <a:schemeClr val="tx1"/>
                                        </a:solidFill>
                                        <a:effectLst/>
                                        <a:latin typeface="Cambria Math"/>
                                        <a:ea typeface="+mn-ea"/>
                                        <a:cs typeface="+mn-cs"/>
                                      </a:rPr>
                                      <m:t>1.2</m:t>
                                    </m:r>
                                  </m:den>
                                </m:f>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𝑐𝑜𝑛𝑐</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𝑠𝑜𝑖𝑙</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𝑝𝑖𝑙𝑒𝑠</m:t>
                                    </m:r>
                                  </m:sub>
                                </m:sSub>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𝑁</m:t>
                                </m:r>
                              </m:den>
                            </m:f>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𝑀</m:t>
                                </m:r>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𝐶𝑢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𝐸𝑐𝑐</m:t>
                                    </m:r>
                                  </m:e>
                                </m:d>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𝑆𝑐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𝑇</m:t>
                                    </m:r>
                                  </m:e>
                                </m:d>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𝑃𝑝𝑚𝑎𝑥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𝑏𝑎𝑟</m:t>
                                </m:r>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𝑆𝑀</m:t>
                                </m:r>
                              </m:den>
                            </m:f>
                          </m:e>
                          <m:e>
                            <m:r>
                              <a:rPr lang="en-US" sz="1100" b="0" i="1">
                                <a:solidFill>
                                  <a:schemeClr val="tx1"/>
                                </a:solidFill>
                                <a:effectLst/>
                                <a:latin typeface="Cambria Math"/>
                                <a:ea typeface="+mn-ea"/>
                                <a:cs typeface="+mn-cs"/>
                              </a:rPr>
                              <m:t>𝐺</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𝑃𝑖𝑒𝑟</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𝑎𝑛𝑑</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𝑃𝑎𝑑</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𝑆𝑤</m:t>
                            </m:r>
                            <m:r>
                              <a:rPr lang="en-US" sz="1100" b="0" i="1">
                                <a:solidFill>
                                  <a:schemeClr val="tx1"/>
                                </a:solidFill>
                                <a:effectLst/>
                                <a:latin typeface="Cambria Math"/>
                                <a:ea typeface="+mn-ea"/>
                                <a:cs typeface="+mn-cs"/>
                              </a:rPr>
                              <m:t> −</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0.9∗(</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𝐶𝑢</m:t>
                                    </m:r>
                                  </m:num>
                                  <m:den>
                                    <m:r>
                                      <a:rPr lang="en-US" sz="1100" b="0" i="1">
                                        <a:solidFill>
                                          <a:schemeClr val="tx1"/>
                                        </a:solidFill>
                                        <a:effectLst/>
                                        <a:latin typeface="Cambria Math"/>
                                        <a:ea typeface="+mn-ea"/>
                                        <a:cs typeface="+mn-cs"/>
                                      </a:rPr>
                                      <m:t>1.2</m:t>
                                    </m:r>
                                  </m:den>
                                </m:f>
                                <m:r>
                                  <a:rPr lang="en-US" sz="1100" b="0" i="1">
                                    <a:solidFill>
                                      <a:schemeClr val="tx1"/>
                                    </a:solidFill>
                                    <a:effectLst/>
                                    <a:latin typeface="Cambria Math"/>
                                    <a:ea typeface="+mn-ea"/>
                                    <a:cs typeface="+mn-cs"/>
                                  </a:rPr>
                                  <m:t>+ </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𝑐𝑜𝑛𝑐</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𝑠𝑜𝑖𝑙</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𝑝𝑖𝑙𝑒𝑠</m:t>
                                    </m:r>
                                  </m:sub>
                                </m:sSub>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𝑁</m:t>
                                </m:r>
                              </m:den>
                            </m:f>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𝑀</m:t>
                                </m:r>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𝐶𝑢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𝐸𝑐𝑐</m:t>
                                    </m:r>
                                  </m:e>
                                </m:d>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𝑆𝑐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𝐷</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m:t>
                                    </m:r>
                                    <m:r>
                                      <a:rPr lang="en-US" sz="1100" b="0" i="1">
                                        <a:solidFill>
                                          <a:schemeClr val="tx1"/>
                                        </a:solidFill>
                                        <a:effectLst/>
                                        <a:latin typeface="Cambria Math"/>
                                        <a:ea typeface="+mn-ea"/>
                                        <a:cs typeface="+mn-cs"/>
                                      </a:rPr>
                                      <m:t>)</m:t>
                                    </m:r>
                                  </m:e>
                                </m:d>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𝑃𝑝𝑚𝑎𝑥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𝑏𝑎𝑟</m:t>
                                </m:r>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𝑆𝑀</m:t>
                                </m:r>
                              </m:den>
                            </m:f>
                          </m:e>
                        </m:eqArr>
                      </m:e>
                    </m:d>
                  </m:oMath>
                </m:oMathPara>
              </a14:m>
              <a:endParaRPr lang="en-US" sz="1100"/>
            </a:p>
          </xdr:txBody>
        </xdr:sp>
      </mc:Choice>
      <mc:Fallback xmlns="">
        <xdr:sp macro="" textlink="">
          <xdr:nvSpPr>
            <xdr:cNvPr id="9" name="TextBox 8"/>
            <xdr:cNvSpPr txBox="1"/>
          </xdr:nvSpPr>
          <xdr:spPr>
            <a:xfrm>
              <a:off x="933449" y="49834800"/>
              <a:ext cx="9096375" cy="1828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r>
                <a:rPr lang="en-US" sz="1100" b="0" i="0">
                  <a:latin typeface="Cambria Math"/>
                </a:rPr>
                <a:t>𝑈𝑝_𝑀𝑜𝑛𝑜= {█(𝐹, 𝐵𝑙𝑜𝑐𝑘:                                                                                                𝑆𝑤−(𝐶𝑢 )/𝑁+(𝑀+(𝐶𝑢∗𝐸𝑐𝑐)+(𝑆𝑐∗𝑇)−(𝑃𝑝𝑚𝑎𝑥_𝑐∗𝑃𝑝𝑥_𝑏𝑎𝑟))/𝑆𝑀@𝐹, 𝑃𝑖𝑒𝑟 𝑎𝑛𝑑 𝑃𝑎𝑑:                                                                      𝑆𝑤−</a:t>
              </a:r>
              <a:r>
                <a:rPr lang="en-US" sz="1100" b="0" i="0">
                  <a:solidFill>
                    <a:schemeClr val="tx1"/>
                  </a:solidFill>
                  <a:effectLst/>
                  <a:latin typeface="+mn-lt"/>
                  <a:ea typeface="+mn-ea"/>
                  <a:cs typeface="+mn-cs"/>
                </a:rPr>
                <a:t>𝐶𝑢/𝑁+(𝑀+(𝐶𝑢∗𝐸𝑐𝑐)+(𝑆𝑐∗</a:t>
              </a:r>
              <a:r>
                <a:rPr lang="en-US" sz="1100" b="0" i="0">
                  <a:solidFill>
                    <a:schemeClr val="tx1"/>
                  </a:solidFill>
                  <a:effectLst/>
                  <a:latin typeface="Cambria Math"/>
                  <a:ea typeface="+mn-ea"/>
                  <a:cs typeface="+mn-cs"/>
                </a:rPr>
                <a:t>(𝐷+𝐸)</a:t>
              </a:r>
              <a:r>
                <a:rPr lang="en-US" sz="1100" b="0" i="0">
                  <a:solidFill>
                    <a:schemeClr val="tx1"/>
                  </a:solidFill>
                  <a:effectLst/>
                  <a:latin typeface="+mn-lt"/>
                  <a:ea typeface="+mn-ea"/>
                  <a:cs typeface="+mn-cs"/>
                </a:rPr>
                <a:t>)−(𝑃𝑝𝑚𝑎𝑥_𝑐∗𝑃𝑝𝑥_𝑏𝑎𝑟))/𝑆𝑀</a:t>
              </a:r>
              <a:r>
                <a:rPr lang="en-US" sz="1100" b="0" i="0">
                  <a:solidFill>
                    <a:schemeClr val="tx1"/>
                  </a:solidFill>
                  <a:effectLst/>
                  <a:latin typeface="Cambria Math"/>
                  <a:ea typeface="+mn-ea"/>
                  <a:cs typeface="+mn-cs"/>
                </a:rPr>
                <a:t>@</a:t>
              </a:r>
              <a:r>
                <a:rPr lang="en-US" sz="1100" b="0" i="0">
                  <a:latin typeface="Cambria Math"/>
                </a:rPr>
                <a:t>𝐺, 𝐵𝑙𝑜𝑐𝑘</a:t>
              </a:r>
              <a:r>
                <a:rPr lang="en-US" sz="1100" b="0" i="0">
                  <a:solidFill>
                    <a:schemeClr val="tx1"/>
                  </a:solidFill>
                  <a:effectLst/>
                  <a:latin typeface="+mn-lt"/>
                  <a:ea typeface="+mn-ea"/>
                  <a:cs typeface="+mn-cs"/>
                </a:rPr>
                <a:t>:          </a:t>
              </a:r>
              <a:r>
                <a:rPr lang="en-US" sz="1100" b="0" i="0">
                  <a:solidFill>
                    <a:schemeClr val="tx1"/>
                  </a:solidFill>
                  <a:effectLst/>
                  <a:latin typeface="Cambria Math"/>
                  <a:ea typeface="+mn-ea"/>
                  <a:cs typeface="+mn-cs"/>
                </a:rPr>
                <a:t>              </a:t>
              </a:r>
              <a:r>
                <a:rPr lang="en-US" sz="1100" b="0" i="0">
                  <a:solidFill>
                    <a:schemeClr val="tx1"/>
                  </a:solidFill>
                  <a:effectLst/>
                  <a:latin typeface="+mn-lt"/>
                  <a:ea typeface="+mn-ea"/>
                  <a:cs typeface="+mn-cs"/>
                </a:rPr>
                <a:t>         </a:t>
              </a:r>
              <a:r>
                <a:rPr lang="en-US" sz="1100" b="0" i="0">
                  <a:solidFill>
                    <a:schemeClr val="tx1"/>
                  </a:solidFill>
                  <a:effectLst/>
                  <a:latin typeface="Cambria Math"/>
                  <a:ea typeface="+mn-ea"/>
                  <a:cs typeface="+mn-cs"/>
                </a:rPr>
                <a:t>𝑆𝑤 − </a:t>
              </a:r>
              <a:r>
                <a:rPr lang="en-US" sz="1100" b="0" i="0">
                  <a:solidFill>
                    <a:schemeClr val="tx1"/>
                  </a:solidFill>
                  <a:effectLst/>
                  <a:latin typeface="+mn-lt"/>
                  <a:ea typeface="+mn-ea"/>
                  <a:cs typeface="+mn-cs"/>
                </a:rPr>
                <a:t>(</a:t>
              </a:r>
              <a:r>
                <a:rPr lang="en-US" sz="1100" b="0" i="0">
                  <a:solidFill>
                    <a:schemeClr val="tx1"/>
                  </a:solidFill>
                  <a:effectLst/>
                  <a:latin typeface="Cambria Math"/>
                  <a:ea typeface="+mn-ea"/>
                  <a:cs typeface="+mn-cs"/>
                </a:rPr>
                <a:t>0.9∗(</a:t>
              </a:r>
              <a:r>
                <a:rPr lang="en-US" sz="1100" b="0" i="0">
                  <a:solidFill>
                    <a:schemeClr val="tx1"/>
                  </a:solidFill>
                  <a:effectLst/>
                  <a:latin typeface="+mn-lt"/>
                  <a:ea typeface="+mn-ea"/>
                  <a:cs typeface="+mn-cs"/>
                </a:rPr>
                <a:t>𝐶𝑢</a:t>
              </a:r>
              <a:r>
                <a:rPr lang="en-US" sz="1100" b="0" i="0">
                  <a:solidFill>
                    <a:schemeClr val="tx1"/>
                  </a:solidFill>
                  <a:effectLst/>
                  <a:latin typeface="Cambria Math"/>
                  <a:ea typeface="+mn-ea"/>
                  <a:cs typeface="+mn-cs"/>
                </a:rPr>
                <a:t>/1.2</a:t>
              </a:r>
              <a:r>
                <a:rPr lang="en-US" sz="1100" b="0" i="0">
                  <a:solidFill>
                    <a:schemeClr val="tx1"/>
                  </a:solidFill>
                  <a:effectLst/>
                  <a:latin typeface="+mn-lt"/>
                  <a:ea typeface="+mn-ea"/>
                  <a:cs typeface="+mn-cs"/>
                </a:rPr>
                <a:t> 〖</a:t>
              </a:r>
              <a:r>
                <a:rPr lang="en-US" sz="1100" b="0" i="0">
                  <a:solidFill>
                    <a:schemeClr val="tx1"/>
                  </a:solidFill>
                  <a:effectLst/>
                  <a:latin typeface="Cambria Math"/>
                  <a:ea typeface="+mn-ea"/>
                  <a:cs typeface="+mn-cs"/>
                </a:rPr>
                <a:t>+ </a:t>
              </a:r>
              <a:r>
                <a:rPr lang="en-US" sz="1100" b="0" i="0">
                  <a:solidFill>
                    <a:schemeClr val="tx1"/>
                  </a:solidFill>
                  <a:effectLst/>
                  <a:latin typeface="+mn-lt"/>
                  <a:ea typeface="+mn-ea"/>
                  <a:cs typeface="+mn-cs"/>
                </a:rPr>
                <a:t>𝑊〗_𝑐𝑜𝑛𝑐+〖</a:t>
              </a:r>
              <a:r>
                <a:rPr lang="en-US" sz="1100" b="0" i="0">
                  <a:solidFill>
                    <a:schemeClr val="tx1"/>
                  </a:solidFill>
                  <a:effectLst/>
                  <a:latin typeface="Cambria Math"/>
                  <a:ea typeface="+mn-ea"/>
                  <a:cs typeface="+mn-cs"/>
                </a:rPr>
                <a:t> </a:t>
              </a:r>
              <a:r>
                <a:rPr lang="en-US" sz="1100" b="0" i="0">
                  <a:solidFill>
                    <a:schemeClr val="tx1"/>
                  </a:solidFill>
                  <a:effectLst/>
                  <a:latin typeface="+mn-lt"/>
                  <a:ea typeface="+mn-ea"/>
                  <a:cs typeface="+mn-cs"/>
                </a:rPr>
                <a:t>𝑊〗_𝑠𝑜𝑖𝑙</a:t>
              </a:r>
              <a:r>
                <a:rPr lang="en-US" sz="1100" b="0" i="0">
                  <a:solidFill>
                    <a:schemeClr val="tx1"/>
                  </a:solidFill>
                  <a:effectLst/>
                  <a:latin typeface="Cambria Math"/>
                  <a:ea typeface="+mn-ea"/>
                  <a:cs typeface="+mn-cs"/>
                </a:rPr>
                <a:t>+𝑊_𝑝𝑖𝑙𝑒𝑠)</a:t>
              </a:r>
              <a:r>
                <a:rPr lang="en-US" sz="1100" b="0" i="0">
                  <a:solidFill>
                    <a:schemeClr val="tx1"/>
                  </a:solidFill>
                  <a:effectLst/>
                  <a:latin typeface="+mn-lt"/>
                  <a:ea typeface="+mn-ea"/>
                  <a:cs typeface="+mn-cs"/>
                </a:rPr>
                <a:t>)/𝑁+(𝑀+(𝐶𝑢∗𝐸𝑐𝑐)+(𝑆𝑐∗𝑇)−(𝑃𝑝𝑚𝑎𝑥_𝑐∗𝑃𝑝𝑥_𝑏𝑎𝑟))/</a:t>
              </a:r>
              <a:r>
                <a:rPr lang="en-US" sz="1100" b="0" i="0">
                  <a:solidFill>
                    <a:schemeClr val="tx1"/>
                  </a:solidFill>
                  <a:effectLst/>
                  <a:latin typeface="Cambria Math"/>
                  <a:ea typeface="+mn-ea"/>
                  <a:cs typeface="+mn-cs"/>
                </a:rPr>
                <a:t>𝑆𝑀@𝐺, 𝑃𝑖𝑒𝑟 𝑎𝑛𝑑 𝑃𝑎𝑑:     𝑆𝑤 −</a:t>
              </a:r>
              <a:r>
                <a:rPr lang="en-US" sz="1100" b="0" i="0">
                  <a:solidFill>
                    <a:schemeClr val="tx1"/>
                  </a:solidFill>
                  <a:effectLst/>
                  <a:latin typeface="+mn-lt"/>
                  <a:ea typeface="+mn-ea"/>
                  <a:cs typeface="+mn-cs"/>
                </a:rPr>
                <a:t>(</a:t>
              </a:r>
              <a:r>
                <a:rPr lang="en-US" sz="1100" b="0" i="0">
                  <a:solidFill>
                    <a:schemeClr val="tx1"/>
                  </a:solidFill>
                  <a:effectLst/>
                  <a:latin typeface="Cambria Math"/>
                  <a:ea typeface="+mn-ea"/>
                  <a:cs typeface="+mn-cs"/>
                </a:rPr>
                <a:t>0.9∗(</a:t>
              </a:r>
              <a:r>
                <a:rPr lang="en-US" sz="1100" b="0" i="0">
                  <a:solidFill>
                    <a:schemeClr val="tx1"/>
                  </a:solidFill>
                  <a:effectLst/>
                  <a:latin typeface="+mn-lt"/>
                  <a:ea typeface="+mn-ea"/>
                  <a:cs typeface="+mn-cs"/>
                </a:rPr>
                <a:t>𝐶𝑢</a:t>
              </a:r>
              <a:r>
                <a:rPr lang="en-US" sz="1100" b="0" i="0">
                  <a:solidFill>
                    <a:schemeClr val="tx1"/>
                  </a:solidFill>
                  <a:effectLst/>
                  <a:latin typeface="Cambria Math"/>
                  <a:ea typeface="+mn-ea"/>
                  <a:cs typeface="+mn-cs"/>
                </a:rPr>
                <a:t>/1.2</a:t>
              </a:r>
              <a:r>
                <a:rPr lang="en-US" sz="1100" b="0" i="0">
                  <a:solidFill>
                    <a:schemeClr val="tx1"/>
                  </a:solidFill>
                  <a:effectLst/>
                  <a:latin typeface="+mn-lt"/>
                  <a:ea typeface="+mn-ea"/>
                  <a:cs typeface="+mn-cs"/>
                </a:rPr>
                <a:t>+ 𝑊_𝑐𝑜𝑛𝑐+𝑊_𝑠𝑜𝑖𝑙</a:t>
              </a:r>
              <a:r>
                <a:rPr lang="en-US" sz="1100" b="0" i="0">
                  <a:solidFill>
                    <a:schemeClr val="tx1"/>
                  </a:solidFill>
                  <a:effectLst/>
                  <a:latin typeface="Cambria Math"/>
                  <a:ea typeface="+mn-ea"/>
                  <a:cs typeface="+mn-cs"/>
                </a:rPr>
                <a:t>+𝑊_𝑝𝑖𝑙𝑒𝑠</a:t>
              </a:r>
              <a:r>
                <a:rPr lang="en-US" sz="1100" b="0" i="0">
                  <a:solidFill>
                    <a:schemeClr val="tx1"/>
                  </a:solidFill>
                  <a:effectLst/>
                  <a:latin typeface="+mn-lt"/>
                  <a:ea typeface="+mn-ea"/>
                  <a:cs typeface="+mn-cs"/>
                </a:rPr>
                <a:t>))/𝑁+(𝑀+(𝐶𝑢∗𝐸𝑐𝑐)+(𝑆𝑐∗</a:t>
              </a:r>
              <a:r>
                <a:rPr lang="en-US" sz="1100" b="0" i="0">
                  <a:solidFill>
                    <a:schemeClr val="tx1"/>
                  </a:solidFill>
                  <a:effectLst/>
                  <a:latin typeface="Cambria Math"/>
                  <a:ea typeface="+mn-ea"/>
                  <a:cs typeface="+mn-cs"/>
                </a:rPr>
                <a:t>(𝐷+𝐸)</a:t>
              </a:r>
              <a:r>
                <a:rPr lang="en-US" sz="1100" b="0" i="0">
                  <a:solidFill>
                    <a:schemeClr val="tx1"/>
                  </a:solidFill>
                  <a:effectLst/>
                  <a:latin typeface="+mn-lt"/>
                  <a:ea typeface="+mn-ea"/>
                  <a:cs typeface="+mn-cs"/>
                </a:rPr>
                <a:t>)−(𝑃𝑝𝑚𝑎𝑥_𝑐∗𝑃𝑝𝑥_𝑏𝑎𝑟))/𝑆𝑀</a:t>
              </a:r>
              <a:r>
                <a:rPr lang="en-US" sz="1100" b="0" i="0">
                  <a:solidFill>
                    <a:schemeClr val="tx1"/>
                  </a:solidFill>
                  <a:effectLst/>
                  <a:latin typeface="Cambria Math"/>
                  <a:ea typeface="+mn-ea"/>
                  <a:cs typeface="+mn-cs"/>
                </a:rPr>
                <a:t>)┤</a:t>
              </a:r>
              <a:endParaRPr lang="en-US" sz="1100"/>
            </a:p>
          </xdr:txBody>
        </xdr:sp>
      </mc:Fallback>
    </mc:AlternateContent>
    <xdr:clientData/>
  </xdr:oneCellAnchor>
  <xdr:oneCellAnchor>
    <xdr:from>
      <xdr:col>2</xdr:col>
      <xdr:colOff>152400</xdr:colOff>
      <xdr:row>296</xdr:row>
      <xdr:rowOff>104775</xdr:rowOff>
    </xdr:from>
    <xdr:ext cx="9096375" cy="1571625"/>
    <mc:AlternateContent xmlns:mc="http://schemas.openxmlformats.org/markup-compatibility/2006" xmlns:a14="http://schemas.microsoft.com/office/drawing/2010/main">
      <mc:Choice Requires="a14">
        <xdr:sp macro="" textlink="">
          <xdr:nvSpPr>
            <xdr:cNvPr id="10" name="TextBox 9">
              <a:extLst>
                <a:ext uri="{FF2B5EF4-FFF2-40B4-BE49-F238E27FC236}">
                  <a16:creationId xmlns:a16="http://schemas.microsoft.com/office/drawing/2014/main" id="{00000000-0008-0000-0D00-00000A000000}"/>
                </a:ext>
              </a:extLst>
            </xdr:cNvPr>
            <xdr:cNvSpPr txBox="1"/>
          </xdr:nvSpPr>
          <xdr:spPr>
            <a:xfrm>
              <a:off x="838200" y="51596925"/>
              <a:ext cx="9096375" cy="15716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14:m>
                <m:oMathPara xmlns:m="http://schemas.openxmlformats.org/officeDocument/2006/math">
                  <m:oMathParaPr>
                    <m:jc m:val="center"/>
                  </m:oMathParaPr>
                  <m:oMath xmlns:m="http://schemas.openxmlformats.org/officeDocument/2006/math">
                    <m:r>
                      <a:rPr lang="en-US" sz="1100" b="0" i="1">
                        <a:latin typeface="Cambria Math"/>
                      </a:rPr>
                      <m:t>𝑈𝑝</m:t>
                    </m:r>
                    <m:r>
                      <a:rPr lang="en-US" sz="1100" b="0" i="1">
                        <a:latin typeface="Cambria Math"/>
                      </a:rPr>
                      <m:t>_</m:t>
                    </m:r>
                    <m:r>
                      <a:rPr lang="en-US" sz="1100" b="0" i="1">
                        <a:latin typeface="Cambria Math"/>
                      </a:rPr>
                      <m:t>𝑆𝑆𝑇</m:t>
                    </m:r>
                    <m:r>
                      <a:rPr lang="en-US" sz="1100" b="0" i="1">
                        <a:latin typeface="Cambria Math"/>
                      </a:rPr>
                      <m:t>= </m:t>
                    </m:r>
                    <m:d>
                      <m:dPr>
                        <m:begChr m:val="{"/>
                        <m:endChr m:val=""/>
                        <m:ctrlPr>
                          <a:rPr lang="en-US" sz="1100" b="0" i="1">
                            <a:latin typeface="Cambria Math" panose="02040503050406030204" pitchFamily="18" charset="0"/>
                          </a:rPr>
                        </m:ctrlPr>
                      </m:dPr>
                      <m:e>
                        <m:eqArr>
                          <m:eqArrPr>
                            <m:ctrlPr>
                              <a:rPr lang="en-US" sz="1100" b="0" i="1">
                                <a:latin typeface="Cambria Math" panose="02040503050406030204" pitchFamily="18" charset="0"/>
                              </a:rPr>
                            </m:ctrlPr>
                          </m:eqArrPr>
                          <m:e>
                            <m:r>
                              <a:rPr lang="en-US" sz="1100" b="0" i="1">
                                <a:latin typeface="Cambria Math"/>
                              </a:rPr>
                              <m:t>𝐹</m:t>
                            </m:r>
                            <m:r>
                              <a:rPr lang="en-US" sz="1100" b="0" i="1">
                                <a:latin typeface="Cambria Math"/>
                              </a:rPr>
                              <m:t>, </m:t>
                            </m:r>
                            <m:r>
                              <a:rPr lang="en-US" sz="1100" b="0" i="1">
                                <a:latin typeface="Cambria Math"/>
                              </a:rPr>
                              <m:t>𝐵𝑙𝑜𝑐𝑘</m:t>
                            </m:r>
                            <m:r>
                              <a:rPr lang="en-US" sz="1100" b="0" i="1">
                                <a:latin typeface="Cambria Math"/>
                              </a:rPr>
                              <m:t>:                                                                                                </m:t>
                            </m:r>
                            <m:r>
                              <a:rPr lang="en-US" sz="1100" b="0" i="1">
                                <a:latin typeface="Cambria Math"/>
                              </a:rPr>
                              <m:t>𝑆𝑤</m:t>
                            </m:r>
                            <m:r>
                              <a:rPr lang="en-US" sz="1100" b="0" i="1">
                                <a:latin typeface="Cambria Math"/>
                              </a:rPr>
                              <m:t>+</m:t>
                            </m:r>
                            <m:f>
                              <m:fPr>
                                <m:ctrlPr>
                                  <a:rPr lang="en-US" sz="1100" b="0" i="1">
                                    <a:latin typeface="Cambria Math" panose="02040503050406030204" pitchFamily="18" charset="0"/>
                                  </a:rPr>
                                </m:ctrlPr>
                              </m:fPr>
                              <m:num>
                                <m:r>
                                  <a:rPr lang="en-US" sz="1100" b="0" i="1">
                                    <a:latin typeface="Cambria Math"/>
                                  </a:rPr>
                                  <m:t>𝑇𝑢</m:t>
                                </m:r>
                                <m:r>
                                  <a:rPr lang="en-US" sz="1100" b="0" i="1">
                                    <a:latin typeface="Cambria Math"/>
                                  </a:rPr>
                                  <m:t> </m:t>
                                </m:r>
                              </m:num>
                              <m:den>
                                <m:r>
                                  <a:rPr lang="en-US" sz="1100" b="0" i="1">
                                    <a:latin typeface="Cambria Math"/>
                                  </a:rPr>
                                  <m:t>𝑁</m:t>
                                </m:r>
                              </m:den>
                            </m:f>
                            <m:r>
                              <a:rPr lang="en-US" sz="1100" b="0" i="1">
                                <a:latin typeface="Cambria Math"/>
                              </a:rPr>
                              <m:t>+</m:t>
                            </m:r>
                            <m:f>
                              <m:fPr>
                                <m:ctrlPr>
                                  <a:rPr lang="en-US" sz="1100" b="0" i="1">
                                    <a:latin typeface="Cambria Math" panose="02040503050406030204" pitchFamily="18" charset="0"/>
                                  </a:rPr>
                                </m:ctrlPr>
                              </m:fPr>
                              <m:num>
                                <m:d>
                                  <m:dPr>
                                    <m:ctrlPr>
                                      <a:rPr lang="en-US" sz="1100" b="0" i="1">
                                        <a:latin typeface="Cambria Math" panose="02040503050406030204" pitchFamily="18" charset="0"/>
                                      </a:rPr>
                                    </m:ctrlPr>
                                  </m:dPr>
                                  <m:e>
                                    <m:r>
                                      <a:rPr lang="en-US" sz="1100" b="0" i="1">
                                        <a:latin typeface="Cambria Math"/>
                                      </a:rPr>
                                      <m:t>𝑇𝑢</m:t>
                                    </m:r>
                                    <m:r>
                                      <a:rPr lang="en-US" sz="1100" b="0" i="1">
                                        <a:latin typeface="Cambria Math"/>
                                      </a:rPr>
                                      <m:t>∗</m:t>
                                    </m:r>
                                    <m:r>
                                      <a:rPr lang="en-US" sz="1100" b="0" i="1">
                                        <a:latin typeface="Cambria Math"/>
                                      </a:rPr>
                                      <m:t>𝐸𝑐𝑐</m:t>
                                    </m:r>
                                  </m:e>
                                </m:d>
                                <m:r>
                                  <a:rPr lang="en-US" sz="1100" b="0" i="1">
                                    <a:latin typeface="Cambria Math"/>
                                  </a:rPr>
                                  <m:t>+</m:t>
                                </m:r>
                                <m:d>
                                  <m:dPr>
                                    <m:ctrlPr>
                                      <a:rPr lang="en-US" sz="1100" b="0" i="1">
                                        <a:latin typeface="Cambria Math" panose="02040503050406030204" pitchFamily="18" charset="0"/>
                                      </a:rPr>
                                    </m:ctrlPr>
                                  </m:dPr>
                                  <m:e>
                                    <m:r>
                                      <a:rPr lang="en-US" sz="1100" b="0" i="1">
                                        <a:latin typeface="Cambria Math"/>
                                      </a:rPr>
                                      <m:t>𝑆𝑢</m:t>
                                    </m:r>
                                    <m:r>
                                      <a:rPr lang="en-US" sz="1100" b="0" i="1">
                                        <a:latin typeface="Cambria Math"/>
                                      </a:rPr>
                                      <m:t>∗</m:t>
                                    </m:r>
                                    <m:r>
                                      <a:rPr lang="en-US" sz="1100" b="0" i="1">
                                        <a:latin typeface="Cambria Math"/>
                                      </a:rPr>
                                      <m:t>𝑇</m:t>
                                    </m:r>
                                  </m:e>
                                </m:d>
                                <m:r>
                                  <a:rPr lang="en-US" sz="1100" b="0" i="1">
                                    <a:latin typeface="Cambria Math"/>
                                  </a:rPr>
                                  <m:t>−(</m:t>
                                </m:r>
                                <m:r>
                                  <a:rPr lang="en-US" sz="1100" b="0" i="1">
                                    <a:latin typeface="Cambria Math"/>
                                  </a:rPr>
                                  <m:t>𝑃𝑝𝑚𝑎𝑥</m:t>
                                </m:r>
                                <m:r>
                                  <a:rPr lang="en-US" sz="1100" b="0" i="1">
                                    <a:latin typeface="Cambria Math"/>
                                  </a:rPr>
                                  <m:t>_</m:t>
                                </m:r>
                                <m:r>
                                  <a:rPr lang="en-US" sz="1100" b="0" i="1">
                                    <a:latin typeface="Cambria Math"/>
                                  </a:rPr>
                                  <m:t>𝑢</m:t>
                                </m:r>
                                <m:r>
                                  <a:rPr lang="en-US" sz="1100" b="0" i="1">
                                    <a:latin typeface="Cambria Math"/>
                                  </a:rPr>
                                  <m:t>∗</m:t>
                                </m:r>
                                <m:r>
                                  <a:rPr lang="en-US" sz="1100" b="0" i="1">
                                    <a:latin typeface="Cambria Math"/>
                                  </a:rPr>
                                  <m:t>𝑃𝑝𝑥</m:t>
                                </m:r>
                                <m:r>
                                  <a:rPr lang="en-US" sz="1100" b="0" i="1">
                                    <a:latin typeface="Cambria Math"/>
                                  </a:rPr>
                                  <m:t>_</m:t>
                                </m:r>
                                <m:r>
                                  <a:rPr lang="en-US" sz="1100" b="0" i="1">
                                    <a:latin typeface="Cambria Math"/>
                                  </a:rPr>
                                  <m:t>𝑏𝑎𝑟</m:t>
                                </m:r>
                                <m:r>
                                  <a:rPr lang="en-US" sz="1100" b="0" i="1">
                                    <a:latin typeface="Cambria Math"/>
                                  </a:rPr>
                                  <m:t>)</m:t>
                                </m:r>
                              </m:num>
                              <m:den>
                                <m:r>
                                  <a:rPr lang="en-US" sz="1100" b="0" i="1">
                                    <a:latin typeface="Cambria Math"/>
                                  </a:rPr>
                                  <m:t>𝑆𝑀</m:t>
                                </m:r>
                              </m:den>
                            </m:f>
                          </m:e>
                          <m:e>
                            <m:r>
                              <a:rPr lang="en-US" sz="1100" b="0" i="1">
                                <a:latin typeface="Cambria Math"/>
                              </a:rPr>
                              <m:t>𝐹</m:t>
                            </m:r>
                            <m:r>
                              <a:rPr lang="en-US" sz="1100" b="0" i="1">
                                <a:latin typeface="Cambria Math"/>
                              </a:rPr>
                              <m:t>, </m:t>
                            </m:r>
                            <m:r>
                              <a:rPr lang="en-US" sz="1100" b="0" i="1">
                                <a:latin typeface="Cambria Math"/>
                              </a:rPr>
                              <m:t>𝑃𝑖𝑒𝑟</m:t>
                            </m:r>
                            <m:r>
                              <a:rPr lang="en-US" sz="1100" b="0" i="1">
                                <a:latin typeface="Cambria Math"/>
                              </a:rPr>
                              <m:t> </m:t>
                            </m:r>
                            <m:r>
                              <a:rPr lang="en-US" sz="1100" b="0" i="1">
                                <a:latin typeface="Cambria Math"/>
                              </a:rPr>
                              <m:t>𝑎𝑛𝑑</m:t>
                            </m:r>
                            <m:r>
                              <a:rPr lang="en-US" sz="1100" b="0" i="1">
                                <a:latin typeface="Cambria Math"/>
                              </a:rPr>
                              <m:t> </m:t>
                            </m:r>
                            <m:r>
                              <a:rPr lang="en-US" sz="1100" b="0" i="1">
                                <a:latin typeface="Cambria Math"/>
                              </a:rPr>
                              <m:t>𝑃𝑎𝑑</m:t>
                            </m:r>
                            <m:r>
                              <a:rPr lang="en-US" sz="1100" b="0" i="1">
                                <a:latin typeface="Cambria Math"/>
                              </a:rPr>
                              <m:t>:                                                                      </m:t>
                            </m:r>
                            <m:r>
                              <a:rPr lang="en-US" sz="1100" b="0" i="1">
                                <a:latin typeface="Cambria Math"/>
                              </a:rPr>
                              <m:t>𝑆𝑤</m:t>
                            </m:r>
                            <m:r>
                              <a:rPr lang="en-US" sz="1100" b="0" i="1">
                                <a:latin typeface="Cambria Math"/>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𝑇𝑢</m:t>
                                </m:r>
                              </m:num>
                              <m:den>
                                <m:r>
                                  <a:rPr lang="en-US" sz="1100" b="0" i="1">
                                    <a:solidFill>
                                      <a:schemeClr val="tx1"/>
                                    </a:solidFill>
                                    <a:effectLst/>
                                    <a:latin typeface="Cambria Math"/>
                                    <a:ea typeface="+mn-ea"/>
                                    <a:cs typeface="+mn-cs"/>
                                  </a:rPr>
                                  <m:t>𝑁</m:t>
                                </m:r>
                              </m:den>
                            </m:f>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𝑇𝑢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𝐸𝑐𝑐</m:t>
                                    </m:r>
                                  </m:e>
                                </m:d>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𝑆𝑢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𝐷</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m:t>
                                    </m:r>
                                    <m:r>
                                      <a:rPr lang="en-US" sz="1100" b="0" i="1">
                                        <a:solidFill>
                                          <a:schemeClr val="tx1"/>
                                        </a:solidFill>
                                        <a:effectLst/>
                                        <a:latin typeface="Cambria Math"/>
                                        <a:ea typeface="+mn-ea"/>
                                        <a:cs typeface="+mn-cs"/>
                                      </a:rPr>
                                      <m:t>)</m:t>
                                    </m:r>
                                  </m:e>
                                </m:d>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𝑃𝑝𝑚𝑎𝑥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𝑏𝑎𝑟</m:t>
                                </m:r>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𝑆𝑀</m:t>
                                </m:r>
                              </m:den>
                            </m:f>
                          </m:e>
                          <m:e>
                            <m:r>
                              <a:rPr lang="en-US" sz="1100" b="0" i="1">
                                <a:latin typeface="Cambria Math"/>
                              </a:rPr>
                              <m:t>𝐺</m:t>
                            </m:r>
                            <m:r>
                              <a:rPr lang="en-US" sz="1100" b="0" i="1">
                                <a:latin typeface="Cambria Math"/>
                              </a:rPr>
                              <m:t>, </m:t>
                            </m:r>
                            <m:r>
                              <a:rPr lang="en-US" sz="1100" b="0" i="1">
                                <a:latin typeface="Cambria Math"/>
                              </a:rPr>
                              <m:t>𝐵𝑙𝑜𝑐𝑘</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𝑆𝑤</m:t>
                            </m:r>
                            <m:r>
                              <a:rPr lang="en-US" sz="1100" b="0" i="1">
                                <a:solidFill>
                                  <a:schemeClr val="tx1"/>
                                </a:solidFill>
                                <a:effectLst/>
                                <a:latin typeface="Cambria Math"/>
                                <a:ea typeface="+mn-ea"/>
                                <a:cs typeface="+mn-cs"/>
                              </a:rPr>
                              <m:t>+ </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𝑇𝑢</m:t>
                                </m:r>
                                <m:r>
                                  <a:rPr lang="en-US" sz="1100" b="0" i="1">
                                    <a:solidFill>
                                      <a:schemeClr val="tx1"/>
                                    </a:solidFill>
                                    <a:effectLst/>
                                    <a:latin typeface="Cambria Math"/>
                                    <a:ea typeface="+mn-ea"/>
                                    <a:cs typeface="+mn-cs"/>
                                  </a:rPr>
                                  <m:t> −0.9∗(</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𝑐𝑜𝑛𝑐</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𝑠𝑜𝑖𝑙</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𝑝𝑖𝑙𝑒𝑠</m:t>
                                    </m:r>
                                  </m:sub>
                                </m:sSub>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𝑁</m:t>
                                </m:r>
                              </m:den>
                            </m:f>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𝑇𝑢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𝐸𝑐𝑐</m:t>
                                    </m:r>
                                  </m:e>
                                </m:d>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𝑆𝑢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𝑇</m:t>
                                    </m:r>
                                  </m:e>
                                </m:d>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𝑃𝑝𝑚𝑎𝑥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𝑏𝑎𝑟</m:t>
                                </m:r>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𝑆𝑀</m:t>
                                </m:r>
                              </m:den>
                            </m:f>
                          </m:e>
                          <m:e>
                            <m:r>
                              <a:rPr lang="en-US" sz="1100" b="0" i="1">
                                <a:solidFill>
                                  <a:schemeClr val="tx1"/>
                                </a:solidFill>
                                <a:effectLst/>
                                <a:latin typeface="Cambria Math"/>
                                <a:ea typeface="+mn-ea"/>
                                <a:cs typeface="+mn-cs"/>
                              </a:rPr>
                              <m:t>𝐺</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𝑃𝑖𝑒𝑟</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𝑎𝑛𝑑</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𝑃𝑎𝑑</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𝑆𝑤</m:t>
                            </m:r>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𝑇𝑢</m:t>
                                </m:r>
                                <m:r>
                                  <a:rPr lang="en-US" sz="1100" b="0" i="1">
                                    <a:solidFill>
                                      <a:schemeClr val="tx1"/>
                                    </a:solidFill>
                                    <a:effectLst/>
                                    <a:latin typeface="Cambria Math"/>
                                    <a:ea typeface="+mn-ea"/>
                                    <a:cs typeface="+mn-cs"/>
                                  </a:rPr>
                                  <m:t>−0.9∗(</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𝑐𝑜𝑛𝑐</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𝑠𝑜𝑖𝑙</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𝑝𝑖𝑙𝑒𝑠</m:t>
                                    </m:r>
                                  </m:sub>
                                </m:sSub>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𝑁</m:t>
                                </m:r>
                              </m:den>
                            </m:f>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𝑇𝑢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𝐸𝑐𝑐</m:t>
                                    </m:r>
                                  </m:e>
                                </m:d>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𝑆𝑢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𝐷</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m:t>
                                    </m:r>
                                    <m:r>
                                      <a:rPr lang="en-US" sz="1100" b="0" i="1">
                                        <a:solidFill>
                                          <a:schemeClr val="tx1"/>
                                        </a:solidFill>
                                        <a:effectLst/>
                                        <a:latin typeface="Cambria Math"/>
                                        <a:ea typeface="+mn-ea"/>
                                        <a:cs typeface="+mn-cs"/>
                                      </a:rPr>
                                      <m:t>)</m:t>
                                    </m:r>
                                  </m:e>
                                </m:d>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𝑃𝑝𝑚𝑎𝑥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𝑏𝑎𝑟</m:t>
                                </m:r>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𝑆𝑀</m:t>
                                </m:r>
                              </m:den>
                            </m:f>
                          </m:e>
                        </m:eqArr>
                      </m:e>
                    </m:d>
                  </m:oMath>
                </m:oMathPara>
              </a14:m>
              <a:endParaRPr lang="en-US" sz="1100"/>
            </a:p>
          </xdr:txBody>
        </xdr:sp>
      </mc:Choice>
      <mc:Fallback xmlns="">
        <xdr:sp macro="" textlink="">
          <xdr:nvSpPr>
            <xdr:cNvPr id="10" name="TextBox 9"/>
            <xdr:cNvSpPr txBox="1"/>
          </xdr:nvSpPr>
          <xdr:spPr>
            <a:xfrm>
              <a:off x="838200" y="51596925"/>
              <a:ext cx="9096375" cy="15716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r>
                <a:rPr lang="en-US" sz="1100" b="0" i="0">
                  <a:latin typeface="Cambria Math"/>
                </a:rPr>
                <a:t>𝑈𝑝_𝑆𝑆𝑇= {█(𝐹, 𝐵𝑙𝑜𝑐𝑘:                                                                                                𝑆𝑤+(𝑇𝑢 )/𝑁+((𝑇𝑢∗𝐸𝑐𝑐)+(𝑆𝑢∗𝑇)−(𝑃𝑝𝑚𝑎𝑥_𝑢∗𝑃𝑝𝑥_𝑏𝑎𝑟))/𝑆𝑀@𝐹, 𝑃𝑖𝑒𝑟 𝑎𝑛𝑑 𝑃𝑎𝑑:                                                                      𝑆𝑤+</a:t>
              </a:r>
              <a:r>
                <a:rPr lang="en-US" sz="1100" b="0" i="0">
                  <a:solidFill>
                    <a:schemeClr val="tx1"/>
                  </a:solidFill>
                  <a:effectLst/>
                  <a:latin typeface="Cambria Math"/>
                  <a:ea typeface="+mn-ea"/>
                  <a:cs typeface="+mn-cs"/>
                </a:rPr>
                <a:t>𝑇</a:t>
              </a:r>
              <a:r>
                <a:rPr lang="en-US" sz="1100" b="0" i="0">
                  <a:solidFill>
                    <a:schemeClr val="tx1"/>
                  </a:solidFill>
                  <a:effectLst/>
                  <a:latin typeface="+mn-lt"/>
                  <a:ea typeface="+mn-ea"/>
                  <a:cs typeface="+mn-cs"/>
                </a:rPr>
                <a:t>𝑢/𝑁+((</a:t>
              </a:r>
              <a:r>
                <a:rPr lang="en-US" sz="1100" b="0" i="0">
                  <a:solidFill>
                    <a:schemeClr val="tx1"/>
                  </a:solidFill>
                  <a:effectLst/>
                  <a:latin typeface="Cambria Math"/>
                  <a:ea typeface="+mn-ea"/>
                  <a:cs typeface="+mn-cs"/>
                </a:rPr>
                <a:t>𝑇</a:t>
              </a:r>
              <a:r>
                <a:rPr lang="en-US" sz="1100" b="0" i="0">
                  <a:solidFill>
                    <a:schemeClr val="tx1"/>
                  </a:solidFill>
                  <a:effectLst/>
                  <a:latin typeface="+mn-lt"/>
                  <a:ea typeface="+mn-ea"/>
                  <a:cs typeface="+mn-cs"/>
                </a:rPr>
                <a:t>𝑢∗𝐸𝑐𝑐)+(𝑆</a:t>
              </a:r>
              <a:r>
                <a:rPr lang="en-US" sz="1100" b="0" i="0">
                  <a:solidFill>
                    <a:schemeClr val="tx1"/>
                  </a:solidFill>
                  <a:effectLst/>
                  <a:latin typeface="Cambria Math"/>
                  <a:ea typeface="+mn-ea"/>
                  <a:cs typeface="+mn-cs"/>
                </a:rPr>
                <a:t>𝑢</a:t>
              </a:r>
              <a:r>
                <a:rPr lang="en-US" sz="1100" b="0" i="0">
                  <a:solidFill>
                    <a:schemeClr val="tx1"/>
                  </a:solidFill>
                  <a:effectLst/>
                  <a:latin typeface="+mn-lt"/>
                  <a:ea typeface="+mn-ea"/>
                  <a:cs typeface="+mn-cs"/>
                </a:rPr>
                <a:t>∗</a:t>
              </a:r>
              <a:r>
                <a:rPr lang="en-US" sz="1100" b="0" i="0">
                  <a:solidFill>
                    <a:schemeClr val="tx1"/>
                  </a:solidFill>
                  <a:effectLst/>
                  <a:latin typeface="Cambria Math"/>
                  <a:ea typeface="+mn-ea"/>
                  <a:cs typeface="+mn-cs"/>
                </a:rPr>
                <a:t>(𝐷+𝐸)</a:t>
              </a:r>
              <a:r>
                <a:rPr lang="en-US" sz="1100" b="0" i="0">
                  <a:solidFill>
                    <a:schemeClr val="tx1"/>
                  </a:solidFill>
                  <a:effectLst/>
                  <a:latin typeface="+mn-lt"/>
                  <a:ea typeface="+mn-ea"/>
                  <a:cs typeface="+mn-cs"/>
                </a:rPr>
                <a:t>)−(𝑃𝑝𝑚𝑎𝑥_</a:t>
              </a:r>
              <a:r>
                <a:rPr lang="en-US" sz="1100" b="0" i="0">
                  <a:solidFill>
                    <a:schemeClr val="tx1"/>
                  </a:solidFill>
                  <a:effectLst/>
                  <a:latin typeface="Cambria Math"/>
                  <a:ea typeface="+mn-ea"/>
                  <a:cs typeface="+mn-cs"/>
                </a:rPr>
                <a:t>𝑢</a:t>
              </a:r>
              <a:r>
                <a:rPr lang="en-US" sz="1100" b="0" i="0">
                  <a:solidFill>
                    <a:schemeClr val="tx1"/>
                  </a:solidFill>
                  <a:effectLst/>
                  <a:latin typeface="+mn-lt"/>
                  <a:ea typeface="+mn-ea"/>
                  <a:cs typeface="+mn-cs"/>
                </a:rPr>
                <a:t>∗𝑃𝑝𝑥_𝑏𝑎𝑟))/𝑆𝑀</a:t>
              </a:r>
              <a:r>
                <a:rPr lang="en-US" sz="1100" b="0" i="0">
                  <a:solidFill>
                    <a:schemeClr val="tx1"/>
                  </a:solidFill>
                  <a:effectLst/>
                  <a:latin typeface="Cambria Math"/>
                  <a:ea typeface="+mn-ea"/>
                  <a:cs typeface="+mn-cs"/>
                </a:rPr>
                <a:t>@</a:t>
              </a:r>
              <a:r>
                <a:rPr lang="en-US" sz="1100" b="0" i="0">
                  <a:latin typeface="Cambria Math"/>
                </a:rPr>
                <a:t>𝐺, 𝐵𝑙𝑜𝑐𝑘</a:t>
              </a:r>
              <a:r>
                <a:rPr lang="en-US" sz="1100" b="0" i="0">
                  <a:solidFill>
                    <a:schemeClr val="tx1"/>
                  </a:solidFill>
                  <a:effectLst/>
                  <a:latin typeface="+mn-lt"/>
                  <a:ea typeface="+mn-ea"/>
                  <a:cs typeface="+mn-cs"/>
                </a:rPr>
                <a:t>:          </a:t>
              </a:r>
              <a:r>
                <a:rPr lang="en-US" sz="1100" b="0" i="0">
                  <a:solidFill>
                    <a:schemeClr val="tx1"/>
                  </a:solidFill>
                  <a:effectLst/>
                  <a:latin typeface="Cambria Math"/>
                  <a:ea typeface="+mn-ea"/>
                  <a:cs typeface="+mn-cs"/>
                </a:rPr>
                <a:t>              </a:t>
              </a:r>
              <a:r>
                <a:rPr lang="en-US" sz="1100" b="0" i="0">
                  <a:solidFill>
                    <a:schemeClr val="tx1"/>
                  </a:solidFill>
                  <a:effectLst/>
                  <a:latin typeface="+mn-lt"/>
                  <a:ea typeface="+mn-ea"/>
                  <a:cs typeface="+mn-cs"/>
                </a:rPr>
                <a:t>         </a:t>
              </a:r>
              <a:r>
                <a:rPr lang="en-US" sz="1100" b="0" i="0">
                  <a:solidFill>
                    <a:schemeClr val="tx1"/>
                  </a:solidFill>
                  <a:effectLst/>
                  <a:latin typeface="Cambria Math"/>
                  <a:ea typeface="+mn-ea"/>
                  <a:cs typeface="+mn-cs"/>
                </a:rPr>
                <a:t>𝑆𝑤+ </a:t>
              </a:r>
              <a:r>
                <a:rPr lang="en-US" sz="1100" b="0" i="0">
                  <a:solidFill>
                    <a:schemeClr val="tx1"/>
                  </a:solidFill>
                  <a:effectLst/>
                  <a:latin typeface="+mn-lt"/>
                  <a:ea typeface="+mn-ea"/>
                  <a:cs typeface="+mn-cs"/>
                </a:rPr>
                <a:t>(</a:t>
              </a:r>
              <a:r>
                <a:rPr lang="en-US" sz="1100" b="0" i="0">
                  <a:solidFill>
                    <a:schemeClr val="tx1"/>
                  </a:solidFill>
                  <a:effectLst/>
                  <a:latin typeface="Cambria Math"/>
                  <a:ea typeface="+mn-ea"/>
                  <a:cs typeface="+mn-cs"/>
                </a:rPr>
                <a:t>𝑇𝑢 −0.9∗(</a:t>
              </a:r>
              <a:r>
                <a:rPr lang="en-US" sz="1100" b="0" i="0">
                  <a:solidFill>
                    <a:schemeClr val="tx1"/>
                  </a:solidFill>
                  <a:effectLst/>
                  <a:latin typeface="+mn-lt"/>
                  <a:ea typeface="+mn-ea"/>
                  <a:cs typeface="+mn-cs"/>
                </a:rPr>
                <a:t>𝑊_𝑐𝑜𝑛𝑐+〖</a:t>
              </a:r>
              <a:r>
                <a:rPr lang="en-US" sz="1100" b="0" i="0">
                  <a:solidFill>
                    <a:schemeClr val="tx1"/>
                  </a:solidFill>
                  <a:effectLst/>
                  <a:latin typeface="Cambria Math"/>
                  <a:ea typeface="+mn-ea"/>
                  <a:cs typeface="+mn-cs"/>
                </a:rPr>
                <a:t> </a:t>
              </a:r>
              <a:r>
                <a:rPr lang="en-US" sz="1100" b="0" i="0">
                  <a:solidFill>
                    <a:schemeClr val="tx1"/>
                  </a:solidFill>
                  <a:effectLst/>
                  <a:latin typeface="+mn-lt"/>
                  <a:ea typeface="+mn-ea"/>
                  <a:cs typeface="+mn-cs"/>
                </a:rPr>
                <a:t>𝑊〗_𝑠𝑜𝑖𝑙</a:t>
              </a:r>
              <a:r>
                <a:rPr lang="en-US" sz="1100" b="0" i="0">
                  <a:solidFill>
                    <a:schemeClr val="tx1"/>
                  </a:solidFill>
                  <a:effectLst/>
                  <a:latin typeface="Cambria Math"/>
                  <a:ea typeface="+mn-ea"/>
                  <a:cs typeface="+mn-cs"/>
                </a:rPr>
                <a:t>+𝑊_𝑝𝑖𝑙𝑒𝑠)</a:t>
              </a:r>
              <a:r>
                <a:rPr lang="en-US" sz="1100" b="0" i="0">
                  <a:solidFill>
                    <a:schemeClr val="tx1"/>
                  </a:solidFill>
                  <a:effectLst/>
                  <a:latin typeface="+mn-lt"/>
                  <a:ea typeface="+mn-ea"/>
                  <a:cs typeface="+mn-cs"/>
                </a:rPr>
                <a:t>)/𝑁+((</a:t>
              </a:r>
              <a:r>
                <a:rPr lang="en-US" sz="1100" b="0" i="0">
                  <a:solidFill>
                    <a:schemeClr val="tx1"/>
                  </a:solidFill>
                  <a:effectLst/>
                  <a:latin typeface="Cambria Math"/>
                  <a:ea typeface="+mn-ea"/>
                  <a:cs typeface="+mn-cs"/>
                </a:rPr>
                <a:t>𝑇</a:t>
              </a:r>
              <a:r>
                <a:rPr lang="en-US" sz="1100" b="0" i="0">
                  <a:solidFill>
                    <a:schemeClr val="tx1"/>
                  </a:solidFill>
                  <a:effectLst/>
                  <a:latin typeface="+mn-lt"/>
                  <a:ea typeface="+mn-ea"/>
                  <a:cs typeface="+mn-cs"/>
                </a:rPr>
                <a:t>𝑢∗𝐸𝑐𝑐)+(𝑆</a:t>
              </a:r>
              <a:r>
                <a:rPr lang="en-US" sz="1100" b="0" i="0">
                  <a:solidFill>
                    <a:schemeClr val="tx1"/>
                  </a:solidFill>
                  <a:effectLst/>
                  <a:latin typeface="Cambria Math"/>
                  <a:ea typeface="+mn-ea"/>
                  <a:cs typeface="+mn-cs"/>
                </a:rPr>
                <a:t>𝑢</a:t>
              </a:r>
              <a:r>
                <a:rPr lang="en-US" sz="1100" b="0" i="0">
                  <a:solidFill>
                    <a:schemeClr val="tx1"/>
                  </a:solidFill>
                  <a:effectLst/>
                  <a:latin typeface="+mn-lt"/>
                  <a:ea typeface="+mn-ea"/>
                  <a:cs typeface="+mn-cs"/>
                </a:rPr>
                <a:t>∗𝑇)−(𝑃𝑝𝑚𝑎𝑥_</a:t>
              </a:r>
              <a:r>
                <a:rPr lang="en-US" sz="1100" b="0" i="0">
                  <a:solidFill>
                    <a:schemeClr val="tx1"/>
                  </a:solidFill>
                  <a:effectLst/>
                  <a:latin typeface="Cambria Math"/>
                  <a:ea typeface="+mn-ea"/>
                  <a:cs typeface="+mn-cs"/>
                </a:rPr>
                <a:t>𝑢</a:t>
              </a:r>
              <a:r>
                <a:rPr lang="en-US" sz="1100" b="0" i="0">
                  <a:solidFill>
                    <a:schemeClr val="tx1"/>
                  </a:solidFill>
                  <a:effectLst/>
                  <a:latin typeface="+mn-lt"/>
                  <a:ea typeface="+mn-ea"/>
                  <a:cs typeface="+mn-cs"/>
                </a:rPr>
                <a:t>∗𝑃𝑝𝑥_𝑏𝑎𝑟))/</a:t>
              </a:r>
              <a:r>
                <a:rPr lang="en-US" sz="1100" b="0" i="0">
                  <a:solidFill>
                    <a:schemeClr val="tx1"/>
                  </a:solidFill>
                  <a:effectLst/>
                  <a:latin typeface="Cambria Math"/>
                  <a:ea typeface="+mn-ea"/>
                  <a:cs typeface="+mn-cs"/>
                </a:rPr>
                <a:t>𝑆𝑀@𝐺, 𝑃𝑖𝑒𝑟 𝑎𝑛𝑑 𝑃𝑎𝑑:      𝑆𝑤+</a:t>
              </a:r>
              <a:r>
                <a:rPr lang="en-US" sz="1100" b="0" i="0">
                  <a:solidFill>
                    <a:schemeClr val="tx1"/>
                  </a:solidFill>
                  <a:effectLst/>
                  <a:latin typeface="+mn-lt"/>
                  <a:ea typeface="+mn-ea"/>
                  <a:cs typeface="+mn-cs"/>
                </a:rPr>
                <a:t>(</a:t>
              </a:r>
              <a:r>
                <a:rPr lang="en-US" sz="1100" b="0" i="0">
                  <a:solidFill>
                    <a:schemeClr val="tx1"/>
                  </a:solidFill>
                  <a:effectLst/>
                  <a:latin typeface="Cambria Math"/>
                  <a:ea typeface="+mn-ea"/>
                  <a:cs typeface="+mn-cs"/>
                </a:rPr>
                <a:t>𝑇𝑢−0.9∗(</a:t>
              </a:r>
              <a:r>
                <a:rPr lang="en-US" sz="1100" b="0" i="0">
                  <a:solidFill>
                    <a:schemeClr val="tx1"/>
                  </a:solidFill>
                  <a:effectLst/>
                  <a:latin typeface="+mn-lt"/>
                  <a:ea typeface="+mn-ea"/>
                  <a:cs typeface="+mn-cs"/>
                </a:rPr>
                <a:t>𝑊_𝑐𝑜𝑛𝑐+𝑊_𝑠𝑜𝑖𝑙</a:t>
              </a:r>
              <a:r>
                <a:rPr lang="en-US" sz="1100" b="0" i="0">
                  <a:solidFill>
                    <a:schemeClr val="tx1"/>
                  </a:solidFill>
                  <a:effectLst/>
                  <a:latin typeface="Cambria Math"/>
                  <a:ea typeface="+mn-ea"/>
                  <a:cs typeface="+mn-cs"/>
                </a:rPr>
                <a:t>+𝑊_𝑝𝑖𝑙𝑒𝑠</a:t>
              </a:r>
              <a:r>
                <a:rPr lang="en-US" sz="1100" b="0" i="0">
                  <a:solidFill>
                    <a:schemeClr val="tx1"/>
                  </a:solidFill>
                  <a:effectLst/>
                  <a:latin typeface="+mn-lt"/>
                  <a:ea typeface="+mn-ea"/>
                  <a:cs typeface="+mn-cs"/>
                </a:rPr>
                <a:t>))/𝑁+((</a:t>
              </a:r>
              <a:r>
                <a:rPr lang="en-US" sz="1100" b="0" i="0">
                  <a:solidFill>
                    <a:schemeClr val="tx1"/>
                  </a:solidFill>
                  <a:effectLst/>
                  <a:latin typeface="Cambria Math"/>
                  <a:ea typeface="+mn-ea"/>
                  <a:cs typeface="+mn-cs"/>
                </a:rPr>
                <a:t>𝑇</a:t>
              </a:r>
              <a:r>
                <a:rPr lang="en-US" sz="1100" b="0" i="0">
                  <a:solidFill>
                    <a:schemeClr val="tx1"/>
                  </a:solidFill>
                  <a:effectLst/>
                  <a:latin typeface="+mn-lt"/>
                  <a:ea typeface="+mn-ea"/>
                  <a:cs typeface="+mn-cs"/>
                </a:rPr>
                <a:t>𝑢∗𝐸𝑐𝑐)+(𝑆</a:t>
              </a:r>
              <a:r>
                <a:rPr lang="en-US" sz="1100" b="0" i="0">
                  <a:solidFill>
                    <a:schemeClr val="tx1"/>
                  </a:solidFill>
                  <a:effectLst/>
                  <a:latin typeface="Cambria Math"/>
                  <a:ea typeface="+mn-ea"/>
                  <a:cs typeface="+mn-cs"/>
                </a:rPr>
                <a:t>𝑢</a:t>
              </a:r>
              <a:r>
                <a:rPr lang="en-US" sz="1100" b="0" i="0">
                  <a:solidFill>
                    <a:schemeClr val="tx1"/>
                  </a:solidFill>
                  <a:effectLst/>
                  <a:latin typeface="+mn-lt"/>
                  <a:ea typeface="+mn-ea"/>
                  <a:cs typeface="+mn-cs"/>
                </a:rPr>
                <a:t>∗</a:t>
              </a:r>
              <a:r>
                <a:rPr lang="en-US" sz="1100" b="0" i="0">
                  <a:solidFill>
                    <a:schemeClr val="tx1"/>
                  </a:solidFill>
                  <a:effectLst/>
                  <a:latin typeface="Cambria Math"/>
                  <a:ea typeface="+mn-ea"/>
                  <a:cs typeface="+mn-cs"/>
                </a:rPr>
                <a:t>(𝐷+𝐸)</a:t>
              </a:r>
              <a:r>
                <a:rPr lang="en-US" sz="1100" b="0" i="0">
                  <a:solidFill>
                    <a:schemeClr val="tx1"/>
                  </a:solidFill>
                  <a:effectLst/>
                  <a:latin typeface="+mn-lt"/>
                  <a:ea typeface="+mn-ea"/>
                  <a:cs typeface="+mn-cs"/>
                </a:rPr>
                <a:t>)−(𝑃𝑝𝑚𝑎𝑥_</a:t>
              </a:r>
              <a:r>
                <a:rPr lang="en-US" sz="1100" b="0" i="0">
                  <a:solidFill>
                    <a:schemeClr val="tx1"/>
                  </a:solidFill>
                  <a:effectLst/>
                  <a:latin typeface="Cambria Math"/>
                  <a:ea typeface="+mn-ea"/>
                  <a:cs typeface="+mn-cs"/>
                </a:rPr>
                <a:t>𝑢</a:t>
              </a:r>
              <a:r>
                <a:rPr lang="en-US" sz="1100" b="0" i="0">
                  <a:solidFill>
                    <a:schemeClr val="tx1"/>
                  </a:solidFill>
                  <a:effectLst/>
                  <a:latin typeface="+mn-lt"/>
                  <a:ea typeface="+mn-ea"/>
                  <a:cs typeface="+mn-cs"/>
                </a:rPr>
                <a:t>∗𝑃𝑝𝑥_𝑏𝑎𝑟))/𝑆𝑀</a:t>
              </a:r>
              <a:r>
                <a:rPr lang="en-US" sz="1100" b="0" i="0">
                  <a:solidFill>
                    <a:schemeClr val="tx1"/>
                  </a:solidFill>
                  <a:effectLst/>
                  <a:latin typeface="Cambria Math"/>
                  <a:ea typeface="+mn-ea"/>
                  <a:cs typeface="+mn-cs"/>
                </a:rPr>
                <a:t>)┤</a:t>
              </a:r>
              <a:endParaRPr lang="en-US" sz="1100"/>
            </a:p>
          </xdr:txBody>
        </xdr:sp>
      </mc:Fallback>
    </mc:AlternateContent>
    <xdr:clientData/>
  </xdr:oneCellAnchor>
  <xdr:oneCellAnchor>
    <xdr:from>
      <xdr:col>5</xdr:col>
      <xdr:colOff>409576</xdr:colOff>
      <xdr:row>316</xdr:row>
      <xdr:rowOff>157162</xdr:rowOff>
    </xdr:from>
    <xdr:ext cx="3609974" cy="489365"/>
    <mc:AlternateContent xmlns:mc="http://schemas.openxmlformats.org/markup-compatibility/2006" xmlns:a14="http://schemas.microsoft.com/office/drawing/2010/main">
      <mc:Choice Requires="a14">
        <xdr:sp macro="" textlink="">
          <xdr:nvSpPr>
            <xdr:cNvPr id="11" name="TextBox 10">
              <a:extLst>
                <a:ext uri="{FF2B5EF4-FFF2-40B4-BE49-F238E27FC236}">
                  <a16:creationId xmlns:a16="http://schemas.microsoft.com/office/drawing/2014/main" id="{00000000-0008-0000-0D00-00000B000000}"/>
                </a:ext>
              </a:extLst>
            </xdr:cNvPr>
            <xdr:cNvSpPr txBox="1"/>
          </xdr:nvSpPr>
          <xdr:spPr>
            <a:xfrm>
              <a:off x="3190876" y="55906987"/>
              <a:ext cx="3609974" cy="4893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i="1">
                            <a:latin typeface="Cambria Math" panose="02040503050406030204" pitchFamily="18" charset="0"/>
                          </a:rPr>
                        </m:ctrlPr>
                      </m:sSubPr>
                      <m:e>
                        <m:r>
                          <a:rPr lang="en-US" sz="1100" b="0" i="1">
                            <a:latin typeface="Cambria Math"/>
                          </a:rPr>
                          <m:t>𝐸</m:t>
                        </m:r>
                      </m:e>
                      <m:sub>
                        <m:r>
                          <a:rPr lang="en-US" sz="1100" b="0" i="1">
                            <a:latin typeface="Cambria Math"/>
                          </a:rPr>
                          <m:t>𝑔</m:t>
                        </m:r>
                      </m:sub>
                    </m:sSub>
                    <m:r>
                      <a:rPr lang="en-US" sz="1100" b="0" i="1">
                        <a:latin typeface="Cambria Math"/>
                      </a:rPr>
                      <m:t>=1−</m:t>
                    </m:r>
                    <m:func>
                      <m:funcPr>
                        <m:ctrlPr>
                          <a:rPr lang="en-US" sz="1100" b="0" i="1">
                            <a:latin typeface="Cambria Math" panose="02040503050406030204" pitchFamily="18" charset="0"/>
                          </a:rPr>
                        </m:ctrlPr>
                      </m:funcPr>
                      <m:fName>
                        <m:r>
                          <m:rPr>
                            <m:sty m:val="p"/>
                          </m:rPr>
                          <a:rPr lang="en-US" sz="1100" b="0" i="0">
                            <a:latin typeface="Cambria Math"/>
                          </a:rPr>
                          <m:t>arctan</m:t>
                        </m:r>
                      </m:fName>
                      <m:e>
                        <m:d>
                          <m:dPr>
                            <m:ctrlPr>
                              <a:rPr lang="en-US" sz="1100" b="0" i="1">
                                <a:latin typeface="Cambria Math" panose="02040503050406030204" pitchFamily="18" charset="0"/>
                              </a:rPr>
                            </m:ctrlPr>
                          </m:dPr>
                          <m:e>
                            <m:f>
                              <m:fPr>
                                <m:ctrlPr>
                                  <a:rPr lang="en-US" sz="1100" b="0" i="1">
                                    <a:latin typeface="Cambria Math" panose="02040503050406030204" pitchFamily="18" charset="0"/>
                                  </a:rPr>
                                </m:ctrlPr>
                              </m:fPr>
                              <m:num>
                                <m:sSub>
                                  <m:sSubPr>
                                    <m:ctrlPr>
                                      <a:rPr lang="en-US" sz="1100" b="0" i="1">
                                        <a:latin typeface="Cambria Math" panose="02040503050406030204" pitchFamily="18" charset="0"/>
                                      </a:rPr>
                                    </m:ctrlPr>
                                  </m:sSubPr>
                                  <m:e>
                                    <m:r>
                                      <a:rPr lang="en-US" sz="1100" b="0" i="1">
                                        <a:latin typeface="Cambria Math"/>
                                      </a:rPr>
                                      <m:t>𝐷</m:t>
                                    </m:r>
                                  </m:e>
                                  <m:sub>
                                    <m:r>
                                      <a:rPr lang="en-US" sz="1100" b="0" i="1">
                                        <a:latin typeface="Cambria Math"/>
                                      </a:rPr>
                                      <m:t>𝑝𝑖𝑙𝑒</m:t>
                                    </m:r>
                                  </m:sub>
                                </m:sSub>
                              </m:num>
                              <m:den>
                                <m:r>
                                  <a:rPr lang="en-US" sz="1100" b="0" i="1">
                                    <a:latin typeface="Cambria Math"/>
                                  </a:rPr>
                                  <m:t>𝑠</m:t>
                                </m:r>
                              </m:den>
                            </m:f>
                          </m:e>
                        </m:d>
                      </m:e>
                    </m:func>
                    <m:f>
                      <m:fPr>
                        <m:ctrlPr>
                          <a:rPr lang="en-US" sz="1100" b="0" i="1">
                            <a:latin typeface="Cambria Math" panose="02040503050406030204" pitchFamily="18" charset="0"/>
                            <a:ea typeface="Cambria Math"/>
                          </a:rPr>
                        </m:ctrlPr>
                      </m:fPr>
                      <m:num>
                        <m:d>
                          <m:dPr>
                            <m:ctrlPr>
                              <a:rPr lang="en-US" sz="1100" b="0" i="1">
                                <a:latin typeface="Cambria Math" panose="02040503050406030204" pitchFamily="18" charset="0"/>
                                <a:ea typeface="Cambria Math"/>
                              </a:rPr>
                            </m:ctrlPr>
                          </m:dPr>
                          <m:e>
                            <m:sSub>
                              <m:sSubPr>
                                <m:ctrlPr>
                                  <a:rPr lang="en-US" sz="1100" b="0" i="1">
                                    <a:latin typeface="Cambria Math" panose="02040503050406030204" pitchFamily="18" charset="0"/>
                                    <a:ea typeface="Cambria Math"/>
                                  </a:rPr>
                                </m:ctrlPr>
                              </m:sSubPr>
                              <m:e>
                                <m:r>
                                  <a:rPr lang="en-US" sz="1100" b="0" i="1">
                                    <a:latin typeface="Cambria Math"/>
                                    <a:ea typeface="Cambria Math"/>
                                  </a:rPr>
                                  <m:t>𝑁</m:t>
                                </m:r>
                              </m:e>
                              <m:sub>
                                <m:r>
                                  <a:rPr lang="en-US" sz="1100" b="0" i="1">
                                    <a:latin typeface="Cambria Math"/>
                                    <a:ea typeface="Cambria Math"/>
                                  </a:rPr>
                                  <m:t>𝑦</m:t>
                                </m:r>
                              </m:sub>
                            </m:sSub>
                            <m:r>
                              <a:rPr lang="en-US" sz="1100" b="0" i="1">
                                <a:latin typeface="Cambria Math"/>
                                <a:ea typeface="Cambria Math"/>
                              </a:rPr>
                              <m:t>−1</m:t>
                            </m:r>
                          </m:e>
                        </m:d>
                        <m:r>
                          <a:rPr lang="en-US" sz="1100" b="0" i="1">
                            <a:latin typeface="Cambria Math"/>
                            <a:ea typeface="Cambria Math"/>
                          </a:rPr>
                          <m:t>∗</m:t>
                        </m:r>
                        <m:sSub>
                          <m:sSubPr>
                            <m:ctrlPr>
                              <a:rPr lang="en-US" sz="1100" b="0" i="1">
                                <a:latin typeface="Cambria Math" panose="02040503050406030204" pitchFamily="18" charset="0"/>
                                <a:ea typeface="Cambria Math"/>
                              </a:rPr>
                            </m:ctrlPr>
                          </m:sSubPr>
                          <m:e>
                            <m:r>
                              <a:rPr lang="en-US" sz="1100" b="0" i="1">
                                <a:latin typeface="Cambria Math"/>
                                <a:ea typeface="Cambria Math"/>
                              </a:rPr>
                              <m:t>𝑁</m:t>
                            </m:r>
                          </m:e>
                          <m:sub>
                            <m:r>
                              <a:rPr lang="en-US" sz="1100" b="0" i="1">
                                <a:latin typeface="Cambria Math"/>
                                <a:ea typeface="Cambria Math"/>
                              </a:rPr>
                              <m:t>𝑥</m:t>
                            </m:r>
                          </m:sub>
                        </m:sSub>
                        <m:r>
                          <a:rPr lang="en-US" sz="1100" b="0" i="1">
                            <a:latin typeface="Cambria Math"/>
                            <a:ea typeface="Cambria Math"/>
                          </a:rPr>
                          <m:t>+</m:t>
                        </m:r>
                        <m:d>
                          <m:dPr>
                            <m:ctrlPr>
                              <a:rPr lang="en-US" sz="1100" b="0" i="1">
                                <a:latin typeface="Cambria Math" panose="02040503050406030204" pitchFamily="18" charset="0"/>
                                <a:ea typeface="Cambria Math"/>
                              </a:rPr>
                            </m:ctrlPr>
                          </m:dPr>
                          <m:e>
                            <m:sSub>
                              <m:sSubPr>
                                <m:ctrlPr>
                                  <a:rPr lang="en-US" sz="1100" b="0" i="1">
                                    <a:latin typeface="Cambria Math" panose="02040503050406030204" pitchFamily="18" charset="0"/>
                                    <a:ea typeface="Cambria Math"/>
                                  </a:rPr>
                                </m:ctrlPr>
                              </m:sSubPr>
                              <m:e>
                                <m:r>
                                  <a:rPr lang="en-US" sz="1100" b="0" i="1">
                                    <a:latin typeface="Cambria Math"/>
                                    <a:ea typeface="Cambria Math"/>
                                  </a:rPr>
                                  <m:t>𝑁</m:t>
                                </m:r>
                              </m:e>
                              <m:sub>
                                <m:r>
                                  <a:rPr lang="en-US" sz="1100" b="0" i="1">
                                    <a:latin typeface="Cambria Math"/>
                                    <a:ea typeface="Cambria Math"/>
                                  </a:rPr>
                                  <m:t>𝑥</m:t>
                                </m:r>
                              </m:sub>
                            </m:sSub>
                            <m:r>
                              <a:rPr lang="en-US" sz="1100" b="0" i="1">
                                <a:latin typeface="Cambria Math"/>
                                <a:ea typeface="Cambria Math"/>
                              </a:rPr>
                              <m:t>−1</m:t>
                            </m:r>
                          </m:e>
                        </m:d>
                        <m:r>
                          <a:rPr lang="en-US" sz="1100" b="0" i="1">
                            <a:latin typeface="Cambria Math"/>
                            <a:ea typeface="Cambria Math"/>
                          </a:rPr>
                          <m:t>∗</m:t>
                        </m:r>
                        <m:sSub>
                          <m:sSubPr>
                            <m:ctrlPr>
                              <a:rPr lang="en-US" sz="1100" b="0" i="1">
                                <a:latin typeface="Cambria Math" panose="02040503050406030204" pitchFamily="18" charset="0"/>
                                <a:ea typeface="Cambria Math"/>
                              </a:rPr>
                            </m:ctrlPr>
                          </m:sSubPr>
                          <m:e>
                            <m:r>
                              <a:rPr lang="en-US" sz="1100" b="0" i="1">
                                <a:latin typeface="Cambria Math"/>
                                <a:ea typeface="Cambria Math"/>
                              </a:rPr>
                              <m:t>𝑁</m:t>
                            </m:r>
                          </m:e>
                          <m:sub>
                            <m:r>
                              <a:rPr lang="en-US" sz="1100" b="0" i="1">
                                <a:latin typeface="Cambria Math"/>
                                <a:ea typeface="Cambria Math"/>
                              </a:rPr>
                              <m:t>𝑦</m:t>
                            </m:r>
                          </m:sub>
                        </m:sSub>
                      </m:num>
                      <m:den>
                        <m:r>
                          <a:rPr lang="en-US" sz="1100" b="0" i="1">
                            <a:latin typeface="Cambria Math"/>
                            <a:ea typeface="Cambria Math"/>
                          </a:rPr>
                          <m:t>90∗</m:t>
                        </m:r>
                        <m:sSub>
                          <m:sSubPr>
                            <m:ctrlPr>
                              <a:rPr lang="en-US" sz="1100" b="0" i="1">
                                <a:latin typeface="Cambria Math" panose="02040503050406030204" pitchFamily="18" charset="0"/>
                                <a:ea typeface="Cambria Math"/>
                              </a:rPr>
                            </m:ctrlPr>
                          </m:sSubPr>
                          <m:e>
                            <m:r>
                              <a:rPr lang="en-US" sz="1100" b="0" i="1">
                                <a:latin typeface="Cambria Math"/>
                                <a:ea typeface="Cambria Math"/>
                              </a:rPr>
                              <m:t>𝑁</m:t>
                            </m:r>
                          </m:e>
                          <m:sub>
                            <m:r>
                              <a:rPr lang="en-US" sz="1100" b="0" i="1">
                                <a:latin typeface="Cambria Math"/>
                                <a:ea typeface="Cambria Math"/>
                              </a:rPr>
                              <m:t>𝑥</m:t>
                            </m:r>
                          </m:sub>
                        </m:sSub>
                        <m:r>
                          <a:rPr lang="en-US" sz="1100" b="0" i="1">
                            <a:latin typeface="Cambria Math"/>
                            <a:ea typeface="Cambria Math"/>
                          </a:rPr>
                          <m:t>∗</m:t>
                        </m:r>
                        <m:sSub>
                          <m:sSubPr>
                            <m:ctrlPr>
                              <a:rPr lang="en-US" sz="1100" b="0" i="1">
                                <a:latin typeface="Cambria Math" panose="02040503050406030204" pitchFamily="18" charset="0"/>
                                <a:ea typeface="Cambria Math"/>
                              </a:rPr>
                            </m:ctrlPr>
                          </m:sSubPr>
                          <m:e>
                            <m:r>
                              <a:rPr lang="en-US" sz="1100" b="0" i="1">
                                <a:latin typeface="Cambria Math"/>
                                <a:ea typeface="Cambria Math"/>
                              </a:rPr>
                              <m:t>𝑁</m:t>
                            </m:r>
                          </m:e>
                          <m:sub>
                            <m:r>
                              <a:rPr lang="en-US" sz="1100" b="0" i="1">
                                <a:latin typeface="Cambria Math"/>
                                <a:ea typeface="Cambria Math"/>
                              </a:rPr>
                              <m:t>𝑦</m:t>
                            </m:r>
                          </m:sub>
                        </m:sSub>
                      </m:den>
                    </m:f>
                  </m:oMath>
                </m:oMathPara>
              </a14:m>
              <a:endParaRPr lang="en-US" sz="1100"/>
            </a:p>
          </xdr:txBody>
        </xdr:sp>
      </mc:Choice>
      <mc:Fallback xmlns="">
        <xdr:sp macro="" textlink="">
          <xdr:nvSpPr>
            <xdr:cNvPr id="11" name="TextBox 10"/>
            <xdr:cNvSpPr txBox="1"/>
          </xdr:nvSpPr>
          <xdr:spPr>
            <a:xfrm>
              <a:off x="3190876" y="55906987"/>
              <a:ext cx="3609974" cy="4893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0" i="0">
                  <a:latin typeface="Cambria Math"/>
                </a:rPr>
                <a:t>𝐸_𝑔=1−arctan⁡(𝐷_𝑝𝑖𝑙𝑒/𝑠)</a:t>
              </a:r>
              <a:r>
                <a:rPr lang="en-US" sz="1100" b="0" i="0">
                  <a:latin typeface="Cambria Math"/>
                  <a:ea typeface="Cambria Math"/>
                </a:rPr>
                <a:t>  ((𝑁_𝑦−1)∗𝑁_𝑥+(𝑁_𝑥−1)∗𝑁_𝑦)/(90∗𝑁_𝑥∗𝑁_𝑦 )</a:t>
              </a:r>
              <a:endParaRPr lang="en-US" sz="1100"/>
            </a:p>
          </xdr:txBody>
        </xdr:sp>
      </mc:Fallback>
    </mc:AlternateContent>
    <xdr:clientData/>
  </xdr:oneCellAnchor>
  <xdr:oneCellAnchor>
    <xdr:from>
      <xdr:col>5</xdr:col>
      <xdr:colOff>466725</xdr:colOff>
      <xdr:row>320</xdr:row>
      <xdr:rowOff>23812</xdr:rowOff>
    </xdr:from>
    <xdr:ext cx="1971675" cy="472694"/>
    <mc:AlternateContent xmlns:mc="http://schemas.openxmlformats.org/markup-compatibility/2006" xmlns:a14="http://schemas.microsoft.com/office/drawing/2010/main">
      <mc:Choice Requires="a14">
        <xdr:sp macro="" textlink="">
          <xdr:nvSpPr>
            <xdr:cNvPr id="12" name="TextBox 11">
              <a:extLst>
                <a:ext uri="{FF2B5EF4-FFF2-40B4-BE49-F238E27FC236}">
                  <a16:creationId xmlns:a16="http://schemas.microsoft.com/office/drawing/2014/main" id="{00000000-0008-0000-0D00-00000C000000}"/>
                </a:ext>
              </a:extLst>
            </xdr:cNvPr>
            <xdr:cNvSpPr txBox="1"/>
          </xdr:nvSpPr>
          <xdr:spPr>
            <a:xfrm>
              <a:off x="3248025" y="56421337"/>
              <a:ext cx="1971675" cy="4726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i="1">
                            <a:latin typeface="Cambria Math" panose="02040503050406030204" pitchFamily="18" charset="0"/>
                          </a:rPr>
                        </m:ctrlPr>
                      </m:sSubPr>
                      <m:e>
                        <m:r>
                          <a:rPr lang="en-US" sz="1100" b="0" i="1">
                            <a:latin typeface="Cambria Math"/>
                          </a:rPr>
                          <m:t>𝐸</m:t>
                        </m:r>
                      </m:e>
                      <m:sub>
                        <m:r>
                          <a:rPr lang="en-US" sz="1100" b="0" i="1">
                            <a:latin typeface="Cambria Math"/>
                          </a:rPr>
                          <m:t>𝑔</m:t>
                        </m:r>
                      </m:sub>
                    </m:sSub>
                    <m:r>
                      <a:rPr lang="en-US" sz="1100" b="0" i="1">
                        <a:latin typeface="Cambria Math"/>
                      </a:rPr>
                      <m:t>=1−</m:t>
                    </m:r>
                    <m:d>
                      <m:dPr>
                        <m:ctrlPr>
                          <a:rPr lang="en-US" sz="1100" b="0" i="1">
                            <a:latin typeface="Cambria Math" panose="02040503050406030204" pitchFamily="18" charset="0"/>
                          </a:rPr>
                        </m:ctrlPr>
                      </m:dPr>
                      <m:e>
                        <m:f>
                          <m:fPr>
                            <m:ctrlPr>
                              <a:rPr lang="en-US" sz="1100" b="0" i="1">
                                <a:latin typeface="Cambria Math" panose="02040503050406030204" pitchFamily="18" charset="0"/>
                              </a:rPr>
                            </m:ctrlPr>
                          </m:fPr>
                          <m:num>
                            <m:r>
                              <a:rPr lang="en-US" sz="1100" b="0" i="1">
                                <a:latin typeface="Cambria Math"/>
                              </a:rPr>
                              <m:t>1</m:t>
                            </m:r>
                          </m:num>
                          <m:den>
                            <m:r>
                              <a:rPr lang="en-US" sz="1100" b="0" i="1">
                                <a:latin typeface="Cambria Math"/>
                              </a:rPr>
                              <m:t>16</m:t>
                            </m:r>
                          </m:den>
                        </m:f>
                      </m:e>
                    </m:d>
                    <m:r>
                      <a:rPr lang="en-US" sz="1100" b="0" i="1">
                        <a:latin typeface="Cambria Math"/>
                      </a:rPr>
                      <m:t>∗</m:t>
                    </m:r>
                    <m:sSub>
                      <m:sSubPr>
                        <m:ctrlPr>
                          <a:rPr lang="en-US" sz="1100" b="0" i="1">
                            <a:latin typeface="Cambria Math" panose="02040503050406030204" pitchFamily="18" charset="0"/>
                          </a:rPr>
                        </m:ctrlPr>
                      </m:sSubPr>
                      <m:e>
                        <m:r>
                          <a:rPr lang="en-US" sz="1100" b="0" i="1">
                            <a:latin typeface="Cambria Math"/>
                          </a:rPr>
                          <m:t>𝑛</m:t>
                        </m:r>
                      </m:e>
                      <m:sub>
                        <m:r>
                          <a:rPr lang="en-US" sz="1100" b="0" i="1">
                            <a:latin typeface="Cambria Math"/>
                          </a:rPr>
                          <m:t>𝑠𝑢𝑟𝑟𝑜𝑢𝑛𝑑𝑖𝑛𝑔</m:t>
                        </m:r>
                      </m:sub>
                    </m:sSub>
                  </m:oMath>
                </m:oMathPara>
              </a14:m>
              <a:endParaRPr lang="en-US" sz="1100"/>
            </a:p>
          </xdr:txBody>
        </xdr:sp>
      </mc:Choice>
      <mc:Fallback xmlns="">
        <xdr:sp macro="" textlink="">
          <xdr:nvSpPr>
            <xdr:cNvPr id="12" name="TextBox 11"/>
            <xdr:cNvSpPr txBox="1"/>
          </xdr:nvSpPr>
          <xdr:spPr>
            <a:xfrm>
              <a:off x="3248025" y="56421337"/>
              <a:ext cx="1971675" cy="4726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0" i="0">
                  <a:latin typeface="Cambria Math"/>
                </a:rPr>
                <a:t>𝐸_𝑔=1−(1/16)∗𝑛_𝑠𝑢𝑟𝑟𝑜𝑢𝑛𝑑𝑖𝑛𝑔</a:t>
              </a:r>
              <a:endParaRPr lang="en-US" sz="1100"/>
            </a:p>
          </xdr:txBody>
        </xdr:sp>
      </mc:Fallback>
    </mc:AlternateContent>
    <xdr:clientData/>
  </xdr:oneCellAnchor>
  <xdr:twoCellAnchor editAs="oneCell">
    <xdr:from>
      <xdr:col>1</xdr:col>
      <xdr:colOff>604633</xdr:colOff>
      <xdr:row>120</xdr:row>
      <xdr:rowOff>101811</xdr:rowOff>
    </xdr:from>
    <xdr:to>
      <xdr:col>8</xdr:col>
      <xdr:colOff>447262</xdr:colOff>
      <xdr:row>131</xdr:row>
      <xdr:rowOff>147988</xdr:rowOff>
    </xdr:to>
    <xdr:pic>
      <xdr:nvPicPr>
        <xdr:cNvPr id="17" name="Picture 16">
          <a:extLst>
            <a:ext uri="{FF2B5EF4-FFF2-40B4-BE49-F238E27FC236}">
              <a16:creationId xmlns:a16="http://schemas.microsoft.com/office/drawing/2014/main" id="{00000000-0008-0000-0D00-000011000000}"/>
            </a:ext>
          </a:extLst>
        </xdr:cNvPr>
        <xdr:cNvPicPr>
          <a:picLocks noChangeAspect="1"/>
        </xdr:cNvPicPr>
      </xdr:nvPicPr>
      <xdr:blipFill>
        <a:blip xmlns:r="http://schemas.openxmlformats.org/officeDocument/2006/relationships" r:embed="rId6"/>
        <a:stretch>
          <a:fillRect/>
        </a:stretch>
      </xdr:blipFill>
      <xdr:spPr>
        <a:xfrm>
          <a:off x="679176" y="21562050"/>
          <a:ext cx="4398064" cy="1868351"/>
        </a:xfrm>
        <a:prstGeom prst="rect">
          <a:avLst/>
        </a:prstGeom>
      </xdr:spPr>
    </xdr:pic>
    <xdr:clientData/>
  </xdr:twoCellAnchor>
  <xdr:twoCellAnchor>
    <xdr:from>
      <xdr:col>5</xdr:col>
      <xdr:colOff>586823</xdr:colOff>
      <xdr:row>176</xdr:row>
      <xdr:rowOff>107674</xdr:rowOff>
    </xdr:from>
    <xdr:to>
      <xdr:col>5</xdr:col>
      <xdr:colOff>586823</xdr:colOff>
      <xdr:row>179</xdr:row>
      <xdr:rowOff>99392</xdr:rowOff>
    </xdr:to>
    <xdr:cxnSp macro="">
      <xdr:nvCxnSpPr>
        <xdr:cNvPr id="19" name="Straight Connector 18">
          <a:extLst>
            <a:ext uri="{FF2B5EF4-FFF2-40B4-BE49-F238E27FC236}">
              <a16:creationId xmlns:a16="http://schemas.microsoft.com/office/drawing/2014/main" id="{00000000-0008-0000-0D00-000013000000}"/>
            </a:ext>
          </a:extLst>
        </xdr:cNvPr>
        <xdr:cNvCxnSpPr/>
      </xdr:nvCxnSpPr>
      <xdr:spPr>
        <a:xfrm>
          <a:off x="3368123" y="31254424"/>
          <a:ext cx="0" cy="477493"/>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196147</xdr:colOff>
      <xdr:row>176</xdr:row>
      <xdr:rowOff>107034</xdr:rowOff>
    </xdr:from>
    <xdr:to>
      <xdr:col>6</xdr:col>
      <xdr:colOff>475384</xdr:colOff>
      <xdr:row>179</xdr:row>
      <xdr:rowOff>108238</xdr:rowOff>
    </xdr:to>
    <xdr:cxnSp macro="">
      <xdr:nvCxnSpPr>
        <xdr:cNvPr id="21" name="Straight Connector 20">
          <a:extLst>
            <a:ext uri="{FF2B5EF4-FFF2-40B4-BE49-F238E27FC236}">
              <a16:creationId xmlns:a16="http://schemas.microsoft.com/office/drawing/2014/main" id="{00000000-0008-0000-0D00-000015000000}"/>
            </a:ext>
          </a:extLst>
        </xdr:cNvPr>
        <xdr:cNvCxnSpPr/>
      </xdr:nvCxnSpPr>
      <xdr:spPr>
        <a:xfrm>
          <a:off x="3587047" y="31253784"/>
          <a:ext cx="279237" cy="486979"/>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600527</xdr:colOff>
      <xdr:row>177</xdr:row>
      <xdr:rowOff>60275</xdr:rowOff>
    </xdr:from>
    <xdr:to>
      <xdr:col>5</xdr:col>
      <xdr:colOff>605742</xdr:colOff>
      <xdr:row>177</xdr:row>
      <xdr:rowOff>69273</xdr:rowOff>
    </xdr:to>
    <xdr:cxnSp macro="">
      <xdr:nvCxnSpPr>
        <xdr:cNvPr id="24" name="Straight Connector 23">
          <a:extLst>
            <a:ext uri="{FF2B5EF4-FFF2-40B4-BE49-F238E27FC236}">
              <a16:creationId xmlns:a16="http://schemas.microsoft.com/office/drawing/2014/main" id="{00000000-0008-0000-0D00-000018000000}"/>
            </a:ext>
          </a:extLst>
        </xdr:cNvPr>
        <xdr:cNvCxnSpPr/>
      </xdr:nvCxnSpPr>
      <xdr:spPr>
        <a:xfrm>
          <a:off x="3384425" y="31129093"/>
          <a:ext cx="5215" cy="8998"/>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590700</xdr:colOff>
      <xdr:row>177</xdr:row>
      <xdr:rowOff>70896</xdr:rowOff>
    </xdr:from>
    <xdr:to>
      <xdr:col>6</xdr:col>
      <xdr:colOff>277091</xdr:colOff>
      <xdr:row>177</xdr:row>
      <xdr:rowOff>70897</xdr:rowOff>
    </xdr:to>
    <xdr:cxnSp macro="">
      <xdr:nvCxnSpPr>
        <xdr:cNvPr id="26" name="Straight Connector 25">
          <a:extLst>
            <a:ext uri="{FF2B5EF4-FFF2-40B4-BE49-F238E27FC236}">
              <a16:creationId xmlns:a16="http://schemas.microsoft.com/office/drawing/2014/main" id="{00000000-0008-0000-0D00-00001A000000}"/>
            </a:ext>
          </a:extLst>
        </xdr:cNvPr>
        <xdr:cNvCxnSpPr/>
      </xdr:nvCxnSpPr>
      <xdr:spPr>
        <a:xfrm flipV="1">
          <a:off x="3372000" y="31379571"/>
          <a:ext cx="295991" cy="1"/>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2747</xdr:colOff>
      <xdr:row>178</xdr:row>
      <xdr:rowOff>100339</xdr:rowOff>
    </xdr:from>
    <xdr:to>
      <xdr:col>6</xdr:col>
      <xdr:colOff>389659</xdr:colOff>
      <xdr:row>178</xdr:row>
      <xdr:rowOff>100340</xdr:rowOff>
    </xdr:to>
    <xdr:cxnSp macro="">
      <xdr:nvCxnSpPr>
        <xdr:cNvPr id="32" name="Straight Connector 31">
          <a:extLst>
            <a:ext uri="{FF2B5EF4-FFF2-40B4-BE49-F238E27FC236}">
              <a16:creationId xmlns:a16="http://schemas.microsoft.com/office/drawing/2014/main" id="{00000000-0008-0000-0D00-000020000000}"/>
            </a:ext>
          </a:extLst>
        </xdr:cNvPr>
        <xdr:cNvCxnSpPr/>
      </xdr:nvCxnSpPr>
      <xdr:spPr>
        <a:xfrm flipV="1">
          <a:off x="3393647" y="31570939"/>
          <a:ext cx="386912" cy="1"/>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drawings/drawing8.xml><?xml version="1.0" encoding="utf-8"?>
<xdr:wsDr xmlns:xdr="http://schemas.openxmlformats.org/drawingml/2006/spreadsheetDrawing" xmlns:a="http://schemas.openxmlformats.org/drawingml/2006/main">
  <xdr:twoCellAnchor>
    <xdr:from>
      <xdr:col>15</xdr:col>
      <xdr:colOff>266700</xdr:colOff>
      <xdr:row>2</xdr:row>
      <xdr:rowOff>176212</xdr:rowOff>
    </xdr:from>
    <xdr:to>
      <xdr:col>24</xdr:col>
      <xdr:colOff>266700</xdr:colOff>
      <xdr:row>31</xdr:row>
      <xdr:rowOff>138112</xdr:rowOff>
    </xdr:to>
    <xdr:graphicFrame macro="">
      <xdr:nvGraphicFramePr>
        <xdr:cNvPr id="6" name="Chart 5">
          <a:extLst>
            <a:ext uri="{FF2B5EF4-FFF2-40B4-BE49-F238E27FC236}">
              <a16:creationId xmlns:a16="http://schemas.microsoft.com/office/drawing/2014/main" id="{00000000-0008-0000-12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266700</xdr:colOff>
      <xdr:row>2</xdr:row>
      <xdr:rowOff>176212</xdr:rowOff>
    </xdr:from>
    <xdr:to>
      <xdr:col>24</xdr:col>
      <xdr:colOff>266700</xdr:colOff>
      <xdr:row>31</xdr:row>
      <xdr:rowOff>138112</xdr:rowOff>
    </xdr:to>
    <xdr:graphicFrame macro="">
      <xdr:nvGraphicFramePr>
        <xdr:cNvPr id="8" name="Chart 7">
          <a:extLst>
            <a:ext uri="{FF2B5EF4-FFF2-40B4-BE49-F238E27FC236}">
              <a16:creationId xmlns:a16="http://schemas.microsoft.com/office/drawing/2014/main" id="{00000000-0008-0000-12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intranet.crowncastle.com/Development/Foundation%20Tools/Current%20Foundation%20Tool%20Revisions/WIP/9-27-2018/EXAMPLES/Copy%20of%20Pier%20and%20Pad%20(3.0.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
      <sheetName val="Calculations"/>
      <sheetName val="DSMC"/>
      <sheetName val="DSMC Calcs"/>
      <sheetName val="Pp"/>
      <sheetName val="Plastic Bearing &amp; Overturning"/>
      <sheetName val="Elastic Bearing &amp; Overturning"/>
      <sheetName val="Bearing Ratings"/>
      <sheetName val="Ref"/>
      <sheetName val="Revision"/>
    </sheetNames>
    <sheetDataSet>
      <sheetData sheetId="0">
        <row r="34">
          <cell r="C34">
            <v>28</v>
          </cell>
        </row>
        <row r="42">
          <cell r="C42">
            <v>3000</v>
          </cell>
        </row>
        <row r="43">
          <cell r="C43">
            <v>150</v>
          </cell>
        </row>
        <row r="46">
          <cell r="C46">
            <v>115</v>
          </cell>
        </row>
      </sheetData>
      <sheetData sheetId="1"/>
      <sheetData sheetId="2"/>
      <sheetData sheetId="3"/>
      <sheetData sheetId="4"/>
      <sheetData sheetId="5"/>
      <sheetData sheetId="6"/>
      <sheetData sheetId="7"/>
      <sheetData sheetId="8"/>
      <sheetData sheetId="9"/>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E249247-89FC-4F7F-B085-4DAD159164C6}" name="RevRanges" displayName="RevRanges" ref="B2:J35" totalsRowShown="0" dataDxfId="178">
  <autoFilter ref="B2:J35" xr:uid="{A1CD4D74-92E3-4A86-8320-E2CF2290CEBE}"/>
  <tableColumns count="9">
    <tableColumn id="1" xr3:uid="{771EB5A1-0190-4241-A557-4EC33C6A4256}" name="Default Sheet Name" dataDxfId="177"/>
    <tableColumn id="9" xr3:uid="{1C2A474B-9901-4398-9E56-83614E8AB411}" name="2.3.0" dataDxfId="0"/>
    <tableColumn id="2" xr3:uid="{FD602FA1-E5C0-476D-A8B4-DCA0B84C9F13}" name="2.2.1" dataDxfId="176"/>
    <tableColumn id="3" xr3:uid="{44C49AF1-C9C6-4FD7-A293-7F190C43D642}" name="2.2.0" dataDxfId="175"/>
    <tableColumn id="5" xr3:uid="{4E868173-F137-4353-BD72-3E1DE46BD96D}" name="2.1.3" dataDxfId="174"/>
    <tableColumn id="8" xr3:uid="{7E3EAC5D-A1DF-4ACD-ABDE-C199D715BDCF}" name="2.1.2" dataDxfId="173"/>
    <tableColumn id="6" xr3:uid="{A7F693CC-2CD2-4EFB-B056-C5BE7B544CD2}" name="2.1.1" dataDxfId="172"/>
    <tableColumn id="7" xr3:uid="{BBC94816-6871-4A19-8DE4-486402EFC1D8}" name="2.0.1" dataDxfId="171"/>
    <tableColumn id="4" xr3:uid="{673AEF1D-FCD4-44BB-9202-C4481E1AB725}" name="2.0.0" dataDxfId="17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6FD399-B08C-47B0-B222-41D5776FD800}" name="Table2" displayName="Table2" ref="A1:D11" totalsRowShown="0" headerRowDxfId="169" dataDxfId="168">
  <autoFilter ref="A1:D11" xr:uid="{ED918025-7C41-446D-96EF-FC6B573A56D7}"/>
  <tableColumns count="4">
    <tableColumn id="1" xr3:uid="{3D16A7BF-44DC-47E2-B6AC-E45EC7E4BFA6}" name="Input" dataDxfId="167"/>
    <tableColumn id="2" xr3:uid="{92F62E25-2AF8-453A-9309-344CBAC4FE78}" name="CellRange" dataDxfId="166"/>
    <tableColumn id="3" xr3:uid="{7335948C-C0FD-4E7E-AE40-2FFE380EE4D1}" name="CellName" dataDxfId="165"/>
    <tableColumn id="4" xr3:uid="{BE8EE0EE-B77B-4B49-98B2-6A0D40C02261}" name="Override" dataDxfId="164"/>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oleObject" Target="../embeddings/oleObject1.bin"/><Relationship Id="rId7" Type="http://schemas.openxmlformats.org/officeDocument/2006/relationships/ctrlProp" Target="../ctrlProps/ctrlProp11.xml"/><Relationship Id="rId2" Type="http://schemas.openxmlformats.org/officeDocument/2006/relationships/vmlDrawing" Target="../drawings/vmlDrawing3.vml"/><Relationship Id="rId1" Type="http://schemas.openxmlformats.org/officeDocument/2006/relationships/drawing" Target="../drawings/drawing5.xml"/><Relationship Id="rId6" Type="http://schemas.openxmlformats.org/officeDocument/2006/relationships/image" Target="../media/image4.emf"/><Relationship Id="rId5" Type="http://schemas.openxmlformats.org/officeDocument/2006/relationships/oleObject" Target="../embeddings/oleObject2.bin"/><Relationship Id="rId4" Type="http://schemas.openxmlformats.org/officeDocument/2006/relationships/image" Target="../media/image3.emf"/></Relationships>
</file>

<file path=xl/worksheets/_rels/sheet10.xml.rels><?xml version="1.0" encoding="UTF-8" standalone="yes"?>
<Relationships xmlns="http://schemas.openxmlformats.org/package/2006/relationships"><Relationship Id="rId8" Type="http://schemas.openxmlformats.org/officeDocument/2006/relationships/oleObject" Target="../embeddings/oleObject5.bin"/><Relationship Id="rId3" Type="http://schemas.openxmlformats.org/officeDocument/2006/relationships/vmlDrawing" Target="../drawings/vmlDrawing4.vml"/><Relationship Id="rId7" Type="http://schemas.openxmlformats.org/officeDocument/2006/relationships/image" Target="../media/image3.emf"/><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oleObject" Target="../embeddings/oleObject4.bin"/><Relationship Id="rId11" Type="http://schemas.openxmlformats.org/officeDocument/2006/relationships/image" Target="../media/image6.emf"/><Relationship Id="rId5" Type="http://schemas.openxmlformats.org/officeDocument/2006/relationships/image" Target="../media/image5.emf"/><Relationship Id="rId10" Type="http://schemas.openxmlformats.org/officeDocument/2006/relationships/oleObject" Target="../embeddings/oleObject6.bin"/><Relationship Id="rId4" Type="http://schemas.openxmlformats.org/officeDocument/2006/relationships/oleObject" Target="../embeddings/oleObject3.bin"/><Relationship Id="rId9" Type="http://schemas.openxmlformats.org/officeDocument/2006/relationships/image" Target="../media/image4.emf"/></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mailto:cr0wnc@stl3" TargetMode="Externa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INPUT_FND">
    <tabColor rgb="FF520B90"/>
    <pageSetUpPr fitToPage="1"/>
  </sheetPr>
  <dimension ref="A1:AO944"/>
  <sheetViews>
    <sheetView showGridLines="0" tabSelected="1" zoomScaleNormal="100" workbookViewId="0">
      <selection activeCell="D5" sqref="D5:E5"/>
    </sheetView>
  </sheetViews>
  <sheetFormatPr defaultRowHeight="15" x14ac:dyDescent="0.25"/>
  <cols>
    <col min="1" max="1" width="0.42578125" customWidth="1"/>
    <col min="2" max="2" width="18.5703125" customWidth="1"/>
    <col min="3" max="3" width="15.7109375" customWidth="1"/>
    <col min="4" max="4" width="14.42578125" customWidth="1"/>
    <col min="6" max="6" width="4.5703125" customWidth="1"/>
    <col min="7" max="9" width="9.85546875" customWidth="1"/>
    <col min="10" max="10" width="10.28515625" customWidth="1"/>
    <col min="11" max="11" width="10.42578125" customWidth="1"/>
    <col min="14" max="21" width="9.140625" customWidth="1"/>
    <col min="26" max="27" width="8.140625" hidden="1" customWidth="1"/>
    <col min="28" max="28" width="4.5703125" hidden="1" customWidth="1"/>
    <col min="29" max="29" width="21.7109375" hidden="1" customWidth="1"/>
    <col min="30" max="30" width="6.42578125" hidden="1" customWidth="1"/>
    <col min="31" max="31" width="9.140625" hidden="1" customWidth="1"/>
    <col min="32" max="32" width="1.7109375" hidden="1" customWidth="1"/>
    <col min="33" max="33" width="9.140625" hidden="1" customWidth="1"/>
    <col min="34" max="34" width="0" hidden="1" customWidth="1"/>
  </cols>
  <sheetData>
    <row r="1" spans="1:37" ht="6"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row>
    <row r="2" spans="1:37" ht="20.25" x14ac:dyDescent="0.3">
      <c r="A2" s="2"/>
      <c r="B2" s="649" t="s">
        <v>1270</v>
      </c>
      <c r="C2" s="649"/>
      <c r="D2" s="649"/>
      <c r="E2" s="649"/>
      <c r="F2" s="2"/>
      <c r="G2" s="2"/>
      <c r="H2" s="2"/>
      <c r="I2" s="2"/>
      <c r="J2" s="2"/>
      <c r="K2" s="2"/>
      <c r="L2" s="2"/>
      <c r="M2" s="2"/>
      <c r="N2" s="2"/>
      <c r="O2" s="2"/>
      <c r="P2" s="2"/>
      <c r="Q2" s="2"/>
      <c r="R2" s="2"/>
      <c r="S2" s="2"/>
      <c r="T2" s="2"/>
      <c r="U2" s="2"/>
      <c r="V2" s="2"/>
      <c r="W2" s="2"/>
      <c r="X2" s="2"/>
      <c r="Y2" s="2"/>
      <c r="Z2" s="2"/>
      <c r="AA2" s="2"/>
      <c r="AB2" s="2"/>
      <c r="AC2" s="2"/>
    </row>
    <row r="3" spans="1:37" ht="29.25" customHeight="1" x14ac:dyDescent="0.25">
      <c r="A3" s="2"/>
      <c r="B3" s="650" t="s">
        <v>1128</v>
      </c>
      <c r="C3" s="650"/>
      <c r="D3" s="650"/>
      <c r="E3" s="650"/>
      <c r="F3" s="2"/>
      <c r="G3" s="2"/>
      <c r="H3" s="2"/>
      <c r="I3" s="2"/>
      <c r="J3" s="2"/>
      <c r="K3" s="2"/>
      <c r="L3" s="2"/>
      <c r="M3" s="2"/>
      <c r="N3" s="2"/>
      <c r="O3" s="2"/>
      <c r="P3" s="2"/>
      <c r="Q3" s="2"/>
      <c r="R3" s="2"/>
      <c r="S3" s="2"/>
      <c r="T3" s="2"/>
      <c r="U3" s="2"/>
      <c r="V3" s="2"/>
      <c r="W3" s="2"/>
      <c r="X3" s="2"/>
      <c r="Y3" s="2"/>
      <c r="Z3" s="2"/>
      <c r="AA3" s="2"/>
      <c r="AB3" s="2"/>
      <c r="AC3" s="2"/>
    </row>
    <row r="4" spans="1:37"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row>
    <row r="5" spans="1:37" x14ac:dyDescent="0.25">
      <c r="A5" s="2"/>
      <c r="C5" s="1" t="s">
        <v>1127</v>
      </c>
      <c r="D5" s="654"/>
      <c r="E5" s="655"/>
      <c r="F5" s="2"/>
      <c r="G5" s="2"/>
      <c r="H5" s="2"/>
      <c r="I5" s="2"/>
      <c r="J5" s="2"/>
      <c r="K5" s="2"/>
      <c r="L5" s="2"/>
      <c r="M5" s="2"/>
      <c r="N5" s="2"/>
      <c r="O5" s="2"/>
      <c r="P5" s="2"/>
      <c r="Q5" s="2"/>
      <c r="R5" s="2"/>
      <c r="S5" s="2"/>
      <c r="T5" s="2"/>
      <c r="U5" s="2"/>
      <c r="V5" s="2"/>
      <c r="W5" s="2"/>
      <c r="X5" s="2"/>
      <c r="Y5" s="2"/>
      <c r="Z5" s="2"/>
      <c r="AA5" s="2"/>
      <c r="AB5" s="2"/>
      <c r="AC5" s="2"/>
    </row>
    <row r="6" spans="1:37" x14ac:dyDescent="0.25">
      <c r="A6" s="2"/>
      <c r="C6" s="1" t="s">
        <v>842</v>
      </c>
      <c r="D6" s="654"/>
      <c r="E6" s="655"/>
      <c r="F6" s="2"/>
      <c r="G6" s="2"/>
      <c r="H6" s="2"/>
      <c r="I6" s="2"/>
      <c r="J6" s="2"/>
      <c r="K6" s="2"/>
      <c r="L6" s="2"/>
      <c r="M6" s="2"/>
      <c r="N6" s="2"/>
      <c r="O6" s="2"/>
      <c r="P6" s="2"/>
      <c r="Q6" s="2"/>
      <c r="R6" s="2"/>
      <c r="S6" s="2"/>
      <c r="T6" s="2"/>
      <c r="U6" s="2"/>
      <c r="V6" s="2"/>
      <c r="W6" s="2"/>
      <c r="X6" s="2"/>
      <c r="Y6" s="2"/>
      <c r="Z6" s="614" t="s">
        <v>1454</v>
      </c>
      <c r="AA6" s="2"/>
      <c r="AB6" s="2"/>
      <c r="AC6" s="2"/>
    </row>
    <row r="7" spans="1:37" x14ac:dyDescent="0.25">
      <c r="A7" s="2"/>
      <c r="C7" s="1" t="s">
        <v>901</v>
      </c>
      <c r="D7" s="654"/>
      <c r="E7" s="655"/>
      <c r="F7" s="2"/>
      <c r="G7" s="2"/>
      <c r="H7" s="2"/>
      <c r="I7" s="2"/>
      <c r="J7" s="2"/>
      <c r="K7" s="2"/>
      <c r="L7" s="2"/>
      <c r="M7" s="2"/>
      <c r="N7" s="2"/>
      <c r="O7" s="2"/>
      <c r="P7" s="2"/>
      <c r="Q7" s="2"/>
      <c r="R7" s="2"/>
      <c r="S7" s="2"/>
      <c r="T7" s="2"/>
      <c r="U7" s="2"/>
      <c r="V7" s="2"/>
      <c r="W7" s="2"/>
      <c r="X7" s="2"/>
      <c r="Y7" s="2"/>
      <c r="Z7" s="614"/>
      <c r="AA7" s="2"/>
      <c r="AB7" s="2"/>
      <c r="AC7" s="2"/>
    </row>
    <row r="8" spans="1:37" x14ac:dyDescent="0.25">
      <c r="A8" s="2"/>
      <c r="B8" s="2"/>
      <c r="D8" s="3"/>
      <c r="E8" s="2"/>
      <c r="F8" s="2"/>
      <c r="G8" s="2"/>
      <c r="H8" s="2"/>
      <c r="I8" s="2"/>
      <c r="J8" s="2"/>
      <c r="K8" s="2"/>
      <c r="L8" s="2"/>
      <c r="M8" s="2"/>
      <c r="N8" s="2"/>
      <c r="O8" s="2"/>
      <c r="P8" s="2"/>
      <c r="Q8" s="2"/>
      <c r="R8" s="2"/>
      <c r="S8" s="2"/>
      <c r="T8" s="2"/>
      <c r="U8" s="2"/>
      <c r="V8" s="2"/>
      <c r="W8" s="2"/>
      <c r="X8" s="2"/>
      <c r="Y8" s="2"/>
      <c r="Z8" s="2"/>
      <c r="AA8" s="2"/>
      <c r="AB8" s="2"/>
      <c r="AC8" s="2"/>
    </row>
    <row r="9" spans="1:37" x14ac:dyDescent="0.25">
      <c r="A9" s="2"/>
      <c r="C9" s="1" t="s">
        <v>2</v>
      </c>
      <c r="D9" s="481"/>
      <c r="E9" s="2"/>
      <c r="F9" s="2"/>
      <c r="G9" s="2"/>
      <c r="H9" s="2"/>
      <c r="I9" s="2"/>
      <c r="J9" s="2"/>
      <c r="K9" s="2"/>
      <c r="L9" s="2"/>
      <c r="M9" s="2"/>
      <c r="N9" s="2"/>
      <c r="O9" s="658"/>
      <c r="P9" s="658"/>
      <c r="Q9" s="658"/>
      <c r="R9" s="658"/>
      <c r="S9" s="658"/>
      <c r="T9" s="658"/>
      <c r="U9" s="658"/>
      <c r="V9" s="658"/>
      <c r="W9" s="658"/>
      <c r="X9" s="2"/>
      <c r="Y9" s="2"/>
      <c r="Z9" s="2"/>
      <c r="AA9" s="2"/>
      <c r="AB9" s="2"/>
      <c r="AC9" s="2"/>
    </row>
    <row r="10" spans="1:37" x14ac:dyDescent="0.25">
      <c r="A10" s="2"/>
      <c r="C10" s="1" t="s">
        <v>3</v>
      </c>
      <c r="D10" s="481"/>
      <c r="E10" s="2"/>
      <c r="F10" s="2"/>
      <c r="G10" s="657" t="s">
        <v>1194</v>
      </c>
      <c r="H10" s="657"/>
      <c r="I10" s="657"/>
      <c r="J10" s="498"/>
      <c r="K10" s="2"/>
      <c r="L10" s="2"/>
      <c r="M10" s="2"/>
      <c r="N10" s="2"/>
      <c r="O10" s="2"/>
      <c r="P10" s="2"/>
      <c r="Q10" s="2"/>
      <c r="R10" s="2"/>
      <c r="S10" s="2"/>
      <c r="T10" s="2"/>
      <c r="U10" s="2"/>
      <c r="V10" s="2"/>
      <c r="W10" s="2"/>
      <c r="X10" s="2"/>
      <c r="Y10" s="2"/>
      <c r="Z10" s="2" t="b">
        <v>0</v>
      </c>
      <c r="AA10" s="2"/>
      <c r="AB10" s="2"/>
      <c r="AC10" s="2"/>
    </row>
    <row r="11" spans="1:37"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row>
    <row r="12" spans="1:37" ht="13.5" customHeight="1" x14ac:dyDescent="0.25">
      <c r="A12" s="2"/>
      <c r="B12" s="653" t="str">
        <f>CONCATENATE(IF(D10="F","Unfactored ","Factored "), IF(D9="Monopole","Design Reactions At Base","Design Reactions Per Leg"))</f>
        <v>Factored Design Reactions Per Leg</v>
      </c>
      <c r="C12" s="653"/>
      <c r="D12" s="653"/>
      <c r="E12" s="653"/>
      <c r="F12" s="2"/>
      <c r="G12" s="711" t="s">
        <v>102</v>
      </c>
      <c r="H12" s="711"/>
      <c r="I12" s="711"/>
      <c r="J12" s="711"/>
      <c r="K12" s="711"/>
      <c r="L12" s="711"/>
      <c r="M12" s="711"/>
      <c r="N12" s="2"/>
      <c r="O12" s="674" t="s">
        <v>1131</v>
      </c>
      <c r="P12" s="674"/>
      <c r="Q12" s="674"/>
      <c r="R12" s="674"/>
      <c r="S12" s="674"/>
      <c r="T12" s="2"/>
      <c r="U12" s="2"/>
      <c r="V12" s="2"/>
      <c r="W12" s="2"/>
      <c r="X12" s="2"/>
      <c r="Y12" s="2"/>
      <c r="Z12" s="2"/>
      <c r="AA12" s="661" t="s">
        <v>387</v>
      </c>
      <c r="AB12" s="662"/>
      <c r="AC12" s="663"/>
      <c r="AD12" s="27" t="e">
        <f>Bs_c</f>
        <v>#DIV/0!</v>
      </c>
      <c r="AE12" s="27" t="s">
        <v>388</v>
      </c>
      <c r="AF12" s="39" t="s">
        <v>177</v>
      </c>
      <c r="AG12" s="68" t="e">
        <f>IF(AND(18 &gt; Bs_c, Bs_c &gt; 2), "OK", "No Good!")</f>
        <v>#DIV/0!</v>
      </c>
    </row>
    <row r="13" spans="1:37" ht="13.5" customHeight="1" x14ac:dyDescent="0.25">
      <c r="A13" s="2"/>
      <c r="B13" s="652" t="str">
        <f>IF(D9="Monopole", "Moment, M:  ","Uplift, Tu:  ")</f>
        <v xml:space="preserve">Uplift, Tu:  </v>
      </c>
      <c r="C13" s="652"/>
      <c r="D13" s="471"/>
      <c r="E13" s="5" t="str">
        <f>IF(D9="Monopole","ft-kips","kips")</f>
        <v>kips</v>
      </c>
      <c r="F13" s="2"/>
      <c r="G13" s="712"/>
      <c r="H13" s="713"/>
      <c r="I13" s="714"/>
      <c r="J13" s="404" t="s">
        <v>1132</v>
      </c>
      <c r="K13" s="403" t="s">
        <v>1133</v>
      </c>
      <c r="L13" s="576" t="str">
        <f>IF(OR(AND(TIA="H",$Z$15=TRUE),AND(OR(TIA="F",TIA="G"),$Z$16=TRUE)),"Rating*","Rating")</f>
        <v>Rating</v>
      </c>
      <c r="M13" s="403" t="s">
        <v>101</v>
      </c>
      <c r="N13" s="2"/>
      <c r="O13" s="647" t="str">
        <f>IF(AND(TIA="H",$Z$15=TRUE),"N/A",IF(TIA="H","Basic Soil Interaction up to 105.0% Acceptable?:","Basic Soil Interaction up to 110.0% Acceptable?:"))</f>
        <v>Basic Soil Interaction up to 110.0% Acceptable?:</v>
      </c>
      <c r="P13" s="647"/>
      <c r="Q13" s="647"/>
      <c r="R13" s="647"/>
      <c r="S13" s="498"/>
      <c r="T13" s="2"/>
      <c r="U13" s="2"/>
      <c r="V13" s="2"/>
      <c r="W13" s="2"/>
      <c r="X13" s="2"/>
      <c r="Y13" s="2"/>
      <c r="Z13" s="2" t="b">
        <v>1</v>
      </c>
      <c r="AA13" s="661" t="s">
        <v>389</v>
      </c>
      <c r="AB13" s="662"/>
      <c r="AC13" s="663"/>
      <c r="AD13" s="27">
        <f>Calculations!Q279</f>
        <v>-3</v>
      </c>
      <c r="AE13" s="27" t="e">
        <f>MAX(Calculations!Q275,Calculations!Q277)</f>
        <v>#N/A</v>
      </c>
      <c r="AF13" s="39" t="s">
        <v>177</v>
      </c>
      <c r="AG13" s="68" t="e">
        <f>IF(AE13 &lt;= AD13, "OK", "No Good!")</f>
        <v>#N/A</v>
      </c>
    </row>
    <row r="14" spans="1:37" ht="13.5" customHeight="1" x14ac:dyDescent="0.25">
      <c r="A14" s="2"/>
      <c r="B14" s="651" t="str">
        <f>IF(D9="Monopole","Axial, Pu:  ","Compression, Cu:  ")</f>
        <v xml:space="preserve">Compression, Cu:  </v>
      </c>
      <c r="C14" s="651"/>
      <c r="D14" s="472"/>
      <c r="E14" s="4" t="s">
        <v>6</v>
      </c>
      <c r="F14" s="2"/>
      <c r="G14" s="708" t="s">
        <v>385</v>
      </c>
      <c r="H14" s="709"/>
      <c r="I14" s="709"/>
      <c r="J14" s="709"/>
      <c r="K14" s="709"/>
      <c r="L14" s="709"/>
      <c r="M14" s="710"/>
      <c r="N14" s="2"/>
      <c r="O14" s="648" t="str">
        <f>IF(AND(TIA="H",$Z$15=TRUE),"N/A","Structural Checks up to 105.0% Acceptable?:")</f>
        <v>Structural Checks up to 105.0% Acceptable?:</v>
      </c>
      <c r="P14" s="648"/>
      <c r="Q14" s="648"/>
      <c r="R14" s="648"/>
      <c r="S14" s="498"/>
      <c r="T14" s="2"/>
      <c r="U14" s="2"/>
      <c r="V14" s="2"/>
      <c r="W14" s="2"/>
      <c r="X14" s="2"/>
      <c r="Y14" s="2"/>
      <c r="Z14" s="2" t="b">
        <v>1</v>
      </c>
      <c r="AA14" s="661" t="s">
        <v>390</v>
      </c>
      <c r="AB14" s="662"/>
      <c r="AC14" s="663"/>
      <c r="AD14" s="27">
        <f>Calculations!Q281</f>
        <v>-3</v>
      </c>
      <c r="AE14" s="27" t="e">
        <f>MAX(Calculations!Q275,Calculations!Q277)</f>
        <v>#N/A</v>
      </c>
      <c r="AF14" s="39" t="s">
        <v>177</v>
      </c>
      <c r="AG14" s="68" t="e">
        <f>IF(AE14 &lt;= AD14, "OK", "Hooks!")</f>
        <v>#N/A</v>
      </c>
      <c r="AH14" s="636" t="s">
        <v>1548</v>
      </c>
    </row>
    <row r="15" spans="1:37" ht="13.5" customHeight="1" x14ac:dyDescent="0.25">
      <c r="A15" s="2"/>
      <c r="B15" s="651" t="str">
        <f>IF(D9="Monopole", "Shear, Sc:  ", "Uplift Shear, Su:  ")</f>
        <v xml:space="preserve">Uplift Shear, Su:  </v>
      </c>
      <c r="C15" s="651"/>
      <c r="D15" s="472"/>
      <c r="E15" s="4" t="s">
        <v>6</v>
      </c>
      <c r="F15" s="2"/>
      <c r="G15" s="664" t="s">
        <v>196</v>
      </c>
      <c r="H15" s="665"/>
      <c r="I15" s="666"/>
      <c r="J15" s="584" t="e">
        <f>IF($G$37 &lt;&gt; "", "N/A", Comp_Cap)</f>
        <v>#N/A</v>
      </c>
      <c r="K15" s="584">
        <f>IF($G$37 &lt;&gt; "", "N/A", IF(Config="Circular",'Moment of Inertia (Circle)'!$BF$79,'Moment of Inertia'!$BI$79))</f>
        <v>154.895641620817</v>
      </c>
      <c r="L15" s="585" t="e">
        <f>IF(K15="N/A","N/A",IF(IF(AND(TIA="H",$Z$15=TRUE),1/1.05,1)*IF(AND(OR(TIA="F",TIA="G"),$Z$16=TRUE,$Z$13=TRUE),1/1.1,1)*IF($G$37 &lt;&gt; "", "N/A",K15 / J15)&gt;2,"&gt;200.0%",IF(AND(TIA="H",$Z$15=TRUE),1/1.05,1)*IF(AND(OR(TIA="F",TIA="G"),$Z$16=TRUE,$Z$13=TRUE),1/1.1,1)*IF($G$37 &lt;&gt; "", "N/A",K15 / J15)))</f>
        <v>#N/A</v>
      </c>
      <c r="M15" s="586" t="e">
        <f>IF($G$37 &lt;&gt; "", "N/A",IF(AND(TIA="H",$Z$15=TRUE),IF(L15&lt;=1,"Pass","FAIL"),IF(AND(OR(TIA="F",TIA="G"),$Z$16=TRUE),IF(L15&lt;=1,"Pass","FAIL"),IF($Z$13=TRUE,IF(AND(L15&lt;=1.1,L15&gt;1),"Acceptable",IF(L15&lt;=1,"Pass","FAIL")),IF(L15&lt;=1,"Pass","FAIL")))))</f>
        <v>#N/A</v>
      </c>
      <c r="N15" s="2"/>
      <c r="O15" s="648" t="str">
        <f>IF(TIA&lt;&gt;"H","N/A","Apply TIA-222-H Section 15.5:")</f>
        <v>N/A</v>
      </c>
      <c r="P15" s="648"/>
      <c r="Q15" s="648"/>
      <c r="R15" s="648"/>
      <c r="S15" s="498"/>
      <c r="T15" s="2"/>
      <c r="U15" s="2"/>
      <c r="V15" s="2"/>
      <c r="W15" s="2"/>
      <c r="X15" s="2"/>
      <c r="Y15" s="2"/>
      <c r="Z15" s="2" t="b">
        <v>1</v>
      </c>
      <c r="AA15" s="661" t="s">
        <v>391</v>
      </c>
      <c r="AB15" s="662"/>
      <c r="AC15" s="663"/>
      <c r="AD15" s="27">
        <f>Calculations!Q293</f>
        <v>0</v>
      </c>
      <c r="AE15" s="27" t="e">
        <f>Lh_tail</f>
        <v>#N/A</v>
      </c>
      <c r="AF15" s="39" t="s">
        <v>177</v>
      </c>
      <c r="AG15" s="68" t="e">
        <f>IF(AE15 &lt;= AD15, "OK", "No Good!")</f>
        <v>#N/A</v>
      </c>
      <c r="AH15" s="129" t="s">
        <v>1550</v>
      </c>
      <c r="AK15" s="129"/>
    </row>
    <row r="16" spans="1:37" ht="13.5" customHeight="1" x14ac:dyDescent="0.25">
      <c r="A16" s="2"/>
      <c r="B16" s="651" t="str">
        <f>IF(D9="Monopole","","Compression Shear, Sc:  ")</f>
        <v xml:space="preserve">Compression Shear, Sc:  </v>
      </c>
      <c r="C16" s="651"/>
      <c r="D16" s="472"/>
      <c r="E16" s="4" t="s">
        <v>6</v>
      </c>
      <c r="F16" s="2"/>
      <c r="G16" s="664" t="s">
        <v>197</v>
      </c>
      <c r="H16" s="665"/>
      <c r="I16" s="666"/>
      <c r="J16" s="584" t="e">
        <f>IF($G$37 &lt;&gt; "", "N/A",Up_Cap)</f>
        <v>#N/A</v>
      </c>
      <c r="K16" s="584">
        <f>IF($G$37 &lt;&gt; "", "N/A", IF(Config="Circular",'Moment of Inertia (Circle)'!$BG$79,'Moment of Inertia'!$BJ$79))</f>
        <v>98.057298909230269</v>
      </c>
      <c r="L16" s="585" t="e">
        <f>IF(K16="N/A","N/A",IF(IF(AND(TIA="H",$Z$15=TRUE),1/1.05,1)*IF(AND(OR(TIA="F",TIA="G"),$Z$16=TRUE,$Z$13=TRUE),1/1.1,1)*IF($G$37 &lt;&gt; "", "N/A",K16 / J16)&gt;2,"&gt;200.0%",IF(AND(TIA="H",$Z$15=TRUE),1/1.05,1)*IF(AND(OR(TIA="F",TIA="G"),$Z$16=TRUE,$Z$13=TRUE),1/1.1,1)*IF($G$37 &lt;&gt; "", "N/A",K16 / J16)))</f>
        <v>#N/A</v>
      </c>
      <c r="M16" s="586" t="e">
        <f>IF($G$37 &lt;&gt; "", "N/A",IF(AND(TIA="H",$Z$15=TRUE),IF(L16&lt;=1,"Pass","FAIL"),IF(AND(OR(TIA="F",TIA="G"),$Z$16=TRUE),IF(L16&lt;=1,"Pass","FAIL"),IF($Z$13=TRUE,IF(AND(L16&lt;=1.1,L16&gt;1),"Acceptable",IF(L16&lt;=1,"Pass","FAIL")),IF(L16&lt;=1,"Pass","FAIL")))))</f>
        <v>#N/A</v>
      </c>
      <c r="N16" s="2"/>
      <c r="O16" s="648" t="str">
        <f>IF(OR(TIA="F",TIA="G"),"Load Z Normalization:","N/A")</f>
        <v>N/A</v>
      </c>
      <c r="P16" s="648"/>
      <c r="Q16" s="648"/>
      <c r="R16" s="648"/>
      <c r="S16" s="498"/>
      <c r="T16" s="2"/>
      <c r="U16" s="2"/>
      <c r="V16" s="2"/>
      <c r="W16" s="2"/>
      <c r="X16" s="2"/>
      <c r="Y16" s="2"/>
      <c r="Z16" s="2" t="b">
        <v>0</v>
      </c>
      <c r="AA16" s="673" t="s">
        <v>392</v>
      </c>
      <c r="AB16" s="673"/>
      <c r="AC16" s="673"/>
      <c r="AD16" s="27" t="e">
        <f>Calculations!Q315</f>
        <v>#REF!</v>
      </c>
      <c r="AE16" s="27" t="s">
        <v>395</v>
      </c>
      <c r="AF16" s="39" t="s">
        <v>177</v>
      </c>
      <c r="AG16" s="68" t="e">
        <f>IF(AND(16 &gt;= AD16, AD16 &gt;= 4.5), "OK", "No Good!")</f>
        <v>#REF!</v>
      </c>
      <c r="AH16" s="129" t="s">
        <v>1549</v>
      </c>
    </row>
    <row r="17" spans="1:37" ht="13.5" hidden="1" customHeight="1" x14ac:dyDescent="0.25">
      <c r="A17" s="2"/>
      <c r="B17" s="651" t="str">
        <f>IF(D9 = "Monopole", "", "Total Base Shear, Stb:  ")</f>
        <v xml:space="preserve">Total Base Shear, Stb:  </v>
      </c>
      <c r="C17" s="651"/>
      <c r="D17" s="473"/>
      <c r="E17" s="4" t="s">
        <v>6</v>
      </c>
      <c r="F17" s="2"/>
      <c r="G17" s="643"/>
      <c r="H17" s="644"/>
      <c r="I17" s="645"/>
      <c r="J17" s="584"/>
      <c r="K17" s="584"/>
      <c r="L17" s="585"/>
      <c r="M17" s="586"/>
      <c r="N17" s="2"/>
      <c r="O17" s="2"/>
      <c r="P17" s="2"/>
      <c r="Q17" s="2"/>
      <c r="R17" s="2"/>
      <c r="S17" s="2"/>
      <c r="T17" s="2"/>
      <c r="U17" s="2"/>
      <c r="V17" s="2"/>
      <c r="W17" s="2"/>
      <c r="X17" s="2"/>
      <c r="Y17" s="2"/>
      <c r="Z17" s="2"/>
      <c r="AA17" s="2"/>
      <c r="AB17" s="2"/>
      <c r="AC17" s="2"/>
      <c r="AK17" s="129"/>
    </row>
    <row r="18" spans="1:37" ht="13.5" customHeight="1" x14ac:dyDescent="0.25">
      <c r="A18" s="2"/>
      <c r="B18" s="651" t="s">
        <v>97</v>
      </c>
      <c r="C18" s="651"/>
      <c r="D18" s="472"/>
      <c r="E18" s="29" t="s">
        <v>37</v>
      </c>
      <c r="F18" s="2"/>
      <c r="G18" s="664" t="s">
        <v>386</v>
      </c>
      <c r="H18" s="665"/>
      <c r="I18" s="666"/>
      <c r="J18" s="584" t="e">
        <f>Calculations!Q494</f>
        <v>#N/A</v>
      </c>
      <c r="K18" s="584">
        <f>IF(Config="Circular",'Moment of Inertia (Circle)'!$BG$79,'Moment of Inertia'!$BJ$79)</f>
        <v>98.057298909230269</v>
      </c>
      <c r="L18" s="585" t="e">
        <f>IF(K18="N/A","N/A",IF($D$24="Timber",0,IF(IF(AND(TIA="H",$Z$15=TRUE),1/1.05,1)*IF(AND(OR(TIA="F",TIA="G"),$Z$16=TRUE,$Z$14=TRUE),1/1.05,1)*K18 / J18&gt;2,"&gt;200.0%",IF(AND(TIA="H",$Z$15=TRUE),1/1.05,1)*IF(AND(OR(TIA="F",TIA="G"),$Z$16=TRUE,$Z$14=TRUE),1/1.05,1)*K18 / J18)))</f>
        <v>#N/A</v>
      </c>
      <c r="M18" s="586" t="e">
        <f>IF($D$24="Timber","",IF($G$37 &lt;&gt; "", "N/A",IF(AND(TIA="H",$Z$15=TRUE),IF(L18&lt;=1,"Pass","FAIL"),IF(AND(OR(TIA="F",TIA="G"),$Z$16=TRUE),IF(L18&lt;=1,"Pass","FAIL"),IF($Z$14=TRUE,IF(AND(L18&lt;=1.1,L18&gt;1),"Acceptable",IF(L18&lt;=1,"Pass","FAIL")),IF(L18&lt;=1,"Pass","FAIL"))))))</f>
        <v>#N/A</v>
      </c>
      <c r="N18" s="2"/>
      <c r="O18" s="2"/>
      <c r="P18" s="2"/>
      <c r="Q18" s="2"/>
      <c r="R18" s="2"/>
      <c r="S18" s="2"/>
      <c r="T18" s="2"/>
      <c r="U18" s="2"/>
      <c r="V18" s="2"/>
      <c r="W18" s="2"/>
      <c r="X18" s="2"/>
      <c r="Y18" s="2"/>
      <c r="Z18" s="2"/>
      <c r="AA18" s="2"/>
      <c r="AB18" s="2"/>
      <c r="AC18" s="2"/>
      <c r="AH18" s="637" t="s">
        <v>1558</v>
      </c>
    </row>
    <row r="19" spans="1:37" ht="13.5" customHeight="1" x14ac:dyDescent="0.25">
      <c r="A19" s="2"/>
      <c r="B19" s="656" t="s">
        <v>1038</v>
      </c>
      <c r="C19" s="656"/>
      <c r="D19" s="472"/>
      <c r="E19" s="537" t="s">
        <v>37</v>
      </c>
      <c r="F19" s="2"/>
      <c r="G19" s="669" t="str">
        <f>IF(D32 = "Block", "BLOCK CHECKS", "PAD CHECKS")</f>
        <v>PAD CHECKS</v>
      </c>
      <c r="H19" s="670"/>
      <c r="I19" s="670"/>
      <c r="J19" s="670"/>
      <c r="K19" s="670"/>
      <c r="L19" s="670"/>
      <c r="M19" s="671"/>
      <c r="N19" s="2"/>
      <c r="O19" s="2"/>
      <c r="P19" s="2"/>
      <c r="Q19" s="2"/>
      <c r="R19" s="2"/>
      <c r="S19" s="2"/>
      <c r="T19" s="2"/>
      <c r="U19" s="2"/>
      <c r="V19" s="2"/>
      <c r="W19" s="2"/>
      <c r="X19" s="2"/>
      <c r="Y19" s="2"/>
      <c r="Z19" s="2"/>
      <c r="AA19" s="2"/>
      <c r="AB19" s="2"/>
      <c r="AC19" s="2"/>
      <c r="AH19" s="129"/>
    </row>
    <row r="20" spans="1:37" ht="13.5" customHeight="1" x14ac:dyDescent="0.25">
      <c r="A20" s="2"/>
      <c r="F20" s="2"/>
      <c r="G20" s="664" t="s">
        <v>424</v>
      </c>
      <c r="H20" s="665"/>
      <c r="I20" s="666"/>
      <c r="J20" s="584" t="str">
        <f>Vc_1</f>
        <v>N/A</v>
      </c>
      <c r="K20" s="584" t="str">
        <f>IF(Vn_1="N/A",Vn_1,ABS(Vn_1))</f>
        <v>N/A</v>
      </c>
      <c r="L20" s="585" t="str">
        <f>IF(OR(J20="N/A",K20="N/A"),"N/A",IF(IF(AND(TIA="H",$Z$15=TRUE),1/1.05,1)*IF(AND(OR(TIA="F",TIA="G"),$Z$16=TRUE,$Z$14=TRUE),1/1.05,1)*K20/J20&gt;2,"&gt;200.0%",IF(AND(TIA="H",$Z$15=TRUE),1/1.05,1)*IF(AND(OR(TIA="F",TIA="G"),$Z$16=TRUE,$Z$14=TRUE),1/1.05,1)*K20/J20))</f>
        <v>N/A</v>
      </c>
      <c r="M20" s="586" t="str">
        <f>IF(OR(J20="N/A",K20="N/A"),"N/A",IF(AND(TIA="H",$Z$15=TRUE),IF(L20&lt;=1,"Pass","FAIL"),IF(AND(OR(TIA="F",TIA="G"),$Z$16=TRUE),IF(L20&lt;=1,"Pass","FAIL"),IF($Z$14=TRUE,IF(AND(L20&lt;=1.05,L20&gt;1),"Acceptable",IF(L20&lt;=1,"Pass","FAIL")),IF(L20&lt;=1,"Pass","FAIL")))))</f>
        <v>N/A</v>
      </c>
      <c r="N20" s="2"/>
      <c r="P20" s="2"/>
      <c r="S20" s="2"/>
      <c r="T20" s="2"/>
      <c r="U20" s="2"/>
      <c r="V20" s="2"/>
      <c r="W20" s="2"/>
      <c r="X20" s="2"/>
      <c r="Y20" s="2"/>
      <c r="Z20" s="2"/>
      <c r="AA20" s="2"/>
      <c r="AB20" s="2"/>
      <c r="AC20" s="2"/>
      <c r="AH20" s="129" t="s">
        <v>1559</v>
      </c>
    </row>
    <row r="21" spans="1:37" ht="13.5" customHeight="1" x14ac:dyDescent="0.25">
      <c r="A21" s="2"/>
      <c r="B21" s="653" t="s">
        <v>106</v>
      </c>
      <c r="C21" s="653"/>
      <c r="D21" s="653"/>
      <c r="E21" s="653"/>
      <c r="F21" s="2"/>
      <c r="G21" s="672" t="s">
        <v>1138</v>
      </c>
      <c r="H21" s="672"/>
      <c r="I21" s="672"/>
      <c r="J21" s="587">
        <f>Φvn</f>
        <v>0.16431676725154984</v>
      </c>
      <c r="K21" s="587" t="e">
        <f>MAX(MIN(vu_0.9_controlling,vu_0.9_controlling_sq),MIN(vu_1.2_controlling,vu_1.2_controlling_sq))</f>
        <v>#N/A</v>
      </c>
      <c r="L21" s="585" t="e">
        <f>IF(IF(AND(TIA="H",$Z$15=TRUE),1/1.05,1)*IF(AND(OR(TIA="F",TIA="G"),$Z$16=TRUE,$Z$14=TRUE),1/1.05,1)*K21/J21&gt;2,"&gt;200.0%",IF(AND(TIA="H",$Z$15=TRUE),1/1.05,1)*IF(AND(OR(TIA="F",TIA="G"),$Z$16=TRUE,$Z$14=TRUE),1/1.05,1)*K21/J21)</f>
        <v>#N/A</v>
      </c>
      <c r="M21" s="586" t="e">
        <f>IF(AND(TIA="H",$Z$15=TRUE),IF(L21&lt;=1,"Pass","FAIL"),IF(AND(OR(TIA="F",TIA="G"),$Z$16=TRUE),IF(L21&lt;=1,"Pass","FAIL"),IF($Z$14=TRUE,IF(AND(L21&lt;=1.05,L21&gt;1),"Acceptable",IF(L21&lt;=1,"Pass","FAIL")),IF(L21&lt;=1,"Pass","FAIL"))))</f>
        <v>#N/A</v>
      </c>
      <c r="N21" s="2"/>
      <c r="O21" s="500"/>
      <c r="P21" s="500"/>
      <c r="Q21" s="501"/>
      <c r="R21" s="502"/>
      <c r="S21" s="2"/>
      <c r="T21" s="2"/>
      <c r="U21" s="2"/>
      <c r="V21" s="2"/>
      <c r="W21" s="2"/>
      <c r="X21" s="2"/>
      <c r="Y21" s="2"/>
      <c r="Z21" s="2"/>
      <c r="AA21" s="2"/>
      <c r="AB21" s="2"/>
      <c r="AC21" s="2"/>
      <c r="AH21" s="129" t="s">
        <v>1561</v>
      </c>
      <c r="AK21" s="129"/>
    </row>
    <row r="22" spans="1:37" ht="13.5" hidden="1" customHeight="1" x14ac:dyDescent="0.25">
      <c r="A22" s="2"/>
      <c r="B22" s="75"/>
      <c r="C22" s="76"/>
      <c r="D22" s="472"/>
      <c r="E22" s="33"/>
      <c r="F22" s="2"/>
      <c r="G22" s="664" t="s">
        <v>425</v>
      </c>
      <c r="H22" s="665"/>
      <c r="I22" s="666"/>
      <c r="J22" s="584" t="e">
        <f>Vc_pile</f>
        <v>#N/A</v>
      </c>
      <c r="K22" s="584">
        <f>Vn_pile</f>
        <v>154.895641620817</v>
      </c>
      <c r="L22" s="585" t="e">
        <f>K22/J22</f>
        <v>#N/A</v>
      </c>
      <c r="M22" s="586" t="e">
        <f>IF(L22 &lt; 1.05, "OK", "No Good!")</f>
        <v>#N/A</v>
      </c>
      <c r="N22" s="2"/>
      <c r="O22" s="2"/>
      <c r="P22" s="2"/>
      <c r="Q22" s="2"/>
      <c r="R22" s="2"/>
      <c r="S22" s="2"/>
      <c r="T22" s="2"/>
      <c r="U22" s="2"/>
      <c r="V22" s="2"/>
      <c r="W22" s="2"/>
      <c r="X22" s="2"/>
      <c r="Y22" s="2"/>
      <c r="Z22" s="2"/>
      <c r="AA22" s="2"/>
      <c r="AB22" s="2"/>
      <c r="AC22" s="2"/>
      <c r="AH22" s="638" t="s">
        <v>1560</v>
      </c>
    </row>
    <row r="23" spans="1:37" ht="13.5" customHeight="1" x14ac:dyDescent="0.25">
      <c r="A23" s="2"/>
      <c r="B23" s="659" t="s">
        <v>107</v>
      </c>
      <c r="C23" s="660"/>
      <c r="D23" s="471"/>
      <c r="E23" s="532"/>
      <c r="F23" s="2"/>
      <c r="G23" s="672" t="s">
        <v>1137</v>
      </c>
      <c r="H23" s="672"/>
      <c r="I23" s="672"/>
      <c r="J23" s="584" t="e">
        <f>MIN(φMn_effective_total,φMn_effective_total_y)</f>
        <v>#N/A</v>
      </c>
      <c r="K23" s="584" t="e">
        <f>YfMu_comp</f>
        <v>#DIV/0!</v>
      </c>
      <c r="L23" s="585">
        <f>IF(IF(AND(TIA="H",$Z$15=TRUE),1/1.05,1)*IF(TIA&lt;&gt;"H",0,K23/J23)&gt;2,"&gt;200.0%",IF(AND(TIA="H",$Z$15=TRUE),1/1.05,1)*IF(TIA&lt;&gt;"H",0,K23/J23))</f>
        <v>0</v>
      </c>
      <c r="M23" s="586" t="str">
        <f>IF(AND(TIA="H",$Z$15=TRUE),IF(L23&lt;=1,"Pass","FAIL"),IF($Z$14=TRUE,IF(AND(L23&lt;=1.05,L23&gt;1),"Acceptable",IF(L23&lt;=1,"Pass","FAIL")),IF(L23&lt;=1,"Pass","FAIL")))</f>
        <v>Pass</v>
      </c>
      <c r="N23" s="2"/>
      <c r="O23" s="2"/>
      <c r="P23" s="2"/>
      <c r="Q23" s="2"/>
      <c r="S23" s="2"/>
      <c r="T23" s="2"/>
      <c r="U23" s="2"/>
      <c r="V23" s="2"/>
      <c r="W23" s="2"/>
      <c r="X23" s="2"/>
      <c r="Y23" s="2"/>
      <c r="Z23" s="2"/>
      <c r="AA23" s="2"/>
      <c r="AB23" s="2"/>
      <c r="AC23" s="2"/>
      <c r="AH23" s="129" t="s">
        <v>1555</v>
      </c>
    </row>
    <row r="24" spans="1:37" ht="13.5" customHeight="1" x14ac:dyDescent="0.25">
      <c r="A24" s="2"/>
      <c r="B24" s="659" t="str">
        <f>IF(D23="H-Pile", "HP Size:  ","Pile Material:  ")</f>
        <v xml:space="preserve">Pile Material:  </v>
      </c>
      <c r="C24" s="660"/>
      <c r="D24" s="472"/>
      <c r="E24" s="33"/>
      <c r="F24" s="2"/>
      <c r="G24" s="672" t="s">
        <v>1136</v>
      </c>
      <c r="H24" s="672"/>
      <c r="I24" s="672"/>
      <c r="J24" s="587">
        <f>Φvn_tension</f>
        <v>0.16431676725154984</v>
      </c>
      <c r="K24" s="587">
        <f>MAX(MIN(vu_0.9_controlling_tension,vu_0.9_tension_sq),MIN(vu_1.2_controlling_tension,vu_1.2_tension_sq))</f>
        <v>0</v>
      </c>
      <c r="L24" s="585">
        <f>IF(IF(AND(TIA="H",$Z$15=TRUE),1/1.05,1)*IF(OR(TIA&lt;&gt;"H",$D$9&lt;&gt;"Self-Support"),0,K24/J24)&gt;2,"&gt;200.0%",IF(AND(TIA="H",$Z$15=TRUE),1/1.05,1)*IF(OR(TIA&lt;&gt;"H",$D$9&lt;&gt;"Self-Support"),0,K24/J24))</f>
        <v>0</v>
      </c>
      <c r="M24" s="586" t="str">
        <f>IF(AND(TIA="H",$Z$15=TRUE),IF(L24&lt;=1,"Pass","FAIL"),IF($Z$14=TRUE,IF(AND(L24&lt;=1.05,L24&gt;1),"Acceptable",IF(L24&lt;=1,"Pass","FAIL")),IF(L24&lt;=1,"Pass","FAIL")))</f>
        <v>Pass</v>
      </c>
      <c r="N24" s="2"/>
      <c r="O24" s="2"/>
      <c r="P24" s="2"/>
      <c r="Q24" s="2"/>
      <c r="R24" s="2"/>
      <c r="S24" s="2"/>
      <c r="T24" s="2"/>
      <c r="U24" s="2"/>
      <c r="V24" s="2"/>
      <c r="W24" s="2"/>
      <c r="X24" s="2"/>
      <c r="Y24" s="2"/>
      <c r="Z24" s="2"/>
      <c r="AA24" s="2"/>
      <c r="AB24" s="2"/>
      <c r="AC24" s="2"/>
      <c r="AH24" s="646" t="s">
        <v>1556</v>
      </c>
      <c r="AK24" s="129"/>
    </row>
    <row r="25" spans="1:37" ht="13.5" customHeight="1" x14ac:dyDescent="0.25">
      <c r="A25" s="2"/>
      <c r="B25" s="659" t="s">
        <v>108</v>
      </c>
      <c r="C25" s="660"/>
      <c r="D25" s="472"/>
      <c r="E25" s="33" t="s">
        <v>59</v>
      </c>
      <c r="F25" s="2"/>
      <c r="G25" s="672" t="s">
        <v>1135</v>
      </c>
      <c r="H25" s="672"/>
      <c r="I25" s="672"/>
      <c r="J25" s="584" t="e">
        <f>MIN(φMn_effective_total,φMn_effective_total_y)</f>
        <v>#N/A</v>
      </c>
      <c r="K25" s="584" t="e">
        <f>ϒfMu_tension</f>
        <v>#DIV/0!</v>
      </c>
      <c r="L25" s="585">
        <f>IF(IF(AND(TIA="H",$Z$15=TRUE),1/1.05,1)*IF(OR(TIA&lt;&gt;"H",$D$9&lt;&gt;"Self-Support"),0,K25/J25)&gt;2,"&gt;200.0%",IF(AND(TIA="H",$Z$15=TRUE),1/1.05,1)*IF(OR(TIA&lt;&gt;"H",$D$9&lt;&gt;"Self-Support"),0,K25/J25))</f>
        <v>0</v>
      </c>
      <c r="M25" s="586" t="str">
        <f>IF(AND(TIA="H",$Z$15=TRUE),IF(L25&lt;=1,"Pass","FAIL"),IF($Z$14=TRUE,IF(AND(L25&lt;=1.05,L25&gt;1),"Acceptable",IF(L25&lt;=1,"Pass","FAIL")),IF(L25&lt;=1,"Pass","FAIL")))</f>
        <v>Pass</v>
      </c>
      <c r="N25" s="2"/>
      <c r="O25" s="2"/>
      <c r="Q25" s="2"/>
      <c r="S25" s="2"/>
      <c r="T25" s="2"/>
      <c r="U25" s="2"/>
      <c r="V25" s="2"/>
      <c r="W25" s="2"/>
      <c r="X25" s="2"/>
      <c r="Y25" s="2"/>
      <c r="Z25" s="2"/>
      <c r="AA25" s="2"/>
      <c r="AB25" s="2"/>
      <c r="AC25" s="2"/>
      <c r="AH25" s="129" t="s">
        <v>1557</v>
      </c>
    </row>
    <row r="26" spans="1:37" ht="13.5" customHeight="1" x14ac:dyDescent="0.25">
      <c r="A26" s="2"/>
      <c r="B26" s="659" t="str">
        <f>IF(OR(D23="Pipe",D23="Round"), "Pile Diameter:  ", IF(D23="Square", "Pile Width:  ", ""))</f>
        <v/>
      </c>
      <c r="C26" s="660"/>
      <c r="D26" s="474"/>
      <c r="E26" s="33" t="str">
        <f>IF(D23="H-Pile","","in")</f>
        <v>in</v>
      </c>
      <c r="F26" s="2"/>
      <c r="G26" s="664" t="s">
        <v>1139</v>
      </c>
      <c r="H26" s="665"/>
      <c r="I26" s="666"/>
      <c r="J26" s="584" t="e">
        <f>φMn_resultant</f>
        <v>#VALUE!</v>
      </c>
      <c r="K26" s="584" t="e">
        <f>ΣM</f>
        <v>#VALUE!</v>
      </c>
      <c r="L26" s="585" t="e">
        <f>IF(IF(AND(TIA="H",$Z$15=TRUE),1/1.05,1)*IF(AND(OR(TIA="F",TIA="G"),$Z$16=TRUE,$Z$14=TRUE),1/1.05,1)*K26/J26&gt;2,"&gt;200.0%",IF(AND(TIA="H",$Z$15=TRUE),1/1.05,1)*IF(AND(OR(TIA="F",TIA="G"),$Z$16=TRUE,$Z$14=TRUE),1/1.05,1)*K26/J26)</f>
        <v>#VALUE!</v>
      </c>
      <c r="M26" s="586" t="e">
        <f>IF(AND(TIA="H",$Z$15=TRUE),IF(L26&lt;=1,"Pass","FAIL"),IF(AND(OR(TIA="F",TIA="G"),$Z$16=TRUE),IF(L26&lt;=1,"Pass","FAIL"),IF($Z$14=TRUE,IF(AND(L26&lt;=1.05,L26&gt;1),"Acceptable",IF(L26&lt;=1,"Pass","FAIL")),IF(L26&lt;=1,"Pass","FAIL"))))</f>
        <v>#VALUE!</v>
      </c>
      <c r="N26" s="2"/>
      <c r="O26" s="2"/>
      <c r="P26" s="2"/>
      <c r="Q26" s="2"/>
      <c r="R26" s="2"/>
      <c r="S26" s="2"/>
      <c r="T26" s="2"/>
      <c r="U26" s="2"/>
      <c r="V26" s="2"/>
      <c r="W26" s="2"/>
      <c r="X26" s="2"/>
      <c r="Y26" s="2"/>
      <c r="Z26" s="2"/>
      <c r="AA26" s="2"/>
      <c r="AB26" s="2"/>
      <c r="AC26" s="2"/>
      <c r="AH26" s="129" t="s">
        <v>1554</v>
      </c>
    </row>
    <row r="27" spans="1:37" ht="13.5" customHeight="1" x14ac:dyDescent="0.25">
      <c r="A27" s="2"/>
      <c r="B27" s="659" t="str">
        <f>IF(D23="Pipe", "Pipe Thickness:  ","")</f>
        <v/>
      </c>
      <c r="C27" s="660"/>
      <c r="D27" s="472"/>
      <c r="E27" s="33" t="str">
        <f>IF(D23="Pipe","in","")</f>
        <v/>
      </c>
      <c r="F27" s="2"/>
      <c r="G27" s="669" t="s">
        <v>286</v>
      </c>
      <c r="H27" s="670"/>
      <c r="I27" s="670"/>
      <c r="J27" s="670"/>
      <c r="K27" s="670"/>
      <c r="L27" s="670"/>
      <c r="M27" s="671"/>
      <c r="N27" s="2"/>
      <c r="O27" s="2"/>
      <c r="T27" s="2"/>
      <c r="U27" s="2"/>
      <c r="V27" s="2"/>
      <c r="W27" s="2"/>
      <c r="X27" s="2"/>
      <c r="Y27" s="2"/>
      <c r="Z27" s="2"/>
      <c r="AA27" s="2"/>
      <c r="AB27" s="2"/>
      <c r="AC27" s="2"/>
    </row>
    <row r="28" spans="1:37" ht="13.5" hidden="1" customHeight="1" x14ac:dyDescent="0.25">
      <c r="A28" s="2"/>
      <c r="C28" s="74" t="s">
        <v>402</v>
      </c>
      <c r="D28" s="475"/>
      <c r="E28" s="33" t="s">
        <v>59</v>
      </c>
      <c r="F28" s="2"/>
      <c r="G28" s="643"/>
      <c r="H28" s="644"/>
      <c r="I28" s="645"/>
      <c r="J28" s="584"/>
      <c r="K28" s="584"/>
      <c r="L28" s="585"/>
      <c r="M28" s="586"/>
      <c r="N28" s="2"/>
      <c r="O28" s="2"/>
      <c r="P28" s="2"/>
      <c r="Q28" s="2"/>
      <c r="R28" s="2"/>
      <c r="S28" s="2"/>
      <c r="T28" s="2"/>
      <c r="U28" s="2"/>
      <c r="V28" s="2"/>
      <c r="W28" s="2"/>
      <c r="X28" s="2"/>
      <c r="Y28" s="2"/>
      <c r="Z28" s="2"/>
      <c r="AA28" s="2"/>
      <c r="AB28" s="2"/>
      <c r="AC28" s="2"/>
    </row>
    <row r="29" spans="1:37" ht="13.5" customHeight="1" x14ac:dyDescent="0.25">
      <c r="A29" s="2"/>
      <c r="B29" s="667" t="s">
        <v>396</v>
      </c>
      <c r="C29" s="668"/>
      <c r="D29" s="472"/>
      <c r="E29" s="33"/>
      <c r="F29" s="2"/>
      <c r="G29" s="664" t="s">
        <v>309</v>
      </c>
      <c r="H29" s="665"/>
      <c r="I29" s="666"/>
      <c r="J29" s="584" t="e">
        <f>Calculations!$Q$224</f>
        <v>#DIV/0!</v>
      </c>
      <c r="K29" s="584">
        <f>Calculations!$Q$226</f>
        <v>0</v>
      </c>
      <c r="L29" s="585" t="e">
        <f>IF($D$45="Block",0,IF(IF(AND(TIA="H",$Z$15=TRUE),1/1.05,1)*IF(AND(OR(TIA="F",TIA="G"),$Z$16=TRUE,$Z$14=TRUE),1/1.05,1)*K29/J29&gt;2,"&gt;200.0%",IF(AND(TIA="H",$Z$15=TRUE),1/1.05,1)*IF(AND(OR(TIA="F",TIA="G"),$Z$16=TRUE,$Z$14=TRUE),1/1.05,1)*K29/J29))</f>
        <v>#DIV/0!</v>
      </c>
      <c r="M29" s="586" t="e">
        <f>IF(AND(TIA="H",$Z$15=TRUE),IF(L29&lt;=1,"Pass","FAIL"),IF(AND(OR(TIA="F",TIA="G"),$Z$16=TRUE),IF(L29&lt;=1,"Pass","FAIL"),IF($Z$14=TRUE,IF(AND(L29&lt;=1.05,L29&gt;1),"Acceptable",IF(L29&lt;=1,"Pass","FAIL")),IF(L20&lt;=1,"Pass","FAIL"))))</f>
        <v>#DIV/0!</v>
      </c>
      <c r="N29" s="2"/>
      <c r="O29" s="2"/>
      <c r="P29" s="2"/>
      <c r="Q29" s="2"/>
      <c r="R29" s="2"/>
      <c r="S29" s="2"/>
      <c r="T29" s="2"/>
      <c r="U29" s="2"/>
      <c r="V29" s="2"/>
      <c r="W29" s="2"/>
      <c r="X29" s="2"/>
      <c r="Y29" s="2"/>
      <c r="Z29" s="2"/>
      <c r="AA29" s="2"/>
      <c r="AB29" s="2"/>
      <c r="AC29" s="2"/>
      <c r="AH29" s="129" t="s">
        <v>1553</v>
      </c>
    </row>
    <row r="30" spans="1:37" ht="13.5" customHeight="1" x14ac:dyDescent="0.25">
      <c r="A30" s="2"/>
      <c r="B30" s="667" t="s">
        <v>435</v>
      </c>
      <c r="C30" s="668"/>
      <c r="D30" s="472"/>
      <c r="E30" s="33" t="s">
        <v>404</v>
      </c>
      <c r="F30" s="2"/>
      <c r="G30" s="664" t="s">
        <v>997</v>
      </c>
      <c r="H30" s="665"/>
      <c r="I30" s="666"/>
      <c r="J30" s="584">
        <f>phiMn_comp</f>
        <v>520.77937516925601</v>
      </c>
      <c r="K30" s="584">
        <f>Mmax</f>
        <v>0</v>
      </c>
      <c r="L30" s="585">
        <f>IF(IF(AND(TIA="H",$Z$15=TRUE),1/1.05,1)*IF(AND(OR(TIA="F",TIA="G"),$Z$16=TRUE,$Z$14=TRUE),1/1.05,1)*K30/J30&gt;2,"&gt;200.0%",IF(AND(TIA="H",$Z$15=TRUE),1/1.05,1)*IF(AND(OR(TIA="F",TIA="G"),$Z$16=TRUE,$Z$14=TRUE),1/1.05,1)*K30/J30)</f>
        <v>0</v>
      </c>
      <c r="M30" s="586" t="str">
        <f>IF(AND(TIA="H",$Z$15=TRUE),IF(L30&lt;=1,"Pass","FAIL"),IF(AND(OR(TIA="F",TIA="G"),$Z$16=TRUE),IF(L30&lt;=1,"Pass","FAIL"),IF($Z$14=TRUE,IF(AND(L30&lt;=1.05,L30&gt;1),"Acceptable",IF(L30&lt;=1,"Pass","FAIL")),IF(L20&lt;=1,"Pass","FAIL"))))</f>
        <v>Pass</v>
      </c>
      <c r="N30" s="2"/>
      <c r="O30" s="2"/>
      <c r="P30" s="2"/>
      <c r="Q30" s="2"/>
      <c r="R30" s="2"/>
      <c r="S30" s="2"/>
      <c r="T30" s="2"/>
      <c r="U30" s="2"/>
      <c r="V30" s="2"/>
      <c r="W30" s="2"/>
      <c r="X30" s="2"/>
      <c r="Y30" s="2"/>
      <c r="Z30" s="2"/>
      <c r="AA30" s="2"/>
      <c r="AB30" s="2"/>
      <c r="AC30" s="2"/>
      <c r="AH30" s="129" t="s">
        <v>1551</v>
      </c>
    </row>
    <row r="31" spans="1:37" ht="13.5" customHeight="1" x14ac:dyDescent="0.25">
      <c r="A31" s="2"/>
      <c r="B31" s="667" t="str">
        <f>IF(D24="Concrete", "Pile Rebar Size, Psize:  ", IF(D24="Timber", "Cross-Section / Pile Orientation:  ",""))</f>
        <v/>
      </c>
      <c r="C31" s="668"/>
      <c r="D31" s="472"/>
      <c r="E31" s="33"/>
      <c r="F31" s="2"/>
      <c r="G31" s="664" t="s">
        <v>998</v>
      </c>
      <c r="H31" s="665"/>
      <c r="I31" s="666"/>
      <c r="J31" s="584">
        <f>phiMn_tension</f>
        <v>240.55617294401193</v>
      </c>
      <c r="K31" s="584">
        <f>Calculations!Q249</f>
        <v>0</v>
      </c>
      <c r="L31" s="585">
        <f>IF(IF(AND(TIA="H",$Z$15=TRUE),1/1.05,1)*IF(AND(OR(TIA="F",TIA="G"),$Z$16=TRUE,$Z$14=TRUE),1/1.05,1)*K31/J31&gt;2,"&gt;200.0%",IF(AND(TIA="H",$Z$15=TRUE),1/1.05,1)*IF(AND(OR(TIA="F",TIA="G"),$Z$16=TRUE,$Z$14=TRUE),1/1.05,1)*K31/J31)</f>
        <v>0</v>
      </c>
      <c r="M31" s="586" t="str">
        <f>IF(AND(TIA="H",$Z$15=TRUE),IF(L31&lt;=1,"Pass","FAIL"),IF(AND(OR(TIA="F",TIA="G"),$Z$16=TRUE),IF(L31&lt;=1,"Pass","FAIL"),IF($Z$14=TRUE,IF(AND(L31&lt;=1.05,L31&gt;1),"Acceptable",IF(L31&lt;=1,"Pass","FAIL")),IF(L20&lt;=1,"Pass","FAIL"))))</f>
        <v>Pass</v>
      </c>
      <c r="N31" s="2"/>
      <c r="O31" s="2"/>
      <c r="P31" s="2"/>
      <c r="Q31" s="2"/>
      <c r="R31" s="2"/>
      <c r="S31" s="2"/>
      <c r="T31" s="2"/>
      <c r="U31" s="2"/>
      <c r="V31" s="2"/>
      <c r="W31" s="2"/>
      <c r="X31" s="2"/>
      <c r="Y31" s="2"/>
      <c r="Z31" s="2"/>
      <c r="AA31" s="2"/>
      <c r="AB31" s="2"/>
      <c r="AC31" s="2"/>
      <c r="AH31" s="129" t="s">
        <v>1552</v>
      </c>
    </row>
    <row r="32" spans="1:37" ht="13.5" customHeight="1" x14ac:dyDescent="0.25">
      <c r="A32" s="2"/>
      <c r="B32" s="667" t="s">
        <v>403</v>
      </c>
      <c r="C32" s="668"/>
      <c r="D32" s="472"/>
      <c r="E32" s="33"/>
      <c r="F32" s="2"/>
      <c r="H32" s="504"/>
      <c r="I32" s="504"/>
      <c r="J32" s="504"/>
      <c r="K32" s="504"/>
      <c r="L32" s="696" t="str">
        <f>IF(AND(TIA="H",$Z$15=TRUE),"*Rating per TIA-222-H Section 15.5",IF(AND(OR(TIA="F",TIA="G"),$Z$16=TRUE),"*Ratings Normalized per Load Z",""))</f>
        <v/>
      </c>
      <c r="M32" s="696"/>
      <c r="N32" s="2"/>
      <c r="O32" s="2"/>
      <c r="P32" s="2"/>
      <c r="Q32" s="2"/>
      <c r="R32" s="2"/>
      <c r="S32" s="2"/>
      <c r="T32" s="2"/>
      <c r="U32" s="2"/>
      <c r="V32" s="2"/>
      <c r="X32" s="2"/>
      <c r="Y32" s="2"/>
      <c r="Z32" s="2"/>
      <c r="AA32" s="2"/>
      <c r="AB32" s="2"/>
      <c r="AC32" s="2"/>
    </row>
    <row r="33" spans="1:41" ht="13.5" customHeight="1" thickBot="1" x14ac:dyDescent="0.3">
      <c r="A33" s="2"/>
      <c r="F33" s="2"/>
      <c r="L33" s="697"/>
      <c r="M33" s="697"/>
      <c r="P33" s="126"/>
      <c r="Q33" s="126"/>
      <c r="R33" s="126"/>
      <c r="S33" s="126"/>
      <c r="T33" s="126"/>
      <c r="U33" s="126"/>
      <c r="V33" s="2"/>
      <c r="W33" s="2"/>
      <c r="X33" s="2"/>
      <c r="Y33" s="2"/>
      <c r="Z33" s="2"/>
      <c r="AA33" s="2"/>
      <c r="AB33" s="2"/>
      <c r="AC33" s="2"/>
    </row>
    <row r="34" spans="1:41" ht="13.5" customHeight="1" x14ac:dyDescent="0.25">
      <c r="A34" s="2"/>
      <c r="B34" s="653" t="s">
        <v>33</v>
      </c>
      <c r="C34" s="653"/>
      <c r="D34" s="653"/>
      <c r="E34" s="653"/>
      <c r="F34" s="2"/>
      <c r="K34" s="593"/>
      <c r="L34" s="594" t="str">
        <f>IF(AND(TIA="H",$S$13=TRUE),"Structural Rating*:","Structural Rating:")</f>
        <v>Structural Rating:</v>
      </c>
      <c r="M34" s="588" t="e">
        <f>IF(OR($L$18="&gt;200.0%",$L$20="&gt;200.0%",$L$21="&gt;200.0%",$L$22="&gt;200.0%",$L$23="&gt;200.0%",$L$24="&gt;200.0%",$L$25="&gt;200.0%",$L$26="&gt;200.0%",$L$29="&gt;200.0%",$L$30="&gt;200.0%",$L$31="&gt;200.0%"),"&gt;200.0%",MAX($L$18,$L$20:$L$26,$L$29:$L$31))</f>
        <v>#N/A</v>
      </c>
      <c r="N34" s="262"/>
      <c r="O34" s="701" t="str">
        <f>IFERROR(IF(OR(AND($D$29="No",$K$71=0,$M$15="FAIL"),$M$15="FAIL"),"NOTE: End Bearing Capacity may not be accounted for in the Soil Compression Capacity per Pile. Investigation into pile bearing may provide additional capacity.",""),"")</f>
        <v/>
      </c>
      <c r="P34" s="702"/>
      <c r="Q34" s="702"/>
      <c r="R34" s="702"/>
      <c r="S34" s="702"/>
      <c r="T34" s="702"/>
      <c r="U34" s="126"/>
      <c r="V34" s="2"/>
      <c r="W34" s="2"/>
      <c r="X34" s="2"/>
      <c r="Y34" s="2"/>
      <c r="Z34" s="2"/>
      <c r="AA34" s="2"/>
      <c r="AB34" s="2"/>
      <c r="AC34" s="2"/>
    </row>
    <row r="35" spans="1:41" ht="13.5" customHeight="1" thickBot="1" x14ac:dyDescent="0.3">
      <c r="A35" s="2"/>
      <c r="B35" s="659" t="s">
        <v>35</v>
      </c>
      <c r="C35" s="660"/>
      <c r="D35" s="471"/>
      <c r="E35" s="5"/>
      <c r="F35" s="2"/>
      <c r="K35" s="551"/>
      <c r="L35" s="552" t="str">
        <f>IF(AND(TIA="H",$S$13=TRUE),"Soil Rating*:","Soil Rating:")</f>
        <v>Soil Rating:</v>
      </c>
      <c r="M35" s="592" t="e">
        <f>IF(OR($L$15="&gt;200.0%",$L$16="&gt;200.0%"),"&gt;200.0%",MAX($L$15:$L$16))</f>
        <v>#N/A</v>
      </c>
      <c r="N35" s="262"/>
      <c r="O35" s="702"/>
      <c r="P35" s="702"/>
      <c r="Q35" s="702"/>
      <c r="R35" s="702"/>
      <c r="S35" s="702"/>
      <c r="T35" s="702"/>
      <c r="U35" s="126"/>
      <c r="V35" s="2"/>
      <c r="W35" s="2"/>
      <c r="X35" s="2"/>
      <c r="Y35" s="2"/>
      <c r="Z35" s="2"/>
      <c r="AA35" s="2"/>
      <c r="AB35" s="2"/>
      <c r="AC35" s="2"/>
    </row>
    <row r="36" spans="1:41" ht="13.5" customHeight="1" x14ac:dyDescent="0.25">
      <c r="A36" s="2"/>
      <c r="B36" s="659" t="str">
        <f>IF(D35="Circular", "Number of Piles, N:  ","Number of Columns, Nx:  ")</f>
        <v xml:space="preserve">Number of Columns, Nx:  </v>
      </c>
      <c r="C36" s="660"/>
      <c r="D36" s="472"/>
      <c r="E36" s="4"/>
      <c r="F36" s="2"/>
      <c r="N36" s="90"/>
      <c r="O36" s="702"/>
      <c r="P36" s="702"/>
      <c r="Q36" s="702"/>
      <c r="R36" s="702"/>
      <c r="S36" s="702"/>
      <c r="T36" s="702"/>
      <c r="U36" s="126"/>
      <c r="V36" s="2"/>
      <c r="W36" s="2"/>
      <c r="X36" s="2"/>
      <c r="Y36" s="2"/>
      <c r="Z36" s="2"/>
      <c r="AA36" s="2"/>
      <c r="AB36" s="2"/>
      <c r="AC36" s="2"/>
    </row>
    <row r="37" spans="1:41" ht="13.5" customHeight="1" x14ac:dyDescent="0.25">
      <c r="A37" s="2"/>
      <c r="B37" s="659" t="str">
        <f>IF(D35="Circular", "Group Diameter, GD:  ", "Number of Rows, Ny:  ")</f>
        <v xml:space="preserve">Number of Rows, Ny:  </v>
      </c>
      <c r="C37" s="660"/>
      <c r="D37" s="472"/>
      <c r="E37" s="4" t="str">
        <f>IF(D35="Circular","in","")</f>
        <v/>
      </c>
      <c r="F37" s="2"/>
      <c r="G37" s="716" t="str">
        <f>IF(AND($D$23 = "H-Pile", $D$29 = "No"), "Soil capacities cannot be determined for H-Piles.  Use RCT or obtain new geotechnical report.", IF(OR(AND($D$29 = "No", $N$54 = "No", $D$24 &lt;&gt; "Concrete"),AND($D$23 = "Square", $N$54 = "No")), "Skin friction values cannot be determined for this type of pile.  Use RCT or obtain new geotechnical report.",""))</f>
        <v/>
      </c>
      <c r="H37" s="716"/>
      <c r="I37" s="716"/>
      <c r="J37" s="716"/>
      <c r="K37" s="716"/>
      <c r="L37" s="716"/>
      <c r="M37" s="716"/>
      <c r="N37" s="2"/>
      <c r="O37" s="77"/>
      <c r="P37" s="69"/>
      <c r="Q37" s="69"/>
      <c r="S37" s="69"/>
      <c r="T37" s="69"/>
      <c r="U37" s="69"/>
      <c r="V37" s="2"/>
      <c r="W37" s="2"/>
      <c r="X37" s="2"/>
      <c r="Y37" s="2"/>
      <c r="Z37" s="2"/>
      <c r="AA37" s="2"/>
      <c r="AB37" s="2"/>
      <c r="AC37" s="2"/>
    </row>
    <row r="38" spans="1:41" ht="13.5" customHeight="1" x14ac:dyDescent="0.25">
      <c r="A38" s="2"/>
      <c r="B38" s="659" t="str">
        <f>IF(D35="Circular","","Column Spacing, Dx:  ")</f>
        <v xml:space="preserve">Column Spacing, Dx:  </v>
      </c>
      <c r="C38" s="660"/>
      <c r="D38" s="472"/>
      <c r="E38" s="4" t="str">
        <f>IF(D35="Circular","","in")</f>
        <v>in</v>
      </c>
      <c r="F38" s="2"/>
      <c r="G38" s="716"/>
      <c r="H38" s="716"/>
      <c r="I38" s="716"/>
      <c r="J38" s="716"/>
      <c r="K38" s="716"/>
      <c r="L38" s="716"/>
      <c r="M38" s="716"/>
      <c r="N38" s="2"/>
      <c r="O38" s="77"/>
      <c r="R38" s="548" t="s">
        <v>752</v>
      </c>
      <c r="V38" s="78"/>
      <c r="W38" s="78"/>
      <c r="X38" s="78"/>
      <c r="Y38" s="78"/>
      <c r="Z38" s="78"/>
      <c r="AA38" s="2"/>
      <c r="AB38" s="2"/>
      <c r="AC38" s="2"/>
    </row>
    <row r="39" spans="1:41" ht="13.5" customHeight="1" x14ac:dyDescent="0.25">
      <c r="A39" s="2"/>
      <c r="B39" s="659" t="str">
        <f>IF(D35="Circular","","Row Spacing, Dy:  ")</f>
        <v xml:space="preserve">Row Spacing, Dy:  </v>
      </c>
      <c r="C39" s="660"/>
      <c r="D39" s="472"/>
      <c r="E39" s="4" t="str">
        <f>IF(D35="Circular","","in")</f>
        <v>in</v>
      </c>
      <c r="F39" s="2"/>
      <c r="G39" s="700" t="str">
        <f ca="1">IF(D35="Asymmetric",HYPERLINK("#"&amp;CELL("address",'Moment of Inertia'!A1), "Click here to enter group information and pile coordinates"),"")</f>
        <v/>
      </c>
      <c r="H39" s="700"/>
      <c r="I39" s="700"/>
      <c r="J39" s="700"/>
      <c r="K39" s="700"/>
      <c r="L39" s="700"/>
      <c r="M39" s="700"/>
      <c r="N39" s="2"/>
      <c r="O39" s="77"/>
      <c r="V39" s="78"/>
      <c r="W39" s="78"/>
      <c r="X39" s="78"/>
      <c r="Y39" s="78"/>
      <c r="Z39" s="78"/>
      <c r="AA39" s="2"/>
      <c r="AB39" s="2"/>
      <c r="AC39" s="2"/>
    </row>
    <row r="40" spans="1:41" ht="13.5" customHeight="1" x14ac:dyDescent="0.25">
      <c r="A40" s="2"/>
      <c r="B40" s="659" t="str">
        <f>IF(D35="Circular","","Orientation of Neutral Axis, θ:  ")</f>
        <v xml:space="preserve">Orientation of Neutral Axis, θ:  </v>
      </c>
      <c r="C40" s="660"/>
      <c r="D40" s="131">
        <v>0</v>
      </c>
      <c r="E40" s="4" t="str">
        <f>IF(D35="Circular","","deg")</f>
        <v>deg</v>
      </c>
      <c r="F40" s="2"/>
      <c r="V40" s="78"/>
      <c r="W40" s="78"/>
      <c r="X40" s="78"/>
      <c r="Y40" s="78"/>
      <c r="Z40" s="78"/>
      <c r="AA40" s="2"/>
      <c r="AB40" s="2"/>
      <c r="AC40" s="2"/>
    </row>
    <row r="41" spans="1:41" ht="13.5" customHeight="1" x14ac:dyDescent="0.25">
      <c r="A41" s="2"/>
      <c r="B41" s="659" t="s">
        <v>256</v>
      </c>
      <c r="C41" s="660"/>
      <c r="D41" s="476"/>
      <c r="E41" s="4"/>
      <c r="F41" s="2"/>
      <c r="O41" s="77"/>
      <c r="P41" s="77"/>
      <c r="Q41" s="77"/>
      <c r="R41" s="77"/>
      <c r="S41" s="77"/>
      <c r="T41" s="77"/>
      <c r="U41" s="77"/>
      <c r="V41" s="78"/>
      <c r="W41" s="78"/>
      <c r="X41" s="78"/>
      <c r="Y41" s="78"/>
      <c r="Z41" s="78"/>
      <c r="AA41" s="2"/>
      <c r="AB41" s="2"/>
      <c r="AC41" s="2"/>
    </row>
    <row r="42" spans="1:41" s="130" customFormat="1" x14ac:dyDescent="0.25">
      <c r="A42" s="86"/>
      <c r="B42" s="698" t="str">
        <f>IF(D41 = "Yes", "Group Efficiency Factor:  ", "")</f>
        <v/>
      </c>
      <c r="C42" s="699"/>
      <c r="D42" s="533"/>
      <c r="E42" s="534"/>
      <c r="F42" s="86"/>
      <c r="V42" s="543"/>
      <c r="W42" s="543"/>
      <c r="X42" s="543"/>
      <c r="AB42" s="86"/>
      <c r="AC42" s="129"/>
      <c r="AD42" s="129"/>
      <c r="AE42" s="129"/>
      <c r="AF42" s="129"/>
    </row>
    <row r="43" spans="1:41" ht="13.5" customHeight="1" x14ac:dyDescent="0.25">
      <c r="A43" s="2"/>
      <c r="B43" s="715" t="str">
        <f>IF(D41="No", CONCATENATE("Program Calculated Group Efficiency, Eg:  ",TEXT(Eg,"0.00")), "")</f>
        <v/>
      </c>
      <c r="C43" s="715"/>
      <c r="D43" s="715"/>
      <c r="E43" s="715"/>
      <c r="F43" s="2"/>
      <c r="V43" s="335"/>
      <c r="W43" s="335"/>
      <c r="X43" s="335"/>
      <c r="AB43" s="2"/>
      <c r="AC43" s="78"/>
      <c r="AD43" s="78"/>
      <c r="AE43" s="78"/>
      <c r="AF43" s="78"/>
    </row>
    <row r="44" spans="1:41" ht="13.5" customHeight="1" x14ac:dyDescent="0.25">
      <c r="A44" s="2"/>
      <c r="B44" s="653" t="s">
        <v>55</v>
      </c>
      <c r="C44" s="653"/>
      <c r="D44" s="653"/>
      <c r="E44" s="653"/>
      <c r="F44" s="2"/>
      <c r="G44" s="688" t="s">
        <v>160</v>
      </c>
      <c r="H44" s="689"/>
      <c r="I44" s="689"/>
      <c r="J44" s="689"/>
      <c r="K44" s="689"/>
      <c r="L44" s="689"/>
      <c r="M44" s="690"/>
      <c r="V44" s="335"/>
      <c r="W44" s="335"/>
      <c r="X44" s="335"/>
      <c r="AB44" s="36"/>
      <c r="AC44" s="79"/>
      <c r="AD44" s="79"/>
      <c r="AE44" s="79"/>
      <c r="AF44" s="79"/>
      <c r="AG44" s="37"/>
      <c r="AH44" s="37"/>
      <c r="AI44" s="37"/>
      <c r="AJ44" s="37"/>
      <c r="AK44" s="37"/>
      <c r="AL44" s="37"/>
      <c r="AM44" s="37"/>
      <c r="AN44" s="37"/>
      <c r="AO44" s="37"/>
    </row>
    <row r="45" spans="1:41" ht="13.5" customHeight="1" x14ac:dyDescent="0.25">
      <c r="A45" s="2"/>
      <c r="B45" s="659" t="s">
        <v>56</v>
      </c>
      <c r="C45" s="660"/>
      <c r="D45" s="471"/>
      <c r="E45" s="5"/>
      <c r="F45" s="2"/>
      <c r="G45" s="667" t="s">
        <v>161</v>
      </c>
      <c r="H45" s="691"/>
      <c r="I45" s="691"/>
      <c r="J45" s="668"/>
      <c r="K45" s="472"/>
      <c r="L45" s="704" t="s">
        <v>6</v>
      </c>
      <c r="M45" s="705"/>
      <c r="V45" s="335"/>
      <c r="W45" s="335"/>
      <c r="X45" s="335"/>
      <c r="AB45" s="36"/>
      <c r="AC45" s="79"/>
      <c r="AD45" s="79"/>
      <c r="AE45" s="79"/>
      <c r="AF45" s="79"/>
      <c r="AG45" s="37"/>
      <c r="AH45" s="37"/>
      <c r="AI45" s="37"/>
      <c r="AJ45" s="37"/>
      <c r="AK45" s="37"/>
      <c r="AL45" s="37"/>
      <c r="AM45" s="37"/>
      <c r="AN45" s="37"/>
      <c r="AO45" s="37"/>
    </row>
    <row r="46" spans="1:41" ht="13.5" customHeight="1" x14ac:dyDescent="0.25">
      <c r="A46" s="2"/>
      <c r="B46" s="659" t="str">
        <f>IF(D45="Block","Depth to Bottom of Block, D:  ","Depth to Bottom of Pad, D:  ")</f>
        <v xml:space="preserve">Depth to Bottom of Pad, D:  </v>
      </c>
      <c r="C46" s="660"/>
      <c r="D46" s="477"/>
      <c r="E46" s="4" t="s">
        <v>59</v>
      </c>
      <c r="F46" s="2"/>
      <c r="G46" s="651" t="s">
        <v>162</v>
      </c>
      <c r="H46" s="651"/>
      <c r="I46" s="651"/>
      <c r="J46" s="651"/>
      <c r="K46" s="472"/>
      <c r="L46" s="706" t="s">
        <v>6</v>
      </c>
      <c r="M46" s="707"/>
      <c r="V46" s="335"/>
      <c r="W46" s="335"/>
      <c r="X46" s="335"/>
      <c r="AB46" s="36"/>
      <c r="AC46" s="79"/>
      <c r="AD46" s="79"/>
      <c r="AE46" s="79"/>
      <c r="AF46" s="79"/>
      <c r="AG46" s="37"/>
      <c r="AH46" s="37"/>
      <c r="AI46" s="37"/>
      <c r="AJ46" s="37"/>
      <c r="AK46" s="37"/>
      <c r="AL46" s="37"/>
      <c r="AM46" s="37"/>
      <c r="AN46" s="37"/>
      <c r="AO46" s="37"/>
    </row>
    <row r="47" spans="1:41" ht="13.5" customHeight="1" x14ac:dyDescent="0.25">
      <c r="A47" s="2"/>
      <c r="B47" s="659" t="str">
        <f>IF(D45="Block","Thickness of Block, T:  ","Thickness of Pad, T:  ")</f>
        <v xml:space="preserve">Thickness of Pad, T:  </v>
      </c>
      <c r="C47" s="660"/>
      <c r="D47" s="477"/>
      <c r="E47" s="4" t="s">
        <v>59</v>
      </c>
      <c r="F47" s="2"/>
      <c r="G47" s="695" t="s">
        <v>1129</v>
      </c>
      <c r="H47" s="695"/>
      <c r="I47" s="695"/>
      <c r="J47" s="695"/>
      <c r="K47" s="695"/>
      <c r="L47" s="695"/>
      <c r="M47" s="695"/>
      <c r="V47" s="335"/>
      <c r="W47" s="335"/>
      <c r="X47" s="335"/>
      <c r="AB47" s="335"/>
      <c r="AC47" s="80"/>
      <c r="AD47" s="79"/>
      <c r="AE47" s="79"/>
      <c r="AF47" s="79"/>
      <c r="AG47" s="37"/>
      <c r="AH47" s="37"/>
      <c r="AI47" s="37"/>
      <c r="AJ47" s="37"/>
      <c r="AK47" s="37"/>
      <c r="AL47" s="37"/>
      <c r="AM47" s="37"/>
      <c r="AN47" s="37"/>
      <c r="AO47" s="37"/>
    </row>
    <row r="48" spans="1:41" ht="13.5" customHeight="1" x14ac:dyDescent="0.25">
      <c r="A48" s="2"/>
      <c r="B48" s="659" t="str">
        <f>IF(D45="Block","Block Width, Wx:  ","Pad Width, Wx:  ")</f>
        <v xml:space="preserve">Pad Width, Wx:  </v>
      </c>
      <c r="C48" s="660"/>
      <c r="D48" s="477"/>
      <c r="E48" s="4" t="s">
        <v>59</v>
      </c>
      <c r="F48" s="2"/>
      <c r="P48" s="335"/>
      <c r="Q48" s="335"/>
      <c r="R48" s="335"/>
      <c r="S48" s="335"/>
      <c r="T48" s="335"/>
      <c r="U48" s="335"/>
      <c r="V48" s="335"/>
      <c r="W48" s="335"/>
      <c r="X48" s="335"/>
      <c r="AB48" s="335"/>
      <c r="AC48" s="80"/>
      <c r="AD48" s="81"/>
      <c r="AE48" s="81"/>
      <c r="AF48" s="81"/>
      <c r="AG48" s="38"/>
      <c r="AH48" s="38"/>
      <c r="AI48" s="38"/>
      <c r="AJ48" s="38"/>
      <c r="AK48" s="38"/>
      <c r="AL48" s="38"/>
      <c r="AM48" s="38"/>
      <c r="AN48" s="37"/>
      <c r="AO48" s="37"/>
    </row>
    <row r="49" spans="1:41" ht="13.5" customHeight="1" x14ac:dyDescent="0.25">
      <c r="A49" s="2"/>
      <c r="B49" s="659" t="str">
        <f>IF(D45="Block","Block Length, Wy:  ","Pad Length, Wy:  ")</f>
        <v xml:space="preserve">Pad Length, Wy:  </v>
      </c>
      <c r="C49" s="660"/>
      <c r="D49" s="477"/>
      <c r="E49" s="4" t="s">
        <v>59</v>
      </c>
      <c r="F49" s="2"/>
      <c r="P49" s="335"/>
      <c r="Q49" s="335"/>
      <c r="R49" s="335"/>
      <c r="S49" s="335"/>
      <c r="T49" s="335"/>
      <c r="U49" s="335"/>
      <c r="V49" s="335"/>
      <c r="W49" s="335"/>
      <c r="X49" s="335"/>
      <c r="AB49" s="335"/>
      <c r="AC49" s="80"/>
      <c r="AD49" s="81"/>
      <c r="AE49" s="81"/>
      <c r="AF49" s="81"/>
      <c r="AG49" s="38"/>
      <c r="AH49" s="38"/>
      <c r="AI49" s="38"/>
      <c r="AJ49" s="38"/>
      <c r="AK49" s="38"/>
      <c r="AL49" s="38"/>
      <c r="AM49" s="38"/>
      <c r="AN49" s="37"/>
      <c r="AO49" s="37"/>
    </row>
    <row r="50" spans="1:41" ht="13.5" hidden="1" customHeight="1" x14ac:dyDescent="0.25">
      <c r="A50" s="2"/>
      <c r="B50" s="679" t="s">
        <v>1232</v>
      </c>
      <c r="C50" s="680"/>
      <c r="D50" s="478"/>
      <c r="E50" s="535"/>
      <c r="F50" s="2"/>
      <c r="P50" s="335"/>
      <c r="Q50" s="335"/>
      <c r="R50" s="335"/>
      <c r="S50" s="335"/>
      <c r="T50" s="335"/>
      <c r="U50" s="335"/>
      <c r="V50" s="335"/>
      <c r="W50" s="335"/>
      <c r="X50" s="335"/>
      <c r="AB50" s="335"/>
      <c r="AC50" s="80"/>
      <c r="AD50" s="81"/>
      <c r="AE50" s="81"/>
      <c r="AF50" s="81"/>
      <c r="AG50" s="38"/>
      <c r="AH50" s="38"/>
      <c r="AI50" s="38"/>
      <c r="AJ50" s="38"/>
      <c r="AK50" s="38"/>
      <c r="AL50" s="38"/>
      <c r="AM50" s="38"/>
      <c r="AN50" s="37"/>
      <c r="AO50" s="37"/>
    </row>
    <row r="51" spans="1:41" ht="13.5" hidden="1" customHeight="1" x14ac:dyDescent="0.25">
      <c r="A51" s="2"/>
      <c r="B51" s="679" t="s">
        <v>1193</v>
      </c>
      <c r="C51" s="680"/>
      <c r="D51" s="478"/>
      <c r="E51" s="535"/>
      <c r="F51" s="2"/>
      <c r="P51" s="335"/>
      <c r="Q51" s="335"/>
      <c r="R51" s="335"/>
      <c r="S51" s="335"/>
      <c r="T51" s="335"/>
      <c r="U51" s="335"/>
      <c r="V51" s="335"/>
      <c r="W51" s="335"/>
      <c r="X51" s="335"/>
      <c r="AB51" s="335"/>
      <c r="AC51" s="80"/>
      <c r="AD51" s="81"/>
      <c r="AE51" s="81"/>
      <c r="AF51" s="81"/>
      <c r="AG51" s="38"/>
      <c r="AH51" s="38"/>
      <c r="AI51" s="38"/>
      <c r="AJ51" s="38"/>
      <c r="AK51" s="38"/>
      <c r="AL51" s="38"/>
      <c r="AM51" s="38"/>
      <c r="AN51" s="37"/>
      <c r="AO51" s="37"/>
    </row>
    <row r="52" spans="1:41" ht="13.5" hidden="1" customHeight="1" x14ac:dyDescent="0.25">
      <c r="A52" s="2"/>
      <c r="B52" s="677" t="s">
        <v>1234</v>
      </c>
      <c r="C52" s="678"/>
      <c r="D52" s="478"/>
      <c r="E52" s="535"/>
      <c r="F52" s="2"/>
      <c r="P52" s="335"/>
      <c r="Q52" s="335"/>
      <c r="R52" s="335"/>
      <c r="S52" s="335"/>
      <c r="T52" s="335"/>
      <c r="U52" s="335"/>
      <c r="V52" s="335"/>
      <c r="W52" s="335"/>
      <c r="X52" s="335"/>
      <c r="AB52" s="335"/>
      <c r="AC52" s="80"/>
      <c r="AD52" s="81"/>
      <c r="AE52" s="81"/>
      <c r="AF52" s="81"/>
      <c r="AG52" s="38"/>
      <c r="AH52" s="38"/>
      <c r="AI52" s="38"/>
      <c r="AJ52" s="38"/>
      <c r="AK52" s="38"/>
      <c r="AL52" s="38"/>
      <c r="AM52" s="38"/>
      <c r="AN52" s="37"/>
      <c r="AO52" s="37"/>
    </row>
    <row r="53" spans="1:41" ht="13.5" customHeight="1" x14ac:dyDescent="0.25">
      <c r="A53" s="2"/>
      <c r="B53" s="679" t="s">
        <v>1231</v>
      </c>
      <c r="C53" s="680"/>
      <c r="D53" s="478"/>
      <c r="E53" s="535"/>
      <c r="F53" s="2"/>
      <c r="G53" s="692" t="s">
        <v>172</v>
      </c>
      <c r="H53" s="693"/>
      <c r="I53" s="693"/>
      <c r="J53" s="693"/>
      <c r="K53" s="693"/>
      <c r="L53" s="693"/>
      <c r="M53" s="693"/>
      <c r="N53" s="694"/>
      <c r="O53" s="77"/>
      <c r="P53" s="335"/>
      <c r="Q53" s="335"/>
      <c r="R53" s="335"/>
      <c r="S53" s="335"/>
      <c r="T53" s="335"/>
      <c r="U53" s="335"/>
      <c r="V53" s="335"/>
      <c r="W53" s="335"/>
      <c r="X53" s="335"/>
      <c r="AB53" s="335"/>
      <c r="AC53" s="80"/>
      <c r="AD53" s="81"/>
      <c r="AE53" s="81"/>
      <c r="AF53" s="81"/>
      <c r="AG53" s="38"/>
      <c r="AH53" s="38"/>
      <c r="AI53" s="38"/>
      <c r="AJ53" s="38"/>
      <c r="AK53" s="38"/>
      <c r="AL53" s="38"/>
      <c r="AM53" s="38"/>
      <c r="AN53" s="37"/>
      <c r="AO53" s="37"/>
    </row>
    <row r="54" spans="1:41" ht="13.5" customHeight="1" x14ac:dyDescent="0.25">
      <c r="A54" s="2"/>
      <c r="B54" s="679" t="s">
        <v>1192</v>
      </c>
      <c r="C54" s="680"/>
      <c r="D54" s="478"/>
      <c r="E54" s="535"/>
      <c r="F54" s="2"/>
      <c r="G54" s="683" t="s">
        <v>174</v>
      </c>
      <c r="H54" s="684"/>
      <c r="I54" s="684"/>
      <c r="J54" s="684"/>
      <c r="K54" s="684"/>
      <c r="L54" s="684"/>
      <c r="M54" s="685"/>
      <c r="N54" s="482" t="s">
        <v>132</v>
      </c>
      <c r="P54" s="676" t="s">
        <v>175</v>
      </c>
      <c r="Q54" s="675" t="s">
        <v>176</v>
      </c>
      <c r="R54" s="676" t="s">
        <v>171</v>
      </c>
      <c r="S54" s="676" t="s">
        <v>173</v>
      </c>
      <c r="T54" s="675" t="s">
        <v>179</v>
      </c>
      <c r="U54" s="675" t="s">
        <v>180</v>
      </c>
      <c r="V54" s="335"/>
      <c r="W54" s="335"/>
      <c r="X54" s="335"/>
      <c r="Y54" s="335"/>
      <c r="AB54" s="335"/>
      <c r="AD54" s="81"/>
      <c r="AE54" s="81"/>
      <c r="AF54" s="81"/>
      <c r="AG54" s="38"/>
      <c r="AH54" s="38"/>
      <c r="AI54" s="38"/>
      <c r="AJ54" s="38"/>
      <c r="AK54" s="38"/>
      <c r="AL54" s="38"/>
      <c r="AM54" s="38"/>
      <c r="AN54" s="37"/>
      <c r="AO54" s="37"/>
    </row>
    <row r="55" spans="1:41" ht="13.5" customHeight="1" x14ac:dyDescent="0.25">
      <c r="A55" s="2"/>
      <c r="B55" s="677" t="s">
        <v>1233</v>
      </c>
      <c r="C55" s="678"/>
      <c r="D55" s="478"/>
      <c r="E55" s="451"/>
      <c r="F55" s="2"/>
      <c r="G55" s="681" t="s">
        <v>163</v>
      </c>
      <c r="H55" s="682"/>
      <c r="I55" s="542" t="s">
        <v>166</v>
      </c>
      <c r="J55" s="542" t="s">
        <v>167</v>
      </c>
      <c r="K55" s="542" t="s">
        <v>170</v>
      </c>
      <c r="L55" s="686" t="s">
        <v>1001</v>
      </c>
      <c r="M55" s="542" t="s">
        <v>171</v>
      </c>
      <c r="N55" s="542" t="s">
        <v>173</v>
      </c>
      <c r="P55" s="676"/>
      <c r="Q55" s="675"/>
      <c r="R55" s="676"/>
      <c r="S55" s="676"/>
      <c r="T55" s="675"/>
      <c r="U55" s="675"/>
      <c r="V55" s="335"/>
      <c r="W55" s="335"/>
      <c r="X55" s="335"/>
      <c r="Y55" s="335"/>
      <c r="Z55" t="s">
        <v>171</v>
      </c>
      <c r="AA55" t="s">
        <v>173</v>
      </c>
      <c r="AB55" s="335"/>
      <c r="AD55" s="81"/>
      <c r="AE55" s="81"/>
      <c r="AF55" s="81"/>
      <c r="AG55" s="38"/>
      <c r="AH55" s="38"/>
      <c r="AI55" s="38"/>
      <c r="AJ55" s="38"/>
      <c r="AK55" s="38"/>
      <c r="AL55" s="38"/>
      <c r="AM55" s="38"/>
      <c r="AN55" s="37"/>
      <c r="AO55" s="37"/>
    </row>
    <row r="56" spans="1:41" ht="13.5" customHeight="1" x14ac:dyDescent="0.25">
      <c r="A56" s="2"/>
      <c r="B56" s="667" t="s">
        <v>62</v>
      </c>
      <c r="C56" s="668"/>
      <c r="D56" s="477"/>
      <c r="E56" s="535" t="s">
        <v>59</v>
      </c>
      <c r="F56" s="2"/>
      <c r="G56" s="542" t="s">
        <v>164</v>
      </c>
      <c r="H56" s="542" t="s">
        <v>165</v>
      </c>
      <c r="I56" s="542" t="s">
        <v>169</v>
      </c>
      <c r="J56" s="542" t="s">
        <v>168</v>
      </c>
      <c r="K56" s="542" t="s">
        <v>1287</v>
      </c>
      <c r="L56" s="687"/>
      <c r="M56" s="542" t="s">
        <v>169</v>
      </c>
      <c r="N56" s="542" t="s">
        <v>169</v>
      </c>
      <c r="O56" s="77"/>
      <c r="P56" s="544" t="s">
        <v>169</v>
      </c>
      <c r="Q56" s="544" t="s">
        <v>169</v>
      </c>
      <c r="R56" s="544" t="s">
        <v>169</v>
      </c>
      <c r="S56" s="544" t="s">
        <v>169</v>
      </c>
      <c r="T56" s="544" t="s">
        <v>178</v>
      </c>
      <c r="U56" s="544" t="s">
        <v>178</v>
      </c>
      <c r="V56" s="335"/>
      <c r="W56" s="335"/>
      <c r="X56" s="335"/>
      <c r="Y56" s="335"/>
      <c r="Z56" t="s">
        <v>169</v>
      </c>
      <c r="AA56" t="s">
        <v>169</v>
      </c>
      <c r="AB56" s="335"/>
      <c r="AD56" s="81"/>
      <c r="AE56" s="81"/>
      <c r="AF56" s="81"/>
      <c r="AG56" s="38"/>
      <c r="AH56" s="38"/>
      <c r="AI56" s="38"/>
      <c r="AJ56" s="38"/>
      <c r="AK56" s="38"/>
      <c r="AL56" s="38"/>
      <c r="AM56" s="38"/>
      <c r="AN56" s="37"/>
      <c r="AO56" s="37"/>
    </row>
    <row r="57" spans="1:41" ht="13.5" customHeight="1" x14ac:dyDescent="0.25">
      <c r="A57" s="2"/>
      <c r="B57" s="667" t="s">
        <v>60</v>
      </c>
      <c r="C57" s="668"/>
      <c r="D57" s="472" t="s">
        <v>36</v>
      </c>
      <c r="E57" s="535"/>
      <c r="F57" s="2"/>
      <c r="G57" s="60">
        <v>0</v>
      </c>
      <c r="H57" s="472">
        <v>0</v>
      </c>
      <c r="I57" s="472">
        <v>0</v>
      </c>
      <c r="J57" s="472">
        <v>0</v>
      </c>
      <c r="K57" s="472">
        <v>0</v>
      </c>
      <c r="L57" s="472">
        <v>0</v>
      </c>
      <c r="M57" s="477">
        <f>IF($N$54="Yes",0, IF(AND(J57&gt;0,I57&gt;0,J57&gt;=10,J57&lt;=25),IF((I57+TAN(RADIANS(J57))*((1-SIN(RADIANS(J57)))*Q57*TAN(RADIANS(45+J57/2))+I57)/(TAN(RADIANS(45+J57/2))-TAN(RADIANS(J57))))/2.12&lt;=1.5,0.55,IF((I57+TAN(RADIANS(J57))*((1-SIN(RADIANS(J57)))*Q57*TAN(RADIANS(45+J57/2))+I57)/(TAN(RADIANS(45+J57/2))-TAN(RADIANS(J57))))/2.12&lt;=2.5,0.55-0.1*((I57+TAN(RADIANS(J57))*((1-SIN(RADIANS(J57)))*Q57*TAN(RADIANS(45+J57/2))+I57)/(TAN(RADIANS(45+J57/2))-TAN(RADIANS(J57))))/2.12-1.5),0.45))*(I57+TAN(RADIANS(J57))*((1-SIN(RADIANS(J57)))*Q57*TAN(RADIANS(45+J57/2))+I57)/(TAN(RADIANS(45+J57/2))-TAN(RADIANS(J57)))),IF(AND(I57&gt;0,J57&gt;0,J57&lt;10),IF(I57/2.12&lt;=1.5,0.55,IF(I57/2.12&lt;=2.5,0.55-0.1*(I57/2.12-1.5),0.45))*I57,IF(AND(I57&gt;0,J57&gt;0,J57&gt;25),IF(L57&lt;=15,L57/15*(1.5-0.135*SQRT(AVERAGE(G57:H57))),1.5-0.135*SQRT(AVERAGE(G57:H57)))*Q57,IF(I57&gt;0,IF(I57/2.12&lt;=1.5,0.55,IF(I57/2.12&lt;=2.5,0.55-0.1*(I57/2.12-1.5),0.45))*I57,IF(J57&gt;0,IF(L57&lt;=15,L57/15*(1.5-0.135*SQRT(AVERAGE(G57:H57))),1.5-0.135*SQRT(AVERAGE(G57:H57)))*Q57,0))))))</f>
        <v>0</v>
      </c>
      <c r="N57" s="477">
        <f>IF($N$54="Yes",0, IF(AND(J57&gt;0,I57&gt;0,J57&gt;=10,J57&lt;=25),IF((I57+TAN(RADIANS(J57))*((1-SIN(RADIANS(J57)))*Q57*TAN(RADIANS(45+J57/2))+I57)/(TAN(RADIANS(45+J57/2))-TAN(RADIANS(J57))))/2.12&lt;=1.5,0.55,IF((I57+TAN(RADIANS(J57))*((1-SIN(RADIANS(J57)))*Q57*TAN(RADIANS(45+J57/2))+I57)/(TAN(RADIANS(45+J57/2))-TAN(RADIANS(J57))))/2.12&lt;=2.5,0.55-0.1*((I57+TAN(RADIANS(J57))*((1-SIN(RADIANS(J57)))*Q57*TAN(RADIANS(45+J57/2))+I57)/(TAN(RADIANS(45+J57/2))-TAN(RADIANS(J57))))/2.12-1.5),0.45))*(I57+TAN(RADIANS(J57))*((1-SIN(RADIANS(J57)))*Q57*TAN(RADIANS(45+J57/2))+I57)/(TAN(RADIANS(45+J57/2))-TAN(RADIANS(J57)))),IF(AND(I57&gt;0,J57&gt;0,J57&lt;10),IF(I57/2.12&lt;=1.5,0.55,IF(I57/2.12&lt;=2.5,0.55-0.1*(I57/2.12-1.5),0.45))*I57,IF(AND(I57&gt;0,J57&gt;0,J57&gt;25),IF(L57&lt;=15,L57/15*(1.5-0.135*SQRT(AVERAGE(G57:H57))),1.5-0.135*SQRT(AVERAGE(G57:H57)))*Q57,IF(I57&gt;0,IF(I57/2.12&lt;=1.5,0.55,IF(I57/2.12&lt;=2.5,0.55-0.1*(I57/2.12-1.5),0.45))*I57,IF(J57&gt;0,IF(L57&lt;=15,L57/15*(1.5-0.135*SQRT(AVERAGE(G57:H57))),1.5-0.135*SQRT(AVERAGE(G57:H57)))*Q57,0))))))</f>
        <v>0</v>
      </c>
      <c r="O57" s="77"/>
      <c r="P57" s="544">
        <f>(H57-0)*K57/1000</f>
        <v>0</v>
      </c>
      <c r="Q57" s="544">
        <f>P57/2</f>
        <v>0</v>
      </c>
      <c r="R57" s="581">
        <f>IF($N$54="Yes",0, IF(AND(J57&gt;0,I57&gt;0,J57&gt;=10,J57&lt;=25),IF((I57+TAN(RADIANS(J57))*((1-SIN(RADIANS(J57)))*Q57*TAN(RADIANS(45+J57/2))+I57)/(TAN(RADIANS(45+J57/2))-TAN(RADIANS(J57))))/2.12&lt;=1.5,0.55,IF((I57+TAN(RADIANS(J57))*((1-SIN(RADIANS(J57)))*Q57*TAN(RADIANS(45+J57/2))+I57)/(TAN(RADIANS(45+J57/2))-TAN(RADIANS(J57))))/2.12&lt;=2.5,0.55-0.1*((I57+TAN(RADIANS(J57))*((1-SIN(RADIANS(J57)))*Q57*TAN(RADIANS(45+J57/2))+I57)/(TAN(RADIANS(45+J57/2))-TAN(RADIANS(J57))))/2.12-1.5),0.45))*(I57+TAN(RADIANS(J57))*((1-SIN(RADIANS(J57)))*Q57*TAN(RADIANS(45+J57/2))+I57)/(TAN(RADIANS(45+J57/2))-TAN(RADIANS(J57)))),IF(AND(I57&gt;0,J57&gt;0,J57&lt;10),IF(I57/2.12&lt;=1.5,0.55,IF(I57/2.12&lt;=2.5,0.55-0.1*(I57/2.12-1.5),0.45))*I57,IF(AND(I57&gt;0,J57&gt;0,J57&gt;25),IF(L57&lt;=15,L57/15*(1.5-0.135*SQRT(AVERAGE(G57:H57))),1.5-0.135*SQRT(AVERAGE(G57:H57)))*Q57,IF(I57&gt;0,IF(I57/2.12&lt;=1.5,0.55,IF(I57/2.12&lt;=2.5,0.55-0.1*(I57/2.12-1.5),0.45))*I57,IF(J57&gt;0,IF(L57&lt;=15,L57/15*(1.5-0.135*SQRT(AVERAGE(G57:H57))),1.5-0.135*SQRT(AVERAGE(G57:H57)))*Q57,0))))))</f>
        <v>0</v>
      </c>
      <c r="S57" s="581">
        <f>IF($N$54="Yes",0, IF(AND(J57&gt;0,I57&gt;0,J57&gt;=10,J57&lt;=25),IF((I57+TAN(RADIANS(J57))*((1-SIN(RADIANS(J57)))*Q57*TAN(RADIANS(45+J57/2))+I57)/(TAN(RADIANS(45+J57/2))-TAN(RADIANS(J57))))/2.12&lt;=1.5,0.55,IF((I57+TAN(RADIANS(J57))*((1-SIN(RADIANS(J57)))*Q57*TAN(RADIANS(45+J57/2))+I57)/(TAN(RADIANS(45+J57/2))-TAN(RADIANS(J57))))/2.12&lt;=2.5,0.55-0.1*((I57+TAN(RADIANS(J57))*((1-SIN(RADIANS(J57)))*Q57*TAN(RADIANS(45+J57/2))+I57)/(TAN(RADIANS(45+J57/2))-TAN(RADIANS(J57))))/2.12-1.5),0.45))*(I57+TAN(RADIANS(J57))*((1-SIN(RADIANS(J57)))*Q57*TAN(RADIANS(45+J57/2))+I57)/(TAN(RADIANS(45+J57/2))-TAN(RADIANS(J57)))),IF(AND(I57&gt;0,J57&gt;0,J57&lt;10),IF(I57/2.12&lt;=1.5,0.55,IF(I57/2.12&lt;=2.5,0.55-0.1*(I57/2.12-1.5),0.45))*I57,IF(AND(I57&gt;0,J57&gt;0,J57&gt;25),IF(L57&lt;=15,L57/15*(1.5-0.135*SQRT(AVERAGE(G57:H57))),1.5-0.135*SQRT(AVERAGE(G57:H57)))*Q57,IF(I57&gt;0,IF(I57/2.12&lt;=1.5,0.55,IF(I57/2.12&lt;=2.5,0.55-0.1*(I57/2.12-1.5),0.45))*I57,IF(J57&gt;0,IF(L57&lt;=15,L57/15*(1.5-0.135*SQRT(AVERAGE(G57:H57))),1.5-0.135*SQRT(AVERAGE(G57:H57)))*Q57,0))))))</f>
        <v>0</v>
      </c>
      <c r="T57" s="545">
        <f t="shared" ref="T57:T70" si="0">IF($N$54 = "Yes", M57, R57)*(IF(($H57-$G57)&lt;0,0,$H57-$G57))*(Ppile/12)</f>
        <v>0</v>
      </c>
      <c r="U57" s="545">
        <f t="shared" ref="U57:U70" si="1">IF($N$54 = "Yes", N57, S57)*(IF(($H57-$G57)&lt;0,0,$H57-$G57))*(Ppile/12)</f>
        <v>0</v>
      </c>
      <c r="V57" s="335"/>
      <c r="W57" s="335"/>
      <c r="X57" s="335"/>
      <c r="Y57" s="335"/>
      <c r="Z57">
        <f>IF($N$54="Yes",0, IF(AND(J57&gt;0,I57&gt;0,J57&gt;=10,J57&lt;=25),IF((I57+TAN(RADIANS(J57))*((1-SIN(RADIANS(J57)))*Q57*TAN(RADIANS(45+J57/2))+I57)/(TAN(RADIANS(45+J57/2))-TAN(RADIANS(J57))))/2.12&lt;=1.5,0.55,IF((I57+TAN(RADIANS(J57))*((1-SIN(RADIANS(J57)))*Q57*TAN(RADIANS(45+J57/2))+I57)/(TAN(RADIANS(45+J57/2))-TAN(RADIANS(J57))))/2.12&lt;=2.5,0.55-0.1*((I57+TAN(RADIANS(J57))*((1-SIN(RADIANS(J57)))*Q57*TAN(RADIANS(45+J57/2))+I57)/(TAN(RADIANS(45+J57/2))-TAN(RADIANS(J57))))/2.12-1.5),0.45))*(I57+TAN(RADIANS(J57))*((1-SIN(RADIANS(J57)))*Q57*TAN(RADIANS(45+J57/2))+I57)/(TAN(RADIANS(45+J57/2))-TAN(RADIANS(J57)))),IF(AND(I57&gt;0,J57&gt;0,J57&lt;10),IF(I57/2.12&lt;=1.5,0.55,IF(I57/2.12&lt;=2.5,0.55-0.1*(I57/2.12-1.5),0.45))*I57,IF(AND(I57&gt;0,J57&gt;0,J57&gt;25),IF(L57&lt;=15,L57/15*(1.5-0.135*SQRT(AVERAGE(G57:H57))),1.5-0.135*SQRT(AVERAGE(G57:H57)))*Q57,IF(I57&gt;0,IF(I57/2.12&lt;=1.5,0.55,IF(I57/2.12&lt;=2.5,0.55-0.1*(I57/2.12-1.5),0.45))*I57,IF(J57&gt;0,IF(L57&lt;=15,L57/15*(1.5-0.135*SQRT(AVERAGE(G57:H57))),1.5-0.135*SQRT(AVERAGE(G57:H57)))*Q57,0))))))</f>
        <v>0</v>
      </c>
      <c r="AA57">
        <f>IF($N$54="Yes",0, IF(AND(J57&gt;0,I57&gt;0,J57&gt;=10,J57&lt;=25),IF((I57+TAN(RADIANS(J57))*((1-SIN(RADIANS(J57)))*Q57*TAN(RADIANS(45+J57/2))+I57)/(TAN(RADIANS(45+J57/2))-TAN(RADIANS(J57))))/2.12&lt;=1.5,0.55,IF((I57+TAN(RADIANS(J57))*((1-SIN(RADIANS(J57)))*Q57*TAN(RADIANS(45+J57/2))+I57)/(TAN(RADIANS(45+J57/2))-TAN(RADIANS(J57))))/2.12&lt;=2.5,0.55-0.1*((I57+TAN(RADIANS(J57))*((1-SIN(RADIANS(J57)))*Q57*TAN(RADIANS(45+J57/2))+I57)/(TAN(RADIANS(45+J57/2))-TAN(RADIANS(J57))))/2.12-1.5),0.45))*(I57+TAN(RADIANS(J57))*((1-SIN(RADIANS(J57)))*Q57*TAN(RADIANS(45+J57/2))+I57)/(TAN(RADIANS(45+J57/2))-TAN(RADIANS(J57)))),IF(AND(I57&gt;0,J57&gt;0,J57&lt;10),IF(I57/2.12&lt;=1.5,0.55,IF(I57/2.12&lt;=2.5,0.55-0.1*(I57/2.12-1.5),0.45))*I57,IF(AND(I57&gt;0,J57&gt;0,J57&gt;25),IF(L57&lt;=15,L57/15*(1.5-0.135*SQRT(AVERAGE(G57:H57))),1.5-0.135*SQRT(AVERAGE(G57:H57)))*Q57,IF(I57&gt;0,IF(I57/2.12&lt;=1.5,0.55,IF(I57/2.12&lt;=2.5,0.55-0.1*(I57/2.12-1.5),0.45))*I57,IF(J57&gt;0,IF(L57&lt;=15,L57/15*(1.5-0.135*SQRT(AVERAGE(G57:H57))),1.5-0.135*SQRT(AVERAGE(G57:H57)))*Q57,0))))))</f>
        <v>0</v>
      </c>
      <c r="AB57" s="335"/>
      <c r="AC57" s="80"/>
      <c r="AD57" s="81"/>
      <c r="AE57" s="81"/>
      <c r="AF57" s="81"/>
      <c r="AG57" s="38"/>
      <c r="AH57" s="38"/>
      <c r="AI57" s="38"/>
      <c r="AJ57" s="38"/>
      <c r="AK57" s="38"/>
      <c r="AL57" s="38"/>
      <c r="AM57" s="38"/>
      <c r="AN57" s="37"/>
      <c r="AO57" s="37"/>
    </row>
    <row r="58" spans="1:41" ht="13.5" customHeight="1" x14ac:dyDescent="0.25">
      <c r="A58" s="2"/>
      <c r="B58" s="667" t="str">
        <f>IF(D57="Circular", "Pier Diameter, di:  ","Pier Width, di:  ")</f>
        <v xml:space="preserve">Pier Diameter, di:  </v>
      </c>
      <c r="C58" s="668"/>
      <c r="D58" s="477"/>
      <c r="E58" s="4" t="s">
        <v>59</v>
      </c>
      <c r="F58" s="2"/>
      <c r="G58" s="60">
        <f t="shared" ref="G58:G70" si="2">H57</f>
        <v>0</v>
      </c>
      <c r="H58" s="472">
        <v>0</v>
      </c>
      <c r="I58" s="472">
        <v>0</v>
      </c>
      <c r="J58" s="472">
        <v>0</v>
      </c>
      <c r="K58" s="472">
        <v>0</v>
      </c>
      <c r="L58" s="472">
        <v>0</v>
      </c>
      <c r="M58" s="477">
        <f>IF($N$54="Yes",0, IF(AND(J58&gt;0,I58&gt;0,J58&gt;=10,J58&lt;=25),IF((I58+TAN(RADIANS(J58))*((1-SIN(RADIANS(J58)))*Q58*TAN(RADIANS(45+J58/2))+I58)/(TAN(RADIANS(45+J58/2))-TAN(RADIANS(J58))))/2.12&lt;=1.5,0.55,IF((I58+TAN(RADIANS(J58))*((1-SIN(RADIANS(J58)))*Q58*TAN(RADIANS(45+J58/2))+I58)/(TAN(RADIANS(45+J58/2))-TAN(RADIANS(J58))))/2.12&lt;=2.5,0.55-0.1*((I58+TAN(RADIANS(J58))*((1-SIN(RADIANS(J58)))*Q58*TAN(RADIANS(45+J58/2))+I58)/(TAN(RADIANS(45+J58/2))-TAN(RADIANS(J58))))/2.12-1.5),0.45))*(I58+TAN(RADIANS(J58))*((1-SIN(RADIANS(J58)))*Q58*TAN(RADIANS(45+J58/2))+I58)/(TAN(RADIANS(45+J58/2))-TAN(RADIANS(J58)))),IF(AND(I58&gt;0,J58&gt;0,J58&lt;10),IF(I58/2.12&lt;=1.5,0.55,IF(I58/2.12&lt;=2.5,0.55-0.1*(I58/2.12-1.5),0.45))*I58,IF(AND(I58&gt;0,J58&gt;0,J58&gt;25),IF(L58&lt;=15,L58/15*(1.5-0.135*SQRT(AVERAGE(G58:H58))),1.5-0.135*SQRT(AVERAGE(G58:H58)))*Q58,IF(I58&gt;0,IF(I58/2.12&lt;=1.5,0.55,IF(I58/2.12&lt;=2.5,0.55-0.1*(I58/2.12-1.5),0.45))*I58,IF(J58&gt;0,IF(L58&lt;=15,L58/15*(1.5-0.135*SQRT(AVERAGE(G58:H58))),1.5-0.135*SQRT(AVERAGE(G58:H58)))*Q58,0))))))</f>
        <v>0</v>
      </c>
      <c r="N58" s="477">
        <f>IF($N$54="Yes",0, IF(AND(J58&gt;0,I58&gt;0,J58&gt;=10,J58&lt;=25),IF((I58+TAN(RADIANS(J58))*((1-SIN(RADIANS(J58)))*Q58*TAN(RADIANS(45+J58/2))+I58)/(TAN(RADIANS(45+J58/2))-TAN(RADIANS(J58))))/2.12&lt;=1.5,0.55,IF((I58+TAN(RADIANS(J58))*((1-SIN(RADIANS(J58)))*Q58*TAN(RADIANS(45+J58/2))+I58)/(TAN(RADIANS(45+J58/2))-TAN(RADIANS(J58))))/2.12&lt;=2.5,0.55-0.1*((I58+TAN(RADIANS(J58))*((1-SIN(RADIANS(J58)))*Q58*TAN(RADIANS(45+J58/2))+I58)/(TAN(RADIANS(45+J58/2))-TAN(RADIANS(J58))))/2.12-1.5),0.45))*(I58+TAN(RADIANS(J58))*((1-SIN(RADIANS(J58)))*Q58*TAN(RADIANS(45+J58/2))+I58)/(TAN(RADIANS(45+J58/2))-TAN(RADIANS(J58)))),IF(AND(I58&gt;0,J58&gt;0,J58&lt;10),IF(I58/2.12&lt;=1.5,0.55,IF(I58/2.12&lt;=2.5,0.55-0.1*(I58/2.12-1.5),0.45))*I58,IF(AND(I58&gt;0,J58&gt;0,J58&gt;25),IF(L58&lt;=15,L58/15*(1.5-0.135*SQRT(AVERAGE(G58:H58))),1.5-0.135*SQRT(AVERAGE(G58:H58)))*Q58,IF(I58&gt;0,IF(I58/2.12&lt;=1.5,0.55,IF(I58/2.12&lt;=2.5,0.55-0.1*(I58/2.12-1.5),0.45))*I58,IF(J58&gt;0,IF(L58&lt;=15,L58/15*(1.5-0.135*SQRT(AVERAGE(G58:H58))),1.5-0.135*SQRT(AVERAGE(G58:H58)))*Q58,0))))))</f>
        <v>0</v>
      </c>
      <c r="O58" s="77"/>
      <c r="P58" s="544">
        <f>(H58-H57)*K58/1000+P57</f>
        <v>0</v>
      </c>
      <c r="Q58" s="544">
        <f>(P58-P57)/2+P57</f>
        <v>0</v>
      </c>
      <c r="R58" s="581">
        <f t="shared" ref="R58:R70" si="3">IF($N$54="Yes",0, IF(AND(J58&gt;0,I58&gt;0,J58&gt;=10,J58&lt;=25),IF((I58+TAN(RADIANS(J58))*((1-SIN(RADIANS(J58)))*Q58*TAN(RADIANS(45+J58/2))+I58)/(TAN(RADIANS(45+J58/2))-TAN(RADIANS(J58))))/2.12&lt;=1.5,0.55,IF((I58+TAN(RADIANS(J58))*((1-SIN(RADIANS(J58)))*Q58*TAN(RADIANS(45+J58/2))+I58)/(TAN(RADIANS(45+J58/2))-TAN(RADIANS(J58))))/2.12&lt;=2.5,0.55-0.1*((I58+TAN(RADIANS(J58))*((1-SIN(RADIANS(J58)))*Q58*TAN(RADIANS(45+J58/2))+I58)/(TAN(RADIANS(45+J58/2))-TAN(RADIANS(J58))))/2.12-1.5),0.45))*(I58+TAN(RADIANS(J58))*((1-SIN(RADIANS(J58)))*Q58*TAN(RADIANS(45+J58/2))+I58)/(TAN(RADIANS(45+J58/2))-TAN(RADIANS(J58)))),IF(AND(I58&gt;0,J58&gt;0,J58&lt;10),IF(I58/2.12&lt;=1.5,0.55,IF(I58/2.12&lt;=2.5,0.55-0.1*(I58/2.12-1.5),0.45))*I58,IF(AND(I58&gt;0,J58&gt;0,J58&gt;25),IF(L58&lt;=15,L58/15*(1.5-0.135*SQRT(AVERAGE(G58:H58))),1.5-0.135*SQRT(AVERAGE(G58:H58)))*Q58,IF(I58&gt;0,IF(I58/2.12&lt;=1.5,0.55,IF(I58/2.12&lt;=2.5,0.55-0.1*(I58/2.12-1.5),0.45))*I58,IF(J58&gt;0,IF(L58&lt;=15,L58/15*(1.5-0.135*SQRT(AVERAGE(G58:H58))),1.5-0.135*SQRT(AVERAGE(G58:H58)))*Q58,0))))))</f>
        <v>0</v>
      </c>
      <c r="S58" s="581">
        <f t="shared" ref="S58:S70" si="4">IF($N$54="Yes",0, IF(AND(J58&gt;0,I58&gt;0,J58&gt;=10,J58&lt;=25),IF((I58+TAN(RADIANS(J58))*((1-SIN(RADIANS(J58)))*Q58*TAN(RADIANS(45+J58/2))+I58)/(TAN(RADIANS(45+J58/2))-TAN(RADIANS(J58))))/2.12&lt;=1.5,0.55,IF((I58+TAN(RADIANS(J58))*((1-SIN(RADIANS(J58)))*Q58*TAN(RADIANS(45+J58/2))+I58)/(TAN(RADIANS(45+J58/2))-TAN(RADIANS(J58))))/2.12&lt;=2.5,0.55-0.1*((I58+TAN(RADIANS(J58))*((1-SIN(RADIANS(J58)))*Q58*TAN(RADIANS(45+J58/2))+I58)/(TAN(RADIANS(45+J58/2))-TAN(RADIANS(J58))))/2.12-1.5),0.45))*(I58+TAN(RADIANS(J58))*((1-SIN(RADIANS(J58)))*Q58*TAN(RADIANS(45+J58/2))+I58)/(TAN(RADIANS(45+J58/2))-TAN(RADIANS(J58)))),IF(AND(I58&gt;0,J58&gt;0,J58&lt;10),IF(I58/2.12&lt;=1.5,0.55,IF(I58/2.12&lt;=2.5,0.55-0.1*(I58/2.12-1.5),0.45))*I58,IF(AND(I58&gt;0,J58&gt;0,J58&gt;25),IF(L58&lt;=15,L58/15*(1.5-0.135*SQRT(AVERAGE(G58:H58))),1.5-0.135*SQRT(AVERAGE(G58:H58)))*Q58,IF(I58&gt;0,IF(I58/2.12&lt;=1.5,0.55,IF(I58/2.12&lt;=2.5,0.55-0.1*(I58/2.12-1.5),0.45))*I58,IF(J58&gt;0,IF(L58&lt;=15,L58/15*(1.5-0.135*SQRT(AVERAGE(G58:H58))),1.5-0.135*SQRT(AVERAGE(G58:H58)))*Q58,0))))))</f>
        <v>0</v>
      </c>
      <c r="T58" s="545">
        <f t="shared" si="0"/>
        <v>0</v>
      </c>
      <c r="U58" s="545">
        <f t="shared" si="1"/>
        <v>0</v>
      </c>
      <c r="V58" s="335"/>
      <c r="W58" s="335"/>
      <c r="X58" s="335"/>
      <c r="Y58" s="335"/>
      <c r="Z58">
        <f t="shared" ref="Z58:Z69" si="5">IF($N$54="Yes",0, IF(AND(J58&gt;0,I58&gt;0,J58&gt;=10,J58&lt;=25),IF((I58+TAN(RADIANS(J58))*((1-SIN(RADIANS(J58)))*Q58*TAN(RADIANS(45+J58/2))+I58)/(TAN(RADIANS(45+J58/2))-TAN(RADIANS(J58))))/2.12&lt;=1.5,0.55,IF((I58+TAN(RADIANS(J58))*((1-SIN(RADIANS(J58)))*Q58*TAN(RADIANS(45+J58/2))+I58)/(TAN(RADIANS(45+J58/2))-TAN(RADIANS(J58))))/2.12&lt;=2.5,0.55-0.1*((I58+TAN(RADIANS(J58))*((1-SIN(RADIANS(J58)))*Q58*TAN(RADIANS(45+J58/2))+I58)/(TAN(RADIANS(45+J58/2))-TAN(RADIANS(J58))))/2.12-1.5),0.45))*(I58+TAN(RADIANS(J58))*((1-SIN(RADIANS(J58)))*Q58*TAN(RADIANS(45+J58/2))+I58)/(TAN(RADIANS(45+J58/2))-TAN(RADIANS(J58)))),IF(AND(I58&gt;0,J58&gt;0,J58&lt;10),IF(I58/2.12&lt;=1.5,0.55,IF(I58/2.12&lt;=2.5,0.55-0.1*(I58/2.12-1.5),0.45))*I58,IF(AND(I58&gt;0,J58&gt;0,J58&gt;25),IF(L58&lt;=15,L58/15*(1.5-0.135*SQRT(AVERAGE(G58:H58))),1.5-0.135*SQRT(AVERAGE(G58:H58)))*Q58,IF(I58&gt;0,IF(I58/2.12&lt;=1.5,0.55,IF(I58/2.12&lt;=2.5,0.55-0.1*(I58/2.12-1.5),0.45))*I58,IF(J58&gt;0,IF(L58&lt;=15,L58/15*(1.5-0.135*SQRT(AVERAGE(G58:H58))),1.5-0.135*SQRT(AVERAGE(G58:H58)))*Q58,0))))))</f>
        <v>0</v>
      </c>
      <c r="AA58">
        <f t="shared" ref="AA58:AA69" si="6">IF($N$54="Yes",0, IF(AND(J58&gt;0,I58&gt;0,J58&gt;=10,J58&lt;=25),IF((I58+TAN(RADIANS(J58))*((1-SIN(RADIANS(J58)))*Q58*TAN(RADIANS(45+J58/2))+I58)/(TAN(RADIANS(45+J58/2))-TAN(RADIANS(J58))))/2.12&lt;=1.5,0.55,IF((I58+TAN(RADIANS(J58))*((1-SIN(RADIANS(J58)))*Q58*TAN(RADIANS(45+J58/2))+I58)/(TAN(RADIANS(45+J58/2))-TAN(RADIANS(J58))))/2.12&lt;=2.5,0.55-0.1*((I58+TAN(RADIANS(J58))*((1-SIN(RADIANS(J58)))*Q58*TAN(RADIANS(45+J58/2))+I58)/(TAN(RADIANS(45+J58/2))-TAN(RADIANS(J58))))/2.12-1.5),0.45))*(I58+TAN(RADIANS(J58))*((1-SIN(RADIANS(J58)))*Q58*TAN(RADIANS(45+J58/2))+I58)/(TAN(RADIANS(45+J58/2))-TAN(RADIANS(J58)))),IF(AND(I58&gt;0,J58&gt;0,J58&lt;10),IF(I58/2.12&lt;=1.5,0.55,IF(I58/2.12&lt;=2.5,0.55-0.1*(I58/2.12-1.5),0.45))*I58,IF(AND(I58&gt;0,J58&gt;0,J58&gt;25),IF(L58&lt;=15,L58/15*(1.5-0.135*SQRT(AVERAGE(G58:H58))),1.5-0.135*SQRT(AVERAGE(G58:H58)))*Q58,IF(I58&gt;0,IF(I58/2.12&lt;=1.5,0.55,IF(I58/2.12&lt;=2.5,0.55-0.1*(I58/2.12-1.5),0.45))*I58,IF(J58&gt;0,IF(L58&lt;=15,L58/15*(1.5-0.135*SQRT(AVERAGE(G58:H58))),1.5-0.135*SQRT(AVERAGE(G58:H58)))*Q58,0))))))</f>
        <v>0</v>
      </c>
      <c r="AB58" s="335"/>
      <c r="AC58" s="80"/>
      <c r="AD58" s="81"/>
      <c r="AE58" s="81"/>
      <c r="AF58" s="81"/>
      <c r="AG58" s="38"/>
      <c r="AH58" s="38"/>
      <c r="AI58" s="38"/>
      <c r="AJ58" s="38"/>
      <c r="AK58" s="38"/>
      <c r="AL58" s="38"/>
      <c r="AM58" s="38"/>
      <c r="AN58" s="37"/>
      <c r="AO58" s="37"/>
    </row>
    <row r="59" spans="1:41" ht="13.5" customHeight="1" x14ac:dyDescent="0.25">
      <c r="A59" s="2"/>
      <c r="B59" s="667" t="s">
        <v>282</v>
      </c>
      <c r="C59" s="668"/>
      <c r="D59" s="478"/>
      <c r="E59" s="4"/>
      <c r="F59" s="2"/>
      <c r="G59" s="60">
        <f t="shared" si="2"/>
        <v>0</v>
      </c>
      <c r="H59" s="472">
        <v>0</v>
      </c>
      <c r="I59" s="472">
        <v>0</v>
      </c>
      <c r="J59" s="472">
        <v>0</v>
      </c>
      <c r="K59" s="472">
        <v>0</v>
      </c>
      <c r="L59" s="472">
        <v>0</v>
      </c>
      <c r="M59" s="477">
        <f>IF($N$54="Yes",0, IF(AND(J59&gt;0,I59&gt;0,J59&gt;=10,J59&lt;=25),IF((I59+TAN(RADIANS(J59))*((1-SIN(RADIANS(J59)))*Q59*TAN(RADIANS(45+J59/2))+I59)/(TAN(RADIANS(45+J59/2))-TAN(RADIANS(J59))))/2.12&lt;=1.5,0.55,IF((I59+TAN(RADIANS(J59))*((1-SIN(RADIANS(J59)))*Q59*TAN(RADIANS(45+J59/2))+I59)/(TAN(RADIANS(45+J59/2))-TAN(RADIANS(J59))))/2.12&lt;=2.5,0.55-0.1*((I59+TAN(RADIANS(J59))*((1-SIN(RADIANS(J59)))*Q59*TAN(RADIANS(45+J59/2))+I59)/(TAN(RADIANS(45+J59/2))-TAN(RADIANS(J59))))/2.12-1.5),0.45))*(I59+TAN(RADIANS(J59))*((1-SIN(RADIANS(J59)))*Q59*TAN(RADIANS(45+J59/2))+I59)/(TAN(RADIANS(45+J59/2))-TAN(RADIANS(J59)))),IF(AND(I59&gt;0,J59&gt;0,J59&lt;10),IF(I59/2.12&lt;=1.5,0.55,IF(I59/2.12&lt;=2.5,0.55-0.1*(I59/2.12-1.5),0.45))*I59,IF(AND(I59&gt;0,J59&gt;0,J59&gt;25),IF(L59&lt;=15,L59/15*(1.5-0.135*SQRT(AVERAGE(G59:H59))),1.5-0.135*SQRT(AVERAGE(G59:H59)))*Q59,IF(I59&gt;0,IF(I59/2.12&lt;=1.5,0.55,IF(I59/2.12&lt;=2.5,0.55-0.1*(I59/2.12-1.5),0.45))*I59,IF(J59&gt;0,IF(L59&lt;=15,L59/15*(1.5-0.135*SQRT(AVERAGE(G59:H59))),1.5-0.135*SQRT(AVERAGE(G59:H59)))*Q59,0))))))</f>
        <v>0</v>
      </c>
      <c r="N59" s="477">
        <f>IF($N$54="Yes",0, IF(AND(J59&gt;0,I59&gt;0,J59&gt;=10,J59&lt;=25),IF((I59+TAN(RADIANS(J59))*((1-SIN(RADIANS(J59)))*Q59*TAN(RADIANS(45+J59/2))+I59)/(TAN(RADIANS(45+J59/2))-TAN(RADIANS(J59))))/2.12&lt;=1.5,0.55,IF((I59+TAN(RADIANS(J59))*((1-SIN(RADIANS(J59)))*Q59*TAN(RADIANS(45+J59/2))+I59)/(TAN(RADIANS(45+J59/2))-TAN(RADIANS(J59))))/2.12&lt;=2.5,0.55-0.1*((I59+TAN(RADIANS(J59))*((1-SIN(RADIANS(J59)))*Q59*TAN(RADIANS(45+J59/2))+I59)/(TAN(RADIANS(45+J59/2))-TAN(RADIANS(J59))))/2.12-1.5),0.45))*(I59+TAN(RADIANS(J59))*((1-SIN(RADIANS(J59)))*Q59*TAN(RADIANS(45+J59/2))+I59)/(TAN(RADIANS(45+J59/2))-TAN(RADIANS(J59)))),IF(AND(I59&gt;0,J59&gt;0,J59&lt;10),IF(I59/2.12&lt;=1.5,0.55,IF(I59/2.12&lt;=2.5,0.55-0.1*(I59/2.12-1.5),0.45))*I59,IF(AND(I59&gt;0,J59&gt;0,J59&gt;25),IF(L59&lt;=15,L59/15*(1.5-0.135*SQRT(AVERAGE(G59:H59))),1.5-0.135*SQRT(AVERAGE(G59:H59)))*Q59,IF(I59&gt;0,IF(I59/2.12&lt;=1.5,0.55,IF(I59/2.12&lt;=2.5,0.55-0.1*(I59/2.12-1.5),0.45))*I59,IF(J59&gt;0,IF(L59&lt;=15,L59/15*(1.5-0.135*SQRT(AVERAGE(G59:H59))),1.5-0.135*SQRT(AVERAGE(G59:H59)))*Q59,0))))))</f>
        <v>0</v>
      </c>
      <c r="O59" s="77"/>
      <c r="P59" s="544">
        <f t="shared" ref="P59:P70" si="7">(H59-H58)*K59/1000+P58</f>
        <v>0</v>
      </c>
      <c r="Q59" s="544">
        <f t="shared" ref="Q59:Q70" si="8">(P59-P58)/2+P58</f>
        <v>0</v>
      </c>
      <c r="R59" s="581">
        <f t="shared" si="3"/>
        <v>0</v>
      </c>
      <c r="S59" s="581">
        <f t="shared" si="4"/>
        <v>0</v>
      </c>
      <c r="T59" s="545">
        <f t="shared" si="0"/>
        <v>0</v>
      </c>
      <c r="U59" s="545">
        <f t="shared" si="1"/>
        <v>0</v>
      </c>
      <c r="V59" s="335"/>
      <c r="W59" s="335"/>
      <c r="X59" s="335"/>
      <c r="Y59" s="335"/>
      <c r="Z59">
        <f t="shared" si="5"/>
        <v>0</v>
      </c>
      <c r="AA59">
        <f t="shared" si="6"/>
        <v>0</v>
      </c>
      <c r="AB59" s="335"/>
      <c r="AC59" s="80"/>
      <c r="AD59" s="81"/>
      <c r="AE59" s="81"/>
      <c r="AF59" s="81"/>
      <c r="AG59" s="38"/>
      <c r="AH59" s="38"/>
      <c r="AI59" s="38"/>
      <c r="AJ59" s="38"/>
      <c r="AK59" s="38"/>
      <c r="AL59" s="38"/>
      <c r="AM59" s="38"/>
      <c r="AN59" s="37"/>
      <c r="AO59" s="37"/>
    </row>
    <row r="60" spans="1:41" ht="13.5" customHeight="1" x14ac:dyDescent="0.25">
      <c r="A60" s="2"/>
      <c r="B60" s="667" t="s">
        <v>280</v>
      </c>
      <c r="C60" s="668"/>
      <c r="D60" s="478"/>
      <c r="E60" s="4"/>
      <c r="F60" s="2"/>
      <c r="G60" s="60">
        <f t="shared" si="2"/>
        <v>0</v>
      </c>
      <c r="H60" s="472">
        <v>0</v>
      </c>
      <c r="I60" s="472">
        <v>0</v>
      </c>
      <c r="J60" s="472">
        <v>0</v>
      </c>
      <c r="K60" s="472">
        <v>0</v>
      </c>
      <c r="L60" s="472">
        <v>0</v>
      </c>
      <c r="M60" s="477">
        <f>IF($N$54="Yes",0, IF(AND(J60&gt;0,I60&gt;0,J60&gt;=10,J60&lt;=25),IF((I60+TAN(RADIANS(J60))*((1-SIN(RADIANS(J60)))*Q60*TAN(RADIANS(45+J60/2))+I60)/(TAN(RADIANS(45+J60/2))-TAN(RADIANS(J60))))/2.12&lt;=1.5,0.55,IF((I60+TAN(RADIANS(J60))*((1-SIN(RADIANS(J60)))*Q60*TAN(RADIANS(45+J60/2))+I60)/(TAN(RADIANS(45+J60/2))-TAN(RADIANS(J60))))/2.12&lt;=2.5,0.55-0.1*((I60+TAN(RADIANS(J60))*((1-SIN(RADIANS(J60)))*Q60*TAN(RADIANS(45+J60/2))+I60)/(TAN(RADIANS(45+J60/2))-TAN(RADIANS(J60))))/2.12-1.5),0.45))*(I60+TAN(RADIANS(J60))*((1-SIN(RADIANS(J60)))*Q60*TAN(RADIANS(45+J60/2))+I60)/(TAN(RADIANS(45+J60/2))-TAN(RADIANS(J60)))),IF(AND(I60&gt;0,J60&gt;0,J60&lt;10),IF(I60/2.12&lt;=1.5,0.55,IF(I60/2.12&lt;=2.5,0.55-0.1*(I60/2.12-1.5),0.45))*I60,IF(AND(I60&gt;0,J60&gt;0,J60&gt;25),IF(L60&lt;=15,L60/15*(1.5-0.135*SQRT(AVERAGE(G60:H60))),1.5-0.135*SQRT(AVERAGE(G60:H60)))*Q60,IF(I60&gt;0,IF(I60/2.12&lt;=1.5,0.55,IF(I60/2.12&lt;=2.5,0.55-0.1*(I60/2.12-1.5),0.45))*I60,IF(J60&gt;0,IF(L60&lt;=15,L60/15*(1.5-0.135*SQRT(AVERAGE(G60:H60))),1.5-0.135*SQRT(AVERAGE(G60:H60)))*Q60,0))))))</f>
        <v>0</v>
      </c>
      <c r="N60" s="477">
        <f>IF($N$54="Yes",0, IF(AND(J60&gt;0,I60&gt;0,J60&gt;=10,J60&lt;=25),IF((I60+TAN(RADIANS(J60))*((1-SIN(RADIANS(J60)))*Q60*TAN(RADIANS(45+J60/2))+I60)/(TAN(RADIANS(45+J60/2))-TAN(RADIANS(J60))))/2.12&lt;=1.5,0.55,IF((I60+TAN(RADIANS(J60))*((1-SIN(RADIANS(J60)))*Q60*TAN(RADIANS(45+J60/2))+I60)/(TAN(RADIANS(45+J60/2))-TAN(RADIANS(J60))))/2.12&lt;=2.5,0.55-0.1*((I60+TAN(RADIANS(J60))*((1-SIN(RADIANS(J60)))*Q60*TAN(RADIANS(45+J60/2))+I60)/(TAN(RADIANS(45+J60/2))-TAN(RADIANS(J60))))/2.12-1.5),0.45))*(I60+TAN(RADIANS(J60))*((1-SIN(RADIANS(J60)))*Q60*TAN(RADIANS(45+J60/2))+I60)/(TAN(RADIANS(45+J60/2))-TAN(RADIANS(J60)))),IF(AND(I60&gt;0,J60&gt;0,J60&lt;10),IF(I60/2.12&lt;=1.5,0.55,IF(I60/2.12&lt;=2.5,0.55-0.1*(I60/2.12-1.5),0.45))*I60,IF(AND(I60&gt;0,J60&gt;0,J60&gt;25),IF(L60&lt;=15,L60/15*(1.5-0.135*SQRT(AVERAGE(G60:H60))),1.5-0.135*SQRT(AVERAGE(G60:H60)))*Q60,IF(I60&gt;0,IF(I60/2.12&lt;=1.5,0.55,IF(I60/2.12&lt;=2.5,0.55-0.1*(I60/2.12-1.5),0.45))*I60,IF(J60&gt;0,IF(L60&lt;=15,L60/15*(1.5-0.135*SQRT(AVERAGE(G60:H60))),1.5-0.135*SQRT(AVERAGE(G60:H60)))*Q60,0))))))</f>
        <v>0</v>
      </c>
      <c r="O60" s="77"/>
      <c r="P60" s="544">
        <f t="shared" si="7"/>
        <v>0</v>
      </c>
      <c r="Q60" s="544">
        <f t="shared" si="8"/>
        <v>0</v>
      </c>
      <c r="R60" s="581">
        <f t="shared" si="3"/>
        <v>0</v>
      </c>
      <c r="S60" s="581">
        <f t="shared" si="4"/>
        <v>0</v>
      </c>
      <c r="T60" s="545">
        <f t="shared" si="0"/>
        <v>0</v>
      </c>
      <c r="U60" s="545">
        <f t="shared" si="1"/>
        <v>0</v>
      </c>
      <c r="V60" s="335"/>
      <c r="W60" s="335"/>
      <c r="X60" s="335"/>
      <c r="Y60" s="335"/>
      <c r="Z60">
        <f t="shared" si="5"/>
        <v>0</v>
      </c>
      <c r="AA60">
        <f t="shared" si="6"/>
        <v>0</v>
      </c>
      <c r="AB60" s="335"/>
      <c r="AC60" s="80"/>
      <c r="AD60" s="81"/>
      <c r="AE60" s="81"/>
      <c r="AF60" s="81"/>
      <c r="AG60" s="38"/>
      <c r="AH60" s="38"/>
      <c r="AI60" s="38"/>
      <c r="AJ60" s="38"/>
      <c r="AK60" s="38"/>
      <c r="AL60" s="38"/>
      <c r="AM60" s="38"/>
      <c r="AN60" s="37"/>
      <c r="AO60" s="37"/>
    </row>
    <row r="61" spans="1:41" ht="13.5" customHeight="1" x14ac:dyDescent="0.25">
      <c r="A61" s="2"/>
      <c r="B61" s="667" t="s">
        <v>281</v>
      </c>
      <c r="C61" s="668"/>
      <c r="D61" s="478">
        <v>4</v>
      </c>
      <c r="E61" s="4"/>
      <c r="F61" s="2"/>
      <c r="G61" s="60">
        <f t="shared" si="2"/>
        <v>0</v>
      </c>
      <c r="H61" s="472">
        <v>0</v>
      </c>
      <c r="I61" s="472">
        <v>0</v>
      </c>
      <c r="J61" s="472">
        <v>0</v>
      </c>
      <c r="K61" s="472">
        <v>0</v>
      </c>
      <c r="L61" s="472">
        <v>0</v>
      </c>
      <c r="M61" s="477">
        <f>IF($N$54="Yes",0, IF(AND(J61&gt;0,I61&gt;0,J61&gt;=10,J61&lt;=25),IF((I61+TAN(RADIANS(J61))*((1-SIN(RADIANS(J61)))*Q61*TAN(RADIANS(45+J61/2))+I61)/(TAN(RADIANS(45+J61/2))-TAN(RADIANS(J61))))/2.12&lt;=1.5,0.55,IF((I61+TAN(RADIANS(J61))*((1-SIN(RADIANS(J61)))*Q61*TAN(RADIANS(45+J61/2))+I61)/(TAN(RADIANS(45+J61/2))-TAN(RADIANS(J61))))/2.12&lt;=2.5,0.55-0.1*((I61+TAN(RADIANS(J61))*((1-SIN(RADIANS(J61)))*Q61*TAN(RADIANS(45+J61/2))+I61)/(TAN(RADIANS(45+J61/2))-TAN(RADIANS(J61))))/2.12-1.5),0.45))*(I61+TAN(RADIANS(J61))*((1-SIN(RADIANS(J61)))*Q61*TAN(RADIANS(45+J61/2))+I61)/(TAN(RADIANS(45+J61/2))-TAN(RADIANS(J61)))),IF(AND(I61&gt;0,J61&gt;0,J61&lt;10),IF(I61/2.12&lt;=1.5,0.55,IF(I61/2.12&lt;=2.5,0.55-0.1*(I61/2.12-1.5),0.45))*I61,IF(AND(I61&gt;0,J61&gt;0,J61&gt;25),IF(L61&lt;=15,L61/15*(1.5-0.135*SQRT(AVERAGE(G61:H61))),1.5-0.135*SQRT(AVERAGE(G61:H61)))*Q61,IF(I61&gt;0,IF(I61/2.12&lt;=1.5,0.55,IF(I61/2.12&lt;=2.5,0.55-0.1*(I61/2.12-1.5),0.45))*I61,IF(J61&gt;0,IF(L61&lt;=15,L61/15*(1.5-0.135*SQRT(AVERAGE(G61:H61))),1.5-0.135*SQRT(AVERAGE(G61:H61)))*Q61,0))))))</f>
        <v>0</v>
      </c>
      <c r="N61" s="477">
        <f>IF($N$54="Yes",0, IF(AND(J61&gt;0,I61&gt;0,J61&gt;=10,J61&lt;=25),IF((I61+TAN(RADIANS(J61))*((1-SIN(RADIANS(J61)))*Q61*TAN(RADIANS(45+J61/2))+I61)/(TAN(RADIANS(45+J61/2))-TAN(RADIANS(J61))))/2.12&lt;=1.5,0.55,IF((I61+TAN(RADIANS(J61))*((1-SIN(RADIANS(J61)))*Q61*TAN(RADIANS(45+J61/2))+I61)/(TAN(RADIANS(45+J61/2))-TAN(RADIANS(J61))))/2.12&lt;=2.5,0.55-0.1*((I61+TAN(RADIANS(J61))*((1-SIN(RADIANS(J61)))*Q61*TAN(RADIANS(45+J61/2))+I61)/(TAN(RADIANS(45+J61/2))-TAN(RADIANS(J61))))/2.12-1.5),0.45))*(I61+TAN(RADIANS(J61))*((1-SIN(RADIANS(J61)))*Q61*TAN(RADIANS(45+J61/2))+I61)/(TAN(RADIANS(45+J61/2))-TAN(RADIANS(J61)))),IF(AND(I61&gt;0,J61&gt;0,J61&lt;10),IF(I61/2.12&lt;=1.5,0.55,IF(I61/2.12&lt;=2.5,0.55-0.1*(I61/2.12-1.5),0.45))*I61,IF(AND(I61&gt;0,J61&gt;0,J61&gt;25),IF(L61&lt;=15,L61/15*(1.5-0.135*SQRT(AVERAGE(G61:H61))),1.5-0.135*SQRT(AVERAGE(G61:H61)))*Q61,IF(I61&gt;0,IF(I61/2.12&lt;=1.5,0.55,IF(I61/2.12&lt;=2.5,0.55-0.1*(I61/2.12-1.5),0.45))*I61,IF(J61&gt;0,IF(L61&lt;=15,L61/15*(1.5-0.135*SQRT(AVERAGE(G61:H61))),1.5-0.135*SQRT(AVERAGE(G61:H61)))*Q61,0))))))</f>
        <v>0</v>
      </c>
      <c r="O61" s="77"/>
      <c r="P61" s="544">
        <f t="shared" si="7"/>
        <v>0</v>
      </c>
      <c r="Q61" s="544">
        <f t="shared" si="8"/>
        <v>0</v>
      </c>
      <c r="R61" s="581">
        <f t="shared" si="3"/>
        <v>0</v>
      </c>
      <c r="S61" s="581">
        <f t="shared" si="4"/>
        <v>0</v>
      </c>
      <c r="T61" s="545">
        <f t="shared" si="0"/>
        <v>0</v>
      </c>
      <c r="U61" s="545">
        <f t="shared" si="1"/>
        <v>0</v>
      </c>
      <c r="V61" s="335"/>
      <c r="W61" s="335"/>
      <c r="X61" s="335"/>
      <c r="Y61" s="335"/>
      <c r="Z61">
        <f t="shared" si="5"/>
        <v>0</v>
      </c>
      <c r="AA61">
        <f t="shared" si="6"/>
        <v>0</v>
      </c>
      <c r="AB61" s="335"/>
      <c r="AC61" s="80"/>
      <c r="AD61" s="81"/>
      <c r="AE61" s="81"/>
      <c r="AF61" s="81"/>
      <c r="AG61" s="38"/>
      <c r="AH61" s="38"/>
      <c r="AI61" s="38"/>
      <c r="AJ61" s="38"/>
      <c r="AK61" s="38"/>
      <c r="AL61" s="38"/>
      <c r="AM61" s="38"/>
      <c r="AN61" s="37"/>
      <c r="AO61" s="37"/>
    </row>
    <row r="62" spans="1:41" ht="13.5" customHeight="1" x14ac:dyDescent="0.25">
      <c r="A62" s="2"/>
      <c r="F62" s="2"/>
      <c r="G62" s="60">
        <f>H61</f>
        <v>0</v>
      </c>
      <c r="H62" s="472">
        <v>0</v>
      </c>
      <c r="I62" s="472">
        <v>0</v>
      </c>
      <c r="J62" s="472">
        <v>0</v>
      </c>
      <c r="K62" s="472">
        <v>0</v>
      </c>
      <c r="L62" s="472">
        <v>0</v>
      </c>
      <c r="M62" s="477">
        <f>IF($N$54="Yes",0, IF(AND(J62&gt;0,I62&gt;0,J62&gt;=10,J62&lt;=25),IF((I62+TAN(RADIANS(J62))*((1-SIN(RADIANS(J62)))*Q62*TAN(RADIANS(45+J62/2))+I62)/(TAN(RADIANS(45+J62/2))-TAN(RADIANS(J62))))/2.12&lt;=1.5,0.55,IF((I62+TAN(RADIANS(J62))*((1-SIN(RADIANS(J62)))*Q62*TAN(RADIANS(45+J62/2))+I62)/(TAN(RADIANS(45+J62/2))-TAN(RADIANS(J62))))/2.12&lt;=2.5,0.55-0.1*((I62+TAN(RADIANS(J62))*((1-SIN(RADIANS(J62)))*Q62*TAN(RADIANS(45+J62/2))+I62)/(TAN(RADIANS(45+J62/2))-TAN(RADIANS(J62))))/2.12-1.5),0.45))*(I62+TAN(RADIANS(J62))*((1-SIN(RADIANS(J62)))*Q62*TAN(RADIANS(45+J62/2))+I62)/(TAN(RADIANS(45+J62/2))-TAN(RADIANS(J62)))),IF(AND(I62&gt;0,J62&gt;0,J62&lt;10),IF(I62/2.12&lt;=1.5,0.55,IF(I62/2.12&lt;=2.5,0.55-0.1*(I62/2.12-1.5),0.45))*I62,IF(AND(I62&gt;0,J62&gt;0,J62&gt;25),IF(L62&lt;=15,L62/15*(1.5-0.135*SQRT(AVERAGE(G62:H62))),1.5-0.135*SQRT(AVERAGE(G62:H62)))*Q62,IF(I62&gt;0,IF(I62/2.12&lt;=1.5,0.55,IF(I62/2.12&lt;=2.5,0.55-0.1*(I62/2.12-1.5),0.45))*I62,IF(J62&gt;0,IF(L62&lt;=15,L62/15*(1.5-0.135*SQRT(AVERAGE(G62:H62))),1.5-0.135*SQRT(AVERAGE(G62:H62)))*Q62,0))))))</f>
        <v>0</v>
      </c>
      <c r="N62" s="477">
        <f>IF($N$54="Yes",0, IF(AND(J62&gt;0,I62&gt;0,J62&gt;=10,J62&lt;=25),IF((I62+TAN(RADIANS(J62))*((1-SIN(RADIANS(J62)))*Q62*TAN(RADIANS(45+J62/2))+I62)/(TAN(RADIANS(45+J62/2))-TAN(RADIANS(J62))))/2.12&lt;=1.5,0.55,IF((I62+TAN(RADIANS(J62))*((1-SIN(RADIANS(J62)))*Q62*TAN(RADIANS(45+J62/2))+I62)/(TAN(RADIANS(45+J62/2))-TAN(RADIANS(J62))))/2.12&lt;=2.5,0.55-0.1*((I62+TAN(RADIANS(J62))*((1-SIN(RADIANS(J62)))*Q62*TAN(RADIANS(45+J62/2))+I62)/(TAN(RADIANS(45+J62/2))-TAN(RADIANS(J62))))/2.12-1.5),0.45))*(I62+TAN(RADIANS(J62))*((1-SIN(RADIANS(J62)))*Q62*TAN(RADIANS(45+J62/2))+I62)/(TAN(RADIANS(45+J62/2))-TAN(RADIANS(J62)))),IF(AND(I62&gt;0,J62&gt;0,J62&lt;10),IF(I62/2.12&lt;=1.5,0.55,IF(I62/2.12&lt;=2.5,0.55-0.1*(I62/2.12-1.5),0.45))*I62,IF(AND(I62&gt;0,J62&gt;0,J62&gt;25),IF(L62&lt;=15,L62/15*(1.5-0.135*SQRT(AVERAGE(G62:H62))),1.5-0.135*SQRT(AVERAGE(G62:H62)))*Q62,IF(I62&gt;0,IF(I62/2.12&lt;=1.5,0.55,IF(I62/2.12&lt;=2.5,0.55-0.1*(I62/2.12-1.5),0.45))*I62,IF(J62&gt;0,IF(L62&lt;=15,L62/15*(1.5-0.135*SQRT(AVERAGE(G62:H62))),1.5-0.135*SQRT(AVERAGE(G62:H62)))*Q62,0))))))</f>
        <v>0</v>
      </c>
      <c r="O62" s="77"/>
      <c r="P62" s="544">
        <f t="shared" si="7"/>
        <v>0</v>
      </c>
      <c r="Q62" s="544">
        <f t="shared" si="8"/>
        <v>0</v>
      </c>
      <c r="R62" s="581">
        <f t="shared" si="3"/>
        <v>0</v>
      </c>
      <c r="S62" s="581">
        <f t="shared" si="4"/>
        <v>0</v>
      </c>
      <c r="T62" s="545">
        <f t="shared" si="0"/>
        <v>0</v>
      </c>
      <c r="U62" s="545">
        <f t="shared" si="1"/>
        <v>0</v>
      </c>
      <c r="V62" s="335"/>
      <c r="W62" s="335"/>
      <c r="X62" s="67"/>
      <c r="Y62" s="67"/>
      <c r="Z62">
        <f t="shared" si="5"/>
        <v>0</v>
      </c>
      <c r="AA62">
        <f t="shared" si="6"/>
        <v>0</v>
      </c>
      <c r="AB62" s="67"/>
      <c r="AC62" s="35"/>
      <c r="AD62" s="38"/>
      <c r="AE62" s="38"/>
      <c r="AF62" s="38"/>
      <c r="AG62" s="38"/>
      <c r="AH62" s="38"/>
      <c r="AI62" s="38"/>
      <c r="AJ62" s="38"/>
      <c r="AK62" s="38"/>
      <c r="AL62" s="38"/>
      <c r="AM62" s="38"/>
      <c r="AN62" s="37"/>
      <c r="AO62" s="37"/>
    </row>
    <row r="63" spans="1:41" ht="13.5" customHeight="1" x14ac:dyDescent="0.25">
      <c r="A63" s="2"/>
      <c r="B63" s="688" t="s">
        <v>305</v>
      </c>
      <c r="C63" s="689"/>
      <c r="D63" s="689"/>
      <c r="E63" s="690"/>
      <c r="F63" s="2"/>
      <c r="G63" s="60">
        <f t="shared" si="2"/>
        <v>0</v>
      </c>
      <c r="H63" s="472">
        <v>0</v>
      </c>
      <c r="I63" s="472">
        <v>0</v>
      </c>
      <c r="J63" s="472">
        <v>0</v>
      </c>
      <c r="K63" s="472">
        <v>0</v>
      </c>
      <c r="L63" s="472">
        <v>0</v>
      </c>
      <c r="M63" s="477">
        <f>IF($N$54="Yes",0, IF(AND(J63&gt;0,I63&gt;0,J63&gt;=10,J63&lt;=25),IF((I63+TAN(RADIANS(J63))*((1-SIN(RADIANS(J63)))*Q63*TAN(RADIANS(45+J63/2))+I63)/(TAN(RADIANS(45+J63/2))-TAN(RADIANS(J63))))/2.12&lt;=1.5,0.55,IF((I63+TAN(RADIANS(J63))*((1-SIN(RADIANS(J63)))*Q63*TAN(RADIANS(45+J63/2))+I63)/(TAN(RADIANS(45+J63/2))-TAN(RADIANS(J63))))/2.12&lt;=2.5,0.55-0.1*((I63+TAN(RADIANS(J63))*((1-SIN(RADIANS(J63)))*Q63*TAN(RADIANS(45+J63/2))+I63)/(TAN(RADIANS(45+J63/2))-TAN(RADIANS(J63))))/2.12-1.5),0.45))*(I63+TAN(RADIANS(J63))*((1-SIN(RADIANS(J63)))*Q63*TAN(RADIANS(45+J63/2))+I63)/(TAN(RADIANS(45+J63/2))-TAN(RADIANS(J63)))),IF(AND(I63&gt;0,J63&gt;0,J63&lt;10),IF(I63/2.12&lt;=1.5,0.55,IF(I63/2.12&lt;=2.5,0.55-0.1*(I63/2.12-1.5),0.45))*I63,IF(AND(I63&gt;0,J63&gt;0,J63&gt;25),IF(L63&lt;=15,L63/15*(1.5-0.135*SQRT(AVERAGE(G63:H63))),1.5-0.135*SQRT(AVERAGE(G63:H63)))*Q63,IF(I63&gt;0,IF(I63/2.12&lt;=1.5,0.55,IF(I63/2.12&lt;=2.5,0.55-0.1*(I63/2.12-1.5),0.45))*I63,IF(J63&gt;0,IF(L63&lt;=15,L63/15*(1.5-0.135*SQRT(AVERAGE(G63:H63))),1.5-0.135*SQRT(AVERAGE(G63:H63)))*Q63,0))))))</f>
        <v>0</v>
      </c>
      <c r="N63" s="477">
        <f>IF($N$54="Yes",0, IF(AND(J63&gt;0,I63&gt;0,J63&gt;=10,J63&lt;=25),IF((I63+TAN(RADIANS(J63))*((1-SIN(RADIANS(J63)))*Q63*TAN(RADIANS(45+J63/2))+I63)/(TAN(RADIANS(45+J63/2))-TAN(RADIANS(J63))))/2.12&lt;=1.5,0.55,IF((I63+TAN(RADIANS(J63))*((1-SIN(RADIANS(J63)))*Q63*TAN(RADIANS(45+J63/2))+I63)/(TAN(RADIANS(45+J63/2))-TAN(RADIANS(J63))))/2.12&lt;=2.5,0.55-0.1*((I63+TAN(RADIANS(J63))*((1-SIN(RADIANS(J63)))*Q63*TAN(RADIANS(45+J63/2))+I63)/(TAN(RADIANS(45+J63/2))-TAN(RADIANS(J63))))/2.12-1.5),0.45))*(I63+TAN(RADIANS(J63))*((1-SIN(RADIANS(J63)))*Q63*TAN(RADIANS(45+J63/2))+I63)/(TAN(RADIANS(45+J63/2))-TAN(RADIANS(J63)))),IF(AND(I63&gt;0,J63&gt;0,J63&lt;10),IF(I63/2.12&lt;=1.5,0.55,IF(I63/2.12&lt;=2.5,0.55-0.1*(I63/2.12-1.5),0.45))*I63,IF(AND(I63&gt;0,J63&gt;0,J63&gt;25),IF(L63&lt;=15,L63/15*(1.5-0.135*SQRT(AVERAGE(G63:H63))),1.5-0.135*SQRT(AVERAGE(G63:H63)))*Q63,IF(I63&gt;0,IF(I63/2.12&lt;=1.5,0.55,IF(I63/2.12&lt;=2.5,0.55-0.1*(I63/2.12-1.5),0.45))*I63,IF(J63&gt;0,IF(L63&lt;=15,L63/15*(1.5-0.135*SQRT(AVERAGE(G63:H63))),1.5-0.135*SQRT(AVERAGE(G63:H63)))*Q63,0))))))</f>
        <v>0</v>
      </c>
      <c r="O63" s="77"/>
      <c r="P63" s="544">
        <f t="shared" si="7"/>
        <v>0</v>
      </c>
      <c r="Q63" s="544">
        <f t="shared" si="8"/>
        <v>0</v>
      </c>
      <c r="R63" s="581">
        <f t="shared" si="3"/>
        <v>0</v>
      </c>
      <c r="S63" s="581">
        <f t="shared" si="4"/>
        <v>0</v>
      </c>
      <c r="T63" s="545">
        <f t="shared" si="0"/>
        <v>0</v>
      </c>
      <c r="U63" s="545">
        <f t="shared" si="1"/>
        <v>0</v>
      </c>
      <c r="V63" s="335"/>
      <c r="W63" s="335"/>
      <c r="X63" s="67"/>
      <c r="Y63" s="67"/>
      <c r="Z63">
        <f t="shared" si="5"/>
        <v>0</v>
      </c>
      <c r="AA63">
        <f t="shared" si="6"/>
        <v>0</v>
      </c>
      <c r="AB63" s="67"/>
      <c r="AC63" s="35"/>
      <c r="AD63" s="38"/>
      <c r="AE63" s="38"/>
      <c r="AF63" s="38"/>
      <c r="AG63" s="38"/>
      <c r="AH63" s="38"/>
      <c r="AI63" s="38"/>
      <c r="AJ63" s="38"/>
      <c r="AK63" s="38"/>
      <c r="AL63" s="38"/>
      <c r="AM63" s="38"/>
      <c r="AN63" s="37"/>
      <c r="AO63" s="37"/>
    </row>
    <row r="64" spans="1:41" ht="13.5" customHeight="1" x14ac:dyDescent="0.25">
      <c r="A64" s="2"/>
      <c r="B64" s="659" t="s">
        <v>1286</v>
      </c>
      <c r="C64" s="660"/>
      <c r="D64" s="479">
        <v>60</v>
      </c>
      <c r="E64" s="5" t="s">
        <v>404</v>
      </c>
      <c r="F64" s="2"/>
      <c r="G64" s="60">
        <f t="shared" si="2"/>
        <v>0</v>
      </c>
      <c r="H64" s="472">
        <v>0</v>
      </c>
      <c r="I64" s="472">
        <v>0</v>
      </c>
      <c r="J64" s="472">
        <v>0</v>
      </c>
      <c r="K64" s="472">
        <v>0</v>
      </c>
      <c r="L64" s="472">
        <v>0</v>
      </c>
      <c r="M64" s="477">
        <f>IF($N$54="Yes",0, IF(AND(J64&gt;0,I64&gt;0,J64&gt;=10,J64&lt;=25),IF((I64+TAN(RADIANS(J64))*((1-SIN(RADIANS(J64)))*Q64*TAN(RADIANS(45+J64/2))+I64)/(TAN(RADIANS(45+J64/2))-TAN(RADIANS(J64))))/2.12&lt;=1.5,0.55,IF((I64+TAN(RADIANS(J64))*((1-SIN(RADIANS(J64)))*Q64*TAN(RADIANS(45+J64/2))+I64)/(TAN(RADIANS(45+J64/2))-TAN(RADIANS(J64))))/2.12&lt;=2.5,0.55-0.1*((I64+TAN(RADIANS(J64))*((1-SIN(RADIANS(J64)))*Q64*TAN(RADIANS(45+J64/2))+I64)/(TAN(RADIANS(45+J64/2))-TAN(RADIANS(J64))))/2.12-1.5),0.45))*(I64+TAN(RADIANS(J64))*((1-SIN(RADIANS(J64)))*Q64*TAN(RADIANS(45+J64/2))+I64)/(TAN(RADIANS(45+J64/2))-TAN(RADIANS(J64)))),IF(AND(I64&gt;0,J64&gt;0,J64&lt;10),IF(I64/2.12&lt;=1.5,0.55,IF(I64/2.12&lt;=2.5,0.55-0.1*(I64/2.12-1.5),0.45))*I64,IF(AND(I64&gt;0,J64&gt;0,J64&gt;25),IF(L64&lt;=15,L64/15*(1.5-0.135*SQRT(AVERAGE(G64:H64))),1.5-0.135*SQRT(AVERAGE(G64:H64)))*Q64,IF(I64&gt;0,IF(I64/2.12&lt;=1.5,0.55,IF(I64/2.12&lt;=2.5,0.55-0.1*(I64/2.12-1.5),0.45))*I64,IF(J64&gt;0,IF(L64&lt;=15,L64/15*(1.5-0.135*SQRT(AVERAGE(G64:H64))),1.5-0.135*SQRT(AVERAGE(G64:H64)))*Q64,0))))))</f>
        <v>0</v>
      </c>
      <c r="N64" s="477">
        <f>IF($N$54="Yes",0, IF(AND(J64&gt;0,I64&gt;0,J64&gt;=10,J64&lt;=25),IF((I64+TAN(RADIANS(J64))*((1-SIN(RADIANS(J64)))*Q64*TAN(RADIANS(45+J64/2))+I64)/(TAN(RADIANS(45+J64/2))-TAN(RADIANS(J64))))/2.12&lt;=1.5,0.55,IF((I64+TAN(RADIANS(J64))*((1-SIN(RADIANS(J64)))*Q64*TAN(RADIANS(45+J64/2))+I64)/(TAN(RADIANS(45+J64/2))-TAN(RADIANS(J64))))/2.12&lt;=2.5,0.55-0.1*((I64+TAN(RADIANS(J64))*((1-SIN(RADIANS(J64)))*Q64*TAN(RADIANS(45+J64/2))+I64)/(TAN(RADIANS(45+J64/2))-TAN(RADIANS(J64))))/2.12-1.5),0.45))*(I64+TAN(RADIANS(J64))*((1-SIN(RADIANS(J64)))*Q64*TAN(RADIANS(45+J64/2))+I64)/(TAN(RADIANS(45+J64/2))-TAN(RADIANS(J64)))),IF(AND(I64&gt;0,J64&gt;0,J64&lt;10),IF(I64/2.12&lt;=1.5,0.55,IF(I64/2.12&lt;=2.5,0.55-0.1*(I64/2.12-1.5),0.45))*I64,IF(AND(I64&gt;0,J64&gt;0,J64&gt;25),IF(L64&lt;=15,L64/15*(1.5-0.135*SQRT(AVERAGE(G64:H64))),1.5-0.135*SQRT(AVERAGE(G64:H64)))*Q64,IF(I64&gt;0,IF(I64/2.12&lt;=1.5,0.55,IF(I64/2.12&lt;=2.5,0.55-0.1*(I64/2.12-1.5),0.45))*I64,IF(J64&gt;0,IF(L64&lt;=15,L64/15*(1.5-0.135*SQRT(AVERAGE(G64:H64))),1.5-0.135*SQRT(AVERAGE(G64:H64)))*Q64,0))))))</f>
        <v>0</v>
      </c>
      <c r="O64" s="77"/>
      <c r="P64" s="544">
        <f t="shared" si="7"/>
        <v>0</v>
      </c>
      <c r="Q64" s="544">
        <f t="shared" si="8"/>
        <v>0</v>
      </c>
      <c r="R64" s="581">
        <f t="shared" si="3"/>
        <v>0</v>
      </c>
      <c r="S64" s="581">
        <f t="shared" si="4"/>
        <v>0</v>
      </c>
      <c r="T64" s="545">
        <f t="shared" si="0"/>
        <v>0</v>
      </c>
      <c r="U64" s="545">
        <f t="shared" si="1"/>
        <v>0</v>
      </c>
      <c r="V64" s="335"/>
      <c r="W64" s="335"/>
      <c r="X64" s="67"/>
      <c r="Y64" s="67"/>
      <c r="Z64">
        <f t="shared" si="5"/>
        <v>0</v>
      </c>
      <c r="AA64">
        <f t="shared" si="6"/>
        <v>0</v>
      </c>
      <c r="AB64" s="67"/>
      <c r="AC64" s="35"/>
      <c r="AD64" s="38"/>
      <c r="AE64" s="38"/>
      <c r="AF64" s="38"/>
      <c r="AG64" s="38"/>
      <c r="AH64" s="38"/>
      <c r="AI64" s="38"/>
      <c r="AJ64" s="38"/>
      <c r="AK64" s="38"/>
      <c r="AL64" s="38"/>
      <c r="AM64" s="38"/>
      <c r="AN64" s="37"/>
      <c r="AO64" s="37"/>
    </row>
    <row r="65" spans="1:41" ht="13.5" customHeight="1" x14ac:dyDescent="0.25">
      <c r="A65" s="2"/>
      <c r="B65" s="667" t="s">
        <v>308</v>
      </c>
      <c r="C65" s="668"/>
      <c r="D65" s="478">
        <v>3</v>
      </c>
      <c r="E65" s="4" t="s">
        <v>404</v>
      </c>
      <c r="F65" s="2"/>
      <c r="G65" s="60">
        <f t="shared" si="2"/>
        <v>0</v>
      </c>
      <c r="H65" s="472">
        <v>0</v>
      </c>
      <c r="I65" s="472">
        <v>0</v>
      </c>
      <c r="J65" s="472">
        <v>0</v>
      </c>
      <c r="K65" s="472">
        <v>0</v>
      </c>
      <c r="L65" s="472">
        <v>0</v>
      </c>
      <c r="M65" s="477">
        <f>IF($N$54="Yes",0, IF(AND(J65&gt;0,I65&gt;0,J65&gt;=10,J65&lt;=25),IF((I65+TAN(RADIANS(J65))*((1-SIN(RADIANS(J65)))*Q65*TAN(RADIANS(45+J65/2))+I65)/(TAN(RADIANS(45+J65/2))-TAN(RADIANS(J65))))/2.12&lt;=1.5,0.55,IF((I65+TAN(RADIANS(J65))*((1-SIN(RADIANS(J65)))*Q65*TAN(RADIANS(45+J65/2))+I65)/(TAN(RADIANS(45+J65/2))-TAN(RADIANS(J65))))/2.12&lt;=2.5,0.55-0.1*((I65+TAN(RADIANS(J65))*((1-SIN(RADIANS(J65)))*Q65*TAN(RADIANS(45+J65/2))+I65)/(TAN(RADIANS(45+J65/2))-TAN(RADIANS(J65))))/2.12-1.5),0.45))*(I65+TAN(RADIANS(J65))*((1-SIN(RADIANS(J65)))*Q65*TAN(RADIANS(45+J65/2))+I65)/(TAN(RADIANS(45+J65/2))-TAN(RADIANS(J65)))),IF(AND(I65&gt;0,J65&gt;0,J65&lt;10),IF(I65/2.12&lt;=1.5,0.55,IF(I65/2.12&lt;=2.5,0.55-0.1*(I65/2.12-1.5),0.45))*I65,IF(AND(I65&gt;0,J65&gt;0,J65&gt;25),IF(L65&lt;=15,L65/15*(1.5-0.135*SQRT(AVERAGE(G65:H65))),1.5-0.135*SQRT(AVERAGE(G65:H65)))*Q65,IF(I65&gt;0,IF(I65/2.12&lt;=1.5,0.55,IF(I65/2.12&lt;=2.5,0.55-0.1*(I65/2.12-1.5),0.45))*I65,IF(J65&gt;0,IF(L65&lt;=15,L65/15*(1.5-0.135*SQRT(AVERAGE(G65:H65))),1.5-0.135*SQRT(AVERAGE(G65:H65)))*Q65,0))))))</f>
        <v>0</v>
      </c>
      <c r="N65" s="477">
        <f>IF($N$54="Yes",0, IF(AND(J65&gt;0,I65&gt;0,J65&gt;=10,J65&lt;=25),IF((I65+TAN(RADIANS(J65))*((1-SIN(RADIANS(J65)))*Q65*TAN(RADIANS(45+J65/2))+I65)/(TAN(RADIANS(45+J65/2))-TAN(RADIANS(J65))))/2.12&lt;=1.5,0.55,IF((I65+TAN(RADIANS(J65))*((1-SIN(RADIANS(J65)))*Q65*TAN(RADIANS(45+J65/2))+I65)/(TAN(RADIANS(45+J65/2))-TAN(RADIANS(J65))))/2.12&lt;=2.5,0.55-0.1*((I65+TAN(RADIANS(J65))*((1-SIN(RADIANS(J65)))*Q65*TAN(RADIANS(45+J65/2))+I65)/(TAN(RADIANS(45+J65/2))-TAN(RADIANS(J65))))/2.12-1.5),0.45))*(I65+TAN(RADIANS(J65))*((1-SIN(RADIANS(J65)))*Q65*TAN(RADIANS(45+J65/2))+I65)/(TAN(RADIANS(45+J65/2))-TAN(RADIANS(J65)))),IF(AND(I65&gt;0,J65&gt;0,J65&lt;10),IF(I65/2.12&lt;=1.5,0.55,IF(I65/2.12&lt;=2.5,0.55-0.1*(I65/2.12-1.5),0.45))*I65,IF(AND(I65&gt;0,J65&gt;0,J65&gt;25),IF(L65&lt;=15,L65/15*(1.5-0.135*SQRT(AVERAGE(G65:H65))),1.5-0.135*SQRT(AVERAGE(G65:H65)))*Q65,IF(I65&gt;0,IF(I65/2.12&lt;=1.5,0.55,IF(I65/2.12&lt;=2.5,0.55-0.1*(I65/2.12-1.5),0.45))*I65,IF(J65&gt;0,IF(L65&lt;=15,L65/15*(1.5-0.135*SQRT(AVERAGE(G65:H65))),1.5-0.135*SQRT(AVERAGE(G65:H65)))*Q65,0))))))</f>
        <v>0</v>
      </c>
      <c r="O65" s="77"/>
      <c r="P65" s="544">
        <f t="shared" si="7"/>
        <v>0</v>
      </c>
      <c r="Q65" s="544">
        <f t="shared" si="8"/>
        <v>0</v>
      </c>
      <c r="R65" s="581">
        <f t="shared" si="3"/>
        <v>0</v>
      </c>
      <c r="S65" s="581">
        <f t="shared" si="4"/>
        <v>0</v>
      </c>
      <c r="T65" s="545">
        <f t="shared" si="0"/>
        <v>0</v>
      </c>
      <c r="U65" s="545">
        <f t="shared" si="1"/>
        <v>0</v>
      </c>
      <c r="V65" s="335"/>
      <c r="W65" s="335"/>
      <c r="X65" s="67"/>
      <c r="Y65" s="67"/>
      <c r="Z65">
        <f t="shared" si="5"/>
        <v>0</v>
      </c>
      <c r="AA65">
        <f t="shared" si="6"/>
        <v>0</v>
      </c>
      <c r="AB65" s="67"/>
      <c r="AC65" s="35"/>
      <c r="AD65" s="38"/>
      <c r="AE65" s="38"/>
      <c r="AF65" s="38"/>
      <c r="AG65" s="38"/>
      <c r="AH65" s="38"/>
      <c r="AI65" s="38"/>
      <c r="AJ65" s="38"/>
      <c r="AK65" s="38"/>
      <c r="AL65" s="38"/>
      <c r="AM65" s="38"/>
      <c r="AN65" s="37"/>
      <c r="AO65" s="37"/>
    </row>
    <row r="66" spans="1:41" ht="13.5" customHeight="1" x14ac:dyDescent="0.25">
      <c r="A66" s="2"/>
      <c r="B66" s="667" t="s">
        <v>306</v>
      </c>
      <c r="C66" s="668"/>
      <c r="D66" s="478">
        <v>3</v>
      </c>
      <c r="E66" s="4" t="s">
        <v>37</v>
      </c>
      <c r="F66" s="2"/>
      <c r="G66" s="60">
        <f t="shared" si="2"/>
        <v>0</v>
      </c>
      <c r="H66" s="472">
        <v>0</v>
      </c>
      <c r="I66" s="472">
        <v>0</v>
      </c>
      <c r="J66" s="472">
        <v>0</v>
      </c>
      <c r="K66" s="472">
        <v>0</v>
      </c>
      <c r="L66" s="472">
        <v>0</v>
      </c>
      <c r="M66" s="477">
        <f>IF($N$54="Yes",0, IF(AND(J66&gt;0,I66&gt;0,J66&gt;=10,J66&lt;=25),IF((I66+TAN(RADIANS(J66))*((1-SIN(RADIANS(J66)))*Q66*TAN(RADIANS(45+J66/2))+I66)/(TAN(RADIANS(45+J66/2))-TAN(RADIANS(J66))))/2.12&lt;=1.5,0.55,IF((I66+TAN(RADIANS(J66))*((1-SIN(RADIANS(J66)))*Q66*TAN(RADIANS(45+J66/2))+I66)/(TAN(RADIANS(45+J66/2))-TAN(RADIANS(J66))))/2.12&lt;=2.5,0.55-0.1*((I66+TAN(RADIANS(J66))*((1-SIN(RADIANS(J66)))*Q66*TAN(RADIANS(45+J66/2))+I66)/(TAN(RADIANS(45+J66/2))-TAN(RADIANS(J66))))/2.12-1.5),0.45))*(I66+TAN(RADIANS(J66))*((1-SIN(RADIANS(J66)))*Q66*TAN(RADIANS(45+J66/2))+I66)/(TAN(RADIANS(45+J66/2))-TAN(RADIANS(J66)))),IF(AND(I66&gt;0,J66&gt;0,J66&lt;10),IF(I66/2.12&lt;=1.5,0.55,IF(I66/2.12&lt;=2.5,0.55-0.1*(I66/2.12-1.5),0.45))*I66,IF(AND(I66&gt;0,J66&gt;0,J66&gt;25),IF(L66&lt;=15,L66/15*(1.5-0.135*SQRT(AVERAGE(G66:H66))),1.5-0.135*SQRT(AVERAGE(G66:H66)))*Q66,IF(I66&gt;0,IF(I66/2.12&lt;=1.5,0.55,IF(I66/2.12&lt;=2.5,0.55-0.1*(I66/2.12-1.5),0.45))*I66,IF(J66&gt;0,IF(L66&lt;=15,L66/15*(1.5-0.135*SQRT(AVERAGE(G66:H66))),1.5-0.135*SQRT(AVERAGE(G66:H66)))*Q66,0))))))</f>
        <v>0</v>
      </c>
      <c r="N66" s="477">
        <f>IF($N$54="Yes",0, IF(AND(J66&gt;0,I66&gt;0,J66&gt;=10,J66&lt;=25),IF((I66+TAN(RADIANS(J66))*((1-SIN(RADIANS(J66)))*Q66*TAN(RADIANS(45+J66/2))+I66)/(TAN(RADIANS(45+J66/2))-TAN(RADIANS(J66))))/2.12&lt;=1.5,0.55,IF((I66+TAN(RADIANS(J66))*((1-SIN(RADIANS(J66)))*Q66*TAN(RADIANS(45+J66/2))+I66)/(TAN(RADIANS(45+J66/2))-TAN(RADIANS(J66))))/2.12&lt;=2.5,0.55-0.1*((I66+TAN(RADIANS(J66))*((1-SIN(RADIANS(J66)))*Q66*TAN(RADIANS(45+J66/2))+I66)/(TAN(RADIANS(45+J66/2))-TAN(RADIANS(J66))))/2.12-1.5),0.45))*(I66+TAN(RADIANS(J66))*((1-SIN(RADIANS(J66)))*Q66*TAN(RADIANS(45+J66/2))+I66)/(TAN(RADIANS(45+J66/2))-TAN(RADIANS(J66)))),IF(AND(I66&gt;0,J66&gt;0,J66&lt;10),IF(I66/2.12&lt;=1.5,0.55,IF(I66/2.12&lt;=2.5,0.55-0.1*(I66/2.12-1.5),0.45))*I66,IF(AND(I66&gt;0,J66&gt;0,J66&gt;25),IF(L66&lt;=15,L66/15*(1.5-0.135*SQRT(AVERAGE(G66:H66))),1.5-0.135*SQRT(AVERAGE(G66:H66)))*Q66,IF(I66&gt;0,IF(I66/2.12&lt;=1.5,0.55,IF(I66/2.12&lt;=2.5,0.55-0.1*(I66/2.12-1.5),0.45))*I66,IF(J66&gt;0,IF(L66&lt;=15,L66/15*(1.5-0.135*SQRT(AVERAGE(G66:H66))),1.5-0.135*SQRT(AVERAGE(G66:H66)))*Q66,0))))))</f>
        <v>0</v>
      </c>
      <c r="O66" s="77"/>
      <c r="P66" s="544">
        <f t="shared" si="7"/>
        <v>0</v>
      </c>
      <c r="Q66" s="544">
        <f t="shared" si="8"/>
        <v>0</v>
      </c>
      <c r="R66" s="581">
        <f t="shared" si="3"/>
        <v>0</v>
      </c>
      <c r="S66" s="581">
        <f t="shared" si="4"/>
        <v>0</v>
      </c>
      <c r="T66" s="545">
        <f t="shared" si="0"/>
        <v>0</v>
      </c>
      <c r="U66" s="545">
        <f t="shared" si="1"/>
        <v>0</v>
      </c>
      <c r="V66" s="335"/>
      <c r="W66" s="335"/>
      <c r="X66" s="67"/>
      <c r="Y66" s="67"/>
      <c r="Z66">
        <f t="shared" si="5"/>
        <v>0</v>
      </c>
      <c r="AA66">
        <f t="shared" si="6"/>
        <v>0</v>
      </c>
      <c r="AB66" s="67"/>
      <c r="AC66" s="35"/>
      <c r="AD66" s="38"/>
      <c r="AE66" s="38"/>
      <c r="AF66" s="38"/>
      <c r="AG66" s="38"/>
      <c r="AH66" s="38"/>
      <c r="AI66" s="38"/>
      <c r="AJ66" s="38"/>
      <c r="AK66" s="38"/>
      <c r="AL66" s="38"/>
      <c r="AM66" s="38"/>
      <c r="AN66" s="37"/>
      <c r="AO66" s="37"/>
    </row>
    <row r="67" spans="1:41" ht="13.5" customHeight="1" x14ac:dyDescent="0.25">
      <c r="A67" s="2"/>
      <c r="F67" s="2"/>
      <c r="G67" s="60">
        <f t="shared" si="2"/>
        <v>0</v>
      </c>
      <c r="H67" s="472">
        <v>0</v>
      </c>
      <c r="I67" s="472">
        <v>0</v>
      </c>
      <c r="J67" s="472">
        <v>0</v>
      </c>
      <c r="K67" s="472">
        <v>0</v>
      </c>
      <c r="L67" s="472">
        <v>0</v>
      </c>
      <c r="M67" s="477">
        <f>IF($N$54="Yes",0, IF(AND(J67&gt;0,I67&gt;0,J67&gt;=10,J67&lt;=25),IF((I67+TAN(RADIANS(J67))*((1-SIN(RADIANS(J67)))*Q67*TAN(RADIANS(45+J67/2))+I67)/(TAN(RADIANS(45+J67/2))-TAN(RADIANS(J67))))/2.12&lt;=1.5,0.55,IF((I67+TAN(RADIANS(J67))*((1-SIN(RADIANS(J67)))*Q67*TAN(RADIANS(45+J67/2))+I67)/(TAN(RADIANS(45+J67/2))-TAN(RADIANS(J67))))/2.12&lt;=2.5,0.55-0.1*((I67+TAN(RADIANS(J67))*((1-SIN(RADIANS(J67)))*Q67*TAN(RADIANS(45+J67/2))+I67)/(TAN(RADIANS(45+J67/2))-TAN(RADIANS(J67))))/2.12-1.5),0.45))*(I67+TAN(RADIANS(J67))*((1-SIN(RADIANS(J67)))*Q67*TAN(RADIANS(45+J67/2))+I67)/(TAN(RADIANS(45+J67/2))-TAN(RADIANS(J67)))),IF(AND(I67&gt;0,J67&gt;0,J67&lt;10),IF(I67/2.12&lt;=1.5,0.55,IF(I67/2.12&lt;=2.5,0.55-0.1*(I67/2.12-1.5),0.45))*I67,IF(AND(I67&gt;0,J67&gt;0,J67&gt;25),IF(L67&lt;=15,L67/15*(1.5-0.135*SQRT(AVERAGE(G67:H67))),1.5-0.135*SQRT(AVERAGE(G67:H67)))*Q67,IF(I67&gt;0,IF(I67/2.12&lt;=1.5,0.55,IF(I67/2.12&lt;=2.5,0.55-0.1*(I67/2.12-1.5),0.45))*I67,IF(J67&gt;0,IF(L67&lt;=15,L67/15*(1.5-0.135*SQRT(AVERAGE(G67:H67))),1.5-0.135*SQRT(AVERAGE(G67:H67)))*Q67,0))))))</f>
        <v>0</v>
      </c>
      <c r="N67" s="477">
        <f>IF($N$54="Yes",0, IF(AND(J67&gt;0,I67&gt;0,J67&gt;=10,J67&lt;=25),IF((I67+TAN(RADIANS(J67))*((1-SIN(RADIANS(J67)))*Q67*TAN(RADIANS(45+J67/2))+I67)/(TAN(RADIANS(45+J67/2))-TAN(RADIANS(J67))))/2.12&lt;=1.5,0.55,IF((I67+TAN(RADIANS(J67))*((1-SIN(RADIANS(J67)))*Q67*TAN(RADIANS(45+J67/2))+I67)/(TAN(RADIANS(45+J67/2))-TAN(RADIANS(J67))))/2.12&lt;=2.5,0.55-0.1*((I67+TAN(RADIANS(J67))*((1-SIN(RADIANS(J67)))*Q67*TAN(RADIANS(45+J67/2))+I67)/(TAN(RADIANS(45+J67/2))-TAN(RADIANS(J67))))/2.12-1.5),0.45))*(I67+TAN(RADIANS(J67))*((1-SIN(RADIANS(J67)))*Q67*TAN(RADIANS(45+J67/2))+I67)/(TAN(RADIANS(45+J67/2))-TAN(RADIANS(J67)))),IF(AND(I67&gt;0,J67&gt;0,J67&lt;10),IF(I67/2.12&lt;=1.5,0.55,IF(I67/2.12&lt;=2.5,0.55-0.1*(I67/2.12-1.5),0.45))*I67,IF(AND(I67&gt;0,J67&gt;0,J67&gt;25),IF(L67&lt;=15,L67/15*(1.5-0.135*SQRT(AVERAGE(G67:H67))),1.5-0.135*SQRT(AVERAGE(G67:H67)))*Q67,IF(I67&gt;0,IF(I67/2.12&lt;=1.5,0.55,IF(I67/2.12&lt;=2.5,0.55-0.1*(I67/2.12-1.5),0.45))*I67,IF(J67&gt;0,IF(L67&lt;=15,L67/15*(1.5-0.135*SQRT(AVERAGE(G67:H67))),1.5-0.135*SQRT(AVERAGE(G67:H67)))*Q67,0))))))</f>
        <v>0</v>
      </c>
      <c r="O67" s="77"/>
      <c r="P67" s="544">
        <f t="shared" si="7"/>
        <v>0</v>
      </c>
      <c r="Q67" s="544">
        <f t="shared" si="8"/>
        <v>0</v>
      </c>
      <c r="R67" s="581">
        <f t="shared" si="3"/>
        <v>0</v>
      </c>
      <c r="S67" s="581">
        <f t="shared" si="4"/>
        <v>0</v>
      </c>
      <c r="T67" s="545">
        <f t="shared" si="0"/>
        <v>0</v>
      </c>
      <c r="U67" s="545">
        <f t="shared" si="1"/>
        <v>0</v>
      </c>
      <c r="V67" s="335"/>
      <c r="W67" s="335"/>
      <c r="X67" s="67"/>
      <c r="Y67" s="67"/>
      <c r="Z67">
        <f t="shared" si="5"/>
        <v>0</v>
      </c>
      <c r="AA67">
        <f t="shared" si="6"/>
        <v>0</v>
      </c>
      <c r="AB67" s="67"/>
      <c r="AC67" s="54"/>
      <c r="AD67" s="38"/>
      <c r="AE67" s="38"/>
      <c r="AF67" s="38"/>
      <c r="AG67" s="38"/>
      <c r="AH67" s="38"/>
      <c r="AI67" s="38"/>
      <c r="AJ67" s="38"/>
      <c r="AK67" s="38"/>
      <c r="AL67" s="38"/>
      <c r="AM67" s="38"/>
      <c r="AN67" s="37"/>
      <c r="AO67" s="37"/>
    </row>
    <row r="68" spans="1:41" ht="13.5" customHeight="1" x14ac:dyDescent="0.25">
      <c r="A68" s="2"/>
      <c r="B68" s="688" t="s">
        <v>1126</v>
      </c>
      <c r="C68" s="689"/>
      <c r="D68" s="689"/>
      <c r="E68" s="690"/>
      <c r="F68" s="2"/>
      <c r="G68" s="60">
        <f t="shared" si="2"/>
        <v>0</v>
      </c>
      <c r="H68" s="472">
        <v>0</v>
      </c>
      <c r="I68" s="472">
        <v>0</v>
      </c>
      <c r="J68" s="472">
        <v>0</v>
      </c>
      <c r="K68" s="472">
        <v>0</v>
      </c>
      <c r="L68" s="472">
        <v>0</v>
      </c>
      <c r="M68" s="477">
        <f>IF($N$54="Yes",0, IF(AND(J68&gt;0,I68&gt;0,J68&gt;=10,J68&lt;=25),IF((I68+TAN(RADIANS(J68))*((1-SIN(RADIANS(J68)))*Q68*TAN(RADIANS(45+J68/2))+I68)/(TAN(RADIANS(45+J68/2))-TAN(RADIANS(J68))))/2.12&lt;=1.5,0.55,IF((I68+TAN(RADIANS(J68))*((1-SIN(RADIANS(J68)))*Q68*TAN(RADIANS(45+J68/2))+I68)/(TAN(RADIANS(45+J68/2))-TAN(RADIANS(J68))))/2.12&lt;=2.5,0.55-0.1*((I68+TAN(RADIANS(J68))*((1-SIN(RADIANS(J68)))*Q68*TAN(RADIANS(45+J68/2))+I68)/(TAN(RADIANS(45+J68/2))-TAN(RADIANS(J68))))/2.12-1.5),0.45))*(I68+TAN(RADIANS(J68))*((1-SIN(RADIANS(J68)))*Q68*TAN(RADIANS(45+J68/2))+I68)/(TAN(RADIANS(45+J68/2))-TAN(RADIANS(J68)))),IF(AND(I68&gt;0,J68&gt;0,J68&lt;10),IF(I68/2.12&lt;=1.5,0.55,IF(I68/2.12&lt;=2.5,0.55-0.1*(I68/2.12-1.5),0.45))*I68,IF(AND(I68&gt;0,J68&gt;0,J68&gt;25),IF(L68&lt;=15,L68/15*(1.5-0.135*SQRT(AVERAGE(G68:H68))),1.5-0.135*SQRT(AVERAGE(G68:H68)))*Q68,IF(I68&gt;0,IF(I68/2.12&lt;=1.5,0.55,IF(I68/2.12&lt;=2.5,0.55-0.1*(I68/2.12-1.5),0.45))*I68,IF(J68&gt;0,IF(L68&lt;=15,L68/15*(1.5-0.135*SQRT(AVERAGE(G68:H68))),1.5-0.135*SQRT(AVERAGE(G68:H68)))*Q68,0))))))</f>
        <v>0</v>
      </c>
      <c r="N68" s="477">
        <f>IF($N$54="Yes",0, IF(AND(J68&gt;0,I68&gt;0,J68&gt;=10,J68&lt;=25),IF((I68+TAN(RADIANS(J68))*((1-SIN(RADIANS(J68)))*Q68*TAN(RADIANS(45+J68/2))+I68)/(TAN(RADIANS(45+J68/2))-TAN(RADIANS(J68))))/2.12&lt;=1.5,0.55,IF((I68+TAN(RADIANS(J68))*((1-SIN(RADIANS(J68)))*Q68*TAN(RADIANS(45+J68/2))+I68)/(TAN(RADIANS(45+J68/2))-TAN(RADIANS(J68))))/2.12&lt;=2.5,0.55-0.1*((I68+TAN(RADIANS(J68))*((1-SIN(RADIANS(J68)))*Q68*TAN(RADIANS(45+J68/2))+I68)/(TAN(RADIANS(45+J68/2))-TAN(RADIANS(J68))))/2.12-1.5),0.45))*(I68+TAN(RADIANS(J68))*((1-SIN(RADIANS(J68)))*Q68*TAN(RADIANS(45+J68/2))+I68)/(TAN(RADIANS(45+J68/2))-TAN(RADIANS(J68)))),IF(AND(I68&gt;0,J68&gt;0,J68&lt;10),IF(I68/2.12&lt;=1.5,0.55,IF(I68/2.12&lt;=2.5,0.55-0.1*(I68/2.12-1.5),0.45))*I68,IF(AND(I68&gt;0,J68&gt;0,J68&gt;25),IF(L68&lt;=15,L68/15*(1.5-0.135*SQRT(AVERAGE(G68:H68))),1.5-0.135*SQRT(AVERAGE(G68:H68)))*Q68,IF(I68&gt;0,IF(I68/2.12&lt;=1.5,0.55,IF(I68/2.12&lt;=2.5,0.55-0.1*(I68/2.12-1.5),0.45))*I68,IF(J68&gt;0,IF(L68&lt;=15,L68/15*(1.5-0.135*SQRT(AVERAGE(G68:H68))),1.5-0.135*SQRT(AVERAGE(G68:H68)))*Q68,0))))))</f>
        <v>0</v>
      </c>
      <c r="O68" s="77"/>
      <c r="P68" s="544">
        <f t="shared" si="7"/>
        <v>0</v>
      </c>
      <c r="Q68" s="544">
        <f t="shared" si="8"/>
        <v>0</v>
      </c>
      <c r="R68" s="581">
        <f t="shared" si="3"/>
        <v>0</v>
      </c>
      <c r="S68" s="581">
        <f t="shared" si="4"/>
        <v>0</v>
      </c>
      <c r="T68" s="545">
        <f t="shared" si="0"/>
        <v>0</v>
      </c>
      <c r="U68" s="545">
        <f t="shared" si="1"/>
        <v>0</v>
      </c>
      <c r="V68" s="335"/>
      <c r="W68" s="335"/>
      <c r="X68" s="67"/>
      <c r="Y68" s="67"/>
      <c r="Z68">
        <f t="shared" si="5"/>
        <v>0</v>
      </c>
      <c r="AA68">
        <f t="shared" si="6"/>
        <v>0</v>
      </c>
      <c r="AB68" s="54"/>
      <c r="AC68" s="54"/>
      <c r="AD68" s="38"/>
      <c r="AE68" s="38"/>
      <c r="AF68" s="38"/>
      <c r="AG68" s="38"/>
      <c r="AH68" s="38"/>
      <c r="AI68" s="38"/>
      <c r="AJ68" s="38"/>
      <c r="AK68" s="38"/>
      <c r="AL68" s="38"/>
      <c r="AM68" s="38"/>
      <c r="AN68" s="37"/>
      <c r="AO68" s="37"/>
    </row>
    <row r="69" spans="1:41" ht="13.5" customHeight="1" x14ac:dyDescent="0.25">
      <c r="A69" s="2"/>
      <c r="B69" s="659" t="s">
        <v>63</v>
      </c>
      <c r="C69" s="660"/>
      <c r="D69" s="480"/>
      <c r="E69" s="22" t="s">
        <v>59</v>
      </c>
      <c r="F69" s="2"/>
      <c r="G69" s="60">
        <f t="shared" si="2"/>
        <v>0</v>
      </c>
      <c r="H69" s="472">
        <v>0</v>
      </c>
      <c r="I69" s="472">
        <v>0</v>
      </c>
      <c r="J69" s="472">
        <v>0</v>
      </c>
      <c r="K69" s="472">
        <v>0</v>
      </c>
      <c r="L69" s="472">
        <v>0</v>
      </c>
      <c r="M69" s="477">
        <f>IF($N$54="Yes",0, IF(AND(J69&gt;0,I69&gt;0,J69&gt;=10,J69&lt;=25),IF((I69+TAN(RADIANS(J69))*((1-SIN(RADIANS(J69)))*Q69*TAN(RADIANS(45+J69/2))+I69)/(TAN(RADIANS(45+J69/2))-TAN(RADIANS(J69))))/2.12&lt;=1.5,0.55,IF((I69+TAN(RADIANS(J69))*((1-SIN(RADIANS(J69)))*Q69*TAN(RADIANS(45+J69/2))+I69)/(TAN(RADIANS(45+J69/2))-TAN(RADIANS(J69))))/2.12&lt;=2.5,0.55-0.1*((I69+TAN(RADIANS(J69))*((1-SIN(RADIANS(J69)))*Q69*TAN(RADIANS(45+J69/2))+I69)/(TAN(RADIANS(45+J69/2))-TAN(RADIANS(J69))))/2.12-1.5),0.45))*(I69+TAN(RADIANS(J69))*((1-SIN(RADIANS(J69)))*Q69*TAN(RADIANS(45+J69/2))+I69)/(TAN(RADIANS(45+J69/2))-TAN(RADIANS(J69)))),IF(AND(I69&gt;0,J69&gt;0,J69&lt;10),IF(I69/2.12&lt;=1.5,0.55,IF(I69/2.12&lt;=2.5,0.55-0.1*(I69/2.12-1.5),0.45))*I69,IF(AND(I69&gt;0,J69&gt;0,J69&gt;25),IF(L69&lt;=15,L69/15*(1.5-0.135*SQRT(AVERAGE(G69:H69))),1.5-0.135*SQRT(AVERAGE(G69:H69)))*Q69,IF(I69&gt;0,IF(I69/2.12&lt;=1.5,0.55,IF(I69/2.12&lt;=2.5,0.55-0.1*(I69/2.12-1.5),0.45))*I69,IF(J69&gt;0,IF(L69&lt;=15,L69/15*(1.5-0.135*SQRT(AVERAGE(G69:H69))),1.5-0.135*SQRT(AVERAGE(G69:H69)))*Q69,0))))))</f>
        <v>0</v>
      </c>
      <c r="N69" s="477">
        <f>IF($N$54="Yes",0, IF(AND(J69&gt;0,I69&gt;0,J69&gt;=10,J69&lt;=25),IF((I69+TAN(RADIANS(J69))*((1-SIN(RADIANS(J69)))*Q69*TAN(RADIANS(45+J69/2))+I69)/(TAN(RADIANS(45+J69/2))-TAN(RADIANS(J69))))/2.12&lt;=1.5,0.55,IF((I69+TAN(RADIANS(J69))*((1-SIN(RADIANS(J69)))*Q69*TAN(RADIANS(45+J69/2))+I69)/(TAN(RADIANS(45+J69/2))-TAN(RADIANS(J69))))/2.12&lt;=2.5,0.55-0.1*((I69+TAN(RADIANS(J69))*((1-SIN(RADIANS(J69)))*Q69*TAN(RADIANS(45+J69/2))+I69)/(TAN(RADIANS(45+J69/2))-TAN(RADIANS(J69))))/2.12-1.5),0.45))*(I69+TAN(RADIANS(J69))*((1-SIN(RADIANS(J69)))*Q69*TAN(RADIANS(45+J69/2))+I69)/(TAN(RADIANS(45+J69/2))-TAN(RADIANS(J69)))),IF(AND(I69&gt;0,J69&gt;0,J69&lt;10),IF(I69/2.12&lt;=1.5,0.55,IF(I69/2.12&lt;=2.5,0.55-0.1*(I69/2.12-1.5),0.45))*I69,IF(AND(I69&gt;0,J69&gt;0,J69&gt;25),IF(L69&lt;=15,L69/15*(1.5-0.135*SQRT(AVERAGE(G69:H69))),1.5-0.135*SQRT(AVERAGE(G69:H69)))*Q69,IF(I69&gt;0,IF(I69/2.12&lt;=1.5,0.55,IF(I69/2.12&lt;=2.5,0.55-0.1*(I69/2.12-1.5),0.45))*I69,IF(J69&gt;0,IF(L69&lt;=15,L69/15*(1.5-0.135*SQRT(AVERAGE(G69:H69))),1.5-0.135*SQRT(AVERAGE(G69:H69)))*Q69,0))))))</f>
        <v>0</v>
      </c>
      <c r="O69" s="77"/>
      <c r="P69" s="544">
        <f t="shared" si="7"/>
        <v>0</v>
      </c>
      <c r="Q69" s="544">
        <f t="shared" si="8"/>
        <v>0</v>
      </c>
      <c r="R69" s="581">
        <f t="shared" si="3"/>
        <v>0</v>
      </c>
      <c r="S69" s="581">
        <f t="shared" si="4"/>
        <v>0</v>
      </c>
      <c r="T69" s="545">
        <f t="shared" si="0"/>
        <v>0</v>
      </c>
      <c r="U69" s="545">
        <f t="shared" si="1"/>
        <v>0</v>
      </c>
      <c r="V69" s="335"/>
      <c r="W69" s="335"/>
      <c r="X69" s="67"/>
      <c r="Y69" s="67"/>
      <c r="Z69">
        <f t="shared" si="5"/>
        <v>0</v>
      </c>
      <c r="AA69">
        <f t="shared" si="6"/>
        <v>0</v>
      </c>
      <c r="AB69" s="54"/>
      <c r="AC69" s="54"/>
      <c r="AD69" s="38"/>
      <c r="AE69" s="38"/>
      <c r="AF69" s="38"/>
      <c r="AG69" s="38"/>
      <c r="AH69" s="38"/>
      <c r="AI69" s="38"/>
      <c r="AJ69" s="38"/>
      <c r="AK69" s="38"/>
      <c r="AL69" s="38"/>
      <c r="AM69" s="38"/>
      <c r="AN69" s="37"/>
      <c r="AO69" s="37"/>
    </row>
    <row r="70" spans="1:41" ht="13.5" customHeight="1" x14ac:dyDescent="0.25">
      <c r="A70" s="2"/>
      <c r="B70" s="659" t="s">
        <v>88</v>
      </c>
      <c r="C70" s="660"/>
      <c r="D70" s="478"/>
      <c r="E70" s="25" t="s">
        <v>1274</v>
      </c>
      <c r="F70" s="2"/>
      <c r="G70" s="60">
        <f t="shared" si="2"/>
        <v>0</v>
      </c>
      <c r="H70" s="472">
        <v>0</v>
      </c>
      <c r="I70" s="472">
        <v>0</v>
      </c>
      <c r="J70" s="472">
        <v>0</v>
      </c>
      <c r="K70" s="472">
        <v>0</v>
      </c>
      <c r="L70" s="472">
        <v>0</v>
      </c>
      <c r="M70" s="477">
        <f>IF($N$54="Yes",0, IF(AND(J70&gt;0,I70&gt;0,J70&gt;=10,J70&lt;=25),IF((I70+TAN(RADIANS(J70))*((1-SIN(RADIANS(J70)))*Q70*TAN(RADIANS(45+J70/2))+I70)/(TAN(RADIANS(45+J70/2))-TAN(RADIANS(J70))))/2.12&lt;=1.5,0.55,IF((I70+TAN(RADIANS(J70))*((1-SIN(RADIANS(J70)))*Q70*TAN(RADIANS(45+J70/2))+I70)/(TAN(RADIANS(45+J70/2))-TAN(RADIANS(J70))))/2.12&lt;=2.5,0.55-0.1*((I70+TAN(RADIANS(J70))*((1-SIN(RADIANS(J70)))*Q70*TAN(RADIANS(45+J70/2))+I70)/(TAN(RADIANS(45+J70/2))-TAN(RADIANS(J70))))/2.12-1.5),0.45))*(I70+TAN(RADIANS(J70))*((1-SIN(RADIANS(J70)))*Q70*TAN(RADIANS(45+J70/2))+I70)/(TAN(RADIANS(45+J70/2))-TAN(RADIANS(J70)))),IF(AND(I70&gt;0,J70&gt;0,J70&lt;10),IF(I70/2.12&lt;=1.5,0.55,IF(I70/2.12&lt;=2.5,0.55-0.1*(I70/2.12-1.5),0.45))*I70,IF(AND(I70&gt;0,J70&gt;0,J70&gt;25),IF(L70&lt;=15,L70/15*(1.5-0.135*SQRT(AVERAGE(G70:H70))),1.5-0.135*SQRT(AVERAGE(G70:H70)))*Q70,IF(I70&gt;0,IF(I70/2.12&lt;=1.5,0.55,IF(I70/2.12&lt;=2.5,0.55-0.1*(I70/2.12-1.5),0.45))*I70,IF(J70&gt;0,IF(L70&lt;=15,L70/15*(1.5-0.135*SQRT(AVERAGE(G70:H70))),1.5-0.135*SQRT(AVERAGE(G70:H70)))*Q70,0))))))</f>
        <v>0</v>
      </c>
      <c r="N70" s="477">
        <f>IF($N$54="Yes",0, IF(AND(J70&gt;0,I70&gt;0,J70&gt;=10,J70&lt;=25),IF((I70+TAN(RADIANS(J70))*((1-SIN(RADIANS(J70)))*Q70*TAN(RADIANS(45+J70/2))+I70)/(TAN(RADIANS(45+J70/2))-TAN(RADIANS(J70))))/2.12&lt;=1.5,0.55,IF((I70+TAN(RADIANS(J70))*((1-SIN(RADIANS(J70)))*Q70*TAN(RADIANS(45+J70/2))+I70)/(TAN(RADIANS(45+J70/2))-TAN(RADIANS(J70))))/2.12&lt;=2.5,0.55-0.1*((I70+TAN(RADIANS(J70))*((1-SIN(RADIANS(J70)))*Q70*TAN(RADIANS(45+J70/2))+I70)/(TAN(RADIANS(45+J70/2))-TAN(RADIANS(J70))))/2.12-1.5),0.45))*(I70+TAN(RADIANS(J70))*((1-SIN(RADIANS(J70)))*Q70*TAN(RADIANS(45+J70/2))+I70)/(TAN(RADIANS(45+J70/2))-TAN(RADIANS(J70)))),IF(AND(I70&gt;0,J70&gt;0,J70&lt;10),IF(I70/2.12&lt;=1.5,0.55,IF(I70/2.12&lt;=2.5,0.55-0.1*(I70/2.12-1.5),0.45))*I70,IF(AND(I70&gt;0,J70&gt;0,J70&gt;25),IF(L70&lt;=15,L70/15*(1.5-0.135*SQRT(AVERAGE(G70:H70))),1.5-0.135*SQRT(AVERAGE(G70:H70)))*Q70,IF(I70&gt;0,IF(I70/2.12&lt;=1.5,0.55,IF(I70/2.12&lt;=2.5,0.55-0.1*(I70/2.12-1.5),0.45))*I70,IF(J70&gt;0,IF(L70&lt;=15,L70/15*(1.5-0.135*SQRT(AVERAGE(G70:H70))),1.5-0.135*SQRT(AVERAGE(G70:H70)))*Q70,0))))))</f>
        <v>0</v>
      </c>
      <c r="O70" s="77"/>
      <c r="P70" s="544">
        <f t="shared" si="7"/>
        <v>0</v>
      </c>
      <c r="Q70" s="544">
        <f t="shared" si="8"/>
        <v>0</v>
      </c>
      <c r="R70" s="581">
        <f t="shared" si="3"/>
        <v>0</v>
      </c>
      <c r="S70" s="581">
        <f t="shared" si="4"/>
        <v>0</v>
      </c>
      <c r="T70" s="545">
        <f t="shared" si="0"/>
        <v>0</v>
      </c>
      <c r="U70" s="545">
        <f t="shared" si="1"/>
        <v>0</v>
      </c>
      <c r="V70" s="335"/>
      <c r="W70" s="335"/>
      <c r="X70" s="67"/>
      <c r="Y70" s="67"/>
      <c r="Z70">
        <f t="shared" ref="Z70" si="9">IF($N$54="Yes",0, IF(AND(J70&gt;0,I70&gt;0,J70&gt;=10,J70&lt;=25),IF((I70+TAN(RADIANS(J70))*((1-SIN(RADIANS(J70)))*Q70*TAN(RADIANS(45+J70/2))+I70)/(TAN(RADIANS(45+J70/2))-TAN(RADIANS(J70))))/2.12&lt;=1.5,0.55,IF((I70+TAN(RADIANS(J70))*((1-SIN(RADIANS(J70)))*Q70*TAN(RADIANS(45+J70/2))+I70)/(TAN(RADIANS(45+J70/2))-TAN(RADIANS(J70))))/2.12&lt;=2.5,0.55-0.1*((I70+TAN(RADIANS(J70))*((1-SIN(RADIANS(J70)))*Q70*TAN(RADIANS(45+J70/2))+I70)/(TAN(RADIANS(45+J70/2))-TAN(RADIANS(J70))))/2.12-1.5),0.45))*(I70+TAN(RADIANS(J70))*((1-SIN(RADIANS(J70)))*Q70*TAN(RADIANS(45+J70/2))+I70)/(TAN(RADIANS(45+J70/2))-TAN(RADIANS(J70)))),IF(AND(I70&gt;0,J70&gt;0,J70&lt;10),IF(I70/2.12&lt;=1.5,0.55,IF(I70/2.12&lt;=2.5,0.55-0.1*(I70/2.12-1.5),0.45))*I70,IF(AND(I70&gt;0,J70&gt;0,J70&gt;25),IF(L70&lt;=15,L70/15*(1.5-0.135*SQRT(AVERAGE(G70:H70))),1.5-0.135*SQRT(AVERAGE(G70:H70)))*Q70,IF(I70&gt;0,IF(I70/2.12&lt;=1.5,0.55,IF(I70/2.12&lt;=2.5,0.55-0.1*(I70/2.12-1.5),0.45))*I70,IF(J70&gt;0,IF(L70&lt;=15,L70/15*(1.5-0.135*SQRT(AVERAGE(G70:H70))),1.5-0.135*SQRT(AVERAGE(G70:H70)))*Q70,0))))))</f>
        <v>0</v>
      </c>
      <c r="AA70">
        <f t="shared" ref="AA70" si="10">IF($N$54="Yes",0, IF(AND(J70&gt;0,I70&gt;0,J70&gt;=10,J70&lt;=25),IF((I70+TAN(RADIANS(J70))*((1-SIN(RADIANS(J70)))*Q70*TAN(RADIANS(45+J70/2))+I70)/(TAN(RADIANS(45+J70/2))-TAN(RADIANS(J70))))/2.12&lt;=1.5,0.55,IF((I70+TAN(RADIANS(J70))*((1-SIN(RADIANS(J70)))*Q70*TAN(RADIANS(45+J70/2))+I70)/(TAN(RADIANS(45+J70/2))-TAN(RADIANS(J70))))/2.12&lt;=2.5,0.55-0.1*((I70+TAN(RADIANS(J70))*((1-SIN(RADIANS(J70)))*Q70*TAN(RADIANS(45+J70/2))+I70)/(TAN(RADIANS(45+J70/2))-TAN(RADIANS(J70))))/2.12-1.5),0.45))*(I70+TAN(RADIANS(J70))*((1-SIN(RADIANS(J70)))*Q70*TAN(RADIANS(45+J70/2))+I70)/(TAN(RADIANS(45+J70/2))-TAN(RADIANS(J70)))),IF(AND(I70&gt;0,J70&gt;0,J70&lt;10),IF(I70/2.12&lt;=1.5,0.55,IF(I70/2.12&lt;=2.5,0.55-0.1*(I70/2.12-1.5),0.45))*I70,IF(AND(I70&gt;0,J70&gt;0,J70&gt;25),IF(L70&lt;=15,L70/15*(1.5-0.135*SQRT(AVERAGE(G70:H70))),1.5-0.135*SQRT(AVERAGE(G70:H70)))*Q70,IF(I70&gt;0,IF(I70/2.12&lt;=1.5,0.55,IF(I70/2.12&lt;=2.5,0.55-0.1*(I70/2.12-1.5),0.45))*I70,IF(J70&gt;0,IF(L70&lt;=15,L70/15*(1.5-0.135*SQRT(AVERAGE(G70:H70))),1.5-0.135*SQRT(AVERAGE(G70:H70)))*Q70,0))))))</f>
        <v>0</v>
      </c>
      <c r="AB70" s="54"/>
      <c r="AC70" s="54"/>
      <c r="AD70" s="38"/>
      <c r="AE70" s="38"/>
      <c r="AF70" s="38"/>
      <c r="AG70" s="38"/>
      <c r="AH70" s="38"/>
      <c r="AI70" s="38"/>
      <c r="AJ70" s="38"/>
      <c r="AK70" s="38"/>
      <c r="AL70" s="38"/>
      <c r="AM70" s="38"/>
      <c r="AN70" s="37"/>
      <c r="AO70" s="37"/>
    </row>
    <row r="71" spans="1:41" ht="13.5" customHeight="1" x14ac:dyDescent="0.25">
      <c r="A71" s="2"/>
      <c r="B71" s="659" t="s">
        <v>103</v>
      </c>
      <c r="C71" s="660"/>
      <c r="D71" s="472"/>
      <c r="E71" s="25" t="s">
        <v>104</v>
      </c>
      <c r="F71" s="2"/>
      <c r="G71" s="2"/>
      <c r="H71" s="2"/>
      <c r="I71" s="2"/>
      <c r="K71" s="667" t="s">
        <v>999</v>
      </c>
      <c r="L71" s="668"/>
      <c r="M71" s="477">
        <v>0</v>
      </c>
      <c r="N71" s="39" t="s">
        <v>177</v>
      </c>
      <c r="O71" s="77"/>
      <c r="P71" s="703" t="str">
        <f>IF(AND($M$71&gt;0,$D$9="Monopole"),"NOTE: End Bearing applies to axial term only. Additional capacity may be investigated for Monopoles.","")</f>
        <v/>
      </c>
      <c r="Q71" s="703"/>
      <c r="R71" s="703"/>
      <c r="S71" s="703"/>
      <c r="T71" s="703"/>
      <c r="U71" s="703"/>
      <c r="X71" s="54"/>
      <c r="Y71" s="54"/>
      <c r="Z71" s="54"/>
      <c r="AA71" s="54"/>
      <c r="AB71" s="54"/>
      <c r="AC71" s="54"/>
      <c r="AD71" s="38"/>
      <c r="AE71" s="38"/>
      <c r="AF71" s="38"/>
      <c r="AG71" s="38"/>
      <c r="AH71" s="38"/>
      <c r="AI71" s="38"/>
      <c r="AJ71" s="38"/>
      <c r="AK71" s="38"/>
      <c r="AL71" s="38"/>
      <c r="AM71" s="38"/>
      <c r="AN71" s="37"/>
      <c r="AO71" s="37"/>
    </row>
    <row r="72" spans="1:41" ht="13.5" customHeight="1" x14ac:dyDescent="0.25">
      <c r="A72" s="2"/>
      <c r="B72" s="659" t="s">
        <v>149</v>
      </c>
      <c r="C72" s="660"/>
      <c r="D72" s="472"/>
      <c r="E72" s="25" t="s">
        <v>105</v>
      </c>
      <c r="F72" s="2"/>
      <c r="G72" s="2"/>
      <c r="H72" s="2"/>
      <c r="I72" s="2"/>
      <c r="K72" s="667" t="s">
        <v>1000</v>
      </c>
      <c r="L72" s="668"/>
      <c r="M72" s="27">
        <f>SUM(T57:T71) + (M71 * Apile/144)</f>
        <v>0</v>
      </c>
      <c r="N72" s="27">
        <f>SUM(U57:U71)</f>
        <v>0</v>
      </c>
      <c r="O72" s="77"/>
      <c r="P72" s="703"/>
      <c r="Q72" s="703"/>
      <c r="R72" s="703"/>
      <c r="S72" s="703"/>
      <c r="T72" s="703"/>
      <c r="U72" s="703"/>
      <c r="X72" s="54"/>
      <c r="Y72" s="54"/>
      <c r="Z72" s="54"/>
      <c r="AA72" s="54"/>
      <c r="AB72" s="54"/>
      <c r="AC72" s="54"/>
      <c r="AD72" s="38"/>
      <c r="AE72" s="38"/>
      <c r="AF72" s="38"/>
      <c r="AG72" s="38"/>
      <c r="AH72" s="38"/>
      <c r="AI72" s="38"/>
      <c r="AJ72" s="38"/>
      <c r="AK72" s="38"/>
      <c r="AL72" s="38"/>
      <c r="AM72" s="38"/>
      <c r="AN72" s="37"/>
      <c r="AO72" s="37"/>
    </row>
    <row r="73" spans="1:41" ht="13.5" customHeight="1" x14ac:dyDescent="0.25">
      <c r="A73" s="2"/>
      <c r="B73" s="659" t="s">
        <v>150</v>
      </c>
      <c r="C73" s="660"/>
      <c r="D73" s="472"/>
      <c r="E73" s="25" t="s">
        <v>59</v>
      </c>
      <c r="F73" s="2"/>
      <c r="O73" s="2"/>
      <c r="P73" s="67"/>
      <c r="Q73" s="67"/>
      <c r="R73" s="580"/>
      <c r="S73" s="580"/>
      <c r="T73" s="40"/>
      <c r="U73" s="40"/>
      <c r="X73" s="54"/>
      <c r="Y73" s="54"/>
      <c r="Z73" s="54"/>
      <c r="AA73" s="54"/>
      <c r="AB73" s="54"/>
      <c r="AC73" s="54"/>
      <c r="AD73" s="38"/>
      <c r="AE73" s="38"/>
      <c r="AF73" s="38"/>
      <c r="AG73" s="38"/>
      <c r="AH73" s="38"/>
      <c r="AI73" s="38"/>
      <c r="AJ73" s="38"/>
      <c r="AK73" s="38"/>
      <c r="AL73" s="38"/>
      <c r="AM73" s="38"/>
      <c r="AN73" s="37"/>
      <c r="AO73" s="37"/>
    </row>
    <row r="74" spans="1:41" ht="13.5" customHeight="1" x14ac:dyDescent="0.25">
      <c r="A74" s="2"/>
      <c r="B74" s="659" t="s">
        <v>201</v>
      </c>
      <c r="C74" s="660"/>
      <c r="D74" s="472"/>
      <c r="E74" s="25" t="s">
        <v>6</v>
      </c>
      <c r="F74" s="2"/>
      <c r="O74" s="2"/>
      <c r="P74" s="67"/>
      <c r="Q74" s="67"/>
      <c r="R74" s="580"/>
      <c r="S74" s="580"/>
      <c r="T74" s="40"/>
      <c r="U74" s="40"/>
      <c r="X74" s="54"/>
      <c r="Y74" s="54"/>
      <c r="Z74" s="54"/>
      <c r="AA74" s="54"/>
      <c r="AB74" s="54"/>
      <c r="AC74" s="54"/>
      <c r="AD74" s="38"/>
      <c r="AE74" s="38"/>
      <c r="AF74" s="38"/>
      <c r="AG74" s="38"/>
      <c r="AH74" s="38"/>
      <c r="AI74" s="38"/>
      <c r="AJ74" s="38"/>
      <c r="AK74" s="38"/>
      <c r="AL74" s="38"/>
      <c r="AM74" s="38"/>
      <c r="AN74" s="37"/>
      <c r="AO74" s="37"/>
    </row>
    <row r="75" spans="1:41" ht="13.5" customHeight="1" x14ac:dyDescent="0.25">
      <c r="A75" s="2"/>
      <c r="B75" s="659" t="s">
        <v>1191</v>
      </c>
      <c r="C75" s="660"/>
      <c r="D75" s="472"/>
      <c r="E75" s="531"/>
      <c r="F75" s="2"/>
      <c r="O75" s="2"/>
      <c r="P75" s="54"/>
      <c r="Q75" s="54"/>
      <c r="R75" s="43"/>
      <c r="S75" s="43"/>
      <c r="T75" s="40"/>
      <c r="U75" s="40"/>
      <c r="X75" s="54"/>
      <c r="Y75" s="54"/>
      <c r="Z75" s="54"/>
      <c r="AA75" s="54"/>
      <c r="AB75" s="54"/>
      <c r="AC75" s="54"/>
      <c r="AD75" s="38"/>
      <c r="AE75" s="38"/>
      <c r="AF75" s="38"/>
      <c r="AG75" s="38"/>
      <c r="AH75" s="38"/>
      <c r="AI75" s="38"/>
      <c r="AJ75" s="38"/>
      <c r="AK75" s="38"/>
      <c r="AL75" s="38"/>
      <c r="AM75" s="38"/>
      <c r="AN75" s="37"/>
      <c r="AO75" s="37"/>
    </row>
    <row r="76" spans="1:41" ht="13.5" customHeight="1" x14ac:dyDescent="0.25">
      <c r="A76" s="2"/>
      <c r="F76" s="2"/>
      <c r="X76" s="35"/>
      <c r="Y76" s="35"/>
      <c r="Z76" s="35"/>
      <c r="AA76" s="35"/>
      <c r="AB76" s="35"/>
      <c r="AC76" s="35"/>
      <c r="AD76" s="38"/>
      <c r="AE76" s="38"/>
      <c r="AF76" s="38"/>
      <c r="AG76" s="38"/>
      <c r="AH76" s="38"/>
      <c r="AI76" s="38"/>
      <c r="AJ76" s="38"/>
      <c r="AK76" s="38"/>
      <c r="AL76" s="38"/>
      <c r="AM76" s="38"/>
      <c r="AN76" s="37"/>
      <c r="AO76" s="37"/>
    </row>
    <row r="77" spans="1:41" ht="13.5" customHeight="1" x14ac:dyDescent="0.25">
      <c r="A77" s="2"/>
      <c r="F77" s="2"/>
      <c r="X77" s="35"/>
      <c r="Y77" s="35"/>
      <c r="Z77" s="35"/>
      <c r="AA77" s="35"/>
      <c r="AB77" s="35"/>
      <c r="AC77" s="35"/>
      <c r="AD77" s="38"/>
      <c r="AE77" s="38"/>
      <c r="AF77" s="38"/>
      <c r="AG77" s="38"/>
      <c r="AH77" s="38"/>
      <c r="AI77" s="38"/>
      <c r="AJ77" s="38"/>
      <c r="AK77" s="38"/>
      <c r="AL77" s="38"/>
      <c r="AM77" s="38"/>
      <c r="AN77" s="37"/>
      <c r="AO77" s="37"/>
    </row>
    <row r="78" spans="1:41" ht="13.5" customHeight="1" x14ac:dyDescent="0.25">
      <c r="A78" s="2"/>
      <c r="F78" s="2"/>
      <c r="N78" s="2"/>
      <c r="P78" s="36"/>
      <c r="Q78" s="35"/>
      <c r="R78" s="35"/>
      <c r="S78" s="35"/>
      <c r="T78" s="35"/>
      <c r="U78" s="35"/>
      <c r="V78" s="35"/>
      <c r="W78" s="35"/>
      <c r="X78" s="35"/>
      <c r="Y78" s="35"/>
      <c r="Z78" s="35"/>
      <c r="AA78" s="35"/>
      <c r="AB78" s="35"/>
      <c r="AC78" s="35"/>
      <c r="AD78" s="38"/>
      <c r="AE78" s="38"/>
      <c r="AF78" s="38"/>
      <c r="AG78" s="38"/>
      <c r="AH78" s="38"/>
      <c r="AI78" s="38"/>
      <c r="AJ78" s="38"/>
      <c r="AK78" s="38"/>
      <c r="AL78" s="38"/>
      <c r="AM78" s="38"/>
      <c r="AN78" s="37"/>
      <c r="AO78" s="37"/>
    </row>
    <row r="79" spans="1:41" ht="13.5" customHeight="1" x14ac:dyDescent="0.25">
      <c r="A79" s="2"/>
      <c r="F79" s="2"/>
      <c r="N79" s="2"/>
      <c r="P79" s="36"/>
      <c r="Q79" s="35"/>
      <c r="R79" s="35"/>
      <c r="S79" s="35"/>
      <c r="T79" s="35"/>
      <c r="U79" s="35"/>
      <c r="V79" s="35"/>
      <c r="W79" s="35"/>
      <c r="X79" s="35"/>
      <c r="Y79" s="35"/>
      <c r="Z79" s="35"/>
      <c r="AA79" s="35"/>
      <c r="AB79" s="35"/>
      <c r="AC79" s="35"/>
      <c r="AD79" s="38"/>
      <c r="AE79" s="38"/>
      <c r="AF79" s="38"/>
      <c r="AG79" s="38"/>
      <c r="AH79" s="38"/>
      <c r="AI79" s="38"/>
      <c r="AJ79" s="38"/>
      <c r="AK79" s="38"/>
      <c r="AL79" s="38"/>
      <c r="AM79" s="38"/>
      <c r="AN79" s="37"/>
      <c r="AO79" s="37"/>
    </row>
    <row r="80" spans="1:41" ht="13.5" customHeight="1" x14ac:dyDescent="0.25">
      <c r="A80" s="2"/>
      <c r="F80" s="2"/>
      <c r="G80" s="2"/>
      <c r="H80" s="2"/>
      <c r="I80" s="2"/>
      <c r="J80" s="2"/>
      <c r="K80" s="2"/>
      <c r="L80" s="2"/>
      <c r="M80" s="2"/>
      <c r="N80" s="2"/>
      <c r="O80" s="2"/>
      <c r="P80" s="36"/>
      <c r="Q80" s="35"/>
      <c r="R80" s="35"/>
      <c r="S80" s="35"/>
      <c r="T80" s="35"/>
      <c r="U80" s="35"/>
      <c r="V80" s="35"/>
      <c r="W80" s="35"/>
      <c r="X80" s="35"/>
      <c r="Y80" s="35"/>
      <c r="Z80" s="35"/>
      <c r="AA80" s="35"/>
      <c r="AB80" s="35"/>
      <c r="AC80" s="35"/>
      <c r="AD80" s="38"/>
      <c r="AE80" s="38"/>
      <c r="AF80" s="38"/>
      <c r="AG80" s="38"/>
      <c r="AH80" s="38"/>
      <c r="AI80" s="38"/>
      <c r="AJ80" s="38"/>
      <c r="AK80" s="38"/>
      <c r="AL80" s="38"/>
      <c r="AM80" s="38"/>
      <c r="AN80" s="37"/>
      <c r="AO80" s="37"/>
    </row>
    <row r="81" spans="1:41" ht="13.5" customHeight="1" x14ac:dyDescent="0.25">
      <c r="A81" s="2"/>
      <c r="F81" s="2"/>
      <c r="G81" s="2"/>
      <c r="H81" s="2"/>
      <c r="I81" s="2"/>
      <c r="J81" s="2"/>
      <c r="K81" s="2"/>
      <c r="L81" s="2"/>
      <c r="M81" s="2"/>
      <c r="N81" s="2"/>
      <c r="O81" s="2"/>
      <c r="P81" s="36"/>
      <c r="Q81" s="35"/>
      <c r="R81" s="35"/>
      <c r="S81" s="35"/>
      <c r="T81" s="35"/>
      <c r="U81" s="35"/>
      <c r="V81" s="35"/>
      <c r="W81" s="35"/>
      <c r="X81" s="35"/>
      <c r="Y81" s="35"/>
      <c r="Z81" s="35"/>
      <c r="AA81" s="35"/>
      <c r="AB81" s="35"/>
      <c r="AC81" s="35"/>
      <c r="AD81" s="38"/>
      <c r="AE81" s="38"/>
      <c r="AF81" s="38"/>
      <c r="AG81" s="38"/>
      <c r="AH81" s="38"/>
      <c r="AI81" s="38"/>
      <c r="AJ81" s="38"/>
      <c r="AK81" s="38"/>
      <c r="AL81" s="38"/>
      <c r="AM81" s="38"/>
      <c r="AN81" s="37"/>
      <c r="AO81" s="37"/>
    </row>
    <row r="82" spans="1:41" ht="13.5" customHeight="1" x14ac:dyDescent="0.25">
      <c r="A82" s="2"/>
      <c r="F82" s="2"/>
      <c r="G82" s="2"/>
      <c r="H82" s="2"/>
      <c r="I82" s="2"/>
      <c r="J82" s="2"/>
      <c r="K82" s="2"/>
      <c r="L82" s="2"/>
      <c r="M82" s="2"/>
      <c r="N82" s="2"/>
      <c r="O82" s="2"/>
      <c r="P82" s="36"/>
      <c r="Q82" s="35"/>
      <c r="R82" s="35"/>
      <c r="S82" s="35"/>
      <c r="T82" s="35"/>
      <c r="U82" s="35"/>
      <c r="V82" s="35"/>
      <c r="W82" s="35"/>
      <c r="X82" s="35"/>
      <c r="Y82" s="35"/>
      <c r="Z82" s="35"/>
      <c r="AA82" s="35"/>
      <c r="AB82" s="35"/>
      <c r="AC82" s="35"/>
      <c r="AD82" s="38"/>
      <c r="AE82" s="38"/>
      <c r="AF82" s="38"/>
      <c r="AG82" s="38"/>
      <c r="AH82" s="38"/>
      <c r="AI82" s="38"/>
      <c r="AJ82" s="38"/>
      <c r="AK82" s="38"/>
      <c r="AL82" s="38"/>
      <c r="AM82" s="38"/>
      <c r="AN82" s="37"/>
      <c r="AO82" s="37"/>
    </row>
    <row r="83" spans="1:41" ht="13.5" customHeight="1" x14ac:dyDescent="0.25">
      <c r="A83" s="2"/>
      <c r="F83" s="2"/>
      <c r="G83" s="2"/>
      <c r="H83" s="2"/>
      <c r="I83" s="2"/>
      <c r="J83" s="2"/>
      <c r="K83" s="2"/>
      <c r="L83" s="2"/>
      <c r="M83" s="2"/>
      <c r="N83" s="2"/>
      <c r="O83" s="2"/>
      <c r="P83" s="36"/>
      <c r="Q83" s="35"/>
      <c r="R83" s="35"/>
      <c r="S83" s="35"/>
      <c r="T83" s="35"/>
      <c r="U83" s="35"/>
      <c r="V83" s="35"/>
      <c r="W83" s="35"/>
      <c r="X83" s="35"/>
      <c r="Y83" s="35"/>
      <c r="Z83" s="35"/>
      <c r="AA83" s="35"/>
      <c r="AB83" s="35"/>
      <c r="AC83" s="35"/>
      <c r="AD83" s="38"/>
      <c r="AE83" s="38"/>
      <c r="AF83" s="38"/>
      <c r="AG83" s="38"/>
      <c r="AH83" s="38"/>
      <c r="AI83" s="38"/>
      <c r="AJ83" s="38"/>
      <c r="AK83" s="38"/>
      <c r="AL83" s="38"/>
      <c r="AM83" s="38"/>
      <c r="AN83" s="37"/>
      <c r="AO83" s="37"/>
    </row>
    <row r="84" spans="1:41" ht="13.5" customHeight="1" x14ac:dyDescent="0.25">
      <c r="A84" s="2"/>
      <c r="B84" s="2"/>
      <c r="C84" s="2"/>
      <c r="D84" s="2"/>
      <c r="E84" s="2"/>
      <c r="F84" s="2"/>
      <c r="G84" s="2"/>
      <c r="H84" s="2"/>
      <c r="I84" s="2"/>
      <c r="J84" s="2"/>
      <c r="K84" s="2"/>
      <c r="L84" s="2"/>
      <c r="M84" s="2"/>
      <c r="N84" s="2"/>
      <c r="O84" s="2"/>
      <c r="P84" s="36"/>
      <c r="Q84" s="35"/>
      <c r="R84" s="35"/>
      <c r="S84" s="35"/>
      <c r="T84" s="35"/>
      <c r="U84" s="35"/>
      <c r="V84" s="35"/>
      <c r="W84" s="35"/>
      <c r="X84" s="35"/>
      <c r="Y84" s="35"/>
      <c r="Z84" s="35"/>
      <c r="AA84" s="35"/>
      <c r="AB84" s="35"/>
      <c r="AC84" s="35"/>
      <c r="AD84" s="38"/>
      <c r="AE84" s="38"/>
      <c r="AF84" s="38"/>
      <c r="AG84" s="38"/>
      <c r="AH84" s="38"/>
      <c r="AI84" s="38"/>
      <c r="AJ84" s="38"/>
      <c r="AK84" s="38"/>
      <c r="AL84" s="38"/>
      <c r="AM84" s="38"/>
      <c r="AN84" s="37"/>
      <c r="AO84" s="37"/>
    </row>
    <row r="85" spans="1:41" ht="13.5" customHeight="1" x14ac:dyDescent="0.25">
      <c r="A85" s="2"/>
      <c r="B85" s="2"/>
      <c r="C85" s="2"/>
      <c r="D85" s="2"/>
      <c r="E85" s="2"/>
      <c r="F85" s="2"/>
      <c r="G85" s="2"/>
      <c r="H85" s="2"/>
      <c r="I85" s="2"/>
      <c r="J85" s="2"/>
      <c r="K85" s="2"/>
      <c r="L85" s="2"/>
      <c r="M85" s="2"/>
      <c r="N85" s="2"/>
      <c r="O85" s="2"/>
      <c r="P85" s="36"/>
      <c r="Q85" s="35"/>
      <c r="R85" s="35"/>
      <c r="S85" s="35"/>
      <c r="T85" s="35"/>
      <c r="U85" s="35"/>
      <c r="V85" s="35"/>
      <c r="W85" s="35"/>
      <c r="X85" s="35"/>
      <c r="Y85" s="35"/>
      <c r="Z85" s="35"/>
      <c r="AA85" s="35"/>
      <c r="AB85" s="35"/>
      <c r="AC85" s="35"/>
      <c r="AD85" s="38"/>
      <c r="AE85" s="38"/>
      <c r="AF85" s="38"/>
      <c r="AG85" s="38"/>
      <c r="AH85" s="38"/>
      <c r="AI85" s="38"/>
      <c r="AJ85" s="38"/>
      <c r="AK85" s="38"/>
      <c r="AL85" s="38"/>
      <c r="AM85" s="38"/>
      <c r="AN85" s="37"/>
      <c r="AO85" s="37"/>
    </row>
    <row r="86" spans="1:41" ht="13.5" hidden="1" customHeight="1" x14ac:dyDescent="0.25">
      <c r="A86" s="2"/>
      <c r="B86" s="656" t="s">
        <v>312</v>
      </c>
      <c r="C86" s="656"/>
      <c r="D86" s="131">
        <v>1</v>
      </c>
      <c r="E86" s="536"/>
      <c r="F86" s="2"/>
      <c r="G86" s="2"/>
      <c r="H86" s="2"/>
      <c r="I86" s="2"/>
      <c r="J86" s="2"/>
      <c r="K86" s="2"/>
      <c r="L86" s="2"/>
      <c r="M86" s="2"/>
      <c r="N86" s="2"/>
      <c r="O86" s="2"/>
      <c r="P86" s="36"/>
      <c r="Q86" s="35"/>
      <c r="R86" s="35"/>
      <c r="S86" s="35"/>
      <c r="T86" s="35"/>
      <c r="U86" s="35"/>
      <c r="V86" s="35"/>
      <c r="W86" s="35"/>
      <c r="X86" s="35"/>
      <c r="Y86" s="35"/>
      <c r="Z86" s="35"/>
      <c r="AA86" s="35"/>
      <c r="AB86" s="35"/>
      <c r="AC86" s="35"/>
      <c r="AD86" s="38"/>
      <c r="AE86" s="38"/>
      <c r="AF86" s="38"/>
      <c r="AG86" s="38"/>
      <c r="AH86" s="38"/>
      <c r="AI86" s="38"/>
      <c r="AJ86" s="38"/>
      <c r="AK86" s="38"/>
      <c r="AL86" s="38"/>
      <c r="AM86" s="38"/>
      <c r="AN86" s="37"/>
      <c r="AO86" s="37"/>
    </row>
    <row r="87" spans="1:41" ht="13.5" customHeight="1" x14ac:dyDescent="0.25">
      <c r="A87" s="2"/>
      <c r="B87" s="2"/>
      <c r="C87" s="2"/>
      <c r="D87" s="2"/>
      <c r="E87" s="2"/>
      <c r="F87" s="2"/>
      <c r="G87" s="2"/>
      <c r="H87" s="2"/>
      <c r="I87" s="2"/>
      <c r="J87" s="2"/>
      <c r="K87" s="2"/>
      <c r="L87" s="2"/>
      <c r="M87" s="2"/>
      <c r="N87" s="2"/>
      <c r="O87" s="2"/>
      <c r="P87" s="36"/>
      <c r="Q87" s="35"/>
      <c r="R87" s="35"/>
      <c r="S87" s="35"/>
      <c r="T87" s="35"/>
      <c r="U87" s="35"/>
      <c r="V87" s="35"/>
      <c r="W87" s="35"/>
      <c r="X87" s="35"/>
      <c r="Y87" s="35"/>
      <c r="Z87" s="35"/>
      <c r="AA87" s="35"/>
      <c r="AB87" s="35"/>
      <c r="AC87" s="35"/>
      <c r="AD87" s="38"/>
      <c r="AE87" s="38"/>
      <c r="AF87" s="38"/>
      <c r="AG87" s="38"/>
      <c r="AH87" s="38"/>
      <c r="AI87" s="38"/>
      <c r="AJ87" s="38"/>
      <c r="AK87" s="38"/>
      <c r="AL87" s="38"/>
      <c r="AM87" s="38"/>
      <c r="AN87" s="37"/>
      <c r="AO87" s="37"/>
    </row>
    <row r="88" spans="1:41" ht="13.5" customHeight="1" x14ac:dyDescent="0.25">
      <c r="A88" s="2"/>
      <c r="B88" s="2"/>
      <c r="C88" s="2"/>
      <c r="D88" s="2"/>
      <c r="E88" s="2"/>
      <c r="F88" s="2"/>
      <c r="G88" s="2"/>
      <c r="H88" s="2"/>
      <c r="I88" s="2"/>
      <c r="J88" s="2"/>
      <c r="K88" s="2"/>
      <c r="L88" s="2"/>
      <c r="M88" s="2"/>
      <c r="N88" s="2"/>
      <c r="O88" s="2"/>
      <c r="P88" s="36"/>
      <c r="Q88" s="35"/>
      <c r="R88" s="35"/>
      <c r="S88" s="35"/>
      <c r="T88" s="35"/>
      <c r="U88" s="35"/>
      <c r="V88" s="35"/>
      <c r="W88" s="35"/>
      <c r="X88" s="35"/>
      <c r="Y88" s="35"/>
      <c r="Z88" s="35"/>
      <c r="AA88" s="35"/>
      <c r="AB88" s="35"/>
      <c r="AC88" s="35"/>
      <c r="AD88" s="38"/>
      <c r="AE88" s="38"/>
      <c r="AF88" s="38"/>
      <c r="AG88" s="38"/>
      <c r="AH88" s="38"/>
      <c r="AI88" s="38"/>
      <c r="AJ88" s="38"/>
      <c r="AK88" s="38"/>
      <c r="AL88" s="38"/>
      <c r="AM88" s="38"/>
      <c r="AN88" s="37"/>
      <c r="AO88" s="37"/>
    </row>
    <row r="89" spans="1:41" ht="13.5" customHeight="1" x14ac:dyDescent="0.25">
      <c r="A89" s="2"/>
      <c r="B89" s="2"/>
      <c r="C89" s="2"/>
      <c r="D89" s="2"/>
      <c r="E89" s="2"/>
      <c r="F89" s="2"/>
      <c r="G89" s="2"/>
      <c r="H89" s="2"/>
      <c r="I89" s="2"/>
      <c r="J89" s="2"/>
      <c r="K89" s="2"/>
      <c r="L89" s="2"/>
      <c r="M89" s="2"/>
      <c r="N89" s="2"/>
      <c r="O89" s="2"/>
      <c r="P89" s="36"/>
      <c r="Q89" s="35"/>
      <c r="R89" s="35"/>
      <c r="S89" s="35"/>
      <c r="T89" s="35"/>
      <c r="U89" s="35"/>
      <c r="V89" s="35"/>
      <c r="W89" s="35"/>
      <c r="X89" s="35"/>
      <c r="Y89" s="35"/>
      <c r="Z89" s="35"/>
      <c r="AA89" s="35"/>
      <c r="AB89" s="35"/>
      <c r="AC89" s="35"/>
      <c r="AD89" s="38"/>
      <c r="AE89" s="38"/>
      <c r="AF89" s="38"/>
      <c r="AG89" s="38"/>
      <c r="AH89" s="38"/>
      <c r="AI89" s="38"/>
      <c r="AJ89" s="38"/>
      <c r="AK89" s="38"/>
      <c r="AL89" s="38"/>
      <c r="AM89" s="38"/>
      <c r="AN89" s="37"/>
      <c r="AO89" s="37"/>
    </row>
    <row r="90" spans="1:41" ht="13.5" customHeight="1" x14ac:dyDescent="0.25">
      <c r="A90" s="2"/>
      <c r="B90" s="2"/>
      <c r="C90" s="2"/>
      <c r="D90" s="2"/>
      <c r="E90" s="2"/>
      <c r="F90" s="2"/>
      <c r="G90" s="2"/>
      <c r="H90" s="2"/>
      <c r="I90" s="2"/>
      <c r="J90" s="2"/>
      <c r="K90" s="2"/>
      <c r="L90" s="2"/>
      <c r="M90" s="2"/>
      <c r="N90" s="2"/>
      <c r="O90" s="2"/>
      <c r="P90" s="36"/>
      <c r="Q90" s="35"/>
      <c r="R90" s="35"/>
      <c r="S90" s="35"/>
      <c r="T90" s="35"/>
      <c r="U90" s="35"/>
      <c r="V90" s="35"/>
      <c r="W90" s="35"/>
      <c r="X90" s="35"/>
      <c r="Y90" s="35"/>
      <c r="Z90" s="35"/>
      <c r="AA90" s="35"/>
      <c r="AB90" s="35"/>
      <c r="AC90" s="35"/>
      <c r="AD90" s="38"/>
      <c r="AE90" s="38"/>
      <c r="AF90" s="38"/>
      <c r="AG90" s="38"/>
      <c r="AH90" s="38"/>
      <c r="AI90" s="38"/>
      <c r="AJ90" s="38"/>
      <c r="AK90" s="38"/>
      <c r="AL90" s="38"/>
      <c r="AM90" s="38"/>
      <c r="AN90" s="37"/>
      <c r="AO90" s="37"/>
    </row>
    <row r="91" spans="1:41" ht="13.5" customHeight="1" x14ac:dyDescent="0.25">
      <c r="A91" s="2"/>
      <c r="B91" s="2"/>
      <c r="C91" s="2"/>
      <c r="D91" s="2"/>
      <c r="E91" s="2"/>
      <c r="F91" s="2"/>
      <c r="G91" s="2"/>
      <c r="H91" s="2"/>
      <c r="I91" s="2"/>
      <c r="J91" s="2"/>
      <c r="K91" s="2"/>
      <c r="L91" s="2"/>
      <c r="M91" s="2"/>
      <c r="N91" s="2"/>
      <c r="O91" s="2"/>
      <c r="P91" s="36"/>
      <c r="Q91" s="35"/>
      <c r="R91" s="35"/>
      <c r="S91" s="35"/>
      <c r="T91" s="35"/>
      <c r="U91" s="35"/>
      <c r="V91" s="35"/>
      <c r="W91" s="35"/>
      <c r="X91" s="35"/>
      <c r="Y91" s="35"/>
      <c r="Z91" s="35"/>
      <c r="AA91" s="35"/>
      <c r="AB91" s="35"/>
      <c r="AC91" s="35"/>
      <c r="AD91" s="38"/>
      <c r="AE91" s="38"/>
      <c r="AF91" s="38"/>
      <c r="AG91" s="38"/>
      <c r="AH91" s="38"/>
      <c r="AI91" s="38"/>
      <c r="AJ91" s="38"/>
      <c r="AK91" s="38"/>
      <c r="AL91" s="38"/>
      <c r="AM91" s="38"/>
      <c r="AN91" s="37"/>
      <c r="AO91" s="37"/>
    </row>
    <row r="92" spans="1:41" ht="13.5" customHeight="1" x14ac:dyDescent="0.25">
      <c r="A92" s="2"/>
      <c r="B92" s="2"/>
      <c r="C92" s="2"/>
      <c r="D92" s="2"/>
      <c r="E92" s="2"/>
      <c r="F92" s="2"/>
      <c r="G92" s="2"/>
      <c r="H92" s="2"/>
      <c r="I92" s="2"/>
      <c r="J92" s="2"/>
      <c r="K92" s="2"/>
      <c r="L92" s="2"/>
      <c r="M92" s="2"/>
      <c r="N92" s="2"/>
      <c r="O92" s="2"/>
      <c r="P92" s="36"/>
      <c r="Q92" s="35"/>
      <c r="R92" s="35"/>
      <c r="S92" s="35"/>
      <c r="T92" s="35"/>
      <c r="U92" s="35"/>
      <c r="V92" s="35"/>
      <c r="W92" s="35"/>
      <c r="X92" s="35"/>
      <c r="Y92" s="35"/>
      <c r="Z92" s="35"/>
      <c r="AA92" s="35"/>
      <c r="AB92" s="35"/>
      <c r="AC92" s="35"/>
      <c r="AD92" s="38"/>
      <c r="AE92" s="38"/>
      <c r="AF92" s="38"/>
      <c r="AG92" s="38"/>
      <c r="AH92" s="38"/>
      <c r="AI92" s="38"/>
      <c r="AJ92" s="38"/>
      <c r="AK92" s="38"/>
      <c r="AL92" s="38"/>
      <c r="AM92" s="38"/>
      <c r="AN92" s="37"/>
      <c r="AO92" s="37"/>
    </row>
    <row r="93" spans="1:41" ht="13.5" customHeight="1" x14ac:dyDescent="0.25">
      <c r="A93" s="2"/>
      <c r="B93" s="2"/>
      <c r="C93" s="2"/>
      <c r="D93" s="2"/>
      <c r="E93" s="2"/>
      <c r="F93" s="2"/>
      <c r="G93" s="2"/>
      <c r="H93" s="2"/>
      <c r="I93" s="2"/>
      <c r="J93" s="2"/>
      <c r="K93" s="2"/>
      <c r="L93" s="2"/>
      <c r="M93" s="2"/>
      <c r="N93" s="2"/>
      <c r="O93" s="2"/>
      <c r="P93" s="36"/>
      <c r="Q93" s="35"/>
      <c r="R93" s="35"/>
      <c r="S93" s="35"/>
      <c r="T93" s="35"/>
      <c r="U93" s="35"/>
      <c r="V93" s="35"/>
      <c r="W93" s="35"/>
      <c r="X93" s="35"/>
      <c r="Y93" s="35"/>
      <c r="Z93" s="35"/>
      <c r="AA93" s="35"/>
      <c r="AB93" s="35"/>
      <c r="AC93" s="35"/>
      <c r="AD93" s="38"/>
      <c r="AE93" s="38"/>
      <c r="AF93" s="38"/>
      <c r="AG93" s="38"/>
      <c r="AH93" s="38"/>
      <c r="AI93" s="38"/>
      <c r="AJ93" s="38"/>
      <c r="AK93" s="38"/>
      <c r="AL93" s="38"/>
      <c r="AM93" s="38"/>
      <c r="AN93" s="37"/>
      <c r="AO93" s="37"/>
    </row>
    <row r="94" spans="1:41" ht="13.5" customHeight="1" x14ac:dyDescent="0.25">
      <c r="A94" s="2"/>
      <c r="B94" s="2"/>
      <c r="C94" s="2"/>
      <c r="D94" s="2"/>
      <c r="E94" s="2"/>
      <c r="F94" s="2"/>
      <c r="G94" s="2"/>
      <c r="H94" s="2"/>
      <c r="I94" s="2"/>
      <c r="J94" s="2"/>
      <c r="K94" s="2"/>
      <c r="L94" s="2"/>
      <c r="M94" s="2"/>
      <c r="N94" s="2"/>
      <c r="O94" s="2"/>
      <c r="P94" s="36"/>
      <c r="Q94" s="35"/>
      <c r="R94" s="35"/>
      <c r="S94" s="35"/>
      <c r="T94" s="35"/>
      <c r="U94" s="35"/>
      <c r="V94" s="35"/>
      <c r="W94" s="35"/>
      <c r="X94" s="35"/>
      <c r="Y94" s="35"/>
      <c r="Z94" s="35"/>
      <c r="AA94" s="35"/>
      <c r="AB94" s="35"/>
      <c r="AC94" s="35"/>
      <c r="AD94" s="38"/>
      <c r="AE94" s="38"/>
      <c r="AF94" s="38"/>
      <c r="AG94" s="38"/>
      <c r="AH94" s="38"/>
      <c r="AI94" s="38"/>
      <c r="AJ94" s="38"/>
      <c r="AK94" s="38"/>
      <c r="AL94" s="38"/>
      <c r="AM94" s="38"/>
      <c r="AN94" s="37"/>
      <c r="AO94" s="37"/>
    </row>
    <row r="95" spans="1:41" ht="13.5" customHeight="1" x14ac:dyDescent="0.25">
      <c r="A95" s="2"/>
      <c r="B95" s="2"/>
      <c r="C95" s="2"/>
      <c r="D95" s="2"/>
      <c r="E95" s="2"/>
      <c r="F95" s="2"/>
      <c r="G95" s="2"/>
      <c r="H95" s="2"/>
      <c r="I95" s="2"/>
      <c r="J95" s="2"/>
      <c r="K95" s="2"/>
      <c r="L95" s="2"/>
      <c r="M95" s="2"/>
      <c r="N95" s="2"/>
      <c r="O95" s="2"/>
      <c r="P95" s="36"/>
      <c r="Q95" s="35"/>
      <c r="R95" s="35"/>
      <c r="S95" s="35"/>
      <c r="T95" s="35"/>
      <c r="U95" s="35"/>
      <c r="V95" s="35"/>
      <c r="W95" s="35"/>
      <c r="X95" s="35"/>
      <c r="Y95" s="35"/>
      <c r="Z95" s="35"/>
      <c r="AA95" s="35"/>
      <c r="AB95" s="35"/>
      <c r="AC95" s="35"/>
      <c r="AD95" s="38"/>
      <c r="AE95" s="38"/>
      <c r="AF95" s="38"/>
      <c r="AG95" s="38"/>
      <c r="AH95" s="38"/>
      <c r="AI95" s="38"/>
      <c r="AJ95" s="38"/>
      <c r="AK95" s="38"/>
      <c r="AL95" s="38"/>
      <c r="AM95" s="38"/>
      <c r="AN95" s="37"/>
      <c r="AO95" s="37"/>
    </row>
    <row r="96" spans="1:41" ht="13.5" customHeight="1" x14ac:dyDescent="0.25">
      <c r="A96" s="2"/>
      <c r="B96" s="2"/>
      <c r="C96" s="2"/>
      <c r="D96" s="2"/>
      <c r="E96" s="2"/>
      <c r="F96" s="2"/>
      <c r="G96" s="2"/>
      <c r="H96" s="2"/>
      <c r="I96" s="2"/>
      <c r="J96" s="2"/>
      <c r="K96" s="2"/>
      <c r="L96" s="2"/>
      <c r="M96" s="2"/>
      <c r="N96" s="2"/>
      <c r="O96" s="2"/>
      <c r="P96" s="36"/>
      <c r="Q96" s="35"/>
      <c r="R96" s="35"/>
      <c r="S96" s="35"/>
      <c r="T96" s="35"/>
      <c r="U96" s="35"/>
      <c r="V96" s="35"/>
      <c r="W96" s="35"/>
      <c r="X96" s="35"/>
      <c r="Y96" s="35"/>
      <c r="Z96" s="35"/>
      <c r="AA96" s="35"/>
      <c r="AB96" s="35"/>
      <c r="AC96" s="35"/>
      <c r="AD96" s="38"/>
      <c r="AE96" s="38"/>
      <c r="AF96" s="38"/>
      <c r="AG96" s="38"/>
      <c r="AH96" s="38"/>
      <c r="AI96" s="38"/>
      <c r="AJ96" s="38"/>
      <c r="AK96" s="38"/>
      <c r="AL96" s="38"/>
      <c r="AM96" s="38"/>
      <c r="AN96" s="37"/>
      <c r="AO96" s="37"/>
    </row>
    <row r="97" spans="1:41" ht="13.5" customHeight="1" x14ac:dyDescent="0.25">
      <c r="A97" s="2"/>
      <c r="B97" s="2"/>
      <c r="C97" s="2"/>
      <c r="D97" s="2"/>
      <c r="E97" s="2"/>
      <c r="F97" s="2"/>
      <c r="G97" s="2"/>
      <c r="H97" s="2"/>
      <c r="I97" s="2"/>
      <c r="J97" s="2"/>
      <c r="K97" s="2"/>
      <c r="L97" s="2"/>
      <c r="M97" s="2"/>
      <c r="N97" s="2"/>
      <c r="O97" s="2"/>
      <c r="P97" s="36"/>
      <c r="Q97" s="35"/>
      <c r="R97" s="35"/>
      <c r="S97" s="35"/>
      <c r="T97" s="35"/>
      <c r="U97" s="35"/>
      <c r="V97" s="35"/>
      <c r="W97" s="35"/>
      <c r="X97" s="35"/>
      <c r="Y97" s="35"/>
      <c r="Z97" s="35"/>
      <c r="AA97" s="35"/>
      <c r="AB97" s="35"/>
      <c r="AC97" s="35"/>
      <c r="AD97" s="38"/>
      <c r="AE97" s="38"/>
      <c r="AF97" s="38"/>
      <c r="AG97" s="38"/>
      <c r="AH97" s="38"/>
      <c r="AI97" s="38"/>
      <c r="AJ97" s="38"/>
      <c r="AK97" s="38"/>
      <c r="AL97" s="38"/>
      <c r="AM97" s="38"/>
      <c r="AN97" s="37"/>
      <c r="AO97" s="37"/>
    </row>
    <row r="98" spans="1:41" ht="13.5" customHeight="1" x14ac:dyDescent="0.25">
      <c r="A98" s="2"/>
      <c r="B98" s="2"/>
      <c r="C98" s="2"/>
      <c r="D98" s="2"/>
      <c r="E98" s="2"/>
      <c r="F98" s="2"/>
      <c r="G98" s="2"/>
      <c r="H98" s="2"/>
      <c r="I98" s="2"/>
      <c r="J98" s="2"/>
      <c r="K98" s="2"/>
      <c r="L98" s="2"/>
      <c r="M98" s="2"/>
      <c r="N98" s="2"/>
      <c r="O98" s="2"/>
      <c r="P98" s="36"/>
      <c r="Q98" s="35"/>
      <c r="R98" s="35"/>
      <c r="S98" s="35"/>
      <c r="T98" s="35"/>
      <c r="U98" s="35"/>
      <c r="V98" s="35"/>
      <c r="W98" s="35"/>
      <c r="X98" s="35"/>
      <c r="Y98" s="35"/>
      <c r="Z98" s="35"/>
      <c r="AA98" s="35"/>
      <c r="AB98" s="35"/>
      <c r="AC98" s="35"/>
      <c r="AD98" s="38"/>
      <c r="AE98" s="38"/>
      <c r="AF98" s="38"/>
      <c r="AG98" s="38"/>
      <c r="AH98" s="38"/>
      <c r="AI98" s="38"/>
      <c r="AJ98" s="38"/>
      <c r="AK98" s="38"/>
      <c r="AL98" s="38"/>
      <c r="AM98" s="38"/>
      <c r="AN98" s="37"/>
      <c r="AO98" s="37"/>
    </row>
    <row r="99" spans="1:41" ht="13.5" customHeight="1" x14ac:dyDescent="0.25">
      <c r="A99" s="2"/>
      <c r="B99" s="2"/>
      <c r="C99" s="2"/>
      <c r="D99" s="2"/>
      <c r="E99" s="2"/>
      <c r="F99" s="2"/>
      <c r="G99" s="2"/>
      <c r="H99" s="2"/>
      <c r="I99" s="2"/>
      <c r="J99" s="2"/>
      <c r="K99" s="2"/>
      <c r="L99" s="2"/>
      <c r="M99" s="2"/>
      <c r="N99" s="2"/>
      <c r="O99" s="2"/>
      <c r="P99" s="36"/>
      <c r="Q99" s="35"/>
      <c r="R99" s="35"/>
      <c r="S99" s="35"/>
      <c r="T99" s="35"/>
      <c r="U99" s="35"/>
      <c r="V99" s="35"/>
      <c r="W99" s="35"/>
      <c r="X99" s="35"/>
      <c r="Y99" s="35"/>
      <c r="Z99" s="35"/>
      <c r="AA99" s="35"/>
      <c r="AB99" s="35"/>
      <c r="AC99" s="35"/>
      <c r="AD99" s="38"/>
      <c r="AE99" s="38"/>
      <c r="AF99" s="38"/>
      <c r="AG99" s="38"/>
      <c r="AH99" s="38"/>
      <c r="AI99" s="38"/>
      <c r="AJ99" s="38"/>
      <c r="AK99" s="38"/>
      <c r="AL99" s="38"/>
      <c r="AM99" s="38"/>
      <c r="AN99" s="37"/>
      <c r="AO99" s="37"/>
    </row>
    <row r="100" spans="1:41" ht="13.5" customHeight="1" x14ac:dyDescent="0.25">
      <c r="A100" s="2"/>
      <c r="B100" s="2"/>
      <c r="C100" s="2"/>
      <c r="D100" s="2"/>
      <c r="E100" s="2"/>
      <c r="F100" s="2"/>
      <c r="G100" s="2"/>
      <c r="H100" s="2"/>
      <c r="I100" s="2"/>
      <c r="J100" s="2"/>
      <c r="K100" s="2"/>
      <c r="L100" s="2"/>
      <c r="M100" s="2"/>
      <c r="N100" s="2"/>
      <c r="O100" s="2"/>
      <c r="P100" s="36"/>
      <c r="Q100" s="35"/>
      <c r="R100" s="35"/>
      <c r="S100" s="35"/>
      <c r="T100" s="35"/>
      <c r="U100" s="35"/>
      <c r="V100" s="35"/>
      <c r="W100" s="35"/>
      <c r="X100" s="35"/>
      <c r="Y100" s="35"/>
      <c r="Z100" s="35"/>
      <c r="AA100" s="35"/>
      <c r="AB100" s="35"/>
      <c r="AC100" s="35"/>
      <c r="AD100" s="38"/>
      <c r="AE100" s="38"/>
      <c r="AF100" s="38"/>
      <c r="AG100" s="38"/>
      <c r="AH100" s="38"/>
      <c r="AI100" s="38"/>
      <c r="AJ100" s="38"/>
      <c r="AK100" s="38"/>
      <c r="AL100" s="38"/>
      <c r="AM100" s="38"/>
      <c r="AN100" s="37"/>
      <c r="AO100" s="37"/>
    </row>
    <row r="101" spans="1:41" ht="13.5" customHeight="1" x14ac:dyDescent="0.25">
      <c r="A101" s="2"/>
      <c r="B101" s="2"/>
      <c r="C101" s="2"/>
      <c r="D101" s="2"/>
      <c r="E101" s="2"/>
      <c r="F101" s="2"/>
      <c r="G101" s="2"/>
      <c r="H101" s="2"/>
      <c r="I101" s="2"/>
      <c r="J101" s="2"/>
      <c r="K101" s="2"/>
      <c r="L101" s="2"/>
      <c r="M101" s="2"/>
      <c r="N101" s="2"/>
      <c r="O101" s="2"/>
      <c r="P101" s="36"/>
      <c r="Q101" s="67"/>
      <c r="R101" s="35"/>
      <c r="S101" s="35"/>
      <c r="T101" s="35"/>
      <c r="U101" s="35"/>
      <c r="V101" s="35"/>
      <c r="W101" s="35"/>
      <c r="X101" s="35"/>
      <c r="Y101" s="35"/>
      <c r="Z101" s="35"/>
      <c r="AA101" s="35"/>
      <c r="AB101" s="35"/>
      <c r="AC101" s="35"/>
      <c r="AD101" s="38"/>
      <c r="AE101" s="38"/>
      <c r="AF101" s="38"/>
      <c r="AG101" s="38"/>
      <c r="AH101" s="38"/>
      <c r="AI101" s="38"/>
      <c r="AJ101" s="38"/>
      <c r="AK101" s="38"/>
      <c r="AL101" s="38"/>
      <c r="AM101" s="38"/>
      <c r="AN101" s="37"/>
      <c r="AO101" s="37"/>
    </row>
    <row r="102" spans="1:41" ht="13.5" customHeight="1" x14ac:dyDescent="0.25">
      <c r="A102" s="2"/>
      <c r="B102" s="2"/>
      <c r="C102" s="2"/>
      <c r="D102" s="2"/>
      <c r="E102" s="2"/>
      <c r="F102" s="2"/>
      <c r="G102" s="2"/>
      <c r="H102" s="2"/>
      <c r="I102" s="2"/>
      <c r="J102" s="2"/>
      <c r="K102" s="2"/>
      <c r="L102" s="2"/>
      <c r="M102" s="2"/>
      <c r="N102" s="2"/>
      <c r="O102" s="2"/>
      <c r="P102" s="36"/>
      <c r="Q102" s="67"/>
      <c r="R102" s="35"/>
      <c r="S102" s="35"/>
      <c r="T102" s="35"/>
      <c r="U102" s="35"/>
      <c r="V102" s="35"/>
      <c r="W102" s="35"/>
      <c r="X102" s="35"/>
      <c r="Y102" s="35"/>
      <c r="Z102" s="35"/>
      <c r="AA102" s="35"/>
      <c r="AB102" s="35"/>
      <c r="AC102" s="35"/>
      <c r="AD102" s="38"/>
      <c r="AE102" s="38"/>
      <c r="AF102" s="38"/>
      <c r="AG102" s="38"/>
      <c r="AH102" s="38"/>
      <c r="AI102" s="38"/>
      <c r="AJ102" s="38"/>
      <c r="AK102" s="38"/>
      <c r="AL102" s="38"/>
      <c r="AM102" s="38"/>
      <c r="AN102" s="37"/>
      <c r="AO102" s="37"/>
    </row>
    <row r="103" spans="1:41" ht="13.5" customHeight="1" x14ac:dyDescent="0.25">
      <c r="A103" s="2"/>
      <c r="B103" s="2"/>
      <c r="C103" s="2"/>
      <c r="D103" s="2"/>
      <c r="E103" s="2"/>
      <c r="F103" s="2"/>
      <c r="G103" s="2"/>
      <c r="H103" s="2"/>
      <c r="I103" s="2"/>
      <c r="J103" s="2"/>
      <c r="K103" s="2"/>
      <c r="L103" s="2"/>
      <c r="M103" s="2"/>
      <c r="N103" s="2"/>
      <c r="O103" s="2"/>
      <c r="P103" s="36"/>
      <c r="Q103" s="67"/>
      <c r="R103" s="35"/>
      <c r="S103" s="35"/>
      <c r="T103" s="35"/>
      <c r="U103" s="35"/>
      <c r="V103" s="35"/>
      <c r="W103" s="35"/>
      <c r="X103" s="35"/>
      <c r="Y103" s="35"/>
      <c r="Z103" s="35"/>
      <c r="AA103" s="35"/>
      <c r="AB103" s="35"/>
      <c r="AC103" s="35"/>
      <c r="AD103" s="38"/>
      <c r="AE103" s="38"/>
      <c r="AF103" s="38"/>
      <c r="AG103" s="38"/>
      <c r="AH103" s="38"/>
      <c r="AI103" s="38"/>
      <c r="AJ103" s="38"/>
      <c r="AK103" s="38"/>
      <c r="AL103" s="38"/>
      <c r="AM103" s="38"/>
      <c r="AN103" s="37"/>
      <c r="AO103" s="37"/>
    </row>
    <row r="104" spans="1:41" ht="13.5" customHeight="1" x14ac:dyDescent="0.25">
      <c r="A104" s="2"/>
      <c r="B104" s="2"/>
      <c r="C104" s="2"/>
      <c r="D104" s="2"/>
      <c r="E104" s="2"/>
      <c r="F104" s="2"/>
      <c r="G104" s="2"/>
      <c r="H104" s="2"/>
      <c r="I104" s="2"/>
      <c r="J104" s="2"/>
      <c r="K104" s="2"/>
      <c r="L104" s="2"/>
      <c r="M104" s="2"/>
      <c r="N104" s="2"/>
      <c r="O104" s="2"/>
      <c r="P104" s="36"/>
      <c r="Q104" s="67"/>
      <c r="R104" s="35"/>
      <c r="S104" s="35"/>
      <c r="T104" s="35"/>
      <c r="U104" s="35"/>
      <c r="V104" s="35"/>
      <c r="W104" s="35"/>
      <c r="X104" s="35"/>
      <c r="Y104" s="35"/>
      <c r="Z104" s="35"/>
      <c r="AA104" s="35"/>
      <c r="AB104" s="35"/>
      <c r="AC104" s="35"/>
      <c r="AD104" s="38"/>
      <c r="AE104" s="38"/>
      <c r="AF104" s="38"/>
      <c r="AG104" s="38"/>
      <c r="AH104" s="38"/>
      <c r="AI104" s="38"/>
      <c r="AJ104" s="38"/>
      <c r="AK104" s="38"/>
      <c r="AL104" s="38"/>
      <c r="AM104" s="38"/>
      <c r="AN104" s="37"/>
      <c r="AO104" s="37"/>
    </row>
    <row r="105" spans="1:41" ht="13.5" customHeight="1" x14ac:dyDescent="0.25">
      <c r="A105" s="2"/>
      <c r="B105" s="2"/>
      <c r="C105" s="2"/>
      <c r="D105" s="2"/>
      <c r="E105" s="2"/>
      <c r="F105" s="2"/>
      <c r="G105" s="2"/>
      <c r="H105" s="2"/>
      <c r="I105" s="2"/>
      <c r="J105" s="2"/>
      <c r="K105" s="2"/>
      <c r="L105" s="2"/>
      <c r="M105" s="2"/>
      <c r="N105" s="2"/>
      <c r="O105" s="2"/>
      <c r="P105" s="36"/>
      <c r="Q105" s="67"/>
      <c r="R105" s="35"/>
      <c r="S105" s="35"/>
      <c r="T105" s="35"/>
      <c r="U105" s="35"/>
      <c r="V105" s="35"/>
      <c r="W105" s="35"/>
      <c r="X105" s="35"/>
      <c r="Y105" s="35"/>
      <c r="Z105" s="35"/>
      <c r="AA105" s="35"/>
      <c r="AB105" s="35"/>
      <c r="AC105" s="35"/>
      <c r="AD105" s="38"/>
      <c r="AE105" s="38"/>
      <c r="AF105" s="38"/>
      <c r="AG105" s="38"/>
      <c r="AH105" s="38"/>
      <c r="AI105" s="38"/>
      <c r="AJ105" s="38"/>
      <c r="AK105" s="38"/>
      <c r="AL105" s="38"/>
      <c r="AM105" s="38"/>
      <c r="AN105" s="37"/>
      <c r="AO105" s="37"/>
    </row>
    <row r="106" spans="1:41" ht="13.5" customHeight="1" x14ac:dyDescent="0.25">
      <c r="A106" s="2"/>
      <c r="B106" s="2"/>
      <c r="C106" s="2"/>
      <c r="D106" s="2"/>
      <c r="E106" s="2"/>
      <c r="F106" s="2"/>
      <c r="G106" s="2"/>
      <c r="H106" s="2"/>
      <c r="I106" s="2"/>
      <c r="J106" s="2"/>
      <c r="K106" s="2"/>
      <c r="L106" s="2"/>
      <c r="M106" s="2"/>
      <c r="N106" s="2"/>
      <c r="O106" s="2"/>
      <c r="P106" s="36"/>
      <c r="Q106" s="67"/>
      <c r="R106" s="35"/>
      <c r="S106" s="35"/>
      <c r="T106" s="35"/>
      <c r="U106" s="35"/>
      <c r="V106" s="35"/>
      <c r="W106" s="35"/>
      <c r="X106" s="35"/>
      <c r="Y106" s="35"/>
      <c r="Z106" s="35"/>
      <c r="AA106" s="35"/>
      <c r="AB106" s="35"/>
      <c r="AC106" s="35"/>
      <c r="AD106" s="38"/>
      <c r="AE106" s="38"/>
      <c r="AF106" s="38"/>
      <c r="AG106" s="38"/>
      <c r="AH106" s="38"/>
      <c r="AI106" s="38"/>
      <c r="AJ106" s="38"/>
      <c r="AK106" s="38"/>
      <c r="AL106" s="38"/>
      <c r="AM106" s="38"/>
      <c r="AN106" s="37"/>
      <c r="AO106" s="37"/>
    </row>
    <row r="107" spans="1:41" ht="13.5" customHeight="1" x14ac:dyDescent="0.25">
      <c r="A107" s="2"/>
      <c r="B107" s="2"/>
      <c r="C107" s="2"/>
      <c r="D107" s="2"/>
      <c r="E107" s="2"/>
      <c r="F107" s="2"/>
      <c r="G107" s="2"/>
      <c r="H107" s="2"/>
      <c r="I107" s="2"/>
      <c r="J107" s="2"/>
      <c r="K107" s="2"/>
      <c r="L107" s="2"/>
      <c r="M107" s="2"/>
      <c r="N107" s="2"/>
      <c r="O107" s="2"/>
      <c r="P107" s="36"/>
      <c r="Q107" s="67"/>
      <c r="R107" s="35"/>
      <c r="S107" s="35"/>
      <c r="T107" s="35"/>
      <c r="U107" s="35"/>
      <c r="V107" s="35"/>
      <c r="W107" s="35"/>
      <c r="X107" s="35"/>
      <c r="Y107" s="35"/>
      <c r="Z107" s="35"/>
      <c r="AA107" s="35"/>
      <c r="AB107" s="35"/>
      <c r="AC107" s="35"/>
      <c r="AD107" s="38"/>
      <c r="AE107" s="38"/>
      <c r="AF107" s="38"/>
      <c r="AG107" s="38"/>
      <c r="AH107" s="38"/>
      <c r="AI107" s="38"/>
      <c r="AJ107" s="38"/>
      <c r="AK107" s="38"/>
      <c r="AL107" s="38"/>
      <c r="AM107" s="38"/>
      <c r="AN107" s="37"/>
      <c r="AO107" s="37"/>
    </row>
    <row r="108" spans="1:41" ht="13.5" customHeight="1" x14ac:dyDescent="0.25">
      <c r="A108" s="2"/>
      <c r="B108" s="2"/>
      <c r="C108" s="2"/>
      <c r="D108" s="2"/>
      <c r="E108" s="2"/>
      <c r="F108" s="2"/>
      <c r="G108" s="2"/>
      <c r="H108" s="2"/>
      <c r="I108" s="2"/>
      <c r="J108" s="2"/>
      <c r="K108" s="2"/>
      <c r="L108" s="2"/>
      <c r="M108" s="2"/>
      <c r="N108" s="2"/>
      <c r="O108" s="2"/>
      <c r="P108" s="36"/>
      <c r="Q108" s="67"/>
      <c r="R108" s="35"/>
      <c r="S108" s="35"/>
      <c r="T108" s="35"/>
      <c r="U108" s="35"/>
      <c r="V108" s="35"/>
      <c r="W108" s="35"/>
      <c r="X108" s="35"/>
      <c r="Y108" s="35"/>
      <c r="Z108" s="35"/>
      <c r="AA108" s="35"/>
      <c r="AB108" s="35"/>
      <c r="AC108" s="35"/>
      <c r="AD108" s="38"/>
      <c r="AE108" s="38"/>
      <c r="AF108" s="38"/>
      <c r="AG108" s="38"/>
      <c r="AH108" s="38"/>
      <c r="AI108" s="38"/>
      <c r="AJ108" s="38"/>
      <c r="AK108" s="38"/>
      <c r="AL108" s="38"/>
      <c r="AM108" s="38"/>
      <c r="AN108" s="37"/>
      <c r="AO108" s="37"/>
    </row>
    <row r="109" spans="1:41" ht="13.5" customHeight="1" x14ac:dyDescent="0.25">
      <c r="A109" s="2"/>
      <c r="B109" s="2"/>
      <c r="C109" s="2"/>
      <c r="D109" s="2"/>
      <c r="E109" s="2"/>
      <c r="F109" s="2"/>
      <c r="G109" s="2"/>
      <c r="H109" s="2"/>
      <c r="I109" s="2"/>
      <c r="J109" s="2"/>
      <c r="K109" s="2"/>
      <c r="L109" s="2"/>
      <c r="M109" s="2"/>
      <c r="N109" s="2"/>
      <c r="O109" s="2"/>
      <c r="P109" s="36"/>
      <c r="Q109" s="67"/>
      <c r="R109" s="35"/>
      <c r="S109" s="35"/>
      <c r="T109" s="35"/>
      <c r="U109" s="35"/>
      <c r="V109" s="35"/>
      <c r="W109" s="35"/>
      <c r="X109" s="35"/>
      <c r="Y109" s="35"/>
      <c r="Z109" s="35"/>
      <c r="AA109" s="35"/>
      <c r="AB109" s="35"/>
      <c r="AC109" s="35"/>
      <c r="AD109" s="38"/>
      <c r="AE109" s="38"/>
      <c r="AF109" s="38"/>
      <c r="AG109" s="38"/>
      <c r="AH109" s="38"/>
      <c r="AI109" s="38"/>
      <c r="AJ109" s="38"/>
      <c r="AK109" s="38"/>
      <c r="AL109" s="38"/>
      <c r="AM109" s="38"/>
      <c r="AN109" s="37"/>
      <c r="AO109" s="37"/>
    </row>
    <row r="110" spans="1:41" ht="13.5" customHeight="1" x14ac:dyDescent="0.25">
      <c r="A110" s="2"/>
      <c r="B110" s="2"/>
      <c r="C110" s="2"/>
      <c r="D110" s="2"/>
      <c r="E110" s="2"/>
      <c r="F110" s="2"/>
      <c r="G110" s="2"/>
      <c r="H110" s="2"/>
      <c r="I110" s="2"/>
      <c r="J110" s="2"/>
      <c r="K110" s="2"/>
      <c r="L110" s="2"/>
      <c r="M110" s="2"/>
      <c r="N110" s="2"/>
      <c r="O110" s="2"/>
      <c r="P110" s="36"/>
      <c r="Q110" s="67"/>
      <c r="R110" s="35"/>
      <c r="S110" s="35"/>
      <c r="T110" s="35"/>
      <c r="U110" s="35"/>
      <c r="V110" s="35"/>
      <c r="W110" s="35"/>
      <c r="X110" s="35"/>
      <c r="Y110" s="35"/>
      <c r="Z110" s="35"/>
      <c r="AA110" s="35"/>
      <c r="AB110" s="35"/>
      <c r="AC110" s="35"/>
      <c r="AD110" s="38"/>
      <c r="AE110" s="38"/>
      <c r="AF110" s="38"/>
      <c r="AG110" s="38"/>
      <c r="AH110" s="38"/>
      <c r="AI110" s="38"/>
      <c r="AJ110" s="38"/>
      <c r="AK110" s="38"/>
      <c r="AL110" s="38"/>
      <c r="AM110" s="38"/>
      <c r="AN110" s="37"/>
      <c r="AO110" s="37"/>
    </row>
    <row r="111" spans="1:41" ht="13.5" customHeight="1" x14ac:dyDescent="0.25">
      <c r="A111" s="2"/>
      <c r="B111" s="2"/>
      <c r="C111" s="2"/>
      <c r="D111" s="2"/>
      <c r="E111" s="2"/>
      <c r="F111" s="2"/>
      <c r="G111" s="2"/>
      <c r="H111" s="2"/>
      <c r="I111" s="2"/>
      <c r="J111" s="2"/>
      <c r="K111" s="2"/>
      <c r="L111" s="2"/>
      <c r="M111" s="2"/>
      <c r="N111" s="2"/>
      <c r="O111" s="2"/>
      <c r="P111" s="36"/>
      <c r="Q111" s="67"/>
      <c r="R111" s="35"/>
      <c r="S111" s="35"/>
      <c r="T111" s="35"/>
      <c r="U111" s="35"/>
      <c r="V111" s="35"/>
      <c r="W111" s="35"/>
      <c r="X111" s="35"/>
      <c r="Y111" s="35"/>
      <c r="Z111" s="35"/>
      <c r="AA111" s="35"/>
      <c r="AB111" s="35"/>
      <c r="AC111" s="35"/>
      <c r="AD111" s="38"/>
      <c r="AE111" s="38"/>
      <c r="AF111" s="38"/>
      <c r="AG111" s="38"/>
      <c r="AH111" s="38"/>
      <c r="AI111" s="38"/>
      <c r="AJ111" s="38"/>
      <c r="AK111" s="38"/>
      <c r="AL111" s="38"/>
      <c r="AM111" s="38"/>
      <c r="AN111" s="37"/>
      <c r="AO111" s="37"/>
    </row>
    <row r="112" spans="1:41" ht="13.5" customHeight="1" x14ac:dyDescent="0.25">
      <c r="A112" s="2"/>
      <c r="B112" s="2"/>
      <c r="C112" s="2"/>
      <c r="D112" s="2"/>
      <c r="E112" s="2"/>
      <c r="F112" s="2"/>
      <c r="G112" s="2"/>
      <c r="H112" s="2"/>
      <c r="I112" s="2"/>
      <c r="J112" s="2"/>
      <c r="K112" s="2"/>
      <c r="L112" s="2"/>
      <c r="M112" s="2"/>
      <c r="N112" s="2"/>
      <c r="O112" s="2"/>
      <c r="P112" s="36"/>
      <c r="Q112" s="67"/>
      <c r="R112" s="35"/>
      <c r="S112" s="35"/>
      <c r="T112" s="35"/>
      <c r="U112" s="35"/>
      <c r="V112" s="35"/>
      <c r="W112" s="35"/>
      <c r="X112" s="35"/>
      <c r="Y112" s="35"/>
      <c r="Z112" s="35"/>
      <c r="AA112" s="35"/>
      <c r="AB112" s="35"/>
      <c r="AC112" s="35"/>
      <c r="AD112" s="38"/>
      <c r="AE112" s="38"/>
      <c r="AF112" s="38"/>
      <c r="AG112" s="38"/>
      <c r="AH112" s="38"/>
      <c r="AI112" s="38"/>
      <c r="AJ112" s="38"/>
      <c r="AK112" s="38"/>
      <c r="AL112" s="38"/>
      <c r="AM112" s="38"/>
      <c r="AN112" s="37"/>
      <c r="AO112" s="37"/>
    </row>
    <row r="113" spans="1:41" ht="13.5" customHeight="1" x14ac:dyDescent="0.25">
      <c r="A113" s="2"/>
      <c r="B113" s="2"/>
      <c r="C113" s="2"/>
      <c r="D113" s="2"/>
      <c r="E113" s="2"/>
      <c r="F113" s="2"/>
      <c r="G113" s="2"/>
      <c r="H113" s="2"/>
      <c r="I113" s="2"/>
      <c r="J113" s="2"/>
      <c r="K113" s="2"/>
      <c r="L113" s="2"/>
      <c r="M113" s="2"/>
      <c r="N113" s="2"/>
      <c r="O113" s="2"/>
      <c r="P113" s="36"/>
      <c r="Q113" s="67"/>
      <c r="R113" s="35"/>
      <c r="S113" s="35"/>
      <c r="T113" s="35"/>
      <c r="U113" s="35"/>
      <c r="V113" s="35"/>
      <c r="W113" s="35"/>
      <c r="X113" s="35"/>
      <c r="Y113" s="35"/>
      <c r="Z113" s="35"/>
      <c r="AA113" s="35"/>
      <c r="AB113" s="35"/>
      <c r="AC113" s="35"/>
      <c r="AD113" s="38"/>
      <c r="AE113" s="38"/>
      <c r="AF113" s="38"/>
      <c r="AG113" s="38"/>
      <c r="AH113" s="38"/>
      <c r="AI113" s="38"/>
      <c r="AJ113" s="38"/>
      <c r="AK113" s="38"/>
      <c r="AL113" s="38"/>
      <c r="AM113" s="38"/>
      <c r="AN113" s="37"/>
      <c r="AO113" s="37"/>
    </row>
    <row r="114" spans="1:41" ht="13.5" customHeight="1" x14ac:dyDescent="0.25">
      <c r="A114" s="2"/>
      <c r="B114" s="2"/>
      <c r="C114" s="2"/>
      <c r="D114" s="2"/>
      <c r="E114" s="2"/>
      <c r="F114" s="2"/>
      <c r="G114" s="2"/>
      <c r="H114" s="2"/>
      <c r="I114" s="2"/>
      <c r="J114" s="2"/>
      <c r="K114" s="2"/>
      <c r="L114" s="2"/>
      <c r="M114" s="2"/>
      <c r="N114" s="2"/>
      <c r="O114" s="2"/>
      <c r="P114" s="36"/>
      <c r="Q114" s="67"/>
      <c r="R114" s="35"/>
      <c r="S114" s="35"/>
      <c r="T114" s="35"/>
      <c r="U114" s="35"/>
      <c r="V114" s="35"/>
      <c r="W114" s="35"/>
      <c r="X114" s="35"/>
      <c r="Y114" s="35"/>
      <c r="Z114" s="35"/>
      <c r="AA114" s="35"/>
      <c r="AB114" s="35"/>
      <c r="AC114" s="35"/>
      <c r="AD114" s="38"/>
      <c r="AE114" s="38"/>
      <c r="AF114" s="38"/>
      <c r="AG114" s="38"/>
      <c r="AH114" s="38"/>
      <c r="AI114" s="38"/>
      <c r="AJ114" s="38"/>
      <c r="AK114" s="38"/>
      <c r="AL114" s="38"/>
      <c r="AM114" s="38"/>
      <c r="AN114" s="37"/>
      <c r="AO114" s="37"/>
    </row>
    <row r="115" spans="1:41" ht="13.5" customHeight="1" x14ac:dyDescent="0.25">
      <c r="A115" s="2"/>
      <c r="B115" s="2"/>
      <c r="C115" s="2"/>
      <c r="D115" s="2"/>
      <c r="E115" s="2"/>
      <c r="F115" s="2"/>
      <c r="G115" s="2"/>
      <c r="H115" s="2"/>
      <c r="I115" s="2"/>
      <c r="J115" s="2"/>
      <c r="K115" s="2"/>
      <c r="L115" s="2"/>
      <c r="M115" s="2"/>
      <c r="N115" s="2"/>
      <c r="O115" s="2"/>
      <c r="P115" s="36"/>
      <c r="Q115" s="67"/>
      <c r="R115" s="35"/>
      <c r="S115" s="35"/>
      <c r="T115" s="35"/>
      <c r="U115" s="35"/>
      <c r="V115" s="35"/>
      <c r="W115" s="35"/>
      <c r="X115" s="35"/>
      <c r="Y115" s="35"/>
      <c r="Z115" s="35"/>
      <c r="AA115" s="35"/>
      <c r="AB115" s="35"/>
      <c r="AC115" s="35"/>
      <c r="AD115" s="38"/>
      <c r="AE115" s="38"/>
      <c r="AF115" s="38"/>
      <c r="AG115" s="38"/>
      <c r="AH115" s="38"/>
      <c r="AI115" s="38"/>
      <c r="AJ115" s="38"/>
      <c r="AK115" s="38"/>
      <c r="AL115" s="38"/>
      <c r="AM115" s="38"/>
      <c r="AN115" s="37"/>
      <c r="AO115" s="37"/>
    </row>
    <row r="116" spans="1:41" ht="13.5" customHeight="1" x14ac:dyDescent="0.25">
      <c r="A116" s="2"/>
      <c r="B116" s="2"/>
      <c r="C116" s="2"/>
      <c r="D116" s="2"/>
      <c r="E116" s="2"/>
      <c r="F116" s="2"/>
      <c r="G116" s="2"/>
      <c r="H116" s="2"/>
      <c r="I116" s="2"/>
      <c r="J116" s="2"/>
      <c r="K116" s="2"/>
      <c r="L116" s="2"/>
      <c r="M116" s="2"/>
      <c r="N116" s="2"/>
      <c r="O116" s="2"/>
      <c r="P116" s="36"/>
      <c r="Q116" s="67"/>
      <c r="R116" s="35"/>
      <c r="S116" s="35"/>
      <c r="T116" s="35"/>
      <c r="U116" s="35"/>
      <c r="V116" s="35"/>
      <c r="W116" s="35"/>
      <c r="X116" s="35"/>
      <c r="Y116" s="35"/>
      <c r="Z116" s="35"/>
      <c r="AA116" s="35"/>
      <c r="AB116" s="35"/>
      <c r="AC116" s="35"/>
      <c r="AD116" s="38"/>
      <c r="AE116" s="38"/>
      <c r="AF116" s="38"/>
      <c r="AG116" s="38"/>
      <c r="AH116" s="38"/>
      <c r="AI116" s="38"/>
      <c r="AJ116" s="38"/>
      <c r="AK116" s="38"/>
      <c r="AL116" s="38"/>
      <c r="AM116" s="38"/>
      <c r="AN116" s="37"/>
      <c r="AO116" s="37"/>
    </row>
    <row r="117" spans="1:41" ht="13.5" customHeight="1" x14ac:dyDescent="0.25">
      <c r="A117" s="2"/>
      <c r="B117" s="2"/>
      <c r="C117" s="2"/>
      <c r="D117" s="2"/>
      <c r="E117" s="2"/>
      <c r="F117" s="2"/>
      <c r="G117" s="2"/>
      <c r="H117" s="2"/>
      <c r="I117" s="2"/>
      <c r="J117" s="2"/>
      <c r="K117" s="2"/>
      <c r="L117" s="2"/>
      <c r="M117" s="2"/>
      <c r="N117" s="2"/>
      <c r="O117" s="2"/>
      <c r="P117" s="36"/>
      <c r="Q117" s="67"/>
      <c r="R117" s="35"/>
      <c r="S117" s="35"/>
      <c r="T117" s="35"/>
      <c r="U117" s="35"/>
      <c r="V117" s="35"/>
      <c r="W117" s="35"/>
      <c r="X117" s="35"/>
      <c r="Y117" s="35"/>
      <c r="Z117" s="35"/>
      <c r="AA117" s="35"/>
      <c r="AB117" s="35"/>
      <c r="AC117" s="35"/>
      <c r="AD117" s="38"/>
      <c r="AE117" s="38"/>
      <c r="AF117" s="38"/>
      <c r="AG117" s="38"/>
      <c r="AH117" s="38"/>
      <c r="AI117" s="38"/>
      <c r="AJ117" s="38"/>
      <c r="AK117" s="38"/>
      <c r="AL117" s="38"/>
      <c r="AM117" s="38"/>
      <c r="AN117" s="37"/>
      <c r="AO117" s="37"/>
    </row>
    <row r="118" spans="1:41" ht="13.5" customHeight="1" x14ac:dyDescent="0.25">
      <c r="A118" s="2"/>
      <c r="B118" s="2"/>
      <c r="C118" s="2"/>
      <c r="D118" s="2"/>
      <c r="E118" s="2"/>
      <c r="F118" s="2"/>
      <c r="G118" s="2"/>
      <c r="H118" s="2"/>
      <c r="I118" s="2"/>
      <c r="J118" s="2"/>
      <c r="K118" s="2"/>
      <c r="L118" s="2"/>
      <c r="M118" s="2"/>
      <c r="N118" s="2"/>
      <c r="O118" s="2"/>
      <c r="P118" s="36"/>
      <c r="Q118" s="67"/>
      <c r="R118" s="35"/>
      <c r="S118" s="35"/>
      <c r="T118" s="35"/>
      <c r="U118" s="35"/>
      <c r="V118" s="35"/>
      <c r="W118" s="35"/>
      <c r="X118" s="35"/>
      <c r="Y118" s="35"/>
      <c r="Z118" s="35"/>
      <c r="AA118" s="35"/>
      <c r="AB118" s="35"/>
      <c r="AC118" s="35"/>
      <c r="AD118" s="38"/>
      <c r="AE118" s="38"/>
      <c r="AF118" s="38"/>
      <c r="AG118" s="38"/>
      <c r="AH118" s="38"/>
      <c r="AI118" s="38"/>
      <c r="AJ118" s="38"/>
      <c r="AK118" s="38"/>
      <c r="AL118" s="38"/>
      <c r="AM118" s="38"/>
      <c r="AN118" s="37"/>
      <c r="AO118" s="37"/>
    </row>
    <row r="119" spans="1:41" ht="13.5" customHeight="1" x14ac:dyDescent="0.25">
      <c r="A119" s="2"/>
      <c r="B119" s="2"/>
      <c r="C119" s="2"/>
      <c r="D119" s="2"/>
      <c r="E119" s="2"/>
      <c r="F119" s="2"/>
      <c r="G119" s="2"/>
      <c r="H119" s="2"/>
      <c r="I119" s="2"/>
      <c r="J119" s="2"/>
      <c r="K119" s="2"/>
      <c r="L119" s="2"/>
      <c r="M119" s="2"/>
      <c r="N119" s="2"/>
      <c r="O119" s="2"/>
      <c r="P119" s="36"/>
      <c r="Q119" s="67"/>
      <c r="R119" s="35"/>
      <c r="S119" s="35"/>
      <c r="T119" s="35"/>
      <c r="U119" s="35"/>
      <c r="V119" s="35"/>
      <c r="W119" s="35"/>
      <c r="X119" s="35"/>
      <c r="Y119" s="35"/>
      <c r="Z119" s="35"/>
      <c r="AA119" s="35"/>
      <c r="AB119" s="35"/>
      <c r="AC119" s="35"/>
      <c r="AD119" s="38"/>
      <c r="AE119" s="38"/>
      <c r="AF119" s="38"/>
      <c r="AG119" s="38"/>
      <c r="AH119" s="38"/>
      <c r="AI119" s="38"/>
      <c r="AJ119" s="38"/>
      <c r="AK119" s="38"/>
      <c r="AL119" s="38"/>
      <c r="AM119" s="38"/>
      <c r="AN119" s="37"/>
      <c r="AO119" s="37"/>
    </row>
    <row r="120" spans="1:41" ht="13.5" customHeight="1" x14ac:dyDescent="0.25">
      <c r="A120" s="2"/>
      <c r="B120" s="2"/>
      <c r="C120" s="2"/>
      <c r="D120" s="2"/>
      <c r="E120" s="2"/>
      <c r="F120" s="2"/>
      <c r="G120" s="2"/>
      <c r="H120" s="2"/>
      <c r="I120" s="2"/>
      <c r="J120" s="2"/>
      <c r="K120" s="2"/>
      <c r="L120" s="2"/>
      <c r="M120" s="2"/>
      <c r="N120" s="2"/>
      <c r="O120" s="2"/>
      <c r="P120" s="36"/>
      <c r="Q120" s="67"/>
      <c r="R120" s="35"/>
      <c r="S120" s="35"/>
      <c r="T120" s="35"/>
      <c r="U120" s="35"/>
      <c r="V120" s="35"/>
      <c r="W120" s="35"/>
      <c r="X120" s="35"/>
      <c r="Y120" s="35"/>
      <c r="Z120" s="35"/>
      <c r="AA120" s="35"/>
      <c r="AB120" s="35"/>
      <c r="AC120" s="35"/>
      <c r="AD120" s="38"/>
      <c r="AE120" s="38"/>
      <c r="AF120" s="38"/>
      <c r="AG120" s="38"/>
      <c r="AH120" s="38"/>
      <c r="AI120" s="38"/>
      <c r="AJ120" s="38"/>
      <c r="AK120" s="38"/>
      <c r="AL120" s="38"/>
      <c r="AM120" s="38"/>
      <c r="AN120" s="37"/>
      <c r="AO120" s="37"/>
    </row>
    <row r="121" spans="1:41" ht="13.5" customHeight="1" x14ac:dyDescent="0.25">
      <c r="A121" s="2"/>
      <c r="B121" s="2"/>
      <c r="C121" s="2"/>
      <c r="D121" s="2"/>
      <c r="E121" s="2"/>
      <c r="F121" s="2"/>
      <c r="G121" s="2"/>
      <c r="H121" s="2"/>
      <c r="I121" s="2"/>
      <c r="J121" s="2"/>
      <c r="K121" s="2"/>
      <c r="L121" s="2"/>
      <c r="M121" s="2"/>
      <c r="N121" s="2"/>
      <c r="O121" s="2"/>
      <c r="P121" s="36"/>
      <c r="Q121" s="67"/>
      <c r="R121" s="35"/>
      <c r="S121" s="35"/>
      <c r="T121" s="35"/>
      <c r="U121" s="35"/>
      <c r="V121" s="35"/>
      <c r="W121" s="35"/>
      <c r="X121" s="35"/>
      <c r="Y121" s="35"/>
      <c r="Z121" s="35"/>
      <c r="AA121" s="35"/>
      <c r="AB121" s="35"/>
      <c r="AC121" s="35"/>
      <c r="AD121" s="38"/>
      <c r="AE121" s="38"/>
      <c r="AF121" s="38"/>
      <c r="AG121" s="38"/>
      <c r="AH121" s="38"/>
      <c r="AI121" s="38"/>
      <c r="AJ121" s="38"/>
      <c r="AK121" s="38"/>
      <c r="AL121" s="38"/>
      <c r="AM121" s="38"/>
      <c r="AN121" s="37"/>
      <c r="AO121" s="37"/>
    </row>
    <row r="122" spans="1:41" ht="13.5" customHeight="1" x14ac:dyDescent="0.25">
      <c r="A122" s="2"/>
      <c r="B122" s="2"/>
      <c r="C122" s="2"/>
      <c r="D122" s="2"/>
      <c r="E122" s="2"/>
      <c r="F122" s="2"/>
      <c r="G122" s="2"/>
      <c r="H122" s="2"/>
      <c r="I122" s="2"/>
      <c r="J122" s="2"/>
      <c r="K122" s="2"/>
      <c r="L122" s="2"/>
      <c r="M122" s="2"/>
      <c r="N122" s="2"/>
      <c r="O122" s="2"/>
      <c r="P122" s="36"/>
      <c r="Q122" s="67"/>
      <c r="R122" s="35"/>
      <c r="S122" s="35"/>
      <c r="T122" s="35"/>
      <c r="U122" s="35"/>
      <c r="V122" s="35"/>
      <c r="W122" s="35"/>
      <c r="X122" s="35"/>
      <c r="Y122" s="35"/>
      <c r="Z122" s="35"/>
      <c r="AA122" s="35"/>
      <c r="AB122" s="35"/>
      <c r="AC122" s="35"/>
      <c r="AD122" s="38"/>
      <c r="AE122" s="38"/>
      <c r="AF122" s="38"/>
      <c r="AG122" s="38"/>
      <c r="AH122" s="38"/>
      <c r="AI122" s="38"/>
      <c r="AJ122" s="38"/>
      <c r="AK122" s="38"/>
      <c r="AL122" s="38"/>
      <c r="AM122" s="38"/>
      <c r="AN122" s="37"/>
      <c r="AO122" s="37"/>
    </row>
    <row r="123" spans="1:41" ht="13.5" customHeight="1" x14ac:dyDescent="0.25">
      <c r="A123" s="2"/>
      <c r="B123" s="2"/>
      <c r="C123" s="2"/>
      <c r="D123" s="2"/>
      <c r="E123" s="2"/>
      <c r="F123" s="2"/>
      <c r="G123" s="2"/>
      <c r="H123" s="2"/>
      <c r="I123" s="2"/>
      <c r="J123" s="2"/>
      <c r="K123" s="2"/>
      <c r="L123" s="2"/>
      <c r="M123" s="2"/>
      <c r="N123" s="2"/>
      <c r="O123" s="2"/>
      <c r="P123" s="36"/>
      <c r="Q123" s="67"/>
      <c r="R123" s="35"/>
      <c r="S123" s="35"/>
      <c r="T123" s="35"/>
      <c r="U123" s="35"/>
      <c r="V123" s="35"/>
      <c r="W123" s="35"/>
      <c r="X123" s="35"/>
      <c r="Y123" s="35"/>
      <c r="Z123" s="35"/>
      <c r="AA123" s="35"/>
      <c r="AB123" s="35"/>
      <c r="AC123" s="35"/>
      <c r="AD123" s="38"/>
      <c r="AE123" s="38"/>
      <c r="AF123" s="38"/>
      <c r="AG123" s="38"/>
      <c r="AH123" s="38"/>
      <c r="AI123" s="38"/>
      <c r="AJ123" s="38"/>
      <c r="AK123" s="38"/>
      <c r="AL123" s="38"/>
      <c r="AM123" s="38"/>
      <c r="AN123" s="37"/>
      <c r="AO123" s="37"/>
    </row>
    <row r="124" spans="1:41" ht="13.5" customHeight="1" x14ac:dyDescent="0.25">
      <c r="A124" s="2"/>
      <c r="B124" s="2"/>
      <c r="C124" s="2"/>
      <c r="D124" s="2"/>
      <c r="E124" s="2"/>
      <c r="F124" s="2"/>
      <c r="G124" s="2"/>
      <c r="H124" s="2"/>
      <c r="I124" s="2"/>
      <c r="J124" s="2"/>
      <c r="K124" s="2"/>
      <c r="L124" s="2"/>
      <c r="M124" s="2"/>
      <c r="N124" s="2"/>
      <c r="O124" s="2"/>
      <c r="P124" s="36"/>
      <c r="Q124" s="67"/>
      <c r="R124" s="35"/>
      <c r="S124" s="35"/>
      <c r="T124" s="35"/>
      <c r="U124" s="35"/>
      <c r="V124" s="35"/>
      <c r="W124" s="35"/>
      <c r="X124" s="35"/>
      <c r="Y124" s="35"/>
      <c r="Z124" s="35"/>
      <c r="AA124" s="35"/>
      <c r="AB124" s="35"/>
      <c r="AC124" s="35"/>
      <c r="AD124" s="38"/>
      <c r="AE124" s="38"/>
      <c r="AF124" s="38"/>
      <c r="AG124" s="38"/>
      <c r="AH124" s="38"/>
      <c r="AI124" s="38"/>
      <c r="AJ124" s="38"/>
      <c r="AK124" s="38"/>
      <c r="AL124" s="38"/>
      <c r="AM124" s="38"/>
      <c r="AN124" s="37"/>
      <c r="AO124" s="37"/>
    </row>
    <row r="125" spans="1:41" ht="13.5" customHeight="1" x14ac:dyDescent="0.25">
      <c r="A125" s="2"/>
      <c r="B125" s="2"/>
      <c r="C125" s="2"/>
      <c r="D125" s="2"/>
      <c r="E125" s="2"/>
      <c r="F125" s="2"/>
      <c r="G125" s="2"/>
      <c r="H125" s="2"/>
      <c r="I125" s="2"/>
      <c r="J125" s="2"/>
      <c r="K125" s="2"/>
      <c r="L125" s="2"/>
      <c r="M125" s="2"/>
      <c r="N125" s="2"/>
      <c r="O125" s="2"/>
      <c r="P125" s="36"/>
      <c r="Q125" s="67"/>
      <c r="R125" s="35"/>
      <c r="S125" s="35"/>
      <c r="T125" s="35"/>
      <c r="U125" s="35"/>
      <c r="V125" s="35"/>
      <c r="W125" s="35"/>
      <c r="X125" s="35"/>
      <c r="Y125" s="35"/>
      <c r="Z125" s="35"/>
      <c r="AA125" s="35"/>
      <c r="AB125" s="35"/>
      <c r="AC125" s="35"/>
      <c r="AD125" s="38"/>
      <c r="AE125" s="38"/>
      <c r="AF125" s="38"/>
      <c r="AG125" s="38"/>
      <c r="AH125" s="38"/>
      <c r="AI125" s="38"/>
      <c r="AJ125" s="38"/>
      <c r="AK125" s="38"/>
      <c r="AL125" s="38"/>
      <c r="AM125" s="38"/>
      <c r="AN125" s="37"/>
      <c r="AO125" s="37"/>
    </row>
    <row r="126" spans="1:41" ht="13.5" customHeight="1" x14ac:dyDescent="0.25">
      <c r="A126" s="2"/>
      <c r="B126" s="2"/>
      <c r="C126" s="2"/>
      <c r="D126" s="2"/>
      <c r="E126" s="2"/>
      <c r="F126" s="2"/>
      <c r="G126" s="2"/>
      <c r="H126" s="2"/>
      <c r="I126" s="2"/>
      <c r="J126" s="2"/>
      <c r="K126" s="2"/>
      <c r="L126" s="2"/>
      <c r="M126" s="2"/>
      <c r="N126" s="2"/>
      <c r="O126" s="2"/>
      <c r="P126" s="36"/>
      <c r="Q126" s="67"/>
      <c r="R126" s="35"/>
      <c r="S126" s="35"/>
      <c r="T126" s="35"/>
      <c r="U126" s="35"/>
      <c r="V126" s="35"/>
      <c r="W126" s="35"/>
      <c r="X126" s="35"/>
      <c r="Y126" s="35"/>
      <c r="Z126" s="35"/>
      <c r="AA126" s="35"/>
      <c r="AB126" s="35"/>
      <c r="AC126" s="35"/>
      <c r="AD126" s="38"/>
      <c r="AE126" s="38"/>
      <c r="AF126" s="38"/>
      <c r="AG126" s="38"/>
      <c r="AH126" s="38"/>
      <c r="AI126" s="38"/>
      <c r="AJ126" s="38"/>
      <c r="AK126" s="38"/>
      <c r="AL126" s="38"/>
      <c r="AM126" s="38"/>
      <c r="AN126" s="37"/>
      <c r="AO126" s="37"/>
    </row>
    <row r="127" spans="1:41" ht="13.5" customHeight="1" x14ac:dyDescent="0.25">
      <c r="A127" s="2"/>
      <c r="B127" s="2"/>
      <c r="C127" s="2"/>
      <c r="D127" s="2"/>
      <c r="E127" s="2"/>
      <c r="F127" s="2"/>
      <c r="G127" s="2"/>
      <c r="H127" s="2"/>
      <c r="I127" s="2"/>
      <c r="J127" s="2"/>
      <c r="K127" s="2"/>
      <c r="L127" s="2"/>
      <c r="M127" s="2"/>
      <c r="N127" s="2"/>
      <c r="O127" s="2"/>
      <c r="P127" s="36"/>
      <c r="Q127" s="67"/>
      <c r="R127" s="35"/>
      <c r="S127" s="35"/>
      <c r="T127" s="35"/>
      <c r="U127" s="35"/>
      <c r="V127" s="35"/>
      <c r="W127" s="35"/>
      <c r="X127" s="35"/>
      <c r="Y127" s="35"/>
      <c r="Z127" s="35"/>
      <c r="AA127" s="35"/>
      <c r="AB127" s="35"/>
      <c r="AC127" s="35"/>
      <c r="AD127" s="38"/>
      <c r="AE127" s="38"/>
      <c r="AF127" s="38"/>
      <c r="AG127" s="38"/>
      <c r="AH127" s="38"/>
      <c r="AI127" s="38"/>
      <c r="AJ127" s="38"/>
      <c r="AK127" s="38"/>
      <c r="AL127" s="38"/>
      <c r="AM127" s="38"/>
      <c r="AN127" s="37"/>
      <c r="AO127" s="37"/>
    </row>
    <row r="128" spans="1:41" ht="13.5" customHeight="1" x14ac:dyDescent="0.25">
      <c r="A128" s="2"/>
      <c r="B128" s="2"/>
      <c r="C128" s="2"/>
      <c r="D128" s="2"/>
      <c r="E128" s="2"/>
      <c r="F128" s="2"/>
      <c r="G128" s="2"/>
      <c r="H128" s="2"/>
      <c r="I128" s="2"/>
      <c r="J128" s="2"/>
      <c r="K128" s="2"/>
      <c r="L128" s="2"/>
      <c r="M128" s="2"/>
      <c r="N128" s="2"/>
      <c r="O128" s="2"/>
      <c r="P128" s="36"/>
      <c r="Q128" s="35"/>
      <c r="R128" s="35"/>
      <c r="S128" s="35"/>
      <c r="T128" s="35"/>
      <c r="U128" s="35"/>
      <c r="V128" s="35"/>
      <c r="W128" s="35"/>
      <c r="X128" s="35"/>
      <c r="Y128" s="35"/>
      <c r="Z128" s="35"/>
      <c r="AA128" s="35"/>
      <c r="AB128" s="35"/>
      <c r="AC128" s="35"/>
      <c r="AD128" s="38"/>
      <c r="AE128" s="38"/>
      <c r="AF128" s="38"/>
      <c r="AG128" s="38"/>
      <c r="AH128" s="38"/>
      <c r="AI128" s="38"/>
      <c r="AJ128" s="38"/>
      <c r="AK128" s="38"/>
      <c r="AL128" s="38"/>
      <c r="AM128" s="38"/>
      <c r="AN128" s="37"/>
      <c r="AO128" s="37"/>
    </row>
    <row r="129" spans="1:39" ht="13.5" customHeight="1" x14ac:dyDescent="0.25">
      <c r="A129" s="2"/>
      <c r="B129" s="2"/>
      <c r="C129" s="2"/>
      <c r="D129" s="2"/>
      <c r="E129" s="2"/>
      <c r="F129" s="2"/>
      <c r="G129" s="2"/>
      <c r="H129" s="2"/>
      <c r="I129" s="2"/>
      <c r="J129" s="2"/>
      <c r="K129" s="2"/>
      <c r="L129" s="2"/>
      <c r="M129" s="2"/>
      <c r="N129" s="2"/>
      <c r="O129" s="2"/>
      <c r="P129" s="2"/>
      <c r="Q129" s="3"/>
      <c r="R129" s="3"/>
      <c r="S129" s="3"/>
      <c r="T129" s="3"/>
      <c r="U129" s="3"/>
      <c r="V129" s="3"/>
      <c r="W129" s="3"/>
      <c r="X129" s="3"/>
      <c r="Y129" s="3"/>
      <c r="Z129" s="3"/>
      <c r="AA129" s="3"/>
      <c r="AB129" s="3"/>
      <c r="AC129" s="3"/>
      <c r="AD129" s="17"/>
      <c r="AE129" s="17"/>
      <c r="AF129" s="17"/>
      <c r="AG129" s="17"/>
      <c r="AH129" s="17"/>
      <c r="AI129" s="17"/>
      <c r="AJ129" s="17"/>
      <c r="AK129" s="17"/>
      <c r="AL129" s="17"/>
      <c r="AM129" s="17"/>
    </row>
    <row r="130" spans="1:39" ht="13.5" customHeight="1" x14ac:dyDescent="0.25">
      <c r="A130" s="2"/>
      <c r="B130" s="2"/>
      <c r="C130" s="2"/>
      <c r="D130" s="2"/>
      <c r="E130" s="2"/>
      <c r="F130" s="2"/>
      <c r="G130" s="2"/>
      <c r="H130" s="2"/>
      <c r="I130" s="2"/>
      <c r="J130" s="2"/>
      <c r="K130" s="2"/>
      <c r="L130" s="2"/>
      <c r="M130" s="2"/>
      <c r="N130" s="2"/>
      <c r="O130" s="2"/>
      <c r="P130" s="2"/>
      <c r="Q130" s="3"/>
      <c r="R130" s="3"/>
      <c r="S130" s="3"/>
      <c r="T130" s="3"/>
      <c r="U130" s="3"/>
      <c r="V130" s="3"/>
      <c r="W130" s="3"/>
      <c r="X130" s="3"/>
      <c r="Y130" s="3"/>
      <c r="Z130" s="3"/>
      <c r="AA130" s="3"/>
      <c r="AB130" s="3"/>
      <c r="AC130" s="3"/>
      <c r="AD130" s="17"/>
      <c r="AE130" s="17"/>
      <c r="AF130" s="17"/>
      <c r="AG130" s="17"/>
      <c r="AH130" s="17"/>
      <c r="AI130" s="17"/>
      <c r="AJ130" s="17"/>
      <c r="AK130" s="17"/>
      <c r="AL130" s="17"/>
      <c r="AM130" s="17"/>
    </row>
    <row r="131" spans="1:39" ht="13.5" customHeight="1" x14ac:dyDescent="0.25">
      <c r="A131" s="2"/>
      <c r="B131" s="2"/>
      <c r="C131" s="2"/>
      <c r="D131" s="2"/>
      <c r="E131" s="2"/>
      <c r="F131" s="2"/>
      <c r="G131" s="2"/>
      <c r="H131" s="2"/>
      <c r="I131" s="2"/>
      <c r="J131" s="2"/>
      <c r="K131" s="2"/>
      <c r="L131" s="2"/>
      <c r="M131" s="2"/>
      <c r="N131" s="2"/>
      <c r="O131" s="2"/>
      <c r="P131" s="2"/>
      <c r="Q131" s="3"/>
      <c r="R131" s="3"/>
      <c r="S131" s="3"/>
      <c r="T131" s="3"/>
      <c r="U131" s="3"/>
      <c r="V131" s="3"/>
      <c r="W131" s="3"/>
      <c r="X131" s="3"/>
      <c r="Y131" s="3"/>
      <c r="Z131" s="3"/>
      <c r="AA131" s="3"/>
      <c r="AB131" s="3"/>
      <c r="AC131" s="3"/>
      <c r="AD131" s="17"/>
      <c r="AE131" s="17"/>
      <c r="AF131" s="17"/>
      <c r="AG131" s="17"/>
      <c r="AH131" s="17"/>
      <c r="AI131" s="17"/>
      <c r="AJ131" s="17"/>
      <c r="AK131" s="17"/>
      <c r="AL131" s="17"/>
      <c r="AM131" s="17"/>
    </row>
    <row r="132" spans="1:39" ht="13.5" customHeight="1" x14ac:dyDescent="0.25">
      <c r="A132" s="2"/>
      <c r="B132" s="2"/>
      <c r="C132" s="2"/>
      <c r="D132" s="2"/>
      <c r="E132" s="2"/>
      <c r="F132" s="2"/>
      <c r="G132" s="2"/>
      <c r="H132" s="2"/>
      <c r="I132" s="2"/>
      <c r="J132" s="2"/>
      <c r="K132" s="2"/>
      <c r="L132" s="2"/>
      <c r="M132" s="2"/>
      <c r="N132" s="2"/>
      <c r="O132" s="2"/>
      <c r="P132" s="2"/>
      <c r="Q132" s="3"/>
      <c r="R132" s="3"/>
      <c r="S132" s="3"/>
      <c r="T132" s="3"/>
      <c r="U132" s="3"/>
      <c r="V132" s="3"/>
      <c r="W132" s="3"/>
      <c r="X132" s="3"/>
      <c r="Y132" s="3"/>
      <c r="Z132" s="3"/>
      <c r="AA132" s="3"/>
      <c r="AB132" s="3"/>
      <c r="AC132" s="3"/>
      <c r="AD132" s="17"/>
      <c r="AE132" s="17"/>
      <c r="AF132" s="17"/>
      <c r="AG132" s="17"/>
      <c r="AH132" s="17"/>
      <c r="AI132" s="17"/>
      <c r="AJ132" s="17"/>
      <c r="AK132" s="17"/>
      <c r="AL132" s="17"/>
      <c r="AM132" s="17"/>
    </row>
    <row r="133" spans="1:39" ht="13.5" customHeight="1" x14ac:dyDescent="0.25">
      <c r="A133" s="2"/>
      <c r="B133" s="2"/>
      <c r="C133" s="2"/>
      <c r="D133" s="2"/>
      <c r="E133" s="2"/>
      <c r="F133" s="2"/>
      <c r="G133" s="2"/>
      <c r="H133" s="2"/>
      <c r="I133" s="2"/>
      <c r="J133" s="2"/>
      <c r="K133" s="2"/>
      <c r="L133" s="2"/>
      <c r="M133" s="2"/>
      <c r="N133" s="2"/>
      <c r="O133" s="2"/>
      <c r="P133" s="2"/>
      <c r="Q133" s="3"/>
      <c r="R133" s="3"/>
      <c r="S133" s="3"/>
      <c r="T133" s="3"/>
      <c r="U133" s="3"/>
      <c r="V133" s="3"/>
      <c r="W133" s="3"/>
      <c r="X133" s="3"/>
      <c r="Y133" s="3"/>
      <c r="Z133" s="3"/>
      <c r="AA133" s="3"/>
      <c r="AB133" s="3"/>
      <c r="AC133" s="3"/>
      <c r="AD133" s="17"/>
      <c r="AE133" s="17"/>
      <c r="AF133" s="17"/>
      <c r="AG133" s="17"/>
      <c r="AH133" s="17"/>
      <c r="AI133" s="17"/>
      <c r="AJ133" s="17"/>
      <c r="AK133" s="17"/>
      <c r="AL133" s="17"/>
      <c r="AM133" s="17"/>
    </row>
    <row r="134" spans="1:39" ht="13.5" customHeight="1" x14ac:dyDescent="0.25">
      <c r="A134" s="2"/>
      <c r="B134" s="2"/>
      <c r="C134" s="2"/>
      <c r="D134" s="2"/>
      <c r="E134" s="2"/>
      <c r="F134" s="2"/>
      <c r="G134" s="2"/>
      <c r="H134" s="2"/>
      <c r="I134" s="2"/>
      <c r="J134" s="2"/>
      <c r="K134" s="2"/>
      <c r="L134" s="2"/>
      <c r="M134" s="2"/>
      <c r="N134" s="2"/>
      <c r="O134" s="2"/>
      <c r="P134" s="2"/>
      <c r="Q134" s="3"/>
      <c r="R134" s="3"/>
      <c r="S134" s="3"/>
      <c r="T134" s="3"/>
      <c r="U134" s="3"/>
      <c r="V134" s="3"/>
      <c r="W134" s="3"/>
      <c r="X134" s="3"/>
      <c r="Y134" s="3"/>
      <c r="Z134" s="3"/>
      <c r="AA134" s="3"/>
      <c r="AB134" s="3"/>
      <c r="AC134" s="3"/>
      <c r="AD134" s="17"/>
      <c r="AE134" s="17"/>
      <c r="AF134" s="17"/>
      <c r="AG134" s="17"/>
      <c r="AH134" s="17"/>
      <c r="AI134" s="17"/>
      <c r="AJ134" s="17"/>
      <c r="AK134" s="17"/>
      <c r="AL134" s="17"/>
      <c r="AM134" s="17"/>
    </row>
    <row r="135" spans="1:39" ht="13.5" customHeight="1" x14ac:dyDescent="0.25">
      <c r="A135" s="2"/>
      <c r="B135" s="2"/>
      <c r="C135" s="2"/>
      <c r="D135" s="2"/>
      <c r="E135" s="2"/>
      <c r="F135" s="2"/>
      <c r="G135" s="2"/>
      <c r="H135" s="2"/>
      <c r="I135" s="2"/>
      <c r="J135" s="2"/>
      <c r="K135" s="2"/>
      <c r="L135" s="2"/>
      <c r="M135" s="2"/>
      <c r="N135" s="2"/>
      <c r="O135" s="2"/>
      <c r="P135" s="2"/>
      <c r="Q135" s="3"/>
      <c r="R135" s="3"/>
      <c r="S135" s="3"/>
      <c r="T135" s="3"/>
      <c r="U135" s="3"/>
      <c r="V135" s="3"/>
      <c r="W135" s="3"/>
      <c r="X135" s="3"/>
      <c r="Y135" s="3"/>
      <c r="Z135" s="3"/>
      <c r="AA135" s="3"/>
      <c r="AB135" s="3"/>
      <c r="AC135" s="3"/>
      <c r="AD135" s="17"/>
      <c r="AE135" s="17"/>
      <c r="AF135" s="17"/>
      <c r="AG135" s="17"/>
      <c r="AH135" s="17"/>
      <c r="AI135" s="17"/>
      <c r="AJ135" s="17"/>
      <c r="AK135" s="17"/>
      <c r="AL135" s="17"/>
      <c r="AM135" s="17"/>
    </row>
    <row r="136" spans="1:39" ht="13.5" customHeight="1" x14ac:dyDescent="0.25">
      <c r="A136" s="2"/>
      <c r="B136" s="2"/>
      <c r="C136" s="2"/>
      <c r="D136" s="2"/>
      <c r="E136" s="2"/>
      <c r="F136" s="2"/>
      <c r="G136" s="2"/>
      <c r="H136" s="2"/>
      <c r="I136" s="2"/>
      <c r="J136" s="2"/>
      <c r="K136" s="2"/>
      <c r="L136" s="2"/>
      <c r="M136" s="2"/>
      <c r="N136" s="2"/>
      <c r="O136" s="2"/>
      <c r="P136" s="2"/>
      <c r="Q136" s="3"/>
      <c r="R136" s="3"/>
      <c r="S136" s="3"/>
      <c r="T136" s="3"/>
      <c r="U136" s="3"/>
      <c r="V136" s="3"/>
      <c r="W136" s="3"/>
      <c r="X136" s="3"/>
      <c r="Y136" s="3"/>
      <c r="Z136" s="3"/>
      <c r="AA136" s="3"/>
      <c r="AB136" s="3"/>
      <c r="AC136" s="3"/>
      <c r="AD136" s="17"/>
      <c r="AE136" s="17"/>
      <c r="AF136" s="17"/>
      <c r="AG136" s="17"/>
      <c r="AH136" s="17"/>
      <c r="AI136" s="17"/>
      <c r="AJ136" s="17"/>
      <c r="AK136" s="17"/>
      <c r="AL136" s="17"/>
      <c r="AM136" s="17"/>
    </row>
    <row r="137" spans="1:39" ht="13.5" customHeight="1" x14ac:dyDescent="0.25">
      <c r="A137" s="2"/>
      <c r="B137" s="2"/>
      <c r="C137" s="2"/>
      <c r="D137" s="2"/>
      <c r="E137" s="2"/>
      <c r="F137" s="2"/>
      <c r="G137" s="2"/>
      <c r="H137" s="2"/>
      <c r="I137" s="2"/>
      <c r="J137" s="2"/>
      <c r="K137" s="2"/>
      <c r="L137" s="2"/>
      <c r="M137" s="2"/>
      <c r="N137" s="2"/>
      <c r="O137" s="2"/>
      <c r="P137" s="2"/>
      <c r="Q137" s="3"/>
      <c r="R137" s="3"/>
      <c r="S137" s="3"/>
      <c r="T137" s="3"/>
      <c r="U137" s="3"/>
      <c r="V137" s="3"/>
      <c r="W137" s="3"/>
      <c r="X137" s="3"/>
      <c r="Y137" s="3"/>
      <c r="Z137" s="3"/>
      <c r="AA137" s="3"/>
      <c r="AB137" s="3"/>
      <c r="AC137" s="3"/>
      <c r="AD137" s="17"/>
      <c r="AE137" s="17"/>
      <c r="AF137" s="17"/>
      <c r="AG137" s="17"/>
      <c r="AH137" s="17"/>
      <c r="AI137" s="17"/>
      <c r="AJ137" s="17"/>
      <c r="AK137" s="17"/>
      <c r="AL137" s="17"/>
      <c r="AM137" s="17"/>
    </row>
    <row r="138" spans="1:39" ht="13.5" customHeight="1" x14ac:dyDescent="0.25">
      <c r="A138" s="2"/>
      <c r="B138" s="2"/>
      <c r="C138" s="2"/>
      <c r="D138" s="2"/>
      <c r="E138" s="2"/>
      <c r="F138" s="2"/>
      <c r="G138" s="2"/>
      <c r="H138" s="2"/>
      <c r="I138" s="2"/>
      <c r="J138" s="2"/>
      <c r="K138" s="2"/>
      <c r="L138" s="2"/>
      <c r="M138" s="2"/>
      <c r="N138" s="2"/>
      <c r="O138" s="2"/>
      <c r="P138" s="2"/>
      <c r="Q138" s="3"/>
      <c r="R138" s="3"/>
      <c r="S138" s="3"/>
      <c r="T138" s="3"/>
      <c r="U138" s="3"/>
      <c r="V138" s="3"/>
      <c r="W138" s="3"/>
      <c r="X138" s="3"/>
      <c r="Y138" s="3"/>
      <c r="Z138" s="3"/>
      <c r="AA138" s="3"/>
      <c r="AB138" s="3"/>
      <c r="AC138" s="3"/>
      <c r="AD138" s="17"/>
      <c r="AE138" s="17"/>
      <c r="AF138" s="17"/>
      <c r="AG138" s="17"/>
      <c r="AH138" s="17"/>
      <c r="AI138" s="17"/>
      <c r="AJ138" s="17"/>
      <c r="AK138" s="17"/>
      <c r="AL138" s="17"/>
      <c r="AM138" s="17"/>
    </row>
    <row r="139" spans="1:39" ht="13.5" customHeight="1" x14ac:dyDescent="0.25">
      <c r="A139" s="2"/>
      <c r="B139" s="2"/>
      <c r="C139" s="2"/>
      <c r="D139" s="2"/>
      <c r="E139" s="2"/>
      <c r="F139" s="2"/>
      <c r="G139" s="2"/>
      <c r="H139" s="2"/>
      <c r="I139" s="2"/>
      <c r="J139" s="2"/>
      <c r="K139" s="2"/>
      <c r="L139" s="2"/>
      <c r="M139" s="2"/>
      <c r="N139" s="2"/>
      <c r="O139" s="2"/>
      <c r="P139" s="2"/>
      <c r="Q139" s="3"/>
      <c r="R139" s="3"/>
      <c r="S139" s="3"/>
      <c r="T139" s="3"/>
      <c r="U139" s="3"/>
      <c r="V139" s="3"/>
      <c r="W139" s="3"/>
      <c r="X139" s="3"/>
      <c r="Y139" s="3"/>
      <c r="Z139" s="3"/>
      <c r="AA139" s="3"/>
      <c r="AB139" s="3"/>
      <c r="AC139" s="3"/>
      <c r="AD139" s="17"/>
      <c r="AE139" s="17"/>
      <c r="AF139" s="17"/>
      <c r="AG139" s="17"/>
      <c r="AH139" s="17"/>
      <c r="AI139" s="17"/>
      <c r="AJ139" s="17"/>
      <c r="AK139" s="17"/>
      <c r="AL139" s="17"/>
      <c r="AM139" s="17"/>
    </row>
    <row r="140" spans="1:39" ht="13.5" customHeight="1" x14ac:dyDescent="0.25">
      <c r="A140" s="2"/>
      <c r="B140" s="2"/>
      <c r="C140" s="2"/>
      <c r="D140" s="2"/>
      <c r="E140" s="2"/>
      <c r="F140" s="2"/>
      <c r="G140" s="2"/>
      <c r="H140" s="2"/>
      <c r="I140" s="2"/>
      <c r="J140" s="2"/>
      <c r="K140" s="2"/>
      <c r="L140" s="2"/>
      <c r="M140" s="2"/>
      <c r="N140" s="2"/>
      <c r="O140" s="2"/>
      <c r="P140" s="2"/>
      <c r="Q140" s="3"/>
      <c r="R140" s="3"/>
      <c r="S140" s="3"/>
      <c r="T140" s="3"/>
      <c r="U140" s="3"/>
      <c r="V140" s="3"/>
      <c r="W140" s="3"/>
      <c r="X140" s="3"/>
      <c r="Y140" s="3"/>
      <c r="Z140" s="3"/>
      <c r="AA140" s="3"/>
      <c r="AB140" s="3"/>
      <c r="AC140" s="3"/>
      <c r="AD140" s="17"/>
      <c r="AE140" s="17"/>
      <c r="AF140" s="17"/>
      <c r="AG140" s="17"/>
      <c r="AH140" s="17"/>
      <c r="AI140" s="17"/>
      <c r="AJ140" s="17"/>
      <c r="AK140" s="17"/>
      <c r="AL140" s="17"/>
      <c r="AM140" s="17"/>
    </row>
    <row r="141" spans="1:39" ht="13.5" customHeight="1" x14ac:dyDescent="0.25">
      <c r="A141" s="2"/>
      <c r="B141" s="2"/>
      <c r="C141" s="2"/>
      <c r="D141" s="2"/>
      <c r="E141" s="2"/>
      <c r="F141" s="2"/>
      <c r="G141" s="2"/>
      <c r="H141" s="2"/>
      <c r="I141" s="2"/>
      <c r="J141" s="2"/>
      <c r="K141" s="2"/>
      <c r="L141" s="2"/>
      <c r="M141" s="2"/>
      <c r="N141" s="2"/>
      <c r="O141" s="2"/>
      <c r="P141" s="2"/>
      <c r="Q141" s="3"/>
      <c r="R141" s="3"/>
      <c r="S141" s="3"/>
      <c r="T141" s="3"/>
      <c r="U141" s="3"/>
      <c r="V141" s="3"/>
      <c r="W141" s="3"/>
      <c r="X141" s="3"/>
      <c r="Y141" s="3"/>
      <c r="Z141" s="3"/>
      <c r="AA141" s="3"/>
      <c r="AB141" s="3"/>
      <c r="AC141" s="3"/>
      <c r="AD141" s="17"/>
      <c r="AE141" s="17"/>
      <c r="AF141" s="17"/>
      <c r="AG141" s="17"/>
      <c r="AH141" s="17"/>
      <c r="AI141" s="17"/>
      <c r="AJ141" s="17"/>
      <c r="AK141" s="17"/>
      <c r="AL141" s="17"/>
      <c r="AM141" s="17"/>
    </row>
    <row r="142" spans="1:39" ht="13.5" customHeight="1" x14ac:dyDescent="0.25">
      <c r="A142" s="2"/>
      <c r="B142" s="2"/>
      <c r="C142" s="2"/>
      <c r="D142" s="2"/>
      <c r="E142" s="2"/>
      <c r="F142" s="2"/>
      <c r="G142" s="2"/>
      <c r="H142" s="2"/>
      <c r="I142" s="2"/>
      <c r="J142" s="2"/>
      <c r="K142" s="2"/>
      <c r="L142" s="2"/>
      <c r="M142" s="2"/>
      <c r="N142" s="2"/>
      <c r="O142" s="2"/>
      <c r="P142" s="2"/>
      <c r="Q142" s="3"/>
      <c r="R142" s="3"/>
      <c r="S142" s="3"/>
      <c r="T142" s="3"/>
      <c r="U142" s="3"/>
      <c r="V142" s="3"/>
      <c r="W142" s="3"/>
      <c r="X142" s="3"/>
      <c r="Y142" s="3"/>
      <c r="Z142" s="3"/>
      <c r="AA142" s="3"/>
      <c r="AB142" s="3"/>
      <c r="AC142" s="3"/>
      <c r="AD142" s="17"/>
      <c r="AE142" s="17"/>
      <c r="AF142" s="17"/>
      <c r="AG142" s="17"/>
      <c r="AH142" s="17"/>
      <c r="AI142" s="17"/>
      <c r="AJ142" s="17"/>
      <c r="AK142" s="17"/>
      <c r="AL142" s="17"/>
      <c r="AM142" s="17"/>
    </row>
    <row r="143" spans="1:39" ht="13.5" customHeight="1" x14ac:dyDescent="0.25">
      <c r="A143" s="2"/>
      <c r="B143" s="2"/>
      <c r="C143" s="2"/>
      <c r="D143" s="2"/>
      <c r="E143" s="2"/>
      <c r="F143" s="2"/>
      <c r="G143" s="2"/>
      <c r="H143" s="2"/>
      <c r="I143" s="2"/>
      <c r="J143" s="2"/>
      <c r="K143" s="2"/>
      <c r="L143" s="2"/>
      <c r="M143" s="2"/>
      <c r="N143" s="2"/>
      <c r="O143" s="2"/>
      <c r="P143" s="2"/>
      <c r="Q143" s="3"/>
      <c r="R143" s="3"/>
      <c r="S143" s="3"/>
      <c r="T143" s="3"/>
      <c r="U143" s="3"/>
      <c r="V143" s="3"/>
      <c r="W143" s="3"/>
      <c r="X143" s="3"/>
      <c r="Y143" s="3"/>
      <c r="Z143" s="3"/>
      <c r="AA143" s="3"/>
      <c r="AB143" s="3"/>
      <c r="AC143" s="3"/>
      <c r="AD143" s="17"/>
      <c r="AE143" s="17"/>
      <c r="AF143" s="17"/>
      <c r="AG143" s="17"/>
      <c r="AH143" s="17"/>
      <c r="AI143" s="17"/>
      <c r="AJ143" s="17"/>
      <c r="AK143" s="17"/>
      <c r="AL143" s="17"/>
      <c r="AM143" s="17"/>
    </row>
    <row r="144" spans="1:39" ht="13.5" customHeight="1" x14ac:dyDescent="0.25">
      <c r="A144" s="2"/>
      <c r="B144" s="2"/>
      <c r="C144" s="2"/>
      <c r="D144" s="2"/>
      <c r="E144" s="2"/>
      <c r="F144" s="2"/>
      <c r="G144" s="2"/>
      <c r="H144" s="2"/>
      <c r="I144" s="2"/>
      <c r="J144" s="2"/>
      <c r="K144" s="2"/>
      <c r="L144" s="2"/>
      <c r="M144" s="2"/>
      <c r="N144" s="2"/>
      <c r="O144" s="2"/>
      <c r="P144" s="2"/>
      <c r="Q144" s="3"/>
      <c r="R144" s="3"/>
      <c r="S144" s="3"/>
      <c r="T144" s="3"/>
      <c r="U144" s="3"/>
      <c r="V144" s="3"/>
      <c r="W144" s="3"/>
      <c r="X144" s="3"/>
      <c r="Y144" s="3"/>
      <c r="Z144" s="3"/>
      <c r="AA144" s="3"/>
      <c r="AB144" s="3"/>
      <c r="AC144" s="3"/>
      <c r="AD144" s="17"/>
      <c r="AE144" s="17"/>
      <c r="AF144" s="17"/>
      <c r="AG144" s="17"/>
      <c r="AH144" s="17"/>
      <c r="AI144" s="17"/>
      <c r="AJ144" s="17"/>
      <c r="AK144" s="17"/>
      <c r="AL144" s="17"/>
      <c r="AM144" s="17"/>
    </row>
    <row r="145" spans="1:39" ht="13.5" customHeight="1" x14ac:dyDescent="0.25">
      <c r="A145" s="2"/>
      <c r="B145" s="2"/>
      <c r="C145" s="2"/>
      <c r="D145" s="2"/>
      <c r="E145" s="2"/>
      <c r="F145" s="2"/>
      <c r="G145" s="2"/>
      <c r="H145" s="2"/>
      <c r="I145" s="2"/>
      <c r="J145" s="2"/>
      <c r="K145" s="2"/>
      <c r="L145" s="2"/>
      <c r="M145" s="2"/>
      <c r="N145" s="2"/>
      <c r="O145" s="2"/>
      <c r="P145" s="2"/>
      <c r="Q145" s="3"/>
      <c r="R145" s="3"/>
      <c r="S145" s="3"/>
      <c r="T145" s="3"/>
      <c r="U145" s="3"/>
      <c r="V145" s="3"/>
      <c r="W145" s="3"/>
      <c r="X145" s="3"/>
      <c r="Y145" s="3"/>
      <c r="Z145" s="3"/>
      <c r="AA145" s="3"/>
      <c r="AB145" s="3"/>
      <c r="AC145" s="3"/>
      <c r="AD145" s="17"/>
      <c r="AE145" s="17"/>
      <c r="AF145" s="17"/>
      <c r="AG145" s="17"/>
      <c r="AH145" s="17"/>
      <c r="AI145" s="17"/>
      <c r="AJ145" s="17"/>
      <c r="AK145" s="17"/>
      <c r="AL145" s="17"/>
      <c r="AM145" s="17"/>
    </row>
    <row r="146" spans="1:39" ht="13.5" customHeight="1" x14ac:dyDescent="0.25">
      <c r="A146" s="2"/>
      <c r="B146" s="2"/>
      <c r="C146" s="2"/>
      <c r="D146" s="2"/>
      <c r="E146" s="2"/>
      <c r="F146" s="2"/>
      <c r="G146" s="2"/>
      <c r="H146" s="2"/>
      <c r="I146" s="2"/>
      <c r="J146" s="2"/>
      <c r="K146" s="2"/>
      <c r="L146" s="2"/>
      <c r="M146" s="2"/>
      <c r="N146" s="2"/>
      <c r="O146" s="2"/>
      <c r="P146" s="2"/>
      <c r="Q146" s="3"/>
      <c r="R146" s="3"/>
      <c r="S146" s="3"/>
      <c r="T146" s="3"/>
      <c r="U146" s="3"/>
      <c r="V146" s="3"/>
      <c r="W146" s="3"/>
      <c r="X146" s="3"/>
      <c r="Y146" s="3"/>
      <c r="Z146" s="3"/>
      <c r="AA146" s="3"/>
      <c r="AB146" s="3"/>
      <c r="AC146" s="3"/>
      <c r="AD146" s="17"/>
      <c r="AE146" s="17"/>
      <c r="AF146" s="17"/>
      <c r="AG146" s="17"/>
      <c r="AH146" s="17"/>
      <c r="AI146" s="17"/>
      <c r="AJ146" s="17"/>
      <c r="AK146" s="17"/>
      <c r="AL146" s="17"/>
      <c r="AM146" s="17"/>
    </row>
    <row r="147" spans="1:39" ht="13.5" customHeight="1" x14ac:dyDescent="0.25">
      <c r="A147" s="2"/>
      <c r="B147" s="2"/>
      <c r="C147" s="2"/>
      <c r="D147" s="2"/>
      <c r="E147" s="2"/>
      <c r="F147" s="2"/>
      <c r="G147" s="2"/>
      <c r="H147" s="2"/>
      <c r="I147" s="2"/>
      <c r="J147" s="2"/>
      <c r="K147" s="2"/>
      <c r="L147" s="2"/>
      <c r="M147" s="2"/>
      <c r="N147" s="2"/>
      <c r="O147" s="2"/>
      <c r="P147" s="2"/>
      <c r="Q147" s="3"/>
      <c r="R147" s="3"/>
      <c r="S147" s="3"/>
      <c r="T147" s="3"/>
      <c r="U147" s="3"/>
      <c r="V147" s="3"/>
      <c r="W147" s="3"/>
      <c r="X147" s="3"/>
      <c r="Y147" s="3"/>
      <c r="Z147" s="3"/>
      <c r="AA147" s="3"/>
      <c r="AB147" s="3"/>
      <c r="AC147" s="3"/>
      <c r="AD147" s="17"/>
      <c r="AE147" s="17"/>
      <c r="AF147" s="17"/>
      <c r="AG147" s="17"/>
      <c r="AH147" s="17"/>
      <c r="AI147" s="17"/>
      <c r="AJ147" s="17"/>
      <c r="AK147" s="17"/>
      <c r="AL147" s="17"/>
      <c r="AM147" s="17"/>
    </row>
    <row r="148" spans="1:39" ht="13.5" customHeight="1" x14ac:dyDescent="0.25">
      <c r="A148" s="2"/>
      <c r="B148" s="2"/>
      <c r="C148" s="2"/>
      <c r="D148" s="2"/>
      <c r="E148" s="2"/>
      <c r="F148" s="2"/>
      <c r="G148" s="2"/>
      <c r="H148" s="2"/>
      <c r="I148" s="2"/>
      <c r="J148" s="2"/>
      <c r="K148" s="2"/>
      <c r="L148" s="2"/>
      <c r="M148" s="2"/>
      <c r="N148" s="2"/>
      <c r="O148" s="2"/>
      <c r="P148" s="2"/>
      <c r="Q148" s="3"/>
      <c r="R148" s="3"/>
      <c r="S148" s="3"/>
      <c r="T148" s="3"/>
      <c r="U148" s="3"/>
      <c r="V148" s="3"/>
      <c r="W148" s="3"/>
      <c r="X148" s="3"/>
      <c r="Y148" s="3"/>
      <c r="Z148" s="3"/>
      <c r="AA148" s="3"/>
      <c r="AB148" s="3"/>
      <c r="AC148" s="3"/>
      <c r="AD148" s="17"/>
      <c r="AE148" s="17"/>
      <c r="AF148" s="17"/>
      <c r="AG148" s="17"/>
      <c r="AH148" s="17"/>
      <c r="AI148" s="17"/>
      <c r="AJ148" s="17"/>
      <c r="AK148" s="17"/>
      <c r="AL148" s="17"/>
      <c r="AM148" s="17"/>
    </row>
    <row r="149" spans="1:39" ht="13.5" customHeight="1" x14ac:dyDescent="0.25">
      <c r="A149" s="2"/>
      <c r="B149" s="2"/>
      <c r="C149" s="2"/>
      <c r="D149" s="2"/>
      <c r="E149" s="2"/>
      <c r="F149" s="2"/>
      <c r="G149" s="2"/>
      <c r="H149" s="2"/>
      <c r="I149" s="2"/>
      <c r="J149" s="2"/>
      <c r="K149" s="2"/>
      <c r="L149" s="2"/>
      <c r="M149" s="2"/>
      <c r="N149" s="2"/>
      <c r="O149" s="2"/>
      <c r="P149" s="2"/>
      <c r="Q149" s="3"/>
      <c r="R149" s="3"/>
      <c r="S149" s="3"/>
      <c r="T149" s="3"/>
      <c r="U149" s="3"/>
      <c r="V149" s="3"/>
      <c r="W149" s="3"/>
      <c r="X149" s="3"/>
      <c r="Y149" s="3"/>
      <c r="Z149" s="3"/>
      <c r="AA149" s="3"/>
      <c r="AB149" s="3"/>
      <c r="AC149" s="3"/>
      <c r="AD149" s="17"/>
      <c r="AE149" s="17"/>
      <c r="AF149" s="17"/>
      <c r="AG149" s="17"/>
      <c r="AH149" s="17"/>
      <c r="AI149" s="17"/>
      <c r="AJ149" s="17"/>
      <c r="AK149" s="17"/>
      <c r="AL149" s="17"/>
      <c r="AM149" s="17"/>
    </row>
    <row r="150" spans="1:39" ht="13.5" customHeight="1" x14ac:dyDescent="0.25">
      <c r="A150" s="2"/>
      <c r="B150" s="2"/>
      <c r="C150" s="2"/>
      <c r="D150" s="2"/>
      <c r="E150" s="2"/>
      <c r="F150" s="2"/>
      <c r="G150" s="2"/>
      <c r="H150" s="2"/>
      <c r="I150" s="2"/>
      <c r="J150" s="2"/>
      <c r="K150" s="2"/>
      <c r="L150" s="2"/>
      <c r="M150" s="2"/>
      <c r="N150" s="2"/>
      <c r="O150" s="2"/>
      <c r="P150" s="2"/>
      <c r="Q150" s="3"/>
      <c r="R150" s="3"/>
      <c r="S150" s="3"/>
      <c r="T150" s="3"/>
      <c r="U150" s="3"/>
      <c r="V150" s="3"/>
      <c r="W150" s="3"/>
      <c r="X150" s="3"/>
      <c r="Y150" s="3"/>
      <c r="Z150" s="3"/>
      <c r="AA150" s="3"/>
      <c r="AB150" s="3"/>
      <c r="AC150" s="3"/>
      <c r="AD150" s="17"/>
      <c r="AE150" s="17"/>
      <c r="AF150" s="17"/>
      <c r="AG150" s="17"/>
      <c r="AH150" s="17"/>
      <c r="AI150" s="17"/>
      <c r="AJ150" s="17"/>
      <c r="AK150" s="17"/>
      <c r="AL150" s="17"/>
      <c r="AM150" s="17"/>
    </row>
    <row r="151" spans="1:39" ht="13.5" customHeight="1" x14ac:dyDescent="0.25">
      <c r="A151" s="2"/>
      <c r="B151" s="2"/>
      <c r="C151" s="2"/>
      <c r="D151" s="2"/>
      <c r="E151" s="2"/>
      <c r="F151" s="2"/>
      <c r="G151" s="2"/>
      <c r="H151" s="2"/>
      <c r="I151" s="2"/>
      <c r="J151" s="2"/>
      <c r="K151" s="2"/>
      <c r="L151" s="2"/>
      <c r="M151" s="2"/>
      <c r="N151" s="2"/>
      <c r="O151" s="2"/>
      <c r="P151" s="2"/>
      <c r="Q151" s="3"/>
      <c r="R151" s="3"/>
      <c r="S151" s="3"/>
      <c r="T151" s="3"/>
      <c r="U151" s="3"/>
      <c r="V151" s="3"/>
      <c r="W151" s="3"/>
      <c r="X151" s="3"/>
      <c r="Y151" s="3"/>
      <c r="Z151" s="3"/>
      <c r="AA151" s="3"/>
      <c r="AB151" s="3"/>
      <c r="AC151" s="3"/>
      <c r="AD151" s="17"/>
      <c r="AE151" s="17"/>
      <c r="AF151" s="17"/>
      <c r="AG151" s="17"/>
      <c r="AH151" s="17"/>
      <c r="AI151" s="17"/>
      <c r="AJ151" s="17"/>
      <c r="AK151" s="17"/>
      <c r="AL151" s="17"/>
      <c r="AM151" s="17"/>
    </row>
    <row r="152" spans="1:39" ht="13.5" customHeight="1" x14ac:dyDescent="0.25">
      <c r="A152" s="2"/>
      <c r="B152" s="2"/>
      <c r="C152" s="2"/>
      <c r="D152" s="2"/>
      <c r="E152" s="2"/>
      <c r="F152" s="2"/>
      <c r="G152" s="2"/>
      <c r="H152" s="2"/>
      <c r="I152" s="2"/>
      <c r="J152" s="2"/>
      <c r="K152" s="2"/>
      <c r="L152" s="2"/>
      <c r="M152" s="2"/>
      <c r="N152" s="2"/>
      <c r="O152" s="2"/>
      <c r="P152" s="2"/>
      <c r="Q152" s="3"/>
      <c r="R152" s="3"/>
      <c r="S152" s="3"/>
      <c r="T152" s="3"/>
      <c r="U152" s="3"/>
      <c r="V152" s="3"/>
      <c r="W152" s="3"/>
      <c r="X152" s="3"/>
      <c r="Y152" s="3"/>
      <c r="Z152" s="3"/>
      <c r="AA152" s="3"/>
      <c r="AB152" s="3"/>
      <c r="AC152" s="3"/>
      <c r="AD152" s="17"/>
      <c r="AE152" s="17"/>
      <c r="AF152" s="17"/>
      <c r="AG152" s="17"/>
      <c r="AH152" s="17"/>
      <c r="AI152" s="17"/>
      <c r="AJ152" s="17"/>
      <c r="AK152" s="17"/>
      <c r="AL152" s="17"/>
      <c r="AM152" s="17"/>
    </row>
    <row r="153" spans="1:39" ht="13.5" customHeight="1" x14ac:dyDescent="0.25">
      <c r="A153" s="2"/>
      <c r="B153" s="2"/>
      <c r="C153" s="2"/>
      <c r="D153" s="2"/>
      <c r="E153" s="2"/>
      <c r="F153" s="2"/>
      <c r="G153" s="2"/>
      <c r="H153" s="2"/>
      <c r="I153" s="2"/>
      <c r="J153" s="2"/>
      <c r="K153" s="2"/>
      <c r="L153" s="2"/>
      <c r="M153" s="2"/>
      <c r="N153" s="2"/>
      <c r="O153" s="2"/>
      <c r="P153" s="2"/>
      <c r="Q153" s="3"/>
      <c r="R153" s="3"/>
      <c r="S153" s="3"/>
      <c r="T153" s="3"/>
      <c r="U153" s="3"/>
      <c r="V153" s="3"/>
      <c r="W153" s="3"/>
      <c r="X153" s="3"/>
      <c r="Y153" s="3"/>
      <c r="Z153" s="3"/>
      <c r="AA153" s="3"/>
      <c r="AB153" s="3"/>
      <c r="AC153" s="3"/>
      <c r="AD153" s="17"/>
      <c r="AE153" s="17"/>
      <c r="AF153" s="17"/>
      <c r="AG153" s="17"/>
      <c r="AH153" s="17"/>
      <c r="AI153" s="17"/>
      <c r="AJ153" s="17"/>
      <c r="AK153" s="17"/>
      <c r="AL153" s="17"/>
      <c r="AM153" s="17"/>
    </row>
    <row r="154" spans="1:39" ht="13.5" customHeight="1" x14ac:dyDescent="0.25">
      <c r="A154" s="2"/>
      <c r="B154" s="2"/>
      <c r="C154" s="2"/>
      <c r="D154" s="2"/>
      <c r="E154" s="2"/>
      <c r="F154" s="2"/>
      <c r="G154" s="2"/>
      <c r="H154" s="2"/>
      <c r="I154" s="2"/>
      <c r="J154" s="2"/>
      <c r="K154" s="2"/>
      <c r="L154" s="2"/>
      <c r="M154" s="2"/>
      <c r="N154" s="2"/>
      <c r="O154" s="2"/>
      <c r="P154" s="2"/>
      <c r="Q154" s="3"/>
      <c r="R154" s="3"/>
      <c r="S154" s="3"/>
      <c r="T154" s="3"/>
      <c r="U154" s="3"/>
      <c r="V154" s="3"/>
      <c r="W154" s="3"/>
      <c r="X154" s="3"/>
      <c r="Y154" s="3"/>
      <c r="Z154" s="3"/>
      <c r="AA154" s="3"/>
      <c r="AB154" s="3"/>
      <c r="AC154" s="3"/>
      <c r="AD154" s="17"/>
      <c r="AE154" s="17"/>
      <c r="AF154" s="17"/>
      <c r="AG154" s="17"/>
      <c r="AH154" s="17"/>
      <c r="AI154" s="17"/>
      <c r="AJ154" s="17"/>
      <c r="AK154" s="17"/>
      <c r="AL154" s="17"/>
      <c r="AM154" s="17"/>
    </row>
    <row r="155" spans="1:39" ht="13.5" customHeight="1" x14ac:dyDescent="0.25">
      <c r="A155" s="2"/>
      <c r="B155" s="2"/>
      <c r="C155" s="2"/>
      <c r="D155" s="2"/>
      <c r="E155" s="2"/>
      <c r="F155" s="2"/>
      <c r="G155" s="2"/>
      <c r="H155" s="2"/>
      <c r="I155" s="2"/>
      <c r="J155" s="2"/>
      <c r="K155" s="2"/>
      <c r="L155" s="2"/>
      <c r="M155" s="2"/>
      <c r="N155" s="2"/>
      <c r="O155" s="2"/>
      <c r="P155" s="2"/>
      <c r="Q155" s="3"/>
      <c r="R155" s="3"/>
      <c r="S155" s="3"/>
      <c r="T155" s="3"/>
      <c r="U155" s="3"/>
      <c r="V155" s="3"/>
      <c r="W155" s="3"/>
      <c r="X155" s="3"/>
      <c r="Y155" s="3"/>
      <c r="Z155" s="3"/>
      <c r="AA155" s="3"/>
      <c r="AB155" s="3"/>
      <c r="AC155" s="3"/>
      <c r="AD155" s="17"/>
      <c r="AE155" s="17"/>
      <c r="AF155" s="17"/>
      <c r="AG155" s="17"/>
      <c r="AH155" s="17"/>
      <c r="AI155" s="17"/>
      <c r="AJ155" s="17"/>
      <c r="AK155" s="17"/>
      <c r="AL155" s="17"/>
      <c r="AM155" s="17"/>
    </row>
    <row r="156" spans="1:39" x14ac:dyDescent="0.25">
      <c r="A156" s="2"/>
      <c r="B156" s="2"/>
      <c r="C156" s="2"/>
      <c r="D156" s="2"/>
      <c r="E156" s="2"/>
      <c r="F156" s="2"/>
      <c r="G156" s="2"/>
      <c r="H156" s="2"/>
      <c r="I156" s="2"/>
      <c r="J156" s="2"/>
      <c r="K156" s="2"/>
      <c r="L156" s="2"/>
      <c r="M156" s="2"/>
      <c r="N156" s="2"/>
      <c r="O156" s="2"/>
      <c r="P156" s="2"/>
      <c r="Q156" s="3"/>
      <c r="R156" s="3"/>
      <c r="S156" s="3"/>
      <c r="T156" s="3"/>
      <c r="U156" s="3"/>
      <c r="V156" s="3"/>
      <c r="W156" s="3"/>
      <c r="X156" s="3"/>
      <c r="Y156" s="3"/>
      <c r="Z156" s="3"/>
      <c r="AA156" s="3"/>
      <c r="AB156" s="3"/>
      <c r="AC156" s="3"/>
      <c r="AD156" s="17"/>
      <c r="AE156" s="17"/>
      <c r="AF156" s="17"/>
      <c r="AG156" s="17"/>
      <c r="AH156" s="17"/>
      <c r="AI156" s="17"/>
      <c r="AJ156" s="17"/>
      <c r="AK156" s="17"/>
      <c r="AL156" s="17"/>
      <c r="AM156" s="17"/>
    </row>
    <row r="157" spans="1:39" x14ac:dyDescent="0.25">
      <c r="A157" s="2"/>
      <c r="B157" s="2"/>
      <c r="C157" s="2"/>
      <c r="D157" s="2"/>
      <c r="E157" s="2"/>
      <c r="F157" s="2"/>
      <c r="G157" s="2"/>
      <c r="H157" s="2"/>
      <c r="I157" s="2"/>
      <c r="J157" s="2"/>
      <c r="K157" s="2"/>
      <c r="L157" s="2"/>
      <c r="M157" s="2"/>
      <c r="N157" s="2"/>
      <c r="O157" s="2"/>
      <c r="P157" s="2"/>
      <c r="Q157" s="3"/>
      <c r="R157" s="3"/>
      <c r="S157" s="3"/>
      <c r="T157" s="3"/>
      <c r="U157" s="3"/>
      <c r="V157" s="3"/>
      <c r="W157" s="3"/>
      <c r="X157" s="3"/>
      <c r="Y157" s="3"/>
      <c r="Z157" s="3"/>
      <c r="AA157" s="3"/>
      <c r="AB157" s="3"/>
      <c r="AC157" s="3"/>
      <c r="AD157" s="17"/>
      <c r="AE157" s="17"/>
      <c r="AF157" s="17"/>
      <c r="AG157" s="17"/>
      <c r="AH157" s="17"/>
      <c r="AI157" s="17"/>
      <c r="AJ157" s="17"/>
      <c r="AK157" s="17"/>
      <c r="AL157" s="17"/>
      <c r="AM157" s="17"/>
    </row>
    <row r="158" spans="1:39" x14ac:dyDescent="0.25">
      <c r="A158" s="2"/>
      <c r="B158" s="2"/>
      <c r="C158" s="2"/>
      <c r="D158" s="2"/>
      <c r="E158" s="2"/>
      <c r="F158" s="2"/>
      <c r="G158" s="2"/>
      <c r="H158" s="2"/>
      <c r="I158" s="2"/>
      <c r="J158" s="2"/>
      <c r="K158" s="2"/>
      <c r="L158" s="2"/>
      <c r="M158" s="2"/>
      <c r="N158" s="2"/>
      <c r="O158" s="2"/>
      <c r="P158" s="2"/>
      <c r="Q158" s="3"/>
      <c r="R158" s="3"/>
      <c r="S158" s="3"/>
      <c r="T158" s="3"/>
      <c r="U158" s="3"/>
      <c r="V158" s="3"/>
      <c r="W158" s="3"/>
      <c r="X158" s="3"/>
      <c r="Y158" s="3"/>
      <c r="Z158" s="3"/>
      <c r="AA158" s="3"/>
      <c r="AB158" s="3"/>
      <c r="AC158" s="3"/>
      <c r="AD158" s="17"/>
      <c r="AE158" s="17"/>
      <c r="AF158" s="17"/>
      <c r="AG158" s="17"/>
      <c r="AH158" s="17"/>
      <c r="AI158" s="17"/>
      <c r="AJ158" s="17"/>
      <c r="AK158" s="17"/>
      <c r="AL158" s="17"/>
      <c r="AM158" s="17"/>
    </row>
    <row r="159" spans="1:39" x14ac:dyDescent="0.25">
      <c r="A159" s="2"/>
      <c r="B159" s="2"/>
      <c r="C159" s="2"/>
      <c r="D159" s="2"/>
      <c r="E159" s="2"/>
      <c r="F159" s="2"/>
      <c r="G159" s="2"/>
      <c r="H159" s="2"/>
      <c r="I159" s="2"/>
      <c r="J159" s="2"/>
      <c r="K159" s="2"/>
      <c r="L159" s="2"/>
      <c r="M159" s="2"/>
      <c r="N159" s="2"/>
      <c r="O159" s="2"/>
      <c r="P159" s="2"/>
      <c r="Q159" s="3"/>
      <c r="R159" s="3"/>
      <c r="S159" s="3"/>
      <c r="T159" s="3"/>
      <c r="U159" s="3"/>
      <c r="V159" s="3"/>
      <c r="W159" s="3"/>
      <c r="X159" s="3"/>
      <c r="Y159" s="3"/>
      <c r="Z159" s="3"/>
      <c r="AA159" s="3"/>
      <c r="AB159" s="3"/>
      <c r="AC159" s="3"/>
      <c r="AD159" s="17"/>
      <c r="AE159" s="17"/>
      <c r="AF159" s="17"/>
      <c r="AG159" s="17"/>
      <c r="AH159" s="17"/>
      <c r="AI159" s="17"/>
      <c r="AJ159" s="17"/>
      <c r="AK159" s="17"/>
      <c r="AL159" s="17"/>
      <c r="AM159" s="17"/>
    </row>
    <row r="160" spans="1:39" x14ac:dyDescent="0.25">
      <c r="A160" s="2"/>
      <c r="B160" s="2"/>
      <c r="C160" s="2"/>
      <c r="D160" s="2"/>
      <c r="E160" s="2"/>
      <c r="F160" s="2"/>
      <c r="G160" s="2"/>
      <c r="H160" s="2"/>
      <c r="I160" s="2"/>
      <c r="J160" s="2"/>
      <c r="K160" s="2"/>
      <c r="L160" s="2"/>
      <c r="M160" s="2"/>
      <c r="N160" s="2"/>
      <c r="O160" s="2"/>
      <c r="P160" s="2"/>
      <c r="Q160" s="3"/>
      <c r="R160" s="3"/>
      <c r="S160" s="3"/>
      <c r="T160" s="3"/>
      <c r="U160" s="3"/>
      <c r="V160" s="3"/>
      <c r="W160" s="3"/>
      <c r="X160" s="3"/>
      <c r="Y160" s="3"/>
      <c r="Z160" s="3"/>
      <c r="AA160" s="3"/>
      <c r="AB160" s="3"/>
      <c r="AC160" s="3"/>
      <c r="AD160" s="17"/>
      <c r="AE160" s="17"/>
      <c r="AF160" s="17"/>
      <c r="AG160" s="17"/>
      <c r="AH160" s="17"/>
      <c r="AI160" s="17"/>
      <c r="AJ160" s="17"/>
      <c r="AK160" s="17"/>
      <c r="AL160" s="17"/>
      <c r="AM160" s="17"/>
    </row>
    <row r="161" spans="1:39" x14ac:dyDescent="0.25">
      <c r="A161" s="2"/>
      <c r="B161" s="2"/>
      <c r="C161" s="2"/>
      <c r="D161" s="2"/>
      <c r="E161" s="2"/>
      <c r="F161" s="2"/>
      <c r="G161" s="2"/>
      <c r="H161" s="2"/>
      <c r="I161" s="2"/>
      <c r="J161" s="2"/>
      <c r="K161" s="2"/>
      <c r="L161" s="2"/>
      <c r="M161" s="2"/>
      <c r="N161" s="2"/>
      <c r="O161" s="2"/>
      <c r="P161" s="2"/>
      <c r="Q161" s="3"/>
      <c r="R161" s="3"/>
      <c r="S161" s="3"/>
      <c r="T161" s="3"/>
      <c r="U161" s="3"/>
      <c r="V161" s="3"/>
      <c r="W161" s="3"/>
      <c r="X161" s="3"/>
      <c r="Y161" s="3"/>
      <c r="Z161" s="3"/>
      <c r="AA161" s="3"/>
      <c r="AB161" s="3"/>
      <c r="AC161" s="3"/>
      <c r="AD161" s="17"/>
      <c r="AE161" s="17"/>
      <c r="AF161" s="17"/>
      <c r="AG161" s="17"/>
      <c r="AH161" s="17"/>
      <c r="AI161" s="17"/>
      <c r="AJ161" s="17"/>
      <c r="AK161" s="17"/>
      <c r="AL161" s="17"/>
      <c r="AM161" s="17"/>
    </row>
    <row r="162" spans="1:39" x14ac:dyDescent="0.25">
      <c r="A162" s="2"/>
      <c r="B162" s="2"/>
      <c r="C162" s="2"/>
      <c r="D162" s="2"/>
      <c r="E162" s="2"/>
      <c r="F162" s="2"/>
      <c r="G162" s="2"/>
      <c r="H162" s="2"/>
      <c r="I162" s="2"/>
      <c r="J162" s="2"/>
      <c r="K162" s="2"/>
      <c r="L162" s="2"/>
      <c r="M162" s="2"/>
      <c r="N162" s="2"/>
      <c r="O162" s="2"/>
      <c r="P162" s="2"/>
      <c r="Q162" s="3"/>
      <c r="R162" s="3"/>
      <c r="S162" s="3"/>
      <c r="T162" s="3"/>
      <c r="U162" s="3"/>
      <c r="V162" s="3"/>
      <c r="W162" s="3"/>
      <c r="X162" s="3"/>
      <c r="Y162" s="3"/>
      <c r="Z162" s="3"/>
      <c r="AA162" s="3"/>
      <c r="AB162" s="3"/>
      <c r="AC162" s="3"/>
      <c r="AD162" s="17"/>
      <c r="AE162" s="17"/>
      <c r="AF162" s="17"/>
      <c r="AG162" s="17"/>
      <c r="AH162" s="17"/>
      <c r="AI162" s="17"/>
      <c r="AJ162" s="17"/>
      <c r="AK162" s="17"/>
      <c r="AL162" s="17"/>
      <c r="AM162" s="17"/>
    </row>
    <row r="163" spans="1:39" x14ac:dyDescent="0.25">
      <c r="A163" s="2"/>
      <c r="B163" s="2"/>
      <c r="C163" s="2"/>
      <c r="D163" s="2"/>
      <c r="E163" s="2"/>
      <c r="F163" s="2"/>
      <c r="G163" s="2"/>
      <c r="H163" s="2"/>
      <c r="I163" s="2"/>
      <c r="J163" s="2"/>
      <c r="K163" s="2"/>
      <c r="L163" s="2"/>
      <c r="M163" s="2"/>
      <c r="N163" s="2"/>
      <c r="O163" s="2"/>
      <c r="P163" s="2"/>
      <c r="Q163" s="3"/>
      <c r="R163" s="3"/>
      <c r="S163" s="3"/>
      <c r="T163" s="3"/>
      <c r="U163" s="3"/>
      <c r="V163" s="3"/>
      <c r="W163" s="3"/>
      <c r="X163" s="3"/>
      <c r="Y163" s="3"/>
      <c r="Z163" s="3"/>
      <c r="AA163" s="3"/>
      <c r="AB163" s="3"/>
      <c r="AC163" s="3"/>
      <c r="AD163" s="17"/>
      <c r="AE163" s="17"/>
      <c r="AF163" s="17"/>
      <c r="AG163" s="17"/>
      <c r="AH163" s="17"/>
      <c r="AI163" s="17"/>
      <c r="AJ163" s="17"/>
      <c r="AK163" s="17"/>
      <c r="AL163" s="17"/>
      <c r="AM163" s="17"/>
    </row>
    <row r="164" spans="1:39" x14ac:dyDescent="0.25">
      <c r="A164" s="2"/>
      <c r="B164" s="2"/>
      <c r="C164" s="2"/>
      <c r="D164" s="2"/>
      <c r="E164" s="2"/>
      <c r="F164" s="2"/>
      <c r="G164" s="2"/>
      <c r="H164" s="2"/>
      <c r="I164" s="2"/>
      <c r="J164" s="2"/>
      <c r="K164" s="2"/>
      <c r="L164" s="2"/>
      <c r="M164" s="2"/>
      <c r="N164" s="2"/>
      <c r="O164" s="2"/>
      <c r="P164" s="2"/>
      <c r="Q164" s="3"/>
      <c r="R164" s="3"/>
      <c r="S164" s="3"/>
      <c r="T164" s="3"/>
      <c r="U164" s="3"/>
      <c r="V164" s="3"/>
      <c r="W164" s="3"/>
      <c r="X164" s="3"/>
      <c r="Y164" s="3"/>
      <c r="Z164" s="3"/>
      <c r="AA164" s="3"/>
      <c r="AB164" s="3"/>
      <c r="AC164" s="3"/>
      <c r="AD164" s="17"/>
      <c r="AE164" s="17"/>
      <c r="AF164" s="17"/>
      <c r="AG164" s="17"/>
      <c r="AH164" s="17"/>
      <c r="AI164" s="17"/>
      <c r="AJ164" s="17"/>
      <c r="AK164" s="17"/>
      <c r="AL164" s="17"/>
      <c r="AM164" s="17"/>
    </row>
    <row r="165" spans="1:39" x14ac:dyDescent="0.25">
      <c r="A165" s="2"/>
      <c r="B165" s="2"/>
      <c r="C165" s="2"/>
      <c r="D165" s="2"/>
      <c r="E165" s="2"/>
      <c r="F165" s="2"/>
      <c r="G165" s="2"/>
      <c r="H165" s="2"/>
      <c r="I165" s="2"/>
      <c r="J165" s="2"/>
      <c r="K165" s="2"/>
      <c r="L165" s="2"/>
      <c r="M165" s="2"/>
      <c r="N165" s="2"/>
      <c r="O165" s="2"/>
      <c r="P165" s="2"/>
      <c r="Q165" s="3"/>
      <c r="R165" s="3"/>
      <c r="S165" s="3"/>
      <c r="T165" s="3"/>
      <c r="U165" s="3"/>
      <c r="V165" s="3"/>
      <c r="W165" s="3"/>
      <c r="X165" s="3"/>
      <c r="Y165" s="3"/>
      <c r="Z165" s="3"/>
      <c r="AA165" s="3"/>
      <c r="AB165" s="3"/>
      <c r="AC165" s="3"/>
      <c r="AD165" s="17"/>
      <c r="AE165" s="17"/>
      <c r="AF165" s="17"/>
      <c r="AG165" s="17"/>
      <c r="AH165" s="17"/>
      <c r="AI165" s="17"/>
      <c r="AJ165" s="17"/>
      <c r="AK165" s="17"/>
      <c r="AL165" s="17"/>
      <c r="AM165" s="17"/>
    </row>
    <row r="166" spans="1:39" x14ac:dyDescent="0.25">
      <c r="A166" s="2"/>
      <c r="B166" s="2"/>
      <c r="C166" s="2"/>
      <c r="D166" s="2"/>
      <c r="E166" s="2"/>
      <c r="F166" s="2"/>
      <c r="G166" s="2"/>
      <c r="H166" s="2"/>
      <c r="I166" s="2"/>
      <c r="J166" s="2"/>
      <c r="K166" s="2"/>
      <c r="L166" s="2"/>
      <c r="M166" s="2"/>
      <c r="N166" s="2"/>
      <c r="O166" s="2"/>
      <c r="P166" s="2"/>
      <c r="Q166" s="3"/>
      <c r="R166" s="3"/>
      <c r="S166" s="3"/>
      <c r="T166" s="3"/>
      <c r="U166" s="3"/>
      <c r="V166" s="3"/>
      <c r="W166" s="3"/>
      <c r="X166" s="3"/>
      <c r="Y166" s="3"/>
      <c r="Z166" s="3"/>
      <c r="AA166" s="3"/>
      <c r="AB166" s="3"/>
      <c r="AC166" s="3"/>
      <c r="AD166" s="17"/>
      <c r="AE166" s="17"/>
      <c r="AF166" s="17"/>
      <c r="AG166" s="17"/>
      <c r="AH166" s="17"/>
      <c r="AI166" s="17"/>
      <c r="AJ166" s="17"/>
      <c r="AK166" s="17"/>
      <c r="AL166" s="17"/>
      <c r="AM166" s="17"/>
    </row>
    <row r="167" spans="1:39" x14ac:dyDescent="0.25">
      <c r="A167" s="2"/>
      <c r="B167" s="2"/>
      <c r="C167" s="2"/>
      <c r="D167" s="2"/>
      <c r="E167" s="2"/>
      <c r="F167" s="2"/>
      <c r="G167" s="2"/>
      <c r="H167" s="2"/>
      <c r="I167" s="2"/>
      <c r="J167" s="2"/>
      <c r="K167" s="2"/>
      <c r="L167" s="2"/>
      <c r="M167" s="2"/>
      <c r="N167" s="2"/>
      <c r="O167" s="2"/>
      <c r="P167" s="2"/>
      <c r="Q167" s="3"/>
      <c r="R167" s="3"/>
      <c r="S167" s="3"/>
      <c r="T167" s="3"/>
      <c r="U167" s="3"/>
      <c r="V167" s="3"/>
      <c r="W167" s="3"/>
      <c r="X167" s="3"/>
      <c r="Y167" s="3"/>
      <c r="Z167" s="3"/>
      <c r="AA167" s="3"/>
      <c r="AB167" s="3"/>
      <c r="AC167" s="3"/>
      <c r="AD167" s="17"/>
      <c r="AE167" s="17"/>
      <c r="AF167" s="17"/>
      <c r="AG167" s="17"/>
      <c r="AH167" s="17"/>
      <c r="AI167" s="17"/>
      <c r="AJ167" s="17"/>
      <c r="AK167" s="17"/>
      <c r="AL167" s="17"/>
      <c r="AM167" s="17"/>
    </row>
    <row r="168" spans="1:39" x14ac:dyDescent="0.25">
      <c r="A168" s="2"/>
      <c r="B168" s="2"/>
      <c r="C168" s="2"/>
      <c r="D168" s="2"/>
      <c r="E168" s="2"/>
      <c r="F168" s="2"/>
      <c r="G168" s="2"/>
      <c r="H168" s="2"/>
      <c r="I168" s="2"/>
      <c r="J168" s="2"/>
      <c r="K168" s="2"/>
      <c r="L168" s="2"/>
      <c r="M168" s="2"/>
      <c r="N168" s="2"/>
      <c r="O168" s="2"/>
      <c r="P168" s="2"/>
      <c r="Q168" s="3"/>
      <c r="R168" s="3"/>
      <c r="S168" s="3"/>
      <c r="T168" s="3"/>
      <c r="U168" s="3"/>
      <c r="V168" s="3"/>
      <c r="W168" s="3"/>
      <c r="X168" s="3"/>
      <c r="Y168" s="3"/>
      <c r="Z168" s="3"/>
      <c r="AA168" s="3"/>
      <c r="AB168" s="3"/>
      <c r="AC168" s="3"/>
      <c r="AD168" s="17"/>
      <c r="AE168" s="17"/>
      <c r="AF168" s="17"/>
      <c r="AG168" s="17"/>
      <c r="AH168" s="17"/>
      <c r="AI168" s="17"/>
      <c r="AJ168" s="17"/>
      <c r="AK168" s="17"/>
      <c r="AL168" s="17"/>
      <c r="AM168" s="17"/>
    </row>
    <row r="169" spans="1:39" x14ac:dyDescent="0.25">
      <c r="A169" s="2"/>
      <c r="B169" s="2"/>
      <c r="C169" s="2"/>
      <c r="D169" s="2"/>
      <c r="E169" s="2"/>
      <c r="F169" s="2"/>
      <c r="G169" s="2"/>
      <c r="H169" s="2"/>
      <c r="I169" s="2"/>
      <c r="J169" s="2"/>
      <c r="K169" s="2"/>
      <c r="L169" s="2"/>
      <c r="M169" s="2"/>
      <c r="N169" s="2"/>
      <c r="O169" s="2"/>
      <c r="P169" s="2"/>
      <c r="Q169" s="3"/>
      <c r="R169" s="3"/>
      <c r="S169" s="3"/>
      <c r="T169" s="3"/>
      <c r="U169" s="3"/>
      <c r="V169" s="3"/>
      <c r="W169" s="3"/>
      <c r="X169" s="3"/>
      <c r="Y169" s="3"/>
      <c r="Z169" s="3"/>
      <c r="AA169" s="3"/>
      <c r="AB169" s="3"/>
      <c r="AC169" s="3"/>
      <c r="AD169" s="17"/>
      <c r="AE169" s="17"/>
      <c r="AF169" s="17"/>
      <c r="AG169" s="17"/>
      <c r="AH169" s="17"/>
      <c r="AI169" s="17"/>
      <c r="AJ169" s="17"/>
      <c r="AK169" s="17"/>
      <c r="AL169" s="17"/>
      <c r="AM169" s="17"/>
    </row>
    <row r="170" spans="1:39" x14ac:dyDescent="0.25">
      <c r="A170" s="2"/>
      <c r="B170" s="2"/>
      <c r="C170" s="2"/>
      <c r="D170" s="2"/>
      <c r="E170" s="2"/>
      <c r="F170" s="2"/>
      <c r="G170" s="2"/>
      <c r="H170" s="2"/>
      <c r="I170" s="2"/>
      <c r="J170" s="2"/>
      <c r="K170" s="2"/>
      <c r="L170" s="2"/>
      <c r="M170" s="2"/>
      <c r="N170" s="2"/>
      <c r="O170" s="2"/>
      <c r="P170" s="2"/>
      <c r="Q170" s="3"/>
      <c r="R170" s="3"/>
      <c r="S170" s="3"/>
      <c r="T170" s="3"/>
      <c r="U170" s="3"/>
      <c r="V170" s="3"/>
      <c r="W170" s="3"/>
      <c r="X170" s="3"/>
      <c r="Y170" s="3"/>
      <c r="Z170" s="3"/>
      <c r="AA170" s="3"/>
      <c r="AB170" s="3"/>
      <c r="AC170" s="3"/>
      <c r="AD170" s="17"/>
      <c r="AE170" s="17"/>
      <c r="AF170" s="17"/>
      <c r="AG170" s="17"/>
      <c r="AH170" s="17"/>
      <c r="AI170" s="17"/>
      <c r="AJ170" s="17"/>
      <c r="AK170" s="17"/>
      <c r="AL170" s="17"/>
      <c r="AM170" s="17"/>
    </row>
    <row r="171" spans="1:39" x14ac:dyDescent="0.25">
      <c r="A171" s="2"/>
      <c r="B171" s="2"/>
      <c r="C171" s="2"/>
      <c r="D171" s="2"/>
      <c r="E171" s="2"/>
      <c r="F171" s="2"/>
      <c r="G171" s="2"/>
      <c r="H171" s="2"/>
      <c r="I171" s="2"/>
      <c r="J171" s="2"/>
      <c r="K171" s="2"/>
      <c r="L171" s="2"/>
      <c r="M171" s="2"/>
      <c r="N171" s="2"/>
      <c r="O171" s="2"/>
      <c r="P171" s="2"/>
      <c r="Q171" s="3"/>
      <c r="R171" s="3"/>
      <c r="S171" s="3"/>
      <c r="T171" s="3"/>
      <c r="U171" s="3"/>
      <c r="V171" s="3"/>
      <c r="W171" s="3"/>
      <c r="X171" s="3"/>
      <c r="Y171" s="3"/>
      <c r="Z171" s="3"/>
      <c r="AA171" s="3"/>
      <c r="AB171" s="3"/>
      <c r="AC171" s="3"/>
      <c r="AD171" s="17"/>
      <c r="AE171" s="17"/>
      <c r="AF171" s="17"/>
      <c r="AG171" s="17"/>
      <c r="AH171" s="17"/>
      <c r="AI171" s="17"/>
      <c r="AJ171" s="17"/>
      <c r="AK171" s="17"/>
      <c r="AL171" s="17"/>
      <c r="AM171" s="17"/>
    </row>
    <row r="172" spans="1:39" x14ac:dyDescent="0.25">
      <c r="A172" s="2"/>
      <c r="B172" s="2"/>
      <c r="C172" s="2"/>
      <c r="D172" s="2"/>
      <c r="E172" s="2"/>
      <c r="F172" s="2"/>
      <c r="G172" s="2"/>
      <c r="H172" s="2"/>
      <c r="I172" s="2"/>
      <c r="J172" s="2"/>
      <c r="K172" s="2"/>
      <c r="L172" s="2"/>
      <c r="M172" s="2"/>
      <c r="N172" s="2"/>
      <c r="O172" s="2"/>
      <c r="P172" s="2"/>
      <c r="Q172" s="3"/>
      <c r="R172" s="3"/>
      <c r="S172" s="3"/>
      <c r="T172" s="3"/>
      <c r="U172" s="3"/>
      <c r="V172" s="3"/>
      <c r="W172" s="3"/>
      <c r="X172" s="3"/>
      <c r="Y172" s="3"/>
      <c r="Z172" s="3"/>
      <c r="AA172" s="3"/>
      <c r="AB172" s="3"/>
      <c r="AC172" s="3"/>
      <c r="AD172" s="17"/>
      <c r="AE172" s="17"/>
      <c r="AF172" s="17"/>
      <c r="AG172" s="17"/>
      <c r="AH172" s="17"/>
      <c r="AI172" s="17"/>
      <c r="AJ172" s="17"/>
      <c r="AK172" s="17"/>
      <c r="AL172" s="17"/>
      <c r="AM172" s="17"/>
    </row>
    <row r="173" spans="1:39" x14ac:dyDescent="0.25">
      <c r="A173" s="2"/>
      <c r="B173" s="2"/>
      <c r="C173" s="2"/>
      <c r="D173" s="2"/>
      <c r="E173" s="2"/>
      <c r="F173" s="2"/>
      <c r="G173" s="2"/>
      <c r="H173" s="2"/>
      <c r="I173" s="2"/>
      <c r="J173" s="2"/>
      <c r="K173" s="2"/>
      <c r="L173" s="2"/>
      <c r="M173" s="2"/>
      <c r="N173" s="2"/>
      <c r="O173" s="2"/>
      <c r="P173" s="2"/>
      <c r="Q173" s="3"/>
      <c r="R173" s="3"/>
      <c r="S173" s="3"/>
      <c r="T173" s="3"/>
      <c r="U173" s="3"/>
      <c r="V173" s="3"/>
      <c r="W173" s="3"/>
      <c r="X173" s="3"/>
      <c r="Y173" s="3"/>
      <c r="Z173" s="3"/>
      <c r="AA173" s="3"/>
      <c r="AB173" s="3"/>
      <c r="AC173" s="3"/>
      <c r="AD173" s="17"/>
      <c r="AE173" s="17"/>
      <c r="AF173" s="17"/>
      <c r="AG173" s="17"/>
      <c r="AH173" s="17"/>
      <c r="AI173" s="17"/>
      <c r="AJ173" s="17"/>
      <c r="AK173" s="17"/>
      <c r="AL173" s="17"/>
      <c r="AM173" s="17"/>
    </row>
    <row r="174" spans="1:39" x14ac:dyDescent="0.25">
      <c r="A174" s="2"/>
      <c r="B174" s="2"/>
      <c r="C174" s="2"/>
      <c r="D174" s="2"/>
      <c r="E174" s="2"/>
      <c r="F174" s="2"/>
      <c r="G174" s="2"/>
      <c r="H174" s="2"/>
      <c r="I174" s="2"/>
      <c r="J174" s="2"/>
      <c r="K174" s="2"/>
      <c r="L174" s="2"/>
      <c r="M174" s="2"/>
      <c r="N174" s="2"/>
      <c r="O174" s="2"/>
      <c r="P174" s="2"/>
      <c r="Q174" s="3"/>
      <c r="R174" s="3"/>
      <c r="S174" s="3"/>
      <c r="T174" s="3"/>
      <c r="U174" s="3"/>
      <c r="V174" s="3"/>
      <c r="W174" s="3"/>
      <c r="X174" s="3"/>
      <c r="Y174" s="3"/>
      <c r="Z174" s="3"/>
      <c r="AA174" s="3"/>
      <c r="AB174" s="3"/>
      <c r="AC174" s="3"/>
      <c r="AD174" s="17"/>
      <c r="AE174" s="17"/>
      <c r="AF174" s="17"/>
      <c r="AG174" s="17"/>
      <c r="AH174" s="17"/>
      <c r="AI174" s="17"/>
      <c r="AJ174" s="17"/>
      <c r="AK174" s="17"/>
      <c r="AL174" s="17"/>
      <c r="AM174" s="17"/>
    </row>
    <row r="175" spans="1:39" x14ac:dyDescent="0.25">
      <c r="A175" s="2"/>
      <c r="B175" s="2"/>
      <c r="C175" s="2"/>
      <c r="D175" s="2"/>
      <c r="E175" s="2"/>
      <c r="F175" s="2"/>
      <c r="G175" s="2"/>
      <c r="H175" s="2"/>
      <c r="I175" s="2"/>
      <c r="J175" s="2"/>
      <c r="K175" s="2"/>
      <c r="L175" s="2"/>
      <c r="M175" s="2"/>
      <c r="N175" s="2"/>
      <c r="O175" s="2"/>
      <c r="P175" s="2"/>
      <c r="Q175" s="3"/>
      <c r="R175" s="3"/>
      <c r="S175" s="3"/>
      <c r="T175" s="3"/>
      <c r="U175" s="3"/>
      <c r="V175" s="3"/>
      <c r="W175" s="3"/>
      <c r="X175" s="3"/>
      <c r="Y175" s="3"/>
      <c r="Z175" s="3"/>
      <c r="AA175" s="3"/>
      <c r="AB175" s="3"/>
      <c r="AC175" s="3"/>
      <c r="AD175" s="17"/>
      <c r="AE175" s="17"/>
      <c r="AF175" s="17"/>
      <c r="AG175" s="17"/>
      <c r="AH175" s="17"/>
      <c r="AI175" s="17"/>
      <c r="AJ175" s="17"/>
      <c r="AK175" s="17"/>
      <c r="AL175" s="17"/>
      <c r="AM175" s="17"/>
    </row>
    <row r="176" spans="1:39" x14ac:dyDescent="0.25">
      <c r="A176" s="2"/>
      <c r="B176" s="2"/>
      <c r="C176" s="2"/>
      <c r="D176" s="2"/>
      <c r="E176" s="2"/>
      <c r="F176" s="2"/>
      <c r="G176" s="2"/>
      <c r="H176" s="2"/>
      <c r="I176" s="2"/>
      <c r="J176" s="2"/>
      <c r="K176" s="2"/>
      <c r="L176" s="2"/>
      <c r="M176" s="2"/>
      <c r="N176" s="2"/>
      <c r="O176" s="2"/>
      <c r="P176" s="2"/>
      <c r="Q176" s="3"/>
      <c r="R176" s="3"/>
      <c r="S176" s="3"/>
      <c r="T176" s="3"/>
      <c r="U176" s="3"/>
      <c r="V176" s="3"/>
      <c r="W176" s="3"/>
      <c r="X176" s="3"/>
      <c r="Y176" s="3"/>
      <c r="Z176" s="3"/>
      <c r="AA176" s="3"/>
      <c r="AB176" s="3"/>
      <c r="AC176" s="3"/>
      <c r="AD176" s="17"/>
      <c r="AE176" s="17"/>
      <c r="AF176" s="17"/>
      <c r="AG176" s="17"/>
      <c r="AH176" s="17"/>
      <c r="AI176" s="17"/>
      <c r="AJ176" s="17"/>
      <c r="AK176" s="17"/>
      <c r="AL176" s="17"/>
      <c r="AM176" s="17"/>
    </row>
    <row r="177" spans="1:39" x14ac:dyDescent="0.25">
      <c r="A177" s="2"/>
      <c r="B177" s="2"/>
      <c r="C177" s="2"/>
      <c r="D177" s="2"/>
      <c r="E177" s="2"/>
      <c r="F177" s="2"/>
      <c r="G177" s="2"/>
      <c r="H177" s="2"/>
      <c r="I177" s="2"/>
      <c r="J177" s="2"/>
      <c r="K177" s="2"/>
      <c r="L177" s="2"/>
      <c r="M177" s="2"/>
      <c r="N177" s="2"/>
      <c r="O177" s="2"/>
      <c r="P177" s="2"/>
      <c r="Q177" s="3"/>
      <c r="R177" s="3"/>
      <c r="S177" s="3"/>
      <c r="T177" s="3"/>
      <c r="U177" s="3"/>
      <c r="V177" s="3"/>
      <c r="W177" s="3"/>
      <c r="X177" s="3"/>
      <c r="Y177" s="3"/>
      <c r="Z177" s="3"/>
      <c r="AA177" s="3"/>
      <c r="AB177" s="3"/>
      <c r="AC177" s="3"/>
      <c r="AD177" s="17"/>
      <c r="AE177" s="17"/>
      <c r="AF177" s="17"/>
      <c r="AG177" s="17"/>
      <c r="AH177" s="17"/>
      <c r="AI177" s="17"/>
      <c r="AJ177" s="17"/>
      <c r="AK177" s="17"/>
      <c r="AL177" s="17"/>
      <c r="AM177" s="17"/>
    </row>
    <row r="178" spans="1:39" x14ac:dyDescent="0.25">
      <c r="A178" s="2"/>
      <c r="B178" s="2"/>
      <c r="C178" s="2"/>
      <c r="D178" s="2"/>
      <c r="E178" s="2"/>
      <c r="F178" s="2"/>
      <c r="G178" s="2"/>
      <c r="H178" s="2"/>
      <c r="I178" s="2"/>
      <c r="J178" s="2"/>
      <c r="K178" s="2"/>
      <c r="L178" s="2"/>
      <c r="M178" s="2"/>
      <c r="N178" s="2"/>
      <c r="O178" s="2"/>
      <c r="P178" s="2"/>
      <c r="Q178" s="3"/>
      <c r="R178" s="3"/>
      <c r="S178" s="3"/>
      <c r="T178" s="3"/>
      <c r="U178" s="3"/>
      <c r="V178" s="3"/>
      <c r="W178" s="3"/>
      <c r="X178" s="3"/>
      <c r="Y178" s="3"/>
      <c r="Z178" s="3"/>
      <c r="AA178" s="3"/>
      <c r="AB178" s="3"/>
      <c r="AC178" s="3"/>
      <c r="AD178" s="17"/>
      <c r="AE178" s="17"/>
      <c r="AF178" s="17"/>
      <c r="AG178" s="17"/>
      <c r="AH178" s="17"/>
      <c r="AI178" s="17"/>
      <c r="AJ178" s="17"/>
      <c r="AK178" s="17"/>
      <c r="AL178" s="17"/>
      <c r="AM178" s="17"/>
    </row>
    <row r="179" spans="1:39" x14ac:dyDescent="0.25">
      <c r="A179" s="2"/>
      <c r="B179" s="2"/>
      <c r="C179" s="2"/>
      <c r="D179" s="2"/>
      <c r="E179" s="2"/>
      <c r="F179" s="2"/>
      <c r="G179" s="2"/>
      <c r="H179" s="2"/>
      <c r="I179" s="2"/>
      <c r="J179" s="2"/>
      <c r="K179" s="2"/>
      <c r="L179" s="2"/>
      <c r="M179" s="2"/>
      <c r="N179" s="2"/>
      <c r="O179" s="2"/>
      <c r="P179" s="2"/>
      <c r="Q179" s="3"/>
      <c r="R179" s="3"/>
      <c r="S179" s="3"/>
      <c r="T179" s="3"/>
      <c r="U179" s="3"/>
      <c r="V179" s="3"/>
      <c r="W179" s="3"/>
      <c r="X179" s="3"/>
      <c r="Y179" s="3"/>
      <c r="Z179" s="3"/>
      <c r="AA179" s="3"/>
      <c r="AB179" s="3"/>
      <c r="AC179" s="3"/>
      <c r="AD179" s="17"/>
      <c r="AE179" s="17"/>
      <c r="AF179" s="17"/>
      <c r="AG179" s="17"/>
      <c r="AH179" s="17"/>
      <c r="AI179" s="17"/>
      <c r="AJ179" s="17"/>
      <c r="AK179" s="17"/>
      <c r="AL179" s="17"/>
      <c r="AM179" s="17"/>
    </row>
    <row r="180" spans="1:39" x14ac:dyDescent="0.25">
      <c r="A180" s="2"/>
      <c r="B180" s="2"/>
      <c r="C180" s="2"/>
      <c r="D180" s="2"/>
      <c r="E180" s="2"/>
      <c r="F180" s="2"/>
      <c r="G180" s="2"/>
      <c r="H180" s="2"/>
      <c r="I180" s="2"/>
      <c r="J180" s="2"/>
      <c r="K180" s="2"/>
      <c r="L180" s="2"/>
      <c r="M180" s="2"/>
      <c r="N180" s="2"/>
      <c r="O180" s="2"/>
      <c r="P180" s="2"/>
      <c r="Q180" s="3"/>
      <c r="R180" s="3"/>
      <c r="S180" s="3"/>
      <c r="T180" s="3"/>
      <c r="U180" s="3"/>
      <c r="V180" s="3"/>
      <c r="W180" s="3"/>
      <c r="X180" s="3"/>
      <c r="Y180" s="3"/>
      <c r="Z180" s="3"/>
      <c r="AA180" s="3"/>
      <c r="AB180" s="3"/>
      <c r="AC180" s="3"/>
      <c r="AD180" s="17"/>
      <c r="AE180" s="17"/>
      <c r="AF180" s="17"/>
      <c r="AG180" s="17"/>
      <c r="AH180" s="17"/>
      <c r="AI180" s="17"/>
      <c r="AJ180" s="17"/>
      <c r="AK180" s="17"/>
      <c r="AL180" s="17"/>
      <c r="AM180" s="17"/>
    </row>
    <row r="181" spans="1:39" x14ac:dyDescent="0.25">
      <c r="A181" s="2"/>
      <c r="B181" s="2"/>
      <c r="C181" s="2"/>
      <c r="D181" s="2"/>
      <c r="E181" s="2"/>
      <c r="F181" s="2"/>
      <c r="G181" s="2"/>
      <c r="H181" s="2"/>
      <c r="I181" s="2"/>
      <c r="J181" s="2"/>
      <c r="K181" s="2"/>
      <c r="L181" s="2"/>
      <c r="M181" s="2"/>
      <c r="N181" s="2"/>
      <c r="O181" s="2"/>
      <c r="P181" s="2"/>
      <c r="Q181" s="3"/>
      <c r="R181" s="3"/>
      <c r="S181" s="3"/>
      <c r="T181" s="3"/>
      <c r="U181" s="3"/>
      <c r="V181" s="3"/>
      <c r="W181" s="3"/>
      <c r="X181" s="3"/>
      <c r="Y181" s="3"/>
      <c r="Z181" s="3"/>
      <c r="AA181" s="3"/>
      <c r="AB181" s="3"/>
      <c r="AC181" s="3"/>
      <c r="AD181" s="17"/>
      <c r="AE181" s="17"/>
      <c r="AF181" s="17"/>
      <c r="AG181" s="17"/>
      <c r="AH181" s="17"/>
      <c r="AI181" s="17"/>
      <c r="AJ181" s="17"/>
      <c r="AK181" s="17"/>
      <c r="AL181" s="17"/>
      <c r="AM181" s="17"/>
    </row>
    <row r="182" spans="1:39" x14ac:dyDescent="0.25">
      <c r="A182" s="2"/>
      <c r="B182" s="2"/>
      <c r="C182" s="2"/>
      <c r="D182" s="2"/>
      <c r="E182" s="2"/>
      <c r="F182" s="2"/>
      <c r="G182" s="2"/>
      <c r="H182" s="2"/>
      <c r="I182" s="2"/>
      <c r="J182" s="2"/>
      <c r="K182" s="2"/>
      <c r="L182" s="2"/>
      <c r="M182" s="2"/>
      <c r="N182" s="2"/>
      <c r="O182" s="2"/>
      <c r="P182" s="2"/>
      <c r="Q182" s="3"/>
      <c r="R182" s="3"/>
      <c r="S182" s="3"/>
      <c r="T182" s="3"/>
      <c r="U182" s="3"/>
      <c r="V182" s="3"/>
      <c r="W182" s="3"/>
      <c r="X182" s="3"/>
      <c r="Y182" s="3"/>
      <c r="Z182" s="3"/>
      <c r="AA182" s="3"/>
      <c r="AB182" s="3"/>
      <c r="AC182" s="3"/>
      <c r="AD182" s="17"/>
      <c r="AE182" s="17"/>
      <c r="AF182" s="17"/>
      <c r="AG182" s="17"/>
      <c r="AH182" s="17"/>
      <c r="AI182" s="17"/>
      <c r="AJ182" s="17"/>
      <c r="AK182" s="17"/>
      <c r="AL182" s="17"/>
      <c r="AM182" s="17"/>
    </row>
    <row r="183" spans="1:39" x14ac:dyDescent="0.25">
      <c r="A183" s="2"/>
      <c r="B183" s="2"/>
      <c r="C183" s="2"/>
      <c r="D183" s="2"/>
      <c r="E183" s="2"/>
      <c r="F183" s="2"/>
      <c r="G183" s="2"/>
      <c r="H183" s="2"/>
      <c r="I183" s="2"/>
      <c r="J183" s="2"/>
      <c r="K183" s="2"/>
      <c r="L183" s="2"/>
      <c r="M183" s="2"/>
      <c r="N183" s="2"/>
      <c r="O183" s="2"/>
      <c r="P183" s="2"/>
      <c r="Q183" s="3"/>
      <c r="R183" s="3"/>
      <c r="S183" s="3"/>
      <c r="T183" s="3"/>
      <c r="U183" s="3"/>
      <c r="V183" s="3"/>
      <c r="W183" s="3"/>
      <c r="X183" s="3"/>
      <c r="Y183" s="3"/>
      <c r="Z183" s="3"/>
      <c r="AA183" s="3"/>
      <c r="AB183" s="3"/>
      <c r="AC183" s="3"/>
      <c r="AD183" s="17"/>
      <c r="AE183" s="17"/>
      <c r="AF183" s="17"/>
      <c r="AG183" s="17"/>
      <c r="AH183" s="17"/>
      <c r="AI183" s="17"/>
      <c r="AJ183" s="17"/>
      <c r="AK183" s="17"/>
      <c r="AL183" s="17"/>
      <c r="AM183" s="17"/>
    </row>
    <row r="184" spans="1:39" x14ac:dyDescent="0.25">
      <c r="A184" s="2"/>
      <c r="B184" s="2"/>
      <c r="C184" s="2"/>
      <c r="D184" s="2"/>
      <c r="E184" s="2"/>
      <c r="F184" s="2"/>
      <c r="G184" s="2"/>
      <c r="H184" s="2"/>
      <c r="I184" s="2"/>
      <c r="J184" s="2"/>
      <c r="K184" s="2"/>
      <c r="L184" s="2"/>
      <c r="M184" s="2"/>
      <c r="N184" s="2"/>
      <c r="O184" s="2"/>
      <c r="P184" s="2"/>
      <c r="Q184" s="3"/>
      <c r="R184" s="3"/>
      <c r="S184" s="3"/>
      <c r="T184" s="3"/>
      <c r="U184" s="3"/>
      <c r="V184" s="3"/>
      <c r="W184" s="3"/>
      <c r="X184" s="3"/>
      <c r="Y184" s="3"/>
      <c r="Z184" s="3"/>
      <c r="AA184" s="3"/>
      <c r="AB184" s="3"/>
      <c r="AC184" s="3"/>
      <c r="AD184" s="17"/>
      <c r="AE184" s="17"/>
      <c r="AF184" s="17"/>
      <c r="AG184" s="17"/>
      <c r="AH184" s="17"/>
      <c r="AI184" s="17"/>
      <c r="AJ184" s="17"/>
      <c r="AK184" s="17"/>
      <c r="AL184" s="17"/>
      <c r="AM184" s="17"/>
    </row>
    <row r="185" spans="1:39" x14ac:dyDescent="0.25">
      <c r="A185" s="2"/>
      <c r="B185" s="2"/>
      <c r="C185" s="2"/>
      <c r="D185" s="2"/>
      <c r="E185" s="2"/>
      <c r="F185" s="2"/>
      <c r="G185" s="2"/>
      <c r="H185" s="2"/>
      <c r="I185" s="2"/>
      <c r="J185" s="2"/>
      <c r="K185" s="2"/>
      <c r="L185" s="2"/>
      <c r="M185" s="2"/>
      <c r="N185" s="2"/>
      <c r="O185" s="2"/>
      <c r="P185" s="2"/>
      <c r="Q185" s="3"/>
      <c r="R185" s="3"/>
      <c r="S185" s="3"/>
      <c r="T185" s="3"/>
      <c r="U185" s="3"/>
      <c r="V185" s="3"/>
      <c r="W185" s="3"/>
      <c r="X185" s="3"/>
      <c r="Y185" s="3"/>
      <c r="Z185" s="3"/>
      <c r="AA185" s="3"/>
      <c r="AB185" s="3"/>
      <c r="AC185" s="3"/>
      <c r="AD185" s="17"/>
      <c r="AE185" s="17"/>
      <c r="AF185" s="17"/>
      <c r="AG185" s="17"/>
      <c r="AH185" s="17"/>
      <c r="AI185" s="17"/>
      <c r="AJ185" s="17"/>
      <c r="AK185" s="17"/>
      <c r="AL185" s="17"/>
      <c r="AM185" s="17"/>
    </row>
    <row r="186" spans="1:39" x14ac:dyDescent="0.25">
      <c r="A186" s="2"/>
      <c r="B186" s="2"/>
      <c r="C186" s="2"/>
      <c r="D186" s="2"/>
      <c r="E186" s="2"/>
      <c r="F186" s="2"/>
      <c r="G186" s="2"/>
      <c r="H186" s="2"/>
      <c r="I186" s="2"/>
      <c r="J186" s="2"/>
      <c r="K186" s="2"/>
      <c r="L186" s="2"/>
      <c r="M186" s="2"/>
      <c r="N186" s="2"/>
      <c r="O186" s="2"/>
      <c r="P186" s="2"/>
      <c r="Q186" s="3"/>
      <c r="R186" s="3"/>
      <c r="S186" s="3"/>
      <c r="T186" s="3"/>
      <c r="U186" s="3"/>
      <c r="V186" s="3"/>
      <c r="W186" s="3"/>
      <c r="X186" s="3"/>
      <c r="Y186" s="3"/>
      <c r="Z186" s="3"/>
      <c r="AA186" s="3"/>
      <c r="AB186" s="3"/>
      <c r="AC186" s="3"/>
      <c r="AD186" s="17"/>
      <c r="AE186" s="17"/>
      <c r="AF186" s="17"/>
      <c r="AG186" s="17"/>
      <c r="AH186" s="17"/>
      <c r="AI186" s="17"/>
      <c r="AJ186" s="17"/>
      <c r="AK186" s="17"/>
      <c r="AL186" s="17"/>
      <c r="AM186" s="17"/>
    </row>
    <row r="187" spans="1:39" x14ac:dyDescent="0.25">
      <c r="A187" s="2"/>
      <c r="B187" s="2"/>
      <c r="C187" s="2"/>
      <c r="D187" s="2"/>
      <c r="E187" s="2"/>
      <c r="F187" s="2"/>
      <c r="G187" s="2"/>
      <c r="H187" s="2"/>
      <c r="I187" s="2"/>
      <c r="J187" s="2"/>
      <c r="K187" s="2"/>
      <c r="L187" s="2"/>
      <c r="M187" s="2"/>
      <c r="N187" s="2"/>
      <c r="O187" s="2"/>
      <c r="P187" s="2"/>
      <c r="Q187" s="3"/>
      <c r="R187" s="3"/>
      <c r="S187" s="3"/>
      <c r="T187" s="3"/>
      <c r="U187" s="3"/>
      <c r="V187" s="3"/>
      <c r="W187" s="3"/>
      <c r="X187" s="3"/>
      <c r="Y187" s="3"/>
      <c r="Z187" s="3"/>
      <c r="AA187" s="3"/>
      <c r="AB187" s="3"/>
      <c r="AC187" s="3"/>
      <c r="AD187" s="17"/>
      <c r="AE187" s="17"/>
      <c r="AF187" s="17"/>
      <c r="AG187" s="17"/>
      <c r="AH187" s="17"/>
      <c r="AI187" s="17"/>
      <c r="AJ187" s="17"/>
      <c r="AK187" s="17"/>
      <c r="AL187" s="17"/>
      <c r="AM187" s="17"/>
    </row>
    <row r="188" spans="1:39" x14ac:dyDescent="0.25">
      <c r="A188" s="2"/>
      <c r="B188" s="2"/>
      <c r="C188" s="2"/>
      <c r="D188" s="2"/>
      <c r="E188" s="2"/>
      <c r="F188" s="2"/>
      <c r="G188" s="2"/>
      <c r="H188" s="2"/>
      <c r="I188" s="2"/>
      <c r="J188" s="2"/>
      <c r="K188" s="2"/>
      <c r="L188" s="2"/>
      <c r="M188" s="2"/>
      <c r="N188" s="2"/>
      <c r="O188" s="2"/>
      <c r="P188" s="2"/>
      <c r="Q188" s="3"/>
      <c r="R188" s="3"/>
      <c r="S188" s="3"/>
      <c r="T188" s="3"/>
      <c r="U188" s="3"/>
      <c r="V188" s="3"/>
      <c r="W188" s="3"/>
      <c r="X188" s="3"/>
      <c r="Y188" s="3"/>
      <c r="Z188" s="3"/>
      <c r="AA188" s="3"/>
      <c r="AB188" s="3"/>
      <c r="AC188" s="3"/>
      <c r="AD188" s="17"/>
      <c r="AE188" s="17"/>
      <c r="AF188" s="17"/>
      <c r="AG188" s="17"/>
      <c r="AH188" s="17"/>
      <c r="AI188" s="17"/>
      <c r="AJ188" s="17"/>
      <c r="AK188" s="17"/>
      <c r="AL188" s="17"/>
      <c r="AM188" s="17"/>
    </row>
    <row r="189" spans="1:39" x14ac:dyDescent="0.25">
      <c r="A189" s="2"/>
      <c r="B189" s="2"/>
      <c r="C189" s="2"/>
      <c r="D189" s="2"/>
      <c r="E189" s="2"/>
      <c r="F189" s="2"/>
      <c r="G189" s="2"/>
      <c r="H189" s="2"/>
      <c r="I189" s="2"/>
      <c r="J189" s="2"/>
      <c r="K189" s="2"/>
      <c r="L189" s="2"/>
      <c r="M189" s="2"/>
      <c r="N189" s="2"/>
      <c r="O189" s="2"/>
      <c r="P189" s="2"/>
      <c r="Q189" s="3"/>
      <c r="R189" s="3"/>
      <c r="S189" s="3"/>
      <c r="T189" s="3"/>
      <c r="U189" s="3"/>
      <c r="V189" s="3"/>
      <c r="W189" s="3"/>
      <c r="X189" s="3"/>
      <c r="Y189" s="3"/>
      <c r="Z189" s="3"/>
      <c r="AA189" s="3"/>
      <c r="AB189" s="3"/>
      <c r="AC189" s="3"/>
      <c r="AD189" s="17"/>
      <c r="AE189" s="17"/>
      <c r="AF189" s="17"/>
      <c r="AG189" s="17"/>
      <c r="AH189" s="17"/>
      <c r="AI189" s="17"/>
      <c r="AJ189" s="17"/>
      <c r="AK189" s="17"/>
      <c r="AL189" s="17"/>
      <c r="AM189" s="17"/>
    </row>
    <row r="190" spans="1:39" x14ac:dyDescent="0.25">
      <c r="A190" s="2"/>
      <c r="B190" s="2"/>
      <c r="C190" s="2"/>
      <c r="D190" s="2"/>
      <c r="E190" s="2"/>
      <c r="F190" s="2"/>
      <c r="G190" s="2"/>
      <c r="H190" s="2"/>
      <c r="I190" s="2"/>
      <c r="J190" s="2"/>
      <c r="K190" s="2"/>
      <c r="L190" s="2"/>
      <c r="M190" s="2"/>
      <c r="N190" s="2"/>
      <c r="O190" s="2"/>
      <c r="P190" s="2"/>
      <c r="Q190" s="3"/>
      <c r="R190" s="3"/>
      <c r="S190" s="3"/>
      <c r="T190" s="3"/>
      <c r="U190" s="3"/>
      <c r="V190" s="3"/>
      <c r="W190" s="3"/>
      <c r="X190" s="3"/>
      <c r="Y190" s="3"/>
      <c r="Z190" s="3"/>
      <c r="AA190" s="3"/>
      <c r="AB190" s="3"/>
      <c r="AC190" s="3"/>
      <c r="AD190" s="17"/>
      <c r="AE190" s="17"/>
      <c r="AF190" s="17"/>
      <c r="AG190" s="17"/>
      <c r="AH190" s="17"/>
      <c r="AI190" s="17"/>
      <c r="AJ190" s="17"/>
      <c r="AK190" s="17"/>
      <c r="AL190" s="17"/>
      <c r="AM190" s="17"/>
    </row>
    <row r="191" spans="1:39" x14ac:dyDescent="0.25">
      <c r="A191" s="2"/>
      <c r="B191" s="2"/>
      <c r="C191" s="2"/>
      <c r="D191" s="2"/>
      <c r="E191" s="2"/>
      <c r="F191" s="2"/>
      <c r="G191" s="2"/>
      <c r="H191" s="2"/>
      <c r="I191" s="2"/>
      <c r="J191" s="2"/>
      <c r="K191" s="2"/>
      <c r="L191" s="2"/>
      <c r="M191" s="2"/>
      <c r="N191" s="2"/>
      <c r="O191" s="2"/>
      <c r="P191" s="2"/>
      <c r="Q191" s="3"/>
      <c r="R191" s="3"/>
      <c r="S191" s="3"/>
      <c r="T191" s="3"/>
      <c r="U191" s="3"/>
      <c r="V191" s="3"/>
      <c r="W191" s="3"/>
      <c r="X191" s="3"/>
      <c r="Y191" s="3"/>
      <c r="Z191" s="3"/>
      <c r="AA191" s="3"/>
      <c r="AB191" s="3"/>
      <c r="AC191" s="3"/>
      <c r="AD191" s="17"/>
      <c r="AE191" s="17"/>
      <c r="AF191" s="17"/>
      <c r="AG191" s="17"/>
      <c r="AH191" s="17"/>
      <c r="AI191" s="17"/>
      <c r="AJ191" s="17"/>
      <c r="AK191" s="17"/>
      <c r="AL191" s="17"/>
      <c r="AM191" s="17"/>
    </row>
    <row r="192" spans="1:39" x14ac:dyDescent="0.25">
      <c r="A192" s="2"/>
      <c r="B192" s="2"/>
      <c r="C192" s="2"/>
      <c r="D192" s="2"/>
      <c r="E192" s="2"/>
      <c r="F192" s="2"/>
      <c r="G192" s="2"/>
      <c r="H192" s="2"/>
      <c r="I192" s="2"/>
      <c r="J192" s="2"/>
      <c r="K192" s="2"/>
      <c r="L192" s="2"/>
      <c r="M192" s="2"/>
      <c r="N192" s="2"/>
      <c r="O192" s="2"/>
      <c r="P192" s="2"/>
      <c r="Q192" s="3"/>
      <c r="R192" s="3"/>
      <c r="S192" s="3"/>
      <c r="T192" s="3"/>
      <c r="U192" s="3"/>
      <c r="V192" s="3"/>
      <c r="W192" s="3"/>
      <c r="X192" s="3"/>
      <c r="Y192" s="3"/>
      <c r="Z192" s="3"/>
      <c r="AA192" s="3"/>
      <c r="AB192" s="3"/>
      <c r="AC192" s="3"/>
      <c r="AD192" s="17"/>
      <c r="AE192" s="17"/>
      <c r="AF192" s="17"/>
      <c r="AG192" s="17"/>
      <c r="AH192" s="17"/>
      <c r="AI192" s="17"/>
      <c r="AJ192" s="17"/>
      <c r="AK192" s="17"/>
      <c r="AL192" s="17"/>
      <c r="AM192" s="17"/>
    </row>
    <row r="193" spans="1:39" x14ac:dyDescent="0.25">
      <c r="A193" s="2"/>
      <c r="B193" s="2"/>
      <c r="C193" s="2"/>
      <c r="D193" s="2"/>
      <c r="E193" s="2"/>
      <c r="F193" s="2"/>
      <c r="G193" s="2"/>
      <c r="H193" s="2"/>
      <c r="I193" s="2"/>
      <c r="J193" s="2"/>
      <c r="K193" s="2"/>
      <c r="L193" s="2"/>
      <c r="M193" s="2"/>
      <c r="N193" s="2"/>
      <c r="O193" s="2"/>
      <c r="P193" s="2"/>
      <c r="Q193" s="3"/>
      <c r="R193" s="3"/>
      <c r="S193" s="3"/>
      <c r="T193" s="3"/>
      <c r="U193" s="3"/>
      <c r="V193" s="3"/>
      <c r="W193" s="3"/>
      <c r="X193" s="3"/>
      <c r="Y193" s="3"/>
      <c r="Z193" s="3"/>
      <c r="AA193" s="3"/>
      <c r="AB193" s="3"/>
      <c r="AC193" s="3"/>
      <c r="AD193" s="17"/>
      <c r="AE193" s="17"/>
      <c r="AF193" s="17"/>
      <c r="AG193" s="17"/>
      <c r="AH193" s="17"/>
      <c r="AI193" s="17"/>
      <c r="AJ193" s="17"/>
      <c r="AK193" s="17"/>
      <c r="AL193" s="17"/>
      <c r="AM193" s="17"/>
    </row>
    <row r="194" spans="1:39" x14ac:dyDescent="0.25">
      <c r="A194" s="2"/>
      <c r="B194" s="2"/>
      <c r="C194" s="2"/>
      <c r="D194" s="2"/>
      <c r="E194" s="2"/>
      <c r="F194" s="2"/>
      <c r="G194" s="2"/>
      <c r="H194" s="2"/>
      <c r="I194" s="2"/>
      <c r="J194" s="2"/>
      <c r="K194" s="2"/>
      <c r="L194" s="2"/>
      <c r="M194" s="2"/>
      <c r="N194" s="2"/>
      <c r="O194" s="2"/>
      <c r="P194" s="2"/>
      <c r="Q194" s="3"/>
      <c r="R194" s="3"/>
      <c r="S194" s="3"/>
      <c r="T194" s="3"/>
      <c r="U194" s="3"/>
      <c r="V194" s="3"/>
      <c r="W194" s="3"/>
      <c r="X194" s="3"/>
      <c r="Y194" s="3"/>
      <c r="Z194" s="3"/>
      <c r="AA194" s="3"/>
      <c r="AB194" s="3"/>
      <c r="AC194" s="3"/>
      <c r="AD194" s="17"/>
      <c r="AE194" s="17"/>
      <c r="AF194" s="17"/>
      <c r="AG194" s="17"/>
      <c r="AH194" s="17"/>
      <c r="AI194" s="17"/>
      <c r="AJ194" s="17"/>
      <c r="AK194" s="17"/>
      <c r="AL194" s="17"/>
      <c r="AM194" s="17"/>
    </row>
    <row r="195" spans="1:39" x14ac:dyDescent="0.25">
      <c r="A195" s="2"/>
      <c r="B195" s="2"/>
      <c r="C195" s="2"/>
      <c r="D195" s="2"/>
      <c r="E195" s="2"/>
      <c r="F195" s="2"/>
      <c r="G195" s="2"/>
      <c r="H195" s="2"/>
      <c r="I195" s="2"/>
      <c r="J195" s="2"/>
      <c r="K195" s="2"/>
      <c r="L195" s="2"/>
      <c r="M195" s="2"/>
      <c r="N195" s="2"/>
      <c r="O195" s="2"/>
      <c r="P195" s="2"/>
      <c r="Q195" s="3"/>
      <c r="R195" s="3"/>
      <c r="S195" s="3"/>
      <c r="T195" s="3"/>
      <c r="U195" s="3"/>
      <c r="V195" s="3"/>
      <c r="W195" s="3"/>
      <c r="X195" s="3"/>
      <c r="Y195" s="3"/>
      <c r="Z195" s="3"/>
      <c r="AA195" s="3"/>
      <c r="AB195" s="3"/>
      <c r="AC195" s="3"/>
      <c r="AD195" s="17"/>
      <c r="AE195" s="17"/>
      <c r="AF195" s="17"/>
      <c r="AG195" s="17"/>
      <c r="AH195" s="17"/>
      <c r="AI195" s="17"/>
      <c r="AJ195" s="17"/>
      <c r="AK195" s="17"/>
      <c r="AL195" s="17"/>
      <c r="AM195" s="17"/>
    </row>
    <row r="196" spans="1:39" x14ac:dyDescent="0.25">
      <c r="A196" s="2"/>
      <c r="B196" s="2"/>
      <c r="C196" s="2"/>
      <c r="D196" s="2"/>
      <c r="E196" s="2"/>
      <c r="F196" s="2"/>
      <c r="G196" s="2"/>
      <c r="H196" s="2"/>
      <c r="I196" s="2"/>
      <c r="J196" s="2"/>
      <c r="K196" s="2"/>
      <c r="L196" s="2"/>
      <c r="M196" s="2"/>
      <c r="N196" s="2"/>
      <c r="O196" s="2"/>
      <c r="P196" s="2"/>
      <c r="Q196" s="3"/>
      <c r="R196" s="3"/>
      <c r="S196" s="3"/>
      <c r="T196" s="3"/>
      <c r="U196" s="3"/>
      <c r="V196" s="3"/>
      <c r="W196" s="3"/>
      <c r="X196" s="3"/>
      <c r="Y196" s="3"/>
      <c r="Z196" s="3"/>
      <c r="AA196" s="3"/>
      <c r="AB196" s="3"/>
      <c r="AC196" s="3"/>
      <c r="AD196" s="17"/>
      <c r="AE196" s="17"/>
      <c r="AF196" s="17"/>
      <c r="AG196" s="17"/>
      <c r="AH196" s="17"/>
      <c r="AI196" s="17"/>
      <c r="AJ196" s="17"/>
      <c r="AK196" s="17"/>
      <c r="AL196" s="17"/>
      <c r="AM196" s="17"/>
    </row>
    <row r="197" spans="1:39" x14ac:dyDescent="0.25">
      <c r="A197" s="2"/>
      <c r="B197" s="2"/>
      <c r="C197" s="2"/>
      <c r="D197" s="2"/>
      <c r="E197" s="2"/>
      <c r="F197" s="2"/>
      <c r="G197" s="2"/>
      <c r="H197" s="2"/>
      <c r="I197" s="2"/>
      <c r="J197" s="2"/>
      <c r="K197" s="2"/>
      <c r="L197" s="2"/>
      <c r="M197" s="2"/>
      <c r="N197" s="2"/>
      <c r="O197" s="2"/>
      <c r="P197" s="2"/>
      <c r="Q197" s="3"/>
      <c r="R197" s="3"/>
      <c r="S197" s="3"/>
      <c r="T197" s="3"/>
      <c r="U197" s="3"/>
      <c r="V197" s="3"/>
      <c r="W197" s="3"/>
      <c r="X197" s="3"/>
      <c r="Y197" s="3"/>
      <c r="Z197" s="3"/>
      <c r="AA197" s="3"/>
      <c r="AB197" s="3"/>
      <c r="AC197" s="3"/>
      <c r="AD197" s="17"/>
      <c r="AE197" s="17"/>
      <c r="AF197" s="17"/>
      <c r="AG197" s="17"/>
      <c r="AH197" s="17"/>
      <c r="AI197" s="17"/>
      <c r="AJ197" s="17"/>
      <c r="AK197" s="17"/>
      <c r="AL197" s="17"/>
      <c r="AM197" s="17"/>
    </row>
    <row r="198" spans="1:39" x14ac:dyDescent="0.25">
      <c r="A198" s="2"/>
      <c r="B198" s="2"/>
      <c r="C198" s="2"/>
      <c r="D198" s="2"/>
      <c r="E198" s="2"/>
      <c r="F198" s="2"/>
      <c r="G198" s="2"/>
      <c r="H198" s="2"/>
      <c r="I198" s="2"/>
      <c r="J198" s="2"/>
      <c r="K198" s="2"/>
      <c r="L198" s="2"/>
      <c r="M198" s="2"/>
      <c r="N198" s="2"/>
      <c r="O198" s="2"/>
      <c r="P198" s="2"/>
      <c r="Q198" s="3"/>
      <c r="R198" s="3"/>
      <c r="S198" s="3"/>
      <c r="T198" s="3"/>
      <c r="U198" s="3"/>
      <c r="V198" s="3"/>
      <c r="W198" s="3"/>
      <c r="X198" s="3"/>
      <c r="Y198" s="3"/>
      <c r="Z198" s="3"/>
      <c r="AA198" s="3"/>
      <c r="AB198" s="3"/>
      <c r="AC198" s="3"/>
      <c r="AD198" s="17"/>
      <c r="AE198" s="17"/>
      <c r="AF198" s="17"/>
      <c r="AG198" s="17"/>
      <c r="AH198" s="17"/>
      <c r="AI198" s="17"/>
      <c r="AJ198" s="17"/>
      <c r="AK198" s="17"/>
      <c r="AL198" s="17"/>
      <c r="AM198" s="17"/>
    </row>
    <row r="199" spans="1:39" x14ac:dyDescent="0.25">
      <c r="A199" s="2"/>
      <c r="B199" s="2"/>
      <c r="C199" s="2"/>
      <c r="D199" s="2"/>
      <c r="E199" s="2"/>
      <c r="F199" s="2"/>
      <c r="G199" s="2"/>
      <c r="H199" s="2"/>
      <c r="I199" s="2"/>
      <c r="J199" s="2"/>
      <c r="K199" s="2"/>
      <c r="L199" s="2"/>
      <c r="M199" s="2"/>
      <c r="N199" s="2"/>
      <c r="O199" s="2"/>
      <c r="P199" s="2"/>
      <c r="Q199" s="3"/>
      <c r="R199" s="3"/>
      <c r="S199" s="3"/>
      <c r="T199" s="3"/>
      <c r="U199" s="3"/>
      <c r="V199" s="3"/>
      <c r="W199" s="3"/>
      <c r="X199" s="3"/>
      <c r="Y199" s="3"/>
      <c r="Z199" s="3"/>
      <c r="AA199" s="3"/>
      <c r="AB199" s="3"/>
      <c r="AC199" s="3"/>
      <c r="AD199" s="17"/>
      <c r="AE199" s="17"/>
      <c r="AF199" s="17"/>
      <c r="AG199" s="17"/>
      <c r="AH199" s="17"/>
      <c r="AI199" s="17"/>
      <c r="AJ199" s="17"/>
      <c r="AK199" s="17"/>
      <c r="AL199" s="17"/>
      <c r="AM199" s="17"/>
    </row>
    <row r="200" spans="1:39" x14ac:dyDescent="0.25">
      <c r="A200" s="2"/>
      <c r="B200" s="2"/>
      <c r="C200" s="2"/>
      <c r="D200" s="2"/>
      <c r="E200" s="2"/>
      <c r="F200" s="2"/>
      <c r="G200" s="2"/>
      <c r="H200" s="2"/>
      <c r="I200" s="2"/>
      <c r="J200" s="2"/>
      <c r="K200" s="2"/>
      <c r="L200" s="2"/>
      <c r="M200" s="2"/>
      <c r="N200" s="2"/>
      <c r="O200" s="2"/>
      <c r="P200" s="2"/>
      <c r="Q200" s="3"/>
      <c r="R200" s="3"/>
      <c r="S200" s="3"/>
      <c r="T200" s="3"/>
      <c r="U200" s="3"/>
      <c r="V200" s="3"/>
      <c r="W200" s="3"/>
      <c r="X200" s="3"/>
      <c r="Y200" s="3"/>
      <c r="Z200" s="3"/>
      <c r="AA200" s="3"/>
      <c r="AB200" s="3"/>
      <c r="AC200" s="3"/>
      <c r="AD200" s="17"/>
      <c r="AE200" s="17"/>
      <c r="AF200" s="17"/>
      <c r="AG200" s="17"/>
      <c r="AH200" s="17"/>
      <c r="AI200" s="17"/>
      <c r="AJ200" s="17"/>
      <c r="AK200" s="17"/>
      <c r="AL200" s="17"/>
      <c r="AM200" s="17"/>
    </row>
    <row r="201" spans="1:39" x14ac:dyDescent="0.25">
      <c r="A201" s="2"/>
      <c r="B201" s="2"/>
      <c r="C201" s="2"/>
      <c r="D201" s="2"/>
      <c r="E201" s="2"/>
      <c r="F201" s="2"/>
      <c r="G201" s="2"/>
      <c r="H201" s="2"/>
      <c r="I201" s="2"/>
      <c r="J201" s="2"/>
      <c r="K201" s="2"/>
      <c r="L201" s="2"/>
      <c r="M201" s="2"/>
      <c r="N201" s="2"/>
      <c r="O201" s="2"/>
      <c r="P201" s="2"/>
      <c r="Q201" s="3"/>
      <c r="R201" s="3"/>
      <c r="S201" s="3"/>
      <c r="T201" s="3"/>
      <c r="U201" s="3"/>
      <c r="V201" s="3"/>
      <c r="W201" s="3"/>
      <c r="X201" s="3"/>
      <c r="Y201" s="3"/>
      <c r="Z201" s="3"/>
      <c r="AA201" s="3"/>
      <c r="AB201" s="3"/>
      <c r="AC201" s="3"/>
      <c r="AD201" s="17"/>
      <c r="AE201" s="17"/>
      <c r="AF201" s="17"/>
      <c r="AG201" s="17"/>
      <c r="AH201" s="17"/>
      <c r="AI201" s="17"/>
      <c r="AJ201" s="17"/>
      <c r="AK201" s="17"/>
      <c r="AL201" s="17"/>
      <c r="AM201" s="17"/>
    </row>
    <row r="202" spans="1:39" x14ac:dyDescent="0.25">
      <c r="A202" s="2"/>
      <c r="B202" s="2"/>
      <c r="C202" s="2"/>
      <c r="D202" s="2"/>
      <c r="E202" s="2"/>
      <c r="F202" s="2"/>
      <c r="G202" s="2"/>
      <c r="H202" s="2"/>
      <c r="I202" s="2"/>
      <c r="J202" s="2"/>
      <c r="K202" s="2"/>
      <c r="L202" s="2"/>
      <c r="M202" s="2"/>
      <c r="N202" s="2"/>
      <c r="O202" s="2"/>
      <c r="P202" s="2"/>
      <c r="Q202" s="3"/>
      <c r="R202" s="3"/>
      <c r="S202" s="3"/>
      <c r="T202" s="3"/>
      <c r="U202" s="3"/>
      <c r="V202" s="3"/>
      <c r="W202" s="3"/>
      <c r="X202" s="3"/>
      <c r="Y202" s="3"/>
      <c r="Z202" s="3"/>
      <c r="AA202" s="3"/>
      <c r="AB202" s="3"/>
      <c r="AC202" s="3"/>
      <c r="AD202" s="17"/>
      <c r="AE202" s="17"/>
      <c r="AF202" s="17"/>
      <c r="AG202" s="17"/>
      <c r="AH202" s="17"/>
      <c r="AI202" s="17"/>
      <c r="AJ202" s="17"/>
      <c r="AK202" s="17"/>
      <c r="AL202" s="17"/>
      <c r="AM202" s="17"/>
    </row>
    <row r="203" spans="1:39" x14ac:dyDescent="0.25">
      <c r="A203" s="2"/>
      <c r="B203" s="2"/>
      <c r="C203" s="2"/>
      <c r="D203" s="2"/>
      <c r="E203" s="2"/>
      <c r="F203" s="2"/>
      <c r="G203" s="2"/>
      <c r="H203" s="2"/>
      <c r="I203" s="2"/>
      <c r="J203" s="2"/>
      <c r="K203" s="2"/>
      <c r="L203" s="2"/>
      <c r="M203" s="2"/>
      <c r="N203" s="2"/>
      <c r="O203" s="2"/>
      <c r="P203" s="2"/>
      <c r="Q203" s="3"/>
      <c r="R203" s="3"/>
      <c r="S203" s="3"/>
      <c r="T203" s="3"/>
      <c r="U203" s="3"/>
      <c r="V203" s="3"/>
      <c r="W203" s="3"/>
      <c r="X203" s="3"/>
      <c r="Y203" s="3"/>
      <c r="Z203" s="3"/>
      <c r="AA203" s="3"/>
      <c r="AB203" s="3"/>
      <c r="AC203" s="3"/>
      <c r="AD203" s="17"/>
      <c r="AE203" s="17"/>
      <c r="AF203" s="17"/>
      <c r="AG203" s="17"/>
      <c r="AH203" s="17"/>
      <c r="AI203" s="17"/>
      <c r="AJ203" s="17"/>
      <c r="AK203" s="17"/>
      <c r="AL203" s="17"/>
      <c r="AM203" s="17"/>
    </row>
    <row r="204" spans="1:39" x14ac:dyDescent="0.25">
      <c r="A204" s="2"/>
      <c r="B204" s="2"/>
      <c r="C204" s="2"/>
      <c r="D204" s="2"/>
      <c r="E204" s="2"/>
      <c r="F204" s="2"/>
      <c r="G204" s="2"/>
      <c r="H204" s="2"/>
      <c r="I204" s="2"/>
      <c r="J204" s="2"/>
      <c r="K204" s="2"/>
      <c r="L204" s="2"/>
      <c r="M204" s="2"/>
      <c r="N204" s="2"/>
      <c r="O204" s="2"/>
      <c r="P204" s="2"/>
      <c r="Q204" s="3"/>
      <c r="R204" s="3"/>
      <c r="S204" s="3"/>
      <c r="T204" s="3"/>
      <c r="U204" s="3"/>
      <c r="V204" s="3"/>
      <c r="W204" s="3"/>
      <c r="X204" s="3"/>
      <c r="Y204" s="3"/>
      <c r="Z204" s="3"/>
      <c r="AA204" s="3"/>
      <c r="AB204" s="3"/>
      <c r="AC204" s="3"/>
      <c r="AD204" s="17"/>
      <c r="AE204" s="17"/>
      <c r="AF204" s="17"/>
      <c r="AG204" s="17"/>
      <c r="AH204" s="17"/>
      <c r="AI204" s="17"/>
      <c r="AJ204" s="17"/>
      <c r="AK204" s="17"/>
      <c r="AL204" s="17"/>
      <c r="AM204" s="17"/>
    </row>
    <row r="205" spans="1:39" x14ac:dyDescent="0.25">
      <c r="A205" s="2"/>
      <c r="B205" s="2"/>
      <c r="C205" s="2"/>
      <c r="D205" s="2"/>
      <c r="E205" s="2"/>
      <c r="F205" s="2"/>
      <c r="G205" s="2"/>
      <c r="H205" s="2"/>
      <c r="I205" s="2"/>
      <c r="J205" s="2"/>
      <c r="K205" s="2"/>
      <c r="L205" s="2"/>
      <c r="M205" s="2"/>
      <c r="N205" s="2"/>
      <c r="O205" s="2"/>
      <c r="P205" s="2"/>
      <c r="Q205" s="3"/>
      <c r="R205" s="3"/>
      <c r="S205" s="3"/>
      <c r="T205" s="3"/>
      <c r="U205" s="3"/>
      <c r="V205" s="3"/>
      <c r="W205" s="3"/>
      <c r="X205" s="3"/>
      <c r="Y205" s="3"/>
      <c r="Z205" s="3"/>
      <c r="AA205" s="3"/>
      <c r="AB205" s="3"/>
      <c r="AC205" s="3"/>
      <c r="AD205" s="17"/>
      <c r="AE205" s="17"/>
      <c r="AF205" s="17"/>
      <c r="AG205" s="17"/>
      <c r="AH205" s="17"/>
      <c r="AI205" s="17"/>
      <c r="AJ205" s="17"/>
      <c r="AK205" s="17"/>
      <c r="AL205" s="17"/>
      <c r="AM205" s="17"/>
    </row>
    <row r="206" spans="1:39" x14ac:dyDescent="0.25">
      <c r="A206" s="2"/>
      <c r="B206" s="2"/>
      <c r="C206" s="2"/>
      <c r="D206" s="2"/>
      <c r="E206" s="2"/>
      <c r="F206" s="2"/>
      <c r="G206" s="2"/>
      <c r="H206" s="2"/>
      <c r="I206" s="2"/>
      <c r="J206" s="2"/>
      <c r="K206" s="2"/>
      <c r="L206" s="2"/>
      <c r="M206" s="2"/>
      <c r="N206" s="2"/>
      <c r="O206" s="2"/>
      <c r="P206" s="2"/>
      <c r="Q206" s="3"/>
      <c r="R206" s="3"/>
      <c r="S206" s="3"/>
      <c r="T206" s="3"/>
      <c r="U206" s="3"/>
      <c r="V206" s="3"/>
      <c r="W206" s="3"/>
      <c r="X206" s="3"/>
      <c r="Y206" s="3"/>
      <c r="Z206" s="3"/>
      <c r="AA206" s="3"/>
      <c r="AB206" s="3"/>
      <c r="AC206" s="3"/>
      <c r="AD206" s="17"/>
      <c r="AE206" s="17"/>
      <c r="AF206" s="17"/>
      <c r="AG206" s="17"/>
      <c r="AH206" s="17"/>
      <c r="AI206" s="17"/>
      <c r="AJ206" s="17"/>
      <c r="AK206" s="17"/>
      <c r="AL206" s="17"/>
      <c r="AM206" s="17"/>
    </row>
    <row r="207" spans="1:39" x14ac:dyDescent="0.25">
      <c r="A207" s="2"/>
      <c r="B207" s="2"/>
      <c r="C207" s="2"/>
      <c r="D207" s="2"/>
      <c r="E207" s="2"/>
      <c r="F207" s="2"/>
      <c r="G207" s="2"/>
      <c r="H207" s="2"/>
      <c r="I207" s="2"/>
      <c r="J207" s="2"/>
      <c r="K207" s="2"/>
      <c r="L207" s="2"/>
      <c r="M207" s="2"/>
      <c r="N207" s="2"/>
      <c r="O207" s="2"/>
      <c r="P207" s="2"/>
      <c r="Q207" s="3"/>
      <c r="R207" s="3"/>
      <c r="S207" s="3"/>
      <c r="T207" s="3"/>
      <c r="U207" s="3"/>
      <c r="V207" s="3"/>
      <c r="W207" s="3"/>
      <c r="X207" s="3"/>
      <c r="Y207" s="3"/>
      <c r="Z207" s="3"/>
      <c r="AA207" s="3"/>
      <c r="AB207" s="3"/>
      <c r="AC207" s="3"/>
      <c r="AD207" s="17"/>
      <c r="AE207" s="17"/>
      <c r="AF207" s="17"/>
      <c r="AG207" s="17"/>
      <c r="AH207" s="17"/>
      <c r="AI207" s="17"/>
      <c r="AJ207" s="17"/>
      <c r="AK207" s="17"/>
      <c r="AL207" s="17"/>
      <c r="AM207" s="17"/>
    </row>
    <row r="208" spans="1:39" x14ac:dyDescent="0.25">
      <c r="A208" s="2"/>
      <c r="B208" s="2"/>
      <c r="C208" s="2"/>
      <c r="D208" s="2"/>
      <c r="E208" s="2"/>
      <c r="F208" s="2"/>
      <c r="G208" s="2"/>
      <c r="H208" s="2"/>
      <c r="I208" s="2"/>
      <c r="J208" s="2"/>
      <c r="K208" s="2"/>
      <c r="L208" s="2"/>
      <c r="M208" s="2"/>
      <c r="N208" s="2"/>
      <c r="O208" s="2"/>
      <c r="P208" s="2"/>
      <c r="Q208" s="3"/>
      <c r="R208" s="3"/>
      <c r="S208" s="3"/>
      <c r="T208" s="3"/>
      <c r="U208" s="3"/>
      <c r="V208" s="3"/>
      <c r="W208" s="3"/>
      <c r="X208" s="3"/>
      <c r="Y208" s="3"/>
      <c r="Z208" s="3"/>
      <c r="AA208" s="3"/>
      <c r="AB208" s="3"/>
      <c r="AC208" s="3"/>
      <c r="AD208" s="17"/>
      <c r="AE208" s="17"/>
      <c r="AF208" s="17"/>
      <c r="AG208" s="17"/>
      <c r="AH208" s="17"/>
      <c r="AI208" s="17"/>
      <c r="AJ208" s="17"/>
      <c r="AK208" s="17"/>
      <c r="AL208" s="17"/>
      <c r="AM208" s="17"/>
    </row>
    <row r="209" spans="1:39" x14ac:dyDescent="0.25">
      <c r="A209" s="2"/>
      <c r="B209" s="2"/>
      <c r="C209" s="2"/>
      <c r="D209" s="2"/>
      <c r="E209" s="2"/>
      <c r="F209" s="2"/>
      <c r="G209" s="2"/>
      <c r="H209" s="2"/>
      <c r="I209" s="2"/>
      <c r="J209" s="2"/>
      <c r="K209" s="2"/>
      <c r="L209" s="2"/>
      <c r="M209" s="2"/>
      <c r="N209" s="2"/>
      <c r="O209" s="2"/>
      <c r="P209" s="2"/>
      <c r="Q209" s="3"/>
      <c r="R209" s="3"/>
      <c r="S209" s="3"/>
      <c r="T209" s="3"/>
      <c r="U209" s="3"/>
      <c r="V209" s="3"/>
      <c r="W209" s="3"/>
      <c r="X209" s="3"/>
      <c r="Y209" s="3"/>
      <c r="Z209" s="3"/>
      <c r="AA209" s="3"/>
      <c r="AB209" s="3"/>
      <c r="AC209" s="3"/>
      <c r="AD209" s="17"/>
      <c r="AE209" s="17"/>
      <c r="AF209" s="17"/>
      <c r="AG209" s="17"/>
      <c r="AH209" s="17"/>
      <c r="AI209" s="17"/>
      <c r="AJ209" s="17"/>
      <c r="AK209" s="17"/>
      <c r="AL209" s="17"/>
      <c r="AM209" s="17"/>
    </row>
    <row r="210" spans="1:39" x14ac:dyDescent="0.25">
      <c r="A210" s="2"/>
      <c r="B210" s="2"/>
      <c r="C210" s="2"/>
      <c r="D210" s="2"/>
      <c r="E210" s="2"/>
      <c r="F210" s="2"/>
      <c r="G210" s="2"/>
      <c r="H210" s="2"/>
      <c r="I210" s="2"/>
      <c r="J210" s="2"/>
      <c r="K210" s="2"/>
      <c r="L210" s="2"/>
      <c r="M210" s="2"/>
      <c r="N210" s="2"/>
      <c r="O210" s="2"/>
      <c r="P210" s="2"/>
      <c r="Q210" s="3"/>
      <c r="R210" s="3"/>
      <c r="S210" s="3"/>
      <c r="T210" s="3"/>
      <c r="U210" s="3"/>
      <c r="V210" s="3"/>
      <c r="W210" s="3"/>
      <c r="X210" s="3"/>
      <c r="Y210" s="3"/>
      <c r="Z210" s="3"/>
      <c r="AA210" s="3"/>
      <c r="AB210" s="3"/>
      <c r="AC210" s="3"/>
      <c r="AD210" s="17"/>
      <c r="AE210" s="17"/>
      <c r="AF210" s="17"/>
      <c r="AG210" s="17"/>
      <c r="AH210" s="17"/>
      <c r="AI210" s="17"/>
      <c r="AJ210" s="17"/>
      <c r="AK210" s="17"/>
      <c r="AL210" s="17"/>
      <c r="AM210" s="17"/>
    </row>
    <row r="211" spans="1:39" x14ac:dyDescent="0.25">
      <c r="A211" s="2"/>
      <c r="B211" s="2"/>
      <c r="C211" s="2"/>
      <c r="D211" s="2"/>
      <c r="E211" s="2"/>
      <c r="F211" s="2"/>
      <c r="G211" s="2"/>
      <c r="H211" s="2"/>
      <c r="I211" s="2"/>
      <c r="J211" s="2"/>
      <c r="K211" s="2"/>
      <c r="L211" s="2"/>
      <c r="M211" s="2"/>
      <c r="N211" s="2"/>
      <c r="O211" s="2"/>
      <c r="P211" s="2"/>
      <c r="Q211" s="3"/>
      <c r="R211" s="3"/>
      <c r="S211" s="3"/>
      <c r="T211" s="3"/>
      <c r="U211" s="3"/>
      <c r="V211" s="3"/>
      <c r="W211" s="3"/>
      <c r="X211" s="3"/>
      <c r="Y211" s="3"/>
      <c r="Z211" s="3"/>
      <c r="AA211" s="3"/>
      <c r="AB211" s="3"/>
      <c r="AC211" s="3"/>
      <c r="AD211" s="17"/>
      <c r="AE211" s="17"/>
      <c r="AF211" s="17"/>
      <c r="AG211" s="17"/>
      <c r="AH211" s="17"/>
      <c r="AI211" s="17"/>
      <c r="AJ211" s="17"/>
      <c r="AK211" s="17"/>
      <c r="AL211" s="17"/>
      <c r="AM211" s="17"/>
    </row>
    <row r="212" spans="1:39" x14ac:dyDescent="0.25">
      <c r="A212" s="2"/>
      <c r="B212" s="2"/>
      <c r="C212" s="2"/>
      <c r="D212" s="2"/>
      <c r="E212" s="2"/>
      <c r="F212" s="2"/>
      <c r="G212" s="2"/>
      <c r="H212" s="2"/>
      <c r="I212" s="2"/>
      <c r="J212" s="2"/>
      <c r="K212" s="2"/>
      <c r="L212" s="2"/>
      <c r="M212" s="2"/>
      <c r="N212" s="2"/>
      <c r="O212" s="2"/>
      <c r="P212" s="2"/>
      <c r="Q212" s="3"/>
      <c r="R212" s="3"/>
      <c r="S212" s="3"/>
      <c r="T212" s="3"/>
      <c r="U212" s="3"/>
      <c r="V212" s="3"/>
      <c r="W212" s="3"/>
      <c r="X212" s="3"/>
      <c r="Y212" s="3"/>
      <c r="Z212" s="3"/>
      <c r="AA212" s="3"/>
      <c r="AB212" s="3"/>
      <c r="AC212" s="3"/>
      <c r="AD212" s="17"/>
      <c r="AE212" s="17"/>
      <c r="AF212" s="17"/>
      <c r="AG212" s="17"/>
      <c r="AH212" s="17"/>
      <c r="AI212" s="17"/>
      <c r="AJ212" s="17"/>
      <c r="AK212" s="17"/>
      <c r="AL212" s="17"/>
      <c r="AM212" s="17"/>
    </row>
    <row r="213" spans="1:39" x14ac:dyDescent="0.25">
      <c r="A213" s="2"/>
      <c r="B213" s="2"/>
      <c r="C213" s="2"/>
      <c r="D213" s="2"/>
      <c r="E213" s="2"/>
      <c r="F213" s="2"/>
      <c r="G213" s="2"/>
      <c r="H213" s="2"/>
      <c r="I213" s="2"/>
      <c r="J213" s="2"/>
      <c r="K213" s="2"/>
      <c r="L213" s="2"/>
      <c r="M213" s="2"/>
      <c r="N213" s="2"/>
      <c r="O213" s="2"/>
      <c r="P213" s="2"/>
      <c r="Q213" s="3"/>
      <c r="R213" s="3"/>
      <c r="S213" s="3"/>
      <c r="T213" s="3"/>
      <c r="U213" s="3"/>
      <c r="V213" s="3"/>
      <c r="W213" s="3"/>
      <c r="X213" s="3"/>
      <c r="Y213" s="3"/>
      <c r="Z213" s="3"/>
      <c r="AA213" s="3"/>
      <c r="AB213" s="3"/>
      <c r="AC213" s="3"/>
      <c r="AD213" s="17"/>
      <c r="AE213" s="17"/>
      <c r="AF213" s="17"/>
      <c r="AG213" s="17"/>
      <c r="AH213" s="17"/>
      <c r="AI213" s="17"/>
      <c r="AJ213" s="17"/>
      <c r="AK213" s="17"/>
      <c r="AL213" s="17"/>
      <c r="AM213" s="17"/>
    </row>
    <row r="214" spans="1:39" x14ac:dyDescent="0.25">
      <c r="A214" s="2"/>
      <c r="B214" s="2"/>
      <c r="C214" s="2"/>
      <c r="D214" s="2"/>
      <c r="E214" s="2"/>
      <c r="F214" s="2"/>
      <c r="G214" s="2"/>
      <c r="H214" s="2"/>
      <c r="I214" s="2"/>
      <c r="J214" s="2"/>
      <c r="K214" s="2"/>
      <c r="L214" s="2"/>
      <c r="M214" s="2"/>
      <c r="N214" s="2"/>
      <c r="O214" s="2"/>
      <c r="P214" s="2"/>
      <c r="Q214" s="3"/>
      <c r="R214" s="3"/>
      <c r="S214" s="3"/>
      <c r="T214" s="3"/>
      <c r="U214" s="3"/>
      <c r="V214" s="3"/>
      <c r="W214" s="3"/>
      <c r="X214" s="3"/>
      <c r="Y214" s="3"/>
      <c r="Z214" s="3"/>
      <c r="AA214" s="3"/>
      <c r="AB214" s="3"/>
      <c r="AC214" s="3"/>
      <c r="AD214" s="17"/>
      <c r="AE214" s="17"/>
      <c r="AF214" s="17"/>
      <c r="AG214" s="17"/>
      <c r="AH214" s="17"/>
      <c r="AI214" s="17"/>
      <c r="AJ214" s="17"/>
      <c r="AK214" s="17"/>
      <c r="AL214" s="17"/>
      <c r="AM214" s="17"/>
    </row>
    <row r="215" spans="1:39" x14ac:dyDescent="0.25">
      <c r="A215" s="2"/>
      <c r="B215" s="2"/>
      <c r="C215" s="2"/>
      <c r="D215" s="2"/>
      <c r="E215" s="2"/>
      <c r="F215" s="2"/>
      <c r="G215" s="2"/>
      <c r="H215" s="2"/>
      <c r="I215" s="2"/>
      <c r="J215" s="2"/>
      <c r="K215" s="2"/>
      <c r="L215" s="2"/>
      <c r="M215" s="2"/>
      <c r="N215" s="2"/>
      <c r="O215" s="2"/>
      <c r="P215" s="2"/>
      <c r="Q215" s="3"/>
      <c r="R215" s="3"/>
      <c r="S215" s="3"/>
      <c r="T215" s="3"/>
      <c r="U215" s="3"/>
      <c r="V215" s="3"/>
      <c r="W215" s="3"/>
      <c r="X215" s="3"/>
      <c r="Y215" s="3"/>
      <c r="Z215" s="3"/>
      <c r="AA215" s="3"/>
      <c r="AB215" s="3"/>
      <c r="AC215" s="3"/>
      <c r="AD215" s="17"/>
      <c r="AE215" s="17"/>
      <c r="AF215" s="17"/>
      <c r="AG215" s="17"/>
      <c r="AH215" s="17"/>
      <c r="AI215" s="17"/>
      <c r="AJ215" s="17"/>
      <c r="AK215" s="17"/>
      <c r="AL215" s="17"/>
      <c r="AM215" s="17"/>
    </row>
    <row r="216" spans="1:39" x14ac:dyDescent="0.25">
      <c r="A216" s="2"/>
      <c r="B216" s="2"/>
      <c r="C216" s="2"/>
      <c r="D216" s="2"/>
      <c r="E216" s="2"/>
      <c r="F216" s="2"/>
      <c r="G216" s="2"/>
      <c r="H216" s="2"/>
      <c r="I216" s="2"/>
      <c r="J216" s="2"/>
      <c r="K216" s="2"/>
      <c r="L216" s="2"/>
      <c r="M216" s="2"/>
      <c r="N216" s="2"/>
      <c r="O216" s="2"/>
      <c r="P216" s="2"/>
      <c r="Q216" s="3"/>
      <c r="R216" s="3"/>
      <c r="S216" s="3"/>
      <c r="T216" s="3"/>
      <c r="U216" s="3"/>
      <c r="V216" s="3"/>
      <c r="W216" s="3"/>
      <c r="X216" s="3"/>
      <c r="Y216" s="3"/>
      <c r="Z216" s="3"/>
      <c r="AA216" s="3"/>
      <c r="AB216" s="3"/>
      <c r="AC216" s="3"/>
      <c r="AD216" s="17"/>
      <c r="AE216" s="17"/>
      <c r="AF216" s="17"/>
      <c r="AG216" s="17"/>
      <c r="AH216" s="17"/>
      <c r="AI216" s="17"/>
      <c r="AJ216" s="17"/>
      <c r="AK216" s="17"/>
      <c r="AL216" s="17"/>
      <c r="AM216" s="17"/>
    </row>
    <row r="217" spans="1:39" x14ac:dyDescent="0.25">
      <c r="A217" s="2"/>
      <c r="B217" s="2"/>
      <c r="C217" s="2"/>
      <c r="D217" s="2"/>
      <c r="E217" s="2"/>
      <c r="F217" s="2"/>
      <c r="G217" s="2"/>
      <c r="H217" s="2"/>
      <c r="I217" s="2"/>
      <c r="J217" s="2"/>
      <c r="K217" s="2"/>
      <c r="L217" s="2"/>
      <c r="M217" s="2"/>
      <c r="N217" s="2"/>
      <c r="O217" s="2"/>
      <c r="P217" s="2"/>
      <c r="Q217" s="3"/>
      <c r="R217" s="3"/>
      <c r="S217" s="3"/>
      <c r="T217" s="3"/>
      <c r="U217" s="3"/>
      <c r="V217" s="3"/>
      <c r="W217" s="3"/>
      <c r="X217" s="3"/>
      <c r="Y217" s="3"/>
      <c r="Z217" s="3"/>
      <c r="AA217" s="3"/>
      <c r="AB217" s="3"/>
      <c r="AC217" s="3"/>
      <c r="AD217" s="17"/>
      <c r="AE217" s="17"/>
      <c r="AF217" s="17"/>
      <c r="AG217" s="17"/>
      <c r="AH217" s="17"/>
      <c r="AI217" s="17"/>
      <c r="AJ217" s="17"/>
      <c r="AK217" s="17"/>
      <c r="AL217" s="17"/>
      <c r="AM217" s="17"/>
    </row>
    <row r="218" spans="1:39" x14ac:dyDescent="0.25">
      <c r="A218" s="2"/>
      <c r="B218" s="2"/>
      <c r="C218" s="2"/>
      <c r="D218" s="2"/>
      <c r="E218" s="2"/>
      <c r="F218" s="2"/>
      <c r="G218" s="2"/>
      <c r="H218" s="2"/>
      <c r="I218" s="2"/>
      <c r="J218" s="2"/>
      <c r="K218" s="2"/>
      <c r="L218" s="2"/>
      <c r="M218" s="2"/>
      <c r="N218" s="2"/>
      <c r="O218" s="2"/>
      <c r="P218" s="2"/>
      <c r="Q218" s="3"/>
      <c r="R218" s="3"/>
      <c r="S218" s="3"/>
      <c r="T218" s="3"/>
      <c r="U218" s="3"/>
      <c r="V218" s="3"/>
      <c r="W218" s="3"/>
      <c r="X218" s="3"/>
      <c r="Y218" s="3"/>
      <c r="Z218" s="3"/>
      <c r="AA218" s="3"/>
      <c r="AB218" s="3"/>
      <c r="AC218" s="3"/>
      <c r="AD218" s="17"/>
      <c r="AE218" s="17"/>
      <c r="AF218" s="17"/>
      <c r="AG218" s="17"/>
      <c r="AH218" s="17"/>
      <c r="AI218" s="17"/>
      <c r="AJ218" s="17"/>
      <c r="AK218" s="17"/>
      <c r="AL218" s="17"/>
      <c r="AM218" s="17"/>
    </row>
    <row r="219" spans="1:39" x14ac:dyDescent="0.25">
      <c r="A219" s="2"/>
      <c r="B219" s="2"/>
      <c r="C219" s="2"/>
      <c r="D219" s="2"/>
      <c r="E219" s="2"/>
      <c r="F219" s="2"/>
      <c r="G219" s="2"/>
      <c r="H219" s="2"/>
      <c r="I219" s="2"/>
      <c r="J219" s="2"/>
      <c r="K219" s="2"/>
      <c r="L219" s="2"/>
      <c r="M219" s="2"/>
      <c r="N219" s="2"/>
      <c r="O219" s="2"/>
      <c r="P219" s="2"/>
      <c r="Q219" s="3"/>
      <c r="R219" s="3"/>
      <c r="S219" s="3"/>
      <c r="T219" s="3"/>
      <c r="U219" s="3"/>
      <c r="V219" s="3"/>
      <c r="W219" s="3"/>
      <c r="X219" s="3"/>
      <c r="Y219" s="3"/>
      <c r="Z219" s="3"/>
      <c r="AA219" s="3"/>
      <c r="AB219" s="3"/>
      <c r="AC219" s="3"/>
      <c r="AD219" s="17"/>
      <c r="AE219" s="17"/>
      <c r="AF219" s="17"/>
      <c r="AG219" s="17"/>
      <c r="AH219" s="17"/>
      <c r="AI219" s="17"/>
      <c r="AJ219" s="17"/>
      <c r="AK219" s="17"/>
      <c r="AL219" s="17"/>
      <c r="AM219" s="17"/>
    </row>
    <row r="220" spans="1:39" x14ac:dyDescent="0.25">
      <c r="A220" s="2"/>
      <c r="B220" s="2"/>
      <c r="C220" s="2"/>
      <c r="D220" s="2"/>
      <c r="E220" s="2"/>
      <c r="F220" s="2"/>
      <c r="G220" s="2"/>
      <c r="H220" s="2"/>
      <c r="I220" s="2"/>
      <c r="J220" s="2"/>
      <c r="K220" s="2"/>
      <c r="L220" s="2"/>
      <c r="M220" s="2"/>
      <c r="N220" s="2"/>
      <c r="O220" s="2"/>
      <c r="P220" s="2"/>
      <c r="Q220" s="3"/>
      <c r="R220" s="3"/>
      <c r="S220" s="3"/>
      <c r="T220" s="3"/>
      <c r="U220" s="3"/>
      <c r="V220" s="3"/>
      <c r="W220" s="3"/>
      <c r="X220" s="3"/>
      <c r="Y220" s="3"/>
      <c r="Z220" s="3"/>
      <c r="AA220" s="3"/>
      <c r="AB220" s="3"/>
      <c r="AC220" s="3"/>
      <c r="AD220" s="17"/>
      <c r="AE220" s="17"/>
      <c r="AF220" s="17"/>
      <c r="AG220" s="17"/>
      <c r="AH220" s="17"/>
      <c r="AI220" s="17"/>
      <c r="AJ220" s="17"/>
      <c r="AK220" s="17"/>
      <c r="AL220" s="17"/>
      <c r="AM220" s="17"/>
    </row>
    <row r="221" spans="1:39" x14ac:dyDescent="0.25">
      <c r="A221" s="2"/>
      <c r="B221" s="2"/>
      <c r="C221" s="2"/>
      <c r="D221" s="2"/>
      <c r="E221" s="2"/>
      <c r="F221" s="2"/>
      <c r="G221" s="2"/>
      <c r="H221" s="2"/>
      <c r="I221" s="2"/>
      <c r="J221" s="2"/>
      <c r="K221" s="2"/>
      <c r="L221" s="2"/>
      <c r="M221" s="2"/>
      <c r="N221" s="2"/>
      <c r="O221" s="2"/>
      <c r="P221" s="2"/>
      <c r="Q221" s="3"/>
      <c r="R221" s="3"/>
      <c r="S221" s="3"/>
      <c r="T221" s="3"/>
      <c r="U221" s="3"/>
      <c r="V221" s="3"/>
      <c r="W221" s="3"/>
      <c r="X221" s="3"/>
      <c r="Y221" s="3"/>
      <c r="Z221" s="3"/>
      <c r="AA221" s="3"/>
      <c r="AB221" s="3"/>
      <c r="AC221" s="3"/>
      <c r="AD221" s="17"/>
      <c r="AE221" s="17"/>
      <c r="AF221" s="17"/>
      <c r="AG221" s="17"/>
      <c r="AH221" s="17"/>
      <c r="AI221" s="17"/>
      <c r="AJ221" s="17"/>
      <c r="AK221" s="17"/>
      <c r="AL221" s="17"/>
      <c r="AM221" s="17"/>
    </row>
    <row r="222" spans="1:39" x14ac:dyDescent="0.25">
      <c r="A222" s="2"/>
      <c r="B222" s="2"/>
      <c r="C222" s="2"/>
      <c r="D222" s="2"/>
      <c r="E222" s="2"/>
      <c r="F222" s="2"/>
      <c r="G222" s="2"/>
      <c r="H222" s="2"/>
      <c r="I222" s="2"/>
      <c r="J222" s="2"/>
      <c r="K222" s="2"/>
      <c r="L222" s="2"/>
      <c r="M222" s="2"/>
      <c r="N222" s="2"/>
      <c r="O222" s="2"/>
      <c r="P222" s="2"/>
      <c r="Q222" s="3"/>
      <c r="R222" s="3"/>
      <c r="S222" s="3"/>
      <c r="T222" s="3"/>
      <c r="U222" s="3"/>
      <c r="V222" s="3"/>
      <c r="W222" s="3"/>
      <c r="X222" s="3"/>
      <c r="Y222" s="3"/>
      <c r="Z222" s="3"/>
      <c r="AA222" s="3"/>
      <c r="AB222" s="3"/>
      <c r="AC222" s="3"/>
      <c r="AD222" s="17"/>
      <c r="AE222" s="17"/>
      <c r="AF222" s="17"/>
      <c r="AG222" s="17"/>
      <c r="AH222" s="17"/>
      <c r="AI222" s="17"/>
      <c r="AJ222" s="17"/>
      <c r="AK222" s="17"/>
      <c r="AL222" s="17"/>
      <c r="AM222" s="17"/>
    </row>
    <row r="223" spans="1:39" x14ac:dyDescent="0.25">
      <c r="A223" s="2"/>
      <c r="B223" s="2"/>
      <c r="C223" s="2"/>
      <c r="D223" s="2"/>
      <c r="E223" s="2"/>
      <c r="F223" s="2"/>
      <c r="G223" s="2"/>
      <c r="H223" s="2"/>
      <c r="I223" s="2"/>
      <c r="J223" s="2"/>
      <c r="K223" s="2"/>
      <c r="L223" s="2"/>
      <c r="M223" s="2"/>
      <c r="N223" s="2"/>
      <c r="O223" s="2"/>
      <c r="P223" s="2"/>
      <c r="Q223" s="3"/>
      <c r="R223" s="3"/>
      <c r="S223" s="3"/>
      <c r="T223" s="3"/>
      <c r="U223" s="3"/>
      <c r="V223" s="3"/>
      <c r="W223" s="3"/>
      <c r="X223" s="3"/>
      <c r="Y223" s="3"/>
      <c r="Z223" s="3"/>
      <c r="AA223" s="3"/>
      <c r="AB223" s="3"/>
      <c r="AC223" s="3"/>
      <c r="AD223" s="17"/>
      <c r="AE223" s="17"/>
      <c r="AF223" s="17"/>
      <c r="AG223" s="17"/>
      <c r="AH223" s="17"/>
      <c r="AI223" s="17"/>
      <c r="AJ223" s="17"/>
      <c r="AK223" s="17"/>
      <c r="AL223" s="17"/>
      <c r="AM223" s="17"/>
    </row>
    <row r="224" spans="1:39" x14ac:dyDescent="0.25">
      <c r="A224" s="2"/>
      <c r="B224" s="2"/>
      <c r="C224" s="2"/>
      <c r="D224" s="2"/>
      <c r="E224" s="2"/>
      <c r="F224" s="2"/>
      <c r="G224" s="2"/>
      <c r="H224" s="2"/>
      <c r="I224" s="2"/>
      <c r="J224" s="2"/>
      <c r="K224" s="2"/>
      <c r="L224" s="2"/>
      <c r="M224" s="2"/>
      <c r="N224" s="2"/>
      <c r="O224" s="2"/>
      <c r="P224" s="2"/>
      <c r="Q224" s="3"/>
      <c r="R224" s="3"/>
      <c r="S224" s="3"/>
      <c r="T224" s="3"/>
      <c r="U224" s="3"/>
      <c r="V224" s="3"/>
      <c r="W224" s="3"/>
      <c r="X224" s="3"/>
      <c r="Y224" s="3"/>
      <c r="Z224" s="3"/>
      <c r="AA224" s="3"/>
      <c r="AB224" s="3"/>
      <c r="AC224" s="3"/>
      <c r="AD224" s="17"/>
      <c r="AE224" s="17"/>
      <c r="AF224" s="17"/>
      <c r="AG224" s="17"/>
      <c r="AH224" s="17"/>
      <c r="AI224" s="17"/>
      <c r="AJ224" s="17"/>
      <c r="AK224" s="17"/>
      <c r="AL224" s="17"/>
      <c r="AM224" s="17"/>
    </row>
    <row r="225" spans="1:39" x14ac:dyDescent="0.25">
      <c r="A225" s="2"/>
      <c r="B225" s="2"/>
      <c r="C225" s="2"/>
      <c r="D225" s="2"/>
      <c r="E225" s="2"/>
      <c r="F225" s="2"/>
      <c r="G225" s="2"/>
      <c r="H225" s="2"/>
      <c r="I225" s="2"/>
      <c r="J225" s="2"/>
      <c r="K225" s="2"/>
      <c r="L225" s="2"/>
      <c r="M225" s="2"/>
      <c r="N225" s="2"/>
      <c r="O225" s="2"/>
      <c r="P225" s="2"/>
      <c r="Q225" s="3"/>
      <c r="R225" s="3"/>
      <c r="S225" s="3"/>
      <c r="T225" s="3"/>
      <c r="U225" s="3"/>
      <c r="V225" s="3"/>
      <c r="W225" s="3"/>
      <c r="X225" s="3"/>
      <c r="Y225" s="3"/>
      <c r="Z225" s="3"/>
      <c r="AA225" s="3"/>
      <c r="AB225" s="3"/>
      <c r="AC225" s="3"/>
      <c r="AD225" s="17"/>
      <c r="AE225" s="17"/>
      <c r="AF225" s="17"/>
      <c r="AG225" s="17"/>
      <c r="AH225" s="17"/>
      <c r="AI225" s="17"/>
      <c r="AJ225" s="17"/>
      <c r="AK225" s="17"/>
      <c r="AL225" s="17"/>
      <c r="AM225" s="17"/>
    </row>
    <row r="226" spans="1:39" x14ac:dyDescent="0.25">
      <c r="A226" s="2"/>
      <c r="B226" s="2"/>
      <c r="C226" s="2"/>
      <c r="D226" s="2"/>
      <c r="E226" s="2"/>
      <c r="F226" s="2"/>
      <c r="G226" s="2"/>
      <c r="H226" s="2"/>
      <c r="I226" s="2"/>
      <c r="J226" s="2"/>
      <c r="K226" s="2"/>
      <c r="L226" s="2"/>
      <c r="M226" s="2"/>
      <c r="N226" s="2"/>
      <c r="O226" s="2"/>
      <c r="P226" s="2"/>
      <c r="Q226" s="3"/>
      <c r="R226" s="3"/>
      <c r="S226" s="3"/>
      <c r="T226" s="3"/>
      <c r="U226" s="3"/>
      <c r="V226" s="3"/>
      <c r="W226" s="3"/>
      <c r="X226" s="3"/>
      <c r="Y226" s="3"/>
      <c r="Z226" s="3"/>
      <c r="AA226" s="3"/>
      <c r="AB226" s="3"/>
      <c r="AC226" s="3"/>
      <c r="AD226" s="17"/>
      <c r="AE226" s="17"/>
      <c r="AF226" s="17"/>
      <c r="AG226" s="17"/>
      <c r="AH226" s="17"/>
      <c r="AI226" s="17"/>
      <c r="AJ226" s="17"/>
      <c r="AK226" s="17"/>
      <c r="AL226" s="17"/>
      <c r="AM226" s="17"/>
    </row>
    <row r="227" spans="1:39" x14ac:dyDescent="0.25">
      <c r="A227" s="2"/>
      <c r="B227" s="2"/>
      <c r="C227" s="2"/>
      <c r="D227" s="2"/>
      <c r="E227" s="2"/>
      <c r="F227" s="2"/>
      <c r="G227" s="2"/>
      <c r="H227" s="2"/>
      <c r="I227" s="2"/>
      <c r="J227" s="2"/>
      <c r="K227" s="2"/>
      <c r="L227" s="2"/>
      <c r="M227" s="2"/>
      <c r="N227" s="2"/>
      <c r="O227" s="2"/>
      <c r="P227" s="2"/>
      <c r="Q227" s="3"/>
      <c r="R227" s="3"/>
      <c r="S227" s="3"/>
      <c r="T227" s="3"/>
      <c r="U227" s="3"/>
      <c r="V227" s="3"/>
      <c r="W227" s="3"/>
      <c r="X227" s="3"/>
      <c r="Y227" s="3"/>
      <c r="Z227" s="3"/>
      <c r="AA227" s="3"/>
      <c r="AB227" s="3"/>
      <c r="AC227" s="3"/>
      <c r="AD227" s="17"/>
      <c r="AE227" s="17"/>
      <c r="AF227" s="17"/>
      <c r="AG227" s="17"/>
      <c r="AH227" s="17"/>
      <c r="AI227" s="17"/>
      <c r="AJ227" s="17"/>
      <c r="AK227" s="17"/>
      <c r="AL227" s="17"/>
      <c r="AM227" s="17"/>
    </row>
    <row r="228" spans="1:39" x14ac:dyDescent="0.25">
      <c r="A228" s="2"/>
      <c r="B228" s="2"/>
      <c r="C228" s="2"/>
      <c r="D228" s="2"/>
      <c r="E228" s="2"/>
      <c r="F228" s="2"/>
      <c r="G228" s="2"/>
      <c r="H228" s="2"/>
      <c r="I228" s="2"/>
      <c r="J228" s="2"/>
      <c r="K228" s="2"/>
      <c r="L228" s="2"/>
      <c r="M228" s="2"/>
      <c r="N228" s="2"/>
      <c r="O228" s="2"/>
      <c r="P228" s="2"/>
      <c r="Q228" s="3"/>
      <c r="R228" s="3"/>
      <c r="S228" s="3"/>
      <c r="T228" s="3"/>
      <c r="U228" s="3"/>
      <c r="V228" s="3"/>
      <c r="W228" s="3"/>
      <c r="X228" s="3"/>
      <c r="Y228" s="3"/>
      <c r="Z228" s="3"/>
      <c r="AA228" s="3"/>
      <c r="AB228" s="3"/>
      <c r="AC228" s="3"/>
      <c r="AD228" s="17"/>
      <c r="AE228" s="17"/>
      <c r="AF228" s="17"/>
      <c r="AG228" s="17"/>
      <c r="AH228" s="17"/>
      <c r="AI228" s="17"/>
      <c r="AJ228" s="17"/>
      <c r="AK228" s="17"/>
      <c r="AL228" s="17"/>
      <c r="AM228" s="17"/>
    </row>
    <row r="229" spans="1:39" x14ac:dyDescent="0.25">
      <c r="A229" s="2"/>
      <c r="B229" s="2"/>
      <c r="C229" s="2"/>
      <c r="D229" s="2"/>
      <c r="E229" s="2"/>
      <c r="F229" s="2"/>
      <c r="G229" s="2"/>
      <c r="H229" s="2"/>
      <c r="I229" s="2"/>
      <c r="J229" s="2"/>
      <c r="K229" s="2"/>
      <c r="L229" s="2"/>
      <c r="M229" s="2"/>
      <c r="N229" s="2"/>
      <c r="O229" s="2"/>
      <c r="P229" s="2"/>
      <c r="Q229" s="3"/>
      <c r="R229" s="3"/>
      <c r="S229" s="3"/>
      <c r="T229" s="3"/>
      <c r="U229" s="3"/>
      <c r="V229" s="3"/>
      <c r="W229" s="3"/>
      <c r="X229" s="3"/>
      <c r="Y229" s="3"/>
      <c r="Z229" s="3"/>
      <c r="AA229" s="3"/>
      <c r="AB229" s="3"/>
      <c r="AC229" s="3"/>
      <c r="AD229" s="17"/>
      <c r="AE229" s="17"/>
      <c r="AF229" s="17"/>
      <c r="AG229" s="17"/>
      <c r="AH229" s="17"/>
      <c r="AI229" s="17"/>
      <c r="AJ229" s="17"/>
      <c r="AK229" s="17"/>
      <c r="AL229" s="17"/>
      <c r="AM229" s="17"/>
    </row>
    <row r="230" spans="1:39" x14ac:dyDescent="0.25">
      <c r="A230" s="2"/>
      <c r="B230" s="2"/>
      <c r="C230" s="2"/>
      <c r="D230" s="2"/>
      <c r="E230" s="2"/>
      <c r="F230" s="2"/>
      <c r="G230" s="2"/>
      <c r="H230" s="2"/>
      <c r="I230" s="2"/>
      <c r="J230" s="2"/>
      <c r="K230" s="2"/>
      <c r="L230" s="2"/>
      <c r="M230" s="2"/>
      <c r="N230" s="2"/>
      <c r="O230" s="2"/>
      <c r="P230" s="2"/>
      <c r="Q230" s="3"/>
      <c r="R230" s="3"/>
      <c r="S230" s="3"/>
      <c r="T230" s="3"/>
      <c r="U230" s="3"/>
      <c r="V230" s="3"/>
      <c r="W230" s="3"/>
      <c r="X230" s="3"/>
      <c r="Y230" s="3"/>
      <c r="Z230" s="3"/>
      <c r="AA230" s="3"/>
      <c r="AB230" s="3"/>
      <c r="AC230" s="3"/>
      <c r="AD230" s="17"/>
      <c r="AE230" s="17"/>
      <c r="AF230" s="17"/>
      <c r="AG230" s="17"/>
      <c r="AH230" s="17"/>
      <c r="AI230" s="17"/>
      <c r="AJ230" s="17"/>
      <c r="AK230" s="17"/>
      <c r="AL230" s="17"/>
      <c r="AM230" s="17"/>
    </row>
    <row r="231" spans="1:39" x14ac:dyDescent="0.25">
      <c r="A231" s="2"/>
      <c r="B231" s="2"/>
      <c r="C231" s="2"/>
      <c r="D231" s="2"/>
      <c r="E231" s="2"/>
      <c r="F231" s="2"/>
      <c r="G231" s="2"/>
      <c r="H231" s="2"/>
      <c r="I231" s="2"/>
      <c r="J231" s="2"/>
      <c r="K231" s="2"/>
      <c r="L231" s="2"/>
      <c r="M231" s="2"/>
      <c r="N231" s="2"/>
      <c r="O231" s="2"/>
      <c r="P231" s="2"/>
      <c r="Q231" s="3"/>
      <c r="R231" s="3"/>
      <c r="S231" s="3"/>
      <c r="T231" s="3"/>
      <c r="U231" s="3"/>
      <c r="V231" s="3"/>
      <c r="W231" s="3"/>
      <c r="X231" s="3"/>
      <c r="Y231" s="3"/>
      <c r="Z231" s="3"/>
      <c r="AA231" s="3"/>
      <c r="AB231" s="3"/>
      <c r="AC231" s="3"/>
      <c r="AD231" s="17"/>
      <c r="AE231" s="17"/>
      <c r="AF231" s="17"/>
      <c r="AG231" s="17"/>
      <c r="AH231" s="17"/>
      <c r="AI231" s="17"/>
      <c r="AJ231" s="17"/>
      <c r="AK231" s="17"/>
      <c r="AL231" s="17"/>
      <c r="AM231" s="17"/>
    </row>
    <row r="232" spans="1:39" x14ac:dyDescent="0.25">
      <c r="A232" s="2"/>
      <c r="B232" s="2"/>
      <c r="C232" s="2"/>
      <c r="D232" s="2"/>
      <c r="E232" s="2"/>
      <c r="F232" s="2"/>
      <c r="G232" s="2"/>
      <c r="H232" s="2"/>
      <c r="I232" s="2"/>
      <c r="J232" s="2"/>
      <c r="K232" s="2"/>
      <c r="L232" s="2"/>
      <c r="M232" s="2"/>
      <c r="N232" s="2"/>
      <c r="O232" s="2"/>
      <c r="P232" s="2"/>
      <c r="Q232" s="3"/>
      <c r="R232" s="3"/>
      <c r="S232" s="3"/>
      <c r="T232" s="3"/>
      <c r="U232" s="3"/>
      <c r="V232" s="3"/>
      <c r="W232" s="3"/>
      <c r="X232" s="3"/>
      <c r="Y232" s="3"/>
      <c r="Z232" s="3"/>
      <c r="AA232" s="3"/>
      <c r="AB232" s="3"/>
      <c r="AC232" s="3"/>
      <c r="AD232" s="17"/>
      <c r="AE232" s="17"/>
      <c r="AF232" s="17"/>
      <c r="AG232" s="17"/>
      <c r="AH232" s="17"/>
      <c r="AI232" s="17"/>
      <c r="AJ232" s="17"/>
      <c r="AK232" s="17"/>
      <c r="AL232" s="17"/>
      <c r="AM232" s="17"/>
    </row>
    <row r="233" spans="1:39" x14ac:dyDescent="0.25">
      <c r="A233" s="2"/>
      <c r="B233" s="2"/>
      <c r="C233" s="2"/>
      <c r="D233" s="2"/>
      <c r="E233" s="2"/>
      <c r="F233" s="2"/>
      <c r="G233" s="2"/>
      <c r="H233" s="2"/>
      <c r="I233" s="2"/>
      <c r="J233" s="2"/>
      <c r="K233" s="2"/>
      <c r="L233" s="2"/>
      <c r="M233" s="2"/>
      <c r="N233" s="2"/>
      <c r="O233" s="2"/>
      <c r="P233" s="2"/>
      <c r="Q233" s="3"/>
      <c r="R233" s="3"/>
      <c r="S233" s="3"/>
      <c r="T233" s="3"/>
      <c r="U233" s="3"/>
      <c r="V233" s="3"/>
      <c r="W233" s="3"/>
      <c r="X233" s="3"/>
      <c r="Y233" s="3"/>
      <c r="Z233" s="3"/>
      <c r="AA233" s="3"/>
      <c r="AB233" s="3"/>
      <c r="AC233" s="3"/>
      <c r="AD233" s="17"/>
      <c r="AE233" s="17"/>
      <c r="AF233" s="17"/>
      <c r="AG233" s="17"/>
      <c r="AH233" s="17"/>
      <c r="AI233" s="17"/>
      <c r="AJ233" s="17"/>
      <c r="AK233" s="17"/>
      <c r="AL233" s="17"/>
      <c r="AM233" s="17"/>
    </row>
    <row r="234" spans="1:39" x14ac:dyDescent="0.25">
      <c r="A234" s="2"/>
      <c r="B234" s="2"/>
      <c r="C234" s="2"/>
      <c r="D234" s="2"/>
      <c r="E234" s="2"/>
      <c r="F234" s="2"/>
      <c r="G234" s="2"/>
      <c r="H234" s="2"/>
      <c r="I234" s="2"/>
      <c r="J234" s="2"/>
      <c r="K234" s="2"/>
      <c r="L234" s="2"/>
      <c r="M234" s="2"/>
      <c r="N234" s="2"/>
      <c r="O234" s="2"/>
      <c r="P234" s="2"/>
      <c r="Q234" s="3"/>
      <c r="R234" s="3"/>
      <c r="S234" s="3"/>
      <c r="T234" s="3"/>
      <c r="U234" s="3"/>
      <c r="V234" s="3"/>
      <c r="W234" s="3"/>
      <c r="X234" s="3"/>
      <c r="Y234" s="3"/>
      <c r="Z234" s="3"/>
      <c r="AA234" s="3"/>
      <c r="AB234" s="3"/>
      <c r="AC234" s="3"/>
      <c r="AD234" s="17"/>
      <c r="AE234" s="17"/>
      <c r="AF234" s="17"/>
      <c r="AG234" s="17"/>
      <c r="AH234" s="17"/>
      <c r="AI234" s="17"/>
      <c r="AJ234" s="17"/>
      <c r="AK234" s="17"/>
      <c r="AL234" s="17"/>
      <c r="AM234" s="17"/>
    </row>
    <row r="235" spans="1:39" x14ac:dyDescent="0.25">
      <c r="A235" s="2"/>
      <c r="B235" s="2"/>
      <c r="C235" s="2"/>
      <c r="D235" s="2"/>
      <c r="E235" s="2"/>
      <c r="F235" s="2"/>
      <c r="G235" s="2"/>
      <c r="H235" s="2"/>
      <c r="I235" s="2"/>
      <c r="J235" s="2"/>
      <c r="K235" s="2"/>
      <c r="L235" s="2"/>
      <c r="M235" s="2"/>
      <c r="N235" s="2"/>
      <c r="O235" s="2"/>
      <c r="P235" s="2"/>
      <c r="Q235" s="3"/>
      <c r="R235" s="3"/>
      <c r="S235" s="3"/>
      <c r="T235" s="3"/>
      <c r="U235" s="3"/>
      <c r="V235" s="3"/>
      <c r="W235" s="3"/>
      <c r="X235" s="3"/>
      <c r="Y235" s="3"/>
      <c r="Z235" s="3"/>
      <c r="AA235" s="3"/>
      <c r="AB235" s="3"/>
      <c r="AC235" s="3"/>
      <c r="AD235" s="17"/>
      <c r="AE235" s="17"/>
      <c r="AF235" s="17"/>
      <c r="AG235" s="17"/>
      <c r="AH235" s="17"/>
      <c r="AI235" s="17"/>
      <c r="AJ235" s="17"/>
      <c r="AK235" s="17"/>
      <c r="AL235" s="17"/>
      <c r="AM235" s="17"/>
    </row>
    <row r="236" spans="1:39" x14ac:dyDescent="0.25">
      <c r="A236" s="2"/>
      <c r="B236" s="2"/>
      <c r="C236" s="2"/>
      <c r="D236" s="2"/>
      <c r="E236" s="2"/>
      <c r="F236" s="2"/>
      <c r="G236" s="2"/>
      <c r="H236" s="2"/>
      <c r="I236" s="2"/>
      <c r="J236" s="2"/>
      <c r="K236" s="2"/>
      <c r="L236" s="2"/>
      <c r="M236" s="2"/>
      <c r="N236" s="2"/>
      <c r="O236" s="2"/>
      <c r="P236" s="2"/>
      <c r="Q236" s="3"/>
      <c r="R236" s="3"/>
      <c r="S236" s="3"/>
      <c r="T236" s="3"/>
      <c r="U236" s="3"/>
      <c r="V236" s="3"/>
      <c r="W236" s="3"/>
      <c r="X236" s="3"/>
      <c r="Y236" s="3"/>
      <c r="Z236" s="3"/>
      <c r="AA236" s="3"/>
      <c r="AB236" s="3"/>
      <c r="AC236" s="3"/>
      <c r="AD236" s="17"/>
      <c r="AE236" s="17"/>
      <c r="AF236" s="17"/>
      <c r="AG236" s="17"/>
      <c r="AH236" s="17"/>
      <c r="AI236" s="17"/>
      <c r="AJ236" s="17"/>
      <c r="AK236" s="17"/>
      <c r="AL236" s="17"/>
      <c r="AM236" s="17"/>
    </row>
    <row r="237" spans="1:39" x14ac:dyDescent="0.25">
      <c r="A237" s="2"/>
      <c r="B237" s="2"/>
      <c r="C237" s="2"/>
      <c r="D237" s="2"/>
      <c r="E237" s="2"/>
      <c r="F237" s="2"/>
      <c r="G237" s="2"/>
      <c r="H237" s="2"/>
      <c r="I237" s="2"/>
      <c r="J237" s="2"/>
      <c r="K237" s="2"/>
      <c r="L237" s="2"/>
      <c r="M237" s="2"/>
      <c r="N237" s="2"/>
      <c r="O237" s="2"/>
      <c r="P237" s="2"/>
      <c r="Q237" s="3"/>
      <c r="R237" s="3"/>
      <c r="S237" s="3"/>
      <c r="T237" s="3"/>
      <c r="U237" s="3"/>
      <c r="V237" s="3"/>
      <c r="W237" s="3"/>
      <c r="X237" s="3"/>
      <c r="Y237" s="3"/>
      <c r="Z237" s="3"/>
      <c r="AA237" s="3"/>
      <c r="AB237" s="3"/>
      <c r="AC237" s="3"/>
      <c r="AD237" s="17"/>
      <c r="AE237" s="17"/>
      <c r="AF237" s="17"/>
      <c r="AG237" s="17"/>
      <c r="AH237" s="17"/>
      <c r="AI237" s="17"/>
      <c r="AJ237" s="17"/>
      <c r="AK237" s="17"/>
      <c r="AL237" s="17"/>
      <c r="AM237" s="17"/>
    </row>
    <row r="238" spans="1:39" x14ac:dyDescent="0.25">
      <c r="A238" s="2"/>
      <c r="B238" s="2"/>
      <c r="C238" s="2"/>
      <c r="D238" s="2"/>
      <c r="E238" s="2"/>
      <c r="F238" s="2"/>
      <c r="G238" s="2"/>
      <c r="H238" s="2"/>
      <c r="I238" s="2"/>
      <c r="J238" s="2"/>
      <c r="K238" s="2"/>
      <c r="L238" s="2"/>
      <c r="M238" s="2"/>
      <c r="N238" s="2"/>
      <c r="O238" s="2"/>
      <c r="P238" s="2"/>
      <c r="Q238" s="3"/>
      <c r="R238" s="3"/>
      <c r="S238" s="3"/>
      <c r="T238" s="3"/>
      <c r="U238" s="3"/>
      <c r="V238" s="3"/>
      <c r="W238" s="3"/>
      <c r="X238" s="3"/>
      <c r="Y238" s="3"/>
      <c r="Z238" s="3"/>
      <c r="AA238" s="3"/>
      <c r="AB238" s="3"/>
      <c r="AC238" s="3"/>
      <c r="AD238" s="17"/>
      <c r="AE238" s="17"/>
      <c r="AF238" s="17"/>
      <c r="AG238" s="17"/>
      <c r="AH238" s="17"/>
      <c r="AI238" s="17"/>
      <c r="AJ238" s="17"/>
      <c r="AK238" s="17"/>
      <c r="AL238" s="17"/>
      <c r="AM238" s="17"/>
    </row>
    <row r="239" spans="1:39" x14ac:dyDescent="0.25">
      <c r="A239" s="2"/>
      <c r="B239" s="2"/>
      <c r="C239" s="2"/>
      <c r="D239" s="2"/>
      <c r="E239" s="2"/>
      <c r="F239" s="2"/>
      <c r="G239" s="2"/>
      <c r="H239" s="2"/>
      <c r="I239" s="2"/>
      <c r="J239" s="2"/>
      <c r="K239" s="2"/>
      <c r="L239" s="2"/>
      <c r="M239" s="2"/>
      <c r="N239" s="2"/>
      <c r="O239" s="2"/>
      <c r="P239" s="2"/>
      <c r="Q239" s="3"/>
      <c r="R239" s="3"/>
      <c r="S239" s="3"/>
      <c r="T239" s="3"/>
      <c r="U239" s="3"/>
      <c r="V239" s="3"/>
      <c r="W239" s="3"/>
      <c r="X239" s="3"/>
      <c r="Y239" s="3"/>
      <c r="Z239" s="3"/>
      <c r="AA239" s="3"/>
      <c r="AB239" s="3"/>
      <c r="AC239" s="3"/>
      <c r="AD239" s="17"/>
      <c r="AE239" s="17"/>
      <c r="AF239" s="17"/>
      <c r="AG239" s="17"/>
      <c r="AH239" s="17"/>
      <c r="AI239" s="17"/>
      <c r="AJ239" s="17"/>
      <c r="AK239" s="17"/>
      <c r="AL239" s="17"/>
      <c r="AM239" s="17"/>
    </row>
    <row r="240" spans="1:39" x14ac:dyDescent="0.25">
      <c r="A240" s="2"/>
      <c r="B240" s="2"/>
      <c r="C240" s="2"/>
      <c r="D240" s="2"/>
      <c r="E240" s="2"/>
      <c r="F240" s="2"/>
      <c r="G240" s="2"/>
      <c r="H240" s="2"/>
      <c r="I240" s="2"/>
      <c r="J240" s="2"/>
      <c r="K240" s="2"/>
      <c r="L240" s="2"/>
      <c r="M240" s="2"/>
      <c r="N240" s="2"/>
      <c r="O240" s="2"/>
      <c r="P240" s="2"/>
      <c r="Q240" s="3"/>
      <c r="R240" s="3"/>
      <c r="S240" s="3"/>
      <c r="T240" s="3"/>
      <c r="U240" s="3"/>
      <c r="V240" s="3"/>
      <c r="W240" s="3"/>
      <c r="X240" s="3"/>
      <c r="Y240" s="3"/>
      <c r="Z240" s="3"/>
      <c r="AA240" s="3"/>
      <c r="AB240" s="3"/>
      <c r="AC240" s="3"/>
      <c r="AD240" s="17"/>
      <c r="AE240" s="17"/>
      <c r="AF240" s="17"/>
      <c r="AG240" s="17"/>
      <c r="AH240" s="17"/>
      <c r="AI240" s="17"/>
      <c r="AJ240" s="17"/>
      <c r="AK240" s="17"/>
      <c r="AL240" s="17"/>
      <c r="AM240" s="17"/>
    </row>
    <row r="241" spans="1:39" x14ac:dyDescent="0.25">
      <c r="A241" s="2"/>
      <c r="B241" s="2"/>
      <c r="C241" s="2"/>
      <c r="D241" s="2"/>
      <c r="E241" s="2"/>
      <c r="F241" s="2"/>
      <c r="G241" s="2"/>
      <c r="H241" s="2"/>
      <c r="I241" s="2"/>
      <c r="J241" s="2"/>
      <c r="K241" s="2"/>
      <c r="L241" s="2"/>
      <c r="M241" s="2"/>
      <c r="N241" s="2"/>
      <c r="O241" s="2"/>
      <c r="P241" s="2"/>
      <c r="Q241" s="3"/>
      <c r="R241" s="3"/>
      <c r="S241" s="3"/>
      <c r="T241" s="3"/>
      <c r="U241" s="3"/>
      <c r="V241" s="3"/>
      <c r="W241" s="3"/>
      <c r="X241" s="3"/>
      <c r="Y241" s="3"/>
      <c r="Z241" s="3"/>
      <c r="AA241" s="3"/>
      <c r="AB241" s="3"/>
      <c r="AC241" s="3"/>
      <c r="AD241" s="17"/>
      <c r="AE241" s="17"/>
      <c r="AF241" s="17"/>
      <c r="AG241" s="17"/>
      <c r="AH241" s="17"/>
      <c r="AI241" s="17"/>
      <c r="AJ241" s="17"/>
      <c r="AK241" s="17"/>
      <c r="AL241" s="17"/>
      <c r="AM241" s="17"/>
    </row>
    <row r="242" spans="1:39" x14ac:dyDescent="0.25">
      <c r="A242" s="2"/>
      <c r="B242" s="2"/>
      <c r="C242" s="2"/>
      <c r="D242" s="2"/>
      <c r="E242" s="2"/>
      <c r="F242" s="2"/>
      <c r="G242" s="2"/>
      <c r="H242" s="2"/>
      <c r="I242" s="2"/>
      <c r="J242" s="2"/>
      <c r="K242" s="2"/>
      <c r="L242" s="2"/>
      <c r="M242" s="2"/>
      <c r="N242" s="2"/>
      <c r="O242" s="2"/>
      <c r="P242" s="2"/>
      <c r="Q242" s="3"/>
      <c r="R242" s="3"/>
      <c r="S242" s="3"/>
      <c r="T242" s="3"/>
      <c r="U242" s="3"/>
      <c r="V242" s="3"/>
      <c r="W242" s="3"/>
      <c r="X242" s="3"/>
      <c r="Y242" s="3"/>
      <c r="Z242" s="3"/>
      <c r="AA242" s="3"/>
      <c r="AB242" s="3"/>
      <c r="AC242" s="3"/>
      <c r="AD242" s="17"/>
      <c r="AE242" s="17"/>
      <c r="AF242" s="17"/>
      <c r="AG242" s="17"/>
      <c r="AH242" s="17"/>
      <c r="AI242" s="17"/>
      <c r="AJ242" s="17"/>
      <c r="AK242" s="17"/>
      <c r="AL242" s="17"/>
      <c r="AM242" s="17"/>
    </row>
    <row r="243" spans="1:39" x14ac:dyDescent="0.25">
      <c r="A243" s="2"/>
      <c r="B243" s="2"/>
      <c r="C243" s="2"/>
      <c r="D243" s="2"/>
      <c r="E243" s="2"/>
      <c r="F243" s="2"/>
      <c r="G243" s="2"/>
      <c r="H243" s="2"/>
      <c r="I243" s="2"/>
      <c r="J243" s="2"/>
      <c r="K243" s="2"/>
      <c r="L243" s="2"/>
      <c r="M243" s="2"/>
      <c r="N243" s="2"/>
      <c r="O243" s="2"/>
      <c r="P243" s="2"/>
      <c r="Q243" s="3"/>
      <c r="R243" s="3"/>
      <c r="S243" s="3"/>
      <c r="T243" s="3"/>
      <c r="U243" s="3"/>
      <c r="V243" s="3"/>
      <c r="W243" s="3"/>
      <c r="X243" s="3"/>
      <c r="Y243" s="3"/>
      <c r="Z243" s="3"/>
      <c r="AA243" s="3"/>
      <c r="AB243" s="3"/>
      <c r="AC243" s="3"/>
      <c r="AD243" s="17"/>
      <c r="AE243" s="17"/>
      <c r="AF243" s="17"/>
      <c r="AG243" s="17"/>
      <c r="AH243" s="17"/>
      <c r="AI243" s="17"/>
      <c r="AJ243" s="17"/>
      <c r="AK243" s="17"/>
      <c r="AL243" s="17"/>
      <c r="AM243" s="17"/>
    </row>
    <row r="244" spans="1:39" x14ac:dyDescent="0.25">
      <c r="A244" s="2"/>
      <c r="B244" s="2"/>
      <c r="C244" s="2"/>
      <c r="D244" s="2"/>
      <c r="E244" s="2"/>
      <c r="F244" s="2"/>
      <c r="G244" s="2"/>
      <c r="H244" s="2"/>
      <c r="I244" s="2"/>
      <c r="J244" s="2"/>
      <c r="K244" s="2"/>
      <c r="L244" s="2"/>
      <c r="M244" s="2"/>
      <c r="N244" s="2"/>
      <c r="O244" s="2"/>
      <c r="P244" s="2"/>
      <c r="Q244" s="3"/>
      <c r="R244" s="3"/>
      <c r="S244" s="3"/>
      <c r="T244" s="3"/>
      <c r="U244" s="3"/>
      <c r="V244" s="3"/>
      <c r="W244" s="3"/>
      <c r="X244" s="3"/>
      <c r="Y244" s="3"/>
      <c r="Z244" s="3"/>
      <c r="AA244" s="3"/>
      <c r="AB244" s="3"/>
      <c r="AC244" s="3"/>
      <c r="AD244" s="17"/>
      <c r="AE244" s="17"/>
      <c r="AF244" s="17"/>
      <c r="AG244" s="17"/>
      <c r="AH244" s="17"/>
      <c r="AI244" s="17"/>
      <c r="AJ244" s="17"/>
      <c r="AK244" s="17"/>
      <c r="AL244" s="17"/>
      <c r="AM244" s="17"/>
    </row>
    <row r="245" spans="1:39" x14ac:dyDescent="0.25">
      <c r="A245" s="2"/>
      <c r="B245" s="2"/>
      <c r="C245" s="2"/>
      <c r="D245" s="2"/>
      <c r="E245" s="2"/>
      <c r="F245" s="2"/>
      <c r="G245" s="2"/>
      <c r="H245" s="2"/>
      <c r="I245" s="2"/>
      <c r="J245" s="2"/>
      <c r="K245" s="2"/>
      <c r="L245" s="2"/>
      <c r="M245" s="2"/>
      <c r="N245" s="2"/>
      <c r="O245" s="2"/>
      <c r="P245" s="2"/>
      <c r="Q245" s="3"/>
      <c r="R245" s="3"/>
      <c r="S245" s="3"/>
      <c r="T245" s="3"/>
      <c r="U245" s="3"/>
      <c r="V245" s="3"/>
      <c r="W245" s="3"/>
      <c r="X245" s="3"/>
      <c r="Y245" s="3"/>
      <c r="Z245" s="3"/>
      <c r="AA245" s="3"/>
      <c r="AB245" s="3"/>
      <c r="AC245" s="3"/>
      <c r="AD245" s="17"/>
      <c r="AE245" s="17"/>
      <c r="AF245" s="17"/>
      <c r="AG245" s="17"/>
      <c r="AH245" s="17"/>
      <c r="AI245" s="17"/>
      <c r="AJ245" s="17"/>
      <c r="AK245" s="17"/>
      <c r="AL245" s="17"/>
      <c r="AM245" s="17"/>
    </row>
    <row r="246" spans="1:39" x14ac:dyDescent="0.25">
      <c r="A246" s="2"/>
      <c r="B246" s="2"/>
      <c r="C246" s="2"/>
      <c r="D246" s="2"/>
      <c r="E246" s="2"/>
      <c r="F246" s="2"/>
      <c r="G246" s="2"/>
      <c r="H246" s="2"/>
      <c r="I246" s="2"/>
      <c r="J246" s="2"/>
      <c r="K246" s="2"/>
      <c r="L246" s="2"/>
      <c r="M246" s="2"/>
      <c r="N246" s="2"/>
      <c r="O246" s="2"/>
      <c r="P246" s="2"/>
      <c r="Q246" s="3"/>
      <c r="R246" s="3"/>
      <c r="S246" s="3"/>
      <c r="T246" s="3"/>
      <c r="U246" s="3"/>
      <c r="V246" s="3"/>
      <c r="W246" s="3"/>
      <c r="X246" s="3"/>
      <c r="Y246" s="3"/>
      <c r="Z246" s="3"/>
      <c r="AA246" s="3"/>
      <c r="AB246" s="3"/>
      <c r="AC246" s="3"/>
      <c r="AD246" s="17"/>
      <c r="AE246" s="17"/>
      <c r="AF246" s="17"/>
      <c r="AG246" s="17"/>
      <c r="AH246" s="17"/>
      <c r="AI246" s="17"/>
      <c r="AJ246" s="17"/>
      <c r="AK246" s="17"/>
      <c r="AL246" s="17"/>
      <c r="AM246" s="17"/>
    </row>
    <row r="247" spans="1:39" x14ac:dyDescent="0.25">
      <c r="A247" s="2"/>
      <c r="B247" s="2"/>
      <c r="C247" s="2"/>
      <c r="D247" s="2"/>
      <c r="E247" s="2"/>
      <c r="F247" s="2"/>
      <c r="G247" s="2"/>
      <c r="H247" s="2"/>
      <c r="I247" s="2"/>
      <c r="J247" s="2"/>
      <c r="K247" s="2"/>
      <c r="L247" s="2"/>
      <c r="M247" s="2"/>
      <c r="N247" s="2"/>
      <c r="O247" s="2"/>
      <c r="P247" s="2"/>
      <c r="Q247" s="3"/>
      <c r="R247" s="3"/>
      <c r="S247" s="3"/>
      <c r="T247" s="3"/>
      <c r="U247" s="3"/>
      <c r="V247" s="3"/>
      <c r="W247" s="3"/>
      <c r="X247" s="3"/>
      <c r="Y247" s="3"/>
      <c r="Z247" s="3"/>
      <c r="AA247" s="3"/>
      <c r="AB247" s="3"/>
      <c r="AC247" s="3"/>
      <c r="AD247" s="17"/>
      <c r="AE247" s="17"/>
      <c r="AF247" s="17"/>
      <c r="AG247" s="17"/>
      <c r="AH247" s="17"/>
      <c r="AI247" s="17"/>
      <c r="AJ247" s="17"/>
      <c r="AK247" s="17"/>
      <c r="AL247" s="17"/>
      <c r="AM247" s="17"/>
    </row>
    <row r="248" spans="1:39" x14ac:dyDescent="0.25">
      <c r="A248" s="2"/>
      <c r="B248" s="2"/>
      <c r="C248" s="2"/>
      <c r="D248" s="2"/>
      <c r="E248" s="2"/>
      <c r="F248" s="2"/>
      <c r="G248" s="2"/>
      <c r="H248" s="2"/>
      <c r="I248" s="2"/>
      <c r="J248" s="2"/>
      <c r="K248" s="2"/>
      <c r="L248" s="2"/>
      <c r="M248" s="2"/>
      <c r="N248" s="2"/>
      <c r="O248" s="2"/>
      <c r="P248" s="2"/>
      <c r="Q248" s="3"/>
      <c r="R248" s="3"/>
      <c r="S248" s="3"/>
      <c r="T248" s="3"/>
      <c r="U248" s="3"/>
      <c r="V248" s="3"/>
      <c r="W248" s="3"/>
      <c r="X248" s="3"/>
      <c r="Y248" s="3"/>
      <c r="Z248" s="3"/>
      <c r="AA248" s="3"/>
      <c r="AB248" s="3"/>
      <c r="AC248" s="3"/>
      <c r="AD248" s="17"/>
      <c r="AE248" s="17"/>
      <c r="AF248" s="17"/>
      <c r="AG248" s="17"/>
      <c r="AH248" s="17"/>
      <c r="AI248" s="17"/>
      <c r="AJ248" s="17"/>
      <c r="AK248" s="17"/>
      <c r="AL248" s="17"/>
      <c r="AM248" s="17"/>
    </row>
    <row r="249" spans="1:39" x14ac:dyDescent="0.25">
      <c r="A249" s="2"/>
      <c r="B249" s="2"/>
      <c r="C249" s="2"/>
      <c r="D249" s="2"/>
      <c r="E249" s="2"/>
      <c r="F249" s="2"/>
      <c r="G249" s="2"/>
      <c r="H249" s="2"/>
      <c r="I249" s="2"/>
      <c r="J249" s="2"/>
      <c r="K249" s="2"/>
      <c r="L249" s="2"/>
      <c r="M249" s="2"/>
      <c r="N249" s="2"/>
      <c r="O249" s="2"/>
      <c r="P249" s="2"/>
      <c r="Q249" s="3"/>
      <c r="R249" s="3"/>
      <c r="S249" s="3"/>
      <c r="T249" s="3"/>
      <c r="U249" s="3"/>
      <c r="V249" s="3"/>
      <c r="W249" s="3"/>
      <c r="X249" s="3"/>
      <c r="Y249" s="3"/>
      <c r="Z249" s="3"/>
      <c r="AA249" s="3"/>
      <c r="AB249" s="3"/>
      <c r="AC249" s="3"/>
      <c r="AD249" s="17"/>
      <c r="AE249" s="17"/>
      <c r="AF249" s="17"/>
      <c r="AG249" s="17"/>
      <c r="AH249" s="17"/>
      <c r="AI249" s="17"/>
      <c r="AJ249" s="17"/>
      <c r="AK249" s="17"/>
      <c r="AL249" s="17"/>
      <c r="AM249" s="17"/>
    </row>
    <row r="250" spans="1:39" x14ac:dyDescent="0.25">
      <c r="A250" s="2"/>
      <c r="B250" s="2"/>
      <c r="C250" s="2"/>
      <c r="D250" s="2"/>
      <c r="E250" s="2"/>
      <c r="F250" s="2"/>
      <c r="G250" s="2"/>
      <c r="H250" s="2"/>
      <c r="I250" s="2"/>
      <c r="J250" s="2"/>
      <c r="K250" s="2"/>
      <c r="L250" s="2"/>
      <c r="M250" s="2"/>
      <c r="N250" s="2"/>
      <c r="O250" s="2"/>
      <c r="P250" s="2"/>
      <c r="Q250" s="3"/>
      <c r="R250" s="3"/>
      <c r="S250" s="3"/>
      <c r="T250" s="3"/>
      <c r="U250" s="3"/>
      <c r="V250" s="3"/>
      <c r="W250" s="3"/>
      <c r="X250" s="3"/>
      <c r="Y250" s="3"/>
      <c r="Z250" s="3"/>
      <c r="AA250" s="3"/>
      <c r="AB250" s="3"/>
      <c r="AC250" s="3"/>
      <c r="AD250" s="17"/>
      <c r="AE250" s="17"/>
      <c r="AF250" s="17"/>
      <c r="AG250" s="17"/>
      <c r="AH250" s="17"/>
      <c r="AI250" s="17"/>
      <c r="AJ250" s="17"/>
      <c r="AK250" s="17"/>
      <c r="AL250" s="17"/>
      <c r="AM250" s="17"/>
    </row>
    <row r="251" spans="1:39" x14ac:dyDescent="0.25">
      <c r="A251" s="2"/>
      <c r="B251" s="2"/>
      <c r="C251" s="2"/>
      <c r="D251" s="2"/>
      <c r="E251" s="2"/>
      <c r="F251" s="2"/>
      <c r="G251" s="2"/>
      <c r="H251" s="2"/>
      <c r="I251" s="2"/>
      <c r="J251" s="2"/>
      <c r="K251" s="2"/>
      <c r="L251" s="2"/>
      <c r="M251" s="2"/>
      <c r="N251" s="2"/>
      <c r="O251" s="2"/>
      <c r="P251" s="2"/>
      <c r="Q251" s="3"/>
      <c r="R251" s="3"/>
      <c r="S251" s="3"/>
      <c r="T251" s="3"/>
      <c r="U251" s="3"/>
      <c r="V251" s="3"/>
      <c r="W251" s="3"/>
      <c r="X251" s="3"/>
      <c r="Y251" s="3"/>
      <c r="Z251" s="3"/>
      <c r="AA251" s="3"/>
      <c r="AB251" s="3"/>
      <c r="AC251" s="3"/>
      <c r="AD251" s="17"/>
      <c r="AE251" s="17"/>
      <c r="AF251" s="17"/>
      <c r="AG251" s="17"/>
      <c r="AH251" s="17"/>
      <c r="AI251" s="17"/>
      <c r="AJ251" s="17"/>
      <c r="AK251" s="17"/>
      <c r="AL251" s="17"/>
      <c r="AM251" s="17"/>
    </row>
    <row r="252" spans="1:39" x14ac:dyDescent="0.25">
      <c r="A252" s="2"/>
      <c r="B252" s="2"/>
      <c r="C252" s="2"/>
      <c r="D252" s="2"/>
      <c r="E252" s="2"/>
      <c r="F252" s="2"/>
      <c r="G252" s="2"/>
      <c r="H252" s="2"/>
      <c r="I252" s="2"/>
      <c r="J252" s="2"/>
      <c r="K252" s="2"/>
      <c r="L252" s="2"/>
      <c r="M252" s="2"/>
      <c r="N252" s="2"/>
      <c r="O252" s="2"/>
      <c r="P252" s="2"/>
      <c r="Q252" s="3"/>
      <c r="R252" s="3"/>
      <c r="S252" s="3"/>
      <c r="T252" s="3"/>
      <c r="U252" s="3"/>
      <c r="V252" s="3"/>
      <c r="W252" s="3"/>
      <c r="X252" s="3"/>
      <c r="Y252" s="3"/>
      <c r="Z252" s="3"/>
      <c r="AA252" s="3"/>
      <c r="AB252" s="3"/>
      <c r="AC252" s="3"/>
      <c r="AD252" s="17"/>
      <c r="AE252" s="17"/>
      <c r="AF252" s="17"/>
      <c r="AG252" s="17"/>
      <c r="AH252" s="17"/>
      <c r="AI252" s="17"/>
      <c r="AJ252" s="17"/>
      <c r="AK252" s="17"/>
      <c r="AL252" s="17"/>
      <c r="AM252" s="17"/>
    </row>
    <row r="253" spans="1:39" x14ac:dyDescent="0.25">
      <c r="A253" s="2"/>
      <c r="B253" s="2"/>
      <c r="C253" s="2"/>
      <c r="D253" s="2"/>
      <c r="E253" s="2"/>
      <c r="F253" s="2"/>
      <c r="G253" s="2"/>
      <c r="H253" s="2"/>
      <c r="I253" s="2"/>
      <c r="J253" s="2"/>
      <c r="K253" s="2"/>
      <c r="L253" s="2"/>
      <c r="M253" s="2"/>
      <c r="N253" s="2"/>
      <c r="O253" s="2"/>
      <c r="P253" s="2"/>
      <c r="Q253" s="3"/>
      <c r="R253" s="3"/>
      <c r="S253" s="3"/>
      <c r="T253" s="3"/>
      <c r="U253" s="3"/>
      <c r="V253" s="3"/>
      <c r="W253" s="3"/>
      <c r="X253" s="3"/>
      <c r="Y253" s="3"/>
      <c r="Z253" s="3"/>
      <c r="AA253" s="3"/>
      <c r="AB253" s="3"/>
      <c r="AC253" s="3"/>
      <c r="AD253" s="17"/>
      <c r="AE253" s="17"/>
      <c r="AF253" s="17"/>
      <c r="AG253" s="17"/>
      <c r="AH253" s="17"/>
      <c r="AI253" s="17"/>
      <c r="AJ253" s="17"/>
      <c r="AK253" s="17"/>
      <c r="AL253" s="17"/>
      <c r="AM253" s="17"/>
    </row>
    <row r="254" spans="1:39" x14ac:dyDescent="0.25">
      <c r="A254" s="2"/>
      <c r="B254" s="2"/>
      <c r="C254" s="2"/>
      <c r="D254" s="2"/>
      <c r="E254" s="2"/>
      <c r="F254" s="2"/>
      <c r="G254" s="2"/>
      <c r="H254" s="2"/>
      <c r="I254" s="2"/>
      <c r="J254" s="2"/>
      <c r="K254" s="2"/>
      <c r="L254" s="2"/>
      <c r="M254" s="2"/>
      <c r="N254" s="2"/>
      <c r="O254" s="2"/>
      <c r="P254" s="2"/>
      <c r="Q254" s="3"/>
      <c r="R254" s="3"/>
      <c r="S254" s="3"/>
      <c r="T254" s="3"/>
      <c r="U254" s="3"/>
      <c r="V254" s="3"/>
      <c r="W254" s="3"/>
      <c r="X254" s="3"/>
      <c r="Y254" s="3"/>
      <c r="Z254" s="3"/>
      <c r="AA254" s="3"/>
      <c r="AB254" s="3"/>
      <c r="AC254" s="3"/>
      <c r="AD254" s="17"/>
      <c r="AE254" s="17"/>
      <c r="AF254" s="17"/>
      <c r="AG254" s="17"/>
      <c r="AH254" s="17"/>
      <c r="AI254" s="17"/>
      <c r="AJ254" s="17"/>
      <c r="AK254" s="17"/>
      <c r="AL254" s="17"/>
      <c r="AM254" s="17"/>
    </row>
    <row r="255" spans="1:39" x14ac:dyDescent="0.25">
      <c r="A255" s="2"/>
      <c r="B255" s="2"/>
      <c r="C255" s="2"/>
      <c r="D255" s="2"/>
      <c r="E255" s="2"/>
      <c r="F255" s="2"/>
      <c r="G255" s="2"/>
      <c r="H255" s="2"/>
      <c r="I255" s="2"/>
      <c r="J255" s="2"/>
      <c r="K255" s="2"/>
      <c r="L255" s="2"/>
      <c r="M255" s="2"/>
      <c r="N255" s="2"/>
      <c r="O255" s="2"/>
      <c r="P255" s="2"/>
      <c r="Q255" s="3"/>
      <c r="R255" s="3"/>
      <c r="S255" s="3"/>
      <c r="T255" s="3"/>
      <c r="U255" s="3"/>
      <c r="V255" s="3"/>
      <c r="W255" s="3"/>
      <c r="X255" s="3"/>
      <c r="Y255" s="3"/>
      <c r="Z255" s="3"/>
      <c r="AA255" s="3"/>
      <c r="AB255" s="3"/>
      <c r="AC255" s="3"/>
      <c r="AD255" s="17"/>
      <c r="AE255" s="17"/>
      <c r="AF255" s="17"/>
      <c r="AG255" s="17"/>
      <c r="AH255" s="17"/>
      <c r="AI255" s="17"/>
      <c r="AJ255" s="17"/>
      <c r="AK255" s="17"/>
      <c r="AL255" s="17"/>
      <c r="AM255" s="17"/>
    </row>
    <row r="256" spans="1:39" x14ac:dyDescent="0.25">
      <c r="A256" s="2"/>
      <c r="B256" s="2"/>
      <c r="C256" s="2"/>
      <c r="D256" s="2"/>
      <c r="E256" s="2"/>
      <c r="F256" s="2"/>
      <c r="G256" s="2"/>
      <c r="H256" s="2"/>
      <c r="I256" s="2"/>
      <c r="J256" s="2"/>
      <c r="K256" s="2"/>
      <c r="L256" s="2"/>
      <c r="M256" s="2"/>
      <c r="N256" s="2"/>
      <c r="O256" s="2"/>
      <c r="P256" s="2"/>
      <c r="Q256" s="3"/>
      <c r="R256" s="3"/>
      <c r="S256" s="3"/>
      <c r="T256" s="3"/>
      <c r="U256" s="3"/>
      <c r="V256" s="3"/>
      <c r="W256" s="3"/>
      <c r="X256" s="3"/>
      <c r="Y256" s="3"/>
      <c r="Z256" s="3"/>
      <c r="AA256" s="3"/>
      <c r="AB256" s="3"/>
      <c r="AC256" s="3"/>
      <c r="AD256" s="17"/>
      <c r="AE256" s="17"/>
      <c r="AF256" s="17"/>
      <c r="AG256" s="17"/>
      <c r="AH256" s="17"/>
      <c r="AI256" s="17"/>
      <c r="AJ256" s="17"/>
      <c r="AK256" s="17"/>
      <c r="AL256" s="17"/>
      <c r="AM256" s="17"/>
    </row>
    <row r="257" spans="1:39" x14ac:dyDescent="0.25">
      <c r="A257" s="2"/>
      <c r="B257" s="2"/>
      <c r="C257" s="2"/>
      <c r="D257" s="2"/>
      <c r="E257" s="2"/>
      <c r="F257" s="2"/>
      <c r="G257" s="2"/>
      <c r="H257" s="2"/>
      <c r="I257" s="2"/>
      <c r="J257" s="2"/>
      <c r="K257" s="2"/>
      <c r="L257" s="2"/>
      <c r="M257" s="2"/>
      <c r="N257" s="2"/>
      <c r="O257" s="2"/>
      <c r="P257" s="2"/>
      <c r="Q257" s="3"/>
      <c r="R257" s="3"/>
      <c r="S257" s="3"/>
      <c r="T257" s="3"/>
      <c r="U257" s="3"/>
      <c r="V257" s="3"/>
      <c r="W257" s="3"/>
      <c r="X257" s="3"/>
      <c r="Y257" s="3"/>
      <c r="Z257" s="3"/>
      <c r="AA257" s="3"/>
      <c r="AB257" s="3"/>
      <c r="AC257" s="3"/>
      <c r="AD257" s="17"/>
      <c r="AE257" s="17"/>
      <c r="AF257" s="17"/>
      <c r="AG257" s="17"/>
      <c r="AH257" s="17"/>
      <c r="AI257" s="17"/>
      <c r="AJ257" s="17"/>
      <c r="AK257" s="17"/>
      <c r="AL257" s="17"/>
      <c r="AM257" s="17"/>
    </row>
    <row r="258" spans="1:39" x14ac:dyDescent="0.25">
      <c r="A258" s="2"/>
      <c r="B258" s="2"/>
      <c r="C258" s="2"/>
      <c r="D258" s="2"/>
      <c r="E258" s="2"/>
      <c r="F258" s="2"/>
      <c r="G258" s="2"/>
      <c r="H258" s="2"/>
      <c r="I258" s="2"/>
      <c r="J258" s="2"/>
      <c r="K258" s="2"/>
      <c r="L258" s="2"/>
      <c r="M258" s="2"/>
      <c r="N258" s="2"/>
      <c r="O258" s="2"/>
      <c r="P258" s="2"/>
      <c r="Q258" s="3"/>
      <c r="R258" s="3"/>
      <c r="S258" s="3"/>
      <c r="T258" s="3"/>
      <c r="U258" s="3"/>
      <c r="V258" s="3"/>
      <c r="W258" s="3"/>
      <c r="X258" s="3"/>
      <c r="Y258" s="3"/>
      <c r="Z258" s="3"/>
      <c r="AA258" s="3"/>
      <c r="AB258" s="3"/>
      <c r="AC258" s="3"/>
      <c r="AD258" s="17"/>
      <c r="AE258" s="17"/>
      <c r="AF258" s="17"/>
      <c r="AG258" s="17"/>
      <c r="AH258" s="17"/>
      <c r="AI258" s="17"/>
      <c r="AJ258" s="17"/>
      <c r="AK258" s="17"/>
      <c r="AL258" s="17"/>
      <c r="AM258" s="17"/>
    </row>
    <row r="259" spans="1:39" x14ac:dyDescent="0.25">
      <c r="A259" s="2"/>
      <c r="B259" s="2"/>
      <c r="C259" s="2"/>
      <c r="D259" s="2"/>
      <c r="E259" s="2"/>
      <c r="F259" s="2"/>
      <c r="G259" s="2"/>
      <c r="H259" s="2"/>
      <c r="I259" s="2"/>
      <c r="J259" s="2"/>
      <c r="K259" s="2"/>
      <c r="L259" s="2"/>
      <c r="M259" s="2"/>
      <c r="N259" s="2"/>
      <c r="O259" s="2"/>
      <c r="P259" s="2"/>
      <c r="Q259" s="3"/>
      <c r="R259" s="3"/>
      <c r="S259" s="3"/>
      <c r="T259" s="3"/>
      <c r="U259" s="3"/>
      <c r="V259" s="3"/>
      <c r="W259" s="3"/>
      <c r="X259" s="3"/>
      <c r="Y259" s="3"/>
      <c r="Z259" s="3"/>
      <c r="AA259" s="3"/>
      <c r="AB259" s="3"/>
      <c r="AC259" s="3"/>
      <c r="AD259" s="17"/>
      <c r="AE259" s="17"/>
      <c r="AF259" s="17"/>
      <c r="AG259" s="17"/>
      <c r="AH259" s="17"/>
      <c r="AI259" s="17"/>
      <c r="AJ259" s="17"/>
      <c r="AK259" s="17"/>
      <c r="AL259" s="17"/>
      <c r="AM259" s="17"/>
    </row>
    <row r="260" spans="1:39" x14ac:dyDescent="0.25">
      <c r="A260" s="2"/>
      <c r="B260" s="2"/>
      <c r="C260" s="2"/>
      <c r="D260" s="2"/>
      <c r="E260" s="2"/>
      <c r="F260" s="2"/>
      <c r="G260" s="2"/>
      <c r="H260" s="2"/>
      <c r="I260" s="2"/>
      <c r="J260" s="2"/>
      <c r="K260" s="2"/>
      <c r="L260" s="2"/>
      <c r="M260" s="2"/>
      <c r="N260" s="2"/>
      <c r="O260" s="2"/>
      <c r="P260" s="2"/>
      <c r="Q260" s="3"/>
      <c r="R260" s="3"/>
      <c r="S260" s="3"/>
      <c r="T260" s="3"/>
      <c r="U260" s="3"/>
      <c r="V260" s="3"/>
      <c r="W260" s="3"/>
      <c r="X260" s="3"/>
      <c r="Y260" s="3"/>
      <c r="Z260" s="3"/>
      <c r="AA260" s="3"/>
      <c r="AB260" s="3"/>
      <c r="AC260" s="3"/>
      <c r="AD260" s="17"/>
      <c r="AE260" s="17"/>
      <c r="AF260" s="17"/>
      <c r="AG260" s="17"/>
      <c r="AH260" s="17"/>
      <c r="AI260" s="17"/>
      <c r="AJ260" s="17"/>
      <c r="AK260" s="17"/>
      <c r="AL260" s="17"/>
      <c r="AM260" s="17"/>
    </row>
    <row r="261" spans="1:39" x14ac:dyDescent="0.25">
      <c r="A261" s="2"/>
      <c r="B261" s="2"/>
      <c r="C261" s="2"/>
      <c r="D261" s="2"/>
      <c r="E261" s="2"/>
      <c r="F261" s="2"/>
      <c r="G261" s="2"/>
      <c r="H261" s="2"/>
      <c r="I261" s="2"/>
      <c r="J261" s="2"/>
      <c r="K261" s="2"/>
      <c r="L261" s="2"/>
      <c r="M261" s="2"/>
      <c r="N261" s="2"/>
      <c r="O261" s="2"/>
      <c r="P261" s="2"/>
      <c r="Q261" s="3"/>
      <c r="R261" s="3"/>
      <c r="S261" s="3"/>
      <c r="T261" s="3"/>
      <c r="U261" s="3"/>
      <c r="V261" s="3"/>
      <c r="W261" s="3"/>
      <c r="X261" s="3"/>
      <c r="Y261" s="3"/>
      <c r="Z261" s="3"/>
      <c r="AA261" s="3"/>
      <c r="AB261" s="3"/>
      <c r="AC261" s="3"/>
      <c r="AD261" s="17"/>
      <c r="AE261" s="17"/>
      <c r="AF261" s="17"/>
      <c r="AG261" s="17"/>
      <c r="AH261" s="17"/>
      <c r="AI261" s="17"/>
      <c r="AJ261" s="17"/>
      <c r="AK261" s="17"/>
      <c r="AL261" s="17"/>
      <c r="AM261" s="17"/>
    </row>
    <row r="262" spans="1:39" x14ac:dyDescent="0.25">
      <c r="A262" s="2"/>
      <c r="B262" s="2"/>
      <c r="C262" s="2"/>
      <c r="D262" s="2"/>
      <c r="E262" s="2"/>
      <c r="F262" s="2"/>
      <c r="G262" s="2"/>
      <c r="H262" s="2"/>
      <c r="I262" s="2"/>
      <c r="J262" s="2"/>
      <c r="K262" s="2"/>
      <c r="L262" s="2"/>
      <c r="M262" s="2"/>
      <c r="N262" s="2"/>
      <c r="O262" s="2"/>
      <c r="P262" s="2"/>
      <c r="Q262" s="3"/>
      <c r="R262" s="3"/>
      <c r="S262" s="3"/>
      <c r="T262" s="3"/>
      <c r="U262" s="3"/>
      <c r="V262" s="3"/>
      <c r="W262" s="3"/>
      <c r="X262" s="3"/>
      <c r="Y262" s="3"/>
      <c r="Z262" s="3"/>
      <c r="AA262" s="3"/>
      <c r="AB262" s="3"/>
      <c r="AC262" s="3"/>
      <c r="AD262" s="17"/>
      <c r="AE262" s="17"/>
      <c r="AF262" s="17"/>
      <c r="AG262" s="17"/>
      <c r="AH262" s="17"/>
      <c r="AI262" s="17"/>
      <c r="AJ262" s="17"/>
      <c r="AK262" s="17"/>
      <c r="AL262" s="17"/>
      <c r="AM262" s="17"/>
    </row>
    <row r="263" spans="1:39" x14ac:dyDescent="0.25">
      <c r="A263" s="2"/>
      <c r="B263" s="2"/>
      <c r="C263" s="2"/>
      <c r="D263" s="2"/>
      <c r="E263" s="2"/>
      <c r="F263" s="2"/>
      <c r="G263" s="2"/>
      <c r="H263" s="2"/>
      <c r="I263" s="2"/>
      <c r="J263" s="2"/>
      <c r="K263" s="2"/>
      <c r="L263" s="2"/>
      <c r="M263" s="2"/>
      <c r="N263" s="2"/>
      <c r="O263" s="2"/>
      <c r="P263" s="2"/>
      <c r="Q263" s="3"/>
      <c r="R263" s="3"/>
      <c r="S263" s="3"/>
      <c r="T263" s="3"/>
      <c r="U263" s="3"/>
      <c r="V263" s="3"/>
      <c r="W263" s="3"/>
      <c r="X263" s="3"/>
      <c r="Y263" s="3"/>
      <c r="Z263" s="3"/>
      <c r="AA263" s="3"/>
      <c r="AB263" s="3"/>
      <c r="AC263" s="3"/>
      <c r="AD263" s="17"/>
      <c r="AE263" s="17"/>
      <c r="AF263" s="17"/>
      <c r="AG263" s="17"/>
      <c r="AH263" s="17"/>
      <c r="AI263" s="17"/>
      <c r="AJ263" s="17"/>
      <c r="AK263" s="17"/>
      <c r="AL263" s="17"/>
      <c r="AM263" s="17"/>
    </row>
    <row r="264" spans="1:39" x14ac:dyDescent="0.25">
      <c r="A264" s="2"/>
      <c r="B264" s="2"/>
      <c r="C264" s="2"/>
      <c r="D264" s="2"/>
      <c r="E264" s="2"/>
      <c r="F264" s="2"/>
      <c r="G264" s="2"/>
      <c r="H264" s="2"/>
      <c r="I264" s="2"/>
      <c r="J264" s="2"/>
      <c r="K264" s="2"/>
      <c r="L264" s="2"/>
      <c r="M264" s="2"/>
      <c r="N264" s="2"/>
      <c r="O264" s="2"/>
      <c r="P264" s="2"/>
      <c r="Q264" s="3"/>
      <c r="R264" s="3"/>
      <c r="S264" s="3"/>
      <c r="T264" s="3"/>
      <c r="U264" s="3"/>
      <c r="V264" s="3"/>
      <c r="W264" s="3"/>
      <c r="X264" s="3"/>
      <c r="Y264" s="3"/>
      <c r="Z264" s="3"/>
      <c r="AA264" s="3"/>
      <c r="AB264" s="3"/>
      <c r="AC264" s="3"/>
      <c r="AD264" s="17"/>
      <c r="AE264" s="17"/>
      <c r="AF264" s="17"/>
      <c r="AG264" s="17"/>
      <c r="AH264" s="17"/>
      <c r="AI264" s="17"/>
      <c r="AJ264" s="17"/>
      <c r="AK264" s="17"/>
      <c r="AL264" s="17"/>
      <c r="AM264" s="17"/>
    </row>
    <row r="265" spans="1:39" x14ac:dyDescent="0.25">
      <c r="A265" s="2"/>
      <c r="B265" s="2"/>
      <c r="C265" s="2"/>
      <c r="D265" s="2"/>
      <c r="E265" s="2"/>
      <c r="F265" s="2"/>
      <c r="G265" s="2"/>
      <c r="H265" s="2"/>
      <c r="I265" s="2"/>
      <c r="J265" s="2"/>
      <c r="K265" s="2"/>
      <c r="L265" s="2"/>
      <c r="M265" s="2"/>
      <c r="N265" s="2"/>
      <c r="O265" s="2"/>
      <c r="P265" s="2"/>
      <c r="Q265" s="3"/>
      <c r="R265" s="3"/>
      <c r="S265" s="3"/>
      <c r="T265" s="3"/>
      <c r="U265" s="3"/>
      <c r="V265" s="3"/>
      <c r="W265" s="3"/>
      <c r="X265" s="3"/>
      <c r="Y265" s="3"/>
      <c r="Z265" s="3"/>
      <c r="AA265" s="3"/>
      <c r="AB265" s="3"/>
      <c r="AC265" s="3"/>
      <c r="AD265" s="17"/>
      <c r="AE265" s="17"/>
      <c r="AF265" s="17"/>
      <c r="AG265" s="17"/>
      <c r="AH265" s="17"/>
      <c r="AI265" s="17"/>
      <c r="AJ265" s="17"/>
      <c r="AK265" s="17"/>
      <c r="AL265" s="17"/>
      <c r="AM265" s="17"/>
    </row>
    <row r="266" spans="1:39" x14ac:dyDescent="0.25">
      <c r="A266" s="2"/>
      <c r="B266" s="2"/>
      <c r="C266" s="2"/>
      <c r="D266" s="2"/>
      <c r="E266" s="2"/>
      <c r="F266" s="2"/>
      <c r="G266" s="2"/>
      <c r="H266" s="2"/>
      <c r="I266" s="2"/>
      <c r="J266" s="2"/>
      <c r="K266" s="2"/>
      <c r="L266" s="2"/>
      <c r="M266" s="2"/>
      <c r="N266" s="2"/>
      <c r="O266" s="2"/>
      <c r="P266" s="2"/>
      <c r="Q266" s="3"/>
      <c r="R266" s="3"/>
      <c r="S266" s="3"/>
      <c r="T266" s="3"/>
      <c r="U266" s="3"/>
      <c r="V266" s="3"/>
      <c r="W266" s="3"/>
      <c r="X266" s="3"/>
      <c r="Y266" s="3"/>
      <c r="Z266" s="3"/>
      <c r="AA266" s="3"/>
      <c r="AB266" s="3"/>
      <c r="AC266" s="3"/>
      <c r="AD266" s="17"/>
      <c r="AE266" s="17"/>
      <c r="AF266" s="17"/>
      <c r="AG266" s="17"/>
      <c r="AH266" s="17"/>
      <c r="AI266" s="17"/>
      <c r="AJ266" s="17"/>
      <c r="AK266" s="17"/>
      <c r="AL266" s="17"/>
      <c r="AM266" s="17"/>
    </row>
    <row r="267" spans="1:39" x14ac:dyDescent="0.25">
      <c r="A267" s="2"/>
      <c r="B267" s="2"/>
      <c r="C267" s="2"/>
      <c r="D267" s="2"/>
      <c r="E267" s="2"/>
      <c r="F267" s="2"/>
      <c r="G267" s="2"/>
      <c r="H267" s="2"/>
      <c r="I267" s="2"/>
      <c r="J267" s="2"/>
      <c r="K267" s="2"/>
      <c r="L267" s="2"/>
      <c r="M267" s="2"/>
      <c r="N267" s="2"/>
      <c r="O267" s="2"/>
      <c r="P267" s="2"/>
      <c r="Q267" s="3"/>
      <c r="R267" s="3"/>
      <c r="S267" s="3"/>
      <c r="T267" s="3"/>
      <c r="U267" s="3"/>
      <c r="V267" s="3"/>
      <c r="W267" s="3"/>
      <c r="X267" s="3"/>
      <c r="Y267" s="3"/>
      <c r="Z267" s="3"/>
      <c r="AA267" s="3"/>
      <c r="AB267" s="3"/>
      <c r="AC267" s="3"/>
      <c r="AD267" s="17"/>
      <c r="AE267" s="17"/>
      <c r="AF267" s="17"/>
      <c r="AG267" s="17"/>
      <c r="AH267" s="17"/>
      <c r="AI267" s="17"/>
      <c r="AJ267" s="17"/>
      <c r="AK267" s="17"/>
      <c r="AL267" s="17"/>
      <c r="AM267" s="17"/>
    </row>
    <row r="268" spans="1:39" x14ac:dyDescent="0.25">
      <c r="A268" s="2"/>
      <c r="B268" s="2"/>
      <c r="C268" s="2"/>
      <c r="D268" s="2"/>
      <c r="E268" s="2"/>
      <c r="F268" s="2"/>
      <c r="G268" s="2"/>
      <c r="H268" s="2"/>
      <c r="I268" s="2"/>
      <c r="J268" s="2"/>
      <c r="K268" s="2"/>
      <c r="L268" s="2"/>
      <c r="M268" s="2"/>
      <c r="N268" s="2"/>
      <c r="O268" s="2"/>
      <c r="P268" s="2"/>
      <c r="Q268" s="3"/>
      <c r="R268" s="3"/>
      <c r="S268" s="3"/>
      <c r="T268" s="3"/>
      <c r="U268" s="3"/>
      <c r="V268" s="3"/>
      <c r="W268" s="3"/>
      <c r="X268" s="3"/>
      <c r="Y268" s="3"/>
      <c r="Z268" s="3"/>
      <c r="AA268" s="3"/>
      <c r="AB268" s="3"/>
      <c r="AC268" s="3"/>
      <c r="AD268" s="17"/>
      <c r="AE268" s="17"/>
      <c r="AF268" s="17"/>
      <c r="AG268" s="17"/>
      <c r="AH268" s="17"/>
      <c r="AI268" s="17"/>
      <c r="AJ268" s="17"/>
      <c r="AK268" s="17"/>
      <c r="AL268" s="17"/>
      <c r="AM268" s="17"/>
    </row>
    <row r="269" spans="1:39" x14ac:dyDescent="0.25">
      <c r="A269" s="2"/>
      <c r="B269" s="2"/>
      <c r="C269" s="2"/>
      <c r="D269" s="2"/>
      <c r="E269" s="2"/>
      <c r="F269" s="2"/>
      <c r="G269" s="2"/>
      <c r="H269" s="2"/>
      <c r="I269" s="2"/>
      <c r="J269" s="2"/>
      <c r="K269" s="2"/>
      <c r="L269" s="2"/>
      <c r="M269" s="2"/>
      <c r="N269" s="2"/>
      <c r="O269" s="2"/>
      <c r="P269" s="2"/>
      <c r="Q269" s="3"/>
      <c r="R269" s="3"/>
      <c r="S269" s="3"/>
      <c r="T269" s="3"/>
      <c r="U269" s="3"/>
      <c r="V269" s="3"/>
      <c r="W269" s="3"/>
      <c r="X269" s="3"/>
      <c r="Y269" s="3"/>
      <c r="Z269" s="3"/>
      <c r="AA269" s="3"/>
      <c r="AB269" s="3"/>
      <c r="AC269" s="3"/>
      <c r="AD269" s="17"/>
      <c r="AE269" s="17"/>
      <c r="AF269" s="17"/>
      <c r="AG269" s="17"/>
      <c r="AH269" s="17"/>
      <c r="AI269" s="17"/>
      <c r="AJ269" s="17"/>
      <c r="AK269" s="17"/>
      <c r="AL269" s="17"/>
      <c r="AM269" s="17"/>
    </row>
    <row r="270" spans="1:39" x14ac:dyDescent="0.25">
      <c r="A270" s="2"/>
      <c r="B270" s="2"/>
      <c r="C270" s="2"/>
      <c r="D270" s="2"/>
      <c r="E270" s="2"/>
      <c r="F270" s="2"/>
      <c r="G270" s="2"/>
      <c r="H270" s="2"/>
      <c r="I270" s="2"/>
      <c r="J270" s="2"/>
      <c r="K270" s="2"/>
      <c r="L270" s="2"/>
      <c r="M270" s="2"/>
      <c r="N270" s="2"/>
      <c r="O270" s="2"/>
      <c r="P270" s="2"/>
      <c r="Q270" s="3"/>
      <c r="R270" s="3"/>
      <c r="S270" s="3"/>
      <c r="T270" s="3"/>
      <c r="U270" s="3"/>
      <c r="V270" s="3"/>
      <c r="W270" s="3"/>
      <c r="X270" s="3"/>
      <c r="Y270" s="3"/>
      <c r="Z270" s="3"/>
      <c r="AA270" s="3"/>
      <c r="AB270" s="3"/>
      <c r="AC270" s="3"/>
      <c r="AD270" s="17"/>
      <c r="AE270" s="17"/>
      <c r="AF270" s="17"/>
      <c r="AG270" s="17"/>
      <c r="AH270" s="17"/>
      <c r="AI270" s="17"/>
      <c r="AJ270" s="17"/>
      <c r="AK270" s="17"/>
      <c r="AL270" s="17"/>
      <c r="AM270" s="17"/>
    </row>
    <row r="271" spans="1:39" x14ac:dyDescent="0.25">
      <c r="A271" s="2"/>
      <c r="B271" s="2"/>
      <c r="C271" s="2"/>
      <c r="D271" s="2"/>
      <c r="E271" s="2"/>
      <c r="F271" s="2"/>
      <c r="G271" s="2"/>
      <c r="H271" s="2"/>
      <c r="I271" s="2"/>
      <c r="J271" s="2"/>
      <c r="K271" s="2"/>
      <c r="L271" s="2"/>
      <c r="M271" s="2"/>
      <c r="N271" s="2"/>
      <c r="O271" s="2"/>
      <c r="P271" s="2"/>
      <c r="Q271" s="3"/>
      <c r="R271" s="3"/>
      <c r="S271" s="3"/>
      <c r="T271" s="3"/>
      <c r="U271" s="3"/>
      <c r="V271" s="3"/>
      <c r="W271" s="3"/>
      <c r="X271" s="3"/>
      <c r="Y271" s="3"/>
      <c r="Z271" s="3"/>
      <c r="AA271" s="3"/>
      <c r="AB271" s="3"/>
      <c r="AC271" s="3"/>
      <c r="AD271" s="17"/>
      <c r="AE271" s="17"/>
      <c r="AF271" s="17"/>
      <c r="AG271" s="17"/>
      <c r="AH271" s="17"/>
      <c r="AI271" s="17"/>
      <c r="AJ271" s="17"/>
      <c r="AK271" s="17"/>
      <c r="AL271" s="17"/>
      <c r="AM271" s="17"/>
    </row>
    <row r="272" spans="1:39" x14ac:dyDescent="0.25">
      <c r="A272" s="2"/>
      <c r="B272" s="2"/>
      <c r="C272" s="2"/>
      <c r="D272" s="2"/>
      <c r="E272" s="2"/>
      <c r="F272" s="2"/>
      <c r="G272" s="2"/>
      <c r="H272" s="2"/>
      <c r="I272" s="2"/>
      <c r="J272" s="2"/>
      <c r="K272" s="2"/>
      <c r="L272" s="2"/>
      <c r="M272" s="2"/>
      <c r="N272" s="2"/>
      <c r="O272" s="2"/>
      <c r="P272" s="2"/>
      <c r="Q272" s="3"/>
      <c r="R272" s="3"/>
      <c r="S272" s="3"/>
      <c r="T272" s="3"/>
      <c r="U272" s="3"/>
      <c r="V272" s="3"/>
      <c r="W272" s="3"/>
      <c r="X272" s="3"/>
      <c r="Y272" s="3"/>
      <c r="Z272" s="3"/>
      <c r="AA272" s="3"/>
      <c r="AB272" s="3"/>
      <c r="AC272" s="3"/>
      <c r="AD272" s="17"/>
      <c r="AE272" s="17"/>
      <c r="AF272" s="17"/>
      <c r="AG272" s="17"/>
      <c r="AH272" s="17"/>
      <c r="AI272" s="17"/>
      <c r="AJ272" s="17"/>
      <c r="AK272" s="17"/>
      <c r="AL272" s="17"/>
      <c r="AM272" s="17"/>
    </row>
    <row r="273" spans="1:39" x14ac:dyDescent="0.25">
      <c r="A273" s="2"/>
      <c r="B273" s="2"/>
      <c r="C273" s="2"/>
      <c r="D273" s="2"/>
      <c r="E273" s="2"/>
      <c r="F273" s="2"/>
      <c r="G273" s="2"/>
      <c r="H273" s="2"/>
      <c r="I273" s="2"/>
      <c r="J273" s="2"/>
      <c r="K273" s="2"/>
      <c r="L273" s="2"/>
      <c r="M273" s="2"/>
      <c r="N273" s="2"/>
      <c r="O273" s="2"/>
      <c r="P273" s="2"/>
      <c r="Q273" s="3"/>
      <c r="R273" s="3"/>
      <c r="S273" s="3"/>
      <c r="T273" s="3"/>
      <c r="U273" s="3"/>
      <c r="V273" s="3"/>
      <c r="W273" s="3"/>
      <c r="X273" s="3"/>
      <c r="Y273" s="3"/>
      <c r="Z273" s="3"/>
      <c r="AA273" s="3"/>
      <c r="AB273" s="3"/>
      <c r="AC273" s="3"/>
      <c r="AD273" s="17"/>
      <c r="AE273" s="17"/>
      <c r="AF273" s="17"/>
      <c r="AG273" s="17"/>
      <c r="AH273" s="17"/>
      <c r="AI273" s="17"/>
      <c r="AJ273" s="17"/>
      <c r="AK273" s="17"/>
      <c r="AL273" s="17"/>
      <c r="AM273" s="17"/>
    </row>
    <row r="274" spans="1:39" x14ac:dyDescent="0.25">
      <c r="A274" s="2"/>
      <c r="B274" s="2"/>
      <c r="C274" s="2"/>
      <c r="D274" s="2"/>
      <c r="E274" s="2"/>
      <c r="F274" s="2"/>
      <c r="G274" s="2"/>
      <c r="H274" s="2"/>
      <c r="I274" s="2"/>
      <c r="J274" s="2"/>
      <c r="K274" s="2"/>
      <c r="L274" s="2"/>
      <c r="M274" s="2"/>
      <c r="N274" s="2"/>
      <c r="O274" s="2"/>
      <c r="P274" s="2"/>
      <c r="Q274" s="3"/>
      <c r="R274" s="3"/>
      <c r="S274" s="3"/>
      <c r="T274" s="3"/>
      <c r="U274" s="3"/>
      <c r="V274" s="3"/>
      <c r="W274" s="3"/>
      <c r="X274" s="3"/>
      <c r="Y274" s="3"/>
      <c r="Z274" s="3"/>
      <c r="AA274" s="3"/>
      <c r="AB274" s="3"/>
      <c r="AC274" s="3"/>
      <c r="AD274" s="17"/>
      <c r="AE274" s="17"/>
      <c r="AF274" s="17"/>
      <c r="AG274" s="17"/>
      <c r="AH274" s="17"/>
      <c r="AI274" s="17"/>
      <c r="AJ274" s="17"/>
      <c r="AK274" s="17"/>
      <c r="AL274" s="17"/>
      <c r="AM274" s="17"/>
    </row>
    <row r="275" spans="1:39" x14ac:dyDescent="0.25">
      <c r="A275" s="2"/>
      <c r="B275" s="2"/>
      <c r="C275" s="2"/>
      <c r="D275" s="2"/>
      <c r="E275" s="2"/>
      <c r="F275" s="2"/>
      <c r="G275" s="2"/>
      <c r="H275" s="2"/>
      <c r="I275" s="2"/>
      <c r="J275" s="2"/>
      <c r="K275" s="2"/>
      <c r="L275" s="2"/>
      <c r="M275" s="2"/>
      <c r="N275" s="2"/>
      <c r="O275" s="2"/>
      <c r="P275" s="2"/>
      <c r="Q275" s="3"/>
      <c r="R275" s="3"/>
      <c r="S275" s="3"/>
      <c r="T275" s="3"/>
      <c r="U275" s="3"/>
      <c r="V275" s="3"/>
      <c r="W275" s="3"/>
      <c r="X275" s="3"/>
      <c r="Y275" s="3"/>
      <c r="Z275" s="3"/>
      <c r="AA275" s="3"/>
      <c r="AB275" s="3"/>
      <c r="AC275" s="3"/>
      <c r="AD275" s="17"/>
      <c r="AE275" s="17"/>
      <c r="AF275" s="17"/>
      <c r="AG275" s="17"/>
      <c r="AH275" s="17"/>
      <c r="AI275" s="17"/>
      <c r="AJ275" s="17"/>
      <c r="AK275" s="17"/>
      <c r="AL275" s="17"/>
      <c r="AM275" s="17"/>
    </row>
    <row r="276" spans="1:39" x14ac:dyDescent="0.25">
      <c r="A276" s="2"/>
      <c r="B276" s="2"/>
      <c r="C276" s="2"/>
      <c r="D276" s="2"/>
      <c r="E276" s="2"/>
      <c r="F276" s="2"/>
      <c r="G276" s="2"/>
      <c r="H276" s="2"/>
      <c r="I276" s="2"/>
      <c r="J276" s="2"/>
      <c r="K276" s="2"/>
      <c r="L276" s="2"/>
      <c r="M276" s="2"/>
      <c r="N276" s="2"/>
      <c r="O276" s="2"/>
      <c r="P276" s="2"/>
      <c r="Q276" s="3"/>
      <c r="R276" s="3"/>
      <c r="S276" s="3"/>
      <c r="T276" s="3"/>
      <c r="U276" s="3"/>
      <c r="V276" s="3"/>
      <c r="W276" s="3"/>
      <c r="X276" s="3"/>
      <c r="Y276" s="3"/>
      <c r="Z276" s="3"/>
      <c r="AA276" s="3"/>
      <c r="AB276" s="3"/>
      <c r="AC276" s="3"/>
      <c r="AD276" s="17"/>
      <c r="AE276" s="17"/>
      <c r="AF276" s="17"/>
      <c r="AG276" s="17"/>
      <c r="AH276" s="17"/>
      <c r="AI276" s="17"/>
      <c r="AJ276" s="17"/>
      <c r="AK276" s="17"/>
      <c r="AL276" s="17"/>
      <c r="AM276" s="17"/>
    </row>
    <row r="277" spans="1:39" x14ac:dyDescent="0.25">
      <c r="A277" s="2"/>
      <c r="B277" s="2"/>
      <c r="C277" s="2"/>
      <c r="D277" s="2"/>
      <c r="E277" s="2"/>
      <c r="F277" s="2"/>
      <c r="G277" s="2"/>
      <c r="H277" s="2"/>
      <c r="I277" s="2"/>
      <c r="J277" s="2"/>
      <c r="K277" s="2"/>
      <c r="L277" s="2"/>
      <c r="M277" s="2"/>
      <c r="N277" s="2"/>
      <c r="O277" s="2"/>
      <c r="P277" s="2"/>
      <c r="Q277" s="3"/>
      <c r="R277" s="3"/>
      <c r="S277" s="3"/>
      <c r="T277" s="3"/>
      <c r="U277" s="3"/>
      <c r="V277" s="3"/>
      <c r="W277" s="3"/>
      <c r="X277" s="3"/>
      <c r="Y277" s="3"/>
      <c r="Z277" s="3"/>
      <c r="AA277" s="3"/>
      <c r="AB277" s="3"/>
      <c r="AC277" s="3"/>
      <c r="AD277" s="17"/>
      <c r="AE277" s="17"/>
      <c r="AF277" s="17"/>
      <c r="AG277" s="17"/>
      <c r="AH277" s="17"/>
      <c r="AI277" s="17"/>
      <c r="AJ277" s="17"/>
      <c r="AK277" s="17"/>
      <c r="AL277" s="17"/>
      <c r="AM277" s="17"/>
    </row>
    <row r="278" spans="1:39" x14ac:dyDescent="0.25">
      <c r="A278" s="2"/>
      <c r="B278" s="2"/>
      <c r="C278" s="2"/>
      <c r="D278" s="2"/>
      <c r="E278" s="2"/>
      <c r="F278" s="2"/>
      <c r="G278" s="2"/>
      <c r="H278" s="2"/>
      <c r="I278" s="2"/>
      <c r="J278" s="2"/>
      <c r="K278" s="2"/>
      <c r="L278" s="2"/>
      <c r="M278" s="2"/>
      <c r="N278" s="2"/>
      <c r="O278" s="2"/>
      <c r="P278" s="2"/>
      <c r="Q278" s="3"/>
      <c r="R278" s="3"/>
      <c r="S278" s="3"/>
      <c r="T278" s="3"/>
      <c r="U278" s="3"/>
      <c r="V278" s="3"/>
      <c r="W278" s="3"/>
      <c r="X278" s="3"/>
      <c r="Y278" s="3"/>
      <c r="Z278" s="3"/>
      <c r="AA278" s="3"/>
      <c r="AB278" s="3"/>
      <c r="AC278" s="3"/>
      <c r="AD278" s="17"/>
      <c r="AE278" s="17"/>
      <c r="AF278" s="17"/>
      <c r="AG278" s="17"/>
      <c r="AH278" s="17"/>
      <c r="AI278" s="17"/>
      <c r="AJ278" s="17"/>
      <c r="AK278" s="17"/>
      <c r="AL278" s="17"/>
      <c r="AM278" s="17"/>
    </row>
    <row r="279" spans="1:39" x14ac:dyDescent="0.25">
      <c r="A279" s="2"/>
      <c r="B279" s="2"/>
      <c r="C279" s="2"/>
      <c r="D279" s="2"/>
      <c r="E279" s="2"/>
      <c r="F279" s="2"/>
      <c r="G279" s="2"/>
      <c r="H279" s="2"/>
      <c r="I279" s="2"/>
      <c r="J279" s="2"/>
      <c r="K279" s="2"/>
      <c r="L279" s="2"/>
      <c r="M279" s="2"/>
      <c r="N279" s="2"/>
      <c r="O279" s="2"/>
      <c r="P279" s="2"/>
      <c r="Q279" s="3"/>
      <c r="R279" s="3"/>
      <c r="S279" s="3"/>
      <c r="T279" s="3"/>
      <c r="U279" s="3"/>
      <c r="V279" s="3"/>
      <c r="W279" s="3"/>
      <c r="X279" s="3"/>
      <c r="Y279" s="3"/>
      <c r="Z279" s="3"/>
      <c r="AA279" s="3"/>
      <c r="AB279" s="3"/>
      <c r="AC279" s="3"/>
      <c r="AD279" s="17"/>
      <c r="AE279" s="17"/>
      <c r="AF279" s="17"/>
      <c r="AG279" s="17"/>
      <c r="AH279" s="17"/>
      <c r="AI279" s="17"/>
      <c r="AJ279" s="17"/>
      <c r="AK279" s="17"/>
      <c r="AL279" s="17"/>
      <c r="AM279" s="17"/>
    </row>
    <row r="280" spans="1:39" x14ac:dyDescent="0.25">
      <c r="A280" s="2"/>
      <c r="B280" s="2"/>
      <c r="C280" s="2"/>
      <c r="D280" s="2"/>
      <c r="E280" s="2"/>
      <c r="F280" s="2"/>
      <c r="G280" s="2"/>
      <c r="H280" s="2"/>
      <c r="I280" s="2"/>
      <c r="J280" s="2"/>
      <c r="K280" s="2"/>
      <c r="L280" s="2"/>
      <c r="M280" s="2"/>
      <c r="N280" s="2"/>
      <c r="O280" s="2"/>
      <c r="P280" s="2"/>
      <c r="Q280" s="3"/>
      <c r="R280" s="3"/>
      <c r="S280" s="3"/>
      <c r="T280" s="3"/>
      <c r="U280" s="3"/>
      <c r="V280" s="3"/>
      <c r="W280" s="3"/>
      <c r="X280" s="3"/>
      <c r="Y280" s="3"/>
      <c r="Z280" s="3"/>
      <c r="AA280" s="3"/>
      <c r="AB280" s="3"/>
      <c r="AC280" s="3"/>
      <c r="AD280" s="17"/>
      <c r="AE280" s="17"/>
      <c r="AF280" s="17"/>
      <c r="AG280" s="17"/>
      <c r="AH280" s="17"/>
      <c r="AI280" s="17"/>
      <c r="AJ280" s="17"/>
      <c r="AK280" s="17"/>
      <c r="AL280" s="17"/>
      <c r="AM280" s="17"/>
    </row>
    <row r="281" spans="1:39" x14ac:dyDescent="0.25">
      <c r="A281" s="2"/>
      <c r="B281" s="2"/>
      <c r="C281" s="2"/>
      <c r="D281" s="2"/>
      <c r="E281" s="2"/>
      <c r="F281" s="2"/>
      <c r="G281" s="2"/>
      <c r="H281" s="2"/>
      <c r="I281" s="2"/>
      <c r="J281" s="2"/>
      <c r="K281" s="2"/>
      <c r="L281" s="2"/>
      <c r="M281" s="2"/>
      <c r="N281" s="2"/>
      <c r="O281" s="2"/>
      <c r="P281" s="2"/>
      <c r="Q281" s="3"/>
      <c r="R281" s="3"/>
      <c r="S281" s="3"/>
      <c r="T281" s="3"/>
      <c r="U281" s="3"/>
      <c r="V281" s="3"/>
      <c r="W281" s="3"/>
      <c r="X281" s="3"/>
      <c r="Y281" s="3"/>
      <c r="Z281" s="3"/>
      <c r="AA281" s="3"/>
      <c r="AB281" s="3"/>
      <c r="AC281" s="3"/>
      <c r="AD281" s="17"/>
      <c r="AE281" s="17"/>
      <c r="AF281" s="17"/>
      <c r="AG281" s="17"/>
      <c r="AH281" s="17"/>
      <c r="AI281" s="17"/>
      <c r="AJ281" s="17"/>
      <c r="AK281" s="17"/>
      <c r="AL281" s="17"/>
      <c r="AM281" s="17"/>
    </row>
    <row r="282" spans="1:39" x14ac:dyDescent="0.25">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c r="AA282" s="2"/>
      <c r="AB282" s="2"/>
      <c r="AC282" s="2"/>
    </row>
    <row r="283" spans="1:39" x14ac:dyDescent="0.25">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c r="AA283" s="2"/>
      <c r="AB283" s="2"/>
      <c r="AC283" s="2"/>
    </row>
    <row r="284" spans="1:39" x14ac:dyDescent="0.25">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c r="AA284" s="2"/>
      <c r="AB284" s="2"/>
      <c r="AC284" s="2"/>
    </row>
    <row r="285" spans="1:39" x14ac:dyDescent="0.25">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c r="AA285" s="2"/>
      <c r="AB285" s="2"/>
      <c r="AC285" s="2"/>
    </row>
    <row r="286" spans="1:39" x14ac:dyDescent="0.25">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c r="AA286" s="2"/>
      <c r="AB286" s="2"/>
      <c r="AC286" s="2"/>
    </row>
    <row r="287" spans="1:39" x14ac:dyDescent="0.25">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c r="AA287" s="2"/>
      <c r="AB287" s="2"/>
      <c r="AC287" s="2"/>
    </row>
    <row r="288" spans="1:39" x14ac:dyDescent="0.25">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c r="AA288" s="2"/>
      <c r="AB288" s="2"/>
      <c r="AC288" s="2"/>
    </row>
    <row r="289" spans="1:29" x14ac:dyDescent="0.25">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c r="AA289" s="2"/>
      <c r="AB289" s="2"/>
      <c r="AC289" s="2"/>
    </row>
    <row r="290" spans="1:29" x14ac:dyDescent="0.25">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c r="AA290" s="2"/>
      <c r="AB290" s="2"/>
      <c r="AC290" s="2"/>
    </row>
    <row r="291" spans="1:29" x14ac:dyDescent="0.25">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c r="AA291" s="2"/>
      <c r="AB291" s="2"/>
      <c r="AC291" s="2"/>
    </row>
    <row r="292" spans="1:29" x14ac:dyDescent="0.25">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c r="AA292" s="2"/>
      <c r="AB292" s="2"/>
      <c r="AC292" s="2"/>
    </row>
    <row r="293" spans="1:29" x14ac:dyDescent="0.25">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c r="AA293" s="2"/>
      <c r="AB293" s="2"/>
      <c r="AC293" s="2"/>
    </row>
    <row r="294" spans="1:29" x14ac:dyDescent="0.25">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c r="AA294" s="2"/>
      <c r="AB294" s="2"/>
      <c r="AC294" s="2"/>
    </row>
    <row r="295" spans="1:29" x14ac:dyDescent="0.25">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c r="AA295" s="2"/>
      <c r="AB295" s="2"/>
      <c r="AC295" s="2"/>
    </row>
    <row r="296" spans="1:29" x14ac:dyDescent="0.25">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c r="AA296" s="2"/>
      <c r="AB296" s="2"/>
      <c r="AC296" s="2"/>
    </row>
    <row r="297" spans="1:29" x14ac:dyDescent="0.25">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c r="AA297" s="2"/>
      <c r="AB297" s="2"/>
      <c r="AC297" s="2"/>
    </row>
    <row r="298" spans="1:29" x14ac:dyDescent="0.25">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c r="AA298" s="2"/>
      <c r="AB298" s="2"/>
      <c r="AC298" s="2"/>
    </row>
    <row r="299" spans="1:29" x14ac:dyDescent="0.25">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c r="AA299" s="2"/>
      <c r="AB299" s="2"/>
      <c r="AC299" s="2"/>
    </row>
    <row r="300" spans="1:29" x14ac:dyDescent="0.25">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c r="AA300" s="2"/>
      <c r="AB300" s="2"/>
      <c r="AC300" s="2"/>
    </row>
    <row r="301" spans="1:29" x14ac:dyDescent="0.25">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c r="AA301" s="2"/>
      <c r="AB301" s="2"/>
      <c r="AC301" s="2"/>
    </row>
    <row r="302" spans="1:29" x14ac:dyDescent="0.25">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c r="AA302" s="2"/>
      <c r="AB302" s="2"/>
      <c r="AC302" s="2"/>
    </row>
    <row r="303" spans="1:29" x14ac:dyDescent="0.25">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c r="AA303" s="2"/>
      <c r="AB303" s="2"/>
      <c r="AC303" s="2"/>
    </row>
    <row r="304" spans="1:29" x14ac:dyDescent="0.25">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c r="AA304" s="2"/>
      <c r="AB304" s="2"/>
      <c r="AC304" s="2"/>
    </row>
    <row r="305" spans="1:29" x14ac:dyDescent="0.25">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c r="AA305" s="2"/>
      <c r="AB305" s="2"/>
      <c r="AC305" s="2"/>
    </row>
    <row r="306" spans="1:29" x14ac:dyDescent="0.25">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c r="AA306" s="2"/>
      <c r="AB306" s="2"/>
      <c r="AC306" s="2"/>
    </row>
    <row r="307" spans="1:29" x14ac:dyDescent="0.25">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c r="AA307" s="2"/>
      <c r="AB307" s="2"/>
      <c r="AC307" s="2"/>
    </row>
    <row r="308" spans="1:29" x14ac:dyDescent="0.25">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c r="AA308" s="2"/>
      <c r="AB308" s="2"/>
      <c r="AC308" s="2"/>
    </row>
    <row r="309" spans="1:29" x14ac:dyDescent="0.25">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c r="AA309" s="2"/>
      <c r="AB309" s="2"/>
      <c r="AC309" s="2"/>
    </row>
    <row r="310" spans="1:29" x14ac:dyDescent="0.25">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c r="AA310" s="2"/>
      <c r="AB310" s="2"/>
      <c r="AC310" s="2"/>
    </row>
    <row r="311" spans="1:29" x14ac:dyDescent="0.25">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c r="AA311" s="2"/>
      <c r="AB311" s="2"/>
      <c r="AC311" s="2"/>
    </row>
    <row r="312" spans="1:29" x14ac:dyDescent="0.25">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c r="AA312" s="2"/>
      <c r="AB312" s="2"/>
      <c r="AC312" s="2"/>
    </row>
    <row r="313" spans="1:29" x14ac:dyDescent="0.25">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c r="AA313" s="2"/>
      <c r="AB313" s="2"/>
      <c r="AC313" s="2"/>
    </row>
    <row r="314" spans="1:29" x14ac:dyDescent="0.25">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c r="AA314" s="2"/>
      <c r="AB314" s="2"/>
      <c r="AC314" s="2"/>
    </row>
    <row r="315" spans="1:29" x14ac:dyDescent="0.25">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c r="AA315" s="2"/>
      <c r="AB315" s="2"/>
      <c r="AC315" s="2"/>
    </row>
    <row r="316" spans="1:29" x14ac:dyDescent="0.25">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c r="AA316" s="2"/>
      <c r="AB316" s="2"/>
      <c r="AC316" s="2"/>
    </row>
    <row r="317" spans="1:29" x14ac:dyDescent="0.25">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c r="AA317" s="2"/>
      <c r="AB317" s="2"/>
      <c r="AC317" s="2"/>
    </row>
    <row r="318" spans="1:29" x14ac:dyDescent="0.25">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c r="AA318" s="2"/>
      <c r="AB318" s="2"/>
      <c r="AC318" s="2"/>
    </row>
    <row r="319" spans="1:29" x14ac:dyDescent="0.25">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c r="AA319" s="2"/>
      <c r="AB319" s="2"/>
      <c r="AC319" s="2"/>
    </row>
    <row r="320" spans="1:29" x14ac:dyDescent="0.25">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c r="AA320" s="2"/>
      <c r="AB320" s="2"/>
      <c r="AC320" s="2"/>
    </row>
    <row r="321" spans="1:29" x14ac:dyDescent="0.25">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c r="AA321" s="2"/>
      <c r="AB321" s="2"/>
      <c r="AC321" s="2"/>
    </row>
    <row r="322" spans="1:29" x14ac:dyDescent="0.25">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c r="AA322" s="2"/>
      <c r="AB322" s="2"/>
      <c r="AC322" s="2"/>
    </row>
    <row r="323" spans="1:29" x14ac:dyDescent="0.25">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c r="AA323" s="2"/>
      <c r="AB323" s="2"/>
      <c r="AC323" s="2"/>
    </row>
    <row r="324" spans="1:29" x14ac:dyDescent="0.25">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c r="AA324" s="2"/>
      <c r="AB324" s="2"/>
      <c r="AC324" s="2"/>
    </row>
    <row r="325" spans="1:29" x14ac:dyDescent="0.25">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c r="AA325" s="2"/>
      <c r="AB325" s="2"/>
      <c r="AC325" s="2"/>
    </row>
    <row r="326" spans="1:29" x14ac:dyDescent="0.25">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c r="AA326" s="2"/>
      <c r="AB326" s="2"/>
      <c r="AC326" s="2"/>
    </row>
    <row r="327" spans="1:29" x14ac:dyDescent="0.25">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c r="AA327" s="2"/>
      <c r="AB327" s="2"/>
      <c r="AC327" s="2"/>
    </row>
    <row r="328" spans="1:29" x14ac:dyDescent="0.25">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c r="AA328" s="2"/>
      <c r="AB328" s="2"/>
      <c r="AC328" s="2"/>
    </row>
    <row r="329" spans="1:29" x14ac:dyDescent="0.25">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c r="AA329" s="2"/>
      <c r="AB329" s="2"/>
      <c r="AC329" s="2"/>
    </row>
    <row r="330" spans="1:29" x14ac:dyDescent="0.25">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c r="AA330" s="2"/>
      <c r="AB330" s="2"/>
      <c r="AC330" s="2"/>
    </row>
    <row r="331" spans="1:29" x14ac:dyDescent="0.25">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c r="AA331" s="2"/>
      <c r="AB331" s="2"/>
      <c r="AC331" s="2"/>
    </row>
    <row r="332" spans="1:29" x14ac:dyDescent="0.25">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c r="AA332" s="2"/>
      <c r="AB332" s="2"/>
      <c r="AC332" s="2"/>
    </row>
    <row r="333" spans="1:29" x14ac:dyDescent="0.25">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c r="AA333" s="2"/>
      <c r="AB333" s="2"/>
      <c r="AC333" s="2"/>
    </row>
    <row r="334" spans="1:29" x14ac:dyDescent="0.25">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c r="AA334" s="2"/>
      <c r="AB334" s="2"/>
      <c r="AC334" s="2"/>
    </row>
    <row r="335" spans="1:29" x14ac:dyDescent="0.25">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c r="AA335" s="2"/>
      <c r="AB335" s="2"/>
      <c r="AC335" s="2"/>
    </row>
    <row r="336" spans="1:29" x14ac:dyDescent="0.25">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c r="AA336" s="2"/>
      <c r="AB336" s="2"/>
      <c r="AC336" s="2"/>
    </row>
    <row r="337" spans="1:29" x14ac:dyDescent="0.25">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c r="AA337" s="2"/>
      <c r="AB337" s="2"/>
      <c r="AC337" s="2"/>
    </row>
    <row r="338" spans="1:29" x14ac:dyDescent="0.25">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c r="AA338" s="2"/>
      <c r="AB338" s="2"/>
      <c r="AC338" s="2"/>
    </row>
    <row r="339" spans="1:29" x14ac:dyDescent="0.25">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c r="AA339" s="2"/>
      <c r="AB339" s="2"/>
      <c r="AC339" s="2"/>
    </row>
    <row r="340" spans="1:29" x14ac:dyDescent="0.25">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c r="AA340" s="2"/>
      <c r="AB340" s="2"/>
      <c r="AC340" s="2"/>
    </row>
    <row r="341" spans="1:29" x14ac:dyDescent="0.25">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c r="AA341" s="2"/>
      <c r="AB341" s="2"/>
      <c r="AC341" s="2"/>
    </row>
    <row r="342" spans="1:29" x14ac:dyDescent="0.25">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c r="AA342" s="2"/>
      <c r="AB342" s="2"/>
      <c r="AC342" s="2"/>
    </row>
    <row r="343" spans="1:29" x14ac:dyDescent="0.25">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c r="AA343" s="2"/>
      <c r="AB343" s="2"/>
      <c r="AC343" s="2"/>
    </row>
    <row r="344" spans="1:29" x14ac:dyDescent="0.25">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c r="AA344" s="2"/>
      <c r="AB344" s="2"/>
      <c r="AC344" s="2"/>
    </row>
    <row r="345" spans="1:29" x14ac:dyDescent="0.25">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c r="AA345" s="2"/>
      <c r="AB345" s="2"/>
      <c r="AC345" s="2"/>
    </row>
    <row r="346" spans="1:29" x14ac:dyDescent="0.25">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c r="AA346" s="2"/>
      <c r="AB346" s="2"/>
      <c r="AC346" s="2"/>
    </row>
    <row r="347" spans="1:29" x14ac:dyDescent="0.25">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c r="AA347" s="2"/>
      <c r="AB347" s="2"/>
      <c r="AC347" s="2"/>
    </row>
    <row r="348" spans="1:29" x14ac:dyDescent="0.25">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c r="AA348" s="2"/>
      <c r="AB348" s="2"/>
      <c r="AC348" s="2"/>
    </row>
    <row r="349" spans="1:29" x14ac:dyDescent="0.25">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c r="AA349" s="2"/>
      <c r="AB349" s="2"/>
      <c r="AC349" s="2"/>
    </row>
    <row r="350" spans="1:29" x14ac:dyDescent="0.25">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c r="AA350" s="2"/>
      <c r="AB350" s="2"/>
      <c r="AC350" s="2"/>
    </row>
    <row r="351" spans="1:29" x14ac:dyDescent="0.25">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c r="AA351" s="2"/>
      <c r="AB351" s="2"/>
      <c r="AC351" s="2"/>
    </row>
    <row r="352" spans="1:29" x14ac:dyDescent="0.25">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c r="AA352" s="2"/>
      <c r="AB352" s="2"/>
      <c r="AC352" s="2"/>
    </row>
    <row r="353" spans="1:29" x14ac:dyDescent="0.25">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c r="AA353" s="2"/>
      <c r="AB353" s="2"/>
      <c r="AC353" s="2"/>
    </row>
    <row r="354" spans="1:29" x14ac:dyDescent="0.25">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c r="AA354" s="2"/>
      <c r="AB354" s="2"/>
      <c r="AC354" s="2"/>
    </row>
    <row r="355" spans="1:29" x14ac:dyDescent="0.25">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c r="AA355" s="2"/>
      <c r="AB355" s="2"/>
      <c r="AC355" s="2"/>
    </row>
    <row r="356" spans="1:29" x14ac:dyDescent="0.25">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c r="AA356" s="2"/>
      <c r="AB356" s="2"/>
      <c r="AC356" s="2"/>
    </row>
    <row r="357" spans="1:29" x14ac:dyDescent="0.25">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c r="AA357" s="2"/>
      <c r="AB357" s="2"/>
      <c r="AC357" s="2"/>
    </row>
    <row r="358" spans="1:29" x14ac:dyDescent="0.25">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c r="AA358" s="2"/>
      <c r="AB358" s="2"/>
      <c r="AC358" s="2"/>
    </row>
    <row r="359" spans="1:29" x14ac:dyDescent="0.25">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c r="AA359" s="2"/>
      <c r="AB359" s="2"/>
      <c r="AC359" s="2"/>
    </row>
    <row r="360" spans="1:29" x14ac:dyDescent="0.25">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c r="AA360" s="2"/>
      <c r="AB360" s="2"/>
      <c r="AC360" s="2"/>
    </row>
    <row r="361" spans="1:29" x14ac:dyDescent="0.25">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c r="AA361" s="2"/>
      <c r="AB361" s="2"/>
      <c r="AC361" s="2"/>
    </row>
    <row r="362" spans="1:29" x14ac:dyDescent="0.25">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c r="AA362" s="2"/>
      <c r="AB362" s="2"/>
      <c r="AC362" s="2"/>
    </row>
    <row r="363" spans="1:29" x14ac:dyDescent="0.25">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c r="AA363" s="2"/>
      <c r="AB363" s="2"/>
      <c r="AC363" s="2"/>
    </row>
    <row r="364" spans="1:29" x14ac:dyDescent="0.25">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c r="AA364" s="2"/>
      <c r="AB364" s="2"/>
      <c r="AC364" s="2"/>
    </row>
    <row r="365" spans="1:29" x14ac:dyDescent="0.25">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c r="AA365" s="2"/>
      <c r="AB365" s="2"/>
      <c r="AC365" s="2"/>
    </row>
    <row r="366" spans="1:29" x14ac:dyDescent="0.25">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c r="AA366" s="2"/>
      <c r="AB366" s="2"/>
      <c r="AC366" s="2"/>
    </row>
    <row r="367" spans="1:29" x14ac:dyDescent="0.25">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c r="AA367" s="2"/>
      <c r="AB367" s="2"/>
      <c r="AC367" s="2"/>
    </row>
    <row r="368" spans="1:29" x14ac:dyDescent="0.25">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c r="AA368" s="2"/>
      <c r="AB368" s="2"/>
      <c r="AC368" s="2"/>
    </row>
    <row r="369" spans="1:29" x14ac:dyDescent="0.25">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c r="AA369" s="2"/>
      <c r="AB369" s="2"/>
      <c r="AC369" s="2"/>
    </row>
    <row r="370" spans="1:29" x14ac:dyDescent="0.25">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c r="AA370" s="2"/>
      <c r="AB370" s="2"/>
      <c r="AC370" s="2"/>
    </row>
    <row r="371" spans="1:29" x14ac:dyDescent="0.25">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c r="AA371" s="2"/>
      <c r="AB371" s="2"/>
      <c r="AC371" s="2"/>
    </row>
    <row r="372" spans="1:29" x14ac:dyDescent="0.25">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c r="AA372" s="2"/>
      <c r="AB372" s="2"/>
      <c r="AC372" s="2"/>
    </row>
    <row r="373" spans="1:29" x14ac:dyDescent="0.25">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c r="AA373" s="2"/>
      <c r="AB373" s="2"/>
      <c r="AC373" s="2"/>
    </row>
    <row r="374" spans="1:29" x14ac:dyDescent="0.25">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c r="AA374" s="2"/>
      <c r="AB374" s="2"/>
      <c r="AC374" s="2"/>
    </row>
    <row r="375" spans="1:29" x14ac:dyDescent="0.25">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c r="AA375" s="2"/>
      <c r="AB375" s="2"/>
      <c r="AC375" s="2"/>
    </row>
    <row r="376" spans="1:29" x14ac:dyDescent="0.25">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c r="AA376" s="2"/>
      <c r="AB376" s="2"/>
      <c r="AC376" s="2"/>
    </row>
    <row r="377" spans="1:29" x14ac:dyDescent="0.25">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c r="AA377" s="2"/>
      <c r="AB377" s="2"/>
      <c r="AC377" s="2"/>
    </row>
    <row r="378" spans="1:29" x14ac:dyDescent="0.25">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c r="AA378" s="2"/>
      <c r="AB378" s="2"/>
      <c r="AC378" s="2"/>
    </row>
    <row r="379" spans="1:29" x14ac:dyDescent="0.25">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c r="AA379" s="2"/>
      <c r="AB379" s="2"/>
      <c r="AC379" s="2"/>
    </row>
    <row r="380" spans="1:29" x14ac:dyDescent="0.25">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c r="AA380" s="2"/>
      <c r="AB380" s="2"/>
      <c r="AC380" s="2"/>
    </row>
    <row r="381" spans="1:29" x14ac:dyDescent="0.25">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c r="AA381" s="2"/>
      <c r="AB381" s="2"/>
      <c r="AC381" s="2"/>
    </row>
    <row r="382" spans="1:29" x14ac:dyDescent="0.25">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c r="AA382" s="2"/>
      <c r="AB382" s="2"/>
      <c r="AC382" s="2"/>
    </row>
    <row r="383" spans="1:29" x14ac:dyDescent="0.25">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c r="AA383" s="2"/>
      <c r="AB383" s="2"/>
      <c r="AC383" s="2"/>
    </row>
    <row r="384" spans="1:29" x14ac:dyDescent="0.25">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c r="AA384" s="2"/>
      <c r="AB384" s="2"/>
      <c r="AC384" s="2"/>
    </row>
    <row r="385" spans="1:29" x14ac:dyDescent="0.25">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c r="AA385" s="2"/>
      <c r="AB385" s="2"/>
      <c r="AC385" s="2"/>
    </row>
    <row r="386" spans="1:29" x14ac:dyDescent="0.25">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c r="AA386" s="2"/>
      <c r="AB386" s="2"/>
      <c r="AC386" s="2"/>
    </row>
    <row r="387" spans="1:29" x14ac:dyDescent="0.25">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c r="AA387" s="2"/>
      <c r="AB387" s="2"/>
      <c r="AC387" s="2"/>
    </row>
    <row r="388" spans="1:29" x14ac:dyDescent="0.25">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c r="AA388" s="2"/>
      <c r="AB388" s="2"/>
      <c r="AC388" s="2"/>
    </row>
    <row r="389" spans="1:29" x14ac:dyDescent="0.25">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c r="AA389" s="2"/>
      <c r="AB389" s="2"/>
      <c r="AC389" s="2"/>
    </row>
    <row r="390" spans="1:29" x14ac:dyDescent="0.25">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c r="AA390" s="2"/>
      <c r="AB390" s="2"/>
      <c r="AC390" s="2"/>
    </row>
    <row r="391" spans="1:29" x14ac:dyDescent="0.25">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c r="AA391" s="2"/>
      <c r="AB391" s="2"/>
      <c r="AC391" s="2"/>
    </row>
    <row r="392" spans="1:29" x14ac:dyDescent="0.25">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c r="AA392" s="2"/>
      <c r="AB392" s="2"/>
      <c r="AC392" s="2"/>
    </row>
    <row r="393" spans="1:29" x14ac:dyDescent="0.25">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c r="AA393" s="2"/>
      <c r="AB393" s="2"/>
      <c r="AC393" s="2"/>
    </row>
    <row r="394" spans="1:29" x14ac:dyDescent="0.25">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c r="AA394" s="2"/>
      <c r="AB394" s="2"/>
      <c r="AC394" s="2"/>
    </row>
    <row r="395" spans="1:29" x14ac:dyDescent="0.25">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c r="AA395" s="2"/>
      <c r="AB395" s="2"/>
      <c r="AC395" s="2"/>
    </row>
    <row r="396" spans="1:29" x14ac:dyDescent="0.25">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c r="AA396" s="2"/>
      <c r="AB396" s="2"/>
      <c r="AC396" s="2"/>
    </row>
    <row r="397" spans="1:29" x14ac:dyDescent="0.25">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c r="AA397" s="2"/>
      <c r="AB397" s="2"/>
      <c r="AC397" s="2"/>
    </row>
    <row r="398" spans="1:29" x14ac:dyDescent="0.25">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c r="AA398" s="2"/>
      <c r="AB398" s="2"/>
      <c r="AC398" s="2"/>
    </row>
    <row r="399" spans="1:29" x14ac:dyDescent="0.25">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c r="AA399" s="2"/>
      <c r="AB399" s="2"/>
      <c r="AC399" s="2"/>
    </row>
    <row r="400" spans="1:29" x14ac:dyDescent="0.25">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c r="AA400" s="2"/>
      <c r="AB400" s="2"/>
      <c r="AC400" s="2"/>
    </row>
    <row r="401" spans="1:29" x14ac:dyDescent="0.25">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c r="AA401" s="2"/>
      <c r="AB401" s="2"/>
      <c r="AC401" s="2"/>
    </row>
    <row r="402" spans="1:29" x14ac:dyDescent="0.25">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c r="AA402" s="2"/>
      <c r="AB402" s="2"/>
      <c r="AC402" s="2"/>
    </row>
    <row r="403" spans="1:29" x14ac:dyDescent="0.25">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c r="AA403" s="2"/>
      <c r="AB403" s="2"/>
      <c r="AC403" s="2"/>
    </row>
    <row r="404" spans="1:29" x14ac:dyDescent="0.25">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c r="AA404" s="2"/>
      <c r="AB404" s="2"/>
      <c r="AC404" s="2"/>
    </row>
    <row r="405" spans="1:29" x14ac:dyDescent="0.25">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c r="AA405" s="2"/>
      <c r="AB405" s="2"/>
      <c r="AC405" s="2"/>
    </row>
    <row r="406" spans="1:29" x14ac:dyDescent="0.25">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c r="AA406" s="2"/>
      <c r="AB406" s="2"/>
      <c r="AC406" s="2"/>
    </row>
    <row r="407" spans="1:29" x14ac:dyDescent="0.25">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c r="AA407" s="2"/>
      <c r="AB407" s="2"/>
      <c r="AC407" s="2"/>
    </row>
    <row r="408" spans="1:29" x14ac:dyDescent="0.25">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c r="AA408" s="2"/>
      <c r="AB408" s="2"/>
      <c r="AC408" s="2"/>
    </row>
    <row r="409" spans="1:29" x14ac:dyDescent="0.25">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c r="AA409" s="2"/>
      <c r="AB409" s="2"/>
      <c r="AC409" s="2"/>
    </row>
    <row r="410" spans="1:29" x14ac:dyDescent="0.25">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c r="AA410" s="2"/>
      <c r="AB410" s="2"/>
      <c r="AC410" s="2"/>
    </row>
    <row r="411" spans="1:29" x14ac:dyDescent="0.25">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c r="AA411" s="2"/>
      <c r="AB411" s="2"/>
      <c r="AC411" s="2"/>
    </row>
    <row r="412" spans="1:29" x14ac:dyDescent="0.25">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c r="AA412" s="2"/>
      <c r="AB412" s="2"/>
      <c r="AC412" s="2"/>
    </row>
    <row r="413" spans="1:29" x14ac:dyDescent="0.25">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c r="AA413" s="2"/>
      <c r="AB413" s="2"/>
      <c r="AC413" s="2"/>
    </row>
    <row r="414" spans="1:29" x14ac:dyDescent="0.25">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c r="AA414" s="2"/>
      <c r="AB414" s="2"/>
      <c r="AC414" s="2"/>
    </row>
    <row r="415" spans="1:29" x14ac:dyDescent="0.25">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c r="AA415" s="2"/>
      <c r="AB415" s="2"/>
      <c r="AC415" s="2"/>
    </row>
    <row r="416" spans="1:29" x14ac:dyDescent="0.25">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c r="AA416" s="2"/>
      <c r="AB416" s="2"/>
      <c r="AC416" s="2"/>
    </row>
    <row r="417" spans="1:29" x14ac:dyDescent="0.25">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c r="AA417" s="2"/>
      <c r="AB417" s="2"/>
      <c r="AC417" s="2"/>
    </row>
    <row r="418" spans="1:29" x14ac:dyDescent="0.25">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c r="AA418" s="2"/>
      <c r="AB418" s="2"/>
      <c r="AC418" s="2"/>
    </row>
    <row r="419" spans="1:29" x14ac:dyDescent="0.25">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c r="AA419" s="2"/>
      <c r="AB419" s="2"/>
      <c r="AC419" s="2"/>
    </row>
    <row r="420" spans="1:29" x14ac:dyDescent="0.25">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c r="AA420" s="2"/>
      <c r="AB420" s="2"/>
      <c r="AC420" s="2"/>
    </row>
    <row r="421" spans="1:29" x14ac:dyDescent="0.25">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c r="AA421" s="2"/>
      <c r="AB421" s="2"/>
      <c r="AC421" s="2"/>
    </row>
    <row r="422" spans="1:29" x14ac:dyDescent="0.25">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c r="AA422" s="2"/>
      <c r="AB422" s="2"/>
      <c r="AC422" s="2"/>
    </row>
    <row r="423" spans="1:29" x14ac:dyDescent="0.25">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c r="AA423" s="2"/>
      <c r="AB423" s="2"/>
      <c r="AC423" s="2"/>
    </row>
    <row r="424" spans="1:29" x14ac:dyDescent="0.25">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c r="AA424" s="2"/>
      <c r="AB424" s="2"/>
      <c r="AC424" s="2"/>
    </row>
    <row r="425" spans="1:29" x14ac:dyDescent="0.25">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c r="AA425" s="2"/>
      <c r="AB425" s="2"/>
      <c r="AC425" s="2"/>
    </row>
    <row r="426" spans="1:29" x14ac:dyDescent="0.25">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c r="AA426" s="2"/>
      <c r="AB426" s="2"/>
      <c r="AC426" s="2"/>
    </row>
    <row r="427" spans="1:29" x14ac:dyDescent="0.25">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c r="AA427" s="2"/>
      <c r="AB427" s="2"/>
      <c r="AC427" s="2"/>
    </row>
    <row r="428" spans="1:29" x14ac:dyDescent="0.25">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c r="AA428" s="2"/>
      <c r="AB428" s="2"/>
      <c r="AC428" s="2"/>
    </row>
    <row r="429" spans="1:29" x14ac:dyDescent="0.25">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c r="AA429" s="2"/>
      <c r="AB429" s="2"/>
      <c r="AC429" s="2"/>
    </row>
    <row r="430" spans="1:29" x14ac:dyDescent="0.25">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c r="AA430" s="2"/>
      <c r="AB430" s="2"/>
      <c r="AC430" s="2"/>
    </row>
    <row r="431" spans="1:29" x14ac:dyDescent="0.25">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c r="AA431" s="2"/>
      <c r="AB431" s="2"/>
      <c r="AC431" s="2"/>
    </row>
    <row r="432" spans="1:29" x14ac:dyDescent="0.25">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c r="AA432" s="2"/>
      <c r="AB432" s="2"/>
      <c r="AC432" s="2"/>
    </row>
    <row r="433" spans="1:29" x14ac:dyDescent="0.25">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c r="AA433" s="2"/>
      <c r="AB433" s="2"/>
      <c r="AC433" s="2"/>
    </row>
    <row r="434" spans="1:29" x14ac:dyDescent="0.25">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c r="AA434" s="2"/>
      <c r="AB434" s="2"/>
      <c r="AC434" s="2"/>
    </row>
    <row r="435" spans="1:29" x14ac:dyDescent="0.25">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c r="AA435" s="2"/>
      <c r="AB435" s="2"/>
      <c r="AC435" s="2"/>
    </row>
    <row r="436" spans="1:29" x14ac:dyDescent="0.25">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c r="AA436" s="2"/>
      <c r="AB436" s="2"/>
      <c r="AC436" s="2"/>
    </row>
    <row r="437" spans="1:29" x14ac:dyDescent="0.25">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c r="AA437" s="2"/>
      <c r="AB437" s="2"/>
      <c r="AC437" s="2"/>
    </row>
    <row r="438" spans="1:29" x14ac:dyDescent="0.25">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c r="AA438" s="2"/>
      <c r="AB438" s="2"/>
      <c r="AC438" s="2"/>
    </row>
    <row r="439" spans="1:29" x14ac:dyDescent="0.25">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c r="AA439" s="2"/>
      <c r="AB439" s="2"/>
      <c r="AC439" s="2"/>
    </row>
    <row r="440" spans="1:29" x14ac:dyDescent="0.25">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c r="AA440" s="2"/>
      <c r="AB440" s="2"/>
      <c r="AC440" s="2"/>
    </row>
    <row r="441" spans="1:29" x14ac:dyDescent="0.25">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c r="AA441" s="2"/>
      <c r="AB441" s="2"/>
      <c r="AC441" s="2"/>
    </row>
    <row r="442" spans="1:29" x14ac:dyDescent="0.25">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c r="AA442" s="2"/>
      <c r="AB442" s="2"/>
      <c r="AC442" s="2"/>
    </row>
    <row r="443" spans="1:29" x14ac:dyDescent="0.25">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c r="AA443" s="2"/>
      <c r="AB443" s="2"/>
      <c r="AC443" s="2"/>
    </row>
    <row r="444" spans="1:29" x14ac:dyDescent="0.25">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c r="AA444" s="2"/>
      <c r="AB444" s="2"/>
      <c r="AC444" s="2"/>
    </row>
    <row r="445" spans="1:29" x14ac:dyDescent="0.25">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c r="AA445" s="2"/>
      <c r="AB445" s="2"/>
      <c r="AC445" s="2"/>
    </row>
    <row r="446" spans="1:29" x14ac:dyDescent="0.25">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c r="AA446" s="2"/>
      <c r="AB446" s="2"/>
      <c r="AC446" s="2"/>
    </row>
    <row r="447" spans="1:29" x14ac:dyDescent="0.25">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c r="AA447" s="2"/>
      <c r="AB447" s="2"/>
      <c r="AC447" s="2"/>
    </row>
    <row r="448" spans="1:29" x14ac:dyDescent="0.25">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c r="AA448" s="2"/>
      <c r="AB448" s="2"/>
      <c r="AC448" s="2"/>
    </row>
    <row r="449" spans="1:29" x14ac:dyDescent="0.25">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c r="AA449" s="2"/>
      <c r="AB449" s="2"/>
      <c r="AC449" s="2"/>
    </row>
    <row r="450" spans="1:29" x14ac:dyDescent="0.25">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c r="AA450" s="2"/>
      <c r="AB450" s="2"/>
      <c r="AC450" s="2"/>
    </row>
    <row r="451" spans="1:29" x14ac:dyDescent="0.25">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c r="AA451" s="2"/>
      <c r="AB451" s="2"/>
      <c r="AC451" s="2"/>
    </row>
    <row r="452" spans="1:29" x14ac:dyDescent="0.25">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c r="AA452" s="2"/>
      <c r="AB452" s="2"/>
      <c r="AC452" s="2"/>
    </row>
    <row r="453" spans="1:29" x14ac:dyDescent="0.25">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c r="AA453" s="2"/>
      <c r="AB453" s="2"/>
      <c r="AC453" s="2"/>
    </row>
    <row r="454" spans="1:29" x14ac:dyDescent="0.25">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c r="AA454" s="2"/>
      <c r="AB454" s="2"/>
      <c r="AC454" s="2"/>
    </row>
    <row r="455" spans="1:29" x14ac:dyDescent="0.25">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c r="AA455" s="2"/>
      <c r="AB455" s="2"/>
      <c r="AC455" s="2"/>
    </row>
    <row r="456" spans="1:29" x14ac:dyDescent="0.25">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c r="AA456" s="2"/>
      <c r="AB456" s="2"/>
      <c r="AC456" s="2"/>
    </row>
    <row r="457" spans="1:29" x14ac:dyDescent="0.25">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c r="AA457" s="2"/>
      <c r="AB457" s="2"/>
      <c r="AC457" s="2"/>
    </row>
    <row r="458" spans="1:29" x14ac:dyDescent="0.25">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c r="AA458" s="2"/>
      <c r="AB458" s="2"/>
      <c r="AC458" s="2"/>
    </row>
    <row r="459" spans="1:29" x14ac:dyDescent="0.25">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c r="AA459" s="2"/>
      <c r="AB459" s="2"/>
      <c r="AC459" s="2"/>
    </row>
    <row r="460" spans="1:29" x14ac:dyDescent="0.25">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c r="AA460" s="2"/>
      <c r="AB460" s="2"/>
      <c r="AC460" s="2"/>
    </row>
    <row r="461" spans="1:29" x14ac:dyDescent="0.25">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c r="AA461" s="2"/>
      <c r="AB461" s="2"/>
      <c r="AC461" s="2"/>
    </row>
    <row r="462" spans="1:29" x14ac:dyDescent="0.25">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c r="AA462" s="2"/>
      <c r="AB462" s="2"/>
      <c r="AC462" s="2"/>
    </row>
    <row r="463" spans="1:29" x14ac:dyDescent="0.25">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c r="AA463" s="2"/>
      <c r="AB463" s="2"/>
      <c r="AC463" s="2"/>
    </row>
    <row r="464" spans="1:29" x14ac:dyDescent="0.25">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c r="AA464" s="2"/>
      <c r="AB464" s="2"/>
      <c r="AC464" s="2"/>
    </row>
    <row r="465" spans="1:29" x14ac:dyDescent="0.25">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c r="AA465" s="2"/>
      <c r="AB465" s="2"/>
      <c r="AC465" s="2"/>
    </row>
    <row r="466" spans="1:29" x14ac:dyDescent="0.25">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c r="AA466" s="2"/>
      <c r="AB466" s="2"/>
      <c r="AC466" s="2"/>
    </row>
    <row r="467" spans="1:29" x14ac:dyDescent="0.25">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c r="AA467" s="2"/>
      <c r="AB467" s="2"/>
      <c r="AC467" s="2"/>
    </row>
    <row r="468" spans="1:29" x14ac:dyDescent="0.25">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c r="AA468" s="2"/>
      <c r="AB468" s="2"/>
      <c r="AC468" s="2"/>
    </row>
    <row r="469" spans="1:29" x14ac:dyDescent="0.25">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c r="AA469" s="2"/>
      <c r="AB469" s="2"/>
      <c r="AC469" s="2"/>
    </row>
    <row r="470" spans="1:29" x14ac:dyDescent="0.25">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c r="AA470" s="2"/>
      <c r="AB470" s="2"/>
      <c r="AC470" s="2"/>
    </row>
    <row r="471" spans="1:29" x14ac:dyDescent="0.25">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c r="AA471" s="2"/>
      <c r="AB471" s="2"/>
      <c r="AC471" s="2"/>
    </row>
    <row r="472" spans="1:29" x14ac:dyDescent="0.25">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c r="AA472" s="2"/>
      <c r="AB472" s="2"/>
      <c r="AC472" s="2"/>
    </row>
    <row r="473" spans="1:29" x14ac:dyDescent="0.25">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c r="AA473" s="2"/>
      <c r="AB473" s="2"/>
      <c r="AC473" s="2"/>
    </row>
    <row r="474" spans="1:29" x14ac:dyDescent="0.25">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c r="AA474" s="2"/>
      <c r="AB474" s="2"/>
      <c r="AC474" s="2"/>
    </row>
    <row r="475" spans="1:29" x14ac:dyDescent="0.25">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c r="AA475" s="2"/>
      <c r="AB475" s="2"/>
      <c r="AC475" s="2"/>
    </row>
    <row r="476" spans="1:29" x14ac:dyDescent="0.25">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c r="AA476" s="2"/>
      <c r="AB476" s="2"/>
      <c r="AC476" s="2"/>
    </row>
    <row r="477" spans="1:29" x14ac:dyDescent="0.25">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c r="AA477" s="2"/>
      <c r="AB477" s="2"/>
      <c r="AC477" s="2"/>
    </row>
    <row r="478" spans="1:29" x14ac:dyDescent="0.25">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c r="AA478" s="2"/>
      <c r="AB478" s="2"/>
      <c r="AC478" s="2"/>
    </row>
    <row r="479" spans="1:29" x14ac:dyDescent="0.25">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c r="AA479" s="2"/>
      <c r="AB479" s="2"/>
      <c r="AC479" s="2"/>
    </row>
    <row r="480" spans="1:29" x14ac:dyDescent="0.25">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c r="AA480" s="2"/>
      <c r="AB480" s="2"/>
      <c r="AC480" s="2"/>
    </row>
    <row r="481" spans="1:29" x14ac:dyDescent="0.25">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c r="AA481" s="2"/>
      <c r="AB481" s="2"/>
      <c r="AC481" s="2"/>
    </row>
    <row r="482" spans="1:29" x14ac:dyDescent="0.25">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c r="AA482" s="2"/>
      <c r="AB482" s="2"/>
      <c r="AC482" s="2"/>
    </row>
    <row r="483" spans="1:29" x14ac:dyDescent="0.25">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c r="AA483" s="2"/>
      <c r="AB483" s="2"/>
      <c r="AC483" s="2"/>
    </row>
    <row r="484" spans="1:29" x14ac:dyDescent="0.25">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c r="AA484" s="2"/>
      <c r="AB484" s="2"/>
      <c r="AC484" s="2"/>
    </row>
    <row r="485" spans="1:29" x14ac:dyDescent="0.25">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c r="AA485" s="2"/>
      <c r="AB485" s="2"/>
      <c r="AC485" s="2"/>
    </row>
    <row r="486" spans="1:29" x14ac:dyDescent="0.25">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c r="AA486" s="2"/>
      <c r="AB486" s="2"/>
      <c r="AC486" s="2"/>
    </row>
    <row r="487" spans="1:29" x14ac:dyDescent="0.25">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c r="AA487" s="2"/>
      <c r="AB487" s="2"/>
      <c r="AC487" s="2"/>
    </row>
    <row r="488" spans="1:29" x14ac:dyDescent="0.25">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c r="AA488" s="2"/>
      <c r="AB488" s="2"/>
      <c r="AC488" s="2"/>
    </row>
    <row r="489" spans="1:29" x14ac:dyDescent="0.25">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c r="AA489" s="2"/>
      <c r="AB489" s="2"/>
      <c r="AC489" s="2"/>
    </row>
    <row r="490" spans="1:29" x14ac:dyDescent="0.25">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c r="AA490" s="2"/>
      <c r="AB490" s="2"/>
      <c r="AC490" s="2"/>
    </row>
    <row r="491" spans="1:29" x14ac:dyDescent="0.25">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c r="AA491" s="2"/>
      <c r="AB491" s="2"/>
      <c r="AC491" s="2"/>
    </row>
    <row r="492" spans="1:29" x14ac:dyDescent="0.25">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c r="AA492" s="2"/>
      <c r="AB492" s="2"/>
      <c r="AC492" s="2"/>
    </row>
    <row r="493" spans="1:29" x14ac:dyDescent="0.25">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c r="AA493" s="2"/>
      <c r="AB493" s="2"/>
      <c r="AC493" s="2"/>
    </row>
    <row r="494" spans="1:29" x14ac:dyDescent="0.25">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c r="AA494" s="2"/>
      <c r="AB494" s="2"/>
      <c r="AC494" s="2"/>
    </row>
    <row r="495" spans="1:29" x14ac:dyDescent="0.25">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c r="AA495" s="2"/>
      <c r="AB495" s="2"/>
      <c r="AC495" s="2"/>
    </row>
    <row r="496" spans="1:29" x14ac:dyDescent="0.25">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c r="AA496" s="2"/>
      <c r="AB496" s="2"/>
      <c r="AC496" s="2"/>
    </row>
    <row r="497" spans="1:29" x14ac:dyDescent="0.25">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c r="AA497" s="2"/>
      <c r="AB497" s="2"/>
      <c r="AC497" s="2"/>
    </row>
    <row r="498" spans="1:29" x14ac:dyDescent="0.25">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c r="AA498" s="2"/>
      <c r="AB498" s="2"/>
      <c r="AC498" s="2"/>
    </row>
    <row r="499" spans="1:29" x14ac:dyDescent="0.25">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c r="AA499" s="2"/>
      <c r="AB499" s="2"/>
      <c r="AC499" s="2"/>
    </row>
    <row r="500" spans="1:29" x14ac:dyDescent="0.25">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c r="AA500" s="2"/>
      <c r="AB500" s="2"/>
      <c r="AC500" s="2"/>
    </row>
    <row r="501" spans="1:29" x14ac:dyDescent="0.25">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c r="AA501" s="2"/>
      <c r="AB501" s="2"/>
      <c r="AC501" s="2"/>
    </row>
    <row r="502" spans="1:29" x14ac:dyDescent="0.25">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c r="AA502" s="2"/>
      <c r="AB502" s="2"/>
      <c r="AC502" s="2"/>
    </row>
    <row r="503" spans="1:29" x14ac:dyDescent="0.25">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c r="AA503" s="2"/>
      <c r="AB503" s="2"/>
      <c r="AC503" s="2"/>
    </row>
    <row r="504" spans="1:29" x14ac:dyDescent="0.25">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c r="AA504" s="2"/>
      <c r="AB504" s="2"/>
      <c r="AC504" s="2"/>
    </row>
    <row r="505" spans="1:29" x14ac:dyDescent="0.25">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c r="AA505" s="2"/>
      <c r="AB505" s="2"/>
      <c r="AC505" s="2"/>
    </row>
    <row r="506" spans="1:29" x14ac:dyDescent="0.25">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c r="AA506" s="2"/>
      <c r="AB506" s="2"/>
      <c r="AC506" s="2"/>
    </row>
    <row r="507" spans="1:29" x14ac:dyDescent="0.25">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c r="AA507" s="2"/>
      <c r="AB507" s="2"/>
      <c r="AC507" s="2"/>
    </row>
    <row r="508" spans="1:29" x14ac:dyDescent="0.25">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c r="AA508" s="2"/>
      <c r="AB508" s="2"/>
      <c r="AC508" s="2"/>
    </row>
    <row r="509" spans="1:29" x14ac:dyDescent="0.25">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c r="AA509" s="2"/>
      <c r="AB509" s="2"/>
      <c r="AC509" s="2"/>
    </row>
    <row r="510" spans="1:29" x14ac:dyDescent="0.25">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c r="AA510" s="2"/>
      <c r="AB510" s="2"/>
      <c r="AC510" s="2"/>
    </row>
    <row r="511" spans="1:29" x14ac:dyDescent="0.25">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c r="AA511" s="2"/>
      <c r="AB511" s="2"/>
      <c r="AC511" s="2"/>
    </row>
    <row r="512" spans="1:29" x14ac:dyDescent="0.25">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c r="AA512" s="2"/>
      <c r="AB512" s="2"/>
      <c r="AC512" s="2"/>
    </row>
    <row r="513" spans="1:29" x14ac:dyDescent="0.25">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c r="AA513" s="2"/>
      <c r="AB513" s="2"/>
      <c r="AC513" s="2"/>
    </row>
    <row r="514" spans="1:29" x14ac:dyDescent="0.25">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c r="AA514" s="2"/>
      <c r="AB514" s="2"/>
      <c r="AC514" s="2"/>
    </row>
    <row r="515" spans="1:29" x14ac:dyDescent="0.25">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c r="AA515" s="2"/>
      <c r="AB515" s="2"/>
      <c r="AC515" s="2"/>
    </row>
    <row r="516" spans="1:29" x14ac:dyDescent="0.25">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c r="AA516" s="2"/>
      <c r="AB516" s="2"/>
      <c r="AC516" s="2"/>
    </row>
    <row r="517" spans="1:29" x14ac:dyDescent="0.25">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c r="AA517" s="2"/>
      <c r="AB517" s="2"/>
      <c r="AC517" s="2"/>
    </row>
    <row r="518" spans="1:29" x14ac:dyDescent="0.25">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c r="AA518" s="2"/>
      <c r="AB518" s="2"/>
      <c r="AC518" s="2"/>
    </row>
    <row r="519" spans="1:29" x14ac:dyDescent="0.25">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c r="AA519" s="2"/>
      <c r="AB519" s="2"/>
      <c r="AC519" s="2"/>
    </row>
    <row r="520" spans="1:29" x14ac:dyDescent="0.25">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c r="AA520" s="2"/>
      <c r="AB520" s="2"/>
      <c r="AC520" s="2"/>
    </row>
    <row r="521" spans="1:29" x14ac:dyDescent="0.25">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c r="AA521" s="2"/>
      <c r="AB521" s="2"/>
      <c r="AC521" s="2"/>
    </row>
    <row r="522" spans="1:29" x14ac:dyDescent="0.25">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c r="AA522" s="2"/>
      <c r="AB522" s="2"/>
      <c r="AC522" s="2"/>
    </row>
    <row r="523" spans="1:29" x14ac:dyDescent="0.25">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c r="AA523" s="2"/>
      <c r="AB523" s="2"/>
      <c r="AC523" s="2"/>
    </row>
    <row r="524" spans="1:29" x14ac:dyDescent="0.25">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c r="AA524" s="2"/>
      <c r="AB524" s="2"/>
      <c r="AC524" s="2"/>
    </row>
    <row r="525" spans="1:29" x14ac:dyDescent="0.25">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c r="AA525" s="2"/>
      <c r="AB525" s="2"/>
      <c r="AC525" s="2"/>
    </row>
    <row r="526" spans="1:29" x14ac:dyDescent="0.25">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c r="AA526" s="2"/>
      <c r="AB526" s="2"/>
      <c r="AC526" s="2"/>
    </row>
    <row r="527" spans="1:29" x14ac:dyDescent="0.25">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c r="AA527" s="2"/>
      <c r="AB527" s="2"/>
      <c r="AC527" s="2"/>
    </row>
    <row r="528" spans="1:29" x14ac:dyDescent="0.25">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c r="AA528" s="2"/>
      <c r="AB528" s="2"/>
      <c r="AC528" s="2"/>
    </row>
    <row r="529" spans="1:29" x14ac:dyDescent="0.25">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c r="AA529" s="2"/>
      <c r="AB529" s="2"/>
      <c r="AC529" s="2"/>
    </row>
    <row r="530" spans="1:29" x14ac:dyDescent="0.25">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c r="AA530" s="2"/>
      <c r="AB530" s="2"/>
      <c r="AC530" s="2"/>
    </row>
    <row r="531" spans="1:29" x14ac:dyDescent="0.25">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c r="AA531" s="2"/>
      <c r="AB531" s="2"/>
      <c r="AC531" s="2"/>
    </row>
    <row r="532" spans="1:29" x14ac:dyDescent="0.25">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c r="AA532" s="2"/>
      <c r="AB532" s="2"/>
      <c r="AC532" s="2"/>
    </row>
    <row r="533" spans="1:29" x14ac:dyDescent="0.25">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c r="AA533" s="2"/>
      <c r="AB533" s="2"/>
      <c r="AC533" s="2"/>
    </row>
    <row r="534" spans="1:29" x14ac:dyDescent="0.25">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c r="AA534" s="2"/>
      <c r="AB534" s="2"/>
      <c r="AC534" s="2"/>
    </row>
    <row r="535" spans="1:29" x14ac:dyDescent="0.25">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c r="AA535" s="2"/>
      <c r="AB535" s="2"/>
      <c r="AC535" s="2"/>
    </row>
    <row r="536" spans="1:29" x14ac:dyDescent="0.25">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c r="AA536" s="2"/>
      <c r="AB536" s="2"/>
      <c r="AC536" s="2"/>
    </row>
    <row r="537" spans="1:29" x14ac:dyDescent="0.25">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c r="AA537" s="2"/>
      <c r="AB537" s="2"/>
      <c r="AC537" s="2"/>
    </row>
    <row r="538" spans="1:29" x14ac:dyDescent="0.25">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c r="AA538" s="2"/>
      <c r="AB538" s="2"/>
      <c r="AC538" s="2"/>
    </row>
    <row r="539" spans="1:29" x14ac:dyDescent="0.25">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c r="AA539" s="2"/>
      <c r="AB539" s="2"/>
      <c r="AC539" s="2"/>
    </row>
    <row r="540" spans="1:29" x14ac:dyDescent="0.25">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c r="AA540" s="2"/>
      <c r="AB540" s="2"/>
      <c r="AC540" s="2"/>
    </row>
    <row r="541" spans="1:29" x14ac:dyDescent="0.25">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c r="AA541" s="2"/>
      <c r="AB541" s="2"/>
      <c r="AC541" s="2"/>
    </row>
    <row r="542" spans="1:29" x14ac:dyDescent="0.25">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c r="AA542" s="2"/>
      <c r="AB542" s="2"/>
      <c r="AC542" s="2"/>
    </row>
    <row r="543" spans="1:29" x14ac:dyDescent="0.25">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c r="AA543" s="2"/>
      <c r="AB543" s="2"/>
      <c r="AC543" s="2"/>
    </row>
    <row r="544" spans="1:29" x14ac:dyDescent="0.25">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c r="AA544" s="2"/>
      <c r="AB544" s="2"/>
      <c r="AC544" s="2"/>
    </row>
    <row r="545" spans="1:29" x14ac:dyDescent="0.25">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c r="AA545" s="2"/>
      <c r="AB545" s="2"/>
      <c r="AC545" s="2"/>
    </row>
    <row r="546" spans="1:29" x14ac:dyDescent="0.25">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c r="AA546" s="2"/>
      <c r="AB546" s="2"/>
      <c r="AC546" s="2"/>
    </row>
    <row r="547" spans="1:29" x14ac:dyDescent="0.25">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c r="AA547" s="2"/>
      <c r="AB547" s="2"/>
      <c r="AC547" s="2"/>
    </row>
    <row r="548" spans="1:29" x14ac:dyDescent="0.25">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c r="AA548" s="2"/>
      <c r="AB548" s="2"/>
      <c r="AC548" s="2"/>
    </row>
    <row r="549" spans="1:29" x14ac:dyDescent="0.25">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c r="AA549" s="2"/>
      <c r="AB549" s="2"/>
      <c r="AC549" s="2"/>
    </row>
    <row r="550" spans="1:29" x14ac:dyDescent="0.25">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c r="AA550" s="2"/>
      <c r="AB550" s="2"/>
      <c r="AC550" s="2"/>
    </row>
    <row r="551" spans="1:29" x14ac:dyDescent="0.25">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c r="AA551" s="2"/>
      <c r="AB551" s="2"/>
      <c r="AC551" s="2"/>
    </row>
    <row r="552" spans="1:29" x14ac:dyDescent="0.25">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c r="AA552" s="2"/>
      <c r="AB552" s="2"/>
      <c r="AC552" s="2"/>
    </row>
    <row r="553" spans="1:29" x14ac:dyDescent="0.25">
      <c r="A553" s="2"/>
      <c r="B553" s="2"/>
      <c r="C553" s="2"/>
      <c r="D553" s="2"/>
      <c r="E553" s="2"/>
      <c r="F553" s="2"/>
      <c r="G553" s="2"/>
      <c r="H553" s="2"/>
      <c r="I553" s="2"/>
      <c r="J553" s="2"/>
      <c r="K553" s="2"/>
      <c r="L553" s="2"/>
      <c r="M553" s="2"/>
      <c r="N553" s="2"/>
      <c r="O553" s="2"/>
      <c r="P553" s="2"/>
      <c r="Q553" s="2"/>
      <c r="R553" s="2"/>
      <c r="S553" s="2"/>
      <c r="T553" s="2"/>
      <c r="U553" s="2"/>
      <c r="V553" s="2"/>
      <c r="W553" s="2"/>
      <c r="X553" s="2"/>
      <c r="Y553" s="2"/>
      <c r="Z553" s="2"/>
      <c r="AA553" s="2"/>
      <c r="AB553" s="2"/>
      <c r="AC553" s="2"/>
    </row>
    <row r="554" spans="1:29" x14ac:dyDescent="0.25">
      <c r="A554" s="2"/>
      <c r="B554" s="2"/>
      <c r="C554" s="2"/>
      <c r="D554" s="2"/>
      <c r="E554" s="2"/>
      <c r="F554" s="2"/>
      <c r="G554" s="2"/>
      <c r="H554" s="2"/>
      <c r="I554" s="2"/>
      <c r="J554" s="2"/>
      <c r="K554" s="2"/>
      <c r="L554" s="2"/>
      <c r="M554" s="2"/>
      <c r="N554" s="2"/>
      <c r="O554" s="2"/>
      <c r="P554" s="2"/>
      <c r="Q554" s="2"/>
      <c r="R554" s="2"/>
      <c r="S554" s="2"/>
      <c r="T554" s="2"/>
      <c r="U554" s="2"/>
      <c r="V554" s="2"/>
      <c r="W554" s="2"/>
      <c r="X554" s="2"/>
      <c r="Y554" s="2"/>
      <c r="Z554" s="2"/>
      <c r="AA554" s="2"/>
      <c r="AB554" s="2"/>
      <c r="AC554" s="2"/>
    </row>
    <row r="555" spans="1:29" x14ac:dyDescent="0.25">
      <c r="A555" s="2"/>
      <c r="B555" s="2"/>
      <c r="C555" s="2"/>
      <c r="D555" s="2"/>
      <c r="E555" s="2"/>
      <c r="F555" s="2"/>
      <c r="G555" s="2"/>
      <c r="H555" s="2"/>
      <c r="I555" s="2"/>
      <c r="J555" s="2"/>
      <c r="K555" s="2"/>
      <c r="L555" s="2"/>
      <c r="M555" s="2"/>
      <c r="N555" s="2"/>
      <c r="O555" s="2"/>
      <c r="P555" s="2"/>
      <c r="Q555" s="2"/>
      <c r="R555" s="2"/>
      <c r="S555" s="2"/>
      <c r="T555" s="2"/>
      <c r="U555" s="2"/>
      <c r="V555" s="2"/>
      <c r="W555" s="2"/>
      <c r="X555" s="2"/>
      <c r="Y555" s="2"/>
      <c r="Z555" s="2"/>
      <c r="AA555" s="2"/>
      <c r="AB555" s="2"/>
      <c r="AC555" s="2"/>
    </row>
    <row r="556" spans="1:29" x14ac:dyDescent="0.25">
      <c r="A556" s="2"/>
      <c r="B556" s="2"/>
      <c r="C556" s="2"/>
      <c r="D556" s="2"/>
      <c r="E556" s="2"/>
      <c r="F556" s="2"/>
      <c r="G556" s="2"/>
      <c r="H556" s="2"/>
      <c r="I556" s="2"/>
      <c r="J556" s="2"/>
      <c r="K556" s="2"/>
      <c r="L556" s="2"/>
      <c r="M556" s="2"/>
      <c r="N556" s="2"/>
      <c r="O556" s="2"/>
      <c r="P556" s="2"/>
      <c r="Q556" s="2"/>
      <c r="R556" s="2"/>
      <c r="S556" s="2"/>
      <c r="T556" s="2"/>
      <c r="U556" s="2"/>
      <c r="V556" s="2"/>
      <c r="W556" s="2"/>
      <c r="X556" s="2"/>
      <c r="Y556" s="2"/>
      <c r="Z556" s="2"/>
      <c r="AA556" s="2"/>
      <c r="AB556" s="2"/>
      <c r="AC556" s="2"/>
    </row>
    <row r="557" spans="1:29" x14ac:dyDescent="0.25">
      <c r="A557" s="2"/>
      <c r="B557" s="2"/>
      <c r="C557" s="2"/>
      <c r="D557" s="2"/>
      <c r="E557" s="2"/>
      <c r="F557" s="2"/>
      <c r="G557" s="2"/>
      <c r="H557" s="2"/>
      <c r="I557" s="2"/>
      <c r="J557" s="2"/>
      <c r="K557" s="2"/>
      <c r="L557" s="2"/>
      <c r="M557" s="2"/>
      <c r="N557" s="2"/>
      <c r="O557" s="2"/>
      <c r="P557" s="2"/>
      <c r="Q557" s="2"/>
      <c r="R557" s="2"/>
      <c r="S557" s="2"/>
      <c r="T557" s="2"/>
      <c r="U557" s="2"/>
      <c r="V557" s="2"/>
      <c r="W557" s="2"/>
      <c r="X557" s="2"/>
      <c r="Y557" s="2"/>
      <c r="Z557" s="2"/>
      <c r="AA557" s="2"/>
      <c r="AB557" s="2"/>
      <c r="AC557" s="2"/>
    </row>
    <row r="558" spans="1:29" x14ac:dyDescent="0.25">
      <c r="A558" s="2"/>
      <c r="B558" s="2"/>
      <c r="C558" s="2"/>
      <c r="D558" s="2"/>
      <c r="E558" s="2"/>
      <c r="F558" s="2"/>
      <c r="G558" s="2"/>
      <c r="H558" s="2"/>
      <c r="I558" s="2"/>
      <c r="J558" s="2"/>
      <c r="K558" s="2"/>
      <c r="L558" s="2"/>
      <c r="M558" s="2"/>
      <c r="N558" s="2"/>
      <c r="O558" s="2"/>
      <c r="P558" s="2"/>
      <c r="Q558" s="2"/>
      <c r="R558" s="2"/>
      <c r="S558" s="2"/>
      <c r="T558" s="2"/>
      <c r="U558" s="2"/>
      <c r="V558" s="2"/>
      <c r="W558" s="2"/>
      <c r="X558" s="2"/>
      <c r="Y558" s="2"/>
      <c r="Z558" s="2"/>
      <c r="AA558" s="2"/>
      <c r="AB558" s="2"/>
      <c r="AC558" s="2"/>
    </row>
    <row r="559" spans="1:29" x14ac:dyDescent="0.25">
      <c r="A559" s="2"/>
      <c r="B559" s="2"/>
      <c r="C559" s="2"/>
      <c r="D559" s="2"/>
      <c r="E559" s="2"/>
      <c r="F559" s="2"/>
      <c r="G559" s="2"/>
      <c r="H559" s="2"/>
      <c r="I559" s="2"/>
      <c r="J559" s="2"/>
      <c r="K559" s="2"/>
      <c r="L559" s="2"/>
      <c r="M559" s="2"/>
      <c r="N559" s="2"/>
      <c r="O559" s="2"/>
      <c r="P559" s="2"/>
      <c r="Q559" s="2"/>
      <c r="R559" s="2"/>
      <c r="S559" s="2"/>
      <c r="T559" s="2"/>
      <c r="U559" s="2"/>
      <c r="V559" s="2"/>
      <c r="W559" s="2"/>
      <c r="X559" s="2"/>
      <c r="Y559" s="2"/>
      <c r="Z559" s="2"/>
      <c r="AA559" s="2"/>
      <c r="AB559" s="2"/>
      <c r="AC559" s="2"/>
    </row>
    <row r="560" spans="1:29" x14ac:dyDescent="0.25">
      <c r="A560" s="2"/>
      <c r="B560" s="2"/>
      <c r="C560" s="2"/>
      <c r="D560" s="2"/>
      <c r="E560" s="2"/>
      <c r="F560" s="2"/>
      <c r="G560" s="2"/>
      <c r="H560" s="2"/>
      <c r="I560" s="2"/>
      <c r="J560" s="2"/>
      <c r="K560" s="2"/>
      <c r="L560" s="2"/>
      <c r="M560" s="2"/>
      <c r="N560" s="2"/>
      <c r="O560" s="2"/>
      <c r="P560" s="2"/>
      <c r="Q560" s="2"/>
      <c r="R560" s="2"/>
      <c r="S560" s="2"/>
      <c r="T560" s="2"/>
      <c r="U560" s="2"/>
      <c r="V560" s="2"/>
      <c r="W560" s="2"/>
      <c r="X560" s="2"/>
      <c r="Y560" s="2"/>
      <c r="Z560" s="2"/>
      <c r="AA560" s="2"/>
      <c r="AB560" s="2"/>
      <c r="AC560" s="2"/>
    </row>
    <row r="561" spans="1:29" x14ac:dyDescent="0.25">
      <c r="A561" s="2"/>
      <c r="B561" s="2"/>
      <c r="C561" s="2"/>
      <c r="D561" s="2"/>
      <c r="E561" s="2"/>
      <c r="F561" s="2"/>
      <c r="G561" s="2"/>
      <c r="H561" s="2"/>
      <c r="I561" s="2"/>
      <c r="J561" s="2"/>
      <c r="K561" s="2"/>
      <c r="L561" s="2"/>
      <c r="M561" s="2"/>
      <c r="N561" s="2"/>
      <c r="O561" s="2"/>
      <c r="P561" s="2"/>
      <c r="Q561" s="2"/>
      <c r="R561" s="2"/>
      <c r="S561" s="2"/>
      <c r="T561" s="2"/>
      <c r="U561" s="2"/>
      <c r="V561" s="2"/>
      <c r="W561" s="2"/>
      <c r="X561" s="2"/>
      <c r="Y561" s="2"/>
      <c r="Z561" s="2"/>
      <c r="AA561" s="2"/>
      <c r="AB561" s="2"/>
      <c r="AC561" s="2"/>
    </row>
    <row r="562" spans="1:29" x14ac:dyDescent="0.25">
      <c r="A562" s="2"/>
      <c r="B562" s="2"/>
      <c r="C562" s="2"/>
      <c r="D562" s="2"/>
      <c r="E562" s="2"/>
      <c r="F562" s="2"/>
      <c r="G562" s="2"/>
      <c r="H562" s="2"/>
      <c r="I562" s="2"/>
      <c r="J562" s="2"/>
      <c r="K562" s="2"/>
      <c r="L562" s="2"/>
      <c r="M562" s="2"/>
      <c r="N562" s="2"/>
      <c r="O562" s="2"/>
      <c r="P562" s="2"/>
      <c r="Q562" s="2"/>
      <c r="R562" s="2"/>
      <c r="S562" s="2"/>
      <c r="T562" s="2"/>
      <c r="U562" s="2"/>
      <c r="V562" s="2"/>
      <c r="W562" s="2"/>
      <c r="X562" s="2"/>
      <c r="Y562" s="2"/>
      <c r="Z562" s="2"/>
      <c r="AA562" s="2"/>
      <c r="AB562" s="2"/>
      <c r="AC562" s="2"/>
    </row>
    <row r="563" spans="1:29" x14ac:dyDescent="0.25">
      <c r="A563" s="2"/>
      <c r="B563" s="2"/>
      <c r="C563" s="2"/>
      <c r="D563" s="2"/>
      <c r="E563" s="2"/>
      <c r="F563" s="2"/>
      <c r="G563" s="2"/>
      <c r="H563" s="2"/>
      <c r="I563" s="2"/>
      <c r="J563" s="2"/>
      <c r="K563" s="2"/>
      <c r="L563" s="2"/>
      <c r="M563" s="2"/>
      <c r="N563" s="2"/>
      <c r="O563" s="2"/>
      <c r="P563" s="2"/>
      <c r="Q563" s="2"/>
      <c r="R563" s="2"/>
      <c r="S563" s="2"/>
      <c r="T563" s="2"/>
      <c r="U563" s="2"/>
      <c r="V563" s="2"/>
      <c r="W563" s="2"/>
      <c r="X563" s="2"/>
      <c r="Y563" s="2"/>
      <c r="Z563" s="2"/>
      <c r="AA563" s="2"/>
      <c r="AB563" s="2"/>
      <c r="AC563" s="2"/>
    </row>
    <row r="564" spans="1:29" x14ac:dyDescent="0.25">
      <c r="A564" s="2"/>
      <c r="B564" s="2"/>
      <c r="C564" s="2"/>
      <c r="D564" s="2"/>
      <c r="E564" s="2"/>
      <c r="F564" s="2"/>
      <c r="G564" s="2"/>
      <c r="H564" s="2"/>
      <c r="I564" s="2"/>
      <c r="J564" s="2"/>
      <c r="K564" s="2"/>
      <c r="L564" s="2"/>
      <c r="M564" s="2"/>
      <c r="N564" s="2"/>
      <c r="O564" s="2"/>
      <c r="P564" s="2"/>
      <c r="Q564" s="2"/>
      <c r="R564" s="2"/>
      <c r="S564" s="2"/>
      <c r="T564" s="2"/>
      <c r="U564" s="2"/>
      <c r="V564" s="2"/>
      <c r="W564" s="2"/>
      <c r="X564" s="2"/>
      <c r="Y564" s="2"/>
      <c r="Z564" s="2"/>
      <c r="AA564" s="2"/>
      <c r="AB564" s="2"/>
      <c r="AC564" s="2"/>
    </row>
    <row r="565" spans="1:29" x14ac:dyDescent="0.25">
      <c r="A565" s="2"/>
      <c r="B565" s="2"/>
      <c r="C565" s="2"/>
      <c r="D565" s="2"/>
      <c r="E565" s="2"/>
      <c r="F565" s="2"/>
      <c r="G565" s="2"/>
      <c r="H565" s="2"/>
      <c r="I565" s="2"/>
      <c r="J565" s="2"/>
      <c r="K565" s="2"/>
      <c r="L565" s="2"/>
      <c r="M565" s="2"/>
      <c r="N565" s="2"/>
      <c r="O565" s="2"/>
      <c r="P565" s="2"/>
      <c r="Q565" s="2"/>
      <c r="R565" s="2"/>
      <c r="S565" s="2"/>
      <c r="T565" s="2"/>
      <c r="U565" s="2"/>
      <c r="V565" s="2"/>
      <c r="W565" s="2"/>
      <c r="X565" s="2"/>
      <c r="Y565" s="2"/>
      <c r="Z565" s="2"/>
      <c r="AA565" s="2"/>
      <c r="AB565" s="2"/>
      <c r="AC565" s="2"/>
    </row>
    <row r="566" spans="1:29" x14ac:dyDescent="0.25">
      <c r="A566" s="2"/>
      <c r="B566" s="2"/>
      <c r="C566" s="2"/>
      <c r="D566" s="2"/>
      <c r="E566" s="2"/>
      <c r="F566" s="2"/>
      <c r="G566" s="2"/>
      <c r="H566" s="2"/>
      <c r="I566" s="2"/>
      <c r="J566" s="2"/>
      <c r="K566" s="2"/>
      <c r="L566" s="2"/>
      <c r="M566" s="2"/>
      <c r="N566" s="2"/>
      <c r="O566" s="2"/>
      <c r="P566" s="2"/>
      <c r="Q566" s="2"/>
      <c r="R566" s="2"/>
      <c r="S566" s="2"/>
      <c r="T566" s="2"/>
      <c r="U566" s="2"/>
      <c r="V566" s="2"/>
      <c r="W566" s="2"/>
      <c r="X566" s="2"/>
      <c r="Y566" s="2"/>
      <c r="Z566" s="2"/>
      <c r="AA566" s="2"/>
      <c r="AB566" s="2"/>
      <c r="AC566" s="2"/>
    </row>
    <row r="567" spans="1:29" x14ac:dyDescent="0.25">
      <c r="A567" s="2"/>
      <c r="B567" s="2"/>
      <c r="C567" s="2"/>
      <c r="D567" s="2"/>
      <c r="E567" s="2"/>
      <c r="F567" s="2"/>
      <c r="G567" s="2"/>
      <c r="H567" s="2"/>
      <c r="I567" s="2"/>
      <c r="J567" s="2"/>
      <c r="K567" s="2"/>
      <c r="L567" s="2"/>
      <c r="M567" s="2"/>
      <c r="N567" s="2"/>
      <c r="O567" s="2"/>
      <c r="P567" s="2"/>
      <c r="Q567" s="2"/>
      <c r="R567" s="2"/>
      <c r="S567" s="2"/>
      <c r="T567" s="2"/>
      <c r="U567" s="2"/>
      <c r="V567" s="2"/>
      <c r="W567" s="2"/>
      <c r="X567" s="2"/>
      <c r="Y567" s="2"/>
      <c r="Z567" s="2"/>
      <c r="AA567" s="2"/>
      <c r="AB567" s="2"/>
      <c r="AC567" s="2"/>
    </row>
    <row r="568" spans="1:29" x14ac:dyDescent="0.25">
      <c r="A568" s="2"/>
      <c r="B568" s="2"/>
      <c r="C568" s="2"/>
      <c r="D568" s="2"/>
      <c r="E568" s="2"/>
      <c r="F568" s="2"/>
      <c r="G568" s="2"/>
      <c r="H568" s="2"/>
      <c r="I568" s="2"/>
      <c r="J568" s="2"/>
      <c r="K568" s="2"/>
      <c r="L568" s="2"/>
      <c r="M568" s="2"/>
      <c r="N568" s="2"/>
      <c r="O568" s="2"/>
      <c r="P568" s="2"/>
      <c r="Q568" s="2"/>
      <c r="R568" s="2"/>
      <c r="S568" s="2"/>
      <c r="T568" s="2"/>
      <c r="U568" s="2"/>
      <c r="V568" s="2"/>
      <c r="W568" s="2"/>
      <c r="X568" s="2"/>
      <c r="Y568" s="2"/>
      <c r="Z568" s="2"/>
      <c r="AA568" s="2"/>
      <c r="AB568" s="2"/>
      <c r="AC568" s="2"/>
    </row>
    <row r="569" spans="1:29" x14ac:dyDescent="0.25">
      <c r="A569" s="2"/>
      <c r="B569" s="2"/>
      <c r="C569" s="2"/>
      <c r="D569" s="2"/>
      <c r="E569" s="2"/>
      <c r="F569" s="2"/>
      <c r="G569" s="2"/>
      <c r="H569" s="2"/>
      <c r="I569" s="2"/>
      <c r="J569" s="2"/>
      <c r="K569" s="2"/>
      <c r="L569" s="2"/>
      <c r="M569" s="2"/>
      <c r="N569" s="2"/>
      <c r="O569" s="2"/>
      <c r="P569" s="2"/>
      <c r="Q569" s="2"/>
      <c r="R569" s="2"/>
      <c r="S569" s="2"/>
      <c r="T569" s="2"/>
      <c r="U569" s="2"/>
      <c r="V569" s="2"/>
      <c r="W569" s="2"/>
      <c r="X569" s="2"/>
      <c r="Y569" s="2"/>
      <c r="Z569" s="2"/>
      <c r="AA569" s="2"/>
      <c r="AB569" s="2"/>
      <c r="AC569" s="2"/>
    </row>
    <row r="570" spans="1:29" x14ac:dyDescent="0.25">
      <c r="A570" s="2"/>
      <c r="B570" s="2"/>
      <c r="C570" s="2"/>
      <c r="D570" s="2"/>
      <c r="E570" s="2"/>
      <c r="F570" s="2"/>
      <c r="G570" s="2"/>
      <c r="H570" s="2"/>
      <c r="I570" s="2"/>
      <c r="J570" s="2"/>
      <c r="K570" s="2"/>
      <c r="L570" s="2"/>
      <c r="M570" s="2"/>
      <c r="N570" s="2"/>
      <c r="O570" s="2"/>
      <c r="P570" s="2"/>
      <c r="Q570" s="2"/>
      <c r="R570" s="2"/>
      <c r="S570" s="2"/>
      <c r="T570" s="2"/>
      <c r="U570" s="2"/>
      <c r="V570" s="2"/>
      <c r="W570" s="2"/>
      <c r="X570" s="2"/>
      <c r="Y570" s="2"/>
      <c r="Z570" s="2"/>
      <c r="AA570" s="2"/>
      <c r="AB570" s="2"/>
      <c r="AC570" s="2"/>
    </row>
    <row r="571" spans="1:29" x14ac:dyDescent="0.25">
      <c r="A571" s="2"/>
      <c r="B571" s="2"/>
      <c r="C571" s="2"/>
      <c r="D571" s="2"/>
      <c r="E571" s="2"/>
      <c r="F571" s="2"/>
      <c r="G571" s="2"/>
      <c r="H571" s="2"/>
      <c r="I571" s="2"/>
      <c r="J571" s="2"/>
      <c r="K571" s="2"/>
      <c r="L571" s="2"/>
      <c r="M571" s="2"/>
      <c r="N571" s="2"/>
      <c r="O571" s="2"/>
      <c r="P571" s="2"/>
      <c r="Q571" s="2"/>
      <c r="R571" s="2"/>
      <c r="S571" s="2"/>
      <c r="T571" s="2"/>
      <c r="U571" s="2"/>
      <c r="V571" s="2"/>
      <c r="W571" s="2"/>
      <c r="X571" s="2"/>
      <c r="Y571" s="2"/>
      <c r="Z571" s="2"/>
      <c r="AA571" s="2"/>
      <c r="AB571" s="2"/>
      <c r="AC571" s="2"/>
    </row>
    <row r="572" spans="1:29" x14ac:dyDescent="0.25">
      <c r="A572" s="2"/>
      <c r="B572" s="2"/>
      <c r="C572" s="2"/>
      <c r="D572" s="2"/>
      <c r="E572" s="2"/>
      <c r="F572" s="2"/>
      <c r="G572" s="2"/>
      <c r="H572" s="2"/>
      <c r="I572" s="2"/>
      <c r="J572" s="2"/>
      <c r="K572" s="2"/>
      <c r="L572" s="2"/>
      <c r="M572" s="2"/>
      <c r="N572" s="2"/>
      <c r="O572" s="2"/>
      <c r="P572" s="2"/>
      <c r="Q572" s="2"/>
      <c r="R572" s="2"/>
      <c r="S572" s="2"/>
      <c r="T572" s="2"/>
      <c r="U572" s="2"/>
      <c r="V572" s="2"/>
      <c r="W572" s="2"/>
      <c r="X572" s="2"/>
      <c r="Y572" s="2"/>
      <c r="Z572" s="2"/>
      <c r="AA572" s="2"/>
      <c r="AB572" s="2"/>
      <c r="AC572" s="2"/>
    </row>
    <row r="573" spans="1:29" x14ac:dyDescent="0.25">
      <c r="A573" s="2"/>
      <c r="B573" s="2"/>
      <c r="C573" s="2"/>
      <c r="D573" s="2"/>
      <c r="E573" s="2"/>
      <c r="F573" s="2"/>
      <c r="G573" s="2"/>
      <c r="H573" s="2"/>
      <c r="I573" s="2"/>
      <c r="J573" s="2"/>
      <c r="K573" s="2"/>
      <c r="L573" s="2"/>
      <c r="M573" s="2"/>
      <c r="N573" s="2"/>
      <c r="O573" s="2"/>
      <c r="P573" s="2"/>
      <c r="Q573" s="2"/>
      <c r="R573" s="2"/>
      <c r="S573" s="2"/>
      <c r="T573" s="2"/>
      <c r="U573" s="2"/>
      <c r="V573" s="2"/>
      <c r="W573" s="2"/>
      <c r="X573" s="2"/>
      <c r="Y573" s="2"/>
      <c r="Z573" s="2"/>
      <c r="AA573" s="2"/>
      <c r="AB573" s="2"/>
      <c r="AC573" s="2"/>
    </row>
    <row r="574" spans="1:29" x14ac:dyDescent="0.25">
      <c r="A574" s="2"/>
      <c r="B574" s="2"/>
      <c r="C574" s="2"/>
      <c r="D574" s="2"/>
      <c r="E574" s="2"/>
      <c r="F574" s="2"/>
      <c r="G574" s="2"/>
      <c r="H574" s="2"/>
      <c r="I574" s="2"/>
      <c r="J574" s="2"/>
      <c r="K574" s="2"/>
      <c r="L574" s="2"/>
      <c r="M574" s="2"/>
      <c r="N574" s="2"/>
      <c r="O574" s="2"/>
      <c r="P574" s="2"/>
      <c r="Q574" s="2"/>
      <c r="R574" s="2"/>
      <c r="S574" s="2"/>
      <c r="T574" s="2"/>
      <c r="U574" s="2"/>
      <c r="V574" s="2"/>
      <c r="W574" s="2"/>
      <c r="X574" s="2"/>
      <c r="Y574" s="2"/>
      <c r="Z574" s="2"/>
      <c r="AA574" s="2"/>
      <c r="AB574" s="2"/>
      <c r="AC574" s="2"/>
    </row>
    <row r="575" spans="1:29" x14ac:dyDescent="0.25">
      <c r="A575" s="2"/>
      <c r="B575" s="2"/>
      <c r="C575" s="2"/>
      <c r="D575" s="2"/>
      <c r="E575" s="2"/>
      <c r="F575" s="2"/>
      <c r="G575" s="2"/>
      <c r="H575" s="2"/>
      <c r="I575" s="2"/>
      <c r="J575" s="2"/>
      <c r="K575" s="2"/>
      <c r="L575" s="2"/>
      <c r="M575" s="2"/>
      <c r="N575" s="2"/>
      <c r="O575" s="2"/>
      <c r="P575" s="2"/>
      <c r="Q575" s="2"/>
      <c r="R575" s="2"/>
      <c r="S575" s="2"/>
      <c r="T575" s="2"/>
      <c r="U575" s="2"/>
      <c r="V575" s="2"/>
      <c r="W575" s="2"/>
      <c r="X575" s="2"/>
      <c r="Y575" s="2"/>
      <c r="Z575" s="2"/>
      <c r="AA575" s="2"/>
      <c r="AB575" s="2"/>
      <c r="AC575" s="2"/>
    </row>
    <row r="576" spans="1:29" x14ac:dyDescent="0.25">
      <c r="A576" s="2"/>
      <c r="B576" s="2"/>
      <c r="C576" s="2"/>
      <c r="D576" s="2"/>
      <c r="E576" s="2"/>
      <c r="F576" s="2"/>
      <c r="G576" s="2"/>
      <c r="H576" s="2"/>
      <c r="I576" s="2"/>
      <c r="J576" s="2"/>
      <c r="K576" s="2"/>
      <c r="L576" s="2"/>
      <c r="M576" s="2"/>
      <c r="N576" s="2"/>
      <c r="O576" s="2"/>
      <c r="P576" s="2"/>
      <c r="Q576" s="2"/>
      <c r="R576" s="2"/>
      <c r="S576" s="2"/>
      <c r="T576" s="2"/>
      <c r="U576" s="2"/>
      <c r="V576" s="2"/>
      <c r="W576" s="2"/>
      <c r="X576" s="2"/>
      <c r="Y576" s="2"/>
      <c r="Z576" s="2"/>
      <c r="AA576" s="2"/>
      <c r="AB576" s="2"/>
      <c r="AC576" s="2"/>
    </row>
    <row r="577" spans="1:29" x14ac:dyDescent="0.25">
      <c r="A577" s="2"/>
      <c r="B577" s="2"/>
      <c r="C577" s="2"/>
      <c r="D577" s="2"/>
      <c r="E577" s="2"/>
      <c r="F577" s="2"/>
      <c r="G577" s="2"/>
      <c r="H577" s="2"/>
      <c r="I577" s="2"/>
      <c r="J577" s="2"/>
      <c r="K577" s="2"/>
      <c r="L577" s="2"/>
      <c r="M577" s="2"/>
      <c r="N577" s="2"/>
      <c r="O577" s="2"/>
      <c r="P577" s="2"/>
      <c r="Q577" s="2"/>
      <c r="R577" s="2"/>
      <c r="S577" s="2"/>
      <c r="T577" s="2"/>
      <c r="U577" s="2"/>
      <c r="V577" s="2"/>
      <c r="W577" s="2"/>
      <c r="X577" s="2"/>
      <c r="Y577" s="2"/>
      <c r="Z577" s="2"/>
      <c r="AA577" s="2"/>
      <c r="AB577" s="2"/>
      <c r="AC577" s="2"/>
    </row>
    <row r="578" spans="1:29" x14ac:dyDescent="0.25">
      <c r="A578" s="2"/>
      <c r="B578" s="2"/>
      <c r="C578" s="2"/>
      <c r="D578" s="2"/>
      <c r="E578" s="2"/>
      <c r="F578" s="2"/>
      <c r="G578" s="2"/>
      <c r="H578" s="2"/>
      <c r="I578" s="2"/>
      <c r="J578" s="2"/>
      <c r="K578" s="2"/>
      <c r="L578" s="2"/>
      <c r="M578" s="2"/>
      <c r="N578" s="2"/>
      <c r="O578" s="2"/>
      <c r="P578" s="2"/>
      <c r="Q578" s="2"/>
      <c r="R578" s="2"/>
      <c r="S578" s="2"/>
      <c r="T578" s="2"/>
      <c r="U578" s="2"/>
      <c r="V578" s="2"/>
      <c r="W578" s="2"/>
      <c r="X578" s="2"/>
      <c r="Y578" s="2"/>
      <c r="Z578" s="2"/>
      <c r="AA578" s="2"/>
      <c r="AB578" s="2"/>
      <c r="AC578" s="2"/>
    </row>
    <row r="579" spans="1:29" x14ac:dyDescent="0.25">
      <c r="A579" s="2"/>
      <c r="B579" s="2"/>
      <c r="C579" s="2"/>
      <c r="D579" s="2"/>
      <c r="E579" s="2"/>
      <c r="F579" s="2"/>
      <c r="G579" s="2"/>
      <c r="H579" s="2"/>
      <c r="I579" s="2"/>
      <c r="J579" s="2"/>
      <c r="K579" s="2"/>
      <c r="L579" s="2"/>
      <c r="M579" s="2"/>
      <c r="N579" s="2"/>
      <c r="O579" s="2"/>
      <c r="P579" s="2"/>
      <c r="Q579" s="2"/>
      <c r="R579" s="2"/>
      <c r="S579" s="2"/>
      <c r="T579" s="2"/>
      <c r="U579" s="2"/>
      <c r="V579" s="2"/>
      <c r="W579" s="2"/>
      <c r="X579" s="2"/>
      <c r="Y579" s="2"/>
      <c r="Z579" s="2"/>
      <c r="AA579" s="2"/>
      <c r="AB579" s="2"/>
      <c r="AC579" s="2"/>
    </row>
    <row r="580" spans="1:29" x14ac:dyDescent="0.25">
      <c r="A580" s="2"/>
      <c r="B580" s="2"/>
      <c r="C580" s="2"/>
      <c r="D580" s="2"/>
      <c r="E580" s="2"/>
      <c r="F580" s="2"/>
      <c r="G580" s="2"/>
      <c r="H580" s="2"/>
      <c r="I580" s="2"/>
      <c r="J580" s="2"/>
      <c r="K580" s="2"/>
      <c r="L580" s="2"/>
      <c r="M580" s="2"/>
      <c r="N580" s="2"/>
      <c r="O580" s="2"/>
      <c r="P580" s="2"/>
      <c r="Q580" s="2"/>
      <c r="R580" s="2"/>
      <c r="S580" s="2"/>
      <c r="T580" s="2"/>
      <c r="U580" s="2"/>
      <c r="V580" s="2"/>
      <c r="W580" s="2"/>
      <c r="X580" s="2"/>
      <c r="Y580" s="2"/>
      <c r="Z580" s="2"/>
      <c r="AA580" s="2"/>
      <c r="AB580" s="2"/>
      <c r="AC580" s="2"/>
    </row>
    <row r="581" spans="1:29" x14ac:dyDescent="0.25">
      <c r="A581" s="2"/>
      <c r="B581" s="2"/>
      <c r="C581" s="2"/>
      <c r="D581" s="2"/>
      <c r="E581" s="2"/>
      <c r="F581" s="2"/>
      <c r="G581" s="2"/>
      <c r="H581" s="2"/>
      <c r="I581" s="2"/>
      <c r="J581" s="2"/>
      <c r="K581" s="2"/>
      <c r="L581" s="2"/>
      <c r="M581" s="2"/>
      <c r="N581" s="2"/>
      <c r="O581" s="2"/>
      <c r="P581" s="2"/>
      <c r="Q581" s="2"/>
      <c r="R581" s="2"/>
      <c r="S581" s="2"/>
      <c r="T581" s="2"/>
      <c r="U581" s="2"/>
      <c r="V581" s="2"/>
      <c r="W581" s="2"/>
      <c r="X581" s="2"/>
      <c r="Y581" s="2"/>
      <c r="Z581" s="2"/>
      <c r="AA581" s="2"/>
      <c r="AB581" s="2"/>
      <c r="AC581" s="2"/>
    </row>
    <row r="582" spans="1:29" x14ac:dyDescent="0.25">
      <c r="A582" s="2"/>
      <c r="B582" s="2"/>
      <c r="C582" s="2"/>
      <c r="D582" s="2"/>
      <c r="E582" s="2"/>
      <c r="F582" s="2"/>
      <c r="G582" s="2"/>
      <c r="H582" s="2"/>
      <c r="I582" s="2"/>
      <c r="J582" s="2"/>
      <c r="K582" s="2"/>
      <c r="L582" s="2"/>
      <c r="M582" s="2"/>
      <c r="N582" s="2"/>
      <c r="O582" s="2"/>
      <c r="P582" s="2"/>
      <c r="Q582" s="2"/>
      <c r="R582" s="2"/>
      <c r="S582" s="2"/>
      <c r="T582" s="2"/>
      <c r="U582" s="2"/>
      <c r="V582" s="2"/>
      <c r="W582" s="2"/>
      <c r="X582" s="2"/>
      <c r="Y582" s="2"/>
      <c r="Z582" s="2"/>
      <c r="AA582" s="2"/>
      <c r="AB582" s="2"/>
      <c r="AC582" s="2"/>
    </row>
    <row r="583" spans="1:29" x14ac:dyDescent="0.25">
      <c r="A583" s="2"/>
      <c r="B583" s="2"/>
      <c r="C583" s="2"/>
      <c r="D583" s="2"/>
      <c r="E583" s="2"/>
      <c r="F583" s="2"/>
      <c r="G583" s="2"/>
      <c r="H583" s="2"/>
      <c r="I583" s="2"/>
      <c r="J583" s="2"/>
      <c r="K583" s="2"/>
      <c r="L583" s="2"/>
      <c r="M583" s="2"/>
      <c r="N583" s="2"/>
      <c r="O583" s="2"/>
      <c r="P583" s="2"/>
      <c r="Q583" s="2"/>
      <c r="R583" s="2"/>
      <c r="S583" s="2"/>
      <c r="T583" s="2"/>
      <c r="U583" s="2"/>
      <c r="V583" s="2"/>
      <c r="W583" s="2"/>
      <c r="X583" s="2"/>
      <c r="Y583" s="2"/>
      <c r="Z583" s="2"/>
      <c r="AA583" s="2"/>
      <c r="AB583" s="2"/>
      <c r="AC583" s="2"/>
    </row>
    <row r="584" spans="1:29" x14ac:dyDescent="0.25">
      <c r="A584" s="2"/>
      <c r="B584" s="2"/>
      <c r="C584" s="2"/>
      <c r="D584" s="2"/>
      <c r="E584" s="2"/>
      <c r="F584" s="2"/>
      <c r="G584" s="2"/>
      <c r="H584" s="2"/>
      <c r="I584" s="2"/>
      <c r="J584" s="2"/>
      <c r="K584" s="2"/>
      <c r="L584" s="2"/>
      <c r="M584" s="2"/>
      <c r="N584" s="2"/>
      <c r="O584" s="2"/>
      <c r="P584" s="2"/>
      <c r="Q584" s="2"/>
      <c r="R584" s="2"/>
      <c r="S584" s="2"/>
      <c r="T584" s="2"/>
      <c r="U584" s="2"/>
      <c r="V584" s="2"/>
      <c r="W584" s="2"/>
      <c r="X584" s="2"/>
      <c r="Y584" s="2"/>
      <c r="Z584" s="2"/>
      <c r="AA584" s="2"/>
      <c r="AB584" s="2"/>
      <c r="AC584" s="2"/>
    </row>
    <row r="585" spans="1:29" x14ac:dyDescent="0.25">
      <c r="A585" s="2"/>
      <c r="B585" s="2"/>
      <c r="C585" s="2"/>
      <c r="D585" s="2"/>
      <c r="E585" s="2"/>
      <c r="F585" s="2"/>
      <c r="G585" s="2"/>
      <c r="H585" s="2"/>
      <c r="I585" s="2"/>
      <c r="J585" s="2"/>
      <c r="K585" s="2"/>
      <c r="L585" s="2"/>
      <c r="M585" s="2"/>
      <c r="N585" s="2"/>
      <c r="O585" s="2"/>
      <c r="P585" s="2"/>
      <c r="Q585" s="2"/>
      <c r="R585" s="2"/>
      <c r="S585" s="2"/>
      <c r="T585" s="2"/>
      <c r="U585" s="2"/>
      <c r="V585" s="2"/>
      <c r="W585" s="2"/>
      <c r="X585" s="2"/>
      <c r="Y585" s="2"/>
      <c r="Z585" s="2"/>
      <c r="AA585" s="2"/>
      <c r="AB585" s="2"/>
      <c r="AC585" s="2"/>
    </row>
    <row r="586" spans="1:29" x14ac:dyDescent="0.25">
      <c r="A586" s="2"/>
      <c r="B586" s="2"/>
      <c r="C586" s="2"/>
      <c r="D586" s="2"/>
      <c r="E586" s="2"/>
      <c r="F586" s="2"/>
      <c r="G586" s="2"/>
      <c r="H586" s="2"/>
      <c r="I586" s="2"/>
      <c r="J586" s="2"/>
      <c r="K586" s="2"/>
      <c r="L586" s="2"/>
      <c r="M586" s="2"/>
      <c r="N586" s="2"/>
      <c r="O586" s="2"/>
      <c r="P586" s="2"/>
      <c r="Q586" s="2"/>
      <c r="R586" s="2"/>
      <c r="S586" s="2"/>
      <c r="T586" s="2"/>
      <c r="U586" s="2"/>
      <c r="V586" s="2"/>
      <c r="W586" s="2"/>
      <c r="X586" s="2"/>
      <c r="Y586" s="2"/>
      <c r="Z586" s="2"/>
      <c r="AA586" s="2"/>
      <c r="AB586" s="2"/>
      <c r="AC586" s="2"/>
    </row>
    <row r="587" spans="1:29" x14ac:dyDescent="0.25">
      <c r="A587" s="2"/>
      <c r="B587" s="2"/>
      <c r="C587" s="2"/>
      <c r="D587" s="2"/>
      <c r="E587" s="2"/>
      <c r="F587" s="2"/>
      <c r="G587" s="2"/>
      <c r="H587" s="2"/>
      <c r="I587" s="2"/>
      <c r="J587" s="2"/>
      <c r="K587" s="2"/>
      <c r="L587" s="2"/>
      <c r="M587" s="2"/>
      <c r="N587" s="2"/>
      <c r="O587" s="2"/>
      <c r="P587" s="2"/>
      <c r="Q587" s="2"/>
      <c r="R587" s="2"/>
      <c r="S587" s="2"/>
      <c r="T587" s="2"/>
      <c r="U587" s="2"/>
      <c r="V587" s="2"/>
      <c r="W587" s="2"/>
      <c r="X587" s="2"/>
      <c r="Y587" s="2"/>
      <c r="Z587" s="2"/>
      <c r="AA587" s="2"/>
      <c r="AB587" s="2"/>
      <c r="AC587" s="2"/>
    </row>
    <row r="588" spans="1:29" x14ac:dyDescent="0.25">
      <c r="A588" s="2"/>
      <c r="B588" s="2"/>
      <c r="C588" s="2"/>
      <c r="D588" s="2"/>
      <c r="E588" s="2"/>
      <c r="F588" s="2"/>
      <c r="G588" s="2"/>
      <c r="H588" s="2"/>
      <c r="I588" s="2"/>
      <c r="J588" s="2"/>
      <c r="K588" s="2"/>
      <c r="L588" s="2"/>
      <c r="M588" s="2"/>
      <c r="N588" s="2"/>
      <c r="O588" s="2"/>
      <c r="P588" s="2"/>
      <c r="Q588" s="2"/>
      <c r="R588" s="2"/>
      <c r="S588" s="2"/>
      <c r="T588" s="2"/>
      <c r="U588" s="2"/>
      <c r="V588" s="2"/>
      <c r="W588" s="2"/>
      <c r="X588" s="2"/>
      <c r="Y588" s="2"/>
      <c r="Z588" s="2"/>
      <c r="AA588" s="2"/>
      <c r="AB588" s="2"/>
      <c r="AC588" s="2"/>
    </row>
    <row r="589" spans="1:29" x14ac:dyDescent="0.25">
      <c r="A589" s="2"/>
      <c r="B589" s="2"/>
      <c r="C589" s="2"/>
      <c r="D589" s="2"/>
      <c r="E589" s="2"/>
      <c r="F589" s="2"/>
      <c r="G589" s="2"/>
      <c r="H589" s="2"/>
      <c r="I589" s="2"/>
      <c r="J589" s="2"/>
      <c r="K589" s="2"/>
      <c r="L589" s="2"/>
      <c r="M589" s="2"/>
      <c r="N589" s="2"/>
      <c r="O589" s="2"/>
      <c r="P589" s="2"/>
      <c r="Q589" s="2"/>
      <c r="R589" s="2"/>
      <c r="S589" s="2"/>
      <c r="T589" s="2"/>
      <c r="U589" s="2"/>
      <c r="V589" s="2"/>
      <c r="W589" s="2"/>
      <c r="X589" s="2"/>
      <c r="Y589" s="2"/>
      <c r="Z589" s="2"/>
      <c r="AA589" s="2"/>
      <c r="AB589" s="2"/>
      <c r="AC589" s="2"/>
    </row>
    <row r="590" spans="1:29" x14ac:dyDescent="0.25">
      <c r="A590" s="2"/>
      <c r="B590" s="2"/>
      <c r="C590" s="2"/>
      <c r="D590" s="2"/>
      <c r="E590" s="2"/>
      <c r="F590" s="2"/>
      <c r="G590" s="2"/>
      <c r="H590" s="2"/>
      <c r="I590" s="2"/>
      <c r="J590" s="2"/>
      <c r="K590" s="2"/>
      <c r="L590" s="2"/>
      <c r="M590" s="2"/>
      <c r="N590" s="2"/>
      <c r="O590" s="2"/>
      <c r="P590" s="2"/>
      <c r="Q590" s="2"/>
      <c r="R590" s="2"/>
      <c r="S590" s="2"/>
      <c r="T590" s="2"/>
      <c r="U590" s="2"/>
      <c r="V590" s="2"/>
      <c r="W590" s="2"/>
      <c r="X590" s="2"/>
      <c r="Y590" s="2"/>
      <c r="Z590" s="2"/>
      <c r="AA590" s="2"/>
      <c r="AB590" s="2"/>
      <c r="AC590" s="2"/>
    </row>
    <row r="591" spans="1:29" x14ac:dyDescent="0.25">
      <c r="A591" s="2"/>
      <c r="B591" s="2"/>
      <c r="C591" s="2"/>
      <c r="D591" s="2"/>
      <c r="E591" s="2"/>
      <c r="F591" s="2"/>
      <c r="G591" s="2"/>
      <c r="H591" s="2"/>
      <c r="I591" s="2"/>
      <c r="J591" s="2"/>
      <c r="K591" s="2"/>
      <c r="L591" s="2"/>
      <c r="M591" s="2"/>
      <c r="N591" s="2"/>
      <c r="O591" s="2"/>
      <c r="P591" s="2"/>
      <c r="Q591" s="2"/>
      <c r="R591" s="2"/>
      <c r="S591" s="2"/>
      <c r="T591" s="2"/>
      <c r="U591" s="2"/>
      <c r="V591" s="2"/>
      <c r="W591" s="2"/>
      <c r="X591" s="2"/>
      <c r="Y591" s="2"/>
      <c r="Z591" s="2"/>
      <c r="AA591" s="2"/>
      <c r="AB591" s="2"/>
      <c r="AC591" s="2"/>
    </row>
    <row r="592" spans="1:29" x14ac:dyDescent="0.25">
      <c r="A592" s="2"/>
      <c r="B592" s="2"/>
      <c r="C592" s="2"/>
      <c r="D592" s="2"/>
      <c r="E592" s="2"/>
      <c r="F592" s="2"/>
      <c r="G592" s="2"/>
      <c r="H592" s="2"/>
      <c r="I592" s="2"/>
      <c r="J592" s="2"/>
      <c r="K592" s="2"/>
      <c r="L592" s="2"/>
      <c r="M592" s="2"/>
      <c r="N592" s="2"/>
      <c r="O592" s="2"/>
      <c r="P592" s="2"/>
      <c r="Q592" s="2"/>
      <c r="R592" s="2"/>
      <c r="S592" s="2"/>
      <c r="T592" s="2"/>
      <c r="U592" s="2"/>
      <c r="V592" s="2"/>
      <c r="W592" s="2"/>
      <c r="X592" s="2"/>
      <c r="Y592" s="2"/>
      <c r="Z592" s="2"/>
      <c r="AA592" s="2"/>
      <c r="AB592" s="2"/>
      <c r="AC592" s="2"/>
    </row>
    <row r="593" spans="1:29" x14ac:dyDescent="0.25">
      <c r="A593" s="2"/>
      <c r="B593" s="2"/>
      <c r="C593" s="2"/>
      <c r="D593" s="2"/>
      <c r="E593" s="2"/>
      <c r="F593" s="2"/>
      <c r="G593" s="2"/>
      <c r="H593" s="2"/>
      <c r="I593" s="2"/>
      <c r="J593" s="2"/>
      <c r="K593" s="2"/>
      <c r="L593" s="2"/>
      <c r="M593" s="2"/>
      <c r="N593" s="2"/>
      <c r="O593" s="2"/>
      <c r="P593" s="2"/>
      <c r="Q593" s="2"/>
      <c r="R593" s="2"/>
      <c r="S593" s="2"/>
      <c r="T593" s="2"/>
      <c r="U593" s="2"/>
      <c r="V593" s="2"/>
      <c r="W593" s="2"/>
      <c r="X593" s="2"/>
      <c r="Y593" s="2"/>
      <c r="Z593" s="2"/>
      <c r="AA593" s="2"/>
      <c r="AB593" s="2"/>
      <c r="AC593" s="2"/>
    </row>
    <row r="594" spans="1:29" x14ac:dyDescent="0.25">
      <c r="A594" s="2"/>
      <c r="B594" s="2"/>
      <c r="C594" s="2"/>
      <c r="D594" s="2"/>
      <c r="E594" s="2"/>
      <c r="F594" s="2"/>
      <c r="G594" s="2"/>
      <c r="H594" s="2"/>
      <c r="I594" s="2"/>
      <c r="J594" s="2"/>
      <c r="K594" s="2"/>
      <c r="L594" s="2"/>
      <c r="M594" s="2"/>
      <c r="N594" s="2"/>
      <c r="O594" s="2"/>
      <c r="P594" s="2"/>
      <c r="Q594" s="2"/>
      <c r="R594" s="2"/>
      <c r="S594" s="2"/>
      <c r="T594" s="2"/>
      <c r="U594" s="2"/>
      <c r="V594" s="2"/>
      <c r="W594" s="2"/>
      <c r="X594" s="2"/>
      <c r="Y594" s="2"/>
      <c r="Z594" s="2"/>
      <c r="AA594" s="2"/>
      <c r="AB594" s="2"/>
      <c r="AC594" s="2"/>
    </row>
    <row r="595" spans="1:29" x14ac:dyDescent="0.25">
      <c r="A595" s="2"/>
      <c r="B595" s="2"/>
      <c r="C595" s="2"/>
      <c r="D595" s="2"/>
      <c r="E595" s="2"/>
      <c r="F595" s="2"/>
      <c r="G595" s="2"/>
      <c r="H595" s="2"/>
      <c r="I595" s="2"/>
      <c r="J595" s="2"/>
      <c r="K595" s="2"/>
      <c r="L595" s="2"/>
      <c r="M595" s="2"/>
      <c r="N595" s="2"/>
      <c r="O595" s="2"/>
      <c r="P595" s="2"/>
      <c r="Q595" s="2"/>
      <c r="R595" s="2"/>
      <c r="S595" s="2"/>
      <c r="T595" s="2"/>
      <c r="U595" s="2"/>
      <c r="V595" s="2"/>
      <c r="W595" s="2"/>
      <c r="X595" s="2"/>
      <c r="Y595" s="2"/>
      <c r="Z595" s="2"/>
      <c r="AA595" s="2"/>
      <c r="AB595" s="2"/>
      <c r="AC595" s="2"/>
    </row>
    <row r="596" spans="1:29" x14ac:dyDescent="0.25">
      <c r="A596" s="2"/>
      <c r="B596" s="2"/>
      <c r="C596" s="2"/>
      <c r="D596" s="2"/>
      <c r="E596" s="2"/>
      <c r="F596" s="2"/>
      <c r="G596" s="2"/>
      <c r="H596" s="2"/>
      <c r="I596" s="2"/>
      <c r="J596" s="2"/>
      <c r="K596" s="2"/>
      <c r="L596" s="2"/>
      <c r="M596" s="2"/>
      <c r="N596" s="2"/>
      <c r="O596" s="2"/>
      <c r="P596" s="2"/>
      <c r="Q596" s="2"/>
      <c r="R596" s="2"/>
      <c r="S596" s="2"/>
      <c r="T596" s="2"/>
      <c r="U596" s="2"/>
      <c r="V596" s="2"/>
      <c r="W596" s="2"/>
      <c r="X596" s="2"/>
      <c r="Y596" s="2"/>
      <c r="Z596" s="2"/>
      <c r="AA596" s="2"/>
      <c r="AB596" s="2"/>
      <c r="AC596" s="2"/>
    </row>
    <row r="597" spans="1:29" x14ac:dyDescent="0.25">
      <c r="A597" s="2"/>
      <c r="B597" s="2"/>
      <c r="C597" s="2"/>
      <c r="D597" s="2"/>
      <c r="E597" s="2"/>
      <c r="F597" s="2"/>
      <c r="G597" s="2"/>
      <c r="H597" s="2"/>
      <c r="I597" s="2"/>
      <c r="J597" s="2"/>
      <c r="K597" s="2"/>
      <c r="L597" s="2"/>
      <c r="M597" s="2"/>
      <c r="N597" s="2"/>
      <c r="O597" s="2"/>
      <c r="P597" s="2"/>
      <c r="Q597" s="2"/>
      <c r="R597" s="2"/>
      <c r="S597" s="2"/>
      <c r="T597" s="2"/>
      <c r="U597" s="2"/>
      <c r="V597" s="2"/>
      <c r="W597" s="2"/>
      <c r="X597" s="2"/>
      <c r="Y597" s="2"/>
      <c r="Z597" s="2"/>
      <c r="AA597" s="2"/>
      <c r="AB597" s="2"/>
      <c r="AC597" s="2"/>
    </row>
    <row r="598" spans="1:29" x14ac:dyDescent="0.25">
      <c r="A598" s="2"/>
      <c r="B598" s="2"/>
      <c r="C598" s="2"/>
      <c r="D598" s="2"/>
      <c r="E598" s="2"/>
      <c r="F598" s="2"/>
      <c r="G598" s="2"/>
      <c r="H598" s="2"/>
      <c r="I598" s="2"/>
      <c r="J598" s="2"/>
      <c r="K598" s="2"/>
      <c r="L598" s="2"/>
      <c r="M598" s="2"/>
      <c r="N598" s="2"/>
      <c r="O598" s="2"/>
      <c r="P598" s="2"/>
      <c r="Q598" s="2"/>
      <c r="R598" s="2"/>
      <c r="S598" s="2"/>
      <c r="T598" s="2"/>
      <c r="U598" s="2"/>
      <c r="V598" s="2"/>
      <c r="W598" s="2"/>
      <c r="X598" s="2"/>
      <c r="Y598" s="2"/>
      <c r="Z598" s="2"/>
      <c r="AA598" s="2"/>
      <c r="AB598" s="2"/>
      <c r="AC598" s="2"/>
    </row>
    <row r="599" spans="1:29" x14ac:dyDescent="0.25">
      <c r="A599" s="2"/>
      <c r="B599" s="2"/>
      <c r="C599" s="2"/>
      <c r="D599" s="2"/>
      <c r="E599" s="2"/>
      <c r="F599" s="2"/>
      <c r="G599" s="2"/>
      <c r="H599" s="2"/>
      <c r="I599" s="2"/>
      <c r="J599" s="2"/>
      <c r="K599" s="2"/>
      <c r="L599" s="2"/>
      <c r="M599" s="2"/>
      <c r="N599" s="2"/>
      <c r="O599" s="2"/>
      <c r="P599" s="2"/>
      <c r="Q599" s="2"/>
      <c r="R599" s="2"/>
      <c r="S599" s="2"/>
      <c r="T599" s="2"/>
      <c r="U599" s="2"/>
      <c r="V599" s="2"/>
      <c r="W599" s="2"/>
      <c r="X599" s="2"/>
      <c r="Y599" s="2"/>
      <c r="Z599" s="2"/>
      <c r="AA599" s="2"/>
      <c r="AB599" s="2"/>
      <c r="AC599" s="2"/>
    </row>
    <row r="600" spans="1:29" x14ac:dyDescent="0.25">
      <c r="A600" s="2"/>
      <c r="B600" s="2"/>
      <c r="C600" s="2"/>
      <c r="D600" s="2"/>
      <c r="E600" s="2"/>
      <c r="F600" s="2"/>
      <c r="G600" s="2"/>
      <c r="H600" s="2"/>
      <c r="I600" s="2"/>
      <c r="J600" s="2"/>
      <c r="K600" s="2"/>
      <c r="L600" s="2"/>
      <c r="M600" s="2"/>
      <c r="N600" s="2"/>
      <c r="O600" s="2"/>
      <c r="P600" s="2"/>
      <c r="Q600" s="2"/>
      <c r="R600" s="2"/>
      <c r="S600" s="2"/>
      <c r="T600" s="2"/>
      <c r="U600" s="2"/>
      <c r="V600" s="2"/>
      <c r="W600" s="2"/>
      <c r="X600" s="2"/>
      <c r="Y600" s="2"/>
      <c r="Z600" s="2"/>
      <c r="AA600" s="2"/>
      <c r="AB600" s="2"/>
      <c r="AC600" s="2"/>
    </row>
    <row r="601" spans="1:29" x14ac:dyDescent="0.25">
      <c r="A601" s="2"/>
      <c r="B601" s="2"/>
      <c r="C601" s="2"/>
      <c r="D601" s="2"/>
      <c r="E601" s="2"/>
      <c r="F601" s="2"/>
      <c r="G601" s="2"/>
      <c r="H601" s="2"/>
      <c r="I601" s="2"/>
      <c r="J601" s="2"/>
      <c r="K601" s="2"/>
      <c r="L601" s="2"/>
      <c r="M601" s="2"/>
      <c r="N601" s="2"/>
      <c r="O601" s="2"/>
      <c r="P601" s="2"/>
      <c r="Q601" s="2"/>
      <c r="R601" s="2"/>
      <c r="S601" s="2"/>
      <c r="T601" s="2"/>
      <c r="U601" s="2"/>
      <c r="V601" s="2"/>
      <c r="W601" s="2"/>
      <c r="X601" s="2"/>
      <c r="Y601" s="2"/>
      <c r="Z601" s="2"/>
      <c r="AA601" s="2"/>
      <c r="AB601" s="2"/>
      <c r="AC601" s="2"/>
    </row>
    <row r="602" spans="1:29" x14ac:dyDescent="0.25">
      <c r="A602" s="2"/>
      <c r="B602" s="2"/>
      <c r="C602" s="2"/>
      <c r="D602" s="2"/>
      <c r="E602" s="2"/>
      <c r="F602" s="2"/>
      <c r="G602" s="2"/>
      <c r="H602" s="2"/>
      <c r="I602" s="2"/>
      <c r="J602" s="2"/>
      <c r="K602" s="2"/>
      <c r="L602" s="2"/>
      <c r="M602" s="2"/>
      <c r="N602" s="2"/>
      <c r="O602" s="2"/>
      <c r="P602" s="2"/>
      <c r="Q602" s="2"/>
      <c r="R602" s="2"/>
      <c r="S602" s="2"/>
      <c r="T602" s="2"/>
      <c r="U602" s="2"/>
      <c r="V602" s="2"/>
      <c r="W602" s="2"/>
      <c r="X602" s="2"/>
      <c r="Y602" s="2"/>
      <c r="Z602" s="2"/>
      <c r="AA602" s="2"/>
      <c r="AB602" s="2"/>
      <c r="AC602" s="2"/>
    </row>
    <row r="603" spans="1:29" x14ac:dyDescent="0.25">
      <c r="A603" s="2"/>
      <c r="B603" s="2"/>
      <c r="C603" s="2"/>
      <c r="D603" s="2"/>
      <c r="E603" s="2"/>
      <c r="F603" s="2"/>
      <c r="G603" s="2"/>
      <c r="H603" s="2"/>
      <c r="I603" s="2"/>
      <c r="J603" s="2"/>
      <c r="K603" s="2"/>
      <c r="L603" s="2"/>
      <c r="M603" s="2"/>
      <c r="N603" s="2"/>
      <c r="O603" s="2"/>
      <c r="P603" s="2"/>
      <c r="Q603" s="2"/>
      <c r="R603" s="2"/>
      <c r="S603" s="2"/>
      <c r="T603" s="2"/>
      <c r="U603" s="2"/>
      <c r="V603" s="2"/>
      <c r="W603" s="2"/>
      <c r="X603" s="2"/>
      <c r="Y603" s="2"/>
      <c r="Z603" s="2"/>
      <c r="AA603" s="2"/>
      <c r="AB603" s="2"/>
      <c r="AC603" s="2"/>
    </row>
    <row r="604" spans="1:29" x14ac:dyDescent="0.25">
      <c r="A604" s="2"/>
      <c r="B604" s="2"/>
      <c r="C604" s="2"/>
      <c r="D604" s="2"/>
      <c r="E604" s="2"/>
      <c r="F604" s="2"/>
      <c r="G604" s="2"/>
      <c r="H604" s="2"/>
      <c r="I604" s="2"/>
      <c r="J604" s="2"/>
      <c r="K604" s="2"/>
      <c r="L604" s="2"/>
      <c r="M604" s="2"/>
      <c r="N604" s="2"/>
      <c r="O604" s="2"/>
      <c r="P604" s="2"/>
      <c r="Q604" s="2"/>
      <c r="R604" s="2"/>
      <c r="S604" s="2"/>
      <c r="T604" s="2"/>
      <c r="U604" s="2"/>
      <c r="V604" s="2"/>
      <c r="W604" s="2"/>
      <c r="X604" s="2"/>
      <c r="Y604" s="2"/>
      <c r="Z604" s="2"/>
      <c r="AA604" s="2"/>
      <c r="AB604" s="2"/>
      <c r="AC604" s="2"/>
    </row>
    <row r="605" spans="1:29" x14ac:dyDescent="0.25">
      <c r="A605" s="2"/>
      <c r="B605" s="2"/>
      <c r="C605" s="2"/>
      <c r="D605" s="2"/>
      <c r="E605" s="2"/>
      <c r="F605" s="2"/>
      <c r="G605" s="2"/>
      <c r="H605" s="2"/>
      <c r="I605" s="2"/>
      <c r="J605" s="2"/>
      <c r="K605" s="2"/>
      <c r="L605" s="2"/>
      <c r="M605" s="2"/>
      <c r="N605" s="2"/>
      <c r="O605" s="2"/>
      <c r="P605" s="2"/>
      <c r="Q605" s="2"/>
      <c r="R605" s="2"/>
      <c r="S605" s="2"/>
      <c r="T605" s="2"/>
      <c r="U605" s="2"/>
      <c r="V605" s="2"/>
      <c r="W605" s="2"/>
      <c r="X605" s="2"/>
      <c r="Y605" s="2"/>
      <c r="Z605" s="2"/>
      <c r="AA605" s="2"/>
      <c r="AB605" s="2"/>
      <c r="AC605" s="2"/>
    </row>
    <row r="606" spans="1:29" x14ac:dyDescent="0.25">
      <c r="A606" s="2"/>
      <c r="B606" s="2"/>
      <c r="C606" s="2"/>
      <c r="D606" s="2"/>
      <c r="E606" s="2"/>
      <c r="F606" s="2"/>
      <c r="G606" s="2"/>
      <c r="H606" s="2"/>
      <c r="I606" s="2"/>
      <c r="J606" s="2"/>
      <c r="K606" s="2"/>
      <c r="L606" s="2"/>
      <c r="M606" s="2"/>
      <c r="N606" s="2"/>
      <c r="O606" s="2"/>
      <c r="P606" s="2"/>
      <c r="Q606" s="2"/>
      <c r="R606" s="2"/>
      <c r="S606" s="2"/>
      <c r="T606" s="2"/>
      <c r="U606" s="2"/>
      <c r="V606" s="2"/>
      <c r="W606" s="2"/>
      <c r="X606" s="2"/>
      <c r="Y606" s="2"/>
      <c r="Z606" s="2"/>
      <c r="AA606" s="2"/>
      <c r="AB606" s="2"/>
      <c r="AC606" s="2"/>
    </row>
    <row r="607" spans="1:29" x14ac:dyDescent="0.25">
      <c r="A607" s="2"/>
      <c r="B607" s="2"/>
      <c r="C607" s="2"/>
      <c r="D607" s="2"/>
      <c r="E607" s="2"/>
      <c r="F607" s="2"/>
      <c r="G607" s="2"/>
      <c r="H607" s="2"/>
      <c r="I607" s="2"/>
      <c r="J607" s="2"/>
      <c r="K607" s="2"/>
      <c r="L607" s="2"/>
      <c r="M607" s="2"/>
      <c r="N607" s="2"/>
      <c r="O607" s="2"/>
      <c r="P607" s="2"/>
      <c r="Q607" s="2"/>
      <c r="R607" s="2"/>
      <c r="S607" s="2"/>
      <c r="T607" s="2"/>
      <c r="U607" s="2"/>
      <c r="V607" s="2"/>
      <c r="W607" s="2"/>
      <c r="X607" s="2"/>
      <c r="Y607" s="2"/>
      <c r="Z607" s="2"/>
      <c r="AA607" s="2"/>
      <c r="AB607" s="2"/>
      <c r="AC607" s="2"/>
    </row>
    <row r="608" spans="1:29" x14ac:dyDescent="0.25">
      <c r="A608" s="2"/>
      <c r="B608" s="2"/>
      <c r="C608" s="2"/>
      <c r="D608" s="2"/>
      <c r="E608" s="2"/>
      <c r="F608" s="2"/>
      <c r="G608" s="2"/>
      <c r="H608" s="2"/>
      <c r="I608" s="2"/>
      <c r="J608" s="2"/>
      <c r="K608" s="2"/>
      <c r="L608" s="2"/>
      <c r="M608" s="2"/>
      <c r="N608" s="2"/>
      <c r="O608" s="2"/>
      <c r="P608" s="2"/>
      <c r="Q608" s="2"/>
      <c r="R608" s="2"/>
      <c r="S608" s="2"/>
      <c r="T608" s="2"/>
      <c r="U608" s="2"/>
      <c r="V608" s="2"/>
      <c r="W608" s="2"/>
      <c r="X608" s="2"/>
      <c r="Y608" s="2"/>
      <c r="Z608" s="2"/>
      <c r="AA608" s="2"/>
      <c r="AB608" s="2"/>
      <c r="AC608" s="2"/>
    </row>
    <row r="609" spans="1:29" x14ac:dyDescent="0.25">
      <c r="A609" s="2"/>
      <c r="B609" s="2"/>
      <c r="C609" s="2"/>
      <c r="D609" s="2"/>
      <c r="E609" s="2"/>
      <c r="F609" s="2"/>
      <c r="G609" s="2"/>
      <c r="H609" s="2"/>
      <c r="I609" s="2"/>
      <c r="J609" s="2"/>
      <c r="K609" s="2"/>
      <c r="L609" s="2"/>
      <c r="M609" s="2"/>
      <c r="N609" s="2"/>
      <c r="O609" s="2"/>
      <c r="P609" s="2"/>
      <c r="Q609" s="2"/>
      <c r="R609" s="2"/>
      <c r="S609" s="2"/>
      <c r="T609" s="2"/>
      <c r="U609" s="2"/>
      <c r="V609" s="2"/>
      <c r="W609" s="2"/>
      <c r="X609" s="2"/>
      <c r="Y609" s="2"/>
      <c r="Z609" s="2"/>
      <c r="AA609" s="2"/>
      <c r="AB609" s="2"/>
      <c r="AC609" s="2"/>
    </row>
    <row r="610" spans="1:29" x14ac:dyDescent="0.25">
      <c r="A610" s="2"/>
      <c r="B610" s="2"/>
      <c r="C610" s="2"/>
      <c r="D610" s="2"/>
      <c r="E610" s="2"/>
      <c r="F610" s="2"/>
      <c r="G610" s="2"/>
      <c r="H610" s="2"/>
      <c r="I610" s="2"/>
      <c r="J610" s="2"/>
      <c r="K610" s="2"/>
      <c r="L610" s="2"/>
      <c r="M610" s="2"/>
      <c r="N610" s="2"/>
      <c r="O610" s="2"/>
      <c r="P610" s="2"/>
      <c r="Q610" s="2"/>
      <c r="R610" s="2"/>
      <c r="S610" s="2"/>
      <c r="T610" s="2"/>
      <c r="U610" s="2"/>
      <c r="V610" s="2"/>
      <c r="W610" s="2"/>
      <c r="X610" s="2"/>
      <c r="Y610" s="2"/>
      <c r="Z610" s="2"/>
      <c r="AA610" s="2"/>
      <c r="AB610" s="2"/>
      <c r="AC610" s="2"/>
    </row>
    <row r="611" spans="1:29" x14ac:dyDescent="0.25">
      <c r="A611" s="2"/>
      <c r="B611" s="2"/>
      <c r="C611" s="2"/>
      <c r="D611" s="2"/>
      <c r="E611" s="2"/>
      <c r="F611" s="2"/>
      <c r="G611" s="2"/>
      <c r="H611" s="2"/>
      <c r="I611" s="2"/>
      <c r="J611" s="2"/>
      <c r="K611" s="2"/>
      <c r="L611" s="2"/>
      <c r="M611" s="2"/>
      <c r="N611" s="2"/>
      <c r="O611" s="2"/>
      <c r="P611" s="2"/>
      <c r="Q611" s="2"/>
      <c r="R611" s="2"/>
      <c r="S611" s="2"/>
      <c r="T611" s="2"/>
      <c r="U611" s="2"/>
      <c r="V611" s="2"/>
      <c r="W611" s="2"/>
      <c r="X611" s="2"/>
      <c r="Y611" s="2"/>
      <c r="Z611" s="2"/>
      <c r="AA611" s="2"/>
      <c r="AB611" s="2"/>
      <c r="AC611" s="2"/>
    </row>
    <row r="612" spans="1:29" x14ac:dyDescent="0.25">
      <c r="A612" s="2"/>
      <c r="B612" s="2"/>
      <c r="C612" s="2"/>
      <c r="D612" s="2"/>
      <c r="E612" s="2"/>
      <c r="F612" s="2"/>
      <c r="G612" s="2"/>
      <c r="H612" s="2"/>
      <c r="I612" s="2"/>
      <c r="J612" s="2"/>
      <c r="K612" s="2"/>
      <c r="L612" s="2"/>
      <c r="M612" s="2"/>
      <c r="N612" s="2"/>
      <c r="O612" s="2"/>
      <c r="P612" s="2"/>
      <c r="Q612" s="2"/>
      <c r="R612" s="2"/>
      <c r="S612" s="2"/>
      <c r="T612" s="2"/>
      <c r="U612" s="2"/>
      <c r="V612" s="2"/>
      <c r="W612" s="2"/>
      <c r="X612" s="2"/>
      <c r="Y612" s="2"/>
      <c r="Z612" s="2"/>
      <c r="AA612" s="2"/>
      <c r="AB612" s="2"/>
      <c r="AC612" s="2"/>
    </row>
    <row r="613" spans="1:29" x14ac:dyDescent="0.25">
      <c r="A613" s="2"/>
      <c r="B613" s="2"/>
      <c r="C613" s="2"/>
      <c r="D613" s="2"/>
      <c r="E613" s="2"/>
      <c r="F613" s="2"/>
      <c r="G613" s="2"/>
      <c r="H613" s="2"/>
      <c r="I613" s="2"/>
      <c r="J613" s="2"/>
      <c r="K613" s="2"/>
      <c r="L613" s="2"/>
      <c r="M613" s="2"/>
      <c r="N613" s="2"/>
      <c r="O613" s="2"/>
      <c r="P613" s="2"/>
      <c r="Q613" s="2"/>
      <c r="R613" s="2"/>
      <c r="S613" s="2"/>
      <c r="T613" s="2"/>
      <c r="U613" s="2"/>
      <c r="V613" s="2"/>
      <c r="W613" s="2"/>
      <c r="X613" s="2"/>
      <c r="Y613" s="2"/>
      <c r="Z613" s="2"/>
      <c r="AA613" s="2"/>
      <c r="AB613" s="2"/>
      <c r="AC613" s="2"/>
    </row>
    <row r="614" spans="1:29" x14ac:dyDescent="0.25">
      <c r="A614" s="2"/>
      <c r="B614" s="2"/>
      <c r="C614" s="2"/>
      <c r="D614" s="2"/>
      <c r="E614" s="2"/>
      <c r="F614" s="2"/>
      <c r="G614" s="2"/>
      <c r="H614" s="2"/>
      <c r="I614" s="2"/>
      <c r="J614" s="2"/>
      <c r="K614" s="2"/>
      <c r="L614" s="2"/>
      <c r="M614" s="2"/>
      <c r="N614" s="2"/>
      <c r="O614" s="2"/>
      <c r="P614" s="2"/>
      <c r="Q614" s="2"/>
      <c r="R614" s="2"/>
      <c r="S614" s="2"/>
      <c r="T614" s="2"/>
      <c r="U614" s="2"/>
      <c r="V614" s="2"/>
      <c r="W614" s="2"/>
      <c r="X614" s="2"/>
      <c r="Y614" s="2"/>
      <c r="Z614" s="2"/>
      <c r="AA614" s="2"/>
      <c r="AB614" s="2"/>
      <c r="AC614" s="2"/>
    </row>
    <row r="615" spans="1:29" x14ac:dyDescent="0.25">
      <c r="A615" s="2"/>
      <c r="B615" s="2"/>
      <c r="C615" s="2"/>
      <c r="D615" s="2"/>
      <c r="E615" s="2"/>
      <c r="F615" s="2"/>
      <c r="G615" s="2"/>
      <c r="H615" s="2"/>
      <c r="I615" s="2"/>
      <c r="J615" s="2"/>
      <c r="K615" s="2"/>
      <c r="L615" s="2"/>
      <c r="M615" s="2"/>
      <c r="N615" s="2"/>
      <c r="O615" s="2"/>
      <c r="P615" s="2"/>
      <c r="Q615" s="2"/>
      <c r="R615" s="2"/>
      <c r="S615" s="2"/>
      <c r="T615" s="2"/>
      <c r="U615" s="2"/>
      <c r="V615" s="2"/>
      <c r="W615" s="2"/>
      <c r="X615" s="2"/>
      <c r="Y615" s="2"/>
      <c r="Z615" s="2"/>
      <c r="AA615" s="2"/>
      <c r="AB615" s="2"/>
      <c r="AC615" s="2"/>
    </row>
    <row r="616" spans="1:29" x14ac:dyDescent="0.25">
      <c r="A616" s="2"/>
      <c r="B616" s="2"/>
      <c r="C616" s="2"/>
      <c r="D616" s="2"/>
      <c r="E616" s="2"/>
      <c r="F616" s="2"/>
      <c r="G616" s="2"/>
      <c r="H616" s="2"/>
      <c r="I616" s="2"/>
      <c r="J616" s="2"/>
      <c r="K616" s="2"/>
      <c r="L616" s="2"/>
      <c r="M616" s="2"/>
      <c r="N616" s="2"/>
      <c r="O616" s="2"/>
      <c r="P616" s="2"/>
      <c r="Q616" s="2"/>
      <c r="R616" s="2"/>
      <c r="S616" s="2"/>
      <c r="T616" s="2"/>
      <c r="U616" s="2"/>
      <c r="V616" s="2"/>
      <c r="W616" s="2"/>
      <c r="X616" s="2"/>
      <c r="Y616" s="2"/>
      <c r="Z616" s="2"/>
      <c r="AA616" s="2"/>
      <c r="AB616" s="2"/>
      <c r="AC616" s="2"/>
    </row>
    <row r="617" spans="1:29" x14ac:dyDescent="0.25">
      <c r="A617" s="2"/>
      <c r="B617" s="2"/>
      <c r="C617" s="2"/>
      <c r="D617" s="2"/>
      <c r="E617" s="2"/>
      <c r="F617" s="2"/>
      <c r="G617" s="2"/>
      <c r="H617" s="2"/>
      <c r="I617" s="2"/>
      <c r="J617" s="2"/>
      <c r="K617" s="2"/>
      <c r="L617" s="2"/>
      <c r="M617" s="2"/>
      <c r="N617" s="2"/>
      <c r="O617" s="2"/>
      <c r="P617" s="2"/>
      <c r="Q617" s="2"/>
      <c r="R617" s="2"/>
      <c r="S617" s="2"/>
      <c r="T617" s="2"/>
      <c r="U617" s="2"/>
      <c r="V617" s="2"/>
      <c r="W617" s="2"/>
      <c r="X617" s="2"/>
      <c r="Y617" s="2"/>
      <c r="Z617" s="2"/>
      <c r="AA617" s="2"/>
      <c r="AB617" s="2"/>
      <c r="AC617" s="2"/>
    </row>
    <row r="618" spans="1:29" x14ac:dyDescent="0.25">
      <c r="A618" s="2"/>
      <c r="B618" s="2"/>
      <c r="C618" s="2"/>
      <c r="D618" s="2"/>
      <c r="E618" s="2"/>
      <c r="F618" s="2"/>
      <c r="G618" s="2"/>
      <c r="H618" s="2"/>
      <c r="I618" s="2"/>
      <c r="J618" s="2"/>
      <c r="K618" s="2"/>
      <c r="L618" s="2"/>
      <c r="M618" s="2"/>
      <c r="N618" s="2"/>
      <c r="O618" s="2"/>
      <c r="P618" s="2"/>
      <c r="Q618" s="2"/>
      <c r="R618" s="2"/>
      <c r="S618" s="2"/>
      <c r="T618" s="2"/>
      <c r="U618" s="2"/>
      <c r="V618" s="2"/>
      <c r="W618" s="2"/>
      <c r="X618" s="2"/>
      <c r="Y618" s="2"/>
      <c r="Z618" s="2"/>
      <c r="AA618" s="2"/>
      <c r="AB618" s="2"/>
      <c r="AC618" s="2"/>
    </row>
    <row r="619" spans="1:29" x14ac:dyDescent="0.25">
      <c r="A619" s="2"/>
      <c r="B619" s="2"/>
      <c r="C619" s="2"/>
      <c r="D619" s="2"/>
      <c r="E619" s="2"/>
      <c r="F619" s="2"/>
      <c r="G619" s="2"/>
      <c r="H619" s="2"/>
      <c r="I619" s="2"/>
      <c r="J619" s="2"/>
      <c r="K619" s="2"/>
      <c r="L619" s="2"/>
      <c r="M619" s="2"/>
      <c r="N619" s="2"/>
      <c r="O619" s="2"/>
      <c r="P619" s="2"/>
      <c r="Q619" s="2"/>
      <c r="R619" s="2"/>
      <c r="S619" s="2"/>
      <c r="T619" s="2"/>
      <c r="U619" s="2"/>
      <c r="V619" s="2"/>
      <c r="W619" s="2"/>
      <c r="X619" s="2"/>
      <c r="Y619" s="2"/>
      <c r="Z619" s="2"/>
      <c r="AA619" s="2"/>
      <c r="AB619" s="2"/>
      <c r="AC619" s="2"/>
    </row>
    <row r="620" spans="1:29" x14ac:dyDescent="0.25">
      <c r="A620" s="2"/>
      <c r="B620" s="2"/>
      <c r="C620" s="2"/>
      <c r="D620" s="2"/>
      <c r="E620" s="2"/>
      <c r="F620" s="2"/>
      <c r="G620" s="2"/>
      <c r="H620" s="2"/>
      <c r="I620" s="2"/>
      <c r="J620" s="2"/>
      <c r="K620" s="2"/>
      <c r="L620" s="2"/>
      <c r="M620" s="2"/>
      <c r="N620" s="2"/>
      <c r="O620" s="2"/>
      <c r="P620" s="2"/>
      <c r="Q620" s="2"/>
      <c r="R620" s="2"/>
      <c r="S620" s="2"/>
      <c r="T620" s="2"/>
      <c r="U620" s="2"/>
      <c r="V620" s="2"/>
      <c r="W620" s="2"/>
      <c r="X620" s="2"/>
      <c r="Y620" s="2"/>
      <c r="Z620" s="2"/>
      <c r="AA620" s="2"/>
      <c r="AB620" s="2"/>
      <c r="AC620" s="2"/>
    </row>
    <row r="621" spans="1:29" x14ac:dyDescent="0.25">
      <c r="A621" s="2"/>
      <c r="B621" s="2"/>
      <c r="C621" s="2"/>
      <c r="D621" s="2"/>
      <c r="E621" s="2"/>
      <c r="F621" s="2"/>
      <c r="G621" s="2"/>
      <c r="H621" s="2"/>
      <c r="I621" s="2"/>
      <c r="J621" s="2"/>
      <c r="K621" s="2"/>
      <c r="L621" s="2"/>
      <c r="M621" s="2"/>
      <c r="N621" s="2"/>
      <c r="O621" s="2"/>
      <c r="P621" s="2"/>
      <c r="Q621" s="2"/>
      <c r="R621" s="2"/>
      <c r="S621" s="2"/>
      <c r="T621" s="2"/>
      <c r="U621" s="2"/>
      <c r="V621" s="2"/>
      <c r="W621" s="2"/>
      <c r="X621" s="2"/>
      <c r="Y621" s="2"/>
      <c r="Z621" s="2"/>
      <c r="AA621" s="2"/>
      <c r="AB621" s="2"/>
      <c r="AC621" s="2"/>
    </row>
    <row r="622" spans="1:29" x14ac:dyDescent="0.25">
      <c r="A622" s="2"/>
      <c r="B622" s="2"/>
      <c r="C622" s="2"/>
      <c r="D622" s="2"/>
      <c r="E622" s="2"/>
      <c r="F622" s="2"/>
      <c r="G622" s="2"/>
      <c r="H622" s="2"/>
      <c r="I622" s="2"/>
      <c r="J622" s="2"/>
      <c r="K622" s="2"/>
      <c r="L622" s="2"/>
      <c r="M622" s="2"/>
      <c r="N622" s="2"/>
      <c r="O622" s="2"/>
      <c r="P622" s="2"/>
      <c r="Q622" s="2"/>
      <c r="R622" s="2"/>
      <c r="S622" s="2"/>
      <c r="T622" s="2"/>
      <c r="U622" s="2"/>
      <c r="V622" s="2"/>
      <c r="W622" s="2"/>
      <c r="X622" s="2"/>
      <c r="Y622" s="2"/>
      <c r="Z622" s="2"/>
      <c r="AA622" s="2"/>
      <c r="AB622" s="2"/>
      <c r="AC622" s="2"/>
    </row>
    <row r="623" spans="1:29" x14ac:dyDescent="0.25">
      <c r="A623" s="2"/>
      <c r="B623" s="2"/>
      <c r="C623" s="2"/>
      <c r="D623" s="2"/>
      <c r="E623" s="2"/>
      <c r="F623" s="2"/>
      <c r="G623" s="2"/>
      <c r="H623" s="2"/>
      <c r="I623" s="2"/>
      <c r="J623" s="2"/>
      <c r="K623" s="2"/>
      <c r="L623" s="2"/>
      <c r="M623" s="2"/>
      <c r="N623" s="2"/>
      <c r="O623" s="2"/>
      <c r="P623" s="2"/>
      <c r="Q623" s="2"/>
      <c r="R623" s="2"/>
      <c r="S623" s="2"/>
      <c r="T623" s="2"/>
      <c r="U623" s="2"/>
      <c r="V623" s="2"/>
      <c r="W623" s="2"/>
      <c r="X623" s="2"/>
      <c r="Y623" s="2"/>
      <c r="Z623" s="2"/>
      <c r="AA623" s="2"/>
      <c r="AB623" s="2"/>
      <c r="AC623" s="2"/>
    </row>
    <row r="624" spans="1:29" x14ac:dyDescent="0.25">
      <c r="A624" s="2"/>
      <c r="B624" s="2"/>
      <c r="C624" s="2"/>
      <c r="D624" s="2"/>
      <c r="E624" s="2"/>
      <c r="F624" s="2"/>
      <c r="G624" s="2"/>
      <c r="H624" s="2"/>
      <c r="I624" s="2"/>
      <c r="J624" s="2"/>
      <c r="K624" s="2"/>
      <c r="L624" s="2"/>
      <c r="M624" s="2"/>
      <c r="N624" s="2"/>
      <c r="O624" s="2"/>
      <c r="P624" s="2"/>
      <c r="Q624" s="2"/>
      <c r="R624" s="2"/>
      <c r="S624" s="2"/>
      <c r="T624" s="2"/>
      <c r="U624" s="2"/>
      <c r="V624" s="2"/>
      <c r="W624" s="2"/>
      <c r="X624" s="2"/>
      <c r="Y624" s="2"/>
      <c r="Z624" s="2"/>
      <c r="AA624" s="2"/>
      <c r="AB624" s="2"/>
      <c r="AC624" s="2"/>
    </row>
    <row r="625" spans="1:29" x14ac:dyDescent="0.25">
      <c r="A625" s="2"/>
      <c r="B625" s="2"/>
      <c r="C625" s="2"/>
      <c r="D625" s="2"/>
      <c r="E625" s="2"/>
      <c r="F625" s="2"/>
      <c r="G625" s="2"/>
      <c r="H625" s="2"/>
      <c r="I625" s="2"/>
      <c r="J625" s="2"/>
      <c r="K625" s="2"/>
      <c r="L625" s="2"/>
      <c r="M625" s="2"/>
      <c r="N625" s="2"/>
      <c r="O625" s="2"/>
      <c r="P625" s="2"/>
      <c r="Q625" s="2"/>
      <c r="R625" s="2"/>
      <c r="S625" s="2"/>
      <c r="T625" s="2"/>
      <c r="U625" s="2"/>
      <c r="V625" s="2"/>
      <c r="W625" s="2"/>
      <c r="X625" s="2"/>
      <c r="Y625" s="2"/>
      <c r="Z625" s="2"/>
      <c r="AA625" s="2"/>
      <c r="AB625" s="2"/>
      <c r="AC625" s="2"/>
    </row>
    <row r="626" spans="1:29" x14ac:dyDescent="0.25">
      <c r="A626" s="2"/>
      <c r="B626" s="2"/>
      <c r="C626" s="2"/>
      <c r="D626" s="2"/>
      <c r="E626" s="2"/>
      <c r="F626" s="2"/>
      <c r="G626" s="2"/>
      <c r="H626" s="2"/>
      <c r="I626" s="2"/>
      <c r="J626" s="2"/>
      <c r="K626" s="2"/>
      <c r="L626" s="2"/>
      <c r="M626" s="2"/>
      <c r="N626" s="2"/>
      <c r="O626" s="2"/>
      <c r="P626" s="2"/>
      <c r="Q626" s="2"/>
      <c r="R626" s="2"/>
      <c r="S626" s="2"/>
      <c r="T626" s="2"/>
      <c r="U626" s="2"/>
      <c r="V626" s="2"/>
      <c r="W626" s="2"/>
      <c r="X626" s="2"/>
      <c r="Y626" s="2"/>
      <c r="Z626" s="2"/>
      <c r="AA626" s="2"/>
      <c r="AB626" s="2"/>
      <c r="AC626" s="2"/>
    </row>
    <row r="627" spans="1:29" x14ac:dyDescent="0.25">
      <c r="A627" s="2"/>
      <c r="B627" s="2"/>
      <c r="C627" s="2"/>
      <c r="D627" s="2"/>
      <c r="E627" s="2"/>
      <c r="F627" s="2"/>
      <c r="G627" s="2"/>
      <c r="H627" s="2"/>
      <c r="I627" s="2"/>
      <c r="J627" s="2"/>
      <c r="K627" s="2"/>
      <c r="L627" s="2"/>
      <c r="M627" s="2"/>
      <c r="N627" s="2"/>
      <c r="O627" s="2"/>
      <c r="P627" s="2"/>
      <c r="Q627" s="2"/>
      <c r="R627" s="2"/>
      <c r="S627" s="2"/>
      <c r="T627" s="2"/>
      <c r="U627" s="2"/>
      <c r="V627" s="2"/>
      <c r="W627" s="2"/>
      <c r="X627" s="2"/>
      <c r="Y627" s="2"/>
      <c r="Z627" s="2"/>
      <c r="AA627" s="2"/>
      <c r="AB627" s="2"/>
      <c r="AC627" s="2"/>
    </row>
    <row r="628" spans="1:29" x14ac:dyDescent="0.25">
      <c r="A628" s="2"/>
      <c r="B628" s="2"/>
      <c r="C628" s="2"/>
      <c r="D628" s="2"/>
      <c r="E628" s="2"/>
      <c r="F628" s="2"/>
      <c r="G628" s="2"/>
      <c r="H628" s="2"/>
      <c r="I628" s="2"/>
      <c r="J628" s="2"/>
      <c r="K628" s="2"/>
      <c r="L628" s="2"/>
      <c r="M628" s="2"/>
      <c r="N628" s="2"/>
      <c r="O628" s="2"/>
      <c r="P628" s="2"/>
      <c r="Q628" s="2"/>
      <c r="R628" s="2"/>
      <c r="S628" s="2"/>
      <c r="T628" s="2"/>
      <c r="U628" s="2"/>
      <c r="V628" s="2"/>
      <c r="W628" s="2"/>
      <c r="X628" s="2"/>
      <c r="Y628" s="2"/>
      <c r="Z628" s="2"/>
      <c r="AA628" s="2"/>
      <c r="AB628" s="2"/>
      <c r="AC628" s="2"/>
    </row>
    <row r="629" spans="1:29" x14ac:dyDescent="0.25">
      <c r="A629" s="2"/>
      <c r="B629" s="2"/>
      <c r="C629" s="2"/>
      <c r="D629" s="2"/>
      <c r="E629" s="2"/>
      <c r="F629" s="2"/>
      <c r="G629" s="2"/>
      <c r="H629" s="2"/>
      <c r="I629" s="2"/>
      <c r="J629" s="2"/>
      <c r="K629" s="2"/>
      <c r="L629" s="2"/>
      <c r="M629" s="2"/>
      <c r="N629" s="2"/>
      <c r="O629" s="2"/>
      <c r="P629" s="2"/>
      <c r="Q629" s="2"/>
      <c r="R629" s="2"/>
      <c r="S629" s="2"/>
      <c r="T629" s="2"/>
      <c r="U629" s="2"/>
      <c r="V629" s="2"/>
      <c r="W629" s="2"/>
      <c r="X629" s="2"/>
      <c r="Y629" s="2"/>
      <c r="Z629" s="2"/>
      <c r="AA629" s="2"/>
      <c r="AB629" s="2"/>
      <c r="AC629" s="2"/>
    </row>
    <row r="630" spans="1:29" x14ac:dyDescent="0.25">
      <c r="A630" s="2"/>
      <c r="B630" s="2"/>
      <c r="C630" s="2"/>
      <c r="D630" s="2"/>
      <c r="E630" s="2"/>
      <c r="F630" s="2"/>
      <c r="G630" s="2"/>
      <c r="H630" s="2"/>
      <c r="I630" s="2"/>
      <c r="J630" s="2"/>
      <c r="K630" s="2"/>
      <c r="L630" s="2"/>
      <c r="M630" s="2"/>
      <c r="N630" s="2"/>
      <c r="O630" s="2"/>
      <c r="P630" s="2"/>
      <c r="Q630" s="2"/>
      <c r="R630" s="2"/>
      <c r="S630" s="2"/>
      <c r="T630" s="2"/>
      <c r="U630" s="2"/>
      <c r="V630" s="2"/>
      <c r="W630" s="2"/>
      <c r="X630" s="2"/>
      <c r="Y630" s="2"/>
      <c r="Z630" s="2"/>
      <c r="AA630" s="2"/>
      <c r="AB630" s="2"/>
      <c r="AC630" s="2"/>
    </row>
    <row r="631" spans="1:29" x14ac:dyDescent="0.25">
      <c r="A631" s="2"/>
      <c r="B631" s="2"/>
      <c r="C631" s="2"/>
      <c r="D631" s="2"/>
      <c r="E631" s="2"/>
      <c r="F631" s="2"/>
      <c r="G631" s="2"/>
      <c r="H631" s="2"/>
      <c r="I631" s="2"/>
      <c r="J631" s="2"/>
      <c r="K631" s="2"/>
      <c r="L631" s="2"/>
      <c r="M631" s="2"/>
      <c r="N631" s="2"/>
      <c r="O631" s="2"/>
      <c r="P631" s="2"/>
      <c r="Q631" s="2"/>
      <c r="R631" s="2"/>
      <c r="S631" s="2"/>
      <c r="T631" s="2"/>
      <c r="U631" s="2"/>
      <c r="V631" s="2"/>
      <c r="W631" s="2"/>
      <c r="X631" s="2"/>
      <c r="Y631" s="2"/>
      <c r="Z631" s="2"/>
      <c r="AA631" s="2"/>
      <c r="AB631" s="2"/>
      <c r="AC631" s="2"/>
    </row>
    <row r="632" spans="1:29" x14ac:dyDescent="0.25">
      <c r="A632" s="2"/>
      <c r="B632" s="2"/>
      <c r="C632" s="2"/>
      <c r="D632" s="2"/>
      <c r="E632" s="2"/>
      <c r="F632" s="2"/>
      <c r="G632" s="2"/>
      <c r="H632" s="2"/>
      <c r="I632" s="2"/>
      <c r="J632" s="2"/>
      <c r="K632" s="2"/>
      <c r="L632" s="2"/>
      <c r="M632" s="2"/>
      <c r="N632" s="2"/>
      <c r="O632" s="2"/>
      <c r="P632" s="2"/>
      <c r="Q632" s="2"/>
      <c r="R632" s="2"/>
      <c r="S632" s="2"/>
      <c r="T632" s="2"/>
      <c r="U632" s="2"/>
      <c r="V632" s="2"/>
      <c r="W632" s="2"/>
      <c r="X632" s="2"/>
      <c r="Y632" s="2"/>
      <c r="Z632" s="2"/>
      <c r="AA632" s="2"/>
      <c r="AB632" s="2"/>
      <c r="AC632" s="2"/>
    </row>
    <row r="633" spans="1:29" x14ac:dyDescent="0.25">
      <c r="A633" s="2"/>
      <c r="B633" s="2"/>
      <c r="C633" s="2"/>
      <c r="D633" s="2"/>
      <c r="E633" s="2"/>
      <c r="F633" s="2"/>
      <c r="G633" s="2"/>
      <c r="H633" s="2"/>
      <c r="I633" s="2"/>
      <c r="J633" s="2"/>
      <c r="K633" s="2"/>
      <c r="L633" s="2"/>
      <c r="M633" s="2"/>
      <c r="N633" s="2"/>
      <c r="O633" s="2"/>
      <c r="P633" s="2"/>
      <c r="Q633" s="2"/>
      <c r="R633" s="2"/>
      <c r="S633" s="2"/>
      <c r="T633" s="2"/>
      <c r="U633" s="2"/>
      <c r="V633" s="2"/>
      <c r="W633" s="2"/>
      <c r="X633" s="2"/>
      <c r="Y633" s="2"/>
      <c r="Z633" s="2"/>
      <c r="AA633" s="2"/>
      <c r="AB633" s="2"/>
      <c r="AC633" s="2"/>
    </row>
    <row r="634" spans="1:29" x14ac:dyDescent="0.25">
      <c r="A634" s="2"/>
      <c r="B634" s="2"/>
      <c r="C634" s="2"/>
      <c r="D634" s="2"/>
      <c r="E634" s="2"/>
      <c r="F634" s="2"/>
      <c r="G634" s="2"/>
      <c r="H634" s="2"/>
      <c r="I634" s="2"/>
      <c r="J634" s="2"/>
      <c r="K634" s="2"/>
      <c r="L634" s="2"/>
      <c r="M634" s="2"/>
      <c r="N634" s="2"/>
      <c r="O634" s="2"/>
      <c r="P634" s="2"/>
      <c r="Q634" s="2"/>
      <c r="R634" s="2"/>
      <c r="S634" s="2"/>
      <c r="T634" s="2"/>
      <c r="U634" s="2"/>
      <c r="V634" s="2"/>
      <c r="W634" s="2"/>
      <c r="X634" s="2"/>
      <c r="Y634" s="2"/>
      <c r="Z634" s="2"/>
      <c r="AA634" s="2"/>
      <c r="AB634" s="2"/>
      <c r="AC634" s="2"/>
    </row>
    <row r="635" spans="1:29" x14ac:dyDescent="0.25">
      <c r="A635" s="2"/>
      <c r="B635" s="2"/>
      <c r="C635" s="2"/>
      <c r="D635" s="2"/>
      <c r="E635" s="2"/>
      <c r="F635" s="2"/>
      <c r="G635" s="2"/>
      <c r="H635" s="2"/>
      <c r="I635" s="2"/>
      <c r="J635" s="2"/>
      <c r="K635" s="2"/>
      <c r="L635" s="2"/>
      <c r="M635" s="2"/>
      <c r="N635" s="2"/>
      <c r="O635" s="2"/>
      <c r="P635" s="2"/>
      <c r="Q635" s="2"/>
      <c r="R635" s="2"/>
      <c r="S635" s="2"/>
      <c r="T635" s="2"/>
      <c r="U635" s="2"/>
      <c r="V635" s="2"/>
      <c r="W635" s="2"/>
      <c r="X635" s="2"/>
      <c r="Y635" s="2"/>
      <c r="Z635" s="2"/>
      <c r="AA635" s="2"/>
      <c r="AB635" s="2"/>
      <c r="AC635" s="2"/>
    </row>
    <row r="636" spans="1:29" x14ac:dyDescent="0.25">
      <c r="A636" s="2"/>
      <c r="B636" s="2"/>
      <c r="C636" s="2"/>
      <c r="D636" s="2"/>
      <c r="E636" s="2"/>
      <c r="F636" s="2"/>
      <c r="G636" s="2"/>
      <c r="H636" s="2"/>
      <c r="I636" s="2"/>
      <c r="J636" s="2"/>
      <c r="K636" s="2"/>
      <c r="L636" s="2"/>
      <c r="M636" s="2"/>
      <c r="N636" s="2"/>
      <c r="O636" s="2"/>
      <c r="P636" s="2"/>
      <c r="Q636" s="2"/>
      <c r="R636" s="2"/>
      <c r="S636" s="2"/>
      <c r="T636" s="2"/>
      <c r="U636" s="2"/>
      <c r="V636" s="2"/>
      <c r="W636" s="2"/>
      <c r="X636" s="2"/>
      <c r="Y636" s="2"/>
      <c r="Z636" s="2"/>
      <c r="AA636" s="2"/>
      <c r="AB636" s="2"/>
      <c r="AC636" s="2"/>
    </row>
    <row r="637" spans="1:29" x14ac:dyDescent="0.25">
      <c r="A637" s="2"/>
      <c r="B637" s="2"/>
      <c r="C637" s="2"/>
      <c r="D637" s="2"/>
      <c r="E637" s="2"/>
      <c r="F637" s="2"/>
      <c r="G637" s="2"/>
      <c r="H637" s="2"/>
      <c r="I637" s="2"/>
      <c r="J637" s="2"/>
      <c r="K637" s="2"/>
      <c r="L637" s="2"/>
      <c r="M637" s="2"/>
      <c r="N637" s="2"/>
      <c r="O637" s="2"/>
      <c r="P637" s="2"/>
      <c r="Q637" s="2"/>
      <c r="R637" s="2"/>
      <c r="S637" s="2"/>
      <c r="T637" s="2"/>
      <c r="U637" s="2"/>
      <c r="V637" s="2"/>
      <c r="W637" s="2"/>
      <c r="X637" s="2"/>
      <c r="Y637" s="2"/>
      <c r="Z637" s="2"/>
      <c r="AA637" s="2"/>
      <c r="AB637" s="2"/>
      <c r="AC637" s="2"/>
    </row>
    <row r="638" spans="1:29" x14ac:dyDescent="0.25">
      <c r="A638" s="2"/>
      <c r="B638" s="2"/>
      <c r="C638" s="2"/>
      <c r="D638" s="2"/>
      <c r="E638" s="2"/>
      <c r="F638" s="2"/>
      <c r="G638" s="2"/>
      <c r="H638" s="2"/>
      <c r="I638" s="2"/>
      <c r="J638" s="2"/>
      <c r="K638" s="2"/>
      <c r="L638" s="2"/>
      <c r="M638" s="2"/>
      <c r="N638" s="2"/>
      <c r="O638" s="2"/>
      <c r="P638" s="2"/>
      <c r="Q638" s="2"/>
      <c r="R638" s="2"/>
      <c r="S638" s="2"/>
      <c r="T638" s="2"/>
      <c r="U638" s="2"/>
      <c r="V638" s="2"/>
      <c r="W638" s="2"/>
      <c r="X638" s="2"/>
      <c r="Y638" s="2"/>
      <c r="Z638" s="2"/>
      <c r="AA638" s="2"/>
      <c r="AB638" s="2"/>
      <c r="AC638" s="2"/>
    </row>
    <row r="639" spans="1:29" x14ac:dyDescent="0.25">
      <c r="A639" s="2"/>
      <c r="B639" s="2"/>
      <c r="C639" s="2"/>
      <c r="D639" s="2"/>
      <c r="E639" s="2"/>
      <c r="F639" s="2"/>
      <c r="G639" s="2"/>
      <c r="H639" s="2"/>
      <c r="I639" s="2"/>
      <c r="J639" s="2"/>
      <c r="K639" s="2"/>
      <c r="L639" s="2"/>
      <c r="M639" s="2"/>
      <c r="N639" s="2"/>
      <c r="O639" s="2"/>
      <c r="P639" s="2"/>
      <c r="Q639" s="2"/>
      <c r="R639" s="2"/>
      <c r="S639" s="2"/>
      <c r="T639" s="2"/>
      <c r="U639" s="2"/>
      <c r="V639" s="2"/>
      <c r="W639" s="2"/>
      <c r="X639" s="2"/>
      <c r="Y639" s="2"/>
      <c r="Z639" s="2"/>
      <c r="AA639" s="2"/>
      <c r="AB639" s="2"/>
      <c r="AC639" s="2"/>
    </row>
    <row r="640" spans="1:29" x14ac:dyDescent="0.25">
      <c r="A640" s="2"/>
      <c r="B640" s="2"/>
      <c r="C640" s="2"/>
      <c r="D640" s="2"/>
      <c r="E640" s="2"/>
      <c r="F640" s="2"/>
      <c r="G640" s="2"/>
      <c r="H640" s="2"/>
      <c r="I640" s="2"/>
      <c r="J640" s="2"/>
      <c r="K640" s="2"/>
      <c r="L640" s="2"/>
      <c r="M640" s="2"/>
      <c r="N640" s="2"/>
      <c r="O640" s="2"/>
      <c r="P640" s="2"/>
      <c r="Q640" s="2"/>
      <c r="R640" s="2"/>
      <c r="S640" s="2"/>
      <c r="T640" s="2"/>
      <c r="U640" s="2"/>
      <c r="V640" s="2"/>
      <c r="W640" s="2"/>
      <c r="X640" s="2"/>
      <c r="Y640" s="2"/>
      <c r="Z640" s="2"/>
      <c r="AA640" s="2"/>
      <c r="AB640" s="2"/>
      <c r="AC640" s="2"/>
    </row>
    <row r="641" spans="1:29" x14ac:dyDescent="0.25">
      <c r="A641" s="2"/>
      <c r="B641" s="2"/>
      <c r="C641" s="2"/>
      <c r="D641" s="2"/>
      <c r="E641" s="2"/>
      <c r="F641" s="2"/>
      <c r="G641" s="2"/>
      <c r="H641" s="2"/>
      <c r="I641" s="2"/>
      <c r="J641" s="2"/>
      <c r="K641" s="2"/>
      <c r="L641" s="2"/>
      <c r="M641" s="2"/>
      <c r="N641" s="2"/>
      <c r="O641" s="2"/>
      <c r="P641" s="2"/>
      <c r="Q641" s="2"/>
      <c r="R641" s="2"/>
      <c r="S641" s="2"/>
      <c r="T641" s="2"/>
      <c r="U641" s="2"/>
      <c r="V641" s="2"/>
      <c r="W641" s="2"/>
      <c r="X641" s="2"/>
      <c r="Y641" s="2"/>
      <c r="Z641" s="2"/>
      <c r="AA641" s="2"/>
      <c r="AB641" s="2"/>
      <c r="AC641" s="2"/>
    </row>
    <row r="642" spans="1:29" x14ac:dyDescent="0.25">
      <c r="A642" s="2"/>
      <c r="B642" s="2"/>
      <c r="C642" s="2"/>
      <c r="D642" s="2"/>
      <c r="E642" s="2"/>
      <c r="F642" s="2"/>
      <c r="G642" s="2"/>
      <c r="H642" s="2"/>
      <c r="I642" s="2"/>
      <c r="J642" s="2"/>
      <c r="K642" s="2"/>
      <c r="L642" s="2"/>
      <c r="M642" s="2"/>
      <c r="N642" s="2"/>
      <c r="O642" s="2"/>
      <c r="P642" s="2"/>
      <c r="Q642" s="2"/>
      <c r="R642" s="2"/>
      <c r="S642" s="2"/>
      <c r="T642" s="2"/>
      <c r="U642" s="2"/>
      <c r="V642" s="2"/>
      <c r="W642" s="2"/>
      <c r="X642" s="2"/>
      <c r="Y642" s="2"/>
      <c r="Z642" s="2"/>
      <c r="AA642" s="2"/>
      <c r="AB642" s="2"/>
      <c r="AC642" s="2"/>
    </row>
    <row r="643" spans="1:29" x14ac:dyDescent="0.25">
      <c r="A643" s="2"/>
      <c r="B643" s="2"/>
      <c r="C643" s="2"/>
      <c r="D643" s="2"/>
      <c r="E643" s="2"/>
      <c r="F643" s="2"/>
      <c r="G643" s="2"/>
      <c r="H643" s="2"/>
      <c r="I643" s="2"/>
      <c r="J643" s="2"/>
      <c r="K643" s="2"/>
      <c r="L643" s="2"/>
      <c r="M643" s="2"/>
      <c r="N643" s="2"/>
      <c r="O643" s="2"/>
      <c r="P643" s="2"/>
      <c r="Q643" s="2"/>
      <c r="R643" s="2"/>
      <c r="S643" s="2"/>
      <c r="T643" s="2"/>
      <c r="U643" s="2"/>
      <c r="V643" s="2"/>
      <c r="W643" s="2"/>
      <c r="X643" s="2"/>
      <c r="Y643" s="2"/>
      <c r="Z643" s="2"/>
      <c r="AA643" s="2"/>
      <c r="AB643" s="2"/>
      <c r="AC643" s="2"/>
    </row>
    <row r="644" spans="1:29" x14ac:dyDescent="0.25">
      <c r="A644" s="2"/>
      <c r="B644" s="2"/>
      <c r="C644" s="2"/>
      <c r="D644" s="2"/>
      <c r="E644" s="2"/>
      <c r="F644" s="2"/>
      <c r="G644" s="2"/>
      <c r="H644" s="2"/>
      <c r="I644" s="2"/>
      <c r="J644" s="2"/>
      <c r="K644" s="2"/>
      <c r="L644" s="2"/>
      <c r="M644" s="2"/>
      <c r="N644" s="2"/>
      <c r="O644" s="2"/>
      <c r="P644" s="2"/>
      <c r="Q644" s="2"/>
      <c r="R644" s="2"/>
      <c r="S644" s="2"/>
      <c r="T644" s="2"/>
      <c r="U644" s="2"/>
      <c r="V644" s="2"/>
      <c r="W644" s="2"/>
      <c r="X644" s="2"/>
      <c r="Y644" s="2"/>
      <c r="Z644" s="2"/>
      <c r="AA644" s="2"/>
      <c r="AB644" s="2"/>
      <c r="AC644" s="2"/>
    </row>
    <row r="645" spans="1:29" x14ac:dyDescent="0.25">
      <c r="A645" s="2"/>
      <c r="B645" s="2"/>
      <c r="C645" s="2"/>
      <c r="D645" s="2"/>
      <c r="E645" s="2"/>
      <c r="F645" s="2"/>
      <c r="G645" s="2"/>
      <c r="H645" s="2"/>
      <c r="I645" s="2"/>
      <c r="J645" s="2"/>
      <c r="K645" s="2"/>
      <c r="L645" s="2"/>
      <c r="M645" s="2"/>
      <c r="N645" s="2"/>
      <c r="O645" s="2"/>
      <c r="P645" s="2"/>
      <c r="Q645" s="2"/>
      <c r="R645" s="2"/>
      <c r="S645" s="2"/>
      <c r="T645" s="2"/>
      <c r="U645" s="2"/>
      <c r="V645" s="2"/>
      <c r="W645" s="2"/>
      <c r="X645" s="2"/>
      <c r="Y645" s="2"/>
      <c r="Z645" s="2"/>
      <c r="AA645" s="2"/>
      <c r="AB645" s="2"/>
      <c r="AC645" s="2"/>
    </row>
    <row r="646" spans="1:29" x14ac:dyDescent="0.25">
      <c r="A646" s="2"/>
      <c r="B646" s="2"/>
      <c r="C646" s="2"/>
      <c r="D646" s="2"/>
      <c r="E646" s="2"/>
      <c r="F646" s="2"/>
      <c r="G646" s="2"/>
      <c r="H646" s="2"/>
      <c r="I646" s="2"/>
      <c r="J646" s="2"/>
      <c r="K646" s="2"/>
      <c r="L646" s="2"/>
      <c r="M646" s="2"/>
      <c r="N646" s="2"/>
      <c r="O646" s="2"/>
      <c r="P646" s="2"/>
      <c r="Q646" s="2"/>
      <c r="R646" s="2"/>
      <c r="S646" s="2"/>
      <c r="T646" s="2"/>
      <c r="U646" s="2"/>
      <c r="V646" s="2"/>
      <c r="W646" s="2"/>
      <c r="X646" s="2"/>
      <c r="Y646" s="2"/>
      <c r="Z646" s="2"/>
      <c r="AA646" s="2"/>
      <c r="AB646" s="2"/>
      <c r="AC646" s="2"/>
    </row>
    <row r="647" spans="1:29" x14ac:dyDescent="0.25">
      <c r="A647" s="2"/>
      <c r="B647" s="2"/>
      <c r="C647" s="2"/>
      <c r="D647" s="2"/>
      <c r="E647" s="2"/>
      <c r="F647" s="2"/>
      <c r="G647" s="2"/>
      <c r="H647" s="2"/>
      <c r="I647" s="2"/>
      <c r="J647" s="2"/>
      <c r="K647" s="2"/>
      <c r="L647" s="2"/>
      <c r="M647" s="2"/>
      <c r="N647" s="2"/>
      <c r="O647" s="2"/>
      <c r="P647" s="2"/>
      <c r="Q647" s="2"/>
      <c r="R647" s="2"/>
      <c r="S647" s="2"/>
      <c r="T647" s="2"/>
      <c r="U647" s="2"/>
      <c r="V647" s="2"/>
      <c r="W647" s="2"/>
      <c r="X647" s="2"/>
      <c r="Y647" s="2"/>
      <c r="Z647" s="2"/>
      <c r="AA647" s="2"/>
      <c r="AB647" s="2"/>
      <c r="AC647" s="2"/>
    </row>
    <row r="648" spans="1:29" x14ac:dyDescent="0.25">
      <c r="A648" s="2"/>
      <c r="B648" s="2"/>
      <c r="C648" s="2"/>
      <c r="D648" s="2"/>
      <c r="E648" s="2"/>
      <c r="F648" s="2"/>
      <c r="G648" s="2"/>
      <c r="H648" s="2"/>
      <c r="I648" s="2"/>
      <c r="J648" s="2"/>
      <c r="K648" s="2"/>
      <c r="L648" s="2"/>
      <c r="M648" s="2"/>
      <c r="N648" s="2"/>
      <c r="O648" s="2"/>
      <c r="P648" s="2"/>
      <c r="Q648" s="2"/>
      <c r="R648" s="2"/>
      <c r="S648" s="2"/>
      <c r="T648" s="2"/>
      <c r="U648" s="2"/>
      <c r="V648" s="2"/>
      <c r="W648" s="2"/>
      <c r="X648" s="2"/>
      <c r="Y648" s="2"/>
      <c r="Z648" s="2"/>
      <c r="AA648" s="2"/>
      <c r="AB648" s="2"/>
      <c r="AC648" s="2"/>
    </row>
    <row r="649" spans="1:29" x14ac:dyDescent="0.25">
      <c r="A649" s="2"/>
      <c r="B649" s="2"/>
      <c r="C649" s="2"/>
      <c r="D649" s="2"/>
      <c r="E649" s="2"/>
      <c r="F649" s="2"/>
      <c r="G649" s="2"/>
      <c r="H649" s="2"/>
      <c r="I649" s="2"/>
      <c r="J649" s="2"/>
      <c r="K649" s="2"/>
      <c r="L649" s="2"/>
      <c r="M649" s="2"/>
      <c r="N649" s="2"/>
      <c r="O649" s="2"/>
      <c r="P649" s="2"/>
      <c r="Q649" s="2"/>
      <c r="R649" s="2"/>
      <c r="S649" s="2"/>
      <c r="T649" s="2"/>
      <c r="U649" s="2"/>
      <c r="V649" s="2"/>
      <c r="W649" s="2"/>
      <c r="X649" s="2"/>
      <c r="Y649" s="2"/>
      <c r="Z649" s="2"/>
      <c r="AA649" s="2"/>
      <c r="AB649" s="2"/>
      <c r="AC649" s="2"/>
    </row>
    <row r="650" spans="1:29" x14ac:dyDescent="0.25">
      <c r="A650" s="2"/>
      <c r="B650" s="2"/>
      <c r="C650" s="2"/>
      <c r="D650" s="2"/>
      <c r="E650" s="2"/>
      <c r="F650" s="2"/>
      <c r="G650" s="2"/>
      <c r="H650" s="2"/>
      <c r="I650" s="2"/>
      <c r="J650" s="2"/>
      <c r="K650" s="2"/>
      <c r="L650" s="2"/>
      <c r="M650" s="2"/>
      <c r="N650" s="2"/>
      <c r="O650" s="2"/>
      <c r="P650" s="2"/>
      <c r="Q650" s="2"/>
      <c r="R650" s="2"/>
      <c r="S650" s="2"/>
      <c r="T650" s="2"/>
      <c r="U650" s="2"/>
      <c r="V650" s="2"/>
      <c r="W650" s="2"/>
      <c r="X650" s="2"/>
      <c r="Y650" s="2"/>
      <c r="Z650" s="2"/>
      <c r="AA650" s="2"/>
      <c r="AB650" s="2"/>
      <c r="AC650" s="2"/>
    </row>
    <row r="651" spans="1:29" x14ac:dyDescent="0.25">
      <c r="A651" s="2"/>
      <c r="B651" s="2"/>
      <c r="C651" s="2"/>
      <c r="D651" s="2"/>
      <c r="E651" s="2"/>
      <c r="F651" s="2"/>
      <c r="G651" s="2"/>
      <c r="H651" s="2"/>
      <c r="I651" s="2"/>
      <c r="J651" s="2"/>
      <c r="K651" s="2"/>
      <c r="L651" s="2"/>
      <c r="M651" s="2"/>
      <c r="N651" s="2"/>
      <c r="O651" s="2"/>
      <c r="P651" s="2"/>
      <c r="Q651" s="2"/>
      <c r="R651" s="2"/>
      <c r="S651" s="2"/>
      <c r="T651" s="2"/>
      <c r="U651" s="2"/>
      <c r="V651" s="2"/>
      <c r="W651" s="2"/>
      <c r="X651" s="2"/>
      <c r="Y651" s="2"/>
      <c r="Z651" s="2"/>
      <c r="AA651" s="2"/>
      <c r="AB651" s="2"/>
      <c r="AC651" s="2"/>
    </row>
    <row r="652" spans="1:29" x14ac:dyDescent="0.25">
      <c r="A652" s="2"/>
      <c r="B652" s="2"/>
      <c r="C652" s="2"/>
      <c r="D652" s="2"/>
      <c r="E652" s="2"/>
      <c r="F652" s="2"/>
      <c r="G652" s="2"/>
      <c r="H652" s="2"/>
      <c r="I652" s="2"/>
      <c r="J652" s="2"/>
      <c r="K652" s="2"/>
      <c r="L652" s="2"/>
      <c r="M652" s="2"/>
      <c r="N652" s="2"/>
      <c r="O652" s="2"/>
      <c r="P652" s="2"/>
      <c r="Q652" s="2"/>
      <c r="R652" s="2"/>
      <c r="S652" s="2"/>
      <c r="T652" s="2"/>
      <c r="U652" s="2"/>
      <c r="V652" s="2"/>
      <c r="W652" s="2"/>
      <c r="X652" s="2"/>
      <c r="Y652" s="2"/>
      <c r="Z652" s="2"/>
      <c r="AA652" s="2"/>
      <c r="AB652" s="2"/>
      <c r="AC652" s="2"/>
    </row>
    <row r="653" spans="1:29" x14ac:dyDescent="0.25">
      <c r="A653" s="2"/>
      <c r="B653" s="2"/>
      <c r="C653" s="2"/>
      <c r="D653" s="2"/>
      <c r="E653" s="2"/>
      <c r="F653" s="2"/>
      <c r="G653" s="2"/>
      <c r="H653" s="2"/>
      <c r="I653" s="2"/>
      <c r="J653" s="2"/>
      <c r="K653" s="2"/>
      <c r="L653" s="2"/>
      <c r="M653" s="2"/>
      <c r="N653" s="2"/>
      <c r="O653" s="2"/>
      <c r="P653" s="2"/>
      <c r="Q653" s="2"/>
      <c r="R653" s="2"/>
      <c r="S653" s="2"/>
      <c r="T653" s="2"/>
      <c r="U653" s="2"/>
      <c r="V653" s="2"/>
      <c r="W653" s="2"/>
      <c r="X653" s="2"/>
      <c r="Y653" s="2"/>
      <c r="Z653" s="2"/>
      <c r="AA653" s="2"/>
      <c r="AB653" s="2"/>
      <c r="AC653" s="2"/>
    </row>
    <row r="654" spans="1:29" x14ac:dyDescent="0.25">
      <c r="A654" s="2"/>
      <c r="B654" s="2"/>
      <c r="C654" s="2"/>
      <c r="D654" s="2"/>
      <c r="E654" s="2"/>
      <c r="F654" s="2"/>
      <c r="G654" s="2"/>
      <c r="H654" s="2"/>
      <c r="I654" s="2"/>
      <c r="J654" s="2"/>
      <c r="K654" s="2"/>
      <c r="L654" s="2"/>
      <c r="M654" s="2"/>
      <c r="N654" s="2"/>
      <c r="O654" s="2"/>
      <c r="P654" s="2"/>
      <c r="Q654" s="2"/>
      <c r="R654" s="2"/>
      <c r="S654" s="2"/>
      <c r="T654" s="2"/>
      <c r="U654" s="2"/>
      <c r="V654" s="2"/>
      <c r="W654" s="2"/>
      <c r="X654" s="2"/>
      <c r="Y654" s="2"/>
      <c r="Z654" s="2"/>
      <c r="AA654" s="2"/>
      <c r="AB654" s="2"/>
      <c r="AC654" s="2"/>
    </row>
    <row r="655" spans="1:29" x14ac:dyDescent="0.25">
      <c r="A655" s="2"/>
      <c r="B655" s="2"/>
      <c r="C655" s="2"/>
      <c r="D655" s="2"/>
      <c r="E655" s="2"/>
      <c r="F655" s="2"/>
      <c r="G655" s="2"/>
      <c r="H655" s="2"/>
      <c r="I655" s="2"/>
      <c r="J655" s="2"/>
      <c r="K655" s="2"/>
      <c r="L655" s="2"/>
      <c r="M655" s="2"/>
      <c r="N655" s="2"/>
      <c r="O655" s="2"/>
      <c r="P655" s="2"/>
      <c r="Q655" s="2"/>
      <c r="R655" s="2"/>
      <c r="S655" s="2"/>
      <c r="T655" s="2"/>
      <c r="U655" s="2"/>
      <c r="V655" s="2"/>
      <c r="W655" s="2"/>
      <c r="X655" s="2"/>
      <c r="Y655" s="2"/>
      <c r="Z655" s="2"/>
      <c r="AA655" s="2"/>
      <c r="AB655" s="2"/>
      <c r="AC655" s="2"/>
    </row>
    <row r="656" spans="1:29" x14ac:dyDescent="0.25">
      <c r="A656" s="2"/>
      <c r="B656" s="2"/>
      <c r="C656" s="2"/>
      <c r="D656" s="2"/>
      <c r="E656" s="2"/>
      <c r="F656" s="2"/>
      <c r="G656" s="2"/>
      <c r="H656" s="2"/>
      <c r="I656" s="2"/>
      <c r="J656" s="2"/>
      <c r="K656" s="2"/>
      <c r="L656" s="2"/>
      <c r="M656" s="2"/>
      <c r="N656" s="2"/>
      <c r="O656" s="2"/>
      <c r="P656" s="2"/>
      <c r="Q656" s="2"/>
      <c r="R656" s="2"/>
      <c r="S656" s="2"/>
      <c r="T656" s="2"/>
      <c r="U656" s="2"/>
      <c r="V656" s="2"/>
      <c r="W656" s="2"/>
      <c r="X656" s="2"/>
      <c r="Y656" s="2"/>
      <c r="Z656" s="2"/>
      <c r="AA656" s="2"/>
      <c r="AB656" s="2"/>
      <c r="AC656" s="2"/>
    </row>
    <row r="657" spans="1:29" x14ac:dyDescent="0.25">
      <c r="A657" s="2"/>
      <c r="B657" s="2"/>
      <c r="C657" s="2"/>
      <c r="D657" s="2"/>
      <c r="E657" s="2"/>
      <c r="F657" s="2"/>
      <c r="G657" s="2"/>
      <c r="H657" s="2"/>
      <c r="I657" s="2"/>
      <c r="J657" s="2"/>
      <c r="K657" s="2"/>
      <c r="L657" s="2"/>
      <c r="M657" s="2"/>
      <c r="N657" s="2"/>
      <c r="O657" s="2"/>
      <c r="P657" s="2"/>
      <c r="Q657" s="2"/>
      <c r="R657" s="2"/>
      <c r="S657" s="2"/>
      <c r="T657" s="2"/>
      <c r="U657" s="2"/>
      <c r="V657" s="2"/>
      <c r="W657" s="2"/>
      <c r="X657" s="2"/>
      <c r="Y657" s="2"/>
      <c r="Z657" s="2"/>
      <c r="AA657" s="2"/>
      <c r="AB657" s="2"/>
      <c r="AC657" s="2"/>
    </row>
    <row r="658" spans="1:29" x14ac:dyDescent="0.25">
      <c r="A658" s="2"/>
      <c r="B658" s="2"/>
      <c r="C658" s="2"/>
      <c r="D658" s="2"/>
      <c r="E658" s="2"/>
      <c r="F658" s="2"/>
      <c r="G658" s="2"/>
      <c r="H658" s="2"/>
      <c r="I658" s="2"/>
      <c r="J658" s="2"/>
      <c r="K658" s="2"/>
      <c r="L658" s="2"/>
      <c r="M658" s="2"/>
      <c r="N658" s="2"/>
      <c r="O658" s="2"/>
      <c r="P658" s="2"/>
      <c r="Q658" s="2"/>
      <c r="R658" s="2"/>
      <c r="S658" s="2"/>
      <c r="T658" s="2"/>
      <c r="U658" s="2"/>
      <c r="V658" s="2"/>
      <c r="W658" s="2"/>
      <c r="X658" s="2"/>
      <c r="Y658" s="2"/>
      <c r="Z658" s="2"/>
      <c r="AA658" s="2"/>
      <c r="AB658" s="2"/>
      <c r="AC658" s="2"/>
    </row>
    <row r="659" spans="1:29" x14ac:dyDescent="0.25">
      <c r="A659" s="2"/>
      <c r="B659" s="2"/>
      <c r="C659" s="2"/>
      <c r="D659" s="2"/>
      <c r="E659" s="2"/>
      <c r="F659" s="2"/>
      <c r="G659" s="2"/>
      <c r="H659" s="2"/>
      <c r="I659" s="2"/>
      <c r="J659" s="2"/>
      <c r="K659" s="2"/>
      <c r="L659" s="2"/>
      <c r="M659" s="2"/>
      <c r="N659" s="2"/>
      <c r="O659" s="2"/>
      <c r="P659" s="2"/>
      <c r="Q659" s="2"/>
      <c r="R659" s="2"/>
      <c r="S659" s="2"/>
      <c r="T659" s="2"/>
      <c r="U659" s="2"/>
      <c r="V659" s="2"/>
      <c r="W659" s="2"/>
      <c r="X659" s="2"/>
      <c r="Y659" s="2"/>
      <c r="Z659" s="2"/>
      <c r="AA659" s="2"/>
      <c r="AB659" s="2"/>
      <c r="AC659" s="2"/>
    </row>
    <row r="660" spans="1:29" x14ac:dyDescent="0.25">
      <c r="A660" s="2"/>
      <c r="B660" s="2"/>
      <c r="C660" s="2"/>
      <c r="D660" s="2"/>
      <c r="E660" s="2"/>
      <c r="F660" s="2"/>
      <c r="G660" s="2"/>
      <c r="H660" s="2"/>
      <c r="I660" s="2"/>
      <c r="J660" s="2"/>
      <c r="K660" s="2"/>
      <c r="L660" s="2"/>
      <c r="M660" s="2"/>
      <c r="N660" s="2"/>
      <c r="O660" s="2"/>
      <c r="P660" s="2"/>
      <c r="Q660" s="2"/>
      <c r="R660" s="2"/>
      <c r="S660" s="2"/>
      <c r="T660" s="2"/>
      <c r="U660" s="2"/>
      <c r="V660" s="2"/>
      <c r="W660" s="2"/>
      <c r="X660" s="2"/>
      <c r="Y660" s="2"/>
      <c r="Z660" s="2"/>
      <c r="AA660" s="2"/>
      <c r="AB660" s="2"/>
      <c r="AC660" s="2"/>
    </row>
    <row r="661" spans="1:29" x14ac:dyDescent="0.25">
      <c r="A661" s="2"/>
      <c r="B661" s="2"/>
      <c r="C661" s="2"/>
      <c r="D661" s="2"/>
      <c r="E661" s="2"/>
      <c r="F661" s="2"/>
      <c r="G661" s="2"/>
      <c r="H661" s="2"/>
      <c r="I661" s="2"/>
      <c r="J661" s="2"/>
      <c r="K661" s="2"/>
      <c r="L661" s="2"/>
      <c r="M661" s="2"/>
      <c r="N661" s="2"/>
      <c r="O661" s="2"/>
      <c r="P661" s="2"/>
      <c r="Q661" s="2"/>
      <c r="R661" s="2"/>
      <c r="S661" s="2"/>
      <c r="T661" s="2"/>
      <c r="U661" s="2"/>
      <c r="V661" s="2"/>
      <c r="W661" s="2"/>
      <c r="X661" s="2"/>
      <c r="Y661" s="2"/>
      <c r="Z661" s="2"/>
      <c r="AA661" s="2"/>
      <c r="AB661" s="2"/>
      <c r="AC661" s="2"/>
    </row>
    <row r="662" spans="1:29" x14ac:dyDescent="0.25">
      <c r="A662" s="2"/>
      <c r="B662" s="2"/>
      <c r="C662" s="2"/>
      <c r="D662" s="2"/>
      <c r="E662" s="2"/>
      <c r="F662" s="2"/>
      <c r="G662" s="2"/>
      <c r="H662" s="2"/>
      <c r="I662" s="2"/>
      <c r="J662" s="2"/>
      <c r="K662" s="2"/>
      <c r="L662" s="2"/>
      <c r="M662" s="2"/>
      <c r="N662" s="2"/>
      <c r="O662" s="2"/>
      <c r="P662" s="2"/>
      <c r="Q662" s="2"/>
      <c r="R662" s="2"/>
      <c r="S662" s="2"/>
      <c r="T662" s="2"/>
      <c r="U662" s="2"/>
      <c r="V662" s="2"/>
      <c r="W662" s="2"/>
      <c r="X662" s="2"/>
      <c r="Y662" s="2"/>
      <c r="Z662" s="2"/>
      <c r="AA662" s="2"/>
      <c r="AB662" s="2"/>
      <c r="AC662" s="2"/>
    </row>
    <row r="663" spans="1:29" x14ac:dyDescent="0.25">
      <c r="A663" s="2"/>
      <c r="B663" s="2"/>
      <c r="C663" s="2"/>
      <c r="D663" s="2"/>
      <c r="E663" s="2"/>
      <c r="F663" s="2"/>
      <c r="G663" s="2"/>
      <c r="H663" s="2"/>
      <c r="I663" s="2"/>
      <c r="J663" s="2"/>
      <c r="K663" s="2"/>
      <c r="L663" s="2"/>
      <c r="M663" s="2"/>
      <c r="N663" s="2"/>
      <c r="O663" s="2"/>
      <c r="P663" s="2"/>
      <c r="Q663" s="2"/>
      <c r="R663" s="2"/>
      <c r="S663" s="2"/>
      <c r="T663" s="2"/>
      <c r="U663" s="2"/>
      <c r="V663" s="2"/>
      <c r="W663" s="2"/>
      <c r="X663" s="2"/>
      <c r="Y663" s="2"/>
      <c r="Z663" s="2"/>
      <c r="AA663" s="2"/>
      <c r="AB663" s="2"/>
      <c r="AC663" s="2"/>
    </row>
    <row r="664" spans="1:29" x14ac:dyDescent="0.25">
      <c r="A664" s="2"/>
      <c r="B664" s="2"/>
      <c r="C664" s="2"/>
      <c r="D664" s="2"/>
      <c r="E664" s="2"/>
      <c r="F664" s="2"/>
      <c r="G664" s="2"/>
      <c r="H664" s="2"/>
      <c r="I664" s="2"/>
      <c r="J664" s="2"/>
      <c r="K664" s="2"/>
      <c r="L664" s="2"/>
      <c r="M664" s="2"/>
      <c r="N664" s="2"/>
      <c r="O664" s="2"/>
      <c r="P664" s="2"/>
      <c r="Q664" s="2"/>
      <c r="R664" s="2"/>
      <c r="S664" s="2"/>
      <c r="T664" s="2"/>
      <c r="U664" s="2"/>
      <c r="V664" s="2"/>
      <c r="W664" s="2"/>
      <c r="X664" s="2"/>
      <c r="Y664" s="2"/>
      <c r="Z664" s="2"/>
      <c r="AA664" s="2"/>
      <c r="AB664" s="2"/>
      <c r="AC664" s="2"/>
    </row>
    <row r="665" spans="1:29" x14ac:dyDescent="0.25">
      <c r="A665" s="2"/>
      <c r="B665" s="2"/>
      <c r="C665" s="2"/>
      <c r="D665" s="2"/>
      <c r="E665" s="2"/>
      <c r="F665" s="2"/>
      <c r="G665" s="2"/>
      <c r="H665" s="2"/>
      <c r="I665" s="2"/>
      <c r="J665" s="2"/>
      <c r="K665" s="2"/>
      <c r="L665" s="2"/>
      <c r="M665" s="2"/>
      <c r="N665" s="2"/>
      <c r="O665" s="2"/>
      <c r="P665" s="2"/>
      <c r="Q665" s="2"/>
      <c r="R665" s="2"/>
      <c r="S665" s="2"/>
      <c r="T665" s="2"/>
      <c r="U665" s="2"/>
      <c r="V665" s="2"/>
      <c r="W665" s="2"/>
      <c r="X665" s="2"/>
      <c r="Y665" s="2"/>
      <c r="Z665" s="2"/>
      <c r="AA665" s="2"/>
      <c r="AB665" s="2"/>
      <c r="AC665" s="2"/>
    </row>
    <row r="666" spans="1:29" x14ac:dyDescent="0.25">
      <c r="A666" s="2"/>
      <c r="B666" s="2"/>
      <c r="C666" s="2"/>
      <c r="D666" s="2"/>
      <c r="E666" s="2"/>
      <c r="F666" s="2"/>
      <c r="G666" s="2"/>
      <c r="H666" s="2"/>
      <c r="I666" s="2"/>
      <c r="J666" s="2"/>
      <c r="K666" s="2"/>
      <c r="L666" s="2"/>
      <c r="M666" s="2"/>
      <c r="N666" s="2"/>
      <c r="O666" s="2"/>
      <c r="P666" s="2"/>
      <c r="Q666" s="2"/>
      <c r="R666" s="2"/>
      <c r="S666" s="2"/>
      <c r="T666" s="2"/>
      <c r="U666" s="2"/>
      <c r="V666" s="2"/>
      <c r="W666" s="2"/>
      <c r="X666" s="2"/>
      <c r="Y666" s="2"/>
      <c r="Z666" s="2"/>
      <c r="AA666" s="2"/>
      <c r="AB666" s="2"/>
      <c r="AC666" s="2"/>
    </row>
    <row r="667" spans="1:29" x14ac:dyDescent="0.25">
      <c r="A667" s="2"/>
      <c r="B667" s="2"/>
      <c r="C667" s="2"/>
      <c r="D667" s="2"/>
      <c r="E667" s="2"/>
      <c r="F667" s="2"/>
      <c r="G667" s="2"/>
      <c r="H667" s="2"/>
      <c r="I667" s="2"/>
      <c r="J667" s="2"/>
      <c r="K667" s="2"/>
      <c r="L667" s="2"/>
      <c r="M667" s="2"/>
      <c r="N667" s="2"/>
      <c r="O667" s="2"/>
      <c r="P667" s="2"/>
      <c r="Q667" s="2"/>
      <c r="R667" s="2"/>
      <c r="S667" s="2"/>
      <c r="T667" s="2"/>
      <c r="U667" s="2"/>
      <c r="V667" s="2"/>
      <c r="W667" s="2"/>
      <c r="X667" s="2"/>
      <c r="Y667" s="2"/>
      <c r="Z667" s="2"/>
      <c r="AA667" s="2"/>
      <c r="AB667" s="2"/>
      <c r="AC667" s="2"/>
    </row>
    <row r="668" spans="1:29" x14ac:dyDescent="0.25">
      <c r="A668" s="2"/>
      <c r="B668" s="2"/>
      <c r="C668" s="2"/>
      <c r="D668" s="2"/>
      <c r="E668" s="2"/>
      <c r="F668" s="2"/>
      <c r="G668" s="2"/>
      <c r="H668" s="2"/>
      <c r="I668" s="2"/>
      <c r="J668" s="2"/>
      <c r="K668" s="2"/>
      <c r="L668" s="2"/>
      <c r="M668" s="2"/>
      <c r="N668" s="2"/>
      <c r="O668" s="2"/>
      <c r="P668" s="2"/>
      <c r="Q668" s="2"/>
      <c r="R668" s="2"/>
      <c r="S668" s="2"/>
      <c r="T668" s="2"/>
      <c r="U668" s="2"/>
      <c r="V668" s="2"/>
      <c r="W668" s="2"/>
      <c r="X668" s="2"/>
      <c r="Y668" s="2"/>
      <c r="Z668" s="2"/>
      <c r="AA668" s="2"/>
      <c r="AB668" s="2"/>
      <c r="AC668" s="2"/>
    </row>
    <row r="669" spans="1:29" x14ac:dyDescent="0.25">
      <c r="A669" s="2"/>
      <c r="B669" s="2"/>
      <c r="C669" s="2"/>
      <c r="D669" s="2"/>
      <c r="E669" s="2"/>
      <c r="F669" s="2"/>
      <c r="G669" s="2"/>
      <c r="H669" s="2"/>
      <c r="I669" s="2"/>
      <c r="J669" s="2"/>
      <c r="K669" s="2"/>
      <c r="L669" s="2"/>
      <c r="M669" s="2"/>
      <c r="N669" s="2"/>
      <c r="O669" s="2"/>
      <c r="P669" s="2"/>
      <c r="Q669" s="2"/>
      <c r="R669" s="2"/>
      <c r="S669" s="2"/>
      <c r="T669" s="2"/>
      <c r="U669" s="2"/>
      <c r="V669" s="2"/>
      <c r="W669" s="2"/>
      <c r="X669" s="2"/>
      <c r="Y669" s="2"/>
      <c r="Z669" s="2"/>
      <c r="AA669" s="2"/>
      <c r="AB669" s="2"/>
      <c r="AC669" s="2"/>
    </row>
    <row r="670" spans="1:29" x14ac:dyDescent="0.25">
      <c r="A670" s="2"/>
      <c r="B670" s="2"/>
      <c r="C670" s="2"/>
      <c r="D670" s="2"/>
      <c r="E670" s="2"/>
      <c r="F670" s="2"/>
      <c r="G670" s="2"/>
      <c r="H670" s="2"/>
      <c r="I670" s="2"/>
      <c r="J670" s="2"/>
      <c r="K670" s="2"/>
      <c r="L670" s="2"/>
      <c r="M670" s="2"/>
      <c r="N670" s="2"/>
      <c r="O670" s="2"/>
      <c r="P670" s="2"/>
      <c r="Q670" s="2"/>
      <c r="R670" s="2"/>
      <c r="S670" s="2"/>
      <c r="T670" s="2"/>
      <c r="U670" s="2"/>
      <c r="V670" s="2"/>
      <c r="W670" s="2"/>
      <c r="X670" s="2"/>
      <c r="Y670" s="2"/>
      <c r="Z670" s="2"/>
      <c r="AA670" s="2"/>
      <c r="AB670" s="2"/>
      <c r="AC670" s="2"/>
    </row>
    <row r="671" spans="1:29" x14ac:dyDescent="0.25">
      <c r="A671" s="2"/>
      <c r="B671" s="2"/>
      <c r="C671" s="2"/>
      <c r="D671" s="2"/>
      <c r="E671" s="2"/>
      <c r="F671" s="2"/>
      <c r="G671" s="2"/>
      <c r="H671" s="2"/>
      <c r="I671" s="2"/>
      <c r="J671" s="2"/>
      <c r="K671" s="2"/>
      <c r="L671" s="2"/>
      <c r="M671" s="2"/>
      <c r="N671" s="2"/>
      <c r="O671" s="2"/>
      <c r="P671" s="2"/>
      <c r="Q671" s="2"/>
      <c r="R671" s="2"/>
      <c r="S671" s="2"/>
      <c r="T671" s="2"/>
      <c r="U671" s="2"/>
      <c r="V671" s="2"/>
      <c r="W671" s="2"/>
      <c r="X671" s="2"/>
      <c r="Y671" s="2"/>
      <c r="Z671" s="2"/>
      <c r="AA671" s="2"/>
      <c r="AB671" s="2"/>
      <c r="AC671" s="2"/>
    </row>
    <row r="672" spans="1:29" x14ac:dyDescent="0.25">
      <c r="A672" s="2"/>
      <c r="B672" s="2"/>
      <c r="C672" s="2"/>
      <c r="D672" s="2"/>
      <c r="E672" s="2"/>
      <c r="F672" s="2"/>
      <c r="G672" s="2"/>
      <c r="H672" s="2"/>
      <c r="I672" s="2"/>
      <c r="J672" s="2"/>
      <c r="K672" s="2"/>
      <c r="L672" s="2"/>
      <c r="M672" s="2"/>
      <c r="N672" s="2"/>
      <c r="O672" s="2"/>
      <c r="P672" s="2"/>
      <c r="Q672" s="2"/>
      <c r="R672" s="2"/>
      <c r="S672" s="2"/>
      <c r="T672" s="2"/>
      <c r="U672" s="2"/>
      <c r="V672" s="2"/>
      <c r="W672" s="2"/>
      <c r="X672" s="2"/>
      <c r="Y672" s="2"/>
      <c r="Z672" s="2"/>
      <c r="AA672" s="2"/>
      <c r="AB672" s="2"/>
      <c r="AC672" s="2"/>
    </row>
    <row r="673" spans="1:29" x14ac:dyDescent="0.25">
      <c r="A673" s="2"/>
      <c r="B673" s="2"/>
      <c r="C673" s="2"/>
      <c r="D673" s="2"/>
      <c r="E673" s="2"/>
      <c r="F673" s="2"/>
      <c r="G673" s="2"/>
      <c r="H673" s="2"/>
      <c r="I673" s="2"/>
      <c r="J673" s="2"/>
      <c r="K673" s="2"/>
      <c r="L673" s="2"/>
      <c r="M673" s="2"/>
      <c r="N673" s="2"/>
      <c r="O673" s="2"/>
      <c r="P673" s="2"/>
      <c r="Q673" s="2"/>
      <c r="R673" s="2"/>
      <c r="S673" s="2"/>
      <c r="T673" s="2"/>
      <c r="U673" s="2"/>
      <c r="V673" s="2"/>
      <c r="W673" s="2"/>
      <c r="X673" s="2"/>
      <c r="Y673" s="2"/>
      <c r="Z673" s="2"/>
      <c r="AA673" s="2"/>
      <c r="AB673" s="2"/>
      <c r="AC673" s="2"/>
    </row>
    <row r="674" spans="1:29" x14ac:dyDescent="0.25">
      <c r="A674" s="2"/>
      <c r="B674" s="2"/>
      <c r="C674" s="2"/>
      <c r="D674" s="2"/>
      <c r="E674" s="2"/>
      <c r="F674" s="2"/>
      <c r="G674" s="2"/>
      <c r="H674" s="2"/>
      <c r="I674" s="2"/>
      <c r="J674" s="2"/>
      <c r="K674" s="2"/>
      <c r="L674" s="2"/>
      <c r="M674" s="2"/>
      <c r="N674" s="2"/>
      <c r="O674" s="2"/>
      <c r="P674" s="2"/>
      <c r="Q674" s="2"/>
      <c r="R674" s="2"/>
      <c r="S674" s="2"/>
      <c r="T674" s="2"/>
      <c r="U674" s="2"/>
      <c r="V674" s="2"/>
      <c r="W674" s="2"/>
      <c r="X674" s="2"/>
      <c r="Y674" s="2"/>
      <c r="Z674" s="2"/>
      <c r="AA674" s="2"/>
      <c r="AB674" s="2"/>
      <c r="AC674" s="2"/>
    </row>
    <row r="675" spans="1:29" x14ac:dyDescent="0.25">
      <c r="A675" s="2"/>
      <c r="B675" s="2"/>
      <c r="C675" s="2"/>
      <c r="D675" s="2"/>
      <c r="E675" s="2"/>
      <c r="F675" s="2"/>
      <c r="G675" s="2"/>
      <c r="H675" s="2"/>
      <c r="I675" s="2"/>
      <c r="J675" s="2"/>
      <c r="K675" s="2"/>
      <c r="L675" s="2"/>
      <c r="M675" s="2"/>
      <c r="N675" s="2"/>
      <c r="O675" s="2"/>
      <c r="P675" s="2"/>
      <c r="Q675" s="2"/>
      <c r="R675" s="2"/>
      <c r="S675" s="2"/>
      <c r="T675" s="2"/>
      <c r="U675" s="2"/>
      <c r="V675" s="2"/>
      <c r="W675" s="2"/>
      <c r="X675" s="2"/>
      <c r="Y675" s="2"/>
      <c r="Z675" s="2"/>
      <c r="AA675" s="2"/>
      <c r="AB675" s="2"/>
      <c r="AC675" s="2"/>
    </row>
    <row r="676" spans="1:29" x14ac:dyDescent="0.25">
      <c r="A676" s="2"/>
      <c r="B676" s="2"/>
      <c r="C676" s="2"/>
      <c r="D676" s="2"/>
      <c r="E676" s="2"/>
      <c r="F676" s="2"/>
      <c r="G676" s="2"/>
      <c r="H676" s="2"/>
      <c r="I676" s="2"/>
      <c r="J676" s="2"/>
      <c r="K676" s="2"/>
      <c r="L676" s="2"/>
      <c r="M676" s="2"/>
      <c r="N676" s="2"/>
      <c r="O676" s="2"/>
      <c r="P676" s="2"/>
      <c r="Q676" s="2"/>
      <c r="R676" s="2"/>
      <c r="S676" s="2"/>
      <c r="T676" s="2"/>
      <c r="U676" s="2"/>
      <c r="V676" s="2"/>
      <c r="W676" s="2"/>
      <c r="X676" s="2"/>
      <c r="Y676" s="2"/>
      <c r="Z676" s="2"/>
      <c r="AA676" s="2"/>
      <c r="AB676" s="2"/>
      <c r="AC676" s="2"/>
    </row>
    <row r="677" spans="1:29" x14ac:dyDescent="0.25">
      <c r="A677" s="2"/>
      <c r="B677" s="2"/>
      <c r="C677" s="2"/>
      <c r="D677" s="2"/>
      <c r="E677" s="2"/>
      <c r="F677" s="2"/>
      <c r="G677" s="2"/>
      <c r="H677" s="2"/>
      <c r="I677" s="2"/>
      <c r="J677" s="2"/>
      <c r="K677" s="2"/>
      <c r="L677" s="2"/>
      <c r="M677" s="2"/>
      <c r="N677" s="2"/>
      <c r="O677" s="2"/>
      <c r="P677" s="2"/>
      <c r="Q677" s="2"/>
      <c r="R677" s="2"/>
      <c r="S677" s="2"/>
      <c r="T677" s="2"/>
      <c r="U677" s="2"/>
      <c r="V677" s="2"/>
      <c r="W677" s="2"/>
      <c r="X677" s="2"/>
      <c r="Y677" s="2"/>
      <c r="Z677" s="2"/>
      <c r="AA677" s="2"/>
      <c r="AB677" s="2"/>
      <c r="AC677" s="2"/>
    </row>
    <row r="678" spans="1:29" x14ac:dyDescent="0.25">
      <c r="A678" s="2"/>
      <c r="B678" s="2"/>
      <c r="C678" s="2"/>
      <c r="D678" s="2"/>
      <c r="E678" s="2"/>
      <c r="F678" s="2"/>
      <c r="G678" s="2"/>
      <c r="H678" s="2"/>
      <c r="I678" s="2"/>
      <c r="J678" s="2"/>
      <c r="K678" s="2"/>
      <c r="L678" s="2"/>
      <c r="M678" s="2"/>
      <c r="N678" s="2"/>
      <c r="O678" s="2"/>
      <c r="P678" s="2"/>
      <c r="Q678" s="2"/>
      <c r="R678" s="2"/>
      <c r="S678" s="2"/>
      <c r="T678" s="2"/>
      <c r="U678" s="2"/>
      <c r="V678" s="2"/>
      <c r="W678" s="2"/>
      <c r="X678" s="2"/>
      <c r="Y678" s="2"/>
      <c r="Z678" s="2"/>
      <c r="AA678" s="2"/>
      <c r="AB678" s="2"/>
      <c r="AC678" s="2"/>
    </row>
    <row r="679" spans="1:29" x14ac:dyDescent="0.25">
      <c r="A679" s="2"/>
      <c r="B679" s="2"/>
      <c r="C679" s="2"/>
      <c r="D679" s="2"/>
      <c r="E679" s="2"/>
      <c r="F679" s="2"/>
      <c r="G679" s="2"/>
      <c r="H679" s="2"/>
      <c r="I679" s="2"/>
      <c r="J679" s="2"/>
      <c r="K679" s="2"/>
      <c r="L679" s="2"/>
      <c r="M679" s="2"/>
      <c r="N679" s="2"/>
      <c r="O679" s="2"/>
      <c r="P679" s="2"/>
      <c r="Q679" s="2"/>
      <c r="R679" s="2"/>
      <c r="S679" s="2"/>
      <c r="T679" s="2"/>
      <c r="U679" s="2"/>
      <c r="V679" s="2"/>
      <c r="W679" s="2"/>
      <c r="X679" s="2"/>
      <c r="Y679" s="2"/>
      <c r="Z679" s="2"/>
      <c r="AA679" s="2"/>
      <c r="AB679" s="2"/>
      <c r="AC679" s="2"/>
    </row>
    <row r="680" spans="1:29" x14ac:dyDescent="0.25">
      <c r="A680" s="2"/>
      <c r="B680" s="2"/>
      <c r="C680" s="2"/>
      <c r="D680" s="2"/>
      <c r="E680" s="2"/>
      <c r="F680" s="2"/>
      <c r="G680" s="2"/>
      <c r="H680" s="2"/>
      <c r="I680" s="2"/>
      <c r="J680" s="2"/>
      <c r="K680" s="2"/>
      <c r="L680" s="2"/>
      <c r="M680" s="2"/>
      <c r="N680" s="2"/>
      <c r="O680" s="2"/>
      <c r="P680" s="2"/>
      <c r="Q680" s="2"/>
      <c r="R680" s="2"/>
      <c r="S680" s="2"/>
      <c r="T680" s="2"/>
      <c r="U680" s="2"/>
      <c r="V680" s="2"/>
      <c r="W680" s="2"/>
      <c r="X680" s="2"/>
      <c r="Y680" s="2"/>
      <c r="Z680" s="2"/>
      <c r="AA680" s="2"/>
      <c r="AB680" s="2"/>
      <c r="AC680" s="2"/>
    </row>
    <row r="681" spans="1:29" x14ac:dyDescent="0.25">
      <c r="A681" s="2"/>
      <c r="B681" s="2"/>
      <c r="C681" s="2"/>
      <c r="D681" s="2"/>
      <c r="E681" s="2"/>
      <c r="F681" s="2"/>
      <c r="G681" s="2"/>
      <c r="H681" s="2"/>
      <c r="I681" s="2"/>
      <c r="J681" s="2"/>
      <c r="K681" s="2"/>
      <c r="L681" s="2"/>
      <c r="M681" s="2"/>
      <c r="N681" s="2"/>
      <c r="O681" s="2"/>
      <c r="P681" s="2"/>
      <c r="Q681" s="2"/>
      <c r="R681" s="2"/>
      <c r="S681" s="2"/>
      <c r="T681" s="2"/>
      <c r="U681" s="2"/>
      <c r="V681" s="2"/>
      <c r="W681" s="2"/>
      <c r="X681" s="2"/>
      <c r="Y681" s="2"/>
      <c r="Z681" s="2"/>
      <c r="AA681" s="2"/>
      <c r="AB681" s="2"/>
      <c r="AC681" s="2"/>
    </row>
    <row r="682" spans="1:29" x14ac:dyDescent="0.25">
      <c r="A682" s="2"/>
      <c r="B682" s="2"/>
      <c r="C682" s="2"/>
      <c r="D682" s="2"/>
      <c r="E682" s="2"/>
      <c r="F682" s="2"/>
      <c r="G682" s="2"/>
      <c r="H682" s="2"/>
      <c r="I682" s="2"/>
      <c r="J682" s="2"/>
      <c r="K682" s="2"/>
      <c r="L682" s="2"/>
      <c r="M682" s="2"/>
      <c r="N682" s="2"/>
      <c r="O682" s="2"/>
      <c r="P682" s="2"/>
      <c r="Q682" s="2"/>
      <c r="R682" s="2"/>
      <c r="S682" s="2"/>
      <c r="T682" s="2"/>
      <c r="U682" s="2"/>
      <c r="V682" s="2"/>
      <c r="W682" s="2"/>
      <c r="X682" s="2"/>
      <c r="Y682" s="2"/>
      <c r="Z682" s="2"/>
      <c r="AA682" s="2"/>
      <c r="AB682" s="2"/>
      <c r="AC682" s="2"/>
    </row>
    <row r="683" spans="1:29" x14ac:dyDescent="0.25">
      <c r="A683" s="2"/>
      <c r="B683" s="2"/>
      <c r="C683" s="2"/>
      <c r="D683" s="2"/>
      <c r="E683" s="2"/>
      <c r="F683" s="2"/>
      <c r="G683" s="2"/>
      <c r="H683" s="2"/>
      <c r="I683" s="2"/>
      <c r="J683" s="2"/>
      <c r="K683" s="2"/>
      <c r="L683" s="2"/>
      <c r="M683" s="2"/>
      <c r="N683" s="2"/>
      <c r="O683" s="2"/>
      <c r="P683" s="2"/>
      <c r="Q683" s="2"/>
      <c r="R683" s="2"/>
      <c r="S683" s="2"/>
      <c r="T683" s="2"/>
      <c r="U683" s="2"/>
      <c r="V683" s="2"/>
      <c r="W683" s="2"/>
      <c r="X683" s="2"/>
      <c r="Y683" s="2"/>
      <c r="Z683" s="2"/>
      <c r="AA683" s="2"/>
      <c r="AB683" s="2"/>
      <c r="AC683" s="2"/>
    </row>
    <row r="684" spans="1:29" x14ac:dyDescent="0.25">
      <c r="A684" s="2"/>
      <c r="B684" s="2"/>
      <c r="C684" s="2"/>
      <c r="D684" s="2"/>
      <c r="E684" s="2"/>
      <c r="F684" s="2"/>
      <c r="G684" s="2"/>
      <c r="H684" s="2"/>
      <c r="I684" s="2"/>
      <c r="J684" s="2"/>
      <c r="K684" s="2"/>
      <c r="L684" s="2"/>
      <c r="M684" s="2"/>
      <c r="N684" s="2"/>
      <c r="O684" s="2"/>
      <c r="P684" s="2"/>
      <c r="Q684" s="2"/>
      <c r="R684" s="2"/>
      <c r="S684" s="2"/>
      <c r="T684" s="2"/>
      <c r="U684" s="2"/>
      <c r="V684" s="2"/>
      <c r="W684" s="2"/>
      <c r="X684" s="2"/>
      <c r="Y684" s="2"/>
      <c r="Z684" s="2"/>
      <c r="AA684" s="2"/>
      <c r="AB684" s="2"/>
      <c r="AC684" s="2"/>
    </row>
    <row r="685" spans="1:29" x14ac:dyDescent="0.25">
      <c r="A685" s="2"/>
      <c r="B685" s="2"/>
      <c r="C685" s="2"/>
      <c r="D685" s="2"/>
      <c r="E685" s="2"/>
      <c r="F685" s="2"/>
      <c r="G685" s="2"/>
      <c r="H685" s="2"/>
      <c r="I685" s="2"/>
      <c r="J685" s="2"/>
      <c r="K685" s="2"/>
      <c r="L685" s="2"/>
      <c r="M685" s="2"/>
      <c r="N685" s="2"/>
      <c r="O685" s="2"/>
      <c r="P685" s="2"/>
      <c r="Q685" s="2"/>
      <c r="R685" s="2"/>
      <c r="S685" s="2"/>
      <c r="T685" s="2"/>
      <c r="U685" s="2"/>
      <c r="V685" s="2"/>
      <c r="W685" s="2"/>
      <c r="X685" s="2"/>
      <c r="Y685" s="2"/>
      <c r="Z685" s="2"/>
      <c r="AA685" s="2"/>
      <c r="AB685" s="2"/>
      <c r="AC685" s="2"/>
    </row>
    <row r="686" spans="1:29" x14ac:dyDescent="0.25">
      <c r="A686" s="2"/>
      <c r="B686" s="2"/>
      <c r="C686" s="2"/>
      <c r="D686" s="2"/>
      <c r="E686" s="2"/>
      <c r="F686" s="2"/>
      <c r="G686" s="2"/>
      <c r="H686" s="2"/>
      <c r="I686" s="2"/>
      <c r="J686" s="2"/>
      <c r="K686" s="2"/>
      <c r="L686" s="2"/>
      <c r="M686" s="2"/>
      <c r="N686" s="2"/>
      <c r="O686" s="2"/>
      <c r="P686" s="2"/>
      <c r="Q686" s="2"/>
      <c r="R686" s="2"/>
      <c r="S686" s="2"/>
      <c r="T686" s="2"/>
      <c r="U686" s="2"/>
      <c r="V686" s="2"/>
      <c r="W686" s="2"/>
      <c r="X686" s="2"/>
      <c r="Y686" s="2"/>
      <c r="Z686" s="2"/>
      <c r="AA686" s="2"/>
      <c r="AB686" s="2"/>
      <c r="AC686" s="2"/>
    </row>
    <row r="687" spans="1:29" x14ac:dyDescent="0.25">
      <c r="A687" s="2"/>
      <c r="B687" s="2"/>
      <c r="C687" s="2"/>
      <c r="D687" s="2"/>
      <c r="E687" s="2"/>
      <c r="F687" s="2"/>
      <c r="G687" s="2"/>
      <c r="H687" s="2"/>
      <c r="I687" s="2"/>
      <c r="J687" s="2"/>
      <c r="K687" s="2"/>
      <c r="L687" s="2"/>
      <c r="M687" s="2"/>
      <c r="N687" s="2"/>
      <c r="O687" s="2"/>
      <c r="P687" s="2"/>
      <c r="Q687" s="2"/>
      <c r="R687" s="2"/>
      <c r="S687" s="2"/>
      <c r="T687" s="2"/>
      <c r="U687" s="2"/>
      <c r="V687" s="2"/>
      <c r="W687" s="2"/>
      <c r="X687" s="2"/>
      <c r="Y687" s="2"/>
      <c r="Z687" s="2"/>
      <c r="AA687" s="2"/>
      <c r="AB687" s="2"/>
      <c r="AC687" s="2"/>
    </row>
    <row r="688" spans="1:29" x14ac:dyDescent="0.25">
      <c r="A688" s="2"/>
      <c r="B688" s="2"/>
      <c r="C688" s="2"/>
      <c r="D688" s="2"/>
      <c r="E688" s="2"/>
      <c r="F688" s="2"/>
      <c r="G688" s="2"/>
      <c r="H688" s="2"/>
      <c r="I688" s="2"/>
      <c r="J688" s="2"/>
      <c r="K688" s="2"/>
      <c r="L688" s="2"/>
      <c r="M688" s="2"/>
      <c r="N688" s="2"/>
      <c r="O688" s="2"/>
      <c r="P688" s="2"/>
      <c r="Q688" s="2"/>
      <c r="R688" s="2"/>
      <c r="S688" s="2"/>
      <c r="T688" s="2"/>
      <c r="U688" s="2"/>
      <c r="V688" s="2"/>
      <c r="W688" s="2"/>
      <c r="X688" s="2"/>
      <c r="Y688" s="2"/>
      <c r="Z688" s="2"/>
      <c r="AA688" s="2"/>
      <c r="AB688" s="2"/>
      <c r="AC688" s="2"/>
    </row>
    <row r="689" spans="1:29" x14ac:dyDescent="0.25">
      <c r="A689" s="2"/>
      <c r="B689" s="2"/>
      <c r="C689" s="2"/>
      <c r="D689" s="2"/>
      <c r="E689" s="2"/>
      <c r="F689" s="2"/>
      <c r="G689" s="2"/>
      <c r="H689" s="2"/>
      <c r="I689" s="2"/>
      <c r="J689" s="2"/>
      <c r="K689" s="2"/>
      <c r="L689" s="2"/>
      <c r="M689" s="2"/>
      <c r="N689" s="2"/>
      <c r="O689" s="2"/>
      <c r="P689" s="2"/>
      <c r="Q689" s="2"/>
      <c r="R689" s="2"/>
      <c r="S689" s="2"/>
      <c r="T689" s="2"/>
      <c r="U689" s="2"/>
      <c r="V689" s="2"/>
      <c r="W689" s="2"/>
      <c r="X689" s="2"/>
      <c r="Y689" s="2"/>
      <c r="Z689" s="2"/>
      <c r="AA689" s="2"/>
      <c r="AB689" s="2"/>
      <c r="AC689" s="2"/>
    </row>
    <row r="690" spans="1:29" x14ac:dyDescent="0.25">
      <c r="A690" s="2"/>
      <c r="B690" s="2"/>
      <c r="C690" s="2"/>
      <c r="D690" s="2"/>
      <c r="E690" s="2"/>
      <c r="F690" s="2"/>
      <c r="G690" s="2"/>
      <c r="H690" s="2"/>
      <c r="I690" s="2"/>
      <c r="J690" s="2"/>
      <c r="K690" s="2"/>
      <c r="L690" s="2"/>
      <c r="M690" s="2"/>
      <c r="N690" s="2"/>
      <c r="O690" s="2"/>
      <c r="P690" s="2"/>
      <c r="Q690" s="2"/>
      <c r="R690" s="2"/>
      <c r="S690" s="2"/>
      <c r="T690" s="2"/>
      <c r="U690" s="2"/>
      <c r="V690" s="2"/>
      <c r="W690" s="2"/>
      <c r="X690" s="2"/>
      <c r="Y690" s="2"/>
      <c r="Z690" s="2"/>
      <c r="AA690" s="2"/>
      <c r="AB690" s="2"/>
      <c r="AC690" s="2"/>
    </row>
    <row r="691" spans="1:29" x14ac:dyDescent="0.25">
      <c r="A691" s="2"/>
      <c r="B691" s="2"/>
      <c r="C691" s="2"/>
      <c r="D691" s="2"/>
      <c r="E691" s="2"/>
      <c r="F691" s="2"/>
      <c r="G691" s="2"/>
      <c r="H691" s="2"/>
      <c r="I691" s="2"/>
      <c r="J691" s="2"/>
      <c r="K691" s="2"/>
      <c r="L691" s="2"/>
      <c r="M691" s="2"/>
      <c r="N691" s="2"/>
      <c r="O691" s="2"/>
      <c r="P691" s="2"/>
      <c r="Q691" s="2"/>
      <c r="R691" s="2"/>
      <c r="S691" s="2"/>
      <c r="T691" s="2"/>
      <c r="U691" s="2"/>
      <c r="V691" s="2"/>
      <c r="W691" s="2"/>
      <c r="X691" s="2"/>
      <c r="Y691" s="2"/>
      <c r="Z691" s="2"/>
      <c r="AA691" s="2"/>
      <c r="AB691" s="2"/>
      <c r="AC691" s="2"/>
    </row>
    <row r="692" spans="1:29" x14ac:dyDescent="0.25">
      <c r="A692" s="2"/>
      <c r="B692" s="2"/>
      <c r="C692" s="2"/>
      <c r="D692" s="2"/>
      <c r="E692" s="2"/>
      <c r="F692" s="2"/>
      <c r="G692" s="2"/>
      <c r="H692" s="2"/>
      <c r="I692" s="2"/>
      <c r="J692" s="2"/>
      <c r="K692" s="2"/>
      <c r="L692" s="2"/>
      <c r="M692" s="2"/>
      <c r="N692" s="2"/>
      <c r="O692" s="2"/>
      <c r="P692" s="2"/>
      <c r="Q692" s="2"/>
      <c r="R692" s="2"/>
      <c r="S692" s="2"/>
      <c r="T692" s="2"/>
      <c r="U692" s="2"/>
      <c r="V692" s="2"/>
      <c r="W692" s="2"/>
      <c r="X692" s="2"/>
      <c r="Y692" s="2"/>
      <c r="Z692" s="2"/>
      <c r="AA692" s="2"/>
      <c r="AB692" s="2"/>
      <c r="AC692" s="2"/>
    </row>
    <row r="693" spans="1:29" x14ac:dyDescent="0.25">
      <c r="A693" s="2"/>
      <c r="B693" s="2"/>
      <c r="C693" s="2"/>
      <c r="D693" s="2"/>
      <c r="E693" s="2"/>
      <c r="F693" s="2"/>
      <c r="G693" s="2"/>
      <c r="H693" s="2"/>
      <c r="I693" s="2"/>
      <c r="J693" s="2"/>
      <c r="K693" s="2"/>
      <c r="L693" s="2"/>
      <c r="M693" s="2"/>
      <c r="N693" s="2"/>
      <c r="O693" s="2"/>
      <c r="P693" s="2"/>
      <c r="Q693" s="2"/>
      <c r="R693" s="2"/>
      <c r="S693" s="2"/>
      <c r="T693" s="2"/>
      <c r="U693" s="2"/>
      <c r="V693" s="2"/>
      <c r="W693" s="2"/>
      <c r="X693" s="2"/>
      <c r="Y693" s="2"/>
      <c r="Z693" s="2"/>
      <c r="AA693" s="2"/>
      <c r="AB693" s="2"/>
      <c r="AC693" s="2"/>
    </row>
    <row r="694" spans="1:29" x14ac:dyDescent="0.25">
      <c r="A694" s="2"/>
      <c r="B694" s="2"/>
      <c r="C694" s="2"/>
      <c r="D694" s="2"/>
      <c r="E694" s="2"/>
      <c r="F694" s="2"/>
      <c r="G694" s="2"/>
      <c r="H694" s="2"/>
      <c r="I694" s="2"/>
      <c r="J694" s="2"/>
      <c r="K694" s="2"/>
      <c r="L694" s="2"/>
      <c r="M694" s="2"/>
      <c r="N694" s="2"/>
      <c r="O694" s="2"/>
      <c r="P694" s="2"/>
      <c r="Q694" s="2"/>
      <c r="R694" s="2"/>
      <c r="S694" s="2"/>
      <c r="T694" s="2"/>
      <c r="U694" s="2"/>
      <c r="V694" s="2"/>
      <c r="W694" s="2"/>
      <c r="X694" s="2"/>
      <c r="Y694" s="2"/>
      <c r="Z694" s="2"/>
      <c r="AA694" s="2"/>
      <c r="AB694" s="2"/>
      <c r="AC694" s="2"/>
    </row>
    <row r="695" spans="1:29" x14ac:dyDescent="0.25">
      <c r="A695" s="2"/>
      <c r="B695" s="2"/>
      <c r="C695" s="2"/>
      <c r="D695" s="2"/>
      <c r="E695" s="2"/>
      <c r="F695" s="2"/>
      <c r="G695" s="2"/>
      <c r="H695" s="2"/>
      <c r="I695" s="2"/>
      <c r="J695" s="2"/>
      <c r="K695" s="2"/>
      <c r="L695" s="2"/>
      <c r="M695" s="2"/>
      <c r="N695" s="2"/>
      <c r="O695" s="2"/>
      <c r="P695" s="2"/>
      <c r="Q695" s="2"/>
      <c r="R695" s="2"/>
      <c r="S695" s="2"/>
      <c r="T695" s="2"/>
      <c r="U695" s="2"/>
      <c r="V695" s="2"/>
      <c r="W695" s="2"/>
      <c r="X695" s="2"/>
      <c r="Y695" s="2"/>
      <c r="Z695" s="2"/>
      <c r="AA695" s="2"/>
      <c r="AB695" s="2"/>
      <c r="AC695" s="2"/>
    </row>
    <row r="696" spans="1:29" x14ac:dyDescent="0.25">
      <c r="A696" s="2"/>
      <c r="B696" s="2"/>
      <c r="C696" s="2"/>
      <c r="D696" s="2"/>
      <c r="E696" s="2"/>
      <c r="F696" s="2"/>
      <c r="G696" s="2"/>
      <c r="H696" s="2"/>
      <c r="I696" s="2"/>
      <c r="J696" s="2"/>
      <c r="K696" s="2"/>
      <c r="L696" s="2"/>
      <c r="M696" s="2"/>
      <c r="N696" s="2"/>
      <c r="O696" s="2"/>
      <c r="P696" s="2"/>
      <c r="Q696" s="2"/>
      <c r="R696" s="2"/>
      <c r="S696" s="2"/>
      <c r="T696" s="2"/>
      <c r="U696" s="2"/>
      <c r="V696" s="2"/>
      <c r="W696" s="2"/>
      <c r="X696" s="2"/>
      <c r="Y696" s="2"/>
      <c r="Z696" s="2"/>
      <c r="AA696" s="2"/>
      <c r="AB696" s="2"/>
      <c r="AC696" s="2"/>
    </row>
    <row r="697" spans="1:29" x14ac:dyDescent="0.25">
      <c r="A697" s="2"/>
      <c r="B697" s="2"/>
      <c r="C697" s="2"/>
      <c r="D697" s="2"/>
      <c r="E697" s="2"/>
      <c r="F697" s="2"/>
      <c r="G697" s="2"/>
      <c r="H697" s="2"/>
      <c r="I697" s="2"/>
      <c r="J697" s="2"/>
      <c r="K697" s="2"/>
      <c r="L697" s="2"/>
      <c r="M697" s="2"/>
      <c r="N697" s="2"/>
      <c r="O697" s="2"/>
      <c r="P697" s="2"/>
      <c r="Q697" s="2"/>
      <c r="R697" s="2"/>
      <c r="S697" s="2"/>
      <c r="T697" s="2"/>
      <c r="U697" s="2"/>
      <c r="V697" s="2"/>
      <c r="W697" s="2"/>
      <c r="X697" s="2"/>
      <c r="Y697" s="2"/>
      <c r="Z697" s="2"/>
      <c r="AA697" s="2"/>
      <c r="AB697" s="2"/>
      <c r="AC697" s="2"/>
    </row>
    <row r="698" spans="1:29" x14ac:dyDescent="0.25">
      <c r="A698" s="2"/>
      <c r="B698" s="2"/>
      <c r="C698" s="2"/>
      <c r="D698" s="2"/>
      <c r="E698" s="2"/>
      <c r="F698" s="2"/>
      <c r="G698" s="2"/>
      <c r="H698" s="2"/>
      <c r="I698" s="2"/>
      <c r="J698" s="2"/>
      <c r="K698" s="2"/>
      <c r="L698" s="2"/>
      <c r="M698" s="2"/>
      <c r="N698" s="2"/>
      <c r="O698" s="2"/>
      <c r="P698" s="2"/>
      <c r="Q698" s="2"/>
      <c r="R698" s="2"/>
      <c r="S698" s="2"/>
      <c r="T698" s="2"/>
      <c r="U698" s="2"/>
      <c r="V698" s="2"/>
      <c r="W698" s="2"/>
      <c r="X698" s="2"/>
      <c r="Y698" s="2"/>
      <c r="Z698" s="2"/>
      <c r="AA698" s="2"/>
      <c r="AB698" s="2"/>
      <c r="AC698" s="2"/>
    </row>
    <row r="699" spans="1:29" x14ac:dyDescent="0.25">
      <c r="A699" s="2"/>
      <c r="B699" s="2"/>
      <c r="C699" s="2"/>
      <c r="D699" s="2"/>
      <c r="E699" s="2"/>
      <c r="F699" s="2"/>
      <c r="G699" s="2"/>
      <c r="H699" s="2"/>
      <c r="I699" s="2"/>
      <c r="J699" s="2"/>
      <c r="K699" s="2"/>
      <c r="L699" s="2"/>
      <c r="M699" s="2"/>
      <c r="N699" s="2"/>
      <c r="O699" s="2"/>
      <c r="P699" s="2"/>
      <c r="Q699" s="2"/>
      <c r="R699" s="2"/>
      <c r="S699" s="2"/>
      <c r="T699" s="2"/>
      <c r="U699" s="2"/>
      <c r="V699" s="2"/>
      <c r="W699" s="2"/>
      <c r="X699" s="2"/>
      <c r="Y699" s="2"/>
      <c r="Z699" s="2"/>
      <c r="AA699" s="2"/>
      <c r="AB699" s="2"/>
      <c r="AC699" s="2"/>
    </row>
    <row r="700" spans="1:29" x14ac:dyDescent="0.25">
      <c r="A700" s="2"/>
      <c r="B700" s="2"/>
      <c r="C700" s="2"/>
      <c r="D700" s="2"/>
      <c r="E700" s="2"/>
      <c r="F700" s="2"/>
      <c r="G700" s="2"/>
      <c r="H700" s="2"/>
      <c r="I700" s="2"/>
      <c r="J700" s="2"/>
      <c r="K700" s="2"/>
      <c r="L700" s="2"/>
      <c r="M700" s="2"/>
      <c r="N700" s="2"/>
      <c r="O700" s="2"/>
      <c r="P700" s="2"/>
      <c r="Q700" s="2"/>
      <c r="R700" s="2"/>
      <c r="S700" s="2"/>
      <c r="T700" s="2"/>
      <c r="U700" s="2"/>
      <c r="V700" s="2"/>
      <c r="W700" s="2"/>
      <c r="X700" s="2"/>
      <c r="Y700" s="2"/>
      <c r="Z700" s="2"/>
      <c r="AA700" s="2"/>
      <c r="AB700" s="2"/>
      <c r="AC700" s="2"/>
    </row>
    <row r="701" spans="1:29" x14ac:dyDescent="0.25">
      <c r="A701" s="2"/>
      <c r="B701" s="2"/>
      <c r="C701" s="2"/>
      <c r="D701" s="2"/>
      <c r="E701" s="2"/>
      <c r="F701" s="2"/>
      <c r="G701" s="2"/>
      <c r="H701" s="2"/>
      <c r="I701" s="2"/>
      <c r="J701" s="2"/>
      <c r="K701" s="2"/>
      <c r="L701" s="2"/>
      <c r="M701" s="2"/>
      <c r="N701" s="2"/>
      <c r="O701" s="2"/>
      <c r="P701" s="2"/>
      <c r="Q701" s="2"/>
      <c r="R701" s="2"/>
      <c r="S701" s="2"/>
      <c r="T701" s="2"/>
      <c r="U701" s="2"/>
      <c r="V701" s="2"/>
      <c r="W701" s="2"/>
      <c r="X701" s="2"/>
      <c r="Y701" s="2"/>
      <c r="Z701" s="2"/>
      <c r="AA701" s="2"/>
      <c r="AB701" s="2"/>
      <c r="AC701" s="2"/>
    </row>
    <row r="702" spans="1:29" x14ac:dyDescent="0.25">
      <c r="A702" s="2"/>
      <c r="B702" s="2"/>
      <c r="C702" s="2"/>
      <c r="D702" s="2"/>
      <c r="E702" s="2"/>
      <c r="F702" s="2"/>
      <c r="G702" s="2"/>
      <c r="H702" s="2"/>
      <c r="I702" s="2"/>
      <c r="J702" s="2"/>
      <c r="K702" s="2"/>
      <c r="L702" s="2"/>
      <c r="M702" s="2"/>
      <c r="N702" s="2"/>
      <c r="O702" s="2"/>
      <c r="P702" s="2"/>
      <c r="Q702" s="2"/>
      <c r="R702" s="2"/>
      <c r="S702" s="2"/>
      <c r="T702" s="2"/>
      <c r="U702" s="2"/>
      <c r="V702" s="2"/>
      <c r="W702" s="2"/>
      <c r="X702" s="2"/>
      <c r="Y702" s="2"/>
      <c r="Z702" s="2"/>
      <c r="AA702" s="2"/>
      <c r="AB702" s="2"/>
      <c r="AC702" s="2"/>
    </row>
    <row r="703" spans="1:29" x14ac:dyDescent="0.25">
      <c r="A703" s="2"/>
      <c r="B703" s="2"/>
      <c r="C703" s="2"/>
      <c r="D703" s="2"/>
      <c r="E703" s="2"/>
      <c r="F703" s="2"/>
      <c r="G703" s="2"/>
      <c r="H703" s="2"/>
      <c r="I703" s="2"/>
      <c r="J703" s="2"/>
      <c r="K703" s="2"/>
      <c r="L703" s="2"/>
      <c r="M703" s="2"/>
      <c r="N703" s="2"/>
      <c r="O703" s="2"/>
      <c r="P703" s="2"/>
      <c r="Q703" s="2"/>
      <c r="R703" s="2"/>
      <c r="S703" s="2"/>
      <c r="T703" s="2"/>
      <c r="U703" s="2"/>
      <c r="V703" s="2"/>
      <c r="W703" s="2"/>
      <c r="X703" s="2"/>
      <c r="Y703" s="2"/>
      <c r="Z703" s="2"/>
      <c r="AA703" s="2"/>
      <c r="AB703" s="2"/>
      <c r="AC703" s="2"/>
    </row>
    <row r="704" spans="1:29" x14ac:dyDescent="0.25">
      <c r="A704" s="2"/>
      <c r="B704" s="2"/>
      <c r="C704" s="2"/>
      <c r="D704" s="2"/>
      <c r="E704" s="2"/>
      <c r="F704" s="2"/>
      <c r="G704" s="2"/>
      <c r="H704" s="2"/>
      <c r="I704" s="2"/>
      <c r="J704" s="2"/>
      <c r="K704" s="2"/>
      <c r="L704" s="2"/>
      <c r="M704" s="2"/>
      <c r="N704" s="2"/>
      <c r="O704" s="2"/>
      <c r="P704" s="2"/>
      <c r="Q704" s="2"/>
      <c r="R704" s="2"/>
      <c r="S704" s="2"/>
      <c r="T704" s="2"/>
      <c r="U704" s="2"/>
      <c r="V704" s="2"/>
      <c r="W704" s="2"/>
      <c r="X704" s="2"/>
      <c r="Y704" s="2"/>
      <c r="Z704" s="2"/>
      <c r="AA704" s="2"/>
      <c r="AB704" s="2"/>
      <c r="AC704" s="2"/>
    </row>
    <row r="705" spans="1:29" x14ac:dyDescent="0.25">
      <c r="A705" s="2"/>
      <c r="B705" s="2"/>
      <c r="C705" s="2"/>
      <c r="D705" s="2"/>
      <c r="E705" s="2"/>
      <c r="F705" s="2"/>
      <c r="G705" s="2"/>
      <c r="H705" s="2"/>
      <c r="I705" s="2"/>
      <c r="J705" s="2"/>
      <c r="K705" s="2"/>
      <c r="L705" s="2"/>
      <c r="M705" s="2"/>
      <c r="N705" s="2"/>
      <c r="O705" s="2"/>
      <c r="P705" s="2"/>
      <c r="Q705" s="2"/>
      <c r="R705" s="2"/>
      <c r="S705" s="2"/>
      <c r="T705" s="2"/>
      <c r="U705" s="2"/>
      <c r="V705" s="2"/>
      <c r="W705" s="2"/>
      <c r="X705" s="2"/>
      <c r="Y705" s="2"/>
      <c r="Z705" s="2"/>
      <c r="AA705" s="2"/>
      <c r="AB705" s="2"/>
      <c r="AC705" s="2"/>
    </row>
    <row r="706" spans="1:29" x14ac:dyDescent="0.25">
      <c r="A706" s="2"/>
      <c r="B706" s="2"/>
      <c r="C706" s="2"/>
      <c r="D706" s="2"/>
      <c r="E706" s="2"/>
      <c r="F706" s="2"/>
      <c r="G706" s="2"/>
      <c r="H706" s="2"/>
      <c r="I706" s="2"/>
      <c r="J706" s="2"/>
      <c r="K706" s="2"/>
      <c r="L706" s="2"/>
      <c r="M706" s="2"/>
      <c r="N706" s="2"/>
      <c r="O706" s="2"/>
      <c r="P706" s="2"/>
      <c r="Q706" s="2"/>
      <c r="R706" s="2"/>
      <c r="S706" s="2"/>
      <c r="T706" s="2"/>
      <c r="U706" s="2"/>
      <c r="V706" s="2"/>
      <c r="W706" s="2"/>
      <c r="X706" s="2"/>
      <c r="Y706" s="2"/>
      <c r="Z706" s="2"/>
      <c r="AA706" s="2"/>
      <c r="AB706" s="2"/>
      <c r="AC706" s="2"/>
    </row>
    <row r="707" spans="1:29" x14ac:dyDescent="0.25">
      <c r="A707" s="2"/>
      <c r="B707" s="2"/>
      <c r="C707" s="2"/>
      <c r="D707" s="2"/>
      <c r="E707" s="2"/>
      <c r="F707" s="2"/>
      <c r="G707" s="2"/>
      <c r="H707" s="2"/>
      <c r="I707" s="2"/>
      <c r="J707" s="2"/>
      <c r="K707" s="2"/>
      <c r="L707" s="2"/>
      <c r="M707" s="2"/>
      <c r="N707" s="2"/>
      <c r="O707" s="2"/>
      <c r="P707" s="2"/>
      <c r="Q707" s="2"/>
      <c r="R707" s="2"/>
      <c r="S707" s="2"/>
      <c r="T707" s="2"/>
      <c r="U707" s="2"/>
      <c r="V707" s="2"/>
      <c r="W707" s="2"/>
      <c r="X707" s="2"/>
      <c r="Y707" s="2"/>
      <c r="Z707" s="2"/>
      <c r="AA707" s="2"/>
      <c r="AB707" s="2"/>
      <c r="AC707" s="2"/>
    </row>
    <row r="708" spans="1:29" x14ac:dyDescent="0.25">
      <c r="A708" s="2"/>
      <c r="B708" s="2"/>
      <c r="C708" s="2"/>
      <c r="D708" s="2"/>
      <c r="E708" s="2"/>
      <c r="F708" s="2"/>
      <c r="G708" s="2"/>
      <c r="H708" s="2"/>
      <c r="I708" s="2"/>
      <c r="J708" s="2"/>
      <c r="K708" s="2"/>
      <c r="L708" s="2"/>
      <c r="M708" s="2"/>
      <c r="N708" s="2"/>
      <c r="O708" s="2"/>
      <c r="P708" s="2"/>
      <c r="Q708" s="2"/>
      <c r="R708" s="2"/>
      <c r="S708" s="2"/>
      <c r="T708" s="2"/>
      <c r="U708" s="2"/>
      <c r="V708" s="2"/>
      <c r="W708" s="2"/>
      <c r="X708" s="2"/>
      <c r="Y708" s="2"/>
      <c r="Z708" s="2"/>
      <c r="AA708" s="2"/>
      <c r="AB708" s="2"/>
      <c r="AC708" s="2"/>
    </row>
    <row r="709" spans="1:29" x14ac:dyDescent="0.25">
      <c r="A709" s="2"/>
      <c r="B709" s="2"/>
      <c r="C709" s="2"/>
      <c r="D709" s="2"/>
      <c r="E709" s="2"/>
      <c r="F709" s="2"/>
      <c r="G709" s="2"/>
      <c r="H709" s="2"/>
      <c r="I709" s="2"/>
      <c r="J709" s="2"/>
      <c r="K709" s="2"/>
      <c r="L709" s="2"/>
      <c r="M709" s="2"/>
      <c r="N709" s="2"/>
      <c r="O709" s="2"/>
      <c r="P709" s="2"/>
      <c r="Q709" s="2"/>
      <c r="R709" s="2"/>
      <c r="S709" s="2"/>
      <c r="T709" s="2"/>
      <c r="U709" s="2"/>
      <c r="V709" s="2"/>
      <c r="W709" s="2"/>
      <c r="X709" s="2"/>
      <c r="Y709" s="2"/>
      <c r="Z709" s="2"/>
      <c r="AA709" s="2"/>
      <c r="AB709" s="2"/>
      <c r="AC709" s="2"/>
    </row>
    <row r="710" spans="1:29" x14ac:dyDescent="0.25">
      <c r="A710" s="2"/>
      <c r="B710" s="2"/>
      <c r="C710" s="2"/>
      <c r="D710" s="2"/>
      <c r="E710" s="2"/>
      <c r="F710" s="2"/>
      <c r="G710" s="2"/>
      <c r="H710" s="2"/>
      <c r="I710" s="2"/>
      <c r="J710" s="2"/>
      <c r="K710" s="2"/>
      <c r="L710" s="2"/>
      <c r="M710" s="2"/>
      <c r="N710" s="2"/>
      <c r="O710" s="2"/>
      <c r="P710" s="2"/>
      <c r="Q710" s="2"/>
      <c r="R710" s="2"/>
      <c r="S710" s="2"/>
      <c r="T710" s="2"/>
      <c r="U710" s="2"/>
      <c r="V710" s="2"/>
      <c r="W710" s="2"/>
      <c r="X710" s="2"/>
      <c r="Y710" s="2"/>
      <c r="Z710" s="2"/>
      <c r="AA710" s="2"/>
      <c r="AB710" s="2"/>
      <c r="AC710" s="2"/>
    </row>
    <row r="711" spans="1:29" x14ac:dyDescent="0.25">
      <c r="A711" s="2"/>
      <c r="B711" s="2"/>
      <c r="C711" s="2"/>
      <c r="D711" s="2"/>
      <c r="E711" s="2"/>
      <c r="F711" s="2"/>
      <c r="G711" s="2"/>
      <c r="H711" s="2"/>
      <c r="I711" s="2"/>
      <c r="J711" s="2"/>
      <c r="K711" s="2"/>
      <c r="L711" s="2"/>
      <c r="M711" s="2"/>
      <c r="N711" s="2"/>
      <c r="O711" s="2"/>
      <c r="P711" s="2"/>
      <c r="Q711" s="2"/>
      <c r="R711" s="2"/>
      <c r="S711" s="2"/>
      <c r="T711" s="2"/>
      <c r="U711" s="2"/>
      <c r="V711" s="2"/>
      <c r="W711" s="2"/>
      <c r="X711" s="2"/>
      <c r="Y711" s="2"/>
      <c r="Z711" s="2"/>
      <c r="AA711" s="2"/>
      <c r="AB711" s="2"/>
      <c r="AC711" s="2"/>
    </row>
    <row r="712" spans="1:29" x14ac:dyDescent="0.25">
      <c r="A712" s="2"/>
      <c r="B712" s="2"/>
      <c r="C712" s="2"/>
      <c r="D712" s="2"/>
      <c r="E712" s="2"/>
      <c r="F712" s="2"/>
      <c r="G712" s="2"/>
      <c r="H712" s="2"/>
      <c r="I712" s="2"/>
      <c r="J712" s="2"/>
      <c r="K712" s="2"/>
      <c r="L712" s="2"/>
      <c r="M712" s="2"/>
      <c r="N712" s="2"/>
      <c r="O712" s="2"/>
      <c r="P712" s="2"/>
      <c r="Q712" s="2"/>
      <c r="R712" s="2"/>
      <c r="S712" s="2"/>
      <c r="T712" s="2"/>
      <c r="U712" s="2"/>
      <c r="V712" s="2"/>
      <c r="W712" s="2"/>
      <c r="X712" s="2"/>
      <c r="Y712" s="2"/>
      <c r="Z712" s="2"/>
      <c r="AA712" s="2"/>
      <c r="AB712" s="2"/>
      <c r="AC712" s="2"/>
    </row>
    <row r="713" spans="1:29" x14ac:dyDescent="0.25">
      <c r="A713" s="2"/>
      <c r="B713" s="2"/>
      <c r="C713" s="2"/>
      <c r="D713" s="2"/>
      <c r="E713" s="2"/>
      <c r="F713" s="2"/>
      <c r="G713" s="2"/>
      <c r="H713" s="2"/>
      <c r="I713" s="2"/>
      <c r="J713" s="2"/>
      <c r="K713" s="2"/>
      <c r="L713" s="2"/>
      <c r="M713" s="2"/>
      <c r="N713" s="2"/>
      <c r="O713" s="2"/>
      <c r="P713" s="2"/>
      <c r="Q713" s="2"/>
      <c r="R713" s="2"/>
      <c r="S713" s="2"/>
      <c r="T713" s="2"/>
      <c r="U713" s="2"/>
      <c r="V713" s="2"/>
      <c r="W713" s="2"/>
      <c r="X713" s="2"/>
      <c r="Y713" s="2"/>
      <c r="Z713" s="2"/>
      <c r="AA713" s="2"/>
      <c r="AB713" s="2"/>
      <c r="AC713" s="2"/>
    </row>
    <row r="714" spans="1:29" x14ac:dyDescent="0.25">
      <c r="A714" s="2"/>
      <c r="B714" s="2"/>
      <c r="C714" s="2"/>
      <c r="D714" s="2"/>
      <c r="E714" s="2"/>
      <c r="F714" s="2"/>
      <c r="G714" s="2"/>
      <c r="H714" s="2"/>
      <c r="I714" s="2"/>
      <c r="J714" s="2"/>
      <c r="K714" s="2"/>
      <c r="L714" s="2"/>
      <c r="M714" s="2"/>
      <c r="N714" s="2"/>
      <c r="O714" s="2"/>
      <c r="P714" s="2"/>
      <c r="Q714" s="2"/>
      <c r="R714" s="2"/>
      <c r="S714" s="2"/>
      <c r="T714" s="2"/>
      <c r="U714" s="2"/>
      <c r="V714" s="2"/>
      <c r="W714" s="2"/>
      <c r="X714" s="2"/>
      <c r="Y714" s="2"/>
      <c r="Z714" s="2"/>
      <c r="AA714" s="2"/>
      <c r="AB714" s="2"/>
      <c r="AC714" s="2"/>
    </row>
    <row r="715" spans="1:29" x14ac:dyDescent="0.25">
      <c r="A715" s="2"/>
      <c r="B715" s="2"/>
      <c r="C715" s="2"/>
      <c r="D715" s="2"/>
      <c r="E715" s="2"/>
      <c r="F715" s="2"/>
      <c r="G715" s="2"/>
      <c r="H715" s="2"/>
      <c r="I715" s="2"/>
      <c r="J715" s="2"/>
      <c r="K715" s="2"/>
      <c r="L715" s="2"/>
      <c r="M715" s="2"/>
      <c r="N715" s="2"/>
      <c r="O715" s="2"/>
      <c r="P715" s="2"/>
      <c r="Q715" s="2"/>
      <c r="R715" s="2"/>
      <c r="S715" s="2"/>
      <c r="T715" s="2"/>
      <c r="U715" s="2"/>
      <c r="V715" s="2"/>
      <c r="W715" s="2"/>
      <c r="X715" s="2"/>
      <c r="Y715" s="2"/>
      <c r="Z715" s="2"/>
      <c r="AA715" s="2"/>
      <c r="AB715" s="2"/>
      <c r="AC715" s="2"/>
    </row>
    <row r="716" spans="1:29" x14ac:dyDescent="0.25">
      <c r="A716" s="2"/>
      <c r="B716" s="2"/>
      <c r="C716" s="2"/>
      <c r="D716" s="2"/>
      <c r="E716" s="2"/>
      <c r="F716" s="2"/>
      <c r="G716" s="2"/>
      <c r="H716" s="2"/>
      <c r="I716" s="2"/>
      <c r="J716" s="2"/>
      <c r="K716" s="2"/>
      <c r="L716" s="2"/>
      <c r="M716" s="2"/>
      <c r="N716" s="2"/>
      <c r="O716" s="2"/>
      <c r="P716" s="2"/>
      <c r="Q716" s="2"/>
      <c r="R716" s="2"/>
      <c r="S716" s="2"/>
      <c r="T716" s="2"/>
      <c r="U716" s="2"/>
      <c r="V716" s="2"/>
      <c r="W716" s="2"/>
      <c r="X716" s="2"/>
      <c r="Y716" s="2"/>
      <c r="Z716" s="2"/>
      <c r="AA716" s="2"/>
      <c r="AB716" s="2"/>
      <c r="AC716" s="2"/>
    </row>
    <row r="717" spans="1:29" x14ac:dyDescent="0.25">
      <c r="A717" s="2"/>
      <c r="B717" s="2"/>
      <c r="C717" s="2"/>
      <c r="D717" s="2"/>
      <c r="E717" s="2"/>
      <c r="F717" s="2"/>
      <c r="G717" s="2"/>
      <c r="H717" s="2"/>
      <c r="I717" s="2"/>
      <c r="J717" s="2"/>
      <c r="K717" s="2"/>
      <c r="L717" s="2"/>
      <c r="M717" s="2"/>
      <c r="N717" s="2"/>
      <c r="O717" s="2"/>
      <c r="P717" s="2"/>
      <c r="Q717" s="2"/>
      <c r="R717" s="2"/>
      <c r="S717" s="2"/>
      <c r="T717" s="2"/>
      <c r="U717" s="2"/>
      <c r="V717" s="2"/>
      <c r="W717" s="2"/>
      <c r="X717" s="2"/>
      <c r="Y717" s="2"/>
      <c r="Z717" s="2"/>
      <c r="AA717" s="2"/>
      <c r="AB717" s="2"/>
      <c r="AC717" s="2"/>
    </row>
    <row r="718" spans="1:29" x14ac:dyDescent="0.25">
      <c r="A718" s="2"/>
      <c r="B718" s="2"/>
      <c r="C718" s="2"/>
      <c r="D718" s="2"/>
      <c r="E718" s="2"/>
      <c r="F718" s="2"/>
      <c r="G718" s="2"/>
      <c r="H718" s="2"/>
      <c r="I718" s="2"/>
      <c r="J718" s="2"/>
      <c r="K718" s="2"/>
      <c r="L718" s="2"/>
      <c r="M718" s="2"/>
      <c r="N718" s="2"/>
      <c r="O718" s="2"/>
      <c r="P718" s="2"/>
      <c r="Q718" s="2"/>
      <c r="R718" s="2"/>
      <c r="S718" s="2"/>
      <c r="T718" s="2"/>
      <c r="U718" s="2"/>
      <c r="V718" s="2"/>
      <c r="W718" s="2"/>
      <c r="X718" s="2"/>
      <c r="Y718" s="2"/>
      <c r="Z718" s="2"/>
      <c r="AA718" s="2"/>
      <c r="AB718" s="2"/>
      <c r="AC718" s="2"/>
    </row>
    <row r="719" spans="1:29" x14ac:dyDescent="0.25">
      <c r="A719" s="2"/>
      <c r="B719" s="2"/>
      <c r="C719" s="2"/>
      <c r="D719" s="2"/>
      <c r="E719" s="2"/>
      <c r="F719" s="2"/>
      <c r="G719" s="2"/>
      <c r="H719" s="2"/>
      <c r="I719" s="2"/>
      <c r="J719" s="2"/>
      <c r="K719" s="2"/>
      <c r="L719" s="2"/>
      <c r="M719" s="2"/>
      <c r="N719" s="2"/>
      <c r="O719" s="2"/>
      <c r="P719" s="2"/>
      <c r="Q719" s="2"/>
      <c r="R719" s="2"/>
      <c r="S719" s="2"/>
      <c r="T719" s="2"/>
      <c r="U719" s="2"/>
      <c r="V719" s="2"/>
      <c r="W719" s="2"/>
      <c r="X719" s="2"/>
      <c r="Y719" s="2"/>
      <c r="Z719" s="2"/>
      <c r="AA719" s="2"/>
      <c r="AB719" s="2"/>
      <c r="AC719" s="2"/>
    </row>
    <row r="720" spans="1:29" x14ac:dyDescent="0.25">
      <c r="A720" s="2"/>
      <c r="B720" s="2"/>
      <c r="C720" s="2"/>
      <c r="D720" s="2"/>
      <c r="E720" s="2"/>
      <c r="F720" s="2"/>
      <c r="G720" s="2"/>
      <c r="H720" s="2"/>
      <c r="I720" s="2"/>
      <c r="J720" s="2"/>
      <c r="K720" s="2"/>
      <c r="L720" s="2"/>
      <c r="M720" s="2"/>
      <c r="N720" s="2"/>
      <c r="O720" s="2"/>
      <c r="P720" s="2"/>
      <c r="Q720" s="2"/>
      <c r="R720" s="2"/>
      <c r="S720" s="2"/>
      <c r="T720" s="2"/>
      <c r="U720" s="2"/>
      <c r="V720" s="2"/>
      <c r="W720" s="2"/>
      <c r="X720" s="2"/>
      <c r="Y720" s="2"/>
      <c r="Z720" s="2"/>
      <c r="AA720" s="2"/>
      <c r="AB720" s="2"/>
      <c r="AC720" s="2"/>
    </row>
    <row r="721" spans="1:29" x14ac:dyDescent="0.25">
      <c r="A721" s="2"/>
      <c r="B721" s="2"/>
      <c r="C721" s="2"/>
      <c r="D721" s="2"/>
      <c r="E721" s="2"/>
      <c r="F721" s="2"/>
      <c r="G721" s="2"/>
      <c r="H721" s="2"/>
      <c r="I721" s="2"/>
      <c r="J721" s="2"/>
      <c r="K721" s="2"/>
      <c r="L721" s="2"/>
      <c r="M721" s="2"/>
      <c r="N721" s="2"/>
      <c r="O721" s="2"/>
      <c r="P721" s="2"/>
      <c r="Q721" s="2"/>
      <c r="R721" s="2"/>
      <c r="S721" s="2"/>
      <c r="T721" s="2"/>
      <c r="U721" s="2"/>
      <c r="V721" s="2"/>
      <c r="W721" s="2"/>
      <c r="X721" s="2"/>
      <c r="Y721" s="2"/>
      <c r="Z721" s="2"/>
      <c r="AA721" s="2"/>
      <c r="AB721" s="2"/>
      <c r="AC721" s="2"/>
    </row>
    <row r="722" spans="1:29" x14ac:dyDescent="0.25">
      <c r="A722" s="2"/>
      <c r="B722" s="2"/>
      <c r="C722" s="2"/>
      <c r="D722" s="2"/>
      <c r="E722" s="2"/>
      <c r="F722" s="2"/>
      <c r="G722" s="2"/>
      <c r="H722" s="2"/>
      <c r="I722" s="2"/>
      <c r="J722" s="2"/>
      <c r="K722" s="2"/>
      <c r="L722" s="2"/>
      <c r="M722" s="2"/>
      <c r="N722" s="2"/>
      <c r="O722" s="2"/>
      <c r="P722" s="2"/>
      <c r="Q722" s="2"/>
      <c r="R722" s="2"/>
      <c r="S722" s="2"/>
      <c r="T722" s="2"/>
      <c r="U722" s="2"/>
      <c r="V722" s="2"/>
      <c r="W722" s="2"/>
      <c r="X722" s="2"/>
      <c r="Y722" s="2"/>
      <c r="Z722" s="2"/>
      <c r="AA722" s="2"/>
      <c r="AB722" s="2"/>
      <c r="AC722" s="2"/>
    </row>
    <row r="723" spans="1:29" x14ac:dyDescent="0.25">
      <c r="A723" s="2"/>
      <c r="B723" s="2"/>
      <c r="C723" s="2"/>
      <c r="D723" s="2"/>
      <c r="E723" s="2"/>
      <c r="F723" s="2"/>
      <c r="G723" s="2"/>
      <c r="H723" s="2"/>
      <c r="I723" s="2"/>
      <c r="J723" s="2"/>
      <c r="K723" s="2"/>
      <c r="L723" s="2"/>
      <c r="M723" s="2"/>
      <c r="N723" s="2"/>
      <c r="O723" s="2"/>
      <c r="P723" s="2"/>
      <c r="Q723" s="2"/>
      <c r="R723" s="2"/>
      <c r="S723" s="2"/>
      <c r="T723" s="2"/>
      <c r="U723" s="2"/>
      <c r="V723" s="2"/>
      <c r="W723" s="2"/>
      <c r="X723" s="2"/>
      <c r="Y723" s="2"/>
      <c r="Z723" s="2"/>
      <c r="AA723" s="2"/>
      <c r="AB723" s="2"/>
      <c r="AC723" s="2"/>
    </row>
    <row r="724" spans="1:29" x14ac:dyDescent="0.25">
      <c r="A724" s="2"/>
      <c r="B724" s="2"/>
      <c r="C724" s="2"/>
      <c r="D724" s="2"/>
      <c r="E724" s="2"/>
      <c r="F724" s="2"/>
      <c r="G724" s="2"/>
      <c r="H724" s="2"/>
      <c r="I724" s="2"/>
      <c r="J724" s="2"/>
      <c r="K724" s="2"/>
      <c r="L724" s="2"/>
      <c r="M724" s="2"/>
      <c r="N724" s="2"/>
      <c r="O724" s="2"/>
      <c r="P724" s="2"/>
      <c r="Q724" s="2"/>
      <c r="R724" s="2"/>
      <c r="S724" s="2"/>
      <c r="T724" s="2"/>
      <c r="U724" s="2"/>
      <c r="V724" s="2"/>
      <c r="W724" s="2"/>
      <c r="X724" s="2"/>
      <c r="Y724" s="2"/>
      <c r="Z724" s="2"/>
      <c r="AA724" s="2"/>
      <c r="AB724" s="2"/>
      <c r="AC724" s="2"/>
    </row>
    <row r="725" spans="1:29" x14ac:dyDescent="0.25">
      <c r="A725" s="2"/>
      <c r="B725" s="2"/>
      <c r="C725" s="2"/>
      <c r="D725" s="2"/>
      <c r="E725" s="2"/>
      <c r="F725" s="2"/>
      <c r="G725" s="2"/>
      <c r="H725" s="2"/>
      <c r="I725" s="2"/>
      <c r="J725" s="2"/>
      <c r="K725" s="2"/>
      <c r="L725" s="2"/>
      <c r="M725" s="2"/>
      <c r="N725" s="2"/>
      <c r="O725" s="2"/>
      <c r="P725" s="2"/>
      <c r="Q725" s="2"/>
      <c r="R725" s="2"/>
      <c r="S725" s="2"/>
      <c r="T725" s="2"/>
      <c r="U725" s="2"/>
      <c r="V725" s="2"/>
      <c r="W725" s="2"/>
      <c r="X725" s="2"/>
      <c r="Y725" s="2"/>
      <c r="Z725" s="2"/>
      <c r="AA725" s="2"/>
      <c r="AB725" s="2"/>
      <c r="AC725" s="2"/>
    </row>
    <row r="726" spans="1:29" x14ac:dyDescent="0.25">
      <c r="A726" s="2"/>
      <c r="B726" s="2"/>
      <c r="C726" s="2"/>
      <c r="D726" s="2"/>
      <c r="E726" s="2"/>
      <c r="F726" s="2"/>
      <c r="G726" s="2"/>
      <c r="H726" s="2"/>
      <c r="I726" s="2"/>
      <c r="J726" s="2"/>
      <c r="K726" s="2"/>
      <c r="L726" s="2"/>
      <c r="M726" s="2"/>
      <c r="N726" s="2"/>
      <c r="O726" s="2"/>
      <c r="P726" s="2"/>
      <c r="Q726" s="2"/>
      <c r="R726" s="2"/>
      <c r="S726" s="2"/>
      <c r="T726" s="2"/>
      <c r="U726" s="2"/>
      <c r="V726" s="2"/>
      <c r="W726" s="2"/>
      <c r="X726" s="2"/>
      <c r="Y726" s="2"/>
      <c r="Z726" s="2"/>
      <c r="AA726" s="2"/>
      <c r="AB726" s="2"/>
      <c r="AC726" s="2"/>
    </row>
    <row r="727" spans="1:29" x14ac:dyDescent="0.25">
      <c r="A727" s="2"/>
      <c r="B727" s="2"/>
      <c r="C727" s="2"/>
      <c r="D727" s="2"/>
      <c r="E727" s="2"/>
      <c r="F727" s="2"/>
      <c r="G727" s="2"/>
      <c r="H727" s="2"/>
      <c r="I727" s="2"/>
      <c r="J727" s="2"/>
      <c r="K727" s="2"/>
      <c r="L727" s="2"/>
      <c r="M727" s="2"/>
      <c r="N727" s="2"/>
      <c r="O727" s="2"/>
      <c r="P727" s="2"/>
      <c r="Q727" s="2"/>
      <c r="R727" s="2"/>
      <c r="S727" s="2"/>
      <c r="T727" s="2"/>
      <c r="U727" s="2"/>
      <c r="V727" s="2"/>
      <c r="W727" s="2"/>
      <c r="X727" s="2"/>
      <c r="Y727" s="2"/>
      <c r="Z727" s="2"/>
      <c r="AA727" s="2"/>
      <c r="AB727" s="2"/>
      <c r="AC727" s="2"/>
    </row>
    <row r="728" spans="1:29" x14ac:dyDescent="0.25">
      <c r="A728" s="2"/>
      <c r="B728" s="2"/>
      <c r="C728" s="2"/>
      <c r="D728" s="2"/>
      <c r="E728" s="2"/>
      <c r="F728" s="2"/>
      <c r="G728" s="2"/>
      <c r="H728" s="2"/>
      <c r="I728" s="2"/>
      <c r="J728" s="2"/>
      <c r="K728" s="2"/>
      <c r="L728" s="2"/>
      <c r="M728" s="2"/>
      <c r="N728" s="2"/>
      <c r="O728" s="2"/>
      <c r="P728" s="2"/>
      <c r="Q728" s="2"/>
      <c r="R728" s="2"/>
      <c r="S728" s="2"/>
      <c r="T728" s="2"/>
      <c r="U728" s="2"/>
      <c r="V728" s="2"/>
      <c r="W728" s="2"/>
      <c r="X728" s="2"/>
      <c r="Y728" s="2"/>
      <c r="Z728" s="2"/>
      <c r="AA728" s="2"/>
      <c r="AB728" s="2"/>
      <c r="AC728" s="2"/>
    </row>
    <row r="729" spans="1:29" x14ac:dyDescent="0.25">
      <c r="A729" s="2"/>
      <c r="B729" s="2"/>
      <c r="C729" s="2"/>
      <c r="D729" s="2"/>
      <c r="E729" s="2"/>
      <c r="F729" s="2"/>
      <c r="G729" s="2"/>
      <c r="H729" s="2"/>
      <c r="I729" s="2"/>
      <c r="J729" s="2"/>
      <c r="K729" s="2"/>
      <c r="L729" s="2"/>
      <c r="M729" s="2"/>
      <c r="N729" s="2"/>
      <c r="O729" s="2"/>
      <c r="P729" s="2"/>
      <c r="Q729" s="2"/>
      <c r="R729" s="2"/>
      <c r="S729" s="2"/>
      <c r="T729" s="2"/>
      <c r="U729" s="2"/>
      <c r="V729" s="2"/>
      <c r="W729" s="2"/>
      <c r="X729" s="2"/>
      <c r="Y729" s="2"/>
      <c r="Z729" s="2"/>
      <c r="AA729" s="2"/>
      <c r="AB729" s="2"/>
      <c r="AC729" s="2"/>
    </row>
    <row r="730" spans="1:29" x14ac:dyDescent="0.25">
      <c r="A730" s="2"/>
      <c r="B730" s="2"/>
      <c r="C730" s="2"/>
      <c r="D730" s="2"/>
      <c r="E730" s="2"/>
      <c r="F730" s="2"/>
      <c r="G730" s="2"/>
      <c r="H730" s="2"/>
      <c r="I730" s="2"/>
      <c r="J730" s="2"/>
      <c r="K730" s="2"/>
      <c r="L730" s="2"/>
      <c r="M730" s="2"/>
      <c r="N730" s="2"/>
      <c r="O730" s="2"/>
      <c r="P730" s="2"/>
      <c r="Q730" s="2"/>
      <c r="R730" s="2"/>
      <c r="S730" s="2"/>
      <c r="T730" s="2"/>
      <c r="U730" s="2"/>
      <c r="V730" s="2"/>
      <c r="W730" s="2"/>
      <c r="X730" s="2"/>
      <c r="Y730" s="2"/>
      <c r="Z730" s="2"/>
      <c r="AA730" s="2"/>
      <c r="AB730" s="2"/>
      <c r="AC730" s="2"/>
    </row>
    <row r="731" spans="1:29" x14ac:dyDescent="0.25">
      <c r="A731" s="2"/>
      <c r="B731" s="2"/>
      <c r="C731" s="2"/>
      <c r="D731" s="2"/>
      <c r="E731" s="2"/>
      <c r="F731" s="2"/>
      <c r="G731" s="2"/>
      <c r="H731" s="2"/>
      <c r="I731" s="2"/>
      <c r="J731" s="2"/>
      <c r="K731" s="2"/>
      <c r="L731" s="2"/>
      <c r="M731" s="2"/>
      <c r="N731" s="2"/>
      <c r="O731" s="2"/>
      <c r="P731" s="2"/>
      <c r="Q731" s="2"/>
      <c r="R731" s="2"/>
      <c r="S731" s="2"/>
      <c r="T731" s="2"/>
      <c r="U731" s="2"/>
      <c r="V731" s="2"/>
      <c r="W731" s="2"/>
      <c r="X731" s="2"/>
      <c r="Y731" s="2"/>
      <c r="Z731" s="2"/>
      <c r="AA731" s="2"/>
      <c r="AB731" s="2"/>
      <c r="AC731" s="2"/>
    </row>
    <row r="732" spans="1:29" x14ac:dyDescent="0.25">
      <c r="A732" s="2"/>
      <c r="B732" s="2"/>
      <c r="C732" s="2"/>
      <c r="D732" s="2"/>
      <c r="E732" s="2"/>
      <c r="F732" s="2"/>
      <c r="G732" s="2"/>
      <c r="H732" s="2"/>
      <c r="I732" s="2"/>
      <c r="J732" s="2"/>
      <c r="K732" s="2"/>
      <c r="L732" s="2"/>
      <c r="M732" s="2"/>
      <c r="N732" s="2"/>
      <c r="O732" s="2"/>
      <c r="P732" s="2"/>
      <c r="Q732" s="2"/>
      <c r="R732" s="2"/>
      <c r="S732" s="2"/>
      <c r="T732" s="2"/>
      <c r="U732" s="2"/>
      <c r="V732" s="2"/>
      <c r="W732" s="2"/>
      <c r="X732" s="2"/>
      <c r="Y732" s="2"/>
      <c r="Z732" s="2"/>
      <c r="AA732" s="2"/>
      <c r="AB732" s="2"/>
      <c r="AC732" s="2"/>
    </row>
    <row r="733" spans="1:29" x14ac:dyDescent="0.25">
      <c r="A733" s="2"/>
      <c r="B733" s="2"/>
      <c r="C733" s="2"/>
      <c r="D733" s="2"/>
      <c r="E733" s="2"/>
      <c r="F733" s="2"/>
      <c r="G733" s="2"/>
      <c r="H733" s="2"/>
      <c r="I733" s="2"/>
      <c r="J733" s="2"/>
      <c r="K733" s="2"/>
      <c r="L733" s="2"/>
      <c r="M733" s="2"/>
      <c r="N733" s="2"/>
      <c r="O733" s="2"/>
      <c r="P733" s="2"/>
      <c r="Q733" s="2"/>
      <c r="R733" s="2"/>
      <c r="S733" s="2"/>
      <c r="T733" s="2"/>
      <c r="U733" s="2"/>
      <c r="V733" s="2"/>
      <c r="W733" s="2"/>
      <c r="X733" s="2"/>
      <c r="Y733" s="2"/>
      <c r="Z733" s="2"/>
      <c r="AA733" s="2"/>
      <c r="AB733" s="2"/>
      <c r="AC733" s="2"/>
    </row>
    <row r="734" spans="1:29" x14ac:dyDescent="0.25">
      <c r="A734" s="2"/>
      <c r="B734" s="2"/>
      <c r="C734" s="2"/>
      <c r="D734" s="2"/>
      <c r="E734" s="2"/>
      <c r="F734" s="2"/>
      <c r="G734" s="2"/>
      <c r="H734" s="2"/>
      <c r="I734" s="2"/>
      <c r="J734" s="2"/>
      <c r="K734" s="2"/>
      <c r="L734" s="2"/>
      <c r="M734" s="2"/>
      <c r="N734" s="2"/>
      <c r="O734" s="2"/>
      <c r="P734" s="2"/>
      <c r="Q734" s="2"/>
      <c r="R734" s="2"/>
      <c r="S734" s="2"/>
      <c r="T734" s="2"/>
      <c r="U734" s="2"/>
      <c r="V734" s="2"/>
      <c r="W734" s="2"/>
      <c r="X734" s="2"/>
      <c r="Y734" s="2"/>
      <c r="Z734" s="2"/>
      <c r="AA734" s="2"/>
      <c r="AB734" s="2"/>
      <c r="AC734" s="2"/>
    </row>
    <row r="735" spans="1:29" x14ac:dyDescent="0.25">
      <c r="A735" s="2"/>
      <c r="B735" s="2"/>
      <c r="C735" s="2"/>
      <c r="D735" s="2"/>
      <c r="E735" s="2"/>
      <c r="F735" s="2"/>
      <c r="G735" s="2"/>
      <c r="H735" s="2"/>
      <c r="I735" s="2"/>
      <c r="J735" s="2"/>
      <c r="K735" s="2"/>
      <c r="L735" s="2"/>
      <c r="M735" s="2"/>
      <c r="N735" s="2"/>
      <c r="O735" s="2"/>
      <c r="P735" s="2"/>
      <c r="Q735" s="2"/>
      <c r="R735" s="2"/>
      <c r="S735" s="2"/>
      <c r="T735" s="2"/>
      <c r="U735" s="2"/>
      <c r="V735" s="2"/>
      <c r="W735" s="2"/>
      <c r="X735" s="2"/>
      <c r="Y735" s="2"/>
      <c r="Z735" s="2"/>
      <c r="AA735" s="2"/>
      <c r="AB735" s="2"/>
      <c r="AC735" s="2"/>
    </row>
    <row r="736" spans="1:29" x14ac:dyDescent="0.25">
      <c r="A736" s="2"/>
      <c r="B736" s="2"/>
      <c r="C736" s="2"/>
      <c r="D736" s="2"/>
      <c r="E736" s="2"/>
      <c r="F736" s="2"/>
      <c r="G736" s="2"/>
      <c r="H736" s="2"/>
      <c r="I736" s="2"/>
      <c r="J736" s="2"/>
      <c r="K736" s="2"/>
      <c r="L736" s="2"/>
      <c r="M736" s="2"/>
      <c r="N736" s="2"/>
      <c r="O736" s="2"/>
      <c r="P736" s="2"/>
      <c r="Q736" s="2"/>
      <c r="R736" s="2"/>
      <c r="S736" s="2"/>
      <c r="T736" s="2"/>
      <c r="U736" s="2"/>
      <c r="V736" s="2"/>
      <c r="W736" s="2"/>
      <c r="X736" s="2"/>
      <c r="Y736" s="2"/>
      <c r="Z736" s="2"/>
      <c r="AA736" s="2"/>
      <c r="AB736" s="2"/>
      <c r="AC736" s="2"/>
    </row>
    <row r="737" spans="1:29" x14ac:dyDescent="0.25">
      <c r="A737" s="2"/>
      <c r="B737" s="2"/>
      <c r="C737" s="2"/>
      <c r="D737" s="2"/>
      <c r="E737" s="2"/>
      <c r="F737" s="2"/>
      <c r="G737" s="2"/>
      <c r="H737" s="2"/>
      <c r="I737" s="2"/>
      <c r="J737" s="2"/>
      <c r="K737" s="2"/>
      <c r="L737" s="2"/>
      <c r="M737" s="2"/>
      <c r="N737" s="2"/>
      <c r="O737" s="2"/>
      <c r="P737" s="2"/>
      <c r="Q737" s="2"/>
      <c r="R737" s="2"/>
      <c r="S737" s="2"/>
      <c r="T737" s="2"/>
      <c r="U737" s="2"/>
      <c r="V737" s="2"/>
      <c r="W737" s="2"/>
      <c r="X737" s="2"/>
      <c r="Y737" s="2"/>
      <c r="Z737" s="2"/>
      <c r="AA737" s="2"/>
      <c r="AB737" s="2"/>
      <c r="AC737" s="2"/>
    </row>
    <row r="738" spans="1:29" x14ac:dyDescent="0.25">
      <c r="A738" s="2"/>
      <c r="B738" s="2"/>
      <c r="C738" s="2"/>
      <c r="D738" s="2"/>
      <c r="E738" s="2"/>
      <c r="F738" s="2"/>
      <c r="G738" s="2"/>
      <c r="H738" s="2"/>
      <c r="I738" s="2"/>
      <c r="J738" s="2"/>
      <c r="K738" s="2"/>
      <c r="L738" s="2"/>
      <c r="M738" s="2"/>
      <c r="N738" s="2"/>
      <c r="O738" s="2"/>
      <c r="P738" s="2"/>
      <c r="Q738" s="2"/>
      <c r="R738" s="2"/>
      <c r="S738" s="2"/>
      <c r="T738" s="2"/>
      <c r="U738" s="2"/>
      <c r="V738" s="2"/>
      <c r="W738" s="2"/>
      <c r="X738" s="2"/>
      <c r="Y738" s="2"/>
      <c r="Z738" s="2"/>
      <c r="AA738" s="2"/>
      <c r="AB738" s="2"/>
      <c r="AC738" s="2"/>
    </row>
    <row r="739" spans="1:29" x14ac:dyDescent="0.25">
      <c r="A739" s="2"/>
      <c r="B739" s="2"/>
      <c r="C739" s="2"/>
      <c r="D739" s="2"/>
      <c r="E739" s="2"/>
      <c r="F739" s="2"/>
      <c r="G739" s="2"/>
      <c r="H739" s="2"/>
      <c r="I739" s="2"/>
      <c r="J739" s="2"/>
      <c r="K739" s="2"/>
      <c r="L739" s="2"/>
      <c r="M739" s="2"/>
      <c r="N739" s="2"/>
      <c r="O739" s="2"/>
      <c r="P739" s="2"/>
      <c r="Q739" s="2"/>
      <c r="R739" s="2"/>
      <c r="S739" s="2"/>
      <c r="T739" s="2"/>
      <c r="U739" s="2"/>
      <c r="V739" s="2"/>
      <c r="W739" s="2"/>
      <c r="X739" s="2"/>
      <c r="Y739" s="2"/>
      <c r="Z739" s="2"/>
      <c r="AA739" s="2"/>
      <c r="AB739" s="2"/>
      <c r="AC739" s="2"/>
    </row>
    <row r="740" spans="1:29" x14ac:dyDescent="0.25">
      <c r="A740" s="2"/>
      <c r="B740" s="2"/>
      <c r="C740" s="2"/>
      <c r="D740" s="2"/>
      <c r="E740" s="2"/>
      <c r="F740" s="2"/>
      <c r="G740" s="2"/>
      <c r="H740" s="2"/>
      <c r="I740" s="2"/>
      <c r="J740" s="2"/>
      <c r="K740" s="2"/>
      <c r="L740" s="2"/>
      <c r="M740" s="2"/>
      <c r="N740" s="2"/>
      <c r="O740" s="2"/>
      <c r="P740" s="2"/>
      <c r="Q740" s="2"/>
      <c r="R740" s="2"/>
      <c r="S740" s="2"/>
      <c r="T740" s="2"/>
      <c r="U740" s="2"/>
      <c r="V740" s="2"/>
      <c r="W740" s="2"/>
      <c r="X740" s="2"/>
      <c r="Y740" s="2"/>
      <c r="Z740" s="2"/>
      <c r="AA740" s="2"/>
      <c r="AB740" s="2"/>
      <c r="AC740" s="2"/>
    </row>
    <row r="741" spans="1:29" x14ac:dyDescent="0.25">
      <c r="A741" s="2"/>
      <c r="B741" s="2"/>
      <c r="C741" s="2"/>
      <c r="D741" s="2"/>
      <c r="E741" s="2"/>
      <c r="F741" s="2"/>
      <c r="G741" s="2"/>
      <c r="H741" s="2"/>
      <c r="I741" s="2"/>
      <c r="J741" s="2"/>
      <c r="K741" s="2"/>
      <c r="L741" s="2"/>
      <c r="M741" s="2"/>
      <c r="N741" s="2"/>
      <c r="O741" s="2"/>
      <c r="P741" s="2"/>
      <c r="Q741" s="2"/>
      <c r="R741" s="2"/>
      <c r="S741" s="2"/>
      <c r="T741" s="2"/>
      <c r="U741" s="2"/>
      <c r="V741" s="2"/>
      <c r="W741" s="2"/>
      <c r="X741" s="2"/>
      <c r="Y741" s="2"/>
      <c r="Z741" s="2"/>
      <c r="AA741" s="2"/>
      <c r="AB741" s="2"/>
      <c r="AC741" s="2"/>
    </row>
    <row r="742" spans="1:29" x14ac:dyDescent="0.25">
      <c r="A742" s="2"/>
      <c r="B742" s="2"/>
      <c r="C742" s="2"/>
      <c r="D742" s="2"/>
      <c r="E742" s="2"/>
      <c r="F742" s="2"/>
      <c r="G742" s="2"/>
      <c r="H742" s="2"/>
      <c r="I742" s="2"/>
      <c r="J742" s="2"/>
      <c r="K742" s="2"/>
      <c r="L742" s="2"/>
      <c r="M742" s="2"/>
      <c r="N742" s="2"/>
      <c r="O742" s="2"/>
      <c r="P742" s="2"/>
      <c r="Q742" s="2"/>
      <c r="R742" s="2"/>
      <c r="S742" s="2"/>
      <c r="T742" s="2"/>
      <c r="U742" s="2"/>
      <c r="V742" s="2"/>
      <c r="W742" s="2"/>
      <c r="X742" s="2"/>
      <c r="Y742" s="2"/>
      <c r="Z742" s="2"/>
      <c r="AA742" s="2"/>
      <c r="AB742" s="2"/>
      <c r="AC742" s="2"/>
    </row>
    <row r="743" spans="1:29" x14ac:dyDescent="0.25">
      <c r="A743" s="2"/>
      <c r="B743" s="2"/>
      <c r="C743" s="2"/>
      <c r="D743" s="2"/>
      <c r="E743" s="2"/>
      <c r="F743" s="2"/>
      <c r="G743" s="2"/>
      <c r="H743" s="2"/>
      <c r="I743" s="2"/>
      <c r="J743" s="2"/>
      <c r="K743" s="2"/>
      <c r="L743" s="2"/>
      <c r="M743" s="2"/>
      <c r="N743" s="2"/>
      <c r="O743" s="2"/>
      <c r="P743" s="2"/>
      <c r="Q743" s="2"/>
      <c r="R743" s="2"/>
      <c r="S743" s="2"/>
      <c r="T743" s="2"/>
      <c r="U743" s="2"/>
      <c r="V743" s="2"/>
      <c r="W743" s="2"/>
      <c r="X743" s="2"/>
      <c r="Y743" s="2"/>
      <c r="Z743" s="2"/>
      <c r="AA743" s="2"/>
      <c r="AB743" s="2"/>
      <c r="AC743" s="2"/>
    </row>
    <row r="744" spans="1:29" x14ac:dyDescent="0.25">
      <c r="A744" s="2"/>
      <c r="B744" s="2"/>
      <c r="C744" s="2"/>
      <c r="D744" s="2"/>
      <c r="E744" s="2"/>
      <c r="F744" s="2"/>
      <c r="G744" s="2"/>
      <c r="H744" s="2"/>
      <c r="I744" s="2"/>
      <c r="J744" s="2"/>
      <c r="K744" s="2"/>
      <c r="L744" s="2"/>
      <c r="M744" s="2"/>
      <c r="N744" s="2"/>
      <c r="O744" s="2"/>
      <c r="P744" s="2"/>
      <c r="Q744" s="2"/>
      <c r="R744" s="2"/>
      <c r="S744" s="2"/>
      <c r="T744" s="2"/>
      <c r="U744" s="2"/>
      <c r="V744" s="2"/>
      <c r="W744" s="2"/>
      <c r="X744" s="2"/>
      <c r="Y744" s="2"/>
      <c r="Z744" s="2"/>
      <c r="AA744" s="2"/>
      <c r="AB744" s="2"/>
      <c r="AC744" s="2"/>
    </row>
    <row r="745" spans="1:29" x14ac:dyDescent="0.25">
      <c r="A745" s="2"/>
      <c r="B745" s="2"/>
      <c r="C745" s="2"/>
      <c r="D745" s="2"/>
      <c r="E745" s="2"/>
      <c r="F745" s="2"/>
      <c r="G745" s="2"/>
      <c r="H745" s="2"/>
      <c r="I745" s="2"/>
      <c r="J745" s="2"/>
      <c r="K745" s="2"/>
      <c r="L745" s="2"/>
      <c r="M745" s="2"/>
      <c r="N745" s="2"/>
      <c r="O745" s="2"/>
      <c r="P745" s="2"/>
      <c r="Q745" s="2"/>
      <c r="R745" s="2"/>
      <c r="S745" s="2"/>
      <c r="T745" s="2"/>
      <c r="U745" s="2"/>
      <c r="V745" s="2"/>
      <c r="W745" s="2"/>
      <c r="X745" s="2"/>
      <c r="Y745" s="2"/>
      <c r="Z745" s="2"/>
      <c r="AA745" s="2"/>
      <c r="AB745" s="2"/>
      <c r="AC745" s="2"/>
    </row>
    <row r="746" spans="1:29" x14ac:dyDescent="0.25">
      <c r="A746" s="2"/>
      <c r="B746" s="2"/>
      <c r="C746" s="2"/>
      <c r="D746" s="2"/>
      <c r="E746" s="2"/>
      <c r="F746" s="2"/>
      <c r="G746" s="2"/>
      <c r="H746" s="2"/>
      <c r="I746" s="2"/>
      <c r="J746" s="2"/>
      <c r="K746" s="2"/>
      <c r="L746" s="2"/>
      <c r="M746" s="2"/>
      <c r="N746" s="2"/>
      <c r="O746" s="2"/>
      <c r="P746" s="2"/>
      <c r="Q746" s="2"/>
      <c r="R746" s="2"/>
      <c r="S746" s="2"/>
      <c r="T746" s="2"/>
      <c r="U746" s="2"/>
      <c r="V746" s="2"/>
      <c r="W746" s="2"/>
      <c r="X746" s="2"/>
      <c r="Y746" s="2"/>
      <c r="Z746" s="2"/>
      <c r="AA746" s="2"/>
      <c r="AB746" s="2"/>
      <c r="AC746" s="2"/>
    </row>
    <row r="747" spans="1:29" x14ac:dyDescent="0.25">
      <c r="A747" s="2"/>
      <c r="B747" s="2"/>
      <c r="C747" s="2"/>
      <c r="D747" s="2"/>
      <c r="E747" s="2"/>
      <c r="F747" s="2"/>
      <c r="G747" s="2"/>
      <c r="H747" s="2"/>
      <c r="I747" s="2"/>
      <c r="J747" s="2"/>
      <c r="K747" s="2"/>
      <c r="L747" s="2"/>
      <c r="M747" s="2"/>
      <c r="N747" s="2"/>
      <c r="O747" s="2"/>
      <c r="P747" s="2"/>
      <c r="Q747" s="2"/>
      <c r="R747" s="2"/>
      <c r="S747" s="2"/>
      <c r="T747" s="2"/>
      <c r="U747" s="2"/>
      <c r="V747" s="2"/>
      <c r="W747" s="2"/>
      <c r="X747" s="2"/>
      <c r="Y747" s="2"/>
      <c r="Z747" s="2"/>
      <c r="AA747" s="2"/>
      <c r="AB747" s="2"/>
      <c r="AC747" s="2"/>
    </row>
    <row r="748" spans="1:29" x14ac:dyDescent="0.25">
      <c r="A748" s="2"/>
      <c r="B748" s="2"/>
      <c r="C748" s="2"/>
      <c r="D748" s="2"/>
      <c r="E748" s="2"/>
      <c r="F748" s="2"/>
      <c r="G748" s="2"/>
      <c r="H748" s="2"/>
      <c r="I748" s="2"/>
      <c r="J748" s="2"/>
      <c r="K748" s="2"/>
      <c r="L748" s="2"/>
      <c r="M748" s="2"/>
      <c r="N748" s="2"/>
      <c r="O748" s="2"/>
      <c r="P748" s="2"/>
      <c r="Q748" s="2"/>
      <c r="R748" s="2"/>
      <c r="S748" s="2"/>
      <c r="T748" s="2"/>
      <c r="U748" s="2"/>
      <c r="V748" s="2"/>
      <c r="W748" s="2"/>
      <c r="X748" s="2"/>
      <c r="Y748" s="2"/>
      <c r="Z748" s="2"/>
      <c r="AA748" s="2"/>
      <c r="AB748" s="2"/>
      <c r="AC748" s="2"/>
    </row>
    <row r="749" spans="1:29" x14ac:dyDescent="0.25">
      <c r="A749" s="2"/>
      <c r="B749" s="2"/>
      <c r="C749" s="2"/>
      <c r="D749" s="2"/>
      <c r="E749" s="2"/>
      <c r="F749" s="2"/>
      <c r="G749" s="2"/>
      <c r="H749" s="2"/>
      <c r="I749" s="2"/>
      <c r="J749" s="2"/>
      <c r="K749" s="2"/>
      <c r="L749" s="2"/>
      <c r="M749" s="2"/>
      <c r="N749" s="2"/>
      <c r="O749" s="2"/>
      <c r="P749" s="2"/>
      <c r="Q749" s="2"/>
      <c r="R749" s="2"/>
      <c r="S749" s="2"/>
      <c r="T749" s="2"/>
      <c r="U749" s="2"/>
      <c r="V749" s="2"/>
      <c r="W749" s="2"/>
      <c r="X749" s="2"/>
      <c r="Y749" s="2"/>
      <c r="Z749" s="2"/>
      <c r="AA749" s="2"/>
      <c r="AB749" s="2"/>
      <c r="AC749" s="2"/>
    </row>
    <row r="750" spans="1:29" x14ac:dyDescent="0.25">
      <c r="A750" s="2"/>
      <c r="B750" s="2"/>
      <c r="C750" s="2"/>
      <c r="D750" s="2"/>
      <c r="E750" s="2"/>
      <c r="F750" s="2"/>
      <c r="G750" s="2"/>
      <c r="H750" s="2"/>
      <c r="I750" s="2"/>
      <c r="J750" s="2"/>
      <c r="K750" s="2"/>
      <c r="L750" s="2"/>
      <c r="M750" s="2"/>
      <c r="N750" s="2"/>
      <c r="O750" s="2"/>
      <c r="P750" s="2"/>
      <c r="Q750" s="2"/>
      <c r="R750" s="2"/>
      <c r="S750" s="2"/>
      <c r="T750" s="2"/>
      <c r="U750" s="2"/>
      <c r="V750" s="2"/>
      <c r="W750" s="2"/>
      <c r="X750" s="2"/>
      <c r="Y750" s="2"/>
      <c r="Z750" s="2"/>
      <c r="AA750" s="2"/>
      <c r="AB750" s="2"/>
      <c r="AC750" s="2"/>
    </row>
    <row r="751" spans="1:29" x14ac:dyDescent="0.25">
      <c r="A751" s="2"/>
      <c r="B751" s="2"/>
      <c r="C751" s="2"/>
      <c r="D751" s="2"/>
      <c r="E751" s="2"/>
      <c r="F751" s="2"/>
      <c r="G751" s="2"/>
      <c r="H751" s="2"/>
      <c r="I751" s="2"/>
      <c r="J751" s="2"/>
      <c r="K751" s="2"/>
      <c r="L751" s="2"/>
      <c r="M751" s="2"/>
      <c r="N751" s="2"/>
      <c r="O751" s="2"/>
      <c r="P751" s="2"/>
      <c r="Q751" s="2"/>
      <c r="R751" s="2"/>
      <c r="S751" s="2"/>
      <c r="T751" s="2"/>
      <c r="U751" s="2"/>
      <c r="V751" s="2"/>
      <c r="W751" s="2"/>
      <c r="X751" s="2"/>
      <c r="Y751" s="2"/>
      <c r="Z751" s="2"/>
      <c r="AA751" s="2"/>
      <c r="AB751" s="2"/>
      <c r="AC751" s="2"/>
    </row>
    <row r="752" spans="1:29" x14ac:dyDescent="0.25">
      <c r="A752" s="2"/>
      <c r="B752" s="2"/>
      <c r="C752" s="2"/>
      <c r="D752" s="2"/>
      <c r="E752" s="2"/>
      <c r="F752" s="2"/>
      <c r="G752" s="2"/>
      <c r="H752" s="2"/>
      <c r="I752" s="2"/>
      <c r="J752" s="2"/>
      <c r="K752" s="2"/>
      <c r="L752" s="2"/>
      <c r="M752" s="2"/>
      <c r="N752" s="2"/>
      <c r="O752" s="2"/>
      <c r="P752" s="2"/>
      <c r="Q752" s="2"/>
      <c r="R752" s="2"/>
      <c r="S752" s="2"/>
      <c r="T752" s="2"/>
      <c r="U752" s="2"/>
      <c r="V752" s="2"/>
      <c r="W752" s="2"/>
      <c r="X752" s="2"/>
      <c r="Y752" s="2"/>
      <c r="Z752" s="2"/>
      <c r="AA752" s="2"/>
      <c r="AB752" s="2"/>
      <c r="AC752" s="2"/>
    </row>
    <row r="753" spans="1:29" x14ac:dyDescent="0.25">
      <c r="A753" s="2"/>
      <c r="B753" s="2"/>
      <c r="C753" s="2"/>
      <c r="D753" s="2"/>
      <c r="E753" s="2"/>
      <c r="F753" s="2"/>
      <c r="G753" s="2"/>
      <c r="H753" s="2"/>
      <c r="I753" s="2"/>
      <c r="J753" s="2"/>
      <c r="K753" s="2"/>
      <c r="L753" s="2"/>
      <c r="M753" s="2"/>
      <c r="N753" s="2"/>
      <c r="O753" s="2"/>
      <c r="P753" s="2"/>
      <c r="Q753" s="2"/>
      <c r="R753" s="2"/>
      <c r="S753" s="2"/>
      <c r="T753" s="2"/>
      <c r="U753" s="2"/>
      <c r="V753" s="2"/>
      <c r="W753" s="2"/>
      <c r="X753" s="2"/>
      <c r="Y753" s="2"/>
      <c r="Z753" s="2"/>
      <c r="AA753" s="2"/>
      <c r="AB753" s="2"/>
      <c r="AC753" s="2"/>
    </row>
    <row r="754" spans="1:29" x14ac:dyDescent="0.25">
      <c r="A754" s="2"/>
      <c r="B754" s="2"/>
      <c r="C754" s="2"/>
      <c r="D754" s="2"/>
      <c r="E754" s="2"/>
      <c r="F754" s="2"/>
      <c r="G754" s="2"/>
      <c r="H754" s="2"/>
      <c r="I754" s="2"/>
      <c r="J754" s="2"/>
      <c r="K754" s="2"/>
      <c r="L754" s="2"/>
      <c r="M754" s="2"/>
      <c r="N754" s="2"/>
      <c r="O754" s="2"/>
      <c r="P754" s="2"/>
      <c r="Q754" s="2"/>
      <c r="R754" s="2"/>
      <c r="S754" s="2"/>
      <c r="T754" s="2"/>
      <c r="U754" s="2"/>
      <c r="V754" s="2"/>
      <c r="W754" s="2"/>
      <c r="X754" s="2"/>
      <c r="Y754" s="2"/>
      <c r="Z754" s="2"/>
      <c r="AA754" s="2"/>
      <c r="AB754" s="2"/>
      <c r="AC754" s="2"/>
    </row>
    <row r="755" spans="1:29" x14ac:dyDescent="0.25">
      <c r="A755" s="2"/>
      <c r="B755" s="2"/>
      <c r="C755" s="2"/>
      <c r="D755" s="2"/>
      <c r="E755" s="2"/>
      <c r="F755" s="2"/>
      <c r="G755" s="2"/>
      <c r="H755" s="2"/>
      <c r="I755" s="2"/>
      <c r="J755" s="2"/>
      <c r="K755" s="2"/>
      <c r="L755" s="2"/>
      <c r="M755" s="2"/>
      <c r="N755" s="2"/>
      <c r="O755" s="2"/>
      <c r="P755" s="2"/>
      <c r="Q755" s="2"/>
      <c r="R755" s="2"/>
      <c r="S755" s="2"/>
      <c r="T755" s="2"/>
      <c r="U755" s="2"/>
      <c r="V755" s="2"/>
      <c r="W755" s="2"/>
      <c r="X755" s="2"/>
      <c r="Y755" s="2"/>
      <c r="Z755" s="2"/>
      <c r="AA755" s="2"/>
      <c r="AB755" s="2"/>
      <c r="AC755" s="2"/>
    </row>
    <row r="756" spans="1:29" x14ac:dyDescent="0.25">
      <c r="A756" s="2"/>
      <c r="B756" s="2"/>
      <c r="C756" s="2"/>
      <c r="D756" s="2"/>
      <c r="E756" s="2"/>
      <c r="F756" s="2"/>
      <c r="G756" s="2"/>
      <c r="H756" s="2"/>
      <c r="I756" s="2"/>
      <c r="J756" s="2"/>
      <c r="K756" s="2"/>
      <c r="L756" s="2"/>
      <c r="M756" s="2"/>
      <c r="N756" s="2"/>
      <c r="O756" s="2"/>
      <c r="P756" s="2"/>
      <c r="Q756" s="2"/>
      <c r="R756" s="2"/>
      <c r="S756" s="2"/>
      <c r="T756" s="2"/>
      <c r="U756" s="2"/>
      <c r="V756" s="2"/>
      <c r="W756" s="2"/>
      <c r="X756" s="2"/>
      <c r="Y756" s="2"/>
      <c r="Z756" s="2"/>
      <c r="AA756" s="2"/>
      <c r="AB756" s="2"/>
      <c r="AC756" s="2"/>
    </row>
    <row r="757" spans="1:29" x14ac:dyDescent="0.25">
      <c r="A757" s="2"/>
      <c r="B757" s="2"/>
      <c r="C757" s="2"/>
      <c r="D757" s="2"/>
      <c r="E757" s="2"/>
      <c r="F757" s="2"/>
      <c r="G757" s="2"/>
      <c r="H757" s="2"/>
      <c r="I757" s="2"/>
      <c r="J757" s="2"/>
      <c r="K757" s="2"/>
      <c r="L757" s="2"/>
      <c r="M757" s="2"/>
      <c r="N757" s="2"/>
      <c r="O757" s="2"/>
      <c r="P757" s="2"/>
      <c r="Q757" s="2"/>
      <c r="R757" s="2"/>
      <c r="S757" s="2"/>
      <c r="T757" s="2"/>
      <c r="U757" s="2"/>
      <c r="V757" s="2"/>
      <c r="W757" s="2"/>
      <c r="X757" s="2"/>
      <c r="Y757" s="2"/>
      <c r="Z757" s="2"/>
      <c r="AA757" s="2"/>
      <c r="AB757" s="2"/>
      <c r="AC757" s="2"/>
    </row>
    <row r="758" spans="1:29" x14ac:dyDescent="0.25">
      <c r="A758" s="2"/>
      <c r="B758" s="2"/>
      <c r="C758" s="2"/>
      <c r="D758" s="2"/>
      <c r="E758" s="2"/>
      <c r="F758" s="2"/>
      <c r="G758" s="2"/>
      <c r="H758" s="2"/>
      <c r="I758" s="2"/>
      <c r="J758" s="2"/>
      <c r="K758" s="2"/>
      <c r="L758" s="2"/>
      <c r="M758" s="2"/>
      <c r="N758" s="2"/>
      <c r="O758" s="2"/>
      <c r="P758" s="2"/>
      <c r="Q758" s="2"/>
      <c r="R758" s="2"/>
      <c r="S758" s="2"/>
      <c r="T758" s="2"/>
      <c r="U758" s="2"/>
      <c r="V758" s="2"/>
      <c r="W758" s="2"/>
      <c r="X758" s="2"/>
      <c r="Y758" s="2"/>
      <c r="Z758" s="2"/>
      <c r="AA758" s="2"/>
      <c r="AB758" s="2"/>
      <c r="AC758" s="2"/>
    </row>
    <row r="759" spans="1:29" x14ac:dyDescent="0.25">
      <c r="A759" s="2"/>
      <c r="B759" s="2"/>
      <c r="C759" s="2"/>
      <c r="D759" s="2"/>
      <c r="E759" s="2"/>
      <c r="F759" s="2"/>
      <c r="G759" s="2"/>
      <c r="H759" s="2"/>
      <c r="I759" s="2"/>
      <c r="J759" s="2"/>
      <c r="K759" s="2"/>
      <c r="L759" s="2"/>
      <c r="M759" s="2"/>
      <c r="N759" s="2"/>
      <c r="O759" s="2"/>
      <c r="P759" s="2"/>
      <c r="Q759" s="2"/>
      <c r="R759" s="2"/>
      <c r="S759" s="2"/>
      <c r="T759" s="2"/>
      <c r="U759" s="2"/>
      <c r="V759" s="2"/>
      <c r="W759" s="2"/>
      <c r="X759" s="2"/>
      <c r="Y759" s="2"/>
      <c r="Z759" s="2"/>
      <c r="AA759" s="2"/>
      <c r="AB759" s="2"/>
      <c r="AC759" s="2"/>
    </row>
    <row r="760" spans="1:29" x14ac:dyDescent="0.25">
      <c r="A760" s="2"/>
      <c r="B760" s="2"/>
      <c r="C760" s="2"/>
      <c r="D760" s="2"/>
      <c r="E760" s="2"/>
      <c r="F760" s="2"/>
      <c r="G760" s="2"/>
      <c r="H760" s="2"/>
      <c r="I760" s="2"/>
      <c r="J760" s="2"/>
      <c r="K760" s="2"/>
      <c r="L760" s="2"/>
      <c r="M760" s="2"/>
      <c r="N760" s="2"/>
      <c r="O760" s="2"/>
      <c r="P760" s="2"/>
      <c r="Q760" s="2"/>
      <c r="R760" s="2"/>
      <c r="S760" s="2"/>
      <c r="T760" s="2"/>
      <c r="U760" s="2"/>
      <c r="V760" s="2"/>
      <c r="W760" s="2"/>
      <c r="X760" s="2"/>
      <c r="Y760" s="2"/>
      <c r="Z760" s="2"/>
      <c r="AA760" s="2"/>
      <c r="AB760" s="2"/>
      <c r="AC760" s="2"/>
    </row>
    <row r="761" spans="1:29" x14ac:dyDescent="0.25">
      <c r="A761" s="2"/>
      <c r="B761" s="2"/>
      <c r="C761" s="2"/>
      <c r="D761" s="2"/>
      <c r="E761" s="2"/>
      <c r="F761" s="2"/>
      <c r="G761" s="2"/>
      <c r="H761" s="2"/>
      <c r="I761" s="2"/>
      <c r="J761" s="2"/>
      <c r="K761" s="2"/>
      <c r="L761" s="2"/>
      <c r="M761" s="2"/>
      <c r="N761" s="2"/>
      <c r="O761" s="2"/>
      <c r="P761" s="2"/>
      <c r="Q761" s="2"/>
      <c r="R761" s="2"/>
      <c r="S761" s="2"/>
      <c r="T761" s="2"/>
      <c r="U761" s="2"/>
      <c r="V761" s="2"/>
      <c r="W761" s="2"/>
      <c r="X761" s="2"/>
      <c r="Y761" s="2"/>
      <c r="Z761" s="2"/>
      <c r="AA761" s="2"/>
      <c r="AB761" s="2"/>
      <c r="AC761" s="2"/>
    </row>
    <row r="762" spans="1:29" x14ac:dyDescent="0.25">
      <c r="A762" s="2"/>
      <c r="B762" s="2"/>
      <c r="C762" s="2"/>
      <c r="D762" s="2"/>
      <c r="E762" s="2"/>
      <c r="F762" s="2"/>
      <c r="G762" s="2"/>
      <c r="H762" s="2"/>
      <c r="I762" s="2"/>
      <c r="J762" s="2"/>
      <c r="K762" s="2"/>
      <c r="L762" s="2"/>
      <c r="M762" s="2"/>
      <c r="N762" s="2"/>
      <c r="O762" s="2"/>
      <c r="P762" s="2"/>
      <c r="Q762" s="2"/>
      <c r="R762" s="2"/>
      <c r="S762" s="2"/>
      <c r="T762" s="2"/>
      <c r="U762" s="2"/>
      <c r="V762" s="2"/>
      <c r="W762" s="2"/>
      <c r="X762" s="2"/>
      <c r="Y762" s="2"/>
      <c r="Z762" s="2"/>
      <c r="AA762" s="2"/>
      <c r="AB762" s="2"/>
      <c r="AC762" s="2"/>
    </row>
    <row r="763" spans="1:29" x14ac:dyDescent="0.25">
      <c r="A763" s="2"/>
      <c r="B763" s="2"/>
      <c r="C763" s="2"/>
      <c r="D763" s="2"/>
      <c r="E763" s="2"/>
      <c r="F763" s="2"/>
      <c r="G763" s="2"/>
      <c r="H763" s="2"/>
      <c r="I763" s="2"/>
      <c r="J763" s="2"/>
      <c r="K763" s="2"/>
      <c r="L763" s="2"/>
      <c r="M763" s="2"/>
      <c r="N763" s="2"/>
      <c r="O763" s="2"/>
      <c r="P763" s="2"/>
      <c r="Q763" s="2"/>
      <c r="R763" s="2"/>
      <c r="S763" s="2"/>
      <c r="T763" s="2"/>
      <c r="U763" s="2"/>
      <c r="V763" s="2"/>
      <c r="W763" s="2"/>
      <c r="X763" s="2"/>
      <c r="Y763" s="2"/>
      <c r="Z763" s="2"/>
      <c r="AA763" s="2"/>
      <c r="AB763" s="2"/>
      <c r="AC763" s="2"/>
    </row>
    <row r="764" spans="1:29" x14ac:dyDescent="0.25">
      <c r="A764" s="2"/>
      <c r="B764" s="2"/>
      <c r="C764" s="2"/>
      <c r="D764" s="2"/>
      <c r="E764" s="2"/>
      <c r="F764" s="2"/>
      <c r="G764" s="2"/>
      <c r="H764" s="2"/>
      <c r="I764" s="2"/>
      <c r="J764" s="2"/>
      <c r="K764" s="2"/>
      <c r="L764" s="2"/>
      <c r="M764" s="2"/>
      <c r="N764" s="2"/>
      <c r="O764" s="2"/>
      <c r="P764" s="2"/>
      <c r="Q764" s="2"/>
      <c r="R764" s="2"/>
      <c r="S764" s="2"/>
      <c r="T764" s="2"/>
      <c r="U764" s="2"/>
      <c r="V764" s="2"/>
      <c r="W764" s="2"/>
      <c r="X764" s="2"/>
      <c r="Y764" s="2"/>
      <c r="Z764" s="2"/>
      <c r="AA764" s="2"/>
      <c r="AB764" s="2"/>
      <c r="AC764" s="2"/>
    </row>
    <row r="765" spans="1:29" x14ac:dyDescent="0.25">
      <c r="A765" s="2"/>
      <c r="B765" s="2"/>
      <c r="C765" s="2"/>
      <c r="D765" s="2"/>
      <c r="E765" s="2"/>
      <c r="F765" s="2"/>
      <c r="G765" s="2"/>
      <c r="H765" s="2"/>
      <c r="I765" s="2"/>
      <c r="J765" s="2"/>
      <c r="K765" s="2"/>
      <c r="L765" s="2"/>
      <c r="M765" s="2"/>
      <c r="N765" s="2"/>
      <c r="O765" s="2"/>
      <c r="P765" s="2"/>
      <c r="Q765" s="2"/>
      <c r="R765" s="2"/>
      <c r="S765" s="2"/>
      <c r="T765" s="2"/>
      <c r="U765" s="2"/>
      <c r="V765" s="2"/>
      <c r="W765" s="2"/>
      <c r="X765" s="2"/>
      <c r="Y765" s="2"/>
      <c r="Z765" s="2"/>
      <c r="AA765" s="2"/>
      <c r="AB765" s="2"/>
      <c r="AC765" s="2"/>
    </row>
    <row r="766" spans="1:29" x14ac:dyDescent="0.25">
      <c r="A766" s="2"/>
      <c r="B766" s="2"/>
      <c r="C766" s="2"/>
      <c r="D766" s="2"/>
      <c r="E766" s="2"/>
      <c r="F766" s="2"/>
      <c r="G766" s="2"/>
      <c r="H766" s="2"/>
      <c r="I766" s="2"/>
      <c r="J766" s="2"/>
      <c r="K766" s="2"/>
      <c r="L766" s="2"/>
      <c r="M766" s="2"/>
      <c r="N766" s="2"/>
      <c r="O766" s="2"/>
      <c r="P766" s="2"/>
      <c r="Q766" s="2"/>
      <c r="R766" s="2"/>
      <c r="S766" s="2"/>
      <c r="T766" s="2"/>
      <c r="U766" s="2"/>
      <c r="V766" s="2"/>
      <c r="W766" s="2"/>
      <c r="X766" s="2"/>
      <c r="Y766" s="2"/>
      <c r="Z766" s="2"/>
      <c r="AA766" s="2"/>
      <c r="AB766" s="2"/>
      <c r="AC766" s="2"/>
    </row>
    <row r="767" spans="1:29" x14ac:dyDescent="0.25">
      <c r="A767" s="2"/>
      <c r="B767" s="2"/>
      <c r="C767" s="2"/>
      <c r="D767" s="2"/>
      <c r="E767" s="2"/>
      <c r="F767" s="2"/>
      <c r="G767" s="2"/>
      <c r="H767" s="2"/>
      <c r="I767" s="2"/>
      <c r="J767" s="2"/>
      <c r="K767" s="2"/>
      <c r="L767" s="2"/>
      <c r="M767" s="2"/>
      <c r="N767" s="2"/>
      <c r="O767" s="2"/>
      <c r="P767" s="2"/>
      <c r="Q767" s="2"/>
      <c r="R767" s="2"/>
      <c r="S767" s="2"/>
      <c r="T767" s="2"/>
      <c r="U767" s="2"/>
      <c r="V767" s="2"/>
      <c r="W767" s="2"/>
      <c r="X767" s="2"/>
      <c r="Y767" s="2"/>
      <c r="Z767" s="2"/>
      <c r="AA767" s="2"/>
      <c r="AB767" s="2"/>
      <c r="AC767" s="2"/>
    </row>
    <row r="768" spans="1:29" x14ac:dyDescent="0.25">
      <c r="A768" s="2"/>
      <c r="B768" s="2"/>
      <c r="C768" s="2"/>
      <c r="D768" s="2"/>
      <c r="E768" s="2"/>
      <c r="F768" s="2"/>
      <c r="G768" s="2"/>
      <c r="H768" s="2"/>
      <c r="I768" s="2"/>
      <c r="J768" s="2"/>
      <c r="K768" s="2"/>
      <c r="L768" s="2"/>
      <c r="M768" s="2"/>
      <c r="N768" s="2"/>
      <c r="O768" s="2"/>
      <c r="P768" s="2"/>
      <c r="Q768" s="2"/>
      <c r="R768" s="2"/>
      <c r="S768" s="2"/>
      <c r="T768" s="2"/>
      <c r="U768" s="2"/>
      <c r="V768" s="2"/>
      <c r="W768" s="2"/>
      <c r="X768" s="2"/>
      <c r="Y768" s="2"/>
      <c r="Z768" s="2"/>
      <c r="AA768" s="2"/>
      <c r="AB768" s="2"/>
      <c r="AC768" s="2"/>
    </row>
    <row r="769" spans="1:29" x14ac:dyDescent="0.25">
      <c r="A769" s="2"/>
      <c r="B769" s="2"/>
      <c r="C769" s="2"/>
      <c r="D769" s="2"/>
      <c r="E769" s="2"/>
      <c r="F769" s="2"/>
      <c r="G769" s="2"/>
      <c r="H769" s="2"/>
      <c r="I769" s="2"/>
      <c r="J769" s="2"/>
      <c r="K769" s="2"/>
      <c r="L769" s="2"/>
      <c r="M769" s="2"/>
      <c r="N769" s="2"/>
      <c r="O769" s="2"/>
      <c r="P769" s="2"/>
      <c r="Q769" s="2"/>
      <c r="R769" s="2"/>
      <c r="S769" s="2"/>
      <c r="T769" s="2"/>
      <c r="U769" s="2"/>
      <c r="V769" s="2"/>
      <c r="W769" s="2"/>
      <c r="X769" s="2"/>
      <c r="Y769" s="2"/>
      <c r="Z769" s="2"/>
      <c r="AA769" s="2"/>
      <c r="AB769" s="2"/>
      <c r="AC769" s="2"/>
    </row>
    <row r="770" spans="1:29" x14ac:dyDescent="0.25">
      <c r="A770" s="2"/>
      <c r="B770" s="2"/>
      <c r="C770" s="2"/>
      <c r="D770" s="2"/>
      <c r="E770" s="2"/>
      <c r="F770" s="2"/>
      <c r="G770" s="2"/>
      <c r="H770" s="2"/>
      <c r="I770" s="2"/>
      <c r="J770" s="2"/>
      <c r="K770" s="2"/>
      <c r="L770" s="2"/>
      <c r="M770" s="2"/>
      <c r="N770" s="2"/>
      <c r="O770" s="2"/>
      <c r="P770" s="2"/>
      <c r="Q770" s="2"/>
      <c r="R770" s="2"/>
      <c r="S770" s="2"/>
      <c r="T770" s="2"/>
      <c r="U770" s="2"/>
      <c r="V770" s="2"/>
      <c r="W770" s="2"/>
      <c r="X770" s="2"/>
      <c r="Y770" s="2"/>
      <c r="Z770" s="2"/>
      <c r="AA770" s="2"/>
      <c r="AB770" s="2"/>
      <c r="AC770" s="2"/>
    </row>
    <row r="771" spans="1:29" x14ac:dyDescent="0.25">
      <c r="A771" s="2"/>
      <c r="B771" s="2"/>
      <c r="C771" s="2"/>
      <c r="D771" s="2"/>
      <c r="E771" s="2"/>
      <c r="F771" s="2"/>
      <c r="G771" s="2"/>
      <c r="H771" s="2"/>
      <c r="I771" s="2"/>
      <c r="J771" s="2"/>
      <c r="K771" s="2"/>
      <c r="L771" s="2"/>
      <c r="M771" s="2"/>
      <c r="N771" s="2"/>
      <c r="O771" s="2"/>
      <c r="P771" s="2"/>
      <c r="Q771" s="2"/>
      <c r="R771" s="2"/>
      <c r="S771" s="2"/>
      <c r="T771" s="2"/>
      <c r="U771" s="2"/>
      <c r="V771" s="2"/>
      <c r="W771" s="2"/>
      <c r="X771" s="2"/>
      <c r="Y771" s="2"/>
      <c r="Z771" s="2"/>
      <c r="AA771" s="2"/>
      <c r="AB771" s="2"/>
      <c r="AC771" s="2"/>
    </row>
    <row r="772" spans="1:29" x14ac:dyDescent="0.25">
      <c r="A772" s="2"/>
      <c r="B772" s="2"/>
      <c r="C772" s="2"/>
      <c r="D772" s="2"/>
      <c r="E772" s="2"/>
      <c r="F772" s="2"/>
      <c r="G772" s="2"/>
      <c r="H772" s="2"/>
      <c r="I772" s="2"/>
      <c r="J772" s="2"/>
      <c r="K772" s="2"/>
      <c r="L772" s="2"/>
      <c r="M772" s="2"/>
      <c r="N772" s="2"/>
      <c r="O772" s="2"/>
      <c r="P772" s="2"/>
      <c r="Q772" s="2"/>
      <c r="R772" s="2"/>
      <c r="S772" s="2"/>
      <c r="T772" s="2"/>
      <c r="U772" s="2"/>
      <c r="V772" s="2"/>
      <c r="W772" s="2"/>
      <c r="X772" s="2"/>
      <c r="Y772" s="2"/>
      <c r="Z772" s="2"/>
      <c r="AA772" s="2"/>
      <c r="AB772" s="2"/>
      <c r="AC772" s="2"/>
    </row>
    <row r="773" spans="1:29" x14ac:dyDescent="0.25">
      <c r="A773" s="2"/>
      <c r="B773" s="2"/>
      <c r="C773" s="2"/>
      <c r="D773" s="2"/>
      <c r="E773" s="2"/>
      <c r="F773" s="2"/>
      <c r="G773" s="2"/>
      <c r="H773" s="2"/>
      <c r="I773" s="2"/>
      <c r="J773" s="2"/>
      <c r="K773" s="2"/>
      <c r="L773" s="2"/>
      <c r="M773" s="2"/>
      <c r="N773" s="2"/>
      <c r="O773" s="2"/>
      <c r="P773" s="2"/>
      <c r="Q773" s="2"/>
      <c r="R773" s="2"/>
      <c r="S773" s="2"/>
      <c r="T773" s="2"/>
      <c r="U773" s="2"/>
      <c r="V773" s="2"/>
      <c r="W773" s="2"/>
      <c r="X773" s="2"/>
      <c r="Y773" s="2"/>
      <c r="Z773" s="2"/>
      <c r="AA773" s="2"/>
      <c r="AB773" s="2"/>
      <c r="AC773" s="2"/>
    </row>
    <row r="774" spans="1:29" x14ac:dyDescent="0.25">
      <c r="A774" s="2"/>
      <c r="B774" s="2"/>
      <c r="C774" s="2"/>
      <c r="D774" s="2"/>
      <c r="E774" s="2"/>
      <c r="F774" s="2"/>
      <c r="G774" s="2"/>
      <c r="H774" s="2"/>
      <c r="I774" s="2"/>
      <c r="J774" s="2"/>
      <c r="K774" s="2"/>
      <c r="L774" s="2"/>
      <c r="M774" s="2"/>
      <c r="N774" s="2"/>
      <c r="O774" s="2"/>
      <c r="P774" s="2"/>
      <c r="Q774" s="2"/>
      <c r="R774" s="2"/>
      <c r="S774" s="2"/>
      <c r="T774" s="2"/>
      <c r="U774" s="2"/>
      <c r="V774" s="2"/>
      <c r="W774" s="2"/>
      <c r="X774" s="2"/>
      <c r="Y774" s="2"/>
      <c r="Z774" s="2"/>
      <c r="AA774" s="2"/>
      <c r="AB774" s="2"/>
      <c r="AC774" s="2"/>
    </row>
    <row r="775" spans="1:29" x14ac:dyDescent="0.25">
      <c r="A775" s="2"/>
      <c r="B775" s="2"/>
      <c r="C775" s="2"/>
      <c r="D775" s="2"/>
      <c r="E775" s="2"/>
      <c r="F775" s="2"/>
      <c r="G775" s="2"/>
      <c r="H775" s="2"/>
      <c r="I775" s="2"/>
      <c r="J775" s="2"/>
      <c r="K775" s="2"/>
      <c r="L775" s="2"/>
      <c r="M775" s="2"/>
      <c r="N775" s="2"/>
      <c r="O775" s="2"/>
      <c r="P775" s="2"/>
      <c r="Q775" s="2"/>
      <c r="R775" s="2"/>
      <c r="S775" s="2"/>
      <c r="T775" s="2"/>
      <c r="U775" s="2"/>
      <c r="V775" s="2"/>
      <c r="W775" s="2"/>
      <c r="X775" s="2"/>
      <c r="Y775" s="2"/>
      <c r="Z775" s="2"/>
      <c r="AA775" s="2"/>
      <c r="AB775" s="2"/>
      <c r="AC775" s="2"/>
    </row>
    <row r="776" spans="1:29" x14ac:dyDescent="0.25">
      <c r="A776" s="2"/>
      <c r="B776" s="2"/>
      <c r="C776" s="2"/>
      <c r="D776" s="2"/>
      <c r="E776" s="2"/>
      <c r="F776" s="2"/>
      <c r="G776" s="2"/>
      <c r="H776" s="2"/>
      <c r="I776" s="2"/>
      <c r="J776" s="2"/>
      <c r="K776" s="2"/>
      <c r="L776" s="2"/>
      <c r="M776" s="2"/>
      <c r="N776" s="2"/>
      <c r="O776" s="2"/>
      <c r="P776" s="2"/>
      <c r="Q776" s="2"/>
      <c r="R776" s="2"/>
      <c r="S776" s="2"/>
      <c r="T776" s="2"/>
      <c r="U776" s="2"/>
      <c r="V776" s="2"/>
      <c r="W776" s="2"/>
      <c r="X776" s="2"/>
      <c r="Y776" s="2"/>
      <c r="Z776" s="2"/>
      <c r="AA776" s="2"/>
      <c r="AB776" s="2"/>
      <c r="AC776" s="2"/>
    </row>
    <row r="777" spans="1:29" x14ac:dyDescent="0.25">
      <c r="A777" s="2"/>
      <c r="B777" s="2"/>
      <c r="C777" s="2"/>
      <c r="D777" s="2"/>
      <c r="E777" s="2"/>
      <c r="F777" s="2"/>
      <c r="G777" s="2"/>
      <c r="H777" s="2"/>
      <c r="I777" s="2"/>
      <c r="J777" s="2"/>
      <c r="K777" s="2"/>
      <c r="L777" s="2"/>
      <c r="M777" s="2"/>
      <c r="N777" s="2"/>
      <c r="O777" s="2"/>
      <c r="P777" s="2"/>
      <c r="Q777" s="2"/>
      <c r="R777" s="2"/>
      <c r="S777" s="2"/>
      <c r="T777" s="2"/>
      <c r="U777" s="2"/>
      <c r="V777" s="2"/>
      <c r="W777" s="2"/>
      <c r="X777" s="2"/>
      <c r="Y777" s="2"/>
      <c r="Z777" s="2"/>
      <c r="AA777" s="2"/>
      <c r="AB777" s="2"/>
      <c r="AC777" s="2"/>
    </row>
    <row r="778" spans="1:29" x14ac:dyDescent="0.25">
      <c r="A778" s="2"/>
      <c r="B778" s="2"/>
      <c r="C778" s="2"/>
      <c r="D778" s="2"/>
      <c r="E778" s="2"/>
      <c r="F778" s="2"/>
      <c r="G778" s="2"/>
      <c r="H778" s="2"/>
      <c r="I778" s="2"/>
      <c r="J778" s="2"/>
      <c r="K778" s="2"/>
      <c r="L778" s="2"/>
      <c r="M778" s="2"/>
      <c r="N778" s="2"/>
      <c r="O778" s="2"/>
      <c r="P778" s="2"/>
      <c r="Q778" s="2"/>
      <c r="R778" s="2"/>
      <c r="S778" s="2"/>
      <c r="T778" s="2"/>
      <c r="U778" s="2"/>
      <c r="V778" s="2"/>
      <c r="W778" s="2"/>
      <c r="X778" s="2"/>
      <c r="Y778" s="2"/>
      <c r="Z778" s="2"/>
      <c r="AA778" s="2"/>
      <c r="AB778" s="2"/>
      <c r="AC778" s="2"/>
    </row>
    <row r="779" spans="1:29" x14ac:dyDescent="0.25">
      <c r="A779" s="2"/>
      <c r="B779" s="2"/>
      <c r="C779" s="2"/>
      <c r="D779" s="2"/>
      <c r="E779" s="2"/>
      <c r="F779" s="2"/>
      <c r="G779" s="2"/>
      <c r="H779" s="2"/>
      <c r="I779" s="2"/>
      <c r="J779" s="2"/>
      <c r="K779" s="2"/>
      <c r="L779" s="2"/>
      <c r="M779" s="2"/>
      <c r="N779" s="2"/>
      <c r="O779" s="2"/>
      <c r="P779" s="2"/>
      <c r="Q779" s="2"/>
      <c r="R779" s="2"/>
      <c r="S779" s="2"/>
      <c r="T779" s="2"/>
      <c r="U779" s="2"/>
      <c r="V779" s="2"/>
      <c r="W779" s="2"/>
      <c r="X779" s="2"/>
      <c r="Y779" s="2"/>
      <c r="Z779" s="2"/>
      <c r="AA779" s="2"/>
      <c r="AB779" s="2"/>
      <c r="AC779" s="2"/>
    </row>
    <row r="780" spans="1:29" x14ac:dyDescent="0.25">
      <c r="A780" s="2"/>
      <c r="B780" s="2"/>
      <c r="C780" s="2"/>
      <c r="D780" s="2"/>
      <c r="E780" s="2"/>
      <c r="F780" s="2"/>
      <c r="G780" s="2"/>
      <c r="H780" s="2"/>
      <c r="I780" s="2"/>
      <c r="J780" s="2"/>
      <c r="K780" s="2"/>
      <c r="L780" s="2"/>
      <c r="M780" s="2"/>
      <c r="N780" s="2"/>
      <c r="O780" s="2"/>
      <c r="P780" s="2"/>
      <c r="Q780" s="2"/>
      <c r="R780" s="2"/>
      <c r="S780" s="2"/>
      <c r="T780" s="2"/>
      <c r="U780" s="2"/>
      <c r="V780" s="2"/>
      <c r="W780" s="2"/>
      <c r="X780" s="2"/>
      <c r="Y780" s="2"/>
      <c r="Z780" s="2"/>
      <c r="AA780" s="2"/>
      <c r="AB780" s="2"/>
      <c r="AC780" s="2"/>
    </row>
    <row r="781" spans="1:29" x14ac:dyDescent="0.25">
      <c r="A781" s="2"/>
      <c r="B781" s="2"/>
      <c r="C781" s="2"/>
      <c r="D781" s="2"/>
      <c r="E781" s="2"/>
      <c r="F781" s="2"/>
      <c r="G781" s="2"/>
      <c r="H781" s="2"/>
      <c r="I781" s="2"/>
      <c r="J781" s="2"/>
      <c r="K781" s="2"/>
      <c r="L781" s="2"/>
      <c r="M781" s="2"/>
      <c r="N781" s="2"/>
      <c r="O781" s="2"/>
      <c r="P781" s="2"/>
      <c r="Q781" s="2"/>
      <c r="R781" s="2"/>
      <c r="S781" s="2"/>
      <c r="T781" s="2"/>
      <c r="U781" s="2"/>
      <c r="V781" s="2"/>
      <c r="W781" s="2"/>
      <c r="X781" s="2"/>
      <c r="Y781" s="2"/>
      <c r="Z781" s="2"/>
      <c r="AA781" s="2"/>
      <c r="AB781" s="2"/>
      <c r="AC781" s="2"/>
    </row>
    <row r="782" spans="1:29" x14ac:dyDescent="0.25">
      <c r="A782" s="2"/>
      <c r="B782" s="2"/>
      <c r="C782" s="2"/>
      <c r="D782" s="2"/>
      <c r="E782" s="2"/>
      <c r="F782" s="2"/>
      <c r="G782" s="2"/>
      <c r="H782" s="2"/>
      <c r="I782" s="2"/>
      <c r="J782" s="2"/>
      <c r="K782" s="2"/>
      <c r="L782" s="2"/>
      <c r="M782" s="2"/>
      <c r="N782" s="2"/>
      <c r="O782" s="2"/>
      <c r="P782" s="2"/>
      <c r="Q782" s="2"/>
      <c r="R782" s="2"/>
      <c r="S782" s="2"/>
      <c r="T782" s="2"/>
      <c r="U782" s="2"/>
      <c r="V782" s="2"/>
      <c r="W782" s="2"/>
      <c r="X782" s="2"/>
      <c r="Y782" s="2"/>
      <c r="Z782" s="2"/>
      <c r="AA782" s="2"/>
      <c r="AB782" s="2"/>
      <c r="AC782" s="2"/>
    </row>
    <row r="783" spans="1:29" x14ac:dyDescent="0.25">
      <c r="A783" s="2"/>
      <c r="B783" s="2"/>
      <c r="C783" s="2"/>
      <c r="D783" s="2"/>
      <c r="E783" s="2"/>
      <c r="F783" s="2"/>
      <c r="G783" s="2"/>
      <c r="H783" s="2"/>
      <c r="I783" s="2"/>
      <c r="J783" s="2"/>
      <c r="K783" s="2"/>
      <c r="L783" s="2"/>
      <c r="M783" s="2"/>
      <c r="N783" s="2"/>
      <c r="O783" s="2"/>
      <c r="P783" s="2"/>
      <c r="Q783" s="2"/>
      <c r="R783" s="2"/>
      <c r="S783" s="2"/>
      <c r="T783" s="2"/>
      <c r="U783" s="2"/>
      <c r="V783" s="2"/>
      <c r="W783" s="2"/>
      <c r="X783" s="2"/>
      <c r="Y783" s="2"/>
      <c r="Z783" s="2"/>
      <c r="AA783" s="2"/>
      <c r="AB783" s="2"/>
      <c r="AC783" s="2"/>
    </row>
    <row r="784" spans="1:29" x14ac:dyDescent="0.25">
      <c r="A784" s="2"/>
      <c r="B784" s="2"/>
      <c r="C784" s="2"/>
      <c r="D784" s="2"/>
      <c r="E784" s="2"/>
      <c r="F784" s="2"/>
      <c r="G784" s="2"/>
      <c r="H784" s="2"/>
      <c r="I784" s="2"/>
      <c r="J784" s="2"/>
      <c r="K784" s="2"/>
      <c r="L784" s="2"/>
      <c r="M784" s="2"/>
      <c r="N784" s="2"/>
      <c r="O784" s="2"/>
      <c r="P784" s="2"/>
      <c r="Q784" s="2"/>
      <c r="R784" s="2"/>
      <c r="S784" s="2"/>
      <c r="T784" s="2"/>
      <c r="U784" s="2"/>
      <c r="V784" s="2"/>
      <c r="W784" s="2"/>
      <c r="X784" s="2"/>
      <c r="Y784" s="2"/>
      <c r="Z784" s="2"/>
      <c r="AA784" s="2"/>
      <c r="AB784" s="2"/>
      <c r="AC784" s="2"/>
    </row>
    <row r="785" spans="1:29" x14ac:dyDescent="0.25">
      <c r="A785" s="2"/>
      <c r="B785" s="2"/>
      <c r="C785" s="2"/>
      <c r="D785" s="2"/>
      <c r="E785" s="2"/>
      <c r="F785" s="2"/>
      <c r="G785" s="2"/>
      <c r="H785" s="2"/>
      <c r="I785" s="2"/>
      <c r="J785" s="2"/>
      <c r="K785" s="2"/>
      <c r="L785" s="2"/>
      <c r="M785" s="2"/>
      <c r="N785" s="2"/>
      <c r="O785" s="2"/>
      <c r="P785" s="2"/>
      <c r="Q785" s="2"/>
      <c r="R785" s="2"/>
      <c r="S785" s="2"/>
      <c r="T785" s="2"/>
      <c r="U785" s="2"/>
      <c r="V785" s="2"/>
      <c r="W785" s="2"/>
      <c r="X785" s="2"/>
      <c r="Y785" s="2"/>
      <c r="Z785" s="2"/>
      <c r="AA785" s="2"/>
      <c r="AB785" s="2"/>
      <c r="AC785" s="2"/>
    </row>
    <row r="786" spans="1:29" x14ac:dyDescent="0.25">
      <c r="A786" s="2"/>
      <c r="B786" s="2"/>
      <c r="C786" s="2"/>
      <c r="D786" s="2"/>
      <c r="E786" s="2"/>
      <c r="F786" s="2"/>
      <c r="G786" s="2"/>
      <c r="H786" s="2"/>
      <c r="I786" s="2"/>
      <c r="J786" s="2"/>
      <c r="K786" s="2"/>
      <c r="L786" s="2"/>
      <c r="M786" s="2"/>
      <c r="N786" s="2"/>
      <c r="O786" s="2"/>
      <c r="P786" s="2"/>
      <c r="Q786" s="2"/>
      <c r="R786" s="2"/>
      <c r="S786" s="2"/>
      <c r="T786" s="2"/>
      <c r="U786" s="2"/>
      <c r="V786" s="2"/>
      <c r="W786" s="2"/>
      <c r="X786" s="2"/>
      <c r="Y786" s="2"/>
      <c r="Z786" s="2"/>
      <c r="AA786" s="2"/>
      <c r="AB786" s="2"/>
      <c r="AC786" s="2"/>
    </row>
    <row r="787" spans="1:29" x14ac:dyDescent="0.25">
      <c r="A787" s="2"/>
      <c r="B787" s="2"/>
      <c r="C787" s="2"/>
      <c r="D787" s="2"/>
      <c r="E787" s="2"/>
      <c r="F787" s="2"/>
      <c r="G787" s="2"/>
      <c r="H787" s="2"/>
      <c r="I787" s="2"/>
      <c r="J787" s="2"/>
      <c r="K787" s="2"/>
      <c r="L787" s="2"/>
      <c r="M787" s="2"/>
      <c r="N787" s="2"/>
      <c r="O787" s="2"/>
      <c r="P787" s="2"/>
      <c r="Q787" s="2"/>
      <c r="R787" s="2"/>
      <c r="S787" s="2"/>
      <c r="T787" s="2"/>
      <c r="U787" s="2"/>
      <c r="V787" s="2"/>
      <c r="W787" s="2"/>
      <c r="X787" s="2"/>
      <c r="Y787" s="2"/>
      <c r="Z787" s="2"/>
      <c r="AA787" s="2"/>
      <c r="AB787" s="2"/>
      <c r="AC787" s="2"/>
    </row>
    <row r="788" spans="1:29" x14ac:dyDescent="0.25">
      <c r="A788" s="2"/>
      <c r="B788" s="2"/>
      <c r="C788" s="2"/>
      <c r="D788" s="2"/>
      <c r="E788" s="2"/>
      <c r="F788" s="2"/>
      <c r="G788" s="2"/>
      <c r="H788" s="2"/>
      <c r="I788" s="2"/>
      <c r="J788" s="2"/>
      <c r="K788" s="2"/>
      <c r="L788" s="2"/>
      <c r="M788" s="2"/>
      <c r="N788" s="2"/>
      <c r="O788" s="2"/>
      <c r="P788" s="2"/>
      <c r="Q788" s="2"/>
      <c r="R788" s="2"/>
      <c r="S788" s="2"/>
      <c r="T788" s="2"/>
      <c r="U788" s="2"/>
      <c r="V788" s="2"/>
      <c r="W788" s="2"/>
      <c r="X788" s="2"/>
      <c r="Y788" s="2"/>
      <c r="Z788" s="2"/>
      <c r="AA788" s="2"/>
      <c r="AB788" s="2"/>
      <c r="AC788" s="2"/>
    </row>
    <row r="789" spans="1:29" x14ac:dyDescent="0.25">
      <c r="A789" s="2"/>
      <c r="B789" s="2"/>
      <c r="C789" s="2"/>
      <c r="D789" s="2"/>
      <c r="E789" s="2"/>
      <c r="F789" s="2"/>
      <c r="G789" s="2"/>
      <c r="H789" s="2"/>
      <c r="I789" s="2"/>
      <c r="J789" s="2"/>
      <c r="K789" s="2"/>
      <c r="L789" s="2"/>
      <c r="M789" s="2"/>
      <c r="N789" s="2"/>
      <c r="O789" s="2"/>
      <c r="P789" s="2"/>
      <c r="Q789" s="2"/>
      <c r="R789" s="2"/>
      <c r="S789" s="2"/>
      <c r="T789" s="2"/>
      <c r="U789" s="2"/>
      <c r="V789" s="2"/>
      <c r="W789" s="2"/>
      <c r="X789" s="2"/>
      <c r="Y789" s="2"/>
      <c r="Z789" s="2"/>
      <c r="AA789" s="2"/>
      <c r="AB789" s="2"/>
      <c r="AC789" s="2"/>
    </row>
    <row r="790" spans="1:29" x14ac:dyDescent="0.25">
      <c r="A790" s="2"/>
      <c r="B790" s="2"/>
      <c r="C790" s="2"/>
      <c r="D790" s="2"/>
      <c r="E790" s="2"/>
      <c r="F790" s="2"/>
      <c r="G790" s="2"/>
      <c r="H790" s="2"/>
      <c r="I790" s="2"/>
      <c r="J790" s="2"/>
      <c r="K790" s="2"/>
      <c r="L790" s="2"/>
      <c r="M790" s="2"/>
      <c r="N790" s="2"/>
      <c r="O790" s="2"/>
      <c r="P790" s="2"/>
      <c r="Q790" s="2"/>
      <c r="R790" s="2"/>
      <c r="S790" s="2"/>
      <c r="T790" s="2"/>
      <c r="U790" s="2"/>
      <c r="V790" s="2"/>
      <c r="W790" s="2"/>
      <c r="X790" s="2"/>
      <c r="Y790" s="2"/>
      <c r="Z790" s="2"/>
      <c r="AA790" s="2"/>
      <c r="AB790" s="2"/>
      <c r="AC790" s="2"/>
    </row>
    <row r="791" spans="1:29" x14ac:dyDescent="0.25">
      <c r="A791" s="2"/>
      <c r="B791" s="2"/>
      <c r="C791" s="2"/>
      <c r="D791" s="2"/>
      <c r="E791" s="2"/>
      <c r="F791" s="2"/>
      <c r="G791" s="2"/>
      <c r="H791" s="2"/>
      <c r="I791" s="2"/>
      <c r="J791" s="2"/>
      <c r="K791" s="2"/>
      <c r="L791" s="2"/>
      <c r="M791" s="2"/>
      <c r="N791" s="2"/>
      <c r="O791" s="2"/>
      <c r="P791" s="2"/>
      <c r="Q791" s="2"/>
      <c r="R791" s="2"/>
      <c r="S791" s="2"/>
      <c r="T791" s="2"/>
      <c r="U791" s="2"/>
      <c r="V791" s="2"/>
      <c r="W791" s="2"/>
      <c r="X791" s="2"/>
      <c r="Y791" s="2"/>
      <c r="Z791" s="2"/>
      <c r="AA791" s="2"/>
      <c r="AB791" s="2"/>
      <c r="AC791" s="2"/>
    </row>
    <row r="792" spans="1:29" x14ac:dyDescent="0.25">
      <c r="A792" s="2"/>
      <c r="B792" s="2"/>
      <c r="C792" s="2"/>
      <c r="D792" s="2"/>
      <c r="E792" s="2"/>
      <c r="F792" s="2"/>
      <c r="G792" s="2"/>
      <c r="H792" s="2"/>
      <c r="I792" s="2"/>
      <c r="J792" s="2"/>
      <c r="K792" s="2"/>
      <c r="L792" s="2"/>
      <c r="M792" s="2"/>
      <c r="N792" s="2"/>
      <c r="O792" s="2"/>
      <c r="P792" s="2"/>
      <c r="Q792" s="2"/>
      <c r="R792" s="2"/>
      <c r="S792" s="2"/>
      <c r="T792" s="2"/>
      <c r="U792" s="2"/>
      <c r="V792" s="2"/>
      <c r="W792" s="2"/>
      <c r="X792" s="2"/>
      <c r="Y792" s="2"/>
      <c r="Z792" s="2"/>
      <c r="AA792" s="2"/>
      <c r="AB792" s="2"/>
      <c r="AC792" s="2"/>
    </row>
    <row r="793" spans="1:29" x14ac:dyDescent="0.25">
      <c r="A793" s="2"/>
      <c r="B793" s="2"/>
      <c r="C793" s="2"/>
      <c r="D793" s="2"/>
      <c r="E793" s="2"/>
      <c r="F793" s="2"/>
      <c r="G793" s="2"/>
      <c r="H793" s="2"/>
      <c r="I793" s="2"/>
      <c r="J793" s="2"/>
      <c r="K793" s="2"/>
      <c r="L793" s="2"/>
      <c r="M793" s="2"/>
      <c r="N793" s="2"/>
      <c r="O793" s="2"/>
      <c r="P793" s="2"/>
      <c r="Q793" s="2"/>
      <c r="R793" s="2"/>
      <c r="S793" s="2"/>
      <c r="T793" s="2"/>
      <c r="U793" s="2"/>
      <c r="V793" s="2"/>
      <c r="W793" s="2"/>
      <c r="X793" s="2"/>
      <c r="Y793" s="2"/>
      <c r="Z793" s="2"/>
      <c r="AA793" s="2"/>
      <c r="AB793" s="2"/>
      <c r="AC793" s="2"/>
    </row>
    <row r="794" spans="1:29" x14ac:dyDescent="0.25">
      <c r="A794" s="2"/>
      <c r="B794" s="2"/>
      <c r="C794" s="2"/>
      <c r="D794" s="2"/>
      <c r="E794" s="2"/>
      <c r="F794" s="2"/>
      <c r="G794" s="2"/>
      <c r="H794" s="2"/>
      <c r="I794" s="2"/>
      <c r="J794" s="2"/>
      <c r="K794" s="2"/>
      <c r="L794" s="2"/>
      <c r="M794" s="2"/>
      <c r="N794" s="2"/>
      <c r="O794" s="2"/>
      <c r="P794" s="2"/>
      <c r="Q794" s="2"/>
      <c r="R794" s="2"/>
      <c r="S794" s="2"/>
      <c r="T794" s="2"/>
      <c r="U794" s="2"/>
      <c r="V794" s="2"/>
      <c r="W794" s="2"/>
      <c r="X794" s="2"/>
      <c r="Y794" s="2"/>
      <c r="Z794" s="2"/>
      <c r="AA794" s="2"/>
      <c r="AB794" s="2"/>
      <c r="AC794" s="2"/>
    </row>
    <row r="795" spans="1:29" x14ac:dyDescent="0.25">
      <c r="A795" s="2"/>
      <c r="B795" s="2"/>
      <c r="C795" s="2"/>
      <c r="D795" s="2"/>
      <c r="E795" s="2"/>
      <c r="F795" s="2"/>
      <c r="G795" s="2"/>
      <c r="H795" s="2"/>
      <c r="I795" s="2"/>
      <c r="J795" s="2"/>
      <c r="K795" s="2"/>
      <c r="L795" s="2"/>
      <c r="M795" s="2"/>
      <c r="N795" s="2"/>
      <c r="O795" s="2"/>
      <c r="P795" s="2"/>
      <c r="Q795" s="2"/>
      <c r="R795" s="2"/>
      <c r="S795" s="2"/>
      <c r="T795" s="2"/>
      <c r="U795" s="2"/>
      <c r="V795" s="2"/>
      <c r="W795" s="2"/>
      <c r="X795" s="2"/>
      <c r="Y795" s="2"/>
      <c r="Z795" s="2"/>
      <c r="AA795" s="2"/>
      <c r="AB795" s="2"/>
      <c r="AC795" s="2"/>
    </row>
    <row r="796" spans="1:29" x14ac:dyDescent="0.25">
      <c r="A796" s="2"/>
      <c r="B796" s="2"/>
      <c r="C796" s="2"/>
      <c r="D796" s="2"/>
      <c r="E796" s="2"/>
      <c r="F796" s="2"/>
      <c r="G796" s="2"/>
      <c r="H796" s="2"/>
      <c r="I796" s="2"/>
      <c r="J796" s="2"/>
      <c r="K796" s="2"/>
      <c r="L796" s="2"/>
      <c r="M796" s="2"/>
      <c r="N796" s="2"/>
      <c r="O796" s="2"/>
      <c r="P796" s="2"/>
      <c r="Q796" s="2"/>
      <c r="R796" s="2"/>
      <c r="S796" s="2"/>
      <c r="T796" s="2"/>
      <c r="U796" s="2"/>
      <c r="V796" s="2"/>
      <c r="W796" s="2"/>
      <c r="X796" s="2"/>
      <c r="Y796" s="2"/>
      <c r="Z796" s="2"/>
      <c r="AA796" s="2"/>
      <c r="AB796" s="2"/>
      <c r="AC796" s="2"/>
    </row>
    <row r="797" spans="1:29" x14ac:dyDescent="0.25">
      <c r="A797" s="2"/>
      <c r="B797" s="2"/>
      <c r="C797" s="2"/>
      <c r="D797" s="2"/>
      <c r="E797" s="2"/>
      <c r="F797" s="2"/>
      <c r="G797" s="2"/>
      <c r="H797" s="2"/>
      <c r="I797" s="2"/>
      <c r="J797" s="2"/>
      <c r="K797" s="2"/>
      <c r="L797" s="2"/>
      <c r="M797" s="2"/>
      <c r="N797" s="2"/>
      <c r="O797" s="2"/>
      <c r="P797" s="2"/>
      <c r="Q797" s="2"/>
      <c r="R797" s="2"/>
      <c r="S797" s="2"/>
      <c r="T797" s="2"/>
      <c r="U797" s="2"/>
      <c r="V797" s="2"/>
      <c r="W797" s="2"/>
      <c r="X797" s="2"/>
      <c r="Y797" s="2"/>
      <c r="Z797" s="2"/>
      <c r="AA797" s="2"/>
      <c r="AB797" s="2"/>
      <c r="AC797" s="2"/>
    </row>
    <row r="798" spans="1:29" x14ac:dyDescent="0.25">
      <c r="A798" s="2"/>
      <c r="B798" s="2"/>
      <c r="C798" s="2"/>
      <c r="D798" s="2"/>
      <c r="E798" s="2"/>
      <c r="F798" s="2"/>
      <c r="G798" s="2"/>
      <c r="H798" s="2"/>
      <c r="I798" s="2"/>
      <c r="J798" s="2"/>
      <c r="K798" s="2"/>
      <c r="L798" s="2"/>
      <c r="M798" s="2"/>
      <c r="N798" s="2"/>
      <c r="O798" s="2"/>
      <c r="P798" s="2"/>
      <c r="Q798" s="2"/>
      <c r="R798" s="2"/>
      <c r="S798" s="2"/>
      <c r="T798" s="2"/>
      <c r="U798" s="2"/>
      <c r="V798" s="2"/>
      <c r="W798" s="2"/>
      <c r="X798" s="2"/>
      <c r="Y798" s="2"/>
      <c r="Z798" s="2"/>
      <c r="AA798" s="2"/>
      <c r="AB798" s="2"/>
      <c r="AC798" s="2"/>
    </row>
    <row r="799" spans="1:29" x14ac:dyDescent="0.25">
      <c r="A799" s="2"/>
      <c r="B799" s="2"/>
      <c r="C799" s="2"/>
      <c r="D799" s="2"/>
      <c r="E799" s="2"/>
      <c r="F799" s="2"/>
      <c r="G799" s="2"/>
      <c r="H799" s="2"/>
      <c r="I799" s="2"/>
      <c r="J799" s="2"/>
      <c r="K799" s="2"/>
      <c r="L799" s="2"/>
      <c r="M799" s="2"/>
      <c r="N799" s="2"/>
      <c r="O799" s="2"/>
      <c r="P799" s="2"/>
      <c r="Q799" s="2"/>
      <c r="R799" s="2"/>
      <c r="S799" s="2"/>
      <c r="T799" s="2"/>
      <c r="U799" s="2"/>
      <c r="V799" s="2"/>
      <c r="W799" s="2"/>
      <c r="X799" s="2"/>
      <c r="Y799" s="2"/>
      <c r="Z799" s="2"/>
      <c r="AA799" s="2"/>
      <c r="AB799" s="2"/>
      <c r="AC799" s="2"/>
    </row>
    <row r="800" spans="1:29" x14ac:dyDescent="0.25">
      <c r="A800" s="2"/>
      <c r="B800" s="2"/>
      <c r="C800" s="2"/>
      <c r="D800" s="2"/>
      <c r="E800" s="2"/>
      <c r="F800" s="2"/>
      <c r="G800" s="2"/>
      <c r="H800" s="2"/>
      <c r="I800" s="2"/>
      <c r="J800" s="2"/>
      <c r="K800" s="2"/>
      <c r="L800" s="2"/>
      <c r="M800" s="2"/>
      <c r="N800" s="2"/>
      <c r="O800" s="2"/>
      <c r="P800" s="2"/>
      <c r="Q800" s="2"/>
      <c r="R800" s="2"/>
      <c r="S800" s="2"/>
      <c r="T800" s="2"/>
      <c r="U800" s="2"/>
      <c r="V800" s="2"/>
      <c r="W800" s="2"/>
      <c r="X800" s="2"/>
      <c r="Y800" s="2"/>
      <c r="Z800" s="2"/>
      <c r="AA800" s="2"/>
      <c r="AB800" s="2"/>
      <c r="AC800" s="2"/>
    </row>
    <row r="801" spans="1:29" x14ac:dyDescent="0.25">
      <c r="A801" s="2"/>
      <c r="B801" s="2"/>
      <c r="C801" s="2"/>
      <c r="D801" s="2"/>
      <c r="E801" s="2"/>
      <c r="F801" s="2"/>
      <c r="G801" s="2"/>
      <c r="H801" s="2"/>
      <c r="I801" s="2"/>
      <c r="J801" s="2"/>
      <c r="K801" s="2"/>
      <c r="L801" s="2"/>
      <c r="M801" s="2"/>
      <c r="N801" s="2"/>
      <c r="O801" s="2"/>
      <c r="P801" s="2"/>
      <c r="Q801" s="2"/>
      <c r="R801" s="2"/>
      <c r="S801" s="2"/>
      <c r="T801" s="2"/>
      <c r="U801" s="2"/>
      <c r="V801" s="2"/>
      <c r="W801" s="2"/>
      <c r="X801" s="2"/>
      <c r="Y801" s="2"/>
      <c r="Z801" s="2"/>
      <c r="AA801" s="2"/>
      <c r="AB801" s="2"/>
      <c r="AC801" s="2"/>
    </row>
    <row r="802" spans="1:29" x14ac:dyDescent="0.25">
      <c r="A802" s="2"/>
      <c r="B802" s="2"/>
      <c r="C802" s="2"/>
      <c r="D802" s="2"/>
      <c r="E802" s="2"/>
      <c r="F802" s="2"/>
      <c r="G802" s="2"/>
      <c r="H802" s="2"/>
      <c r="I802" s="2"/>
      <c r="J802" s="2"/>
      <c r="K802" s="2"/>
      <c r="L802" s="2"/>
      <c r="M802" s="2"/>
      <c r="N802" s="2"/>
      <c r="O802" s="2"/>
      <c r="P802" s="2"/>
      <c r="Q802" s="2"/>
      <c r="R802" s="2"/>
      <c r="S802" s="2"/>
      <c r="T802" s="2"/>
      <c r="U802" s="2"/>
      <c r="V802" s="2"/>
      <c r="W802" s="2"/>
      <c r="X802" s="2"/>
      <c r="Y802" s="2"/>
      <c r="Z802" s="2"/>
      <c r="AA802" s="2"/>
      <c r="AB802" s="2"/>
      <c r="AC802" s="2"/>
    </row>
    <row r="803" spans="1:29" x14ac:dyDescent="0.25">
      <c r="A803" s="2"/>
      <c r="B803" s="2"/>
      <c r="C803" s="2"/>
      <c r="D803" s="2"/>
      <c r="E803" s="2"/>
      <c r="F803" s="2"/>
      <c r="G803" s="2"/>
      <c r="H803" s="2"/>
      <c r="I803" s="2"/>
      <c r="J803" s="2"/>
      <c r="K803" s="2"/>
      <c r="L803" s="2"/>
      <c r="M803" s="2"/>
      <c r="N803" s="2"/>
      <c r="O803" s="2"/>
      <c r="P803" s="2"/>
      <c r="Q803" s="2"/>
      <c r="R803" s="2"/>
      <c r="S803" s="2"/>
      <c r="T803" s="2"/>
      <c r="U803" s="2"/>
      <c r="V803" s="2"/>
      <c r="W803" s="2"/>
      <c r="X803" s="2"/>
      <c r="Y803" s="2"/>
      <c r="Z803" s="2"/>
      <c r="AA803" s="2"/>
      <c r="AB803" s="2"/>
      <c r="AC803" s="2"/>
    </row>
    <row r="804" spans="1:29" x14ac:dyDescent="0.25">
      <c r="A804" s="2"/>
      <c r="B804" s="2"/>
      <c r="C804" s="2"/>
      <c r="D804" s="2"/>
      <c r="E804" s="2"/>
      <c r="F804" s="2"/>
      <c r="G804" s="2"/>
      <c r="H804" s="2"/>
      <c r="I804" s="2"/>
      <c r="J804" s="2"/>
      <c r="K804" s="2"/>
      <c r="L804" s="2"/>
      <c r="M804" s="2"/>
      <c r="N804" s="2"/>
      <c r="O804" s="2"/>
      <c r="P804" s="2"/>
      <c r="Q804" s="2"/>
      <c r="R804" s="2"/>
      <c r="S804" s="2"/>
      <c r="T804" s="2"/>
      <c r="U804" s="2"/>
      <c r="V804" s="2"/>
      <c r="W804" s="2"/>
      <c r="X804" s="2"/>
      <c r="Y804" s="2"/>
      <c r="Z804" s="2"/>
      <c r="AA804" s="2"/>
      <c r="AB804" s="2"/>
      <c r="AC804" s="2"/>
    </row>
    <row r="805" spans="1:29" x14ac:dyDescent="0.25">
      <c r="A805" s="2"/>
      <c r="B805" s="2"/>
      <c r="C805" s="2"/>
      <c r="D805" s="2"/>
      <c r="E805" s="2"/>
      <c r="F805" s="2"/>
      <c r="G805" s="2"/>
      <c r="H805" s="2"/>
      <c r="I805" s="2"/>
      <c r="J805" s="2"/>
      <c r="K805" s="2"/>
      <c r="L805" s="2"/>
      <c r="M805" s="2"/>
      <c r="N805" s="2"/>
      <c r="O805" s="2"/>
      <c r="P805" s="2"/>
      <c r="Q805" s="2"/>
      <c r="R805" s="2"/>
      <c r="S805" s="2"/>
      <c r="T805" s="2"/>
      <c r="U805" s="2"/>
      <c r="V805" s="2"/>
      <c r="W805" s="2"/>
      <c r="X805" s="2"/>
      <c r="Y805" s="2"/>
      <c r="Z805" s="2"/>
      <c r="AA805" s="2"/>
      <c r="AB805" s="2"/>
      <c r="AC805" s="2"/>
    </row>
    <row r="806" spans="1:29" x14ac:dyDescent="0.25">
      <c r="A806" s="2"/>
      <c r="B806" s="2"/>
      <c r="C806" s="2"/>
      <c r="D806" s="2"/>
      <c r="E806" s="2"/>
      <c r="F806" s="2"/>
      <c r="G806" s="2"/>
      <c r="H806" s="2"/>
      <c r="I806" s="2"/>
      <c r="J806" s="2"/>
      <c r="K806" s="2"/>
      <c r="L806" s="2"/>
      <c r="M806" s="2"/>
      <c r="N806" s="2"/>
      <c r="O806" s="2"/>
      <c r="P806" s="2"/>
      <c r="Q806" s="2"/>
      <c r="R806" s="2"/>
      <c r="S806" s="2"/>
      <c r="T806" s="2"/>
      <c r="U806" s="2"/>
      <c r="V806" s="2"/>
      <c r="W806" s="2"/>
      <c r="X806" s="2"/>
      <c r="Y806" s="2"/>
      <c r="Z806" s="2"/>
      <c r="AA806" s="2"/>
      <c r="AB806" s="2"/>
      <c r="AC806" s="2"/>
    </row>
    <row r="807" spans="1:29" x14ac:dyDescent="0.25">
      <c r="A807" s="2"/>
      <c r="B807" s="2"/>
      <c r="C807" s="2"/>
      <c r="D807" s="2"/>
      <c r="E807" s="2"/>
      <c r="F807" s="2"/>
      <c r="G807" s="2"/>
      <c r="H807" s="2"/>
      <c r="I807" s="2"/>
      <c r="J807" s="2"/>
      <c r="K807" s="2"/>
      <c r="L807" s="2"/>
      <c r="M807" s="2"/>
      <c r="N807" s="2"/>
      <c r="O807" s="2"/>
      <c r="P807" s="2"/>
      <c r="Q807" s="2"/>
      <c r="R807" s="2"/>
      <c r="S807" s="2"/>
      <c r="T807" s="2"/>
      <c r="U807" s="2"/>
      <c r="V807" s="2"/>
      <c r="W807" s="2"/>
      <c r="X807" s="2"/>
      <c r="Y807" s="2"/>
      <c r="Z807" s="2"/>
      <c r="AA807" s="2"/>
      <c r="AB807" s="2"/>
      <c r="AC807" s="2"/>
    </row>
    <row r="808" spans="1:29" x14ac:dyDescent="0.25">
      <c r="A808" s="2"/>
      <c r="B808" s="2"/>
      <c r="C808" s="2"/>
      <c r="D808" s="2"/>
      <c r="E808" s="2"/>
      <c r="F808" s="2"/>
      <c r="G808" s="2"/>
      <c r="H808" s="2"/>
      <c r="I808" s="2"/>
      <c r="J808" s="2"/>
      <c r="K808" s="2"/>
      <c r="L808" s="2"/>
      <c r="M808" s="2"/>
      <c r="N808" s="2"/>
      <c r="O808" s="2"/>
      <c r="P808" s="2"/>
      <c r="Q808" s="2"/>
      <c r="R808" s="2"/>
      <c r="S808" s="2"/>
      <c r="T808" s="2"/>
      <c r="U808" s="2"/>
      <c r="V808" s="2"/>
      <c r="W808" s="2"/>
      <c r="X808" s="2"/>
      <c r="Y808" s="2"/>
      <c r="Z808" s="2"/>
      <c r="AA808" s="2"/>
      <c r="AB808" s="2"/>
      <c r="AC808" s="2"/>
    </row>
    <row r="809" spans="1:29" x14ac:dyDescent="0.25">
      <c r="A809" s="2"/>
      <c r="B809" s="2"/>
      <c r="C809" s="2"/>
      <c r="D809" s="2"/>
      <c r="E809" s="2"/>
      <c r="F809" s="2"/>
      <c r="G809" s="2"/>
      <c r="H809" s="2"/>
      <c r="I809" s="2"/>
      <c r="J809" s="2"/>
      <c r="K809" s="2"/>
      <c r="L809" s="2"/>
      <c r="M809" s="2"/>
      <c r="N809" s="2"/>
      <c r="O809" s="2"/>
      <c r="P809" s="2"/>
      <c r="Q809" s="2"/>
      <c r="R809" s="2"/>
      <c r="S809" s="2"/>
      <c r="T809" s="2"/>
      <c r="U809" s="2"/>
      <c r="V809" s="2"/>
      <c r="W809" s="2"/>
      <c r="X809" s="2"/>
      <c r="Y809" s="2"/>
      <c r="Z809" s="2"/>
      <c r="AA809" s="2"/>
      <c r="AB809" s="2"/>
      <c r="AC809" s="2"/>
    </row>
    <row r="810" spans="1:29" x14ac:dyDescent="0.25">
      <c r="A810" s="2"/>
      <c r="B810" s="2"/>
      <c r="C810" s="2"/>
      <c r="D810" s="2"/>
      <c r="E810" s="2"/>
      <c r="F810" s="2"/>
      <c r="G810" s="2"/>
      <c r="H810" s="2"/>
      <c r="I810" s="2"/>
      <c r="J810" s="2"/>
      <c r="K810" s="2"/>
      <c r="L810" s="2"/>
      <c r="M810" s="2"/>
      <c r="N810" s="2"/>
      <c r="O810" s="2"/>
      <c r="P810" s="2"/>
      <c r="Q810" s="2"/>
      <c r="R810" s="2"/>
      <c r="S810" s="2"/>
      <c r="T810" s="2"/>
      <c r="U810" s="2"/>
      <c r="V810" s="2"/>
      <c r="W810" s="2"/>
      <c r="X810" s="2"/>
      <c r="Y810" s="2"/>
      <c r="Z810" s="2"/>
      <c r="AA810" s="2"/>
      <c r="AB810" s="2"/>
      <c r="AC810" s="2"/>
    </row>
    <row r="811" spans="1:29" x14ac:dyDescent="0.25">
      <c r="A811" s="2"/>
      <c r="B811" s="2"/>
      <c r="C811" s="2"/>
      <c r="D811" s="2"/>
      <c r="E811" s="2"/>
      <c r="F811" s="2"/>
      <c r="G811" s="2"/>
      <c r="H811" s="2"/>
      <c r="I811" s="2"/>
      <c r="J811" s="2"/>
      <c r="K811" s="2"/>
      <c r="L811" s="2"/>
      <c r="M811" s="2"/>
      <c r="N811" s="2"/>
      <c r="O811" s="2"/>
      <c r="P811" s="2"/>
      <c r="Q811" s="2"/>
      <c r="R811" s="2"/>
      <c r="S811" s="2"/>
      <c r="T811" s="2"/>
      <c r="U811" s="2"/>
      <c r="V811" s="2"/>
      <c r="W811" s="2"/>
      <c r="X811" s="2"/>
      <c r="Y811" s="2"/>
      <c r="Z811" s="2"/>
      <c r="AA811" s="2"/>
      <c r="AB811" s="2"/>
      <c r="AC811" s="2"/>
    </row>
    <row r="812" spans="1:29" x14ac:dyDescent="0.25">
      <c r="A812" s="2"/>
      <c r="B812" s="2"/>
      <c r="C812" s="2"/>
      <c r="D812" s="2"/>
      <c r="E812" s="2"/>
      <c r="F812" s="2"/>
      <c r="G812" s="2"/>
      <c r="H812" s="2"/>
      <c r="I812" s="2"/>
      <c r="J812" s="2"/>
      <c r="K812" s="2"/>
      <c r="L812" s="2"/>
      <c r="M812" s="2"/>
      <c r="N812" s="2"/>
      <c r="O812" s="2"/>
      <c r="P812" s="2"/>
      <c r="Q812" s="2"/>
      <c r="R812" s="2"/>
      <c r="S812" s="2"/>
      <c r="T812" s="2"/>
      <c r="U812" s="2"/>
      <c r="V812" s="2"/>
      <c r="W812" s="2"/>
      <c r="X812" s="2"/>
      <c r="Y812" s="2"/>
      <c r="Z812" s="2"/>
      <c r="AA812" s="2"/>
      <c r="AB812" s="2"/>
      <c r="AC812" s="2"/>
    </row>
    <row r="813" spans="1:29" x14ac:dyDescent="0.25">
      <c r="A813" s="2"/>
      <c r="B813" s="2"/>
      <c r="C813" s="2"/>
      <c r="D813" s="2"/>
      <c r="E813" s="2"/>
      <c r="F813" s="2"/>
      <c r="G813" s="2"/>
      <c r="H813" s="2"/>
      <c r="I813" s="2"/>
      <c r="J813" s="2"/>
      <c r="K813" s="2"/>
      <c r="L813" s="2"/>
      <c r="M813" s="2"/>
      <c r="N813" s="2"/>
      <c r="O813" s="2"/>
      <c r="P813" s="2"/>
      <c r="Q813" s="2"/>
      <c r="R813" s="2"/>
      <c r="S813" s="2"/>
      <c r="T813" s="2"/>
      <c r="U813" s="2"/>
      <c r="V813" s="2"/>
      <c r="W813" s="2"/>
      <c r="X813" s="2"/>
      <c r="Y813" s="2"/>
      <c r="Z813" s="2"/>
      <c r="AA813" s="2"/>
      <c r="AB813" s="2"/>
      <c r="AC813" s="2"/>
    </row>
    <row r="814" spans="1:29" x14ac:dyDescent="0.25">
      <c r="A814" s="2"/>
      <c r="B814" s="2"/>
      <c r="C814" s="2"/>
      <c r="D814" s="2"/>
      <c r="E814" s="2"/>
      <c r="F814" s="2"/>
      <c r="G814" s="2"/>
      <c r="H814" s="2"/>
      <c r="I814" s="2"/>
      <c r="J814" s="2"/>
      <c r="K814" s="2"/>
      <c r="L814" s="2"/>
      <c r="M814" s="2"/>
      <c r="N814" s="2"/>
      <c r="O814" s="2"/>
      <c r="P814" s="2"/>
      <c r="Q814" s="2"/>
      <c r="R814" s="2"/>
      <c r="S814" s="2"/>
      <c r="T814" s="2"/>
      <c r="U814" s="2"/>
      <c r="V814" s="2"/>
      <c r="W814" s="2"/>
      <c r="X814" s="2"/>
      <c r="Y814" s="2"/>
      <c r="Z814" s="2"/>
      <c r="AA814" s="2"/>
      <c r="AB814" s="2"/>
      <c r="AC814" s="2"/>
    </row>
    <row r="815" spans="1:29" x14ac:dyDescent="0.25">
      <c r="A815" s="2"/>
      <c r="B815" s="2"/>
      <c r="C815" s="2"/>
      <c r="D815" s="2"/>
      <c r="E815" s="2"/>
      <c r="F815" s="2"/>
      <c r="G815" s="2"/>
      <c r="H815" s="2"/>
      <c r="I815" s="2"/>
      <c r="J815" s="2"/>
      <c r="K815" s="2"/>
      <c r="L815" s="2"/>
      <c r="M815" s="2"/>
      <c r="N815" s="2"/>
      <c r="O815" s="2"/>
      <c r="P815" s="2"/>
      <c r="Q815" s="2"/>
      <c r="R815" s="2"/>
      <c r="S815" s="2"/>
      <c r="T815" s="2"/>
      <c r="U815" s="2"/>
      <c r="V815" s="2"/>
      <c r="W815" s="2"/>
      <c r="X815" s="2"/>
      <c r="Y815" s="2"/>
      <c r="Z815" s="2"/>
      <c r="AA815" s="2"/>
      <c r="AB815" s="2"/>
      <c r="AC815" s="2"/>
    </row>
    <row r="816" spans="1:29" x14ac:dyDescent="0.25">
      <c r="A816" s="2"/>
      <c r="B816" s="2"/>
      <c r="C816" s="2"/>
      <c r="D816" s="2"/>
      <c r="E816" s="2"/>
      <c r="F816" s="2"/>
      <c r="G816" s="2"/>
      <c r="H816" s="2"/>
      <c r="I816" s="2"/>
      <c r="J816" s="2"/>
      <c r="K816" s="2"/>
      <c r="L816" s="2"/>
      <c r="M816" s="2"/>
      <c r="N816" s="2"/>
      <c r="O816" s="2"/>
      <c r="P816" s="2"/>
      <c r="Q816" s="2"/>
      <c r="R816" s="2"/>
      <c r="S816" s="2"/>
      <c r="T816" s="2"/>
      <c r="U816" s="2"/>
      <c r="V816" s="2"/>
      <c r="W816" s="2"/>
      <c r="X816" s="2"/>
      <c r="Y816" s="2"/>
      <c r="Z816" s="2"/>
      <c r="AA816" s="2"/>
      <c r="AB816" s="2"/>
      <c r="AC816" s="2"/>
    </row>
    <row r="817" spans="1:29" x14ac:dyDescent="0.25">
      <c r="A817" s="2"/>
      <c r="B817" s="2"/>
      <c r="C817" s="2"/>
      <c r="D817" s="2"/>
      <c r="E817" s="2"/>
      <c r="F817" s="2"/>
      <c r="G817" s="2"/>
      <c r="H817" s="2"/>
      <c r="I817" s="2"/>
      <c r="J817" s="2"/>
      <c r="K817" s="2"/>
      <c r="L817" s="2"/>
      <c r="M817" s="2"/>
      <c r="N817" s="2"/>
      <c r="O817" s="2"/>
      <c r="P817" s="2"/>
      <c r="Q817" s="2"/>
      <c r="R817" s="2"/>
      <c r="S817" s="2"/>
      <c r="T817" s="2"/>
      <c r="U817" s="2"/>
      <c r="V817" s="2"/>
      <c r="W817" s="2"/>
      <c r="X817" s="2"/>
      <c r="Y817" s="2"/>
      <c r="Z817" s="2"/>
      <c r="AA817" s="2"/>
      <c r="AB817" s="2"/>
      <c r="AC817" s="2"/>
    </row>
    <row r="818" spans="1:29" x14ac:dyDescent="0.25">
      <c r="A818" s="2"/>
      <c r="B818" s="2"/>
      <c r="C818" s="2"/>
      <c r="D818" s="2"/>
      <c r="E818" s="2"/>
      <c r="F818" s="2"/>
      <c r="G818" s="2"/>
      <c r="H818" s="2"/>
      <c r="I818" s="2"/>
      <c r="J818" s="2"/>
      <c r="K818" s="2"/>
      <c r="L818" s="2"/>
      <c r="M818" s="2"/>
      <c r="N818" s="2"/>
      <c r="O818" s="2"/>
      <c r="P818" s="2"/>
      <c r="Q818" s="2"/>
      <c r="R818" s="2"/>
      <c r="S818" s="2"/>
      <c r="T818" s="2"/>
      <c r="U818" s="2"/>
      <c r="V818" s="2"/>
      <c r="W818" s="2"/>
      <c r="X818" s="2"/>
      <c r="Y818" s="2"/>
      <c r="Z818" s="2"/>
      <c r="AA818" s="2"/>
      <c r="AB818" s="2"/>
      <c r="AC818" s="2"/>
    </row>
    <row r="819" spans="1:29" x14ac:dyDescent="0.25">
      <c r="A819" s="2"/>
      <c r="B819" s="2"/>
      <c r="C819" s="2"/>
      <c r="D819" s="2"/>
      <c r="E819" s="2"/>
      <c r="F819" s="2"/>
      <c r="G819" s="2"/>
      <c r="H819" s="2"/>
      <c r="I819" s="2"/>
      <c r="J819" s="2"/>
      <c r="K819" s="2"/>
      <c r="L819" s="2"/>
      <c r="M819" s="2"/>
      <c r="N819" s="2"/>
      <c r="O819" s="2"/>
      <c r="P819" s="2"/>
      <c r="Q819" s="2"/>
      <c r="R819" s="2"/>
      <c r="S819" s="2"/>
      <c r="T819" s="2"/>
      <c r="U819" s="2"/>
      <c r="V819" s="2"/>
      <c r="W819" s="2"/>
      <c r="X819" s="2"/>
      <c r="Y819" s="2"/>
      <c r="Z819" s="2"/>
      <c r="AA819" s="2"/>
      <c r="AB819" s="2"/>
      <c r="AC819" s="2"/>
    </row>
    <row r="820" spans="1:29" x14ac:dyDescent="0.25">
      <c r="A820" s="2"/>
      <c r="B820" s="2"/>
      <c r="C820" s="2"/>
      <c r="D820" s="2"/>
      <c r="E820" s="2"/>
      <c r="F820" s="2"/>
      <c r="G820" s="2"/>
      <c r="H820" s="2"/>
      <c r="I820" s="2"/>
      <c r="J820" s="2"/>
      <c r="K820" s="2"/>
      <c r="L820" s="2"/>
      <c r="M820" s="2"/>
      <c r="N820" s="2"/>
      <c r="O820" s="2"/>
      <c r="P820" s="2"/>
      <c r="Q820" s="2"/>
      <c r="R820" s="2"/>
      <c r="S820" s="2"/>
      <c r="T820" s="2"/>
      <c r="U820" s="2"/>
      <c r="V820" s="2"/>
      <c r="W820" s="2"/>
      <c r="X820" s="2"/>
      <c r="Y820" s="2"/>
      <c r="Z820" s="2"/>
      <c r="AA820" s="2"/>
      <c r="AB820" s="2"/>
      <c r="AC820" s="2"/>
    </row>
    <row r="821" spans="1:29" x14ac:dyDescent="0.25">
      <c r="A821" s="2"/>
      <c r="B821" s="2"/>
      <c r="C821" s="2"/>
      <c r="D821" s="2"/>
      <c r="E821" s="2"/>
      <c r="F821" s="2"/>
      <c r="G821" s="2"/>
      <c r="H821" s="2"/>
      <c r="I821" s="2"/>
      <c r="J821" s="2"/>
      <c r="K821" s="2"/>
      <c r="L821" s="2"/>
      <c r="M821" s="2"/>
      <c r="N821" s="2"/>
      <c r="O821" s="2"/>
      <c r="P821" s="2"/>
      <c r="Q821" s="2"/>
      <c r="R821" s="2"/>
      <c r="S821" s="2"/>
      <c r="T821" s="2"/>
      <c r="U821" s="2"/>
      <c r="V821" s="2"/>
      <c r="W821" s="2"/>
      <c r="X821" s="2"/>
      <c r="Y821" s="2"/>
      <c r="Z821" s="2"/>
      <c r="AA821" s="2"/>
      <c r="AB821" s="2"/>
      <c r="AC821" s="2"/>
    </row>
    <row r="822" spans="1:29" x14ac:dyDescent="0.25">
      <c r="A822" s="2"/>
      <c r="B822" s="2"/>
      <c r="C822" s="2"/>
      <c r="D822" s="2"/>
      <c r="E822" s="2"/>
      <c r="F822" s="2"/>
      <c r="G822" s="2"/>
      <c r="H822" s="2"/>
      <c r="I822" s="2"/>
      <c r="J822" s="2"/>
      <c r="K822" s="2"/>
      <c r="L822" s="2"/>
      <c r="M822" s="2"/>
      <c r="N822" s="2"/>
      <c r="O822" s="2"/>
      <c r="P822" s="2"/>
      <c r="Q822" s="2"/>
      <c r="R822" s="2"/>
      <c r="S822" s="2"/>
      <c r="T822" s="2"/>
      <c r="U822" s="2"/>
      <c r="V822" s="2"/>
      <c r="W822" s="2"/>
      <c r="X822" s="2"/>
      <c r="Y822" s="2"/>
      <c r="Z822" s="2"/>
      <c r="AA822" s="2"/>
      <c r="AB822" s="2"/>
      <c r="AC822" s="2"/>
    </row>
    <row r="823" spans="1:29" x14ac:dyDescent="0.25">
      <c r="A823" s="2"/>
      <c r="B823" s="2"/>
      <c r="C823" s="2"/>
      <c r="D823" s="2"/>
      <c r="E823" s="2"/>
      <c r="F823" s="2"/>
      <c r="G823" s="2"/>
      <c r="H823" s="2"/>
      <c r="I823" s="2"/>
      <c r="J823" s="2"/>
      <c r="K823" s="2"/>
      <c r="L823" s="2"/>
      <c r="M823" s="2"/>
      <c r="N823" s="2"/>
      <c r="O823" s="2"/>
      <c r="P823" s="2"/>
      <c r="Q823" s="2"/>
      <c r="R823" s="2"/>
      <c r="S823" s="2"/>
      <c r="T823" s="2"/>
      <c r="U823" s="2"/>
      <c r="V823" s="2"/>
      <c r="W823" s="2"/>
      <c r="X823" s="2"/>
      <c r="Y823" s="2"/>
      <c r="Z823" s="2"/>
      <c r="AA823" s="2"/>
      <c r="AB823" s="2"/>
      <c r="AC823" s="2"/>
    </row>
    <row r="824" spans="1:29" x14ac:dyDescent="0.25">
      <c r="A824" s="2"/>
      <c r="B824" s="2"/>
      <c r="C824" s="2"/>
      <c r="D824" s="2"/>
      <c r="E824" s="2"/>
      <c r="F824" s="2"/>
      <c r="G824" s="2"/>
      <c r="H824" s="2"/>
      <c r="I824" s="2"/>
      <c r="J824" s="2"/>
      <c r="K824" s="2"/>
      <c r="L824" s="2"/>
      <c r="M824" s="2"/>
      <c r="N824" s="2"/>
      <c r="O824" s="2"/>
      <c r="P824" s="2"/>
      <c r="Q824" s="2"/>
      <c r="R824" s="2"/>
      <c r="S824" s="2"/>
      <c r="T824" s="2"/>
      <c r="U824" s="2"/>
      <c r="V824" s="2"/>
      <c r="W824" s="2"/>
      <c r="X824" s="2"/>
      <c r="Y824" s="2"/>
      <c r="Z824" s="2"/>
      <c r="AA824" s="2"/>
      <c r="AB824" s="2"/>
      <c r="AC824" s="2"/>
    </row>
    <row r="825" spans="1:29" x14ac:dyDescent="0.25">
      <c r="A825" s="2"/>
      <c r="B825" s="2"/>
      <c r="C825" s="2"/>
      <c r="D825" s="2"/>
      <c r="E825" s="2"/>
      <c r="F825" s="2"/>
      <c r="G825" s="2"/>
      <c r="H825" s="2"/>
      <c r="I825" s="2"/>
      <c r="J825" s="2"/>
      <c r="K825" s="2"/>
      <c r="L825" s="2"/>
      <c r="M825" s="2"/>
      <c r="N825" s="2"/>
      <c r="O825" s="2"/>
      <c r="P825" s="2"/>
      <c r="Q825" s="2"/>
      <c r="R825" s="2"/>
      <c r="S825" s="2"/>
      <c r="T825" s="2"/>
      <c r="U825" s="2"/>
      <c r="V825" s="2"/>
      <c r="W825" s="2"/>
      <c r="X825" s="2"/>
      <c r="Y825" s="2"/>
      <c r="Z825" s="2"/>
      <c r="AA825" s="2"/>
      <c r="AB825" s="2"/>
      <c r="AC825" s="2"/>
    </row>
    <row r="826" spans="1:29" x14ac:dyDescent="0.25">
      <c r="A826" s="2"/>
      <c r="B826" s="2"/>
      <c r="C826" s="2"/>
      <c r="D826" s="2"/>
      <c r="E826" s="2"/>
      <c r="F826" s="2"/>
      <c r="G826" s="2"/>
      <c r="H826" s="2"/>
      <c r="I826" s="2"/>
      <c r="J826" s="2"/>
      <c r="K826" s="2"/>
      <c r="L826" s="2"/>
      <c r="M826" s="2"/>
      <c r="N826" s="2"/>
      <c r="O826" s="2"/>
      <c r="P826" s="2"/>
      <c r="Q826" s="2"/>
      <c r="R826" s="2"/>
      <c r="S826" s="2"/>
      <c r="T826" s="2"/>
      <c r="U826" s="2"/>
      <c r="V826" s="2"/>
      <c r="W826" s="2"/>
      <c r="X826" s="2"/>
      <c r="Y826" s="2"/>
      <c r="Z826" s="2"/>
      <c r="AA826" s="2"/>
      <c r="AB826" s="2"/>
      <c r="AC826" s="2"/>
    </row>
    <row r="827" spans="1:29" x14ac:dyDescent="0.25">
      <c r="A827" s="2"/>
      <c r="B827" s="2"/>
      <c r="C827" s="2"/>
      <c r="D827" s="2"/>
      <c r="E827" s="2"/>
      <c r="F827" s="2"/>
      <c r="G827" s="2"/>
      <c r="H827" s="2"/>
      <c r="I827" s="2"/>
      <c r="J827" s="2"/>
      <c r="K827" s="2"/>
      <c r="L827" s="2"/>
      <c r="M827" s="2"/>
      <c r="N827" s="2"/>
      <c r="O827" s="2"/>
      <c r="P827" s="2"/>
      <c r="Q827" s="2"/>
      <c r="R827" s="2"/>
      <c r="S827" s="2"/>
      <c r="T827" s="2"/>
      <c r="U827" s="2"/>
      <c r="V827" s="2"/>
      <c r="W827" s="2"/>
      <c r="X827" s="2"/>
      <c r="Y827" s="2"/>
      <c r="Z827" s="2"/>
      <c r="AA827" s="2"/>
      <c r="AB827" s="2"/>
      <c r="AC827" s="2"/>
    </row>
    <row r="828" spans="1:29" x14ac:dyDescent="0.25">
      <c r="A828" s="2"/>
      <c r="B828" s="2"/>
      <c r="C828" s="2"/>
      <c r="D828" s="2"/>
      <c r="E828" s="2"/>
      <c r="F828" s="2"/>
      <c r="G828" s="2"/>
      <c r="H828" s="2"/>
      <c r="I828" s="2"/>
      <c r="J828" s="2"/>
      <c r="K828" s="2"/>
      <c r="L828" s="2"/>
      <c r="M828" s="2"/>
      <c r="N828" s="2"/>
      <c r="O828" s="2"/>
      <c r="P828" s="2"/>
      <c r="Q828" s="2"/>
      <c r="R828" s="2"/>
      <c r="S828" s="2"/>
      <c r="T828" s="2"/>
      <c r="U828" s="2"/>
      <c r="V828" s="2"/>
      <c r="W828" s="2"/>
      <c r="X828" s="2"/>
      <c r="Y828" s="2"/>
      <c r="Z828" s="2"/>
      <c r="AA828" s="2"/>
      <c r="AB828" s="2"/>
      <c r="AC828" s="2"/>
    </row>
    <row r="829" spans="1:29" x14ac:dyDescent="0.25">
      <c r="A829" s="2"/>
      <c r="B829" s="2"/>
      <c r="C829" s="2"/>
      <c r="D829" s="2"/>
      <c r="E829" s="2"/>
      <c r="F829" s="2"/>
      <c r="G829" s="2"/>
      <c r="H829" s="2"/>
      <c r="I829" s="2"/>
      <c r="J829" s="2"/>
      <c r="K829" s="2"/>
      <c r="L829" s="2"/>
      <c r="M829" s="2"/>
      <c r="N829" s="2"/>
      <c r="O829" s="2"/>
      <c r="P829" s="2"/>
      <c r="Q829" s="2"/>
      <c r="R829" s="2"/>
      <c r="S829" s="2"/>
      <c r="T829" s="2"/>
      <c r="U829" s="2"/>
      <c r="V829" s="2"/>
      <c r="W829" s="2"/>
      <c r="X829" s="2"/>
      <c r="Y829" s="2"/>
      <c r="Z829" s="2"/>
      <c r="AA829" s="2"/>
      <c r="AB829" s="2"/>
      <c r="AC829" s="2"/>
    </row>
    <row r="830" spans="1:29" x14ac:dyDescent="0.25">
      <c r="A830" s="2"/>
      <c r="B830" s="2"/>
      <c r="C830" s="2"/>
      <c r="D830" s="2"/>
      <c r="E830" s="2"/>
      <c r="F830" s="2"/>
      <c r="G830" s="2"/>
      <c r="H830" s="2"/>
      <c r="I830" s="2"/>
      <c r="J830" s="2"/>
      <c r="K830" s="2"/>
      <c r="L830" s="2"/>
      <c r="M830" s="2"/>
      <c r="N830" s="2"/>
      <c r="O830" s="2"/>
      <c r="P830" s="2"/>
      <c r="Q830" s="2"/>
      <c r="R830" s="2"/>
      <c r="S830" s="2"/>
      <c r="T830" s="2"/>
      <c r="U830" s="2"/>
      <c r="V830" s="2"/>
      <c r="W830" s="2"/>
      <c r="X830" s="2"/>
      <c r="Y830" s="2"/>
      <c r="Z830" s="2"/>
      <c r="AA830" s="2"/>
      <c r="AB830" s="2"/>
      <c r="AC830" s="2"/>
    </row>
    <row r="831" spans="1:29" x14ac:dyDescent="0.25">
      <c r="A831" s="2"/>
      <c r="B831" s="2"/>
      <c r="C831" s="2"/>
      <c r="D831" s="2"/>
      <c r="E831" s="2"/>
      <c r="F831" s="2"/>
      <c r="G831" s="2"/>
      <c r="H831" s="2"/>
      <c r="I831" s="2"/>
      <c r="J831" s="2"/>
      <c r="K831" s="2"/>
      <c r="L831" s="2"/>
      <c r="M831" s="2"/>
      <c r="N831" s="2"/>
      <c r="O831" s="2"/>
      <c r="P831" s="2"/>
      <c r="Q831" s="2"/>
      <c r="R831" s="2"/>
      <c r="S831" s="2"/>
      <c r="T831" s="2"/>
      <c r="U831" s="2"/>
      <c r="V831" s="2"/>
      <c r="W831" s="2"/>
      <c r="X831" s="2"/>
      <c r="Y831" s="2"/>
      <c r="Z831" s="2"/>
      <c r="AA831" s="2"/>
      <c r="AB831" s="2"/>
      <c r="AC831" s="2"/>
    </row>
    <row r="832" spans="1:29" x14ac:dyDescent="0.25">
      <c r="A832" s="2"/>
      <c r="B832" s="2"/>
      <c r="C832" s="2"/>
      <c r="D832" s="2"/>
      <c r="E832" s="2"/>
      <c r="F832" s="2"/>
      <c r="G832" s="2"/>
      <c r="H832" s="2"/>
      <c r="I832" s="2"/>
      <c r="J832" s="2"/>
      <c r="K832" s="2"/>
      <c r="L832" s="2"/>
      <c r="M832" s="2"/>
      <c r="N832" s="2"/>
      <c r="O832" s="2"/>
      <c r="P832" s="2"/>
      <c r="Q832" s="2"/>
      <c r="R832" s="2"/>
      <c r="S832" s="2"/>
      <c r="T832" s="2"/>
      <c r="U832" s="2"/>
      <c r="V832" s="2"/>
      <c r="W832" s="2"/>
      <c r="X832" s="2"/>
      <c r="Y832" s="2"/>
      <c r="Z832" s="2"/>
      <c r="AA832" s="2"/>
      <c r="AB832" s="2"/>
      <c r="AC832" s="2"/>
    </row>
    <row r="833" spans="1:29" x14ac:dyDescent="0.25">
      <c r="A833" s="2"/>
      <c r="B833" s="2"/>
      <c r="C833" s="2"/>
      <c r="D833" s="2"/>
      <c r="E833" s="2"/>
      <c r="F833" s="2"/>
      <c r="G833" s="2"/>
      <c r="H833" s="2"/>
      <c r="I833" s="2"/>
      <c r="J833" s="2"/>
      <c r="K833" s="2"/>
      <c r="L833" s="2"/>
      <c r="M833" s="2"/>
      <c r="N833" s="2"/>
      <c r="O833" s="2"/>
      <c r="P833" s="2"/>
      <c r="Q833" s="2"/>
      <c r="R833" s="2"/>
      <c r="S833" s="2"/>
      <c r="T833" s="2"/>
      <c r="U833" s="2"/>
      <c r="V833" s="2"/>
      <c r="W833" s="2"/>
      <c r="X833" s="2"/>
      <c r="Y833" s="2"/>
      <c r="Z833" s="2"/>
      <c r="AA833" s="2"/>
      <c r="AB833" s="2"/>
      <c r="AC833" s="2"/>
    </row>
    <row r="834" spans="1:29" x14ac:dyDescent="0.25">
      <c r="A834" s="2"/>
      <c r="B834" s="2"/>
      <c r="C834" s="2"/>
      <c r="D834" s="2"/>
      <c r="E834" s="2"/>
      <c r="F834" s="2"/>
      <c r="G834" s="2"/>
      <c r="H834" s="2"/>
      <c r="I834" s="2"/>
      <c r="J834" s="2"/>
      <c r="K834" s="2"/>
      <c r="L834" s="2"/>
      <c r="M834" s="2"/>
      <c r="N834" s="2"/>
      <c r="O834" s="2"/>
      <c r="P834" s="2"/>
      <c r="Q834" s="2"/>
      <c r="R834" s="2"/>
      <c r="S834" s="2"/>
      <c r="T834" s="2"/>
      <c r="U834" s="2"/>
      <c r="V834" s="2"/>
      <c r="W834" s="2"/>
      <c r="X834" s="2"/>
      <c r="Y834" s="2"/>
      <c r="Z834" s="2"/>
      <c r="AA834" s="2"/>
      <c r="AB834" s="2"/>
      <c r="AC834" s="2"/>
    </row>
    <row r="835" spans="1:29" x14ac:dyDescent="0.25">
      <c r="A835" s="2"/>
      <c r="B835" s="2"/>
      <c r="C835" s="2"/>
      <c r="D835" s="2"/>
      <c r="E835" s="2"/>
      <c r="F835" s="2"/>
      <c r="G835" s="2"/>
      <c r="H835" s="2"/>
      <c r="I835" s="2"/>
      <c r="J835" s="2"/>
      <c r="K835" s="2"/>
      <c r="L835" s="2"/>
      <c r="M835" s="2"/>
      <c r="N835" s="2"/>
      <c r="O835" s="2"/>
      <c r="P835" s="2"/>
      <c r="Q835" s="2"/>
      <c r="R835" s="2"/>
      <c r="S835" s="2"/>
      <c r="T835" s="2"/>
      <c r="U835" s="2"/>
      <c r="V835" s="2"/>
      <c r="W835" s="2"/>
      <c r="X835" s="2"/>
      <c r="Y835" s="2"/>
      <c r="Z835" s="2"/>
      <c r="AA835" s="2"/>
      <c r="AB835" s="2"/>
      <c r="AC835" s="2"/>
    </row>
    <row r="836" spans="1:29" x14ac:dyDescent="0.25">
      <c r="A836" s="2"/>
      <c r="B836" s="2"/>
      <c r="C836" s="2"/>
      <c r="D836" s="2"/>
      <c r="E836" s="2"/>
      <c r="F836" s="2"/>
      <c r="G836" s="2"/>
      <c r="H836" s="2"/>
      <c r="I836" s="2"/>
      <c r="J836" s="2"/>
      <c r="K836" s="2"/>
      <c r="L836" s="2"/>
      <c r="M836" s="2"/>
      <c r="N836" s="2"/>
      <c r="O836" s="2"/>
      <c r="P836" s="2"/>
      <c r="Q836" s="2"/>
      <c r="R836" s="2"/>
      <c r="S836" s="2"/>
      <c r="T836" s="2"/>
      <c r="U836" s="2"/>
      <c r="V836" s="2"/>
      <c r="W836" s="2"/>
      <c r="X836" s="2"/>
      <c r="Y836" s="2"/>
      <c r="Z836" s="2"/>
      <c r="AA836" s="2"/>
      <c r="AB836" s="2"/>
      <c r="AC836" s="2"/>
    </row>
    <row r="837" spans="1:29" x14ac:dyDescent="0.25">
      <c r="A837" s="2"/>
      <c r="B837" s="2"/>
      <c r="C837" s="2"/>
      <c r="D837" s="2"/>
      <c r="E837" s="2"/>
      <c r="F837" s="2"/>
      <c r="G837" s="2"/>
      <c r="H837" s="2"/>
      <c r="I837" s="2"/>
      <c r="J837" s="2"/>
      <c r="K837" s="2"/>
      <c r="L837" s="2"/>
      <c r="M837" s="2"/>
      <c r="N837" s="2"/>
      <c r="O837" s="2"/>
      <c r="P837" s="2"/>
      <c r="Q837" s="2"/>
      <c r="R837" s="2"/>
      <c r="S837" s="2"/>
      <c r="T837" s="2"/>
      <c r="U837" s="2"/>
      <c r="V837" s="2"/>
      <c r="W837" s="2"/>
      <c r="X837" s="2"/>
      <c r="Y837" s="2"/>
      <c r="Z837" s="2"/>
      <c r="AA837" s="2"/>
      <c r="AB837" s="2"/>
      <c r="AC837" s="2"/>
    </row>
    <row r="838" spans="1:29" x14ac:dyDescent="0.25">
      <c r="A838" s="2"/>
      <c r="B838" s="2"/>
      <c r="C838" s="2"/>
      <c r="D838" s="2"/>
      <c r="E838" s="2"/>
      <c r="F838" s="2"/>
      <c r="G838" s="2"/>
      <c r="H838" s="2"/>
      <c r="I838" s="2"/>
      <c r="J838" s="2"/>
      <c r="K838" s="2"/>
      <c r="L838" s="2"/>
      <c r="M838" s="2"/>
      <c r="N838" s="2"/>
      <c r="O838" s="2"/>
      <c r="P838" s="2"/>
      <c r="Q838" s="2"/>
      <c r="R838" s="2"/>
      <c r="S838" s="2"/>
      <c r="T838" s="2"/>
      <c r="U838" s="2"/>
      <c r="V838" s="2"/>
      <c r="W838" s="2"/>
      <c r="X838" s="2"/>
      <c r="Y838" s="2"/>
      <c r="Z838" s="2"/>
      <c r="AA838" s="2"/>
      <c r="AB838" s="2"/>
      <c r="AC838" s="2"/>
    </row>
    <row r="839" spans="1:29" x14ac:dyDescent="0.25">
      <c r="A839" s="2"/>
      <c r="B839" s="2"/>
      <c r="C839" s="2"/>
      <c r="D839" s="2"/>
      <c r="E839" s="2"/>
      <c r="F839" s="2"/>
      <c r="G839" s="2"/>
      <c r="H839" s="2"/>
      <c r="I839" s="2"/>
      <c r="J839" s="2"/>
      <c r="K839" s="2"/>
      <c r="L839" s="2"/>
      <c r="M839" s="2"/>
      <c r="N839" s="2"/>
      <c r="O839" s="2"/>
      <c r="P839" s="2"/>
      <c r="Q839" s="2"/>
      <c r="R839" s="2"/>
      <c r="S839" s="2"/>
      <c r="T839" s="2"/>
      <c r="U839" s="2"/>
      <c r="V839" s="2"/>
      <c r="W839" s="2"/>
      <c r="X839" s="2"/>
      <c r="Y839" s="2"/>
      <c r="Z839" s="2"/>
      <c r="AA839" s="2"/>
      <c r="AB839" s="2"/>
      <c r="AC839" s="2"/>
    </row>
    <row r="840" spans="1:29" x14ac:dyDescent="0.25">
      <c r="A840" s="2"/>
      <c r="B840" s="2"/>
      <c r="C840" s="2"/>
      <c r="D840" s="2"/>
      <c r="E840" s="2"/>
      <c r="F840" s="2"/>
      <c r="G840" s="2"/>
      <c r="H840" s="2"/>
      <c r="I840" s="2"/>
      <c r="J840" s="2"/>
      <c r="K840" s="2"/>
      <c r="L840" s="2"/>
      <c r="M840" s="2"/>
      <c r="N840" s="2"/>
      <c r="O840" s="2"/>
      <c r="P840" s="2"/>
      <c r="Q840" s="2"/>
      <c r="R840" s="2"/>
      <c r="S840" s="2"/>
      <c r="T840" s="2"/>
      <c r="U840" s="2"/>
      <c r="V840" s="2"/>
      <c r="W840" s="2"/>
      <c r="X840" s="2"/>
      <c r="Y840" s="2"/>
      <c r="Z840" s="2"/>
      <c r="AA840" s="2"/>
      <c r="AB840" s="2"/>
      <c r="AC840" s="2"/>
    </row>
    <row r="841" spans="1:29" x14ac:dyDescent="0.25">
      <c r="A841" s="2"/>
      <c r="B841" s="2"/>
      <c r="C841" s="2"/>
      <c r="D841" s="2"/>
      <c r="E841" s="2"/>
      <c r="F841" s="2"/>
      <c r="G841" s="2"/>
      <c r="H841" s="2"/>
      <c r="I841" s="2"/>
      <c r="J841" s="2"/>
      <c r="K841" s="2"/>
      <c r="L841" s="2"/>
      <c r="M841" s="2"/>
      <c r="N841" s="2"/>
      <c r="O841" s="2"/>
      <c r="P841" s="2"/>
      <c r="Q841" s="2"/>
      <c r="R841" s="2"/>
      <c r="S841" s="2"/>
      <c r="T841" s="2"/>
      <c r="U841" s="2"/>
      <c r="V841" s="2"/>
      <c r="W841" s="2"/>
      <c r="X841" s="2"/>
      <c r="Y841" s="2"/>
      <c r="Z841" s="2"/>
      <c r="AA841" s="2"/>
      <c r="AB841" s="2"/>
      <c r="AC841" s="2"/>
    </row>
    <row r="842" spans="1:29" x14ac:dyDescent="0.25">
      <c r="A842" s="2"/>
      <c r="B842" s="2"/>
      <c r="C842" s="2"/>
      <c r="D842" s="2"/>
      <c r="E842" s="2"/>
      <c r="F842" s="2"/>
      <c r="G842" s="2"/>
      <c r="H842" s="2"/>
      <c r="I842" s="2"/>
      <c r="J842" s="2"/>
      <c r="K842" s="2"/>
      <c r="L842" s="2"/>
      <c r="M842" s="2"/>
      <c r="N842" s="2"/>
      <c r="O842" s="2"/>
      <c r="P842" s="2"/>
      <c r="Q842" s="2"/>
      <c r="R842" s="2"/>
      <c r="S842" s="2"/>
      <c r="T842" s="2"/>
      <c r="U842" s="2"/>
      <c r="V842" s="2"/>
      <c r="W842" s="2"/>
      <c r="X842" s="2"/>
      <c r="Y842" s="2"/>
      <c r="Z842" s="2"/>
      <c r="AA842" s="2"/>
      <c r="AB842" s="2"/>
      <c r="AC842" s="2"/>
    </row>
    <row r="843" spans="1:29" x14ac:dyDescent="0.25">
      <c r="A843" s="2"/>
      <c r="B843" s="2"/>
      <c r="C843" s="2"/>
      <c r="D843" s="2"/>
      <c r="E843" s="2"/>
      <c r="F843" s="2"/>
      <c r="G843" s="2"/>
      <c r="H843" s="2"/>
      <c r="I843" s="2"/>
      <c r="J843" s="2"/>
      <c r="K843" s="2"/>
      <c r="L843" s="2"/>
      <c r="M843" s="2"/>
      <c r="N843" s="2"/>
      <c r="O843" s="2"/>
      <c r="P843" s="2"/>
      <c r="Q843" s="2"/>
      <c r="R843" s="2"/>
      <c r="S843" s="2"/>
      <c r="T843" s="2"/>
      <c r="U843" s="2"/>
      <c r="V843" s="2"/>
      <c r="W843" s="2"/>
      <c r="X843" s="2"/>
      <c r="Y843" s="2"/>
      <c r="Z843" s="2"/>
      <c r="AA843" s="2"/>
      <c r="AB843" s="2"/>
      <c r="AC843" s="2"/>
    </row>
    <row r="844" spans="1:29" x14ac:dyDescent="0.25">
      <c r="A844" s="2"/>
      <c r="B844" s="2"/>
      <c r="C844" s="2"/>
      <c r="D844" s="2"/>
      <c r="E844" s="2"/>
      <c r="F844" s="2"/>
      <c r="G844" s="2"/>
      <c r="H844" s="2"/>
      <c r="I844" s="2"/>
      <c r="J844" s="2"/>
      <c r="K844" s="2"/>
      <c r="L844" s="2"/>
      <c r="M844" s="2"/>
      <c r="N844" s="2"/>
      <c r="O844" s="2"/>
      <c r="P844" s="2"/>
      <c r="Q844" s="2"/>
      <c r="R844" s="2"/>
      <c r="S844" s="2"/>
      <c r="T844" s="2"/>
      <c r="U844" s="2"/>
      <c r="V844" s="2"/>
      <c r="W844" s="2"/>
      <c r="X844" s="2"/>
      <c r="Y844" s="2"/>
      <c r="Z844" s="2"/>
      <c r="AA844" s="2"/>
      <c r="AB844" s="2"/>
      <c r="AC844" s="2"/>
    </row>
    <row r="845" spans="1:29" x14ac:dyDescent="0.25">
      <c r="A845" s="2"/>
      <c r="B845" s="2"/>
      <c r="C845" s="2"/>
      <c r="D845" s="2"/>
      <c r="E845" s="2"/>
      <c r="F845" s="2"/>
      <c r="G845" s="2"/>
      <c r="H845" s="2"/>
      <c r="I845" s="2"/>
      <c r="J845" s="2"/>
      <c r="K845" s="2"/>
      <c r="L845" s="2"/>
      <c r="M845" s="2"/>
      <c r="N845" s="2"/>
      <c r="O845" s="2"/>
      <c r="P845" s="2"/>
      <c r="Q845" s="2"/>
      <c r="R845" s="2"/>
      <c r="S845" s="2"/>
      <c r="T845" s="2"/>
      <c r="U845" s="2"/>
      <c r="V845" s="2"/>
      <c r="W845" s="2"/>
      <c r="X845" s="2"/>
      <c r="Y845" s="2"/>
      <c r="Z845" s="2"/>
      <c r="AA845" s="2"/>
      <c r="AB845" s="2"/>
      <c r="AC845" s="2"/>
    </row>
    <row r="846" spans="1:29" x14ac:dyDescent="0.25">
      <c r="A846" s="2"/>
      <c r="B846" s="2"/>
      <c r="C846" s="2"/>
      <c r="D846" s="2"/>
      <c r="E846" s="2"/>
      <c r="F846" s="2"/>
      <c r="G846" s="2"/>
      <c r="H846" s="2"/>
      <c r="I846" s="2"/>
      <c r="J846" s="2"/>
      <c r="K846" s="2"/>
      <c r="L846" s="2"/>
      <c r="M846" s="2"/>
      <c r="N846" s="2"/>
      <c r="O846" s="2"/>
      <c r="P846" s="2"/>
      <c r="Q846" s="2"/>
      <c r="R846" s="2"/>
      <c r="S846" s="2"/>
      <c r="T846" s="2"/>
      <c r="U846" s="2"/>
      <c r="V846" s="2"/>
      <c r="W846" s="2"/>
      <c r="X846" s="2"/>
      <c r="Y846" s="2"/>
      <c r="Z846" s="2"/>
      <c r="AA846" s="2"/>
      <c r="AB846" s="2"/>
      <c r="AC846" s="2"/>
    </row>
    <row r="847" spans="1:29" x14ac:dyDescent="0.25">
      <c r="A847" s="2"/>
      <c r="B847" s="2"/>
      <c r="C847" s="2"/>
      <c r="D847" s="2"/>
      <c r="E847" s="2"/>
      <c r="F847" s="2"/>
      <c r="G847" s="2"/>
      <c r="H847" s="2"/>
      <c r="I847" s="2"/>
      <c r="J847" s="2"/>
      <c r="K847" s="2"/>
      <c r="L847" s="2"/>
      <c r="M847" s="2"/>
      <c r="N847" s="2"/>
      <c r="O847" s="2"/>
      <c r="P847" s="2"/>
      <c r="Q847" s="2"/>
      <c r="R847" s="2"/>
      <c r="S847" s="2"/>
      <c r="T847" s="2"/>
      <c r="U847" s="2"/>
      <c r="V847" s="2"/>
      <c r="W847" s="2"/>
      <c r="X847" s="2"/>
      <c r="Y847" s="2"/>
      <c r="Z847" s="2"/>
      <c r="AA847" s="2"/>
      <c r="AB847" s="2"/>
      <c r="AC847" s="2"/>
    </row>
    <row r="848" spans="1:29" x14ac:dyDescent="0.25">
      <c r="A848" s="2"/>
      <c r="B848" s="2"/>
      <c r="C848" s="2"/>
      <c r="D848" s="2"/>
      <c r="E848" s="2"/>
      <c r="F848" s="2"/>
      <c r="G848" s="2"/>
      <c r="H848" s="2"/>
      <c r="I848" s="2"/>
      <c r="J848" s="2"/>
      <c r="K848" s="2"/>
      <c r="L848" s="2"/>
      <c r="M848" s="2"/>
      <c r="N848" s="2"/>
      <c r="O848" s="2"/>
      <c r="P848" s="2"/>
      <c r="Q848" s="2"/>
      <c r="R848" s="2"/>
      <c r="S848" s="2"/>
      <c r="T848" s="2"/>
      <c r="U848" s="2"/>
      <c r="V848" s="2"/>
      <c r="W848" s="2"/>
      <c r="X848" s="2"/>
      <c r="Y848" s="2"/>
      <c r="Z848" s="2"/>
      <c r="AA848" s="2"/>
      <c r="AB848" s="2"/>
      <c r="AC848" s="2"/>
    </row>
    <row r="849" spans="1:29" x14ac:dyDescent="0.25">
      <c r="A849" s="2"/>
      <c r="B849" s="2"/>
      <c r="C849" s="2"/>
      <c r="D849" s="2"/>
      <c r="E849" s="2"/>
      <c r="F849" s="2"/>
      <c r="G849" s="2"/>
      <c r="H849" s="2"/>
      <c r="I849" s="2"/>
      <c r="J849" s="2"/>
      <c r="K849" s="2"/>
      <c r="L849" s="2"/>
      <c r="M849" s="2"/>
      <c r="N849" s="2"/>
      <c r="O849" s="2"/>
      <c r="P849" s="2"/>
      <c r="Q849" s="2"/>
      <c r="R849" s="2"/>
      <c r="S849" s="2"/>
      <c r="T849" s="2"/>
      <c r="U849" s="2"/>
      <c r="V849" s="2"/>
      <c r="W849" s="2"/>
      <c r="X849" s="2"/>
      <c r="Y849" s="2"/>
      <c r="Z849" s="2"/>
      <c r="AA849" s="2"/>
      <c r="AB849" s="2"/>
      <c r="AC849" s="2"/>
    </row>
    <row r="850" spans="1:29" x14ac:dyDescent="0.25">
      <c r="A850" s="2"/>
      <c r="B850" s="2"/>
      <c r="C850" s="2"/>
      <c r="D850" s="2"/>
      <c r="E850" s="2"/>
      <c r="F850" s="2"/>
      <c r="G850" s="2"/>
      <c r="H850" s="2"/>
      <c r="I850" s="2"/>
      <c r="J850" s="2"/>
      <c r="K850" s="2"/>
      <c r="L850" s="2"/>
      <c r="M850" s="2"/>
      <c r="N850" s="2"/>
      <c r="O850" s="2"/>
      <c r="P850" s="2"/>
      <c r="Q850" s="2"/>
      <c r="R850" s="2"/>
      <c r="S850" s="2"/>
      <c r="T850" s="2"/>
      <c r="U850" s="2"/>
      <c r="V850" s="2"/>
      <c r="W850" s="2"/>
      <c r="X850" s="2"/>
      <c r="Y850" s="2"/>
      <c r="Z850" s="2"/>
      <c r="AA850" s="2"/>
      <c r="AB850" s="2"/>
      <c r="AC850" s="2"/>
    </row>
    <row r="851" spans="1:29" x14ac:dyDescent="0.25">
      <c r="A851" s="2"/>
      <c r="B851" s="2"/>
      <c r="C851" s="2"/>
      <c r="D851" s="2"/>
      <c r="E851" s="2"/>
      <c r="F851" s="2"/>
      <c r="G851" s="2"/>
      <c r="H851" s="2"/>
      <c r="I851" s="2"/>
      <c r="J851" s="2"/>
      <c r="K851" s="2"/>
      <c r="L851" s="2"/>
      <c r="M851" s="2"/>
      <c r="N851" s="2"/>
      <c r="O851" s="2"/>
      <c r="P851" s="2"/>
      <c r="Q851" s="2"/>
      <c r="R851" s="2"/>
      <c r="S851" s="2"/>
      <c r="T851" s="2"/>
      <c r="U851" s="2"/>
      <c r="V851" s="2"/>
      <c r="W851" s="2"/>
      <c r="X851" s="2"/>
      <c r="Y851" s="2"/>
      <c r="Z851" s="2"/>
      <c r="AA851" s="2"/>
      <c r="AB851" s="2"/>
      <c r="AC851" s="2"/>
    </row>
    <row r="852" spans="1:29" x14ac:dyDescent="0.25">
      <c r="A852" s="2"/>
      <c r="B852" s="2"/>
      <c r="C852" s="2"/>
      <c r="D852" s="2"/>
      <c r="E852" s="2"/>
      <c r="F852" s="2"/>
      <c r="G852" s="2"/>
      <c r="H852" s="2"/>
      <c r="I852" s="2"/>
      <c r="J852" s="2"/>
      <c r="K852" s="2"/>
      <c r="L852" s="2"/>
      <c r="M852" s="2"/>
      <c r="N852" s="2"/>
      <c r="O852" s="2"/>
      <c r="P852" s="2"/>
      <c r="Q852" s="2"/>
      <c r="R852" s="2"/>
      <c r="S852" s="2"/>
      <c r="T852" s="2"/>
      <c r="U852" s="2"/>
      <c r="V852" s="2"/>
      <c r="W852" s="2"/>
      <c r="X852" s="2"/>
      <c r="Y852" s="2"/>
      <c r="Z852" s="2"/>
      <c r="AA852" s="2"/>
      <c r="AB852" s="2"/>
      <c r="AC852" s="2"/>
    </row>
    <row r="853" spans="1:29" x14ac:dyDescent="0.25">
      <c r="A853" s="2"/>
      <c r="B853" s="2"/>
      <c r="C853" s="2"/>
      <c r="D853" s="2"/>
      <c r="E853" s="2"/>
      <c r="F853" s="2"/>
      <c r="G853" s="2"/>
      <c r="H853" s="2"/>
      <c r="I853" s="2"/>
      <c r="J853" s="2"/>
      <c r="K853" s="2"/>
      <c r="L853" s="2"/>
      <c r="M853" s="2"/>
      <c r="N853" s="2"/>
      <c r="O853" s="2"/>
      <c r="P853" s="2"/>
      <c r="Q853" s="2"/>
      <c r="R853" s="2"/>
      <c r="S853" s="2"/>
      <c r="T853" s="2"/>
      <c r="U853" s="2"/>
      <c r="V853" s="2"/>
      <c r="W853" s="2"/>
      <c r="X853" s="2"/>
      <c r="Y853" s="2"/>
      <c r="Z853" s="2"/>
      <c r="AA853" s="2"/>
      <c r="AB853" s="2"/>
      <c r="AC853" s="2"/>
    </row>
    <row r="854" spans="1:29" x14ac:dyDescent="0.25">
      <c r="A854" s="2"/>
      <c r="B854" s="2"/>
      <c r="C854" s="2"/>
      <c r="D854" s="2"/>
      <c r="E854" s="2"/>
      <c r="F854" s="2"/>
      <c r="G854" s="2"/>
      <c r="H854" s="2"/>
      <c r="I854" s="2"/>
      <c r="J854" s="2"/>
      <c r="K854" s="2"/>
      <c r="L854" s="2"/>
      <c r="M854" s="2"/>
      <c r="N854" s="2"/>
      <c r="O854" s="2"/>
      <c r="P854" s="2"/>
      <c r="Q854" s="2"/>
      <c r="R854" s="2"/>
      <c r="S854" s="2"/>
      <c r="T854" s="2"/>
      <c r="U854" s="2"/>
      <c r="V854" s="2"/>
      <c r="W854" s="2"/>
      <c r="X854" s="2"/>
      <c r="Y854" s="2"/>
      <c r="Z854" s="2"/>
      <c r="AA854" s="2"/>
      <c r="AB854" s="2"/>
      <c r="AC854" s="2"/>
    </row>
    <row r="855" spans="1:29" x14ac:dyDescent="0.25">
      <c r="A855" s="2"/>
      <c r="B855" s="2"/>
      <c r="C855" s="2"/>
      <c r="D855" s="2"/>
      <c r="E855" s="2"/>
      <c r="F855" s="2"/>
      <c r="G855" s="2"/>
      <c r="H855" s="2"/>
      <c r="I855" s="2"/>
      <c r="J855" s="2"/>
      <c r="K855" s="2"/>
      <c r="L855" s="2"/>
      <c r="M855" s="2"/>
      <c r="N855" s="2"/>
      <c r="O855" s="2"/>
      <c r="P855" s="2"/>
      <c r="Q855" s="2"/>
      <c r="R855" s="2"/>
      <c r="S855" s="2"/>
      <c r="T855" s="2"/>
      <c r="U855" s="2"/>
      <c r="V855" s="2"/>
      <c r="W855" s="2"/>
      <c r="X855" s="2"/>
      <c r="Y855" s="2"/>
      <c r="Z855" s="2"/>
      <c r="AA855" s="2"/>
      <c r="AB855" s="2"/>
      <c r="AC855" s="2"/>
    </row>
    <row r="856" spans="1:29" x14ac:dyDescent="0.25">
      <c r="A856" s="2"/>
      <c r="B856" s="2"/>
      <c r="C856" s="2"/>
      <c r="D856" s="2"/>
      <c r="E856" s="2"/>
      <c r="F856" s="2"/>
      <c r="G856" s="2"/>
      <c r="H856" s="2"/>
      <c r="I856" s="2"/>
      <c r="J856" s="2"/>
      <c r="K856" s="2"/>
      <c r="L856" s="2"/>
      <c r="M856" s="2"/>
      <c r="N856" s="2"/>
      <c r="O856" s="2"/>
      <c r="P856" s="2"/>
      <c r="Q856" s="2"/>
      <c r="R856" s="2"/>
      <c r="S856" s="2"/>
      <c r="T856" s="2"/>
      <c r="U856" s="2"/>
      <c r="V856" s="2"/>
      <c r="W856" s="2"/>
      <c r="X856" s="2"/>
      <c r="Y856" s="2"/>
      <c r="Z856" s="2"/>
      <c r="AA856" s="2"/>
      <c r="AB856" s="2"/>
      <c r="AC856" s="2"/>
    </row>
    <row r="857" spans="1:29" x14ac:dyDescent="0.25">
      <c r="A857" s="2"/>
      <c r="B857" s="2"/>
      <c r="C857" s="2"/>
      <c r="D857" s="2"/>
      <c r="E857" s="2"/>
      <c r="F857" s="2"/>
      <c r="G857" s="2"/>
      <c r="H857" s="2"/>
      <c r="I857" s="2"/>
      <c r="J857" s="2"/>
      <c r="K857" s="2"/>
      <c r="L857" s="2"/>
      <c r="M857" s="2"/>
      <c r="N857" s="2"/>
      <c r="O857" s="2"/>
      <c r="P857" s="2"/>
      <c r="Q857" s="2"/>
      <c r="R857" s="2"/>
      <c r="S857" s="2"/>
      <c r="T857" s="2"/>
      <c r="U857" s="2"/>
      <c r="V857" s="2"/>
      <c r="W857" s="2"/>
      <c r="X857" s="2"/>
      <c r="Y857" s="2"/>
      <c r="Z857" s="2"/>
      <c r="AA857" s="2"/>
      <c r="AB857" s="2"/>
      <c r="AC857" s="2"/>
    </row>
    <row r="858" spans="1:29" x14ac:dyDescent="0.25">
      <c r="A858" s="2"/>
      <c r="B858" s="2"/>
      <c r="C858" s="2"/>
      <c r="D858" s="2"/>
      <c r="E858" s="2"/>
      <c r="F858" s="2"/>
      <c r="G858" s="2"/>
      <c r="H858" s="2"/>
      <c r="I858" s="2"/>
      <c r="J858" s="2"/>
      <c r="K858" s="2"/>
      <c r="L858" s="2"/>
      <c r="M858" s="2"/>
      <c r="N858" s="2"/>
      <c r="O858" s="2"/>
      <c r="P858" s="2"/>
      <c r="Q858" s="2"/>
      <c r="R858" s="2"/>
      <c r="S858" s="2"/>
      <c r="T858" s="2"/>
      <c r="U858" s="2"/>
      <c r="V858" s="2"/>
      <c r="W858" s="2"/>
      <c r="X858" s="2"/>
      <c r="Y858" s="2"/>
      <c r="Z858" s="2"/>
      <c r="AA858" s="2"/>
      <c r="AB858" s="2"/>
      <c r="AC858" s="2"/>
    </row>
    <row r="859" spans="1:29" x14ac:dyDescent="0.25">
      <c r="A859" s="2"/>
      <c r="B859" s="2"/>
      <c r="C859" s="2"/>
      <c r="D859" s="2"/>
      <c r="E859" s="2"/>
      <c r="F859" s="2"/>
      <c r="G859" s="2"/>
      <c r="H859" s="2"/>
      <c r="I859" s="2"/>
      <c r="J859" s="2"/>
      <c r="K859" s="2"/>
      <c r="L859" s="2"/>
      <c r="M859" s="2"/>
      <c r="N859" s="2"/>
      <c r="O859" s="2"/>
      <c r="P859" s="2"/>
      <c r="Q859" s="2"/>
      <c r="R859" s="2"/>
      <c r="S859" s="2"/>
      <c r="T859" s="2"/>
      <c r="U859" s="2"/>
      <c r="V859" s="2"/>
      <c r="W859" s="2"/>
      <c r="X859" s="2"/>
      <c r="Y859" s="2"/>
      <c r="Z859" s="2"/>
      <c r="AA859" s="2"/>
      <c r="AB859" s="2"/>
      <c r="AC859" s="2"/>
    </row>
    <row r="860" spans="1:29" x14ac:dyDescent="0.25">
      <c r="A860" s="2"/>
      <c r="B860" s="2"/>
      <c r="C860" s="2"/>
      <c r="D860" s="2"/>
      <c r="E860" s="2"/>
      <c r="F860" s="2"/>
      <c r="G860" s="2"/>
      <c r="H860" s="2"/>
      <c r="I860" s="2"/>
      <c r="J860" s="2"/>
      <c r="K860" s="2"/>
      <c r="L860" s="2"/>
      <c r="M860" s="2"/>
      <c r="N860" s="2"/>
      <c r="O860" s="2"/>
      <c r="P860" s="2"/>
      <c r="Q860" s="2"/>
      <c r="R860" s="2"/>
      <c r="S860" s="2"/>
      <c r="T860" s="2"/>
      <c r="U860" s="2"/>
      <c r="V860" s="2"/>
      <c r="W860" s="2"/>
      <c r="X860" s="2"/>
      <c r="Y860" s="2"/>
      <c r="Z860" s="2"/>
      <c r="AA860" s="2"/>
      <c r="AB860" s="2"/>
      <c r="AC860" s="2"/>
    </row>
    <row r="861" spans="1:29" x14ac:dyDescent="0.25">
      <c r="A861" s="2"/>
      <c r="B861" s="2"/>
      <c r="C861" s="2"/>
      <c r="D861" s="2"/>
      <c r="E861" s="2"/>
      <c r="F861" s="2"/>
      <c r="G861" s="2"/>
      <c r="H861" s="2"/>
      <c r="I861" s="2"/>
      <c r="J861" s="2"/>
      <c r="K861" s="2"/>
      <c r="L861" s="2"/>
      <c r="M861" s="2"/>
      <c r="N861" s="2"/>
      <c r="O861" s="2"/>
      <c r="P861" s="2"/>
      <c r="Q861" s="2"/>
      <c r="R861" s="2"/>
      <c r="S861" s="2"/>
      <c r="T861" s="2"/>
      <c r="U861" s="2"/>
      <c r="V861" s="2"/>
      <c r="W861" s="2"/>
      <c r="X861" s="2"/>
      <c r="Y861" s="2"/>
      <c r="Z861" s="2"/>
      <c r="AA861" s="2"/>
      <c r="AB861" s="2"/>
      <c r="AC861" s="2"/>
    </row>
    <row r="862" spans="1:29" x14ac:dyDescent="0.25">
      <c r="A862" s="2"/>
      <c r="B862" s="2"/>
      <c r="C862" s="2"/>
      <c r="D862" s="2"/>
      <c r="E862" s="2"/>
      <c r="F862" s="2"/>
      <c r="G862" s="2"/>
      <c r="H862" s="2"/>
      <c r="I862" s="2"/>
      <c r="J862" s="2"/>
      <c r="K862" s="2"/>
      <c r="L862" s="2"/>
      <c r="M862" s="2"/>
      <c r="N862" s="2"/>
      <c r="O862" s="2"/>
      <c r="P862" s="2"/>
      <c r="Q862" s="2"/>
      <c r="R862" s="2"/>
      <c r="S862" s="2"/>
      <c r="T862" s="2"/>
      <c r="U862" s="2"/>
      <c r="V862" s="2"/>
      <c r="W862" s="2"/>
      <c r="X862" s="2"/>
      <c r="Y862" s="2"/>
      <c r="Z862" s="2"/>
      <c r="AA862" s="2"/>
      <c r="AB862" s="2"/>
      <c r="AC862" s="2"/>
    </row>
    <row r="863" spans="1:29" x14ac:dyDescent="0.25">
      <c r="A863" s="2"/>
      <c r="B863" s="2"/>
      <c r="C863" s="2"/>
      <c r="D863" s="2"/>
      <c r="E863" s="2"/>
      <c r="F863" s="2"/>
      <c r="G863" s="2"/>
      <c r="H863" s="2"/>
      <c r="I863" s="2"/>
      <c r="J863" s="2"/>
      <c r="K863" s="2"/>
      <c r="L863" s="2"/>
      <c r="M863" s="2"/>
      <c r="N863" s="2"/>
      <c r="O863" s="2"/>
      <c r="P863" s="2"/>
      <c r="Q863" s="2"/>
      <c r="R863" s="2"/>
      <c r="S863" s="2"/>
      <c r="T863" s="2"/>
      <c r="U863" s="2"/>
      <c r="V863" s="2"/>
      <c r="W863" s="2"/>
      <c r="X863" s="2"/>
      <c r="Y863" s="2"/>
      <c r="Z863" s="2"/>
      <c r="AA863" s="2"/>
      <c r="AB863" s="2"/>
      <c r="AC863" s="2"/>
    </row>
    <row r="864" spans="1:29" x14ac:dyDescent="0.25">
      <c r="A864" s="2"/>
      <c r="B864" s="2"/>
      <c r="C864" s="2"/>
      <c r="D864" s="2"/>
      <c r="E864" s="2"/>
      <c r="F864" s="2"/>
      <c r="G864" s="2"/>
      <c r="H864" s="2"/>
      <c r="I864" s="2"/>
      <c r="J864" s="2"/>
      <c r="K864" s="2"/>
      <c r="L864" s="2"/>
      <c r="M864" s="2"/>
      <c r="N864" s="2"/>
      <c r="O864" s="2"/>
      <c r="P864" s="2"/>
      <c r="Q864" s="2"/>
      <c r="R864" s="2"/>
      <c r="S864" s="2"/>
      <c r="T864" s="2"/>
      <c r="U864" s="2"/>
      <c r="V864" s="2"/>
      <c r="W864" s="2"/>
      <c r="X864" s="2"/>
      <c r="Y864" s="2"/>
      <c r="Z864" s="2"/>
      <c r="AA864" s="2"/>
      <c r="AB864" s="2"/>
      <c r="AC864" s="2"/>
    </row>
    <row r="865" spans="1:29" x14ac:dyDescent="0.25">
      <c r="A865" s="2"/>
      <c r="B865" s="2"/>
      <c r="C865" s="2"/>
      <c r="D865" s="2"/>
      <c r="E865" s="2"/>
      <c r="F865" s="2"/>
      <c r="G865" s="2"/>
      <c r="H865" s="2"/>
      <c r="I865" s="2"/>
      <c r="J865" s="2"/>
      <c r="K865" s="2"/>
      <c r="L865" s="2"/>
      <c r="M865" s="2"/>
      <c r="N865" s="2"/>
      <c r="O865" s="2"/>
      <c r="P865" s="2"/>
      <c r="Q865" s="2"/>
      <c r="R865" s="2"/>
      <c r="S865" s="2"/>
      <c r="T865" s="2"/>
      <c r="U865" s="2"/>
      <c r="V865" s="2"/>
      <c r="W865" s="2"/>
      <c r="X865" s="2"/>
      <c r="Y865" s="2"/>
      <c r="Z865" s="2"/>
      <c r="AA865" s="2"/>
      <c r="AB865" s="2"/>
      <c r="AC865" s="2"/>
    </row>
    <row r="866" spans="1:29" x14ac:dyDescent="0.25">
      <c r="A866" s="2"/>
      <c r="B866" s="2"/>
      <c r="C866" s="2"/>
      <c r="D866" s="2"/>
      <c r="E866" s="2"/>
      <c r="F866" s="2"/>
      <c r="G866" s="2"/>
      <c r="H866" s="2"/>
      <c r="I866" s="2"/>
      <c r="J866" s="2"/>
      <c r="K866" s="2"/>
      <c r="L866" s="2"/>
      <c r="M866" s="2"/>
      <c r="N866" s="2"/>
      <c r="O866" s="2"/>
      <c r="P866" s="2"/>
      <c r="Q866" s="2"/>
      <c r="R866" s="2"/>
      <c r="S866" s="2"/>
      <c r="T866" s="2"/>
      <c r="U866" s="2"/>
      <c r="V866" s="2"/>
      <c r="W866" s="2"/>
      <c r="X866" s="2"/>
      <c r="Y866" s="2"/>
      <c r="Z866" s="2"/>
      <c r="AA866" s="2"/>
      <c r="AB866" s="2"/>
      <c r="AC866" s="2"/>
    </row>
    <row r="867" spans="1:29" x14ac:dyDescent="0.25">
      <c r="A867" s="2"/>
      <c r="B867" s="2"/>
      <c r="C867" s="2"/>
      <c r="D867" s="2"/>
      <c r="E867" s="2"/>
      <c r="F867" s="2"/>
      <c r="G867" s="2"/>
      <c r="H867" s="2"/>
      <c r="I867" s="2"/>
      <c r="J867" s="2"/>
      <c r="K867" s="2"/>
      <c r="L867" s="2"/>
      <c r="M867" s="2"/>
      <c r="N867" s="2"/>
      <c r="O867" s="2"/>
      <c r="P867" s="2"/>
      <c r="Q867" s="2"/>
      <c r="R867" s="2"/>
      <c r="S867" s="2"/>
      <c r="T867" s="2"/>
      <c r="U867" s="2"/>
      <c r="V867" s="2"/>
      <c r="W867" s="2"/>
      <c r="X867" s="2"/>
      <c r="Y867" s="2"/>
      <c r="Z867" s="2"/>
      <c r="AA867" s="2"/>
      <c r="AB867" s="2"/>
      <c r="AC867" s="2"/>
    </row>
    <row r="868" spans="1:29" x14ac:dyDescent="0.25">
      <c r="A868" s="2"/>
      <c r="B868" s="2"/>
      <c r="C868" s="2"/>
      <c r="D868" s="2"/>
      <c r="E868" s="2"/>
      <c r="F868" s="2"/>
      <c r="G868" s="2"/>
      <c r="H868" s="2"/>
      <c r="I868" s="2"/>
      <c r="J868" s="2"/>
      <c r="K868" s="2"/>
      <c r="L868" s="2"/>
      <c r="M868" s="2"/>
      <c r="N868" s="2"/>
      <c r="O868" s="2"/>
      <c r="P868" s="2"/>
      <c r="Q868" s="2"/>
      <c r="R868" s="2"/>
      <c r="S868" s="2"/>
      <c r="T868" s="2"/>
      <c r="U868" s="2"/>
      <c r="V868" s="2"/>
      <c r="W868" s="2"/>
      <c r="X868" s="2"/>
      <c r="Y868" s="2"/>
      <c r="Z868" s="2"/>
      <c r="AA868" s="2"/>
      <c r="AB868" s="2"/>
      <c r="AC868" s="2"/>
    </row>
    <row r="869" spans="1:29" x14ac:dyDescent="0.25">
      <c r="A869" s="2"/>
      <c r="B869" s="2"/>
      <c r="C869" s="2"/>
      <c r="D869" s="2"/>
      <c r="E869" s="2"/>
      <c r="F869" s="2"/>
      <c r="G869" s="2"/>
      <c r="H869" s="2"/>
      <c r="I869" s="2"/>
      <c r="J869" s="2"/>
      <c r="K869" s="2"/>
      <c r="L869" s="2"/>
      <c r="M869" s="2"/>
      <c r="N869" s="2"/>
      <c r="O869" s="2"/>
      <c r="P869" s="2"/>
      <c r="Q869" s="2"/>
      <c r="R869" s="2"/>
      <c r="S869" s="2"/>
      <c r="T869" s="2"/>
      <c r="U869" s="2"/>
      <c r="V869" s="2"/>
      <c r="W869" s="2"/>
      <c r="X869" s="2"/>
      <c r="Y869" s="2"/>
      <c r="Z869" s="2"/>
      <c r="AA869" s="2"/>
      <c r="AB869" s="2"/>
      <c r="AC869" s="2"/>
    </row>
    <row r="870" spans="1:29" x14ac:dyDescent="0.25">
      <c r="A870" s="2"/>
      <c r="B870" s="2"/>
      <c r="C870" s="2"/>
      <c r="D870" s="2"/>
      <c r="E870" s="2"/>
      <c r="F870" s="2"/>
      <c r="G870" s="2"/>
      <c r="H870" s="2"/>
      <c r="I870" s="2"/>
      <c r="J870" s="2"/>
      <c r="K870" s="2"/>
      <c r="L870" s="2"/>
      <c r="M870" s="2"/>
      <c r="N870" s="2"/>
      <c r="O870" s="2"/>
      <c r="P870" s="2"/>
      <c r="Q870" s="2"/>
      <c r="R870" s="2"/>
      <c r="S870" s="2"/>
      <c r="T870" s="2"/>
      <c r="U870" s="2"/>
      <c r="V870" s="2"/>
      <c r="W870" s="2"/>
      <c r="X870" s="2"/>
      <c r="Y870" s="2"/>
      <c r="Z870" s="2"/>
      <c r="AA870" s="2"/>
      <c r="AB870" s="2"/>
      <c r="AC870" s="2"/>
    </row>
    <row r="871" spans="1:29" x14ac:dyDescent="0.25">
      <c r="A871" s="2"/>
      <c r="B871" s="2"/>
      <c r="C871" s="2"/>
      <c r="D871" s="2"/>
      <c r="E871" s="2"/>
      <c r="F871" s="2"/>
      <c r="G871" s="2"/>
      <c r="H871" s="2"/>
      <c r="I871" s="2"/>
      <c r="J871" s="2"/>
      <c r="K871" s="2"/>
      <c r="L871" s="2"/>
      <c r="M871" s="2"/>
      <c r="N871" s="2"/>
      <c r="O871" s="2"/>
      <c r="P871" s="2"/>
      <c r="Q871" s="2"/>
      <c r="R871" s="2"/>
      <c r="S871" s="2"/>
      <c r="T871" s="2"/>
      <c r="U871" s="2"/>
      <c r="V871" s="2"/>
      <c r="W871" s="2"/>
      <c r="X871" s="2"/>
      <c r="Y871" s="2"/>
      <c r="Z871" s="2"/>
      <c r="AA871" s="2"/>
      <c r="AB871" s="2"/>
      <c r="AC871" s="2"/>
    </row>
    <row r="872" spans="1:29" x14ac:dyDescent="0.25">
      <c r="A872" s="2"/>
      <c r="B872" s="2"/>
      <c r="C872" s="2"/>
      <c r="D872" s="2"/>
      <c r="E872" s="2"/>
      <c r="F872" s="2"/>
      <c r="G872" s="2"/>
      <c r="H872" s="2"/>
      <c r="I872" s="2"/>
      <c r="J872" s="2"/>
      <c r="K872" s="2"/>
      <c r="L872" s="2"/>
      <c r="M872" s="2"/>
      <c r="N872" s="2"/>
      <c r="O872" s="2"/>
      <c r="P872" s="2"/>
      <c r="Q872" s="2"/>
      <c r="R872" s="2"/>
      <c r="S872" s="2"/>
      <c r="T872" s="2"/>
      <c r="U872" s="2"/>
      <c r="V872" s="2"/>
      <c r="W872" s="2"/>
      <c r="X872" s="2"/>
      <c r="Y872" s="2"/>
      <c r="Z872" s="2"/>
      <c r="AA872" s="2"/>
      <c r="AB872" s="2"/>
      <c r="AC872" s="2"/>
    </row>
    <row r="873" spans="1:29" x14ac:dyDescent="0.25">
      <c r="A873" s="2"/>
      <c r="B873" s="2"/>
      <c r="C873" s="2"/>
      <c r="D873" s="2"/>
      <c r="E873" s="2"/>
      <c r="F873" s="2"/>
      <c r="G873" s="2"/>
      <c r="H873" s="2"/>
      <c r="I873" s="2"/>
      <c r="J873" s="2"/>
      <c r="K873" s="2"/>
      <c r="L873" s="2"/>
      <c r="M873" s="2"/>
      <c r="N873" s="2"/>
      <c r="O873" s="2"/>
      <c r="P873" s="2"/>
      <c r="Q873" s="2"/>
      <c r="R873" s="2"/>
      <c r="S873" s="2"/>
      <c r="T873" s="2"/>
      <c r="U873" s="2"/>
      <c r="V873" s="2"/>
      <c r="W873" s="2"/>
      <c r="X873" s="2"/>
      <c r="Y873" s="2"/>
      <c r="Z873" s="2"/>
      <c r="AA873" s="2"/>
      <c r="AB873" s="2"/>
      <c r="AC873" s="2"/>
    </row>
    <row r="874" spans="1:29" x14ac:dyDescent="0.25">
      <c r="A874" s="2"/>
      <c r="B874" s="2"/>
      <c r="C874" s="2"/>
      <c r="D874" s="2"/>
      <c r="E874" s="2"/>
      <c r="F874" s="2"/>
      <c r="G874" s="2"/>
      <c r="H874" s="2"/>
      <c r="I874" s="2"/>
      <c r="J874" s="2"/>
      <c r="K874" s="2"/>
      <c r="L874" s="2"/>
      <c r="M874" s="2"/>
      <c r="N874" s="2"/>
      <c r="O874" s="2"/>
      <c r="P874" s="2"/>
      <c r="Q874" s="2"/>
      <c r="R874" s="2"/>
      <c r="S874" s="2"/>
      <c r="T874" s="2"/>
      <c r="U874" s="2"/>
      <c r="V874" s="2"/>
      <c r="W874" s="2"/>
      <c r="X874" s="2"/>
      <c r="Y874" s="2"/>
      <c r="Z874" s="2"/>
      <c r="AA874" s="2"/>
      <c r="AB874" s="2"/>
      <c r="AC874" s="2"/>
    </row>
    <row r="875" spans="1:29" x14ac:dyDescent="0.25">
      <c r="A875" s="2"/>
      <c r="B875" s="2"/>
      <c r="C875" s="2"/>
      <c r="D875" s="2"/>
      <c r="E875" s="2"/>
      <c r="F875" s="2"/>
      <c r="G875" s="2"/>
      <c r="H875" s="2"/>
      <c r="I875" s="2"/>
      <c r="J875" s="2"/>
      <c r="K875" s="2"/>
      <c r="L875" s="2"/>
      <c r="M875" s="2"/>
      <c r="N875" s="2"/>
      <c r="O875" s="2"/>
      <c r="P875" s="2"/>
      <c r="Q875" s="2"/>
      <c r="R875" s="2"/>
      <c r="S875" s="2"/>
      <c r="T875" s="2"/>
      <c r="U875" s="2"/>
      <c r="V875" s="2"/>
      <c r="W875" s="2"/>
      <c r="X875" s="2"/>
      <c r="Y875" s="2"/>
      <c r="Z875" s="2"/>
      <c r="AA875" s="2"/>
      <c r="AB875" s="2"/>
      <c r="AC875" s="2"/>
    </row>
    <row r="876" spans="1:29" x14ac:dyDescent="0.25">
      <c r="A876" s="2"/>
      <c r="B876" s="2"/>
      <c r="C876" s="2"/>
      <c r="D876" s="2"/>
      <c r="E876" s="2"/>
      <c r="F876" s="2"/>
      <c r="G876" s="2"/>
      <c r="H876" s="2"/>
      <c r="I876" s="2"/>
      <c r="J876" s="2"/>
      <c r="K876" s="2"/>
      <c r="L876" s="2"/>
      <c r="M876" s="2"/>
      <c r="N876" s="2"/>
      <c r="O876" s="2"/>
      <c r="P876" s="2"/>
      <c r="Q876" s="2"/>
      <c r="R876" s="2"/>
      <c r="S876" s="2"/>
      <c r="T876" s="2"/>
      <c r="U876" s="2"/>
      <c r="V876" s="2"/>
      <c r="W876" s="2"/>
      <c r="X876" s="2"/>
      <c r="Y876" s="2"/>
      <c r="Z876" s="2"/>
      <c r="AA876" s="2"/>
      <c r="AB876" s="2"/>
      <c r="AC876" s="2"/>
    </row>
    <row r="877" spans="1:29" x14ac:dyDescent="0.25">
      <c r="A877" s="2"/>
      <c r="B877" s="2"/>
      <c r="C877" s="2"/>
      <c r="D877" s="2"/>
      <c r="E877" s="2"/>
      <c r="F877" s="2"/>
      <c r="G877" s="2"/>
      <c r="H877" s="2"/>
      <c r="I877" s="2"/>
      <c r="J877" s="2"/>
      <c r="K877" s="2"/>
      <c r="L877" s="2"/>
      <c r="M877" s="2"/>
      <c r="N877" s="2"/>
      <c r="O877" s="2"/>
      <c r="P877" s="2"/>
      <c r="Q877" s="2"/>
      <c r="R877" s="2"/>
      <c r="S877" s="2"/>
      <c r="T877" s="2"/>
      <c r="U877" s="2"/>
      <c r="V877" s="2"/>
      <c r="W877" s="2"/>
      <c r="X877" s="2"/>
      <c r="Y877" s="2"/>
      <c r="Z877" s="2"/>
      <c r="AA877" s="2"/>
      <c r="AB877" s="2"/>
      <c r="AC877" s="2"/>
    </row>
    <row r="878" spans="1:29" x14ac:dyDescent="0.25">
      <c r="A878" s="2"/>
      <c r="B878" s="2"/>
      <c r="C878" s="2"/>
      <c r="D878" s="2"/>
      <c r="E878" s="2"/>
      <c r="F878" s="2"/>
      <c r="G878" s="2"/>
      <c r="H878" s="2"/>
      <c r="I878" s="2"/>
      <c r="J878" s="2"/>
      <c r="K878" s="2"/>
      <c r="L878" s="2"/>
      <c r="M878" s="2"/>
      <c r="N878" s="2"/>
      <c r="O878" s="2"/>
      <c r="P878" s="2"/>
      <c r="Q878" s="2"/>
      <c r="R878" s="2"/>
      <c r="S878" s="2"/>
      <c r="T878" s="2"/>
      <c r="U878" s="2"/>
      <c r="V878" s="2"/>
      <c r="W878" s="2"/>
      <c r="X878" s="2"/>
      <c r="Y878" s="2"/>
      <c r="Z878" s="2"/>
      <c r="AA878" s="2"/>
      <c r="AB878" s="2"/>
      <c r="AC878" s="2"/>
    </row>
    <row r="879" spans="1:29" x14ac:dyDescent="0.25">
      <c r="A879" s="2"/>
      <c r="B879" s="2"/>
      <c r="C879" s="2"/>
      <c r="D879" s="2"/>
      <c r="E879" s="2"/>
      <c r="F879" s="2"/>
      <c r="G879" s="2"/>
      <c r="H879" s="2"/>
      <c r="I879" s="2"/>
      <c r="J879" s="2"/>
      <c r="K879" s="2"/>
      <c r="L879" s="2"/>
      <c r="M879" s="2"/>
      <c r="N879" s="2"/>
      <c r="O879" s="2"/>
      <c r="P879" s="2"/>
      <c r="Q879" s="2"/>
      <c r="R879" s="2"/>
      <c r="S879" s="2"/>
      <c r="T879" s="2"/>
      <c r="U879" s="2"/>
      <c r="V879" s="2"/>
      <c r="W879" s="2"/>
      <c r="X879" s="2"/>
      <c r="Y879" s="2"/>
      <c r="Z879" s="2"/>
      <c r="AA879" s="2"/>
      <c r="AB879" s="2"/>
      <c r="AC879" s="2"/>
    </row>
    <row r="880" spans="1:29" x14ac:dyDescent="0.25">
      <c r="A880" s="2"/>
      <c r="B880" s="2"/>
      <c r="C880" s="2"/>
      <c r="D880" s="2"/>
      <c r="E880" s="2"/>
      <c r="F880" s="2"/>
      <c r="G880" s="2"/>
      <c r="H880" s="2"/>
      <c r="I880" s="2"/>
      <c r="J880" s="2"/>
      <c r="K880" s="2"/>
      <c r="L880" s="2"/>
      <c r="M880" s="2"/>
      <c r="N880" s="2"/>
      <c r="O880" s="2"/>
      <c r="P880" s="2"/>
      <c r="Q880" s="2"/>
      <c r="R880" s="2"/>
      <c r="S880" s="2"/>
      <c r="T880" s="2"/>
      <c r="U880" s="2"/>
      <c r="V880" s="2"/>
      <c r="W880" s="2"/>
      <c r="X880" s="2"/>
      <c r="Y880" s="2"/>
      <c r="Z880" s="2"/>
      <c r="AA880" s="2"/>
      <c r="AB880" s="2"/>
      <c r="AC880" s="2"/>
    </row>
    <row r="881" spans="1:29" x14ac:dyDescent="0.25">
      <c r="A881" s="2"/>
      <c r="B881" s="2"/>
      <c r="C881" s="2"/>
      <c r="D881" s="2"/>
      <c r="E881" s="2"/>
      <c r="F881" s="2"/>
      <c r="G881" s="2"/>
      <c r="H881" s="2"/>
      <c r="I881" s="2"/>
      <c r="J881" s="2"/>
      <c r="K881" s="2"/>
      <c r="L881" s="2"/>
      <c r="M881" s="2"/>
      <c r="N881" s="2"/>
      <c r="O881" s="2"/>
      <c r="P881" s="2"/>
      <c r="Q881" s="2"/>
      <c r="R881" s="2"/>
      <c r="S881" s="2"/>
      <c r="T881" s="2"/>
      <c r="U881" s="2"/>
      <c r="V881" s="2"/>
      <c r="W881" s="2"/>
      <c r="X881" s="2"/>
      <c r="Y881" s="2"/>
      <c r="Z881" s="2"/>
      <c r="AA881" s="2"/>
      <c r="AB881" s="2"/>
      <c r="AC881" s="2"/>
    </row>
    <row r="882" spans="1:29" x14ac:dyDescent="0.25">
      <c r="A882" s="2"/>
      <c r="B882" s="2"/>
      <c r="C882" s="2"/>
      <c r="D882" s="2"/>
      <c r="E882" s="2"/>
      <c r="F882" s="2"/>
      <c r="G882" s="2"/>
      <c r="H882" s="2"/>
      <c r="I882" s="2"/>
      <c r="J882" s="2"/>
      <c r="K882" s="2"/>
      <c r="L882" s="2"/>
      <c r="M882" s="2"/>
      <c r="N882" s="2"/>
      <c r="O882" s="2"/>
      <c r="P882" s="2"/>
      <c r="Q882" s="2"/>
      <c r="R882" s="2"/>
      <c r="S882" s="2"/>
      <c r="T882" s="2"/>
      <c r="U882" s="2"/>
      <c r="V882" s="2"/>
      <c r="W882" s="2"/>
      <c r="X882" s="2"/>
      <c r="Y882" s="2"/>
      <c r="Z882" s="2"/>
      <c r="AA882" s="2"/>
      <c r="AB882" s="2"/>
      <c r="AC882" s="2"/>
    </row>
    <row r="883" spans="1:29" x14ac:dyDescent="0.25">
      <c r="A883" s="2"/>
      <c r="B883" s="2"/>
      <c r="C883" s="2"/>
      <c r="D883" s="2"/>
      <c r="E883" s="2"/>
      <c r="F883" s="2"/>
      <c r="G883" s="2"/>
      <c r="H883" s="2"/>
      <c r="I883" s="2"/>
      <c r="J883" s="2"/>
      <c r="K883" s="2"/>
      <c r="L883" s="2"/>
      <c r="M883" s="2"/>
      <c r="N883" s="2"/>
      <c r="O883" s="2"/>
      <c r="P883" s="2"/>
      <c r="Q883" s="2"/>
      <c r="R883" s="2"/>
      <c r="S883" s="2"/>
      <c r="T883" s="2"/>
      <c r="U883" s="2"/>
      <c r="V883" s="2"/>
      <c r="W883" s="2"/>
      <c r="X883" s="2"/>
      <c r="Y883" s="2"/>
      <c r="Z883" s="2"/>
      <c r="AA883" s="2"/>
      <c r="AB883" s="2"/>
      <c r="AC883" s="2"/>
    </row>
    <row r="884" spans="1:29" x14ac:dyDescent="0.25">
      <c r="A884" s="2"/>
      <c r="B884" s="2"/>
      <c r="C884" s="2"/>
      <c r="D884" s="2"/>
      <c r="E884" s="2"/>
      <c r="F884" s="2"/>
      <c r="G884" s="2"/>
      <c r="H884" s="2"/>
      <c r="I884" s="2"/>
      <c r="J884" s="2"/>
      <c r="K884" s="2"/>
      <c r="L884" s="2"/>
      <c r="M884" s="2"/>
      <c r="N884" s="2"/>
      <c r="O884" s="2"/>
      <c r="P884" s="2"/>
      <c r="Q884" s="2"/>
      <c r="R884" s="2"/>
      <c r="S884" s="2"/>
      <c r="T884" s="2"/>
      <c r="U884" s="2"/>
      <c r="V884" s="2"/>
      <c r="W884" s="2"/>
      <c r="X884" s="2"/>
      <c r="Y884" s="2"/>
      <c r="Z884" s="2"/>
      <c r="AA884" s="2"/>
      <c r="AB884" s="2"/>
      <c r="AC884" s="2"/>
    </row>
    <row r="885" spans="1:29" x14ac:dyDescent="0.25">
      <c r="A885" s="2"/>
      <c r="B885" s="2"/>
      <c r="C885" s="2"/>
      <c r="D885" s="2"/>
      <c r="E885" s="2"/>
      <c r="F885" s="2"/>
      <c r="G885" s="2"/>
      <c r="H885" s="2"/>
      <c r="I885" s="2"/>
      <c r="J885" s="2"/>
      <c r="K885" s="2"/>
      <c r="L885" s="2"/>
      <c r="M885" s="2"/>
      <c r="N885" s="2"/>
      <c r="O885" s="2"/>
      <c r="P885" s="2"/>
      <c r="Q885" s="2"/>
      <c r="R885" s="2"/>
      <c r="S885" s="2"/>
      <c r="T885" s="2"/>
      <c r="U885" s="2"/>
      <c r="V885" s="2"/>
      <c r="W885" s="2"/>
      <c r="X885" s="2"/>
      <c r="Y885" s="2"/>
      <c r="Z885" s="2"/>
      <c r="AA885" s="2"/>
      <c r="AB885" s="2"/>
      <c r="AC885" s="2"/>
    </row>
    <row r="886" spans="1:29" x14ac:dyDescent="0.25">
      <c r="A886" s="2"/>
      <c r="B886" s="2"/>
      <c r="C886" s="2"/>
      <c r="D886" s="2"/>
      <c r="E886" s="2"/>
      <c r="F886" s="2"/>
      <c r="G886" s="2"/>
      <c r="H886" s="2"/>
      <c r="I886" s="2"/>
      <c r="J886" s="2"/>
      <c r="K886" s="2"/>
      <c r="L886" s="2"/>
      <c r="M886" s="2"/>
      <c r="N886" s="2"/>
      <c r="O886" s="2"/>
      <c r="P886" s="2"/>
      <c r="Q886" s="2"/>
      <c r="R886" s="2"/>
      <c r="S886" s="2"/>
      <c r="T886" s="2"/>
      <c r="U886" s="2"/>
      <c r="V886" s="2"/>
      <c r="W886" s="2"/>
      <c r="X886" s="2"/>
      <c r="Y886" s="2"/>
      <c r="Z886" s="2"/>
      <c r="AA886" s="2"/>
      <c r="AB886" s="2"/>
      <c r="AC886" s="2"/>
    </row>
    <row r="887" spans="1:29" x14ac:dyDescent="0.25">
      <c r="A887" s="2"/>
      <c r="B887" s="2"/>
      <c r="C887" s="2"/>
      <c r="D887" s="2"/>
      <c r="E887" s="2"/>
      <c r="F887" s="2"/>
      <c r="G887" s="2"/>
      <c r="H887" s="2"/>
      <c r="I887" s="2"/>
      <c r="J887" s="2"/>
      <c r="K887" s="2"/>
      <c r="L887" s="2"/>
      <c r="M887" s="2"/>
      <c r="N887" s="2"/>
      <c r="O887" s="2"/>
      <c r="P887" s="2"/>
      <c r="Q887" s="2"/>
      <c r="R887" s="2"/>
      <c r="S887" s="2"/>
      <c r="T887" s="2"/>
      <c r="U887" s="2"/>
      <c r="V887" s="2"/>
      <c r="W887" s="2"/>
      <c r="X887" s="2"/>
      <c r="Y887" s="2"/>
      <c r="Z887" s="2"/>
      <c r="AA887" s="2"/>
      <c r="AB887" s="2"/>
      <c r="AC887" s="2"/>
    </row>
    <row r="888" spans="1:29" x14ac:dyDescent="0.25">
      <c r="A888" s="2"/>
      <c r="B888" s="2"/>
      <c r="C888" s="2"/>
      <c r="D888" s="2"/>
      <c r="E888" s="2"/>
      <c r="F888" s="2"/>
      <c r="G888" s="2"/>
      <c r="H888" s="2"/>
      <c r="I888" s="2"/>
      <c r="J888" s="2"/>
      <c r="K888" s="2"/>
      <c r="L888" s="2"/>
      <c r="M888" s="2"/>
      <c r="N888" s="2"/>
      <c r="O888" s="2"/>
      <c r="P888" s="2"/>
      <c r="Q888" s="2"/>
      <c r="R888" s="2"/>
      <c r="S888" s="2"/>
      <c r="T888" s="2"/>
      <c r="U888" s="2"/>
      <c r="V888" s="2"/>
      <c r="W888" s="2"/>
      <c r="X888" s="2"/>
      <c r="Y888" s="2"/>
      <c r="Z888" s="2"/>
      <c r="AA888" s="2"/>
      <c r="AB888" s="2"/>
      <c r="AC888" s="2"/>
    </row>
    <row r="889" spans="1:29" x14ac:dyDescent="0.25">
      <c r="A889" s="2"/>
      <c r="B889" s="2"/>
      <c r="C889" s="2"/>
      <c r="D889" s="2"/>
      <c r="E889" s="2"/>
      <c r="F889" s="2"/>
      <c r="G889" s="2"/>
      <c r="H889" s="2"/>
      <c r="I889" s="2"/>
      <c r="J889" s="2"/>
      <c r="K889" s="2"/>
      <c r="L889" s="2"/>
      <c r="M889" s="2"/>
      <c r="N889" s="2"/>
      <c r="O889" s="2"/>
      <c r="P889" s="2"/>
      <c r="Q889" s="2"/>
      <c r="R889" s="2"/>
      <c r="S889" s="2"/>
      <c r="T889" s="2"/>
      <c r="U889" s="2"/>
      <c r="V889" s="2"/>
      <c r="W889" s="2"/>
      <c r="X889" s="2"/>
      <c r="Y889" s="2"/>
      <c r="Z889" s="2"/>
      <c r="AA889" s="2"/>
      <c r="AB889" s="2"/>
      <c r="AC889" s="2"/>
    </row>
    <row r="890" spans="1:29" x14ac:dyDescent="0.25">
      <c r="A890" s="2"/>
      <c r="B890" s="2"/>
      <c r="C890" s="2"/>
      <c r="D890" s="2"/>
      <c r="E890" s="2"/>
      <c r="F890" s="2"/>
      <c r="G890" s="2"/>
      <c r="H890" s="2"/>
      <c r="I890" s="2"/>
      <c r="J890" s="2"/>
      <c r="K890" s="2"/>
      <c r="L890" s="2"/>
      <c r="M890" s="2"/>
      <c r="N890" s="2"/>
      <c r="O890" s="2"/>
      <c r="P890" s="2"/>
      <c r="Q890" s="2"/>
      <c r="R890" s="2"/>
      <c r="S890" s="2"/>
      <c r="T890" s="2"/>
      <c r="U890" s="2"/>
      <c r="V890" s="2"/>
      <c r="W890" s="2"/>
      <c r="X890" s="2"/>
      <c r="Y890" s="2"/>
      <c r="Z890" s="2"/>
      <c r="AA890" s="2"/>
      <c r="AB890" s="2"/>
      <c r="AC890" s="2"/>
    </row>
    <row r="891" spans="1:29" x14ac:dyDescent="0.25">
      <c r="A891" s="2"/>
      <c r="B891" s="2"/>
      <c r="C891" s="2"/>
      <c r="D891" s="2"/>
      <c r="E891" s="2"/>
      <c r="F891" s="2"/>
      <c r="G891" s="2"/>
      <c r="H891" s="2"/>
      <c r="I891" s="2"/>
      <c r="J891" s="2"/>
      <c r="K891" s="2"/>
      <c r="L891" s="2"/>
      <c r="M891" s="2"/>
      <c r="N891" s="2"/>
      <c r="O891" s="2"/>
      <c r="P891" s="2"/>
      <c r="Q891" s="2"/>
      <c r="R891" s="2"/>
      <c r="S891" s="2"/>
      <c r="T891" s="2"/>
      <c r="U891" s="2"/>
      <c r="V891" s="2"/>
      <c r="W891" s="2"/>
      <c r="X891" s="2"/>
      <c r="Y891" s="2"/>
      <c r="Z891" s="2"/>
      <c r="AA891" s="2"/>
      <c r="AB891" s="2"/>
      <c r="AC891" s="2"/>
    </row>
    <row r="892" spans="1:29" x14ac:dyDescent="0.25">
      <c r="A892" s="2"/>
      <c r="B892" s="2"/>
      <c r="C892" s="2"/>
      <c r="D892" s="2"/>
      <c r="E892" s="2"/>
      <c r="F892" s="2"/>
      <c r="G892" s="2"/>
      <c r="H892" s="2"/>
      <c r="I892" s="2"/>
      <c r="J892" s="2"/>
      <c r="K892" s="2"/>
      <c r="L892" s="2"/>
      <c r="M892" s="2"/>
      <c r="N892" s="2"/>
      <c r="O892" s="2"/>
      <c r="P892" s="2"/>
      <c r="Q892" s="2"/>
      <c r="R892" s="2"/>
      <c r="S892" s="2"/>
      <c r="T892" s="2"/>
      <c r="U892" s="2"/>
      <c r="V892" s="2"/>
      <c r="W892" s="2"/>
      <c r="X892" s="2"/>
      <c r="Y892" s="2"/>
      <c r="Z892" s="2"/>
      <c r="AA892" s="2"/>
      <c r="AB892" s="2"/>
      <c r="AC892" s="2"/>
    </row>
    <row r="893" spans="1:29" x14ac:dyDescent="0.25">
      <c r="A893" s="2"/>
      <c r="B893" s="2"/>
      <c r="C893" s="2"/>
      <c r="D893" s="2"/>
      <c r="E893" s="2"/>
      <c r="F893" s="2"/>
      <c r="G893" s="2"/>
      <c r="H893" s="2"/>
      <c r="I893" s="2"/>
      <c r="J893" s="2"/>
      <c r="K893" s="2"/>
      <c r="L893" s="2"/>
      <c r="M893" s="2"/>
      <c r="N893" s="2"/>
      <c r="O893" s="2"/>
      <c r="P893" s="2"/>
      <c r="Q893" s="2"/>
      <c r="R893" s="2"/>
      <c r="S893" s="2"/>
      <c r="T893" s="2"/>
      <c r="U893" s="2"/>
      <c r="V893" s="2"/>
      <c r="W893" s="2"/>
      <c r="X893" s="2"/>
      <c r="Y893" s="2"/>
      <c r="Z893" s="2"/>
      <c r="AA893" s="2"/>
      <c r="AB893" s="2"/>
      <c r="AC893" s="2"/>
    </row>
    <row r="894" spans="1:29" x14ac:dyDescent="0.25">
      <c r="A894" s="2"/>
      <c r="B894" s="2"/>
      <c r="C894" s="2"/>
      <c r="D894" s="2"/>
      <c r="E894" s="2"/>
      <c r="F894" s="2"/>
      <c r="G894" s="2"/>
      <c r="H894" s="2"/>
      <c r="I894" s="2"/>
      <c r="J894" s="2"/>
      <c r="K894" s="2"/>
      <c r="L894" s="2"/>
      <c r="M894" s="2"/>
      <c r="N894" s="2"/>
      <c r="O894" s="2"/>
      <c r="P894" s="2"/>
      <c r="Q894" s="2"/>
      <c r="R894" s="2"/>
      <c r="S894" s="2"/>
      <c r="T894" s="2"/>
      <c r="U894" s="2"/>
      <c r="V894" s="2"/>
      <c r="W894" s="2"/>
      <c r="X894" s="2"/>
      <c r="Y894" s="2"/>
      <c r="Z894" s="2"/>
      <c r="AA894" s="2"/>
      <c r="AB894" s="2"/>
      <c r="AC894" s="2"/>
    </row>
    <row r="895" spans="1:29" x14ac:dyDescent="0.25">
      <c r="A895" s="2"/>
      <c r="B895" s="2"/>
      <c r="C895" s="2"/>
      <c r="D895" s="2"/>
      <c r="E895" s="2"/>
      <c r="F895" s="2"/>
      <c r="G895" s="2"/>
      <c r="H895" s="2"/>
      <c r="I895" s="2"/>
      <c r="J895" s="2"/>
      <c r="K895" s="2"/>
      <c r="L895" s="2"/>
      <c r="M895" s="2"/>
      <c r="N895" s="2"/>
      <c r="O895" s="2"/>
      <c r="P895" s="2"/>
      <c r="Q895" s="2"/>
      <c r="R895" s="2"/>
      <c r="S895" s="2"/>
      <c r="T895" s="2"/>
      <c r="U895" s="2"/>
      <c r="V895" s="2"/>
      <c r="W895" s="2"/>
      <c r="X895" s="2"/>
      <c r="Y895" s="2"/>
      <c r="Z895" s="2"/>
      <c r="AA895" s="2"/>
      <c r="AB895" s="2"/>
      <c r="AC895" s="2"/>
    </row>
    <row r="896" spans="1:29" x14ac:dyDescent="0.25">
      <c r="A896" s="2"/>
      <c r="B896" s="2"/>
      <c r="C896" s="2"/>
      <c r="D896" s="2"/>
      <c r="E896" s="2"/>
      <c r="F896" s="2"/>
      <c r="G896" s="2"/>
      <c r="H896" s="2"/>
      <c r="I896" s="2"/>
      <c r="J896" s="2"/>
      <c r="K896" s="2"/>
      <c r="L896" s="2"/>
      <c r="M896" s="2"/>
      <c r="N896" s="2"/>
      <c r="O896" s="2"/>
      <c r="P896" s="2"/>
      <c r="Q896" s="2"/>
      <c r="R896" s="2"/>
      <c r="S896" s="2"/>
      <c r="T896" s="2"/>
      <c r="U896" s="2"/>
      <c r="V896" s="2"/>
      <c r="W896" s="2"/>
      <c r="X896" s="2"/>
      <c r="Y896" s="2"/>
      <c r="Z896" s="2"/>
      <c r="AA896" s="2"/>
      <c r="AB896" s="2"/>
      <c r="AC896" s="2"/>
    </row>
    <row r="897" spans="1:29" x14ac:dyDescent="0.25">
      <c r="A897" s="2"/>
      <c r="B897" s="2"/>
      <c r="C897" s="2"/>
      <c r="D897" s="2"/>
      <c r="E897" s="2"/>
      <c r="F897" s="2"/>
      <c r="G897" s="2"/>
      <c r="H897" s="2"/>
      <c r="I897" s="2"/>
      <c r="J897" s="2"/>
      <c r="K897" s="2"/>
      <c r="L897" s="2"/>
      <c r="M897" s="2"/>
      <c r="N897" s="2"/>
      <c r="O897" s="2"/>
      <c r="P897" s="2"/>
      <c r="Q897" s="2"/>
      <c r="R897" s="2"/>
      <c r="S897" s="2"/>
      <c r="T897" s="2"/>
      <c r="U897" s="2"/>
      <c r="V897" s="2"/>
      <c r="W897" s="2"/>
      <c r="X897" s="2"/>
      <c r="Y897" s="2"/>
      <c r="Z897" s="2"/>
      <c r="AA897" s="2"/>
      <c r="AB897" s="2"/>
      <c r="AC897" s="2"/>
    </row>
    <row r="898" spans="1:29" x14ac:dyDescent="0.25">
      <c r="A898" s="2"/>
      <c r="B898" s="2"/>
      <c r="C898" s="2"/>
      <c r="D898" s="2"/>
      <c r="E898" s="2"/>
      <c r="F898" s="2"/>
      <c r="G898" s="2"/>
      <c r="H898" s="2"/>
      <c r="I898" s="2"/>
      <c r="J898" s="2"/>
      <c r="K898" s="2"/>
      <c r="L898" s="2"/>
      <c r="M898" s="2"/>
      <c r="N898" s="2"/>
      <c r="O898" s="2"/>
      <c r="P898" s="2"/>
      <c r="Q898" s="2"/>
      <c r="R898" s="2"/>
      <c r="S898" s="2"/>
      <c r="T898" s="2"/>
      <c r="U898" s="2"/>
      <c r="V898" s="2"/>
      <c r="W898" s="2"/>
      <c r="X898" s="2"/>
      <c r="Y898" s="2"/>
      <c r="Z898" s="2"/>
      <c r="AA898" s="2"/>
      <c r="AB898" s="2"/>
      <c r="AC898" s="2"/>
    </row>
    <row r="899" spans="1:29" x14ac:dyDescent="0.25">
      <c r="A899" s="2"/>
      <c r="B899" s="2"/>
      <c r="C899" s="2"/>
      <c r="D899" s="2"/>
      <c r="E899" s="2"/>
      <c r="F899" s="2"/>
      <c r="G899" s="2"/>
      <c r="H899" s="2"/>
      <c r="I899" s="2"/>
      <c r="J899" s="2"/>
      <c r="K899" s="2"/>
      <c r="L899" s="2"/>
      <c r="M899" s="2"/>
      <c r="N899" s="2"/>
      <c r="O899" s="2"/>
      <c r="P899" s="2"/>
      <c r="Q899" s="2"/>
      <c r="R899" s="2"/>
      <c r="S899" s="2"/>
      <c r="T899" s="2"/>
      <c r="U899" s="2"/>
      <c r="V899" s="2"/>
      <c r="W899" s="2"/>
      <c r="X899" s="2"/>
      <c r="Y899" s="2"/>
      <c r="Z899" s="2"/>
      <c r="AA899" s="2"/>
      <c r="AB899" s="2"/>
      <c r="AC899" s="2"/>
    </row>
    <row r="900" spans="1:29" x14ac:dyDescent="0.25">
      <c r="A900" s="2"/>
      <c r="B900" s="2"/>
      <c r="C900" s="2"/>
      <c r="D900" s="2"/>
      <c r="E900" s="2"/>
      <c r="F900" s="2"/>
      <c r="G900" s="2"/>
      <c r="H900" s="2"/>
      <c r="I900" s="2"/>
      <c r="J900" s="2"/>
      <c r="K900" s="2"/>
      <c r="L900" s="2"/>
      <c r="M900" s="2"/>
      <c r="N900" s="2"/>
      <c r="O900" s="2"/>
      <c r="P900" s="2"/>
      <c r="Q900" s="2"/>
      <c r="R900" s="2"/>
      <c r="S900" s="2"/>
      <c r="T900" s="2"/>
      <c r="U900" s="2"/>
      <c r="V900" s="2"/>
      <c r="W900" s="2"/>
      <c r="X900" s="2"/>
      <c r="Y900" s="2"/>
      <c r="Z900" s="2"/>
      <c r="AA900" s="2"/>
      <c r="AB900" s="2"/>
      <c r="AC900" s="2"/>
    </row>
    <row r="901" spans="1:29" x14ac:dyDescent="0.25">
      <c r="A901" s="2"/>
      <c r="B901" s="2"/>
      <c r="C901" s="2"/>
      <c r="D901" s="2"/>
      <c r="E901" s="2"/>
      <c r="F901" s="2"/>
      <c r="G901" s="2"/>
      <c r="H901" s="2"/>
      <c r="I901" s="2"/>
      <c r="J901" s="2"/>
      <c r="K901" s="2"/>
      <c r="L901" s="2"/>
      <c r="M901" s="2"/>
      <c r="N901" s="2"/>
      <c r="O901" s="2"/>
      <c r="P901" s="2"/>
      <c r="Q901" s="2"/>
      <c r="R901" s="2"/>
      <c r="S901" s="2"/>
      <c r="T901" s="2"/>
      <c r="U901" s="2"/>
      <c r="V901" s="2"/>
      <c r="W901" s="2"/>
      <c r="X901" s="2"/>
      <c r="Y901" s="2"/>
      <c r="Z901" s="2"/>
      <c r="AA901" s="2"/>
      <c r="AB901" s="2"/>
      <c r="AC901" s="2"/>
    </row>
    <row r="902" spans="1:29" x14ac:dyDescent="0.25">
      <c r="A902" s="2"/>
      <c r="B902" s="2"/>
      <c r="C902" s="2"/>
      <c r="D902" s="2"/>
      <c r="E902" s="2"/>
      <c r="F902" s="2"/>
      <c r="G902" s="2"/>
      <c r="H902" s="2"/>
      <c r="I902" s="2"/>
      <c r="J902" s="2"/>
      <c r="K902" s="2"/>
      <c r="L902" s="2"/>
      <c r="M902" s="2"/>
      <c r="N902" s="2"/>
      <c r="O902" s="2"/>
      <c r="P902" s="2"/>
      <c r="Q902" s="2"/>
      <c r="R902" s="2"/>
      <c r="S902" s="2"/>
      <c r="T902" s="2"/>
      <c r="U902" s="2"/>
      <c r="V902" s="2"/>
      <c r="W902" s="2"/>
      <c r="X902" s="2"/>
      <c r="Y902" s="2"/>
      <c r="Z902" s="2"/>
      <c r="AA902" s="2"/>
      <c r="AB902" s="2"/>
      <c r="AC902" s="2"/>
    </row>
    <row r="903" spans="1:29" x14ac:dyDescent="0.25">
      <c r="A903" s="2"/>
      <c r="B903" s="2"/>
      <c r="C903" s="2"/>
      <c r="D903" s="2"/>
      <c r="E903" s="2"/>
      <c r="F903" s="2"/>
      <c r="G903" s="2"/>
      <c r="H903" s="2"/>
      <c r="I903" s="2"/>
      <c r="J903" s="2"/>
      <c r="K903" s="2"/>
      <c r="L903" s="2"/>
      <c r="M903" s="2"/>
      <c r="N903" s="2"/>
      <c r="O903" s="2"/>
      <c r="P903" s="2"/>
      <c r="Q903" s="2"/>
      <c r="R903" s="2"/>
      <c r="S903" s="2"/>
      <c r="T903" s="2"/>
      <c r="U903" s="2"/>
      <c r="V903" s="2"/>
      <c r="W903" s="2"/>
      <c r="X903" s="2"/>
      <c r="Y903" s="2"/>
      <c r="Z903" s="2"/>
      <c r="AA903" s="2"/>
      <c r="AB903" s="2"/>
      <c r="AC903" s="2"/>
    </row>
    <row r="904" spans="1:29" x14ac:dyDescent="0.25">
      <c r="A904" s="2"/>
      <c r="B904" s="2"/>
      <c r="C904" s="2"/>
      <c r="D904" s="2"/>
      <c r="E904" s="2"/>
      <c r="F904" s="2"/>
      <c r="G904" s="2"/>
      <c r="H904" s="2"/>
      <c r="I904" s="2"/>
      <c r="J904" s="2"/>
      <c r="K904" s="2"/>
      <c r="L904" s="2"/>
      <c r="M904" s="2"/>
      <c r="N904" s="2"/>
      <c r="O904" s="2"/>
      <c r="P904" s="2"/>
      <c r="Q904" s="2"/>
      <c r="R904" s="2"/>
      <c r="S904" s="2"/>
      <c r="T904" s="2"/>
      <c r="U904" s="2"/>
      <c r="V904" s="2"/>
      <c r="W904" s="2"/>
      <c r="X904" s="2"/>
      <c r="Y904" s="2"/>
      <c r="Z904" s="2"/>
      <c r="AA904" s="2"/>
      <c r="AB904" s="2"/>
      <c r="AC904" s="2"/>
    </row>
    <row r="905" spans="1:29" x14ac:dyDescent="0.25">
      <c r="A905" s="2"/>
      <c r="B905" s="2"/>
      <c r="C905" s="2"/>
      <c r="D905" s="2"/>
      <c r="E905" s="2"/>
      <c r="F905" s="2"/>
      <c r="G905" s="2"/>
      <c r="H905" s="2"/>
      <c r="I905" s="2"/>
      <c r="J905" s="2"/>
      <c r="K905" s="2"/>
      <c r="L905" s="2"/>
      <c r="M905" s="2"/>
      <c r="N905" s="2"/>
      <c r="O905" s="2"/>
      <c r="P905" s="2"/>
      <c r="Q905" s="2"/>
      <c r="R905" s="2"/>
      <c r="S905" s="2"/>
      <c r="T905" s="2"/>
      <c r="U905" s="2"/>
      <c r="V905" s="2"/>
      <c r="W905" s="2"/>
      <c r="X905" s="2"/>
      <c r="Y905" s="2"/>
      <c r="Z905" s="2"/>
      <c r="AA905" s="2"/>
      <c r="AB905" s="2"/>
      <c r="AC905" s="2"/>
    </row>
    <row r="906" spans="1:29" x14ac:dyDescent="0.25">
      <c r="A906" s="2"/>
      <c r="B906" s="2"/>
      <c r="C906" s="2"/>
      <c r="D906" s="2"/>
      <c r="E906" s="2"/>
      <c r="F906" s="2"/>
      <c r="G906" s="2"/>
      <c r="H906" s="2"/>
      <c r="I906" s="2"/>
      <c r="J906" s="2"/>
      <c r="K906" s="2"/>
      <c r="L906" s="2"/>
      <c r="M906" s="2"/>
      <c r="N906" s="2"/>
      <c r="O906" s="2"/>
      <c r="P906" s="2"/>
      <c r="Q906" s="2"/>
      <c r="R906" s="2"/>
      <c r="S906" s="2"/>
      <c r="T906" s="2"/>
      <c r="U906" s="2"/>
      <c r="V906" s="2"/>
      <c r="W906" s="2"/>
      <c r="X906" s="2"/>
      <c r="Y906" s="2"/>
      <c r="Z906" s="2"/>
      <c r="AA906" s="2"/>
      <c r="AB906" s="2"/>
      <c r="AC906" s="2"/>
    </row>
    <row r="907" spans="1:29" x14ac:dyDescent="0.25">
      <c r="A907" s="2"/>
      <c r="B907" s="2"/>
      <c r="C907" s="2"/>
      <c r="D907" s="2"/>
      <c r="E907" s="2"/>
      <c r="F907" s="2"/>
      <c r="G907" s="2"/>
      <c r="H907" s="2"/>
      <c r="I907" s="2"/>
      <c r="J907" s="2"/>
      <c r="K907" s="2"/>
      <c r="L907" s="2"/>
      <c r="M907" s="2"/>
      <c r="N907" s="2"/>
      <c r="O907" s="2"/>
      <c r="P907" s="2"/>
      <c r="Q907" s="2"/>
      <c r="R907" s="2"/>
      <c r="S907" s="2"/>
      <c r="T907" s="2"/>
      <c r="U907" s="2"/>
      <c r="V907" s="2"/>
      <c r="W907" s="2"/>
      <c r="X907" s="2"/>
      <c r="Y907" s="2"/>
      <c r="Z907" s="2"/>
      <c r="AA907" s="2"/>
      <c r="AB907" s="2"/>
      <c r="AC907" s="2"/>
    </row>
    <row r="908" spans="1:29" x14ac:dyDescent="0.25">
      <c r="A908" s="2"/>
      <c r="B908" s="2"/>
      <c r="C908" s="2"/>
      <c r="D908" s="2"/>
      <c r="E908" s="2"/>
      <c r="F908" s="2"/>
      <c r="G908" s="2"/>
      <c r="H908" s="2"/>
      <c r="I908" s="2"/>
      <c r="J908" s="2"/>
      <c r="K908" s="2"/>
      <c r="L908" s="2"/>
      <c r="M908" s="2"/>
      <c r="N908" s="2"/>
      <c r="O908" s="2"/>
      <c r="P908" s="2"/>
      <c r="Q908" s="2"/>
      <c r="R908" s="2"/>
      <c r="S908" s="2"/>
      <c r="T908" s="2"/>
      <c r="U908" s="2"/>
      <c r="V908" s="2"/>
      <c r="W908" s="2"/>
      <c r="X908" s="2"/>
      <c r="Y908" s="2"/>
      <c r="Z908" s="2"/>
      <c r="AA908" s="2"/>
      <c r="AB908" s="2"/>
      <c r="AC908" s="2"/>
    </row>
    <row r="909" spans="1:29" x14ac:dyDescent="0.25">
      <c r="A909" s="2"/>
      <c r="B909" s="2"/>
      <c r="C909" s="2"/>
      <c r="D909" s="2"/>
      <c r="E909" s="2"/>
      <c r="F909" s="2"/>
      <c r="G909" s="2"/>
      <c r="H909" s="2"/>
      <c r="I909" s="2"/>
      <c r="J909" s="2"/>
      <c r="K909" s="2"/>
      <c r="L909" s="2"/>
      <c r="M909" s="2"/>
      <c r="N909" s="2"/>
      <c r="O909" s="2"/>
      <c r="P909" s="2"/>
      <c r="Q909" s="2"/>
      <c r="R909" s="2"/>
      <c r="S909" s="2"/>
      <c r="T909" s="2"/>
      <c r="U909" s="2"/>
      <c r="V909" s="2"/>
      <c r="W909" s="2"/>
      <c r="X909" s="2"/>
      <c r="Y909" s="2"/>
      <c r="Z909" s="2"/>
      <c r="AA909" s="2"/>
      <c r="AB909" s="2"/>
      <c r="AC909" s="2"/>
    </row>
    <row r="910" spans="1:29" x14ac:dyDescent="0.25">
      <c r="A910" s="2"/>
      <c r="B910" s="2"/>
      <c r="C910" s="2"/>
      <c r="D910" s="2"/>
      <c r="E910" s="2"/>
      <c r="F910" s="2"/>
      <c r="G910" s="2"/>
      <c r="H910" s="2"/>
      <c r="I910" s="2"/>
      <c r="J910" s="2"/>
      <c r="K910" s="2"/>
      <c r="L910" s="2"/>
      <c r="M910" s="2"/>
      <c r="N910" s="2"/>
      <c r="O910" s="2"/>
      <c r="P910" s="2"/>
      <c r="Q910" s="2"/>
      <c r="R910" s="2"/>
      <c r="S910" s="2"/>
      <c r="T910" s="2"/>
      <c r="U910" s="2"/>
      <c r="V910" s="2"/>
      <c r="W910" s="2"/>
      <c r="X910" s="2"/>
      <c r="Y910" s="2"/>
      <c r="Z910" s="2"/>
      <c r="AA910" s="2"/>
      <c r="AB910" s="2"/>
      <c r="AC910" s="2"/>
    </row>
    <row r="911" spans="1:29" x14ac:dyDescent="0.25">
      <c r="A911" s="2"/>
      <c r="B911" s="2"/>
      <c r="C911" s="2"/>
      <c r="D911" s="2"/>
      <c r="E911" s="2"/>
      <c r="F911" s="2"/>
      <c r="G911" s="2"/>
      <c r="H911" s="2"/>
      <c r="I911" s="2"/>
      <c r="J911" s="2"/>
      <c r="K911" s="2"/>
      <c r="L911" s="2"/>
      <c r="M911" s="2"/>
      <c r="N911" s="2"/>
      <c r="O911" s="2"/>
      <c r="P911" s="2"/>
      <c r="Q911" s="2"/>
      <c r="R911" s="2"/>
      <c r="S911" s="2"/>
      <c r="T911" s="2"/>
      <c r="U911" s="2"/>
      <c r="V911" s="2"/>
      <c r="W911" s="2"/>
      <c r="X911" s="2"/>
      <c r="Y911" s="2"/>
      <c r="Z911" s="2"/>
      <c r="AA911" s="2"/>
      <c r="AB911" s="2"/>
      <c r="AC911" s="2"/>
    </row>
    <row r="912" spans="1:29" x14ac:dyDescent="0.25">
      <c r="A912" s="2"/>
      <c r="B912" s="2"/>
      <c r="C912" s="2"/>
      <c r="D912" s="2"/>
      <c r="E912" s="2"/>
      <c r="F912" s="2"/>
      <c r="G912" s="2"/>
      <c r="H912" s="2"/>
      <c r="I912" s="2"/>
      <c r="J912" s="2"/>
      <c r="K912" s="2"/>
      <c r="L912" s="2"/>
      <c r="M912" s="2"/>
      <c r="N912" s="2"/>
      <c r="O912" s="2"/>
      <c r="P912" s="2"/>
      <c r="Q912" s="2"/>
      <c r="R912" s="2"/>
      <c r="S912" s="2"/>
      <c r="T912" s="2"/>
      <c r="U912" s="2"/>
      <c r="V912" s="2"/>
      <c r="W912" s="2"/>
      <c r="X912" s="2"/>
      <c r="Y912" s="2"/>
      <c r="Z912" s="2"/>
      <c r="AA912" s="2"/>
      <c r="AB912" s="2"/>
      <c r="AC912" s="2"/>
    </row>
    <row r="913" spans="1:29" x14ac:dyDescent="0.25">
      <c r="A913" s="2"/>
      <c r="B913" s="2"/>
      <c r="C913" s="2"/>
      <c r="D913" s="2"/>
      <c r="E913" s="2"/>
      <c r="F913" s="2"/>
      <c r="G913" s="2"/>
      <c r="H913" s="2"/>
      <c r="I913" s="2"/>
      <c r="J913" s="2"/>
      <c r="K913" s="2"/>
      <c r="L913" s="2"/>
      <c r="M913" s="2"/>
      <c r="N913" s="2"/>
      <c r="O913" s="2"/>
      <c r="P913" s="2"/>
      <c r="Q913" s="2"/>
      <c r="R913" s="2"/>
      <c r="S913" s="2"/>
      <c r="T913" s="2"/>
      <c r="U913" s="2"/>
      <c r="V913" s="2"/>
      <c r="W913" s="2"/>
      <c r="X913" s="2"/>
      <c r="Y913" s="2"/>
      <c r="Z913" s="2"/>
      <c r="AA913" s="2"/>
      <c r="AB913" s="2"/>
      <c r="AC913" s="2"/>
    </row>
    <row r="914" spans="1:29" x14ac:dyDescent="0.25">
      <c r="A914" s="2"/>
      <c r="B914" s="2"/>
      <c r="C914" s="2"/>
      <c r="D914" s="2"/>
      <c r="E914" s="2"/>
      <c r="F914" s="2"/>
      <c r="G914" s="2"/>
      <c r="H914" s="2"/>
      <c r="I914" s="2"/>
      <c r="J914" s="2"/>
      <c r="K914" s="2"/>
      <c r="L914" s="2"/>
      <c r="M914" s="2"/>
      <c r="N914" s="2"/>
      <c r="O914" s="2"/>
      <c r="P914" s="2"/>
      <c r="Q914" s="2"/>
      <c r="R914" s="2"/>
      <c r="S914" s="2"/>
      <c r="T914" s="2"/>
      <c r="U914" s="2"/>
      <c r="V914" s="2"/>
      <c r="W914" s="2"/>
      <c r="X914" s="2"/>
      <c r="Y914" s="2"/>
      <c r="Z914" s="2"/>
      <c r="AA914" s="2"/>
      <c r="AB914" s="2"/>
      <c r="AC914" s="2"/>
    </row>
    <row r="915" spans="1:29" x14ac:dyDescent="0.25">
      <c r="A915" s="2"/>
      <c r="B915" s="2"/>
      <c r="C915" s="2"/>
      <c r="D915" s="2"/>
      <c r="E915" s="2"/>
      <c r="F915" s="2"/>
      <c r="G915" s="2"/>
      <c r="H915" s="2"/>
      <c r="I915" s="2"/>
      <c r="J915" s="2"/>
      <c r="K915" s="2"/>
      <c r="L915" s="2"/>
      <c r="M915" s="2"/>
      <c r="N915" s="2"/>
      <c r="O915" s="2"/>
      <c r="P915" s="2"/>
      <c r="Q915" s="2"/>
      <c r="R915" s="2"/>
      <c r="S915" s="2"/>
      <c r="T915" s="2"/>
      <c r="U915" s="2"/>
      <c r="V915" s="2"/>
      <c r="W915" s="2"/>
      <c r="X915" s="2"/>
      <c r="Y915" s="2"/>
      <c r="Z915" s="2"/>
      <c r="AA915" s="2"/>
      <c r="AB915" s="2"/>
      <c r="AC915" s="2"/>
    </row>
    <row r="916" spans="1:29" x14ac:dyDescent="0.25">
      <c r="A916" s="2"/>
      <c r="B916" s="2"/>
      <c r="C916" s="2"/>
      <c r="D916" s="2"/>
      <c r="E916" s="2"/>
      <c r="F916" s="2"/>
      <c r="G916" s="2"/>
      <c r="H916" s="2"/>
      <c r="I916" s="2"/>
      <c r="J916" s="2"/>
      <c r="K916" s="2"/>
      <c r="L916" s="2"/>
      <c r="M916" s="2"/>
      <c r="N916" s="2"/>
      <c r="O916" s="2"/>
      <c r="P916" s="2"/>
      <c r="Q916" s="2"/>
      <c r="R916" s="2"/>
      <c r="S916" s="2"/>
      <c r="T916" s="2"/>
      <c r="U916" s="2"/>
      <c r="V916" s="2"/>
      <c r="W916" s="2"/>
      <c r="X916" s="2"/>
      <c r="Y916" s="2"/>
      <c r="Z916" s="2"/>
      <c r="AA916" s="2"/>
      <c r="AB916" s="2"/>
      <c r="AC916" s="2"/>
    </row>
    <row r="917" spans="1:29" x14ac:dyDescent="0.25">
      <c r="A917" s="2"/>
      <c r="B917" s="2"/>
      <c r="C917" s="2"/>
      <c r="D917" s="2"/>
      <c r="E917" s="2"/>
      <c r="F917" s="2"/>
      <c r="G917" s="2"/>
      <c r="H917" s="2"/>
      <c r="I917" s="2"/>
      <c r="J917" s="2"/>
      <c r="K917" s="2"/>
      <c r="L917" s="2"/>
      <c r="M917" s="2"/>
      <c r="N917" s="2"/>
      <c r="O917" s="2"/>
      <c r="P917" s="2"/>
      <c r="Q917" s="2"/>
      <c r="R917" s="2"/>
      <c r="S917" s="2"/>
      <c r="T917" s="2"/>
      <c r="U917" s="2"/>
      <c r="V917" s="2"/>
      <c r="W917" s="2"/>
      <c r="X917" s="2"/>
      <c r="Y917" s="2"/>
      <c r="Z917" s="2"/>
      <c r="AA917" s="2"/>
      <c r="AB917" s="2"/>
      <c r="AC917" s="2"/>
    </row>
    <row r="918" spans="1:29" x14ac:dyDescent="0.25">
      <c r="A918" s="2"/>
      <c r="B918" s="2"/>
      <c r="C918" s="2"/>
      <c r="D918" s="2"/>
      <c r="E918" s="2"/>
      <c r="F918" s="2"/>
      <c r="G918" s="2"/>
      <c r="H918" s="2"/>
      <c r="I918" s="2"/>
      <c r="J918" s="2"/>
      <c r="K918" s="2"/>
      <c r="L918" s="2"/>
      <c r="M918" s="2"/>
      <c r="N918" s="2"/>
      <c r="O918" s="2"/>
      <c r="P918" s="2"/>
      <c r="Q918" s="2"/>
      <c r="R918" s="2"/>
      <c r="S918" s="2"/>
      <c r="T918" s="2"/>
      <c r="U918" s="2"/>
      <c r="V918" s="2"/>
      <c r="W918" s="2"/>
      <c r="X918" s="2"/>
      <c r="Y918" s="2"/>
      <c r="Z918" s="2"/>
      <c r="AA918" s="2"/>
      <c r="AB918" s="2"/>
      <c r="AC918" s="2"/>
    </row>
    <row r="919" spans="1:29" x14ac:dyDescent="0.25">
      <c r="A919" s="2"/>
      <c r="B919" s="2"/>
      <c r="C919" s="2"/>
      <c r="D919" s="2"/>
      <c r="E919" s="2"/>
      <c r="F919" s="2"/>
      <c r="G919" s="2"/>
      <c r="H919" s="2"/>
      <c r="I919" s="2"/>
      <c r="J919" s="2"/>
      <c r="K919" s="2"/>
      <c r="L919" s="2"/>
      <c r="M919" s="2"/>
      <c r="N919" s="2"/>
      <c r="O919" s="2"/>
      <c r="P919" s="2"/>
      <c r="Q919" s="2"/>
      <c r="R919" s="2"/>
      <c r="S919" s="2"/>
      <c r="T919" s="2"/>
      <c r="U919" s="2"/>
      <c r="V919" s="2"/>
      <c r="W919" s="2"/>
      <c r="X919" s="2"/>
      <c r="Y919" s="2"/>
      <c r="Z919" s="2"/>
      <c r="AA919" s="2"/>
      <c r="AB919" s="2"/>
      <c r="AC919" s="2"/>
    </row>
    <row r="920" spans="1:29" x14ac:dyDescent="0.25">
      <c r="A920" s="2"/>
      <c r="B920" s="2"/>
      <c r="C920" s="2"/>
      <c r="D920" s="2"/>
      <c r="E920" s="2"/>
      <c r="F920" s="2"/>
      <c r="G920" s="2"/>
      <c r="H920" s="2"/>
      <c r="I920" s="2"/>
      <c r="J920" s="2"/>
      <c r="K920" s="2"/>
      <c r="L920" s="2"/>
      <c r="M920" s="2"/>
      <c r="N920" s="2"/>
      <c r="O920" s="2"/>
      <c r="P920" s="2"/>
      <c r="Q920" s="2"/>
      <c r="R920" s="2"/>
      <c r="S920" s="2"/>
      <c r="T920" s="2"/>
      <c r="U920" s="2"/>
      <c r="V920" s="2"/>
      <c r="W920" s="2"/>
      <c r="X920" s="2"/>
      <c r="Y920" s="2"/>
      <c r="Z920" s="2"/>
      <c r="AA920" s="2"/>
      <c r="AB920" s="2"/>
      <c r="AC920" s="2"/>
    </row>
    <row r="921" spans="1:29" x14ac:dyDescent="0.25">
      <c r="A921" s="2"/>
      <c r="B921" s="2"/>
      <c r="C921" s="2"/>
      <c r="D921" s="2"/>
      <c r="E921" s="2"/>
      <c r="F921" s="2"/>
      <c r="G921" s="2"/>
      <c r="H921" s="2"/>
      <c r="I921" s="2"/>
      <c r="J921" s="2"/>
      <c r="K921" s="2"/>
      <c r="L921" s="2"/>
      <c r="M921" s="2"/>
      <c r="N921" s="2"/>
      <c r="O921" s="2"/>
      <c r="P921" s="2"/>
      <c r="Q921" s="2"/>
      <c r="R921" s="2"/>
      <c r="S921" s="2"/>
      <c r="T921" s="2"/>
      <c r="U921" s="2"/>
      <c r="V921" s="2"/>
      <c r="W921" s="2"/>
      <c r="X921" s="2"/>
      <c r="Y921" s="2"/>
      <c r="Z921" s="2"/>
      <c r="AA921" s="2"/>
      <c r="AB921" s="2"/>
      <c r="AC921" s="2"/>
    </row>
    <row r="922" spans="1:29" x14ac:dyDescent="0.25">
      <c r="A922" s="2"/>
      <c r="B922" s="2"/>
      <c r="C922" s="2"/>
      <c r="D922" s="2"/>
      <c r="E922" s="2"/>
      <c r="F922" s="2"/>
      <c r="G922" s="2"/>
      <c r="H922" s="2"/>
      <c r="I922" s="2"/>
      <c r="J922" s="2"/>
      <c r="K922" s="2"/>
      <c r="L922" s="2"/>
      <c r="M922" s="2"/>
      <c r="N922" s="2"/>
      <c r="O922" s="2"/>
      <c r="P922" s="2"/>
      <c r="Q922" s="2"/>
      <c r="R922" s="2"/>
      <c r="S922" s="2"/>
      <c r="T922" s="2"/>
      <c r="U922" s="2"/>
      <c r="V922" s="2"/>
      <c r="W922" s="2"/>
      <c r="X922" s="2"/>
      <c r="Y922" s="2"/>
      <c r="Z922" s="2"/>
      <c r="AA922" s="2"/>
      <c r="AB922" s="2"/>
      <c r="AC922" s="2"/>
    </row>
    <row r="923" spans="1:29" x14ac:dyDescent="0.25">
      <c r="A923" s="2"/>
      <c r="B923" s="2"/>
      <c r="C923" s="2"/>
      <c r="D923" s="2"/>
      <c r="E923" s="2"/>
      <c r="F923" s="2"/>
      <c r="G923" s="2"/>
      <c r="H923" s="2"/>
      <c r="I923" s="2"/>
      <c r="J923" s="2"/>
      <c r="K923" s="2"/>
      <c r="L923" s="2"/>
      <c r="M923" s="2"/>
      <c r="N923" s="2"/>
      <c r="O923" s="2"/>
      <c r="P923" s="2"/>
      <c r="Q923" s="2"/>
      <c r="R923" s="2"/>
      <c r="S923" s="2"/>
      <c r="T923" s="2"/>
      <c r="U923" s="2"/>
      <c r="V923" s="2"/>
      <c r="W923" s="2"/>
      <c r="X923" s="2"/>
      <c r="Y923" s="2"/>
      <c r="Z923" s="2"/>
      <c r="AA923" s="2"/>
      <c r="AB923" s="2"/>
      <c r="AC923" s="2"/>
    </row>
    <row r="924" spans="1:29" x14ac:dyDescent="0.25">
      <c r="A924" s="2"/>
      <c r="B924" s="2"/>
      <c r="C924" s="2"/>
      <c r="D924" s="2"/>
      <c r="E924" s="2"/>
      <c r="F924" s="2"/>
      <c r="G924" s="2"/>
      <c r="H924" s="2"/>
      <c r="I924" s="2"/>
      <c r="J924" s="2"/>
      <c r="K924" s="2"/>
      <c r="L924" s="2"/>
      <c r="M924" s="2"/>
      <c r="N924" s="2"/>
      <c r="O924" s="2"/>
      <c r="P924" s="2"/>
      <c r="Q924" s="2"/>
      <c r="R924" s="2"/>
      <c r="S924" s="2"/>
      <c r="T924" s="2"/>
      <c r="U924" s="2"/>
      <c r="V924" s="2"/>
      <c r="W924" s="2"/>
      <c r="X924" s="2"/>
      <c r="Y924" s="2"/>
      <c r="Z924" s="2"/>
      <c r="AA924" s="2"/>
      <c r="AB924" s="2"/>
      <c r="AC924" s="2"/>
    </row>
    <row r="925" spans="1:29" x14ac:dyDescent="0.25">
      <c r="A925" s="2"/>
      <c r="B925" s="2"/>
      <c r="C925" s="2"/>
      <c r="D925" s="2"/>
      <c r="E925" s="2"/>
      <c r="F925" s="2"/>
      <c r="G925" s="2"/>
      <c r="H925" s="2"/>
      <c r="I925" s="2"/>
      <c r="J925" s="2"/>
      <c r="K925" s="2"/>
      <c r="L925" s="2"/>
      <c r="M925" s="2"/>
      <c r="N925" s="2"/>
      <c r="O925" s="2"/>
      <c r="P925" s="2"/>
      <c r="Q925" s="2"/>
      <c r="R925" s="2"/>
      <c r="S925" s="2"/>
      <c r="T925" s="2"/>
      <c r="U925" s="2"/>
      <c r="V925" s="2"/>
      <c r="W925" s="2"/>
      <c r="X925" s="2"/>
      <c r="Y925" s="2"/>
      <c r="Z925" s="2"/>
      <c r="AA925" s="2"/>
      <c r="AB925" s="2"/>
      <c r="AC925" s="2"/>
    </row>
    <row r="926" spans="1:29" x14ac:dyDescent="0.25">
      <c r="A926" s="2"/>
      <c r="B926" s="2"/>
      <c r="C926" s="2"/>
      <c r="D926" s="2"/>
      <c r="E926" s="2"/>
      <c r="F926" s="2"/>
      <c r="G926" s="2"/>
      <c r="H926" s="2"/>
      <c r="I926" s="2"/>
      <c r="J926" s="2"/>
      <c r="K926" s="2"/>
      <c r="L926" s="2"/>
      <c r="M926" s="2"/>
      <c r="N926" s="2"/>
      <c r="O926" s="2"/>
      <c r="P926" s="2"/>
      <c r="Q926" s="2"/>
      <c r="R926" s="2"/>
      <c r="S926" s="2"/>
      <c r="T926" s="2"/>
      <c r="U926" s="2"/>
      <c r="V926" s="2"/>
      <c r="W926" s="2"/>
      <c r="X926" s="2"/>
      <c r="Y926" s="2"/>
      <c r="Z926" s="2"/>
      <c r="AA926" s="2"/>
      <c r="AB926" s="2"/>
      <c r="AC926" s="2"/>
    </row>
    <row r="927" spans="1:29" x14ac:dyDescent="0.25">
      <c r="A927" s="2"/>
      <c r="B927" s="2"/>
      <c r="C927" s="2"/>
      <c r="D927" s="2"/>
      <c r="E927" s="2"/>
      <c r="F927" s="2"/>
      <c r="G927" s="2"/>
      <c r="H927" s="2"/>
      <c r="I927" s="2"/>
      <c r="J927" s="2"/>
      <c r="K927" s="2"/>
      <c r="L927" s="2"/>
      <c r="M927" s="2"/>
      <c r="N927" s="2"/>
      <c r="O927" s="2"/>
      <c r="P927" s="2"/>
      <c r="Q927" s="2"/>
      <c r="R927" s="2"/>
      <c r="S927" s="2"/>
      <c r="T927" s="2"/>
      <c r="U927" s="2"/>
      <c r="V927" s="2"/>
      <c r="W927" s="2"/>
      <c r="X927" s="2"/>
      <c r="Y927" s="2"/>
      <c r="Z927" s="2"/>
      <c r="AA927" s="2"/>
      <c r="AB927" s="2"/>
      <c r="AC927" s="2"/>
    </row>
    <row r="928" spans="1:29" x14ac:dyDescent="0.25">
      <c r="A928" s="2"/>
      <c r="B928" s="2"/>
      <c r="C928" s="2"/>
      <c r="D928" s="2"/>
      <c r="E928" s="2"/>
      <c r="F928" s="2"/>
      <c r="G928" s="2"/>
      <c r="H928" s="2"/>
      <c r="I928" s="2"/>
      <c r="J928" s="2"/>
      <c r="K928" s="2"/>
      <c r="L928" s="2"/>
      <c r="M928" s="2"/>
      <c r="N928" s="2"/>
      <c r="O928" s="2"/>
      <c r="P928" s="2"/>
      <c r="Q928" s="2"/>
      <c r="R928" s="2"/>
      <c r="S928" s="2"/>
      <c r="T928" s="2"/>
      <c r="U928" s="2"/>
      <c r="V928" s="2"/>
      <c r="W928" s="2"/>
      <c r="X928" s="2"/>
      <c r="Y928" s="2"/>
      <c r="Z928" s="2"/>
      <c r="AA928" s="2"/>
      <c r="AB928" s="2"/>
      <c r="AC928" s="2"/>
    </row>
    <row r="929" spans="1:29" x14ac:dyDescent="0.25">
      <c r="A929" s="2"/>
      <c r="B929" s="2"/>
      <c r="C929" s="2"/>
      <c r="D929" s="2"/>
      <c r="E929" s="2"/>
      <c r="F929" s="2"/>
      <c r="G929" s="2"/>
      <c r="H929" s="2"/>
      <c r="I929" s="2"/>
      <c r="J929" s="2"/>
      <c r="K929" s="2"/>
      <c r="L929" s="2"/>
      <c r="M929" s="2"/>
      <c r="N929" s="2"/>
      <c r="O929" s="2"/>
      <c r="P929" s="2"/>
      <c r="Q929" s="2"/>
      <c r="R929" s="2"/>
      <c r="S929" s="2"/>
      <c r="T929" s="2"/>
      <c r="U929" s="2"/>
      <c r="V929" s="2"/>
      <c r="W929" s="2"/>
      <c r="X929" s="2"/>
      <c r="Y929" s="2"/>
      <c r="Z929" s="2"/>
      <c r="AA929" s="2"/>
      <c r="AB929" s="2"/>
      <c r="AC929" s="2"/>
    </row>
    <row r="930" spans="1:29" x14ac:dyDescent="0.25">
      <c r="A930" s="2"/>
      <c r="B930" s="2"/>
      <c r="C930" s="2"/>
      <c r="D930" s="2"/>
      <c r="E930" s="2"/>
      <c r="F930" s="2"/>
      <c r="G930" s="2"/>
      <c r="H930" s="2"/>
      <c r="I930" s="2"/>
      <c r="J930" s="2"/>
      <c r="K930" s="2"/>
      <c r="L930" s="2"/>
      <c r="M930" s="2"/>
      <c r="N930" s="2"/>
      <c r="O930" s="2"/>
      <c r="P930" s="2"/>
      <c r="Q930" s="2"/>
      <c r="R930" s="2"/>
      <c r="S930" s="2"/>
      <c r="T930" s="2"/>
      <c r="U930" s="2"/>
      <c r="V930" s="2"/>
      <c r="W930" s="2"/>
      <c r="X930" s="2"/>
      <c r="Y930" s="2"/>
      <c r="Z930" s="2"/>
      <c r="AA930" s="2"/>
      <c r="AB930" s="2"/>
      <c r="AC930" s="2"/>
    </row>
    <row r="931" spans="1:29" x14ac:dyDescent="0.25">
      <c r="A931" s="2"/>
      <c r="B931" s="2"/>
      <c r="C931" s="2"/>
      <c r="D931" s="2"/>
      <c r="E931" s="2"/>
      <c r="F931" s="2"/>
      <c r="G931" s="2"/>
      <c r="H931" s="2"/>
      <c r="I931" s="2"/>
      <c r="J931" s="2"/>
      <c r="K931" s="2"/>
      <c r="L931" s="2"/>
      <c r="M931" s="2"/>
      <c r="N931" s="2"/>
      <c r="O931" s="2"/>
      <c r="P931" s="2"/>
      <c r="Q931" s="2"/>
      <c r="R931" s="2"/>
      <c r="S931" s="2"/>
      <c r="T931" s="2"/>
      <c r="U931" s="2"/>
      <c r="V931" s="2"/>
      <c r="W931" s="2"/>
      <c r="X931" s="2"/>
      <c r="Y931" s="2"/>
      <c r="Z931" s="2"/>
      <c r="AA931" s="2"/>
      <c r="AB931" s="2"/>
      <c r="AC931" s="2"/>
    </row>
    <row r="932" spans="1:29" x14ac:dyDescent="0.25">
      <c r="A932" s="2"/>
      <c r="B932" s="2"/>
      <c r="C932" s="2"/>
      <c r="D932" s="2"/>
      <c r="E932" s="2"/>
      <c r="F932" s="2"/>
      <c r="G932" s="2"/>
      <c r="H932" s="2"/>
      <c r="I932" s="2"/>
      <c r="J932" s="2"/>
      <c r="K932" s="2"/>
      <c r="L932" s="2"/>
      <c r="M932" s="2"/>
      <c r="N932" s="2"/>
      <c r="O932" s="2"/>
      <c r="P932" s="2"/>
      <c r="Q932" s="2"/>
      <c r="R932" s="2"/>
      <c r="S932" s="2"/>
      <c r="T932" s="2"/>
      <c r="U932" s="2"/>
      <c r="V932" s="2"/>
      <c r="W932" s="2"/>
      <c r="X932" s="2"/>
      <c r="Y932" s="2"/>
      <c r="Z932" s="2"/>
      <c r="AA932" s="2"/>
      <c r="AB932" s="2"/>
      <c r="AC932" s="2"/>
    </row>
    <row r="933" spans="1:29" x14ac:dyDescent="0.25">
      <c r="A933" s="2"/>
      <c r="B933" s="2"/>
      <c r="C933" s="2"/>
      <c r="D933" s="2"/>
      <c r="E933" s="2"/>
      <c r="F933" s="2"/>
      <c r="G933" s="2"/>
      <c r="H933" s="2"/>
      <c r="I933" s="2"/>
      <c r="J933" s="2"/>
      <c r="K933" s="2"/>
      <c r="L933" s="2"/>
      <c r="M933" s="2"/>
      <c r="N933" s="2"/>
      <c r="O933" s="2"/>
      <c r="P933" s="2"/>
      <c r="Q933" s="2"/>
      <c r="R933" s="2"/>
      <c r="S933" s="2"/>
      <c r="T933" s="2"/>
      <c r="U933" s="2"/>
      <c r="V933" s="2"/>
      <c r="W933" s="2"/>
      <c r="X933" s="2"/>
      <c r="Y933" s="2"/>
      <c r="Z933" s="2"/>
      <c r="AA933" s="2"/>
      <c r="AB933" s="2"/>
      <c r="AC933" s="2"/>
    </row>
    <row r="934" spans="1:29" x14ac:dyDescent="0.25">
      <c r="A934" s="2"/>
      <c r="B934" s="2"/>
      <c r="C934" s="2"/>
      <c r="D934" s="2"/>
      <c r="E934" s="2"/>
      <c r="F934" s="2"/>
      <c r="G934" s="2"/>
      <c r="H934" s="2"/>
      <c r="I934" s="2"/>
      <c r="J934" s="2"/>
      <c r="K934" s="2"/>
      <c r="L934" s="2"/>
      <c r="M934" s="2"/>
      <c r="N934" s="2"/>
      <c r="O934" s="2"/>
      <c r="P934" s="2"/>
      <c r="Q934" s="2"/>
      <c r="R934" s="2"/>
      <c r="S934" s="2"/>
      <c r="T934" s="2"/>
      <c r="U934" s="2"/>
      <c r="V934" s="2"/>
      <c r="W934" s="2"/>
      <c r="X934" s="2"/>
      <c r="Y934" s="2"/>
      <c r="Z934" s="2"/>
      <c r="AA934" s="2"/>
      <c r="AB934" s="2"/>
      <c r="AC934" s="2"/>
    </row>
    <row r="935" spans="1:29" x14ac:dyDescent="0.25">
      <c r="A935" s="2"/>
      <c r="B935" s="2"/>
      <c r="C935" s="2"/>
      <c r="D935" s="2"/>
      <c r="E935" s="2"/>
      <c r="F935" s="2"/>
      <c r="G935" s="2"/>
      <c r="H935" s="2"/>
      <c r="I935" s="2"/>
      <c r="J935" s="2"/>
      <c r="K935" s="2"/>
      <c r="L935" s="2"/>
      <c r="M935" s="2"/>
      <c r="N935" s="2"/>
      <c r="O935" s="2"/>
      <c r="P935" s="2"/>
      <c r="Q935" s="2"/>
      <c r="R935" s="2"/>
      <c r="S935" s="2"/>
      <c r="T935" s="2"/>
      <c r="U935" s="2"/>
      <c r="V935" s="2"/>
      <c r="W935" s="2"/>
      <c r="X935" s="2"/>
      <c r="Y935" s="2"/>
      <c r="Z935" s="2"/>
      <c r="AA935" s="2"/>
      <c r="AB935" s="2"/>
      <c r="AC935" s="2"/>
    </row>
    <row r="936" spans="1:29" x14ac:dyDescent="0.25">
      <c r="A936" s="2"/>
      <c r="B936" s="2"/>
      <c r="C936" s="2"/>
      <c r="D936" s="2"/>
      <c r="E936" s="2"/>
      <c r="F936" s="2"/>
      <c r="G936" s="2"/>
      <c r="H936" s="2"/>
      <c r="I936" s="2"/>
      <c r="J936" s="2"/>
      <c r="K936" s="2"/>
      <c r="L936" s="2"/>
      <c r="M936" s="2"/>
      <c r="N936" s="2"/>
      <c r="O936" s="2"/>
      <c r="P936" s="2"/>
      <c r="Q936" s="2"/>
      <c r="R936" s="2"/>
      <c r="S936" s="2"/>
      <c r="T936" s="2"/>
      <c r="U936" s="2"/>
      <c r="V936" s="2"/>
      <c r="W936" s="2"/>
      <c r="X936" s="2"/>
      <c r="Y936" s="2"/>
      <c r="Z936" s="2"/>
      <c r="AA936" s="2"/>
      <c r="AB936" s="2"/>
      <c r="AC936" s="2"/>
    </row>
    <row r="937" spans="1:29" x14ac:dyDescent="0.25">
      <c r="A937" s="2"/>
      <c r="B937" s="2"/>
      <c r="C937" s="2"/>
      <c r="D937" s="2"/>
      <c r="E937" s="2"/>
      <c r="F937" s="2"/>
      <c r="G937" s="2"/>
      <c r="H937" s="2"/>
      <c r="I937" s="2"/>
      <c r="J937" s="2"/>
      <c r="K937" s="2"/>
      <c r="L937" s="2"/>
      <c r="M937" s="2"/>
      <c r="N937" s="2"/>
      <c r="O937" s="2"/>
      <c r="P937" s="2"/>
      <c r="Q937" s="2"/>
      <c r="R937" s="2"/>
      <c r="S937" s="2"/>
      <c r="T937" s="2"/>
      <c r="U937" s="2"/>
      <c r="V937" s="2"/>
      <c r="W937" s="2"/>
      <c r="X937" s="2"/>
      <c r="Y937" s="2"/>
      <c r="Z937" s="2"/>
      <c r="AA937" s="2"/>
      <c r="AB937" s="2"/>
      <c r="AC937" s="2"/>
    </row>
    <row r="938" spans="1:29" x14ac:dyDescent="0.25">
      <c r="A938" s="2"/>
      <c r="B938" s="2"/>
      <c r="C938" s="2"/>
      <c r="D938" s="2"/>
      <c r="E938" s="2"/>
      <c r="F938" s="2"/>
      <c r="G938" s="2"/>
      <c r="H938" s="2"/>
      <c r="I938" s="2"/>
      <c r="J938" s="2"/>
      <c r="K938" s="2"/>
      <c r="L938" s="2"/>
      <c r="M938" s="2"/>
      <c r="N938" s="2"/>
      <c r="O938" s="2"/>
      <c r="P938" s="2"/>
      <c r="Q938" s="2"/>
      <c r="R938" s="2"/>
      <c r="S938" s="2"/>
      <c r="T938" s="2"/>
      <c r="U938" s="2"/>
      <c r="V938" s="2"/>
      <c r="W938" s="2"/>
      <c r="X938" s="2"/>
      <c r="Y938" s="2"/>
      <c r="Z938" s="2"/>
      <c r="AA938" s="2"/>
      <c r="AB938" s="2"/>
      <c r="AC938" s="2"/>
    </row>
    <row r="939" spans="1:29" x14ac:dyDescent="0.25">
      <c r="A939" s="2"/>
      <c r="B939" s="2"/>
      <c r="C939" s="2"/>
      <c r="D939" s="2"/>
      <c r="E939" s="2"/>
      <c r="F939" s="2"/>
      <c r="G939" s="2"/>
      <c r="H939" s="2"/>
      <c r="I939" s="2"/>
      <c r="J939" s="2"/>
      <c r="K939" s="2"/>
      <c r="L939" s="2"/>
      <c r="M939" s="2"/>
      <c r="N939" s="2"/>
      <c r="O939" s="2"/>
      <c r="P939" s="2"/>
      <c r="Q939" s="2"/>
      <c r="R939" s="2"/>
      <c r="S939" s="2"/>
      <c r="T939" s="2"/>
      <c r="U939" s="2"/>
      <c r="V939" s="2"/>
      <c r="W939" s="2"/>
      <c r="X939" s="2"/>
      <c r="Y939" s="2"/>
      <c r="Z939" s="2"/>
      <c r="AA939" s="2"/>
      <c r="AB939" s="2"/>
      <c r="AC939" s="2"/>
    </row>
    <row r="940" spans="1:29" x14ac:dyDescent="0.25">
      <c r="A940" s="2"/>
      <c r="B940" s="2"/>
      <c r="C940" s="2"/>
      <c r="D940" s="2"/>
      <c r="E940" s="2"/>
      <c r="F940" s="2"/>
      <c r="G940" s="2"/>
      <c r="H940" s="2"/>
      <c r="I940" s="2"/>
      <c r="J940" s="2"/>
      <c r="K940" s="2"/>
      <c r="L940" s="2"/>
      <c r="M940" s="2"/>
      <c r="N940" s="2"/>
      <c r="O940" s="2"/>
      <c r="P940" s="2"/>
      <c r="Q940" s="2"/>
      <c r="R940" s="2"/>
      <c r="S940" s="2"/>
      <c r="T940" s="2"/>
      <c r="U940" s="2"/>
      <c r="V940" s="2"/>
      <c r="W940" s="2"/>
      <c r="X940" s="2"/>
      <c r="Y940" s="2"/>
      <c r="Z940" s="2"/>
      <c r="AA940" s="2"/>
      <c r="AB940" s="2"/>
      <c r="AC940" s="2"/>
    </row>
    <row r="941" spans="1:29" x14ac:dyDescent="0.25">
      <c r="A941" s="2"/>
      <c r="B941" s="2"/>
      <c r="C941" s="2"/>
      <c r="D941" s="2"/>
      <c r="E941" s="2"/>
      <c r="F941" s="2"/>
      <c r="G941" s="2"/>
      <c r="H941" s="2"/>
      <c r="I941" s="2"/>
      <c r="J941" s="2"/>
      <c r="K941" s="2"/>
      <c r="L941" s="2"/>
      <c r="M941" s="2"/>
      <c r="N941" s="2"/>
      <c r="O941" s="2"/>
      <c r="P941" s="2"/>
      <c r="Q941" s="2"/>
      <c r="R941" s="2"/>
      <c r="S941" s="2"/>
      <c r="T941" s="2"/>
      <c r="U941" s="2"/>
      <c r="V941" s="2"/>
      <c r="W941" s="2"/>
      <c r="X941" s="2"/>
      <c r="Y941" s="2"/>
      <c r="Z941" s="2"/>
      <c r="AA941" s="2"/>
      <c r="AB941" s="2"/>
      <c r="AC941" s="2"/>
    </row>
    <row r="942" spans="1:29" x14ac:dyDescent="0.25">
      <c r="A942" s="2"/>
      <c r="B942" s="2"/>
      <c r="C942" s="2"/>
      <c r="D942" s="2"/>
      <c r="E942" s="2"/>
      <c r="F942" s="2"/>
      <c r="G942" s="2"/>
      <c r="H942" s="2"/>
      <c r="I942" s="2"/>
      <c r="J942" s="2"/>
      <c r="K942" s="2"/>
      <c r="L942" s="2"/>
      <c r="M942" s="2"/>
      <c r="N942" s="2"/>
      <c r="O942" s="2"/>
      <c r="P942" s="2"/>
      <c r="Q942" s="2"/>
      <c r="R942" s="2"/>
      <c r="S942" s="2"/>
      <c r="T942" s="2"/>
      <c r="U942" s="2"/>
      <c r="V942" s="2"/>
      <c r="W942" s="2"/>
      <c r="X942" s="2"/>
      <c r="Y942" s="2"/>
      <c r="Z942" s="2"/>
      <c r="AA942" s="2"/>
      <c r="AB942" s="2"/>
      <c r="AC942" s="2"/>
    </row>
    <row r="943" spans="1:29" x14ac:dyDescent="0.25">
      <c r="A943" s="2"/>
      <c r="B943" s="2"/>
      <c r="C943" s="2"/>
      <c r="D943" s="2"/>
      <c r="E943" s="2"/>
      <c r="F943" s="2"/>
      <c r="G943" s="2"/>
      <c r="H943" s="2"/>
      <c r="I943" s="2"/>
      <c r="J943" s="2"/>
      <c r="K943" s="2"/>
      <c r="L943" s="2"/>
      <c r="M943" s="2"/>
      <c r="N943" s="2"/>
      <c r="O943" s="2"/>
      <c r="P943" s="2"/>
      <c r="Q943" s="2"/>
      <c r="R943" s="2"/>
      <c r="S943" s="2"/>
      <c r="T943" s="2"/>
      <c r="U943" s="2"/>
      <c r="V943" s="2"/>
      <c r="W943" s="2"/>
      <c r="X943" s="2"/>
      <c r="Y943" s="2"/>
      <c r="Z943" s="2"/>
      <c r="AA943" s="2"/>
      <c r="AB943" s="2"/>
      <c r="AC943" s="2"/>
    </row>
    <row r="944" spans="1:29" x14ac:dyDescent="0.25">
      <c r="A944" s="2"/>
      <c r="B944" s="2"/>
      <c r="C944" s="2"/>
      <c r="D944" s="2"/>
      <c r="E944" s="2"/>
      <c r="F944" s="2"/>
      <c r="G944" s="2"/>
      <c r="H944" s="2"/>
      <c r="I944" s="2"/>
      <c r="J944" s="2"/>
      <c r="K944" s="2"/>
      <c r="L944" s="2"/>
      <c r="M944" s="2"/>
      <c r="N944" s="2"/>
      <c r="O944" s="2"/>
      <c r="P944" s="2"/>
      <c r="Q944" s="2"/>
      <c r="R944" s="2"/>
      <c r="S944" s="2"/>
      <c r="T944" s="2"/>
      <c r="U944" s="2"/>
      <c r="V944" s="2"/>
      <c r="W944" s="2"/>
      <c r="X944" s="2"/>
      <c r="Y944" s="2"/>
      <c r="Z944" s="2"/>
      <c r="AA944" s="2"/>
      <c r="AB944" s="2"/>
      <c r="AC944" s="2"/>
    </row>
  </sheetData>
  <mergeCells count="117">
    <mergeCell ref="O34:T36"/>
    <mergeCell ref="P71:U72"/>
    <mergeCell ref="B23:C23"/>
    <mergeCell ref="B17:C17"/>
    <mergeCell ref="G18:I18"/>
    <mergeCell ref="L45:M45"/>
    <mergeCell ref="L46:M46"/>
    <mergeCell ref="G14:M14"/>
    <mergeCell ref="G12:M12"/>
    <mergeCell ref="G23:I23"/>
    <mergeCell ref="G24:I24"/>
    <mergeCell ref="G25:I25"/>
    <mergeCell ref="G13:I13"/>
    <mergeCell ref="G15:I15"/>
    <mergeCell ref="G29:I29"/>
    <mergeCell ref="B39:C39"/>
    <mergeCell ref="B40:C40"/>
    <mergeCell ref="B37:C37"/>
    <mergeCell ref="B38:C38"/>
    <mergeCell ref="B41:C41"/>
    <mergeCell ref="B43:E43"/>
    <mergeCell ref="B35:C35"/>
    <mergeCell ref="B32:C32"/>
    <mergeCell ref="G37:M38"/>
    <mergeCell ref="L32:M33"/>
    <mergeCell ref="B42:C42"/>
    <mergeCell ref="G30:I30"/>
    <mergeCell ref="B30:C30"/>
    <mergeCell ref="B31:C31"/>
    <mergeCell ref="G31:I31"/>
    <mergeCell ref="B71:C71"/>
    <mergeCell ref="B61:C61"/>
    <mergeCell ref="B73:C73"/>
    <mergeCell ref="B34:E34"/>
    <mergeCell ref="G39:M39"/>
    <mergeCell ref="B36:C36"/>
    <mergeCell ref="B50:C50"/>
    <mergeCell ref="B51:C51"/>
    <mergeCell ref="B74:C74"/>
    <mergeCell ref="B75:C75"/>
    <mergeCell ref="B65:C65"/>
    <mergeCell ref="B66:C66"/>
    <mergeCell ref="G44:M44"/>
    <mergeCell ref="G45:J45"/>
    <mergeCell ref="K72:L72"/>
    <mergeCell ref="K71:L71"/>
    <mergeCell ref="B63:E63"/>
    <mergeCell ref="B70:C70"/>
    <mergeCell ref="B69:C69"/>
    <mergeCell ref="B68:E68"/>
    <mergeCell ref="G53:N53"/>
    <mergeCell ref="B44:E44"/>
    <mergeCell ref="G46:J46"/>
    <mergeCell ref="B45:C45"/>
    <mergeCell ref="B64:C64"/>
    <mergeCell ref="B46:C46"/>
    <mergeCell ref="B48:C48"/>
    <mergeCell ref="B49:C49"/>
    <mergeCell ref="B47:C47"/>
    <mergeCell ref="B53:C53"/>
    <mergeCell ref="G47:M47"/>
    <mergeCell ref="B52:C52"/>
    <mergeCell ref="U54:U55"/>
    <mergeCell ref="P54:P55"/>
    <mergeCell ref="Q54:Q55"/>
    <mergeCell ref="R54:R55"/>
    <mergeCell ref="S54:S55"/>
    <mergeCell ref="T54:T55"/>
    <mergeCell ref="B55:C55"/>
    <mergeCell ref="B59:C59"/>
    <mergeCell ref="B60:C60"/>
    <mergeCell ref="B56:C56"/>
    <mergeCell ref="B58:C58"/>
    <mergeCell ref="B57:C57"/>
    <mergeCell ref="B54:C54"/>
    <mergeCell ref="G55:H55"/>
    <mergeCell ref="G54:M54"/>
    <mergeCell ref="L55:L56"/>
    <mergeCell ref="B86:C86"/>
    <mergeCell ref="B72:C72"/>
    <mergeCell ref="AA12:AC12"/>
    <mergeCell ref="G16:I16"/>
    <mergeCell ref="B29:C29"/>
    <mergeCell ref="G19:M19"/>
    <mergeCell ref="G27:M27"/>
    <mergeCell ref="G20:I20"/>
    <mergeCell ref="G22:I22"/>
    <mergeCell ref="G21:I21"/>
    <mergeCell ref="B24:C24"/>
    <mergeCell ref="B25:C25"/>
    <mergeCell ref="B21:E21"/>
    <mergeCell ref="G26:I26"/>
    <mergeCell ref="B27:C27"/>
    <mergeCell ref="AA13:AC13"/>
    <mergeCell ref="AA14:AC14"/>
    <mergeCell ref="AA15:AC15"/>
    <mergeCell ref="B26:C26"/>
    <mergeCell ref="B16:C16"/>
    <mergeCell ref="B15:C15"/>
    <mergeCell ref="B18:C18"/>
    <mergeCell ref="AA16:AC16"/>
    <mergeCell ref="O12:S12"/>
    <mergeCell ref="O13:R13"/>
    <mergeCell ref="O14:R14"/>
    <mergeCell ref="B2:E2"/>
    <mergeCell ref="B3:E3"/>
    <mergeCell ref="B14:C14"/>
    <mergeCell ref="B13:C13"/>
    <mergeCell ref="B12:E12"/>
    <mergeCell ref="D5:E5"/>
    <mergeCell ref="B19:C19"/>
    <mergeCell ref="D7:E7"/>
    <mergeCell ref="D6:E6"/>
    <mergeCell ref="G10:I10"/>
    <mergeCell ref="O15:R15"/>
    <mergeCell ref="O16:R16"/>
    <mergeCell ref="O9:W9"/>
  </mergeCells>
  <conditionalFormatting sqref="D38">
    <cfRule type="expression" dxfId="163" priority="56">
      <formula>IF($D$35="Circular",TRUE,FALSE)</formula>
    </cfRule>
  </conditionalFormatting>
  <conditionalFormatting sqref="D39">
    <cfRule type="expression" dxfId="162" priority="55">
      <formula>IF($D$35="Circular",TRUE,FALSE)</formula>
    </cfRule>
  </conditionalFormatting>
  <conditionalFormatting sqref="D38:D40">
    <cfRule type="expression" dxfId="161" priority="54">
      <formula>IF($D$35="Circular",TRUE,FALSE)</formula>
    </cfRule>
  </conditionalFormatting>
  <conditionalFormatting sqref="D16:E17">
    <cfRule type="expression" dxfId="160" priority="154">
      <formula>IF($D$9="Monopole",TRUE,FALSE)</formula>
    </cfRule>
  </conditionalFormatting>
  <conditionalFormatting sqref="D42">
    <cfRule type="expression" dxfId="159" priority="40">
      <formula>IF($D$41 = "Yes", FALSE, TRUE)</formula>
    </cfRule>
  </conditionalFormatting>
  <conditionalFormatting sqref="B36:E39">
    <cfRule type="expression" dxfId="158" priority="39">
      <formula>IF($D$35 = "Asymmetric", TRUE, FALSE)</formula>
    </cfRule>
  </conditionalFormatting>
  <conditionalFormatting sqref="E17">
    <cfRule type="expression" dxfId="157" priority="38">
      <formula>IF($D$9="Monopole",TRUE,FALSE)</formula>
    </cfRule>
  </conditionalFormatting>
  <conditionalFormatting sqref="I56:K56 I55:L55 I57:L70">
    <cfRule type="expression" dxfId="156" priority="207">
      <formula>IF(AND($D$29="No",$N$54="Yes"),TRUE,FALSE)</formula>
    </cfRule>
  </conditionalFormatting>
  <conditionalFormatting sqref="G24:M25">
    <cfRule type="expression" dxfId="155" priority="21">
      <formula>IF(OR(TIA&lt;&gt;"H",$D$9&lt;&gt;"Self-Support"),1,0)</formula>
    </cfRule>
  </conditionalFormatting>
  <conditionalFormatting sqref="G23:M23">
    <cfRule type="expression" dxfId="154" priority="20">
      <formula>IF(TIA&lt;&gt;"H",1,0)</formula>
    </cfRule>
  </conditionalFormatting>
  <conditionalFormatting sqref="B56:E61">
    <cfRule type="expression" dxfId="153" priority="213">
      <formula>IF($D$45="Block",TRUE,FALSE)</formula>
    </cfRule>
  </conditionalFormatting>
  <conditionalFormatting sqref="G27:M31">
    <cfRule type="expression" dxfId="152" priority="215">
      <formula>IF($D$45 = "Block", TRUE, FALSE)</formula>
    </cfRule>
  </conditionalFormatting>
  <conditionalFormatting sqref="G44:M47">
    <cfRule type="expression" dxfId="151" priority="274">
      <formula>IF($D$29="Yes",FALSE,TRUE)</formula>
    </cfRule>
  </conditionalFormatting>
  <conditionalFormatting sqref="G53:N72">
    <cfRule type="expression" dxfId="150" priority="276">
      <formula>IF($D$29="Yes",TRUE,FALSE)</formula>
    </cfRule>
    <cfRule type="expression" dxfId="149" priority="288">
      <formula>IF($D$23 = "H-Pile", TRUE, FALSE)</formula>
    </cfRule>
  </conditionalFormatting>
  <conditionalFormatting sqref="G18:L18 D30:E30 B30">
    <cfRule type="expression" dxfId="148" priority="281">
      <formula>IF($D$24 = "Timber", TRUE, FALSE)</formula>
    </cfRule>
  </conditionalFormatting>
  <conditionalFormatting sqref="D27">
    <cfRule type="expression" dxfId="147" priority="286">
      <formula>IF($D$23="Pipe", FALSE,TRUE)</formula>
    </cfRule>
  </conditionalFormatting>
  <conditionalFormatting sqref="D26">
    <cfRule type="expression" dxfId="146" priority="287">
      <formula>IF($D$23="H-Pile", TRUE, FALSE)</formula>
    </cfRule>
  </conditionalFormatting>
  <conditionalFormatting sqref="D31">
    <cfRule type="expression" dxfId="145" priority="296">
      <formula>IF(AND(OR($D$23 = "Round", $D$23 = "Square"), OR($D$24 = "Timber", $D$24 = "Concrete")), FALSE, TRUE)</formula>
    </cfRule>
  </conditionalFormatting>
  <conditionalFormatting sqref="B32:E32">
    <cfRule type="expression" dxfId="144" priority="298">
      <formula>IF(AND(OR($D$23 = "Round", $D$23 = "Square"), $D$24 = "Concrete"), FALSE, TRUE)</formula>
    </cfRule>
  </conditionalFormatting>
  <conditionalFormatting sqref="G55 G71:I72 G56:K56 I55:L55 G57:L70 K71:K72 M55:N72">
    <cfRule type="expression" dxfId="143" priority="299">
      <formula>IF(OR(AND($D$29 = "No", $N$54 = "No", $D$24 &lt;&gt; "Concrete"),AND($D$23 = "Square", $N$54 = "No")),TRUE,FALSE)</formula>
    </cfRule>
  </conditionalFormatting>
  <conditionalFormatting sqref="B31">
    <cfRule type="expression" dxfId="142" priority="18">
      <formula>IF($D$24 = "Timber", FALSE, FALSE)</formula>
    </cfRule>
  </conditionalFormatting>
  <conditionalFormatting sqref="B32">
    <cfRule type="expression" dxfId="141" priority="17">
      <formula>IF($D$24 = "Timber", TRUE, FALSE)</formula>
    </cfRule>
  </conditionalFormatting>
  <conditionalFormatting sqref="B19:E19">
    <cfRule type="expression" dxfId="140" priority="15">
      <formula>IF($D$45="Block",0,1)</formula>
    </cfRule>
  </conditionalFormatting>
  <conditionalFormatting sqref="B60">
    <cfRule type="expression" dxfId="139" priority="14">
      <formula>IF($D$45="Block",TRUE,FALSE)</formula>
    </cfRule>
  </conditionalFormatting>
  <conditionalFormatting sqref="B56">
    <cfRule type="expression" dxfId="138" priority="10">
      <formula>IF($D$45="Block",TRUE,FALSE)</formula>
    </cfRule>
  </conditionalFormatting>
  <conditionalFormatting sqref="M55:N70">
    <cfRule type="expression" dxfId="137" priority="304">
      <formula>IF($N$54="Yes",FALSE,TRUE)</formula>
    </cfRule>
  </conditionalFormatting>
  <conditionalFormatting sqref="M55:N70">
    <cfRule type="expression" dxfId="136" priority="321">
      <formula>IF(AND($D$29="Yes",$N$54="No"),1,0)</formula>
    </cfRule>
  </conditionalFormatting>
  <conditionalFormatting sqref="B59">
    <cfRule type="expression" dxfId="135" priority="9">
      <formula>IF($D$45="Block",TRUE,FALSE)</formula>
    </cfRule>
  </conditionalFormatting>
  <conditionalFormatting sqref="B58">
    <cfRule type="expression" dxfId="134" priority="8">
      <formula>IF($D$45="Block",TRUE,FALSE)</formula>
    </cfRule>
  </conditionalFormatting>
  <conditionalFormatting sqref="B57">
    <cfRule type="expression" dxfId="133" priority="7">
      <formula>IF($D$45="Block",TRUE,FALSE)</formula>
    </cfRule>
  </conditionalFormatting>
  <conditionalFormatting sqref="K71">
    <cfRule type="expression" dxfId="132" priority="4">
      <formula>IF($D$29="Yes",TRUE,FALSE)</formula>
    </cfRule>
  </conditionalFormatting>
  <conditionalFormatting sqref="K71">
    <cfRule type="expression" dxfId="131" priority="5">
      <formula>IF($D$23 = "H-Pile", TRUE, FALSE)</formula>
    </cfRule>
  </conditionalFormatting>
  <conditionalFormatting sqref="G31:M31">
    <cfRule type="expression" dxfId="130" priority="3">
      <formula>IF($D$9="Monopole",1,0)</formula>
    </cfRule>
  </conditionalFormatting>
  <conditionalFormatting sqref="P71">
    <cfRule type="expression" dxfId="129" priority="1">
      <formula>IF($P$71&lt;&gt;"",1,0)</formula>
    </cfRule>
  </conditionalFormatting>
  <dataValidations count="4">
    <dataValidation type="list" allowBlank="1" showInputMessage="1" showErrorMessage="1" sqref="D59 D53 D50" xr:uid="{00000000-0002-0000-0000-000000000000}">
      <formula1 xml:space="preserve"> Bars</formula1>
    </dataValidation>
    <dataValidation type="list" allowBlank="1" showInputMessage="1" showErrorMessage="1" sqref="D61" xr:uid="{00000000-0002-0000-0000-000001000000}">
      <formula1 xml:space="preserve"> Bars_Ties</formula1>
    </dataValidation>
    <dataValidation type="whole" allowBlank="1" showErrorMessage="1" errorTitle="Azimuth" error="Input a whole number azimuth from 0° to 360°" sqref="D40" xr:uid="{00000000-0002-0000-0000-000002000000}">
      <formula1>0</formula1>
      <formula2>360</formula2>
    </dataValidation>
    <dataValidation type="list" allowBlank="1" showInputMessage="1" showErrorMessage="1" sqref="D10" xr:uid="{00000000-0002-0000-0000-000004000000}">
      <formula1>"H,G,F"</formula1>
    </dataValidation>
  </dataValidations>
  <pageMargins left="0.7" right="0.7" top="0.75" bottom="0.75" header="0.3" footer="0.3"/>
  <pageSetup scale="64" orientation="portrait" r:id="rId1"/>
  <headerFooter>
    <oddFooter>&amp;LVersion 2.3.0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37" r:id="rId4" name="Button 13">
              <controlPr defaultSize="0" print="0" autoFill="0" autoPict="0" macro="[0]!CommandButton2_Click" altText="Print PDF">
                <anchor moveWithCells="1" sizeWithCells="1">
                  <from>
                    <xdr:col>17</xdr:col>
                    <xdr:colOff>57150</xdr:colOff>
                    <xdr:row>21</xdr:row>
                    <xdr:rowOff>0</xdr:rowOff>
                  </from>
                  <to>
                    <xdr:col>19</xdr:col>
                    <xdr:colOff>38100</xdr:colOff>
                    <xdr:row>24</xdr:row>
                    <xdr:rowOff>9525</xdr:rowOff>
                  </to>
                </anchor>
              </controlPr>
            </control>
          </mc:Choice>
        </mc:AlternateContent>
        <mc:AlternateContent xmlns:mc="http://schemas.openxmlformats.org/markup-compatibility/2006">
          <mc:Choice Requires="x14">
            <control shapeId="1139" r:id="rId5" name="Check Box 115">
              <controlPr defaultSize="0" autoFill="0" autoLine="0" autoPict="0">
                <anchor moveWithCells="1">
                  <from>
                    <xdr:col>18</xdr:col>
                    <xdr:colOff>200025</xdr:colOff>
                    <xdr:row>11</xdr:row>
                    <xdr:rowOff>142875</xdr:rowOff>
                  </from>
                  <to>
                    <xdr:col>18</xdr:col>
                    <xdr:colOff>504825</xdr:colOff>
                    <xdr:row>13</xdr:row>
                    <xdr:rowOff>19050</xdr:rowOff>
                  </to>
                </anchor>
              </controlPr>
            </control>
          </mc:Choice>
        </mc:AlternateContent>
        <mc:AlternateContent xmlns:mc="http://schemas.openxmlformats.org/markup-compatibility/2006">
          <mc:Choice Requires="x14">
            <control shapeId="1140" r:id="rId6" name="Check Box 116">
              <controlPr defaultSize="0" autoFill="0" autoLine="0" autoPict="0">
                <anchor moveWithCells="1">
                  <from>
                    <xdr:col>18</xdr:col>
                    <xdr:colOff>200025</xdr:colOff>
                    <xdr:row>12</xdr:row>
                    <xdr:rowOff>142875</xdr:rowOff>
                  </from>
                  <to>
                    <xdr:col>18</xdr:col>
                    <xdr:colOff>504825</xdr:colOff>
                    <xdr:row>14</xdr:row>
                    <xdr:rowOff>19050</xdr:rowOff>
                  </to>
                </anchor>
              </controlPr>
            </control>
          </mc:Choice>
        </mc:AlternateContent>
        <mc:AlternateContent xmlns:mc="http://schemas.openxmlformats.org/markup-compatibility/2006">
          <mc:Choice Requires="x14">
            <control shapeId="1141" r:id="rId7" name="Check Box 117">
              <controlPr defaultSize="0" autoFill="0" autoLine="0" autoPict="0">
                <anchor moveWithCells="1">
                  <from>
                    <xdr:col>18</xdr:col>
                    <xdr:colOff>200025</xdr:colOff>
                    <xdr:row>13</xdr:row>
                    <xdr:rowOff>142875</xdr:rowOff>
                  </from>
                  <to>
                    <xdr:col>18</xdr:col>
                    <xdr:colOff>504825</xdr:colOff>
                    <xdr:row>15</xdr:row>
                    <xdr:rowOff>19050</xdr:rowOff>
                  </to>
                </anchor>
              </controlPr>
            </control>
          </mc:Choice>
        </mc:AlternateContent>
        <mc:AlternateContent xmlns:mc="http://schemas.openxmlformats.org/markup-compatibility/2006">
          <mc:Choice Requires="x14">
            <control shapeId="1193" r:id="rId8" name="Check Box 169">
              <controlPr defaultSize="0" autoFill="0" autoLine="0" autoPict="0">
                <anchor moveWithCells="1">
                  <from>
                    <xdr:col>18</xdr:col>
                    <xdr:colOff>200025</xdr:colOff>
                    <xdr:row>14</xdr:row>
                    <xdr:rowOff>142875</xdr:rowOff>
                  </from>
                  <to>
                    <xdr:col>18</xdr:col>
                    <xdr:colOff>504825</xdr:colOff>
                    <xdr:row>16</xdr:row>
                    <xdr:rowOff>0</xdr:rowOff>
                  </to>
                </anchor>
              </controlPr>
            </control>
          </mc:Choice>
        </mc:AlternateContent>
        <mc:AlternateContent xmlns:mc="http://schemas.openxmlformats.org/markup-compatibility/2006">
          <mc:Choice Requires="x14">
            <control shapeId="1194" r:id="rId9" name="Check Box 170">
              <controlPr defaultSize="0" autoFill="0" autoLine="0" autoPict="0" macro="[0]!CheckBox170_Click">
                <anchor moveWithCells="1">
                  <from>
                    <xdr:col>9</xdr:col>
                    <xdr:colOff>228600</xdr:colOff>
                    <xdr:row>8</xdr:row>
                    <xdr:rowOff>171450</xdr:rowOff>
                  </from>
                  <to>
                    <xdr:col>9</xdr:col>
                    <xdr:colOff>447675</xdr:colOff>
                    <xdr:row>10</xdr:row>
                    <xdr:rowOff>28575</xdr:rowOff>
                  </to>
                </anchor>
              </controlPr>
            </control>
          </mc:Choice>
        </mc:AlternateContent>
        <mc:AlternateContent xmlns:mc="http://schemas.openxmlformats.org/markup-compatibility/2006">
          <mc:Choice Requires="x14">
            <control shapeId="1195" r:id="rId10" name="Button 171">
              <controlPr defaultSize="0" print="0" autoFill="0" autoPict="0" macro="[0]!Button171_Click">
                <anchor moveWithCells="1" sizeWithCells="1">
                  <from>
                    <xdr:col>17</xdr:col>
                    <xdr:colOff>57150</xdr:colOff>
                    <xdr:row>18</xdr:row>
                    <xdr:rowOff>47625</xdr:rowOff>
                  </from>
                  <to>
                    <xdr:col>19</xdr:col>
                    <xdr:colOff>38100</xdr:colOff>
                    <xdr:row>20</xdr:row>
                    <xdr:rowOff>85725</xdr:rowOff>
                  </to>
                </anchor>
              </controlPr>
            </control>
          </mc:Choice>
        </mc:AlternateContent>
        <mc:AlternateContent xmlns:mc="http://schemas.openxmlformats.org/markup-compatibility/2006">
          <mc:Choice Requires="x14">
            <control shapeId="1196" r:id="rId11" name="RTF_REPORT">
              <controlPr defaultSize="0" print="0" autoFill="0" autoLine="0" autoPict="0" macro="[0]!Import_TNX_Loads" altText="Import RTF">
                <anchor moveWithCells="1" sizeWithCells="1">
                  <from>
                    <xdr:col>14</xdr:col>
                    <xdr:colOff>9525</xdr:colOff>
                    <xdr:row>6</xdr:row>
                    <xdr:rowOff>57150</xdr:rowOff>
                  </from>
                  <to>
                    <xdr:col>17</xdr:col>
                    <xdr:colOff>104775</xdr:colOff>
                    <xdr:row>7</xdr:row>
                    <xdr:rowOff>142875</xdr:rowOff>
                  </to>
                </anchor>
              </controlPr>
            </control>
          </mc:Choice>
        </mc:AlternateContent>
        <mc:AlternateContent xmlns:mc="http://schemas.openxmlformats.org/markup-compatibility/2006">
          <mc:Choice Requires="x14">
            <control shapeId="1197" r:id="rId12" name="Import_Previous_Version">
              <controlPr defaultSize="0" print="0" autoFill="0" autoPict="0" macro="[0]!Button173_Click">
                <anchor moveWithCells="1" sizeWithCells="1">
                  <from>
                    <xdr:col>6</xdr:col>
                    <xdr:colOff>9525</xdr:colOff>
                    <xdr:row>6</xdr:row>
                    <xdr:rowOff>66675</xdr:rowOff>
                  </from>
                  <to>
                    <xdr:col>8</xdr:col>
                    <xdr:colOff>66675</xdr:colOff>
                    <xdr:row>8</xdr:row>
                    <xdr:rowOff>38100</xdr:rowOff>
                  </to>
                </anchor>
              </controlPr>
            </control>
          </mc:Choice>
        </mc:AlternateContent>
        <mc:AlternateContent xmlns:mc="http://schemas.openxmlformats.org/markup-compatibility/2006">
          <mc:Choice Requires="x14">
            <control shapeId="1201" r:id="rId13" name="Button 177">
              <controlPr defaultSize="0" print="0" autoFill="0" autoPict="0" macro="[0]!Reset_Tool">
                <anchor moveWithCells="1" sizeWithCells="1">
                  <from>
                    <xdr:col>17</xdr:col>
                    <xdr:colOff>66675</xdr:colOff>
                    <xdr:row>28</xdr:row>
                    <xdr:rowOff>66675</xdr:rowOff>
                  </from>
                  <to>
                    <xdr:col>19</xdr:col>
                    <xdr:colOff>47625</xdr:colOff>
                    <xdr:row>30</xdr:row>
                    <xdr:rowOff>104775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8">
        <x14:dataValidation type="list" allowBlank="1" showInputMessage="1" showErrorMessage="1" xr:uid="{00000000-0002-0000-0000-000003000000}">
          <x14:formula1>
            <xm:f>Reference!$B$32:$B$33</xm:f>
          </x14:formula1>
          <xm:sqref>D41 N54 D29</xm:sqref>
        </x14:dataValidation>
        <x14:dataValidation type="list" allowBlank="1" showInputMessage="1" showErrorMessage="1" xr:uid="{00000000-0002-0000-0000-000005000000}">
          <x14:formula1>
            <xm:f>Reference!$B$8:$B$10</xm:f>
          </x14:formula1>
          <xm:sqref>D35</xm:sqref>
        </x14:dataValidation>
        <x14:dataValidation type="list" allowBlank="1" showInputMessage="1" showErrorMessage="1" xr:uid="{00000000-0002-0000-0000-000006000000}">
          <x14:formula1>
            <xm:f>Reference!$B$12:$B$13</xm:f>
          </x14:formula1>
          <xm:sqref>D45</xm:sqref>
        </x14:dataValidation>
        <x14:dataValidation type="list" allowBlank="1" showInputMessage="1" showErrorMessage="1" xr:uid="{00000000-0002-0000-0000-000007000000}">
          <x14:formula1>
            <xm:f>Reference!$B$15:$B$16</xm:f>
          </x14:formula1>
          <xm:sqref>D57</xm:sqref>
        </x14:dataValidation>
        <x14:dataValidation type="list" allowBlank="1" showInputMessage="1" showErrorMessage="1" xr:uid="{00000000-0002-0000-0000-000008000000}">
          <x14:formula1>
            <xm:f>INDIRECT(Reference!$B$30)</xm:f>
          </x14:formula1>
          <xm:sqref>D24</xm:sqref>
        </x14:dataValidation>
        <x14:dataValidation type="list" allowBlank="1" showInputMessage="1" showErrorMessage="1" xr:uid="{00000000-0002-0000-0000-000009000000}">
          <x14:formula1>
            <xm:f>INDIRECT(Reference!$B$40)</xm:f>
          </x14:formula1>
          <xm:sqref>D31</xm:sqref>
        </x14:dataValidation>
        <x14:dataValidation type="list" allowBlank="1" showInputMessage="1" showErrorMessage="1" xr:uid="{00000000-0002-0000-0000-00000A000000}">
          <x14:formula1>
            <xm:f>Reference!$B$18:$B$21</xm:f>
          </x14:formula1>
          <xm:sqref>D22:D23</xm:sqref>
        </x14:dataValidation>
        <x14:dataValidation type="list" allowBlank="1" showInputMessage="1" showErrorMessage="1" xr:uid="{00000000-0002-0000-0000-00000B000000}">
          <x14:formula1>
            <xm:f>Reference!B2:B3</xm:f>
          </x14:formula1>
          <xm:sqref>D9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09E594-F9CC-4AEF-923E-819A35463DDB}">
  <sheetPr codeName="REF_ImportRanges"/>
  <dimension ref="A1:P35"/>
  <sheetViews>
    <sheetView workbookViewId="0">
      <selection activeCell="D1" sqref="D1"/>
    </sheetView>
  </sheetViews>
  <sheetFormatPr defaultRowHeight="15" x14ac:dyDescent="0.25"/>
  <cols>
    <col min="1" max="1" width="44.7109375" bestFit="1" customWidth="1"/>
    <col min="2" max="2" width="21" customWidth="1"/>
  </cols>
  <sheetData>
    <row r="1" spans="1:16" x14ac:dyDescent="0.25">
      <c r="B1" s="608" t="s">
        <v>1416</v>
      </c>
      <c r="C1" s="609" t="s">
        <v>1379</v>
      </c>
      <c r="D1" s="608" t="s">
        <v>1415</v>
      </c>
      <c r="E1" t="s">
        <v>1414</v>
      </c>
      <c r="G1" s="609"/>
      <c r="H1" s="609"/>
    </row>
    <row r="2" spans="1:16" x14ac:dyDescent="0.25">
      <c r="A2" t="s">
        <v>1380</v>
      </c>
      <c r="B2" t="s">
        <v>1381</v>
      </c>
      <c r="C2" t="s">
        <v>1563</v>
      </c>
      <c r="D2" s="611" t="s">
        <v>1456</v>
      </c>
      <c r="E2" s="611" t="s">
        <v>1298</v>
      </c>
      <c r="F2" s="611" t="s">
        <v>1295</v>
      </c>
      <c r="G2" s="611" t="s">
        <v>1292</v>
      </c>
      <c r="H2" s="611" t="s">
        <v>1289</v>
      </c>
      <c r="I2" s="611" t="s">
        <v>1271</v>
      </c>
      <c r="J2" s="612" t="s">
        <v>1187</v>
      </c>
      <c r="N2" s="125" t="s">
        <v>1386</v>
      </c>
      <c r="O2" s="125" t="s">
        <v>1387</v>
      </c>
      <c r="P2" s="125" t="s">
        <v>1380</v>
      </c>
    </row>
    <row r="3" spans="1:16" x14ac:dyDescent="0.25">
      <c r="A3" s="259" t="s">
        <v>1382</v>
      </c>
      <c r="B3" s="610" t="s">
        <v>1383</v>
      </c>
      <c r="C3" s="610" t="s">
        <v>1422</v>
      </c>
      <c r="D3" s="610" t="s">
        <v>1422</v>
      </c>
      <c r="E3" s="610" t="s">
        <v>1422</v>
      </c>
      <c r="F3" s="610" t="s">
        <v>1422</v>
      </c>
      <c r="G3" s="610" t="s">
        <v>1422</v>
      </c>
      <c r="H3" s="610" t="s">
        <v>1422</v>
      </c>
      <c r="I3" s="610" t="s">
        <v>1422</v>
      </c>
      <c r="J3" s="610" t="s">
        <v>1422</v>
      </c>
      <c r="N3" s="613" t="s">
        <v>1388</v>
      </c>
      <c r="O3" s="613" t="s">
        <v>1389</v>
      </c>
      <c r="P3" s="125"/>
    </row>
    <row r="4" spans="1:16" x14ac:dyDescent="0.25">
      <c r="A4" s="259" t="s">
        <v>1384</v>
      </c>
      <c r="B4" s="610" t="s">
        <v>1383</v>
      </c>
      <c r="C4" s="259" t="s">
        <v>1423</v>
      </c>
      <c r="D4" s="259" t="s">
        <v>1423</v>
      </c>
      <c r="E4" s="259" t="s">
        <v>1423</v>
      </c>
      <c r="F4" s="259" t="s">
        <v>1423</v>
      </c>
      <c r="G4" s="259" t="s">
        <v>1423</v>
      </c>
      <c r="H4" s="259" t="s">
        <v>1423</v>
      </c>
      <c r="I4" s="259" t="s">
        <v>1423</v>
      </c>
      <c r="J4" s="259" t="s">
        <v>1423</v>
      </c>
      <c r="N4" s="613" t="s">
        <v>1390</v>
      </c>
      <c r="O4" s="613" t="s">
        <v>1391</v>
      </c>
      <c r="P4" s="125"/>
    </row>
    <row r="5" spans="1:16" x14ac:dyDescent="0.25">
      <c r="A5" s="259" t="s">
        <v>1385</v>
      </c>
      <c r="B5" s="259" t="s">
        <v>1383</v>
      </c>
      <c r="C5" s="259" t="s">
        <v>1424</v>
      </c>
      <c r="D5" s="259" t="s">
        <v>1424</v>
      </c>
      <c r="E5" s="259" t="s">
        <v>1424</v>
      </c>
      <c r="F5" s="259" t="s">
        <v>1424</v>
      </c>
      <c r="G5" s="259" t="s">
        <v>1424</v>
      </c>
      <c r="H5" s="259" t="s">
        <v>1424</v>
      </c>
      <c r="I5" s="259" t="s">
        <v>1424</v>
      </c>
      <c r="J5" s="259" t="s">
        <v>1424</v>
      </c>
      <c r="N5" s="125" t="s">
        <v>1392</v>
      </c>
      <c r="O5" s="125" t="s">
        <v>1393</v>
      </c>
      <c r="P5" s="125" t="s">
        <v>1394</v>
      </c>
    </row>
    <row r="6" spans="1:16" x14ac:dyDescent="0.25">
      <c r="A6" s="259" t="s">
        <v>1305</v>
      </c>
      <c r="B6" s="259" t="s">
        <v>1383</v>
      </c>
      <c r="C6" s="259" t="s">
        <v>1425</v>
      </c>
      <c r="D6" s="259" t="s">
        <v>1425</v>
      </c>
      <c r="E6" s="259" t="s">
        <v>1425</v>
      </c>
      <c r="F6" s="259" t="s">
        <v>1425</v>
      </c>
      <c r="G6" s="259" t="s">
        <v>1425</v>
      </c>
      <c r="H6" s="259" t="s">
        <v>1425</v>
      </c>
      <c r="I6" s="259" t="s">
        <v>1425</v>
      </c>
      <c r="J6" s="259" t="s">
        <v>1425</v>
      </c>
    </row>
    <row r="7" spans="1:16" x14ac:dyDescent="0.25">
      <c r="A7" s="259" t="s">
        <v>1396</v>
      </c>
      <c r="B7" s="259" t="s">
        <v>1383</v>
      </c>
      <c r="C7" s="259" t="s">
        <v>1433</v>
      </c>
      <c r="D7" s="259" t="s">
        <v>1433</v>
      </c>
      <c r="E7" s="259" t="s">
        <v>1433</v>
      </c>
      <c r="F7" s="259" t="s">
        <v>1433</v>
      </c>
      <c r="G7" s="259" t="s">
        <v>1433</v>
      </c>
      <c r="H7" s="259" t="s">
        <v>1433</v>
      </c>
      <c r="I7" s="259" t="s">
        <v>1433</v>
      </c>
      <c r="J7" s="259" t="s">
        <v>1433</v>
      </c>
      <c r="N7" s="717" t="s">
        <v>1395</v>
      </c>
      <c r="O7" s="717"/>
      <c r="P7" s="717"/>
    </row>
    <row r="8" spans="1:16" x14ac:dyDescent="0.25">
      <c r="A8" s="259" t="s">
        <v>1397</v>
      </c>
      <c r="B8" s="259" t="s">
        <v>1383</v>
      </c>
      <c r="C8" s="259" t="s">
        <v>1402</v>
      </c>
      <c r="D8" s="259" t="s">
        <v>1402</v>
      </c>
      <c r="E8" s="259" t="s">
        <v>1402</v>
      </c>
      <c r="F8" s="259" t="s">
        <v>1402</v>
      </c>
      <c r="G8" s="259" t="s">
        <v>1402</v>
      </c>
      <c r="H8" s="259" t="s">
        <v>1402</v>
      </c>
      <c r="I8" s="259" t="s">
        <v>1402</v>
      </c>
      <c r="J8" s="259" t="s">
        <v>1402</v>
      </c>
      <c r="N8" s="717"/>
      <c r="O8" s="717"/>
      <c r="P8" s="717"/>
    </row>
    <row r="9" spans="1:16" x14ac:dyDescent="0.25">
      <c r="A9" s="259" t="s">
        <v>106</v>
      </c>
      <c r="B9" s="259" t="s">
        <v>1383</v>
      </c>
      <c r="C9" s="259" t="s">
        <v>1403</v>
      </c>
      <c r="D9" s="259" t="s">
        <v>1403</v>
      </c>
      <c r="E9" s="259" t="s">
        <v>1403</v>
      </c>
      <c r="F9" s="259" t="s">
        <v>1403</v>
      </c>
      <c r="G9" s="259" t="s">
        <v>1403</v>
      </c>
      <c r="H9" s="259" t="s">
        <v>1403</v>
      </c>
      <c r="I9" s="259" t="s">
        <v>1403</v>
      </c>
      <c r="J9" s="259" t="s">
        <v>1403</v>
      </c>
      <c r="N9" s="717"/>
      <c r="O9" s="717"/>
      <c r="P9" s="717"/>
    </row>
    <row r="10" spans="1:16" x14ac:dyDescent="0.25">
      <c r="A10" s="259" t="s">
        <v>33</v>
      </c>
      <c r="B10" s="259" t="s">
        <v>1383</v>
      </c>
      <c r="C10" s="259" t="s">
        <v>1404</v>
      </c>
      <c r="D10" s="259" t="s">
        <v>1404</v>
      </c>
      <c r="E10" s="259" t="s">
        <v>1404</v>
      </c>
      <c r="F10" s="259" t="s">
        <v>1404</v>
      </c>
      <c r="G10" s="259" t="s">
        <v>1404</v>
      </c>
      <c r="H10" s="259" t="s">
        <v>1404</v>
      </c>
      <c r="I10" s="259" t="s">
        <v>1404</v>
      </c>
      <c r="J10" s="259" t="s">
        <v>1404</v>
      </c>
      <c r="N10" s="717"/>
      <c r="O10" s="717"/>
      <c r="P10" s="717"/>
    </row>
    <row r="11" spans="1:16" x14ac:dyDescent="0.25">
      <c r="A11" s="259" t="s">
        <v>55</v>
      </c>
      <c r="B11" s="259" t="s">
        <v>1383</v>
      </c>
      <c r="C11" s="259" t="s">
        <v>1405</v>
      </c>
      <c r="D11" s="259" t="s">
        <v>1405</v>
      </c>
      <c r="E11" s="259" t="s">
        <v>1405</v>
      </c>
      <c r="F11" s="259" t="s">
        <v>1405</v>
      </c>
      <c r="G11" s="259" t="s">
        <v>1405</v>
      </c>
      <c r="H11" s="259" t="s">
        <v>1405</v>
      </c>
      <c r="I11" s="259" t="s">
        <v>1405</v>
      </c>
      <c r="J11" s="259" t="s">
        <v>1405</v>
      </c>
    </row>
    <row r="12" spans="1:16" x14ac:dyDescent="0.25">
      <c r="A12" s="259" t="s">
        <v>305</v>
      </c>
      <c r="B12" s="259" t="s">
        <v>1383</v>
      </c>
      <c r="C12" s="259" t="s">
        <v>1406</v>
      </c>
      <c r="D12" s="259" t="s">
        <v>1406</v>
      </c>
      <c r="E12" s="259" t="s">
        <v>1406</v>
      </c>
      <c r="F12" s="259" t="s">
        <v>1406</v>
      </c>
      <c r="G12" s="259" t="s">
        <v>1406</v>
      </c>
      <c r="H12" s="259" t="s">
        <v>1406</v>
      </c>
      <c r="I12" s="259" t="s">
        <v>1406</v>
      </c>
      <c r="J12" s="259" t="s">
        <v>1406</v>
      </c>
    </row>
    <row r="13" spans="1:16" x14ac:dyDescent="0.25">
      <c r="A13" s="259" t="s">
        <v>1126</v>
      </c>
      <c r="B13" s="259" t="s">
        <v>1383</v>
      </c>
      <c r="C13" s="259" t="s">
        <v>1407</v>
      </c>
      <c r="D13" s="259" t="s">
        <v>1407</v>
      </c>
      <c r="E13" s="259" t="s">
        <v>1407</v>
      </c>
      <c r="F13" s="259" t="s">
        <v>1407</v>
      </c>
      <c r="G13" s="259" t="s">
        <v>1407</v>
      </c>
      <c r="H13" s="259" t="s">
        <v>1407</v>
      </c>
      <c r="I13" s="259" t="s">
        <v>1407</v>
      </c>
      <c r="J13" s="259" t="s">
        <v>1407</v>
      </c>
    </row>
    <row r="14" spans="1:16" x14ac:dyDescent="0.25">
      <c r="A14" s="259" t="s">
        <v>1409</v>
      </c>
      <c r="B14" s="259" t="s">
        <v>1383</v>
      </c>
      <c r="C14" s="259" t="s">
        <v>1408</v>
      </c>
      <c r="D14" s="259" t="s">
        <v>1408</v>
      </c>
      <c r="E14" s="259" t="s">
        <v>1408</v>
      </c>
      <c r="F14" s="259" t="s">
        <v>1408</v>
      </c>
      <c r="G14" s="259" t="s">
        <v>1408</v>
      </c>
      <c r="H14" s="259" t="s">
        <v>1408</v>
      </c>
      <c r="I14" s="259" t="s">
        <v>1408</v>
      </c>
      <c r="J14" s="259" t="s">
        <v>1408</v>
      </c>
    </row>
    <row r="15" spans="1:16" x14ac:dyDescent="0.25">
      <c r="A15" s="259" t="s">
        <v>1410</v>
      </c>
      <c r="B15" s="259" t="s">
        <v>1383</v>
      </c>
      <c r="C15" s="259" t="s">
        <v>1426</v>
      </c>
      <c r="D15" s="259" t="s">
        <v>1426</v>
      </c>
      <c r="E15" s="259" t="s">
        <v>1426</v>
      </c>
      <c r="F15" s="259" t="s">
        <v>1426</v>
      </c>
      <c r="G15" s="259" t="s">
        <v>1426</v>
      </c>
      <c r="H15" s="259" t="s">
        <v>1426</v>
      </c>
      <c r="I15" s="259" t="s">
        <v>1426</v>
      </c>
      <c r="J15" s="259" t="s">
        <v>1426</v>
      </c>
    </row>
    <row r="16" spans="1:16" x14ac:dyDescent="0.25">
      <c r="A16" s="259" t="s">
        <v>1411</v>
      </c>
      <c r="B16" s="259" t="s">
        <v>1383</v>
      </c>
      <c r="C16" s="259" t="s">
        <v>1427</v>
      </c>
      <c r="D16" s="259" t="s">
        <v>1427</v>
      </c>
      <c r="E16" s="259" t="s">
        <v>1427</v>
      </c>
      <c r="F16" s="259" t="s">
        <v>1427</v>
      </c>
      <c r="G16" s="259" t="s">
        <v>1427</v>
      </c>
      <c r="H16" s="259" t="s">
        <v>1427</v>
      </c>
      <c r="I16" s="259" t="s">
        <v>1427</v>
      </c>
      <c r="J16" s="259" t="s">
        <v>1427</v>
      </c>
    </row>
    <row r="17" spans="1:10" x14ac:dyDescent="0.25">
      <c r="A17" s="259" t="s">
        <v>1417</v>
      </c>
      <c r="B17" s="259" t="s">
        <v>1383</v>
      </c>
      <c r="C17" s="259" t="s">
        <v>1428</v>
      </c>
      <c r="D17" s="259" t="s">
        <v>1428</v>
      </c>
      <c r="E17" s="259" t="s">
        <v>1428</v>
      </c>
      <c r="F17" s="259" t="s">
        <v>1428</v>
      </c>
      <c r="G17" s="259" t="s">
        <v>1428</v>
      </c>
      <c r="H17" s="259" t="s">
        <v>1428</v>
      </c>
      <c r="I17" s="259" t="s">
        <v>1428</v>
      </c>
      <c r="J17" s="259" t="s">
        <v>1428</v>
      </c>
    </row>
    <row r="18" spans="1:10" x14ac:dyDescent="0.25">
      <c r="A18" s="259" t="s">
        <v>1418</v>
      </c>
      <c r="B18" s="259" t="s">
        <v>1383</v>
      </c>
      <c r="C18" s="259" t="s">
        <v>1429</v>
      </c>
      <c r="D18" s="259" t="s">
        <v>1429</v>
      </c>
      <c r="E18" s="259" t="s">
        <v>1429</v>
      </c>
      <c r="F18" s="259" t="s">
        <v>1429</v>
      </c>
      <c r="G18" s="259" t="s">
        <v>1429</v>
      </c>
      <c r="H18" s="259" t="s">
        <v>1429</v>
      </c>
      <c r="I18" s="259" t="s">
        <v>1429</v>
      </c>
      <c r="J18" s="259" t="s">
        <v>1429</v>
      </c>
    </row>
    <row r="19" spans="1:10" x14ac:dyDescent="0.25">
      <c r="A19" s="259" t="s">
        <v>1419</v>
      </c>
      <c r="B19" s="259" t="s">
        <v>1383</v>
      </c>
      <c r="C19" s="259" t="s">
        <v>1430</v>
      </c>
      <c r="D19" s="259" t="s">
        <v>1430</v>
      </c>
      <c r="E19" s="259" t="s">
        <v>1430</v>
      </c>
      <c r="F19" s="259" t="s">
        <v>1430</v>
      </c>
      <c r="G19" s="259" t="s">
        <v>1430</v>
      </c>
      <c r="H19" s="259" t="s">
        <v>1430</v>
      </c>
      <c r="I19" s="259" t="s">
        <v>1430</v>
      </c>
      <c r="J19" s="259" t="s">
        <v>1430</v>
      </c>
    </row>
    <row r="20" spans="1:10" x14ac:dyDescent="0.25">
      <c r="A20" s="259" t="s">
        <v>1420</v>
      </c>
      <c r="B20" s="259" t="s">
        <v>1383</v>
      </c>
      <c r="C20" s="259" t="s">
        <v>1431</v>
      </c>
      <c r="D20" s="259" t="s">
        <v>1431</v>
      </c>
      <c r="E20" s="259" t="s">
        <v>1431</v>
      </c>
      <c r="F20" s="259" t="s">
        <v>1431</v>
      </c>
      <c r="G20" s="259" t="s">
        <v>1431</v>
      </c>
      <c r="H20" s="259" t="s">
        <v>1431</v>
      </c>
      <c r="I20" s="259"/>
      <c r="J20" s="259"/>
    </row>
    <row r="21" spans="1:10" x14ac:dyDescent="0.25">
      <c r="A21" s="259" t="s">
        <v>1421</v>
      </c>
      <c r="B21" s="259" t="s">
        <v>1383</v>
      </c>
      <c r="C21" s="259" t="s">
        <v>1432</v>
      </c>
      <c r="D21" s="259" t="s">
        <v>1432</v>
      </c>
      <c r="E21" s="259" t="s">
        <v>1432</v>
      </c>
      <c r="F21" s="259" t="s">
        <v>1432</v>
      </c>
      <c r="G21" s="259" t="s">
        <v>1432</v>
      </c>
      <c r="H21" s="259" t="s">
        <v>1432</v>
      </c>
      <c r="I21" s="259" t="s">
        <v>1432</v>
      </c>
      <c r="J21" s="259" t="s">
        <v>1432</v>
      </c>
    </row>
    <row r="22" spans="1:10" x14ac:dyDescent="0.25">
      <c r="A22" s="259" t="s">
        <v>1399</v>
      </c>
      <c r="B22" s="259" t="s">
        <v>1401</v>
      </c>
      <c r="C22" s="259" t="s">
        <v>1412</v>
      </c>
      <c r="D22" s="259" t="s">
        <v>1412</v>
      </c>
      <c r="E22" s="259" t="s">
        <v>1412</v>
      </c>
      <c r="F22" s="259" t="s">
        <v>1412</v>
      </c>
      <c r="G22" s="259" t="s">
        <v>1412</v>
      </c>
      <c r="H22" s="259" t="s">
        <v>1412</v>
      </c>
      <c r="I22" s="259" t="s">
        <v>1412</v>
      </c>
      <c r="J22" s="259" t="s">
        <v>1412</v>
      </c>
    </row>
    <row r="23" spans="1:10" x14ac:dyDescent="0.25">
      <c r="A23" s="259" t="s">
        <v>1400</v>
      </c>
      <c r="B23" s="259" t="s">
        <v>1401</v>
      </c>
      <c r="C23" s="259" t="s">
        <v>1413</v>
      </c>
      <c r="D23" s="259" t="s">
        <v>1413</v>
      </c>
      <c r="E23" s="259" t="s">
        <v>1413</v>
      </c>
      <c r="F23" s="259" t="s">
        <v>1413</v>
      </c>
      <c r="G23" s="259" t="s">
        <v>1413</v>
      </c>
      <c r="H23" s="259" t="s">
        <v>1413</v>
      </c>
      <c r="I23" s="259" t="s">
        <v>1413</v>
      </c>
      <c r="J23" s="259" t="s">
        <v>1413</v>
      </c>
    </row>
    <row r="24" spans="1:10" x14ac:dyDescent="0.25">
      <c r="A24" s="259" t="s">
        <v>1435</v>
      </c>
      <c r="B24" s="259" t="s">
        <v>1383</v>
      </c>
      <c r="C24" s="259" t="s">
        <v>1434</v>
      </c>
      <c r="D24" s="259" t="s">
        <v>1434</v>
      </c>
      <c r="E24" s="259" t="s">
        <v>1434</v>
      </c>
      <c r="F24" s="259" t="s">
        <v>1434</v>
      </c>
      <c r="G24" s="259" t="s">
        <v>1434</v>
      </c>
      <c r="H24" s="259" t="s">
        <v>1434</v>
      </c>
      <c r="I24" s="259" t="s">
        <v>1434</v>
      </c>
      <c r="J24" s="259" t="s">
        <v>1434</v>
      </c>
    </row>
    <row r="25" spans="1:10" x14ac:dyDescent="0.25">
      <c r="A25" s="259" t="s">
        <v>1437</v>
      </c>
      <c r="B25" s="259" t="s">
        <v>1383</v>
      </c>
      <c r="C25" s="259" t="s">
        <v>1436</v>
      </c>
      <c r="D25" s="259" t="s">
        <v>1436</v>
      </c>
      <c r="E25" s="259" t="s">
        <v>1436</v>
      </c>
      <c r="F25" s="259" t="s">
        <v>1436</v>
      </c>
      <c r="G25" s="259" t="s">
        <v>1436</v>
      </c>
      <c r="H25" s="259" t="s">
        <v>1436</v>
      </c>
      <c r="I25" s="259" t="s">
        <v>1436</v>
      </c>
      <c r="J25" s="259" t="s">
        <v>1436</v>
      </c>
    </row>
    <row r="26" spans="1:10" x14ac:dyDescent="0.25">
      <c r="A26" s="259" t="s">
        <v>1438</v>
      </c>
      <c r="B26" s="259" t="s">
        <v>1383</v>
      </c>
      <c r="C26" s="259" t="s">
        <v>1439</v>
      </c>
      <c r="D26" s="259" t="s">
        <v>1439</v>
      </c>
      <c r="E26" s="259" t="s">
        <v>1439</v>
      </c>
      <c r="F26" s="259" t="s">
        <v>1439</v>
      </c>
      <c r="G26" s="259" t="s">
        <v>1439</v>
      </c>
      <c r="H26" s="259" t="s">
        <v>1439</v>
      </c>
      <c r="I26" s="259" t="s">
        <v>1439</v>
      </c>
      <c r="J26" s="259" t="s">
        <v>1439</v>
      </c>
    </row>
    <row r="27" spans="1:10" x14ac:dyDescent="0.25">
      <c r="A27" s="259" t="s">
        <v>1440</v>
      </c>
      <c r="B27" s="259" t="s">
        <v>1383</v>
      </c>
      <c r="C27" s="259" t="s">
        <v>1441</v>
      </c>
      <c r="D27" s="259" t="s">
        <v>1441</v>
      </c>
      <c r="E27" s="259" t="s">
        <v>1441</v>
      </c>
      <c r="F27" s="259" t="s">
        <v>1441</v>
      </c>
      <c r="G27" s="259" t="s">
        <v>1441</v>
      </c>
      <c r="H27" s="259" t="s">
        <v>1441</v>
      </c>
      <c r="I27" s="259" t="s">
        <v>1441</v>
      </c>
      <c r="J27" s="259" t="s">
        <v>1441</v>
      </c>
    </row>
    <row r="28" spans="1:10" x14ac:dyDescent="0.25">
      <c r="A28" s="259" t="s">
        <v>1442</v>
      </c>
      <c r="B28" s="259" t="s">
        <v>1383</v>
      </c>
      <c r="C28" s="259" t="s">
        <v>1443</v>
      </c>
      <c r="D28" s="259" t="s">
        <v>1443</v>
      </c>
      <c r="E28" s="259" t="s">
        <v>1443</v>
      </c>
      <c r="F28" s="259" t="s">
        <v>1443</v>
      </c>
      <c r="G28" s="259" t="s">
        <v>1443</v>
      </c>
      <c r="H28" s="259" t="s">
        <v>1443</v>
      </c>
      <c r="I28" s="259" t="s">
        <v>1443</v>
      </c>
      <c r="J28" s="259" t="s">
        <v>1443</v>
      </c>
    </row>
    <row r="29" spans="1:10" x14ac:dyDescent="0.25">
      <c r="A29" s="259" t="s">
        <v>1444</v>
      </c>
      <c r="B29" s="259" t="s">
        <v>1383</v>
      </c>
      <c r="C29" s="259" t="s">
        <v>1445</v>
      </c>
      <c r="D29" s="259" t="s">
        <v>1445</v>
      </c>
      <c r="E29" s="259" t="s">
        <v>1445</v>
      </c>
      <c r="F29" s="259" t="s">
        <v>1445</v>
      </c>
      <c r="G29" s="259" t="s">
        <v>1445</v>
      </c>
      <c r="H29" s="259" t="s">
        <v>1445</v>
      </c>
      <c r="I29" s="259" t="s">
        <v>1445</v>
      </c>
      <c r="J29" s="259" t="s">
        <v>1445</v>
      </c>
    </row>
    <row r="30" spans="1:10" x14ac:dyDescent="0.25">
      <c r="A30" s="259" t="s">
        <v>1446</v>
      </c>
      <c r="B30" s="259" t="s">
        <v>1383</v>
      </c>
      <c r="C30" s="259" t="s">
        <v>1447</v>
      </c>
      <c r="D30" s="259" t="s">
        <v>1447</v>
      </c>
      <c r="E30" s="259" t="s">
        <v>1447</v>
      </c>
      <c r="F30" s="259" t="s">
        <v>1447</v>
      </c>
      <c r="G30" s="259" t="s">
        <v>1447</v>
      </c>
      <c r="H30" s="259" t="s">
        <v>1447</v>
      </c>
      <c r="I30" s="259" t="s">
        <v>1447</v>
      </c>
      <c r="J30" s="259" t="s">
        <v>1447</v>
      </c>
    </row>
    <row r="31" spans="1:10" x14ac:dyDescent="0.25">
      <c r="A31" s="259" t="s">
        <v>1449</v>
      </c>
      <c r="B31" s="259" t="s">
        <v>1383</v>
      </c>
      <c r="C31" s="259" t="s">
        <v>1448</v>
      </c>
      <c r="D31" s="259" t="s">
        <v>1448</v>
      </c>
      <c r="E31" s="259" t="s">
        <v>1448</v>
      </c>
      <c r="F31" s="259" t="s">
        <v>1448</v>
      </c>
      <c r="G31" s="259" t="s">
        <v>1448</v>
      </c>
      <c r="H31" s="259" t="s">
        <v>1448</v>
      </c>
      <c r="I31" s="259" t="s">
        <v>1448</v>
      </c>
      <c r="J31" s="259" t="s">
        <v>1448</v>
      </c>
    </row>
    <row r="32" spans="1:10" x14ac:dyDescent="0.25">
      <c r="A32" s="259" t="s">
        <v>1451</v>
      </c>
      <c r="B32" s="259" t="s">
        <v>1383</v>
      </c>
      <c r="C32" s="259" t="s">
        <v>1450</v>
      </c>
      <c r="D32" s="259" t="s">
        <v>1450</v>
      </c>
      <c r="E32" s="259" t="s">
        <v>1450</v>
      </c>
      <c r="F32" s="259" t="s">
        <v>1450</v>
      </c>
      <c r="G32" s="259" t="s">
        <v>1450</v>
      </c>
      <c r="H32" s="259" t="s">
        <v>1450</v>
      </c>
      <c r="I32" s="259" t="s">
        <v>1450</v>
      </c>
      <c r="J32" s="259" t="s">
        <v>1450</v>
      </c>
    </row>
    <row r="33" spans="1:10" x14ac:dyDescent="0.25">
      <c r="A33" s="259" t="s">
        <v>1452</v>
      </c>
      <c r="B33" s="259" t="s">
        <v>1383</v>
      </c>
      <c r="C33" s="259" t="s">
        <v>1453</v>
      </c>
      <c r="D33" s="259" t="s">
        <v>1453</v>
      </c>
      <c r="E33" s="259" t="s">
        <v>1453</v>
      </c>
      <c r="F33" s="259" t="s">
        <v>1453</v>
      </c>
      <c r="G33" s="259" t="s">
        <v>1453</v>
      </c>
      <c r="H33" s="259" t="s">
        <v>1453</v>
      </c>
      <c r="I33" s="259" t="s">
        <v>1453</v>
      </c>
      <c r="J33" s="259" t="s">
        <v>1453</v>
      </c>
    </row>
    <row r="34" spans="1:10" x14ac:dyDescent="0.25">
      <c r="A34" s="259" t="s">
        <v>160</v>
      </c>
      <c r="B34" s="259" t="s">
        <v>1383</v>
      </c>
      <c r="C34" s="259" t="s">
        <v>1461</v>
      </c>
      <c r="D34" s="259" t="s">
        <v>1461</v>
      </c>
      <c r="E34" s="259" t="s">
        <v>1461</v>
      </c>
      <c r="F34" s="259" t="s">
        <v>1461</v>
      </c>
      <c r="G34" s="259" t="s">
        <v>1461</v>
      </c>
      <c r="H34" s="259" t="s">
        <v>1461</v>
      </c>
      <c r="I34" s="259" t="s">
        <v>1461</v>
      </c>
      <c r="J34" s="259" t="s">
        <v>1461</v>
      </c>
    </row>
    <row r="35" spans="1:10" x14ac:dyDescent="0.25">
      <c r="A35" s="259" t="s">
        <v>1462</v>
      </c>
      <c r="B35" s="259" t="s">
        <v>1383</v>
      </c>
      <c r="C35" s="259" t="s">
        <v>1463</v>
      </c>
      <c r="D35" s="259" t="s">
        <v>1463</v>
      </c>
      <c r="E35" s="259" t="s">
        <v>1463</v>
      </c>
      <c r="F35" s="259" t="s">
        <v>1463</v>
      </c>
      <c r="G35" s="259" t="s">
        <v>1463</v>
      </c>
      <c r="H35" s="259" t="s">
        <v>1463</v>
      </c>
      <c r="I35" s="259" t="s">
        <v>1463</v>
      </c>
      <c r="J35" s="259" t="s">
        <v>1463</v>
      </c>
    </row>
  </sheetData>
  <mergeCells count="1">
    <mergeCell ref="N7:P10"/>
  </mergeCells>
  <phoneticPr fontId="109"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23E70E-2608-4E38-949E-82E51DC98EB2}">
  <sheetPr codeName="TNX_Report"/>
  <dimension ref="H1308:H2080"/>
  <sheetViews>
    <sheetView workbookViewId="0">
      <selection activeCell="B13" sqref="B13:R13"/>
    </sheetView>
  </sheetViews>
  <sheetFormatPr defaultRowHeight="15" x14ac:dyDescent="0.25"/>
  <sheetData>
    <row r="1308" spans="8:8" x14ac:dyDescent="0.25">
      <c r="H1308" s="607"/>
    </row>
    <row r="1309" spans="8:8" x14ac:dyDescent="0.25">
      <c r="H1309" s="607"/>
    </row>
    <row r="1310" spans="8:8" x14ac:dyDescent="0.25">
      <c r="H1310" s="607"/>
    </row>
    <row r="1311" spans="8:8" x14ac:dyDescent="0.25">
      <c r="H1311" s="607"/>
    </row>
    <row r="1312" spans="8:8" x14ac:dyDescent="0.25">
      <c r="H1312" s="607"/>
    </row>
    <row r="1313" spans="8:8" x14ac:dyDescent="0.25">
      <c r="H1313" s="607"/>
    </row>
    <row r="1314" spans="8:8" x14ac:dyDescent="0.25">
      <c r="H1314" s="607"/>
    </row>
    <row r="1315" spans="8:8" x14ac:dyDescent="0.25">
      <c r="H1315" s="607"/>
    </row>
    <row r="1316" spans="8:8" x14ac:dyDescent="0.25">
      <c r="H1316" s="607"/>
    </row>
    <row r="1317" spans="8:8" x14ac:dyDescent="0.25">
      <c r="H1317" s="607"/>
    </row>
    <row r="1318" spans="8:8" x14ac:dyDescent="0.25">
      <c r="H1318" s="607"/>
    </row>
    <row r="1319" spans="8:8" x14ac:dyDescent="0.25">
      <c r="H1319" s="607"/>
    </row>
    <row r="1320" spans="8:8" x14ac:dyDescent="0.25">
      <c r="H1320" s="607"/>
    </row>
    <row r="1321" spans="8:8" x14ac:dyDescent="0.25">
      <c r="H1321" s="607"/>
    </row>
    <row r="1322" spans="8:8" x14ac:dyDescent="0.25">
      <c r="H1322" s="607"/>
    </row>
    <row r="1323" spans="8:8" x14ac:dyDescent="0.25">
      <c r="H1323" s="607"/>
    </row>
    <row r="1324" spans="8:8" x14ac:dyDescent="0.25">
      <c r="H1324" s="607"/>
    </row>
    <row r="1325" spans="8:8" x14ac:dyDescent="0.25">
      <c r="H1325" s="607"/>
    </row>
    <row r="1326" spans="8:8" x14ac:dyDescent="0.25">
      <c r="H1326" s="607"/>
    </row>
    <row r="1327" spans="8:8" x14ac:dyDescent="0.25">
      <c r="H1327" s="607"/>
    </row>
    <row r="1328" spans="8:8" x14ac:dyDescent="0.25">
      <c r="H1328" s="607"/>
    </row>
    <row r="1329" spans="8:8" x14ac:dyDescent="0.25">
      <c r="H1329" s="607"/>
    </row>
    <row r="1330" spans="8:8" x14ac:dyDescent="0.25">
      <c r="H1330" s="607"/>
    </row>
    <row r="1331" spans="8:8" x14ac:dyDescent="0.25">
      <c r="H1331" s="607"/>
    </row>
    <row r="1332" spans="8:8" x14ac:dyDescent="0.25">
      <c r="H1332" s="607"/>
    </row>
    <row r="1333" spans="8:8" x14ac:dyDescent="0.25">
      <c r="H1333" s="607"/>
    </row>
    <row r="1334" spans="8:8" x14ac:dyDescent="0.25">
      <c r="H1334" s="607"/>
    </row>
    <row r="1335" spans="8:8" x14ac:dyDescent="0.25">
      <c r="H1335" s="607"/>
    </row>
    <row r="1336" spans="8:8" x14ac:dyDescent="0.25">
      <c r="H1336" s="607"/>
    </row>
    <row r="1337" spans="8:8" x14ac:dyDescent="0.25">
      <c r="H1337" s="607"/>
    </row>
    <row r="1338" spans="8:8" x14ac:dyDescent="0.25">
      <c r="H1338" s="607"/>
    </row>
    <row r="1339" spans="8:8" x14ac:dyDescent="0.25">
      <c r="H1339" s="607"/>
    </row>
    <row r="1340" spans="8:8" x14ac:dyDescent="0.25">
      <c r="H1340" s="607"/>
    </row>
    <row r="1341" spans="8:8" x14ac:dyDescent="0.25">
      <c r="H1341" s="607"/>
    </row>
    <row r="1342" spans="8:8" x14ac:dyDescent="0.25">
      <c r="H1342" s="607"/>
    </row>
    <row r="1343" spans="8:8" x14ac:dyDescent="0.25">
      <c r="H1343" s="607"/>
    </row>
    <row r="1344" spans="8:8" x14ac:dyDescent="0.25">
      <c r="H1344" s="607"/>
    </row>
    <row r="1345" spans="8:8" x14ac:dyDescent="0.25">
      <c r="H1345" s="607"/>
    </row>
    <row r="1346" spans="8:8" x14ac:dyDescent="0.25">
      <c r="H1346" s="607"/>
    </row>
    <row r="1347" spans="8:8" x14ac:dyDescent="0.25">
      <c r="H1347" s="607"/>
    </row>
    <row r="1348" spans="8:8" x14ac:dyDescent="0.25">
      <c r="H1348" s="607"/>
    </row>
    <row r="1349" spans="8:8" x14ac:dyDescent="0.25">
      <c r="H1349" s="607"/>
    </row>
    <row r="1350" spans="8:8" x14ac:dyDescent="0.25">
      <c r="H1350" s="607"/>
    </row>
    <row r="1351" spans="8:8" x14ac:dyDescent="0.25">
      <c r="H1351" s="607"/>
    </row>
    <row r="1352" spans="8:8" x14ac:dyDescent="0.25">
      <c r="H1352" s="607"/>
    </row>
    <row r="1353" spans="8:8" x14ac:dyDescent="0.25">
      <c r="H1353" s="607"/>
    </row>
    <row r="1354" spans="8:8" x14ac:dyDescent="0.25">
      <c r="H1354" s="607"/>
    </row>
    <row r="1355" spans="8:8" x14ac:dyDescent="0.25">
      <c r="H1355" s="607"/>
    </row>
    <row r="1356" spans="8:8" x14ac:dyDescent="0.25">
      <c r="H1356" s="607"/>
    </row>
    <row r="1357" spans="8:8" x14ac:dyDescent="0.25">
      <c r="H1357" s="607"/>
    </row>
    <row r="2007" spans="8:8" x14ac:dyDescent="0.25">
      <c r="H2007" s="607"/>
    </row>
    <row r="2008" spans="8:8" x14ac:dyDescent="0.25">
      <c r="H2008" s="607"/>
    </row>
    <row r="2009" spans="8:8" x14ac:dyDescent="0.25">
      <c r="H2009" s="607"/>
    </row>
    <row r="2010" spans="8:8" x14ac:dyDescent="0.25">
      <c r="H2010" s="607"/>
    </row>
    <row r="2011" spans="8:8" x14ac:dyDescent="0.25">
      <c r="H2011" s="607"/>
    </row>
    <row r="2012" spans="8:8" x14ac:dyDescent="0.25">
      <c r="H2012" s="607"/>
    </row>
    <row r="2013" spans="8:8" x14ac:dyDescent="0.25">
      <c r="H2013" s="607"/>
    </row>
    <row r="2014" spans="8:8" x14ac:dyDescent="0.25">
      <c r="H2014" s="607"/>
    </row>
    <row r="2015" spans="8:8" x14ac:dyDescent="0.25">
      <c r="H2015" s="607"/>
    </row>
    <row r="2016" spans="8:8" x14ac:dyDescent="0.25">
      <c r="H2016" s="607"/>
    </row>
    <row r="2017" spans="8:8" x14ac:dyDescent="0.25">
      <c r="H2017" s="607"/>
    </row>
    <row r="2018" spans="8:8" x14ac:dyDescent="0.25">
      <c r="H2018" s="607"/>
    </row>
    <row r="2019" spans="8:8" x14ac:dyDescent="0.25">
      <c r="H2019" s="607"/>
    </row>
    <row r="2020" spans="8:8" x14ac:dyDescent="0.25">
      <c r="H2020" s="607"/>
    </row>
    <row r="2021" spans="8:8" x14ac:dyDescent="0.25">
      <c r="H2021" s="607"/>
    </row>
    <row r="2022" spans="8:8" x14ac:dyDescent="0.25">
      <c r="H2022" s="607"/>
    </row>
    <row r="2023" spans="8:8" x14ac:dyDescent="0.25">
      <c r="H2023" s="607"/>
    </row>
    <row r="2024" spans="8:8" x14ac:dyDescent="0.25">
      <c r="H2024" s="607"/>
    </row>
    <row r="2025" spans="8:8" x14ac:dyDescent="0.25">
      <c r="H2025" s="607"/>
    </row>
    <row r="2026" spans="8:8" x14ac:dyDescent="0.25">
      <c r="H2026" s="607"/>
    </row>
    <row r="2027" spans="8:8" x14ac:dyDescent="0.25">
      <c r="H2027" s="607"/>
    </row>
    <row r="2028" spans="8:8" x14ac:dyDescent="0.25">
      <c r="H2028" s="607"/>
    </row>
    <row r="2029" spans="8:8" x14ac:dyDescent="0.25">
      <c r="H2029" s="607"/>
    </row>
    <row r="2030" spans="8:8" x14ac:dyDescent="0.25">
      <c r="H2030" s="607"/>
    </row>
    <row r="2031" spans="8:8" x14ac:dyDescent="0.25">
      <c r="H2031" s="607"/>
    </row>
    <row r="2032" spans="8:8" x14ac:dyDescent="0.25">
      <c r="H2032" s="607"/>
    </row>
    <row r="2033" spans="8:8" x14ac:dyDescent="0.25">
      <c r="H2033" s="607"/>
    </row>
    <row r="2034" spans="8:8" x14ac:dyDescent="0.25">
      <c r="H2034" s="607"/>
    </row>
    <row r="2035" spans="8:8" x14ac:dyDescent="0.25">
      <c r="H2035" s="607"/>
    </row>
    <row r="2036" spans="8:8" x14ac:dyDescent="0.25">
      <c r="H2036" s="607"/>
    </row>
    <row r="2037" spans="8:8" x14ac:dyDescent="0.25">
      <c r="H2037" s="607"/>
    </row>
    <row r="2038" spans="8:8" x14ac:dyDescent="0.25">
      <c r="H2038" s="607"/>
    </row>
    <row r="2039" spans="8:8" x14ac:dyDescent="0.25">
      <c r="H2039" s="607"/>
    </row>
    <row r="2040" spans="8:8" x14ac:dyDescent="0.25">
      <c r="H2040" s="607"/>
    </row>
    <row r="2041" spans="8:8" x14ac:dyDescent="0.25">
      <c r="H2041" s="607"/>
    </row>
    <row r="2042" spans="8:8" x14ac:dyDescent="0.25">
      <c r="H2042" s="607"/>
    </row>
    <row r="2043" spans="8:8" x14ac:dyDescent="0.25">
      <c r="H2043" s="607"/>
    </row>
    <row r="2044" spans="8:8" x14ac:dyDescent="0.25">
      <c r="H2044" s="607"/>
    </row>
    <row r="2045" spans="8:8" x14ac:dyDescent="0.25">
      <c r="H2045" s="607"/>
    </row>
    <row r="2046" spans="8:8" x14ac:dyDescent="0.25">
      <c r="H2046" s="607"/>
    </row>
    <row r="2047" spans="8:8" x14ac:dyDescent="0.25">
      <c r="H2047" s="607"/>
    </row>
    <row r="2048" spans="8:8" x14ac:dyDescent="0.25">
      <c r="H2048" s="607"/>
    </row>
    <row r="2049" spans="8:8" x14ac:dyDescent="0.25">
      <c r="H2049" s="607"/>
    </row>
    <row r="2050" spans="8:8" x14ac:dyDescent="0.25">
      <c r="H2050" s="607"/>
    </row>
    <row r="2051" spans="8:8" x14ac:dyDescent="0.25">
      <c r="H2051" s="607"/>
    </row>
    <row r="2052" spans="8:8" x14ac:dyDescent="0.25">
      <c r="H2052" s="607"/>
    </row>
    <row r="2053" spans="8:8" x14ac:dyDescent="0.25">
      <c r="H2053" s="607"/>
    </row>
    <row r="2054" spans="8:8" x14ac:dyDescent="0.25">
      <c r="H2054" s="607"/>
    </row>
    <row r="2055" spans="8:8" x14ac:dyDescent="0.25">
      <c r="H2055" s="607"/>
    </row>
    <row r="2056" spans="8:8" x14ac:dyDescent="0.25">
      <c r="H2056" s="607"/>
    </row>
    <row r="2057" spans="8:8" x14ac:dyDescent="0.25">
      <c r="H2057" s="607"/>
    </row>
    <row r="2058" spans="8:8" x14ac:dyDescent="0.25">
      <c r="H2058" s="607"/>
    </row>
    <row r="2059" spans="8:8" x14ac:dyDescent="0.25">
      <c r="H2059" s="607"/>
    </row>
    <row r="2060" spans="8:8" x14ac:dyDescent="0.25">
      <c r="H2060" s="607"/>
    </row>
    <row r="2061" spans="8:8" x14ac:dyDescent="0.25">
      <c r="H2061" s="607"/>
    </row>
    <row r="2062" spans="8:8" x14ac:dyDescent="0.25">
      <c r="H2062" s="607"/>
    </row>
    <row r="2063" spans="8:8" x14ac:dyDescent="0.25">
      <c r="H2063" s="607"/>
    </row>
    <row r="2064" spans="8:8" x14ac:dyDescent="0.25">
      <c r="H2064" s="607"/>
    </row>
    <row r="2065" spans="8:8" x14ac:dyDescent="0.25">
      <c r="H2065" s="607"/>
    </row>
    <row r="2066" spans="8:8" x14ac:dyDescent="0.25">
      <c r="H2066" s="607"/>
    </row>
    <row r="2067" spans="8:8" x14ac:dyDescent="0.25">
      <c r="H2067" s="607"/>
    </row>
    <row r="2068" spans="8:8" x14ac:dyDescent="0.25">
      <c r="H2068" s="607"/>
    </row>
    <row r="2069" spans="8:8" x14ac:dyDescent="0.25">
      <c r="H2069" s="607"/>
    </row>
    <row r="2070" spans="8:8" x14ac:dyDescent="0.25">
      <c r="H2070" s="607"/>
    </row>
    <row r="2071" spans="8:8" x14ac:dyDescent="0.25">
      <c r="H2071" s="607"/>
    </row>
    <row r="2072" spans="8:8" x14ac:dyDescent="0.25">
      <c r="H2072" s="607"/>
    </row>
    <row r="2073" spans="8:8" x14ac:dyDescent="0.25">
      <c r="H2073" s="607"/>
    </row>
    <row r="2074" spans="8:8" x14ac:dyDescent="0.25">
      <c r="H2074" s="607"/>
    </row>
    <row r="2075" spans="8:8" x14ac:dyDescent="0.25">
      <c r="H2075" s="607"/>
    </row>
    <row r="2076" spans="8:8" x14ac:dyDescent="0.25">
      <c r="H2076" s="607"/>
    </row>
    <row r="2077" spans="8:8" x14ac:dyDescent="0.25">
      <c r="H2077" s="607"/>
    </row>
    <row r="2078" spans="8:8" x14ac:dyDescent="0.25">
      <c r="H2078" s="607"/>
    </row>
    <row r="2079" spans="8:8" x14ac:dyDescent="0.25">
      <c r="H2079" s="607"/>
    </row>
    <row r="2080" spans="8:8" x14ac:dyDescent="0.25">
      <c r="H2080" s="607"/>
    </row>
  </sheetData>
  <pageMargins left="0.7" right="0.7" top="0.75" bottom="0.75" header="0.3" footer="0.3"/>
  <pageSetup orientation="portrait" horizontalDpi="90" verticalDpi="9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2999F-CD9B-4B8E-89AC-BB92E818752D}">
  <sheetPr codeName="TNX_ReportParse"/>
  <dimension ref="A1:CW995"/>
  <sheetViews>
    <sheetView topLeftCell="CH1" workbookViewId="0">
      <selection activeCell="B13" sqref="B13:R13"/>
    </sheetView>
  </sheetViews>
  <sheetFormatPr defaultRowHeight="15" x14ac:dyDescent="0.25"/>
  <cols>
    <col min="1" max="1" width="29.7109375" bestFit="1" customWidth="1"/>
    <col min="4" max="4" width="50.42578125" customWidth="1"/>
    <col min="61" max="61" width="10.140625" bestFit="1" customWidth="1"/>
    <col min="62" max="62" width="48.5703125" customWidth="1"/>
    <col min="70" max="70" width="16" bestFit="1" customWidth="1"/>
    <col min="72" max="72" width="14" bestFit="1" customWidth="1"/>
    <col min="81" max="81" width="11.140625" bestFit="1" customWidth="1"/>
    <col min="82" max="82" width="11.140625" customWidth="1"/>
    <col min="83" max="83" width="13.7109375" bestFit="1" customWidth="1"/>
    <col min="84" max="84" width="16.7109375" bestFit="1" customWidth="1"/>
    <col min="85" max="85" width="17.5703125" bestFit="1" customWidth="1"/>
    <col min="86" max="87" width="17.5703125" customWidth="1"/>
    <col min="88" max="88" width="17.42578125" bestFit="1" customWidth="1"/>
    <col min="89" max="89" width="18.140625" bestFit="1" customWidth="1"/>
    <col min="93" max="93" width="18" bestFit="1" customWidth="1"/>
    <col min="94" max="94" width="9.7109375" bestFit="1" customWidth="1"/>
    <col min="95" max="95" width="22.28515625" bestFit="1" customWidth="1"/>
    <col min="96" max="96" width="19.42578125" bestFit="1" customWidth="1"/>
    <col min="97" max="97" width="18.42578125" bestFit="1" customWidth="1"/>
    <col min="98" max="98" width="9.7109375" bestFit="1" customWidth="1"/>
    <col min="99" max="99" width="23.28515625" bestFit="1" customWidth="1"/>
    <col min="100" max="100" width="18.7109375" bestFit="1" customWidth="1"/>
    <col min="101" max="101" width="19.42578125" bestFit="1" customWidth="1"/>
  </cols>
  <sheetData>
    <row r="1" spans="1:101" x14ac:dyDescent="0.25">
      <c r="A1" s="591"/>
      <c r="C1" s="125"/>
      <c r="D1" s="125">
        <v>1</v>
      </c>
      <c r="E1" s="125">
        <f>D1+1</f>
        <v>2</v>
      </c>
      <c r="F1" s="125">
        <f t="shared" ref="F1:V1" si="0">E1+1</f>
        <v>3</v>
      </c>
      <c r="G1" s="125">
        <f t="shared" si="0"/>
        <v>4</v>
      </c>
      <c r="H1" s="125">
        <f t="shared" si="0"/>
        <v>5</v>
      </c>
      <c r="I1" s="125">
        <f t="shared" si="0"/>
        <v>6</v>
      </c>
      <c r="J1" s="125">
        <f t="shared" si="0"/>
        <v>7</v>
      </c>
      <c r="K1" s="125">
        <f t="shared" si="0"/>
        <v>8</v>
      </c>
      <c r="L1" s="125">
        <f t="shared" si="0"/>
        <v>9</v>
      </c>
      <c r="M1" s="125">
        <f t="shared" si="0"/>
        <v>10</v>
      </c>
      <c r="N1" s="125">
        <f t="shared" si="0"/>
        <v>11</v>
      </c>
      <c r="O1" s="125">
        <f t="shared" si="0"/>
        <v>12</v>
      </c>
      <c r="P1" s="125">
        <f t="shared" si="0"/>
        <v>13</v>
      </c>
      <c r="Q1" s="125">
        <f t="shared" si="0"/>
        <v>14</v>
      </c>
      <c r="R1" s="125">
        <f t="shared" si="0"/>
        <v>15</v>
      </c>
      <c r="S1" s="125">
        <f t="shared" si="0"/>
        <v>16</v>
      </c>
      <c r="T1" s="125">
        <f t="shared" si="0"/>
        <v>17</v>
      </c>
      <c r="U1" s="125">
        <f t="shared" si="0"/>
        <v>18</v>
      </c>
      <c r="V1" s="125">
        <f t="shared" si="0"/>
        <v>19</v>
      </c>
      <c r="W1" s="125">
        <f>V1+1</f>
        <v>20</v>
      </c>
      <c r="X1" s="125">
        <f t="shared" ref="X1:AU1" si="1">W1+1</f>
        <v>21</v>
      </c>
      <c r="Y1" s="125">
        <f t="shared" si="1"/>
        <v>22</v>
      </c>
      <c r="Z1" s="125">
        <f t="shared" si="1"/>
        <v>23</v>
      </c>
      <c r="AA1" s="125">
        <f t="shared" si="1"/>
        <v>24</v>
      </c>
      <c r="AB1" s="125">
        <f t="shared" si="1"/>
        <v>25</v>
      </c>
      <c r="AC1" s="125">
        <f t="shared" si="1"/>
        <v>26</v>
      </c>
      <c r="AD1" s="125">
        <f t="shared" si="1"/>
        <v>27</v>
      </c>
      <c r="AE1" s="125">
        <f t="shared" si="1"/>
        <v>28</v>
      </c>
      <c r="AF1" s="125">
        <f t="shared" si="1"/>
        <v>29</v>
      </c>
      <c r="AG1" s="125">
        <f t="shared" si="1"/>
        <v>30</v>
      </c>
      <c r="AH1" s="125">
        <f t="shared" si="1"/>
        <v>31</v>
      </c>
      <c r="AI1" s="125">
        <f t="shared" si="1"/>
        <v>32</v>
      </c>
      <c r="AJ1" s="125">
        <f t="shared" si="1"/>
        <v>33</v>
      </c>
      <c r="AK1" s="125">
        <f t="shared" si="1"/>
        <v>34</v>
      </c>
      <c r="AL1" s="125">
        <f t="shared" si="1"/>
        <v>35</v>
      </c>
      <c r="AM1" s="125">
        <f t="shared" si="1"/>
        <v>36</v>
      </c>
      <c r="AN1" s="125">
        <f t="shared" si="1"/>
        <v>37</v>
      </c>
      <c r="AO1" s="125">
        <f t="shared" si="1"/>
        <v>38</v>
      </c>
      <c r="AP1" s="125">
        <f t="shared" si="1"/>
        <v>39</v>
      </c>
      <c r="AQ1" s="125">
        <f t="shared" si="1"/>
        <v>40</v>
      </c>
      <c r="AR1" s="125">
        <f t="shared" si="1"/>
        <v>41</v>
      </c>
      <c r="AS1" s="125">
        <f t="shared" si="1"/>
        <v>42</v>
      </c>
      <c r="AT1" s="125">
        <f t="shared" si="1"/>
        <v>43</v>
      </c>
      <c r="AU1" s="125">
        <f t="shared" si="1"/>
        <v>44</v>
      </c>
      <c r="AV1" s="125">
        <f>AU1+1</f>
        <v>45</v>
      </c>
      <c r="AW1" s="125">
        <f t="shared" ref="AW1:AY1" si="2">AV1+1</f>
        <v>46</v>
      </c>
      <c r="AX1" s="125">
        <f t="shared" si="2"/>
        <v>47</v>
      </c>
      <c r="AY1" s="125">
        <f t="shared" si="2"/>
        <v>48</v>
      </c>
      <c r="AZ1" s="125">
        <f>AY1+1</f>
        <v>49</v>
      </c>
      <c r="BA1" s="125">
        <f t="shared" ref="BA1" si="3">AZ1+1</f>
        <v>50</v>
      </c>
      <c r="BB1" s="125" t="s">
        <v>1299</v>
      </c>
      <c r="BC1" s="125" t="s">
        <v>1300</v>
      </c>
      <c r="BD1" s="125" t="s">
        <v>1301</v>
      </c>
      <c r="BE1" s="125" t="s">
        <v>1302</v>
      </c>
      <c r="BF1" s="595" t="s">
        <v>1303</v>
      </c>
      <c r="BG1" s="125" t="s">
        <v>1304</v>
      </c>
      <c r="BI1" s="599" t="s">
        <v>1326</v>
      </c>
      <c r="BJ1" s="599" t="s">
        <v>1310</v>
      </c>
      <c r="BK1" s="599" t="s">
        <v>1327</v>
      </c>
      <c r="BL1" s="599" t="s">
        <v>1328</v>
      </c>
      <c r="BM1" s="599" t="s">
        <v>1329</v>
      </c>
      <c r="BN1" s="599" t="s">
        <v>1330</v>
      </c>
      <c r="BO1" s="599" t="s">
        <v>1310</v>
      </c>
      <c r="BP1" s="599" t="s">
        <v>1331</v>
      </c>
      <c r="BQ1" s="599" t="s">
        <v>1332</v>
      </c>
      <c r="BR1" s="599" t="s">
        <v>1333</v>
      </c>
      <c r="BS1" s="599" t="s">
        <v>1334</v>
      </c>
      <c r="CO1" s="600" t="s">
        <v>1305</v>
      </c>
      <c r="CP1" s="600" t="s">
        <v>1335</v>
      </c>
      <c r="CQ1" s="600" t="s">
        <v>1336</v>
      </c>
      <c r="CR1" s="600" t="s">
        <v>1337</v>
      </c>
      <c r="CS1" s="600" t="s">
        <v>1330</v>
      </c>
      <c r="CT1" s="600" t="s">
        <v>1335</v>
      </c>
      <c r="CU1" s="600" t="s">
        <v>1338</v>
      </c>
      <c r="CV1" s="600" t="s">
        <v>1339</v>
      </c>
      <c r="CW1" s="600" t="s">
        <v>1334</v>
      </c>
    </row>
    <row r="2" spans="1:101" x14ac:dyDescent="0.25">
      <c r="A2" s="134" t="s">
        <v>1305</v>
      </c>
      <c r="C2" s="125">
        <v>0</v>
      </c>
      <c r="D2" s="125" t="e">
        <f ca="1">TRIM(INDIRECT("'" &amp; "TNX Report" &amp; "'!" &amp; ADDRESS($A$9+$C2,D$1)))</f>
        <v>#N/A</v>
      </c>
      <c r="E2" s="125" t="e">
        <f t="shared" ref="D2:S17" ca="1" si="4">TRIM(INDIRECT("'" &amp; "TNX Report" &amp; "'!" &amp; ADDRESS($A$9+$C2,E$1)))</f>
        <v>#N/A</v>
      </c>
      <c r="F2" s="125" t="e">
        <f t="shared" ca="1" si="4"/>
        <v>#N/A</v>
      </c>
      <c r="G2" s="125" t="e">
        <f t="shared" ca="1" si="4"/>
        <v>#N/A</v>
      </c>
      <c r="H2" s="125" t="e">
        <f t="shared" ca="1" si="4"/>
        <v>#N/A</v>
      </c>
      <c r="I2" s="125" t="e">
        <f t="shared" ca="1" si="4"/>
        <v>#N/A</v>
      </c>
      <c r="J2" s="125" t="e">
        <f t="shared" ca="1" si="4"/>
        <v>#N/A</v>
      </c>
      <c r="K2" s="125" t="e">
        <f t="shared" ca="1" si="4"/>
        <v>#N/A</v>
      </c>
      <c r="L2" s="125" t="e">
        <f t="shared" ca="1" si="4"/>
        <v>#N/A</v>
      </c>
      <c r="M2" s="125" t="e">
        <f t="shared" ca="1" si="4"/>
        <v>#N/A</v>
      </c>
      <c r="N2" s="125" t="e">
        <f t="shared" ca="1" si="4"/>
        <v>#N/A</v>
      </c>
      <c r="O2" s="125" t="e">
        <f t="shared" ca="1" si="4"/>
        <v>#N/A</v>
      </c>
      <c r="P2" s="125" t="e">
        <f t="shared" ca="1" si="4"/>
        <v>#N/A</v>
      </c>
      <c r="Q2" s="125" t="e">
        <f t="shared" ca="1" si="4"/>
        <v>#N/A</v>
      </c>
      <c r="R2" s="125" t="e">
        <f t="shared" ca="1" si="4"/>
        <v>#N/A</v>
      </c>
      <c r="S2" s="125" t="e">
        <f t="shared" ca="1" si="4"/>
        <v>#N/A</v>
      </c>
      <c r="T2" s="125" t="e">
        <f t="shared" ref="T2:AI17" ca="1" si="5">TRIM(INDIRECT("'" &amp; "TNX Report" &amp; "'!" &amp; ADDRESS($A$9+$C2,T$1)))</f>
        <v>#N/A</v>
      </c>
      <c r="U2" s="125" t="e">
        <f t="shared" ca="1" si="5"/>
        <v>#N/A</v>
      </c>
      <c r="V2" s="125" t="e">
        <f t="shared" ca="1" si="5"/>
        <v>#N/A</v>
      </c>
      <c r="W2" s="125" t="e">
        <f t="shared" ca="1" si="5"/>
        <v>#N/A</v>
      </c>
      <c r="X2" s="125" t="e">
        <f t="shared" ca="1" si="5"/>
        <v>#N/A</v>
      </c>
      <c r="Y2" s="125" t="e">
        <f t="shared" ca="1" si="5"/>
        <v>#N/A</v>
      </c>
      <c r="Z2" s="125" t="e">
        <f t="shared" ca="1" si="5"/>
        <v>#N/A</v>
      </c>
      <c r="AA2" s="125" t="e">
        <f t="shared" ca="1" si="5"/>
        <v>#N/A</v>
      </c>
      <c r="AB2" s="125" t="e">
        <f t="shared" ca="1" si="5"/>
        <v>#N/A</v>
      </c>
      <c r="AC2" s="125" t="e">
        <f t="shared" ca="1" si="5"/>
        <v>#N/A</v>
      </c>
      <c r="AD2" s="125" t="e">
        <f t="shared" ca="1" si="5"/>
        <v>#N/A</v>
      </c>
      <c r="AE2" s="125" t="e">
        <f t="shared" ca="1" si="5"/>
        <v>#N/A</v>
      </c>
      <c r="AF2" s="125" t="e">
        <f t="shared" ca="1" si="5"/>
        <v>#N/A</v>
      </c>
      <c r="AG2" s="125" t="e">
        <f t="shared" ca="1" si="5"/>
        <v>#N/A</v>
      </c>
      <c r="AH2" s="125" t="e">
        <f t="shared" ca="1" si="5"/>
        <v>#N/A</v>
      </c>
      <c r="AI2" s="125" t="e">
        <f t="shared" ca="1" si="5"/>
        <v>#N/A</v>
      </c>
      <c r="AJ2" s="125" t="e">
        <f t="shared" ref="AJ2:AY17" ca="1" si="6">TRIM(INDIRECT("'" &amp; "TNX Report" &amp; "'!" &amp; ADDRESS($A$9+$C2,AJ$1)))</f>
        <v>#N/A</v>
      </c>
      <c r="AK2" s="125" t="e">
        <f t="shared" ca="1" si="6"/>
        <v>#N/A</v>
      </c>
      <c r="AL2" s="125" t="e">
        <f t="shared" ca="1" si="6"/>
        <v>#N/A</v>
      </c>
      <c r="AM2" s="125" t="e">
        <f t="shared" ca="1" si="6"/>
        <v>#N/A</v>
      </c>
      <c r="AN2" s="125" t="e">
        <f t="shared" ca="1" si="6"/>
        <v>#N/A</v>
      </c>
      <c r="AO2" s="125" t="e">
        <f t="shared" ca="1" si="6"/>
        <v>#N/A</v>
      </c>
      <c r="AP2" s="125" t="e">
        <f t="shared" ca="1" si="6"/>
        <v>#N/A</v>
      </c>
      <c r="AQ2" s="125" t="e">
        <f t="shared" ca="1" si="6"/>
        <v>#N/A</v>
      </c>
      <c r="AR2" s="125" t="e">
        <f t="shared" ca="1" si="6"/>
        <v>#N/A</v>
      </c>
      <c r="AS2" s="125" t="e">
        <f t="shared" ca="1" si="6"/>
        <v>#N/A</v>
      </c>
      <c r="AT2" s="125" t="e">
        <f t="shared" ca="1" si="6"/>
        <v>#N/A</v>
      </c>
      <c r="AU2" s="125" t="e">
        <f t="shared" ca="1" si="6"/>
        <v>#N/A</v>
      </c>
      <c r="AV2" s="125" t="e">
        <f t="shared" ca="1" si="6"/>
        <v>#N/A</v>
      </c>
      <c r="AW2" s="125" t="e">
        <f t="shared" ca="1" si="6"/>
        <v>#N/A</v>
      </c>
      <c r="AX2" s="125" t="e">
        <f t="shared" ca="1" si="6"/>
        <v>#N/A</v>
      </c>
      <c r="AY2" s="125" t="e">
        <f t="shared" ca="1" si="6"/>
        <v>#N/A</v>
      </c>
      <c r="AZ2" s="125" t="e">
        <f t="shared" ref="AZ2:BA16" ca="1" si="7">TRIM(INDIRECT("'" &amp; "TNX Report" &amp; "'!" &amp; ADDRESS($A$9+$C2,AZ$1)))</f>
        <v>#N/A</v>
      </c>
      <c r="BA2" s="125" t="e">
        <f t="shared" ca="1" si="7"/>
        <v>#N/A</v>
      </c>
      <c r="BB2" s="125" t="str">
        <f ca="1">IF(ISNUMBER(SEARCH("Guy"&amp;"*"&amp;"@*",$D2)),$D2,"")</f>
        <v/>
      </c>
      <c r="BC2" s="125" t="str">
        <f t="shared" ref="BC2:BC65" ca="1" si="8">IFERROR(VALUE(G2)*IF(RTF_unit="K",1,IF(RTF_unit="lb",1/1000,IF(RTF_unit="T",2,1))),"")</f>
        <v/>
      </c>
      <c r="BD2" s="125" t="str">
        <f t="shared" ref="BD2:BD65" ca="1" si="9">IFERROR(VALUE(H2)*IF(RTF_unit="K",1,IF(RTF_unit="lb",1/1000,IF(RTF_unit="T",2,1))),"")</f>
        <v/>
      </c>
      <c r="BE2" s="125" t="str">
        <f t="shared" ref="BE2:BE65" ca="1" si="10">IFERROR(VALUE(I2)*IF(RTF_unit="K",1,IF(RTF_unit="lb",1/1000,IF(RTF_unit="T",2,1))),"")</f>
        <v/>
      </c>
      <c r="BF2" t="str">
        <f ca="1">IFERROR(SQRT(BC2^2+SQRT(BD2^2+BE2^2)^2),"")</f>
        <v/>
      </c>
      <c r="BG2" s="125" t="str">
        <f t="shared" ref="BG2:BG6" ca="1" si="11">IF(BB2="","",_xlfn.AGGREGATE(4,6,BF2:BF9))</f>
        <v/>
      </c>
      <c r="BI2" t="s">
        <v>1340</v>
      </c>
      <c r="BJ2" t="e">
        <f ca="1">ROW(INDEX(D:D,MATCH($BI2,D:D,0)))</f>
        <v>#N/A</v>
      </c>
      <c r="BK2" t="e">
        <f ca="1">VALUE(INDEX($D$2:$BA$502,$BJ2-1,$A$15))*IF(RTF_unit="K",1,IF(RTF_unit="lb",1/1000,IF(RTF_unit="T",2,1)))</f>
        <v>#N/A</v>
      </c>
      <c r="BL2" t="e">
        <f ca="1">VALUE(INDEX($D$2:$BA$502,$BJ2-1,$A$18))*IF(RTF_unit="K",1,IF(RTF_unit="lb",1/1000,IF(RTF_unit="T",2,1)))</f>
        <v>#N/A</v>
      </c>
      <c r="BM2" t="e">
        <f ca="1">VALUE(INDEX($D$2:$BA$502,$BJ2-1,$A$21))*IF(RTF_unit="K",1,IF(RTF_unit="lb",1/1000,IF(RTF_unit="T",2,1)))</f>
        <v>#N/A</v>
      </c>
      <c r="BN2" t="e">
        <f ca="1">SQRT(BL2^2+BM2^2)</f>
        <v>#N/A</v>
      </c>
      <c r="BO2" t="e">
        <f ca="1">$BJ2+3</f>
        <v>#N/A</v>
      </c>
      <c r="BP2" t="e">
        <f ca="1">VALUE(INDEX($D$2:$BA$502,$BO2-1,$A$15))*IF(RTF_unit="K",1,IF(RTF_unit="lb",1/1000,IF(RTF_unit="T",2,1)))</f>
        <v>#N/A</v>
      </c>
      <c r="BQ2" t="e">
        <f ca="1">VALUE(INDEX($D$2:$BA$502,$BO2-1,$A$18))*IF(RTF_unit="K",1,IF(RTF_unit="lb",1/1000,IF(RTF_unit="T",2,1)))</f>
        <v>#N/A</v>
      </c>
      <c r="BR2" t="e">
        <f ca="1">VALUE(INDEX($D$2:$BA$502,$BO2-1,$A$21))*IF(RTF_unit="K",1,IF(RTF_unit="lb",1/1000,IF(RTF_unit="T",2,1)))</f>
        <v>#N/A</v>
      </c>
      <c r="BS2" t="e">
        <f ca="1">SQRT(BQ2^2+BR2^2)</f>
        <v>#N/A</v>
      </c>
      <c r="CO2" s="600" t="s">
        <v>1341</v>
      </c>
      <c r="CP2" s="601" t="e">
        <f ca="1">IF(TowerType_RTF&lt;&gt;"Self Support","N/A",VLOOKUP(VALUE(INDEX($D$2:$BA$502,INDEX($BJ$2:$BJ$5,MATCH($CR$2,$BK$2:$BK$5,0))-1,$A$15-1))-1,$BI$10:$BK$203,3,0))</f>
        <v>#N/A</v>
      </c>
      <c r="CQ2" s="601">
        <f>IF(TowerType_RTF&lt;&gt;"Self Support","N/A",0)</f>
        <v>0</v>
      </c>
      <c r="CR2" s="601">
        <f ca="1">IF(TowerType_RTF&lt;&gt;"Self Support","N/A",_xlfn.AGGREGATE(4,6,$BK$2:$BK$5))</f>
        <v>0</v>
      </c>
      <c r="CS2" s="601" t="e">
        <f ca="1">IF(TowerType_RTF&lt;&gt;"Self Support","N/A",VLOOKUP($CR$2,$BK$2:$BN$5,4,0))</f>
        <v>#N/A</v>
      </c>
      <c r="CT2" s="601" t="e">
        <f ca="1">IF(TowerType_RTF&lt;&gt;"Self Support","N/A",VLOOKUP(VALUE(INDEX($D$2:$BA$502,INDEX($BO$2:$BO$5,MATCH(-$CV$2,$BP$2:$BP$5,0))-1,$A$15-1))-1,$BI$10:$BK$203,3,0))</f>
        <v>#N/A</v>
      </c>
      <c r="CU2" s="601">
        <f>IF(TowerType_RTF&lt;&gt;"Self Support","N/A",0)</f>
        <v>0</v>
      </c>
      <c r="CV2" s="601">
        <f ca="1">IF(TowerType_RTF&lt;&gt;"Self Support","N/A",ABS(_xlfn.AGGREGATE(5,6,$BP$2:$BP$5)))</f>
        <v>0</v>
      </c>
      <c r="CW2" s="601" t="e">
        <f ca="1">IF(TowerType_RTF&lt;&gt;"Self Support","N/A",VLOOKUP(-$CV$2,$BP$2:$BS$5,4,0))</f>
        <v>#N/A</v>
      </c>
    </row>
    <row r="3" spans="1:101" x14ac:dyDescent="0.25">
      <c r="A3" s="151" t="str">
        <f>IFERROR(IF(INDEX('TNX Report'!A:A,MATCH("The tower is a" &amp; "*",'TNX Report'!A:A,0),1)&lt;&gt;"","Monopole",""),IF(ISNUMBER(SEARCH("guyed",INDEX('TNX Report'!A:A,MATCH("The main tower is a" &amp; "*",'TNX Report'!A:A,0),1)))=TRUE,"Guyed","Self Support"))</f>
        <v>Self Support</v>
      </c>
      <c r="C3" s="125">
        <f>C2+1</f>
        <v>1</v>
      </c>
      <c r="D3" s="125" t="e">
        <f t="shared" ca="1" si="4"/>
        <v>#N/A</v>
      </c>
      <c r="E3" s="125" t="e">
        <f t="shared" ca="1" si="4"/>
        <v>#N/A</v>
      </c>
      <c r="F3" s="125" t="e">
        <f t="shared" ca="1" si="4"/>
        <v>#N/A</v>
      </c>
      <c r="G3" s="125" t="e">
        <f t="shared" ca="1" si="4"/>
        <v>#N/A</v>
      </c>
      <c r="H3" s="125" t="e">
        <f t="shared" ca="1" si="4"/>
        <v>#N/A</v>
      </c>
      <c r="I3" s="125" t="e">
        <f t="shared" ca="1" si="4"/>
        <v>#N/A</v>
      </c>
      <c r="J3" s="125" t="e">
        <f t="shared" ca="1" si="4"/>
        <v>#N/A</v>
      </c>
      <c r="K3" s="125" t="e">
        <f t="shared" ca="1" si="4"/>
        <v>#N/A</v>
      </c>
      <c r="L3" s="125" t="e">
        <f t="shared" ca="1" si="4"/>
        <v>#N/A</v>
      </c>
      <c r="M3" s="125" t="e">
        <f t="shared" ca="1" si="4"/>
        <v>#N/A</v>
      </c>
      <c r="N3" s="125" t="e">
        <f t="shared" ca="1" si="4"/>
        <v>#N/A</v>
      </c>
      <c r="O3" s="125" t="e">
        <f t="shared" ca="1" si="4"/>
        <v>#N/A</v>
      </c>
      <c r="P3" s="125" t="e">
        <f t="shared" ca="1" si="4"/>
        <v>#N/A</v>
      </c>
      <c r="Q3" s="125" t="e">
        <f t="shared" ca="1" si="4"/>
        <v>#N/A</v>
      </c>
      <c r="R3" s="125" t="e">
        <f t="shared" ca="1" si="4"/>
        <v>#N/A</v>
      </c>
      <c r="S3" s="125" t="e">
        <f t="shared" ca="1" si="4"/>
        <v>#N/A</v>
      </c>
      <c r="T3" s="125" t="e">
        <f t="shared" ca="1" si="5"/>
        <v>#N/A</v>
      </c>
      <c r="U3" s="125" t="e">
        <f t="shared" ca="1" si="5"/>
        <v>#N/A</v>
      </c>
      <c r="V3" s="125" t="e">
        <f t="shared" ca="1" si="5"/>
        <v>#N/A</v>
      </c>
      <c r="W3" s="125" t="e">
        <f t="shared" ca="1" si="5"/>
        <v>#N/A</v>
      </c>
      <c r="X3" s="125" t="e">
        <f t="shared" ca="1" si="5"/>
        <v>#N/A</v>
      </c>
      <c r="Y3" s="125" t="e">
        <f t="shared" ca="1" si="5"/>
        <v>#N/A</v>
      </c>
      <c r="Z3" s="125" t="e">
        <f t="shared" ca="1" si="5"/>
        <v>#N/A</v>
      </c>
      <c r="AA3" s="125" t="e">
        <f t="shared" ca="1" si="5"/>
        <v>#N/A</v>
      </c>
      <c r="AB3" s="125" t="e">
        <f t="shared" ca="1" si="5"/>
        <v>#N/A</v>
      </c>
      <c r="AC3" s="125" t="e">
        <f t="shared" ca="1" si="5"/>
        <v>#N/A</v>
      </c>
      <c r="AD3" s="125" t="e">
        <f t="shared" ca="1" si="5"/>
        <v>#N/A</v>
      </c>
      <c r="AE3" s="125" t="e">
        <f t="shared" ca="1" si="5"/>
        <v>#N/A</v>
      </c>
      <c r="AF3" s="125" t="e">
        <f t="shared" ca="1" si="5"/>
        <v>#N/A</v>
      </c>
      <c r="AG3" s="125" t="e">
        <f t="shared" ca="1" si="5"/>
        <v>#N/A</v>
      </c>
      <c r="AH3" s="125" t="e">
        <f t="shared" ca="1" si="5"/>
        <v>#N/A</v>
      </c>
      <c r="AI3" s="125" t="e">
        <f t="shared" ca="1" si="5"/>
        <v>#N/A</v>
      </c>
      <c r="AJ3" s="125" t="e">
        <f t="shared" ca="1" si="6"/>
        <v>#N/A</v>
      </c>
      <c r="AK3" s="125" t="e">
        <f t="shared" ca="1" si="6"/>
        <v>#N/A</v>
      </c>
      <c r="AL3" s="125" t="e">
        <f t="shared" ca="1" si="6"/>
        <v>#N/A</v>
      </c>
      <c r="AM3" s="125" t="e">
        <f t="shared" ca="1" si="6"/>
        <v>#N/A</v>
      </c>
      <c r="AN3" s="125" t="e">
        <f t="shared" ca="1" si="6"/>
        <v>#N/A</v>
      </c>
      <c r="AO3" s="125" t="e">
        <f t="shared" ca="1" si="6"/>
        <v>#N/A</v>
      </c>
      <c r="AP3" s="125" t="e">
        <f t="shared" ca="1" si="6"/>
        <v>#N/A</v>
      </c>
      <c r="AQ3" s="125" t="e">
        <f t="shared" ca="1" si="6"/>
        <v>#N/A</v>
      </c>
      <c r="AR3" s="125" t="e">
        <f t="shared" ca="1" si="6"/>
        <v>#N/A</v>
      </c>
      <c r="AS3" s="125" t="e">
        <f t="shared" ca="1" si="6"/>
        <v>#N/A</v>
      </c>
      <c r="AT3" s="125" t="e">
        <f t="shared" ca="1" si="6"/>
        <v>#N/A</v>
      </c>
      <c r="AU3" s="125" t="e">
        <f t="shared" ca="1" si="6"/>
        <v>#N/A</v>
      </c>
      <c r="AV3" s="125" t="e">
        <f t="shared" ca="1" si="6"/>
        <v>#N/A</v>
      </c>
      <c r="AW3" s="125" t="e">
        <f t="shared" ca="1" si="6"/>
        <v>#N/A</v>
      </c>
      <c r="AX3" s="125" t="e">
        <f t="shared" ca="1" si="6"/>
        <v>#N/A</v>
      </c>
      <c r="AY3" s="125" t="e">
        <f t="shared" ca="1" si="6"/>
        <v>#N/A</v>
      </c>
      <c r="AZ3" s="125" t="e">
        <f t="shared" ca="1" si="7"/>
        <v>#N/A</v>
      </c>
      <c r="BA3" s="125" t="e">
        <f t="shared" ca="1" si="7"/>
        <v>#N/A</v>
      </c>
      <c r="BB3" s="125" t="str">
        <f t="shared" ref="BB3:BB66" ca="1" si="12">IF(ISNUMBER(SEARCH("Guy"&amp;"*"&amp;"@*",$D3)),$D3,"")</f>
        <v/>
      </c>
      <c r="BC3" s="125" t="str">
        <f t="shared" ca="1" si="8"/>
        <v/>
      </c>
      <c r="BD3" s="125" t="str">
        <f t="shared" ca="1" si="9"/>
        <v/>
      </c>
      <c r="BE3" s="125" t="str">
        <f t="shared" ca="1" si="10"/>
        <v/>
      </c>
      <c r="BF3" t="str">
        <f t="shared" ref="BF3:BF66" ca="1" si="13">IFERROR(SQRT(BC3^2+SQRT(BD3^2+BE3^2)^2),"")</f>
        <v/>
      </c>
      <c r="BG3" s="125" t="str">
        <f t="shared" ca="1" si="11"/>
        <v/>
      </c>
      <c r="BI3" t="s">
        <v>1342</v>
      </c>
      <c r="BJ3" t="e">
        <f ca="1">ROW(INDEX(D:D,MATCH($BI3,D:D,0)))</f>
        <v>#N/A</v>
      </c>
      <c r="BK3" t="e">
        <f ca="1">VALUE(INDEX($D$2:$BA$502,$BJ3-1,$A$15))*IF(RTF_unit="K",1,IF(RTF_unit="lb",1/1000,IF(RTF_unit="T",2,1)))</f>
        <v>#N/A</v>
      </c>
      <c r="BL3" t="e">
        <f ca="1">VALUE(INDEX($D$2:$BA$502,$BJ3-1,$A$18))*IF(RTF_unit="K",1,IF(RTF_unit="lb",1/1000,IF(RTF_unit="T",2,1)))</f>
        <v>#N/A</v>
      </c>
      <c r="BM3" t="e">
        <f ca="1">VALUE(INDEX($D$2:$BA$502,$BJ3-1,$A$21))*IF(RTF_unit="K",1,IF(RTF_unit="lb",1/1000,IF(RTF_unit="T",2,1)))</f>
        <v>#N/A</v>
      </c>
      <c r="BN3" t="e">
        <f ca="1">SQRT(BL3^2+BM3^2)</f>
        <v>#N/A</v>
      </c>
      <c r="BO3" t="e">
        <f ca="1">$BJ3+3</f>
        <v>#N/A</v>
      </c>
      <c r="BP3" t="e">
        <f ca="1">VALUE(INDEX($D$2:$BA$502,$BO3-1,$A$15))*IF(RTF_unit="K",1,IF(RTF_unit="lb",1/1000,IF(RTF_unit="T",2,1)))</f>
        <v>#N/A</v>
      </c>
      <c r="BQ3" t="e">
        <f ca="1">VALUE(INDEX($D$2:$BA$502,$BO3-1,$A$18))*IF(RTF_unit="K",1,IF(RTF_unit="lb",1/1000,IF(RTF_unit="T",2,1)))</f>
        <v>#N/A</v>
      </c>
      <c r="BR3" t="e">
        <f ca="1">VALUE(INDEX($D$2:$BA$502,$BO3-1,$A$21))*IF(RTF_unit="K",1,IF(RTF_unit="lb",1/1000,IF(RTF_unit="T",2,1)))</f>
        <v>#N/A</v>
      </c>
      <c r="BS3" t="e">
        <f ca="1">SQRT(BQ3^2+BR3^2)</f>
        <v>#N/A</v>
      </c>
      <c r="BX3" s="259"/>
      <c r="CO3" s="600" t="s">
        <v>0</v>
      </c>
      <c r="CP3" s="601" t="str">
        <f>IF(TowerType_RTF&lt;&gt;"Monopole","N/A",INDEX($BK$10:$BK$203,MATCH($CQ$3,$BQ$10:$BQ$203,0)))</f>
        <v>N/A</v>
      </c>
      <c r="CQ3" s="601" t="str">
        <f>IF(TowerType_RTF&lt;&gt;"Monopole","N/A",MAX($BQ$10:$BQ$203))</f>
        <v>N/A</v>
      </c>
      <c r="CR3" s="601" t="str">
        <f>IF(TowerType_RTF&lt;&gt;"Monopole","N/A",INDEX($BL$10:$BL$203,MATCH($CQ$3,$BQ$10:$BQ$203,0)))</f>
        <v>N/A</v>
      </c>
      <c r="CS3" s="601" t="str">
        <f>IF(TowerType_RTF&lt;&gt;"Monopole","N/A",VLOOKUP($CQ$3,$BQ$10:$BR$203,2,0))</f>
        <v>N/A</v>
      </c>
      <c r="CT3" s="599"/>
      <c r="CU3" s="599"/>
      <c r="CV3" s="599"/>
    </row>
    <row r="4" spans="1:101" x14ac:dyDescent="0.25">
      <c r="A4" s="591"/>
      <c r="C4" s="125">
        <f t="shared" ref="C4:C67" si="14">C3+1</f>
        <v>2</v>
      </c>
      <c r="D4" s="125" t="e">
        <f t="shared" ca="1" si="4"/>
        <v>#N/A</v>
      </c>
      <c r="E4" s="125" t="e">
        <f t="shared" ca="1" si="4"/>
        <v>#N/A</v>
      </c>
      <c r="F4" s="125" t="e">
        <f t="shared" ca="1" si="4"/>
        <v>#N/A</v>
      </c>
      <c r="G4" s="125" t="e">
        <f t="shared" ca="1" si="4"/>
        <v>#N/A</v>
      </c>
      <c r="H4" s="125" t="e">
        <f t="shared" ca="1" si="4"/>
        <v>#N/A</v>
      </c>
      <c r="I4" s="125" t="e">
        <f t="shared" ca="1" si="4"/>
        <v>#N/A</v>
      </c>
      <c r="J4" s="125" t="e">
        <f t="shared" ca="1" si="4"/>
        <v>#N/A</v>
      </c>
      <c r="K4" s="125" t="e">
        <f t="shared" ca="1" si="4"/>
        <v>#N/A</v>
      </c>
      <c r="L4" s="125" t="e">
        <f t="shared" ca="1" si="4"/>
        <v>#N/A</v>
      </c>
      <c r="M4" s="125" t="e">
        <f t="shared" ca="1" si="4"/>
        <v>#N/A</v>
      </c>
      <c r="N4" s="125" t="e">
        <f t="shared" ca="1" si="4"/>
        <v>#N/A</v>
      </c>
      <c r="O4" s="125" t="e">
        <f t="shared" ca="1" si="4"/>
        <v>#N/A</v>
      </c>
      <c r="P4" s="125" t="e">
        <f t="shared" ca="1" si="4"/>
        <v>#N/A</v>
      </c>
      <c r="Q4" s="125" t="e">
        <f t="shared" ca="1" si="4"/>
        <v>#N/A</v>
      </c>
      <c r="R4" s="125" t="e">
        <f t="shared" ca="1" si="4"/>
        <v>#N/A</v>
      </c>
      <c r="S4" s="125" t="e">
        <f t="shared" ca="1" si="4"/>
        <v>#N/A</v>
      </c>
      <c r="T4" s="125" t="e">
        <f t="shared" ca="1" si="5"/>
        <v>#N/A</v>
      </c>
      <c r="U4" s="125" t="e">
        <f t="shared" ca="1" si="5"/>
        <v>#N/A</v>
      </c>
      <c r="V4" s="125" t="e">
        <f t="shared" ca="1" si="5"/>
        <v>#N/A</v>
      </c>
      <c r="W4" s="125" t="e">
        <f t="shared" ca="1" si="5"/>
        <v>#N/A</v>
      </c>
      <c r="X4" s="125" t="e">
        <f t="shared" ca="1" si="5"/>
        <v>#N/A</v>
      </c>
      <c r="Y4" s="125" t="e">
        <f t="shared" ca="1" si="5"/>
        <v>#N/A</v>
      </c>
      <c r="Z4" s="125" t="e">
        <f t="shared" ca="1" si="5"/>
        <v>#N/A</v>
      </c>
      <c r="AA4" s="125" t="e">
        <f t="shared" ca="1" si="5"/>
        <v>#N/A</v>
      </c>
      <c r="AB4" s="125" t="e">
        <f t="shared" ca="1" si="5"/>
        <v>#N/A</v>
      </c>
      <c r="AC4" s="125" t="e">
        <f t="shared" ca="1" si="5"/>
        <v>#N/A</v>
      </c>
      <c r="AD4" s="125" t="e">
        <f t="shared" ca="1" si="5"/>
        <v>#N/A</v>
      </c>
      <c r="AE4" s="125" t="e">
        <f t="shared" ca="1" si="5"/>
        <v>#N/A</v>
      </c>
      <c r="AF4" s="125" t="e">
        <f t="shared" ca="1" si="5"/>
        <v>#N/A</v>
      </c>
      <c r="AG4" s="125" t="e">
        <f t="shared" ca="1" si="5"/>
        <v>#N/A</v>
      </c>
      <c r="AH4" s="125" t="e">
        <f t="shared" ca="1" si="5"/>
        <v>#N/A</v>
      </c>
      <c r="AI4" s="125" t="e">
        <f t="shared" ca="1" si="5"/>
        <v>#N/A</v>
      </c>
      <c r="AJ4" s="125" t="e">
        <f t="shared" ca="1" si="6"/>
        <v>#N/A</v>
      </c>
      <c r="AK4" s="125" t="e">
        <f t="shared" ca="1" si="6"/>
        <v>#N/A</v>
      </c>
      <c r="AL4" s="125" t="e">
        <f t="shared" ca="1" si="6"/>
        <v>#N/A</v>
      </c>
      <c r="AM4" s="125" t="e">
        <f t="shared" ca="1" si="6"/>
        <v>#N/A</v>
      </c>
      <c r="AN4" s="125" t="e">
        <f t="shared" ca="1" si="6"/>
        <v>#N/A</v>
      </c>
      <c r="AO4" s="125" t="e">
        <f t="shared" ca="1" si="6"/>
        <v>#N/A</v>
      </c>
      <c r="AP4" s="125" t="e">
        <f t="shared" ca="1" si="6"/>
        <v>#N/A</v>
      </c>
      <c r="AQ4" s="125" t="e">
        <f t="shared" ca="1" si="6"/>
        <v>#N/A</v>
      </c>
      <c r="AR4" s="125" t="e">
        <f t="shared" ca="1" si="6"/>
        <v>#N/A</v>
      </c>
      <c r="AS4" s="125" t="e">
        <f t="shared" ca="1" si="6"/>
        <v>#N/A</v>
      </c>
      <c r="AT4" s="125" t="e">
        <f t="shared" ca="1" si="6"/>
        <v>#N/A</v>
      </c>
      <c r="AU4" s="125" t="e">
        <f t="shared" ca="1" si="6"/>
        <v>#N/A</v>
      </c>
      <c r="AV4" s="125" t="e">
        <f t="shared" ca="1" si="6"/>
        <v>#N/A</v>
      </c>
      <c r="AW4" s="125" t="e">
        <f t="shared" ca="1" si="6"/>
        <v>#N/A</v>
      </c>
      <c r="AX4" s="125" t="e">
        <f t="shared" ca="1" si="6"/>
        <v>#N/A</v>
      </c>
      <c r="AY4" s="125" t="e">
        <f t="shared" ca="1" si="6"/>
        <v>#N/A</v>
      </c>
      <c r="AZ4" s="125" t="e">
        <f t="shared" ca="1" si="7"/>
        <v>#N/A</v>
      </c>
      <c r="BA4" s="125" t="e">
        <f t="shared" ca="1" si="7"/>
        <v>#N/A</v>
      </c>
      <c r="BB4" s="125" t="str">
        <f t="shared" ca="1" si="12"/>
        <v/>
      </c>
      <c r="BC4" s="125" t="str">
        <f t="shared" ca="1" si="8"/>
        <v/>
      </c>
      <c r="BD4" s="125" t="str">
        <f t="shared" ca="1" si="9"/>
        <v/>
      </c>
      <c r="BE4" s="125" t="str">
        <f t="shared" ca="1" si="10"/>
        <v/>
      </c>
      <c r="BF4" t="str">
        <f t="shared" ca="1" si="13"/>
        <v/>
      </c>
      <c r="BG4" s="125" t="str">
        <f t="shared" ca="1" si="11"/>
        <v/>
      </c>
      <c r="BI4" t="s">
        <v>1343</v>
      </c>
      <c r="BJ4" t="e">
        <f ca="1">ROW(INDEX(D:D,MATCH($BI4,D:D,0)))</f>
        <v>#N/A</v>
      </c>
      <c r="BK4" t="e">
        <f ca="1">VALUE(INDEX($D$2:$BA$502,$BJ4-1,$A$15))*IF(RTF_unit="K",1,IF(RTF_unit="lb",1/1000,IF(RTF_unit="T",2,1)))</f>
        <v>#N/A</v>
      </c>
      <c r="BL4" t="e">
        <f ca="1">VALUE(INDEX($D$2:$BA$502,$BJ4-1,$A$18))*IF(RTF_unit="K",1,IF(RTF_unit="lb",1/1000,IF(RTF_unit="T",2,1)))</f>
        <v>#N/A</v>
      </c>
      <c r="BM4" t="e">
        <f ca="1">VALUE(INDEX($D$2:$BA$502,$BJ4-1,$A$21))*IF(RTF_unit="K",1,IF(RTF_unit="lb",1/1000,IF(RTF_unit="T",2,1)))</f>
        <v>#N/A</v>
      </c>
      <c r="BN4" t="e">
        <f ca="1">SQRT(BL4^2+BM4^2)</f>
        <v>#N/A</v>
      </c>
      <c r="BO4" t="e">
        <f ca="1">$BJ4+3</f>
        <v>#N/A</v>
      </c>
      <c r="BP4" t="e">
        <f ca="1">VALUE(INDEX($D$2:$BA$502,$BO4-1,$A$15))*IF(RTF_unit="K",1,IF(RTF_unit="lb",1/1000,IF(RTF_unit="T",2,1)))</f>
        <v>#N/A</v>
      </c>
      <c r="BQ4" t="e">
        <f ca="1">VALUE(INDEX($D$2:$BA$502,$BO4-1,$A$18))*IF(RTF_unit="K",1,IF(RTF_unit="lb",1/1000,IF(RTF_unit="T",2,1)))</f>
        <v>#N/A</v>
      </c>
      <c r="BR4" t="e">
        <f ca="1">VALUE(INDEX($D$2:$BA$502,$BO4-1,$A$21))*IF(RTF_unit="K",1,IF(RTF_unit="lb",1/1000,IF(RTF_unit="T",2,1)))</f>
        <v>#N/A</v>
      </c>
      <c r="BS4" t="e">
        <f ca="1">SQRT(BQ4^2+BR4^2)</f>
        <v>#N/A</v>
      </c>
      <c r="BX4" s="259"/>
      <c r="CO4" s="600" t="s">
        <v>1344</v>
      </c>
      <c r="CP4" s="601" t="str">
        <f>IF(TowerType_RTF&lt;&gt;"Guyed","N/A",IF($BK$6=$CR$4,INDEX($BK$10:$BK$203,MATCH($CR$4,$BL$10:$BL$203,0)),INDEX($BK$10:$BK$203,MATCH($CQ$4,$BQ$10:$BQ$203,0))))</f>
        <v>N/A</v>
      </c>
      <c r="CQ4" s="601" t="str">
        <f>IF(TowerType_RTF&lt;&gt;"Guyed","N/A",MAX($BQ$10:$BQ$203))</f>
        <v>N/A</v>
      </c>
      <c r="CR4" s="601" t="str">
        <f>IF(TowerType_RTF&lt;&gt;"Guyed","N/A",IFERROR($BK$6,INDEX($BL$10:$BL$203,MATCH($CQ$4,$BQ$10:$BQ$203,0))))</f>
        <v>N/A</v>
      </c>
      <c r="CS4" s="601" t="str">
        <f>IF(TowerType_RTF&lt;&gt;"Guyed","N/A",IFERROR($BN$6,VLOOKUP($CQ$4,$BQ$10:$BR$203,2,0)))</f>
        <v>N/A</v>
      </c>
      <c r="CT4" s="599"/>
      <c r="CU4" s="599"/>
      <c r="CV4" s="599"/>
    </row>
    <row r="5" spans="1:101" x14ac:dyDescent="0.25">
      <c r="A5" s="134" t="s">
        <v>1306</v>
      </c>
      <c r="C5" s="125">
        <f t="shared" si="14"/>
        <v>3</v>
      </c>
      <c r="D5" s="125" t="e">
        <f t="shared" ca="1" si="4"/>
        <v>#N/A</v>
      </c>
      <c r="E5" s="125" t="e">
        <f t="shared" ca="1" si="4"/>
        <v>#N/A</v>
      </c>
      <c r="F5" s="125" t="e">
        <f t="shared" ca="1" si="4"/>
        <v>#N/A</v>
      </c>
      <c r="G5" s="125" t="e">
        <f t="shared" ca="1" si="4"/>
        <v>#N/A</v>
      </c>
      <c r="H5" s="125" t="e">
        <f t="shared" ca="1" si="4"/>
        <v>#N/A</v>
      </c>
      <c r="I5" s="125" t="e">
        <f t="shared" ca="1" si="4"/>
        <v>#N/A</v>
      </c>
      <c r="J5" s="125" t="e">
        <f t="shared" ca="1" si="4"/>
        <v>#N/A</v>
      </c>
      <c r="K5" s="125" t="e">
        <f t="shared" ca="1" si="4"/>
        <v>#N/A</v>
      </c>
      <c r="L5" s="125" t="e">
        <f t="shared" ca="1" si="4"/>
        <v>#N/A</v>
      </c>
      <c r="M5" s="125" t="e">
        <f t="shared" ca="1" si="4"/>
        <v>#N/A</v>
      </c>
      <c r="N5" s="125" t="e">
        <f t="shared" ca="1" si="4"/>
        <v>#N/A</v>
      </c>
      <c r="O5" s="125" t="e">
        <f t="shared" ca="1" si="4"/>
        <v>#N/A</v>
      </c>
      <c r="P5" s="125" t="e">
        <f t="shared" ca="1" si="4"/>
        <v>#N/A</v>
      </c>
      <c r="Q5" s="125" t="e">
        <f t="shared" ca="1" si="4"/>
        <v>#N/A</v>
      </c>
      <c r="R5" s="125" t="e">
        <f t="shared" ca="1" si="4"/>
        <v>#N/A</v>
      </c>
      <c r="S5" s="125" t="e">
        <f t="shared" ca="1" si="4"/>
        <v>#N/A</v>
      </c>
      <c r="T5" s="125" t="e">
        <f t="shared" ca="1" si="5"/>
        <v>#N/A</v>
      </c>
      <c r="U5" s="125" t="e">
        <f t="shared" ca="1" si="5"/>
        <v>#N/A</v>
      </c>
      <c r="V5" s="125" t="e">
        <f t="shared" ca="1" si="5"/>
        <v>#N/A</v>
      </c>
      <c r="W5" s="125" t="e">
        <f t="shared" ca="1" si="5"/>
        <v>#N/A</v>
      </c>
      <c r="X5" s="125" t="e">
        <f t="shared" ca="1" si="5"/>
        <v>#N/A</v>
      </c>
      <c r="Y5" s="125" t="e">
        <f t="shared" ca="1" si="5"/>
        <v>#N/A</v>
      </c>
      <c r="Z5" s="125" t="e">
        <f t="shared" ca="1" si="5"/>
        <v>#N/A</v>
      </c>
      <c r="AA5" s="125" t="e">
        <f t="shared" ca="1" si="5"/>
        <v>#N/A</v>
      </c>
      <c r="AB5" s="125" t="e">
        <f t="shared" ca="1" si="5"/>
        <v>#N/A</v>
      </c>
      <c r="AC5" s="125" t="e">
        <f t="shared" ca="1" si="5"/>
        <v>#N/A</v>
      </c>
      <c r="AD5" s="125" t="e">
        <f t="shared" ca="1" si="5"/>
        <v>#N/A</v>
      </c>
      <c r="AE5" s="125" t="e">
        <f t="shared" ca="1" si="5"/>
        <v>#N/A</v>
      </c>
      <c r="AF5" s="125" t="e">
        <f t="shared" ca="1" si="5"/>
        <v>#N/A</v>
      </c>
      <c r="AG5" s="125" t="e">
        <f t="shared" ca="1" si="5"/>
        <v>#N/A</v>
      </c>
      <c r="AH5" s="125" t="e">
        <f t="shared" ca="1" si="5"/>
        <v>#N/A</v>
      </c>
      <c r="AI5" s="125" t="e">
        <f t="shared" ca="1" si="5"/>
        <v>#N/A</v>
      </c>
      <c r="AJ5" s="125" t="e">
        <f t="shared" ca="1" si="6"/>
        <v>#N/A</v>
      </c>
      <c r="AK5" s="125" t="e">
        <f t="shared" ca="1" si="6"/>
        <v>#N/A</v>
      </c>
      <c r="AL5" s="125" t="e">
        <f t="shared" ca="1" si="6"/>
        <v>#N/A</v>
      </c>
      <c r="AM5" s="125" t="e">
        <f t="shared" ca="1" si="6"/>
        <v>#N/A</v>
      </c>
      <c r="AN5" s="125" t="e">
        <f t="shared" ca="1" si="6"/>
        <v>#N/A</v>
      </c>
      <c r="AO5" s="125" t="e">
        <f t="shared" ca="1" si="6"/>
        <v>#N/A</v>
      </c>
      <c r="AP5" s="125" t="e">
        <f t="shared" ca="1" si="6"/>
        <v>#N/A</v>
      </c>
      <c r="AQ5" s="125" t="e">
        <f t="shared" ca="1" si="6"/>
        <v>#N/A</v>
      </c>
      <c r="AR5" s="125" t="e">
        <f t="shared" ca="1" si="6"/>
        <v>#N/A</v>
      </c>
      <c r="AS5" s="125" t="e">
        <f t="shared" ca="1" si="6"/>
        <v>#N/A</v>
      </c>
      <c r="AT5" s="125" t="e">
        <f t="shared" ca="1" si="6"/>
        <v>#N/A</v>
      </c>
      <c r="AU5" s="125" t="e">
        <f t="shared" ca="1" si="6"/>
        <v>#N/A</v>
      </c>
      <c r="AV5" s="125" t="e">
        <f t="shared" ca="1" si="6"/>
        <v>#N/A</v>
      </c>
      <c r="AW5" s="125" t="e">
        <f t="shared" ca="1" si="6"/>
        <v>#N/A</v>
      </c>
      <c r="AX5" s="125" t="e">
        <f t="shared" ca="1" si="6"/>
        <v>#N/A</v>
      </c>
      <c r="AY5" s="125" t="e">
        <f t="shared" ca="1" si="6"/>
        <v>#N/A</v>
      </c>
      <c r="AZ5" s="125" t="e">
        <f t="shared" ca="1" si="7"/>
        <v>#N/A</v>
      </c>
      <c r="BA5" s="125" t="e">
        <f t="shared" ca="1" si="7"/>
        <v>#N/A</v>
      </c>
      <c r="BB5" s="125" t="str">
        <f t="shared" ca="1" si="12"/>
        <v/>
      </c>
      <c r="BC5" s="125" t="str">
        <f t="shared" ca="1" si="8"/>
        <v/>
      </c>
      <c r="BD5" s="125" t="str">
        <f t="shared" ca="1" si="9"/>
        <v/>
      </c>
      <c r="BE5" s="125" t="str">
        <f t="shared" ca="1" si="10"/>
        <v/>
      </c>
      <c r="BF5" t="str">
        <f t="shared" ca="1" si="13"/>
        <v/>
      </c>
      <c r="BG5" s="125" t="str">
        <f t="shared" ca="1" si="11"/>
        <v/>
      </c>
      <c r="BI5" t="s">
        <v>1345</v>
      </c>
      <c r="BJ5" t="e">
        <f ca="1">ROW(INDEX(D:D,MATCH($BI5,D:D,0)))</f>
        <v>#N/A</v>
      </c>
      <c r="BK5" t="e">
        <f ca="1">VALUE(INDEX($D$2:$BA$502,$BJ5-1,$A$15))*IF(RTF_unit="K",1,IF(RTF_unit="lb",1/1000,IF(RTF_unit="T",2,1)))</f>
        <v>#N/A</v>
      </c>
      <c r="BL5" t="e">
        <f ca="1">VALUE(INDEX($D$2:$BA$502,$BJ5-1,$A$18))*IF(RTF_unit="K",1,IF(RTF_unit="lb",1/1000,IF(RTF_unit="T",2,1)))</f>
        <v>#N/A</v>
      </c>
      <c r="BM5" t="e">
        <f ca="1">VALUE(INDEX($D$2:$BA$502,$BJ5-1,$A$21))*IF(RTF_unit="K",1,IF(RTF_unit="lb",1/1000,IF(RTF_unit="T",2,1)))</f>
        <v>#N/A</v>
      </c>
      <c r="BN5" t="e">
        <f ca="1">SQRT(BL5^2+BM5^2)</f>
        <v>#N/A</v>
      </c>
      <c r="BO5" t="e">
        <f ca="1">$BJ5+3</f>
        <v>#N/A</v>
      </c>
      <c r="BP5" t="e">
        <f ca="1">VALUE(INDEX($D$2:$BA$502,$BO5-1,$A$15))*IF(RTF_unit="K",1,IF(RTF_unit="lb",1/1000,IF(RTF_unit="T",2,1)))</f>
        <v>#N/A</v>
      </c>
      <c r="BQ5" t="e">
        <f ca="1">VALUE(INDEX($D$2:$BA$502,$BO5-1,$A$18))*IF(RTF_unit="K",1,IF(RTF_unit="lb",1/1000,IF(RTF_unit="T",2,1)))</f>
        <v>#N/A</v>
      </c>
      <c r="BR5" t="e">
        <f ca="1">VALUE(INDEX($D$2:$BA$502,$BO5-1,$A$21))*IF(RTF_unit="K",1,IF(RTF_unit="lb",1/1000,IF(RTF_unit="T",2,1)))</f>
        <v>#N/A</v>
      </c>
      <c r="BS5" t="e">
        <f ca="1">SQRT(BQ5^2+BR5^2)</f>
        <v>#N/A</v>
      </c>
      <c r="BX5" s="259"/>
    </row>
    <row r="6" spans="1:101" x14ac:dyDescent="0.25">
      <c r="A6" s="151" t="str">
        <f>IF(ISNUMBER(SEARCH("TIA-222-H",VLOOKUP("*" &amp; "TIA" &amp; "*" &amp; "222" &amp; "*",'TNX Report'!A:A,1,0)))=TRUE,"H",IF(ISNUMBER(SEARCH("TIA-222-G",VLOOKUP("*" &amp; "TIA" &amp; "*" &amp; "222" &amp; "*",'TNX Report'!A:A,1,0)))=TRUE,"G",IF(ISNUMBER(SEARCH("TIA/EIA-222-F",VLOOKUP("*" &amp; "TIA" &amp; "*" &amp; "222" &amp; "*",'TNX Report'!A:A,1,0)))=TRUE,"F","")))</f>
        <v/>
      </c>
      <c r="C6" s="125">
        <f t="shared" si="14"/>
        <v>4</v>
      </c>
      <c r="D6" s="125" t="e">
        <f t="shared" ca="1" si="4"/>
        <v>#N/A</v>
      </c>
      <c r="E6" s="125" t="e">
        <f t="shared" ca="1" si="4"/>
        <v>#N/A</v>
      </c>
      <c r="F6" s="125" t="e">
        <f t="shared" ca="1" si="4"/>
        <v>#N/A</v>
      </c>
      <c r="G6" s="125" t="e">
        <f t="shared" ca="1" si="4"/>
        <v>#N/A</v>
      </c>
      <c r="H6" s="125" t="e">
        <f t="shared" ca="1" si="4"/>
        <v>#N/A</v>
      </c>
      <c r="I6" s="125" t="e">
        <f t="shared" ca="1" si="4"/>
        <v>#N/A</v>
      </c>
      <c r="J6" s="125" t="e">
        <f t="shared" ca="1" si="4"/>
        <v>#N/A</v>
      </c>
      <c r="K6" s="125" t="e">
        <f t="shared" ca="1" si="4"/>
        <v>#N/A</v>
      </c>
      <c r="L6" s="125" t="e">
        <f t="shared" ca="1" si="4"/>
        <v>#N/A</v>
      </c>
      <c r="M6" s="125" t="e">
        <f t="shared" ca="1" si="4"/>
        <v>#N/A</v>
      </c>
      <c r="N6" s="125" t="e">
        <f t="shared" ca="1" si="4"/>
        <v>#N/A</v>
      </c>
      <c r="O6" s="125" t="e">
        <f t="shared" ca="1" si="4"/>
        <v>#N/A</v>
      </c>
      <c r="P6" s="125" t="e">
        <f t="shared" ca="1" si="4"/>
        <v>#N/A</v>
      </c>
      <c r="Q6" s="125" t="e">
        <f t="shared" ca="1" si="4"/>
        <v>#N/A</v>
      </c>
      <c r="R6" s="125" t="e">
        <f t="shared" ca="1" si="4"/>
        <v>#N/A</v>
      </c>
      <c r="S6" s="125" t="e">
        <f t="shared" ca="1" si="4"/>
        <v>#N/A</v>
      </c>
      <c r="T6" s="125" t="e">
        <f t="shared" ca="1" si="5"/>
        <v>#N/A</v>
      </c>
      <c r="U6" s="125" t="e">
        <f t="shared" ca="1" si="5"/>
        <v>#N/A</v>
      </c>
      <c r="V6" s="125" t="e">
        <f t="shared" ca="1" si="5"/>
        <v>#N/A</v>
      </c>
      <c r="W6" s="125" t="e">
        <f t="shared" ca="1" si="5"/>
        <v>#N/A</v>
      </c>
      <c r="X6" s="125" t="e">
        <f t="shared" ca="1" si="5"/>
        <v>#N/A</v>
      </c>
      <c r="Y6" s="125" t="e">
        <f t="shared" ca="1" si="5"/>
        <v>#N/A</v>
      </c>
      <c r="Z6" s="125" t="e">
        <f t="shared" ca="1" si="5"/>
        <v>#N/A</v>
      </c>
      <c r="AA6" s="125" t="e">
        <f t="shared" ca="1" si="5"/>
        <v>#N/A</v>
      </c>
      <c r="AB6" s="125" t="e">
        <f t="shared" ca="1" si="5"/>
        <v>#N/A</v>
      </c>
      <c r="AC6" s="125" t="e">
        <f t="shared" ca="1" si="5"/>
        <v>#N/A</v>
      </c>
      <c r="AD6" s="125" t="e">
        <f t="shared" ca="1" si="5"/>
        <v>#N/A</v>
      </c>
      <c r="AE6" s="125" t="e">
        <f t="shared" ca="1" si="5"/>
        <v>#N/A</v>
      </c>
      <c r="AF6" s="125" t="e">
        <f t="shared" ca="1" si="5"/>
        <v>#N/A</v>
      </c>
      <c r="AG6" s="125" t="e">
        <f t="shared" ca="1" si="5"/>
        <v>#N/A</v>
      </c>
      <c r="AH6" s="125" t="e">
        <f t="shared" ca="1" si="5"/>
        <v>#N/A</v>
      </c>
      <c r="AI6" s="125" t="e">
        <f t="shared" ca="1" si="5"/>
        <v>#N/A</v>
      </c>
      <c r="AJ6" s="125" t="e">
        <f t="shared" ca="1" si="6"/>
        <v>#N/A</v>
      </c>
      <c r="AK6" s="125" t="e">
        <f t="shared" ca="1" si="6"/>
        <v>#N/A</v>
      </c>
      <c r="AL6" s="125" t="e">
        <f t="shared" ca="1" si="6"/>
        <v>#N/A</v>
      </c>
      <c r="AM6" s="125" t="e">
        <f t="shared" ca="1" si="6"/>
        <v>#N/A</v>
      </c>
      <c r="AN6" s="125" t="e">
        <f t="shared" ca="1" si="6"/>
        <v>#N/A</v>
      </c>
      <c r="AO6" s="125" t="e">
        <f t="shared" ca="1" si="6"/>
        <v>#N/A</v>
      </c>
      <c r="AP6" s="125" t="e">
        <f t="shared" ca="1" si="6"/>
        <v>#N/A</v>
      </c>
      <c r="AQ6" s="125" t="e">
        <f t="shared" ca="1" si="6"/>
        <v>#N/A</v>
      </c>
      <c r="AR6" s="125" t="e">
        <f t="shared" ca="1" si="6"/>
        <v>#N/A</v>
      </c>
      <c r="AS6" s="125" t="e">
        <f t="shared" ca="1" si="6"/>
        <v>#N/A</v>
      </c>
      <c r="AT6" s="125" t="e">
        <f t="shared" ca="1" si="6"/>
        <v>#N/A</v>
      </c>
      <c r="AU6" s="125" t="e">
        <f t="shared" ca="1" si="6"/>
        <v>#N/A</v>
      </c>
      <c r="AV6" s="125" t="e">
        <f t="shared" ca="1" si="6"/>
        <v>#N/A</v>
      </c>
      <c r="AW6" s="125" t="e">
        <f t="shared" ca="1" si="6"/>
        <v>#N/A</v>
      </c>
      <c r="AX6" s="125" t="e">
        <f t="shared" ca="1" si="6"/>
        <v>#N/A</v>
      </c>
      <c r="AY6" s="125" t="e">
        <f t="shared" ca="1" si="6"/>
        <v>#N/A</v>
      </c>
      <c r="AZ6" s="125" t="e">
        <f t="shared" ca="1" si="7"/>
        <v>#N/A</v>
      </c>
      <c r="BA6" s="125" t="e">
        <f t="shared" ca="1" si="7"/>
        <v>#N/A</v>
      </c>
      <c r="BB6" s="125" t="str">
        <f t="shared" ca="1" si="12"/>
        <v/>
      </c>
      <c r="BC6" s="125" t="str">
        <f t="shared" ca="1" si="8"/>
        <v/>
      </c>
      <c r="BD6" s="125" t="str">
        <f t="shared" ca="1" si="9"/>
        <v/>
      </c>
      <c r="BE6" s="125" t="str">
        <f t="shared" ca="1" si="10"/>
        <v/>
      </c>
      <c r="BF6" t="str">
        <f t="shared" ca="1" si="13"/>
        <v/>
      </c>
      <c r="BG6" s="125" t="str">
        <f t="shared" ca="1" si="11"/>
        <v/>
      </c>
      <c r="BI6" t="s">
        <v>1346</v>
      </c>
      <c r="BJ6" t="e">
        <f ca="1">ROW(INDEX(D:D,MATCH($BI6,D:D,0)))</f>
        <v>#N/A</v>
      </c>
      <c r="BK6" t="e">
        <f ca="1">VALUE(INDEX($D$2:$BA$502,$BJ6-1,$A$15))*IF(RTF_unit="K",1,IF(RTF_unit="lb",1/1000,IF(RTF_unit="T",2,1)))</f>
        <v>#N/A</v>
      </c>
      <c r="BL6" t="e">
        <f ca="1">VALUE(INDEX($D$2:$BA$502,$BJ6-1,$A$18))*IF(RTF_unit="K",1,IF(RTF_unit="lb",1/1000,IF(RTF_unit="T",2,1)))</f>
        <v>#N/A</v>
      </c>
      <c r="BM6" t="e">
        <f ca="1">VALUE(INDEX($D$2:$BA$502,$BJ6-1,$A$21))*IF(RTF_unit="K",1,IF(RTF_unit="lb",1/1000,IF(RTF_unit="T",2,1)))</f>
        <v>#N/A</v>
      </c>
      <c r="BN6" t="e">
        <f ca="1">SQRT(BL6^2+BM6^2)</f>
        <v>#N/A</v>
      </c>
      <c r="BO6" t="e">
        <f ca="1">$BJ6+3</f>
        <v>#N/A</v>
      </c>
      <c r="BP6" t="e">
        <f ca="1">VALUE(INDEX($D$2:$BA$502,$BO6-1,$A$15))*IF(RTF_unit="K",1,IF(RTF_unit="lb",1/1000,IF(RTF_unit="T",2,1)))</f>
        <v>#N/A</v>
      </c>
      <c r="BQ6" t="e">
        <f ca="1">VALUE(INDEX($D$2:$BA$502,$BO6-1,$A$18))*IF(RTF_unit="K",1,IF(RTF_unit="lb",1/1000,IF(RTF_unit="T",2,1)))</f>
        <v>#N/A</v>
      </c>
      <c r="BR6" t="e">
        <f ca="1">VALUE(INDEX($D$2:$BA$502,$BO6-1,$A$21))*IF(RTF_unit="K",1,IF(RTF_unit="lb",1/1000,IF(RTF_unit="T",2,1)))</f>
        <v>#N/A</v>
      </c>
      <c r="BS6" t="e">
        <f ca="1">SQRT(BQ6^2+BR6^2)</f>
        <v>#N/A</v>
      </c>
      <c r="BU6" s="259"/>
      <c r="BX6" s="259"/>
    </row>
    <row r="7" spans="1:101" x14ac:dyDescent="0.25">
      <c r="A7" s="591"/>
      <c r="C7" s="125">
        <f t="shared" si="14"/>
        <v>5</v>
      </c>
      <c r="D7" s="125" t="e">
        <f t="shared" ca="1" si="4"/>
        <v>#N/A</v>
      </c>
      <c r="E7" s="125" t="e">
        <f t="shared" ca="1" si="4"/>
        <v>#N/A</v>
      </c>
      <c r="F7" s="125" t="e">
        <f t="shared" ca="1" si="4"/>
        <v>#N/A</v>
      </c>
      <c r="G7" s="125" t="e">
        <f t="shared" ca="1" si="4"/>
        <v>#N/A</v>
      </c>
      <c r="H7" s="125" t="e">
        <f t="shared" ca="1" si="4"/>
        <v>#N/A</v>
      </c>
      <c r="I7" s="125" t="e">
        <f t="shared" ca="1" si="4"/>
        <v>#N/A</v>
      </c>
      <c r="J7" s="125" t="e">
        <f t="shared" ca="1" si="4"/>
        <v>#N/A</v>
      </c>
      <c r="K7" s="125" t="e">
        <f t="shared" ca="1" si="4"/>
        <v>#N/A</v>
      </c>
      <c r="L7" s="125" t="e">
        <f t="shared" ca="1" si="4"/>
        <v>#N/A</v>
      </c>
      <c r="M7" s="125" t="e">
        <f t="shared" ca="1" si="4"/>
        <v>#N/A</v>
      </c>
      <c r="N7" s="125" t="e">
        <f t="shared" ca="1" si="4"/>
        <v>#N/A</v>
      </c>
      <c r="O7" s="125" t="e">
        <f t="shared" ca="1" si="4"/>
        <v>#N/A</v>
      </c>
      <c r="P7" s="125" t="e">
        <f t="shared" ca="1" si="4"/>
        <v>#N/A</v>
      </c>
      <c r="Q7" s="125" t="e">
        <f t="shared" ca="1" si="4"/>
        <v>#N/A</v>
      </c>
      <c r="R7" s="125" t="e">
        <f t="shared" ca="1" si="4"/>
        <v>#N/A</v>
      </c>
      <c r="S7" s="125" t="e">
        <f t="shared" ca="1" si="4"/>
        <v>#N/A</v>
      </c>
      <c r="T7" s="125" t="e">
        <f t="shared" ca="1" si="5"/>
        <v>#N/A</v>
      </c>
      <c r="U7" s="125" t="e">
        <f t="shared" ca="1" si="5"/>
        <v>#N/A</v>
      </c>
      <c r="V7" s="125" t="e">
        <f t="shared" ca="1" si="5"/>
        <v>#N/A</v>
      </c>
      <c r="W7" s="125" t="e">
        <f t="shared" ca="1" si="5"/>
        <v>#N/A</v>
      </c>
      <c r="X7" s="125" t="e">
        <f t="shared" ca="1" si="5"/>
        <v>#N/A</v>
      </c>
      <c r="Y7" s="125" t="e">
        <f t="shared" ca="1" si="5"/>
        <v>#N/A</v>
      </c>
      <c r="Z7" s="125" t="e">
        <f t="shared" ca="1" si="5"/>
        <v>#N/A</v>
      </c>
      <c r="AA7" s="125" t="e">
        <f t="shared" ca="1" si="5"/>
        <v>#N/A</v>
      </c>
      <c r="AB7" s="125" t="e">
        <f t="shared" ca="1" si="5"/>
        <v>#N/A</v>
      </c>
      <c r="AC7" s="125" t="e">
        <f t="shared" ca="1" si="5"/>
        <v>#N/A</v>
      </c>
      <c r="AD7" s="125" t="e">
        <f t="shared" ca="1" si="5"/>
        <v>#N/A</v>
      </c>
      <c r="AE7" s="125" t="e">
        <f t="shared" ca="1" si="5"/>
        <v>#N/A</v>
      </c>
      <c r="AF7" s="125" t="e">
        <f t="shared" ca="1" si="5"/>
        <v>#N/A</v>
      </c>
      <c r="AG7" s="125" t="e">
        <f t="shared" ca="1" si="5"/>
        <v>#N/A</v>
      </c>
      <c r="AH7" s="125" t="e">
        <f t="shared" ca="1" si="5"/>
        <v>#N/A</v>
      </c>
      <c r="AI7" s="125" t="e">
        <f t="shared" ca="1" si="5"/>
        <v>#N/A</v>
      </c>
      <c r="AJ7" s="125" t="e">
        <f t="shared" ca="1" si="6"/>
        <v>#N/A</v>
      </c>
      <c r="AK7" s="125" t="e">
        <f t="shared" ca="1" si="6"/>
        <v>#N/A</v>
      </c>
      <c r="AL7" s="125" t="e">
        <f t="shared" ca="1" si="6"/>
        <v>#N/A</v>
      </c>
      <c r="AM7" s="125" t="e">
        <f t="shared" ca="1" si="6"/>
        <v>#N/A</v>
      </c>
      <c r="AN7" s="125" t="e">
        <f t="shared" ca="1" si="6"/>
        <v>#N/A</v>
      </c>
      <c r="AO7" s="125" t="e">
        <f t="shared" ca="1" si="6"/>
        <v>#N/A</v>
      </c>
      <c r="AP7" s="125" t="e">
        <f t="shared" ca="1" si="6"/>
        <v>#N/A</v>
      </c>
      <c r="AQ7" s="125" t="e">
        <f t="shared" ca="1" si="6"/>
        <v>#N/A</v>
      </c>
      <c r="AR7" s="125" t="e">
        <f t="shared" ca="1" si="6"/>
        <v>#N/A</v>
      </c>
      <c r="AS7" s="125" t="e">
        <f t="shared" ca="1" si="6"/>
        <v>#N/A</v>
      </c>
      <c r="AT7" s="125" t="e">
        <f t="shared" ca="1" si="6"/>
        <v>#N/A</v>
      </c>
      <c r="AU7" s="125" t="e">
        <f t="shared" ca="1" si="6"/>
        <v>#N/A</v>
      </c>
      <c r="AV7" s="125" t="e">
        <f t="shared" ca="1" si="6"/>
        <v>#N/A</v>
      </c>
      <c r="AW7" s="125" t="e">
        <f t="shared" ca="1" si="6"/>
        <v>#N/A</v>
      </c>
      <c r="AX7" s="125" t="e">
        <f t="shared" ca="1" si="6"/>
        <v>#N/A</v>
      </c>
      <c r="AY7" s="125" t="e">
        <f t="shared" ca="1" si="6"/>
        <v>#N/A</v>
      </c>
      <c r="AZ7" s="125" t="e">
        <f t="shared" ca="1" si="7"/>
        <v>#N/A</v>
      </c>
      <c r="BA7" s="125" t="e">
        <f t="shared" ca="1" si="7"/>
        <v>#N/A</v>
      </c>
      <c r="BB7" s="125" t="str">
        <f t="shared" ca="1" si="12"/>
        <v/>
      </c>
      <c r="BC7" s="125" t="str">
        <f t="shared" ca="1" si="8"/>
        <v/>
      </c>
      <c r="BD7" s="125" t="str">
        <f t="shared" ca="1" si="9"/>
        <v/>
      </c>
      <c r="BE7" s="125" t="str">
        <f t="shared" ca="1" si="10"/>
        <v/>
      </c>
      <c r="BF7" t="str">
        <f t="shared" ca="1" si="13"/>
        <v/>
      </c>
      <c r="BG7" s="125" t="str">
        <f ca="1">IF(BB7="","",_xlfn.AGGREGATE(4,6,BF7:BF14))</f>
        <v/>
      </c>
      <c r="BV7" s="602" t="s">
        <v>1347</v>
      </c>
      <c r="BW7" s="602" t="s">
        <v>1348</v>
      </c>
      <c r="BX7" s="602" t="s">
        <v>1349</v>
      </c>
      <c r="BZ7" s="602" t="s">
        <v>1350</v>
      </c>
      <c r="CJ7" s="599" t="s">
        <v>1351</v>
      </c>
    </row>
    <row r="8" spans="1:101" x14ac:dyDescent="0.25">
      <c r="A8" s="596" t="s">
        <v>1307</v>
      </c>
      <c r="C8" s="125">
        <f t="shared" si="14"/>
        <v>6</v>
      </c>
      <c r="D8" s="125" t="e">
        <f t="shared" ca="1" si="4"/>
        <v>#N/A</v>
      </c>
      <c r="E8" s="125" t="e">
        <f t="shared" ca="1" si="4"/>
        <v>#N/A</v>
      </c>
      <c r="F8" s="125" t="e">
        <f t="shared" ca="1" si="4"/>
        <v>#N/A</v>
      </c>
      <c r="G8" s="125" t="e">
        <f t="shared" ca="1" si="4"/>
        <v>#N/A</v>
      </c>
      <c r="H8" s="125" t="e">
        <f t="shared" ca="1" si="4"/>
        <v>#N/A</v>
      </c>
      <c r="I8" s="125" t="e">
        <f t="shared" ca="1" si="4"/>
        <v>#N/A</v>
      </c>
      <c r="J8" s="125" t="e">
        <f t="shared" ca="1" si="4"/>
        <v>#N/A</v>
      </c>
      <c r="K8" s="125" t="e">
        <f t="shared" ca="1" si="4"/>
        <v>#N/A</v>
      </c>
      <c r="L8" s="125" t="e">
        <f t="shared" ca="1" si="4"/>
        <v>#N/A</v>
      </c>
      <c r="M8" s="125" t="e">
        <f t="shared" ca="1" si="4"/>
        <v>#N/A</v>
      </c>
      <c r="N8" s="125" t="e">
        <f t="shared" ca="1" si="4"/>
        <v>#N/A</v>
      </c>
      <c r="O8" s="125" t="e">
        <f t="shared" ca="1" si="4"/>
        <v>#N/A</v>
      </c>
      <c r="P8" s="125" t="e">
        <f t="shared" ca="1" si="4"/>
        <v>#N/A</v>
      </c>
      <c r="Q8" s="125" t="e">
        <f t="shared" ca="1" si="4"/>
        <v>#N/A</v>
      </c>
      <c r="R8" s="125" t="e">
        <f t="shared" ca="1" si="4"/>
        <v>#N/A</v>
      </c>
      <c r="S8" s="125" t="e">
        <f t="shared" ca="1" si="4"/>
        <v>#N/A</v>
      </c>
      <c r="T8" s="125" t="e">
        <f t="shared" ca="1" si="5"/>
        <v>#N/A</v>
      </c>
      <c r="U8" s="125" t="e">
        <f t="shared" ca="1" si="5"/>
        <v>#N/A</v>
      </c>
      <c r="V8" s="125" t="e">
        <f t="shared" ca="1" si="5"/>
        <v>#N/A</v>
      </c>
      <c r="W8" s="125" t="e">
        <f t="shared" ca="1" si="5"/>
        <v>#N/A</v>
      </c>
      <c r="X8" s="125" t="e">
        <f t="shared" ca="1" si="5"/>
        <v>#N/A</v>
      </c>
      <c r="Y8" s="125" t="e">
        <f t="shared" ca="1" si="5"/>
        <v>#N/A</v>
      </c>
      <c r="Z8" s="125" t="e">
        <f t="shared" ca="1" si="5"/>
        <v>#N/A</v>
      </c>
      <c r="AA8" s="125" t="e">
        <f t="shared" ca="1" si="5"/>
        <v>#N/A</v>
      </c>
      <c r="AB8" s="125" t="e">
        <f t="shared" ca="1" si="5"/>
        <v>#N/A</v>
      </c>
      <c r="AC8" s="125" t="e">
        <f t="shared" ca="1" si="5"/>
        <v>#N/A</v>
      </c>
      <c r="AD8" s="125" t="e">
        <f t="shared" ca="1" si="5"/>
        <v>#N/A</v>
      </c>
      <c r="AE8" s="125" t="e">
        <f t="shared" ca="1" si="5"/>
        <v>#N/A</v>
      </c>
      <c r="AF8" s="125" t="e">
        <f t="shared" ca="1" si="5"/>
        <v>#N/A</v>
      </c>
      <c r="AG8" s="125" t="e">
        <f t="shared" ca="1" si="5"/>
        <v>#N/A</v>
      </c>
      <c r="AH8" s="125" t="e">
        <f t="shared" ca="1" si="5"/>
        <v>#N/A</v>
      </c>
      <c r="AI8" s="125" t="e">
        <f t="shared" ca="1" si="5"/>
        <v>#N/A</v>
      </c>
      <c r="AJ8" s="125" t="e">
        <f t="shared" ca="1" si="6"/>
        <v>#N/A</v>
      </c>
      <c r="AK8" s="125" t="e">
        <f t="shared" ca="1" si="6"/>
        <v>#N/A</v>
      </c>
      <c r="AL8" s="125" t="e">
        <f t="shared" ca="1" si="6"/>
        <v>#N/A</v>
      </c>
      <c r="AM8" s="125" t="e">
        <f t="shared" ca="1" si="6"/>
        <v>#N/A</v>
      </c>
      <c r="AN8" s="125" t="e">
        <f t="shared" ca="1" si="6"/>
        <v>#N/A</v>
      </c>
      <c r="AO8" s="125" t="e">
        <f t="shared" ca="1" si="6"/>
        <v>#N/A</v>
      </c>
      <c r="AP8" s="125" t="e">
        <f t="shared" ca="1" si="6"/>
        <v>#N/A</v>
      </c>
      <c r="AQ8" s="125" t="e">
        <f t="shared" ca="1" si="6"/>
        <v>#N/A</v>
      </c>
      <c r="AR8" s="125" t="e">
        <f t="shared" ca="1" si="6"/>
        <v>#N/A</v>
      </c>
      <c r="AS8" s="125" t="e">
        <f t="shared" ca="1" si="6"/>
        <v>#N/A</v>
      </c>
      <c r="AT8" s="125" t="e">
        <f t="shared" ca="1" si="6"/>
        <v>#N/A</v>
      </c>
      <c r="AU8" s="125" t="e">
        <f t="shared" ca="1" si="6"/>
        <v>#N/A</v>
      </c>
      <c r="AV8" s="125" t="e">
        <f t="shared" ca="1" si="6"/>
        <v>#N/A</v>
      </c>
      <c r="AW8" s="125" t="e">
        <f t="shared" ca="1" si="6"/>
        <v>#N/A</v>
      </c>
      <c r="AX8" s="125" t="e">
        <f t="shared" ca="1" si="6"/>
        <v>#N/A</v>
      </c>
      <c r="AY8" s="125" t="e">
        <f t="shared" ca="1" si="6"/>
        <v>#N/A</v>
      </c>
      <c r="AZ8" s="125" t="e">
        <f t="shared" ca="1" si="7"/>
        <v>#N/A</v>
      </c>
      <c r="BA8" s="125" t="e">
        <f t="shared" ca="1" si="7"/>
        <v>#N/A</v>
      </c>
      <c r="BB8" s="125" t="str">
        <f t="shared" ca="1" si="12"/>
        <v/>
      </c>
      <c r="BC8" s="125" t="str">
        <f t="shared" ca="1" si="8"/>
        <v/>
      </c>
      <c r="BD8" s="125" t="str">
        <f t="shared" ca="1" si="9"/>
        <v/>
      </c>
      <c r="BE8" s="125" t="str">
        <f t="shared" ca="1" si="10"/>
        <v/>
      </c>
      <c r="BF8" t="str">
        <f t="shared" ca="1" si="13"/>
        <v/>
      </c>
      <c r="BG8" s="125" t="str">
        <f t="shared" ref="BG8:BG71" ca="1" si="15">IF(BB8="","",_xlfn.AGGREGATE(4,6,BF8:BF15))</f>
        <v/>
      </c>
      <c r="BI8" s="599" t="s">
        <v>1352</v>
      </c>
      <c r="BT8" s="599" t="s">
        <v>1353</v>
      </c>
      <c r="BU8" s="599" t="s">
        <v>1310</v>
      </c>
      <c r="BV8" s="599" t="s">
        <v>1331</v>
      </c>
      <c r="BW8" s="599" t="s">
        <v>1332</v>
      </c>
      <c r="BX8" s="599" t="s">
        <v>1333</v>
      </c>
      <c r="BY8" s="599" t="s">
        <v>1334</v>
      </c>
      <c r="BZ8" s="599" t="s">
        <v>1354</v>
      </c>
      <c r="CA8" s="599" t="s">
        <v>1098</v>
      </c>
      <c r="CB8" s="599" t="s">
        <v>1339</v>
      </c>
      <c r="CC8" s="599" t="s">
        <v>1355</v>
      </c>
      <c r="CD8" s="599" t="s">
        <v>1356</v>
      </c>
      <c r="CE8" s="599" t="s">
        <v>1357</v>
      </c>
      <c r="CF8" s="599" t="s">
        <v>1358</v>
      </c>
      <c r="CG8" s="599" t="s">
        <v>1359</v>
      </c>
      <c r="CH8" s="599" t="s">
        <v>1360</v>
      </c>
      <c r="CI8" s="599" t="s">
        <v>1361</v>
      </c>
      <c r="CJ8" s="599" t="s">
        <v>1362</v>
      </c>
      <c r="CK8">
        <f ca="1">SUMPRODUCT(--(LEN($CK$9:$CK$502)&gt;0))</f>
        <v>0</v>
      </c>
      <c r="CL8">
        <f ca="1">SUMPRODUCT(--(LEN($CL$9:$CL$502)&gt;0))</f>
        <v>0</v>
      </c>
      <c r="CO8" s="600" t="s">
        <v>1363</v>
      </c>
      <c r="CP8" s="600" t="s">
        <v>1335</v>
      </c>
      <c r="CQ8" s="600" t="s">
        <v>1339</v>
      </c>
      <c r="CR8" s="600" t="s">
        <v>1334</v>
      </c>
      <c r="CS8" s="603" t="s">
        <v>1364</v>
      </c>
      <c r="CT8" s="600" t="s">
        <v>1335</v>
      </c>
      <c r="CU8" s="600" t="s">
        <v>1339</v>
      </c>
      <c r="CV8" s="600" t="s">
        <v>1334</v>
      </c>
    </row>
    <row r="9" spans="1:101" x14ac:dyDescent="0.25">
      <c r="A9" s="134" t="e">
        <f>ROW(INDEX('TNX Report'!A:A,MATCH("*" &amp; A8 &amp; "*",'TNX Report'!A:A,0)))</f>
        <v>#N/A</v>
      </c>
      <c r="B9" t="s">
        <v>1308</v>
      </c>
      <c r="C9" s="125">
        <f t="shared" si="14"/>
        <v>7</v>
      </c>
      <c r="D9" s="125" t="e">
        <f t="shared" ca="1" si="4"/>
        <v>#N/A</v>
      </c>
      <c r="E9" s="125" t="e">
        <f t="shared" ca="1" si="4"/>
        <v>#N/A</v>
      </c>
      <c r="F9" s="125" t="e">
        <f t="shared" ca="1" si="4"/>
        <v>#N/A</v>
      </c>
      <c r="G9" s="125" t="e">
        <f t="shared" ca="1" si="4"/>
        <v>#N/A</v>
      </c>
      <c r="H9" s="125" t="e">
        <f t="shared" ca="1" si="4"/>
        <v>#N/A</v>
      </c>
      <c r="I9" s="125" t="e">
        <f t="shared" ca="1" si="4"/>
        <v>#N/A</v>
      </c>
      <c r="J9" s="125" t="e">
        <f t="shared" ca="1" si="4"/>
        <v>#N/A</v>
      </c>
      <c r="K9" s="125" t="e">
        <f t="shared" ca="1" si="4"/>
        <v>#N/A</v>
      </c>
      <c r="L9" s="125" t="e">
        <f t="shared" ca="1" si="4"/>
        <v>#N/A</v>
      </c>
      <c r="M9" s="125" t="e">
        <f t="shared" ca="1" si="4"/>
        <v>#N/A</v>
      </c>
      <c r="N9" s="125" t="e">
        <f t="shared" ca="1" si="4"/>
        <v>#N/A</v>
      </c>
      <c r="O9" s="125" t="e">
        <f t="shared" ca="1" si="4"/>
        <v>#N/A</v>
      </c>
      <c r="P9" s="125" t="e">
        <f t="shared" ca="1" si="4"/>
        <v>#N/A</v>
      </c>
      <c r="Q9" s="125" t="e">
        <f t="shared" ca="1" si="4"/>
        <v>#N/A</v>
      </c>
      <c r="R9" s="125" t="e">
        <f t="shared" ca="1" si="4"/>
        <v>#N/A</v>
      </c>
      <c r="S9" s="125" t="e">
        <f t="shared" ca="1" si="4"/>
        <v>#N/A</v>
      </c>
      <c r="T9" s="125" t="e">
        <f t="shared" ca="1" si="5"/>
        <v>#N/A</v>
      </c>
      <c r="U9" s="125" t="e">
        <f t="shared" ca="1" si="5"/>
        <v>#N/A</v>
      </c>
      <c r="V9" s="125" t="e">
        <f t="shared" ca="1" si="5"/>
        <v>#N/A</v>
      </c>
      <c r="W9" s="125" t="e">
        <f t="shared" ca="1" si="5"/>
        <v>#N/A</v>
      </c>
      <c r="X9" s="125" t="e">
        <f t="shared" ca="1" si="5"/>
        <v>#N/A</v>
      </c>
      <c r="Y9" s="125" t="e">
        <f t="shared" ca="1" si="5"/>
        <v>#N/A</v>
      </c>
      <c r="Z9" s="125" t="e">
        <f t="shared" ca="1" si="5"/>
        <v>#N/A</v>
      </c>
      <c r="AA9" s="125" t="e">
        <f t="shared" ca="1" si="5"/>
        <v>#N/A</v>
      </c>
      <c r="AB9" s="125" t="e">
        <f t="shared" ca="1" si="5"/>
        <v>#N/A</v>
      </c>
      <c r="AC9" s="125" t="e">
        <f t="shared" ca="1" si="5"/>
        <v>#N/A</v>
      </c>
      <c r="AD9" s="125" t="e">
        <f t="shared" ca="1" si="5"/>
        <v>#N/A</v>
      </c>
      <c r="AE9" s="125" t="e">
        <f t="shared" ca="1" si="5"/>
        <v>#N/A</v>
      </c>
      <c r="AF9" s="125" t="e">
        <f t="shared" ca="1" si="5"/>
        <v>#N/A</v>
      </c>
      <c r="AG9" s="125" t="e">
        <f t="shared" ca="1" si="5"/>
        <v>#N/A</v>
      </c>
      <c r="AH9" s="125" t="e">
        <f t="shared" ca="1" si="5"/>
        <v>#N/A</v>
      </c>
      <c r="AI9" s="125" t="e">
        <f t="shared" ca="1" si="5"/>
        <v>#N/A</v>
      </c>
      <c r="AJ9" s="125" t="e">
        <f t="shared" ca="1" si="6"/>
        <v>#N/A</v>
      </c>
      <c r="AK9" s="125" t="e">
        <f t="shared" ca="1" si="6"/>
        <v>#N/A</v>
      </c>
      <c r="AL9" s="125" t="e">
        <f t="shared" ca="1" si="6"/>
        <v>#N/A</v>
      </c>
      <c r="AM9" s="125" t="e">
        <f t="shared" ca="1" si="6"/>
        <v>#N/A</v>
      </c>
      <c r="AN9" s="125" t="e">
        <f t="shared" ca="1" si="6"/>
        <v>#N/A</v>
      </c>
      <c r="AO9" s="125" t="e">
        <f t="shared" ca="1" si="6"/>
        <v>#N/A</v>
      </c>
      <c r="AP9" s="125" t="e">
        <f t="shared" ca="1" si="6"/>
        <v>#N/A</v>
      </c>
      <c r="AQ9" s="125" t="e">
        <f t="shared" ca="1" si="6"/>
        <v>#N/A</v>
      </c>
      <c r="AR9" s="125" t="e">
        <f t="shared" ca="1" si="6"/>
        <v>#N/A</v>
      </c>
      <c r="AS9" s="125" t="e">
        <f t="shared" ca="1" si="6"/>
        <v>#N/A</v>
      </c>
      <c r="AT9" s="125" t="e">
        <f t="shared" ca="1" si="6"/>
        <v>#N/A</v>
      </c>
      <c r="AU9" s="125" t="e">
        <f t="shared" ca="1" si="6"/>
        <v>#N/A</v>
      </c>
      <c r="AV9" s="125" t="e">
        <f t="shared" ca="1" si="6"/>
        <v>#N/A</v>
      </c>
      <c r="AW9" s="125" t="e">
        <f t="shared" ca="1" si="6"/>
        <v>#N/A</v>
      </c>
      <c r="AX9" s="125" t="e">
        <f t="shared" ca="1" si="6"/>
        <v>#N/A</v>
      </c>
      <c r="AY9" s="125" t="e">
        <f t="shared" ca="1" si="6"/>
        <v>#N/A</v>
      </c>
      <c r="AZ9" s="125" t="e">
        <f t="shared" ca="1" si="7"/>
        <v>#N/A</v>
      </c>
      <c r="BA9" s="125" t="e">
        <f t="shared" ca="1" si="7"/>
        <v>#N/A</v>
      </c>
      <c r="BB9" s="125" t="str">
        <f t="shared" ca="1" si="12"/>
        <v/>
      </c>
      <c r="BC9" s="125" t="str">
        <f t="shared" ca="1" si="8"/>
        <v/>
      </c>
      <c r="BD9" s="125" t="str">
        <f t="shared" ca="1" si="9"/>
        <v/>
      </c>
      <c r="BE9" s="125" t="str">
        <f t="shared" ca="1" si="10"/>
        <v/>
      </c>
      <c r="BF9" t="str">
        <f t="shared" ca="1" si="13"/>
        <v/>
      </c>
      <c r="BG9" s="125" t="str">
        <f t="shared" ca="1" si="15"/>
        <v/>
      </c>
      <c r="BJ9" s="125" t="s">
        <v>1365</v>
      </c>
      <c r="BK9" s="125" t="s">
        <v>1366</v>
      </c>
      <c r="BL9" s="125" t="s">
        <v>1300</v>
      </c>
      <c r="BM9" s="125" t="s">
        <v>1301</v>
      </c>
      <c r="BN9" s="125" t="s">
        <v>1302</v>
      </c>
      <c r="BO9" s="125" t="s">
        <v>1367</v>
      </c>
      <c r="BP9" s="125" t="s">
        <v>1368</v>
      </c>
      <c r="BQ9" s="125" t="s">
        <v>1369</v>
      </c>
      <c r="BR9" s="125" t="s">
        <v>1370</v>
      </c>
      <c r="BT9" s="125" t="str">
        <f t="array" aca="1" ref="BT9" ca="1">IFERROR(INDEX($BB$1:$BB$203,SMALL(IF($BB$1:$BB$203&lt;&gt;"",ROW($BB$1:$BB$203)),ROW(2:2))),"")</f>
        <v/>
      </c>
      <c r="BU9" s="604" t="str">
        <f t="shared" ref="BU9:BU72" ca="1" si="16">IF($BT9="","",ROW(INDEX(BB:BB,MATCH($BT9,BB:BB,0))))</f>
        <v/>
      </c>
      <c r="BV9" s="125" t="str">
        <f ca="1">IFERROR(INDEX(INDIRECT(BV$7 &amp; ":" &amp; BV$7),$BU9 + MATCH($BZ9,INDIRECT($BZ$7 &amp; $BU9 &amp; ":" &amp; $BZ$7 &amp; $BU9+7),0) - 1,1),"")</f>
        <v/>
      </c>
      <c r="BW9" s="125" t="str">
        <f t="shared" ref="BW9:BX24" ca="1" si="17">IFERROR(INDEX(INDIRECT(BW$7 &amp; ":" &amp; BW$7),$BU9 + MATCH($BZ9,INDIRECT($BZ$7 &amp; $BU9 &amp; ":" &amp; $BZ$7 &amp; $BU9+7),0) - 1,1),"")</f>
        <v/>
      </c>
      <c r="BX9" s="125" t="str">
        <f t="shared" ca="1" si="17"/>
        <v/>
      </c>
      <c r="BY9" s="125" t="str">
        <f ca="1">IFERROR(SQRT(BW9^2+BX9^2),"")</f>
        <v/>
      </c>
      <c r="BZ9" s="125" t="str">
        <f t="shared" ref="BZ9:BZ72" ca="1" si="18">IF($BT9="","",VLOOKUP($BT9,$BB:$BG,6,0))</f>
        <v/>
      </c>
      <c r="CA9" s="125" t="str">
        <f ca="1">IF($BT9="","",0)</f>
        <v/>
      </c>
      <c r="CB9" s="125" t="str">
        <f ca="1">IF($BT9="","",ABS($BV9))</f>
        <v/>
      </c>
      <c r="CC9" s="125" t="str">
        <f ca="1">IF($BT9="","",ABS($BY9))</f>
        <v/>
      </c>
      <c r="CD9" s="125" t="str">
        <f ca="1">IFERROR(VLOOKUP(INDEX(F:F,MATCH(INDEX(INDIRECT(BV$7 &amp; ":" &amp; BV$7),$BU9 + MATCH($BZ9,INDIRECT($BZ$7 &amp; $BU9 &amp; ":" &amp; $BZ$7 &amp; $BU9+7),0) - 1,1),BC:BC,0))-1,$BI$10:$BR$502,3,0),"")</f>
        <v/>
      </c>
      <c r="CE9" s="125" t="str">
        <f ca="1">IFERROR(LEFT($BT9,(FIND("@",$BT9,1)-1)),"")</f>
        <v/>
      </c>
      <c r="CF9" s="125" t="str">
        <f ca="1">IFERROR(RIGHT($BT9,(FIND("@",$BT9,1)-1)),"")</f>
        <v/>
      </c>
      <c r="CG9" s="125" t="str">
        <f ca="1">IF($CF9=$CF8,"",$CF9)</f>
        <v/>
      </c>
      <c r="CH9" s="125" t="str">
        <f ca="1">IFERROR(IF(MAX(($CF$9:$CF$502=$CG9)*$BZ$9:$BZ$502)=0,"",MAX(($CF$9:$CF$502=$CG9)*$BZ$9:$BZ$502)),"")</f>
        <v/>
      </c>
      <c r="CI9" s="125" t="str">
        <f ca="1">INDEX($BT$9:$BT$502,MATCH($CH9,$BZ$9:$BZ$502,0))</f>
        <v/>
      </c>
      <c r="CJ9" s="125" t="str">
        <f t="array" aca="1" ref="CJ9" ca="1">IFERROR(INDEX($CI$1:$CI$502,SMALL(IF($CI$1:$CI$502&lt;&gt;"",ROW($CI$1:$CI$502)),ROW(2:2))),"")</f>
        <v/>
      </c>
      <c r="CK9" s="125" t="str">
        <f ca="1">IF($CJ9="","","Maximum @ "&amp; IFERROR(RIGHT($CJ9,(FIND("@",$CJ9,1)-1)),""))</f>
        <v/>
      </c>
      <c r="CL9" s="125" t="str">
        <f ca="1">IF($BT9="","",$BT9)</f>
        <v/>
      </c>
      <c r="CM9" s="125" t="s">
        <v>1371</v>
      </c>
      <c r="CO9" s="600" t="str">
        <f>IF($CM9="","",$CM9)</f>
        <v>Maximum @ 120 ft</v>
      </c>
      <c r="CP9" s="600" t="e">
        <f ca="1">IF($CO9="","",ABS(VLOOKUP(IF(LEFT($CO9,3)="Guy",$CO9,INDEX($CJ$9:$CJ$502,MATCH($CO9,$CK$9:$CK$502,0))),$BT$9:$CD$502,11,0)))</f>
        <v>#N/A</v>
      </c>
      <c r="CQ9" s="600" t="e">
        <f t="shared" ref="CQ9:CQ10" ca="1" si="19">IF($CO9="","",ABS(VLOOKUP(IF(LEFT($CO9,3)="Guy",$CO9,INDEX($CJ$9:$CJ$502,MATCH($CO9,$CK$9:$CK$502,0))),$BT$9:$CD$502,3,0)))</f>
        <v>#N/A</v>
      </c>
      <c r="CR9" s="600" t="e">
        <f ca="1">IF($CO9="","",ABS(VLOOKUP(IF(LEFT($CO9,3)="Guy",$CO9,INDEX($CJ$9:$CJ$502,MATCH($CO9,$CK$9:$CK$502,0))),$BT$9:$CD$502,6,0)))</f>
        <v>#N/A</v>
      </c>
      <c r="CS9" s="605"/>
      <c r="CT9" s="601" t="e">
        <f>VLOOKUP(GuyAnchorSelected,$CO$9:$CR$995,2,0)</f>
        <v>#REF!</v>
      </c>
      <c r="CU9" s="601" t="e">
        <f>VLOOKUP(GuyAnchorSelected,$CO$9:$CR$995,3,0)</f>
        <v>#REF!</v>
      </c>
      <c r="CV9" s="601" t="e">
        <f>VLOOKUP(GuyAnchorSelected,$CO$9:$CR$995,4,0)</f>
        <v>#REF!</v>
      </c>
    </row>
    <row r="10" spans="1:101" x14ac:dyDescent="0.25">
      <c r="A10" s="591"/>
      <c r="C10" s="125">
        <f t="shared" si="14"/>
        <v>8</v>
      </c>
      <c r="D10" s="125" t="e">
        <f t="shared" ca="1" si="4"/>
        <v>#N/A</v>
      </c>
      <c r="E10" s="125" t="e">
        <f t="shared" ca="1" si="4"/>
        <v>#N/A</v>
      </c>
      <c r="F10" s="125" t="e">
        <f t="shared" ca="1" si="4"/>
        <v>#N/A</v>
      </c>
      <c r="G10" s="125" t="e">
        <f t="shared" ca="1" si="4"/>
        <v>#N/A</v>
      </c>
      <c r="H10" s="125" t="e">
        <f t="shared" ca="1" si="4"/>
        <v>#N/A</v>
      </c>
      <c r="I10" s="125" t="e">
        <f t="shared" ca="1" si="4"/>
        <v>#N/A</v>
      </c>
      <c r="J10" s="125" t="e">
        <f t="shared" ca="1" si="4"/>
        <v>#N/A</v>
      </c>
      <c r="K10" s="125" t="e">
        <f t="shared" ca="1" si="4"/>
        <v>#N/A</v>
      </c>
      <c r="L10" s="125" t="e">
        <f t="shared" ca="1" si="4"/>
        <v>#N/A</v>
      </c>
      <c r="M10" s="125" t="e">
        <f t="shared" ca="1" si="4"/>
        <v>#N/A</v>
      </c>
      <c r="N10" s="125" t="e">
        <f t="shared" ca="1" si="4"/>
        <v>#N/A</v>
      </c>
      <c r="O10" s="125" t="e">
        <f t="shared" ca="1" si="4"/>
        <v>#N/A</v>
      </c>
      <c r="P10" s="125" t="e">
        <f t="shared" ca="1" si="4"/>
        <v>#N/A</v>
      </c>
      <c r="Q10" s="125" t="e">
        <f t="shared" ca="1" si="4"/>
        <v>#N/A</v>
      </c>
      <c r="R10" s="125" t="e">
        <f t="shared" ca="1" si="4"/>
        <v>#N/A</v>
      </c>
      <c r="S10" s="125" t="e">
        <f t="shared" ca="1" si="4"/>
        <v>#N/A</v>
      </c>
      <c r="T10" s="125" t="e">
        <f t="shared" ca="1" si="5"/>
        <v>#N/A</v>
      </c>
      <c r="U10" s="125" t="e">
        <f t="shared" ca="1" si="5"/>
        <v>#N/A</v>
      </c>
      <c r="V10" s="125" t="e">
        <f t="shared" ca="1" si="5"/>
        <v>#N/A</v>
      </c>
      <c r="W10" s="125" t="e">
        <f t="shared" ca="1" si="5"/>
        <v>#N/A</v>
      </c>
      <c r="X10" s="125" t="e">
        <f t="shared" ca="1" si="5"/>
        <v>#N/A</v>
      </c>
      <c r="Y10" s="125" t="e">
        <f t="shared" ca="1" si="5"/>
        <v>#N/A</v>
      </c>
      <c r="Z10" s="125" t="e">
        <f t="shared" ca="1" si="5"/>
        <v>#N/A</v>
      </c>
      <c r="AA10" s="125" t="e">
        <f t="shared" ca="1" si="5"/>
        <v>#N/A</v>
      </c>
      <c r="AB10" s="125" t="e">
        <f t="shared" ca="1" si="5"/>
        <v>#N/A</v>
      </c>
      <c r="AC10" s="125" t="e">
        <f t="shared" ca="1" si="5"/>
        <v>#N/A</v>
      </c>
      <c r="AD10" s="125" t="e">
        <f t="shared" ca="1" si="5"/>
        <v>#N/A</v>
      </c>
      <c r="AE10" s="125" t="e">
        <f t="shared" ca="1" si="5"/>
        <v>#N/A</v>
      </c>
      <c r="AF10" s="125" t="e">
        <f t="shared" ca="1" si="5"/>
        <v>#N/A</v>
      </c>
      <c r="AG10" s="125" t="e">
        <f t="shared" ca="1" si="5"/>
        <v>#N/A</v>
      </c>
      <c r="AH10" s="125" t="e">
        <f t="shared" ca="1" si="5"/>
        <v>#N/A</v>
      </c>
      <c r="AI10" s="125" t="e">
        <f t="shared" ca="1" si="5"/>
        <v>#N/A</v>
      </c>
      <c r="AJ10" s="125" t="e">
        <f t="shared" ca="1" si="6"/>
        <v>#N/A</v>
      </c>
      <c r="AK10" s="125" t="e">
        <f t="shared" ca="1" si="6"/>
        <v>#N/A</v>
      </c>
      <c r="AL10" s="125" t="e">
        <f t="shared" ca="1" si="6"/>
        <v>#N/A</v>
      </c>
      <c r="AM10" s="125" t="e">
        <f t="shared" ca="1" si="6"/>
        <v>#N/A</v>
      </c>
      <c r="AN10" s="125" t="e">
        <f t="shared" ca="1" si="6"/>
        <v>#N/A</v>
      </c>
      <c r="AO10" s="125" t="e">
        <f t="shared" ca="1" si="6"/>
        <v>#N/A</v>
      </c>
      <c r="AP10" s="125" t="e">
        <f t="shared" ca="1" si="6"/>
        <v>#N/A</v>
      </c>
      <c r="AQ10" s="125" t="e">
        <f t="shared" ca="1" si="6"/>
        <v>#N/A</v>
      </c>
      <c r="AR10" s="125" t="e">
        <f t="shared" ca="1" si="6"/>
        <v>#N/A</v>
      </c>
      <c r="AS10" s="125" t="e">
        <f t="shared" ca="1" si="6"/>
        <v>#N/A</v>
      </c>
      <c r="AT10" s="125" t="e">
        <f t="shared" ca="1" si="6"/>
        <v>#N/A</v>
      </c>
      <c r="AU10" s="125" t="e">
        <f t="shared" ca="1" si="6"/>
        <v>#N/A</v>
      </c>
      <c r="AV10" s="125" t="e">
        <f t="shared" ca="1" si="6"/>
        <v>#N/A</v>
      </c>
      <c r="AW10" s="125" t="e">
        <f t="shared" ca="1" si="6"/>
        <v>#N/A</v>
      </c>
      <c r="AX10" s="125" t="e">
        <f t="shared" ca="1" si="6"/>
        <v>#N/A</v>
      </c>
      <c r="AY10" s="125" t="e">
        <f t="shared" ca="1" si="6"/>
        <v>#N/A</v>
      </c>
      <c r="AZ10" s="125" t="e">
        <f t="shared" ca="1" si="7"/>
        <v>#N/A</v>
      </c>
      <c r="BA10" s="125" t="e">
        <f t="shared" ca="1" si="7"/>
        <v>#N/A</v>
      </c>
      <c r="BB10" s="125" t="str">
        <f t="shared" ca="1" si="12"/>
        <v/>
      </c>
      <c r="BC10" s="125" t="str">
        <f t="shared" ca="1" si="8"/>
        <v/>
      </c>
      <c r="BD10" s="125" t="str">
        <f t="shared" ca="1" si="9"/>
        <v/>
      </c>
      <c r="BE10" s="125" t="str">
        <f t="shared" ca="1" si="10"/>
        <v/>
      </c>
      <c r="BF10" t="str">
        <f t="shared" ca="1" si="13"/>
        <v/>
      </c>
      <c r="BG10" s="125" t="str">
        <f t="shared" ca="1" si="15"/>
        <v/>
      </c>
      <c r="BI10" s="606">
        <v>0</v>
      </c>
      <c r="BJ10" s="125" t="str">
        <f t="shared" ref="BJ10:BJ73" ca="1" si="20">IFERROR(INDEX(D:D,$A$41+$BI10,1),"")</f>
        <v/>
      </c>
      <c r="BK10" s="125" t="str">
        <f ca="1">IF($BJ10="","",IF(ISNUMBER(SEARCH("1.2",$BJ10))=TRUE,1.2,IF(ISNUMBER(SEARCH("0.9",$BJ10))=TRUE,0.9,1)))</f>
        <v/>
      </c>
      <c r="BL10" s="125" t="str">
        <f t="shared" ref="BL10" ca="1" si="21">IFERROR(INDEX($D$2:$BA$203,$A$41-1+$BI10,$A$27-3)*IF(RTF_unit="K",1,IF(RTF_unit="lb",1/1000,IF(RTF_unit="T",2,1))),"")</f>
        <v/>
      </c>
      <c r="BM10" s="125" t="str">
        <f t="shared" ref="BM10" ca="1" si="22">IFERROR(INDEX($D$2:$BA$203,$A$41-1+$BI10,$A$27-1)*IF(RTF_unit="K",1,IF(RTF_unit="lb",1/1000,IF(RTF_unit="T",2,1))),"")</f>
        <v/>
      </c>
      <c r="BN10" s="125" t="str">
        <f t="shared" ref="BN10" ca="1" si="23">IFERROR(INDEX($D$2:$BA$203,$A$41-1+$BI10,$A$27-2)*IF(RTF_unit="K",1,IF(RTF_unit="lb",1/1000,IF(RTF_unit="T",2,1))),"")</f>
        <v/>
      </c>
      <c r="BO10" s="125" t="str">
        <f t="shared" ref="BO10" ca="1" si="24">IFERROR(INDEX($D$2:$BA$203,$A$41-1+$BI10,$A$27)*IF(RTF_unit_Moment="kip-ft",1,IF(RTF_unit_Moment="kip-in",1/12,IF(RTF_unit_Moment="lb-ft",1/1000,IF(RTF_unit_Moment="lb-in",1/12000,1)))),"")</f>
        <v/>
      </c>
      <c r="BP10" s="125" t="str">
        <f t="shared" ref="BP10" ca="1" si="25">IFERROR(INDEX($D$2:$BA$203,$A$41-1+$BI10,$A$30)*IF(RTF_unit_Moment="kip-ft",1,IF(RTF_unit_Moment="kip-in",1/12,IF(RTF_unit_Moment="lb-ft",1/1000,IF(RTF_unit_Moment="lb-in",1/12000,1)))),"")</f>
        <v/>
      </c>
      <c r="BQ10" s="125" t="str">
        <f ca="1">IFERROR(SQRT($BO10^2+$BP10^2),"")</f>
        <v/>
      </c>
      <c r="BR10" s="125" t="str">
        <f ca="1">IFERROR(SQRT($BM10^2+$BN10^2),"")</f>
        <v/>
      </c>
      <c r="BT10" s="125" t="str">
        <f t="array" aca="1" ref="BT10" ca="1">IFERROR(INDEX($BB$1:$BB$203,SMALL(IF($BB$1:$BB$203&lt;&gt;"",ROW($BB$1:$BB$203)),ROW(3:3))),"")</f>
        <v/>
      </c>
      <c r="BU10" s="604" t="str">
        <f t="shared" ca="1" si="16"/>
        <v/>
      </c>
      <c r="BV10" s="125" t="str">
        <f t="shared" ref="BV10:BX73" ca="1" si="26">IFERROR(INDEX(INDIRECT(BV$7 &amp; ":" &amp; BV$7),$BU10 + MATCH($BZ10,INDIRECT($BZ$7 &amp; $BU10 &amp; ":" &amp; $BZ$7 &amp; $BU10+7),0) - 1,1),"")</f>
        <v/>
      </c>
      <c r="BW10" s="125" t="str">
        <f t="shared" ca="1" si="17"/>
        <v/>
      </c>
      <c r="BX10" s="125" t="str">
        <f t="shared" ca="1" si="17"/>
        <v/>
      </c>
      <c r="BY10" s="125" t="str">
        <f t="shared" ref="BY10:BY73" ca="1" si="27">IFERROR(SQRT(BW10^2+BX10^2),"")</f>
        <v/>
      </c>
      <c r="BZ10" s="125" t="str">
        <f t="shared" ca="1" si="18"/>
        <v/>
      </c>
      <c r="CA10" s="125" t="str">
        <f t="shared" ref="CA10:CA73" ca="1" si="28">IF($BT10="","",0)</f>
        <v/>
      </c>
      <c r="CB10" s="125" t="str">
        <f t="shared" ref="CB10:CB73" ca="1" si="29">IF($BT10="","",ABS($BV10))</f>
        <v/>
      </c>
      <c r="CC10" s="125" t="str">
        <f t="shared" ref="CC10:CC73" ca="1" si="30">IF($BT10="","",ABS($BY10))</f>
        <v/>
      </c>
      <c r="CD10" s="125" t="str">
        <f t="shared" ref="CD10:CD73" ca="1" si="31">IFERROR(VLOOKUP(INDEX(F:F,MATCH(INDEX(INDIRECT(BV$7 &amp; ":" &amp; BV$7),$BU10 + MATCH($BZ10,INDIRECT($BZ$7 &amp; $BU10 &amp; ":" &amp; $BZ$7 &amp; $BU10+7),0) - 1,1),BC:BC,0))-1,$BI$10:$BR$502,3,0),"")</f>
        <v/>
      </c>
      <c r="CE10" s="125" t="str">
        <f t="shared" ref="CE10:CE73" ca="1" si="32">IFERROR(LEFT($BT10,(FIND("@",$BT10,1)-1)),"")</f>
        <v/>
      </c>
      <c r="CF10" s="125" t="str">
        <f t="shared" ref="CF10:CF73" ca="1" si="33">IFERROR(RIGHT($BT10,(FIND("@",$BT10,1)-1)),"")</f>
        <v/>
      </c>
      <c r="CG10" s="125" t="str">
        <f t="shared" ref="CG10:CG73" ca="1" si="34">IF($CF10=$CF9,"",$CF10)</f>
        <v/>
      </c>
      <c r="CH10" s="125" t="str">
        <f t="shared" ref="CH10:CH73" ca="1" si="35">IFERROR(IF(MAX(($CF$9:$CF$502=$CG10)*$BZ$9:$BZ$502)=0,"",MAX(($CF$9:$CF$502=$CG10)*$BZ$9:$BZ$502)),"")</f>
        <v/>
      </c>
      <c r="CI10" s="125" t="str">
        <f t="shared" ref="CI10:CI73" ca="1" si="36">INDEX($BT$9:$BT$502,MATCH($CH10,$BZ$9:$BZ$502,0))</f>
        <v/>
      </c>
      <c r="CJ10" s="125" t="str">
        <f t="array" aca="1" ref="CJ10" ca="1">IFERROR(INDEX($CI$1:$CI$502,SMALL(IF($CI$1:$CI$502&lt;&gt;"",ROW($CI$1:$CI$502)),ROW(3:3))),"")</f>
        <v/>
      </c>
      <c r="CK10" s="125" t="str">
        <f t="shared" ref="CK10:CK73" ca="1" si="37">IF($CJ10="","","Maximum @ "&amp; IFERROR(RIGHT($CJ10,(FIND("@",$CJ10,1)-1)),""))</f>
        <v/>
      </c>
      <c r="CL10" s="125" t="str">
        <f t="shared" ref="CL10:CL73" ca="1" si="38">IF($BT10="","",$BT10)</f>
        <v/>
      </c>
      <c r="CM10" s="125" t="s">
        <v>1372</v>
      </c>
      <c r="CO10" s="600" t="str">
        <f t="shared" ref="CO10:CO73" si="39">IF($CM10="","",$CM10)</f>
        <v>Maximum @ 100 ft</v>
      </c>
      <c r="CP10" s="600" t="e">
        <f t="shared" ref="CP10:CP73" ca="1" si="40">IF($CO10="","",ABS(VLOOKUP(IF(LEFT($CO10,3)="Guy",$CO10,INDEX($CJ$9:$CJ$502,MATCH($CO10,$CK$9:$CK$502,0))),$BT$9:$CD$502,11,0)))</f>
        <v>#N/A</v>
      </c>
      <c r="CQ10" s="600" t="e">
        <f t="shared" ca="1" si="19"/>
        <v>#N/A</v>
      </c>
      <c r="CR10" s="600" t="e">
        <f t="shared" ref="CR10:CR73" ca="1" si="41">IF($CO10="","",ABS(VLOOKUP(IF(LEFT($CO10,3)="Guy",$CO10,INDEX($CJ$9:$CJ$502,MATCH($CO10,$CK$9:$CK$502,0))),$BT$9:$CD$502,6,0)))</f>
        <v>#N/A</v>
      </c>
    </row>
    <row r="11" spans="1:101" x14ac:dyDescent="0.25">
      <c r="A11" s="596" t="s">
        <v>1309</v>
      </c>
      <c r="C11" s="125">
        <f t="shared" si="14"/>
        <v>9</v>
      </c>
      <c r="D11" s="125" t="e">
        <f t="shared" ca="1" si="4"/>
        <v>#N/A</v>
      </c>
      <c r="E11" s="125" t="e">
        <f t="shared" ca="1" si="4"/>
        <v>#N/A</v>
      </c>
      <c r="F11" s="125" t="e">
        <f t="shared" ca="1" si="4"/>
        <v>#N/A</v>
      </c>
      <c r="G11" s="125" t="e">
        <f t="shared" ca="1" si="4"/>
        <v>#N/A</v>
      </c>
      <c r="H11" s="125" t="e">
        <f t="shared" ca="1" si="4"/>
        <v>#N/A</v>
      </c>
      <c r="I11" s="125" t="e">
        <f t="shared" ca="1" si="4"/>
        <v>#N/A</v>
      </c>
      <c r="J11" s="125" t="e">
        <f t="shared" ca="1" si="4"/>
        <v>#N/A</v>
      </c>
      <c r="K11" s="125" t="e">
        <f t="shared" ca="1" si="4"/>
        <v>#N/A</v>
      </c>
      <c r="L11" s="125" t="e">
        <f t="shared" ca="1" si="4"/>
        <v>#N/A</v>
      </c>
      <c r="M11" s="125" t="e">
        <f t="shared" ca="1" si="4"/>
        <v>#N/A</v>
      </c>
      <c r="N11" s="125" t="e">
        <f t="shared" ca="1" si="4"/>
        <v>#N/A</v>
      </c>
      <c r="O11" s="125" t="e">
        <f t="shared" ca="1" si="4"/>
        <v>#N/A</v>
      </c>
      <c r="P11" s="125" t="e">
        <f t="shared" ca="1" si="4"/>
        <v>#N/A</v>
      </c>
      <c r="Q11" s="125" t="e">
        <f t="shared" ca="1" si="4"/>
        <v>#N/A</v>
      </c>
      <c r="R11" s="125" t="e">
        <f t="shared" ca="1" si="4"/>
        <v>#N/A</v>
      </c>
      <c r="S11" s="125" t="e">
        <f t="shared" ca="1" si="4"/>
        <v>#N/A</v>
      </c>
      <c r="T11" s="125" t="e">
        <f t="shared" ca="1" si="5"/>
        <v>#N/A</v>
      </c>
      <c r="U11" s="125" t="e">
        <f t="shared" ca="1" si="5"/>
        <v>#N/A</v>
      </c>
      <c r="V11" s="125" t="e">
        <f t="shared" ca="1" si="5"/>
        <v>#N/A</v>
      </c>
      <c r="W11" s="125" t="e">
        <f t="shared" ca="1" si="5"/>
        <v>#N/A</v>
      </c>
      <c r="X11" s="125" t="e">
        <f t="shared" ca="1" si="5"/>
        <v>#N/A</v>
      </c>
      <c r="Y11" s="125" t="e">
        <f t="shared" ca="1" si="5"/>
        <v>#N/A</v>
      </c>
      <c r="Z11" s="125" t="e">
        <f t="shared" ca="1" si="5"/>
        <v>#N/A</v>
      </c>
      <c r="AA11" s="125" t="e">
        <f t="shared" ca="1" si="5"/>
        <v>#N/A</v>
      </c>
      <c r="AB11" s="125" t="e">
        <f t="shared" ca="1" si="5"/>
        <v>#N/A</v>
      </c>
      <c r="AC11" s="125" t="e">
        <f t="shared" ca="1" si="5"/>
        <v>#N/A</v>
      </c>
      <c r="AD11" s="125" t="e">
        <f t="shared" ca="1" si="5"/>
        <v>#N/A</v>
      </c>
      <c r="AE11" s="125" t="e">
        <f t="shared" ca="1" si="5"/>
        <v>#N/A</v>
      </c>
      <c r="AF11" s="125" t="e">
        <f t="shared" ca="1" si="5"/>
        <v>#N/A</v>
      </c>
      <c r="AG11" s="125" t="e">
        <f t="shared" ca="1" si="5"/>
        <v>#N/A</v>
      </c>
      <c r="AH11" s="125" t="e">
        <f t="shared" ca="1" si="5"/>
        <v>#N/A</v>
      </c>
      <c r="AI11" s="125" t="e">
        <f t="shared" ca="1" si="5"/>
        <v>#N/A</v>
      </c>
      <c r="AJ11" s="125" t="e">
        <f t="shared" ca="1" si="6"/>
        <v>#N/A</v>
      </c>
      <c r="AK11" s="125" t="e">
        <f t="shared" ca="1" si="6"/>
        <v>#N/A</v>
      </c>
      <c r="AL11" s="125" t="e">
        <f t="shared" ca="1" si="6"/>
        <v>#N/A</v>
      </c>
      <c r="AM11" s="125" t="e">
        <f t="shared" ca="1" si="6"/>
        <v>#N/A</v>
      </c>
      <c r="AN11" s="125" t="e">
        <f t="shared" ca="1" si="6"/>
        <v>#N/A</v>
      </c>
      <c r="AO11" s="125" t="e">
        <f t="shared" ca="1" si="6"/>
        <v>#N/A</v>
      </c>
      <c r="AP11" s="125" t="e">
        <f t="shared" ca="1" si="6"/>
        <v>#N/A</v>
      </c>
      <c r="AQ11" s="125" t="e">
        <f t="shared" ca="1" si="6"/>
        <v>#N/A</v>
      </c>
      <c r="AR11" s="125" t="e">
        <f t="shared" ca="1" si="6"/>
        <v>#N/A</v>
      </c>
      <c r="AS11" s="125" t="e">
        <f t="shared" ca="1" si="6"/>
        <v>#N/A</v>
      </c>
      <c r="AT11" s="125" t="e">
        <f t="shared" ca="1" si="6"/>
        <v>#N/A</v>
      </c>
      <c r="AU11" s="125" t="e">
        <f t="shared" ca="1" si="6"/>
        <v>#N/A</v>
      </c>
      <c r="AV11" s="125" t="e">
        <f t="shared" ca="1" si="6"/>
        <v>#N/A</v>
      </c>
      <c r="AW11" s="125" t="e">
        <f t="shared" ca="1" si="6"/>
        <v>#N/A</v>
      </c>
      <c r="AX11" s="125" t="e">
        <f t="shared" ca="1" si="6"/>
        <v>#N/A</v>
      </c>
      <c r="AY11" s="125" t="e">
        <f t="shared" ca="1" si="6"/>
        <v>#N/A</v>
      </c>
      <c r="AZ11" s="125" t="e">
        <f t="shared" ca="1" si="7"/>
        <v>#N/A</v>
      </c>
      <c r="BA11" s="125" t="e">
        <f t="shared" ca="1" si="7"/>
        <v>#N/A</v>
      </c>
      <c r="BB11" s="125" t="str">
        <f t="shared" ca="1" si="12"/>
        <v/>
      </c>
      <c r="BC11" s="125" t="str">
        <f t="shared" ca="1" si="8"/>
        <v/>
      </c>
      <c r="BD11" s="125" t="str">
        <f t="shared" ca="1" si="9"/>
        <v/>
      </c>
      <c r="BE11" s="125" t="str">
        <f t="shared" ca="1" si="10"/>
        <v/>
      </c>
      <c r="BF11" t="str">
        <f t="shared" ca="1" si="13"/>
        <v/>
      </c>
      <c r="BG11" s="125" t="str">
        <f t="shared" ca="1" si="15"/>
        <v/>
      </c>
      <c r="BI11" s="606" t="str">
        <f t="shared" ref="BI11:BI74" ca="1" si="42">IFERROR(IF($BI10+1&lt;=$A$44-$A$41,$BI10+1,""),"")</f>
        <v/>
      </c>
      <c r="BJ11" s="125" t="str">
        <f t="shared" ca="1" si="20"/>
        <v/>
      </c>
      <c r="BK11" s="125" t="str">
        <f t="shared" ref="BK11:BK74" ca="1" si="43">IF($BJ11="","",IF(ISNUMBER(SEARCH("1.2",$BJ11))=TRUE,1.2,IF(ISNUMBER(SEARCH("0.9",$BJ11))=TRUE,0.9,1)))</f>
        <v/>
      </c>
      <c r="BL11" s="125" t="str">
        <f t="shared" ref="BL11" ca="1" si="44">IFERROR(INDEX($D$2:$BA$203,$A$41-1+$BI11,$A$27-3)*IF(RTF_unit="K",1,IF(RTF_unit="lb",1/1000,IF(RTF_unit="T",2,1))),"")</f>
        <v/>
      </c>
      <c r="BM11" s="125" t="str">
        <f t="shared" ref="BM11" ca="1" si="45">IFERROR(INDEX($D$2:$BA$203,$A$41-1+$BI11,$A$27-1)*IF(RTF_unit="K",1,IF(RTF_unit="lb",1/1000,IF(RTF_unit="T",2,1))),"")</f>
        <v/>
      </c>
      <c r="BN11" s="125" t="str">
        <f t="shared" ref="BN11" ca="1" si="46">IFERROR(INDEX($D$2:$BA$203,$A$41-1+$BI11,$A$27-2)*IF(RTF_unit="K",1,IF(RTF_unit="lb",1/1000,IF(RTF_unit="T",2,1))),"")</f>
        <v/>
      </c>
      <c r="BO11" s="125" t="str">
        <f t="shared" ref="BO11" ca="1" si="47">IFERROR(INDEX($D$2:$BA$203,$A$41-1+$BI11,$A$27)*IF(RTF_unit_Moment="kip-ft",1,IF(RTF_unit_Moment="kip-in",1/12,IF(RTF_unit_Moment="lb-ft",1/1000,IF(RTF_unit_Moment="lb-in",1/12000,1)))),"")</f>
        <v/>
      </c>
      <c r="BP11" s="125" t="str">
        <f t="shared" ref="BP11" ca="1" si="48">IFERROR(INDEX($D$2:$BA$203,$A$41-1+$BI11,$A$30)*IF(RTF_unit_Moment="kip-ft",1,IF(RTF_unit_Moment="kip-in",1/12,IF(RTF_unit_Moment="lb-ft",1/1000,IF(RTF_unit_Moment="lb-in",1/12000,1)))),"")</f>
        <v/>
      </c>
      <c r="BQ11" s="125" t="str">
        <f t="shared" ref="BQ11:BQ74" ca="1" si="49">IFERROR(SQRT($BO11^2+$BP11^2),"")</f>
        <v/>
      </c>
      <c r="BR11" s="125" t="str">
        <f t="shared" ref="BR11:BR74" ca="1" si="50">IFERROR(SQRT($BM11^2+$BN11^2),"")</f>
        <v/>
      </c>
      <c r="BT11" s="125" t="str">
        <f t="array" aca="1" ref="BT11" ca="1">IFERROR(INDEX($BB$1:$BB$203,SMALL(IF($BB$1:$BB$203&lt;&gt;"",ROW($BB$1:$BB$203)),ROW(4:4))),"")</f>
        <v/>
      </c>
      <c r="BU11" s="604" t="str">
        <f t="shared" ca="1" si="16"/>
        <v/>
      </c>
      <c r="BV11" s="125" t="str">
        <f t="shared" ca="1" si="26"/>
        <v/>
      </c>
      <c r="BW11" s="125" t="str">
        <f t="shared" ca="1" si="17"/>
        <v/>
      </c>
      <c r="BX11" s="125" t="str">
        <f t="shared" ca="1" si="17"/>
        <v/>
      </c>
      <c r="BY11" s="125" t="str">
        <f t="shared" ca="1" si="27"/>
        <v/>
      </c>
      <c r="BZ11" s="125" t="str">
        <f t="shared" ca="1" si="18"/>
        <v/>
      </c>
      <c r="CA11" s="125" t="str">
        <f t="shared" ca="1" si="28"/>
        <v/>
      </c>
      <c r="CB11" s="125" t="str">
        <f t="shared" ca="1" si="29"/>
        <v/>
      </c>
      <c r="CC11" s="125" t="str">
        <f t="shared" ca="1" si="30"/>
        <v/>
      </c>
      <c r="CD11" s="125" t="str">
        <f t="shared" ca="1" si="31"/>
        <v/>
      </c>
      <c r="CE11" s="125" t="str">
        <f t="shared" ca="1" si="32"/>
        <v/>
      </c>
      <c r="CF11" s="125" t="str">
        <f t="shared" ca="1" si="33"/>
        <v/>
      </c>
      <c r="CG11" s="125" t="str">
        <f t="shared" ca="1" si="34"/>
        <v/>
      </c>
      <c r="CH11" s="125" t="str">
        <f t="shared" ca="1" si="35"/>
        <v/>
      </c>
      <c r="CI11" s="125" t="str">
        <f t="shared" ca="1" si="36"/>
        <v/>
      </c>
      <c r="CJ11" s="125" t="str">
        <f t="array" aca="1" ref="CJ11" ca="1">IFERROR(INDEX($CI$1:$CI$502,SMALL(IF($CI$1:$CI$502&lt;&gt;"",ROW($CI$1:$CI$502)),ROW(4:4))),"")</f>
        <v/>
      </c>
      <c r="CK11" s="125" t="str">
        <f t="shared" ca="1" si="37"/>
        <v/>
      </c>
      <c r="CL11" s="125" t="str">
        <f t="shared" ca="1" si="38"/>
        <v/>
      </c>
      <c r="CM11" s="125" t="s">
        <v>1373</v>
      </c>
      <c r="CO11" s="600" t="str">
        <f t="shared" si="39"/>
        <v>Guy C @ 120 ft</v>
      </c>
      <c r="CP11" s="600" t="e">
        <f t="shared" ca="1" si="40"/>
        <v>#N/A</v>
      </c>
      <c r="CQ11" s="600" t="e">
        <f ca="1">IF($CO11="","",ABS(VLOOKUP(IF(LEFT($CO11,3)="Guy",$CO11,INDEX($CJ$9:$CJ$502,MATCH($CO11,$CK$9:$CK$502,0))),$BT$9:$CD$502,3,0)))</f>
        <v>#N/A</v>
      </c>
      <c r="CR11" s="600" t="e">
        <f t="shared" ca="1" si="41"/>
        <v>#N/A</v>
      </c>
    </row>
    <row r="12" spans="1:101" x14ac:dyDescent="0.25">
      <c r="A12" s="134" t="e">
        <f ca="1">ROW(INDEX(D:D,MATCH("*" &amp; A11 &amp; "*",D:D,0)))</f>
        <v>#N/A</v>
      </c>
      <c r="B12" t="s">
        <v>1310</v>
      </c>
      <c r="C12" s="125">
        <f t="shared" si="14"/>
        <v>10</v>
      </c>
      <c r="D12" s="125" t="e">
        <f t="shared" ca="1" si="4"/>
        <v>#N/A</v>
      </c>
      <c r="E12" s="125" t="e">
        <f t="shared" ca="1" si="4"/>
        <v>#N/A</v>
      </c>
      <c r="F12" s="125" t="e">
        <f t="shared" ca="1" si="4"/>
        <v>#N/A</v>
      </c>
      <c r="G12" s="125" t="e">
        <f t="shared" ca="1" si="4"/>
        <v>#N/A</v>
      </c>
      <c r="H12" s="125" t="e">
        <f t="shared" ca="1" si="4"/>
        <v>#N/A</v>
      </c>
      <c r="I12" s="125" t="e">
        <f t="shared" ca="1" si="4"/>
        <v>#N/A</v>
      </c>
      <c r="J12" s="125" t="e">
        <f t="shared" ca="1" si="4"/>
        <v>#N/A</v>
      </c>
      <c r="K12" s="125" t="e">
        <f t="shared" ca="1" si="4"/>
        <v>#N/A</v>
      </c>
      <c r="L12" s="125" t="e">
        <f t="shared" ca="1" si="4"/>
        <v>#N/A</v>
      </c>
      <c r="M12" s="125" t="e">
        <f t="shared" ca="1" si="4"/>
        <v>#N/A</v>
      </c>
      <c r="N12" s="125" t="e">
        <f t="shared" ca="1" si="4"/>
        <v>#N/A</v>
      </c>
      <c r="O12" s="125" t="e">
        <f t="shared" ca="1" si="4"/>
        <v>#N/A</v>
      </c>
      <c r="P12" s="125" t="e">
        <f t="shared" ca="1" si="4"/>
        <v>#N/A</v>
      </c>
      <c r="Q12" s="125" t="e">
        <f t="shared" ca="1" si="4"/>
        <v>#N/A</v>
      </c>
      <c r="R12" s="125" t="e">
        <f t="shared" ca="1" si="4"/>
        <v>#N/A</v>
      </c>
      <c r="S12" s="125" t="e">
        <f t="shared" ca="1" si="4"/>
        <v>#N/A</v>
      </c>
      <c r="T12" s="125" t="e">
        <f t="shared" ca="1" si="5"/>
        <v>#N/A</v>
      </c>
      <c r="U12" s="125" t="e">
        <f t="shared" ca="1" si="5"/>
        <v>#N/A</v>
      </c>
      <c r="V12" s="125" t="e">
        <f t="shared" ca="1" si="5"/>
        <v>#N/A</v>
      </c>
      <c r="W12" s="125" t="e">
        <f t="shared" ca="1" si="5"/>
        <v>#N/A</v>
      </c>
      <c r="X12" s="125" t="e">
        <f t="shared" ca="1" si="5"/>
        <v>#N/A</v>
      </c>
      <c r="Y12" s="125" t="e">
        <f t="shared" ca="1" si="5"/>
        <v>#N/A</v>
      </c>
      <c r="Z12" s="125" t="e">
        <f t="shared" ca="1" si="5"/>
        <v>#N/A</v>
      </c>
      <c r="AA12" s="125" t="e">
        <f t="shared" ca="1" si="5"/>
        <v>#N/A</v>
      </c>
      <c r="AB12" s="125" t="e">
        <f t="shared" ca="1" si="5"/>
        <v>#N/A</v>
      </c>
      <c r="AC12" s="125" t="e">
        <f t="shared" ca="1" si="5"/>
        <v>#N/A</v>
      </c>
      <c r="AD12" s="125" t="e">
        <f t="shared" ca="1" si="5"/>
        <v>#N/A</v>
      </c>
      <c r="AE12" s="125" t="e">
        <f t="shared" ca="1" si="5"/>
        <v>#N/A</v>
      </c>
      <c r="AF12" s="125" t="e">
        <f t="shared" ca="1" si="5"/>
        <v>#N/A</v>
      </c>
      <c r="AG12" s="125" t="e">
        <f t="shared" ca="1" si="5"/>
        <v>#N/A</v>
      </c>
      <c r="AH12" s="125" t="e">
        <f t="shared" ca="1" si="5"/>
        <v>#N/A</v>
      </c>
      <c r="AI12" s="125" t="e">
        <f t="shared" ca="1" si="5"/>
        <v>#N/A</v>
      </c>
      <c r="AJ12" s="125" t="e">
        <f t="shared" ca="1" si="6"/>
        <v>#N/A</v>
      </c>
      <c r="AK12" s="125" t="e">
        <f t="shared" ca="1" si="6"/>
        <v>#N/A</v>
      </c>
      <c r="AL12" s="125" t="e">
        <f t="shared" ca="1" si="6"/>
        <v>#N/A</v>
      </c>
      <c r="AM12" s="125" t="e">
        <f t="shared" ca="1" si="6"/>
        <v>#N/A</v>
      </c>
      <c r="AN12" s="125" t="e">
        <f t="shared" ca="1" si="6"/>
        <v>#N/A</v>
      </c>
      <c r="AO12" s="125" t="e">
        <f t="shared" ca="1" si="6"/>
        <v>#N/A</v>
      </c>
      <c r="AP12" s="125" t="e">
        <f t="shared" ca="1" si="6"/>
        <v>#N/A</v>
      </c>
      <c r="AQ12" s="125" t="e">
        <f t="shared" ca="1" si="6"/>
        <v>#N/A</v>
      </c>
      <c r="AR12" s="125" t="e">
        <f t="shared" ca="1" si="6"/>
        <v>#N/A</v>
      </c>
      <c r="AS12" s="125" t="e">
        <f t="shared" ca="1" si="6"/>
        <v>#N/A</v>
      </c>
      <c r="AT12" s="125" t="e">
        <f t="shared" ca="1" si="6"/>
        <v>#N/A</v>
      </c>
      <c r="AU12" s="125" t="e">
        <f t="shared" ca="1" si="6"/>
        <v>#N/A</v>
      </c>
      <c r="AV12" s="125" t="e">
        <f t="shared" ca="1" si="6"/>
        <v>#N/A</v>
      </c>
      <c r="AW12" s="125" t="e">
        <f t="shared" ca="1" si="6"/>
        <v>#N/A</v>
      </c>
      <c r="AX12" s="125" t="e">
        <f t="shared" ca="1" si="6"/>
        <v>#N/A</v>
      </c>
      <c r="AY12" s="125" t="e">
        <f t="shared" ca="1" si="6"/>
        <v>#N/A</v>
      </c>
      <c r="AZ12" s="125" t="e">
        <f t="shared" ca="1" si="7"/>
        <v>#N/A</v>
      </c>
      <c r="BA12" s="125" t="e">
        <f t="shared" ca="1" si="7"/>
        <v>#N/A</v>
      </c>
      <c r="BB12" s="125" t="str">
        <f t="shared" ca="1" si="12"/>
        <v/>
      </c>
      <c r="BC12" s="125" t="str">
        <f t="shared" ca="1" si="8"/>
        <v/>
      </c>
      <c r="BD12" s="125" t="str">
        <f t="shared" ca="1" si="9"/>
        <v/>
      </c>
      <c r="BE12" s="125" t="str">
        <f t="shared" ca="1" si="10"/>
        <v/>
      </c>
      <c r="BF12" t="str">
        <f t="shared" ca="1" si="13"/>
        <v/>
      </c>
      <c r="BG12" s="125" t="str">
        <f t="shared" ca="1" si="15"/>
        <v/>
      </c>
      <c r="BI12" s="606" t="str">
        <f t="shared" ca="1" si="42"/>
        <v/>
      </c>
      <c r="BJ12" s="125" t="str">
        <f t="shared" ca="1" si="20"/>
        <v/>
      </c>
      <c r="BK12" s="125" t="str">
        <f t="shared" ca="1" si="43"/>
        <v/>
      </c>
      <c r="BL12" s="125" t="str">
        <f t="shared" ref="BL12" ca="1" si="51">IFERROR(INDEX($D$2:$BA$203,$A$41-1+$BI12,$A$27-3)*IF(RTF_unit="K",1,IF(RTF_unit="lb",1/1000,IF(RTF_unit="T",2,1))),"")</f>
        <v/>
      </c>
      <c r="BM12" s="125" t="str">
        <f t="shared" ref="BM12" ca="1" si="52">IFERROR(INDEX($D$2:$BA$203,$A$41-1+$BI12,$A$27-1)*IF(RTF_unit="K",1,IF(RTF_unit="lb",1/1000,IF(RTF_unit="T",2,1))),"")</f>
        <v/>
      </c>
      <c r="BN12" s="125" t="str">
        <f t="shared" ref="BN12" ca="1" si="53">IFERROR(INDEX($D$2:$BA$203,$A$41-1+$BI12,$A$27-2)*IF(RTF_unit="K",1,IF(RTF_unit="lb",1/1000,IF(RTF_unit="T",2,1))),"")</f>
        <v/>
      </c>
      <c r="BO12" s="125" t="str">
        <f t="shared" ref="BO12" ca="1" si="54">IFERROR(INDEX($D$2:$BA$203,$A$41-1+$BI12,$A$27)*IF(RTF_unit_Moment="kip-ft",1,IF(RTF_unit_Moment="kip-in",1/12,IF(RTF_unit_Moment="lb-ft",1/1000,IF(RTF_unit_Moment="lb-in",1/12000,1)))),"")</f>
        <v/>
      </c>
      <c r="BP12" s="125" t="str">
        <f t="shared" ref="BP12" ca="1" si="55">IFERROR(INDEX($D$2:$BA$203,$A$41-1+$BI12,$A$30)*IF(RTF_unit_Moment="kip-ft",1,IF(RTF_unit_Moment="kip-in",1/12,IF(RTF_unit_Moment="lb-ft",1/1000,IF(RTF_unit_Moment="lb-in",1/12000,1)))),"")</f>
        <v/>
      </c>
      <c r="BQ12" s="125" t="str">
        <f t="shared" ca="1" si="49"/>
        <v/>
      </c>
      <c r="BR12" s="125" t="str">
        <f t="shared" ca="1" si="50"/>
        <v/>
      </c>
      <c r="BT12" s="125" t="str">
        <f t="array" aca="1" ref="BT12" ca="1">IFERROR(INDEX($BB$1:$BB$203,SMALL(IF($BB$1:$BB$203&lt;&gt;"",ROW($BB$1:$BB$203)),ROW(5:5))),"")</f>
        <v/>
      </c>
      <c r="BU12" s="604" t="str">
        <f t="shared" ca="1" si="16"/>
        <v/>
      </c>
      <c r="BV12" s="125" t="str">
        <f t="shared" ca="1" si="26"/>
        <v/>
      </c>
      <c r="BW12" s="125" t="str">
        <f t="shared" ca="1" si="17"/>
        <v/>
      </c>
      <c r="BX12" s="125" t="str">
        <f t="shared" ca="1" si="17"/>
        <v/>
      </c>
      <c r="BY12" s="125" t="str">
        <f t="shared" ca="1" si="27"/>
        <v/>
      </c>
      <c r="BZ12" s="125" t="str">
        <f t="shared" ca="1" si="18"/>
        <v/>
      </c>
      <c r="CA12" s="125" t="str">
        <f t="shared" ca="1" si="28"/>
        <v/>
      </c>
      <c r="CB12" s="125" t="str">
        <f t="shared" ca="1" si="29"/>
        <v/>
      </c>
      <c r="CC12" s="125" t="str">
        <f t="shared" ca="1" si="30"/>
        <v/>
      </c>
      <c r="CD12" s="125" t="str">
        <f t="shared" ca="1" si="31"/>
        <v/>
      </c>
      <c r="CE12" s="125" t="str">
        <f t="shared" ca="1" si="32"/>
        <v/>
      </c>
      <c r="CF12" s="125" t="str">
        <f t="shared" ca="1" si="33"/>
        <v/>
      </c>
      <c r="CG12" s="125" t="str">
        <f t="shared" ca="1" si="34"/>
        <v/>
      </c>
      <c r="CH12" s="125" t="str">
        <f t="shared" ca="1" si="35"/>
        <v/>
      </c>
      <c r="CI12" s="125" t="str">
        <f t="shared" ca="1" si="36"/>
        <v/>
      </c>
      <c r="CJ12" s="125" t="str">
        <f t="array" aca="1" ref="CJ12" ca="1">IFERROR(INDEX($CI$1:$CI$502,SMALL(IF($CI$1:$CI$502&lt;&gt;"",ROW($CI$1:$CI$502)),ROW(5:5))),"")</f>
        <v/>
      </c>
      <c r="CK12" s="125" t="str">
        <f t="shared" ca="1" si="37"/>
        <v/>
      </c>
      <c r="CL12" s="125" t="str">
        <f t="shared" ca="1" si="38"/>
        <v/>
      </c>
      <c r="CM12" s="125" t="s">
        <v>1374</v>
      </c>
      <c r="CO12" s="600" t="str">
        <f t="shared" si="39"/>
        <v>Guy B @ 120 ft</v>
      </c>
      <c r="CP12" s="600" t="e">
        <f t="shared" ca="1" si="40"/>
        <v>#N/A</v>
      </c>
      <c r="CQ12" s="600" t="e">
        <f t="shared" ref="CQ12:CQ75" ca="1" si="56">IF($CO12="","",ABS(VLOOKUP(IF(LEFT($CO12,3)="Guy",$CO12,INDEX($CJ$9:$CJ$502,MATCH($CO12,$CK$9:$CK$502,0))),$BT$9:$CD$502,3,0)))</f>
        <v>#N/A</v>
      </c>
      <c r="CR12" s="600" t="e">
        <f t="shared" ca="1" si="41"/>
        <v>#N/A</v>
      </c>
    </row>
    <row r="13" spans="1:101" x14ac:dyDescent="0.25">
      <c r="A13" s="591"/>
      <c r="C13" s="125">
        <f t="shared" si="14"/>
        <v>11</v>
      </c>
      <c r="D13" s="125" t="e">
        <f t="shared" ca="1" si="4"/>
        <v>#N/A</v>
      </c>
      <c r="E13" s="125" t="e">
        <f t="shared" ca="1" si="4"/>
        <v>#N/A</v>
      </c>
      <c r="F13" s="125" t="e">
        <f t="shared" ca="1" si="4"/>
        <v>#N/A</v>
      </c>
      <c r="G13" s="125" t="e">
        <f t="shared" ca="1" si="4"/>
        <v>#N/A</v>
      </c>
      <c r="H13" s="125" t="e">
        <f t="shared" ca="1" si="4"/>
        <v>#N/A</v>
      </c>
      <c r="I13" s="125" t="e">
        <f t="shared" ca="1" si="4"/>
        <v>#N/A</v>
      </c>
      <c r="J13" s="125" t="e">
        <f t="shared" ca="1" si="4"/>
        <v>#N/A</v>
      </c>
      <c r="K13" s="125" t="e">
        <f t="shared" ca="1" si="4"/>
        <v>#N/A</v>
      </c>
      <c r="L13" s="125" t="e">
        <f t="shared" ca="1" si="4"/>
        <v>#N/A</v>
      </c>
      <c r="M13" s="125" t="e">
        <f t="shared" ca="1" si="4"/>
        <v>#N/A</v>
      </c>
      <c r="N13" s="125" t="e">
        <f t="shared" ca="1" si="4"/>
        <v>#N/A</v>
      </c>
      <c r="O13" s="125" t="e">
        <f t="shared" ca="1" si="4"/>
        <v>#N/A</v>
      </c>
      <c r="P13" s="125" t="e">
        <f t="shared" ca="1" si="4"/>
        <v>#N/A</v>
      </c>
      <c r="Q13" s="125" t="e">
        <f t="shared" ca="1" si="4"/>
        <v>#N/A</v>
      </c>
      <c r="R13" s="125" t="e">
        <f t="shared" ca="1" si="4"/>
        <v>#N/A</v>
      </c>
      <c r="S13" s="125" t="e">
        <f t="shared" ca="1" si="4"/>
        <v>#N/A</v>
      </c>
      <c r="T13" s="125" t="e">
        <f t="shared" ca="1" si="5"/>
        <v>#N/A</v>
      </c>
      <c r="U13" s="125" t="e">
        <f t="shared" ca="1" si="5"/>
        <v>#N/A</v>
      </c>
      <c r="V13" s="125" t="e">
        <f t="shared" ca="1" si="5"/>
        <v>#N/A</v>
      </c>
      <c r="W13" s="125" t="e">
        <f t="shared" ca="1" si="5"/>
        <v>#N/A</v>
      </c>
      <c r="X13" s="125" t="e">
        <f t="shared" ca="1" si="5"/>
        <v>#N/A</v>
      </c>
      <c r="Y13" s="125" t="e">
        <f t="shared" ca="1" si="5"/>
        <v>#N/A</v>
      </c>
      <c r="Z13" s="125" t="e">
        <f t="shared" ca="1" si="5"/>
        <v>#N/A</v>
      </c>
      <c r="AA13" s="125" t="e">
        <f t="shared" ca="1" si="5"/>
        <v>#N/A</v>
      </c>
      <c r="AB13" s="125" t="e">
        <f t="shared" ca="1" si="5"/>
        <v>#N/A</v>
      </c>
      <c r="AC13" s="125" t="e">
        <f t="shared" ca="1" si="5"/>
        <v>#N/A</v>
      </c>
      <c r="AD13" s="125" t="e">
        <f t="shared" ca="1" si="5"/>
        <v>#N/A</v>
      </c>
      <c r="AE13" s="125" t="e">
        <f t="shared" ca="1" si="5"/>
        <v>#N/A</v>
      </c>
      <c r="AF13" s="125" t="e">
        <f t="shared" ca="1" si="5"/>
        <v>#N/A</v>
      </c>
      <c r="AG13" s="125" t="e">
        <f t="shared" ca="1" si="5"/>
        <v>#N/A</v>
      </c>
      <c r="AH13" s="125" t="e">
        <f t="shared" ca="1" si="5"/>
        <v>#N/A</v>
      </c>
      <c r="AI13" s="125" t="e">
        <f t="shared" ca="1" si="5"/>
        <v>#N/A</v>
      </c>
      <c r="AJ13" s="125" t="e">
        <f t="shared" ca="1" si="6"/>
        <v>#N/A</v>
      </c>
      <c r="AK13" s="125" t="e">
        <f t="shared" ca="1" si="6"/>
        <v>#N/A</v>
      </c>
      <c r="AL13" s="125" t="e">
        <f t="shared" ca="1" si="6"/>
        <v>#N/A</v>
      </c>
      <c r="AM13" s="125" t="e">
        <f t="shared" ca="1" si="6"/>
        <v>#N/A</v>
      </c>
      <c r="AN13" s="125" t="e">
        <f t="shared" ca="1" si="6"/>
        <v>#N/A</v>
      </c>
      <c r="AO13" s="125" t="e">
        <f t="shared" ca="1" si="6"/>
        <v>#N/A</v>
      </c>
      <c r="AP13" s="125" t="e">
        <f t="shared" ca="1" si="6"/>
        <v>#N/A</v>
      </c>
      <c r="AQ13" s="125" t="e">
        <f t="shared" ca="1" si="6"/>
        <v>#N/A</v>
      </c>
      <c r="AR13" s="125" t="e">
        <f t="shared" ca="1" si="6"/>
        <v>#N/A</v>
      </c>
      <c r="AS13" s="125" t="e">
        <f t="shared" ca="1" si="6"/>
        <v>#N/A</v>
      </c>
      <c r="AT13" s="125" t="e">
        <f t="shared" ca="1" si="6"/>
        <v>#N/A</v>
      </c>
      <c r="AU13" s="125" t="e">
        <f t="shared" ca="1" si="6"/>
        <v>#N/A</v>
      </c>
      <c r="AV13" s="125" t="e">
        <f t="shared" ca="1" si="6"/>
        <v>#N/A</v>
      </c>
      <c r="AW13" s="125" t="e">
        <f t="shared" ca="1" si="6"/>
        <v>#N/A</v>
      </c>
      <c r="AX13" s="125" t="e">
        <f t="shared" ca="1" si="6"/>
        <v>#N/A</v>
      </c>
      <c r="AY13" s="125" t="e">
        <f t="shared" ca="1" si="6"/>
        <v>#N/A</v>
      </c>
      <c r="AZ13" s="125" t="e">
        <f t="shared" ca="1" si="7"/>
        <v>#N/A</v>
      </c>
      <c r="BA13" s="125" t="e">
        <f t="shared" ca="1" si="7"/>
        <v>#N/A</v>
      </c>
      <c r="BB13" s="125" t="str">
        <f t="shared" ca="1" si="12"/>
        <v/>
      </c>
      <c r="BC13" s="125" t="str">
        <f t="shared" ca="1" si="8"/>
        <v/>
      </c>
      <c r="BD13" s="125" t="str">
        <f t="shared" ca="1" si="9"/>
        <v/>
      </c>
      <c r="BE13" s="125" t="str">
        <f t="shared" ca="1" si="10"/>
        <v/>
      </c>
      <c r="BF13" t="str">
        <f t="shared" ca="1" si="13"/>
        <v/>
      </c>
      <c r="BG13" s="125" t="str">
        <f t="shared" ca="1" si="15"/>
        <v/>
      </c>
      <c r="BI13" s="606" t="str">
        <f t="shared" ca="1" si="42"/>
        <v/>
      </c>
      <c r="BJ13" s="125" t="str">
        <f t="shared" ca="1" si="20"/>
        <v/>
      </c>
      <c r="BK13" s="125" t="str">
        <f t="shared" ca="1" si="43"/>
        <v/>
      </c>
      <c r="BL13" s="125" t="str">
        <f t="shared" ref="BL13" ca="1" si="57">IFERROR(INDEX($D$2:$BA$203,$A$41-1+$BI13,$A$27-3)*IF(RTF_unit="K",1,IF(RTF_unit="lb",1/1000,IF(RTF_unit="T",2,1))),"")</f>
        <v/>
      </c>
      <c r="BM13" s="125" t="str">
        <f t="shared" ref="BM13" ca="1" si="58">IFERROR(INDEX($D$2:$BA$203,$A$41-1+$BI13,$A$27-1)*IF(RTF_unit="K",1,IF(RTF_unit="lb",1/1000,IF(RTF_unit="T",2,1))),"")</f>
        <v/>
      </c>
      <c r="BN13" s="125" t="str">
        <f t="shared" ref="BN13" ca="1" si="59">IFERROR(INDEX($D$2:$BA$203,$A$41-1+$BI13,$A$27-2)*IF(RTF_unit="K",1,IF(RTF_unit="lb",1/1000,IF(RTF_unit="T",2,1))),"")</f>
        <v/>
      </c>
      <c r="BO13" s="125" t="str">
        <f t="shared" ref="BO13" ca="1" si="60">IFERROR(INDEX($D$2:$BA$203,$A$41-1+$BI13,$A$27)*IF(RTF_unit_Moment="kip-ft",1,IF(RTF_unit_Moment="kip-in",1/12,IF(RTF_unit_Moment="lb-ft",1/1000,IF(RTF_unit_Moment="lb-in",1/12000,1)))),"")</f>
        <v/>
      </c>
      <c r="BP13" s="125" t="str">
        <f t="shared" ref="BP13" ca="1" si="61">IFERROR(INDEX($D$2:$BA$203,$A$41-1+$BI13,$A$30)*IF(RTF_unit_Moment="kip-ft",1,IF(RTF_unit_Moment="kip-in",1/12,IF(RTF_unit_Moment="lb-ft",1/1000,IF(RTF_unit_Moment="lb-in",1/12000,1)))),"")</f>
        <v/>
      </c>
      <c r="BQ13" s="125" t="str">
        <f t="shared" ca="1" si="49"/>
        <v/>
      </c>
      <c r="BR13" s="125" t="str">
        <f t="shared" ca="1" si="50"/>
        <v/>
      </c>
      <c r="BT13" s="125" t="str">
        <f t="array" aca="1" ref="BT13" ca="1">IFERROR(INDEX($BB$1:$BB$203,SMALL(IF($BB$1:$BB$203&lt;&gt;"",ROW($BB$1:$BB$203)),ROW(6:6))),"")</f>
        <v/>
      </c>
      <c r="BU13" s="604" t="str">
        <f t="shared" ca="1" si="16"/>
        <v/>
      </c>
      <c r="BV13" s="125" t="str">
        <f t="shared" ca="1" si="26"/>
        <v/>
      </c>
      <c r="BW13" s="125" t="str">
        <f t="shared" ca="1" si="17"/>
        <v/>
      </c>
      <c r="BX13" s="125" t="str">
        <f t="shared" ca="1" si="17"/>
        <v/>
      </c>
      <c r="BY13" s="125" t="str">
        <f t="shared" ca="1" si="27"/>
        <v/>
      </c>
      <c r="BZ13" s="125" t="str">
        <f t="shared" ca="1" si="18"/>
        <v/>
      </c>
      <c r="CA13" s="125" t="str">
        <f t="shared" ca="1" si="28"/>
        <v/>
      </c>
      <c r="CB13" s="125" t="str">
        <f t="shared" ca="1" si="29"/>
        <v/>
      </c>
      <c r="CC13" s="125" t="str">
        <f t="shared" ca="1" si="30"/>
        <v/>
      </c>
      <c r="CD13" s="125" t="str">
        <f t="shared" ca="1" si="31"/>
        <v/>
      </c>
      <c r="CE13" s="125" t="str">
        <f t="shared" ca="1" si="32"/>
        <v/>
      </c>
      <c r="CF13" s="125" t="str">
        <f t="shared" ca="1" si="33"/>
        <v/>
      </c>
      <c r="CG13" s="125" t="str">
        <f t="shared" ca="1" si="34"/>
        <v/>
      </c>
      <c r="CH13" s="125" t="str">
        <f t="shared" ca="1" si="35"/>
        <v/>
      </c>
      <c r="CI13" s="125" t="str">
        <f t="shared" ca="1" si="36"/>
        <v/>
      </c>
      <c r="CJ13" s="125" t="str">
        <f t="array" aca="1" ref="CJ13" ca="1">IFERROR(INDEX($CI$1:$CI$502,SMALL(IF($CI$1:$CI$502&lt;&gt;"",ROW($CI$1:$CI$502)),ROW(6:6))),"")</f>
        <v/>
      </c>
      <c r="CK13" s="125" t="str">
        <f t="shared" ca="1" si="37"/>
        <v/>
      </c>
      <c r="CL13" s="125" t="str">
        <f t="shared" ca="1" si="38"/>
        <v/>
      </c>
      <c r="CM13" s="125" t="s">
        <v>1375</v>
      </c>
      <c r="CO13" s="600" t="str">
        <f t="shared" si="39"/>
        <v>Guy A @ 120 ft</v>
      </c>
      <c r="CP13" s="600" t="e">
        <f t="shared" ca="1" si="40"/>
        <v>#N/A</v>
      </c>
      <c r="CQ13" s="600" t="e">
        <f t="shared" ca="1" si="56"/>
        <v>#N/A</v>
      </c>
      <c r="CR13" s="600" t="e">
        <f t="shared" ca="1" si="41"/>
        <v>#N/A</v>
      </c>
    </row>
    <row r="14" spans="1:101" x14ac:dyDescent="0.25">
      <c r="A14" s="596" t="s">
        <v>1311</v>
      </c>
      <c r="C14" s="125">
        <f t="shared" si="14"/>
        <v>12</v>
      </c>
      <c r="D14" s="125" t="e">
        <f t="shared" ca="1" si="4"/>
        <v>#N/A</v>
      </c>
      <c r="E14" s="125" t="e">
        <f t="shared" ca="1" si="4"/>
        <v>#N/A</v>
      </c>
      <c r="F14" s="125" t="e">
        <f t="shared" ca="1" si="4"/>
        <v>#N/A</v>
      </c>
      <c r="G14" s="125" t="e">
        <f t="shared" ca="1" si="4"/>
        <v>#N/A</v>
      </c>
      <c r="H14" s="125" t="e">
        <f t="shared" ca="1" si="4"/>
        <v>#N/A</v>
      </c>
      <c r="I14" s="125" t="e">
        <f t="shared" ca="1" si="4"/>
        <v>#N/A</v>
      </c>
      <c r="J14" s="125" t="e">
        <f t="shared" ca="1" si="4"/>
        <v>#N/A</v>
      </c>
      <c r="K14" s="125" t="e">
        <f t="shared" ca="1" si="4"/>
        <v>#N/A</v>
      </c>
      <c r="L14" s="125" t="e">
        <f t="shared" ca="1" si="4"/>
        <v>#N/A</v>
      </c>
      <c r="M14" s="125" t="e">
        <f t="shared" ca="1" si="4"/>
        <v>#N/A</v>
      </c>
      <c r="N14" s="125" t="e">
        <f t="shared" ca="1" si="4"/>
        <v>#N/A</v>
      </c>
      <c r="O14" s="125" t="e">
        <f t="shared" ca="1" si="4"/>
        <v>#N/A</v>
      </c>
      <c r="P14" s="125" t="e">
        <f t="shared" ca="1" si="4"/>
        <v>#N/A</v>
      </c>
      <c r="Q14" s="125" t="e">
        <f t="shared" ca="1" si="4"/>
        <v>#N/A</v>
      </c>
      <c r="R14" s="125" t="e">
        <f t="shared" ca="1" si="4"/>
        <v>#N/A</v>
      </c>
      <c r="S14" s="125" t="e">
        <f t="shared" ca="1" si="4"/>
        <v>#N/A</v>
      </c>
      <c r="T14" s="125" t="e">
        <f t="shared" ca="1" si="5"/>
        <v>#N/A</v>
      </c>
      <c r="U14" s="125" t="e">
        <f t="shared" ca="1" si="5"/>
        <v>#N/A</v>
      </c>
      <c r="V14" s="125" t="e">
        <f t="shared" ca="1" si="5"/>
        <v>#N/A</v>
      </c>
      <c r="W14" s="125" t="e">
        <f t="shared" ca="1" si="5"/>
        <v>#N/A</v>
      </c>
      <c r="X14" s="125" t="e">
        <f t="shared" ca="1" si="5"/>
        <v>#N/A</v>
      </c>
      <c r="Y14" s="125" t="e">
        <f t="shared" ca="1" si="5"/>
        <v>#N/A</v>
      </c>
      <c r="Z14" s="125" t="e">
        <f t="shared" ca="1" si="5"/>
        <v>#N/A</v>
      </c>
      <c r="AA14" s="125" t="e">
        <f t="shared" ca="1" si="5"/>
        <v>#N/A</v>
      </c>
      <c r="AB14" s="125" t="e">
        <f t="shared" ca="1" si="5"/>
        <v>#N/A</v>
      </c>
      <c r="AC14" s="125" t="e">
        <f t="shared" ca="1" si="5"/>
        <v>#N/A</v>
      </c>
      <c r="AD14" s="125" t="e">
        <f t="shared" ca="1" si="5"/>
        <v>#N/A</v>
      </c>
      <c r="AE14" s="125" t="e">
        <f t="shared" ca="1" si="5"/>
        <v>#N/A</v>
      </c>
      <c r="AF14" s="125" t="e">
        <f t="shared" ca="1" si="5"/>
        <v>#N/A</v>
      </c>
      <c r="AG14" s="125" t="e">
        <f t="shared" ca="1" si="5"/>
        <v>#N/A</v>
      </c>
      <c r="AH14" s="125" t="e">
        <f t="shared" ca="1" si="5"/>
        <v>#N/A</v>
      </c>
      <c r="AI14" s="125" t="e">
        <f t="shared" ca="1" si="5"/>
        <v>#N/A</v>
      </c>
      <c r="AJ14" s="125" t="e">
        <f t="shared" ca="1" si="6"/>
        <v>#N/A</v>
      </c>
      <c r="AK14" s="125" t="e">
        <f t="shared" ca="1" si="6"/>
        <v>#N/A</v>
      </c>
      <c r="AL14" s="125" t="e">
        <f t="shared" ca="1" si="6"/>
        <v>#N/A</v>
      </c>
      <c r="AM14" s="125" t="e">
        <f t="shared" ca="1" si="6"/>
        <v>#N/A</v>
      </c>
      <c r="AN14" s="125" t="e">
        <f t="shared" ca="1" si="6"/>
        <v>#N/A</v>
      </c>
      <c r="AO14" s="125" t="e">
        <f t="shared" ca="1" si="6"/>
        <v>#N/A</v>
      </c>
      <c r="AP14" s="125" t="e">
        <f t="shared" ca="1" si="6"/>
        <v>#N/A</v>
      </c>
      <c r="AQ14" s="125" t="e">
        <f t="shared" ca="1" si="6"/>
        <v>#N/A</v>
      </c>
      <c r="AR14" s="125" t="e">
        <f t="shared" ca="1" si="6"/>
        <v>#N/A</v>
      </c>
      <c r="AS14" s="125" t="e">
        <f t="shared" ca="1" si="6"/>
        <v>#N/A</v>
      </c>
      <c r="AT14" s="125" t="e">
        <f t="shared" ca="1" si="6"/>
        <v>#N/A</v>
      </c>
      <c r="AU14" s="125" t="e">
        <f t="shared" ca="1" si="6"/>
        <v>#N/A</v>
      </c>
      <c r="AV14" s="125" t="e">
        <f t="shared" ca="1" si="6"/>
        <v>#N/A</v>
      </c>
      <c r="AW14" s="125" t="e">
        <f t="shared" ca="1" si="6"/>
        <v>#N/A</v>
      </c>
      <c r="AX14" s="125" t="e">
        <f t="shared" ca="1" si="6"/>
        <v>#N/A</v>
      </c>
      <c r="AY14" s="125" t="e">
        <f t="shared" ca="1" si="6"/>
        <v>#N/A</v>
      </c>
      <c r="AZ14" s="125" t="e">
        <f t="shared" ca="1" si="7"/>
        <v>#N/A</v>
      </c>
      <c r="BA14" s="125" t="e">
        <f t="shared" ca="1" si="7"/>
        <v>#N/A</v>
      </c>
      <c r="BB14" s="125" t="str">
        <f t="shared" ca="1" si="12"/>
        <v/>
      </c>
      <c r="BC14" s="125" t="str">
        <f t="shared" ca="1" si="8"/>
        <v/>
      </c>
      <c r="BD14" s="125" t="str">
        <f t="shared" ca="1" si="9"/>
        <v/>
      </c>
      <c r="BE14" s="125" t="str">
        <f t="shared" ca="1" si="10"/>
        <v/>
      </c>
      <c r="BF14" t="str">
        <f t="shared" ca="1" si="13"/>
        <v/>
      </c>
      <c r="BG14" s="125" t="str">
        <f t="shared" ca="1" si="15"/>
        <v/>
      </c>
      <c r="BI14" s="606" t="str">
        <f t="shared" ca="1" si="42"/>
        <v/>
      </c>
      <c r="BJ14" s="125" t="str">
        <f t="shared" ca="1" si="20"/>
        <v/>
      </c>
      <c r="BK14" s="125" t="str">
        <f t="shared" ca="1" si="43"/>
        <v/>
      </c>
      <c r="BL14" s="125" t="str">
        <f t="shared" ref="BL14" ca="1" si="62">IFERROR(INDEX($D$2:$BA$203,$A$41-1+$BI14,$A$27-3)*IF(RTF_unit="K",1,IF(RTF_unit="lb",1/1000,IF(RTF_unit="T",2,1))),"")</f>
        <v/>
      </c>
      <c r="BM14" s="125" t="str">
        <f t="shared" ref="BM14" ca="1" si="63">IFERROR(INDEX($D$2:$BA$203,$A$41-1+$BI14,$A$27-1)*IF(RTF_unit="K",1,IF(RTF_unit="lb",1/1000,IF(RTF_unit="T",2,1))),"")</f>
        <v/>
      </c>
      <c r="BN14" s="125" t="str">
        <f t="shared" ref="BN14" ca="1" si="64">IFERROR(INDEX($D$2:$BA$203,$A$41-1+$BI14,$A$27-2)*IF(RTF_unit="K",1,IF(RTF_unit="lb",1/1000,IF(RTF_unit="T",2,1))),"")</f>
        <v/>
      </c>
      <c r="BO14" s="125" t="str">
        <f t="shared" ref="BO14" ca="1" si="65">IFERROR(INDEX($D$2:$BA$203,$A$41-1+$BI14,$A$27)*IF(RTF_unit_Moment="kip-ft",1,IF(RTF_unit_Moment="kip-in",1/12,IF(RTF_unit_Moment="lb-ft",1/1000,IF(RTF_unit_Moment="lb-in",1/12000,1)))),"")</f>
        <v/>
      </c>
      <c r="BP14" s="125" t="str">
        <f t="shared" ref="BP14" ca="1" si="66">IFERROR(INDEX($D$2:$BA$203,$A$41-1+$BI14,$A$30)*IF(RTF_unit_Moment="kip-ft",1,IF(RTF_unit_Moment="kip-in",1/12,IF(RTF_unit_Moment="lb-ft",1/1000,IF(RTF_unit_Moment="lb-in",1/12000,1)))),"")</f>
        <v/>
      </c>
      <c r="BQ14" s="125" t="str">
        <f t="shared" ca="1" si="49"/>
        <v/>
      </c>
      <c r="BR14" s="125" t="str">
        <f t="shared" ca="1" si="50"/>
        <v/>
      </c>
      <c r="BT14" s="125" t="str">
        <f t="array" aca="1" ref="BT14" ca="1">IFERROR(INDEX($BB$1:$BB$203,SMALL(IF($BB$1:$BB$203&lt;&gt;"",ROW($BB$1:$BB$203)),ROW(7:7))),"")</f>
        <v/>
      </c>
      <c r="BU14" s="604" t="str">
        <f t="shared" ca="1" si="16"/>
        <v/>
      </c>
      <c r="BV14" s="125" t="str">
        <f t="shared" ca="1" si="26"/>
        <v/>
      </c>
      <c r="BW14" s="125" t="str">
        <f t="shared" ca="1" si="17"/>
        <v/>
      </c>
      <c r="BX14" s="125" t="str">
        <f t="shared" ca="1" si="17"/>
        <v/>
      </c>
      <c r="BY14" s="125" t="str">
        <f t="shared" ca="1" si="27"/>
        <v/>
      </c>
      <c r="BZ14" s="125" t="str">
        <f t="shared" ca="1" si="18"/>
        <v/>
      </c>
      <c r="CA14" s="125" t="str">
        <f t="shared" ca="1" si="28"/>
        <v/>
      </c>
      <c r="CB14" s="125" t="str">
        <f t="shared" ca="1" si="29"/>
        <v/>
      </c>
      <c r="CC14" s="125" t="str">
        <f t="shared" ca="1" si="30"/>
        <v/>
      </c>
      <c r="CD14" s="125" t="str">
        <f t="shared" ca="1" si="31"/>
        <v/>
      </c>
      <c r="CE14" s="125" t="str">
        <f t="shared" ca="1" si="32"/>
        <v/>
      </c>
      <c r="CF14" s="125" t="str">
        <f t="shared" ca="1" si="33"/>
        <v/>
      </c>
      <c r="CG14" s="125" t="str">
        <f t="shared" ca="1" si="34"/>
        <v/>
      </c>
      <c r="CH14" s="125" t="str">
        <f t="shared" ca="1" si="35"/>
        <v/>
      </c>
      <c r="CI14" s="125" t="str">
        <f t="shared" ca="1" si="36"/>
        <v/>
      </c>
      <c r="CJ14" s="125" t="str">
        <f t="array" aca="1" ref="CJ14" ca="1">IFERROR(INDEX($CI$1:$CI$502,SMALL(IF($CI$1:$CI$502&lt;&gt;"",ROW($CI$1:$CI$502)),ROW(7:7))),"")</f>
        <v/>
      </c>
      <c r="CK14" s="125" t="str">
        <f t="shared" ca="1" si="37"/>
        <v/>
      </c>
      <c r="CL14" s="125" t="str">
        <f t="shared" ca="1" si="38"/>
        <v/>
      </c>
      <c r="CM14" s="125" t="s">
        <v>1376</v>
      </c>
      <c r="CO14" s="600" t="str">
        <f t="shared" si="39"/>
        <v>Guy C @ 100 ft</v>
      </c>
      <c r="CP14" s="600" t="e">
        <f t="shared" ca="1" si="40"/>
        <v>#N/A</v>
      </c>
      <c r="CQ14" s="600" t="e">
        <f t="shared" ca="1" si="56"/>
        <v>#N/A</v>
      </c>
      <c r="CR14" s="600" t="e">
        <f t="shared" ca="1" si="41"/>
        <v>#N/A</v>
      </c>
    </row>
    <row r="15" spans="1:101" x14ac:dyDescent="0.25">
      <c r="A15" s="134" t="e">
        <f ca="1">MATCH(A14,INDIRECT(CONCATENATE("D"&amp;$A$12&amp;":BA"&amp;$A$12)),0)</f>
        <v>#N/A</v>
      </c>
      <c r="B15" t="s">
        <v>1312</v>
      </c>
      <c r="C15" s="125">
        <f t="shared" si="14"/>
        <v>13</v>
      </c>
      <c r="D15" s="125" t="e">
        <f t="shared" ca="1" si="4"/>
        <v>#N/A</v>
      </c>
      <c r="E15" s="125" t="e">
        <f t="shared" ca="1" si="4"/>
        <v>#N/A</v>
      </c>
      <c r="F15" s="125" t="e">
        <f t="shared" ca="1" si="4"/>
        <v>#N/A</v>
      </c>
      <c r="G15" s="125" t="e">
        <f t="shared" ca="1" si="4"/>
        <v>#N/A</v>
      </c>
      <c r="H15" s="125" t="e">
        <f t="shared" ca="1" si="4"/>
        <v>#N/A</v>
      </c>
      <c r="I15" s="125" t="e">
        <f t="shared" ca="1" si="4"/>
        <v>#N/A</v>
      </c>
      <c r="J15" s="125" t="e">
        <f t="shared" ca="1" si="4"/>
        <v>#N/A</v>
      </c>
      <c r="K15" s="125" t="e">
        <f t="shared" ca="1" si="4"/>
        <v>#N/A</v>
      </c>
      <c r="L15" s="125" t="e">
        <f t="shared" ca="1" si="4"/>
        <v>#N/A</v>
      </c>
      <c r="M15" s="125" t="e">
        <f t="shared" ca="1" si="4"/>
        <v>#N/A</v>
      </c>
      <c r="N15" s="125" t="e">
        <f t="shared" ca="1" si="4"/>
        <v>#N/A</v>
      </c>
      <c r="O15" s="125" t="e">
        <f t="shared" ca="1" si="4"/>
        <v>#N/A</v>
      </c>
      <c r="P15" s="125" t="e">
        <f t="shared" ca="1" si="4"/>
        <v>#N/A</v>
      </c>
      <c r="Q15" s="125" t="e">
        <f t="shared" ca="1" si="4"/>
        <v>#N/A</v>
      </c>
      <c r="R15" s="125" t="e">
        <f t="shared" ca="1" si="4"/>
        <v>#N/A</v>
      </c>
      <c r="S15" s="125" t="e">
        <f t="shared" ca="1" si="4"/>
        <v>#N/A</v>
      </c>
      <c r="T15" s="125" t="e">
        <f t="shared" ca="1" si="5"/>
        <v>#N/A</v>
      </c>
      <c r="U15" s="125" t="e">
        <f t="shared" ca="1" si="5"/>
        <v>#N/A</v>
      </c>
      <c r="V15" s="125" t="e">
        <f t="shared" ca="1" si="5"/>
        <v>#N/A</v>
      </c>
      <c r="W15" s="125" t="e">
        <f t="shared" ca="1" si="5"/>
        <v>#N/A</v>
      </c>
      <c r="X15" s="125" t="e">
        <f t="shared" ca="1" si="5"/>
        <v>#N/A</v>
      </c>
      <c r="Y15" s="125" t="e">
        <f t="shared" ca="1" si="5"/>
        <v>#N/A</v>
      </c>
      <c r="Z15" s="125" t="e">
        <f t="shared" ca="1" si="5"/>
        <v>#N/A</v>
      </c>
      <c r="AA15" s="125" t="e">
        <f t="shared" ca="1" si="5"/>
        <v>#N/A</v>
      </c>
      <c r="AB15" s="125" t="e">
        <f t="shared" ca="1" si="5"/>
        <v>#N/A</v>
      </c>
      <c r="AC15" s="125" t="e">
        <f t="shared" ca="1" si="5"/>
        <v>#N/A</v>
      </c>
      <c r="AD15" s="125" t="e">
        <f t="shared" ca="1" si="5"/>
        <v>#N/A</v>
      </c>
      <c r="AE15" s="125" t="e">
        <f t="shared" ca="1" si="5"/>
        <v>#N/A</v>
      </c>
      <c r="AF15" s="125" t="e">
        <f t="shared" ca="1" si="5"/>
        <v>#N/A</v>
      </c>
      <c r="AG15" s="125" t="e">
        <f t="shared" ca="1" si="5"/>
        <v>#N/A</v>
      </c>
      <c r="AH15" s="125" t="e">
        <f t="shared" ca="1" si="5"/>
        <v>#N/A</v>
      </c>
      <c r="AI15" s="125" t="e">
        <f t="shared" ca="1" si="5"/>
        <v>#N/A</v>
      </c>
      <c r="AJ15" s="125" t="e">
        <f t="shared" ca="1" si="6"/>
        <v>#N/A</v>
      </c>
      <c r="AK15" s="125" t="e">
        <f t="shared" ca="1" si="6"/>
        <v>#N/A</v>
      </c>
      <c r="AL15" s="125" t="e">
        <f t="shared" ca="1" si="6"/>
        <v>#N/A</v>
      </c>
      <c r="AM15" s="125" t="e">
        <f t="shared" ca="1" si="6"/>
        <v>#N/A</v>
      </c>
      <c r="AN15" s="125" t="e">
        <f t="shared" ca="1" si="6"/>
        <v>#N/A</v>
      </c>
      <c r="AO15" s="125" t="e">
        <f t="shared" ca="1" si="6"/>
        <v>#N/A</v>
      </c>
      <c r="AP15" s="125" t="e">
        <f t="shared" ca="1" si="6"/>
        <v>#N/A</v>
      </c>
      <c r="AQ15" s="125" t="e">
        <f t="shared" ca="1" si="6"/>
        <v>#N/A</v>
      </c>
      <c r="AR15" s="125" t="e">
        <f t="shared" ca="1" si="6"/>
        <v>#N/A</v>
      </c>
      <c r="AS15" s="125" t="e">
        <f t="shared" ca="1" si="6"/>
        <v>#N/A</v>
      </c>
      <c r="AT15" s="125" t="e">
        <f t="shared" ca="1" si="6"/>
        <v>#N/A</v>
      </c>
      <c r="AU15" s="125" t="e">
        <f t="shared" ca="1" si="6"/>
        <v>#N/A</v>
      </c>
      <c r="AV15" s="125" t="e">
        <f t="shared" ca="1" si="6"/>
        <v>#N/A</v>
      </c>
      <c r="AW15" s="125" t="e">
        <f t="shared" ca="1" si="6"/>
        <v>#N/A</v>
      </c>
      <c r="AX15" s="125" t="e">
        <f t="shared" ca="1" si="6"/>
        <v>#N/A</v>
      </c>
      <c r="AY15" s="125" t="e">
        <f t="shared" ca="1" si="6"/>
        <v>#N/A</v>
      </c>
      <c r="AZ15" s="125" t="e">
        <f t="shared" ca="1" si="7"/>
        <v>#N/A</v>
      </c>
      <c r="BA15" s="125" t="e">
        <f t="shared" ca="1" si="7"/>
        <v>#N/A</v>
      </c>
      <c r="BB15" s="125" t="str">
        <f t="shared" ca="1" si="12"/>
        <v/>
      </c>
      <c r="BC15" s="125" t="str">
        <f t="shared" ca="1" si="8"/>
        <v/>
      </c>
      <c r="BD15" s="125" t="str">
        <f t="shared" ca="1" si="9"/>
        <v/>
      </c>
      <c r="BE15" s="125" t="str">
        <f t="shared" ca="1" si="10"/>
        <v/>
      </c>
      <c r="BF15" t="str">
        <f t="shared" ca="1" si="13"/>
        <v/>
      </c>
      <c r="BG15" s="125" t="str">
        <f t="shared" ca="1" si="15"/>
        <v/>
      </c>
      <c r="BI15" s="606" t="str">
        <f t="shared" ca="1" si="42"/>
        <v/>
      </c>
      <c r="BJ15" s="125" t="str">
        <f t="shared" ca="1" si="20"/>
        <v/>
      </c>
      <c r="BK15" s="125" t="str">
        <f t="shared" ca="1" si="43"/>
        <v/>
      </c>
      <c r="BL15" s="125" t="str">
        <f t="shared" ref="BL15" ca="1" si="67">IFERROR(INDEX($D$2:$BA$203,$A$41-1+$BI15,$A$27-3)*IF(RTF_unit="K",1,IF(RTF_unit="lb",1/1000,IF(RTF_unit="T",2,1))),"")</f>
        <v/>
      </c>
      <c r="BM15" s="125" t="str">
        <f t="shared" ref="BM15" ca="1" si="68">IFERROR(INDEX($D$2:$BA$203,$A$41-1+$BI15,$A$27-1)*IF(RTF_unit="K",1,IF(RTF_unit="lb",1/1000,IF(RTF_unit="T",2,1))),"")</f>
        <v/>
      </c>
      <c r="BN15" s="125" t="str">
        <f t="shared" ref="BN15" ca="1" si="69">IFERROR(INDEX($D$2:$BA$203,$A$41-1+$BI15,$A$27-2)*IF(RTF_unit="K",1,IF(RTF_unit="lb",1/1000,IF(RTF_unit="T",2,1))),"")</f>
        <v/>
      </c>
      <c r="BO15" s="125" t="str">
        <f t="shared" ref="BO15" ca="1" si="70">IFERROR(INDEX($D$2:$BA$203,$A$41-1+$BI15,$A$27)*IF(RTF_unit_Moment="kip-ft",1,IF(RTF_unit_Moment="kip-in",1/12,IF(RTF_unit_Moment="lb-ft",1/1000,IF(RTF_unit_Moment="lb-in",1/12000,1)))),"")</f>
        <v/>
      </c>
      <c r="BP15" s="125" t="str">
        <f t="shared" ref="BP15" ca="1" si="71">IFERROR(INDEX($D$2:$BA$203,$A$41-1+$BI15,$A$30)*IF(RTF_unit_Moment="kip-ft",1,IF(RTF_unit_Moment="kip-in",1/12,IF(RTF_unit_Moment="lb-ft",1/1000,IF(RTF_unit_Moment="lb-in",1/12000,1)))),"")</f>
        <v/>
      </c>
      <c r="BQ15" s="125" t="str">
        <f t="shared" ca="1" si="49"/>
        <v/>
      </c>
      <c r="BR15" s="125" t="str">
        <f t="shared" ca="1" si="50"/>
        <v/>
      </c>
      <c r="BT15" s="125" t="str">
        <f t="array" aca="1" ref="BT15" ca="1">IFERROR(INDEX($BB$1:$BB$203,SMALL(IF($BB$1:$BB$203&lt;&gt;"",ROW($BB$1:$BB$203)),ROW(8:8))),"")</f>
        <v/>
      </c>
      <c r="BU15" s="604" t="str">
        <f t="shared" ca="1" si="16"/>
        <v/>
      </c>
      <c r="BV15" s="125" t="str">
        <f t="shared" ca="1" si="26"/>
        <v/>
      </c>
      <c r="BW15" s="125" t="str">
        <f t="shared" ca="1" si="17"/>
        <v/>
      </c>
      <c r="BX15" s="125" t="str">
        <f t="shared" ca="1" si="17"/>
        <v/>
      </c>
      <c r="BY15" s="125" t="str">
        <f t="shared" ca="1" si="27"/>
        <v/>
      </c>
      <c r="BZ15" s="125" t="str">
        <f t="shared" ca="1" si="18"/>
        <v/>
      </c>
      <c r="CA15" s="125" t="str">
        <f t="shared" ca="1" si="28"/>
        <v/>
      </c>
      <c r="CB15" s="125" t="str">
        <f t="shared" ca="1" si="29"/>
        <v/>
      </c>
      <c r="CC15" s="125" t="str">
        <f t="shared" ca="1" si="30"/>
        <v/>
      </c>
      <c r="CD15" s="125" t="str">
        <f t="shared" ca="1" si="31"/>
        <v/>
      </c>
      <c r="CE15" s="125" t="str">
        <f t="shared" ca="1" si="32"/>
        <v/>
      </c>
      <c r="CF15" s="125" t="str">
        <f t="shared" ca="1" si="33"/>
        <v/>
      </c>
      <c r="CG15" s="125" t="str">
        <f t="shared" ca="1" si="34"/>
        <v/>
      </c>
      <c r="CH15" s="125" t="str">
        <f t="shared" ca="1" si="35"/>
        <v/>
      </c>
      <c r="CI15" s="125" t="str">
        <f t="shared" ca="1" si="36"/>
        <v/>
      </c>
      <c r="CJ15" s="125" t="str">
        <f t="array" aca="1" ref="CJ15" ca="1">IFERROR(INDEX($CI$1:$CI$502,SMALL(IF($CI$1:$CI$502&lt;&gt;"",ROW($CI$1:$CI$502)),ROW(8:8))),"")</f>
        <v/>
      </c>
      <c r="CK15" s="125" t="str">
        <f t="shared" ca="1" si="37"/>
        <v/>
      </c>
      <c r="CL15" s="125" t="str">
        <f t="shared" ca="1" si="38"/>
        <v/>
      </c>
      <c r="CM15" s="125" t="s">
        <v>1377</v>
      </c>
      <c r="CO15" s="600" t="str">
        <f t="shared" si="39"/>
        <v>Guy B @ 100 ft</v>
      </c>
      <c r="CP15" s="600" t="e">
        <f t="shared" ca="1" si="40"/>
        <v>#N/A</v>
      </c>
      <c r="CQ15" s="600" t="e">
        <f t="shared" ca="1" si="56"/>
        <v>#N/A</v>
      </c>
      <c r="CR15" s="600" t="e">
        <f t="shared" ca="1" si="41"/>
        <v>#N/A</v>
      </c>
    </row>
    <row r="16" spans="1:101" x14ac:dyDescent="0.25">
      <c r="A16" s="591"/>
      <c r="C16" s="125">
        <f t="shared" si="14"/>
        <v>14</v>
      </c>
      <c r="D16" s="125" t="e">
        <f t="shared" ca="1" si="4"/>
        <v>#N/A</v>
      </c>
      <c r="E16" s="125" t="e">
        <f t="shared" ca="1" si="4"/>
        <v>#N/A</v>
      </c>
      <c r="F16" s="125" t="e">
        <f t="shared" ca="1" si="4"/>
        <v>#N/A</v>
      </c>
      <c r="G16" s="125" t="e">
        <f t="shared" ca="1" si="4"/>
        <v>#N/A</v>
      </c>
      <c r="H16" s="125" t="e">
        <f t="shared" ca="1" si="4"/>
        <v>#N/A</v>
      </c>
      <c r="I16" s="125" t="e">
        <f t="shared" ca="1" si="4"/>
        <v>#N/A</v>
      </c>
      <c r="J16" s="125" t="e">
        <f t="shared" ca="1" si="4"/>
        <v>#N/A</v>
      </c>
      <c r="K16" s="125" t="e">
        <f t="shared" ca="1" si="4"/>
        <v>#N/A</v>
      </c>
      <c r="L16" s="125" t="e">
        <f t="shared" ca="1" si="4"/>
        <v>#N/A</v>
      </c>
      <c r="M16" s="125" t="e">
        <f t="shared" ca="1" si="4"/>
        <v>#N/A</v>
      </c>
      <c r="N16" s="125" t="e">
        <f t="shared" ca="1" si="4"/>
        <v>#N/A</v>
      </c>
      <c r="O16" s="125" t="e">
        <f t="shared" ca="1" si="4"/>
        <v>#N/A</v>
      </c>
      <c r="P16" s="125" t="e">
        <f t="shared" ca="1" si="4"/>
        <v>#N/A</v>
      </c>
      <c r="Q16" s="125" t="e">
        <f t="shared" ca="1" si="4"/>
        <v>#N/A</v>
      </c>
      <c r="R16" s="125" t="e">
        <f t="shared" ca="1" si="4"/>
        <v>#N/A</v>
      </c>
      <c r="S16" s="125" t="e">
        <f t="shared" ca="1" si="4"/>
        <v>#N/A</v>
      </c>
      <c r="T16" s="125" t="e">
        <f t="shared" ca="1" si="5"/>
        <v>#N/A</v>
      </c>
      <c r="U16" s="125" t="e">
        <f t="shared" ca="1" si="5"/>
        <v>#N/A</v>
      </c>
      <c r="V16" s="125" t="e">
        <f t="shared" ca="1" si="5"/>
        <v>#N/A</v>
      </c>
      <c r="W16" s="125" t="e">
        <f t="shared" ca="1" si="5"/>
        <v>#N/A</v>
      </c>
      <c r="X16" s="125" t="e">
        <f t="shared" ca="1" si="5"/>
        <v>#N/A</v>
      </c>
      <c r="Y16" s="125" t="e">
        <f t="shared" ca="1" si="5"/>
        <v>#N/A</v>
      </c>
      <c r="Z16" s="125" t="e">
        <f t="shared" ca="1" si="5"/>
        <v>#N/A</v>
      </c>
      <c r="AA16" s="125" t="e">
        <f t="shared" ca="1" si="5"/>
        <v>#N/A</v>
      </c>
      <c r="AB16" s="125" t="e">
        <f t="shared" ca="1" si="5"/>
        <v>#N/A</v>
      </c>
      <c r="AC16" s="125" t="e">
        <f t="shared" ca="1" si="5"/>
        <v>#N/A</v>
      </c>
      <c r="AD16" s="125" t="e">
        <f t="shared" ca="1" si="5"/>
        <v>#N/A</v>
      </c>
      <c r="AE16" s="125" t="e">
        <f t="shared" ca="1" si="5"/>
        <v>#N/A</v>
      </c>
      <c r="AF16" s="125" t="e">
        <f t="shared" ca="1" si="5"/>
        <v>#N/A</v>
      </c>
      <c r="AG16" s="125" t="e">
        <f t="shared" ca="1" si="5"/>
        <v>#N/A</v>
      </c>
      <c r="AH16" s="125" t="e">
        <f t="shared" ca="1" si="5"/>
        <v>#N/A</v>
      </c>
      <c r="AI16" s="125" t="e">
        <f t="shared" ca="1" si="5"/>
        <v>#N/A</v>
      </c>
      <c r="AJ16" s="125" t="e">
        <f t="shared" ca="1" si="6"/>
        <v>#N/A</v>
      </c>
      <c r="AK16" s="125" t="e">
        <f t="shared" ca="1" si="6"/>
        <v>#N/A</v>
      </c>
      <c r="AL16" s="125" t="e">
        <f t="shared" ca="1" si="6"/>
        <v>#N/A</v>
      </c>
      <c r="AM16" s="125" t="e">
        <f t="shared" ca="1" si="6"/>
        <v>#N/A</v>
      </c>
      <c r="AN16" s="125" t="e">
        <f t="shared" ca="1" si="6"/>
        <v>#N/A</v>
      </c>
      <c r="AO16" s="125" t="e">
        <f t="shared" ca="1" si="6"/>
        <v>#N/A</v>
      </c>
      <c r="AP16" s="125" t="e">
        <f t="shared" ca="1" si="6"/>
        <v>#N/A</v>
      </c>
      <c r="AQ16" s="125" t="e">
        <f t="shared" ca="1" si="6"/>
        <v>#N/A</v>
      </c>
      <c r="AR16" s="125" t="e">
        <f t="shared" ca="1" si="6"/>
        <v>#N/A</v>
      </c>
      <c r="AS16" s="125" t="e">
        <f t="shared" ca="1" si="6"/>
        <v>#N/A</v>
      </c>
      <c r="AT16" s="125" t="e">
        <f t="shared" ca="1" si="6"/>
        <v>#N/A</v>
      </c>
      <c r="AU16" s="125" t="e">
        <f t="shared" ca="1" si="6"/>
        <v>#N/A</v>
      </c>
      <c r="AV16" s="125" t="e">
        <f t="shared" ca="1" si="6"/>
        <v>#N/A</v>
      </c>
      <c r="AW16" s="125" t="e">
        <f t="shared" ca="1" si="6"/>
        <v>#N/A</v>
      </c>
      <c r="AX16" s="125" t="e">
        <f t="shared" ca="1" si="6"/>
        <v>#N/A</v>
      </c>
      <c r="AY16" s="125" t="e">
        <f t="shared" ca="1" si="6"/>
        <v>#N/A</v>
      </c>
      <c r="AZ16" s="125" t="e">
        <f t="shared" ca="1" si="7"/>
        <v>#N/A</v>
      </c>
      <c r="BA16" s="125" t="e">
        <f t="shared" ca="1" si="7"/>
        <v>#N/A</v>
      </c>
      <c r="BB16" s="125" t="str">
        <f t="shared" ca="1" si="12"/>
        <v/>
      </c>
      <c r="BC16" s="125" t="str">
        <f t="shared" ca="1" si="8"/>
        <v/>
      </c>
      <c r="BD16" s="125" t="str">
        <f t="shared" ca="1" si="9"/>
        <v/>
      </c>
      <c r="BE16" s="125" t="str">
        <f t="shared" ca="1" si="10"/>
        <v/>
      </c>
      <c r="BF16" t="str">
        <f t="shared" ca="1" si="13"/>
        <v/>
      </c>
      <c r="BG16" s="125" t="str">
        <f t="shared" ca="1" si="15"/>
        <v/>
      </c>
      <c r="BI16" s="606" t="str">
        <f t="shared" ca="1" si="42"/>
        <v/>
      </c>
      <c r="BJ16" s="125" t="str">
        <f t="shared" ca="1" si="20"/>
        <v/>
      </c>
      <c r="BK16" s="125" t="str">
        <f t="shared" ca="1" si="43"/>
        <v/>
      </c>
      <c r="BL16" s="125" t="str">
        <f t="shared" ref="BL16" ca="1" si="72">IFERROR(INDEX($D$2:$BA$203,$A$41-1+$BI16,$A$27-3)*IF(RTF_unit="K",1,IF(RTF_unit="lb",1/1000,IF(RTF_unit="T",2,1))),"")</f>
        <v/>
      </c>
      <c r="BM16" s="125" t="str">
        <f t="shared" ref="BM16" ca="1" si="73">IFERROR(INDEX($D$2:$BA$203,$A$41-1+$BI16,$A$27-1)*IF(RTF_unit="K",1,IF(RTF_unit="lb",1/1000,IF(RTF_unit="T",2,1))),"")</f>
        <v/>
      </c>
      <c r="BN16" s="125" t="str">
        <f t="shared" ref="BN16" ca="1" si="74">IFERROR(INDEX($D$2:$BA$203,$A$41-1+$BI16,$A$27-2)*IF(RTF_unit="K",1,IF(RTF_unit="lb",1/1000,IF(RTF_unit="T",2,1))),"")</f>
        <v/>
      </c>
      <c r="BO16" s="125" t="str">
        <f t="shared" ref="BO16" ca="1" si="75">IFERROR(INDEX($D$2:$BA$203,$A$41-1+$BI16,$A$27)*IF(RTF_unit_Moment="kip-ft",1,IF(RTF_unit_Moment="kip-in",1/12,IF(RTF_unit_Moment="lb-ft",1/1000,IF(RTF_unit_Moment="lb-in",1/12000,1)))),"")</f>
        <v/>
      </c>
      <c r="BP16" s="125" t="str">
        <f t="shared" ref="BP16" ca="1" si="76">IFERROR(INDEX($D$2:$BA$203,$A$41-1+$BI16,$A$30)*IF(RTF_unit_Moment="kip-ft",1,IF(RTF_unit_Moment="kip-in",1/12,IF(RTF_unit_Moment="lb-ft",1/1000,IF(RTF_unit_Moment="lb-in",1/12000,1)))),"")</f>
        <v/>
      </c>
      <c r="BQ16" s="125" t="str">
        <f t="shared" ca="1" si="49"/>
        <v/>
      </c>
      <c r="BR16" s="125" t="str">
        <f t="shared" ca="1" si="50"/>
        <v/>
      </c>
      <c r="BT16" s="125" t="str">
        <f t="array" aca="1" ref="BT16" ca="1">IFERROR(INDEX($BB$1:$BB$203,SMALL(IF($BB$1:$BB$203&lt;&gt;"",ROW($BB$1:$BB$203)),ROW(9:9))),"")</f>
        <v/>
      </c>
      <c r="BU16" s="604" t="str">
        <f t="shared" ca="1" si="16"/>
        <v/>
      </c>
      <c r="BV16" s="125" t="str">
        <f t="shared" ca="1" si="26"/>
        <v/>
      </c>
      <c r="BW16" s="125" t="str">
        <f t="shared" ca="1" si="17"/>
        <v/>
      </c>
      <c r="BX16" s="125" t="str">
        <f t="shared" ca="1" si="17"/>
        <v/>
      </c>
      <c r="BY16" s="125" t="str">
        <f t="shared" ca="1" si="27"/>
        <v/>
      </c>
      <c r="BZ16" s="125" t="str">
        <f t="shared" ca="1" si="18"/>
        <v/>
      </c>
      <c r="CA16" s="125" t="str">
        <f t="shared" ca="1" si="28"/>
        <v/>
      </c>
      <c r="CB16" s="125" t="str">
        <f t="shared" ca="1" si="29"/>
        <v/>
      </c>
      <c r="CC16" s="125" t="str">
        <f t="shared" ca="1" si="30"/>
        <v/>
      </c>
      <c r="CD16" s="125" t="str">
        <f t="shared" ca="1" si="31"/>
        <v/>
      </c>
      <c r="CE16" s="125" t="str">
        <f t="shared" ca="1" si="32"/>
        <v/>
      </c>
      <c r="CF16" s="125" t="str">
        <f t="shared" ca="1" si="33"/>
        <v/>
      </c>
      <c r="CG16" s="125" t="str">
        <f t="shared" ca="1" si="34"/>
        <v/>
      </c>
      <c r="CH16" s="125" t="str">
        <f t="shared" ca="1" si="35"/>
        <v/>
      </c>
      <c r="CI16" s="125" t="str">
        <f t="shared" ca="1" si="36"/>
        <v/>
      </c>
      <c r="CJ16" s="125" t="str">
        <f t="array" aca="1" ref="CJ16" ca="1">IFERROR(INDEX($CI$1:$CI$502,SMALL(IF($CI$1:$CI$502&lt;&gt;"",ROW($CI$1:$CI$502)),ROW(9:9))),"")</f>
        <v/>
      </c>
      <c r="CK16" s="125" t="str">
        <f t="shared" ca="1" si="37"/>
        <v/>
      </c>
      <c r="CL16" s="125" t="str">
        <f t="shared" ca="1" si="38"/>
        <v/>
      </c>
      <c r="CM16" s="125" t="s">
        <v>1378</v>
      </c>
      <c r="CO16" s="600" t="str">
        <f t="shared" si="39"/>
        <v>Guy A @ 100 ft</v>
      </c>
      <c r="CP16" s="600" t="e">
        <f t="shared" ca="1" si="40"/>
        <v>#N/A</v>
      </c>
      <c r="CQ16" s="600" t="e">
        <f t="shared" ca="1" si="56"/>
        <v>#N/A</v>
      </c>
      <c r="CR16" s="600" t="e">
        <f t="shared" ca="1" si="41"/>
        <v>#N/A</v>
      </c>
    </row>
    <row r="17" spans="1:96" x14ac:dyDescent="0.25">
      <c r="A17" s="596" t="s">
        <v>1313</v>
      </c>
      <c r="C17" s="125">
        <f t="shared" si="14"/>
        <v>15</v>
      </c>
      <c r="D17" s="125" t="e">
        <f t="shared" ca="1" si="4"/>
        <v>#N/A</v>
      </c>
      <c r="E17" s="125" t="e">
        <f t="shared" ca="1" si="4"/>
        <v>#N/A</v>
      </c>
      <c r="F17" s="125" t="e">
        <f t="shared" ca="1" si="4"/>
        <v>#N/A</v>
      </c>
      <c r="G17" s="125" t="e">
        <f t="shared" ca="1" si="4"/>
        <v>#N/A</v>
      </c>
      <c r="H17" s="125" t="e">
        <f t="shared" ca="1" si="4"/>
        <v>#N/A</v>
      </c>
      <c r="I17" s="125" t="e">
        <f t="shared" ca="1" si="4"/>
        <v>#N/A</v>
      </c>
      <c r="J17" s="125" t="e">
        <f t="shared" ca="1" si="4"/>
        <v>#N/A</v>
      </c>
      <c r="K17" s="125" t="e">
        <f t="shared" ca="1" si="4"/>
        <v>#N/A</v>
      </c>
      <c r="L17" s="125" t="e">
        <f t="shared" ca="1" si="4"/>
        <v>#N/A</v>
      </c>
      <c r="M17" s="125" t="e">
        <f t="shared" ca="1" si="4"/>
        <v>#N/A</v>
      </c>
      <c r="N17" s="125" t="e">
        <f t="shared" ca="1" si="4"/>
        <v>#N/A</v>
      </c>
      <c r="O17" s="125" t="e">
        <f t="shared" ca="1" si="4"/>
        <v>#N/A</v>
      </c>
      <c r="P17" s="125" t="e">
        <f t="shared" ca="1" si="4"/>
        <v>#N/A</v>
      </c>
      <c r="Q17" s="125" t="e">
        <f t="shared" ca="1" si="4"/>
        <v>#N/A</v>
      </c>
      <c r="R17" s="125" t="e">
        <f t="shared" ca="1" si="4"/>
        <v>#N/A</v>
      </c>
      <c r="S17" s="125" t="e">
        <f t="shared" ref="S17:AH32" ca="1" si="77">TRIM(INDIRECT("'" &amp; "TNX Report" &amp; "'!" &amp; ADDRESS($A$9+$C17,S$1)))</f>
        <v>#N/A</v>
      </c>
      <c r="T17" s="125" t="e">
        <f t="shared" ca="1" si="77"/>
        <v>#N/A</v>
      </c>
      <c r="U17" s="125" t="e">
        <f t="shared" ca="1" si="77"/>
        <v>#N/A</v>
      </c>
      <c r="V17" s="125" t="e">
        <f t="shared" ca="1" si="77"/>
        <v>#N/A</v>
      </c>
      <c r="W17" s="125" t="e">
        <f t="shared" ca="1" si="77"/>
        <v>#N/A</v>
      </c>
      <c r="X17" s="125" t="e">
        <f t="shared" ca="1" si="5"/>
        <v>#N/A</v>
      </c>
      <c r="Y17" s="125" t="e">
        <f t="shared" ca="1" si="5"/>
        <v>#N/A</v>
      </c>
      <c r="Z17" s="125" t="e">
        <f t="shared" ca="1" si="5"/>
        <v>#N/A</v>
      </c>
      <c r="AA17" s="125" t="e">
        <f t="shared" ca="1" si="5"/>
        <v>#N/A</v>
      </c>
      <c r="AB17" s="125" t="e">
        <f t="shared" ca="1" si="5"/>
        <v>#N/A</v>
      </c>
      <c r="AC17" s="125" t="e">
        <f t="shared" ca="1" si="5"/>
        <v>#N/A</v>
      </c>
      <c r="AD17" s="125" t="e">
        <f t="shared" ca="1" si="5"/>
        <v>#N/A</v>
      </c>
      <c r="AE17" s="125" t="e">
        <f t="shared" ca="1" si="5"/>
        <v>#N/A</v>
      </c>
      <c r="AF17" s="125" t="e">
        <f t="shared" ca="1" si="5"/>
        <v>#N/A</v>
      </c>
      <c r="AG17" s="125" t="e">
        <f t="shared" ca="1" si="5"/>
        <v>#N/A</v>
      </c>
      <c r="AH17" s="125" t="e">
        <f t="shared" ca="1" si="5"/>
        <v>#N/A</v>
      </c>
      <c r="AI17" s="125" t="e">
        <f t="shared" ca="1" si="5"/>
        <v>#N/A</v>
      </c>
      <c r="AJ17" s="125" t="e">
        <f t="shared" ca="1" si="6"/>
        <v>#N/A</v>
      </c>
      <c r="AK17" s="125" t="e">
        <f t="shared" ca="1" si="6"/>
        <v>#N/A</v>
      </c>
      <c r="AL17" s="125" t="e">
        <f t="shared" ca="1" si="6"/>
        <v>#N/A</v>
      </c>
      <c r="AM17" s="125" t="e">
        <f t="shared" ca="1" si="6"/>
        <v>#N/A</v>
      </c>
      <c r="AN17" s="125" t="e">
        <f t="shared" ca="1" si="6"/>
        <v>#N/A</v>
      </c>
      <c r="AO17" s="125" t="e">
        <f t="shared" ca="1" si="6"/>
        <v>#N/A</v>
      </c>
      <c r="AP17" s="125" t="e">
        <f t="shared" ca="1" si="6"/>
        <v>#N/A</v>
      </c>
      <c r="AQ17" s="125" t="e">
        <f t="shared" ca="1" si="6"/>
        <v>#N/A</v>
      </c>
      <c r="AR17" s="125" t="e">
        <f t="shared" ca="1" si="6"/>
        <v>#N/A</v>
      </c>
      <c r="AS17" s="125" t="e">
        <f t="shared" ca="1" si="6"/>
        <v>#N/A</v>
      </c>
      <c r="AT17" s="125" t="e">
        <f t="shared" ca="1" si="6"/>
        <v>#N/A</v>
      </c>
      <c r="AU17" s="125" t="e">
        <f t="shared" ca="1" si="6"/>
        <v>#N/A</v>
      </c>
      <c r="AV17" s="125" t="e">
        <f t="shared" ca="1" si="6"/>
        <v>#N/A</v>
      </c>
      <c r="AW17" s="125" t="e">
        <f t="shared" ca="1" si="6"/>
        <v>#N/A</v>
      </c>
      <c r="AX17" s="125" t="e">
        <f t="shared" ca="1" si="6"/>
        <v>#N/A</v>
      </c>
      <c r="AY17" s="125" t="e">
        <f t="shared" ref="AY17:BA32" ca="1" si="78">TRIM(INDIRECT("'" &amp; "TNX Report" &amp; "'!" &amp; ADDRESS($A$9+$C17,AY$1)))</f>
        <v>#N/A</v>
      </c>
      <c r="AZ17" s="125" t="e">
        <f t="shared" ca="1" si="78"/>
        <v>#N/A</v>
      </c>
      <c r="BA17" s="125" t="e">
        <f t="shared" ca="1" si="78"/>
        <v>#N/A</v>
      </c>
      <c r="BB17" s="125" t="str">
        <f t="shared" ca="1" si="12"/>
        <v/>
      </c>
      <c r="BC17" s="125" t="str">
        <f t="shared" ca="1" si="8"/>
        <v/>
      </c>
      <c r="BD17" s="125" t="str">
        <f t="shared" ca="1" si="9"/>
        <v/>
      </c>
      <c r="BE17" s="125" t="str">
        <f t="shared" ca="1" si="10"/>
        <v/>
      </c>
      <c r="BF17" t="str">
        <f t="shared" ca="1" si="13"/>
        <v/>
      </c>
      <c r="BG17" s="125" t="str">
        <f t="shared" ca="1" si="15"/>
        <v/>
      </c>
      <c r="BI17" s="606" t="str">
        <f t="shared" ca="1" si="42"/>
        <v/>
      </c>
      <c r="BJ17" s="125" t="str">
        <f t="shared" ca="1" si="20"/>
        <v/>
      </c>
      <c r="BK17" s="125" t="str">
        <f t="shared" ca="1" si="43"/>
        <v/>
      </c>
      <c r="BL17" s="125" t="str">
        <f t="shared" ref="BL17" ca="1" si="79">IFERROR(INDEX($D$2:$BA$203,$A$41-1+$BI17,$A$27-3)*IF(RTF_unit="K",1,IF(RTF_unit="lb",1/1000,IF(RTF_unit="T",2,1))),"")</f>
        <v/>
      </c>
      <c r="BM17" s="125" t="str">
        <f t="shared" ref="BM17" ca="1" si="80">IFERROR(INDEX($D$2:$BA$203,$A$41-1+$BI17,$A$27-1)*IF(RTF_unit="K",1,IF(RTF_unit="lb",1/1000,IF(RTF_unit="T",2,1))),"")</f>
        <v/>
      </c>
      <c r="BN17" s="125" t="str">
        <f t="shared" ref="BN17" ca="1" si="81">IFERROR(INDEX($D$2:$BA$203,$A$41-1+$BI17,$A$27-2)*IF(RTF_unit="K",1,IF(RTF_unit="lb",1/1000,IF(RTF_unit="T",2,1))),"")</f>
        <v/>
      </c>
      <c r="BO17" s="125" t="str">
        <f t="shared" ref="BO17" ca="1" si="82">IFERROR(INDEX($D$2:$BA$203,$A$41-1+$BI17,$A$27)*IF(RTF_unit_Moment="kip-ft",1,IF(RTF_unit_Moment="kip-in",1/12,IF(RTF_unit_Moment="lb-ft",1/1000,IF(RTF_unit_Moment="lb-in",1/12000,1)))),"")</f>
        <v/>
      </c>
      <c r="BP17" s="125" t="str">
        <f t="shared" ref="BP17" ca="1" si="83">IFERROR(INDEX($D$2:$BA$203,$A$41-1+$BI17,$A$30)*IF(RTF_unit_Moment="kip-ft",1,IF(RTF_unit_Moment="kip-in",1/12,IF(RTF_unit_Moment="lb-ft",1/1000,IF(RTF_unit_Moment="lb-in",1/12000,1)))),"")</f>
        <v/>
      </c>
      <c r="BQ17" s="125" t="str">
        <f t="shared" ca="1" si="49"/>
        <v/>
      </c>
      <c r="BR17" s="125" t="str">
        <f t="shared" ca="1" si="50"/>
        <v/>
      </c>
      <c r="BT17" s="125" t="str">
        <f t="array" aca="1" ref="BT17" ca="1">IFERROR(INDEX($BB$1:$BB$203,SMALL(IF($BB$1:$BB$203&lt;&gt;"",ROW($BB$1:$BB$203)),ROW(10:10))),"")</f>
        <v/>
      </c>
      <c r="BU17" s="604" t="str">
        <f t="shared" ca="1" si="16"/>
        <v/>
      </c>
      <c r="BV17" s="125" t="str">
        <f t="shared" ca="1" si="26"/>
        <v/>
      </c>
      <c r="BW17" s="125" t="str">
        <f t="shared" ca="1" si="17"/>
        <v/>
      </c>
      <c r="BX17" s="125" t="str">
        <f t="shared" ca="1" si="17"/>
        <v/>
      </c>
      <c r="BY17" s="125" t="str">
        <f t="shared" ca="1" si="27"/>
        <v/>
      </c>
      <c r="BZ17" s="125" t="str">
        <f t="shared" ca="1" si="18"/>
        <v/>
      </c>
      <c r="CA17" s="125" t="str">
        <f t="shared" ca="1" si="28"/>
        <v/>
      </c>
      <c r="CB17" s="125" t="str">
        <f t="shared" ca="1" si="29"/>
        <v/>
      </c>
      <c r="CC17" s="125" t="str">
        <f t="shared" ca="1" si="30"/>
        <v/>
      </c>
      <c r="CD17" s="125" t="str">
        <f t="shared" ca="1" si="31"/>
        <v/>
      </c>
      <c r="CE17" s="125" t="str">
        <f t="shared" ca="1" si="32"/>
        <v/>
      </c>
      <c r="CF17" s="125" t="str">
        <f t="shared" ca="1" si="33"/>
        <v/>
      </c>
      <c r="CG17" s="125" t="str">
        <f t="shared" ca="1" si="34"/>
        <v/>
      </c>
      <c r="CH17" s="125" t="str">
        <f t="shared" ca="1" si="35"/>
        <v/>
      </c>
      <c r="CI17" s="125" t="str">
        <f t="shared" ca="1" si="36"/>
        <v/>
      </c>
      <c r="CJ17" s="125" t="str">
        <f t="array" aca="1" ref="CJ17" ca="1">IFERROR(INDEX($CI$1:$CI$502,SMALL(IF($CI$1:$CI$502&lt;&gt;"",ROW($CI$1:$CI$502)),ROW(10:10))),"")</f>
        <v/>
      </c>
      <c r="CK17" s="125" t="str">
        <f t="shared" ca="1" si="37"/>
        <v/>
      </c>
      <c r="CL17" s="125" t="str">
        <f t="shared" ca="1" si="38"/>
        <v/>
      </c>
      <c r="CM17" s="125"/>
      <c r="CO17" s="125" t="str">
        <f t="shared" si="39"/>
        <v/>
      </c>
      <c r="CP17" s="600" t="str">
        <f t="shared" si="40"/>
        <v/>
      </c>
      <c r="CQ17" s="600" t="str">
        <f t="shared" si="56"/>
        <v/>
      </c>
      <c r="CR17" s="600" t="str">
        <f t="shared" si="41"/>
        <v/>
      </c>
    </row>
    <row r="18" spans="1:96" x14ac:dyDescent="0.25">
      <c r="A18" s="134" t="e">
        <f ca="1">MATCH(A17,INDIRECT(CONCATENATE("D"&amp;$A$12&amp;":BA"&amp;$A$12)),0)</f>
        <v>#N/A</v>
      </c>
      <c r="B18" t="s">
        <v>1312</v>
      </c>
      <c r="C18" s="125">
        <f t="shared" si="14"/>
        <v>16</v>
      </c>
      <c r="D18" s="125" t="e">
        <f t="shared" ref="D18:S33" ca="1" si="84">TRIM(INDIRECT("'" &amp; "TNX Report" &amp; "'!" &amp; ADDRESS($A$9+$C18,D$1)))</f>
        <v>#N/A</v>
      </c>
      <c r="E18" s="125" t="e">
        <f t="shared" ca="1" si="84"/>
        <v>#N/A</v>
      </c>
      <c r="F18" s="125" t="e">
        <f t="shared" ca="1" si="84"/>
        <v>#N/A</v>
      </c>
      <c r="G18" s="125" t="e">
        <f t="shared" ca="1" si="84"/>
        <v>#N/A</v>
      </c>
      <c r="H18" s="125" t="e">
        <f t="shared" ca="1" si="84"/>
        <v>#N/A</v>
      </c>
      <c r="I18" s="125" t="e">
        <f t="shared" ca="1" si="84"/>
        <v>#N/A</v>
      </c>
      <c r="J18" s="125" t="e">
        <f t="shared" ca="1" si="84"/>
        <v>#N/A</v>
      </c>
      <c r="K18" s="125" t="e">
        <f t="shared" ca="1" si="84"/>
        <v>#N/A</v>
      </c>
      <c r="L18" s="125" t="e">
        <f t="shared" ca="1" si="84"/>
        <v>#N/A</v>
      </c>
      <c r="M18" s="125" t="e">
        <f t="shared" ca="1" si="84"/>
        <v>#N/A</v>
      </c>
      <c r="N18" s="125" t="e">
        <f t="shared" ca="1" si="84"/>
        <v>#N/A</v>
      </c>
      <c r="O18" s="125" t="e">
        <f t="shared" ca="1" si="84"/>
        <v>#N/A</v>
      </c>
      <c r="P18" s="125" t="e">
        <f t="shared" ca="1" si="84"/>
        <v>#N/A</v>
      </c>
      <c r="Q18" s="125" t="e">
        <f t="shared" ca="1" si="84"/>
        <v>#N/A</v>
      </c>
      <c r="R18" s="125" t="e">
        <f t="shared" ca="1" si="84"/>
        <v>#N/A</v>
      </c>
      <c r="S18" s="125" t="e">
        <f t="shared" ca="1" si="84"/>
        <v>#N/A</v>
      </c>
      <c r="T18" s="125" t="e">
        <f t="shared" ca="1" si="77"/>
        <v>#N/A</v>
      </c>
      <c r="U18" s="125" t="e">
        <f t="shared" ca="1" si="77"/>
        <v>#N/A</v>
      </c>
      <c r="V18" s="125" t="e">
        <f t="shared" ca="1" si="77"/>
        <v>#N/A</v>
      </c>
      <c r="W18" s="125" t="e">
        <f t="shared" ca="1" si="77"/>
        <v>#N/A</v>
      </c>
      <c r="X18" s="125" t="e">
        <f t="shared" ca="1" si="77"/>
        <v>#N/A</v>
      </c>
      <c r="Y18" s="125" t="e">
        <f t="shared" ca="1" si="77"/>
        <v>#N/A</v>
      </c>
      <c r="Z18" s="125" t="e">
        <f t="shared" ca="1" si="77"/>
        <v>#N/A</v>
      </c>
      <c r="AA18" s="125" t="e">
        <f t="shared" ca="1" si="77"/>
        <v>#N/A</v>
      </c>
      <c r="AB18" s="125" t="e">
        <f t="shared" ca="1" si="77"/>
        <v>#N/A</v>
      </c>
      <c r="AC18" s="125" t="e">
        <f t="shared" ca="1" si="77"/>
        <v>#N/A</v>
      </c>
      <c r="AD18" s="125" t="e">
        <f t="shared" ca="1" si="77"/>
        <v>#N/A</v>
      </c>
      <c r="AE18" s="125" t="e">
        <f t="shared" ca="1" si="77"/>
        <v>#N/A</v>
      </c>
      <c r="AF18" s="125" t="e">
        <f t="shared" ca="1" si="77"/>
        <v>#N/A</v>
      </c>
      <c r="AG18" s="125" t="e">
        <f t="shared" ca="1" si="77"/>
        <v>#N/A</v>
      </c>
      <c r="AH18" s="125" t="e">
        <f t="shared" ca="1" si="77"/>
        <v>#N/A</v>
      </c>
      <c r="AI18" s="125" t="e">
        <f t="shared" ref="AI18:AX33" ca="1" si="85">TRIM(INDIRECT("'" &amp; "TNX Report" &amp; "'!" &amp; ADDRESS($A$9+$C18,AI$1)))</f>
        <v>#N/A</v>
      </c>
      <c r="AJ18" s="125" t="e">
        <f t="shared" ca="1" si="85"/>
        <v>#N/A</v>
      </c>
      <c r="AK18" s="125" t="e">
        <f t="shared" ca="1" si="85"/>
        <v>#N/A</v>
      </c>
      <c r="AL18" s="125" t="e">
        <f t="shared" ca="1" si="85"/>
        <v>#N/A</v>
      </c>
      <c r="AM18" s="125" t="e">
        <f t="shared" ca="1" si="85"/>
        <v>#N/A</v>
      </c>
      <c r="AN18" s="125" t="e">
        <f t="shared" ca="1" si="85"/>
        <v>#N/A</v>
      </c>
      <c r="AO18" s="125" t="e">
        <f t="shared" ca="1" si="85"/>
        <v>#N/A</v>
      </c>
      <c r="AP18" s="125" t="e">
        <f t="shared" ca="1" si="85"/>
        <v>#N/A</v>
      </c>
      <c r="AQ18" s="125" t="e">
        <f t="shared" ca="1" si="85"/>
        <v>#N/A</v>
      </c>
      <c r="AR18" s="125" t="e">
        <f t="shared" ca="1" si="85"/>
        <v>#N/A</v>
      </c>
      <c r="AS18" s="125" t="e">
        <f t="shared" ca="1" si="85"/>
        <v>#N/A</v>
      </c>
      <c r="AT18" s="125" t="e">
        <f t="shared" ca="1" si="85"/>
        <v>#N/A</v>
      </c>
      <c r="AU18" s="125" t="e">
        <f t="shared" ca="1" si="85"/>
        <v>#N/A</v>
      </c>
      <c r="AV18" s="125" t="e">
        <f t="shared" ca="1" si="85"/>
        <v>#N/A</v>
      </c>
      <c r="AW18" s="125" t="e">
        <f t="shared" ca="1" si="85"/>
        <v>#N/A</v>
      </c>
      <c r="AX18" s="125" t="e">
        <f t="shared" ca="1" si="85"/>
        <v>#N/A</v>
      </c>
      <c r="AY18" s="125" t="e">
        <f t="shared" ca="1" si="78"/>
        <v>#N/A</v>
      </c>
      <c r="AZ18" s="125" t="e">
        <f t="shared" ca="1" si="78"/>
        <v>#N/A</v>
      </c>
      <c r="BA18" s="125" t="e">
        <f t="shared" ca="1" si="78"/>
        <v>#N/A</v>
      </c>
      <c r="BB18" s="125" t="str">
        <f t="shared" ca="1" si="12"/>
        <v/>
      </c>
      <c r="BC18" s="125" t="str">
        <f t="shared" ca="1" si="8"/>
        <v/>
      </c>
      <c r="BD18" s="125" t="str">
        <f t="shared" ca="1" si="9"/>
        <v/>
      </c>
      <c r="BE18" s="125" t="str">
        <f t="shared" ca="1" si="10"/>
        <v/>
      </c>
      <c r="BF18" t="str">
        <f t="shared" ca="1" si="13"/>
        <v/>
      </c>
      <c r="BG18" s="125" t="str">
        <f t="shared" ca="1" si="15"/>
        <v/>
      </c>
      <c r="BI18" s="606" t="str">
        <f t="shared" ca="1" si="42"/>
        <v/>
      </c>
      <c r="BJ18" s="125" t="str">
        <f t="shared" ca="1" si="20"/>
        <v/>
      </c>
      <c r="BK18" s="125" t="str">
        <f t="shared" ca="1" si="43"/>
        <v/>
      </c>
      <c r="BL18" s="125" t="str">
        <f t="shared" ref="BL18" ca="1" si="86">IFERROR(INDEX($D$2:$BA$203,$A$41-1+$BI18,$A$27-3)*IF(RTF_unit="K",1,IF(RTF_unit="lb",1/1000,IF(RTF_unit="T",2,1))),"")</f>
        <v/>
      </c>
      <c r="BM18" s="125" t="str">
        <f t="shared" ref="BM18" ca="1" si="87">IFERROR(INDEX($D$2:$BA$203,$A$41-1+$BI18,$A$27-1)*IF(RTF_unit="K",1,IF(RTF_unit="lb",1/1000,IF(RTF_unit="T",2,1))),"")</f>
        <v/>
      </c>
      <c r="BN18" s="125" t="str">
        <f t="shared" ref="BN18" ca="1" si="88">IFERROR(INDEX($D$2:$BA$203,$A$41-1+$BI18,$A$27-2)*IF(RTF_unit="K",1,IF(RTF_unit="lb",1/1000,IF(RTF_unit="T",2,1))),"")</f>
        <v/>
      </c>
      <c r="BO18" s="125" t="str">
        <f t="shared" ref="BO18" ca="1" si="89">IFERROR(INDEX($D$2:$BA$203,$A$41-1+$BI18,$A$27)*IF(RTF_unit_Moment="kip-ft",1,IF(RTF_unit_Moment="kip-in",1/12,IF(RTF_unit_Moment="lb-ft",1/1000,IF(RTF_unit_Moment="lb-in",1/12000,1)))),"")</f>
        <v/>
      </c>
      <c r="BP18" s="125" t="str">
        <f t="shared" ref="BP18" ca="1" si="90">IFERROR(INDEX($D$2:$BA$203,$A$41-1+$BI18,$A$30)*IF(RTF_unit_Moment="kip-ft",1,IF(RTF_unit_Moment="kip-in",1/12,IF(RTF_unit_Moment="lb-ft",1/1000,IF(RTF_unit_Moment="lb-in",1/12000,1)))),"")</f>
        <v/>
      </c>
      <c r="BQ18" s="125" t="str">
        <f t="shared" ca="1" si="49"/>
        <v/>
      </c>
      <c r="BR18" s="125" t="str">
        <f t="shared" ca="1" si="50"/>
        <v/>
      </c>
      <c r="BT18" s="125" t="str">
        <f t="array" aca="1" ref="BT18" ca="1">IFERROR(INDEX($BB$1:$BB$203,SMALL(IF($BB$1:$BB$203&lt;&gt;"",ROW($BB$1:$BB$203)),ROW(11:11))),"")</f>
        <v/>
      </c>
      <c r="BU18" s="604" t="str">
        <f t="shared" ca="1" si="16"/>
        <v/>
      </c>
      <c r="BV18" s="125" t="str">
        <f t="shared" ca="1" si="26"/>
        <v/>
      </c>
      <c r="BW18" s="125" t="str">
        <f t="shared" ca="1" si="17"/>
        <v/>
      </c>
      <c r="BX18" s="125" t="str">
        <f t="shared" ca="1" si="17"/>
        <v/>
      </c>
      <c r="BY18" s="125" t="str">
        <f t="shared" ca="1" si="27"/>
        <v/>
      </c>
      <c r="BZ18" s="125" t="str">
        <f t="shared" ca="1" si="18"/>
        <v/>
      </c>
      <c r="CA18" s="125" t="str">
        <f t="shared" ca="1" si="28"/>
        <v/>
      </c>
      <c r="CB18" s="125" t="str">
        <f t="shared" ca="1" si="29"/>
        <v/>
      </c>
      <c r="CC18" s="125" t="str">
        <f t="shared" ca="1" si="30"/>
        <v/>
      </c>
      <c r="CD18" s="125" t="str">
        <f t="shared" ca="1" si="31"/>
        <v/>
      </c>
      <c r="CE18" s="125" t="str">
        <f t="shared" ca="1" si="32"/>
        <v/>
      </c>
      <c r="CF18" s="125" t="str">
        <f t="shared" ca="1" si="33"/>
        <v/>
      </c>
      <c r="CG18" s="125" t="str">
        <f t="shared" ca="1" si="34"/>
        <v/>
      </c>
      <c r="CH18" s="125" t="str">
        <f t="shared" ca="1" si="35"/>
        <v/>
      </c>
      <c r="CI18" s="125" t="str">
        <f t="shared" ca="1" si="36"/>
        <v/>
      </c>
      <c r="CJ18" s="125" t="str">
        <f t="array" aca="1" ref="CJ18" ca="1">IFERROR(INDEX($CI$1:$CI$502,SMALL(IF($CI$1:$CI$502&lt;&gt;"",ROW($CI$1:$CI$502)),ROW(11:11))),"")</f>
        <v/>
      </c>
      <c r="CK18" s="125" t="str">
        <f t="shared" ca="1" si="37"/>
        <v/>
      </c>
      <c r="CL18" s="125" t="str">
        <f t="shared" ca="1" si="38"/>
        <v/>
      </c>
      <c r="CM18" s="125"/>
      <c r="CO18" s="125" t="str">
        <f t="shared" si="39"/>
        <v/>
      </c>
      <c r="CP18" s="600" t="str">
        <f t="shared" si="40"/>
        <v/>
      </c>
      <c r="CQ18" s="600" t="str">
        <f t="shared" si="56"/>
        <v/>
      </c>
      <c r="CR18" s="600" t="str">
        <f t="shared" si="41"/>
        <v/>
      </c>
    </row>
    <row r="19" spans="1:96" x14ac:dyDescent="0.25">
      <c r="A19" s="591"/>
      <c r="C19" s="125">
        <f t="shared" si="14"/>
        <v>17</v>
      </c>
      <c r="D19" s="125" t="e">
        <f t="shared" ca="1" si="84"/>
        <v>#N/A</v>
      </c>
      <c r="E19" s="125" t="e">
        <f t="shared" ca="1" si="84"/>
        <v>#N/A</v>
      </c>
      <c r="F19" s="125" t="e">
        <f t="shared" ca="1" si="84"/>
        <v>#N/A</v>
      </c>
      <c r="G19" s="125" t="e">
        <f t="shared" ca="1" si="84"/>
        <v>#N/A</v>
      </c>
      <c r="H19" s="125" t="e">
        <f t="shared" ca="1" si="84"/>
        <v>#N/A</v>
      </c>
      <c r="I19" s="125" t="e">
        <f t="shared" ca="1" si="84"/>
        <v>#N/A</v>
      </c>
      <c r="J19" s="125" t="e">
        <f t="shared" ca="1" si="84"/>
        <v>#N/A</v>
      </c>
      <c r="K19" s="125" t="e">
        <f t="shared" ca="1" si="84"/>
        <v>#N/A</v>
      </c>
      <c r="L19" s="125" t="e">
        <f t="shared" ca="1" si="84"/>
        <v>#N/A</v>
      </c>
      <c r="M19" s="125" t="e">
        <f t="shared" ca="1" si="84"/>
        <v>#N/A</v>
      </c>
      <c r="N19" s="125" t="e">
        <f t="shared" ca="1" si="84"/>
        <v>#N/A</v>
      </c>
      <c r="O19" s="125" t="e">
        <f t="shared" ca="1" si="84"/>
        <v>#N/A</v>
      </c>
      <c r="P19" s="125" t="e">
        <f t="shared" ca="1" si="84"/>
        <v>#N/A</v>
      </c>
      <c r="Q19" s="125" t="e">
        <f t="shared" ca="1" si="84"/>
        <v>#N/A</v>
      </c>
      <c r="R19" s="125" t="e">
        <f t="shared" ca="1" si="84"/>
        <v>#N/A</v>
      </c>
      <c r="S19" s="125" t="e">
        <f t="shared" ca="1" si="84"/>
        <v>#N/A</v>
      </c>
      <c r="T19" s="125" t="e">
        <f t="shared" ca="1" si="77"/>
        <v>#N/A</v>
      </c>
      <c r="U19" s="125" t="e">
        <f t="shared" ca="1" si="77"/>
        <v>#N/A</v>
      </c>
      <c r="V19" s="125" t="e">
        <f t="shared" ca="1" si="77"/>
        <v>#N/A</v>
      </c>
      <c r="W19" s="125" t="e">
        <f t="shared" ca="1" si="77"/>
        <v>#N/A</v>
      </c>
      <c r="X19" s="125" t="e">
        <f t="shared" ca="1" si="77"/>
        <v>#N/A</v>
      </c>
      <c r="Y19" s="125" t="e">
        <f t="shared" ca="1" si="77"/>
        <v>#N/A</v>
      </c>
      <c r="Z19" s="125" t="e">
        <f t="shared" ca="1" si="77"/>
        <v>#N/A</v>
      </c>
      <c r="AA19" s="125" t="e">
        <f t="shared" ca="1" si="77"/>
        <v>#N/A</v>
      </c>
      <c r="AB19" s="125" t="e">
        <f t="shared" ca="1" si="77"/>
        <v>#N/A</v>
      </c>
      <c r="AC19" s="125" t="e">
        <f t="shared" ca="1" si="77"/>
        <v>#N/A</v>
      </c>
      <c r="AD19" s="125" t="e">
        <f t="shared" ca="1" si="77"/>
        <v>#N/A</v>
      </c>
      <c r="AE19" s="125" t="e">
        <f t="shared" ca="1" si="77"/>
        <v>#N/A</v>
      </c>
      <c r="AF19" s="125" t="e">
        <f t="shared" ca="1" si="77"/>
        <v>#N/A</v>
      </c>
      <c r="AG19" s="125" t="e">
        <f t="shared" ca="1" si="77"/>
        <v>#N/A</v>
      </c>
      <c r="AH19" s="125" t="e">
        <f t="shared" ca="1" si="77"/>
        <v>#N/A</v>
      </c>
      <c r="AI19" s="125" t="e">
        <f t="shared" ca="1" si="85"/>
        <v>#N/A</v>
      </c>
      <c r="AJ19" s="125" t="e">
        <f t="shared" ca="1" si="85"/>
        <v>#N/A</v>
      </c>
      <c r="AK19" s="125" t="e">
        <f t="shared" ca="1" si="85"/>
        <v>#N/A</v>
      </c>
      <c r="AL19" s="125" t="e">
        <f t="shared" ca="1" si="85"/>
        <v>#N/A</v>
      </c>
      <c r="AM19" s="125" t="e">
        <f t="shared" ca="1" si="85"/>
        <v>#N/A</v>
      </c>
      <c r="AN19" s="125" t="e">
        <f t="shared" ca="1" si="85"/>
        <v>#N/A</v>
      </c>
      <c r="AO19" s="125" t="e">
        <f t="shared" ca="1" si="85"/>
        <v>#N/A</v>
      </c>
      <c r="AP19" s="125" t="e">
        <f t="shared" ca="1" si="85"/>
        <v>#N/A</v>
      </c>
      <c r="AQ19" s="125" t="e">
        <f t="shared" ca="1" si="85"/>
        <v>#N/A</v>
      </c>
      <c r="AR19" s="125" t="e">
        <f t="shared" ca="1" si="85"/>
        <v>#N/A</v>
      </c>
      <c r="AS19" s="125" t="e">
        <f t="shared" ca="1" si="85"/>
        <v>#N/A</v>
      </c>
      <c r="AT19" s="125" t="e">
        <f t="shared" ca="1" si="85"/>
        <v>#N/A</v>
      </c>
      <c r="AU19" s="125" t="e">
        <f t="shared" ca="1" si="85"/>
        <v>#N/A</v>
      </c>
      <c r="AV19" s="125" t="e">
        <f t="shared" ca="1" si="85"/>
        <v>#N/A</v>
      </c>
      <c r="AW19" s="125" t="e">
        <f t="shared" ca="1" si="85"/>
        <v>#N/A</v>
      </c>
      <c r="AX19" s="125" t="e">
        <f t="shared" ca="1" si="85"/>
        <v>#N/A</v>
      </c>
      <c r="AY19" s="125" t="e">
        <f t="shared" ca="1" si="78"/>
        <v>#N/A</v>
      </c>
      <c r="AZ19" s="125" t="e">
        <f t="shared" ca="1" si="78"/>
        <v>#N/A</v>
      </c>
      <c r="BA19" s="125" t="e">
        <f t="shared" ca="1" si="78"/>
        <v>#N/A</v>
      </c>
      <c r="BB19" s="125" t="str">
        <f t="shared" ca="1" si="12"/>
        <v/>
      </c>
      <c r="BC19" s="125" t="str">
        <f t="shared" ca="1" si="8"/>
        <v/>
      </c>
      <c r="BD19" s="125" t="str">
        <f t="shared" ca="1" si="9"/>
        <v/>
      </c>
      <c r="BE19" s="125" t="str">
        <f t="shared" ca="1" si="10"/>
        <v/>
      </c>
      <c r="BF19" t="str">
        <f t="shared" ca="1" si="13"/>
        <v/>
      </c>
      <c r="BG19" s="125" t="str">
        <f t="shared" ca="1" si="15"/>
        <v/>
      </c>
      <c r="BI19" s="606" t="str">
        <f t="shared" ca="1" si="42"/>
        <v/>
      </c>
      <c r="BJ19" s="125" t="str">
        <f t="shared" ca="1" si="20"/>
        <v/>
      </c>
      <c r="BK19" s="125" t="str">
        <f t="shared" ca="1" si="43"/>
        <v/>
      </c>
      <c r="BL19" s="125" t="str">
        <f t="shared" ref="BL19" ca="1" si="91">IFERROR(INDEX($D$2:$BA$203,$A$41-1+$BI19,$A$27-3)*IF(RTF_unit="K",1,IF(RTF_unit="lb",1/1000,IF(RTF_unit="T",2,1))),"")</f>
        <v/>
      </c>
      <c r="BM19" s="125" t="str">
        <f t="shared" ref="BM19" ca="1" si="92">IFERROR(INDEX($D$2:$BA$203,$A$41-1+$BI19,$A$27-1)*IF(RTF_unit="K",1,IF(RTF_unit="lb",1/1000,IF(RTF_unit="T",2,1))),"")</f>
        <v/>
      </c>
      <c r="BN19" s="125" t="str">
        <f t="shared" ref="BN19" ca="1" si="93">IFERROR(INDEX($D$2:$BA$203,$A$41-1+$BI19,$A$27-2)*IF(RTF_unit="K",1,IF(RTF_unit="lb",1/1000,IF(RTF_unit="T",2,1))),"")</f>
        <v/>
      </c>
      <c r="BO19" s="125" t="str">
        <f t="shared" ref="BO19" ca="1" si="94">IFERROR(INDEX($D$2:$BA$203,$A$41-1+$BI19,$A$27)*IF(RTF_unit_Moment="kip-ft",1,IF(RTF_unit_Moment="kip-in",1/12,IF(RTF_unit_Moment="lb-ft",1/1000,IF(RTF_unit_Moment="lb-in",1/12000,1)))),"")</f>
        <v/>
      </c>
      <c r="BP19" s="125" t="str">
        <f t="shared" ref="BP19" ca="1" si="95">IFERROR(INDEX($D$2:$BA$203,$A$41-1+$BI19,$A$30)*IF(RTF_unit_Moment="kip-ft",1,IF(RTF_unit_Moment="kip-in",1/12,IF(RTF_unit_Moment="lb-ft",1/1000,IF(RTF_unit_Moment="lb-in",1/12000,1)))),"")</f>
        <v/>
      </c>
      <c r="BQ19" s="125" t="str">
        <f t="shared" ca="1" si="49"/>
        <v/>
      </c>
      <c r="BR19" s="125" t="str">
        <f t="shared" ca="1" si="50"/>
        <v/>
      </c>
      <c r="BT19" s="125" t="str">
        <f t="array" aca="1" ref="BT19" ca="1">IFERROR(INDEX($BB$1:$BB$203,SMALL(IF($BB$1:$BB$203&lt;&gt;"",ROW($BB$1:$BB$203)),ROW(12:12))),"")</f>
        <v/>
      </c>
      <c r="BU19" s="604" t="str">
        <f t="shared" ca="1" si="16"/>
        <v/>
      </c>
      <c r="BV19" s="125" t="str">
        <f t="shared" ca="1" si="26"/>
        <v/>
      </c>
      <c r="BW19" s="125" t="str">
        <f t="shared" ca="1" si="17"/>
        <v/>
      </c>
      <c r="BX19" s="125" t="str">
        <f t="shared" ca="1" si="17"/>
        <v/>
      </c>
      <c r="BY19" s="125" t="str">
        <f t="shared" ca="1" si="27"/>
        <v/>
      </c>
      <c r="BZ19" s="125" t="str">
        <f t="shared" ca="1" si="18"/>
        <v/>
      </c>
      <c r="CA19" s="125" t="str">
        <f t="shared" ca="1" si="28"/>
        <v/>
      </c>
      <c r="CB19" s="125" t="str">
        <f t="shared" ca="1" si="29"/>
        <v/>
      </c>
      <c r="CC19" s="125" t="str">
        <f t="shared" ca="1" si="30"/>
        <v/>
      </c>
      <c r="CD19" s="125" t="str">
        <f t="shared" ca="1" si="31"/>
        <v/>
      </c>
      <c r="CE19" s="125" t="str">
        <f t="shared" ca="1" si="32"/>
        <v/>
      </c>
      <c r="CF19" s="125" t="str">
        <f t="shared" ca="1" si="33"/>
        <v/>
      </c>
      <c r="CG19" s="125" t="str">
        <f t="shared" ca="1" si="34"/>
        <v/>
      </c>
      <c r="CH19" s="125" t="str">
        <f t="shared" ca="1" si="35"/>
        <v/>
      </c>
      <c r="CI19" s="125" t="str">
        <f t="shared" ca="1" si="36"/>
        <v/>
      </c>
      <c r="CJ19" s="125" t="str">
        <f t="array" aca="1" ref="CJ19" ca="1">IFERROR(INDEX($CI$1:$CI$502,SMALL(IF($CI$1:$CI$502&lt;&gt;"",ROW($CI$1:$CI$502)),ROW(12:12))),"")</f>
        <v/>
      </c>
      <c r="CK19" s="125" t="str">
        <f t="shared" ca="1" si="37"/>
        <v/>
      </c>
      <c r="CL19" s="125" t="str">
        <f t="shared" ca="1" si="38"/>
        <v/>
      </c>
      <c r="CM19" s="125"/>
      <c r="CO19" s="125" t="str">
        <f t="shared" si="39"/>
        <v/>
      </c>
      <c r="CP19" s="600" t="str">
        <f t="shared" si="40"/>
        <v/>
      </c>
      <c r="CQ19" s="600" t="str">
        <f t="shared" si="56"/>
        <v/>
      </c>
      <c r="CR19" s="600" t="str">
        <f t="shared" si="41"/>
        <v/>
      </c>
    </row>
    <row r="20" spans="1:96" x14ac:dyDescent="0.25">
      <c r="A20" s="596" t="s">
        <v>1314</v>
      </c>
      <c r="C20" s="125">
        <f t="shared" si="14"/>
        <v>18</v>
      </c>
      <c r="D20" s="125" t="e">
        <f t="shared" ca="1" si="84"/>
        <v>#N/A</v>
      </c>
      <c r="E20" s="125" t="e">
        <f t="shared" ca="1" si="84"/>
        <v>#N/A</v>
      </c>
      <c r="F20" s="125" t="e">
        <f t="shared" ca="1" si="84"/>
        <v>#N/A</v>
      </c>
      <c r="G20" s="125" t="e">
        <f t="shared" ca="1" si="84"/>
        <v>#N/A</v>
      </c>
      <c r="H20" s="125" t="e">
        <f t="shared" ca="1" si="84"/>
        <v>#N/A</v>
      </c>
      <c r="I20" s="125" t="e">
        <f t="shared" ca="1" si="84"/>
        <v>#N/A</v>
      </c>
      <c r="J20" s="125" t="e">
        <f t="shared" ca="1" si="84"/>
        <v>#N/A</v>
      </c>
      <c r="K20" s="125" t="e">
        <f t="shared" ca="1" si="84"/>
        <v>#N/A</v>
      </c>
      <c r="L20" s="125" t="e">
        <f t="shared" ca="1" si="84"/>
        <v>#N/A</v>
      </c>
      <c r="M20" s="125" t="e">
        <f t="shared" ca="1" si="84"/>
        <v>#N/A</v>
      </c>
      <c r="N20" s="125" t="e">
        <f t="shared" ca="1" si="84"/>
        <v>#N/A</v>
      </c>
      <c r="O20" s="125" t="e">
        <f t="shared" ca="1" si="84"/>
        <v>#N/A</v>
      </c>
      <c r="P20" s="125" t="e">
        <f t="shared" ca="1" si="84"/>
        <v>#N/A</v>
      </c>
      <c r="Q20" s="125" t="e">
        <f t="shared" ca="1" si="84"/>
        <v>#N/A</v>
      </c>
      <c r="R20" s="125" t="e">
        <f t="shared" ca="1" si="84"/>
        <v>#N/A</v>
      </c>
      <c r="S20" s="125" t="e">
        <f t="shared" ca="1" si="84"/>
        <v>#N/A</v>
      </c>
      <c r="T20" s="125" t="e">
        <f t="shared" ca="1" si="77"/>
        <v>#N/A</v>
      </c>
      <c r="U20" s="125" t="e">
        <f t="shared" ca="1" si="77"/>
        <v>#N/A</v>
      </c>
      <c r="V20" s="125" t="e">
        <f t="shared" ca="1" si="77"/>
        <v>#N/A</v>
      </c>
      <c r="W20" s="125" t="e">
        <f t="shared" ca="1" si="77"/>
        <v>#N/A</v>
      </c>
      <c r="X20" s="125" t="e">
        <f t="shared" ca="1" si="77"/>
        <v>#N/A</v>
      </c>
      <c r="Y20" s="125" t="e">
        <f t="shared" ca="1" si="77"/>
        <v>#N/A</v>
      </c>
      <c r="Z20" s="125" t="e">
        <f t="shared" ca="1" si="77"/>
        <v>#N/A</v>
      </c>
      <c r="AA20" s="125" t="e">
        <f t="shared" ca="1" si="77"/>
        <v>#N/A</v>
      </c>
      <c r="AB20" s="125" t="e">
        <f t="shared" ca="1" si="77"/>
        <v>#N/A</v>
      </c>
      <c r="AC20" s="125" t="e">
        <f t="shared" ca="1" si="77"/>
        <v>#N/A</v>
      </c>
      <c r="AD20" s="125" t="e">
        <f t="shared" ca="1" si="77"/>
        <v>#N/A</v>
      </c>
      <c r="AE20" s="125" t="e">
        <f t="shared" ca="1" si="77"/>
        <v>#N/A</v>
      </c>
      <c r="AF20" s="125" t="e">
        <f t="shared" ca="1" si="77"/>
        <v>#N/A</v>
      </c>
      <c r="AG20" s="125" t="e">
        <f t="shared" ca="1" si="77"/>
        <v>#N/A</v>
      </c>
      <c r="AH20" s="125" t="e">
        <f t="shared" ca="1" si="77"/>
        <v>#N/A</v>
      </c>
      <c r="AI20" s="125" t="e">
        <f t="shared" ca="1" si="85"/>
        <v>#N/A</v>
      </c>
      <c r="AJ20" s="125" t="e">
        <f t="shared" ca="1" si="85"/>
        <v>#N/A</v>
      </c>
      <c r="AK20" s="125" t="e">
        <f t="shared" ca="1" si="85"/>
        <v>#N/A</v>
      </c>
      <c r="AL20" s="125" t="e">
        <f t="shared" ca="1" si="85"/>
        <v>#N/A</v>
      </c>
      <c r="AM20" s="125" t="e">
        <f t="shared" ca="1" si="85"/>
        <v>#N/A</v>
      </c>
      <c r="AN20" s="125" t="e">
        <f t="shared" ca="1" si="85"/>
        <v>#N/A</v>
      </c>
      <c r="AO20" s="125" t="e">
        <f t="shared" ca="1" si="85"/>
        <v>#N/A</v>
      </c>
      <c r="AP20" s="125" t="e">
        <f t="shared" ca="1" si="85"/>
        <v>#N/A</v>
      </c>
      <c r="AQ20" s="125" t="e">
        <f t="shared" ca="1" si="85"/>
        <v>#N/A</v>
      </c>
      <c r="AR20" s="125" t="e">
        <f t="shared" ca="1" si="85"/>
        <v>#N/A</v>
      </c>
      <c r="AS20" s="125" t="e">
        <f t="shared" ca="1" si="85"/>
        <v>#N/A</v>
      </c>
      <c r="AT20" s="125" t="e">
        <f t="shared" ca="1" si="85"/>
        <v>#N/A</v>
      </c>
      <c r="AU20" s="125" t="e">
        <f t="shared" ca="1" si="85"/>
        <v>#N/A</v>
      </c>
      <c r="AV20" s="125" t="e">
        <f t="shared" ca="1" si="85"/>
        <v>#N/A</v>
      </c>
      <c r="AW20" s="125" t="e">
        <f t="shared" ca="1" si="85"/>
        <v>#N/A</v>
      </c>
      <c r="AX20" s="125" t="e">
        <f t="shared" ca="1" si="85"/>
        <v>#N/A</v>
      </c>
      <c r="AY20" s="125" t="e">
        <f t="shared" ca="1" si="78"/>
        <v>#N/A</v>
      </c>
      <c r="AZ20" s="125" t="e">
        <f t="shared" ca="1" si="78"/>
        <v>#N/A</v>
      </c>
      <c r="BA20" s="125" t="e">
        <f t="shared" ca="1" si="78"/>
        <v>#N/A</v>
      </c>
      <c r="BB20" s="125" t="str">
        <f t="shared" ca="1" si="12"/>
        <v/>
      </c>
      <c r="BC20" s="125" t="str">
        <f t="shared" ca="1" si="8"/>
        <v/>
      </c>
      <c r="BD20" s="125" t="str">
        <f t="shared" ca="1" si="9"/>
        <v/>
      </c>
      <c r="BE20" s="125" t="str">
        <f t="shared" ca="1" si="10"/>
        <v/>
      </c>
      <c r="BF20" t="str">
        <f t="shared" ca="1" si="13"/>
        <v/>
      </c>
      <c r="BG20" s="125" t="str">
        <f t="shared" ca="1" si="15"/>
        <v/>
      </c>
      <c r="BI20" s="606" t="str">
        <f t="shared" ca="1" si="42"/>
        <v/>
      </c>
      <c r="BJ20" s="125" t="str">
        <f t="shared" ca="1" si="20"/>
        <v/>
      </c>
      <c r="BK20" s="125" t="str">
        <f t="shared" ca="1" si="43"/>
        <v/>
      </c>
      <c r="BL20" s="125" t="str">
        <f t="shared" ref="BL20" ca="1" si="96">IFERROR(INDEX($D$2:$BA$203,$A$41-1+$BI20,$A$27-3)*IF(RTF_unit="K",1,IF(RTF_unit="lb",1/1000,IF(RTF_unit="T",2,1))),"")</f>
        <v/>
      </c>
      <c r="BM20" s="125" t="str">
        <f t="shared" ref="BM20" ca="1" si="97">IFERROR(INDEX($D$2:$BA$203,$A$41-1+$BI20,$A$27-1)*IF(RTF_unit="K",1,IF(RTF_unit="lb",1/1000,IF(RTF_unit="T",2,1))),"")</f>
        <v/>
      </c>
      <c r="BN20" s="125" t="str">
        <f t="shared" ref="BN20" ca="1" si="98">IFERROR(INDEX($D$2:$BA$203,$A$41-1+$BI20,$A$27-2)*IF(RTF_unit="K",1,IF(RTF_unit="lb",1/1000,IF(RTF_unit="T",2,1))),"")</f>
        <v/>
      </c>
      <c r="BO20" s="125" t="str">
        <f t="shared" ref="BO20" ca="1" si="99">IFERROR(INDEX($D$2:$BA$203,$A$41-1+$BI20,$A$27)*IF(RTF_unit_Moment="kip-ft",1,IF(RTF_unit_Moment="kip-in",1/12,IF(RTF_unit_Moment="lb-ft",1/1000,IF(RTF_unit_Moment="lb-in",1/12000,1)))),"")</f>
        <v/>
      </c>
      <c r="BP20" s="125" t="str">
        <f t="shared" ref="BP20" ca="1" si="100">IFERROR(INDEX($D$2:$BA$203,$A$41-1+$BI20,$A$30)*IF(RTF_unit_Moment="kip-ft",1,IF(RTF_unit_Moment="kip-in",1/12,IF(RTF_unit_Moment="lb-ft",1/1000,IF(RTF_unit_Moment="lb-in",1/12000,1)))),"")</f>
        <v/>
      </c>
      <c r="BQ20" s="125" t="str">
        <f t="shared" ca="1" si="49"/>
        <v/>
      </c>
      <c r="BR20" s="125" t="str">
        <f t="shared" ca="1" si="50"/>
        <v/>
      </c>
      <c r="BT20" s="125" t="str">
        <f t="array" aca="1" ref="BT20" ca="1">IFERROR(INDEX($BB$1:$BB$203,SMALL(IF($BB$1:$BB$203&lt;&gt;"",ROW($BB$1:$BB$203)),ROW(13:13))),"")</f>
        <v/>
      </c>
      <c r="BU20" s="604" t="str">
        <f t="shared" ca="1" si="16"/>
        <v/>
      </c>
      <c r="BV20" s="125" t="str">
        <f t="shared" ca="1" si="26"/>
        <v/>
      </c>
      <c r="BW20" s="125" t="str">
        <f t="shared" ca="1" si="17"/>
        <v/>
      </c>
      <c r="BX20" s="125" t="str">
        <f t="shared" ca="1" si="17"/>
        <v/>
      </c>
      <c r="BY20" s="125" t="str">
        <f t="shared" ca="1" si="27"/>
        <v/>
      </c>
      <c r="BZ20" s="125" t="str">
        <f t="shared" ca="1" si="18"/>
        <v/>
      </c>
      <c r="CA20" s="125" t="str">
        <f t="shared" ca="1" si="28"/>
        <v/>
      </c>
      <c r="CB20" s="125" t="str">
        <f t="shared" ca="1" si="29"/>
        <v/>
      </c>
      <c r="CC20" s="125" t="str">
        <f t="shared" ca="1" si="30"/>
        <v/>
      </c>
      <c r="CD20" s="125" t="str">
        <f t="shared" ca="1" si="31"/>
        <v/>
      </c>
      <c r="CE20" s="125" t="str">
        <f t="shared" ca="1" si="32"/>
        <v/>
      </c>
      <c r="CF20" s="125" t="str">
        <f t="shared" ca="1" si="33"/>
        <v/>
      </c>
      <c r="CG20" s="125" t="str">
        <f t="shared" ca="1" si="34"/>
        <v/>
      </c>
      <c r="CH20" s="125" t="str">
        <f t="shared" ca="1" si="35"/>
        <v/>
      </c>
      <c r="CI20" s="125" t="str">
        <f t="shared" ca="1" si="36"/>
        <v/>
      </c>
      <c r="CJ20" s="125" t="str">
        <f t="array" aca="1" ref="CJ20" ca="1">IFERROR(INDEX($CI$1:$CI$502,SMALL(IF($CI$1:$CI$502&lt;&gt;"",ROW($CI$1:$CI$502)),ROW(13:13))),"")</f>
        <v/>
      </c>
      <c r="CK20" s="125" t="str">
        <f t="shared" ca="1" si="37"/>
        <v/>
      </c>
      <c r="CL20" s="125" t="str">
        <f t="shared" ca="1" si="38"/>
        <v/>
      </c>
      <c r="CM20" s="125"/>
      <c r="CO20" s="125" t="str">
        <f t="shared" si="39"/>
        <v/>
      </c>
      <c r="CP20" s="600" t="str">
        <f t="shared" si="40"/>
        <v/>
      </c>
      <c r="CQ20" s="600" t="str">
        <f t="shared" si="56"/>
        <v/>
      </c>
      <c r="CR20" s="600" t="str">
        <f t="shared" si="41"/>
        <v/>
      </c>
    </row>
    <row r="21" spans="1:96" x14ac:dyDescent="0.25">
      <c r="A21" s="134" t="e">
        <f ca="1">MATCH(A20,INDIRECT(CONCATENATE("D"&amp;$A$12&amp;":BA"&amp;$A$12)),0)</f>
        <v>#N/A</v>
      </c>
      <c r="B21" t="s">
        <v>1312</v>
      </c>
      <c r="C21" s="125">
        <f t="shared" si="14"/>
        <v>19</v>
      </c>
      <c r="D21" s="125" t="e">
        <f t="shared" ca="1" si="84"/>
        <v>#N/A</v>
      </c>
      <c r="E21" s="125" t="e">
        <f t="shared" ca="1" si="84"/>
        <v>#N/A</v>
      </c>
      <c r="F21" s="125" t="e">
        <f t="shared" ca="1" si="84"/>
        <v>#N/A</v>
      </c>
      <c r="G21" s="125" t="e">
        <f t="shared" ca="1" si="84"/>
        <v>#N/A</v>
      </c>
      <c r="H21" s="125" t="e">
        <f t="shared" ca="1" si="84"/>
        <v>#N/A</v>
      </c>
      <c r="I21" s="125" t="e">
        <f t="shared" ca="1" si="84"/>
        <v>#N/A</v>
      </c>
      <c r="J21" s="125" t="e">
        <f t="shared" ca="1" si="84"/>
        <v>#N/A</v>
      </c>
      <c r="K21" s="125" t="e">
        <f t="shared" ca="1" si="84"/>
        <v>#N/A</v>
      </c>
      <c r="L21" s="125" t="e">
        <f t="shared" ca="1" si="84"/>
        <v>#N/A</v>
      </c>
      <c r="M21" s="125" t="e">
        <f t="shared" ca="1" si="84"/>
        <v>#N/A</v>
      </c>
      <c r="N21" s="125" t="e">
        <f t="shared" ca="1" si="84"/>
        <v>#N/A</v>
      </c>
      <c r="O21" s="125" t="e">
        <f t="shared" ca="1" si="84"/>
        <v>#N/A</v>
      </c>
      <c r="P21" s="125" t="e">
        <f t="shared" ca="1" si="84"/>
        <v>#N/A</v>
      </c>
      <c r="Q21" s="125" t="e">
        <f t="shared" ca="1" si="84"/>
        <v>#N/A</v>
      </c>
      <c r="R21" s="125" t="e">
        <f t="shared" ca="1" si="84"/>
        <v>#N/A</v>
      </c>
      <c r="S21" s="125" t="e">
        <f t="shared" ca="1" si="84"/>
        <v>#N/A</v>
      </c>
      <c r="T21" s="125" t="e">
        <f t="shared" ca="1" si="77"/>
        <v>#N/A</v>
      </c>
      <c r="U21" s="125" t="e">
        <f t="shared" ca="1" si="77"/>
        <v>#N/A</v>
      </c>
      <c r="V21" s="125" t="e">
        <f t="shared" ca="1" si="77"/>
        <v>#N/A</v>
      </c>
      <c r="W21" s="125" t="e">
        <f t="shared" ca="1" si="77"/>
        <v>#N/A</v>
      </c>
      <c r="X21" s="125" t="e">
        <f t="shared" ca="1" si="77"/>
        <v>#N/A</v>
      </c>
      <c r="Y21" s="125" t="e">
        <f t="shared" ca="1" si="77"/>
        <v>#N/A</v>
      </c>
      <c r="Z21" s="125" t="e">
        <f t="shared" ca="1" si="77"/>
        <v>#N/A</v>
      </c>
      <c r="AA21" s="125" t="e">
        <f t="shared" ca="1" si="77"/>
        <v>#N/A</v>
      </c>
      <c r="AB21" s="125" t="e">
        <f t="shared" ca="1" si="77"/>
        <v>#N/A</v>
      </c>
      <c r="AC21" s="125" t="e">
        <f t="shared" ca="1" si="77"/>
        <v>#N/A</v>
      </c>
      <c r="AD21" s="125" t="e">
        <f t="shared" ca="1" si="77"/>
        <v>#N/A</v>
      </c>
      <c r="AE21" s="125" t="e">
        <f t="shared" ca="1" si="77"/>
        <v>#N/A</v>
      </c>
      <c r="AF21" s="125" t="e">
        <f t="shared" ca="1" si="77"/>
        <v>#N/A</v>
      </c>
      <c r="AG21" s="125" t="e">
        <f t="shared" ca="1" si="77"/>
        <v>#N/A</v>
      </c>
      <c r="AH21" s="125" t="e">
        <f t="shared" ca="1" si="77"/>
        <v>#N/A</v>
      </c>
      <c r="AI21" s="125" t="e">
        <f t="shared" ca="1" si="85"/>
        <v>#N/A</v>
      </c>
      <c r="AJ21" s="125" t="e">
        <f t="shared" ca="1" si="85"/>
        <v>#N/A</v>
      </c>
      <c r="AK21" s="125" t="e">
        <f t="shared" ca="1" si="85"/>
        <v>#N/A</v>
      </c>
      <c r="AL21" s="125" t="e">
        <f t="shared" ca="1" si="85"/>
        <v>#N/A</v>
      </c>
      <c r="AM21" s="125" t="e">
        <f t="shared" ca="1" si="85"/>
        <v>#N/A</v>
      </c>
      <c r="AN21" s="125" t="e">
        <f t="shared" ca="1" si="85"/>
        <v>#N/A</v>
      </c>
      <c r="AO21" s="125" t="e">
        <f t="shared" ca="1" si="85"/>
        <v>#N/A</v>
      </c>
      <c r="AP21" s="125" t="e">
        <f t="shared" ca="1" si="85"/>
        <v>#N/A</v>
      </c>
      <c r="AQ21" s="125" t="e">
        <f t="shared" ca="1" si="85"/>
        <v>#N/A</v>
      </c>
      <c r="AR21" s="125" t="e">
        <f t="shared" ca="1" si="85"/>
        <v>#N/A</v>
      </c>
      <c r="AS21" s="125" t="e">
        <f t="shared" ca="1" si="85"/>
        <v>#N/A</v>
      </c>
      <c r="AT21" s="125" t="e">
        <f t="shared" ca="1" si="85"/>
        <v>#N/A</v>
      </c>
      <c r="AU21" s="125" t="e">
        <f t="shared" ca="1" si="85"/>
        <v>#N/A</v>
      </c>
      <c r="AV21" s="125" t="e">
        <f t="shared" ca="1" si="85"/>
        <v>#N/A</v>
      </c>
      <c r="AW21" s="125" t="e">
        <f t="shared" ca="1" si="85"/>
        <v>#N/A</v>
      </c>
      <c r="AX21" s="125" t="e">
        <f t="shared" ca="1" si="85"/>
        <v>#N/A</v>
      </c>
      <c r="AY21" s="125" t="e">
        <f t="shared" ca="1" si="78"/>
        <v>#N/A</v>
      </c>
      <c r="AZ21" s="125" t="e">
        <f t="shared" ca="1" si="78"/>
        <v>#N/A</v>
      </c>
      <c r="BA21" s="125" t="e">
        <f t="shared" ca="1" si="78"/>
        <v>#N/A</v>
      </c>
      <c r="BB21" s="125" t="str">
        <f t="shared" ca="1" si="12"/>
        <v/>
      </c>
      <c r="BC21" s="125" t="str">
        <f t="shared" ca="1" si="8"/>
        <v/>
      </c>
      <c r="BD21" s="125" t="str">
        <f t="shared" ca="1" si="9"/>
        <v/>
      </c>
      <c r="BE21" s="125" t="str">
        <f t="shared" ca="1" si="10"/>
        <v/>
      </c>
      <c r="BF21" t="str">
        <f t="shared" ca="1" si="13"/>
        <v/>
      </c>
      <c r="BG21" s="125" t="str">
        <f t="shared" ca="1" si="15"/>
        <v/>
      </c>
      <c r="BI21" s="606" t="str">
        <f t="shared" ca="1" si="42"/>
        <v/>
      </c>
      <c r="BJ21" s="125" t="str">
        <f t="shared" ca="1" si="20"/>
        <v/>
      </c>
      <c r="BK21" s="125" t="str">
        <f t="shared" ca="1" si="43"/>
        <v/>
      </c>
      <c r="BL21" s="125" t="str">
        <f t="shared" ref="BL21" ca="1" si="101">IFERROR(INDEX($D$2:$BA$203,$A$41-1+$BI21,$A$27-3)*IF(RTF_unit="K",1,IF(RTF_unit="lb",1/1000,IF(RTF_unit="T",2,1))),"")</f>
        <v/>
      </c>
      <c r="BM21" s="125" t="str">
        <f t="shared" ref="BM21" ca="1" si="102">IFERROR(INDEX($D$2:$BA$203,$A$41-1+$BI21,$A$27-1)*IF(RTF_unit="K",1,IF(RTF_unit="lb",1/1000,IF(RTF_unit="T",2,1))),"")</f>
        <v/>
      </c>
      <c r="BN21" s="125" t="str">
        <f t="shared" ref="BN21" ca="1" si="103">IFERROR(INDEX($D$2:$BA$203,$A$41-1+$BI21,$A$27-2)*IF(RTF_unit="K",1,IF(RTF_unit="lb",1/1000,IF(RTF_unit="T",2,1))),"")</f>
        <v/>
      </c>
      <c r="BO21" s="125" t="str">
        <f t="shared" ref="BO21" ca="1" si="104">IFERROR(INDEX($D$2:$BA$203,$A$41-1+$BI21,$A$27)*IF(RTF_unit_Moment="kip-ft",1,IF(RTF_unit_Moment="kip-in",1/12,IF(RTF_unit_Moment="lb-ft",1/1000,IF(RTF_unit_Moment="lb-in",1/12000,1)))),"")</f>
        <v/>
      </c>
      <c r="BP21" s="125" t="str">
        <f t="shared" ref="BP21" ca="1" si="105">IFERROR(INDEX($D$2:$BA$203,$A$41-1+$BI21,$A$30)*IF(RTF_unit_Moment="kip-ft",1,IF(RTF_unit_Moment="kip-in",1/12,IF(RTF_unit_Moment="lb-ft",1/1000,IF(RTF_unit_Moment="lb-in",1/12000,1)))),"")</f>
        <v/>
      </c>
      <c r="BQ21" s="125" t="str">
        <f t="shared" ca="1" si="49"/>
        <v/>
      </c>
      <c r="BR21" s="125" t="str">
        <f t="shared" ca="1" si="50"/>
        <v/>
      </c>
      <c r="BT21" s="125" t="str">
        <f t="array" aca="1" ref="BT21" ca="1">IFERROR(INDEX($BB$1:$BB$203,SMALL(IF($BB$1:$BB$203&lt;&gt;"",ROW($BB$1:$BB$203)),ROW(14:14))),"")</f>
        <v/>
      </c>
      <c r="BU21" s="604" t="str">
        <f t="shared" ca="1" si="16"/>
        <v/>
      </c>
      <c r="BV21" s="125" t="str">
        <f t="shared" ca="1" si="26"/>
        <v/>
      </c>
      <c r="BW21" s="125" t="str">
        <f t="shared" ca="1" si="17"/>
        <v/>
      </c>
      <c r="BX21" s="125" t="str">
        <f t="shared" ca="1" si="17"/>
        <v/>
      </c>
      <c r="BY21" s="125" t="str">
        <f t="shared" ca="1" si="27"/>
        <v/>
      </c>
      <c r="BZ21" s="125" t="str">
        <f t="shared" ca="1" si="18"/>
        <v/>
      </c>
      <c r="CA21" s="125" t="str">
        <f t="shared" ca="1" si="28"/>
        <v/>
      </c>
      <c r="CB21" s="125" t="str">
        <f t="shared" ca="1" si="29"/>
        <v/>
      </c>
      <c r="CC21" s="125" t="str">
        <f t="shared" ca="1" si="30"/>
        <v/>
      </c>
      <c r="CD21" s="125" t="str">
        <f t="shared" ca="1" si="31"/>
        <v/>
      </c>
      <c r="CE21" s="125" t="str">
        <f t="shared" ca="1" si="32"/>
        <v/>
      </c>
      <c r="CF21" s="125" t="str">
        <f t="shared" ca="1" si="33"/>
        <v/>
      </c>
      <c r="CG21" s="125" t="str">
        <f t="shared" ca="1" si="34"/>
        <v/>
      </c>
      <c r="CH21" s="125" t="str">
        <f t="shared" ca="1" si="35"/>
        <v/>
      </c>
      <c r="CI21" s="125" t="str">
        <f t="shared" ca="1" si="36"/>
        <v/>
      </c>
      <c r="CJ21" s="125" t="str">
        <f t="array" aca="1" ref="CJ21" ca="1">IFERROR(INDEX($CI$1:$CI$502,SMALL(IF($CI$1:$CI$502&lt;&gt;"",ROW($CI$1:$CI$502)),ROW(14:14))),"")</f>
        <v/>
      </c>
      <c r="CK21" s="125" t="str">
        <f t="shared" ca="1" si="37"/>
        <v/>
      </c>
      <c r="CL21" s="125" t="str">
        <f t="shared" ca="1" si="38"/>
        <v/>
      </c>
      <c r="CM21" s="125"/>
      <c r="CO21" s="125" t="str">
        <f t="shared" si="39"/>
        <v/>
      </c>
      <c r="CP21" s="600" t="str">
        <f t="shared" si="40"/>
        <v/>
      </c>
      <c r="CQ21" s="600" t="str">
        <f t="shared" si="56"/>
        <v/>
      </c>
      <c r="CR21" s="600" t="str">
        <f t="shared" si="41"/>
        <v/>
      </c>
    </row>
    <row r="22" spans="1:96" x14ac:dyDescent="0.25">
      <c r="A22" s="591"/>
      <c r="C22" s="125">
        <f t="shared" si="14"/>
        <v>20</v>
      </c>
      <c r="D22" s="125" t="e">
        <f t="shared" ca="1" si="84"/>
        <v>#N/A</v>
      </c>
      <c r="E22" s="125" t="e">
        <f t="shared" ca="1" si="84"/>
        <v>#N/A</v>
      </c>
      <c r="F22" s="125" t="e">
        <f t="shared" ca="1" si="84"/>
        <v>#N/A</v>
      </c>
      <c r="G22" s="125" t="e">
        <f t="shared" ca="1" si="84"/>
        <v>#N/A</v>
      </c>
      <c r="H22" s="125" t="e">
        <f t="shared" ca="1" si="84"/>
        <v>#N/A</v>
      </c>
      <c r="I22" s="125" t="e">
        <f t="shared" ca="1" si="84"/>
        <v>#N/A</v>
      </c>
      <c r="J22" s="125" t="e">
        <f t="shared" ca="1" si="84"/>
        <v>#N/A</v>
      </c>
      <c r="K22" s="125" t="e">
        <f t="shared" ca="1" si="84"/>
        <v>#N/A</v>
      </c>
      <c r="L22" s="125" t="e">
        <f t="shared" ca="1" si="84"/>
        <v>#N/A</v>
      </c>
      <c r="M22" s="125" t="e">
        <f t="shared" ca="1" si="84"/>
        <v>#N/A</v>
      </c>
      <c r="N22" s="125" t="e">
        <f t="shared" ca="1" si="84"/>
        <v>#N/A</v>
      </c>
      <c r="O22" s="125" t="e">
        <f t="shared" ca="1" si="84"/>
        <v>#N/A</v>
      </c>
      <c r="P22" s="125" t="e">
        <f t="shared" ca="1" si="84"/>
        <v>#N/A</v>
      </c>
      <c r="Q22" s="125" t="e">
        <f t="shared" ca="1" si="84"/>
        <v>#N/A</v>
      </c>
      <c r="R22" s="125" t="e">
        <f t="shared" ca="1" si="84"/>
        <v>#N/A</v>
      </c>
      <c r="S22" s="125" t="e">
        <f t="shared" ca="1" si="84"/>
        <v>#N/A</v>
      </c>
      <c r="T22" s="125" t="e">
        <f t="shared" ca="1" si="77"/>
        <v>#N/A</v>
      </c>
      <c r="U22" s="125" t="e">
        <f t="shared" ca="1" si="77"/>
        <v>#N/A</v>
      </c>
      <c r="V22" s="125" t="e">
        <f t="shared" ca="1" si="77"/>
        <v>#N/A</v>
      </c>
      <c r="W22" s="125" t="e">
        <f t="shared" ca="1" si="77"/>
        <v>#N/A</v>
      </c>
      <c r="X22" s="125" t="e">
        <f t="shared" ca="1" si="77"/>
        <v>#N/A</v>
      </c>
      <c r="Y22" s="125" t="e">
        <f t="shared" ca="1" si="77"/>
        <v>#N/A</v>
      </c>
      <c r="Z22" s="125" t="e">
        <f t="shared" ca="1" si="77"/>
        <v>#N/A</v>
      </c>
      <c r="AA22" s="125" t="e">
        <f t="shared" ca="1" si="77"/>
        <v>#N/A</v>
      </c>
      <c r="AB22" s="125" t="e">
        <f t="shared" ca="1" si="77"/>
        <v>#N/A</v>
      </c>
      <c r="AC22" s="125" t="e">
        <f t="shared" ca="1" si="77"/>
        <v>#N/A</v>
      </c>
      <c r="AD22" s="125" t="e">
        <f t="shared" ca="1" si="77"/>
        <v>#N/A</v>
      </c>
      <c r="AE22" s="125" t="e">
        <f t="shared" ca="1" si="77"/>
        <v>#N/A</v>
      </c>
      <c r="AF22" s="125" t="e">
        <f t="shared" ca="1" si="77"/>
        <v>#N/A</v>
      </c>
      <c r="AG22" s="125" t="e">
        <f t="shared" ca="1" si="77"/>
        <v>#N/A</v>
      </c>
      <c r="AH22" s="125" t="e">
        <f t="shared" ca="1" si="77"/>
        <v>#N/A</v>
      </c>
      <c r="AI22" s="125" t="e">
        <f t="shared" ca="1" si="85"/>
        <v>#N/A</v>
      </c>
      <c r="AJ22" s="125" t="e">
        <f t="shared" ca="1" si="85"/>
        <v>#N/A</v>
      </c>
      <c r="AK22" s="125" t="e">
        <f t="shared" ca="1" si="85"/>
        <v>#N/A</v>
      </c>
      <c r="AL22" s="125" t="e">
        <f t="shared" ca="1" si="85"/>
        <v>#N/A</v>
      </c>
      <c r="AM22" s="125" t="e">
        <f t="shared" ca="1" si="85"/>
        <v>#N/A</v>
      </c>
      <c r="AN22" s="125" t="e">
        <f t="shared" ca="1" si="85"/>
        <v>#N/A</v>
      </c>
      <c r="AO22" s="125" t="e">
        <f t="shared" ca="1" si="85"/>
        <v>#N/A</v>
      </c>
      <c r="AP22" s="125" t="e">
        <f t="shared" ca="1" si="85"/>
        <v>#N/A</v>
      </c>
      <c r="AQ22" s="125" t="e">
        <f t="shared" ca="1" si="85"/>
        <v>#N/A</v>
      </c>
      <c r="AR22" s="125" t="e">
        <f t="shared" ca="1" si="85"/>
        <v>#N/A</v>
      </c>
      <c r="AS22" s="125" t="e">
        <f t="shared" ca="1" si="85"/>
        <v>#N/A</v>
      </c>
      <c r="AT22" s="125" t="e">
        <f t="shared" ca="1" si="85"/>
        <v>#N/A</v>
      </c>
      <c r="AU22" s="125" t="e">
        <f t="shared" ca="1" si="85"/>
        <v>#N/A</v>
      </c>
      <c r="AV22" s="125" t="e">
        <f t="shared" ca="1" si="85"/>
        <v>#N/A</v>
      </c>
      <c r="AW22" s="125" t="e">
        <f t="shared" ca="1" si="85"/>
        <v>#N/A</v>
      </c>
      <c r="AX22" s="125" t="e">
        <f t="shared" ca="1" si="85"/>
        <v>#N/A</v>
      </c>
      <c r="AY22" s="125" t="e">
        <f t="shared" ca="1" si="78"/>
        <v>#N/A</v>
      </c>
      <c r="AZ22" s="125" t="e">
        <f t="shared" ca="1" si="78"/>
        <v>#N/A</v>
      </c>
      <c r="BA22" s="125" t="e">
        <f t="shared" ca="1" si="78"/>
        <v>#N/A</v>
      </c>
      <c r="BB22" s="125" t="str">
        <f t="shared" ca="1" si="12"/>
        <v/>
      </c>
      <c r="BC22" s="125" t="str">
        <f t="shared" ca="1" si="8"/>
        <v/>
      </c>
      <c r="BD22" s="125" t="str">
        <f t="shared" ca="1" si="9"/>
        <v/>
      </c>
      <c r="BE22" s="125" t="str">
        <f t="shared" ca="1" si="10"/>
        <v/>
      </c>
      <c r="BF22" t="str">
        <f t="shared" ca="1" si="13"/>
        <v/>
      </c>
      <c r="BG22" s="125" t="str">
        <f t="shared" ca="1" si="15"/>
        <v/>
      </c>
      <c r="BI22" s="606" t="str">
        <f t="shared" ca="1" si="42"/>
        <v/>
      </c>
      <c r="BJ22" s="125" t="str">
        <f t="shared" ca="1" si="20"/>
        <v/>
      </c>
      <c r="BK22" s="125" t="str">
        <f t="shared" ca="1" si="43"/>
        <v/>
      </c>
      <c r="BL22" s="125" t="str">
        <f t="shared" ref="BL22" ca="1" si="106">IFERROR(INDEX($D$2:$BA$203,$A$41-1+$BI22,$A$27-3)*IF(RTF_unit="K",1,IF(RTF_unit="lb",1/1000,IF(RTF_unit="T",2,1))),"")</f>
        <v/>
      </c>
      <c r="BM22" s="125" t="str">
        <f t="shared" ref="BM22" ca="1" si="107">IFERROR(INDEX($D$2:$BA$203,$A$41-1+$BI22,$A$27-1)*IF(RTF_unit="K",1,IF(RTF_unit="lb",1/1000,IF(RTF_unit="T",2,1))),"")</f>
        <v/>
      </c>
      <c r="BN22" s="125" t="str">
        <f t="shared" ref="BN22" ca="1" si="108">IFERROR(INDEX($D$2:$BA$203,$A$41-1+$BI22,$A$27-2)*IF(RTF_unit="K",1,IF(RTF_unit="lb",1/1000,IF(RTF_unit="T",2,1))),"")</f>
        <v/>
      </c>
      <c r="BO22" s="125" t="str">
        <f t="shared" ref="BO22" ca="1" si="109">IFERROR(INDEX($D$2:$BA$203,$A$41-1+$BI22,$A$27)*IF(RTF_unit_Moment="kip-ft",1,IF(RTF_unit_Moment="kip-in",1/12,IF(RTF_unit_Moment="lb-ft",1/1000,IF(RTF_unit_Moment="lb-in",1/12000,1)))),"")</f>
        <v/>
      </c>
      <c r="BP22" s="125" t="str">
        <f t="shared" ref="BP22" ca="1" si="110">IFERROR(INDEX($D$2:$BA$203,$A$41-1+$BI22,$A$30)*IF(RTF_unit_Moment="kip-ft",1,IF(RTF_unit_Moment="kip-in",1/12,IF(RTF_unit_Moment="lb-ft",1/1000,IF(RTF_unit_Moment="lb-in",1/12000,1)))),"")</f>
        <v/>
      </c>
      <c r="BQ22" s="125" t="str">
        <f t="shared" ca="1" si="49"/>
        <v/>
      </c>
      <c r="BR22" s="125" t="str">
        <f t="shared" ca="1" si="50"/>
        <v/>
      </c>
      <c r="BT22" s="125" t="str">
        <f t="array" aca="1" ref="BT22" ca="1">IFERROR(INDEX($BB$1:$BB$203,SMALL(IF($BB$1:$BB$203&lt;&gt;"",ROW($BB$1:$BB$203)),ROW(15:15))),"")</f>
        <v/>
      </c>
      <c r="BU22" s="604" t="str">
        <f t="shared" ca="1" si="16"/>
        <v/>
      </c>
      <c r="BV22" s="125" t="str">
        <f t="shared" ca="1" si="26"/>
        <v/>
      </c>
      <c r="BW22" s="125" t="str">
        <f t="shared" ca="1" si="17"/>
        <v/>
      </c>
      <c r="BX22" s="125" t="str">
        <f t="shared" ca="1" si="17"/>
        <v/>
      </c>
      <c r="BY22" s="125" t="str">
        <f t="shared" ca="1" si="27"/>
        <v/>
      </c>
      <c r="BZ22" s="125" t="str">
        <f t="shared" ca="1" si="18"/>
        <v/>
      </c>
      <c r="CA22" s="125" t="str">
        <f t="shared" ca="1" si="28"/>
        <v/>
      </c>
      <c r="CB22" s="125" t="str">
        <f t="shared" ca="1" si="29"/>
        <v/>
      </c>
      <c r="CC22" s="125" t="str">
        <f t="shared" ca="1" si="30"/>
        <v/>
      </c>
      <c r="CD22" s="125" t="str">
        <f t="shared" ca="1" si="31"/>
        <v/>
      </c>
      <c r="CE22" s="125" t="str">
        <f t="shared" ca="1" si="32"/>
        <v/>
      </c>
      <c r="CF22" s="125" t="str">
        <f t="shared" ca="1" si="33"/>
        <v/>
      </c>
      <c r="CG22" s="125" t="str">
        <f t="shared" ca="1" si="34"/>
        <v/>
      </c>
      <c r="CH22" s="125" t="str">
        <f t="shared" ca="1" si="35"/>
        <v/>
      </c>
      <c r="CI22" s="125" t="str">
        <f t="shared" ca="1" si="36"/>
        <v/>
      </c>
      <c r="CJ22" s="125" t="str">
        <f t="array" aca="1" ref="CJ22" ca="1">IFERROR(INDEX($CI$1:$CI$502,SMALL(IF($CI$1:$CI$502&lt;&gt;"",ROW($CI$1:$CI$502)),ROW(15:15))),"")</f>
        <v/>
      </c>
      <c r="CK22" s="125" t="str">
        <f t="shared" ca="1" si="37"/>
        <v/>
      </c>
      <c r="CL22" s="125" t="str">
        <f t="shared" ca="1" si="38"/>
        <v/>
      </c>
      <c r="CM22" s="125"/>
      <c r="CO22" s="125" t="str">
        <f t="shared" si="39"/>
        <v/>
      </c>
      <c r="CP22" s="600" t="str">
        <f t="shared" si="40"/>
        <v/>
      </c>
      <c r="CQ22" s="600" t="str">
        <f t="shared" si="56"/>
        <v/>
      </c>
      <c r="CR22" s="600" t="str">
        <f t="shared" si="41"/>
        <v/>
      </c>
    </row>
    <row r="23" spans="1:96" x14ac:dyDescent="0.25">
      <c r="A23" s="596" t="s">
        <v>1315</v>
      </c>
      <c r="C23" s="125">
        <f t="shared" si="14"/>
        <v>21</v>
      </c>
      <c r="D23" s="125" t="e">
        <f t="shared" ca="1" si="84"/>
        <v>#N/A</v>
      </c>
      <c r="E23" s="125" t="e">
        <f t="shared" ca="1" si="84"/>
        <v>#N/A</v>
      </c>
      <c r="F23" s="125" t="e">
        <f t="shared" ca="1" si="84"/>
        <v>#N/A</v>
      </c>
      <c r="G23" s="125" t="e">
        <f t="shared" ca="1" si="84"/>
        <v>#N/A</v>
      </c>
      <c r="H23" s="125" t="e">
        <f t="shared" ca="1" si="84"/>
        <v>#N/A</v>
      </c>
      <c r="I23" s="125" t="e">
        <f t="shared" ca="1" si="84"/>
        <v>#N/A</v>
      </c>
      <c r="J23" s="125" t="e">
        <f t="shared" ca="1" si="84"/>
        <v>#N/A</v>
      </c>
      <c r="K23" s="125" t="e">
        <f t="shared" ca="1" si="84"/>
        <v>#N/A</v>
      </c>
      <c r="L23" s="125" t="e">
        <f t="shared" ca="1" si="84"/>
        <v>#N/A</v>
      </c>
      <c r="M23" s="125" t="e">
        <f t="shared" ca="1" si="84"/>
        <v>#N/A</v>
      </c>
      <c r="N23" s="125" t="e">
        <f t="shared" ca="1" si="84"/>
        <v>#N/A</v>
      </c>
      <c r="O23" s="125" t="e">
        <f t="shared" ca="1" si="84"/>
        <v>#N/A</v>
      </c>
      <c r="P23" s="125" t="e">
        <f t="shared" ca="1" si="84"/>
        <v>#N/A</v>
      </c>
      <c r="Q23" s="125" t="e">
        <f t="shared" ca="1" si="84"/>
        <v>#N/A</v>
      </c>
      <c r="R23" s="125" t="e">
        <f t="shared" ca="1" si="84"/>
        <v>#N/A</v>
      </c>
      <c r="S23" s="125" t="e">
        <f t="shared" ca="1" si="84"/>
        <v>#N/A</v>
      </c>
      <c r="T23" s="125" t="e">
        <f t="shared" ca="1" si="77"/>
        <v>#N/A</v>
      </c>
      <c r="U23" s="125" t="e">
        <f t="shared" ca="1" si="77"/>
        <v>#N/A</v>
      </c>
      <c r="V23" s="125" t="e">
        <f t="shared" ca="1" si="77"/>
        <v>#N/A</v>
      </c>
      <c r="W23" s="125" t="e">
        <f t="shared" ca="1" si="77"/>
        <v>#N/A</v>
      </c>
      <c r="X23" s="125" t="e">
        <f t="shared" ca="1" si="77"/>
        <v>#N/A</v>
      </c>
      <c r="Y23" s="125" t="e">
        <f t="shared" ca="1" si="77"/>
        <v>#N/A</v>
      </c>
      <c r="Z23" s="125" t="e">
        <f t="shared" ca="1" si="77"/>
        <v>#N/A</v>
      </c>
      <c r="AA23" s="125" t="e">
        <f t="shared" ca="1" si="77"/>
        <v>#N/A</v>
      </c>
      <c r="AB23" s="125" t="e">
        <f t="shared" ca="1" si="77"/>
        <v>#N/A</v>
      </c>
      <c r="AC23" s="125" t="e">
        <f t="shared" ca="1" si="77"/>
        <v>#N/A</v>
      </c>
      <c r="AD23" s="125" t="e">
        <f t="shared" ca="1" si="77"/>
        <v>#N/A</v>
      </c>
      <c r="AE23" s="125" t="e">
        <f t="shared" ca="1" si="77"/>
        <v>#N/A</v>
      </c>
      <c r="AF23" s="125" t="e">
        <f t="shared" ca="1" si="77"/>
        <v>#N/A</v>
      </c>
      <c r="AG23" s="125" t="e">
        <f t="shared" ca="1" si="77"/>
        <v>#N/A</v>
      </c>
      <c r="AH23" s="125" t="e">
        <f t="shared" ca="1" si="77"/>
        <v>#N/A</v>
      </c>
      <c r="AI23" s="125" t="e">
        <f t="shared" ca="1" si="85"/>
        <v>#N/A</v>
      </c>
      <c r="AJ23" s="125" t="e">
        <f t="shared" ca="1" si="85"/>
        <v>#N/A</v>
      </c>
      <c r="AK23" s="125" t="e">
        <f t="shared" ca="1" si="85"/>
        <v>#N/A</v>
      </c>
      <c r="AL23" s="125" t="e">
        <f t="shared" ca="1" si="85"/>
        <v>#N/A</v>
      </c>
      <c r="AM23" s="125" t="e">
        <f t="shared" ca="1" si="85"/>
        <v>#N/A</v>
      </c>
      <c r="AN23" s="125" t="e">
        <f t="shared" ca="1" si="85"/>
        <v>#N/A</v>
      </c>
      <c r="AO23" s="125" t="e">
        <f t="shared" ca="1" si="85"/>
        <v>#N/A</v>
      </c>
      <c r="AP23" s="125" t="e">
        <f t="shared" ca="1" si="85"/>
        <v>#N/A</v>
      </c>
      <c r="AQ23" s="125" t="e">
        <f t="shared" ca="1" si="85"/>
        <v>#N/A</v>
      </c>
      <c r="AR23" s="125" t="e">
        <f t="shared" ca="1" si="85"/>
        <v>#N/A</v>
      </c>
      <c r="AS23" s="125" t="e">
        <f t="shared" ca="1" si="85"/>
        <v>#N/A</v>
      </c>
      <c r="AT23" s="125" t="e">
        <f t="shared" ca="1" si="85"/>
        <v>#N/A</v>
      </c>
      <c r="AU23" s="125" t="e">
        <f t="shared" ca="1" si="85"/>
        <v>#N/A</v>
      </c>
      <c r="AV23" s="125" t="e">
        <f t="shared" ca="1" si="85"/>
        <v>#N/A</v>
      </c>
      <c r="AW23" s="125" t="e">
        <f t="shared" ca="1" si="85"/>
        <v>#N/A</v>
      </c>
      <c r="AX23" s="125" t="e">
        <f t="shared" ca="1" si="85"/>
        <v>#N/A</v>
      </c>
      <c r="AY23" s="125" t="e">
        <f t="shared" ca="1" si="78"/>
        <v>#N/A</v>
      </c>
      <c r="AZ23" s="125" t="e">
        <f t="shared" ca="1" si="78"/>
        <v>#N/A</v>
      </c>
      <c r="BA23" s="125" t="e">
        <f t="shared" ca="1" si="78"/>
        <v>#N/A</v>
      </c>
      <c r="BB23" s="125" t="str">
        <f t="shared" ca="1" si="12"/>
        <v/>
      </c>
      <c r="BC23" s="125" t="str">
        <f t="shared" ca="1" si="8"/>
        <v/>
      </c>
      <c r="BD23" s="125" t="str">
        <f t="shared" ca="1" si="9"/>
        <v/>
      </c>
      <c r="BE23" s="125" t="str">
        <f t="shared" ca="1" si="10"/>
        <v/>
      </c>
      <c r="BF23" t="str">
        <f t="shared" ca="1" si="13"/>
        <v/>
      </c>
      <c r="BG23" s="125" t="str">
        <f t="shared" ca="1" si="15"/>
        <v/>
      </c>
      <c r="BI23" s="606" t="str">
        <f t="shared" ca="1" si="42"/>
        <v/>
      </c>
      <c r="BJ23" s="125" t="str">
        <f t="shared" ca="1" si="20"/>
        <v/>
      </c>
      <c r="BK23" s="125" t="str">
        <f t="shared" ca="1" si="43"/>
        <v/>
      </c>
      <c r="BL23" s="125" t="str">
        <f t="shared" ref="BL23" ca="1" si="111">IFERROR(INDEX($D$2:$BA$203,$A$41-1+$BI23,$A$27-3)*IF(RTF_unit="K",1,IF(RTF_unit="lb",1/1000,IF(RTF_unit="T",2,1))),"")</f>
        <v/>
      </c>
      <c r="BM23" s="125" t="str">
        <f t="shared" ref="BM23" ca="1" si="112">IFERROR(INDEX($D$2:$BA$203,$A$41-1+$BI23,$A$27-1)*IF(RTF_unit="K",1,IF(RTF_unit="lb",1/1000,IF(RTF_unit="T",2,1))),"")</f>
        <v/>
      </c>
      <c r="BN23" s="125" t="str">
        <f t="shared" ref="BN23" ca="1" si="113">IFERROR(INDEX($D$2:$BA$203,$A$41-1+$BI23,$A$27-2)*IF(RTF_unit="K",1,IF(RTF_unit="lb",1/1000,IF(RTF_unit="T",2,1))),"")</f>
        <v/>
      </c>
      <c r="BO23" s="125" t="str">
        <f t="shared" ref="BO23" ca="1" si="114">IFERROR(INDEX($D$2:$BA$203,$A$41-1+$BI23,$A$27)*IF(RTF_unit_Moment="kip-ft",1,IF(RTF_unit_Moment="kip-in",1/12,IF(RTF_unit_Moment="lb-ft",1/1000,IF(RTF_unit_Moment="lb-in",1/12000,1)))),"")</f>
        <v/>
      </c>
      <c r="BP23" s="125" t="str">
        <f t="shared" ref="BP23" ca="1" si="115">IFERROR(INDEX($D$2:$BA$203,$A$41-1+$BI23,$A$30)*IF(RTF_unit_Moment="kip-ft",1,IF(RTF_unit_Moment="kip-in",1/12,IF(RTF_unit_Moment="lb-ft",1/1000,IF(RTF_unit_Moment="lb-in",1/12000,1)))),"")</f>
        <v/>
      </c>
      <c r="BQ23" s="125" t="str">
        <f t="shared" ca="1" si="49"/>
        <v/>
      </c>
      <c r="BR23" s="125" t="str">
        <f t="shared" ca="1" si="50"/>
        <v/>
      </c>
      <c r="BT23" s="125" t="str">
        <f t="array" aca="1" ref="BT23" ca="1">IFERROR(INDEX($BB$1:$BB$203,SMALL(IF($BB$1:$BB$203&lt;&gt;"",ROW($BB$1:$BB$203)),ROW(16:16))),"")</f>
        <v/>
      </c>
      <c r="BU23" s="604" t="str">
        <f t="shared" ca="1" si="16"/>
        <v/>
      </c>
      <c r="BV23" s="125" t="str">
        <f t="shared" ca="1" si="26"/>
        <v/>
      </c>
      <c r="BW23" s="125" t="str">
        <f t="shared" ca="1" si="17"/>
        <v/>
      </c>
      <c r="BX23" s="125" t="str">
        <f t="shared" ca="1" si="17"/>
        <v/>
      </c>
      <c r="BY23" s="125" t="str">
        <f t="shared" ca="1" si="27"/>
        <v/>
      </c>
      <c r="BZ23" s="125" t="str">
        <f t="shared" ca="1" si="18"/>
        <v/>
      </c>
      <c r="CA23" s="125" t="str">
        <f t="shared" ca="1" si="28"/>
        <v/>
      </c>
      <c r="CB23" s="125" t="str">
        <f t="shared" ca="1" si="29"/>
        <v/>
      </c>
      <c r="CC23" s="125" t="str">
        <f t="shared" ca="1" si="30"/>
        <v/>
      </c>
      <c r="CD23" s="125" t="str">
        <f t="shared" ca="1" si="31"/>
        <v/>
      </c>
      <c r="CE23" s="125" t="str">
        <f t="shared" ca="1" si="32"/>
        <v/>
      </c>
      <c r="CF23" s="125" t="str">
        <f t="shared" ca="1" si="33"/>
        <v/>
      </c>
      <c r="CG23" s="125" t="str">
        <f t="shared" ca="1" si="34"/>
        <v/>
      </c>
      <c r="CH23" s="125" t="str">
        <f t="shared" ca="1" si="35"/>
        <v/>
      </c>
      <c r="CI23" s="125" t="str">
        <f t="shared" ca="1" si="36"/>
        <v/>
      </c>
      <c r="CJ23" s="125" t="str">
        <f t="array" aca="1" ref="CJ23" ca="1">IFERROR(INDEX($CI$1:$CI$502,SMALL(IF($CI$1:$CI$502&lt;&gt;"",ROW($CI$1:$CI$502)),ROW(16:16))),"")</f>
        <v/>
      </c>
      <c r="CK23" s="125" t="str">
        <f t="shared" ca="1" si="37"/>
        <v/>
      </c>
      <c r="CL23" s="125" t="str">
        <f t="shared" ca="1" si="38"/>
        <v/>
      </c>
      <c r="CM23" s="125"/>
      <c r="CO23" s="125" t="str">
        <f t="shared" si="39"/>
        <v/>
      </c>
      <c r="CP23" s="600" t="str">
        <f t="shared" si="40"/>
        <v/>
      </c>
      <c r="CQ23" s="600" t="str">
        <f t="shared" si="56"/>
        <v/>
      </c>
      <c r="CR23" s="600" t="str">
        <f t="shared" si="41"/>
        <v/>
      </c>
    </row>
    <row r="24" spans="1:96" x14ac:dyDescent="0.25">
      <c r="A24" s="134" t="e">
        <f ca="1">ROW(INDEX(D:D,MATCH("*" &amp; A23 &amp; "*",D:D,0)))</f>
        <v>#N/A</v>
      </c>
      <c r="B24" t="s">
        <v>1310</v>
      </c>
      <c r="C24" s="125">
        <f t="shared" si="14"/>
        <v>22</v>
      </c>
      <c r="D24" s="125" t="e">
        <f t="shared" ca="1" si="84"/>
        <v>#N/A</v>
      </c>
      <c r="E24" s="125" t="e">
        <f t="shared" ca="1" si="84"/>
        <v>#N/A</v>
      </c>
      <c r="F24" s="125" t="e">
        <f t="shared" ca="1" si="84"/>
        <v>#N/A</v>
      </c>
      <c r="G24" s="125" t="e">
        <f t="shared" ca="1" si="84"/>
        <v>#N/A</v>
      </c>
      <c r="H24" s="125" t="e">
        <f t="shared" ca="1" si="84"/>
        <v>#N/A</v>
      </c>
      <c r="I24" s="125" t="e">
        <f t="shared" ca="1" si="84"/>
        <v>#N/A</v>
      </c>
      <c r="J24" s="125" t="e">
        <f t="shared" ca="1" si="84"/>
        <v>#N/A</v>
      </c>
      <c r="K24" s="125" t="e">
        <f t="shared" ca="1" si="84"/>
        <v>#N/A</v>
      </c>
      <c r="L24" s="125" t="e">
        <f t="shared" ca="1" si="84"/>
        <v>#N/A</v>
      </c>
      <c r="M24" s="125" t="e">
        <f t="shared" ca="1" si="84"/>
        <v>#N/A</v>
      </c>
      <c r="N24" s="125" t="e">
        <f t="shared" ca="1" si="84"/>
        <v>#N/A</v>
      </c>
      <c r="O24" s="125" t="e">
        <f t="shared" ca="1" si="84"/>
        <v>#N/A</v>
      </c>
      <c r="P24" s="125" t="e">
        <f t="shared" ca="1" si="84"/>
        <v>#N/A</v>
      </c>
      <c r="Q24" s="125" t="e">
        <f t="shared" ca="1" si="84"/>
        <v>#N/A</v>
      </c>
      <c r="R24" s="125" t="e">
        <f t="shared" ca="1" si="84"/>
        <v>#N/A</v>
      </c>
      <c r="S24" s="125" t="e">
        <f t="shared" ca="1" si="84"/>
        <v>#N/A</v>
      </c>
      <c r="T24" s="125" t="e">
        <f t="shared" ca="1" si="77"/>
        <v>#N/A</v>
      </c>
      <c r="U24" s="125" t="e">
        <f t="shared" ca="1" si="77"/>
        <v>#N/A</v>
      </c>
      <c r="V24" s="125" t="e">
        <f t="shared" ca="1" si="77"/>
        <v>#N/A</v>
      </c>
      <c r="W24" s="125" t="e">
        <f t="shared" ca="1" si="77"/>
        <v>#N/A</v>
      </c>
      <c r="X24" s="125" t="e">
        <f t="shared" ca="1" si="77"/>
        <v>#N/A</v>
      </c>
      <c r="Y24" s="125" t="e">
        <f t="shared" ca="1" si="77"/>
        <v>#N/A</v>
      </c>
      <c r="Z24" s="125" t="e">
        <f t="shared" ca="1" si="77"/>
        <v>#N/A</v>
      </c>
      <c r="AA24" s="125" t="e">
        <f t="shared" ca="1" si="77"/>
        <v>#N/A</v>
      </c>
      <c r="AB24" s="125" t="e">
        <f t="shared" ca="1" si="77"/>
        <v>#N/A</v>
      </c>
      <c r="AC24" s="125" t="e">
        <f t="shared" ca="1" si="77"/>
        <v>#N/A</v>
      </c>
      <c r="AD24" s="125" t="e">
        <f t="shared" ca="1" si="77"/>
        <v>#N/A</v>
      </c>
      <c r="AE24" s="125" t="e">
        <f t="shared" ca="1" si="77"/>
        <v>#N/A</v>
      </c>
      <c r="AF24" s="125" t="e">
        <f t="shared" ca="1" si="77"/>
        <v>#N/A</v>
      </c>
      <c r="AG24" s="125" t="e">
        <f t="shared" ca="1" si="77"/>
        <v>#N/A</v>
      </c>
      <c r="AH24" s="125" t="e">
        <f t="shared" ca="1" si="77"/>
        <v>#N/A</v>
      </c>
      <c r="AI24" s="125" t="e">
        <f t="shared" ca="1" si="85"/>
        <v>#N/A</v>
      </c>
      <c r="AJ24" s="125" t="e">
        <f t="shared" ca="1" si="85"/>
        <v>#N/A</v>
      </c>
      <c r="AK24" s="125" t="e">
        <f t="shared" ca="1" si="85"/>
        <v>#N/A</v>
      </c>
      <c r="AL24" s="125" t="e">
        <f t="shared" ca="1" si="85"/>
        <v>#N/A</v>
      </c>
      <c r="AM24" s="125" t="e">
        <f t="shared" ca="1" si="85"/>
        <v>#N/A</v>
      </c>
      <c r="AN24" s="125" t="e">
        <f t="shared" ca="1" si="85"/>
        <v>#N/A</v>
      </c>
      <c r="AO24" s="125" t="e">
        <f t="shared" ca="1" si="85"/>
        <v>#N/A</v>
      </c>
      <c r="AP24" s="125" t="e">
        <f t="shared" ca="1" si="85"/>
        <v>#N/A</v>
      </c>
      <c r="AQ24" s="125" t="e">
        <f t="shared" ca="1" si="85"/>
        <v>#N/A</v>
      </c>
      <c r="AR24" s="125" t="e">
        <f t="shared" ca="1" si="85"/>
        <v>#N/A</v>
      </c>
      <c r="AS24" s="125" t="e">
        <f t="shared" ca="1" si="85"/>
        <v>#N/A</v>
      </c>
      <c r="AT24" s="125" t="e">
        <f t="shared" ca="1" si="85"/>
        <v>#N/A</v>
      </c>
      <c r="AU24" s="125" t="e">
        <f t="shared" ca="1" si="85"/>
        <v>#N/A</v>
      </c>
      <c r="AV24" s="125" t="e">
        <f t="shared" ca="1" si="85"/>
        <v>#N/A</v>
      </c>
      <c r="AW24" s="125" t="e">
        <f t="shared" ca="1" si="85"/>
        <v>#N/A</v>
      </c>
      <c r="AX24" s="125" t="e">
        <f t="shared" ca="1" si="85"/>
        <v>#N/A</v>
      </c>
      <c r="AY24" s="125" t="e">
        <f t="shared" ca="1" si="78"/>
        <v>#N/A</v>
      </c>
      <c r="AZ24" s="125" t="e">
        <f t="shared" ca="1" si="78"/>
        <v>#N/A</v>
      </c>
      <c r="BA24" s="125" t="e">
        <f t="shared" ca="1" si="78"/>
        <v>#N/A</v>
      </c>
      <c r="BB24" s="125" t="str">
        <f t="shared" ca="1" si="12"/>
        <v/>
      </c>
      <c r="BC24" s="125" t="str">
        <f t="shared" ca="1" si="8"/>
        <v/>
      </c>
      <c r="BD24" s="125" t="str">
        <f t="shared" ca="1" si="9"/>
        <v/>
      </c>
      <c r="BE24" s="125" t="str">
        <f t="shared" ca="1" si="10"/>
        <v/>
      </c>
      <c r="BF24" t="str">
        <f t="shared" ca="1" si="13"/>
        <v/>
      </c>
      <c r="BG24" s="125" t="str">
        <f t="shared" ca="1" si="15"/>
        <v/>
      </c>
      <c r="BI24" s="606" t="str">
        <f t="shared" ca="1" si="42"/>
        <v/>
      </c>
      <c r="BJ24" s="125" t="str">
        <f t="shared" ca="1" si="20"/>
        <v/>
      </c>
      <c r="BK24" s="125" t="str">
        <f t="shared" ca="1" si="43"/>
        <v/>
      </c>
      <c r="BL24" s="125" t="str">
        <f t="shared" ref="BL24" ca="1" si="116">IFERROR(INDEX($D$2:$BA$203,$A$41-1+$BI24,$A$27-3)*IF(RTF_unit="K",1,IF(RTF_unit="lb",1/1000,IF(RTF_unit="T",2,1))),"")</f>
        <v/>
      </c>
      <c r="BM24" s="125" t="str">
        <f t="shared" ref="BM24" ca="1" si="117">IFERROR(INDEX($D$2:$BA$203,$A$41-1+$BI24,$A$27-1)*IF(RTF_unit="K",1,IF(RTF_unit="lb",1/1000,IF(RTF_unit="T",2,1))),"")</f>
        <v/>
      </c>
      <c r="BN24" s="125" t="str">
        <f t="shared" ref="BN24" ca="1" si="118">IFERROR(INDEX($D$2:$BA$203,$A$41-1+$BI24,$A$27-2)*IF(RTF_unit="K",1,IF(RTF_unit="lb",1/1000,IF(RTF_unit="T",2,1))),"")</f>
        <v/>
      </c>
      <c r="BO24" s="125" t="str">
        <f t="shared" ref="BO24" ca="1" si="119">IFERROR(INDEX($D$2:$BA$203,$A$41-1+$BI24,$A$27)*IF(RTF_unit_Moment="kip-ft",1,IF(RTF_unit_Moment="kip-in",1/12,IF(RTF_unit_Moment="lb-ft",1/1000,IF(RTF_unit_Moment="lb-in",1/12000,1)))),"")</f>
        <v/>
      </c>
      <c r="BP24" s="125" t="str">
        <f t="shared" ref="BP24" ca="1" si="120">IFERROR(INDEX($D$2:$BA$203,$A$41-1+$BI24,$A$30)*IF(RTF_unit_Moment="kip-ft",1,IF(RTF_unit_Moment="kip-in",1/12,IF(RTF_unit_Moment="lb-ft",1/1000,IF(RTF_unit_Moment="lb-in",1/12000,1)))),"")</f>
        <v/>
      </c>
      <c r="BQ24" s="125" t="str">
        <f t="shared" ca="1" si="49"/>
        <v/>
      </c>
      <c r="BR24" s="125" t="str">
        <f t="shared" ca="1" si="50"/>
        <v/>
      </c>
      <c r="BT24" s="125" t="str">
        <f t="array" aca="1" ref="BT24" ca="1">IFERROR(INDEX($BB$1:$BB$203,SMALL(IF($BB$1:$BB$203&lt;&gt;"",ROW($BB$1:$BB$203)),ROW(17:17))),"")</f>
        <v/>
      </c>
      <c r="BU24" s="604" t="str">
        <f t="shared" ca="1" si="16"/>
        <v/>
      </c>
      <c r="BV24" s="125" t="str">
        <f t="shared" ca="1" si="26"/>
        <v/>
      </c>
      <c r="BW24" s="125" t="str">
        <f t="shared" ca="1" si="17"/>
        <v/>
      </c>
      <c r="BX24" s="125" t="str">
        <f t="shared" ca="1" si="17"/>
        <v/>
      </c>
      <c r="BY24" s="125" t="str">
        <f t="shared" ca="1" si="27"/>
        <v/>
      </c>
      <c r="BZ24" s="125" t="str">
        <f t="shared" ca="1" si="18"/>
        <v/>
      </c>
      <c r="CA24" s="125" t="str">
        <f t="shared" ca="1" si="28"/>
        <v/>
      </c>
      <c r="CB24" s="125" t="str">
        <f t="shared" ca="1" si="29"/>
        <v/>
      </c>
      <c r="CC24" s="125" t="str">
        <f t="shared" ca="1" si="30"/>
        <v/>
      </c>
      <c r="CD24" s="125" t="str">
        <f t="shared" ca="1" si="31"/>
        <v/>
      </c>
      <c r="CE24" s="125" t="str">
        <f t="shared" ca="1" si="32"/>
        <v/>
      </c>
      <c r="CF24" s="125" t="str">
        <f t="shared" ca="1" si="33"/>
        <v/>
      </c>
      <c r="CG24" s="125" t="str">
        <f t="shared" ca="1" si="34"/>
        <v/>
      </c>
      <c r="CH24" s="125" t="str">
        <f t="shared" ca="1" si="35"/>
        <v/>
      </c>
      <c r="CI24" s="125" t="str">
        <f t="shared" ca="1" si="36"/>
        <v/>
      </c>
      <c r="CJ24" s="125" t="str">
        <f t="array" aca="1" ref="CJ24" ca="1">IFERROR(INDEX($CI$1:$CI$502,SMALL(IF($CI$1:$CI$502&lt;&gt;"",ROW($CI$1:$CI$502)),ROW(17:17))),"")</f>
        <v/>
      </c>
      <c r="CK24" s="125" t="str">
        <f t="shared" ca="1" si="37"/>
        <v/>
      </c>
      <c r="CL24" s="125" t="str">
        <f t="shared" ca="1" si="38"/>
        <v/>
      </c>
      <c r="CM24" s="125"/>
      <c r="CO24" s="125" t="str">
        <f t="shared" si="39"/>
        <v/>
      </c>
      <c r="CP24" s="600" t="str">
        <f t="shared" si="40"/>
        <v/>
      </c>
      <c r="CQ24" s="600" t="str">
        <f t="shared" si="56"/>
        <v/>
      </c>
      <c r="CR24" s="600" t="str">
        <f t="shared" si="41"/>
        <v/>
      </c>
    </row>
    <row r="25" spans="1:96" x14ac:dyDescent="0.25">
      <c r="A25" s="591"/>
      <c r="C25" s="125">
        <f t="shared" si="14"/>
        <v>23</v>
      </c>
      <c r="D25" s="125" t="e">
        <f t="shared" ca="1" si="84"/>
        <v>#N/A</v>
      </c>
      <c r="E25" s="125" t="e">
        <f t="shared" ca="1" si="84"/>
        <v>#N/A</v>
      </c>
      <c r="F25" s="125" t="e">
        <f t="shared" ca="1" si="84"/>
        <v>#N/A</v>
      </c>
      <c r="G25" s="125" t="e">
        <f t="shared" ca="1" si="84"/>
        <v>#N/A</v>
      </c>
      <c r="H25" s="125" t="e">
        <f t="shared" ca="1" si="84"/>
        <v>#N/A</v>
      </c>
      <c r="I25" s="125" t="e">
        <f t="shared" ca="1" si="84"/>
        <v>#N/A</v>
      </c>
      <c r="J25" s="125" t="e">
        <f t="shared" ca="1" si="84"/>
        <v>#N/A</v>
      </c>
      <c r="K25" s="125" t="e">
        <f t="shared" ca="1" si="84"/>
        <v>#N/A</v>
      </c>
      <c r="L25" s="125" t="e">
        <f t="shared" ca="1" si="84"/>
        <v>#N/A</v>
      </c>
      <c r="M25" s="125" t="e">
        <f t="shared" ca="1" si="84"/>
        <v>#N/A</v>
      </c>
      <c r="N25" s="125" t="e">
        <f t="shared" ca="1" si="84"/>
        <v>#N/A</v>
      </c>
      <c r="O25" s="125" t="e">
        <f t="shared" ca="1" si="84"/>
        <v>#N/A</v>
      </c>
      <c r="P25" s="125" t="e">
        <f t="shared" ca="1" si="84"/>
        <v>#N/A</v>
      </c>
      <c r="Q25" s="125" t="e">
        <f t="shared" ca="1" si="84"/>
        <v>#N/A</v>
      </c>
      <c r="R25" s="125" t="e">
        <f t="shared" ca="1" si="84"/>
        <v>#N/A</v>
      </c>
      <c r="S25" s="125" t="e">
        <f t="shared" ca="1" si="84"/>
        <v>#N/A</v>
      </c>
      <c r="T25" s="125" t="e">
        <f t="shared" ca="1" si="77"/>
        <v>#N/A</v>
      </c>
      <c r="U25" s="125" t="e">
        <f t="shared" ca="1" si="77"/>
        <v>#N/A</v>
      </c>
      <c r="V25" s="125" t="e">
        <f t="shared" ca="1" si="77"/>
        <v>#N/A</v>
      </c>
      <c r="W25" s="125" t="e">
        <f t="shared" ca="1" si="77"/>
        <v>#N/A</v>
      </c>
      <c r="X25" s="125" t="e">
        <f t="shared" ca="1" si="77"/>
        <v>#N/A</v>
      </c>
      <c r="Y25" s="125" t="e">
        <f t="shared" ca="1" si="77"/>
        <v>#N/A</v>
      </c>
      <c r="Z25" s="125" t="e">
        <f t="shared" ca="1" si="77"/>
        <v>#N/A</v>
      </c>
      <c r="AA25" s="125" t="e">
        <f t="shared" ca="1" si="77"/>
        <v>#N/A</v>
      </c>
      <c r="AB25" s="125" t="e">
        <f t="shared" ca="1" si="77"/>
        <v>#N/A</v>
      </c>
      <c r="AC25" s="125" t="e">
        <f t="shared" ca="1" si="77"/>
        <v>#N/A</v>
      </c>
      <c r="AD25" s="125" t="e">
        <f t="shared" ca="1" si="77"/>
        <v>#N/A</v>
      </c>
      <c r="AE25" s="125" t="e">
        <f t="shared" ca="1" si="77"/>
        <v>#N/A</v>
      </c>
      <c r="AF25" s="125" t="e">
        <f t="shared" ca="1" si="77"/>
        <v>#N/A</v>
      </c>
      <c r="AG25" s="125" t="e">
        <f t="shared" ca="1" si="77"/>
        <v>#N/A</v>
      </c>
      <c r="AH25" s="125" t="e">
        <f t="shared" ca="1" si="77"/>
        <v>#N/A</v>
      </c>
      <c r="AI25" s="125" t="e">
        <f t="shared" ca="1" si="85"/>
        <v>#N/A</v>
      </c>
      <c r="AJ25" s="125" t="e">
        <f t="shared" ca="1" si="85"/>
        <v>#N/A</v>
      </c>
      <c r="AK25" s="125" t="e">
        <f t="shared" ca="1" si="85"/>
        <v>#N/A</v>
      </c>
      <c r="AL25" s="125" t="e">
        <f t="shared" ca="1" si="85"/>
        <v>#N/A</v>
      </c>
      <c r="AM25" s="125" t="e">
        <f t="shared" ca="1" si="85"/>
        <v>#N/A</v>
      </c>
      <c r="AN25" s="125" t="e">
        <f t="shared" ca="1" si="85"/>
        <v>#N/A</v>
      </c>
      <c r="AO25" s="125" t="e">
        <f t="shared" ca="1" si="85"/>
        <v>#N/A</v>
      </c>
      <c r="AP25" s="125" t="e">
        <f t="shared" ca="1" si="85"/>
        <v>#N/A</v>
      </c>
      <c r="AQ25" s="125" t="e">
        <f t="shared" ca="1" si="85"/>
        <v>#N/A</v>
      </c>
      <c r="AR25" s="125" t="e">
        <f t="shared" ca="1" si="85"/>
        <v>#N/A</v>
      </c>
      <c r="AS25" s="125" t="e">
        <f t="shared" ca="1" si="85"/>
        <v>#N/A</v>
      </c>
      <c r="AT25" s="125" t="e">
        <f t="shared" ca="1" si="85"/>
        <v>#N/A</v>
      </c>
      <c r="AU25" s="125" t="e">
        <f t="shared" ca="1" si="85"/>
        <v>#N/A</v>
      </c>
      <c r="AV25" s="125" t="e">
        <f t="shared" ca="1" si="85"/>
        <v>#N/A</v>
      </c>
      <c r="AW25" s="125" t="e">
        <f t="shared" ca="1" si="85"/>
        <v>#N/A</v>
      </c>
      <c r="AX25" s="125" t="e">
        <f t="shared" ca="1" si="85"/>
        <v>#N/A</v>
      </c>
      <c r="AY25" s="125" t="e">
        <f t="shared" ca="1" si="78"/>
        <v>#N/A</v>
      </c>
      <c r="AZ25" s="125" t="e">
        <f t="shared" ca="1" si="78"/>
        <v>#N/A</v>
      </c>
      <c r="BA25" s="125" t="e">
        <f t="shared" ca="1" si="78"/>
        <v>#N/A</v>
      </c>
      <c r="BB25" s="125" t="str">
        <f t="shared" ca="1" si="12"/>
        <v/>
      </c>
      <c r="BC25" s="125" t="str">
        <f t="shared" ca="1" si="8"/>
        <v/>
      </c>
      <c r="BD25" s="125" t="str">
        <f t="shared" ca="1" si="9"/>
        <v/>
      </c>
      <c r="BE25" s="125" t="str">
        <f t="shared" ca="1" si="10"/>
        <v/>
      </c>
      <c r="BF25" t="str">
        <f t="shared" ca="1" si="13"/>
        <v/>
      </c>
      <c r="BG25" s="125" t="str">
        <f t="shared" ca="1" si="15"/>
        <v/>
      </c>
      <c r="BI25" s="606" t="str">
        <f t="shared" ca="1" si="42"/>
        <v/>
      </c>
      <c r="BJ25" s="125" t="str">
        <f t="shared" ca="1" si="20"/>
        <v/>
      </c>
      <c r="BK25" s="125" t="str">
        <f t="shared" ca="1" si="43"/>
        <v/>
      </c>
      <c r="BL25" s="125" t="str">
        <f t="shared" ref="BL25" ca="1" si="121">IFERROR(INDEX($D$2:$BA$203,$A$41-1+$BI25,$A$27-3)*IF(RTF_unit="K",1,IF(RTF_unit="lb",1/1000,IF(RTF_unit="T",2,1))),"")</f>
        <v/>
      </c>
      <c r="BM25" s="125" t="str">
        <f t="shared" ref="BM25" ca="1" si="122">IFERROR(INDEX($D$2:$BA$203,$A$41-1+$BI25,$A$27-1)*IF(RTF_unit="K",1,IF(RTF_unit="lb",1/1000,IF(RTF_unit="T",2,1))),"")</f>
        <v/>
      </c>
      <c r="BN25" s="125" t="str">
        <f t="shared" ref="BN25" ca="1" si="123">IFERROR(INDEX($D$2:$BA$203,$A$41-1+$BI25,$A$27-2)*IF(RTF_unit="K",1,IF(RTF_unit="lb",1/1000,IF(RTF_unit="T",2,1))),"")</f>
        <v/>
      </c>
      <c r="BO25" s="125" t="str">
        <f t="shared" ref="BO25" ca="1" si="124">IFERROR(INDEX($D$2:$BA$203,$A$41-1+$BI25,$A$27)*IF(RTF_unit_Moment="kip-ft",1,IF(RTF_unit_Moment="kip-in",1/12,IF(RTF_unit_Moment="lb-ft",1/1000,IF(RTF_unit_Moment="lb-in",1/12000,1)))),"")</f>
        <v/>
      </c>
      <c r="BP25" s="125" t="str">
        <f t="shared" ref="BP25" ca="1" si="125">IFERROR(INDEX($D$2:$BA$203,$A$41-1+$BI25,$A$30)*IF(RTF_unit_Moment="kip-ft",1,IF(RTF_unit_Moment="kip-in",1/12,IF(RTF_unit_Moment="lb-ft",1/1000,IF(RTF_unit_Moment="lb-in",1/12000,1)))),"")</f>
        <v/>
      </c>
      <c r="BQ25" s="125" t="str">
        <f t="shared" ca="1" si="49"/>
        <v/>
      </c>
      <c r="BR25" s="125" t="str">
        <f t="shared" ca="1" si="50"/>
        <v/>
      </c>
      <c r="BT25" s="125" t="str">
        <f t="array" aca="1" ref="BT25" ca="1">IFERROR(INDEX($BB$1:$BB$203,SMALL(IF($BB$1:$BB$203&lt;&gt;"",ROW($BB$1:$BB$203)),ROW(18:18))),"")</f>
        <v/>
      </c>
      <c r="BU25" s="604" t="str">
        <f t="shared" ca="1" si="16"/>
        <v/>
      </c>
      <c r="BV25" s="125" t="str">
        <f t="shared" ca="1" si="26"/>
        <v/>
      </c>
      <c r="BW25" s="125" t="str">
        <f t="shared" ca="1" si="26"/>
        <v/>
      </c>
      <c r="BX25" s="125" t="str">
        <f t="shared" ca="1" si="26"/>
        <v/>
      </c>
      <c r="BY25" s="125" t="str">
        <f t="shared" ca="1" si="27"/>
        <v/>
      </c>
      <c r="BZ25" s="125" t="str">
        <f t="shared" ca="1" si="18"/>
        <v/>
      </c>
      <c r="CA25" s="125" t="str">
        <f t="shared" ca="1" si="28"/>
        <v/>
      </c>
      <c r="CB25" s="125" t="str">
        <f t="shared" ca="1" si="29"/>
        <v/>
      </c>
      <c r="CC25" s="125" t="str">
        <f t="shared" ca="1" si="30"/>
        <v/>
      </c>
      <c r="CD25" s="125" t="str">
        <f t="shared" ca="1" si="31"/>
        <v/>
      </c>
      <c r="CE25" s="125" t="str">
        <f t="shared" ca="1" si="32"/>
        <v/>
      </c>
      <c r="CF25" s="125" t="str">
        <f t="shared" ca="1" si="33"/>
        <v/>
      </c>
      <c r="CG25" s="125" t="str">
        <f t="shared" ca="1" si="34"/>
        <v/>
      </c>
      <c r="CH25" s="125" t="str">
        <f t="shared" ca="1" si="35"/>
        <v/>
      </c>
      <c r="CI25" s="125" t="str">
        <f t="shared" ca="1" si="36"/>
        <v/>
      </c>
      <c r="CJ25" s="125" t="str">
        <f t="array" aca="1" ref="CJ25" ca="1">IFERROR(INDEX($CI$1:$CI$502,SMALL(IF($CI$1:$CI$502&lt;&gt;"",ROW($CI$1:$CI$502)),ROW(18:18))),"")</f>
        <v/>
      </c>
      <c r="CK25" s="125" t="str">
        <f t="shared" ca="1" si="37"/>
        <v/>
      </c>
      <c r="CL25" s="125" t="str">
        <f t="shared" ca="1" si="38"/>
        <v/>
      </c>
      <c r="CM25" s="125"/>
      <c r="CO25" s="125" t="str">
        <f t="shared" si="39"/>
        <v/>
      </c>
      <c r="CP25" s="600" t="str">
        <f t="shared" si="40"/>
        <v/>
      </c>
      <c r="CQ25" s="600" t="str">
        <f t="shared" si="56"/>
        <v/>
      </c>
      <c r="CR25" s="600" t="str">
        <f t="shared" si="41"/>
        <v/>
      </c>
    </row>
    <row r="26" spans="1:96" x14ac:dyDescent="0.25">
      <c r="A26" s="596" t="s">
        <v>1316</v>
      </c>
      <c r="C26" s="125">
        <f t="shared" si="14"/>
        <v>24</v>
      </c>
      <c r="D26" s="125" t="e">
        <f t="shared" ca="1" si="84"/>
        <v>#N/A</v>
      </c>
      <c r="E26" s="125" t="e">
        <f t="shared" ca="1" si="84"/>
        <v>#N/A</v>
      </c>
      <c r="F26" s="125" t="e">
        <f t="shared" ca="1" si="84"/>
        <v>#N/A</v>
      </c>
      <c r="G26" s="125" t="e">
        <f t="shared" ca="1" si="84"/>
        <v>#N/A</v>
      </c>
      <c r="H26" s="125" t="e">
        <f t="shared" ca="1" si="84"/>
        <v>#N/A</v>
      </c>
      <c r="I26" s="125" t="e">
        <f t="shared" ca="1" si="84"/>
        <v>#N/A</v>
      </c>
      <c r="J26" s="125" t="e">
        <f t="shared" ca="1" si="84"/>
        <v>#N/A</v>
      </c>
      <c r="K26" s="125" t="e">
        <f t="shared" ca="1" si="84"/>
        <v>#N/A</v>
      </c>
      <c r="L26" s="125" t="e">
        <f t="shared" ca="1" si="84"/>
        <v>#N/A</v>
      </c>
      <c r="M26" s="125" t="e">
        <f t="shared" ca="1" si="84"/>
        <v>#N/A</v>
      </c>
      <c r="N26" s="125" t="e">
        <f t="shared" ca="1" si="84"/>
        <v>#N/A</v>
      </c>
      <c r="O26" s="125" t="e">
        <f t="shared" ca="1" si="84"/>
        <v>#N/A</v>
      </c>
      <c r="P26" s="125" t="e">
        <f t="shared" ca="1" si="84"/>
        <v>#N/A</v>
      </c>
      <c r="Q26" s="125" t="e">
        <f t="shared" ca="1" si="84"/>
        <v>#N/A</v>
      </c>
      <c r="R26" s="125" t="e">
        <f t="shared" ca="1" si="84"/>
        <v>#N/A</v>
      </c>
      <c r="S26" s="125" t="e">
        <f t="shared" ca="1" si="84"/>
        <v>#N/A</v>
      </c>
      <c r="T26" s="125" t="e">
        <f t="shared" ca="1" si="77"/>
        <v>#N/A</v>
      </c>
      <c r="U26" s="125" t="e">
        <f t="shared" ca="1" si="77"/>
        <v>#N/A</v>
      </c>
      <c r="V26" s="125" t="e">
        <f t="shared" ca="1" si="77"/>
        <v>#N/A</v>
      </c>
      <c r="W26" s="125" t="e">
        <f t="shared" ca="1" si="77"/>
        <v>#N/A</v>
      </c>
      <c r="X26" s="125" t="e">
        <f t="shared" ca="1" si="77"/>
        <v>#N/A</v>
      </c>
      <c r="Y26" s="125" t="e">
        <f t="shared" ca="1" si="77"/>
        <v>#N/A</v>
      </c>
      <c r="Z26" s="125" t="e">
        <f t="shared" ca="1" si="77"/>
        <v>#N/A</v>
      </c>
      <c r="AA26" s="125" t="e">
        <f t="shared" ca="1" si="77"/>
        <v>#N/A</v>
      </c>
      <c r="AB26" s="125" t="e">
        <f t="shared" ca="1" si="77"/>
        <v>#N/A</v>
      </c>
      <c r="AC26" s="125" t="e">
        <f t="shared" ca="1" si="77"/>
        <v>#N/A</v>
      </c>
      <c r="AD26" s="125" t="e">
        <f t="shared" ca="1" si="77"/>
        <v>#N/A</v>
      </c>
      <c r="AE26" s="125" t="e">
        <f t="shared" ca="1" si="77"/>
        <v>#N/A</v>
      </c>
      <c r="AF26" s="125" t="e">
        <f t="shared" ca="1" si="77"/>
        <v>#N/A</v>
      </c>
      <c r="AG26" s="125" t="e">
        <f t="shared" ca="1" si="77"/>
        <v>#N/A</v>
      </c>
      <c r="AH26" s="125" t="e">
        <f t="shared" ca="1" si="77"/>
        <v>#N/A</v>
      </c>
      <c r="AI26" s="125" t="e">
        <f t="shared" ca="1" si="85"/>
        <v>#N/A</v>
      </c>
      <c r="AJ26" s="125" t="e">
        <f t="shared" ca="1" si="85"/>
        <v>#N/A</v>
      </c>
      <c r="AK26" s="125" t="e">
        <f t="shared" ca="1" si="85"/>
        <v>#N/A</v>
      </c>
      <c r="AL26" s="125" t="e">
        <f t="shared" ca="1" si="85"/>
        <v>#N/A</v>
      </c>
      <c r="AM26" s="125" t="e">
        <f t="shared" ca="1" si="85"/>
        <v>#N/A</v>
      </c>
      <c r="AN26" s="125" t="e">
        <f t="shared" ca="1" si="85"/>
        <v>#N/A</v>
      </c>
      <c r="AO26" s="125" t="e">
        <f t="shared" ca="1" si="85"/>
        <v>#N/A</v>
      </c>
      <c r="AP26" s="125" t="e">
        <f t="shared" ca="1" si="85"/>
        <v>#N/A</v>
      </c>
      <c r="AQ26" s="125" t="e">
        <f t="shared" ca="1" si="85"/>
        <v>#N/A</v>
      </c>
      <c r="AR26" s="125" t="e">
        <f t="shared" ca="1" si="85"/>
        <v>#N/A</v>
      </c>
      <c r="AS26" s="125" t="e">
        <f t="shared" ca="1" si="85"/>
        <v>#N/A</v>
      </c>
      <c r="AT26" s="125" t="e">
        <f t="shared" ca="1" si="85"/>
        <v>#N/A</v>
      </c>
      <c r="AU26" s="125" t="e">
        <f t="shared" ca="1" si="85"/>
        <v>#N/A</v>
      </c>
      <c r="AV26" s="125" t="e">
        <f t="shared" ca="1" si="85"/>
        <v>#N/A</v>
      </c>
      <c r="AW26" s="125" t="e">
        <f t="shared" ca="1" si="85"/>
        <v>#N/A</v>
      </c>
      <c r="AX26" s="125" t="e">
        <f t="shared" ca="1" si="85"/>
        <v>#N/A</v>
      </c>
      <c r="AY26" s="125" t="e">
        <f t="shared" ca="1" si="78"/>
        <v>#N/A</v>
      </c>
      <c r="AZ26" s="125" t="e">
        <f t="shared" ca="1" si="78"/>
        <v>#N/A</v>
      </c>
      <c r="BA26" s="125" t="e">
        <f t="shared" ca="1" si="78"/>
        <v>#N/A</v>
      </c>
      <c r="BB26" s="125" t="str">
        <f t="shared" ca="1" si="12"/>
        <v/>
      </c>
      <c r="BC26" s="125" t="str">
        <f t="shared" ca="1" si="8"/>
        <v/>
      </c>
      <c r="BD26" s="125" t="str">
        <f t="shared" ca="1" si="9"/>
        <v/>
      </c>
      <c r="BE26" s="125" t="str">
        <f t="shared" ca="1" si="10"/>
        <v/>
      </c>
      <c r="BF26" t="str">
        <f t="shared" ca="1" si="13"/>
        <v/>
      </c>
      <c r="BG26" s="125" t="str">
        <f t="shared" ca="1" si="15"/>
        <v/>
      </c>
      <c r="BI26" s="606" t="str">
        <f t="shared" ca="1" si="42"/>
        <v/>
      </c>
      <c r="BJ26" s="125" t="str">
        <f t="shared" ca="1" si="20"/>
        <v/>
      </c>
      <c r="BK26" s="125" t="str">
        <f t="shared" ca="1" si="43"/>
        <v/>
      </c>
      <c r="BL26" s="125" t="str">
        <f t="shared" ref="BL26" ca="1" si="126">IFERROR(INDEX($D$2:$BA$203,$A$41-1+$BI26,$A$27-3)*IF(RTF_unit="K",1,IF(RTF_unit="lb",1/1000,IF(RTF_unit="T",2,1))),"")</f>
        <v/>
      </c>
      <c r="BM26" s="125" t="str">
        <f t="shared" ref="BM26" ca="1" si="127">IFERROR(INDEX($D$2:$BA$203,$A$41-1+$BI26,$A$27-1)*IF(RTF_unit="K",1,IF(RTF_unit="lb",1/1000,IF(RTF_unit="T",2,1))),"")</f>
        <v/>
      </c>
      <c r="BN26" s="125" t="str">
        <f t="shared" ref="BN26" ca="1" si="128">IFERROR(INDEX($D$2:$BA$203,$A$41-1+$BI26,$A$27-2)*IF(RTF_unit="K",1,IF(RTF_unit="lb",1/1000,IF(RTF_unit="T",2,1))),"")</f>
        <v/>
      </c>
      <c r="BO26" s="125" t="str">
        <f t="shared" ref="BO26" ca="1" si="129">IFERROR(INDEX($D$2:$BA$203,$A$41-1+$BI26,$A$27)*IF(RTF_unit_Moment="kip-ft",1,IF(RTF_unit_Moment="kip-in",1/12,IF(RTF_unit_Moment="lb-ft",1/1000,IF(RTF_unit_Moment="lb-in",1/12000,1)))),"")</f>
        <v/>
      </c>
      <c r="BP26" s="125" t="str">
        <f t="shared" ref="BP26" ca="1" si="130">IFERROR(INDEX($D$2:$BA$203,$A$41-1+$BI26,$A$30)*IF(RTF_unit_Moment="kip-ft",1,IF(RTF_unit_Moment="kip-in",1/12,IF(RTF_unit_Moment="lb-ft",1/1000,IF(RTF_unit_Moment="lb-in",1/12000,1)))),"")</f>
        <v/>
      </c>
      <c r="BQ26" s="125" t="str">
        <f t="shared" ca="1" si="49"/>
        <v/>
      </c>
      <c r="BR26" s="125" t="str">
        <f t="shared" ca="1" si="50"/>
        <v/>
      </c>
      <c r="BT26" s="125" t="str">
        <f t="array" aca="1" ref="BT26" ca="1">IFERROR(INDEX($BB$1:$BB$203,SMALL(IF($BB$1:$BB$203&lt;&gt;"",ROW($BB$1:$BB$203)),ROW(19:19))),"")</f>
        <v/>
      </c>
      <c r="BU26" s="604" t="str">
        <f t="shared" ca="1" si="16"/>
        <v/>
      </c>
      <c r="BV26" s="125" t="str">
        <f t="shared" ca="1" si="26"/>
        <v/>
      </c>
      <c r="BW26" s="125" t="str">
        <f t="shared" ca="1" si="26"/>
        <v/>
      </c>
      <c r="BX26" s="125" t="str">
        <f t="shared" ca="1" si="26"/>
        <v/>
      </c>
      <c r="BY26" s="125" t="str">
        <f t="shared" ca="1" si="27"/>
        <v/>
      </c>
      <c r="BZ26" s="125" t="str">
        <f t="shared" ca="1" si="18"/>
        <v/>
      </c>
      <c r="CA26" s="125" t="str">
        <f t="shared" ca="1" si="28"/>
        <v/>
      </c>
      <c r="CB26" s="125" t="str">
        <f t="shared" ca="1" si="29"/>
        <v/>
      </c>
      <c r="CC26" s="125" t="str">
        <f t="shared" ca="1" si="30"/>
        <v/>
      </c>
      <c r="CD26" s="125" t="str">
        <f t="shared" ca="1" si="31"/>
        <v/>
      </c>
      <c r="CE26" s="125" t="str">
        <f t="shared" ca="1" si="32"/>
        <v/>
      </c>
      <c r="CF26" s="125" t="str">
        <f t="shared" ca="1" si="33"/>
        <v/>
      </c>
      <c r="CG26" s="125" t="str">
        <f t="shared" ca="1" si="34"/>
        <v/>
      </c>
      <c r="CH26" s="125" t="str">
        <f t="shared" ca="1" si="35"/>
        <v/>
      </c>
      <c r="CI26" s="125" t="str">
        <f t="shared" ca="1" si="36"/>
        <v/>
      </c>
      <c r="CJ26" s="125" t="str">
        <f t="array" aca="1" ref="CJ26" ca="1">IFERROR(INDEX($CI$1:$CI$502,SMALL(IF($CI$1:$CI$502&lt;&gt;"",ROW($CI$1:$CI$502)),ROW(19:19))),"")</f>
        <v/>
      </c>
      <c r="CK26" s="125" t="str">
        <f t="shared" ca="1" si="37"/>
        <v/>
      </c>
      <c r="CL26" s="125" t="str">
        <f t="shared" ca="1" si="38"/>
        <v/>
      </c>
      <c r="CM26" s="125"/>
      <c r="CO26" s="125" t="str">
        <f t="shared" si="39"/>
        <v/>
      </c>
      <c r="CP26" s="600" t="str">
        <f t="shared" si="40"/>
        <v/>
      </c>
      <c r="CQ26" s="600" t="str">
        <f t="shared" si="56"/>
        <v/>
      </c>
      <c r="CR26" s="600" t="str">
        <f t="shared" si="41"/>
        <v/>
      </c>
    </row>
    <row r="27" spans="1:96" x14ac:dyDescent="0.25">
      <c r="A27" s="134" t="e">
        <f ca="1">MATCH(A26,INDIRECT(CONCATENATE("D"&amp;$A$24&amp;":BA"&amp;$A$24)),0)</f>
        <v>#N/A</v>
      </c>
      <c r="B27" t="s">
        <v>1312</v>
      </c>
      <c r="C27" s="125">
        <f t="shared" si="14"/>
        <v>25</v>
      </c>
      <c r="D27" s="125" t="e">
        <f t="shared" ca="1" si="84"/>
        <v>#N/A</v>
      </c>
      <c r="E27" s="125" t="e">
        <f t="shared" ca="1" si="84"/>
        <v>#N/A</v>
      </c>
      <c r="F27" s="125" t="e">
        <f t="shared" ca="1" si="84"/>
        <v>#N/A</v>
      </c>
      <c r="G27" s="125" t="e">
        <f t="shared" ca="1" si="84"/>
        <v>#N/A</v>
      </c>
      <c r="H27" s="125" t="e">
        <f t="shared" ca="1" si="84"/>
        <v>#N/A</v>
      </c>
      <c r="I27" s="125" t="e">
        <f t="shared" ca="1" si="84"/>
        <v>#N/A</v>
      </c>
      <c r="J27" s="125" t="e">
        <f t="shared" ca="1" si="84"/>
        <v>#N/A</v>
      </c>
      <c r="K27" s="125" t="e">
        <f t="shared" ca="1" si="84"/>
        <v>#N/A</v>
      </c>
      <c r="L27" s="125" t="e">
        <f t="shared" ca="1" si="84"/>
        <v>#N/A</v>
      </c>
      <c r="M27" s="125" t="e">
        <f t="shared" ca="1" si="84"/>
        <v>#N/A</v>
      </c>
      <c r="N27" s="125" t="e">
        <f t="shared" ca="1" si="84"/>
        <v>#N/A</v>
      </c>
      <c r="O27" s="125" t="e">
        <f t="shared" ca="1" si="84"/>
        <v>#N/A</v>
      </c>
      <c r="P27" s="125" t="e">
        <f t="shared" ca="1" si="84"/>
        <v>#N/A</v>
      </c>
      <c r="Q27" s="125" t="e">
        <f t="shared" ca="1" si="84"/>
        <v>#N/A</v>
      </c>
      <c r="R27" s="125" t="e">
        <f t="shared" ca="1" si="84"/>
        <v>#N/A</v>
      </c>
      <c r="S27" s="125" t="e">
        <f t="shared" ca="1" si="84"/>
        <v>#N/A</v>
      </c>
      <c r="T27" s="125" t="e">
        <f t="shared" ca="1" si="77"/>
        <v>#N/A</v>
      </c>
      <c r="U27" s="125" t="e">
        <f t="shared" ca="1" si="77"/>
        <v>#N/A</v>
      </c>
      <c r="V27" s="125" t="e">
        <f t="shared" ca="1" si="77"/>
        <v>#N/A</v>
      </c>
      <c r="W27" s="125" t="e">
        <f t="shared" ca="1" si="77"/>
        <v>#N/A</v>
      </c>
      <c r="X27" s="125" t="e">
        <f t="shared" ca="1" si="77"/>
        <v>#N/A</v>
      </c>
      <c r="Y27" s="125" t="e">
        <f t="shared" ca="1" si="77"/>
        <v>#N/A</v>
      </c>
      <c r="Z27" s="125" t="e">
        <f t="shared" ca="1" si="77"/>
        <v>#N/A</v>
      </c>
      <c r="AA27" s="125" t="e">
        <f t="shared" ca="1" si="77"/>
        <v>#N/A</v>
      </c>
      <c r="AB27" s="125" t="e">
        <f t="shared" ca="1" si="77"/>
        <v>#N/A</v>
      </c>
      <c r="AC27" s="125" t="e">
        <f t="shared" ca="1" si="77"/>
        <v>#N/A</v>
      </c>
      <c r="AD27" s="125" t="e">
        <f t="shared" ca="1" si="77"/>
        <v>#N/A</v>
      </c>
      <c r="AE27" s="125" t="e">
        <f t="shared" ca="1" si="77"/>
        <v>#N/A</v>
      </c>
      <c r="AF27" s="125" t="e">
        <f t="shared" ca="1" si="77"/>
        <v>#N/A</v>
      </c>
      <c r="AG27" s="125" t="e">
        <f t="shared" ca="1" si="77"/>
        <v>#N/A</v>
      </c>
      <c r="AH27" s="125" t="e">
        <f t="shared" ca="1" si="77"/>
        <v>#N/A</v>
      </c>
      <c r="AI27" s="125" t="e">
        <f t="shared" ca="1" si="85"/>
        <v>#N/A</v>
      </c>
      <c r="AJ27" s="125" t="e">
        <f t="shared" ca="1" si="85"/>
        <v>#N/A</v>
      </c>
      <c r="AK27" s="125" t="e">
        <f t="shared" ca="1" si="85"/>
        <v>#N/A</v>
      </c>
      <c r="AL27" s="125" t="e">
        <f t="shared" ca="1" si="85"/>
        <v>#N/A</v>
      </c>
      <c r="AM27" s="125" t="e">
        <f t="shared" ca="1" si="85"/>
        <v>#N/A</v>
      </c>
      <c r="AN27" s="125" t="e">
        <f t="shared" ca="1" si="85"/>
        <v>#N/A</v>
      </c>
      <c r="AO27" s="125" t="e">
        <f t="shared" ca="1" si="85"/>
        <v>#N/A</v>
      </c>
      <c r="AP27" s="125" t="e">
        <f t="shared" ca="1" si="85"/>
        <v>#N/A</v>
      </c>
      <c r="AQ27" s="125" t="e">
        <f t="shared" ca="1" si="85"/>
        <v>#N/A</v>
      </c>
      <c r="AR27" s="125" t="e">
        <f t="shared" ca="1" si="85"/>
        <v>#N/A</v>
      </c>
      <c r="AS27" s="125" t="e">
        <f t="shared" ca="1" si="85"/>
        <v>#N/A</v>
      </c>
      <c r="AT27" s="125" t="e">
        <f t="shared" ca="1" si="85"/>
        <v>#N/A</v>
      </c>
      <c r="AU27" s="125" t="e">
        <f t="shared" ca="1" si="85"/>
        <v>#N/A</v>
      </c>
      <c r="AV27" s="125" t="e">
        <f t="shared" ca="1" si="85"/>
        <v>#N/A</v>
      </c>
      <c r="AW27" s="125" t="e">
        <f t="shared" ca="1" si="85"/>
        <v>#N/A</v>
      </c>
      <c r="AX27" s="125" t="e">
        <f t="shared" ca="1" si="85"/>
        <v>#N/A</v>
      </c>
      <c r="AY27" s="125" t="e">
        <f t="shared" ca="1" si="78"/>
        <v>#N/A</v>
      </c>
      <c r="AZ27" s="125" t="e">
        <f t="shared" ca="1" si="78"/>
        <v>#N/A</v>
      </c>
      <c r="BA27" s="125" t="e">
        <f t="shared" ca="1" si="78"/>
        <v>#N/A</v>
      </c>
      <c r="BB27" s="125" t="str">
        <f t="shared" ca="1" si="12"/>
        <v/>
      </c>
      <c r="BC27" s="125" t="str">
        <f t="shared" ca="1" si="8"/>
        <v/>
      </c>
      <c r="BD27" s="125" t="str">
        <f t="shared" ca="1" si="9"/>
        <v/>
      </c>
      <c r="BE27" s="125" t="str">
        <f t="shared" ca="1" si="10"/>
        <v/>
      </c>
      <c r="BF27" t="str">
        <f t="shared" ca="1" si="13"/>
        <v/>
      </c>
      <c r="BG27" s="125" t="str">
        <f t="shared" ca="1" si="15"/>
        <v/>
      </c>
      <c r="BI27" s="606" t="str">
        <f t="shared" ca="1" si="42"/>
        <v/>
      </c>
      <c r="BJ27" s="125" t="str">
        <f t="shared" ca="1" si="20"/>
        <v/>
      </c>
      <c r="BK27" s="125" t="str">
        <f t="shared" ca="1" si="43"/>
        <v/>
      </c>
      <c r="BL27" s="125" t="str">
        <f t="shared" ref="BL27" ca="1" si="131">IFERROR(INDEX($D$2:$BA$203,$A$41-1+$BI27,$A$27-3)*IF(RTF_unit="K",1,IF(RTF_unit="lb",1/1000,IF(RTF_unit="T",2,1))),"")</f>
        <v/>
      </c>
      <c r="BM27" s="125" t="str">
        <f t="shared" ref="BM27" ca="1" si="132">IFERROR(INDEX($D$2:$BA$203,$A$41-1+$BI27,$A$27-1)*IF(RTF_unit="K",1,IF(RTF_unit="lb",1/1000,IF(RTF_unit="T",2,1))),"")</f>
        <v/>
      </c>
      <c r="BN27" s="125" t="str">
        <f t="shared" ref="BN27" ca="1" si="133">IFERROR(INDEX($D$2:$BA$203,$A$41-1+$BI27,$A$27-2)*IF(RTF_unit="K",1,IF(RTF_unit="lb",1/1000,IF(RTF_unit="T",2,1))),"")</f>
        <v/>
      </c>
      <c r="BO27" s="125" t="str">
        <f t="shared" ref="BO27" ca="1" si="134">IFERROR(INDEX($D$2:$BA$203,$A$41-1+$BI27,$A$27)*IF(RTF_unit_Moment="kip-ft",1,IF(RTF_unit_Moment="kip-in",1/12,IF(RTF_unit_Moment="lb-ft",1/1000,IF(RTF_unit_Moment="lb-in",1/12000,1)))),"")</f>
        <v/>
      </c>
      <c r="BP27" s="125" t="str">
        <f t="shared" ref="BP27" ca="1" si="135">IFERROR(INDEX($D$2:$BA$203,$A$41-1+$BI27,$A$30)*IF(RTF_unit_Moment="kip-ft",1,IF(RTF_unit_Moment="kip-in",1/12,IF(RTF_unit_Moment="lb-ft",1/1000,IF(RTF_unit_Moment="lb-in",1/12000,1)))),"")</f>
        <v/>
      </c>
      <c r="BQ27" s="125" t="str">
        <f t="shared" ca="1" si="49"/>
        <v/>
      </c>
      <c r="BR27" s="125" t="str">
        <f t="shared" ca="1" si="50"/>
        <v/>
      </c>
      <c r="BT27" s="125" t="str">
        <f t="array" aca="1" ref="BT27" ca="1">IFERROR(INDEX($BB$1:$BB$203,SMALL(IF($BB$1:$BB$203&lt;&gt;"",ROW($BB$1:$BB$203)),ROW(20:20))),"")</f>
        <v/>
      </c>
      <c r="BU27" s="604" t="str">
        <f t="shared" ca="1" si="16"/>
        <v/>
      </c>
      <c r="BV27" s="125" t="str">
        <f t="shared" ca="1" si="26"/>
        <v/>
      </c>
      <c r="BW27" s="125" t="str">
        <f t="shared" ca="1" si="26"/>
        <v/>
      </c>
      <c r="BX27" s="125" t="str">
        <f t="shared" ca="1" si="26"/>
        <v/>
      </c>
      <c r="BY27" s="125" t="str">
        <f t="shared" ca="1" si="27"/>
        <v/>
      </c>
      <c r="BZ27" s="125" t="str">
        <f t="shared" ca="1" si="18"/>
        <v/>
      </c>
      <c r="CA27" s="125" t="str">
        <f t="shared" ca="1" si="28"/>
        <v/>
      </c>
      <c r="CB27" s="125" t="str">
        <f t="shared" ca="1" si="29"/>
        <v/>
      </c>
      <c r="CC27" s="125" t="str">
        <f t="shared" ca="1" si="30"/>
        <v/>
      </c>
      <c r="CD27" s="125" t="str">
        <f t="shared" ca="1" si="31"/>
        <v/>
      </c>
      <c r="CE27" s="125" t="str">
        <f t="shared" ca="1" si="32"/>
        <v/>
      </c>
      <c r="CF27" s="125" t="str">
        <f t="shared" ca="1" si="33"/>
        <v/>
      </c>
      <c r="CG27" s="125" t="str">
        <f t="shared" ca="1" si="34"/>
        <v/>
      </c>
      <c r="CH27" s="125" t="str">
        <f t="shared" ca="1" si="35"/>
        <v/>
      </c>
      <c r="CI27" s="125" t="str">
        <f t="shared" ca="1" si="36"/>
        <v/>
      </c>
      <c r="CJ27" s="125" t="str">
        <f t="array" aca="1" ref="CJ27" ca="1">IFERROR(INDEX($CI$1:$CI$502,SMALL(IF($CI$1:$CI$502&lt;&gt;"",ROW($CI$1:$CI$502)),ROW(20:20))),"")</f>
        <v/>
      </c>
      <c r="CK27" s="125" t="str">
        <f t="shared" ca="1" si="37"/>
        <v/>
      </c>
      <c r="CL27" s="125" t="str">
        <f t="shared" ca="1" si="38"/>
        <v/>
      </c>
      <c r="CM27" s="125"/>
      <c r="CO27" s="125" t="str">
        <f t="shared" si="39"/>
        <v/>
      </c>
      <c r="CP27" s="600" t="str">
        <f t="shared" si="40"/>
        <v/>
      </c>
      <c r="CQ27" s="600" t="str">
        <f t="shared" si="56"/>
        <v/>
      </c>
      <c r="CR27" s="600" t="str">
        <f t="shared" si="41"/>
        <v/>
      </c>
    </row>
    <row r="28" spans="1:96" x14ac:dyDescent="0.25">
      <c r="A28" s="591"/>
      <c r="C28" s="125">
        <f t="shared" si="14"/>
        <v>26</v>
      </c>
      <c r="D28" s="125" t="e">
        <f t="shared" ca="1" si="84"/>
        <v>#N/A</v>
      </c>
      <c r="E28" s="125" t="e">
        <f t="shared" ca="1" si="84"/>
        <v>#N/A</v>
      </c>
      <c r="F28" s="125" t="e">
        <f t="shared" ca="1" si="84"/>
        <v>#N/A</v>
      </c>
      <c r="G28" s="125" t="e">
        <f t="shared" ca="1" si="84"/>
        <v>#N/A</v>
      </c>
      <c r="H28" s="125" t="e">
        <f t="shared" ca="1" si="84"/>
        <v>#N/A</v>
      </c>
      <c r="I28" s="125" t="e">
        <f t="shared" ca="1" si="84"/>
        <v>#N/A</v>
      </c>
      <c r="J28" s="125" t="e">
        <f t="shared" ca="1" si="84"/>
        <v>#N/A</v>
      </c>
      <c r="K28" s="125" t="e">
        <f t="shared" ca="1" si="84"/>
        <v>#N/A</v>
      </c>
      <c r="L28" s="125" t="e">
        <f t="shared" ca="1" si="84"/>
        <v>#N/A</v>
      </c>
      <c r="M28" s="125" t="e">
        <f t="shared" ca="1" si="84"/>
        <v>#N/A</v>
      </c>
      <c r="N28" s="125" t="e">
        <f t="shared" ca="1" si="84"/>
        <v>#N/A</v>
      </c>
      <c r="O28" s="125" t="e">
        <f t="shared" ca="1" si="84"/>
        <v>#N/A</v>
      </c>
      <c r="P28" s="125" t="e">
        <f t="shared" ca="1" si="84"/>
        <v>#N/A</v>
      </c>
      <c r="Q28" s="125" t="e">
        <f t="shared" ca="1" si="84"/>
        <v>#N/A</v>
      </c>
      <c r="R28" s="125" t="e">
        <f t="shared" ca="1" si="84"/>
        <v>#N/A</v>
      </c>
      <c r="S28" s="125" t="e">
        <f t="shared" ca="1" si="84"/>
        <v>#N/A</v>
      </c>
      <c r="T28" s="125" t="e">
        <f t="shared" ca="1" si="77"/>
        <v>#N/A</v>
      </c>
      <c r="U28" s="125" t="e">
        <f t="shared" ca="1" si="77"/>
        <v>#N/A</v>
      </c>
      <c r="V28" s="125" t="e">
        <f t="shared" ca="1" si="77"/>
        <v>#N/A</v>
      </c>
      <c r="W28" s="125" t="e">
        <f t="shared" ca="1" si="77"/>
        <v>#N/A</v>
      </c>
      <c r="X28" s="125" t="e">
        <f t="shared" ca="1" si="77"/>
        <v>#N/A</v>
      </c>
      <c r="Y28" s="125" t="e">
        <f t="shared" ca="1" si="77"/>
        <v>#N/A</v>
      </c>
      <c r="Z28" s="125" t="e">
        <f t="shared" ca="1" si="77"/>
        <v>#N/A</v>
      </c>
      <c r="AA28" s="125" t="e">
        <f t="shared" ca="1" si="77"/>
        <v>#N/A</v>
      </c>
      <c r="AB28" s="125" t="e">
        <f t="shared" ca="1" si="77"/>
        <v>#N/A</v>
      </c>
      <c r="AC28" s="125" t="e">
        <f t="shared" ca="1" si="77"/>
        <v>#N/A</v>
      </c>
      <c r="AD28" s="125" t="e">
        <f t="shared" ca="1" si="77"/>
        <v>#N/A</v>
      </c>
      <c r="AE28" s="125" t="e">
        <f t="shared" ca="1" si="77"/>
        <v>#N/A</v>
      </c>
      <c r="AF28" s="125" t="e">
        <f t="shared" ca="1" si="77"/>
        <v>#N/A</v>
      </c>
      <c r="AG28" s="125" t="e">
        <f t="shared" ca="1" si="77"/>
        <v>#N/A</v>
      </c>
      <c r="AH28" s="125" t="e">
        <f t="shared" ca="1" si="77"/>
        <v>#N/A</v>
      </c>
      <c r="AI28" s="125" t="e">
        <f t="shared" ca="1" si="85"/>
        <v>#N/A</v>
      </c>
      <c r="AJ28" s="125" t="e">
        <f t="shared" ca="1" si="85"/>
        <v>#N/A</v>
      </c>
      <c r="AK28" s="125" t="e">
        <f t="shared" ca="1" si="85"/>
        <v>#N/A</v>
      </c>
      <c r="AL28" s="125" t="e">
        <f t="shared" ca="1" si="85"/>
        <v>#N/A</v>
      </c>
      <c r="AM28" s="125" t="e">
        <f t="shared" ca="1" si="85"/>
        <v>#N/A</v>
      </c>
      <c r="AN28" s="125" t="e">
        <f t="shared" ca="1" si="85"/>
        <v>#N/A</v>
      </c>
      <c r="AO28" s="125" t="e">
        <f t="shared" ca="1" si="85"/>
        <v>#N/A</v>
      </c>
      <c r="AP28" s="125" t="e">
        <f t="shared" ca="1" si="85"/>
        <v>#N/A</v>
      </c>
      <c r="AQ28" s="125" t="e">
        <f t="shared" ca="1" si="85"/>
        <v>#N/A</v>
      </c>
      <c r="AR28" s="125" t="e">
        <f t="shared" ca="1" si="85"/>
        <v>#N/A</v>
      </c>
      <c r="AS28" s="125" t="e">
        <f t="shared" ca="1" si="85"/>
        <v>#N/A</v>
      </c>
      <c r="AT28" s="125" t="e">
        <f t="shared" ca="1" si="85"/>
        <v>#N/A</v>
      </c>
      <c r="AU28" s="125" t="e">
        <f t="shared" ca="1" si="85"/>
        <v>#N/A</v>
      </c>
      <c r="AV28" s="125" t="e">
        <f t="shared" ca="1" si="85"/>
        <v>#N/A</v>
      </c>
      <c r="AW28" s="125" t="e">
        <f t="shared" ca="1" si="85"/>
        <v>#N/A</v>
      </c>
      <c r="AX28" s="125" t="e">
        <f t="shared" ca="1" si="85"/>
        <v>#N/A</v>
      </c>
      <c r="AY28" s="125" t="e">
        <f t="shared" ca="1" si="78"/>
        <v>#N/A</v>
      </c>
      <c r="AZ28" s="125" t="e">
        <f t="shared" ca="1" si="78"/>
        <v>#N/A</v>
      </c>
      <c r="BA28" s="125" t="e">
        <f t="shared" ca="1" si="78"/>
        <v>#N/A</v>
      </c>
      <c r="BB28" s="125" t="str">
        <f t="shared" ca="1" si="12"/>
        <v/>
      </c>
      <c r="BC28" s="125" t="str">
        <f t="shared" ca="1" si="8"/>
        <v/>
      </c>
      <c r="BD28" s="125" t="str">
        <f t="shared" ca="1" si="9"/>
        <v/>
      </c>
      <c r="BE28" s="125" t="str">
        <f t="shared" ca="1" si="10"/>
        <v/>
      </c>
      <c r="BF28" t="str">
        <f t="shared" ca="1" si="13"/>
        <v/>
      </c>
      <c r="BG28" s="125" t="str">
        <f t="shared" ca="1" si="15"/>
        <v/>
      </c>
      <c r="BI28" s="606" t="str">
        <f t="shared" ca="1" si="42"/>
        <v/>
      </c>
      <c r="BJ28" s="125" t="str">
        <f t="shared" ca="1" si="20"/>
        <v/>
      </c>
      <c r="BK28" s="125" t="str">
        <f t="shared" ca="1" si="43"/>
        <v/>
      </c>
      <c r="BL28" s="125" t="str">
        <f t="shared" ref="BL28" ca="1" si="136">IFERROR(INDEX($D$2:$BA$203,$A$41-1+$BI28,$A$27-3)*IF(RTF_unit="K",1,IF(RTF_unit="lb",1/1000,IF(RTF_unit="T",2,1))),"")</f>
        <v/>
      </c>
      <c r="BM28" s="125" t="str">
        <f t="shared" ref="BM28" ca="1" si="137">IFERROR(INDEX($D$2:$BA$203,$A$41-1+$BI28,$A$27-1)*IF(RTF_unit="K",1,IF(RTF_unit="lb",1/1000,IF(RTF_unit="T",2,1))),"")</f>
        <v/>
      </c>
      <c r="BN28" s="125" t="str">
        <f t="shared" ref="BN28" ca="1" si="138">IFERROR(INDEX($D$2:$BA$203,$A$41-1+$BI28,$A$27-2)*IF(RTF_unit="K",1,IF(RTF_unit="lb",1/1000,IF(RTF_unit="T",2,1))),"")</f>
        <v/>
      </c>
      <c r="BO28" s="125" t="str">
        <f t="shared" ref="BO28" ca="1" si="139">IFERROR(INDEX($D$2:$BA$203,$A$41-1+$BI28,$A$27)*IF(RTF_unit_Moment="kip-ft",1,IF(RTF_unit_Moment="kip-in",1/12,IF(RTF_unit_Moment="lb-ft",1/1000,IF(RTF_unit_Moment="lb-in",1/12000,1)))),"")</f>
        <v/>
      </c>
      <c r="BP28" s="125" t="str">
        <f t="shared" ref="BP28" ca="1" si="140">IFERROR(INDEX($D$2:$BA$203,$A$41-1+$BI28,$A$30)*IF(RTF_unit_Moment="kip-ft",1,IF(RTF_unit_Moment="kip-in",1/12,IF(RTF_unit_Moment="lb-ft",1/1000,IF(RTF_unit_Moment="lb-in",1/12000,1)))),"")</f>
        <v/>
      </c>
      <c r="BQ28" s="125" t="str">
        <f t="shared" ca="1" si="49"/>
        <v/>
      </c>
      <c r="BR28" s="125" t="str">
        <f t="shared" ca="1" si="50"/>
        <v/>
      </c>
      <c r="BT28" s="125" t="str">
        <f t="array" aca="1" ref="BT28" ca="1">IFERROR(INDEX($BB$1:$BB$203,SMALL(IF($BB$1:$BB$203&lt;&gt;"",ROW($BB$1:$BB$203)),ROW(21:21))),"")</f>
        <v/>
      </c>
      <c r="BU28" s="604" t="str">
        <f t="shared" ca="1" si="16"/>
        <v/>
      </c>
      <c r="BV28" s="125" t="str">
        <f t="shared" ca="1" si="26"/>
        <v/>
      </c>
      <c r="BW28" s="125" t="str">
        <f t="shared" ca="1" si="26"/>
        <v/>
      </c>
      <c r="BX28" s="125" t="str">
        <f t="shared" ca="1" si="26"/>
        <v/>
      </c>
      <c r="BY28" s="125" t="str">
        <f t="shared" ca="1" si="27"/>
        <v/>
      </c>
      <c r="BZ28" s="125" t="str">
        <f t="shared" ca="1" si="18"/>
        <v/>
      </c>
      <c r="CA28" s="125" t="str">
        <f t="shared" ca="1" si="28"/>
        <v/>
      </c>
      <c r="CB28" s="125" t="str">
        <f t="shared" ca="1" si="29"/>
        <v/>
      </c>
      <c r="CC28" s="125" t="str">
        <f t="shared" ca="1" si="30"/>
        <v/>
      </c>
      <c r="CD28" s="125" t="str">
        <f t="shared" ca="1" si="31"/>
        <v/>
      </c>
      <c r="CE28" s="125" t="str">
        <f t="shared" ca="1" si="32"/>
        <v/>
      </c>
      <c r="CF28" s="125" t="str">
        <f t="shared" ca="1" si="33"/>
        <v/>
      </c>
      <c r="CG28" s="125" t="str">
        <f t="shared" ca="1" si="34"/>
        <v/>
      </c>
      <c r="CH28" s="125" t="str">
        <f t="shared" ca="1" si="35"/>
        <v/>
      </c>
      <c r="CI28" s="125" t="str">
        <f t="shared" ca="1" si="36"/>
        <v/>
      </c>
      <c r="CJ28" s="125" t="str">
        <f t="array" aca="1" ref="CJ28" ca="1">IFERROR(INDEX($CI$1:$CI$502,SMALL(IF($CI$1:$CI$502&lt;&gt;"",ROW($CI$1:$CI$502)),ROW(21:21))),"")</f>
        <v/>
      </c>
      <c r="CK28" s="125" t="str">
        <f t="shared" ca="1" si="37"/>
        <v/>
      </c>
      <c r="CL28" s="125" t="str">
        <f t="shared" ca="1" si="38"/>
        <v/>
      </c>
      <c r="CM28" s="125"/>
      <c r="CO28" s="125" t="str">
        <f t="shared" si="39"/>
        <v/>
      </c>
      <c r="CP28" s="600" t="str">
        <f t="shared" si="40"/>
        <v/>
      </c>
      <c r="CQ28" s="600" t="str">
        <f t="shared" si="56"/>
        <v/>
      </c>
      <c r="CR28" s="600" t="str">
        <f t="shared" si="41"/>
        <v/>
      </c>
    </row>
    <row r="29" spans="1:96" x14ac:dyDescent="0.25">
      <c r="A29" s="596" t="s">
        <v>1317</v>
      </c>
      <c r="C29" s="125">
        <f t="shared" si="14"/>
        <v>27</v>
      </c>
      <c r="D29" s="125" t="e">
        <f t="shared" ca="1" si="84"/>
        <v>#N/A</v>
      </c>
      <c r="E29" s="125" t="e">
        <f t="shared" ca="1" si="84"/>
        <v>#N/A</v>
      </c>
      <c r="F29" s="125" t="e">
        <f t="shared" ca="1" si="84"/>
        <v>#N/A</v>
      </c>
      <c r="G29" s="125" t="e">
        <f t="shared" ca="1" si="84"/>
        <v>#N/A</v>
      </c>
      <c r="H29" s="125" t="e">
        <f t="shared" ca="1" si="84"/>
        <v>#N/A</v>
      </c>
      <c r="I29" s="125" t="e">
        <f t="shared" ca="1" si="84"/>
        <v>#N/A</v>
      </c>
      <c r="J29" s="125" t="e">
        <f t="shared" ca="1" si="84"/>
        <v>#N/A</v>
      </c>
      <c r="K29" s="125" t="e">
        <f t="shared" ca="1" si="84"/>
        <v>#N/A</v>
      </c>
      <c r="L29" s="125" t="e">
        <f t="shared" ca="1" si="84"/>
        <v>#N/A</v>
      </c>
      <c r="M29" s="125" t="e">
        <f t="shared" ca="1" si="84"/>
        <v>#N/A</v>
      </c>
      <c r="N29" s="125" t="e">
        <f t="shared" ca="1" si="84"/>
        <v>#N/A</v>
      </c>
      <c r="O29" s="125" t="e">
        <f t="shared" ca="1" si="84"/>
        <v>#N/A</v>
      </c>
      <c r="P29" s="125" t="e">
        <f t="shared" ca="1" si="84"/>
        <v>#N/A</v>
      </c>
      <c r="Q29" s="125" t="e">
        <f t="shared" ca="1" si="84"/>
        <v>#N/A</v>
      </c>
      <c r="R29" s="125" t="e">
        <f t="shared" ca="1" si="84"/>
        <v>#N/A</v>
      </c>
      <c r="S29" s="125" t="e">
        <f t="shared" ca="1" si="84"/>
        <v>#N/A</v>
      </c>
      <c r="T29" s="125" t="e">
        <f t="shared" ca="1" si="77"/>
        <v>#N/A</v>
      </c>
      <c r="U29" s="125" t="e">
        <f t="shared" ca="1" si="77"/>
        <v>#N/A</v>
      </c>
      <c r="V29" s="125" t="e">
        <f t="shared" ca="1" si="77"/>
        <v>#N/A</v>
      </c>
      <c r="W29" s="125" t="e">
        <f t="shared" ca="1" si="77"/>
        <v>#N/A</v>
      </c>
      <c r="X29" s="125" t="e">
        <f t="shared" ca="1" si="77"/>
        <v>#N/A</v>
      </c>
      <c r="Y29" s="125" t="e">
        <f t="shared" ca="1" si="77"/>
        <v>#N/A</v>
      </c>
      <c r="Z29" s="125" t="e">
        <f t="shared" ca="1" si="77"/>
        <v>#N/A</v>
      </c>
      <c r="AA29" s="125" t="e">
        <f t="shared" ca="1" si="77"/>
        <v>#N/A</v>
      </c>
      <c r="AB29" s="125" t="e">
        <f t="shared" ca="1" si="77"/>
        <v>#N/A</v>
      </c>
      <c r="AC29" s="125" t="e">
        <f t="shared" ca="1" si="77"/>
        <v>#N/A</v>
      </c>
      <c r="AD29" s="125" t="e">
        <f t="shared" ca="1" si="77"/>
        <v>#N/A</v>
      </c>
      <c r="AE29" s="125" t="e">
        <f t="shared" ca="1" si="77"/>
        <v>#N/A</v>
      </c>
      <c r="AF29" s="125" t="e">
        <f t="shared" ca="1" si="77"/>
        <v>#N/A</v>
      </c>
      <c r="AG29" s="125" t="e">
        <f t="shared" ca="1" si="77"/>
        <v>#N/A</v>
      </c>
      <c r="AH29" s="125" t="e">
        <f t="shared" ca="1" si="77"/>
        <v>#N/A</v>
      </c>
      <c r="AI29" s="125" t="e">
        <f t="shared" ca="1" si="85"/>
        <v>#N/A</v>
      </c>
      <c r="AJ29" s="125" t="e">
        <f t="shared" ca="1" si="85"/>
        <v>#N/A</v>
      </c>
      <c r="AK29" s="125" t="e">
        <f t="shared" ca="1" si="85"/>
        <v>#N/A</v>
      </c>
      <c r="AL29" s="125" t="e">
        <f t="shared" ca="1" si="85"/>
        <v>#N/A</v>
      </c>
      <c r="AM29" s="125" t="e">
        <f t="shared" ca="1" si="85"/>
        <v>#N/A</v>
      </c>
      <c r="AN29" s="125" t="e">
        <f t="shared" ca="1" si="85"/>
        <v>#N/A</v>
      </c>
      <c r="AO29" s="125" t="e">
        <f t="shared" ca="1" si="85"/>
        <v>#N/A</v>
      </c>
      <c r="AP29" s="125" t="e">
        <f t="shared" ca="1" si="85"/>
        <v>#N/A</v>
      </c>
      <c r="AQ29" s="125" t="e">
        <f t="shared" ca="1" si="85"/>
        <v>#N/A</v>
      </c>
      <c r="AR29" s="125" t="e">
        <f t="shared" ca="1" si="85"/>
        <v>#N/A</v>
      </c>
      <c r="AS29" s="125" t="e">
        <f t="shared" ca="1" si="85"/>
        <v>#N/A</v>
      </c>
      <c r="AT29" s="125" t="e">
        <f t="shared" ca="1" si="85"/>
        <v>#N/A</v>
      </c>
      <c r="AU29" s="125" t="e">
        <f t="shared" ca="1" si="85"/>
        <v>#N/A</v>
      </c>
      <c r="AV29" s="125" t="e">
        <f t="shared" ca="1" si="85"/>
        <v>#N/A</v>
      </c>
      <c r="AW29" s="125" t="e">
        <f t="shared" ca="1" si="85"/>
        <v>#N/A</v>
      </c>
      <c r="AX29" s="125" t="e">
        <f t="shared" ca="1" si="85"/>
        <v>#N/A</v>
      </c>
      <c r="AY29" s="125" t="e">
        <f t="shared" ca="1" si="78"/>
        <v>#N/A</v>
      </c>
      <c r="AZ29" s="125" t="e">
        <f t="shared" ca="1" si="78"/>
        <v>#N/A</v>
      </c>
      <c r="BA29" s="125" t="e">
        <f t="shared" ca="1" si="78"/>
        <v>#N/A</v>
      </c>
      <c r="BB29" s="125" t="str">
        <f t="shared" ca="1" si="12"/>
        <v/>
      </c>
      <c r="BC29" s="125" t="str">
        <f t="shared" ca="1" si="8"/>
        <v/>
      </c>
      <c r="BD29" s="125" t="str">
        <f t="shared" ca="1" si="9"/>
        <v/>
      </c>
      <c r="BE29" s="125" t="str">
        <f t="shared" ca="1" si="10"/>
        <v/>
      </c>
      <c r="BF29" t="str">
        <f t="shared" ca="1" si="13"/>
        <v/>
      </c>
      <c r="BG29" s="125" t="str">
        <f t="shared" ca="1" si="15"/>
        <v/>
      </c>
      <c r="BI29" s="606" t="str">
        <f t="shared" ca="1" si="42"/>
        <v/>
      </c>
      <c r="BJ29" s="125" t="str">
        <f t="shared" ca="1" si="20"/>
        <v/>
      </c>
      <c r="BK29" s="125" t="str">
        <f t="shared" ca="1" si="43"/>
        <v/>
      </c>
      <c r="BL29" s="125" t="str">
        <f t="shared" ref="BL29" ca="1" si="141">IFERROR(INDEX($D$2:$BA$203,$A$41-1+$BI29,$A$27-3)*IF(RTF_unit="K",1,IF(RTF_unit="lb",1/1000,IF(RTF_unit="T",2,1))),"")</f>
        <v/>
      </c>
      <c r="BM29" s="125" t="str">
        <f t="shared" ref="BM29" ca="1" si="142">IFERROR(INDEX($D$2:$BA$203,$A$41-1+$BI29,$A$27-1)*IF(RTF_unit="K",1,IF(RTF_unit="lb",1/1000,IF(RTF_unit="T",2,1))),"")</f>
        <v/>
      </c>
      <c r="BN29" s="125" t="str">
        <f t="shared" ref="BN29" ca="1" si="143">IFERROR(INDEX($D$2:$BA$203,$A$41-1+$BI29,$A$27-2)*IF(RTF_unit="K",1,IF(RTF_unit="lb",1/1000,IF(RTF_unit="T",2,1))),"")</f>
        <v/>
      </c>
      <c r="BO29" s="125" t="str">
        <f t="shared" ref="BO29" ca="1" si="144">IFERROR(INDEX($D$2:$BA$203,$A$41-1+$BI29,$A$27)*IF(RTF_unit_Moment="kip-ft",1,IF(RTF_unit_Moment="kip-in",1/12,IF(RTF_unit_Moment="lb-ft",1/1000,IF(RTF_unit_Moment="lb-in",1/12000,1)))),"")</f>
        <v/>
      </c>
      <c r="BP29" s="125" t="str">
        <f t="shared" ref="BP29" ca="1" si="145">IFERROR(INDEX($D$2:$BA$203,$A$41-1+$BI29,$A$30)*IF(RTF_unit_Moment="kip-ft",1,IF(RTF_unit_Moment="kip-in",1/12,IF(RTF_unit_Moment="lb-ft",1/1000,IF(RTF_unit_Moment="lb-in",1/12000,1)))),"")</f>
        <v/>
      </c>
      <c r="BQ29" s="125" t="str">
        <f t="shared" ca="1" si="49"/>
        <v/>
      </c>
      <c r="BR29" s="125" t="str">
        <f t="shared" ca="1" si="50"/>
        <v/>
      </c>
      <c r="BT29" s="125" t="str">
        <f t="array" aca="1" ref="BT29" ca="1">IFERROR(INDEX($BB$1:$BB$203,SMALL(IF($BB$1:$BB$203&lt;&gt;"",ROW($BB$1:$BB$203)),ROW(22:22))),"")</f>
        <v/>
      </c>
      <c r="BU29" s="604" t="str">
        <f t="shared" ca="1" si="16"/>
        <v/>
      </c>
      <c r="BV29" s="125" t="str">
        <f t="shared" ca="1" si="26"/>
        <v/>
      </c>
      <c r="BW29" s="125" t="str">
        <f t="shared" ca="1" si="26"/>
        <v/>
      </c>
      <c r="BX29" s="125" t="str">
        <f t="shared" ca="1" si="26"/>
        <v/>
      </c>
      <c r="BY29" s="125" t="str">
        <f t="shared" ca="1" si="27"/>
        <v/>
      </c>
      <c r="BZ29" s="125" t="str">
        <f t="shared" ca="1" si="18"/>
        <v/>
      </c>
      <c r="CA29" s="125" t="str">
        <f t="shared" ca="1" si="28"/>
        <v/>
      </c>
      <c r="CB29" s="125" t="str">
        <f t="shared" ca="1" si="29"/>
        <v/>
      </c>
      <c r="CC29" s="125" t="str">
        <f t="shared" ca="1" si="30"/>
        <v/>
      </c>
      <c r="CD29" s="125" t="str">
        <f t="shared" ca="1" si="31"/>
        <v/>
      </c>
      <c r="CE29" s="125" t="str">
        <f t="shared" ca="1" si="32"/>
        <v/>
      </c>
      <c r="CF29" s="125" t="str">
        <f t="shared" ca="1" si="33"/>
        <v/>
      </c>
      <c r="CG29" s="125" t="str">
        <f t="shared" ca="1" si="34"/>
        <v/>
      </c>
      <c r="CH29" s="125" t="str">
        <f t="shared" ca="1" si="35"/>
        <v/>
      </c>
      <c r="CI29" s="125" t="str">
        <f t="shared" ca="1" si="36"/>
        <v/>
      </c>
      <c r="CJ29" s="125" t="str">
        <f t="array" aca="1" ref="CJ29" ca="1">IFERROR(INDEX($CI$1:$CI$502,SMALL(IF($CI$1:$CI$502&lt;&gt;"",ROW($CI$1:$CI$502)),ROW(22:22))),"")</f>
        <v/>
      </c>
      <c r="CK29" s="125" t="str">
        <f t="shared" ca="1" si="37"/>
        <v/>
      </c>
      <c r="CL29" s="125" t="str">
        <f t="shared" ca="1" si="38"/>
        <v/>
      </c>
      <c r="CM29" s="125"/>
      <c r="CO29" s="125" t="str">
        <f t="shared" si="39"/>
        <v/>
      </c>
      <c r="CP29" s="600" t="str">
        <f t="shared" si="40"/>
        <v/>
      </c>
      <c r="CQ29" s="600" t="str">
        <f t="shared" si="56"/>
        <v/>
      </c>
      <c r="CR29" s="600" t="str">
        <f t="shared" si="41"/>
        <v/>
      </c>
    </row>
    <row r="30" spans="1:96" x14ac:dyDescent="0.25">
      <c r="A30" s="134" t="e">
        <f ca="1">MATCH(A29,INDIRECT(CONCATENATE("D"&amp;$A$24&amp;":BA"&amp;$A$24)),0)</f>
        <v>#N/A</v>
      </c>
      <c r="B30" t="s">
        <v>1312</v>
      </c>
      <c r="C30" s="125">
        <f t="shared" si="14"/>
        <v>28</v>
      </c>
      <c r="D30" s="125" t="e">
        <f t="shared" ca="1" si="84"/>
        <v>#N/A</v>
      </c>
      <c r="E30" s="125" t="e">
        <f t="shared" ca="1" si="84"/>
        <v>#N/A</v>
      </c>
      <c r="F30" s="125" t="e">
        <f t="shared" ca="1" si="84"/>
        <v>#N/A</v>
      </c>
      <c r="G30" s="125" t="e">
        <f t="shared" ca="1" si="84"/>
        <v>#N/A</v>
      </c>
      <c r="H30" s="125" t="e">
        <f t="shared" ca="1" si="84"/>
        <v>#N/A</v>
      </c>
      <c r="I30" s="125" t="e">
        <f t="shared" ca="1" si="84"/>
        <v>#N/A</v>
      </c>
      <c r="J30" s="125" t="e">
        <f t="shared" ca="1" si="84"/>
        <v>#N/A</v>
      </c>
      <c r="K30" s="125" t="e">
        <f t="shared" ca="1" si="84"/>
        <v>#N/A</v>
      </c>
      <c r="L30" s="125" t="e">
        <f t="shared" ca="1" si="84"/>
        <v>#N/A</v>
      </c>
      <c r="M30" s="125" t="e">
        <f t="shared" ca="1" si="84"/>
        <v>#N/A</v>
      </c>
      <c r="N30" s="125" t="e">
        <f t="shared" ca="1" si="84"/>
        <v>#N/A</v>
      </c>
      <c r="O30" s="125" t="e">
        <f t="shared" ca="1" si="84"/>
        <v>#N/A</v>
      </c>
      <c r="P30" s="125" t="e">
        <f t="shared" ca="1" si="84"/>
        <v>#N/A</v>
      </c>
      <c r="Q30" s="125" t="e">
        <f t="shared" ca="1" si="84"/>
        <v>#N/A</v>
      </c>
      <c r="R30" s="125" t="e">
        <f t="shared" ca="1" si="84"/>
        <v>#N/A</v>
      </c>
      <c r="S30" s="125" t="e">
        <f t="shared" ca="1" si="84"/>
        <v>#N/A</v>
      </c>
      <c r="T30" s="125" t="e">
        <f t="shared" ca="1" si="77"/>
        <v>#N/A</v>
      </c>
      <c r="U30" s="125" t="e">
        <f t="shared" ca="1" si="77"/>
        <v>#N/A</v>
      </c>
      <c r="V30" s="125" t="e">
        <f t="shared" ca="1" si="77"/>
        <v>#N/A</v>
      </c>
      <c r="W30" s="125" t="e">
        <f t="shared" ca="1" si="77"/>
        <v>#N/A</v>
      </c>
      <c r="X30" s="125" t="e">
        <f t="shared" ca="1" si="77"/>
        <v>#N/A</v>
      </c>
      <c r="Y30" s="125" t="e">
        <f t="shared" ca="1" si="77"/>
        <v>#N/A</v>
      </c>
      <c r="Z30" s="125" t="e">
        <f t="shared" ca="1" si="77"/>
        <v>#N/A</v>
      </c>
      <c r="AA30" s="125" t="e">
        <f t="shared" ca="1" si="77"/>
        <v>#N/A</v>
      </c>
      <c r="AB30" s="125" t="e">
        <f t="shared" ca="1" si="77"/>
        <v>#N/A</v>
      </c>
      <c r="AC30" s="125" t="e">
        <f t="shared" ca="1" si="77"/>
        <v>#N/A</v>
      </c>
      <c r="AD30" s="125" t="e">
        <f t="shared" ca="1" si="77"/>
        <v>#N/A</v>
      </c>
      <c r="AE30" s="125" t="e">
        <f t="shared" ca="1" si="77"/>
        <v>#N/A</v>
      </c>
      <c r="AF30" s="125" t="e">
        <f t="shared" ca="1" si="77"/>
        <v>#N/A</v>
      </c>
      <c r="AG30" s="125" t="e">
        <f t="shared" ca="1" si="77"/>
        <v>#N/A</v>
      </c>
      <c r="AH30" s="125" t="e">
        <f t="shared" ca="1" si="77"/>
        <v>#N/A</v>
      </c>
      <c r="AI30" s="125" t="e">
        <f t="shared" ca="1" si="85"/>
        <v>#N/A</v>
      </c>
      <c r="AJ30" s="125" t="e">
        <f t="shared" ca="1" si="85"/>
        <v>#N/A</v>
      </c>
      <c r="AK30" s="125" t="e">
        <f t="shared" ca="1" si="85"/>
        <v>#N/A</v>
      </c>
      <c r="AL30" s="125" t="e">
        <f t="shared" ca="1" si="85"/>
        <v>#N/A</v>
      </c>
      <c r="AM30" s="125" t="e">
        <f t="shared" ca="1" si="85"/>
        <v>#N/A</v>
      </c>
      <c r="AN30" s="125" t="e">
        <f t="shared" ca="1" si="85"/>
        <v>#N/A</v>
      </c>
      <c r="AO30" s="125" t="e">
        <f t="shared" ca="1" si="85"/>
        <v>#N/A</v>
      </c>
      <c r="AP30" s="125" t="e">
        <f t="shared" ca="1" si="85"/>
        <v>#N/A</v>
      </c>
      <c r="AQ30" s="125" t="e">
        <f t="shared" ca="1" si="85"/>
        <v>#N/A</v>
      </c>
      <c r="AR30" s="125" t="e">
        <f t="shared" ca="1" si="85"/>
        <v>#N/A</v>
      </c>
      <c r="AS30" s="125" t="e">
        <f t="shared" ca="1" si="85"/>
        <v>#N/A</v>
      </c>
      <c r="AT30" s="125" t="e">
        <f t="shared" ca="1" si="85"/>
        <v>#N/A</v>
      </c>
      <c r="AU30" s="125" t="e">
        <f t="shared" ca="1" si="85"/>
        <v>#N/A</v>
      </c>
      <c r="AV30" s="125" t="e">
        <f t="shared" ca="1" si="85"/>
        <v>#N/A</v>
      </c>
      <c r="AW30" s="125" t="e">
        <f t="shared" ca="1" si="85"/>
        <v>#N/A</v>
      </c>
      <c r="AX30" s="125" t="e">
        <f t="shared" ca="1" si="85"/>
        <v>#N/A</v>
      </c>
      <c r="AY30" s="125" t="e">
        <f t="shared" ca="1" si="78"/>
        <v>#N/A</v>
      </c>
      <c r="AZ30" s="125" t="e">
        <f t="shared" ca="1" si="78"/>
        <v>#N/A</v>
      </c>
      <c r="BA30" s="125" t="e">
        <f t="shared" ca="1" si="78"/>
        <v>#N/A</v>
      </c>
      <c r="BB30" s="125" t="str">
        <f t="shared" ca="1" si="12"/>
        <v/>
      </c>
      <c r="BC30" s="125" t="str">
        <f t="shared" ca="1" si="8"/>
        <v/>
      </c>
      <c r="BD30" s="125" t="str">
        <f t="shared" ca="1" si="9"/>
        <v/>
      </c>
      <c r="BE30" s="125" t="str">
        <f t="shared" ca="1" si="10"/>
        <v/>
      </c>
      <c r="BF30" t="str">
        <f t="shared" ca="1" si="13"/>
        <v/>
      </c>
      <c r="BG30" s="125" t="str">
        <f t="shared" ca="1" si="15"/>
        <v/>
      </c>
      <c r="BI30" s="606" t="str">
        <f t="shared" ca="1" si="42"/>
        <v/>
      </c>
      <c r="BJ30" s="125" t="str">
        <f t="shared" ca="1" si="20"/>
        <v/>
      </c>
      <c r="BK30" s="125" t="str">
        <f t="shared" ca="1" si="43"/>
        <v/>
      </c>
      <c r="BL30" s="125" t="str">
        <f t="shared" ref="BL30" ca="1" si="146">IFERROR(INDEX($D$2:$BA$203,$A$41-1+$BI30,$A$27-3)*IF(RTF_unit="K",1,IF(RTF_unit="lb",1/1000,IF(RTF_unit="T",2,1))),"")</f>
        <v/>
      </c>
      <c r="BM30" s="125" t="str">
        <f t="shared" ref="BM30" ca="1" si="147">IFERROR(INDEX($D$2:$BA$203,$A$41-1+$BI30,$A$27-1)*IF(RTF_unit="K",1,IF(RTF_unit="lb",1/1000,IF(RTF_unit="T",2,1))),"")</f>
        <v/>
      </c>
      <c r="BN30" s="125" t="str">
        <f t="shared" ref="BN30" ca="1" si="148">IFERROR(INDEX($D$2:$BA$203,$A$41-1+$BI30,$A$27-2)*IF(RTF_unit="K",1,IF(RTF_unit="lb",1/1000,IF(RTF_unit="T",2,1))),"")</f>
        <v/>
      </c>
      <c r="BO30" s="125" t="str">
        <f t="shared" ref="BO30" ca="1" si="149">IFERROR(INDEX($D$2:$BA$203,$A$41-1+$BI30,$A$27)*IF(RTF_unit_Moment="kip-ft",1,IF(RTF_unit_Moment="kip-in",1/12,IF(RTF_unit_Moment="lb-ft",1/1000,IF(RTF_unit_Moment="lb-in",1/12000,1)))),"")</f>
        <v/>
      </c>
      <c r="BP30" s="125" t="str">
        <f t="shared" ref="BP30" ca="1" si="150">IFERROR(INDEX($D$2:$BA$203,$A$41-1+$BI30,$A$30)*IF(RTF_unit_Moment="kip-ft",1,IF(RTF_unit_Moment="kip-in",1/12,IF(RTF_unit_Moment="lb-ft",1/1000,IF(RTF_unit_Moment="lb-in",1/12000,1)))),"")</f>
        <v/>
      </c>
      <c r="BQ30" s="125" t="str">
        <f t="shared" ca="1" si="49"/>
        <v/>
      </c>
      <c r="BR30" s="125" t="str">
        <f t="shared" ca="1" si="50"/>
        <v/>
      </c>
      <c r="BT30" s="125" t="str">
        <f t="array" aca="1" ref="BT30" ca="1">IFERROR(INDEX($BB$1:$BB$203,SMALL(IF($BB$1:$BB$203&lt;&gt;"",ROW($BB$1:$BB$203)),ROW(23:23))),"")</f>
        <v/>
      </c>
      <c r="BU30" s="604" t="str">
        <f t="shared" ca="1" si="16"/>
        <v/>
      </c>
      <c r="BV30" s="125" t="str">
        <f t="shared" ca="1" si="26"/>
        <v/>
      </c>
      <c r="BW30" s="125" t="str">
        <f t="shared" ca="1" si="26"/>
        <v/>
      </c>
      <c r="BX30" s="125" t="str">
        <f t="shared" ca="1" si="26"/>
        <v/>
      </c>
      <c r="BY30" s="125" t="str">
        <f t="shared" ca="1" si="27"/>
        <v/>
      </c>
      <c r="BZ30" s="125" t="str">
        <f t="shared" ca="1" si="18"/>
        <v/>
      </c>
      <c r="CA30" s="125" t="str">
        <f t="shared" ca="1" si="28"/>
        <v/>
      </c>
      <c r="CB30" s="125" t="str">
        <f t="shared" ca="1" si="29"/>
        <v/>
      </c>
      <c r="CC30" s="125" t="str">
        <f t="shared" ca="1" si="30"/>
        <v/>
      </c>
      <c r="CD30" s="125" t="str">
        <f t="shared" ca="1" si="31"/>
        <v/>
      </c>
      <c r="CE30" s="125" t="str">
        <f t="shared" ca="1" si="32"/>
        <v/>
      </c>
      <c r="CF30" s="125" t="str">
        <f t="shared" ca="1" si="33"/>
        <v/>
      </c>
      <c r="CG30" s="125" t="str">
        <f t="shared" ca="1" si="34"/>
        <v/>
      </c>
      <c r="CH30" s="125" t="str">
        <f t="shared" ca="1" si="35"/>
        <v/>
      </c>
      <c r="CI30" s="125" t="str">
        <f t="shared" ca="1" si="36"/>
        <v/>
      </c>
      <c r="CJ30" s="125" t="str">
        <f t="array" aca="1" ref="CJ30" ca="1">IFERROR(INDEX($CI$1:$CI$502,SMALL(IF($CI$1:$CI$502&lt;&gt;"",ROW($CI$1:$CI$502)),ROW(23:23))),"")</f>
        <v/>
      </c>
      <c r="CK30" s="125" t="str">
        <f t="shared" ca="1" si="37"/>
        <v/>
      </c>
      <c r="CL30" s="125" t="str">
        <f t="shared" ca="1" si="38"/>
        <v/>
      </c>
      <c r="CM30" s="125"/>
      <c r="CO30" s="125" t="str">
        <f t="shared" si="39"/>
        <v/>
      </c>
      <c r="CP30" s="600" t="str">
        <f t="shared" si="40"/>
        <v/>
      </c>
      <c r="CQ30" s="600" t="str">
        <f t="shared" si="56"/>
        <v/>
      </c>
      <c r="CR30" s="600" t="str">
        <f t="shared" si="41"/>
        <v/>
      </c>
    </row>
    <row r="31" spans="1:96" x14ac:dyDescent="0.25">
      <c r="A31" s="591"/>
      <c r="C31" s="125">
        <f t="shared" si="14"/>
        <v>29</v>
      </c>
      <c r="D31" s="125" t="e">
        <f t="shared" ca="1" si="84"/>
        <v>#N/A</v>
      </c>
      <c r="E31" s="125" t="e">
        <f t="shared" ca="1" si="84"/>
        <v>#N/A</v>
      </c>
      <c r="F31" s="125" t="e">
        <f t="shared" ca="1" si="84"/>
        <v>#N/A</v>
      </c>
      <c r="G31" s="125" t="e">
        <f t="shared" ca="1" si="84"/>
        <v>#N/A</v>
      </c>
      <c r="H31" s="125" t="e">
        <f t="shared" ca="1" si="84"/>
        <v>#N/A</v>
      </c>
      <c r="I31" s="125" t="e">
        <f t="shared" ca="1" si="84"/>
        <v>#N/A</v>
      </c>
      <c r="J31" s="125" t="e">
        <f t="shared" ca="1" si="84"/>
        <v>#N/A</v>
      </c>
      <c r="K31" s="125" t="e">
        <f t="shared" ca="1" si="84"/>
        <v>#N/A</v>
      </c>
      <c r="L31" s="125" t="e">
        <f t="shared" ca="1" si="84"/>
        <v>#N/A</v>
      </c>
      <c r="M31" s="125" t="e">
        <f t="shared" ca="1" si="84"/>
        <v>#N/A</v>
      </c>
      <c r="N31" s="125" t="e">
        <f t="shared" ca="1" si="84"/>
        <v>#N/A</v>
      </c>
      <c r="O31" s="125" t="e">
        <f t="shared" ca="1" si="84"/>
        <v>#N/A</v>
      </c>
      <c r="P31" s="125" t="e">
        <f t="shared" ca="1" si="84"/>
        <v>#N/A</v>
      </c>
      <c r="Q31" s="125" t="e">
        <f t="shared" ca="1" si="84"/>
        <v>#N/A</v>
      </c>
      <c r="R31" s="125" t="e">
        <f t="shared" ca="1" si="84"/>
        <v>#N/A</v>
      </c>
      <c r="S31" s="125" t="e">
        <f t="shared" ca="1" si="84"/>
        <v>#N/A</v>
      </c>
      <c r="T31" s="125" t="e">
        <f t="shared" ca="1" si="77"/>
        <v>#N/A</v>
      </c>
      <c r="U31" s="125" t="e">
        <f t="shared" ca="1" si="77"/>
        <v>#N/A</v>
      </c>
      <c r="V31" s="125" t="e">
        <f t="shared" ca="1" si="77"/>
        <v>#N/A</v>
      </c>
      <c r="W31" s="125" t="e">
        <f t="shared" ca="1" si="77"/>
        <v>#N/A</v>
      </c>
      <c r="X31" s="125" t="e">
        <f t="shared" ca="1" si="77"/>
        <v>#N/A</v>
      </c>
      <c r="Y31" s="125" t="e">
        <f t="shared" ca="1" si="77"/>
        <v>#N/A</v>
      </c>
      <c r="Z31" s="125" t="e">
        <f t="shared" ca="1" si="77"/>
        <v>#N/A</v>
      </c>
      <c r="AA31" s="125" t="e">
        <f t="shared" ca="1" si="77"/>
        <v>#N/A</v>
      </c>
      <c r="AB31" s="125" t="e">
        <f t="shared" ca="1" si="77"/>
        <v>#N/A</v>
      </c>
      <c r="AC31" s="125" t="e">
        <f t="shared" ca="1" si="77"/>
        <v>#N/A</v>
      </c>
      <c r="AD31" s="125" t="e">
        <f t="shared" ca="1" si="77"/>
        <v>#N/A</v>
      </c>
      <c r="AE31" s="125" t="e">
        <f t="shared" ca="1" si="77"/>
        <v>#N/A</v>
      </c>
      <c r="AF31" s="125" t="e">
        <f t="shared" ca="1" si="77"/>
        <v>#N/A</v>
      </c>
      <c r="AG31" s="125" t="e">
        <f t="shared" ca="1" si="77"/>
        <v>#N/A</v>
      </c>
      <c r="AH31" s="125" t="e">
        <f t="shared" ca="1" si="77"/>
        <v>#N/A</v>
      </c>
      <c r="AI31" s="125" t="e">
        <f t="shared" ca="1" si="85"/>
        <v>#N/A</v>
      </c>
      <c r="AJ31" s="125" t="e">
        <f t="shared" ca="1" si="85"/>
        <v>#N/A</v>
      </c>
      <c r="AK31" s="125" t="e">
        <f t="shared" ca="1" si="85"/>
        <v>#N/A</v>
      </c>
      <c r="AL31" s="125" t="e">
        <f t="shared" ca="1" si="85"/>
        <v>#N/A</v>
      </c>
      <c r="AM31" s="125" t="e">
        <f t="shared" ca="1" si="85"/>
        <v>#N/A</v>
      </c>
      <c r="AN31" s="125" t="e">
        <f t="shared" ca="1" si="85"/>
        <v>#N/A</v>
      </c>
      <c r="AO31" s="125" t="e">
        <f t="shared" ca="1" si="85"/>
        <v>#N/A</v>
      </c>
      <c r="AP31" s="125" t="e">
        <f t="shared" ca="1" si="85"/>
        <v>#N/A</v>
      </c>
      <c r="AQ31" s="125" t="e">
        <f t="shared" ca="1" si="85"/>
        <v>#N/A</v>
      </c>
      <c r="AR31" s="125" t="e">
        <f t="shared" ca="1" si="85"/>
        <v>#N/A</v>
      </c>
      <c r="AS31" s="125" t="e">
        <f t="shared" ca="1" si="85"/>
        <v>#N/A</v>
      </c>
      <c r="AT31" s="125" t="e">
        <f t="shared" ca="1" si="85"/>
        <v>#N/A</v>
      </c>
      <c r="AU31" s="125" t="e">
        <f t="shared" ca="1" si="85"/>
        <v>#N/A</v>
      </c>
      <c r="AV31" s="125" t="e">
        <f t="shared" ca="1" si="85"/>
        <v>#N/A</v>
      </c>
      <c r="AW31" s="125" t="e">
        <f t="shared" ca="1" si="85"/>
        <v>#N/A</v>
      </c>
      <c r="AX31" s="125" t="e">
        <f t="shared" ca="1" si="85"/>
        <v>#N/A</v>
      </c>
      <c r="AY31" s="125" t="e">
        <f t="shared" ca="1" si="78"/>
        <v>#N/A</v>
      </c>
      <c r="AZ31" s="125" t="e">
        <f t="shared" ca="1" si="78"/>
        <v>#N/A</v>
      </c>
      <c r="BA31" s="125" t="e">
        <f t="shared" ca="1" si="78"/>
        <v>#N/A</v>
      </c>
      <c r="BB31" s="125" t="str">
        <f t="shared" ca="1" si="12"/>
        <v/>
      </c>
      <c r="BC31" s="125" t="str">
        <f t="shared" ca="1" si="8"/>
        <v/>
      </c>
      <c r="BD31" s="125" t="str">
        <f t="shared" ca="1" si="9"/>
        <v/>
      </c>
      <c r="BE31" s="125" t="str">
        <f t="shared" ca="1" si="10"/>
        <v/>
      </c>
      <c r="BF31" t="str">
        <f t="shared" ca="1" si="13"/>
        <v/>
      </c>
      <c r="BG31" s="125" t="str">
        <f t="shared" ca="1" si="15"/>
        <v/>
      </c>
      <c r="BI31" s="606" t="str">
        <f t="shared" ca="1" si="42"/>
        <v/>
      </c>
      <c r="BJ31" s="125" t="str">
        <f t="shared" ca="1" si="20"/>
        <v/>
      </c>
      <c r="BK31" s="125" t="str">
        <f t="shared" ca="1" si="43"/>
        <v/>
      </c>
      <c r="BL31" s="125" t="str">
        <f t="shared" ref="BL31" ca="1" si="151">IFERROR(INDEX($D$2:$BA$203,$A$41-1+$BI31,$A$27-3)*IF(RTF_unit="K",1,IF(RTF_unit="lb",1/1000,IF(RTF_unit="T",2,1))),"")</f>
        <v/>
      </c>
      <c r="BM31" s="125" t="str">
        <f t="shared" ref="BM31" ca="1" si="152">IFERROR(INDEX($D$2:$BA$203,$A$41-1+$BI31,$A$27-1)*IF(RTF_unit="K",1,IF(RTF_unit="lb",1/1000,IF(RTF_unit="T",2,1))),"")</f>
        <v/>
      </c>
      <c r="BN31" s="125" t="str">
        <f t="shared" ref="BN31" ca="1" si="153">IFERROR(INDEX($D$2:$BA$203,$A$41-1+$BI31,$A$27-2)*IF(RTF_unit="K",1,IF(RTF_unit="lb",1/1000,IF(RTF_unit="T",2,1))),"")</f>
        <v/>
      </c>
      <c r="BO31" s="125" t="str">
        <f t="shared" ref="BO31" ca="1" si="154">IFERROR(INDEX($D$2:$BA$203,$A$41-1+$BI31,$A$27)*IF(RTF_unit_Moment="kip-ft",1,IF(RTF_unit_Moment="kip-in",1/12,IF(RTF_unit_Moment="lb-ft",1/1000,IF(RTF_unit_Moment="lb-in",1/12000,1)))),"")</f>
        <v/>
      </c>
      <c r="BP31" s="125" t="str">
        <f t="shared" ref="BP31" ca="1" si="155">IFERROR(INDEX($D$2:$BA$203,$A$41-1+$BI31,$A$30)*IF(RTF_unit_Moment="kip-ft",1,IF(RTF_unit_Moment="kip-in",1/12,IF(RTF_unit_Moment="lb-ft",1/1000,IF(RTF_unit_Moment="lb-in",1/12000,1)))),"")</f>
        <v/>
      </c>
      <c r="BQ31" s="125" t="str">
        <f t="shared" ca="1" si="49"/>
        <v/>
      </c>
      <c r="BR31" s="125" t="str">
        <f t="shared" ca="1" si="50"/>
        <v/>
      </c>
      <c r="BT31" s="125" t="str">
        <f t="array" aca="1" ref="BT31" ca="1">IFERROR(INDEX($BB$1:$BB$203,SMALL(IF($BB$1:$BB$203&lt;&gt;"",ROW($BB$1:$BB$203)),ROW(24:24))),"")</f>
        <v/>
      </c>
      <c r="BU31" s="604" t="str">
        <f t="shared" ca="1" si="16"/>
        <v/>
      </c>
      <c r="BV31" s="125" t="str">
        <f t="shared" ca="1" si="26"/>
        <v/>
      </c>
      <c r="BW31" s="125" t="str">
        <f t="shared" ca="1" si="26"/>
        <v/>
      </c>
      <c r="BX31" s="125" t="str">
        <f t="shared" ca="1" si="26"/>
        <v/>
      </c>
      <c r="BY31" s="125" t="str">
        <f t="shared" ca="1" si="27"/>
        <v/>
      </c>
      <c r="BZ31" s="125" t="str">
        <f t="shared" ca="1" si="18"/>
        <v/>
      </c>
      <c r="CA31" s="125" t="str">
        <f t="shared" ca="1" si="28"/>
        <v/>
      </c>
      <c r="CB31" s="125" t="str">
        <f t="shared" ca="1" si="29"/>
        <v/>
      </c>
      <c r="CC31" s="125" t="str">
        <f t="shared" ca="1" si="30"/>
        <v/>
      </c>
      <c r="CD31" s="125" t="str">
        <f t="shared" ca="1" si="31"/>
        <v/>
      </c>
      <c r="CE31" s="125" t="str">
        <f t="shared" ca="1" si="32"/>
        <v/>
      </c>
      <c r="CF31" s="125" t="str">
        <f t="shared" ca="1" si="33"/>
        <v/>
      </c>
      <c r="CG31" s="125" t="str">
        <f t="shared" ca="1" si="34"/>
        <v/>
      </c>
      <c r="CH31" s="125" t="str">
        <f t="shared" ca="1" si="35"/>
        <v/>
      </c>
      <c r="CI31" s="125" t="str">
        <f t="shared" ca="1" si="36"/>
        <v/>
      </c>
      <c r="CJ31" s="125" t="str">
        <f t="array" aca="1" ref="CJ31" ca="1">IFERROR(INDEX($CI$1:$CI$502,SMALL(IF($CI$1:$CI$502&lt;&gt;"",ROW($CI$1:$CI$502)),ROW(24:24))),"")</f>
        <v/>
      </c>
      <c r="CK31" s="125" t="str">
        <f t="shared" ca="1" si="37"/>
        <v/>
      </c>
      <c r="CL31" s="125" t="str">
        <f t="shared" ca="1" si="38"/>
        <v/>
      </c>
      <c r="CM31" s="125"/>
      <c r="CO31" s="125" t="str">
        <f t="shared" si="39"/>
        <v/>
      </c>
      <c r="CP31" s="600" t="str">
        <f t="shared" si="40"/>
        <v/>
      </c>
      <c r="CQ31" s="600" t="str">
        <f t="shared" si="56"/>
        <v/>
      </c>
      <c r="CR31" s="600" t="str">
        <f t="shared" si="41"/>
        <v/>
      </c>
    </row>
    <row r="32" spans="1:96" x14ac:dyDescent="0.25">
      <c r="A32" s="134" t="s">
        <v>1318</v>
      </c>
      <c r="C32" s="125">
        <f t="shared" si="14"/>
        <v>30</v>
      </c>
      <c r="D32" s="125" t="e">
        <f t="shared" ca="1" si="84"/>
        <v>#N/A</v>
      </c>
      <c r="E32" s="125" t="e">
        <f t="shared" ca="1" si="84"/>
        <v>#N/A</v>
      </c>
      <c r="F32" s="125" t="e">
        <f t="shared" ca="1" si="84"/>
        <v>#N/A</v>
      </c>
      <c r="G32" s="125" t="e">
        <f t="shared" ca="1" si="84"/>
        <v>#N/A</v>
      </c>
      <c r="H32" s="125" t="e">
        <f t="shared" ca="1" si="84"/>
        <v>#N/A</v>
      </c>
      <c r="I32" s="125" t="e">
        <f t="shared" ca="1" si="84"/>
        <v>#N/A</v>
      </c>
      <c r="J32" s="125" t="e">
        <f t="shared" ca="1" si="84"/>
        <v>#N/A</v>
      </c>
      <c r="K32" s="125" t="e">
        <f t="shared" ca="1" si="84"/>
        <v>#N/A</v>
      </c>
      <c r="L32" s="125" t="e">
        <f t="shared" ca="1" si="84"/>
        <v>#N/A</v>
      </c>
      <c r="M32" s="125" t="e">
        <f t="shared" ca="1" si="84"/>
        <v>#N/A</v>
      </c>
      <c r="N32" s="125" t="e">
        <f t="shared" ca="1" si="84"/>
        <v>#N/A</v>
      </c>
      <c r="O32" s="125" t="e">
        <f t="shared" ca="1" si="84"/>
        <v>#N/A</v>
      </c>
      <c r="P32" s="125" t="e">
        <f t="shared" ca="1" si="84"/>
        <v>#N/A</v>
      </c>
      <c r="Q32" s="125" t="e">
        <f t="shared" ca="1" si="84"/>
        <v>#N/A</v>
      </c>
      <c r="R32" s="125" t="e">
        <f t="shared" ca="1" si="84"/>
        <v>#N/A</v>
      </c>
      <c r="S32" s="125" t="e">
        <f t="shared" ca="1" si="84"/>
        <v>#N/A</v>
      </c>
      <c r="T32" s="125" t="e">
        <f t="shared" ca="1" si="77"/>
        <v>#N/A</v>
      </c>
      <c r="U32" s="125" t="e">
        <f t="shared" ca="1" si="77"/>
        <v>#N/A</v>
      </c>
      <c r="V32" s="125" t="e">
        <f t="shared" ca="1" si="77"/>
        <v>#N/A</v>
      </c>
      <c r="W32" s="125" t="e">
        <f t="shared" ca="1" si="77"/>
        <v>#N/A</v>
      </c>
      <c r="X32" s="125" t="e">
        <f t="shared" ca="1" si="77"/>
        <v>#N/A</v>
      </c>
      <c r="Y32" s="125" t="e">
        <f t="shared" ca="1" si="77"/>
        <v>#N/A</v>
      </c>
      <c r="Z32" s="125" t="e">
        <f t="shared" ca="1" si="77"/>
        <v>#N/A</v>
      </c>
      <c r="AA32" s="125" t="e">
        <f t="shared" ca="1" si="77"/>
        <v>#N/A</v>
      </c>
      <c r="AB32" s="125" t="e">
        <f t="shared" ca="1" si="77"/>
        <v>#N/A</v>
      </c>
      <c r="AC32" s="125" t="e">
        <f t="shared" ca="1" si="77"/>
        <v>#N/A</v>
      </c>
      <c r="AD32" s="125" t="e">
        <f t="shared" ca="1" si="77"/>
        <v>#N/A</v>
      </c>
      <c r="AE32" s="125" t="e">
        <f t="shared" ca="1" si="77"/>
        <v>#N/A</v>
      </c>
      <c r="AF32" s="125" t="e">
        <f t="shared" ca="1" si="77"/>
        <v>#N/A</v>
      </c>
      <c r="AG32" s="125" t="e">
        <f t="shared" ca="1" si="77"/>
        <v>#N/A</v>
      </c>
      <c r="AH32" s="125" t="e">
        <f t="shared" ca="1" si="77"/>
        <v>#N/A</v>
      </c>
      <c r="AI32" s="125" t="e">
        <f t="shared" ca="1" si="85"/>
        <v>#N/A</v>
      </c>
      <c r="AJ32" s="125" t="e">
        <f t="shared" ca="1" si="85"/>
        <v>#N/A</v>
      </c>
      <c r="AK32" s="125" t="e">
        <f t="shared" ca="1" si="85"/>
        <v>#N/A</v>
      </c>
      <c r="AL32" s="125" t="e">
        <f t="shared" ca="1" si="85"/>
        <v>#N/A</v>
      </c>
      <c r="AM32" s="125" t="e">
        <f t="shared" ca="1" si="85"/>
        <v>#N/A</v>
      </c>
      <c r="AN32" s="125" t="e">
        <f t="shared" ca="1" si="85"/>
        <v>#N/A</v>
      </c>
      <c r="AO32" s="125" t="e">
        <f t="shared" ca="1" si="85"/>
        <v>#N/A</v>
      </c>
      <c r="AP32" s="125" t="e">
        <f t="shared" ca="1" si="85"/>
        <v>#N/A</v>
      </c>
      <c r="AQ32" s="125" t="e">
        <f t="shared" ca="1" si="85"/>
        <v>#N/A</v>
      </c>
      <c r="AR32" s="125" t="e">
        <f t="shared" ca="1" si="85"/>
        <v>#N/A</v>
      </c>
      <c r="AS32" s="125" t="e">
        <f t="shared" ca="1" si="85"/>
        <v>#N/A</v>
      </c>
      <c r="AT32" s="125" t="e">
        <f t="shared" ca="1" si="85"/>
        <v>#N/A</v>
      </c>
      <c r="AU32" s="125" t="e">
        <f t="shared" ca="1" si="85"/>
        <v>#N/A</v>
      </c>
      <c r="AV32" s="125" t="e">
        <f t="shared" ca="1" si="85"/>
        <v>#N/A</v>
      </c>
      <c r="AW32" s="125" t="e">
        <f t="shared" ca="1" si="85"/>
        <v>#N/A</v>
      </c>
      <c r="AX32" s="125" t="e">
        <f t="shared" ca="1" si="85"/>
        <v>#N/A</v>
      </c>
      <c r="AY32" s="125" t="e">
        <f t="shared" ca="1" si="78"/>
        <v>#N/A</v>
      </c>
      <c r="AZ32" s="125" t="e">
        <f t="shared" ca="1" si="78"/>
        <v>#N/A</v>
      </c>
      <c r="BA32" s="125" t="e">
        <f t="shared" ca="1" si="78"/>
        <v>#N/A</v>
      </c>
      <c r="BB32" s="125" t="str">
        <f t="shared" ca="1" si="12"/>
        <v/>
      </c>
      <c r="BC32" s="125" t="str">
        <f t="shared" ca="1" si="8"/>
        <v/>
      </c>
      <c r="BD32" s="125" t="str">
        <f t="shared" ca="1" si="9"/>
        <v/>
      </c>
      <c r="BE32" s="125" t="str">
        <f t="shared" ca="1" si="10"/>
        <v/>
      </c>
      <c r="BF32" t="str">
        <f t="shared" ca="1" si="13"/>
        <v/>
      </c>
      <c r="BG32" s="125" t="str">
        <f t="shared" ca="1" si="15"/>
        <v/>
      </c>
      <c r="BI32" s="606" t="str">
        <f t="shared" ca="1" si="42"/>
        <v/>
      </c>
      <c r="BJ32" s="125" t="str">
        <f t="shared" ca="1" si="20"/>
        <v/>
      </c>
      <c r="BK32" s="125" t="str">
        <f t="shared" ca="1" si="43"/>
        <v/>
      </c>
      <c r="BL32" s="125" t="str">
        <f t="shared" ref="BL32" ca="1" si="156">IFERROR(INDEX($D$2:$BA$203,$A$41-1+$BI32,$A$27-3)*IF(RTF_unit="K",1,IF(RTF_unit="lb",1/1000,IF(RTF_unit="T",2,1))),"")</f>
        <v/>
      </c>
      <c r="BM32" s="125" t="str">
        <f t="shared" ref="BM32" ca="1" si="157">IFERROR(INDEX($D$2:$BA$203,$A$41-1+$BI32,$A$27-1)*IF(RTF_unit="K",1,IF(RTF_unit="lb",1/1000,IF(RTF_unit="T",2,1))),"")</f>
        <v/>
      </c>
      <c r="BN32" s="125" t="str">
        <f t="shared" ref="BN32" ca="1" si="158">IFERROR(INDEX($D$2:$BA$203,$A$41-1+$BI32,$A$27-2)*IF(RTF_unit="K",1,IF(RTF_unit="lb",1/1000,IF(RTF_unit="T",2,1))),"")</f>
        <v/>
      </c>
      <c r="BO32" s="125" t="str">
        <f t="shared" ref="BO32" ca="1" si="159">IFERROR(INDEX($D$2:$BA$203,$A$41-1+$BI32,$A$27)*IF(RTF_unit_Moment="kip-ft",1,IF(RTF_unit_Moment="kip-in",1/12,IF(RTF_unit_Moment="lb-ft",1/1000,IF(RTF_unit_Moment="lb-in",1/12000,1)))),"")</f>
        <v/>
      </c>
      <c r="BP32" s="125" t="str">
        <f t="shared" ref="BP32" ca="1" si="160">IFERROR(INDEX($D$2:$BA$203,$A$41-1+$BI32,$A$30)*IF(RTF_unit_Moment="kip-ft",1,IF(RTF_unit_Moment="kip-in",1/12,IF(RTF_unit_Moment="lb-ft",1/1000,IF(RTF_unit_Moment="lb-in",1/12000,1)))),"")</f>
        <v/>
      </c>
      <c r="BQ32" s="125" t="str">
        <f t="shared" ca="1" si="49"/>
        <v/>
      </c>
      <c r="BR32" s="125" t="str">
        <f t="shared" ca="1" si="50"/>
        <v/>
      </c>
      <c r="BT32" s="125" t="str">
        <f t="array" aca="1" ref="BT32" ca="1">IFERROR(INDEX($BB$1:$BB$203,SMALL(IF($BB$1:$BB$203&lt;&gt;"",ROW($BB$1:$BB$203)),ROW(25:25))),"")</f>
        <v/>
      </c>
      <c r="BU32" s="604" t="str">
        <f t="shared" ca="1" si="16"/>
        <v/>
      </c>
      <c r="BV32" s="125" t="str">
        <f t="shared" ca="1" si="26"/>
        <v/>
      </c>
      <c r="BW32" s="125" t="str">
        <f t="shared" ca="1" si="26"/>
        <v/>
      </c>
      <c r="BX32" s="125" t="str">
        <f t="shared" ca="1" si="26"/>
        <v/>
      </c>
      <c r="BY32" s="125" t="str">
        <f t="shared" ca="1" si="27"/>
        <v/>
      </c>
      <c r="BZ32" s="125" t="str">
        <f t="shared" ca="1" si="18"/>
        <v/>
      </c>
      <c r="CA32" s="125" t="str">
        <f t="shared" ca="1" si="28"/>
        <v/>
      </c>
      <c r="CB32" s="125" t="str">
        <f t="shared" ca="1" si="29"/>
        <v/>
      </c>
      <c r="CC32" s="125" t="str">
        <f t="shared" ca="1" si="30"/>
        <v/>
      </c>
      <c r="CD32" s="125" t="str">
        <f t="shared" ca="1" si="31"/>
        <v/>
      </c>
      <c r="CE32" s="125" t="str">
        <f t="shared" ca="1" si="32"/>
        <v/>
      </c>
      <c r="CF32" s="125" t="str">
        <f t="shared" ca="1" si="33"/>
        <v/>
      </c>
      <c r="CG32" s="125" t="str">
        <f t="shared" ca="1" si="34"/>
        <v/>
      </c>
      <c r="CH32" s="125" t="str">
        <f t="shared" ca="1" si="35"/>
        <v/>
      </c>
      <c r="CI32" s="125" t="str">
        <f t="shared" ca="1" si="36"/>
        <v/>
      </c>
      <c r="CJ32" s="125" t="str">
        <f t="array" aca="1" ref="CJ32" ca="1">IFERROR(INDEX($CI$1:$CI$502,SMALL(IF($CI$1:$CI$502&lt;&gt;"",ROW($CI$1:$CI$502)),ROW(25:25))),"")</f>
        <v/>
      </c>
      <c r="CK32" s="125" t="str">
        <f t="shared" ca="1" si="37"/>
        <v/>
      </c>
      <c r="CL32" s="125" t="str">
        <f t="shared" ca="1" si="38"/>
        <v/>
      </c>
      <c r="CM32" s="125"/>
      <c r="CO32" s="125" t="str">
        <f t="shared" si="39"/>
        <v/>
      </c>
      <c r="CP32" s="600" t="str">
        <f t="shared" si="40"/>
        <v/>
      </c>
      <c r="CQ32" s="600" t="str">
        <f t="shared" si="56"/>
        <v/>
      </c>
      <c r="CR32" s="600" t="str">
        <f t="shared" si="41"/>
        <v/>
      </c>
    </row>
    <row r="33" spans="1:96" x14ac:dyDescent="0.25">
      <c r="A33" s="151" t="e">
        <f ca="1">INDEX($D$2:$BA$201,$A$12,$A$15)</f>
        <v>#N/A</v>
      </c>
      <c r="C33" s="125">
        <f t="shared" si="14"/>
        <v>31</v>
      </c>
      <c r="D33" s="125" t="e">
        <f t="shared" ca="1" si="84"/>
        <v>#N/A</v>
      </c>
      <c r="E33" s="125" t="e">
        <f t="shared" ca="1" si="84"/>
        <v>#N/A</v>
      </c>
      <c r="F33" s="125" t="e">
        <f t="shared" ca="1" si="84"/>
        <v>#N/A</v>
      </c>
      <c r="G33" s="125" t="e">
        <f t="shared" ca="1" si="84"/>
        <v>#N/A</v>
      </c>
      <c r="H33" s="125" t="e">
        <f t="shared" ca="1" si="84"/>
        <v>#N/A</v>
      </c>
      <c r="I33" s="125" t="e">
        <f t="shared" ca="1" si="84"/>
        <v>#N/A</v>
      </c>
      <c r="J33" s="125" t="e">
        <f t="shared" ca="1" si="84"/>
        <v>#N/A</v>
      </c>
      <c r="K33" s="125" t="e">
        <f t="shared" ca="1" si="84"/>
        <v>#N/A</v>
      </c>
      <c r="L33" s="125" t="e">
        <f t="shared" ca="1" si="84"/>
        <v>#N/A</v>
      </c>
      <c r="M33" s="125" t="e">
        <f t="shared" ca="1" si="84"/>
        <v>#N/A</v>
      </c>
      <c r="N33" s="125" t="e">
        <f t="shared" ca="1" si="84"/>
        <v>#N/A</v>
      </c>
      <c r="O33" s="125" t="e">
        <f t="shared" ca="1" si="84"/>
        <v>#N/A</v>
      </c>
      <c r="P33" s="125" t="e">
        <f t="shared" ca="1" si="84"/>
        <v>#N/A</v>
      </c>
      <c r="Q33" s="125" t="e">
        <f t="shared" ca="1" si="84"/>
        <v>#N/A</v>
      </c>
      <c r="R33" s="125" t="e">
        <f t="shared" ca="1" si="84"/>
        <v>#N/A</v>
      </c>
      <c r="S33" s="125" t="e">
        <f t="shared" ref="S33:AH48" ca="1" si="161">TRIM(INDIRECT("'" &amp; "TNX Report" &amp; "'!" &amp; ADDRESS($A$9+$C33,S$1)))</f>
        <v>#N/A</v>
      </c>
      <c r="T33" s="125" t="e">
        <f t="shared" ca="1" si="161"/>
        <v>#N/A</v>
      </c>
      <c r="U33" s="125" t="e">
        <f t="shared" ca="1" si="161"/>
        <v>#N/A</v>
      </c>
      <c r="V33" s="125" t="e">
        <f t="shared" ca="1" si="161"/>
        <v>#N/A</v>
      </c>
      <c r="W33" s="125" t="e">
        <f t="shared" ca="1" si="161"/>
        <v>#N/A</v>
      </c>
      <c r="X33" s="125" t="e">
        <f t="shared" ca="1" si="161"/>
        <v>#N/A</v>
      </c>
      <c r="Y33" s="125" t="e">
        <f t="shared" ca="1" si="161"/>
        <v>#N/A</v>
      </c>
      <c r="Z33" s="125" t="e">
        <f t="shared" ca="1" si="161"/>
        <v>#N/A</v>
      </c>
      <c r="AA33" s="125" t="e">
        <f t="shared" ca="1" si="161"/>
        <v>#N/A</v>
      </c>
      <c r="AB33" s="125" t="e">
        <f t="shared" ca="1" si="161"/>
        <v>#N/A</v>
      </c>
      <c r="AC33" s="125" t="e">
        <f t="shared" ca="1" si="161"/>
        <v>#N/A</v>
      </c>
      <c r="AD33" s="125" t="e">
        <f t="shared" ca="1" si="161"/>
        <v>#N/A</v>
      </c>
      <c r="AE33" s="125" t="e">
        <f t="shared" ca="1" si="161"/>
        <v>#N/A</v>
      </c>
      <c r="AF33" s="125" t="e">
        <f t="shared" ca="1" si="161"/>
        <v>#N/A</v>
      </c>
      <c r="AG33" s="125" t="e">
        <f t="shared" ca="1" si="161"/>
        <v>#N/A</v>
      </c>
      <c r="AH33" s="125" t="e">
        <f t="shared" ca="1" si="161"/>
        <v>#N/A</v>
      </c>
      <c r="AI33" s="125" t="e">
        <f t="shared" ca="1" si="85"/>
        <v>#N/A</v>
      </c>
      <c r="AJ33" s="125" t="e">
        <f t="shared" ca="1" si="85"/>
        <v>#N/A</v>
      </c>
      <c r="AK33" s="125" t="e">
        <f t="shared" ca="1" si="85"/>
        <v>#N/A</v>
      </c>
      <c r="AL33" s="125" t="e">
        <f t="shared" ca="1" si="85"/>
        <v>#N/A</v>
      </c>
      <c r="AM33" s="125" t="e">
        <f t="shared" ca="1" si="85"/>
        <v>#N/A</v>
      </c>
      <c r="AN33" s="125" t="e">
        <f t="shared" ca="1" si="85"/>
        <v>#N/A</v>
      </c>
      <c r="AO33" s="125" t="e">
        <f t="shared" ca="1" si="85"/>
        <v>#N/A</v>
      </c>
      <c r="AP33" s="125" t="e">
        <f t="shared" ca="1" si="85"/>
        <v>#N/A</v>
      </c>
      <c r="AQ33" s="125" t="e">
        <f t="shared" ca="1" si="85"/>
        <v>#N/A</v>
      </c>
      <c r="AR33" s="125" t="e">
        <f t="shared" ca="1" si="85"/>
        <v>#N/A</v>
      </c>
      <c r="AS33" s="125" t="e">
        <f t="shared" ca="1" si="85"/>
        <v>#N/A</v>
      </c>
      <c r="AT33" s="125" t="e">
        <f t="shared" ca="1" si="85"/>
        <v>#N/A</v>
      </c>
      <c r="AU33" s="125" t="e">
        <f t="shared" ca="1" si="85"/>
        <v>#N/A</v>
      </c>
      <c r="AV33" s="125" t="e">
        <f t="shared" ca="1" si="85"/>
        <v>#N/A</v>
      </c>
      <c r="AW33" s="125" t="e">
        <f t="shared" ca="1" si="85"/>
        <v>#N/A</v>
      </c>
      <c r="AX33" s="125" t="e">
        <f t="shared" ref="AX33:BA48" ca="1" si="162">TRIM(INDIRECT("'" &amp; "TNX Report" &amp; "'!" &amp; ADDRESS($A$9+$C33,AX$1)))</f>
        <v>#N/A</v>
      </c>
      <c r="AY33" s="125" t="e">
        <f t="shared" ca="1" si="162"/>
        <v>#N/A</v>
      </c>
      <c r="AZ33" s="125" t="e">
        <f t="shared" ca="1" si="162"/>
        <v>#N/A</v>
      </c>
      <c r="BA33" s="125" t="e">
        <f t="shared" ca="1" si="162"/>
        <v>#N/A</v>
      </c>
      <c r="BB33" s="125" t="str">
        <f t="shared" ca="1" si="12"/>
        <v/>
      </c>
      <c r="BC33" s="125" t="str">
        <f t="shared" ca="1" si="8"/>
        <v/>
      </c>
      <c r="BD33" s="125" t="str">
        <f t="shared" ca="1" si="9"/>
        <v/>
      </c>
      <c r="BE33" s="125" t="str">
        <f t="shared" ca="1" si="10"/>
        <v/>
      </c>
      <c r="BF33" t="str">
        <f t="shared" ca="1" si="13"/>
        <v/>
      </c>
      <c r="BG33" s="125" t="str">
        <f t="shared" ca="1" si="15"/>
        <v/>
      </c>
      <c r="BI33" s="606" t="str">
        <f t="shared" ca="1" si="42"/>
        <v/>
      </c>
      <c r="BJ33" s="125" t="str">
        <f t="shared" ca="1" si="20"/>
        <v/>
      </c>
      <c r="BK33" s="125" t="str">
        <f t="shared" ca="1" si="43"/>
        <v/>
      </c>
      <c r="BL33" s="125" t="str">
        <f t="shared" ref="BL33" ca="1" si="163">IFERROR(INDEX($D$2:$BA$203,$A$41-1+$BI33,$A$27-3)*IF(RTF_unit="K",1,IF(RTF_unit="lb",1/1000,IF(RTF_unit="T",2,1))),"")</f>
        <v/>
      </c>
      <c r="BM33" s="125" t="str">
        <f t="shared" ref="BM33" ca="1" si="164">IFERROR(INDEX($D$2:$BA$203,$A$41-1+$BI33,$A$27-1)*IF(RTF_unit="K",1,IF(RTF_unit="lb",1/1000,IF(RTF_unit="T",2,1))),"")</f>
        <v/>
      </c>
      <c r="BN33" s="125" t="str">
        <f t="shared" ref="BN33" ca="1" si="165">IFERROR(INDEX($D$2:$BA$203,$A$41-1+$BI33,$A$27-2)*IF(RTF_unit="K",1,IF(RTF_unit="lb",1/1000,IF(RTF_unit="T",2,1))),"")</f>
        <v/>
      </c>
      <c r="BO33" s="125" t="str">
        <f t="shared" ref="BO33" ca="1" si="166">IFERROR(INDEX($D$2:$BA$203,$A$41-1+$BI33,$A$27)*IF(RTF_unit_Moment="kip-ft",1,IF(RTF_unit_Moment="kip-in",1/12,IF(RTF_unit_Moment="lb-ft",1/1000,IF(RTF_unit_Moment="lb-in",1/12000,1)))),"")</f>
        <v/>
      </c>
      <c r="BP33" s="125" t="str">
        <f t="shared" ref="BP33" ca="1" si="167">IFERROR(INDEX($D$2:$BA$203,$A$41-1+$BI33,$A$30)*IF(RTF_unit_Moment="kip-ft",1,IF(RTF_unit_Moment="kip-in",1/12,IF(RTF_unit_Moment="lb-ft",1/1000,IF(RTF_unit_Moment="lb-in",1/12000,1)))),"")</f>
        <v/>
      </c>
      <c r="BQ33" s="125" t="str">
        <f t="shared" ca="1" si="49"/>
        <v/>
      </c>
      <c r="BR33" s="125" t="str">
        <f t="shared" ca="1" si="50"/>
        <v/>
      </c>
      <c r="BT33" s="125" t="str">
        <f t="array" aca="1" ref="BT33" ca="1">IFERROR(INDEX($BB$1:$BB$203,SMALL(IF($BB$1:$BB$203&lt;&gt;"",ROW($BB$1:$BB$203)),ROW(26:26))),"")</f>
        <v/>
      </c>
      <c r="BU33" s="604" t="str">
        <f t="shared" ca="1" si="16"/>
        <v/>
      </c>
      <c r="BV33" s="125" t="str">
        <f t="shared" ca="1" si="26"/>
        <v/>
      </c>
      <c r="BW33" s="125" t="str">
        <f t="shared" ca="1" si="26"/>
        <v/>
      </c>
      <c r="BX33" s="125" t="str">
        <f t="shared" ca="1" si="26"/>
        <v/>
      </c>
      <c r="BY33" s="125" t="str">
        <f t="shared" ca="1" si="27"/>
        <v/>
      </c>
      <c r="BZ33" s="125" t="str">
        <f t="shared" ca="1" si="18"/>
        <v/>
      </c>
      <c r="CA33" s="125" t="str">
        <f t="shared" ca="1" si="28"/>
        <v/>
      </c>
      <c r="CB33" s="125" t="str">
        <f t="shared" ca="1" si="29"/>
        <v/>
      </c>
      <c r="CC33" s="125" t="str">
        <f t="shared" ca="1" si="30"/>
        <v/>
      </c>
      <c r="CD33" s="125" t="str">
        <f t="shared" ca="1" si="31"/>
        <v/>
      </c>
      <c r="CE33" s="125" t="str">
        <f t="shared" ca="1" si="32"/>
        <v/>
      </c>
      <c r="CF33" s="125" t="str">
        <f t="shared" ca="1" si="33"/>
        <v/>
      </c>
      <c r="CG33" s="125" t="str">
        <f t="shared" ca="1" si="34"/>
        <v/>
      </c>
      <c r="CH33" s="125" t="str">
        <f t="shared" ca="1" si="35"/>
        <v/>
      </c>
      <c r="CI33" s="125" t="str">
        <f t="shared" ca="1" si="36"/>
        <v/>
      </c>
      <c r="CJ33" s="125" t="str">
        <f t="array" aca="1" ref="CJ33" ca="1">IFERROR(INDEX($CI$1:$CI$502,SMALL(IF($CI$1:$CI$502&lt;&gt;"",ROW($CI$1:$CI$502)),ROW(26:26))),"")</f>
        <v/>
      </c>
      <c r="CK33" s="125" t="str">
        <f t="shared" ca="1" si="37"/>
        <v/>
      </c>
      <c r="CL33" s="125" t="str">
        <f t="shared" ca="1" si="38"/>
        <v/>
      </c>
      <c r="CM33" s="125"/>
      <c r="CO33" s="125" t="str">
        <f t="shared" si="39"/>
        <v/>
      </c>
      <c r="CP33" s="600" t="str">
        <f t="shared" si="40"/>
        <v/>
      </c>
      <c r="CQ33" s="600" t="str">
        <f t="shared" si="56"/>
        <v/>
      </c>
      <c r="CR33" s="600" t="str">
        <f t="shared" si="41"/>
        <v/>
      </c>
    </row>
    <row r="34" spans="1:96" x14ac:dyDescent="0.25">
      <c r="A34" s="597" t="s">
        <v>1319</v>
      </c>
      <c r="C34" s="125">
        <f t="shared" si="14"/>
        <v>32</v>
      </c>
      <c r="D34" s="125" t="e">
        <f t="shared" ref="D34:S49" ca="1" si="168">TRIM(INDIRECT("'" &amp; "TNX Report" &amp; "'!" &amp; ADDRESS($A$9+$C34,D$1)))</f>
        <v>#N/A</v>
      </c>
      <c r="E34" s="125" t="e">
        <f t="shared" ca="1" si="168"/>
        <v>#N/A</v>
      </c>
      <c r="F34" s="125" t="e">
        <f t="shared" ca="1" si="168"/>
        <v>#N/A</v>
      </c>
      <c r="G34" s="125" t="e">
        <f t="shared" ca="1" si="168"/>
        <v>#N/A</v>
      </c>
      <c r="H34" s="125" t="e">
        <f t="shared" ca="1" si="168"/>
        <v>#N/A</v>
      </c>
      <c r="I34" s="125" t="e">
        <f t="shared" ca="1" si="168"/>
        <v>#N/A</v>
      </c>
      <c r="J34" s="125" t="e">
        <f t="shared" ca="1" si="168"/>
        <v>#N/A</v>
      </c>
      <c r="K34" s="125" t="e">
        <f t="shared" ca="1" si="168"/>
        <v>#N/A</v>
      </c>
      <c r="L34" s="125" t="e">
        <f t="shared" ca="1" si="168"/>
        <v>#N/A</v>
      </c>
      <c r="M34" s="125" t="e">
        <f t="shared" ca="1" si="168"/>
        <v>#N/A</v>
      </c>
      <c r="N34" s="125" t="e">
        <f t="shared" ca="1" si="168"/>
        <v>#N/A</v>
      </c>
      <c r="O34" s="125" t="e">
        <f t="shared" ca="1" si="168"/>
        <v>#N/A</v>
      </c>
      <c r="P34" s="125" t="e">
        <f t="shared" ca="1" si="168"/>
        <v>#N/A</v>
      </c>
      <c r="Q34" s="125" t="e">
        <f t="shared" ca="1" si="168"/>
        <v>#N/A</v>
      </c>
      <c r="R34" s="125" t="e">
        <f t="shared" ca="1" si="168"/>
        <v>#N/A</v>
      </c>
      <c r="S34" s="125" t="e">
        <f t="shared" ca="1" si="168"/>
        <v>#N/A</v>
      </c>
      <c r="T34" s="125" t="e">
        <f t="shared" ca="1" si="161"/>
        <v>#N/A</v>
      </c>
      <c r="U34" s="125" t="e">
        <f t="shared" ca="1" si="161"/>
        <v>#N/A</v>
      </c>
      <c r="V34" s="125" t="e">
        <f t="shared" ca="1" si="161"/>
        <v>#N/A</v>
      </c>
      <c r="W34" s="125" t="e">
        <f t="shared" ca="1" si="161"/>
        <v>#N/A</v>
      </c>
      <c r="X34" s="125" t="e">
        <f t="shared" ca="1" si="161"/>
        <v>#N/A</v>
      </c>
      <c r="Y34" s="125" t="e">
        <f t="shared" ca="1" si="161"/>
        <v>#N/A</v>
      </c>
      <c r="Z34" s="125" t="e">
        <f t="shared" ca="1" si="161"/>
        <v>#N/A</v>
      </c>
      <c r="AA34" s="125" t="e">
        <f t="shared" ca="1" si="161"/>
        <v>#N/A</v>
      </c>
      <c r="AB34" s="125" t="e">
        <f t="shared" ca="1" si="161"/>
        <v>#N/A</v>
      </c>
      <c r="AC34" s="125" t="e">
        <f t="shared" ca="1" si="161"/>
        <v>#N/A</v>
      </c>
      <c r="AD34" s="125" t="e">
        <f t="shared" ca="1" si="161"/>
        <v>#N/A</v>
      </c>
      <c r="AE34" s="125" t="e">
        <f t="shared" ca="1" si="161"/>
        <v>#N/A</v>
      </c>
      <c r="AF34" s="125" t="e">
        <f t="shared" ca="1" si="161"/>
        <v>#N/A</v>
      </c>
      <c r="AG34" s="125" t="e">
        <f t="shared" ca="1" si="161"/>
        <v>#N/A</v>
      </c>
      <c r="AH34" s="125" t="e">
        <f t="shared" ca="1" si="161"/>
        <v>#N/A</v>
      </c>
      <c r="AI34" s="125" t="e">
        <f t="shared" ref="AI34:AX49" ca="1" si="169">TRIM(INDIRECT("'" &amp; "TNX Report" &amp; "'!" &amp; ADDRESS($A$9+$C34,AI$1)))</f>
        <v>#N/A</v>
      </c>
      <c r="AJ34" s="125" t="e">
        <f t="shared" ca="1" si="169"/>
        <v>#N/A</v>
      </c>
      <c r="AK34" s="125" t="e">
        <f t="shared" ca="1" si="169"/>
        <v>#N/A</v>
      </c>
      <c r="AL34" s="125" t="e">
        <f t="shared" ca="1" si="169"/>
        <v>#N/A</v>
      </c>
      <c r="AM34" s="125" t="e">
        <f t="shared" ca="1" si="169"/>
        <v>#N/A</v>
      </c>
      <c r="AN34" s="125" t="e">
        <f t="shared" ca="1" si="169"/>
        <v>#N/A</v>
      </c>
      <c r="AO34" s="125" t="e">
        <f t="shared" ca="1" si="169"/>
        <v>#N/A</v>
      </c>
      <c r="AP34" s="125" t="e">
        <f t="shared" ca="1" si="169"/>
        <v>#N/A</v>
      </c>
      <c r="AQ34" s="125" t="e">
        <f t="shared" ca="1" si="169"/>
        <v>#N/A</v>
      </c>
      <c r="AR34" s="125" t="e">
        <f t="shared" ca="1" si="169"/>
        <v>#N/A</v>
      </c>
      <c r="AS34" s="125" t="e">
        <f t="shared" ca="1" si="169"/>
        <v>#N/A</v>
      </c>
      <c r="AT34" s="125" t="e">
        <f t="shared" ca="1" si="169"/>
        <v>#N/A</v>
      </c>
      <c r="AU34" s="125" t="e">
        <f t="shared" ca="1" si="169"/>
        <v>#N/A</v>
      </c>
      <c r="AV34" s="125" t="e">
        <f t="shared" ca="1" si="169"/>
        <v>#N/A</v>
      </c>
      <c r="AW34" s="125" t="e">
        <f t="shared" ca="1" si="169"/>
        <v>#N/A</v>
      </c>
      <c r="AX34" s="125" t="e">
        <f t="shared" ca="1" si="169"/>
        <v>#N/A</v>
      </c>
      <c r="AY34" s="125" t="e">
        <f t="shared" ca="1" si="162"/>
        <v>#N/A</v>
      </c>
      <c r="AZ34" s="125" t="e">
        <f t="shared" ca="1" si="162"/>
        <v>#N/A</v>
      </c>
      <c r="BA34" s="125" t="e">
        <f t="shared" ca="1" si="162"/>
        <v>#N/A</v>
      </c>
      <c r="BB34" s="125" t="str">
        <f t="shared" ca="1" si="12"/>
        <v/>
      </c>
      <c r="BC34" s="125" t="str">
        <f t="shared" ca="1" si="8"/>
        <v/>
      </c>
      <c r="BD34" s="125" t="str">
        <f t="shared" ca="1" si="9"/>
        <v/>
      </c>
      <c r="BE34" s="125" t="str">
        <f t="shared" ca="1" si="10"/>
        <v/>
      </c>
      <c r="BF34" t="str">
        <f t="shared" ca="1" si="13"/>
        <v/>
      </c>
      <c r="BG34" s="125" t="str">
        <f t="shared" ca="1" si="15"/>
        <v/>
      </c>
      <c r="BI34" s="606" t="str">
        <f t="shared" ca="1" si="42"/>
        <v/>
      </c>
      <c r="BJ34" s="125" t="str">
        <f t="shared" ca="1" si="20"/>
        <v/>
      </c>
      <c r="BK34" s="125" t="str">
        <f t="shared" ca="1" si="43"/>
        <v/>
      </c>
      <c r="BL34" s="125" t="str">
        <f t="shared" ref="BL34" ca="1" si="170">IFERROR(INDEX($D$2:$BA$203,$A$41-1+$BI34,$A$27-3)*IF(RTF_unit="K",1,IF(RTF_unit="lb",1/1000,IF(RTF_unit="T",2,1))),"")</f>
        <v/>
      </c>
      <c r="BM34" s="125" t="str">
        <f t="shared" ref="BM34" ca="1" si="171">IFERROR(INDEX($D$2:$BA$203,$A$41-1+$BI34,$A$27-1)*IF(RTF_unit="K",1,IF(RTF_unit="lb",1/1000,IF(RTF_unit="T",2,1))),"")</f>
        <v/>
      </c>
      <c r="BN34" s="125" t="str">
        <f t="shared" ref="BN34" ca="1" si="172">IFERROR(INDEX($D$2:$BA$203,$A$41-1+$BI34,$A$27-2)*IF(RTF_unit="K",1,IF(RTF_unit="lb",1/1000,IF(RTF_unit="T",2,1))),"")</f>
        <v/>
      </c>
      <c r="BO34" s="125" t="str">
        <f t="shared" ref="BO34" ca="1" si="173">IFERROR(INDEX($D$2:$BA$203,$A$41-1+$BI34,$A$27)*IF(RTF_unit_Moment="kip-ft",1,IF(RTF_unit_Moment="kip-in",1/12,IF(RTF_unit_Moment="lb-ft",1/1000,IF(RTF_unit_Moment="lb-in",1/12000,1)))),"")</f>
        <v/>
      </c>
      <c r="BP34" s="125" t="str">
        <f t="shared" ref="BP34" ca="1" si="174">IFERROR(INDEX($D$2:$BA$203,$A$41-1+$BI34,$A$30)*IF(RTF_unit_Moment="kip-ft",1,IF(RTF_unit_Moment="kip-in",1/12,IF(RTF_unit_Moment="lb-ft",1/1000,IF(RTF_unit_Moment="lb-in",1/12000,1)))),"")</f>
        <v/>
      </c>
      <c r="BQ34" s="125" t="str">
        <f t="shared" ca="1" si="49"/>
        <v/>
      </c>
      <c r="BR34" s="125" t="str">
        <f t="shared" ca="1" si="50"/>
        <v/>
      </c>
      <c r="BT34" s="125" t="str">
        <f t="array" aca="1" ref="BT34" ca="1">IFERROR(INDEX($BB$1:$BB$203,SMALL(IF($BB$1:$BB$203&lt;&gt;"",ROW($BB$1:$BB$203)),ROW(27:27))),"")</f>
        <v/>
      </c>
      <c r="BU34" s="604" t="str">
        <f t="shared" ca="1" si="16"/>
        <v/>
      </c>
      <c r="BV34" s="125" t="str">
        <f t="shared" ca="1" si="26"/>
        <v/>
      </c>
      <c r="BW34" s="125" t="str">
        <f t="shared" ca="1" si="26"/>
        <v/>
      </c>
      <c r="BX34" s="125" t="str">
        <f t="shared" ca="1" si="26"/>
        <v/>
      </c>
      <c r="BY34" s="125" t="str">
        <f t="shared" ca="1" si="27"/>
        <v/>
      </c>
      <c r="BZ34" s="125" t="str">
        <f t="shared" ca="1" si="18"/>
        <v/>
      </c>
      <c r="CA34" s="125" t="str">
        <f t="shared" ca="1" si="28"/>
        <v/>
      </c>
      <c r="CB34" s="125" t="str">
        <f t="shared" ca="1" si="29"/>
        <v/>
      </c>
      <c r="CC34" s="125" t="str">
        <f t="shared" ca="1" si="30"/>
        <v/>
      </c>
      <c r="CD34" s="125" t="str">
        <f t="shared" ca="1" si="31"/>
        <v/>
      </c>
      <c r="CE34" s="125" t="str">
        <f t="shared" ca="1" si="32"/>
        <v/>
      </c>
      <c r="CF34" s="125" t="str">
        <f t="shared" ca="1" si="33"/>
        <v/>
      </c>
      <c r="CG34" s="125" t="str">
        <f t="shared" ca="1" si="34"/>
        <v/>
      </c>
      <c r="CH34" s="125" t="str">
        <f t="shared" ca="1" si="35"/>
        <v/>
      </c>
      <c r="CI34" s="125" t="str">
        <f t="shared" ca="1" si="36"/>
        <v/>
      </c>
      <c r="CJ34" s="125" t="str">
        <f t="array" aca="1" ref="CJ34" ca="1">IFERROR(INDEX($CI$1:$CI$502,SMALL(IF($CI$1:$CI$502&lt;&gt;"",ROW($CI$1:$CI$502)),ROW(27:27))),"")</f>
        <v/>
      </c>
      <c r="CK34" s="125" t="str">
        <f t="shared" ca="1" si="37"/>
        <v/>
      </c>
      <c r="CL34" s="125" t="str">
        <f t="shared" ca="1" si="38"/>
        <v/>
      </c>
      <c r="CM34" s="125"/>
      <c r="CO34" s="125" t="str">
        <f t="shared" si="39"/>
        <v/>
      </c>
      <c r="CP34" s="600" t="str">
        <f t="shared" si="40"/>
        <v/>
      </c>
      <c r="CQ34" s="600" t="str">
        <f t="shared" si="56"/>
        <v/>
      </c>
      <c r="CR34" s="600" t="str">
        <f t="shared" si="41"/>
        <v/>
      </c>
    </row>
    <row r="35" spans="1:96" x14ac:dyDescent="0.25">
      <c r="A35" s="591"/>
      <c r="C35" s="125">
        <f t="shared" si="14"/>
        <v>33</v>
      </c>
      <c r="D35" s="125" t="e">
        <f t="shared" ca="1" si="168"/>
        <v>#N/A</v>
      </c>
      <c r="E35" s="125" t="e">
        <f t="shared" ca="1" si="168"/>
        <v>#N/A</v>
      </c>
      <c r="F35" s="125" t="e">
        <f t="shared" ca="1" si="168"/>
        <v>#N/A</v>
      </c>
      <c r="G35" s="125" t="e">
        <f t="shared" ca="1" si="168"/>
        <v>#N/A</v>
      </c>
      <c r="H35" s="125" t="e">
        <f t="shared" ca="1" si="168"/>
        <v>#N/A</v>
      </c>
      <c r="I35" s="125" t="e">
        <f t="shared" ca="1" si="168"/>
        <v>#N/A</v>
      </c>
      <c r="J35" s="125" t="e">
        <f t="shared" ca="1" si="168"/>
        <v>#N/A</v>
      </c>
      <c r="K35" s="125" t="e">
        <f t="shared" ca="1" si="168"/>
        <v>#N/A</v>
      </c>
      <c r="L35" s="125" t="e">
        <f t="shared" ca="1" si="168"/>
        <v>#N/A</v>
      </c>
      <c r="M35" s="125" t="e">
        <f t="shared" ca="1" si="168"/>
        <v>#N/A</v>
      </c>
      <c r="N35" s="125" t="e">
        <f t="shared" ca="1" si="168"/>
        <v>#N/A</v>
      </c>
      <c r="O35" s="125" t="e">
        <f t="shared" ca="1" si="168"/>
        <v>#N/A</v>
      </c>
      <c r="P35" s="125" t="e">
        <f t="shared" ca="1" si="168"/>
        <v>#N/A</v>
      </c>
      <c r="Q35" s="125" t="e">
        <f t="shared" ca="1" si="168"/>
        <v>#N/A</v>
      </c>
      <c r="R35" s="125" t="e">
        <f t="shared" ca="1" si="168"/>
        <v>#N/A</v>
      </c>
      <c r="S35" s="125" t="e">
        <f t="shared" ca="1" si="168"/>
        <v>#N/A</v>
      </c>
      <c r="T35" s="125" t="e">
        <f t="shared" ca="1" si="161"/>
        <v>#N/A</v>
      </c>
      <c r="U35" s="125" t="e">
        <f t="shared" ca="1" si="161"/>
        <v>#N/A</v>
      </c>
      <c r="V35" s="125" t="e">
        <f t="shared" ca="1" si="161"/>
        <v>#N/A</v>
      </c>
      <c r="W35" s="125" t="e">
        <f t="shared" ca="1" si="161"/>
        <v>#N/A</v>
      </c>
      <c r="X35" s="125" t="e">
        <f t="shared" ca="1" si="161"/>
        <v>#N/A</v>
      </c>
      <c r="Y35" s="125" t="e">
        <f t="shared" ca="1" si="161"/>
        <v>#N/A</v>
      </c>
      <c r="Z35" s="125" t="e">
        <f t="shared" ca="1" si="161"/>
        <v>#N/A</v>
      </c>
      <c r="AA35" s="125" t="e">
        <f t="shared" ca="1" si="161"/>
        <v>#N/A</v>
      </c>
      <c r="AB35" s="125" t="e">
        <f t="shared" ca="1" si="161"/>
        <v>#N/A</v>
      </c>
      <c r="AC35" s="125" t="e">
        <f t="shared" ca="1" si="161"/>
        <v>#N/A</v>
      </c>
      <c r="AD35" s="125" t="e">
        <f t="shared" ca="1" si="161"/>
        <v>#N/A</v>
      </c>
      <c r="AE35" s="125" t="e">
        <f t="shared" ca="1" si="161"/>
        <v>#N/A</v>
      </c>
      <c r="AF35" s="125" t="e">
        <f t="shared" ca="1" si="161"/>
        <v>#N/A</v>
      </c>
      <c r="AG35" s="125" t="e">
        <f t="shared" ca="1" si="161"/>
        <v>#N/A</v>
      </c>
      <c r="AH35" s="125" t="e">
        <f t="shared" ca="1" si="161"/>
        <v>#N/A</v>
      </c>
      <c r="AI35" s="125" t="e">
        <f t="shared" ca="1" si="169"/>
        <v>#N/A</v>
      </c>
      <c r="AJ35" s="125" t="e">
        <f t="shared" ca="1" si="169"/>
        <v>#N/A</v>
      </c>
      <c r="AK35" s="125" t="e">
        <f t="shared" ca="1" si="169"/>
        <v>#N/A</v>
      </c>
      <c r="AL35" s="125" t="e">
        <f t="shared" ca="1" si="169"/>
        <v>#N/A</v>
      </c>
      <c r="AM35" s="125" t="e">
        <f t="shared" ca="1" si="169"/>
        <v>#N/A</v>
      </c>
      <c r="AN35" s="125" t="e">
        <f t="shared" ca="1" si="169"/>
        <v>#N/A</v>
      </c>
      <c r="AO35" s="125" t="e">
        <f t="shared" ca="1" si="169"/>
        <v>#N/A</v>
      </c>
      <c r="AP35" s="125" t="e">
        <f t="shared" ca="1" si="169"/>
        <v>#N/A</v>
      </c>
      <c r="AQ35" s="125" t="e">
        <f t="shared" ca="1" si="169"/>
        <v>#N/A</v>
      </c>
      <c r="AR35" s="125" t="e">
        <f t="shared" ca="1" si="169"/>
        <v>#N/A</v>
      </c>
      <c r="AS35" s="125" t="e">
        <f t="shared" ca="1" si="169"/>
        <v>#N/A</v>
      </c>
      <c r="AT35" s="125" t="e">
        <f t="shared" ca="1" si="169"/>
        <v>#N/A</v>
      </c>
      <c r="AU35" s="125" t="e">
        <f t="shared" ca="1" si="169"/>
        <v>#N/A</v>
      </c>
      <c r="AV35" s="125" t="e">
        <f t="shared" ca="1" si="169"/>
        <v>#N/A</v>
      </c>
      <c r="AW35" s="125" t="e">
        <f t="shared" ca="1" si="169"/>
        <v>#N/A</v>
      </c>
      <c r="AX35" s="125" t="e">
        <f t="shared" ca="1" si="169"/>
        <v>#N/A</v>
      </c>
      <c r="AY35" s="125" t="e">
        <f t="shared" ca="1" si="162"/>
        <v>#N/A</v>
      </c>
      <c r="AZ35" s="125" t="e">
        <f t="shared" ca="1" si="162"/>
        <v>#N/A</v>
      </c>
      <c r="BA35" s="125" t="e">
        <f t="shared" ca="1" si="162"/>
        <v>#N/A</v>
      </c>
      <c r="BB35" s="125" t="str">
        <f t="shared" ca="1" si="12"/>
        <v/>
      </c>
      <c r="BC35" s="125" t="str">
        <f t="shared" ca="1" si="8"/>
        <v/>
      </c>
      <c r="BD35" s="125" t="str">
        <f t="shared" ca="1" si="9"/>
        <v/>
      </c>
      <c r="BE35" s="125" t="str">
        <f t="shared" ca="1" si="10"/>
        <v/>
      </c>
      <c r="BF35" t="str">
        <f t="shared" ca="1" si="13"/>
        <v/>
      </c>
      <c r="BG35" s="125" t="str">
        <f t="shared" ca="1" si="15"/>
        <v/>
      </c>
      <c r="BI35" s="606" t="str">
        <f t="shared" ca="1" si="42"/>
        <v/>
      </c>
      <c r="BJ35" s="125" t="str">
        <f t="shared" ca="1" si="20"/>
        <v/>
      </c>
      <c r="BK35" s="125" t="str">
        <f t="shared" ca="1" si="43"/>
        <v/>
      </c>
      <c r="BL35" s="125" t="str">
        <f t="shared" ref="BL35" ca="1" si="175">IFERROR(INDEX($D$2:$BA$203,$A$41-1+$BI35,$A$27-3)*IF(RTF_unit="K",1,IF(RTF_unit="lb",1/1000,IF(RTF_unit="T",2,1))),"")</f>
        <v/>
      </c>
      <c r="BM35" s="125" t="str">
        <f t="shared" ref="BM35" ca="1" si="176">IFERROR(INDEX($D$2:$BA$203,$A$41-1+$BI35,$A$27-1)*IF(RTF_unit="K",1,IF(RTF_unit="lb",1/1000,IF(RTF_unit="T",2,1))),"")</f>
        <v/>
      </c>
      <c r="BN35" s="125" t="str">
        <f t="shared" ref="BN35" ca="1" si="177">IFERROR(INDEX($D$2:$BA$203,$A$41-1+$BI35,$A$27-2)*IF(RTF_unit="K",1,IF(RTF_unit="lb",1/1000,IF(RTF_unit="T",2,1))),"")</f>
        <v/>
      </c>
      <c r="BO35" s="125" t="str">
        <f t="shared" ref="BO35" ca="1" si="178">IFERROR(INDEX($D$2:$BA$203,$A$41-1+$BI35,$A$27)*IF(RTF_unit_Moment="kip-ft",1,IF(RTF_unit_Moment="kip-in",1/12,IF(RTF_unit_Moment="lb-ft",1/1000,IF(RTF_unit_Moment="lb-in",1/12000,1)))),"")</f>
        <v/>
      </c>
      <c r="BP35" s="125" t="str">
        <f t="shared" ref="BP35" ca="1" si="179">IFERROR(INDEX($D$2:$BA$203,$A$41-1+$BI35,$A$30)*IF(RTF_unit_Moment="kip-ft",1,IF(RTF_unit_Moment="kip-in",1/12,IF(RTF_unit_Moment="lb-ft",1/1000,IF(RTF_unit_Moment="lb-in",1/12000,1)))),"")</f>
        <v/>
      </c>
      <c r="BQ35" s="125" t="str">
        <f t="shared" ca="1" si="49"/>
        <v/>
      </c>
      <c r="BR35" s="125" t="str">
        <f t="shared" ca="1" si="50"/>
        <v/>
      </c>
      <c r="BT35" s="125" t="str">
        <f t="array" aca="1" ref="BT35" ca="1">IFERROR(INDEX($BB$1:$BB$203,SMALL(IF($BB$1:$BB$203&lt;&gt;"",ROW($BB$1:$BB$203)),ROW(28:28))),"")</f>
        <v/>
      </c>
      <c r="BU35" s="604" t="str">
        <f t="shared" ca="1" si="16"/>
        <v/>
      </c>
      <c r="BV35" s="125" t="str">
        <f t="shared" ca="1" si="26"/>
        <v/>
      </c>
      <c r="BW35" s="125" t="str">
        <f t="shared" ca="1" si="26"/>
        <v/>
      </c>
      <c r="BX35" s="125" t="str">
        <f t="shared" ca="1" si="26"/>
        <v/>
      </c>
      <c r="BY35" s="125" t="str">
        <f t="shared" ca="1" si="27"/>
        <v/>
      </c>
      <c r="BZ35" s="125" t="str">
        <f t="shared" ca="1" si="18"/>
        <v/>
      </c>
      <c r="CA35" s="125" t="str">
        <f t="shared" ca="1" si="28"/>
        <v/>
      </c>
      <c r="CB35" s="125" t="str">
        <f t="shared" ca="1" si="29"/>
        <v/>
      </c>
      <c r="CC35" s="125" t="str">
        <f t="shared" ca="1" si="30"/>
        <v/>
      </c>
      <c r="CD35" s="125" t="str">
        <f t="shared" ca="1" si="31"/>
        <v/>
      </c>
      <c r="CE35" s="125" t="str">
        <f t="shared" ca="1" si="32"/>
        <v/>
      </c>
      <c r="CF35" s="125" t="str">
        <f t="shared" ca="1" si="33"/>
        <v/>
      </c>
      <c r="CG35" s="125" t="str">
        <f t="shared" ca="1" si="34"/>
        <v/>
      </c>
      <c r="CH35" s="125" t="str">
        <f t="shared" ca="1" si="35"/>
        <v/>
      </c>
      <c r="CI35" s="125" t="str">
        <f t="shared" ca="1" si="36"/>
        <v/>
      </c>
      <c r="CJ35" s="125" t="str">
        <f t="array" aca="1" ref="CJ35" ca="1">IFERROR(INDEX($CI$1:$CI$502,SMALL(IF($CI$1:$CI$502&lt;&gt;"",ROW($CI$1:$CI$502)),ROW(28:28))),"")</f>
        <v/>
      </c>
      <c r="CK35" s="125" t="str">
        <f t="shared" ca="1" si="37"/>
        <v/>
      </c>
      <c r="CL35" s="125" t="str">
        <f t="shared" ca="1" si="38"/>
        <v/>
      </c>
      <c r="CM35" s="125"/>
      <c r="CO35" s="125" t="str">
        <f t="shared" si="39"/>
        <v/>
      </c>
      <c r="CP35" s="600" t="str">
        <f t="shared" si="40"/>
        <v/>
      </c>
      <c r="CQ35" s="600" t="str">
        <f t="shared" si="56"/>
        <v/>
      </c>
      <c r="CR35" s="600" t="str">
        <f t="shared" si="41"/>
        <v/>
      </c>
    </row>
    <row r="36" spans="1:96" x14ac:dyDescent="0.25">
      <c r="A36" s="598" t="s">
        <v>1320</v>
      </c>
      <c r="C36" s="125">
        <f t="shared" si="14"/>
        <v>34</v>
      </c>
      <c r="D36" s="125" t="e">
        <f t="shared" ca="1" si="168"/>
        <v>#N/A</v>
      </c>
      <c r="E36" s="125" t="e">
        <f t="shared" ca="1" si="168"/>
        <v>#N/A</v>
      </c>
      <c r="F36" s="125" t="e">
        <f t="shared" ca="1" si="168"/>
        <v>#N/A</v>
      </c>
      <c r="G36" s="125" t="e">
        <f t="shared" ca="1" si="168"/>
        <v>#N/A</v>
      </c>
      <c r="H36" s="125" t="e">
        <f t="shared" ca="1" si="168"/>
        <v>#N/A</v>
      </c>
      <c r="I36" s="125" t="e">
        <f t="shared" ca="1" si="168"/>
        <v>#N/A</v>
      </c>
      <c r="J36" s="125" t="e">
        <f t="shared" ca="1" si="168"/>
        <v>#N/A</v>
      </c>
      <c r="K36" s="125" t="e">
        <f t="shared" ca="1" si="168"/>
        <v>#N/A</v>
      </c>
      <c r="L36" s="125" t="e">
        <f t="shared" ca="1" si="168"/>
        <v>#N/A</v>
      </c>
      <c r="M36" s="125" t="e">
        <f t="shared" ca="1" si="168"/>
        <v>#N/A</v>
      </c>
      <c r="N36" s="125" t="e">
        <f t="shared" ca="1" si="168"/>
        <v>#N/A</v>
      </c>
      <c r="O36" s="125" t="e">
        <f t="shared" ca="1" si="168"/>
        <v>#N/A</v>
      </c>
      <c r="P36" s="125" t="e">
        <f t="shared" ca="1" si="168"/>
        <v>#N/A</v>
      </c>
      <c r="Q36" s="125" t="e">
        <f t="shared" ca="1" si="168"/>
        <v>#N/A</v>
      </c>
      <c r="R36" s="125" t="e">
        <f t="shared" ca="1" si="168"/>
        <v>#N/A</v>
      </c>
      <c r="S36" s="125" t="e">
        <f t="shared" ca="1" si="168"/>
        <v>#N/A</v>
      </c>
      <c r="T36" s="125" t="e">
        <f t="shared" ca="1" si="161"/>
        <v>#N/A</v>
      </c>
      <c r="U36" s="125" t="e">
        <f t="shared" ca="1" si="161"/>
        <v>#N/A</v>
      </c>
      <c r="V36" s="125" t="e">
        <f t="shared" ca="1" si="161"/>
        <v>#N/A</v>
      </c>
      <c r="W36" s="125" t="e">
        <f t="shared" ca="1" si="161"/>
        <v>#N/A</v>
      </c>
      <c r="X36" s="125" t="e">
        <f t="shared" ca="1" si="161"/>
        <v>#N/A</v>
      </c>
      <c r="Y36" s="125" t="e">
        <f t="shared" ca="1" si="161"/>
        <v>#N/A</v>
      </c>
      <c r="Z36" s="125" t="e">
        <f t="shared" ca="1" si="161"/>
        <v>#N/A</v>
      </c>
      <c r="AA36" s="125" t="e">
        <f t="shared" ca="1" si="161"/>
        <v>#N/A</v>
      </c>
      <c r="AB36" s="125" t="e">
        <f t="shared" ca="1" si="161"/>
        <v>#N/A</v>
      </c>
      <c r="AC36" s="125" t="e">
        <f t="shared" ca="1" si="161"/>
        <v>#N/A</v>
      </c>
      <c r="AD36" s="125" t="e">
        <f t="shared" ca="1" si="161"/>
        <v>#N/A</v>
      </c>
      <c r="AE36" s="125" t="e">
        <f t="shared" ca="1" si="161"/>
        <v>#N/A</v>
      </c>
      <c r="AF36" s="125" t="e">
        <f t="shared" ca="1" si="161"/>
        <v>#N/A</v>
      </c>
      <c r="AG36" s="125" t="e">
        <f t="shared" ca="1" si="161"/>
        <v>#N/A</v>
      </c>
      <c r="AH36" s="125" t="e">
        <f t="shared" ca="1" si="161"/>
        <v>#N/A</v>
      </c>
      <c r="AI36" s="125" t="e">
        <f t="shared" ca="1" si="169"/>
        <v>#N/A</v>
      </c>
      <c r="AJ36" s="125" t="e">
        <f t="shared" ca="1" si="169"/>
        <v>#N/A</v>
      </c>
      <c r="AK36" s="125" t="e">
        <f t="shared" ca="1" si="169"/>
        <v>#N/A</v>
      </c>
      <c r="AL36" s="125" t="e">
        <f t="shared" ca="1" si="169"/>
        <v>#N/A</v>
      </c>
      <c r="AM36" s="125" t="e">
        <f t="shared" ca="1" si="169"/>
        <v>#N/A</v>
      </c>
      <c r="AN36" s="125" t="e">
        <f t="shared" ca="1" si="169"/>
        <v>#N/A</v>
      </c>
      <c r="AO36" s="125" t="e">
        <f t="shared" ca="1" si="169"/>
        <v>#N/A</v>
      </c>
      <c r="AP36" s="125" t="e">
        <f t="shared" ca="1" si="169"/>
        <v>#N/A</v>
      </c>
      <c r="AQ36" s="125" t="e">
        <f t="shared" ca="1" si="169"/>
        <v>#N/A</v>
      </c>
      <c r="AR36" s="125" t="e">
        <f t="shared" ca="1" si="169"/>
        <v>#N/A</v>
      </c>
      <c r="AS36" s="125" t="e">
        <f t="shared" ca="1" si="169"/>
        <v>#N/A</v>
      </c>
      <c r="AT36" s="125" t="e">
        <f t="shared" ca="1" si="169"/>
        <v>#N/A</v>
      </c>
      <c r="AU36" s="125" t="e">
        <f t="shared" ca="1" si="169"/>
        <v>#N/A</v>
      </c>
      <c r="AV36" s="125" t="e">
        <f t="shared" ca="1" si="169"/>
        <v>#N/A</v>
      </c>
      <c r="AW36" s="125" t="e">
        <f t="shared" ca="1" si="169"/>
        <v>#N/A</v>
      </c>
      <c r="AX36" s="125" t="e">
        <f t="shared" ca="1" si="169"/>
        <v>#N/A</v>
      </c>
      <c r="AY36" s="125" t="e">
        <f t="shared" ca="1" si="162"/>
        <v>#N/A</v>
      </c>
      <c r="AZ36" s="125" t="e">
        <f t="shared" ca="1" si="162"/>
        <v>#N/A</v>
      </c>
      <c r="BA36" s="125" t="e">
        <f t="shared" ca="1" si="162"/>
        <v>#N/A</v>
      </c>
      <c r="BB36" s="125" t="str">
        <f t="shared" ca="1" si="12"/>
        <v/>
      </c>
      <c r="BC36" s="125" t="str">
        <f t="shared" ca="1" si="8"/>
        <v/>
      </c>
      <c r="BD36" s="125" t="str">
        <f t="shared" ca="1" si="9"/>
        <v/>
      </c>
      <c r="BE36" s="125" t="str">
        <f t="shared" ca="1" si="10"/>
        <v/>
      </c>
      <c r="BF36" t="str">
        <f t="shared" ca="1" si="13"/>
        <v/>
      </c>
      <c r="BG36" s="125" t="str">
        <f t="shared" ca="1" si="15"/>
        <v/>
      </c>
      <c r="BI36" s="606" t="str">
        <f t="shared" ca="1" si="42"/>
        <v/>
      </c>
      <c r="BJ36" s="125" t="str">
        <f t="shared" ca="1" si="20"/>
        <v/>
      </c>
      <c r="BK36" s="125" t="str">
        <f t="shared" ca="1" si="43"/>
        <v/>
      </c>
      <c r="BL36" s="125" t="str">
        <f t="shared" ref="BL36" ca="1" si="180">IFERROR(INDEX($D$2:$BA$203,$A$41-1+$BI36,$A$27-3)*IF(RTF_unit="K",1,IF(RTF_unit="lb",1/1000,IF(RTF_unit="T",2,1))),"")</f>
        <v/>
      </c>
      <c r="BM36" s="125" t="str">
        <f t="shared" ref="BM36" ca="1" si="181">IFERROR(INDEX($D$2:$BA$203,$A$41-1+$BI36,$A$27-1)*IF(RTF_unit="K",1,IF(RTF_unit="lb",1/1000,IF(RTF_unit="T",2,1))),"")</f>
        <v/>
      </c>
      <c r="BN36" s="125" t="str">
        <f t="shared" ref="BN36" ca="1" si="182">IFERROR(INDEX($D$2:$BA$203,$A$41-1+$BI36,$A$27-2)*IF(RTF_unit="K",1,IF(RTF_unit="lb",1/1000,IF(RTF_unit="T",2,1))),"")</f>
        <v/>
      </c>
      <c r="BO36" s="125" t="str">
        <f t="shared" ref="BO36" ca="1" si="183">IFERROR(INDEX($D$2:$BA$203,$A$41-1+$BI36,$A$27)*IF(RTF_unit_Moment="kip-ft",1,IF(RTF_unit_Moment="kip-in",1/12,IF(RTF_unit_Moment="lb-ft",1/1000,IF(RTF_unit_Moment="lb-in",1/12000,1)))),"")</f>
        <v/>
      </c>
      <c r="BP36" s="125" t="str">
        <f t="shared" ref="BP36" ca="1" si="184">IFERROR(INDEX($D$2:$BA$203,$A$41-1+$BI36,$A$30)*IF(RTF_unit_Moment="kip-ft",1,IF(RTF_unit_Moment="kip-in",1/12,IF(RTF_unit_Moment="lb-ft",1/1000,IF(RTF_unit_Moment="lb-in",1/12000,1)))),"")</f>
        <v/>
      </c>
      <c r="BQ36" s="125" t="str">
        <f t="shared" ca="1" si="49"/>
        <v/>
      </c>
      <c r="BR36" s="125" t="str">
        <f t="shared" ca="1" si="50"/>
        <v/>
      </c>
      <c r="BT36" s="125" t="str">
        <f t="array" aca="1" ref="BT36" ca="1">IFERROR(INDEX($BB$1:$BB$203,SMALL(IF($BB$1:$BB$203&lt;&gt;"",ROW($BB$1:$BB$203)),ROW(29:29))),"")</f>
        <v/>
      </c>
      <c r="BU36" s="604" t="str">
        <f t="shared" ca="1" si="16"/>
        <v/>
      </c>
      <c r="BV36" s="125" t="str">
        <f t="shared" ca="1" si="26"/>
        <v/>
      </c>
      <c r="BW36" s="125" t="str">
        <f t="shared" ca="1" si="26"/>
        <v/>
      </c>
      <c r="BX36" s="125" t="str">
        <f t="shared" ca="1" si="26"/>
        <v/>
      </c>
      <c r="BY36" s="125" t="str">
        <f t="shared" ca="1" si="27"/>
        <v/>
      </c>
      <c r="BZ36" s="125" t="str">
        <f t="shared" ca="1" si="18"/>
        <v/>
      </c>
      <c r="CA36" s="125" t="str">
        <f t="shared" ca="1" si="28"/>
        <v/>
      </c>
      <c r="CB36" s="125" t="str">
        <f t="shared" ca="1" si="29"/>
        <v/>
      </c>
      <c r="CC36" s="125" t="str">
        <f t="shared" ca="1" si="30"/>
        <v/>
      </c>
      <c r="CD36" s="125" t="str">
        <f t="shared" ca="1" si="31"/>
        <v/>
      </c>
      <c r="CE36" s="125" t="str">
        <f t="shared" ca="1" si="32"/>
        <v/>
      </c>
      <c r="CF36" s="125" t="str">
        <f t="shared" ca="1" si="33"/>
        <v/>
      </c>
      <c r="CG36" s="125" t="str">
        <f t="shared" ca="1" si="34"/>
        <v/>
      </c>
      <c r="CH36" s="125" t="str">
        <f t="shared" ca="1" si="35"/>
        <v/>
      </c>
      <c r="CI36" s="125" t="str">
        <f t="shared" ca="1" si="36"/>
        <v/>
      </c>
      <c r="CJ36" s="125" t="str">
        <f t="array" aca="1" ref="CJ36" ca="1">IFERROR(INDEX($CI$1:$CI$502,SMALL(IF($CI$1:$CI$502&lt;&gt;"",ROW($CI$1:$CI$502)),ROW(29:29))),"")</f>
        <v/>
      </c>
      <c r="CK36" s="125" t="str">
        <f t="shared" ca="1" si="37"/>
        <v/>
      </c>
      <c r="CL36" s="125" t="str">
        <f t="shared" ca="1" si="38"/>
        <v/>
      </c>
      <c r="CM36" s="125"/>
      <c r="CO36" s="125" t="str">
        <f t="shared" si="39"/>
        <v/>
      </c>
      <c r="CP36" s="600" t="str">
        <f t="shared" si="40"/>
        <v/>
      </c>
      <c r="CQ36" s="600" t="str">
        <f t="shared" si="56"/>
        <v/>
      </c>
      <c r="CR36" s="600" t="str">
        <f t="shared" si="41"/>
        <v/>
      </c>
    </row>
    <row r="37" spans="1:96" x14ac:dyDescent="0.25">
      <c r="A37" s="151" t="e">
        <f ca="1">INDEX($D$2:$BA$201,$A$24,$A$27)</f>
        <v>#N/A</v>
      </c>
      <c r="C37" s="125">
        <f t="shared" si="14"/>
        <v>35</v>
      </c>
      <c r="D37" s="125" t="e">
        <f t="shared" ca="1" si="168"/>
        <v>#N/A</v>
      </c>
      <c r="E37" s="125" t="e">
        <f t="shared" ca="1" si="168"/>
        <v>#N/A</v>
      </c>
      <c r="F37" s="125" t="e">
        <f t="shared" ca="1" si="168"/>
        <v>#N/A</v>
      </c>
      <c r="G37" s="125" t="e">
        <f t="shared" ca="1" si="168"/>
        <v>#N/A</v>
      </c>
      <c r="H37" s="125" t="e">
        <f t="shared" ca="1" si="168"/>
        <v>#N/A</v>
      </c>
      <c r="I37" s="125" t="e">
        <f t="shared" ca="1" si="168"/>
        <v>#N/A</v>
      </c>
      <c r="J37" s="125" t="e">
        <f t="shared" ca="1" si="168"/>
        <v>#N/A</v>
      </c>
      <c r="K37" s="125" t="e">
        <f t="shared" ca="1" si="168"/>
        <v>#N/A</v>
      </c>
      <c r="L37" s="125" t="e">
        <f t="shared" ca="1" si="168"/>
        <v>#N/A</v>
      </c>
      <c r="M37" s="125" t="e">
        <f t="shared" ca="1" si="168"/>
        <v>#N/A</v>
      </c>
      <c r="N37" s="125" t="e">
        <f t="shared" ca="1" si="168"/>
        <v>#N/A</v>
      </c>
      <c r="O37" s="125" t="e">
        <f t="shared" ca="1" si="168"/>
        <v>#N/A</v>
      </c>
      <c r="P37" s="125" t="e">
        <f t="shared" ca="1" si="168"/>
        <v>#N/A</v>
      </c>
      <c r="Q37" s="125" t="e">
        <f t="shared" ca="1" si="168"/>
        <v>#N/A</v>
      </c>
      <c r="R37" s="125" t="e">
        <f t="shared" ca="1" si="168"/>
        <v>#N/A</v>
      </c>
      <c r="S37" s="125" t="e">
        <f t="shared" ca="1" si="168"/>
        <v>#N/A</v>
      </c>
      <c r="T37" s="125" t="e">
        <f t="shared" ca="1" si="161"/>
        <v>#N/A</v>
      </c>
      <c r="U37" s="125" t="e">
        <f t="shared" ca="1" si="161"/>
        <v>#N/A</v>
      </c>
      <c r="V37" s="125" t="e">
        <f t="shared" ca="1" si="161"/>
        <v>#N/A</v>
      </c>
      <c r="W37" s="125" t="e">
        <f t="shared" ca="1" si="161"/>
        <v>#N/A</v>
      </c>
      <c r="X37" s="125" t="e">
        <f t="shared" ca="1" si="161"/>
        <v>#N/A</v>
      </c>
      <c r="Y37" s="125" t="e">
        <f t="shared" ca="1" si="161"/>
        <v>#N/A</v>
      </c>
      <c r="Z37" s="125" t="e">
        <f t="shared" ca="1" si="161"/>
        <v>#N/A</v>
      </c>
      <c r="AA37" s="125" t="e">
        <f t="shared" ca="1" si="161"/>
        <v>#N/A</v>
      </c>
      <c r="AB37" s="125" t="e">
        <f t="shared" ca="1" si="161"/>
        <v>#N/A</v>
      </c>
      <c r="AC37" s="125" t="e">
        <f t="shared" ca="1" si="161"/>
        <v>#N/A</v>
      </c>
      <c r="AD37" s="125" t="e">
        <f t="shared" ca="1" si="161"/>
        <v>#N/A</v>
      </c>
      <c r="AE37" s="125" t="e">
        <f t="shared" ca="1" si="161"/>
        <v>#N/A</v>
      </c>
      <c r="AF37" s="125" t="e">
        <f t="shared" ca="1" si="161"/>
        <v>#N/A</v>
      </c>
      <c r="AG37" s="125" t="e">
        <f t="shared" ca="1" si="161"/>
        <v>#N/A</v>
      </c>
      <c r="AH37" s="125" t="e">
        <f t="shared" ca="1" si="161"/>
        <v>#N/A</v>
      </c>
      <c r="AI37" s="125" t="e">
        <f t="shared" ca="1" si="169"/>
        <v>#N/A</v>
      </c>
      <c r="AJ37" s="125" t="e">
        <f t="shared" ca="1" si="169"/>
        <v>#N/A</v>
      </c>
      <c r="AK37" s="125" t="e">
        <f t="shared" ca="1" si="169"/>
        <v>#N/A</v>
      </c>
      <c r="AL37" s="125" t="e">
        <f t="shared" ca="1" si="169"/>
        <v>#N/A</v>
      </c>
      <c r="AM37" s="125" t="e">
        <f t="shared" ca="1" si="169"/>
        <v>#N/A</v>
      </c>
      <c r="AN37" s="125" t="e">
        <f t="shared" ca="1" si="169"/>
        <v>#N/A</v>
      </c>
      <c r="AO37" s="125" t="e">
        <f t="shared" ca="1" si="169"/>
        <v>#N/A</v>
      </c>
      <c r="AP37" s="125" t="e">
        <f t="shared" ca="1" si="169"/>
        <v>#N/A</v>
      </c>
      <c r="AQ37" s="125" t="e">
        <f t="shared" ca="1" si="169"/>
        <v>#N/A</v>
      </c>
      <c r="AR37" s="125" t="e">
        <f t="shared" ca="1" si="169"/>
        <v>#N/A</v>
      </c>
      <c r="AS37" s="125" t="e">
        <f t="shared" ca="1" si="169"/>
        <v>#N/A</v>
      </c>
      <c r="AT37" s="125" t="e">
        <f t="shared" ca="1" si="169"/>
        <v>#N/A</v>
      </c>
      <c r="AU37" s="125" t="e">
        <f t="shared" ca="1" si="169"/>
        <v>#N/A</v>
      </c>
      <c r="AV37" s="125" t="e">
        <f t="shared" ca="1" si="169"/>
        <v>#N/A</v>
      </c>
      <c r="AW37" s="125" t="e">
        <f t="shared" ca="1" si="169"/>
        <v>#N/A</v>
      </c>
      <c r="AX37" s="125" t="e">
        <f t="shared" ca="1" si="169"/>
        <v>#N/A</v>
      </c>
      <c r="AY37" s="125" t="e">
        <f t="shared" ca="1" si="162"/>
        <v>#N/A</v>
      </c>
      <c r="AZ37" s="125" t="e">
        <f t="shared" ca="1" si="162"/>
        <v>#N/A</v>
      </c>
      <c r="BA37" s="125" t="e">
        <f t="shared" ca="1" si="162"/>
        <v>#N/A</v>
      </c>
      <c r="BB37" s="125" t="str">
        <f t="shared" ca="1" si="12"/>
        <v/>
      </c>
      <c r="BC37" s="125" t="str">
        <f t="shared" ca="1" si="8"/>
        <v/>
      </c>
      <c r="BD37" s="125" t="str">
        <f t="shared" ca="1" si="9"/>
        <v/>
      </c>
      <c r="BE37" s="125" t="str">
        <f t="shared" ca="1" si="10"/>
        <v/>
      </c>
      <c r="BF37" t="str">
        <f t="shared" ca="1" si="13"/>
        <v/>
      </c>
      <c r="BG37" s="125" t="str">
        <f t="shared" ca="1" si="15"/>
        <v/>
      </c>
      <c r="BI37" s="606" t="str">
        <f t="shared" ca="1" si="42"/>
        <v/>
      </c>
      <c r="BJ37" s="125" t="str">
        <f t="shared" ca="1" si="20"/>
        <v/>
      </c>
      <c r="BK37" s="125" t="str">
        <f t="shared" ca="1" si="43"/>
        <v/>
      </c>
      <c r="BL37" s="125" t="str">
        <f t="shared" ref="BL37" ca="1" si="185">IFERROR(INDEX($D$2:$BA$203,$A$41-1+$BI37,$A$27-3)*IF(RTF_unit="K",1,IF(RTF_unit="lb",1/1000,IF(RTF_unit="T",2,1))),"")</f>
        <v/>
      </c>
      <c r="BM37" s="125" t="str">
        <f t="shared" ref="BM37" ca="1" si="186">IFERROR(INDEX($D$2:$BA$203,$A$41-1+$BI37,$A$27-1)*IF(RTF_unit="K",1,IF(RTF_unit="lb",1/1000,IF(RTF_unit="T",2,1))),"")</f>
        <v/>
      </c>
      <c r="BN37" s="125" t="str">
        <f t="shared" ref="BN37" ca="1" si="187">IFERROR(INDEX($D$2:$BA$203,$A$41-1+$BI37,$A$27-2)*IF(RTF_unit="K",1,IF(RTF_unit="lb",1/1000,IF(RTF_unit="T",2,1))),"")</f>
        <v/>
      </c>
      <c r="BO37" s="125" t="str">
        <f t="shared" ref="BO37" ca="1" si="188">IFERROR(INDEX($D$2:$BA$203,$A$41-1+$BI37,$A$27)*IF(RTF_unit_Moment="kip-ft",1,IF(RTF_unit_Moment="kip-in",1/12,IF(RTF_unit_Moment="lb-ft",1/1000,IF(RTF_unit_Moment="lb-in",1/12000,1)))),"")</f>
        <v/>
      </c>
      <c r="BP37" s="125" t="str">
        <f t="shared" ref="BP37" ca="1" si="189">IFERROR(INDEX($D$2:$BA$203,$A$41-1+$BI37,$A$30)*IF(RTF_unit_Moment="kip-ft",1,IF(RTF_unit_Moment="kip-in",1/12,IF(RTF_unit_Moment="lb-ft",1/1000,IF(RTF_unit_Moment="lb-in",1/12000,1)))),"")</f>
        <v/>
      </c>
      <c r="BQ37" s="125" t="str">
        <f t="shared" ca="1" si="49"/>
        <v/>
      </c>
      <c r="BR37" s="125" t="str">
        <f t="shared" ca="1" si="50"/>
        <v/>
      </c>
      <c r="BT37" s="125" t="str">
        <f t="array" aca="1" ref="BT37" ca="1">IFERROR(INDEX($BB$1:$BB$203,SMALL(IF($BB$1:$BB$203&lt;&gt;"",ROW($BB$1:$BB$203)),ROW(30:30))),"")</f>
        <v/>
      </c>
      <c r="BU37" s="604" t="str">
        <f t="shared" ca="1" si="16"/>
        <v/>
      </c>
      <c r="BV37" s="125" t="str">
        <f t="shared" ca="1" si="26"/>
        <v/>
      </c>
      <c r="BW37" s="125" t="str">
        <f t="shared" ca="1" si="26"/>
        <v/>
      </c>
      <c r="BX37" s="125" t="str">
        <f t="shared" ca="1" si="26"/>
        <v/>
      </c>
      <c r="BY37" s="125" t="str">
        <f t="shared" ca="1" si="27"/>
        <v/>
      </c>
      <c r="BZ37" s="125" t="str">
        <f t="shared" ca="1" si="18"/>
        <v/>
      </c>
      <c r="CA37" s="125" t="str">
        <f t="shared" ca="1" si="28"/>
        <v/>
      </c>
      <c r="CB37" s="125" t="str">
        <f t="shared" ca="1" si="29"/>
        <v/>
      </c>
      <c r="CC37" s="125" t="str">
        <f t="shared" ca="1" si="30"/>
        <v/>
      </c>
      <c r="CD37" s="125" t="str">
        <f t="shared" ca="1" si="31"/>
        <v/>
      </c>
      <c r="CE37" s="125" t="str">
        <f t="shared" ca="1" si="32"/>
        <v/>
      </c>
      <c r="CF37" s="125" t="str">
        <f t="shared" ca="1" si="33"/>
        <v/>
      </c>
      <c r="CG37" s="125" t="str">
        <f t="shared" ca="1" si="34"/>
        <v/>
      </c>
      <c r="CH37" s="125" t="str">
        <f t="shared" ca="1" si="35"/>
        <v/>
      </c>
      <c r="CI37" s="125" t="str">
        <f t="shared" ca="1" si="36"/>
        <v/>
      </c>
      <c r="CJ37" s="125" t="str">
        <f t="array" aca="1" ref="CJ37" ca="1">IFERROR(INDEX($CI$1:$CI$502,SMALL(IF($CI$1:$CI$502&lt;&gt;"",ROW($CI$1:$CI$502)),ROW(30:30))),"")</f>
        <v/>
      </c>
      <c r="CK37" s="125" t="str">
        <f t="shared" ca="1" si="37"/>
        <v/>
      </c>
      <c r="CL37" s="125" t="str">
        <f t="shared" ca="1" si="38"/>
        <v/>
      </c>
      <c r="CM37" s="125"/>
      <c r="CO37" s="125" t="str">
        <f t="shared" si="39"/>
        <v/>
      </c>
      <c r="CP37" s="600" t="str">
        <f t="shared" si="40"/>
        <v/>
      </c>
      <c r="CQ37" s="600" t="str">
        <f t="shared" si="56"/>
        <v/>
      </c>
      <c r="CR37" s="600" t="str">
        <f t="shared" si="41"/>
        <v/>
      </c>
    </row>
    <row r="38" spans="1:96" x14ac:dyDescent="0.25">
      <c r="A38" s="597" t="s">
        <v>1321</v>
      </c>
      <c r="C38" s="125">
        <f t="shared" si="14"/>
        <v>36</v>
      </c>
      <c r="D38" s="125" t="e">
        <f t="shared" ca="1" si="168"/>
        <v>#N/A</v>
      </c>
      <c r="E38" s="125" t="e">
        <f t="shared" ca="1" si="168"/>
        <v>#N/A</v>
      </c>
      <c r="F38" s="125" t="e">
        <f t="shared" ca="1" si="168"/>
        <v>#N/A</v>
      </c>
      <c r="G38" s="125" t="e">
        <f t="shared" ca="1" si="168"/>
        <v>#N/A</v>
      </c>
      <c r="H38" s="125" t="e">
        <f t="shared" ca="1" si="168"/>
        <v>#N/A</v>
      </c>
      <c r="I38" s="125" t="e">
        <f t="shared" ca="1" si="168"/>
        <v>#N/A</v>
      </c>
      <c r="J38" s="125" t="e">
        <f t="shared" ca="1" si="168"/>
        <v>#N/A</v>
      </c>
      <c r="K38" s="125" t="e">
        <f t="shared" ca="1" si="168"/>
        <v>#N/A</v>
      </c>
      <c r="L38" s="125" t="e">
        <f t="shared" ca="1" si="168"/>
        <v>#N/A</v>
      </c>
      <c r="M38" s="125" t="e">
        <f t="shared" ca="1" si="168"/>
        <v>#N/A</v>
      </c>
      <c r="N38" s="125" t="e">
        <f t="shared" ca="1" si="168"/>
        <v>#N/A</v>
      </c>
      <c r="O38" s="125" t="e">
        <f t="shared" ca="1" si="168"/>
        <v>#N/A</v>
      </c>
      <c r="P38" s="125" t="e">
        <f t="shared" ca="1" si="168"/>
        <v>#N/A</v>
      </c>
      <c r="Q38" s="125" t="e">
        <f t="shared" ca="1" si="168"/>
        <v>#N/A</v>
      </c>
      <c r="R38" s="125" t="e">
        <f t="shared" ca="1" si="168"/>
        <v>#N/A</v>
      </c>
      <c r="S38" s="125" t="e">
        <f t="shared" ca="1" si="168"/>
        <v>#N/A</v>
      </c>
      <c r="T38" s="125" t="e">
        <f t="shared" ca="1" si="161"/>
        <v>#N/A</v>
      </c>
      <c r="U38" s="125" t="e">
        <f t="shared" ca="1" si="161"/>
        <v>#N/A</v>
      </c>
      <c r="V38" s="125" t="e">
        <f t="shared" ca="1" si="161"/>
        <v>#N/A</v>
      </c>
      <c r="W38" s="125" t="e">
        <f t="shared" ca="1" si="161"/>
        <v>#N/A</v>
      </c>
      <c r="X38" s="125" t="e">
        <f t="shared" ca="1" si="161"/>
        <v>#N/A</v>
      </c>
      <c r="Y38" s="125" t="e">
        <f t="shared" ca="1" si="161"/>
        <v>#N/A</v>
      </c>
      <c r="Z38" s="125" t="e">
        <f t="shared" ca="1" si="161"/>
        <v>#N/A</v>
      </c>
      <c r="AA38" s="125" t="e">
        <f t="shared" ca="1" si="161"/>
        <v>#N/A</v>
      </c>
      <c r="AB38" s="125" t="e">
        <f t="shared" ca="1" si="161"/>
        <v>#N/A</v>
      </c>
      <c r="AC38" s="125" t="e">
        <f t="shared" ca="1" si="161"/>
        <v>#N/A</v>
      </c>
      <c r="AD38" s="125" t="e">
        <f t="shared" ca="1" si="161"/>
        <v>#N/A</v>
      </c>
      <c r="AE38" s="125" t="e">
        <f t="shared" ca="1" si="161"/>
        <v>#N/A</v>
      </c>
      <c r="AF38" s="125" t="e">
        <f t="shared" ca="1" si="161"/>
        <v>#N/A</v>
      </c>
      <c r="AG38" s="125" t="e">
        <f t="shared" ca="1" si="161"/>
        <v>#N/A</v>
      </c>
      <c r="AH38" s="125" t="e">
        <f t="shared" ca="1" si="161"/>
        <v>#N/A</v>
      </c>
      <c r="AI38" s="125" t="e">
        <f t="shared" ca="1" si="169"/>
        <v>#N/A</v>
      </c>
      <c r="AJ38" s="125" t="e">
        <f t="shared" ca="1" si="169"/>
        <v>#N/A</v>
      </c>
      <c r="AK38" s="125" t="e">
        <f t="shared" ca="1" si="169"/>
        <v>#N/A</v>
      </c>
      <c r="AL38" s="125" t="e">
        <f t="shared" ca="1" si="169"/>
        <v>#N/A</v>
      </c>
      <c r="AM38" s="125" t="e">
        <f t="shared" ca="1" si="169"/>
        <v>#N/A</v>
      </c>
      <c r="AN38" s="125" t="e">
        <f t="shared" ca="1" si="169"/>
        <v>#N/A</v>
      </c>
      <c r="AO38" s="125" t="e">
        <f t="shared" ca="1" si="169"/>
        <v>#N/A</v>
      </c>
      <c r="AP38" s="125" t="e">
        <f t="shared" ca="1" si="169"/>
        <v>#N/A</v>
      </c>
      <c r="AQ38" s="125" t="e">
        <f t="shared" ca="1" si="169"/>
        <v>#N/A</v>
      </c>
      <c r="AR38" s="125" t="e">
        <f t="shared" ca="1" si="169"/>
        <v>#N/A</v>
      </c>
      <c r="AS38" s="125" t="e">
        <f t="shared" ca="1" si="169"/>
        <v>#N/A</v>
      </c>
      <c r="AT38" s="125" t="e">
        <f t="shared" ca="1" si="169"/>
        <v>#N/A</v>
      </c>
      <c r="AU38" s="125" t="e">
        <f t="shared" ca="1" si="169"/>
        <v>#N/A</v>
      </c>
      <c r="AV38" s="125" t="e">
        <f t="shared" ca="1" si="169"/>
        <v>#N/A</v>
      </c>
      <c r="AW38" s="125" t="e">
        <f t="shared" ca="1" si="169"/>
        <v>#N/A</v>
      </c>
      <c r="AX38" s="125" t="e">
        <f t="shared" ca="1" si="169"/>
        <v>#N/A</v>
      </c>
      <c r="AY38" s="125" t="e">
        <f t="shared" ca="1" si="162"/>
        <v>#N/A</v>
      </c>
      <c r="AZ38" s="125" t="e">
        <f t="shared" ca="1" si="162"/>
        <v>#N/A</v>
      </c>
      <c r="BA38" s="125" t="e">
        <f t="shared" ca="1" si="162"/>
        <v>#N/A</v>
      </c>
      <c r="BB38" s="125" t="str">
        <f t="shared" ca="1" si="12"/>
        <v/>
      </c>
      <c r="BC38" s="125" t="str">
        <f t="shared" ca="1" si="8"/>
        <v/>
      </c>
      <c r="BD38" s="125" t="str">
        <f t="shared" ca="1" si="9"/>
        <v/>
      </c>
      <c r="BE38" s="125" t="str">
        <f t="shared" ca="1" si="10"/>
        <v/>
      </c>
      <c r="BF38" t="str">
        <f t="shared" ca="1" si="13"/>
        <v/>
      </c>
      <c r="BG38" s="125" t="str">
        <f t="shared" ca="1" si="15"/>
        <v/>
      </c>
      <c r="BI38" s="606" t="str">
        <f t="shared" ca="1" si="42"/>
        <v/>
      </c>
      <c r="BJ38" s="125" t="str">
        <f t="shared" ca="1" si="20"/>
        <v/>
      </c>
      <c r="BK38" s="125" t="str">
        <f t="shared" ca="1" si="43"/>
        <v/>
      </c>
      <c r="BL38" s="125" t="str">
        <f t="shared" ref="BL38" ca="1" si="190">IFERROR(INDEX($D$2:$BA$203,$A$41-1+$BI38,$A$27-3)*IF(RTF_unit="K",1,IF(RTF_unit="lb",1/1000,IF(RTF_unit="T",2,1))),"")</f>
        <v/>
      </c>
      <c r="BM38" s="125" t="str">
        <f t="shared" ref="BM38" ca="1" si="191">IFERROR(INDEX($D$2:$BA$203,$A$41-1+$BI38,$A$27-1)*IF(RTF_unit="K",1,IF(RTF_unit="lb",1/1000,IF(RTF_unit="T",2,1))),"")</f>
        <v/>
      </c>
      <c r="BN38" s="125" t="str">
        <f t="shared" ref="BN38" ca="1" si="192">IFERROR(INDEX($D$2:$BA$203,$A$41-1+$BI38,$A$27-2)*IF(RTF_unit="K",1,IF(RTF_unit="lb",1/1000,IF(RTF_unit="T",2,1))),"")</f>
        <v/>
      </c>
      <c r="BO38" s="125" t="str">
        <f t="shared" ref="BO38" ca="1" si="193">IFERROR(INDEX($D$2:$BA$203,$A$41-1+$BI38,$A$27)*IF(RTF_unit_Moment="kip-ft",1,IF(RTF_unit_Moment="kip-in",1/12,IF(RTF_unit_Moment="lb-ft",1/1000,IF(RTF_unit_Moment="lb-in",1/12000,1)))),"")</f>
        <v/>
      </c>
      <c r="BP38" s="125" t="str">
        <f t="shared" ref="BP38" ca="1" si="194">IFERROR(INDEX($D$2:$BA$203,$A$41-1+$BI38,$A$30)*IF(RTF_unit_Moment="kip-ft",1,IF(RTF_unit_Moment="kip-in",1/12,IF(RTF_unit_Moment="lb-ft",1/1000,IF(RTF_unit_Moment="lb-in",1/12000,1)))),"")</f>
        <v/>
      </c>
      <c r="BQ38" s="125" t="str">
        <f t="shared" ca="1" si="49"/>
        <v/>
      </c>
      <c r="BR38" s="125" t="str">
        <f t="shared" ca="1" si="50"/>
        <v/>
      </c>
      <c r="BT38" s="125" t="str">
        <f t="array" aca="1" ref="BT38" ca="1">IFERROR(INDEX($BB$1:$BB$203,SMALL(IF($BB$1:$BB$203&lt;&gt;"",ROW($BB$1:$BB$203)),ROW(31:31))),"")</f>
        <v/>
      </c>
      <c r="BU38" s="604" t="str">
        <f t="shared" ca="1" si="16"/>
        <v/>
      </c>
      <c r="BV38" s="125" t="str">
        <f t="shared" ca="1" si="26"/>
        <v/>
      </c>
      <c r="BW38" s="125" t="str">
        <f t="shared" ca="1" si="26"/>
        <v/>
      </c>
      <c r="BX38" s="125" t="str">
        <f t="shared" ca="1" si="26"/>
        <v/>
      </c>
      <c r="BY38" s="125" t="str">
        <f t="shared" ca="1" si="27"/>
        <v/>
      </c>
      <c r="BZ38" s="125" t="str">
        <f t="shared" ca="1" si="18"/>
        <v/>
      </c>
      <c r="CA38" s="125" t="str">
        <f t="shared" ca="1" si="28"/>
        <v/>
      </c>
      <c r="CB38" s="125" t="str">
        <f t="shared" ca="1" si="29"/>
        <v/>
      </c>
      <c r="CC38" s="125" t="str">
        <f t="shared" ca="1" si="30"/>
        <v/>
      </c>
      <c r="CD38" s="125" t="str">
        <f t="shared" ca="1" si="31"/>
        <v/>
      </c>
      <c r="CE38" s="125" t="str">
        <f t="shared" ca="1" si="32"/>
        <v/>
      </c>
      <c r="CF38" s="125" t="str">
        <f t="shared" ca="1" si="33"/>
        <v/>
      </c>
      <c r="CG38" s="125" t="str">
        <f t="shared" ca="1" si="34"/>
        <v/>
      </c>
      <c r="CH38" s="125" t="str">
        <f t="shared" ca="1" si="35"/>
        <v/>
      </c>
      <c r="CI38" s="125" t="str">
        <f t="shared" ca="1" si="36"/>
        <v/>
      </c>
      <c r="CJ38" s="125" t="str">
        <f t="array" aca="1" ref="CJ38" ca="1">IFERROR(INDEX($CI$1:$CI$502,SMALL(IF($CI$1:$CI$502&lt;&gt;"",ROW($CI$1:$CI$502)),ROW(31:31))),"")</f>
        <v/>
      </c>
      <c r="CK38" s="125" t="str">
        <f t="shared" ca="1" si="37"/>
        <v/>
      </c>
      <c r="CL38" s="125" t="str">
        <f t="shared" ca="1" si="38"/>
        <v/>
      </c>
      <c r="CM38" s="125"/>
      <c r="CO38" s="125" t="str">
        <f t="shared" si="39"/>
        <v/>
      </c>
      <c r="CP38" s="600" t="str">
        <f t="shared" si="40"/>
        <v/>
      </c>
      <c r="CQ38" s="600" t="str">
        <f t="shared" si="56"/>
        <v/>
      </c>
      <c r="CR38" s="600" t="str">
        <f t="shared" si="41"/>
        <v/>
      </c>
    </row>
    <row r="39" spans="1:96" x14ac:dyDescent="0.25">
      <c r="A39" s="591"/>
      <c r="C39" s="125">
        <f t="shared" si="14"/>
        <v>37</v>
      </c>
      <c r="D39" s="125" t="e">
        <f t="shared" ca="1" si="168"/>
        <v>#N/A</v>
      </c>
      <c r="E39" s="125" t="e">
        <f t="shared" ca="1" si="168"/>
        <v>#N/A</v>
      </c>
      <c r="F39" s="125" t="e">
        <f t="shared" ca="1" si="168"/>
        <v>#N/A</v>
      </c>
      <c r="G39" s="125" t="e">
        <f t="shared" ca="1" si="168"/>
        <v>#N/A</v>
      </c>
      <c r="H39" s="125" t="e">
        <f t="shared" ca="1" si="168"/>
        <v>#N/A</v>
      </c>
      <c r="I39" s="125" t="e">
        <f t="shared" ca="1" si="168"/>
        <v>#N/A</v>
      </c>
      <c r="J39" s="125" t="e">
        <f t="shared" ca="1" si="168"/>
        <v>#N/A</v>
      </c>
      <c r="K39" s="125" t="e">
        <f t="shared" ca="1" si="168"/>
        <v>#N/A</v>
      </c>
      <c r="L39" s="125" t="e">
        <f t="shared" ca="1" si="168"/>
        <v>#N/A</v>
      </c>
      <c r="M39" s="125" t="e">
        <f t="shared" ca="1" si="168"/>
        <v>#N/A</v>
      </c>
      <c r="N39" s="125" t="e">
        <f t="shared" ca="1" si="168"/>
        <v>#N/A</v>
      </c>
      <c r="O39" s="125" t="e">
        <f t="shared" ca="1" si="168"/>
        <v>#N/A</v>
      </c>
      <c r="P39" s="125" t="e">
        <f t="shared" ca="1" si="168"/>
        <v>#N/A</v>
      </c>
      <c r="Q39" s="125" t="e">
        <f t="shared" ca="1" si="168"/>
        <v>#N/A</v>
      </c>
      <c r="R39" s="125" t="e">
        <f t="shared" ca="1" si="168"/>
        <v>#N/A</v>
      </c>
      <c r="S39" s="125" t="e">
        <f t="shared" ca="1" si="168"/>
        <v>#N/A</v>
      </c>
      <c r="T39" s="125" t="e">
        <f t="shared" ca="1" si="161"/>
        <v>#N/A</v>
      </c>
      <c r="U39" s="125" t="e">
        <f t="shared" ca="1" si="161"/>
        <v>#N/A</v>
      </c>
      <c r="V39" s="125" t="e">
        <f t="shared" ca="1" si="161"/>
        <v>#N/A</v>
      </c>
      <c r="W39" s="125" t="e">
        <f t="shared" ca="1" si="161"/>
        <v>#N/A</v>
      </c>
      <c r="X39" s="125" t="e">
        <f t="shared" ca="1" si="161"/>
        <v>#N/A</v>
      </c>
      <c r="Y39" s="125" t="e">
        <f t="shared" ca="1" si="161"/>
        <v>#N/A</v>
      </c>
      <c r="Z39" s="125" t="e">
        <f t="shared" ca="1" si="161"/>
        <v>#N/A</v>
      </c>
      <c r="AA39" s="125" t="e">
        <f t="shared" ca="1" si="161"/>
        <v>#N/A</v>
      </c>
      <c r="AB39" s="125" t="e">
        <f t="shared" ca="1" si="161"/>
        <v>#N/A</v>
      </c>
      <c r="AC39" s="125" t="e">
        <f t="shared" ca="1" si="161"/>
        <v>#N/A</v>
      </c>
      <c r="AD39" s="125" t="e">
        <f t="shared" ca="1" si="161"/>
        <v>#N/A</v>
      </c>
      <c r="AE39" s="125" t="e">
        <f t="shared" ca="1" si="161"/>
        <v>#N/A</v>
      </c>
      <c r="AF39" s="125" t="e">
        <f t="shared" ca="1" si="161"/>
        <v>#N/A</v>
      </c>
      <c r="AG39" s="125" t="e">
        <f t="shared" ca="1" si="161"/>
        <v>#N/A</v>
      </c>
      <c r="AH39" s="125" t="e">
        <f t="shared" ca="1" si="161"/>
        <v>#N/A</v>
      </c>
      <c r="AI39" s="125" t="e">
        <f t="shared" ca="1" si="169"/>
        <v>#N/A</v>
      </c>
      <c r="AJ39" s="125" t="e">
        <f t="shared" ca="1" si="169"/>
        <v>#N/A</v>
      </c>
      <c r="AK39" s="125" t="e">
        <f t="shared" ca="1" si="169"/>
        <v>#N/A</v>
      </c>
      <c r="AL39" s="125" t="e">
        <f t="shared" ca="1" si="169"/>
        <v>#N/A</v>
      </c>
      <c r="AM39" s="125" t="e">
        <f t="shared" ca="1" si="169"/>
        <v>#N/A</v>
      </c>
      <c r="AN39" s="125" t="e">
        <f t="shared" ca="1" si="169"/>
        <v>#N/A</v>
      </c>
      <c r="AO39" s="125" t="e">
        <f t="shared" ca="1" si="169"/>
        <v>#N/A</v>
      </c>
      <c r="AP39" s="125" t="e">
        <f t="shared" ca="1" si="169"/>
        <v>#N/A</v>
      </c>
      <c r="AQ39" s="125" t="e">
        <f t="shared" ca="1" si="169"/>
        <v>#N/A</v>
      </c>
      <c r="AR39" s="125" t="e">
        <f t="shared" ca="1" si="169"/>
        <v>#N/A</v>
      </c>
      <c r="AS39" s="125" t="e">
        <f t="shared" ca="1" si="169"/>
        <v>#N/A</v>
      </c>
      <c r="AT39" s="125" t="e">
        <f t="shared" ca="1" si="169"/>
        <v>#N/A</v>
      </c>
      <c r="AU39" s="125" t="e">
        <f t="shared" ca="1" si="169"/>
        <v>#N/A</v>
      </c>
      <c r="AV39" s="125" t="e">
        <f t="shared" ca="1" si="169"/>
        <v>#N/A</v>
      </c>
      <c r="AW39" s="125" t="e">
        <f t="shared" ca="1" si="169"/>
        <v>#N/A</v>
      </c>
      <c r="AX39" s="125" t="e">
        <f t="shared" ca="1" si="169"/>
        <v>#N/A</v>
      </c>
      <c r="AY39" s="125" t="e">
        <f t="shared" ca="1" si="162"/>
        <v>#N/A</v>
      </c>
      <c r="AZ39" s="125" t="e">
        <f t="shared" ca="1" si="162"/>
        <v>#N/A</v>
      </c>
      <c r="BA39" s="125" t="e">
        <f t="shared" ca="1" si="162"/>
        <v>#N/A</v>
      </c>
      <c r="BB39" s="125" t="str">
        <f t="shared" ca="1" si="12"/>
        <v/>
      </c>
      <c r="BC39" s="125" t="str">
        <f t="shared" ca="1" si="8"/>
        <v/>
      </c>
      <c r="BD39" s="125" t="str">
        <f t="shared" ca="1" si="9"/>
        <v/>
      </c>
      <c r="BE39" s="125" t="str">
        <f t="shared" ca="1" si="10"/>
        <v/>
      </c>
      <c r="BF39" t="str">
        <f t="shared" ca="1" si="13"/>
        <v/>
      </c>
      <c r="BG39" s="125" t="str">
        <f t="shared" ca="1" si="15"/>
        <v/>
      </c>
      <c r="BI39" s="606" t="str">
        <f t="shared" ca="1" si="42"/>
        <v/>
      </c>
      <c r="BJ39" s="125" t="str">
        <f t="shared" ca="1" si="20"/>
        <v/>
      </c>
      <c r="BK39" s="125" t="str">
        <f t="shared" ca="1" si="43"/>
        <v/>
      </c>
      <c r="BL39" s="125" t="str">
        <f t="shared" ref="BL39" ca="1" si="195">IFERROR(INDEX($D$2:$BA$203,$A$41-1+$BI39,$A$27-3)*IF(RTF_unit="K",1,IF(RTF_unit="lb",1/1000,IF(RTF_unit="T",2,1))),"")</f>
        <v/>
      </c>
      <c r="BM39" s="125" t="str">
        <f t="shared" ref="BM39" ca="1" si="196">IFERROR(INDEX($D$2:$BA$203,$A$41-1+$BI39,$A$27-1)*IF(RTF_unit="K",1,IF(RTF_unit="lb",1/1000,IF(RTF_unit="T",2,1))),"")</f>
        <v/>
      </c>
      <c r="BN39" s="125" t="str">
        <f t="shared" ref="BN39" ca="1" si="197">IFERROR(INDEX($D$2:$BA$203,$A$41-1+$BI39,$A$27-2)*IF(RTF_unit="K",1,IF(RTF_unit="lb",1/1000,IF(RTF_unit="T",2,1))),"")</f>
        <v/>
      </c>
      <c r="BO39" s="125" t="str">
        <f t="shared" ref="BO39" ca="1" si="198">IFERROR(INDEX($D$2:$BA$203,$A$41-1+$BI39,$A$27)*IF(RTF_unit_Moment="kip-ft",1,IF(RTF_unit_Moment="kip-in",1/12,IF(RTF_unit_Moment="lb-ft",1/1000,IF(RTF_unit_Moment="lb-in",1/12000,1)))),"")</f>
        <v/>
      </c>
      <c r="BP39" s="125" t="str">
        <f t="shared" ref="BP39" ca="1" si="199">IFERROR(INDEX($D$2:$BA$203,$A$41-1+$BI39,$A$30)*IF(RTF_unit_Moment="kip-ft",1,IF(RTF_unit_Moment="kip-in",1/12,IF(RTF_unit_Moment="lb-ft",1/1000,IF(RTF_unit_Moment="lb-in",1/12000,1)))),"")</f>
        <v/>
      </c>
      <c r="BQ39" s="125" t="str">
        <f t="shared" ca="1" si="49"/>
        <v/>
      </c>
      <c r="BR39" s="125" t="str">
        <f t="shared" ca="1" si="50"/>
        <v/>
      </c>
      <c r="BT39" s="125" t="str">
        <f t="array" aca="1" ref="BT39" ca="1">IFERROR(INDEX($BB$1:$BB$203,SMALL(IF($BB$1:$BB$203&lt;&gt;"",ROW($BB$1:$BB$203)),ROW(32:32))),"")</f>
        <v/>
      </c>
      <c r="BU39" s="604" t="str">
        <f t="shared" ca="1" si="16"/>
        <v/>
      </c>
      <c r="BV39" s="125" t="str">
        <f t="shared" ca="1" si="26"/>
        <v/>
      </c>
      <c r="BW39" s="125" t="str">
        <f t="shared" ca="1" si="26"/>
        <v/>
      </c>
      <c r="BX39" s="125" t="str">
        <f t="shared" ca="1" si="26"/>
        <v/>
      </c>
      <c r="BY39" s="125" t="str">
        <f t="shared" ca="1" si="27"/>
        <v/>
      </c>
      <c r="BZ39" s="125" t="str">
        <f t="shared" ca="1" si="18"/>
        <v/>
      </c>
      <c r="CA39" s="125" t="str">
        <f t="shared" ca="1" si="28"/>
        <v/>
      </c>
      <c r="CB39" s="125" t="str">
        <f t="shared" ca="1" si="29"/>
        <v/>
      </c>
      <c r="CC39" s="125" t="str">
        <f t="shared" ca="1" si="30"/>
        <v/>
      </c>
      <c r="CD39" s="125" t="str">
        <f t="shared" ca="1" si="31"/>
        <v/>
      </c>
      <c r="CE39" s="125" t="str">
        <f t="shared" ca="1" si="32"/>
        <v/>
      </c>
      <c r="CF39" s="125" t="str">
        <f t="shared" ca="1" si="33"/>
        <v/>
      </c>
      <c r="CG39" s="125" t="str">
        <f t="shared" ca="1" si="34"/>
        <v/>
      </c>
      <c r="CH39" s="125" t="str">
        <f t="shared" ca="1" si="35"/>
        <v/>
      </c>
      <c r="CI39" s="125" t="str">
        <f t="shared" ca="1" si="36"/>
        <v/>
      </c>
      <c r="CJ39" s="125" t="str">
        <f t="array" aca="1" ref="CJ39" ca="1">IFERROR(INDEX($CI$1:$CI$502,SMALL(IF($CI$1:$CI$502&lt;&gt;"",ROW($CI$1:$CI$502)),ROW(32:32))),"")</f>
        <v/>
      </c>
      <c r="CK39" s="125" t="str">
        <f t="shared" ca="1" si="37"/>
        <v/>
      </c>
      <c r="CL39" s="125" t="str">
        <f t="shared" ca="1" si="38"/>
        <v/>
      </c>
      <c r="CM39" s="125"/>
      <c r="CO39" s="125" t="str">
        <f t="shared" si="39"/>
        <v/>
      </c>
      <c r="CP39" s="600" t="str">
        <f t="shared" si="40"/>
        <v/>
      </c>
      <c r="CQ39" s="600" t="str">
        <f t="shared" si="56"/>
        <v/>
      </c>
      <c r="CR39" s="600" t="str">
        <f t="shared" si="41"/>
        <v/>
      </c>
    </row>
    <row r="40" spans="1:96" x14ac:dyDescent="0.25">
      <c r="A40" s="596" t="s">
        <v>1322</v>
      </c>
      <c r="C40" s="125">
        <f t="shared" si="14"/>
        <v>38</v>
      </c>
      <c r="D40" s="125" t="e">
        <f t="shared" ca="1" si="168"/>
        <v>#N/A</v>
      </c>
      <c r="E40" s="125" t="e">
        <f t="shared" ca="1" si="168"/>
        <v>#N/A</v>
      </c>
      <c r="F40" s="125" t="e">
        <f t="shared" ca="1" si="168"/>
        <v>#N/A</v>
      </c>
      <c r="G40" s="125" t="e">
        <f t="shared" ca="1" si="168"/>
        <v>#N/A</v>
      </c>
      <c r="H40" s="125" t="e">
        <f t="shared" ca="1" si="168"/>
        <v>#N/A</v>
      </c>
      <c r="I40" s="125" t="e">
        <f t="shared" ca="1" si="168"/>
        <v>#N/A</v>
      </c>
      <c r="J40" s="125" t="e">
        <f t="shared" ca="1" si="168"/>
        <v>#N/A</v>
      </c>
      <c r="K40" s="125" t="e">
        <f t="shared" ca="1" si="168"/>
        <v>#N/A</v>
      </c>
      <c r="L40" s="125" t="e">
        <f t="shared" ca="1" si="168"/>
        <v>#N/A</v>
      </c>
      <c r="M40" s="125" t="e">
        <f t="shared" ca="1" si="168"/>
        <v>#N/A</v>
      </c>
      <c r="N40" s="125" t="e">
        <f t="shared" ca="1" si="168"/>
        <v>#N/A</v>
      </c>
      <c r="O40" s="125" t="e">
        <f t="shared" ca="1" si="168"/>
        <v>#N/A</v>
      </c>
      <c r="P40" s="125" t="e">
        <f t="shared" ca="1" si="168"/>
        <v>#N/A</v>
      </c>
      <c r="Q40" s="125" t="e">
        <f t="shared" ca="1" si="168"/>
        <v>#N/A</v>
      </c>
      <c r="R40" s="125" t="e">
        <f t="shared" ca="1" si="168"/>
        <v>#N/A</v>
      </c>
      <c r="S40" s="125" t="e">
        <f t="shared" ca="1" si="168"/>
        <v>#N/A</v>
      </c>
      <c r="T40" s="125" t="e">
        <f t="shared" ca="1" si="161"/>
        <v>#N/A</v>
      </c>
      <c r="U40" s="125" t="e">
        <f t="shared" ca="1" si="161"/>
        <v>#N/A</v>
      </c>
      <c r="V40" s="125" t="e">
        <f t="shared" ca="1" si="161"/>
        <v>#N/A</v>
      </c>
      <c r="W40" s="125" t="e">
        <f t="shared" ca="1" si="161"/>
        <v>#N/A</v>
      </c>
      <c r="X40" s="125" t="e">
        <f t="shared" ca="1" si="161"/>
        <v>#N/A</v>
      </c>
      <c r="Y40" s="125" t="e">
        <f t="shared" ca="1" si="161"/>
        <v>#N/A</v>
      </c>
      <c r="Z40" s="125" t="e">
        <f t="shared" ca="1" si="161"/>
        <v>#N/A</v>
      </c>
      <c r="AA40" s="125" t="e">
        <f t="shared" ca="1" si="161"/>
        <v>#N/A</v>
      </c>
      <c r="AB40" s="125" t="e">
        <f t="shared" ca="1" si="161"/>
        <v>#N/A</v>
      </c>
      <c r="AC40" s="125" t="e">
        <f t="shared" ca="1" si="161"/>
        <v>#N/A</v>
      </c>
      <c r="AD40" s="125" t="e">
        <f t="shared" ca="1" si="161"/>
        <v>#N/A</v>
      </c>
      <c r="AE40" s="125" t="e">
        <f t="shared" ca="1" si="161"/>
        <v>#N/A</v>
      </c>
      <c r="AF40" s="125" t="e">
        <f t="shared" ca="1" si="161"/>
        <v>#N/A</v>
      </c>
      <c r="AG40" s="125" t="e">
        <f t="shared" ca="1" si="161"/>
        <v>#N/A</v>
      </c>
      <c r="AH40" s="125" t="e">
        <f t="shared" ca="1" si="161"/>
        <v>#N/A</v>
      </c>
      <c r="AI40" s="125" t="e">
        <f t="shared" ca="1" si="169"/>
        <v>#N/A</v>
      </c>
      <c r="AJ40" s="125" t="e">
        <f t="shared" ca="1" si="169"/>
        <v>#N/A</v>
      </c>
      <c r="AK40" s="125" t="e">
        <f t="shared" ca="1" si="169"/>
        <v>#N/A</v>
      </c>
      <c r="AL40" s="125" t="e">
        <f t="shared" ca="1" si="169"/>
        <v>#N/A</v>
      </c>
      <c r="AM40" s="125" t="e">
        <f t="shared" ca="1" si="169"/>
        <v>#N/A</v>
      </c>
      <c r="AN40" s="125" t="e">
        <f t="shared" ca="1" si="169"/>
        <v>#N/A</v>
      </c>
      <c r="AO40" s="125" t="e">
        <f t="shared" ca="1" si="169"/>
        <v>#N/A</v>
      </c>
      <c r="AP40" s="125" t="e">
        <f t="shared" ca="1" si="169"/>
        <v>#N/A</v>
      </c>
      <c r="AQ40" s="125" t="e">
        <f t="shared" ca="1" si="169"/>
        <v>#N/A</v>
      </c>
      <c r="AR40" s="125" t="e">
        <f t="shared" ca="1" si="169"/>
        <v>#N/A</v>
      </c>
      <c r="AS40" s="125" t="e">
        <f t="shared" ca="1" si="169"/>
        <v>#N/A</v>
      </c>
      <c r="AT40" s="125" t="e">
        <f t="shared" ca="1" si="169"/>
        <v>#N/A</v>
      </c>
      <c r="AU40" s="125" t="e">
        <f t="shared" ca="1" si="169"/>
        <v>#N/A</v>
      </c>
      <c r="AV40" s="125" t="e">
        <f t="shared" ca="1" si="169"/>
        <v>#N/A</v>
      </c>
      <c r="AW40" s="125" t="e">
        <f t="shared" ca="1" si="169"/>
        <v>#N/A</v>
      </c>
      <c r="AX40" s="125" t="e">
        <f t="shared" ca="1" si="169"/>
        <v>#N/A</v>
      </c>
      <c r="AY40" s="125" t="e">
        <f t="shared" ca="1" si="162"/>
        <v>#N/A</v>
      </c>
      <c r="AZ40" s="125" t="e">
        <f t="shared" ca="1" si="162"/>
        <v>#N/A</v>
      </c>
      <c r="BA40" s="125" t="e">
        <f t="shared" ca="1" si="162"/>
        <v>#N/A</v>
      </c>
      <c r="BB40" s="125" t="str">
        <f t="shared" ca="1" si="12"/>
        <v/>
      </c>
      <c r="BC40" s="125" t="str">
        <f t="shared" ca="1" si="8"/>
        <v/>
      </c>
      <c r="BD40" s="125" t="str">
        <f t="shared" ca="1" si="9"/>
        <v/>
      </c>
      <c r="BE40" s="125" t="str">
        <f t="shared" ca="1" si="10"/>
        <v/>
      </c>
      <c r="BF40" t="str">
        <f t="shared" ca="1" si="13"/>
        <v/>
      </c>
      <c r="BG40" s="125" t="str">
        <f t="shared" ca="1" si="15"/>
        <v/>
      </c>
      <c r="BI40" s="606" t="str">
        <f t="shared" ca="1" si="42"/>
        <v/>
      </c>
      <c r="BJ40" s="125" t="str">
        <f t="shared" ca="1" si="20"/>
        <v/>
      </c>
      <c r="BK40" s="125" t="str">
        <f t="shared" ca="1" si="43"/>
        <v/>
      </c>
      <c r="BL40" s="125" t="str">
        <f t="shared" ref="BL40" ca="1" si="200">IFERROR(INDEX($D$2:$BA$203,$A$41-1+$BI40,$A$27-3)*IF(RTF_unit="K",1,IF(RTF_unit="lb",1/1000,IF(RTF_unit="T",2,1))),"")</f>
        <v/>
      </c>
      <c r="BM40" s="125" t="str">
        <f t="shared" ref="BM40" ca="1" si="201">IFERROR(INDEX($D$2:$BA$203,$A$41-1+$BI40,$A$27-1)*IF(RTF_unit="K",1,IF(RTF_unit="lb",1/1000,IF(RTF_unit="T",2,1))),"")</f>
        <v/>
      </c>
      <c r="BN40" s="125" t="str">
        <f t="shared" ref="BN40" ca="1" si="202">IFERROR(INDEX($D$2:$BA$203,$A$41-1+$BI40,$A$27-2)*IF(RTF_unit="K",1,IF(RTF_unit="lb",1/1000,IF(RTF_unit="T",2,1))),"")</f>
        <v/>
      </c>
      <c r="BO40" s="125" t="str">
        <f t="shared" ref="BO40" ca="1" si="203">IFERROR(INDEX($D$2:$BA$203,$A$41-1+$BI40,$A$27)*IF(RTF_unit_Moment="kip-ft",1,IF(RTF_unit_Moment="kip-in",1/12,IF(RTF_unit_Moment="lb-ft",1/1000,IF(RTF_unit_Moment="lb-in",1/12000,1)))),"")</f>
        <v/>
      </c>
      <c r="BP40" s="125" t="str">
        <f t="shared" ref="BP40" ca="1" si="204">IFERROR(INDEX($D$2:$BA$203,$A$41-1+$BI40,$A$30)*IF(RTF_unit_Moment="kip-ft",1,IF(RTF_unit_Moment="kip-in",1/12,IF(RTF_unit_Moment="lb-ft",1/1000,IF(RTF_unit_Moment="lb-in",1/12000,1)))),"")</f>
        <v/>
      </c>
      <c r="BQ40" s="125" t="str">
        <f t="shared" ca="1" si="49"/>
        <v/>
      </c>
      <c r="BR40" s="125" t="str">
        <f t="shared" ca="1" si="50"/>
        <v/>
      </c>
      <c r="BT40" s="125" t="str">
        <f t="array" aca="1" ref="BT40" ca="1">IFERROR(INDEX($BB$1:$BB$203,SMALL(IF($BB$1:$BB$203&lt;&gt;"",ROW($BB$1:$BB$203)),ROW(33:33))),"")</f>
        <v/>
      </c>
      <c r="BU40" s="604" t="str">
        <f t="shared" ca="1" si="16"/>
        <v/>
      </c>
      <c r="BV40" s="125" t="str">
        <f t="shared" ca="1" si="26"/>
        <v/>
      </c>
      <c r="BW40" s="125" t="str">
        <f t="shared" ca="1" si="26"/>
        <v/>
      </c>
      <c r="BX40" s="125" t="str">
        <f t="shared" ca="1" si="26"/>
        <v/>
      </c>
      <c r="BY40" s="125" t="str">
        <f t="shared" ca="1" si="27"/>
        <v/>
      </c>
      <c r="BZ40" s="125" t="str">
        <f t="shared" ca="1" si="18"/>
        <v/>
      </c>
      <c r="CA40" s="125" t="str">
        <f t="shared" ca="1" si="28"/>
        <v/>
      </c>
      <c r="CB40" s="125" t="str">
        <f t="shared" ca="1" si="29"/>
        <v/>
      </c>
      <c r="CC40" s="125" t="str">
        <f t="shared" ca="1" si="30"/>
        <v/>
      </c>
      <c r="CD40" s="125" t="str">
        <f t="shared" ca="1" si="31"/>
        <v/>
      </c>
      <c r="CE40" s="125" t="str">
        <f t="shared" ca="1" si="32"/>
        <v/>
      </c>
      <c r="CF40" s="125" t="str">
        <f t="shared" ca="1" si="33"/>
        <v/>
      </c>
      <c r="CG40" s="125" t="str">
        <f t="shared" ca="1" si="34"/>
        <v/>
      </c>
      <c r="CH40" s="125" t="str">
        <f t="shared" ca="1" si="35"/>
        <v/>
      </c>
      <c r="CI40" s="125" t="str">
        <f t="shared" ca="1" si="36"/>
        <v/>
      </c>
      <c r="CJ40" s="125" t="str">
        <f t="array" aca="1" ref="CJ40" ca="1">IFERROR(INDEX($CI$1:$CI$502,SMALL(IF($CI$1:$CI$502&lt;&gt;"",ROW($CI$1:$CI$502)),ROW(33:33))),"")</f>
        <v/>
      </c>
      <c r="CK40" s="125" t="str">
        <f t="shared" ca="1" si="37"/>
        <v/>
      </c>
      <c r="CL40" s="125" t="str">
        <f t="shared" ca="1" si="38"/>
        <v/>
      </c>
      <c r="CM40" s="125"/>
      <c r="CO40" s="125" t="str">
        <f t="shared" si="39"/>
        <v/>
      </c>
      <c r="CP40" s="600" t="str">
        <f t="shared" si="40"/>
        <v/>
      </c>
      <c r="CQ40" s="600" t="str">
        <f t="shared" si="56"/>
        <v/>
      </c>
      <c r="CR40" s="600" t="str">
        <f t="shared" si="41"/>
        <v/>
      </c>
    </row>
    <row r="41" spans="1:96" x14ac:dyDescent="0.25">
      <c r="A41" s="134" t="e">
        <f ca="1">ROW(INDEX(D:D,MATCH("*" &amp; A40 &amp; "*",D:D,0)))</f>
        <v>#N/A</v>
      </c>
      <c r="B41" t="s">
        <v>1310</v>
      </c>
      <c r="C41" s="125">
        <f t="shared" si="14"/>
        <v>39</v>
      </c>
      <c r="D41" s="125" t="e">
        <f t="shared" ca="1" si="168"/>
        <v>#N/A</v>
      </c>
      <c r="E41" s="125" t="e">
        <f t="shared" ca="1" si="168"/>
        <v>#N/A</v>
      </c>
      <c r="F41" s="125" t="e">
        <f t="shared" ca="1" si="168"/>
        <v>#N/A</v>
      </c>
      <c r="G41" s="125" t="e">
        <f t="shared" ca="1" si="168"/>
        <v>#N/A</v>
      </c>
      <c r="H41" s="125" t="e">
        <f t="shared" ca="1" si="168"/>
        <v>#N/A</v>
      </c>
      <c r="I41" s="125" t="e">
        <f t="shared" ca="1" si="168"/>
        <v>#N/A</v>
      </c>
      <c r="J41" s="125" t="e">
        <f t="shared" ca="1" si="168"/>
        <v>#N/A</v>
      </c>
      <c r="K41" s="125" t="e">
        <f t="shared" ca="1" si="168"/>
        <v>#N/A</v>
      </c>
      <c r="L41" s="125" t="e">
        <f t="shared" ca="1" si="168"/>
        <v>#N/A</v>
      </c>
      <c r="M41" s="125" t="e">
        <f t="shared" ca="1" si="168"/>
        <v>#N/A</v>
      </c>
      <c r="N41" s="125" t="e">
        <f t="shared" ca="1" si="168"/>
        <v>#N/A</v>
      </c>
      <c r="O41" s="125" t="e">
        <f t="shared" ca="1" si="168"/>
        <v>#N/A</v>
      </c>
      <c r="P41" s="125" t="e">
        <f t="shared" ca="1" si="168"/>
        <v>#N/A</v>
      </c>
      <c r="Q41" s="125" t="e">
        <f t="shared" ca="1" si="168"/>
        <v>#N/A</v>
      </c>
      <c r="R41" s="125" t="e">
        <f t="shared" ca="1" si="168"/>
        <v>#N/A</v>
      </c>
      <c r="S41" s="125" t="e">
        <f t="shared" ca="1" si="168"/>
        <v>#N/A</v>
      </c>
      <c r="T41" s="125" t="e">
        <f t="shared" ca="1" si="161"/>
        <v>#N/A</v>
      </c>
      <c r="U41" s="125" t="e">
        <f t="shared" ca="1" si="161"/>
        <v>#N/A</v>
      </c>
      <c r="V41" s="125" t="e">
        <f t="shared" ca="1" si="161"/>
        <v>#N/A</v>
      </c>
      <c r="W41" s="125" t="e">
        <f t="shared" ca="1" si="161"/>
        <v>#N/A</v>
      </c>
      <c r="X41" s="125" t="e">
        <f t="shared" ca="1" si="161"/>
        <v>#N/A</v>
      </c>
      <c r="Y41" s="125" t="e">
        <f t="shared" ca="1" si="161"/>
        <v>#N/A</v>
      </c>
      <c r="Z41" s="125" t="e">
        <f t="shared" ca="1" si="161"/>
        <v>#N/A</v>
      </c>
      <c r="AA41" s="125" t="e">
        <f t="shared" ca="1" si="161"/>
        <v>#N/A</v>
      </c>
      <c r="AB41" s="125" t="e">
        <f t="shared" ca="1" si="161"/>
        <v>#N/A</v>
      </c>
      <c r="AC41" s="125" t="e">
        <f t="shared" ca="1" si="161"/>
        <v>#N/A</v>
      </c>
      <c r="AD41" s="125" t="e">
        <f t="shared" ca="1" si="161"/>
        <v>#N/A</v>
      </c>
      <c r="AE41" s="125" t="e">
        <f t="shared" ca="1" si="161"/>
        <v>#N/A</v>
      </c>
      <c r="AF41" s="125" t="e">
        <f t="shared" ca="1" si="161"/>
        <v>#N/A</v>
      </c>
      <c r="AG41" s="125" t="e">
        <f t="shared" ca="1" si="161"/>
        <v>#N/A</v>
      </c>
      <c r="AH41" s="125" t="e">
        <f t="shared" ca="1" si="161"/>
        <v>#N/A</v>
      </c>
      <c r="AI41" s="125" t="e">
        <f t="shared" ca="1" si="169"/>
        <v>#N/A</v>
      </c>
      <c r="AJ41" s="125" t="e">
        <f t="shared" ca="1" si="169"/>
        <v>#N/A</v>
      </c>
      <c r="AK41" s="125" t="e">
        <f t="shared" ca="1" si="169"/>
        <v>#N/A</v>
      </c>
      <c r="AL41" s="125" t="e">
        <f t="shared" ca="1" si="169"/>
        <v>#N/A</v>
      </c>
      <c r="AM41" s="125" t="e">
        <f t="shared" ca="1" si="169"/>
        <v>#N/A</v>
      </c>
      <c r="AN41" s="125" t="e">
        <f t="shared" ca="1" si="169"/>
        <v>#N/A</v>
      </c>
      <c r="AO41" s="125" t="e">
        <f t="shared" ca="1" si="169"/>
        <v>#N/A</v>
      </c>
      <c r="AP41" s="125" t="e">
        <f t="shared" ca="1" si="169"/>
        <v>#N/A</v>
      </c>
      <c r="AQ41" s="125" t="e">
        <f t="shared" ca="1" si="169"/>
        <v>#N/A</v>
      </c>
      <c r="AR41" s="125" t="e">
        <f t="shared" ca="1" si="169"/>
        <v>#N/A</v>
      </c>
      <c r="AS41" s="125" t="e">
        <f t="shared" ca="1" si="169"/>
        <v>#N/A</v>
      </c>
      <c r="AT41" s="125" t="e">
        <f t="shared" ca="1" si="169"/>
        <v>#N/A</v>
      </c>
      <c r="AU41" s="125" t="e">
        <f t="shared" ca="1" si="169"/>
        <v>#N/A</v>
      </c>
      <c r="AV41" s="125" t="e">
        <f t="shared" ca="1" si="169"/>
        <v>#N/A</v>
      </c>
      <c r="AW41" s="125" t="e">
        <f t="shared" ca="1" si="169"/>
        <v>#N/A</v>
      </c>
      <c r="AX41" s="125" t="e">
        <f t="shared" ca="1" si="169"/>
        <v>#N/A</v>
      </c>
      <c r="AY41" s="125" t="e">
        <f t="shared" ca="1" si="162"/>
        <v>#N/A</v>
      </c>
      <c r="AZ41" s="125" t="e">
        <f t="shared" ca="1" si="162"/>
        <v>#N/A</v>
      </c>
      <c r="BA41" s="125" t="e">
        <f t="shared" ca="1" si="162"/>
        <v>#N/A</v>
      </c>
      <c r="BB41" s="125" t="str">
        <f t="shared" ca="1" si="12"/>
        <v/>
      </c>
      <c r="BC41" s="125" t="str">
        <f t="shared" ca="1" si="8"/>
        <v/>
      </c>
      <c r="BD41" s="125" t="str">
        <f t="shared" ca="1" si="9"/>
        <v/>
      </c>
      <c r="BE41" s="125" t="str">
        <f t="shared" ca="1" si="10"/>
        <v/>
      </c>
      <c r="BF41" t="str">
        <f t="shared" ca="1" si="13"/>
        <v/>
      </c>
      <c r="BG41" s="125" t="str">
        <f t="shared" ca="1" si="15"/>
        <v/>
      </c>
      <c r="BI41" s="606" t="str">
        <f t="shared" ca="1" si="42"/>
        <v/>
      </c>
      <c r="BJ41" s="125" t="str">
        <f t="shared" ca="1" si="20"/>
        <v/>
      </c>
      <c r="BK41" s="125" t="str">
        <f t="shared" ca="1" si="43"/>
        <v/>
      </c>
      <c r="BL41" s="125" t="str">
        <f t="shared" ref="BL41" ca="1" si="205">IFERROR(INDEX($D$2:$BA$203,$A$41-1+$BI41,$A$27-3)*IF(RTF_unit="K",1,IF(RTF_unit="lb",1/1000,IF(RTF_unit="T",2,1))),"")</f>
        <v/>
      </c>
      <c r="BM41" s="125" t="str">
        <f t="shared" ref="BM41" ca="1" si="206">IFERROR(INDEX($D$2:$BA$203,$A$41-1+$BI41,$A$27-1)*IF(RTF_unit="K",1,IF(RTF_unit="lb",1/1000,IF(RTF_unit="T",2,1))),"")</f>
        <v/>
      </c>
      <c r="BN41" s="125" t="str">
        <f t="shared" ref="BN41" ca="1" si="207">IFERROR(INDEX($D$2:$BA$203,$A$41-1+$BI41,$A$27-2)*IF(RTF_unit="K",1,IF(RTF_unit="lb",1/1000,IF(RTF_unit="T",2,1))),"")</f>
        <v/>
      </c>
      <c r="BO41" s="125" t="str">
        <f t="shared" ref="BO41" ca="1" si="208">IFERROR(INDEX($D$2:$BA$203,$A$41-1+$BI41,$A$27)*IF(RTF_unit_Moment="kip-ft",1,IF(RTF_unit_Moment="kip-in",1/12,IF(RTF_unit_Moment="lb-ft",1/1000,IF(RTF_unit_Moment="lb-in",1/12000,1)))),"")</f>
        <v/>
      </c>
      <c r="BP41" s="125" t="str">
        <f t="shared" ref="BP41" ca="1" si="209">IFERROR(INDEX($D$2:$BA$203,$A$41-1+$BI41,$A$30)*IF(RTF_unit_Moment="kip-ft",1,IF(RTF_unit_Moment="kip-in",1/12,IF(RTF_unit_Moment="lb-ft",1/1000,IF(RTF_unit_Moment="lb-in",1/12000,1)))),"")</f>
        <v/>
      </c>
      <c r="BQ41" s="125" t="str">
        <f t="shared" ca="1" si="49"/>
        <v/>
      </c>
      <c r="BR41" s="125" t="str">
        <f t="shared" ca="1" si="50"/>
        <v/>
      </c>
      <c r="BT41" s="125" t="str">
        <f t="array" aca="1" ref="BT41" ca="1">IFERROR(INDEX($BB$1:$BB$203,SMALL(IF($BB$1:$BB$203&lt;&gt;"",ROW($BB$1:$BB$203)),ROW(34:34))),"")</f>
        <v/>
      </c>
      <c r="BU41" s="604" t="str">
        <f t="shared" ca="1" si="16"/>
        <v/>
      </c>
      <c r="BV41" s="125" t="str">
        <f t="shared" ca="1" si="26"/>
        <v/>
      </c>
      <c r="BW41" s="125" t="str">
        <f t="shared" ca="1" si="26"/>
        <v/>
      </c>
      <c r="BX41" s="125" t="str">
        <f t="shared" ca="1" si="26"/>
        <v/>
      </c>
      <c r="BY41" s="125" t="str">
        <f t="shared" ca="1" si="27"/>
        <v/>
      </c>
      <c r="BZ41" s="125" t="str">
        <f t="shared" ca="1" si="18"/>
        <v/>
      </c>
      <c r="CA41" s="125" t="str">
        <f t="shared" ca="1" si="28"/>
        <v/>
      </c>
      <c r="CB41" s="125" t="str">
        <f t="shared" ca="1" si="29"/>
        <v/>
      </c>
      <c r="CC41" s="125" t="str">
        <f t="shared" ca="1" si="30"/>
        <v/>
      </c>
      <c r="CD41" s="125" t="str">
        <f t="shared" ca="1" si="31"/>
        <v/>
      </c>
      <c r="CE41" s="125" t="str">
        <f t="shared" ca="1" si="32"/>
        <v/>
      </c>
      <c r="CF41" s="125" t="str">
        <f t="shared" ca="1" si="33"/>
        <v/>
      </c>
      <c r="CG41" s="125" t="str">
        <f t="shared" ca="1" si="34"/>
        <v/>
      </c>
      <c r="CH41" s="125" t="str">
        <f t="shared" ca="1" si="35"/>
        <v/>
      </c>
      <c r="CI41" s="125" t="str">
        <f t="shared" ca="1" si="36"/>
        <v/>
      </c>
      <c r="CJ41" s="125" t="str">
        <f t="array" aca="1" ref="CJ41" ca="1">IFERROR(INDEX($CI$1:$CI$502,SMALL(IF($CI$1:$CI$502&lt;&gt;"",ROW($CI$1:$CI$502)),ROW(34:34))),"")</f>
        <v/>
      </c>
      <c r="CK41" s="125" t="str">
        <f t="shared" ca="1" si="37"/>
        <v/>
      </c>
      <c r="CL41" s="125" t="str">
        <f t="shared" ca="1" si="38"/>
        <v/>
      </c>
      <c r="CM41" s="125"/>
      <c r="CO41" s="125" t="str">
        <f t="shared" si="39"/>
        <v/>
      </c>
      <c r="CP41" s="600" t="str">
        <f t="shared" si="40"/>
        <v/>
      </c>
      <c r="CQ41" s="600" t="str">
        <f t="shared" si="56"/>
        <v/>
      </c>
      <c r="CR41" s="600" t="str">
        <f t="shared" si="41"/>
        <v/>
      </c>
    </row>
    <row r="42" spans="1:96" x14ac:dyDescent="0.25">
      <c r="A42" s="591"/>
      <c r="C42" s="125">
        <f t="shared" si="14"/>
        <v>40</v>
      </c>
      <c r="D42" s="125" t="e">
        <f t="shared" ca="1" si="168"/>
        <v>#N/A</v>
      </c>
      <c r="E42" s="125" t="e">
        <f t="shared" ca="1" si="168"/>
        <v>#N/A</v>
      </c>
      <c r="F42" s="125" t="e">
        <f t="shared" ca="1" si="168"/>
        <v>#N/A</v>
      </c>
      <c r="G42" s="125" t="e">
        <f t="shared" ca="1" si="168"/>
        <v>#N/A</v>
      </c>
      <c r="H42" s="125" t="e">
        <f t="shared" ca="1" si="168"/>
        <v>#N/A</v>
      </c>
      <c r="I42" s="125" t="e">
        <f t="shared" ca="1" si="168"/>
        <v>#N/A</v>
      </c>
      <c r="J42" s="125" t="e">
        <f t="shared" ca="1" si="168"/>
        <v>#N/A</v>
      </c>
      <c r="K42" s="125" t="e">
        <f t="shared" ca="1" si="168"/>
        <v>#N/A</v>
      </c>
      <c r="L42" s="125" t="e">
        <f t="shared" ca="1" si="168"/>
        <v>#N/A</v>
      </c>
      <c r="M42" s="125" t="e">
        <f t="shared" ca="1" si="168"/>
        <v>#N/A</v>
      </c>
      <c r="N42" s="125" t="e">
        <f t="shared" ca="1" si="168"/>
        <v>#N/A</v>
      </c>
      <c r="O42" s="125" t="e">
        <f t="shared" ca="1" si="168"/>
        <v>#N/A</v>
      </c>
      <c r="P42" s="125" t="e">
        <f t="shared" ca="1" si="168"/>
        <v>#N/A</v>
      </c>
      <c r="Q42" s="125" t="e">
        <f t="shared" ca="1" si="168"/>
        <v>#N/A</v>
      </c>
      <c r="R42" s="125" t="e">
        <f t="shared" ca="1" si="168"/>
        <v>#N/A</v>
      </c>
      <c r="S42" s="125" t="e">
        <f t="shared" ca="1" si="168"/>
        <v>#N/A</v>
      </c>
      <c r="T42" s="125" t="e">
        <f t="shared" ca="1" si="161"/>
        <v>#N/A</v>
      </c>
      <c r="U42" s="125" t="e">
        <f t="shared" ca="1" si="161"/>
        <v>#N/A</v>
      </c>
      <c r="V42" s="125" t="e">
        <f t="shared" ca="1" si="161"/>
        <v>#N/A</v>
      </c>
      <c r="W42" s="125" t="e">
        <f t="shared" ca="1" si="161"/>
        <v>#N/A</v>
      </c>
      <c r="X42" s="125" t="e">
        <f t="shared" ca="1" si="161"/>
        <v>#N/A</v>
      </c>
      <c r="Y42" s="125" t="e">
        <f t="shared" ca="1" si="161"/>
        <v>#N/A</v>
      </c>
      <c r="Z42" s="125" t="e">
        <f t="shared" ca="1" si="161"/>
        <v>#N/A</v>
      </c>
      <c r="AA42" s="125" t="e">
        <f t="shared" ca="1" si="161"/>
        <v>#N/A</v>
      </c>
      <c r="AB42" s="125" t="e">
        <f t="shared" ca="1" si="161"/>
        <v>#N/A</v>
      </c>
      <c r="AC42" s="125" t="e">
        <f t="shared" ca="1" si="161"/>
        <v>#N/A</v>
      </c>
      <c r="AD42" s="125" t="e">
        <f t="shared" ca="1" si="161"/>
        <v>#N/A</v>
      </c>
      <c r="AE42" s="125" t="e">
        <f t="shared" ca="1" si="161"/>
        <v>#N/A</v>
      </c>
      <c r="AF42" s="125" t="e">
        <f t="shared" ca="1" si="161"/>
        <v>#N/A</v>
      </c>
      <c r="AG42" s="125" t="e">
        <f t="shared" ca="1" si="161"/>
        <v>#N/A</v>
      </c>
      <c r="AH42" s="125" t="e">
        <f t="shared" ca="1" si="161"/>
        <v>#N/A</v>
      </c>
      <c r="AI42" s="125" t="e">
        <f t="shared" ca="1" si="169"/>
        <v>#N/A</v>
      </c>
      <c r="AJ42" s="125" t="e">
        <f t="shared" ca="1" si="169"/>
        <v>#N/A</v>
      </c>
      <c r="AK42" s="125" t="e">
        <f t="shared" ca="1" si="169"/>
        <v>#N/A</v>
      </c>
      <c r="AL42" s="125" t="e">
        <f t="shared" ca="1" si="169"/>
        <v>#N/A</v>
      </c>
      <c r="AM42" s="125" t="e">
        <f t="shared" ca="1" si="169"/>
        <v>#N/A</v>
      </c>
      <c r="AN42" s="125" t="e">
        <f t="shared" ca="1" si="169"/>
        <v>#N/A</v>
      </c>
      <c r="AO42" s="125" t="e">
        <f t="shared" ca="1" si="169"/>
        <v>#N/A</v>
      </c>
      <c r="AP42" s="125" t="e">
        <f t="shared" ca="1" si="169"/>
        <v>#N/A</v>
      </c>
      <c r="AQ42" s="125" t="e">
        <f t="shared" ca="1" si="169"/>
        <v>#N/A</v>
      </c>
      <c r="AR42" s="125" t="e">
        <f t="shared" ca="1" si="169"/>
        <v>#N/A</v>
      </c>
      <c r="AS42" s="125" t="e">
        <f t="shared" ca="1" si="169"/>
        <v>#N/A</v>
      </c>
      <c r="AT42" s="125" t="e">
        <f t="shared" ca="1" si="169"/>
        <v>#N/A</v>
      </c>
      <c r="AU42" s="125" t="e">
        <f t="shared" ca="1" si="169"/>
        <v>#N/A</v>
      </c>
      <c r="AV42" s="125" t="e">
        <f t="shared" ca="1" si="169"/>
        <v>#N/A</v>
      </c>
      <c r="AW42" s="125" t="e">
        <f t="shared" ca="1" si="169"/>
        <v>#N/A</v>
      </c>
      <c r="AX42" s="125" t="e">
        <f t="shared" ca="1" si="169"/>
        <v>#N/A</v>
      </c>
      <c r="AY42" s="125" t="e">
        <f t="shared" ca="1" si="162"/>
        <v>#N/A</v>
      </c>
      <c r="AZ42" s="125" t="e">
        <f t="shared" ca="1" si="162"/>
        <v>#N/A</v>
      </c>
      <c r="BA42" s="125" t="e">
        <f t="shared" ca="1" si="162"/>
        <v>#N/A</v>
      </c>
      <c r="BB42" s="125" t="str">
        <f t="shared" ca="1" si="12"/>
        <v/>
      </c>
      <c r="BC42" s="125" t="str">
        <f t="shared" ca="1" si="8"/>
        <v/>
      </c>
      <c r="BD42" s="125" t="str">
        <f t="shared" ca="1" si="9"/>
        <v/>
      </c>
      <c r="BE42" s="125" t="str">
        <f t="shared" ca="1" si="10"/>
        <v/>
      </c>
      <c r="BF42" t="str">
        <f t="shared" ca="1" si="13"/>
        <v/>
      </c>
      <c r="BG42" s="125" t="str">
        <f t="shared" ca="1" si="15"/>
        <v/>
      </c>
      <c r="BI42" s="606" t="str">
        <f t="shared" ca="1" si="42"/>
        <v/>
      </c>
      <c r="BJ42" s="125" t="str">
        <f t="shared" ca="1" si="20"/>
        <v/>
      </c>
      <c r="BK42" s="125" t="str">
        <f t="shared" ca="1" si="43"/>
        <v/>
      </c>
      <c r="BL42" s="125" t="str">
        <f t="shared" ref="BL42" ca="1" si="210">IFERROR(INDEX($D$2:$BA$203,$A$41-1+$BI42,$A$27-3)*IF(RTF_unit="K",1,IF(RTF_unit="lb",1/1000,IF(RTF_unit="T",2,1))),"")</f>
        <v/>
      </c>
      <c r="BM42" s="125" t="str">
        <f t="shared" ref="BM42" ca="1" si="211">IFERROR(INDEX($D$2:$BA$203,$A$41-1+$BI42,$A$27-1)*IF(RTF_unit="K",1,IF(RTF_unit="lb",1/1000,IF(RTF_unit="T",2,1))),"")</f>
        <v/>
      </c>
      <c r="BN42" s="125" t="str">
        <f t="shared" ref="BN42" ca="1" si="212">IFERROR(INDEX($D$2:$BA$203,$A$41-1+$BI42,$A$27-2)*IF(RTF_unit="K",1,IF(RTF_unit="lb",1/1000,IF(RTF_unit="T",2,1))),"")</f>
        <v/>
      </c>
      <c r="BO42" s="125" t="str">
        <f t="shared" ref="BO42" ca="1" si="213">IFERROR(INDEX($D$2:$BA$203,$A$41-1+$BI42,$A$27)*IF(RTF_unit_Moment="kip-ft",1,IF(RTF_unit_Moment="kip-in",1/12,IF(RTF_unit_Moment="lb-ft",1/1000,IF(RTF_unit_Moment="lb-in",1/12000,1)))),"")</f>
        <v/>
      </c>
      <c r="BP42" s="125" t="str">
        <f t="shared" ref="BP42" ca="1" si="214">IFERROR(INDEX($D$2:$BA$203,$A$41-1+$BI42,$A$30)*IF(RTF_unit_Moment="kip-ft",1,IF(RTF_unit_Moment="kip-in",1/12,IF(RTF_unit_Moment="lb-ft",1/1000,IF(RTF_unit_Moment="lb-in",1/12000,1)))),"")</f>
        <v/>
      </c>
      <c r="BQ42" s="125" t="str">
        <f t="shared" ca="1" si="49"/>
        <v/>
      </c>
      <c r="BR42" s="125" t="str">
        <f t="shared" ca="1" si="50"/>
        <v/>
      </c>
      <c r="BT42" s="125" t="str">
        <f t="array" aca="1" ref="BT42" ca="1">IFERROR(INDEX($BB$1:$BB$203,SMALL(IF($BB$1:$BB$203&lt;&gt;"",ROW($BB$1:$BB$203)),ROW(35:35))),"")</f>
        <v/>
      </c>
      <c r="BU42" s="604" t="str">
        <f t="shared" ca="1" si="16"/>
        <v/>
      </c>
      <c r="BV42" s="125" t="str">
        <f t="shared" ca="1" si="26"/>
        <v/>
      </c>
      <c r="BW42" s="125" t="str">
        <f t="shared" ca="1" si="26"/>
        <v/>
      </c>
      <c r="BX42" s="125" t="str">
        <f t="shared" ca="1" si="26"/>
        <v/>
      </c>
      <c r="BY42" s="125" t="str">
        <f t="shared" ca="1" si="27"/>
        <v/>
      </c>
      <c r="BZ42" s="125" t="str">
        <f t="shared" ca="1" si="18"/>
        <v/>
      </c>
      <c r="CA42" s="125" t="str">
        <f t="shared" ca="1" si="28"/>
        <v/>
      </c>
      <c r="CB42" s="125" t="str">
        <f t="shared" ca="1" si="29"/>
        <v/>
      </c>
      <c r="CC42" s="125" t="str">
        <f t="shared" ca="1" si="30"/>
        <v/>
      </c>
      <c r="CD42" s="125" t="str">
        <f t="shared" ca="1" si="31"/>
        <v/>
      </c>
      <c r="CE42" s="125" t="str">
        <f t="shared" ca="1" si="32"/>
        <v/>
      </c>
      <c r="CF42" s="125" t="str">
        <f t="shared" ca="1" si="33"/>
        <v/>
      </c>
      <c r="CG42" s="125" t="str">
        <f t="shared" ca="1" si="34"/>
        <v/>
      </c>
      <c r="CH42" s="125" t="str">
        <f t="shared" ca="1" si="35"/>
        <v/>
      </c>
      <c r="CI42" s="125" t="str">
        <f t="shared" ca="1" si="36"/>
        <v/>
      </c>
      <c r="CJ42" s="125" t="str">
        <f t="array" aca="1" ref="CJ42" ca="1">IFERROR(INDEX($CI$1:$CI$502,SMALL(IF($CI$1:$CI$502&lt;&gt;"",ROW($CI$1:$CI$502)),ROW(35:35))),"")</f>
        <v/>
      </c>
      <c r="CK42" s="125" t="str">
        <f t="shared" ca="1" si="37"/>
        <v/>
      </c>
      <c r="CL42" s="125" t="str">
        <f t="shared" ca="1" si="38"/>
        <v/>
      </c>
      <c r="CM42" s="125"/>
      <c r="CO42" s="125" t="str">
        <f t="shared" si="39"/>
        <v/>
      </c>
      <c r="CP42" s="600" t="str">
        <f t="shared" si="40"/>
        <v/>
      </c>
      <c r="CQ42" s="600" t="str">
        <f t="shared" si="56"/>
        <v/>
      </c>
      <c r="CR42" s="600" t="str">
        <f t="shared" si="41"/>
        <v/>
      </c>
    </row>
    <row r="43" spans="1:96" x14ac:dyDescent="0.25">
      <c r="A43" s="598" t="s">
        <v>1323</v>
      </c>
      <c r="C43" s="125">
        <f t="shared" si="14"/>
        <v>41</v>
      </c>
      <c r="D43" s="125" t="e">
        <f t="shared" ca="1" si="168"/>
        <v>#N/A</v>
      </c>
      <c r="E43" s="125" t="e">
        <f t="shared" ca="1" si="168"/>
        <v>#N/A</v>
      </c>
      <c r="F43" s="125" t="e">
        <f t="shared" ca="1" si="168"/>
        <v>#N/A</v>
      </c>
      <c r="G43" s="125" t="e">
        <f t="shared" ca="1" si="168"/>
        <v>#N/A</v>
      </c>
      <c r="H43" s="125" t="e">
        <f t="shared" ca="1" si="168"/>
        <v>#N/A</v>
      </c>
      <c r="I43" s="125" t="e">
        <f t="shared" ca="1" si="168"/>
        <v>#N/A</v>
      </c>
      <c r="J43" s="125" t="e">
        <f t="shared" ca="1" si="168"/>
        <v>#N/A</v>
      </c>
      <c r="K43" s="125" t="e">
        <f t="shared" ca="1" si="168"/>
        <v>#N/A</v>
      </c>
      <c r="L43" s="125" t="e">
        <f t="shared" ca="1" si="168"/>
        <v>#N/A</v>
      </c>
      <c r="M43" s="125" t="e">
        <f t="shared" ca="1" si="168"/>
        <v>#N/A</v>
      </c>
      <c r="N43" s="125" t="e">
        <f t="shared" ca="1" si="168"/>
        <v>#N/A</v>
      </c>
      <c r="O43" s="125" t="e">
        <f t="shared" ca="1" si="168"/>
        <v>#N/A</v>
      </c>
      <c r="P43" s="125" t="e">
        <f t="shared" ca="1" si="168"/>
        <v>#N/A</v>
      </c>
      <c r="Q43" s="125" t="e">
        <f t="shared" ca="1" si="168"/>
        <v>#N/A</v>
      </c>
      <c r="R43" s="125" t="e">
        <f t="shared" ca="1" si="168"/>
        <v>#N/A</v>
      </c>
      <c r="S43" s="125" t="e">
        <f t="shared" ca="1" si="168"/>
        <v>#N/A</v>
      </c>
      <c r="T43" s="125" t="e">
        <f t="shared" ca="1" si="161"/>
        <v>#N/A</v>
      </c>
      <c r="U43" s="125" t="e">
        <f t="shared" ca="1" si="161"/>
        <v>#N/A</v>
      </c>
      <c r="V43" s="125" t="e">
        <f t="shared" ca="1" si="161"/>
        <v>#N/A</v>
      </c>
      <c r="W43" s="125" t="e">
        <f t="shared" ca="1" si="161"/>
        <v>#N/A</v>
      </c>
      <c r="X43" s="125" t="e">
        <f t="shared" ca="1" si="161"/>
        <v>#N/A</v>
      </c>
      <c r="Y43" s="125" t="e">
        <f t="shared" ca="1" si="161"/>
        <v>#N/A</v>
      </c>
      <c r="Z43" s="125" t="e">
        <f t="shared" ca="1" si="161"/>
        <v>#N/A</v>
      </c>
      <c r="AA43" s="125" t="e">
        <f t="shared" ca="1" si="161"/>
        <v>#N/A</v>
      </c>
      <c r="AB43" s="125" t="e">
        <f t="shared" ca="1" si="161"/>
        <v>#N/A</v>
      </c>
      <c r="AC43" s="125" t="e">
        <f t="shared" ca="1" si="161"/>
        <v>#N/A</v>
      </c>
      <c r="AD43" s="125" t="e">
        <f t="shared" ca="1" si="161"/>
        <v>#N/A</v>
      </c>
      <c r="AE43" s="125" t="e">
        <f t="shared" ca="1" si="161"/>
        <v>#N/A</v>
      </c>
      <c r="AF43" s="125" t="e">
        <f t="shared" ca="1" si="161"/>
        <v>#N/A</v>
      </c>
      <c r="AG43" s="125" t="e">
        <f t="shared" ca="1" si="161"/>
        <v>#N/A</v>
      </c>
      <c r="AH43" s="125" t="e">
        <f t="shared" ca="1" si="161"/>
        <v>#N/A</v>
      </c>
      <c r="AI43" s="125" t="e">
        <f t="shared" ca="1" si="169"/>
        <v>#N/A</v>
      </c>
      <c r="AJ43" s="125" t="e">
        <f t="shared" ca="1" si="169"/>
        <v>#N/A</v>
      </c>
      <c r="AK43" s="125" t="e">
        <f t="shared" ca="1" si="169"/>
        <v>#N/A</v>
      </c>
      <c r="AL43" s="125" t="e">
        <f t="shared" ca="1" si="169"/>
        <v>#N/A</v>
      </c>
      <c r="AM43" s="125" t="e">
        <f t="shared" ca="1" si="169"/>
        <v>#N/A</v>
      </c>
      <c r="AN43" s="125" t="e">
        <f t="shared" ca="1" si="169"/>
        <v>#N/A</v>
      </c>
      <c r="AO43" s="125" t="e">
        <f t="shared" ca="1" si="169"/>
        <v>#N/A</v>
      </c>
      <c r="AP43" s="125" t="e">
        <f t="shared" ca="1" si="169"/>
        <v>#N/A</v>
      </c>
      <c r="AQ43" s="125" t="e">
        <f t="shared" ca="1" si="169"/>
        <v>#N/A</v>
      </c>
      <c r="AR43" s="125" t="e">
        <f t="shared" ca="1" si="169"/>
        <v>#N/A</v>
      </c>
      <c r="AS43" s="125" t="e">
        <f t="shared" ca="1" si="169"/>
        <v>#N/A</v>
      </c>
      <c r="AT43" s="125" t="e">
        <f t="shared" ca="1" si="169"/>
        <v>#N/A</v>
      </c>
      <c r="AU43" s="125" t="e">
        <f t="shared" ca="1" si="169"/>
        <v>#N/A</v>
      </c>
      <c r="AV43" s="125" t="e">
        <f t="shared" ca="1" si="169"/>
        <v>#N/A</v>
      </c>
      <c r="AW43" s="125" t="e">
        <f t="shared" ca="1" si="169"/>
        <v>#N/A</v>
      </c>
      <c r="AX43" s="125" t="e">
        <f t="shared" ca="1" si="169"/>
        <v>#N/A</v>
      </c>
      <c r="AY43" s="125" t="e">
        <f t="shared" ca="1" si="162"/>
        <v>#N/A</v>
      </c>
      <c r="AZ43" s="125" t="e">
        <f t="shared" ca="1" si="162"/>
        <v>#N/A</v>
      </c>
      <c r="BA43" s="125" t="e">
        <f t="shared" ca="1" si="162"/>
        <v>#N/A</v>
      </c>
      <c r="BB43" s="125" t="str">
        <f t="shared" ca="1" si="12"/>
        <v/>
      </c>
      <c r="BC43" s="125" t="str">
        <f t="shared" ca="1" si="8"/>
        <v/>
      </c>
      <c r="BD43" s="125" t="str">
        <f t="shared" ca="1" si="9"/>
        <v/>
      </c>
      <c r="BE43" s="125" t="str">
        <f t="shared" ca="1" si="10"/>
        <v/>
      </c>
      <c r="BF43" t="str">
        <f t="shared" ca="1" si="13"/>
        <v/>
      </c>
      <c r="BG43" s="125" t="str">
        <f t="shared" ca="1" si="15"/>
        <v/>
      </c>
      <c r="BI43" s="606" t="str">
        <f t="shared" ca="1" si="42"/>
        <v/>
      </c>
      <c r="BJ43" s="125" t="str">
        <f t="shared" ca="1" si="20"/>
        <v/>
      </c>
      <c r="BK43" s="125" t="str">
        <f t="shared" ca="1" si="43"/>
        <v/>
      </c>
      <c r="BL43" s="125" t="str">
        <f t="shared" ref="BL43" ca="1" si="215">IFERROR(INDEX($D$2:$BA$203,$A$41-1+$BI43,$A$27-3)*IF(RTF_unit="K",1,IF(RTF_unit="lb",1/1000,IF(RTF_unit="T",2,1))),"")</f>
        <v/>
      </c>
      <c r="BM43" s="125" t="str">
        <f t="shared" ref="BM43" ca="1" si="216">IFERROR(INDEX($D$2:$BA$203,$A$41-1+$BI43,$A$27-1)*IF(RTF_unit="K",1,IF(RTF_unit="lb",1/1000,IF(RTF_unit="T",2,1))),"")</f>
        <v/>
      </c>
      <c r="BN43" s="125" t="str">
        <f t="shared" ref="BN43" ca="1" si="217">IFERROR(INDEX($D$2:$BA$203,$A$41-1+$BI43,$A$27-2)*IF(RTF_unit="K",1,IF(RTF_unit="lb",1/1000,IF(RTF_unit="T",2,1))),"")</f>
        <v/>
      </c>
      <c r="BO43" s="125" t="str">
        <f t="shared" ref="BO43" ca="1" si="218">IFERROR(INDEX($D$2:$BA$203,$A$41-1+$BI43,$A$27)*IF(RTF_unit_Moment="kip-ft",1,IF(RTF_unit_Moment="kip-in",1/12,IF(RTF_unit_Moment="lb-ft",1/1000,IF(RTF_unit_Moment="lb-in",1/12000,1)))),"")</f>
        <v/>
      </c>
      <c r="BP43" s="125" t="str">
        <f t="shared" ref="BP43" ca="1" si="219">IFERROR(INDEX($D$2:$BA$203,$A$41-1+$BI43,$A$30)*IF(RTF_unit_Moment="kip-ft",1,IF(RTF_unit_Moment="kip-in",1/12,IF(RTF_unit_Moment="lb-ft",1/1000,IF(RTF_unit_Moment="lb-in",1/12000,1)))),"")</f>
        <v/>
      </c>
      <c r="BQ43" s="125" t="str">
        <f t="shared" ca="1" si="49"/>
        <v/>
      </c>
      <c r="BR43" s="125" t="str">
        <f t="shared" ca="1" si="50"/>
        <v/>
      </c>
      <c r="BT43" s="125" t="str">
        <f t="array" aca="1" ref="BT43" ca="1">IFERROR(INDEX($BB$1:$BB$203,SMALL(IF($BB$1:$BB$203&lt;&gt;"",ROW($BB$1:$BB$203)),ROW(36:36))),"")</f>
        <v/>
      </c>
      <c r="BU43" s="604" t="str">
        <f t="shared" ca="1" si="16"/>
        <v/>
      </c>
      <c r="BV43" s="125" t="str">
        <f t="shared" ca="1" si="26"/>
        <v/>
      </c>
      <c r="BW43" s="125" t="str">
        <f t="shared" ca="1" si="26"/>
        <v/>
      </c>
      <c r="BX43" s="125" t="str">
        <f t="shared" ca="1" si="26"/>
        <v/>
      </c>
      <c r="BY43" s="125" t="str">
        <f t="shared" ca="1" si="27"/>
        <v/>
      </c>
      <c r="BZ43" s="125" t="str">
        <f t="shared" ca="1" si="18"/>
        <v/>
      </c>
      <c r="CA43" s="125" t="str">
        <f t="shared" ca="1" si="28"/>
        <v/>
      </c>
      <c r="CB43" s="125" t="str">
        <f t="shared" ca="1" si="29"/>
        <v/>
      </c>
      <c r="CC43" s="125" t="str">
        <f t="shared" ca="1" si="30"/>
        <v/>
      </c>
      <c r="CD43" s="125" t="str">
        <f t="shared" ca="1" si="31"/>
        <v/>
      </c>
      <c r="CE43" s="125" t="str">
        <f t="shared" ca="1" si="32"/>
        <v/>
      </c>
      <c r="CF43" s="125" t="str">
        <f t="shared" ca="1" si="33"/>
        <v/>
      </c>
      <c r="CG43" s="125" t="str">
        <f t="shared" ca="1" si="34"/>
        <v/>
      </c>
      <c r="CH43" s="125" t="str">
        <f t="shared" ca="1" si="35"/>
        <v/>
      </c>
      <c r="CI43" s="125" t="str">
        <f t="shared" ca="1" si="36"/>
        <v/>
      </c>
      <c r="CJ43" s="125" t="str">
        <f t="array" aca="1" ref="CJ43" ca="1">IFERROR(INDEX($CI$1:$CI$502,SMALL(IF($CI$1:$CI$502&lt;&gt;"",ROW($CI$1:$CI$502)),ROW(36:36))),"")</f>
        <v/>
      </c>
      <c r="CK43" s="125" t="str">
        <f t="shared" ca="1" si="37"/>
        <v/>
      </c>
      <c r="CL43" s="125" t="str">
        <f t="shared" ca="1" si="38"/>
        <v/>
      </c>
      <c r="CM43" s="125"/>
      <c r="CO43" s="125" t="str">
        <f t="shared" si="39"/>
        <v/>
      </c>
      <c r="CP43" s="600" t="str">
        <f t="shared" si="40"/>
        <v/>
      </c>
      <c r="CQ43" s="600" t="str">
        <f t="shared" si="56"/>
        <v/>
      </c>
      <c r="CR43" s="600" t="str">
        <f t="shared" si="41"/>
        <v/>
      </c>
    </row>
    <row r="44" spans="1:96" x14ac:dyDescent="0.25">
      <c r="A44" s="134" t="e">
        <f ca="1">ROW(INDEX(INDIRECT(CONCATENATE("$D$" &amp; $A$41 &amp; ":$D$203")),MATCH("",INDIRECT(CONCATENATE("$D$" &amp; $A$41 &amp; ":$D$203")),0)))</f>
        <v>#N/A</v>
      </c>
      <c r="B44" t="s">
        <v>1310</v>
      </c>
      <c r="C44" s="125">
        <f t="shared" si="14"/>
        <v>42</v>
      </c>
      <c r="D44" s="125" t="e">
        <f t="shared" ca="1" si="168"/>
        <v>#N/A</v>
      </c>
      <c r="E44" s="125" t="e">
        <f t="shared" ca="1" si="168"/>
        <v>#N/A</v>
      </c>
      <c r="F44" s="125" t="e">
        <f t="shared" ca="1" si="168"/>
        <v>#N/A</v>
      </c>
      <c r="G44" s="125" t="e">
        <f t="shared" ca="1" si="168"/>
        <v>#N/A</v>
      </c>
      <c r="H44" s="125" t="e">
        <f t="shared" ca="1" si="168"/>
        <v>#N/A</v>
      </c>
      <c r="I44" s="125" t="e">
        <f t="shared" ca="1" si="168"/>
        <v>#N/A</v>
      </c>
      <c r="J44" s="125" t="e">
        <f t="shared" ca="1" si="168"/>
        <v>#N/A</v>
      </c>
      <c r="K44" s="125" t="e">
        <f t="shared" ca="1" si="168"/>
        <v>#N/A</v>
      </c>
      <c r="L44" s="125" t="e">
        <f t="shared" ca="1" si="168"/>
        <v>#N/A</v>
      </c>
      <c r="M44" s="125" t="e">
        <f t="shared" ca="1" si="168"/>
        <v>#N/A</v>
      </c>
      <c r="N44" s="125" t="e">
        <f t="shared" ca="1" si="168"/>
        <v>#N/A</v>
      </c>
      <c r="O44" s="125" t="e">
        <f t="shared" ca="1" si="168"/>
        <v>#N/A</v>
      </c>
      <c r="P44" s="125" t="e">
        <f t="shared" ca="1" si="168"/>
        <v>#N/A</v>
      </c>
      <c r="Q44" s="125" t="e">
        <f t="shared" ca="1" si="168"/>
        <v>#N/A</v>
      </c>
      <c r="R44" s="125" t="e">
        <f t="shared" ca="1" si="168"/>
        <v>#N/A</v>
      </c>
      <c r="S44" s="125" t="e">
        <f t="shared" ca="1" si="168"/>
        <v>#N/A</v>
      </c>
      <c r="T44" s="125" t="e">
        <f t="shared" ca="1" si="161"/>
        <v>#N/A</v>
      </c>
      <c r="U44" s="125" t="e">
        <f t="shared" ca="1" si="161"/>
        <v>#N/A</v>
      </c>
      <c r="V44" s="125" t="e">
        <f t="shared" ca="1" si="161"/>
        <v>#N/A</v>
      </c>
      <c r="W44" s="125" t="e">
        <f t="shared" ca="1" si="161"/>
        <v>#N/A</v>
      </c>
      <c r="X44" s="125" t="e">
        <f t="shared" ca="1" si="161"/>
        <v>#N/A</v>
      </c>
      <c r="Y44" s="125" t="e">
        <f t="shared" ca="1" si="161"/>
        <v>#N/A</v>
      </c>
      <c r="Z44" s="125" t="e">
        <f t="shared" ca="1" si="161"/>
        <v>#N/A</v>
      </c>
      <c r="AA44" s="125" t="e">
        <f t="shared" ca="1" si="161"/>
        <v>#N/A</v>
      </c>
      <c r="AB44" s="125" t="e">
        <f t="shared" ca="1" si="161"/>
        <v>#N/A</v>
      </c>
      <c r="AC44" s="125" t="e">
        <f t="shared" ca="1" si="161"/>
        <v>#N/A</v>
      </c>
      <c r="AD44" s="125" t="e">
        <f t="shared" ca="1" si="161"/>
        <v>#N/A</v>
      </c>
      <c r="AE44" s="125" t="e">
        <f t="shared" ca="1" si="161"/>
        <v>#N/A</v>
      </c>
      <c r="AF44" s="125" t="e">
        <f t="shared" ca="1" si="161"/>
        <v>#N/A</v>
      </c>
      <c r="AG44" s="125" t="e">
        <f t="shared" ca="1" si="161"/>
        <v>#N/A</v>
      </c>
      <c r="AH44" s="125" t="e">
        <f t="shared" ca="1" si="161"/>
        <v>#N/A</v>
      </c>
      <c r="AI44" s="125" t="e">
        <f t="shared" ca="1" si="169"/>
        <v>#N/A</v>
      </c>
      <c r="AJ44" s="125" t="e">
        <f t="shared" ca="1" si="169"/>
        <v>#N/A</v>
      </c>
      <c r="AK44" s="125" t="e">
        <f t="shared" ca="1" si="169"/>
        <v>#N/A</v>
      </c>
      <c r="AL44" s="125" t="e">
        <f t="shared" ca="1" si="169"/>
        <v>#N/A</v>
      </c>
      <c r="AM44" s="125" t="e">
        <f t="shared" ca="1" si="169"/>
        <v>#N/A</v>
      </c>
      <c r="AN44" s="125" t="e">
        <f t="shared" ca="1" si="169"/>
        <v>#N/A</v>
      </c>
      <c r="AO44" s="125" t="e">
        <f t="shared" ca="1" si="169"/>
        <v>#N/A</v>
      </c>
      <c r="AP44" s="125" t="e">
        <f t="shared" ca="1" si="169"/>
        <v>#N/A</v>
      </c>
      <c r="AQ44" s="125" t="e">
        <f t="shared" ca="1" si="169"/>
        <v>#N/A</v>
      </c>
      <c r="AR44" s="125" t="e">
        <f t="shared" ca="1" si="169"/>
        <v>#N/A</v>
      </c>
      <c r="AS44" s="125" t="e">
        <f t="shared" ca="1" si="169"/>
        <v>#N/A</v>
      </c>
      <c r="AT44" s="125" t="e">
        <f t="shared" ca="1" si="169"/>
        <v>#N/A</v>
      </c>
      <c r="AU44" s="125" t="e">
        <f t="shared" ca="1" si="169"/>
        <v>#N/A</v>
      </c>
      <c r="AV44" s="125" t="e">
        <f t="shared" ca="1" si="169"/>
        <v>#N/A</v>
      </c>
      <c r="AW44" s="125" t="e">
        <f t="shared" ca="1" si="169"/>
        <v>#N/A</v>
      </c>
      <c r="AX44" s="125" t="e">
        <f t="shared" ca="1" si="169"/>
        <v>#N/A</v>
      </c>
      <c r="AY44" s="125" t="e">
        <f t="shared" ca="1" si="162"/>
        <v>#N/A</v>
      </c>
      <c r="AZ44" s="125" t="e">
        <f t="shared" ca="1" si="162"/>
        <v>#N/A</v>
      </c>
      <c r="BA44" s="125" t="e">
        <f t="shared" ca="1" si="162"/>
        <v>#N/A</v>
      </c>
      <c r="BB44" s="125" t="str">
        <f t="shared" ca="1" si="12"/>
        <v/>
      </c>
      <c r="BC44" s="125" t="str">
        <f t="shared" ca="1" si="8"/>
        <v/>
      </c>
      <c r="BD44" s="125" t="str">
        <f t="shared" ca="1" si="9"/>
        <v/>
      </c>
      <c r="BE44" s="125" t="str">
        <f t="shared" ca="1" si="10"/>
        <v/>
      </c>
      <c r="BF44" t="str">
        <f t="shared" ca="1" si="13"/>
        <v/>
      </c>
      <c r="BG44" s="125" t="str">
        <f t="shared" ca="1" si="15"/>
        <v/>
      </c>
      <c r="BI44" s="606" t="str">
        <f t="shared" ca="1" si="42"/>
        <v/>
      </c>
      <c r="BJ44" s="125" t="str">
        <f t="shared" ca="1" si="20"/>
        <v/>
      </c>
      <c r="BK44" s="125" t="str">
        <f t="shared" ca="1" si="43"/>
        <v/>
      </c>
      <c r="BL44" s="125" t="str">
        <f t="shared" ref="BL44" ca="1" si="220">IFERROR(INDEX($D$2:$BA$203,$A$41-1+$BI44,$A$27-3)*IF(RTF_unit="K",1,IF(RTF_unit="lb",1/1000,IF(RTF_unit="T",2,1))),"")</f>
        <v/>
      </c>
      <c r="BM44" s="125" t="str">
        <f t="shared" ref="BM44" ca="1" si="221">IFERROR(INDEX($D$2:$BA$203,$A$41-1+$BI44,$A$27-1)*IF(RTF_unit="K",1,IF(RTF_unit="lb",1/1000,IF(RTF_unit="T",2,1))),"")</f>
        <v/>
      </c>
      <c r="BN44" s="125" t="str">
        <f t="shared" ref="BN44" ca="1" si="222">IFERROR(INDEX($D$2:$BA$203,$A$41-1+$BI44,$A$27-2)*IF(RTF_unit="K",1,IF(RTF_unit="lb",1/1000,IF(RTF_unit="T",2,1))),"")</f>
        <v/>
      </c>
      <c r="BO44" s="125" t="str">
        <f t="shared" ref="BO44" ca="1" si="223">IFERROR(INDEX($D$2:$BA$203,$A$41-1+$BI44,$A$27)*IF(RTF_unit_Moment="kip-ft",1,IF(RTF_unit_Moment="kip-in",1/12,IF(RTF_unit_Moment="lb-ft",1/1000,IF(RTF_unit_Moment="lb-in",1/12000,1)))),"")</f>
        <v/>
      </c>
      <c r="BP44" s="125" t="str">
        <f t="shared" ref="BP44" ca="1" si="224">IFERROR(INDEX($D$2:$BA$203,$A$41-1+$BI44,$A$30)*IF(RTF_unit_Moment="kip-ft",1,IF(RTF_unit_Moment="kip-in",1/12,IF(RTF_unit_Moment="lb-ft",1/1000,IF(RTF_unit_Moment="lb-in",1/12000,1)))),"")</f>
        <v/>
      </c>
      <c r="BQ44" s="125" t="str">
        <f t="shared" ca="1" si="49"/>
        <v/>
      </c>
      <c r="BR44" s="125" t="str">
        <f t="shared" ca="1" si="50"/>
        <v/>
      </c>
      <c r="BT44" s="125" t="str">
        <f t="array" aca="1" ref="BT44" ca="1">IFERROR(INDEX($BB$1:$BB$203,SMALL(IF($BB$1:$BB$203&lt;&gt;"",ROW($BB$1:$BB$203)),ROW(37:37))),"")</f>
        <v/>
      </c>
      <c r="BU44" s="604" t="str">
        <f t="shared" ca="1" si="16"/>
        <v/>
      </c>
      <c r="BV44" s="125" t="str">
        <f t="shared" ca="1" si="26"/>
        <v/>
      </c>
      <c r="BW44" s="125" t="str">
        <f t="shared" ca="1" si="26"/>
        <v/>
      </c>
      <c r="BX44" s="125" t="str">
        <f t="shared" ca="1" si="26"/>
        <v/>
      </c>
      <c r="BY44" s="125" t="str">
        <f t="shared" ca="1" si="27"/>
        <v/>
      </c>
      <c r="BZ44" s="125" t="str">
        <f t="shared" ca="1" si="18"/>
        <v/>
      </c>
      <c r="CA44" s="125" t="str">
        <f t="shared" ca="1" si="28"/>
        <v/>
      </c>
      <c r="CB44" s="125" t="str">
        <f t="shared" ca="1" si="29"/>
        <v/>
      </c>
      <c r="CC44" s="125" t="str">
        <f t="shared" ca="1" si="30"/>
        <v/>
      </c>
      <c r="CD44" s="125" t="str">
        <f t="shared" ca="1" si="31"/>
        <v/>
      </c>
      <c r="CE44" s="125" t="str">
        <f t="shared" ca="1" si="32"/>
        <v/>
      </c>
      <c r="CF44" s="125" t="str">
        <f t="shared" ca="1" si="33"/>
        <v/>
      </c>
      <c r="CG44" s="125" t="str">
        <f t="shared" ca="1" si="34"/>
        <v/>
      </c>
      <c r="CH44" s="125" t="str">
        <f t="shared" ca="1" si="35"/>
        <v/>
      </c>
      <c r="CI44" s="125" t="str">
        <f t="shared" ca="1" si="36"/>
        <v/>
      </c>
      <c r="CJ44" s="125" t="str">
        <f t="array" aca="1" ref="CJ44" ca="1">IFERROR(INDEX($CI$1:$CI$502,SMALL(IF($CI$1:$CI$502&lt;&gt;"",ROW($CI$1:$CI$502)),ROW(37:37))),"")</f>
        <v/>
      </c>
      <c r="CK44" s="125" t="str">
        <f t="shared" ca="1" si="37"/>
        <v/>
      </c>
      <c r="CL44" s="125" t="str">
        <f t="shared" ca="1" si="38"/>
        <v/>
      </c>
      <c r="CM44" s="125"/>
      <c r="CO44" s="125" t="str">
        <f t="shared" si="39"/>
        <v/>
      </c>
      <c r="CP44" s="600" t="str">
        <f t="shared" si="40"/>
        <v/>
      </c>
      <c r="CQ44" s="600" t="str">
        <f t="shared" si="56"/>
        <v/>
      </c>
      <c r="CR44" s="600" t="str">
        <f t="shared" si="41"/>
        <v/>
      </c>
    </row>
    <row r="45" spans="1:96" x14ac:dyDescent="0.25">
      <c r="A45" s="591"/>
      <c r="C45" s="125">
        <f t="shared" si="14"/>
        <v>43</v>
      </c>
      <c r="D45" s="125" t="e">
        <f t="shared" ca="1" si="168"/>
        <v>#N/A</v>
      </c>
      <c r="E45" s="125" t="e">
        <f t="shared" ca="1" si="168"/>
        <v>#N/A</v>
      </c>
      <c r="F45" s="125" t="e">
        <f t="shared" ca="1" si="168"/>
        <v>#N/A</v>
      </c>
      <c r="G45" s="125" t="e">
        <f t="shared" ca="1" si="168"/>
        <v>#N/A</v>
      </c>
      <c r="H45" s="125" t="e">
        <f t="shared" ca="1" si="168"/>
        <v>#N/A</v>
      </c>
      <c r="I45" s="125" t="e">
        <f t="shared" ca="1" si="168"/>
        <v>#N/A</v>
      </c>
      <c r="J45" s="125" t="e">
        <f t="shared" ca="1" si="168"/>
        <v>#N/A</v>
      </c>
      <c r="K45" s="125" t="e">
        <f t="shared" ca="1" si="168"/>
        <v>#N/A</v>
      </c>
      <c r="L45" s="125" t="e">
        <f t="shared" ca="1" si="168"/>
        <v>#N/A</v>
      </c>
      <c r="M45" s="125" t="e">
        <f t="shared" ca="1" si="168"/>
        <v>#N/A</v>
      </c>
      <c r="N45" s="125" t="e">
        <f t="shared" ca="1" si="168"/>
        <v>#N/A</v>
      </c>
      <c r="O45" s="125" t="e">
        <f t="shared" ca="1" si="168"/>
        <v>#N/A</v>
      </c>
      <c r="P45" s="125" t="e">
        <f t="shared" ca="1" si="168"/>
        <v>#N/A</v>
      </c>
      <c r="Q45" s="125" t="e">
        <f t="shared" ca="1" si="168"/>
        <v>#N/A</v>
      </c>
      <c r="R45" s="125" t="e">
        <f t="shared" ca="1" si="168"/>
        <v>#N/A</v>
      </c>
      <c r="S45" s="125" t="e">
        <f t="shared" ca="1" si="168"/>
        <v>#N/A</v>
      </c>
      <c r="T45" s="125" t="e">
        <f t="shared" ca="1" si="161"/>
        <v>#N/A</v>
      </c>
      <c r="U45" s="125" t="e">
        <f t="shared" ca="1" si="161"/>
        <v>#N/A</v>
      </c>
      <c r="V45" s="125" t="e">
        <f t="shared" ca="1" si="161"/>
        <v>#N/A</v>
      </c>
      <c r="W45" s="125" t="e">
        <f t="shared" ca="1" si="161"/>
        <v>#N/A</v>
      </c>
      <c r="X45" s="125" t="e">
        <f t="shared" ca="1" si="161"/>
        <v>#N/A</v>
      </c>
      <c r="Y45" s="125" t="e">
        <f t="shared" ca="1" si="161"/>
        <v>#N/A</v>
      </c>
      <c r="Z45" s="125" t="e">
        <f t="shared" ca="1" si="161"/>
        <v>#N/A</v>
      </c>
      <c r="AA45" s="125" t="e">
        <f t="shared" ca="1" si="161"/>
        <v>#N/A</v>
      </c>
      <c r="AB45" s="125" t="e">
        <f t="shared" ca="1" si="161"/>
        <v>#N/A</v>
      </c>
      <c r="AC45" s="125" t="e">
        <f t="shared" ca="1" si="161"/>
        <v>#N/A</v>
      </c>
      <c r="AD45" s="125" t="e">
        <f t="shared" ca="1" si="161"/>
        <v>#N/A</v>
      </c>
      <c r="AE45" s="125" t="e">
        <f t="shared" ca="1" si="161"/>
        <v>#N/A</v>
      </c>
      <c r="AF45" s="125" t="e">
        <f t="shared" ca="1" si="161"/>
        <v>#N/A</v>
      </c>
      <c r="AG45" s="125" t="e">
        <f t="shared" ca="1" si="161"/>
        <v>#N/A</v>
      </c>
      <c r="AH45" s="125" t="e">
        <f t="shared" ca="1" si="161"/>
        <v>#N/A</v>
      </c>
      <c r="AI45" s="125" t="e">
        <f t="shared" ca="1" si="169"/>
        <v>#N/A</v>
      </c>
      <c r="AJ45" s="125" t="e">
        <f t="shared" ca="1" si="169"/>
        <v>#N/A</v>
      </c>
      <c r="AK45" s="125" t="e">
        <f t="shared" ca="1" si="169"/>
        <v>#N/A</v>
      </c>
      <c r="AL45" s="125" t="e">
        <f t="shared" ca="1" si="169"/>
        <v>#N/A</v>
      </c>
      <c r="AM45" s="125" t="e">
        <f t="shared" ca="1" si="169"/>
        <v>#N/A</v>
      </c>
      <c r="AN45" s="125" t="e">
        <f t="shared" ca="1" si="169"/>
        <v>#N/A</v>
      </c>
      <c r="AO45" s="125" t="e">
        <f t="shared" ca="1" si="169"/>
        <v>#N/A</v>
      </c>
      <c r="AP45" s="125" t="e">
        <f t="shared" ca="1" si="169"/>
        <v>#N/A</v>
      </c>
      <c r="AQ45" s="125" t="e">
        <f t="shared" ca="1" si="169"/>
        <v>#N/A</v>
      </c>
      <c r="AR45" s="125" t="e">
        <f t="shared" ca="1" si="169"/>
        <v>#N/A</v>
      </c>
      <c r="AS45" s="125" t="e">
        <f t="shared" ca="1" si="169"/>
        <v>#N/A</v>
      </c>
      <c r="AT45" s="125" t="e">
        <f t="shared" ca="1" si="169"/>
        <v>#N/A</v>
      </c>
      <c r="AU45" s="125" t="e">
        <f t="shared" ca="1" si="169"/>
        <v>#N/A</v>
      </c>
      <c r="AV45" s="125" t="e">
        <f t="shared" ca="1" si="169"/>
        <v>#N/A</v>
      </c>
      <c r="AW45" s="125" t="e">
        <f t="shared" ca="1" si="169"/>
        <v>#N/A</v>
      </c>
      <c r="AX45" s="125" t="e">
        <f t="shared" ca="1" si="169"/>
        <v>#N/A</v>
      </c>
      <c r="AY45" s="125" t="e">
        <f t="shared" ca="1" si="162"/>
        <v>#N/A</v>
      </c>
      <c r="AZ45" s="125" t="e">
        <f t="shared" ca="1" si="162"/>
        <v>#N/A</v>
      </c>
      <c r="BA45" s="125" t="e">
        <f t="shared" ca="1" si="162"/>
        <v>#N/A</v>
      </c>
      <c r="BB45" s="125" t="str">
        <f t="shared" ca="1" si="12"/>
        <v/>
      </c>
      <c r="BC45" s="125" t="str">
        <f t="shared" ca="1" si="8"/>
        <v/>
      </c>
      <c r="BD45" s="125" t="str">
        <f t="shared" ca="1" si="9"/>
        <v/>
      </c>
      <c r="BE45" s="125" t="str">
        <f t="shared" ca="1" si="10"/>
        <v/>
      </c>
      <c r="BF45" t="str">
        <f t="shared" ca="1" si="13"/>
        <v/>
      </c>
      <c r="BG45" s="125" t="str">
        <f t="shared" ca="1" si="15"/>
        <v/>
      </c>
      <c r="BI45" s="606" t="str">
        <f t="shared" ca="1" si="42"/>
        <v/>
      </c>
      <c r="BJ45" s="125" t="str">
        <f t="shared" ca="1" si="20"/>
        <v/>
      </c>
      <c r="BK45" s="125" t="str">
        <f t="shared" ca="1" si="43"/>
        <v/>
      </c>
      <c r="BL45" s="125" t="str">
        <f t="shared" ref="BL45" ca="1" si="225">IFERROR(INDEX($D$2:$BA$203,$A$41-1+$BI45,$A$27-3)*IF(RTF_unit="K",1,IF(RTF_unit="lb",1/1000,IF(RTF_unit="T",2,1))),"")</f>
        <v/>
      </c>
      <c r="BM45" s="125" t="str">
        <f t="shared" ref="BM45" ca="1" si="226">IFERROR(INDEX($D$2:$BA$203,$A$41-1+$BI45,$A$27-1)*IF(RTF_unit="K",1,IF(RTF_unit="lb",1/1000,IF(RTF_unit="T",2,1))),"")</f>
        <v/>
      </c>
      <c r="BN45" s="125" t="str">
        <f t="shared" ref="BN45" ca="1" si="227">IFERROR(INDEX($D$2:$BA$203,$A$41-1+$BI45,$A$27-2)*IF(RTF_unit="K",1,IF(RTF_unit="lb",1/1000,IF(RTF_unit="T",2,1))),"")</f>
        <v/>
      </c>
      <c r="BO45" s="125" t="str">
        <f t="shared" ref="BO45" ca="1" si="228">IFERROR(INDEX($D$2:$BA$203,$A$41-1+$BI45,$A$27)*IF(RTF_unit_Moment="kip-ft",1,IF(RTF_unit_Moment="kip-in",1/12,IF(RTF_unit_Moment="lb-ft",1/1000,IF(RTF_unit_Moment="lb-in",1/12000,1)))),"")</f>
        <v/>
      </c>
      <c r="BP45" s="125" t="str">
        <f t="shared" ref="BP45" ca="1" si="229">IFERROR(INDEX($D$2:$BA$203,$A$41-1+$BI45,$A$30)*IF(RTF_unit_Moment="kip-ft",1,IF(RTF_unit_Moment="kip-in",1/12,IF(RTF_unit_Moment="lb-ft",1/1000,IF(RTF_unit_Moment="lb-in",1/12000,1)))),"")</f>
        <v/>
      </c>
      <c r="BQ45" s="125" t="str">
        <f t="shared" ca="1" si="49"/>
        <v/>
      </c>
      <c r="BR45" s="125" t="str">
        <f t="shared" ca="1" si="50"/>
        <v/>
      </c>
      <c r="BT45" s="125" t="str">
        <f t="array" aca="1" ref="BT45" ca="1">IFERROR(INDEX($BB$1:$BB$203,SMALL(IF($BB$1:$BB$203&lt;&gt;"",ROW($BB$1:$BB$203)),ROW(38:38))),"")</f>
        <v/>
      </c>
      <c r="BU45" s="604" t="str">
        <f t="shared" ca="1" si="16"/>
        <v/>
      </c>
      <c r="BV45" s="125" t="str">
        <f t="shared" ca="1" si="26"/>
        <v/>
      </c>
      <c r="BW45" s="125" t="str">
        <f t="shared" ca="1" si="26"/>
        <v/>
      </c>
      <c r="BX45" s="125" t="str">
        <f t="shared" ca="1" si="26"/>
        <v/>
      </c>
      <c r="BY45" s="125" t="str">
        <f t="shared" ca="1" si="27"/>
        <v/>
      </c>
      <c r="BZ45" s="125" t="str">
        <f t="shared" ca="1" si="18"/>
        <v/>
      </c>
      <c r="CA45" s="125" t="str">
        <f t="shared" ca="1" si="28"/>
        <v/>
      </c>
      <c r="CB45" s="125" t="str">
        <f t="shared" ca="1" si="29"/>
        <v/>
      </c>
      <c r="CC45" s="125" t="str">
        <f t="shared" ca="1" si="30"/>
        <v/>
      </c>
      <c r="CD45" s="125" t="str">
        <f t="shared" ca="1" si="31"/>
        <v/>
      </c>
      <c r="CE45" s="125" t="str">
        <f t="shared" ca="1" si="32"/>
        <v/>
      </c>
      <c r="CF45" s="125" t="str">
        <f t="shared" ca="1" si="33"/>
        <v/>
      </c>
      <c r="CG45" s="125" t="str">
        <f t="shared" ca="1" si="34"/>
        <v/>
      </c>
      <c r="CH45" s="125" t="str">
        <f t="shared" ca="1" si="35"/>
        <v/>
      </c>
      <c r="CI45" s="125" t="str">
        <f t="shared" ca="1" si="36"/>
        <v/>
      </c>
      <c r="CJ45" s="125" t="str">
        <f t="array" aca="1" ref="CJ45" ca="1">IFERROR(INDEX($CI$1:$CI$502,SMALL(IF($CI$1:$CI$502&lt;&gt;"",ROW($CI$1:$CI$502)),ROW(38:38))),"")</f>
        <v/>
      </c>
      <c r="CK45" s="125" t="str">
        <f t="shared" ca="1" si="37"/>
        <v/>
      </c>
      <c r="CL45" s="125" t="str">
        <f t="shared" ca="1" si="38"/>
        <v/>
      </c>
      <c r="CM45" s="125"/>
      <c r="CO45" s="125" t="str">
        <f t="shared" si="39"/>
        <v/>
      </c>
      <c r="CP45" s="600" t="str">
        <f t="shared" si="40"/>
        <v/>
      </c>
      <c r="CQ45" s="600" t="str">
        <f t="shared" si="56"/>
        <v/>
      </c>
      <c r="CR45" s="600" t="str">
        <f t="shared" si="41"/>
        <v/>
      </c>
    </row>
    <row r="46" spans="1:96" x14ac:dyDescent="0.25">
      <c r="A46" s="598" t="s">
        <v>1324</v>
      </c>
      <c r="C46" s="125">
        <f t="shared" si="14"/>
        <v>44</v>
      </c>
      <c r="D46" s="125" t="e">
        <f t="shared" ca="1" si="168"/>
        <v>#N/A</v>
      </c>
      <c r="E46" s="125" t="e">
        <f t="shared" ca="1" si="168"/>
        <v>#N/A</v>
      </c>
      <c r="F46" s="125" t="e">
        <f t="shared" ca="1" si="168"/>
        <v>#N/A</v>
      </c>
      <c r="G46" s="125" t="e">
        <f t="shared" ca="1" si="168"/>
        <v>#N/A</v>
      </c>
      <c r="H46" s="125" t="e">
        <f t="shared" ca="1" si="168"/>
        <v>#N/A</v>
      </c>
      <c r="I46" s="125" t="e">
        <f t="shared" ca="1" si="168"/>
        <v>#N/A</v>
      </c>
      <c r="J46" s="125" t="e">
        <f t="shared" ca="1" si="168"/>
        <v>#N/A</v>
      </c>
      <c r="K46" s="125" t="e">
        <f t="shared" ca="1" si="168"/>
        <v>#N/A</v>
      </c>
      <c r="L46" s="125" t="e">
        <f t="shared" ca="1" si="168"/>
        <v>#N/A</v>
      </c>
      <c r="M46" s="125" t="e">
        <f t="shared" ca="1" si="168"/>
        <v>#N/A</v>
      </c>
      <c r="N46" s="125" t="e">
        <f t="shared" ca="1" si="168"/>
        <v>#N/A</v>
      </c>
      <c r="O46" s="125" t="e">
        <f t="shared" ca="1" si="168"/>
        <v>#N/A</v>
      </c>
      <c r="P46" s="125" t="e">
        <f t="shared" ca="1" si="168"/>
        <v>#N/A</v>
      </c>
      <c r="Q46" s="125" t="e">
        <f t="shared" ca="1" si="168"/>
        <v>#N/A</v>
      </c>
      <c r="R46" s="125" t="e">
        <f t="shared" ca="1" si="168"/>
        <v>#N/A</v>
      </c>
      <c r="S46" s="125" t="e">
        <f t="shared" ca="1" si="168"/>
        <v>#N/A</v>
      </c>
      <c r="T46" s="125" t="e">
        <f t="shared" ca="1" si="161"/>
        <v>#N/A</v>
      </c>
      <c r="U46" s="125" t="e">
        <f t="shared" ca="1" si="161"/>
        <v>#N/A</v>
      </c>
      <c r="V46" s="125" t="e">
        <f t="shared" ca="1" si="161"/>
        <v>#N/A</v>
      </c>
      <c r="W46" s="125" t="e">
        <f t="shared" ca="1" si="161"/>
        <v>#N/A</v>
      </c>
      <c r="X46" s="125" t="e">
        <f t="shared" ca="1" si="161"/>
        <v>#N/A</v>
      </c>
      <c r="Y46" s="125" t="e">
        <f t="shared" ca="1" si="161"/>
        <v>#N/A</v>
      </c>
      <c r="Z46" s="125" t="e">
        <f t="shared" ca="1" si="161"/>
        <v>#N/A</v>
      </c>
      <c r="AA46" s="125" t="e">
        <f t="shared" ca="1" si="161"/>
        <v>#N/A</v>
      </c>
      <c r="AB46" s="125" t="e">
        <f t="shared" ca="1" si="161"/>
        <v>#N/A</v>
      </c>
      <c r="AC46" s="125" t="e">
        <f t="shared" ca="1" si="161"/>
        <v>#N/A</v>
      </c>
      <c r="AD46" s="125" t="e">
        <f t="shared" ca="1" si="161"/>
        <v>#N/A</v>
      </c>
      <c r="AE46" s="125" t="e">
        <f t="shared" ca="1" si="161"/>
        <v>#N/A</v>
      </c>
      <c r="AF46" s="125" t="e">
        <f t="shared" ca="1" si="161"/>
        <v>#N/A</v>
      </c>
      <c r="AG46" s="125" t="e">
        <f t="shared" ca="1" si="161"/>
        <v>#N/A</v>
      </c>
      <c r="AH46" s="125" t="e">
        <f t="shared" ca="1" si="161"/>
        <v>#N/A</v>
      </c>
      <c r="AI46" s="125" t="e">
        <f t="shared" ca="1" si="169"/>
        <v>#N/A</v>
      </c>
      <c r="AJ46" s="125" t="e">
        <f t="shared" ca="1" si="169"/>
        <v>#N/A</v>
      </c>
      <c r="AK46" s="125" t="e">
        <f t="shared" ca="1" si="169"/>
        <v>#N/A</v>
      </c>
      <c r="AL46" s="125" t="e">
        <f t="shared" ca="1" si="169"/>
        <v>#N/A</v>
      </c>
      <c r="AM46" s="125" t="e">
        <f t="shared" ca="1" si="169"/>
        <v>#N/A</v>
      </c>
      <c r="AN46" s="125" t="e">
        <f t="shared" ca="1" si="169"/>
        <v>#N/A</v>
      </c>
      <c r="AO46" s="125" t="e">
        <f t="shared" ca="1" si="169"/>
        <v>#N/A</v>
      </c>
      <c r="AP46" s="125" t="e">
        <f t="shared" ca="1" si="169"/>
        <v>#N/A</v>
      </c>
      <c r="AQ46" s="125" t="e">
        <f t="shared" ca="1" si="169"/>
        <v>#N/A</v>
      </c>
      <c r="AR46" s="125" t="e">
        <f t="shared" ca="1" si="169"/>
        <v>#N/A</v>
      </c>
      <c r="AS46" s="125" t="e">
        <f t="shared" ca="1" si="169"/>
        <v>#N/A</v>
      </c>
      <c r="AT46" s="125" t="e">
        <f t="shared" ca="1" si="169"/>
        <v>#N/A</v>
      </c>
      <c r="AU46" s="125" t="e">
        <f t="shared" ca="1" si="169"/>
        <v>#N/A</v>
      </c>
      <c r="AV46" s="125" t="e">
        <f t="shared" ca="1" si="169"/>
        <v>#N/A</v>
      </c>
      <c r="AW46" s="125" t="e">
        <f t="shared" ca="1" si="169"/>
        <v>#N/A</v>
      </c>
      <c r="AX46" s="125" t="e">
        <f t="shared" ca="1" si="169"/>
        <v>#N/A</v>
      </c>
      <c r="AY46" s="125" t="e">
        <f t="shared" ca="1" si="162"/>
        <v>#N/A</v>
      </c>
      <c r="AZ46" s="125" t="e">
        <f t="shared" ca="1" si="162"/>
        <v>#N/A</v>
      </c>
      <c r="BA46" s="125" t="e">
        <f t="shared" ca="1" si="162"/>
        <v>#N/A</v>
      </c>
      <c r="BB46" s="125" t="str">
        <f t="shared" ca="1" si="12"/>
        <v/>
      </c>
      <c r="BC46" s="125" t="str">
        <f t="shared" ca="1" si="8"/>
        <v/>
      </c>
      <c r="BD46" s="125" t="str">
        <f t="shared" ca="1" si="9"/>
        <v/>
      </c>
      <c r="BE46" s="125" t="str">
        <f t="shared" ca="1" si="10"/>
        <v/>
      </c>
      <c r="BF46" t="str">
        <f t="shared" ca="1" si="13"/>
        <v/>
      </c>
      <c r="BG46" s="125" t="str">
        <f t="shared" ca="1" si="15"/>
        <v/>
      </c>
      <c r="BI46" s="606" t="str">
        <f t="shared" ca="1" si="42"/>
        <v/>
      </c>
      <c r="BJ46" s="125" t="str">
        <f t="shared" ca="1" si="20"/>
        <v/>
      </c>
      <c r="BK46" s="125" t="str">
        <f t="shared" ca="1" si="43"/>
        <v/>
      </c>
      <c r="BL46" s="125" t="str">
        <f t="shared" ref="BL46" ca="1" si="230">IFERROR(INDEX($D$2:$BA$203,$A$41-1+$BI46,$A$27-3)*IF(RTF_unit="K",1,IF(RTF_unit="lb",1/1000,IF(RTF_unit="T",2,1))),"")</f>
        <v/>
      </c>
      <c r="BM46" s="125" t="str">
        <f t="shared" ref="BM46" ca="1" si="231">IFERROR(INDEX($D$2:$BA$203,$A$41-1+$BI46,$A$27-1)*IF(RTF_unit="K",1,IF(RTF_unit="lb",1/1000,IF(RTF_unit="T",2,1))),"")</f>
        <v/>
      </c>
      <c r="BN46" s="125" t="str">
        <f t="shared" ref="BN46" ca="1" si="232">IFERROR(INDEX($D$2:$BA$203,$A$41-1+$BI46,$A$27-2)*IF(RTF_unit="K",1,IF(RTF_unit="lb",1/1000,IF(RTF_unit="T",2,1))),"")</f>
        <v/>
      </c>
      <c r="BO46" s="125" t="str">
        <f t="shared" ref="BO46" ca="1" si="233">IFERROR(INDEX($D$2:$BA$203,$A$41-1+$BI46,$A$27)*IF(RTF_unit_Moment="kip-ft",1,IF(RTF_unit_Moment="kip-in",1/12,IF(RTF_unit_Moment="lb-ft",1/1000,IF(RTF_unit_Moment="lb-in",1/12000,1)))),"")</f>
        <v/>
      </c>
      <c r="BP46" s="125" t="str">
        <f t="shared" ref="BP46" ca="1" si="234">IFERROR(INDEX($D$2:$BA$203,$A$41-1+$BI46,$A$30)*IF(RTF_unit_Moment="kip-ft",1,IF(RTF_unit_Moment="kip-in",1/12,IF(RTF_unit_Moment="lb-ft",1/1000,IF(RTF_unit_Moment="lb-in",1/12000,1)))),"")</f>
        <v/>
      </c>
      <c r="BQ46" s="125" t="str">
        <f t="shared" ca="1" si="49"/>
        <v/>
      </c>
      <c r="BR46" s="125" t="str">
        <f t="shared" ca="1" si="50"/>
        <v/>
      </c>
      <c r="BT46" s="125" t="str">
        <f t="array" aca="1" ref="BT46" ca="1">IFERROR(INDEX($BB$1:$BB$203,SMALL(IF($BB$1:$BB$203&lt;&gt;"",ROW($BB$1:$BB$203)),ROW(39:39))),"")</f>
        <v/>
      </c>
      <c r="BU46" s="604" t="str">
        <f t="shared" ca="1" si="16"/>
        <v/>
      </c>
      <c r="BV46" s="125" t="str">
        <f t="shared" ca="1" si="26"/>
        <v/>
      </c>
      <c r="BW46" s="125" t="str">
        <f t="shared" ca="1" si="26"/>
        <v/>
      </c>
      <c r="BX46" s="125" t="str">
        <f t="shared" ca="1" si="26"/>
        <v/>
      </c>
      <c r="BY46" s="125" t="str">
        <f t="shared" ca="1" si="27"/>
        <v/>
      </c>
      <c r="BZ46" s="125" t="str">
        <f t="shared" ca="1" si="18"/>
        <v/>
      </c>
      <c r="CA46" s="125" t="str">
        <f t="shared" ca="1" si="28"/>
        <v/>
      </c>
      <c r="CB46" s="125" t="str">
        <f t="shared" ca="1" si="29"/>
        <v/>
      </c>
      <c r="CC46" s="125" t="str">
        <f t="shared" ca="1" si="30"/>
        <v/>
      </c>
      <c r="CD46" s="125" t="str">
        <f t="shared" ca="1" si="31"/>
        <v/>
      </c>
      <c r="CE46" s="125" t="str">
        <f t="shared" ca="1" si="32"/>
        <v/>
      </c>
      <c r="CF46" s="125" t="str">
        <f t="shared" ca="1" si="33"/>
        <v/>
      </c>
      <c r="CG46" s="125" t="str">
        <f t="shared" ca="1" si="34"/>
        <v/>
      </c>
      <c r="CH46" s="125" t="str">
        <f t="shared" ca="1" si="35"/>
        <v/>
      </c>
      <c r="CI46" s="125" t="str">
        <f t="shared" ca="1" si="36"/>
        <v/>
      </c>
      <c r="CJ46" s="125" t="str">
        <f t="array" aca="1" ref="CJ46" ca="1">IFERROR(INDEX($CI$1:$CI$502,SMALL(IF($CI$1:$CI$502&lt;&gt;"",ROW($CI$1:$CI$502)),ROW(39:39))),"")</f>
        <v/>
      </c>
      <c r="CK46" s="125" t="str">
        <f t="shared" ca="1" si="37"/>
        <v/>
      </c>
      <c r="CL46" s="125" t="str">
        <f t="shared" ca="1" si="38"/>
        <v/>
      </c>
      <c r="CM46" s="125"/>
      <c r="CO46" s="125" t="str">
        <f t="shared" si="39"/>
        <v/>
      </c>
      <c r="CP46" s="600" t="str">
        <f t="shared" si="40"/>
        <v/>
      </c>
      <c r="CQ46" s="600" t="str">
        <f t="shared" si="56"/>
        <v/>
      </c>
      <c r="CR46" s="600" t="str">
        <f t="shared" si="41"/>
        <v/>
      </c>
    </row>
    <row r="47" spans="1:96" x14ac:dyDescent="0.25">
      <c r="A47" s="134" t="s">
        <v>1398</v>
      </c>
      <c r="C47" s="125">
        <f t="shared" si="14"/>
        <v>45</v>
      </c>
      <c r="D47" s="125" t="e">
        <f t="shared" ca="1" si="168"/>
        <v>#N/A</v>
      </c>
      <c r="E47" s="125" t="e">
        <f t="shared" ca="1" si="168"/>
        <v>#N/A</v>
      </c>
      <c r="F47" s="125" t="e">
        <f t="shared" ca="1" si="168"/>
        <v>#N/A</v>
      </c>
      <c r="G47" s="125" t="e">
        <f t="shared" ca="1" si="168"/>
        <v>#N/A</v>
      </c>
      <c r="H47" s="125" t="e">
        <f t="shared" ca="1" si="168"/>
        <v>#N/A</v>
      </c>
      <c r="I47" s="125" t="e">
        <f t="shared" ca="1" si="168"/>
        <v>#N/A</v>
      </c>
      <c r="J47" s="125" t="e">
        <f t="shared" ca="1" si="168"/>
        <v>#N/A</v>
      </c>
      <c r="K47" s="125" t="e">
        <f t="shared" ca="1" si="168"/>
        <v>#N/A</v>
      </c>
      <c r="L47" s="125" t="e">
        <f t="shared" ca="1" si="168"/>
        <v>#N/A</v>
      </c>
      <c r="M47" s="125" t="e">
        <f t="shared" ca="1" si="168"/>
        <v>#N/A</v>
      </c>
      <c r="N47" s="125" t="e">
        <f t="shared" ca="1" si="168"/>
        <v>#N/A</v>
      </c>
      <c r="O47" s="125" t="e">
        <f t="shared" ca="1" si="168"/>
        <v>#N/A</v>
      </c>
      <c r="P47" s="125" t="e">
        <f t="shared" ca="1" si="168"/>
        <v>#N/A</v>
      </c>
      <c r="Q47" s="125" t="e">
        <f t="shared" ca="1" si="168"/>
        <v>#N/A</v>
      </c>
      <c r="R47" s="125" t="e">
        <f t="shared" ca="1" si="168"/>
        <v>#N/A</v>
      </c>
      <c r="S47" s="125" t="e">
        <f t="shared" ca="1" si="168"/>
        <v>#N/A</v>
      </c>
      <c r="T47" s="125" t="e">
        <f t="shared" ca="1" si="161"/>
        <v>#N/A</v>
      </c>
      <c r="U47" s="125" t="e">
        <f t="shared" ca="1" si="161"/>
        <v>#N/A</v>
      </c>
      <c r="V47" s="125" t="e">
        <f t="shared" ca="1" si="161"/>
        <v>#N/A</v>
      </c>
      <c r="W47" s="125" t="e">
        <f t="shared" ca="1" si="161"/>
        <v>#N/A</v>
      </c>
      <c r="X47" s="125" t="e">
        <f t="shared" ca="1" si="161"/>
        <v>#N/A</v>
      </c>
      <c r="Y47" s="125" t="e">
        <f t="shared" ca="1" si="161"/>
        <v>#N/A</v>
      </c>
      <c r="Z47" s="125" t="e">
        <f t="shared" ca="1" si="161"/>
        <v>#N/A</v>
      </c>
      <c r="AA47" s="125" t="e">
        <f t="shared" ca="1" si="161"/>
        <v>#N/A</v>
      </c>
      <c r="AB47" s="125" t="e">
        <f t="shared" ca="1" si="161"/>
        <v>#N/A</v>
      </c>
      <c r="AC47" s="125" t="e">
        <f t="shared" ca="1" si="161"/>
        <v>#N/A</v>
      </c>
      <c r="AD47" s="125" t="e">
        <f t="shared" ca="1" si="161"/>
        <v>#N/A</v>
      </c>
      <c r="AE47" s="125" t="e">
        <f t="shared" ca="1" si="161"/>
        <v>#N/A</v>
      </c>
      <c r="AF47" s="125" t="e">
        <f t="shared" ca="1" si="161"/>
        <v>#N/A</v>
      </c>
      <c r="AG47" s="125" t="e">
        <f t="shared" ca="1" si="161"/>
        <v>#N/A</v>
      </c>
      <c r="AH47" s="125" t="e">
        <f t="shared" ca="1" si="161"/>
        <v>#N/A</v>
      </c>
      <c r="AI47" s="125" t="e">
        <f t="shared" ca="1" si="169"/>
        <v>#N/A</v>
      </c>
      <c r="AJ47" s="125" t="e">
        <f t="shared" ca="1" si="169"/>
        <v>#N/A</v>
      </c>
      <c r="AK47" s="125" t="e">
        <f t="shared" ca="1" si="169"/>
        <v>#N/A</v>
      </c>
      <c r="AL47" s="125" t="e">
        <f t="shared" ca="1" si="169"/>
        <v>#N/A</v>
      </c>
      <c r="AM47" s="125" t="e">
        <f t="shared" ca="1" si="169"/>
        <v>#N/A</v>
      </c>
      <c r="AN47" s="125" t="e">
        <f t="shared" ca="1" si="169"/>
        <v>#N/A</v>
      </c>
      <c r="AO47" s="125" t="e">
        <f t="shared" ca="1" si="169"/>
        <v>#N/A</v>
      </c>
      <c r="AP47" s="125" t="e">
        <f t="shared" ca="1" si="169"/>
        <v>#N/A</v>
      </c>
      <c r="AQ47" s="125" t="e">
        <f t="shared" ca="1" si="169"/>
        <v>#N/A</v>
      </c>
      <c r="AR47" s="125" t="e">
        <f t="shared" ca="1" si="169"/>
        <v>#N/A</v>
      </c>
      <c r="AS47" s="125" t="e">
        <f t="shared" ca="1" si="169"/>
        <v>#N/A</v>
      </c>
      <c r="AT47" s="125" t="e">
        <f t="shared" ca="1" si="169"/>
        <v>#N/A</v>
      </c>
      <c r="AU47" s="125" t="e">
        <f t="shared" ca="1" si="169"/>
        <v>#N/A</v>
      </c>
      <c r="AV47" s="125" t="e">
        <f t="shared" ca="1" si="169"/>
        <v>#N/A</v>
      </c>
      <c r="AW47" s="125" t="e">
        <f t="shared" ca="1" si="169"/>
        <v>#N/A</v>
      </c>
      <c r="AX47" s="125" t="e">
        <f t="shared" ca="1" si="169"/>
        <v>#N/A</v>
      </c>
      <c r="AY47" s="125" t="e">
        <f t="shared" ca="1" si="162"/>
        <v>#N/A</v>
      </c>
      <c r="AZ47" s="125" t="e">
        <f t="shared" ca="1" si="162"/>
        <v>#N/A</v>
      </c>
      <c r="BA47" s="125" t="e">
        <f t="shared" ca="1" si="162"/>
        <v>#N/A</v>
      </c>
      <c r="BB47" s="125" t="str">
        <f t="shared" ca="1" si="12"/>
        <v/>
      </c>
      <c r="BC47" s="125" t="str">
        <f t="shared" ca="1" si="8"/>
        <v/>
      </c>
      <c r="BD47" s="125" t="str">
        <f t="shared" ca="1" si="9"/>
        <v/>
      </c>
      <c r="BE47" s="125" t="str">
        <f t="shared" ca="1" si="10"/>
        <v/>
      </c>
      <c r="BF47" t="str">
        <f t="shared" ca="1" si="13"/>
        <v/>
      </c>
      <c r="BG47" s="125" t="str">
        <f t="shared" ca="1" si="15"/>
        <v/>
      </c>
      <c r="BI47" s="606" t="str">
        <f t="shared" ca="1" si="42"/>
        <v/>
      </c>
      <c r="BJ47" s="125" t="str">
        <f t="shared" ca="1" si="20"/>
        <v/>
      </c>
      <c r="BK47" s="125" t="str">
        <f t="shared" ca="1" si="43"/>
        <v/>
      </c>
      <c r="BL47" s="125" t="str">
        <f t="shared" ref="BL47" ca="1" si="235">IFERROR(INDEX($D$2:$BA$203,$A$41-1+$BI47,$A$27-3)*IF(RTF_unit="K",1,IF(RTF_unit="lb",1/1000,IF(RTF_unit="T",2,1))),"")</f>
        <v/>
      </c>
      <c r="BM47" s="125" t="str">
        <f t="shared" ref="BM47" ca="1" si="236">IFERROR(INDEX($D$2:$BA$203,$A$41-1+$BI47,$A$27-1)*IF(RTF_unit="K",1,IF(RTF_unit="lb",1/1000,IF(RTF_unit="T",2,1))),"")</f>
        <v/>
      </c>
      <c r="BN47" s="125" t="str">
        <f t="shared" ref="BN47" ca="1" si="237">IFERROR(INDEX($D$2:$BA$203,$A$41-1+$BI47,$A$27-2)*IF(RTF_unit="K",1,IF(RTF_unit="lb",1/1000,IF(RTF_unit="T",2,1))),"")</f>
        <v/>
      </c>
      <c r="BO47" s="125" t="str">
        <f t="shared" ref="BO47" ca="1" si="238">IFERROR(INDEX($D$2:$BA$203,$A$41-1+$BI47,$A$27)*IF(RTF_unit_Moment="kip-ft",1,IF(RTF_unit_Moment="kip-in",1/12,IF(RTF_unit_Moment="lb-ft",1/1000,IF(RTF_unit_Moment="lb-in",1/12000,1)))),"")</f>
        <v/>
      </c>
      <c r="BP47" s="125" t="str">
        <f t="shared" ref="BP47" ca="1" si="239">IFERROR(INDEX($D$2:$BA$203,$A$41-1+$BI47,$A$30)*IF(RTF_unit_Moment="kip-ft",1,IF(RTF_unit_Moment="kip-in",1/12,IF(RTF_unit_Moment="lb-ft",1/1000,IF(RTF_unit_Moment="lb-in",1/12000,1)))),"")</f>
        <v/>
      </c>
      <c r="BQ47" s="125" t="str">
        <f t="shared" ca="1" si="49"/>
        <v/>
      </c>
      <c r="BR47" s="125" t="str">
        <f t="shared" ca="1" si="50"/>
        <v/>
      </c>
      <c r="BT47" s="125" t="str">
        <f t="array" aca="1" ref="BT47" ca="1">IFERROR(INDEX($BB$1:$BB$203,SMALL(IF($BB$1:$BB$203&lt;&gt;"",ROW($BB$1:$BB$203)),ROW(40:40))),"")</f>
        <v/>
      </c>
      <c r="BU47" s="604" t="str">
        <f t="shared" ca="1" si="16"/>
        <v/>
      </c>
      <c r="BV47" s="125" t="str">
        <f t="shared" ca="1" si="26"/>
        <v/>
      </c>
      <c r="BW47" s="125" t="str">
        <f t="shared" ca="1" si="26"/>
        <v/>
      </c>
      <c r="BX47" s="125" t="str">
        <f t="shared" ca="1" si="26"/>
        <v/>
      </c>
      <c r="BY47" s="125" t="str">
        <f t="shared" ca="1" si="27"/>
        <v/>
      </c>
      <c r="BZ47" s="125" t="str">
        <f t="shared" ca="1" si="18"/>
        <v/>
      </c>
      <c r="CA47" s="125" t="str">
        <f t="shared" ca="1" si="28"/>
        <v/>
      </c>
      <c r="CB47" s="125" t="str">
        <f t="shared" ca="1" si="29"/>
        <v/>
      </c>
      <c r="CC47" s="125" t="str">
        <f t="shared" ca="1" si="30"/>
        <v/>
      </c>
      <c r="CD47" s="125" t="str">
        <f t="shared" ca="1" si="31"/>
        <v/>
      </c>
      <c r="CE47" s="125" t="str">
        <f t="shared" ca="1" si="32"/>
        <v/>
      </c>
      <c r="CF47" s="125" t="str">
        <f t="shared" ca="1" si="33"/>
        <v/>
      </c>
      <c r="CG47" s="125" t="str">
        <f t="shared" ca="1" si="34"/>
        <v/>
      </c>
      <c r="CH47" s="125" t="str">
        <f t="shared" ca="1" si="35"/>
        <v/>
      </c>
      <c r="CI47" s="125" t="str">
        <f t="shared" ca="1" si="36"/>
        <v/>
      </c>
      <c r="CJ47" s="125" t="str">
        <f t="array" aca="1" ref="CJ47" ca="1">IFERROR(INDEX($CI$1:$CI$502,SMALL(IF($CI$1:$CI$502&lt;&gt;"",ROW($CI$1:$CI$502)),ROW(40:40))),"")</f>
        <v/>
      </c>
      <c r="CK47" s="125" t="str">
        <f t="shared" ca="1" si="37"/>
        <v/>
      </c>
      <c r="CL47" s="125" t="str">
        <f t="shared" ca="1" si="38"/>
        <v/>
      </c>
      <c r="CM47" s="125"/>
      <c r="CO47" s="125" t="str">
        <f t="shared" si="39"/>
        <v/>
      </c>
      <c r="CP47" s="600" t="str">
        <f t="shared" si="40"/>
        <v/>
      </c>
      <c r="CQ47" s="600" t="str">
        <f t="shared" si="56"/>
        <v/>
      </c>
      <c r="CR47" s="600" t="str">
        <f t="shared" si="41"/>
        <v/>
      </c>
    </row>
    <row r="48" spans="1:96" x14ac:dyDescent="0.25">
      <c r="A48" s="134" t="e">
        <f>IFERROR(ROW(INDEX('TNX Report'!A:A,MATCH("The tower is a" &amp; "*",'TNX Report'!A:A,0),1)),ROW(INDEX('TNX Report'!A:A,MATCH("The main tower is a"&amp;"*",'TNX Report'!A:A,0),1)))</f>
        <v>#N/A</v>
      </c>
      <c r="B48" t="s">
        <v>1310</v>
      </c>
      <c r="C48" s="125">
        <f t="shared" si="14"/>
        <v>46</v>
      </c>
      <c r="D48" s="125" t="e">
        <f t="shared" ca="1" si="168"/>
        <v>#N/A</v>
      </c>
      <c r="E48" s="125" t="e">
        <f t="shared" ca="1" si="168"/>
        <v>#N/A</v>
      </c>
      <c r="F48" s="125" t="e">
        <f t="shared" ca="1" si="168"/>
        <v>#N/A</v>
      </c>
      <c r="G48" s="125" t="e">
        <f t="shared" ca="1" si="168"/>
        <v>#N/A</v>
      </c>
      <c r="H48" s="125" t="e">
        <f t="shared" ca="1" si="168"/>
        <v>#N/A</v>
      </c>
      <c r="I48" s="125" t="e">
        <f t="shared" ca="1" si="168"/>
        <v>#N/A</v>
      </c>
      <c r="J48" s="125" t="e">
        <f t="shared" ca="1" si="168"/>
        <v>#N/A</v>
      </c>
      <c r="K48" s="125" t="e">
        <f t="shared" ca="1" si="168"/>
        <v>#N/A</v>
      </c>
      <c r="L48" s="125" t="e">
        <f t="shared" ca="1" si="168"/>
        <v>#N/A</v>
      </c>
      <c r="M48" s="125" t="e">
        <f t="shared" ca="1" si="168"/>
        <v>#N/A</v>
      </c>
      <c r="N48" s="125" t="e">
        <f t="shared" ca="1" si="168"/>
        <v>#N/A</v>
      </c>
      <c r="O48" s="125" t="e">
        <f t="shared" ca="1" si="168"/>
        <v>#N/A</v>
      </c>
      <c r="P48" s="125" t="e">
        <f t="shared" ca="1" si="168"/>
        <v>#N/A</v>
      </c>
      <c r="Q48" s="125" t="e">
        <f t="shared" ca="1" si="168"/>
        <v>#N/A</v>
      </c>
      <c r="R48" s="125" t="e">
        <f t="shared" ca="1" si="168"/>
        <v>#N/A</v>
      </c>
      <c r="S48" s="125" t="e">
        <f t="shared" ca="1" si="168"/>
        <v>#N/A</v>
      </c>
      <c r="T48" s="125" t="e">
        <f t="shared" ca="1" si="161"/>
        <v>#N/A</v>
      </c>
      <c r="U48" s="125" t="e">
        <f t="shared" ca="1" si="161"/>
        <v>#N/A</v>
      </c>
      <c r="V48" s="125" t="e">
        <f t="shared" ca="1" si="161"/>
        <v>#N/A</v>
      </c>
      <c r="W48" s="125" t="e">
        <f t="shared" ca="1" si="161"/>
        <v>#N/A</v>
      </c>
      <c r="X48" s="125" t="e">
        <f t="shared" ca="1" si="161"/>
        <v>#N/A</v>
      </c>
      <c r="Y48" s="125" t="e">
        <f t="shared" ca="1" si="161"/>
        <v>#N/A</v>
      </c>
      <c r="Z48" s="125" t="e">
        <f t="shared" ca="1" si="161"/>
        <v>#N/A</v>
      </c>
      <c r="AA48" s="125" t="e">
        <f t="shared" ca="1" si="161"/>
        <v>#N/A</v>
      </c>
      <c r="AB48" s="125" t="e">
        <f t="shared" ca="1" si="161"/>
        <v>#N/A</v>
      </c>
      <c r="AC48" s="125" t="e">
        <f t="shared" ca="1" si="161"/>
        <v>#N/A</v>
      </c>
      <c r="AD48" s="125" t="e">
        <f t="shared" ca="1" si="161"/>
        <v>#N/A</v>
      </c>
      <c r="AE48" s="125" t="e">
        <f t="shared" ca="1" si="161"/>
        <v>#N/A</v>
      </c>
      <c r="AF48" s="125" t="e">
        <f t="shared" ca="1" si="161"/>
        <v>#N/A</v>
      </c>
      <c r="AG48" s="125" t="e">
        <f t="shared" ca="1" si="161"/>
        <v>#N/A</v>
      </c>
      <c r="AH48" s="125" t="e">
        <f t="shared" ca="1" si="161"/>
        <v>#N/A</v>
      </c>
      <c r="AI48" s="125" t="e">
        <f t="shared" ca="1" si="169"/>
        <v>#N/A</v>
      </c>
      <c r="AJ48" s="125" t="e">
        <f t="shared" ca="1" si="169"/>
        <v>#N/A</v>
      </c>
      <c r="AK48" s="125" t="e">
        <f t="shared" ca="1" si="169"/>
        <v>#N/A</v>
      </c>
      <c r="AL48" s="125" t="e">
        <f t="shared" ca="1" si="169"/>
        <v>#N/A</v>
      </c>
      <c r="AM48" s="125" t="e">
        <f t="shared" ca="1" si="169"/>
        <v>#N/A</v>
      </c>
      <c r="AN48" s="125" t="e">
        <f t="shared" ca="1" si="169"/>
        <v>#N/A</v>
      </c>
      <c r="AO48" s="125" t="e">
        <f t="shared" ca="1" si="169"/>
        <v>#N/A</v>
      </c>
      <c r="AP48" s="125" t="e">
        <f t="shared" ca="1" si="169"/>
        <v>#N/A</v>
      </c>
      <c r="AQ48" s="125" t="e">
        <f t="shared" ca="1" si="169"/>
        <v>#N/A</v>
      </c>
      <c r="AR48" s="125" t="e">
        <f t="shared" ca="1" si="169"/>
        <v>#N/A</v>
      </c>
      <c r="AS48" s="125" t="e">
        <f t="shared" ca="1" si="169"/>
        <v>#N/A</v>
      </c>
      <c r="AT48" s="125" t="e">
        <f t="shared" ca="1" si="169"/>
        <v>#N/A</v>
      </c>
      <c r="AU48" s="125" t="e">
        <f t="shared" ca="1" si="169"/>
        <v>#N/A</v>
      </c>
      <c r="AV48" s="125" t="e">
        <f t="shared" ca="1" si="169"/>
        <v>#N/A</v>
      </c>
      <c r="AW48" s="125" t="e">
        <f t="shared" ca="1" si="169"/>
        <v>#N/A</v>
      </c>
      <c r="AX48" s="125" t="e">
        <f t="shared" ca="1" si="169"/>
        <v>#N/A</v>
      </c>
      <c r="AY48" s="125" t="e">
        <f t="shared" ca="1" si="162"/>
        <v>#N/A</v>
      </c>
      <c r="AZ48" s="125" t="e">
        <f t="shared" ca="1" si="162"/>
        <v>#N/A</v>
      </c>
      <c r="BA48" s="125" t="e">
        <f t="shared" ca="1" si="162"/>
        <v>#N/A</v>
      </c>
      <c r="BB48" s="125" t="str">
        <f t="shared" ca="1" si="12"/>
        <v/>
      </c>
      <c r="BC48" s="125" t="str">
        <f t="shared" ca="1" si="8"/>
        <v/>
      </c>
      <c r="BD48" s="125" t="str">
        <f t="shared" ca="1" si="9"/>
        <v/>
      </c>
      <c r="BE48" s="125" t="str">
        <f t="shared" ca="1" si="10"/>
        <v/>
      </c>
      <c r="BF48" t="str">
        <f t="shared" ca="1" si="13"/>
        <v/>
      </c>
      <c r="BG48" s="125" t="str">
        <f t="shared" ca="1" si="15"/>
        <v/>
      </c>
      <c r="BI48" s="606" t="str">
        <f t="shared" ca="1" si="42"/>
        <v/>
      </c>
      <c r="BJ48" s="125" t="str">
        <f t="shared" ca="1" si="20"/>
        <v/>
      </c>
      <c r="BK48" s="125" t="str">
        <f t="shared" ca="1" si="43"/>
        <v/>
      </c>
      <c r="BL48" s="125" t="str">
        <f t="shared" ref="BL48" ca="1" si="240">IFERROR(INDEX($D$2:$BA$203,$A$41-1+$BI48,$A$27-3)*IF(RTF_unit="K",1,IF(RTF_unit="lb",1/1000,IF(RTF_unit="T",2,1))),"")</f>
        <v/>
      </c>
      <c r="BM48" s="125" t="str">
        <f t="shared" ref="BM48" ca="1" si="241">IFERROR(INDEX($D$2:$BA$203,$A$41-1+$BI48,$A$27-1)*IF(RTF_unit="K",1,IF(RTF_unit="lb",1/1000,IF(RTF_unit="T",2,1))),"")</f>
        <v/>
      </c>
      <c r="BN48" s="125" t="str">
        <f t="shared" ref="BN48" ca="1" si="242">IFERROR(INDEX($D$2:$BA$203,$A$41-1+$BI48,$A$27-2)*IF(RTF_unit="K",1,IF(RTF_unit="lb",1/1000,IF(RTF_unit="T",2,1))),"")</f>
        <v/>
      </c>
      <c r="BO48" s="125" t="str">
        <f t="shared" ref="BO48" ca="1" si="243">IFERROR(INDEX($D$2:$BA$203,$A$41-1+$BI48,$A$27)*IF(RTF_unit_Moment="kip-ft",1,IF(RTF_unit_Moment="kip-in",1/12,IF(RTF_unit_Moment="lb-ft",1/1000,IF(RTF_unit_Moment="lb-in",1/12000,1)))),"")</f>
        <v/>
      </c>
      <c r="BP48" s="125" t="str">
        <f t="shared" ref="BP48" ca="1" si="244">IFERROR(INDEX($D$2:$BA$203,$A$41-1+$BI48,$A$30)*IF(RTF_unit_Moment="kip-ft",1,IF(RTF_unit_Moment="kip-in",1/12,IF(RTF_unit_Moment="lb-ft",1/1000,IF(RTF_unit_Moment="lb-in",1/12000,1)))),"")</f>
        <v/>
      </c>
      <c r="BQ48" s="125" t="str">
        <f t="shared" ca="1" si="49"/>
        <v/>
      </c>
      <c r="BR48" s="125" t="str">
        <f t="shared" ca="1" si="50"/>
        <v/>
      </c>
      <c r="BT48" s="125" t="str">
        <f t="array" aca="1" ref="BT48" ca="1">IFERROR(INDEX($BB$1:$BB$203,SMALL(IF($BB$1:$BB$203&lt;&gt;"",ROW($BB$1:$BB$203)),ROW(41:41))),"")</f>
        <v/>
      </c>
      <c r="BU48" s="604" t="str">
        <f t="shared" ca="1" si="16"/>
        <v/>
      </c>
      <c r="BV48" s="125" t="str">
        <f t="shared" ca="1" si="26"/>
        <v/>
      </c>
      <c r="BW48" s="125" t="str">
        <f t="shared" ca="1" si="26"/>
        <v/>
      </c>
      <c r="BX48" s="125" t="str">
        <f t="shared" ca="1" si="26"/>
        <v/>
      </c>
      <c r="BY48" s="125" t="str">
        <f t="shared" ca="1" si="27"/>
        <v/>
      </c>
      <c r="BZ48" s="125" t="str">
        <f t="shared" ca="1" si="18"/>
        <v/>
      </c>
      <c r="CA48" s="125" t="str">
        <f t="shared" ca="1" si="28"/>
        <v/>
      </c>
      <c r="CB48" s="125" t="str">
        <f t="shared" ca="1" si="29"/>
        <v/>
      </c>
      <c r="CC48" s="125" t="str">
        <f t="shared" ca="1" si="30"/>
        <v/>
      </c>
      <c r="CD48" s="125" t="str">
        <f t="shared" ca="1" si="31"/>
        <v/>
      </c>
      <c r="CE48" s="125" t="str">
        <f t="shared" ca="1" si="32"/>
        <v/>
      </c>
      <c r="CF48" s="125" t="str">
        <f t="shared" ca="1" si="33"/>
        <v/>
      </c>
      <c r="CG48" s="125" t="str">
        <f t="shared" ca="1" si="34"/>
        <v/>
      </c>
      <c r="CH48" s="125" t="str">
        <f t="shared" ca="1" si="35"/>
        <v/>
      </c>
      <c r="CI48" s="125" t="str">
        <f t="shared" ca="1" si="36"/>
        <v/>
      </c>
      <c r="CJ48" s="125" t="str">
        <f t="array" aca="1" ref="CJ48" ca="1">IFERROR(INDEX($CI$1:$CI$502,SMALL(IF($CI$1:$CI$502&lt;&gt;"",ROW($CI$1:$CI$502)),ROW(41:41))),"")</f>
        <v/>
      </c>
      <c r="CK48" s="125" t="str">
        <f t="shared" ca="1" si="37"/>
        <v/>
      </c>
      <c r="CL48" s="125" t="str">
        <f t="shared" ca="1" si="38"/>
        <v/>
      </c>
      <c r="CM48" s="125"/>
      <c r="CO48" s="125" t="str">
        <f t="shared" si="39"/>
        <v/>
      </c>
      <c r="CP48" s="600" t="str">
        <f t="shared" si="40"/>
        <v/>
      </c>
      <c r="CQ48" s="600" t="str">
        <f t="shared" si="56"/>
        <v/>
      </c>
      <c r="CR48" s="600" t="str">
        <f t="shared" si="41"/>
        <v/>
      </c>
    </row>
    <row r="49" spans="1:96" x14ac:dyDescent="0.25">
      <c r="A49" s="591"/>
      <c r="C49" s="125">
        <f t="shared" si="14"/>
        <v>47</v>
      </c>
      <c r="D49" s="125" t="e">
        <f t="shared" ca="1" si="168"/>
        <v>#N/A</v>
      </c>
      <c r="E49" s="125" t="e">
        <f t="shared" ca="1" si="168"/>
        <v>#N/A</v>
      </c>
      <c r="F49" s="125" t="e">
        <f t="shared" ca="1" si="168"/>
        <v>#N/A</v>
      </c>
      <c r="G49" s="125" t="e">
        <f t="shared" ca="1" si="168"/>
        <v>#N/A</v>
      </c>
      <c r="H49" s="125" t="e">
        <f t="shared" ca="1" si="168"/>
        <v>#N/A</v>
      </c>
      <c r="I49" s="125" t="e">
        <f t="shared" ca="1" si="168"/>
        <v>#N/A</v>
      </c>
      <c r="J49" s="125" t="e">
        <f t="shared" ca="1" si="168"/>
        <v>#N/A</v>
      </c>
      <c r="K49" s="125" t="e">
        <f t="shared" ca="1" si="168"/>
        <v>#N/A</v>
      </c>
      <c r="L49" s="125" t="e">
        <f t="shared" ca="1" si="168"/>
        <v>#N/A</v>
      </c>
      <c r="M49" s="125" t="e">
        <f t="shared" ca="1" si="168"/>
        <v>#N/A</v>
      </c>
      <c r="N49" s="125" t="e">
        <f t="shared" ca="1" si="168"/>
        <v>#N/A</v>
      </c>
      <c r="O49" s="125" t="e">
        <f t="shared" ca="1" si="168"/>
        <v>#N/A</v>
      </c>
      <c r="P49" s="125" t="e">
        <f t="shared" ca="1" si="168"/>
        <v>#N/A</v>
      </c>
      <c r="Q49" s="125" t="e">
        <f t="shared" ca="1" si="168"/>
        <v>#N/A</v>
      </c>
      <c r="R49" s="125" t="e">
        <f t="shared" ca="1" si="168"/>
        <v>#N/A</v>
      </c>
      <c r="S49" s="125" t="e">
        <f t="shared" ref="S49:AH64" ca="1" si="245">TRIM(INDIRECT("'" &amp; "TNX Report" &amp; "'!" &amp; ADDRESS($A$9+$C49,S$1)))</f>
        <v>#N/A</v>
      </c>
      <c r="T49" s="125" t="e">
        <f t="shared" ca="1" si="245"/>
        <v>#N/A</v>
      </c>
      <c r="U49" s="125" t="e">
        <f t="shared" ca="1" si="245"/>
        <v>#N/A</v>
      </c>
      <c r="V49" s="125" t="e">
        <f t="shared" ca="1" si="245"/>
        <v>#N/A</v>
      </c>
      <c r="W49" s="125" t="e">
        <f t="shared" ca="1" si="245"/>
        <v>#N/A</v>
      </c>
      <c r="X49" s="125" t="e">
        <f t="shared" ca="1" si="245"/>
        <v>#N/A</v>
      </c>
      <c r="Y49" s="125" t="e">
        <f t="shared" ca="1" si="245"/>
        <v>#N/A</v>
      </c>
      <c r="Z49" s="125" t="e">
        <f t="shared" ca="1" si="245"/>
        <v>#N/A</v>
      </c>
      <c r="AA49" s="125" t="e">
        <f t="shared" ca="1" si="245"/>
        <v>#N/A</v>
      </c>
      <c r="AB49" s="125" t="e">
        <f t="shared" ca="1" si="245"/>
        <v>#N/A</v>
      </c>
      <c r="AC49" s="125" t="e">
        <f t="shared" ca="1" si="245"/>
        <v>#N/A</v>
      </c>
      <c r="AD49" s="125" t="e">
        <f t="shared" ca="1" si="245"/>
        <v>#N/A</v>
      </c>
      <c r="AE49" s="125" t="e">
        <f t="shared" ca="1" si="245"/>
        <v>#N/A</v>
      </c>
      <c r="AF49" s="125" t="e">
        <f t="shared" ca="1" si="245"/>
        <v>#N/A</v>
      </c>
      <c r="AG49" s="125" t="e">
        <f t="shared" ca="1" si="245"/>
        <v>#N/A</v>
      </c>
      <c r="AH49" s="125" t="e">
        <f t="shared" ca="1" si="245"/>
        <v>#N/A</v>
      </c>
      <c r="AI49" s="125" t="e">
        <f t="shared" ca="1" si="169"/>
        <v>#N/A</v>
      </c>
      <c r="AJ49" s="125" t="e">
        <f t="shared" ca="1" si="169"/>
        <v>#N/A</v>
      </c>
      <c r="AK49" s="125" t="e">
        <f t="shared" ca="1" si="169"/>
        <v>#N/A</v>
      </c>
      <c r="AL49" s="125" t="e">
        <f t="shared" ca="1" si="169"/>
        <v>#N/A</v>
      </c>
      <c r="AM49" s="125" t="e">
        <f t="shared" ca="1" si="169"/>
        <v>#N/A</v>
      </c>
      <c r="AN49" s="125" t="e">
        <f t="shared" ca="1" si="169"/>
        <v>#N/A</v>
      </c>
      <c r="AO49" s="125" t="e">
        <f t="shared" ca="1" si="169"/>
        <v>#N/A</v>
      </c>
      <c r="AP49" s="125" t="e">
        <f t="shared" ca="1" si="169"/>
        <v>#N/A</v>
      </c>
      <c r="AQ49" s="125" t="e">
        <f t="shared" ca="1" si="169"/>
        <v>#N/A</v>
      </c>
      <c r="AR49" s="125" t="e">
        <f t="shared" ca="1" si="169"/>
        <v>#N/A</v>
      </c>
      <c r="AS49" s="125" t="e">
        <f t="shared" ca="1" si="169"/>
        <v>#N/A</v>
      </c>
      <c r="AT49" s="125" t="e">
        <f t="shared" ca="1" si="169"/>
        <v>#N/A</v>
      </c>
      <c r="AU49" s="125" t="e">
        <f t="shared" ca="1" si="169"/>
        <v>#N/A</v>
      </c>
      <c r="AV49" s="125" t="e">
        <f t="shared" ca="1" si="169"/>
        <v>#N/A</v>
      </c>
      <c r="AW49" s="125" t="e">
        <f t="shared" ca="1" si="169"/>
        <v>#N/A</v>
      </c>
      <c r="AX49" s="125" t="e">
        <f t="shared" ref="AX49:BA64" ca="1" si="246">TRIM(INDIRECT("'" &amp; "TNX Report" &amp; "'!" &amp; ADDRESS($A$9+$C49,AX$1)))</f>
        <v>#N/A</v>
      </c>
      <c r="AY49" s="125" t="e">
        <f t="shared" ca="1" si="246"/>
        <v>#N/A</v>
      </c>
      <c r="AZ49" s="125" t="e">
        <f t="shared" ca="1" si="246"/>
        <v>#N/A</v>
      </c>
      <c r="BA49" s="125" t="e">
        <f t="shared" ca="1" si="246"/>
        <v>#N/A</v>
      </c>
      <c r="BB49" s="125" t="str">
        <f t="shared" ca="1" si="12"/>
        <v/>
      </c>
      <c r="BC49" s="125" t="str">
        <f t="shared" ca="1" si="8"/>
        <v/>
      </c>
      <c r="BD49" s="125" t="str">
        <f t="shared" ca="1" si="9"/>
        <v/>
      </c>
      <c r="BE49" s="125" t="str">
        <f t="shared" ca="1" si="10"/>
        <v/>
      </c>
      <c r="BF49" t="str">
        <f t="shared" ca="1" si="13"/>
        <v/>
      </c>
      <c r="BG49" s="125" t="str">
        <f t="shared" ca="1" si="15"/>
        <v/>
      </c>
      <c r="BI49" s="606" t="str">
        <f t="shared" ca="1" si="42"/>
        <v/>
      </c>
      <c r="BJ49" s="125" t="str">
        <f t="shared" ca="1" si="20"/>
        <v/>
      </c>
      <c r="BK49" s="125" t="str">
        <f t="shared" ca="1" si="43"/>
        <v/>
      </c>
      <c r="BL49" s="125" t="str">
        <f t="shared" ref="BL49" ca="1" si="247">IFERROR(INDEX($D$2:$BA$203,$A$41-1+$BI49,$A$27-3)*IF(RTF_unit="K",1,IF(RTF_unit="lb",1/1000,IF(RTF_unit="T",2,1))),"")</f>
        <v/>
      </c>
      <c r="BM49" s="125" t="str">
        <f t="shared" ref="BM49" ca="1" si="248">IFERROR(INDEX($D$2:$BA$203,$A$41-1+$BI49,$A$27-1)*IF(RTF_unit="K",1,IF(RTF_unit="lb",1/1000,IF(RTF_unit="T",2,1))),"")</f>
        <v/>
      </c>
      <c r="BN49" s="125" t="str">
        <f t="shared" ref="BN49" ca="1" si="249">IFERROR(INDEX($D$2:$BA$203,$A$41-1+$BI49,$A$27-2)*IF(RTF_unit="K",1,IF(RTF_unit="lb",1/1000,IF(RTF_unit="T",2,1))),"")</f>
        <v/>
      </c>
      <c r="BO49" s="125" t="str">
        <f t="shared" ref="BO49" ca="1" si="250">IFERROR(INDEX($D$2:$BA$203,$A$41-1+$BI49,$A$27)*IF(RTF_unit_Moment="kip-ft",1,IF(RTF_unit_Moment="kip-in",1/12,IF(RTF_unit_Moment="lb-ft",1/1000,IF(RTF_unit_Moment="lb-in",1/12000,1)))),"")</f>
        <v/>
      </c>
      <c r="BP49" s="125" t="str">
        <f t="shared" ref="BP49" ca="1" si="251">IFERROR(INDEX($D$2:$BA$203,$A$41-1+$BI49,$A$30)*IF(RTF_unit_Moment="kip-ft",1,IF(RTF_unit_Moment="kip-in",1/12,IF(RTF_unit_Moment="lb-ft",1/1000,IF(RTF_unit_Moment="lb-in",1/12000,1)))),"")</f>
        <v/>
      </c>
      <c r="BQ49" s="125" t="str">
        <f t="shared" ca="1" si="49"/>
        <v/>
      </c>
      <c r="BR49" s="125" t="str">
        <f t="shared" ca="1" si="50"/>
        <v/>
      </c>
      <c r="BT49" s="125" t="str">
        <f t="array" aca="1" ref="BT49" ca="1">IFERROR(INDEX($BB$1:$BB$203,SMALL(IF($BB$1:$BB$203&lt;&gt;"",ROW($BB$1:$BB$203)),ROW(42:42))),"")</f>
        <v/>
      </c>
      <c r="BU49" s="604" t="str">
        <f t="shared" ca="1" si="16"/>
        <v/>
      </c>
      <c r="BV49" s="125" t="str">
        <f t="shared" ca="1" si="26"/>
        <v/>
      </c>
      <c r="BW49" s="125" t="str">
        <f t="shared" ca="1" si="26"/>
        <v/>
      </c>
      <c r="BX49" s="125" t="str">
        <f t="shared" ca="1" si="26"/>
        <v/>
      </c>
      <c r="BY49" s="125" t="str">
        <f t="shared" ca="1" si="27"/>
        <v/>
      </c>
      <c r="BZ49" s="125" t="str">
        <f t="shared" ca="1" si="18"/>
        <v/>
      </c>
      <c r="CA49" s="125" t="str">
        <f t="shared" ca="1" si="28"/>
        <v/>
      </c>
      <c r="CB49" s="125" t="str">
        <f t="shared" ca="1" si="29"/>
        <v/>
      </c>
      <c r="CC49" s="125" t="str">
        <f t="shared" ca="1" si="30"/>
        <v/>
      </c>
      <c r="CD49" s="125" t="str">
        <f t="shared" ca="1" si="31"/>
        <v/>
      </c>
      <c r="CE49" s="125" t="str">
        <f t="shared" ca="1" si="32"/>
        <v/>
      </c>
      <c r="CF49" s="125" t="str">
        <f t="shared" ca="1" si="33"/>
        <v/>
      </c>
      <c r="CG49" s="125" t="str">
        <f t="shared" ca="1" si="34"/>
        <v/>
      </c>
      <c r="CH49" s="125" t="str">
        <f t="shared" ca="1" si="35"/>
        <v/>
      </c>
      <c r="CI49" s="125" t="str">
        <f t="shared" ca="1" si="36"/>
        <v/>
      </c>
      <c r="CJ49" s="125" t="str">
        <f t="array" aca="1" ref="CJ49" ca="1">IFERROR(INDEX($CI$1:$CI$502,SMALL(IF($CI$1:$CI$502&lt;&gt;"",ROW($CI$1:$CI$502)),ROW(42:42))),"")</f>
        <v/>
      </c>
      <c r="CK49" s="125" t="str">
        <f t="shared" ca="1" si="37"/>
        <v/>
      </c>
      <c r="CL49" s="125" t="str">
        <f t="shared" ca="1" si="38"/>
        <v/>
      </c>
      <c r="CM49" s="125"/>
      <c r="CO49" s="125" t="str">
        <f t="shared" si="39"/>
        <v/>
      </c>
      <c r="CP49" s="600" t="str">
        <f t="shared" si="40"/>
        <v/>
      </c>
      <c r="CQ49" s="600" t="str">
        <f t="shared" si="56"/>
        <v/>
      </c>
      <c r="CR49" s="600" t="str">
        <f t="shared" si="41"/>
        <v/>
      </c>
    </row>
    <row r="50" spans="1:96" x14ac:dyDescent="0.25">
      <c r="A50" s="598" t="s">
        <v>1325</v>
      </c>
      <c r="C50" s="125">
        <f t="shared" si="14"/>
        <v>48</v>
      </c>
      <c r="D50" s="125" t="e">
        <f t="shared" ref="D50:S65" ca="1" si="252">TRIM(INDIRECT("'" &amp; "TNX Report" &amp; "'!" &amp; ADDRESS($A$9+$C50,D$1)))</f>
        <v>#N/A</v>
      </c>
      <c r="E50" s="125" t="e">
        <f t="shared" ca="1" si="252"/>
        <v>#N/A</v>
      </c>
      <c r="F50" s="125" t="e">
        <f t="shared" ca="1" si="252"/>
        <v>#N/A</v>
      </c>
      <c r="G50" s="125" t="e">
        <f t="shared" ca="1" si="252"/>
        <v>#N/A</v>
      </c>
      <c r="H50" s="125" t="e">
        <f t="shared" ca="1" si="252"/>
        <v>#N/A</v>
      </c>
      <c r="I50" s="125" t="e">
        <f t="shared" ca="1" si="252"/>
        <v>#N/A</v>
      </c>
      <c r="J50" s="125" t="e">
        <f t="shared" ca="1" si="252"/>
        <v>#N/A</v>
      </c>
      <c r="K50" s="125" t="e">
        <f t="shared" ca="1" si="252"/>
        <v>#N/A</v>
      </c>
      <c r="L50" s="125" t="e">
        <f t="shared" ca="1" si="252"/>
        <v>#N/A</v>
      </c>
      <c r="M50" s="125" t="e">
        <f t="shared" ca="1" si="252"/>
        <v>#N/A</v>
      </c>
      <c r="N50" s="125" t="e">
        <f t="shared" ca="1" si="252"/>
        <v>#N/A</v>
      </c>
      <c r="O50" s="125" t="e">
        <f t="shared" ca="1" si="252"/>
        <v>#N/A</v>
      </c>
      <c r="P50" s="125" t="e">
        <f t="shared" ca="1" si="252"/>
        <v>#N/A</v>
      </c>
      <c r="Q50" s="125" t="e">
        <f t="shared" ca="1" si="252"/>
        <v>#N/A</v>
      </c>
      <c r="R50" s="125" t="e">
        <f t="shared" ca="1" si="252"/>
        <v>#N/A</v>
      </c>
      <c r="S50" s="125" t="e">
        <f t="shared" ca="1" si="252"/>
        <v>#N/A</v>
      </c>
      <c r="T50" s="125" t="e">
        <f t="shared" ca="1" si="245"/>
        <v>#N/A</v>
      </c>
      <c r="U50" s="125" t="e">
        <f t="shared" ca="1" si="245"/>
        <v>#N/A</v>
      </c>
      <c r="V50" s="125" t="e">
        <f t="shared" ca="1" si="245"/>
        <v>#N/A</v>
      </c>
      <c r="W50" s="125" t="e">
        <f t="shared" ca="1" si="245"/>
        <v>#N/A</v>
      </c>
      <c r="X50" s="125" t="e">
        <f t="shared" ca="1" si="245"/>
        <v>#N/A</v>
      </c>
      <c r="Y50" s="125" t="e">
        <f t="shared" ca="1" si="245"/>
        <v>#N/A</v>
      </c>
      <c r="Z50" s="125" t="e">
        <f t="shared" ca="1" si="245"/>
        <v>#N/A</v>
      </c>
      <c r="AA50" s="125" t="e">
        <f t="shared" ca="1" si="245"/>
        <v>#N/A</v>
      </c>
      <c r="AB50" s="125" t="e">
        <f t="shared" ca="1" si="245"/>
        <v>#N/A</v>
      </c>
      <c r="AC50" s="125" t="e">
        <f t="shared" ca="1" si="245"/>
        <v>#N/A</v>
      </c>
      <c r="AD50" s="125" t="e">
        <f t="shared" ca="1" si="245"/>
        <v>#N/A</v>
      </c>
      <c r="AE50" s="125" t="e">
        <f t="shared" ca="1" si="245"/>
        <v>#N/A</v>
      </c>
      <c r="AF50" s="125" t="e">
        <f t="shared" ca="1" si="245"/>
        <v>#N/A</v>
      </c>
      <c r="AG50" s="125" t="e">
        <f t="shared" ca="1" si="245"/>
        <v>#N/A</v>
      </c>
      <c r="AH50" s="125" t="e">
        <f t="shared" ca="1" si="245"/>
        <v>#N/A</v>
      </c>
      <c r="AI50" s="125" t="e">
        <f t="shared" ref="AI50:AX65" ca="1" si="253">TRIM(INDIRECT("'" &amp; "TNX Report" &amp; "'!" &amp; ADDRESS($A$9+$C50,AI$1)))</f>
        <v>#N/A</v>
      </c>
      <c r="AJ50" s="125" t="e">
        <f t="shared" ca="1" si="253"/>
        <v>#N/A</v>
      </c>
      <c r="AK50" s="125" t="e">
        <f t="shared" ca="1" si="253"/>
        <v>#N/A</v>
      </c>
      <c r="AL50" s="125" t="e">
        <f t="shared" ca="1" si="253"/>
        <v>#N/A</v>
      </c>
      <c r="AM50" s="125" t="e">
        <f t="shared" ca="1" si="253"/>
        <v>#N/A</v>
      </c>
      <c r="AN50" s="125" t="e">
        <f t="shared" ca="1" si="253"/>
        <v>#N/A</v>
      </c>
      <c r="AO50" s="125" t="e">
        <f t="shared" ca="1" si="253"/>
        <v>#N/A</v>
      </c>
      <c r="AP50" s="125" t="e">
        <f t="shared" ca="1" si="253"/>
        <v>#N/A</v>
      </c>
      <c r="AQ50" s="125" t="e">
        <f t="shared" ca="1" si="253"/>
        <v>#N/A</v>
      </c>
      <c r="AR50" s="125" t="e">
        <f t="shared" ca="1" si="253"/>
        <v>#N/A</v>
      </c>
      <c r="AS50" s="125" t="e">
        <f t="shared" ca="1" si="253"/>
        <v>#N/A</v>
      </c>
      <c r="AT50" s="125" t="e">
        <f t="shared" ca="1" si="253"/>
        <v>#N/A</v>
      </c>
      <c r="AU50" s="125" t="e">
        <f t="shared" ca="1" si="253"/>
        <v>#N/A</v>
      </c>
      <c r="AV50" s="125" t="e">
        <f t="shared" ca="1" si="253"/>
        <v>#N/A</v>
      </c>
      <c r="AW50" s="125" t="e">
        <f t="shared" ca="1" si="253"/>
        <v>#N/A</v>
      </c>
      <c r="AX50" s="125" t="e">
        <f t="shared" ca="1" si="253"/>
        <v>#N/A</v>
      </c>
      <c r="AY50" s="125" t="e">
        <f t="shared" ca="1" si="246"/>
        <v>#N/A</v>
      </c>
      <c r="AZ50" s="125" t="e">
        <f t="shared" ca="1" si="246"/>
        <v>#N/A</v>
      </c>
      <c r="BA50" s="125" t="e">
        <f t="shared" ca="1" si="246"/>
        <v>#N/A</v>
      </c>
      <c r="BB50" s="125" t="str">
        <f t="shared" ca="1" si="12"/>
        <v/>
      </c>
      <c r="BC50" s="125" t="str">
        <f t="shared" ca="1" si="8"/>
        <v/>
      </c>
      <c r="BD50" s="125" t="str">
        <f t="shared" ca="1" si="9"/>
        <v/>
      </c>
      <c r="BE50" s="125" t="str">
        <f t="shared" ca="1" si="10"/>
        <v/>
      </c>
      <c r="BF50" t="str">
        <f t="shared" ca="1" si="13"/>
        <v/>
      </c>
      <c r="BG50" s="125" t="str">
        <f t="shared" ca="1" si="15"/>
        <v/>
      </c>
      <c r="BI50" s="606" t="str">
        <f t="shared" ca="1" si="42"/>
        <v/>
      </c>
      <c r="BJ50" s="125" t="str">
        <f t="shared" ca="1" si="20"/>
        <v/>
      </c>
      <c r="BK50" s="125" t="str">
        <f t="shared" ca="1" si="43"/>
        <v/>
      </c>
      <c r="BL50" s="125" t="str">
        <f t="shared" ref="BL50" ca="1" si="254">IFERROR(INDEX($D$2:$BA$203,$A$41-1+$BI50,$A$27-3)*IF(RTF_unit="K",1,IF(RTF_unit="lb",1/1000,IF(RTF_unit="T",2,1))),"")</f>
        <v/>
      </c>
      <c r="BM50" s="125" t="str">
        <f t="shared" ref="BM50" ca="1" si="255">IFERROR(INDEX($D$2:$BA$203,$A$41-1+$BI50,$A$27-1)*IF(RTF_unit="K",1,IF(RTF_unit="lb",1/1000,IF(RTF_unit="T",2,1))),"")</f>
        <v/>
      </c>
      <c r="BN50" s="125" t="str">
        <f t="shared" ref="BN50" ca="1" si="256">IFERROR(INDEX($D$2:$BA$203,$A$41-1+$BI50,$A$27-2)*IF(RTF_unit="K",1,IF(RTF_unit="lb",1/1000,IF(RTF_unit="T",2,1))),"")</f>
        <v/>
      </c>
      <c r="BO50" s="125" t="str">
        <f t="shared" ref="BO50" ca="1" si="257">IFERROR(INDEX($D$2:$BA$203,$A$41-1+$BI50,$A$27)*IF(RTF_unit_Moment="kip-ft",1,IF(RTF_unit_Moment="kip-in",1/12,IF(RTF_unit_Moment="lb-ft",1/1000,IF(RTF_unit_Moment="lb-in",1/12000,1)))),"")</f>
        <v/>
      </c>
      <c r="BP50" s="125" t="str">
        <f t="shared" ref="BP50" ca="1" si="258">IFERROR(INDEX($D$2:$BA$203,$A$41-1+$BI50,$A$30)*IF(RTF_unit_Moment="kip-ft",1,IF(RTF_unit_Moment="kip-in",1/12,IF(RTF_unit_Moment="lb-ft",1/1000,IF(RTF_unit_Moment="lb-in",1/12000,1)))),"")</f>
        <v/>
      </c>
      <c r="BQ50" s="125" t="str">
        <f t="shared" ca="1" si="49"/>
        <v/>
      </c>
      <c r="BR50" s="125" t="str">
        <f t="shared" ca="1" si="50"/>
        <v/>
      </c>
      <c r="BT50" s="125" t="str">
        <f t="array" aca="1" ref="BT50" ca="1">IFERROR(INDEX($BB$1:$BB$203,SMALL(IF($BB$1:$BB$203&lt;&gt;"",ROW($BB$1:$BB$203)),ROW(43:43))),"")</f>
        <v/>
      </c>
      <c r="BU50" s="604" t="str">
        <f t="shared" ca="1" si="16"/>
        <v/>
      </c>
      <c r="BV50" s="125" t="str">
        <f t="shared" ca="1" si="26"/>
        <v/>
      </c>
      <c r="BW50" s="125" t="str">
        <f t="shared" ca="1" si="26"/>
        <v/>
      </c>
      <c r="BX50" s="125" t="str">
        <f t="shared" ca="1" si="26"/>
        <v/>
      </c>
      <c r="BY50" s="125" t="str">
        <f t="shared" ca="1" si="27"/>
        <v/>
      </c>
      <c r="BZ50" s="125" t="str">
        <f t="shared" ca="1" si="18"/>
        <v/>
      </c>
      <c r="CA50" s="125" t="str">
        <f t="shared" ca="1" si="28"/>
        <v/>
      </c>
      <c r="CB50" s="125" t="str">
        <f t="shared" ca="1" si="29"/>
        <v/>
      </c>
      <c r="CC50" s="125" t="str">
        <f t="shared" ca="1" si="30"/>
        <v/>
      </c>
      <c r="CD50" s="125" t="str">
        <f t="shared" ca="1" si="31"/>
        <v/>
      </c>
      <c r="CE50" s="125" t="str">
        <f t="shared" ca="1" si="32"/>
        <v/>
      </c>
      <c r="CF50" s="125" t="str">
        <f t="shared" ca="1" si="33"/>
        <v/>
      </c>
      <c r="CG50" s="125" t="str">
        <f t="shared" ca="1" si="34"/>
        <v/>
      </c>
      <c r="CH50" s="125" t="str">
        <f t="shared" ca="1" si="35"/>
        <v/>
      </c>
      <c r="CI50" s="125" t="str">
        <f t="shared" ca="1" si="36"/>
        <v/>
      </c>
      <c r="CJ50" s="125" t="str">
        <f t="array" aca="1" ref="CJ50" ca="1">IFERROR(INDEX($CI$1:$CI$502,SMALL(IF($CI$1:$CI$502&lt;&gt;"",ROW($CI$1:$CI$502)),ROW(43:43))),"")</f>
        <v/>
      </c>
      <c r="CK50" s="125" t="str">
        <f t="shared" ca="1" si="37"/>
        <v/>
      </c>
      <c r="CL50" s="125" t="str">
        <f t="shared" ca="1" si="38"/>
        <v/>
      </c>
      <c r="CM50" s="125"/>
      <c r="CO50" s="125" t="str">
        <f t="shared" si="39"/>
        <v/>
      </c>
      <c r="CP50" s="600" t="str">
        <f t="shared" si="40"/>
        <v/>
      </c>
      <c r="CQ50" s="600" t="str">
        <f t="shared" si="56"/>
        <v/>
      </c>
      <c r="CR50" s="600" t="str">
        <f t="shared" si="41"/>
        <v/>
      </c>
    </row>
    <row r="51" spans="1:96" x14ac:dyDescent="0.25">
      <c r="A51" s="134" t="str">
        <f ca="1">IFERROR(IF(VALUE(IFERROR(MID(INDIRECT("'TNX Report'!A"&amp;A52),(FIND("top and ",INDIRECT("'TNX Report'!A"&amp;A52),1)+LEN("top and ")),FIND(" ft at the base",INDIRECT("'TNX Report'!A"&amp;A52),1)-(FIND("top and ",INDIRECT("'TNX Report'!A"&amp;A52),1)+LEN("top and "))),IFERROR(MID(INDIRECT("'TNX Report'!A"&amp;A52),FIND("tower is ",INDIRECT("'TNX Report'!A"&amp;A52))+LEN("tower is "),FIND("'",INDIRECT("'TNX Report'!A"&amp;A52))-(FIND("tower is ",INDIRECT("'TNX Report'!A"&amp;A52))+LEN("tower is ")))+MID(INDIRECT("'TNX Report'!A"&amp;A52),FIND("'",INDIRECT("'TNX Report'!A"&amp;A52))+1,FIND("at the ",INDIRECT("'TNX Report'!A"&amp;A52))-FIND("'",INDIRECT("'TNX Report'!A"&amp;A52))-4)/12,IFERROR(MID(INDIRECT("'TNX Report'!A"&amp;A52),FIND("top and ",INDIRECT("'TNX Report'!A"&amp;A52),1)+LEN("top and "),FIND("' at the base",INDIRECT("'TNX Report'!A"&amp;A52),1)-(FIND("top and ",INDIRECT("'TNX Report'!A"&amp;A52),1)+LEN("top and "))),""))))&gt;50,"",VALUE(IFERROR(MID(INDIRECT("'TNX Report'!A"&amp;A52),(FIND("top and ",INDIRECT("'TNX Report'!A"&amp;A52),1)+LEN("top and ")),FIND(" ft at the base",INDIRECT("'TNX Report'!A"&amp;A52),1)-(FIND("top and ",INDIRECT("'TNX Report'!A"&amp;A52),1)+LEN("top and "))),IFERROR(MID(INDIRECT("'TNX Report'!A"&amp;A52),FIND("tower is ",INDIRECT("'TNX Report'!A"&amp;A52))+LEN("tower is "),FIND("'",INDIRECT("'TNX Report'!A"&amp;A52))-(FIND("tower is ",INDIRECT("'TNX Report'!A"&amp;A52))+LEN("tower is ")))+MID(INDIRECT("'TNX Report'!A"&amp;A52),FIND("'",INDIRECT("'TNX Report'!A"&amp;A52))+1,FIND("at the ",INDIRECT("'TNX Report'!A"&amp;A52))-FIND("'",INDIRECT("'TNX Report'!A"&amp;A52))-4)/12,IFERROR(MID(INDIRECT("'TNX Report'!A"&amp;A52),FIND("top and ",INDIRECT("'TNX Report'!A"&amp;A52),1)+LEN("top and "),FIND("' at the base",INDIRECT("'TNX Report'!A"&amp;A52),1)-(FIND("top and ",INDIRECT("'TNX Report'!A"&amp;A52),1)+LEN("top and "))),""))))),"")</f>
        <v/>
      </c>
      <c r="C51" s="125">
        <f t="shared" si="14"/>
        <v>49</v>
      </c>
      <c r="D51" s="125" t="e">
        <f t="shared" ca="1" si="252"/>
        <v>#N/A</v>
      </c>
      <c r="E51" s="125" t="e">
        <f t="shared" ca="1" si="252"/>
        <v>#N/A</v>
      </c>
      <c r="F51" s="125" t="e">
        <f t="shared" ca="1" si="252"/>
        <v>#N/A</v>
      </c>
      <c r="G51" s="125" t="e">
        <f t="shared" ca="1" si="252"/>
        <v>#N/A</v>
      </c>
      <c r="H51" s="125" t="e">
        <f t="shared" ca="1" si="252"/>
        <v>#N/A</v>
      </c>
      <c r="I51" s="125" t="e">
        <f t="shared" ca="1" si="252"/>
        <v>#N/A</v>
      </c>
      <c r="J51" s="125" t="e">
        <f t="shared" ca="1" si="252"/>
        <v>#N/A</v>
      </c>
      <c r="K51" s="125" t="e">
        <f t="shared" ca="1" si="252"/>
        <v>#N/A</v>
      </c>
      <c r="L51" s="125" t="e">
        <f t="shared" ca="1" si="252"/>
        <v>#N/A</v>
      </c>
      <c r="M51" s="125" t="e">
        <f t="shared" ca="1" si="252"/>
        <v>#N/A</v>
      </c>
      <c r="N51" s="125" t="e">
        <f t="shared" ca="1" si="252"/>
        <v>#N/A</v>
      </c>
      <c r="O51" s="125" t="e">
        <f t="shared" ca="1" si="252"/>
        <v>#N/A</v>
      </c>
      <c r="P51" s="125" t="e">
        <f t="shared" ca="1" si="252"/>
        <v>#N/A</v>
      </c>
      <c r="Q51" s="125" t="e">
        <f t="shared" ca="1" si="252"/>
        <v>#N/A</v>
      </c>
      <c r="R51" s="125" t="e">
        <f t="shared" ca="1" si="252"/>
        <v>#N/A</v>
      </c>
      <c r="S51" s="125" t="e">
        <f t="shared" ca="1" si="252"/>
        <v>#N/A</v>
      </c>
      <c r="T51" s="125" t="e">
        <f t="shared" ca="1" si="245"/>
        <v>#N/A</v>
      </c>
      <c r="U51" s="125" t="e">
        <f t="shared" ca="1" si="245"/>
        <v>#N/A</v>
      </c>
      <c r="V51" s="125" t="e">
        <f t="shared" ca="1" si="245"/>
        <v>#N/A</v>
      </c>
      <c r="W51" s="125" t="e">
        <f t="shared" ca="1" si="245"/>
        <v>#N/A</v>
      </c>
      <c r="X51" s="125" t="e">
        <f t="shared" ca="1" si="245"/>
        <v>#N/A</v>
      </c>
      <c r="Y51" s="125" t="e">
        <f t="shared" ca="1" si="245"/>
        <v>#N/A</v>
      </c>
      <c r="Z51" s="125" t="e">
        <f t="shared" ca="1" si="245"/>
        <v>#N/A</v>
      </c>
      <c r="AA51" s="125" t="e">
        <f t="shared" ca="1" si="245"/>
        <v>#N/A</v>
      </c>
      <c r="AB51" s="125" t="e">
        <f t="shared" ca="1" si="245"/>
        <v>#N/A</v>
      </c>
      <c r="AC51" s="125" t="e">
        <f t="shared" ca="1" si="245"/>
        <v>#N/A</v>
      </c>
      <c r="AD51" s="125" t="e">
        <f t="shared" ca="1" si="245"/>
        <v>#N/A</v>
      </c>
      <c r="AE51" s="125" t="e">
        <f t="shared" ca="1" si="245"/>
        <v>#N/A</v>
      </c>
      <c r="AF51" s="125" t="e">
        <f t="shared" ca="1" si="245"/>
        <v>#N/A</v>
      </c>
      <c r="AG51" s="125" t="e">
        <f t="shared" ca="1" si="245"/>
        <v>#N/A</v>
      </c>
      <c r="AH51" s="125" t="e">
        <f t="shared" ca="1" si="245"/>
        <v>#N/A</v>
      </c>
      <c r="AI51" s="125" t="e">
        <f t="shared" ca="1" si="253"/>
        <v>#N/A</v>
      </c>
      <c r="AJ51" s="125" t="e">
        <f t="shared" ca="1" si="253"/>
        <v>#N/A</v>
      </c>
      <c r="AK51" s="125" t="e">
        <f t="shared" ca="1" si="253"/>
        <v>#N/A</v>
      </c>
      <c r="AL51" s="125" t="e">
        <f t="shared" ca="1" si="253"/>
        <v>#N/A</v>
      </c>
      <c r="AM51" s="125" t="e">
        <f t="shared" ca="1" si="253"/>
        <v>#N/A</v>
      </c>
      <c r="AN51" s="125" t="e">
        <f t="shared" ca="1" si="253"/>
        <v>#N/A</v>
      </c>
      <c r="AO51" s="125" t="e">
        <f t="shared" ca="1" si="253"/>
        <v>#N/A</v>
      </c>
      <c r="AP51" s="125" t="e">
        <f t="shared" ca="1" si="253"/>
        <v>#N/A</v>
      </c>
      <c r="AQ51" s="125" t="e">
        <f t="shared" ca="1" si="253"/>
        <v>#N/A</v>
      </c>
      <c r="AR51" s="125" t="e">
        <f t="shared" ca="1" si="253"/>
        <v>#N/A</v>
      </c>
      <c r="AS51" s="125" t="e">
        <f t="shared" ca="1" si="253"/>
        <v>#N/A</v>
      </c>
      <c r="AT51" s="125" t="e">
        <f t="shared" ca="1" si="253"/>
        <v>#N/A</v>
      </c>
      <c r="AU51" s="125" t="e">
        <f t="shared" ca="1" si="253"/>
        <v>#N/A</v>
      </c>
      <c r="AV51" s="125" t="e">
        <f t="shared" ca="1" si="253"/>
        <v>#N/A</v>
      </c>
      <c r="AW51" s="125" t="e">
        <f t="shared" ca="1" si="253"/>
        <v>#N/A</v>
      </c>
      <c r="AX51" s="125" t="e">
        <f t="shared" ca="1" si="253"/>
        <v>#N/A</v>
      </c>
      <c r="AY51" s="125" t="e">
        <f t="shared" ca="1" si="246"/>
        <v>#N/A</v>
      </c>
      <c r="AZ51" s="125" t="e">
        <f t="shared" ca="1" si="246"/>
        <v>#N/A</v>
      </c>
      <c r="BA51" s="125" t="e">
        <f t="shared" ca="1" si="246"/>
        <v>#N/A</v>
      </c>
      <c r="BB51" s="125" t="str">
        <f t="shared" ca="1" si="12"/>
        <v/>
      </c>
      <c r="BC51" s="125" t="str">
        <f t="shared" ca="1" si="8"/>
        <v/>
      </c>
      <c r="BD51" s="125" t="str">
        <f t="shared" ca="1" si="9"/>
        <v/>
      </c>
      <c r="BE51" s="125" t="str">
        <f t="shared" ca="1" si="10"/>
        <v/>
      </c>
      <c r="BF51" t="str">
        <f t="shared" ca="1" si="13"/>
        <v/>
      </c>
      <c r="BG51" s="125" t="str">
        <f t="shared" ca="1" si="15"/>
        <v/>
      </c>
      <c r="BI51" s="606" t="str">
        <f t="shared" ca="1" si="42"/>
        <v/>
      </c>
      <c r="BJ51" s="125" t="str">
        <f t="shared" ca="1" si="20"/>
        <v/>
      </c>
      <c r="BK51" s="125" t="str">
        <f t="shared" ca="1" si="43"/>
        <v/>
      </c>
      <c r="BL51" s="125" t="str">
        <f t="shared" ref="BL51" ca="1" si="259">IFERROR(INDEX($D$2:$BA$203,$A$41-1+$BI51,$A$27-3)*IF(RTF_unit="K",1,IF(RTF_unit="lb",1/1000,IF(RTF_unit="T",2,1))),"")</f>
        <v/>
      </c>
      <c r="BM51" s="125" t="str">
        <f t="shared" ref="BM51" ca="1" si="260">IFERROR(INDEX($D$2:$BA$203,$A$41-1+$BI51,$A$27-1)*IF(RTF_unit="K",1,IF(RTF_unit="lb",1/1000,IF(RTF_unit="T",2,1))),"")</f>
        <v/>
      </c>
      <c r="BN51" s="125" t="str">
        <f t="shared" ref="BN51" ca="1" si="261">IFERROR(INDEX($D$2:$BA$203,$A$41-1+$BI51,$A$27-2)*IF(RTF_unit="K",1,IF(RTF_unit="lb",1/1000,IF(RTF_unit="T",2,1))),"")</f>
        <v/>
      </c>
      <c r="BO51" s="125" t="str">
        <f t="shared" ref="BO51" ca="1" si="262">IFERROR(INDEX($D$2:$BA$203,$A$41-1+$BI51,$A$27)*IF(RTF_unit_Moment="kip-ft",1,IF(RTF_unit_Moment="kip-in",1/12,IF(RTF_unit_Moment="lb-ft",1/1000,IF(RTF_unit_Moment="lb-in",1/12000,1)))),"")</f>
        <v/>
      </c>
      <c r="BP51" s="125" t="str">
        <f t="shared" ref="BP51" ca="1" si="263">IFERROR(INDEX($D$2:$BA$203,$A$41-1+$BI51,$A$30)*IF(RTF_unit_Moment="kip-ft",1,IF(RTF_unit_Moment="kip-in",1/12,IF(RTF_unit_Moment="lb-ft",1/1000,IF(RTF_unit_Moment="lb-in",1/12000,1)))),"")</f>
        <v/>
      </c>
      <c r="BQ51" s="125" t="str">
        <f t="shared" ca="1" si="49"/>
        <v/>
      </c>
      <c r="BR51" s="125" t="str">
        <f t="shared" ca="1" si="50"/>
        <v/>
      </c>
      <c r="BT51" s="125" t="str">
        <f t="array" aca="1" ref="BT51" ca="1">IFERROR(INDEX($BB$1:$BB$203,SMALL(IF($BB$1:$BB$203&lt;&gt;"",ROW($BB$1:$BB$203)),ROW(44:44))),"")</f>
        <v/>
      </c>
      <c r="BU51" s="604" t="str">
        <f t="shared" ca="1" si="16"/>
        <v/>
      </c>
      <c r="BV51" s="125" t="str">
        <f t="shared" ca="1" si="26"/>
        <v/>
      </c>
      <c r="BW51" s="125" t="str">
        <f t="shared" ca="1" si="26"/>
        <v/>
      </c>
      <c r="BX51" s="125" t="str">
        <f t="shared" ca="1" si="26"/>
        <v/>
      </c>
      <c r="BY51" s="125" t="str">
        <f t="shared" ca="1" si="27"/>
        <v/>
      </c>
      <c r="BZ51" s="125" t="str">
        <f t="shared" ca="1" si="18"/>
        <v/>
      </c>
      <c r="CA51" s="125" t="str">
        <f t="shared" ca="1" si="28"/>
        <v/>
      </c>
      <c r="CB51" s="125" t="str">
        <f t="shared" ca="1" si="29"/>
        <v/>
      </c>
      <c r="CC51" s="125" t="str">
        <f t="shared" ca="1" si="30"/>
        <v/>
      </c>
      <c r="CD51" s="125" t="str">
        <f t="shared" ca="1" si="31"/>
        <v/>
      </c>
      <c r="CE51" s="125" t="str">
        <f t="shared" ca="1" si="32"/>
        <v/>
      </c>
      <c r="CF51" s="125" t="str">
        <f t="shared" ca="1" si="33"/>
        <v/>
      </c>
      <c r="CG51" s="125" t="str">
        <f t="shared" ca="1" si="34"/>
        <v/>
      </c>
      <c r="CH51" s="125" t="str">
        <f t="shared" ca="1" si="35"/>
        <v/>
      </c>
      <c r="CI51" s="125" t="str">
        <f t="shared" ca="1" si="36"/>
        <v/>
      </c>
      <c r="CJ51" s="125" t="str">
        <f t="array" aca="1" ref="CJ51" ca="1">IFERROR(INDEX($CI$1:$CI$502,SMALL(IF($CI$1:$CI$502&lt;&gt;"",ROW($CI$1:$CI$502)),ROW(44:44))),"")</f>
        <v/>
      </c>
      <c r="CK51" s="125" t="str">
        <f t="shared" ca="1" si="37"/>
        <v/>
      </c>
      <c r="CL51" s="125" t="str">
        <f t="shared" ca="1" si="38"/>
        <v/>
      </c>
      <c r="CM51" s="125"/>
      <c r="CO51" s="125" t="str">
        <f t="shared" si="39"/>
        <v/>
      </c>
      <c r="CP51" s="600" t="str">
        <f t="shared" si="40"/>
        <v/>
      </c>
      <c r="CQ51" s="600" t="str">
        <f t="shared" si="56"/>
        <v/>
      </c>
      <c r="CR51" s="600" t="str">
        <f t="shared" si="41"/>
        <v/>
      </c>
    </row>
    <row r="52" spans="1:96" x14ac:dyDescent="0.25">
      <c r="A52" s="134" t="str">
        <f>IFERROR(ROW(INDEX('TNX Report'!A:A,MATCH("The face width of the tower is" &amp; "*",'TNX Report'!A:A,0),1)),"")</f>
        <v/>
      </c>
      <c r="B52" t="s">
        <v>1310</v>
      </c>
      <c r="C52" s="125">
        <f t="shared" si="14"/>
        <v>50</v>
      </c>
      <c r="D52" s="125" t="e">
        <f t="shared" ca="1" si="252"/>
        <v>#N/A</v>
      </c>
      <c r="E52" s="125" t="e">
        <f t="shared" ca="1" si="252"/>
        <v>#N/A</v>
      </c>
      <c r="F52" s="125" t="e">
        <f t="shared" ca="1" si="252"/>
        <v>#N/A</v>
      </c>
      <c r="G52" s="125" t="e">
        <f t="shared" ca="1" si="252"/>
        <v>#N/A</v>
      </c>
      <c r="H52" s="125" t="e">
        <f t="shared" ca="1" si="252"/>
        <v>#N/A</v>
      </c>
      <c r="I52" s="125" t="e">
        <f t="shared" ca="1" si="252"/>
        <v>#N/A</v>
      </c>
      <c r="J52" s="125" t="e">
        <f t="shared" ca="1" si="252"/>
        <v>#N/A</v>
      </c>
      <c r="K52" s="125" t="e">
        <f t="shared" ca="1" si="252"/>
        <v>#N/A</v>
      </c>
      <c r="L52" s="125" t="e">
        <f t="shared" ca="1" si="252"/>
        <v>#N/A</v>
      </c>
      <c r="M52" s="125" t="e">
        <f t="shared" ca="1" si="252"/>
        <v>#N/A</v>
      </c>
      <c r="N52" s="125" t="e">
        <f t="shared" ca="1" si="252"/>
        <v>#N/A</v>
      </c>
      <c r="O52" s="125" t="e">
        <f t="shared" ca="1" si="252"/>
        <v>#N/A</v>
      </c>
      <c r="P52" s="125" t="e">
        <f t="shared" ca="1" si="252"/>
        <v>#N/A</v>
      </c>
      <c r="Q52" s="125" t="e">
        <f t="shared" ca="1" si="252"/>
        <v>#N/A</v>
      </c>
      <c r="R52" s="125" t="e">
        <f t="shared" ca="1" si="252"/>
        <v>#N/A</v>
      </c>
      <c r="S52" s="125" t="e">
        <f t="shared" ca="1" si="252"/>
        <v>#N/A</v>
      </c>
      <c r="T52" s="125" t="e">
        <f t="shared" ca="1" si="245"/>
        <v>#N/A</v>
      </c>
      <c r="U52" s="125" t="e">
        <f t="shared" ca="1" si="245"/>
        <v>#N/A</v>
      </c>
      <c r="V52" s="125" t="e">
        <f t="shared" ca="1" si="245"/>
        <v>#N/A</v>
      </c>
      <c r="W52" s="125" t="e">
        <f t="shared" ca="1" si="245"/>
        <v>#N/A</v>
      </c>
      <c r="X52" s="125" t="e">
        <f t="shared" ca="1" si="245"/>
        <v>#N/A</v>
      </c>
      <c r="Y52" s="125" t="e">
        <f t="shared" ca="1" si="245"/>
        <v>#N/A</v>
      </c>
      <c r="Z52" s="125" t="e">
        <f t="shared" ca="1" si="245"/>
        <v>#N/A</v>
      </c>
      <c r="AA52" s="125" t="e">
        <f t="shared" ca="1" si="245"/>
        <v>#N/A</v>
      </c>
      <c r="AB52" s="125" t="e">
        <f t="shared" ca="1" si="245"/>
        <v>#N/A</v>
      </c>
      <c r="AC52" s="125" t="e">
        <f t="shared" ca="1" si="245"/>
        <v>#N/A</v>
      </c>
      <c r="AD52" s="125" t="e">
        <f t="shared" ca="1" si="245"/>
        <v>#N/A</v>
      </c>
      <c r="AE52" s="125" t="e">
        <f t="shared" ca="1" si="245"/>
        <v>#N/A</v>
      </c>
      <c r="AF52" s="125" t="e">
        <f t="shared" ca="1" si="245"/>
        <v>#N/A</v>
      </c>
      <c r="AG52" s="125" t="e">
        <f t="shared" ca="1" si="245"/>
        <v>#N/A</v>
      </c>
      <c r="AH52" s="125" t="e">
        <f t="shared" ca="1" si="245"/>
        <v>#N/A</v>
      </c>
      <c r="AI52" s="125" t="e">
        <f t="shared" ca="1" si="253"/>
        <v>#N/A</v>
      </c>
      <c r="AJ52" s="125" t="e">
        <f t="shared" ca="1" si="253"/>
        <v>#N/A</v>
      </c>
      <c r="AK52" s="125" t="e">
        <f t="shared" ca="1" si="253"/>
        <v>#N/A</v>
      </c>
      <c r="AL52" s="125" t="e">
        <f t="shared" ca="1" si="253"/>
        <v>#N/A</v>
      </c>
      <c r="AM52" s="125" t="e">
        <f t="shared" ca="1" si="253"/>
        <v>#N/A</v>
      </c>
      <c r="AN52" s="125" t="e">
        <f t="shared" ca="1" si="253"/>
        <v>#N/A</v>
      </c>
      <c r="AO52" s="125" t="e">
        <f t="shared" ca="1" si="253"/>
        <v>#N/A</v>
      </c>
      <c r="AP52" s="125" t="e">
        <f t="shared" ca="1" si="253"/>
        <v>#N/A</v>
      </c>
      <c r="AQ52" s="125" t="e">
        <f t="shared" ca="1" si="253"/>
        <v>#N/A</v>
      </c>
      <c r="AR52" s="125" t="e">
        <f t="shared" ca="1" si="253"/>
        <v>#N/A</v>
      </c>
      <c r="AS52" s="125" t="e">
        <f t="shared" ca="1" si="253"/>
        <v>#N/A</v>
      </c>
      <c r="AT52" s="125" t="e">
        <f t="shared" ca="1" si="253"/>
        <v>#N/A</v>
      </c>
      <c r="AU52" s="125" t="e">
        <f t="shared" ca="1" si="253"/>
        <v>#N/A</v>
      </c>
      <c r="AV52" s="125" t="e">
        <f t="shared" ca="1" si="253"/>
        <v>#N/A</v>
      </c>
      <c r="AW52" s="125" t="e">
        <f t="shared" ca="1" si="253"/>
        <v>#N/A</v>
      </c>
      <c r="AX52" s="125" t="e">
        <f t="shared" ca="1" si="253"/>
        <v>#N/A</v>
      </c>
      <c r="AY52" s="125" t="e">
        <f t="shared" ca="1" si="246"/>
        <v>#N/A</v>
      </c>
      <c r="AZ52" s="125" t="e">
        <f t="shared" ca="1" si="246"/>
        <v>#N/A</v>
      </c>
      <c r="BA52" s="125" t="e">
        <f t="shared" ca="1" si="246"/>
        <v>#N/A</v>
      </c>
      <c r="BB52" s="125" t="str">
        <f t="shared" ca="1" si="12"/>
        <v/>
      </c>
      <c r="BC52" s="125" t="str">
        <f t="shared" ca="1" si="8"/>
        <v/>
      </c>
      <c r="BD52" s="125" t="str">
        <f t="shared" ca="1" si="9"/>
        <v/>
      </c>
      <c r="BE52" s="125" t="str">
        <f t="shared" ca="1" si="10"/>
        <v/>
      </c>
      <c r="BF52" t="str">
        <f t="shared" ca="1" si="13"/>
        <v/>
      </c>
      <c r="BG52" s="125" t="str">
        <f t="shared" ca="1" si="15"/>
        <v/>
      </c>
      <c r="BI52" s="606" t="str">
        <f t="shared" ca="1" si="42"/>
        <v/>
      </c>
      <c r="BJ52" s="125" t="str">
        <f t="shared" ca="1" si="20"/>
        <v/>
      </c>
      <c r="BK52" s="125" t="str">
        <f t="shared" ca="1" si="43"/>
        <v/>
      </c>
      <c r="BL52" s="125" t="str">
        <f t="shared" ref="BL52" ca="1" si="264">IFERROR(INDEX($D$2:$BA$203,$A$41-1+$BI52,$A$27-3)*IF(RTF_unit="K",1,IF(RTF_unit="lb",1/1000,IF(RTF_unit="T",2,1))),"")</f>
        <v/>
      </c>
      <c r="BM52" s="125" t="str">
        <f t="shared" ref="BM52" ca="1" si="265">IFERROR(INDEX($D$2:$BA$203,$A$41-1+$BI52,$A$27-1)*IF(RTF_unit="K",1,IF(RTF_unit="lb",1/1000,IF(RTF_unit="T",2,1))),"")</f>
        <v/>
      </c>
      <c r="BN52" s="125" t="str">
        <f t="shared" ref="BN52" ca="1" si="266">IFERROR(INDEX($D$2:$BA$203,$A$41-1+$BI52,$A$27-2)*IF(RTF_unit="K",1,IF(RTF_unit="lb",1/1000,IF(RTF_unit="T",2,1))),"")</f>
        <v/>
      </c>
      <c r="BO52" s="125" t="str">
        <f t="shared" ref="BO52" ca="1" si="267">IFERROR(INDEX($D$2:$BA$203,$A$41-1+$BI52,$A$27)*IF(RTF_unit_Moment="kip-ft",1,IF(RTF_unit_Moment="kip-in",1/12,IF(RTF_unit_Moment="lb-ft",1/1000,IF(RTF_unit_Moment="lb-in",1/12000,1)))),"")</f>
        <v/>
      </c>
      <c r="BP52" s="125" t="str">
        <f t="shared" ref="BP52" ca="1" si="268">IFERROR(INDEX($D$2:$BA$203,$A$41-1+$BI52,$A$30)*IF(RTF_unit_Moment="kip-ft",1,IF(RTF_unit_Moment="kip-in",1/12,IF(RTF_unit_Moment="lb-ft",1/1000,IF(RTF_unit_Moment="lb-in",1/12000,1)))),"")</f>
        <v/>
      </c>
      <c r="BQ52" s="125" t="str">
        <f t="shared" ca="1" si="49"/>
        <v/>
      </c>
      <c r="BR52" s="125" t="str">
        <f t="shared" ca="1" si="50"/>
        <v/>
      </c>
      <c r="BT52" s="125" t="str">
        <f t="array" aca="1" ref="BT52" ca="1">IFERROR(INDEX($BB$1:$BB$203,SMALL(IF($BB$1:$BB$203&lt;&gt;"",ROW($BB$1:$BB$203)),ROW(45:45))),"")</f>
        <v/>
      </c>
      <c r="BU52" s="604" t="str">
        <f t="shared" ca="1" si="16"/>
        <v/>
      </c>
      <c r="BV52" s="125" t="str">
        <f t="shared" ca="1" si="26"/>
        <v/>
      </c>
      <c r="BW52" s="125" t="str">
        <f t="shared" ca="1" si="26"/>
        <v/>
      </c>
      <c r="BX52" s="125" t="str">
        <f t="shared" ca="1" si="26"/>
        <v/>
      </c>
      <c r="BY52" s="125" t="str">
        <f t="shared" ca="1" si="27"/>
        <v/>
      </c>
      <c r="BZ52" s="125" t="str">
        <f t="shared" ca="1" si="18"/>
        <v/>
      </c>
      <c r="CA52" s="125" t="str">
        <f t="shared" ca="1" si="28"/>
        <v/>
      </c>
      <c r="CB52" s="125" t="str">
        <f t="shared" ca="1" si="29"/>
        <v/>
      </c>
      <c r="CC52" s="125" t="str">
        <f t="shared" ca="1" si="30"/>
        <v/>
      </c>
      <c r="CD52" s="125" t="str">
        <f t="shared" ca="1" si="31"/>
        <v/>
      </c>
      <c r="CE52" s="125" t="str">
        <f t="shared" ca="1" si="32"/>
        <v/>
      </c>
      <c r="CF52" s="125" t="str">
        <f t="shared" ca="1" si="33"/>
        <v/>
      </c>
      <c r="CG52" s="125" t="str">
        <f t="shared" ca="1" si="34"/>
        <v/>
      </c>
      <c r="CH52" s="125" t="str">
        <f t="shared" ca="1" si="35"/>
        <v/>
      </c>
      <c r="CI52" s="125" t="str">
        <f t="shared" ca="1" si="36"/>
        <v/>
      </c>
      <c r="CJ52" s="125" t="str">
        <f t="array" aca="1" ref="CJ52" ca="1">IFERROR(INDEX($CI$1:$CI$502,SMALL(IF($CI$1:$CI$502&lt;&gt;"",ROW($CI$1:$CI$502)),ROW(45:45))),"")</f>
        <v/>
      </c>
      <c r="CK52" s="125" t="str">
        <f t="shared" ca="1" si="37"/>
        <v/>
      </c>
      <c r="CL52" s="125" t="str">
        <f t="shared" ca="1" si="38"/>
        <v/>
      </c>
      <c r="CM52" s="125"/>
      <c r="CO52" s="125" t="str">
        <f t="shared" si="39"/>
        <v/>
      </c>
      <c r="CP52" s="600" t="str">
        <f t="shared" si="40"/>
        <v/>
      </c>
      <c r="CQ52" s="600" t="str">
        <f t="shared" si="56"/>
        <v/>
      </c>
      <c r="CR52" s="600" t="str">
        <f t="shared" si="41"/>
        <v/>
      </c>
    </row>
    <row r="53" spans="1:96" x14ac:dyDescent="0.25">
      <c r="A53" s="591"/>
      <c r="C53" s="125">
        <f t="shared" si="14"/>
        <v>51</v>
      </c>
      <c r="D53" s="125" t="e">
        <f t="shared" ca="1" si="252"/>
        <v>#N/A</v>
      </c>
      <c r="E53" s="125" t="e">
        <f t="shared" ca="1" si="252"/>
        <v>#N/A</v>
      </c>
      <c r="F53" s="125" t="e">
        <f t="shared" ca="1" si="252"/>
        <v>#N/A</v>
      </c>
      <c r="G53" s="125" t="e">
        <f t="shared" ca="1" si="252"/>
        <v>#N/A</v>
      </c>
      <c r="H53" s="125" t="e">
        <f t="shared" ca="1" si="252"/>
        <v>#N/A</v>
      </c>
      <c r="I53" s="125" t="e">
        <f t="shared" ca="1" si="252"/>
        <v>#N/A</v>
      </c>
      <c r="J53" s="125" t="e">
        <f t="shared" ca="1" si="252"/>
        <v>#N/A</v>
      </c>
      <c r="K53" s="125" t="e">
        <f t="shared" ca="1" si="252"/>
        <v>#N/A</v>
      </c>
      <c r="L53" s="125" t="e">
        <f t="shared" ca="1" si="252"/>
        <v>#N/A</v>
      </c>
      <c r="M53" s="125" t="e">
        <f t="shared" ca="1" si="252"/>
        <v>#N/A</v>
      </c>
      <c r="N53" s="125" t="e">
        <f t="shared" ca="1" si="252"/>
        <v>#N/A</v>
      </c>
      <c r="O53" s="125" t="e">
        <f t="shared" ca="1" si="252"/>
        <v>#N/A</v>
      </c>
      <c r="P53" s="125" t="e">
        <f t="shared" ca="1" si="252"/>
        <v>#N/A</v>
      </c>
      <c r="Q53" s="125" t="e">
        <f t="shared" ca="1" si="252"/>
        <v>#N/A</v>
      </c>
      <c r="R53" s="125" t="e">
        <f t="shared" ca="1" si="252"/>
        <v>#N/A</v>
      </c>
      <c r="S53" s="125" t="e">
        <f t="shared" ca="1" si="252"/>
        <v>#N/A</v>
      </c>
      <c r="T53" s="125" t="e">
        <f t="shared" ca="1" si="245"/>
        <v>#N/A</v>
      </c>
      <c r="U53" s="125" t="e">
        <f t="shared" ca="1" si="245"/>
        <v>#N/A</v>
      </c>
      <c r="V53" s="125" t="e">
        <f t="shared" ca="1" si="245"/>
        <v>#N/A</v>
      </c>
      <c r="W53" s="125" t="e">
        <f t="shared" ca="1" si="245"/>
        <v>#N/A</v>
      </c>
      <c r="X53" s="125" t="e">
        <f t="shared" ca="1" si="245"/>
        <v>#N/A</v>
      </c>
      <c r="Y53" s="125" t="e">
        <f t="shared" ca="1" si="245"/>
        <v>#N/A</v>
      </c>
      <c r="Z53" s="125" t="e">
        <f t="shared" ca="1" si="245"/>
        <v>#N/A</v>
      </c>
      <c r="AA53" s="125" t="e">
        <f t="shared" ca="1" si="245"/>
        <v>#N/A</v>
      </c>
      <c r="AB53" s="125" t="e">
        <f t="shared" ca="1" si="245"/>
        <v>#N/A</v>
      </c>
      <c r="AC53" s="125" t="e">
        <f t="shared" ca="1" si="245"/>
        <v>#N/A</v>
      </c>
      <c r="AD53" s="125" t="e">
        <f t="shared" ca="1" si="245"/>
        <v>#N/A</v>
      </c>
      <c r="AE53" s="125" t="e">
        <f t="shared" ca="1" si="245"/>
        <v>#N/A</v>
      </c>
      <c r="AF53" s="125" t="e">
        <f t="shared" ca="1" si="245"/>
        <v>#N/A</v>
      </c>
      <c r="AG53" s="125" t="e">
        <f t="shared" ca="1" si="245"/>
        <v>#N/A</v>
      </c>
      <c r="AH53" s="125" t="e">
        <f t="shared" ca="1" si="245"/>
        <v>#N/A</v>
      </c>
      <c r="AI53" s="125" t="e">
        <f t="shared" ca="1" si="253"/>
        <v>#N/A</v>
      </c>
      <c r="AJ53" s="125" t="e">
        <f t="shared" ca="1" si="253"/>
        <v>#N/A</v>
      </c>
      <c r="AK53" s="125" t="e">
        <f t="shared" ca="1" si="253"/>
        <v>#N/A</v>
      </c>
      <c r="AL53" s="125" t="e">
        <f t="shared" ca="1" si="253"/>
        <v>#N/A</v>
      </c>
      <c r="AM53" s="125" t="e">
        <f t="shared" ca="1" si="253"/>
        <v>#N/A</v>
      </c>
      <c r="AN53" s="125" t="e">
        <f t="shared" ca="1" si="253"/>
        <v>#N/A</v>
      </c>
      <c r="AO53" s="125" t="e">
        <f t="shared" ca="1" si="253"/>
        <v>#N/A</v>
      </c>
      <c r="AP53" s="125" t="e">
        <f t="shared" ca="1" si="253"/>
        <v>#N/A</v>
      </c>
      <c r="AQ53" s="125" t="e">
        <f t="shared" ca="1" si="253"/>
        <v>#N/A</v>
      </c>
      <c r="AR53" s="125" t="e">
        <f t="shared" ca="1" si="253"/>
        <v>#N/A</v>
      </c>
      <c r="AS53" s="125" t="e">
        <f t="shared" ca="1" si="253"/>
        <v>#N/A</v>
      </c>
      <c r="AT53" s="125" t="e">
        <f t="shared" ca="1" si="253"/>
        <v>#N/A</v>
      </c>
      <c r="AU53" s="125" t="e">
        <f t="shared" ca="1" si="253"/>
        <v>#N/A</v>
      </c>
      <c r="AV53" s="125" t="e">
        <f t="shared" ca="1" si="253"/>
        <v>#N/A</v>
      </c>
      <c r="AW53" s="125" t="e">
        <f t="shared" ca="1" si="253"/>
        <v>#N/A</v>
      </c>
      <c r="AX53" s="125" t="e">
        <f t="shared" ca="1" si="253"/>
        <v>#N/A</v>
      </c>
      <c r="AY53" s="125" t="e">
        <f t="shared" ca="1" si="246"/>
        <v>#N/A</v>
      </c>
      <c r="AZ53" s="125" t="e">
        <f t="shared" ca="1" si="246"/>
        <v>#N/A</v>
      </c>
      <c r="BA53" s="125" t="e">
        <f t="shared" ca="1" si="246"/>
        <v>#N/A</v>
      </c>
      <c r="BB53" s="125" t="str">
        <f t="shared" ca="1" si="12"/>
        <v/>
      </c>
      <c r="BC53" s="125" t="str">
        <f t="shared" ca="1" si="8"/>
        <v/>
      </c>
      <c r="BD53" s="125" t="str">
        <f t="shared" ca="1" si="9"/>
        <v/>
      </c>
      <c r="BE53" s="125" t="str">
        <f t="shared" ca="1" si="10"/>
        <v/>
      </c>
      <c r="BF53" t="str">
        <f t="shared" ca="1" si="13"/>
        <v/>
      </c>
      <c r="BG53" s="125" t="str">
        <f t="shared" ca="1" si="15"/>
        <v/>
      </c>
      <c r="BI53" s="606" t="str">
        <f t="shared" ca="1" si="42"/>
        <v/>
      </c>
      <c r="BJ53" s="125" t="str">
        <f t="shared" ca="1" si="20"/>
        <v/>
      </c>
      <c r="BK53" s="125" t="str">
        <f t="shared" ca="1" si="43"/>
        <v/>
      </c>
      <c r="BL53" s="125" t="str">
        <f t="shared" ref="BL53" ca="1" si="269">IFERROR(INDEX($D$2:$BA$203,$A$41-1+$BI53,$A$27-3)*IF(RTF_unit="K",1,IF(RTF_unit="lb",1/1000,IF(RTF_unit="T",2,1))),"")</f>
        <v/>
      </c>
      <c r="BM53" s="125" t="str">
        <f t="shared" ref="BM53" ca="1" si="270">IFERROR(INDEX($D$2:$BA$203,$A$41-1+$BI53,$A$27-1)*IF(RTF_unit="K",1,IF(RTF_unit="lb",1/1000,IF(RTF_unit="T",2,1))),"")</f>
        <v/>
      </c>
      <c r="BN53" s="125" t="str">
        <f t="shared" ref="BN53" ca="1" si="271">IFERROR(INDEX($D$2:$BA$203,$A$41-1+$BI53,$A$27-2)*IF(RTF_unit="K",1,IF(RTF_unit="lb",1/1000,IF(RTF_unit="T",2,1))),"")</f>
        <v/>
      </c>
      <c r="BO53" s="125" t="str">
        <f t="shared" ref="BO53" ca="1" si="272">IFERROR(INDEX($D$2:$BA$203,$A$41-1+$BI53,$A$27)*IF(RTF_unit_Moment="kip-ft",1,IF(RTF_unit_Moment="kip-in",1/12,IF(RTF_unit_Moment="lb-ft",1/1000,IF(RTF_unit_Moment="lb-in",1/12000,1)))),"")</f>
        <v/>
      </c>
      <c r="BP53" s="125" t="str">
        <f t="shared" ref="BP53" ca="1" si="273">IFERROR(INDEX($D$2:$BA$203,$A$41-1+$BI53,$A$30)*IF(RTF_unit_Moment="kip-ft",1,IF(RTF_unit_Moment="kip-in",1/12,IF(RTF_unit_Moment="lb-ft",1/1000,IF(RTF_unit_Moment="lb-in",1/12000,1)))),"")</f>
        <v/>
      </c>
      <c r="BQ53" s="125" t="str">
        <f t="shared" ca="1" si="49"/>
        <v/>
      </c>
      <c r="BR53" s="125" t="str">
        <f t="shared" ca="1" si="50"/>
        <v/>
      </c>
      <c r="BT53" s="125" t="str">
        <f t="array" aca="1" ref="BT53" ca="1">IFERROR(INDEX($BB$1:$BB$203,SMALL(IF($BB$1:$BB$203&lt;&gt;"",ROW($BB$1:$BB$203)),ROW(46:46))),"")</f>
        <v/>
      </c>
      <c r="BU53" s="604" t="str">
        <f t="shared" ca="1" si="16"/>
        <v/>
      </c>
      <c r="BV53" s="125" t="str">
        <f t="shared" ca="1" si="26"/>
        <v/>
      </c>
      <c r="BW53" s="125" t="str">
        <f t="shared" ca="1" si="26"/>
        <v/>
      </c>
      <c r="BX53" s="125" t="str">
        <f t="shared" ca="1" si="26"/>
        <v/>
      </c>
      <c r="BY53" s="125" t="str">
        <f t="shared" ca="1" si="27"/>
        <v/>
      </c>
      <c r="BZ53" s="125" t="str">
        <f t="shared" ca="1" si="18"/>
        <v/>
      </c>
      <c r="CA53" s="125" t="str">
        <f t="shared" ca="1" si="28"/>
        <v/>
      </c>
      <c r="CB53" s="125" t="str">
        <f t="shared" ca="1" si="29"/>
        <v/>
      </c>
      <c r="CC53" s="125" t="str">
        <f t="shared" ca="1" si="30"/>
        <v/>
      </c>
      <c r="CD53" s="125" t="str">
        <f t="shared" ca="1" si="31"/>
        <v/>
      </c>
      <c r="CE53" s="125" t="str">
        <f t="shared" ca="1" si="32"/>
        <v/>
      </c>
      <c r="CF53" s="125" t="str">
        <f t="shared" ca="1" si="33"/>
        <v/>
      </c>
      <c r="CG53" s="125" t="str">
        <f t="shared" ca="1" si="34"/>
        <v/>
      </c>
      <c r="CH53" s="125" t="str">
        <f t="shared" ca="1" si="35"/>
        <v/>
      </c>
      <c r="CI53" s="125" t="str">
        <f t="shared" ca="1" si="36"/>
        <v/>
      </c>
      <c r="CJ53" s="125" t="str">
        <f t="array" aca="1" ref="CJ53" ca="1">IFERROR(INDEX($CI$1:$CI$502,SMALL(IF($CI$1:$CI$502&lt;&gt;"",ROW($CI$1:$CI$502)),ROW(46:46))),"")</f>
        <v/>
      </c>
      <c r="CK53" s="125" t="str">
        <f t="shared" ca="1" si="37"/>
        <v/>
      </c>
      <c r="CL53" s="125" t="str">
        <f t="shared" ca="1" si="38"/>
        <v/>
      </c>
      <c r="CM53" s="125"/>
      <c r="CO53" s="125" t="str">
        <f t="shared" si="39"/>
        <v/>
      </c>
      <c r="CP53" s="600" t="str">
        <f t="shared" si="40"/>
        <v/>
      </c>
      <c r="CQ53" s="600" t="str">
        <f t="shared" si="56"/>
        <v/>
      </c>
      <c r="CR53" s="600" t="str">
        <f t="shared" si="41"/>
        <v/>
      </c>
    </row>
    <row r="54" spans="1:96" x14ac:dyDescent="0.25">
      <c r="A54" s="591"/>
      <c r="C54" s="125">
        <f t="shared" si="14"/>
        <v>52</v>
      </c>
      <c r="D54" s="125" t="e">
        <f t="shared" ca="1" si="252"/>
        <v>#N/A</v>
      </c>
      <c r="E54" s="125" t="e">
        <f t="shared" ca="1" si="252"/>
        <v>#N/A</v>
      </c>
      <c r="F54" s="125" t="e">
        <f t="shared" ca="1" si="252"/>
        <v>#N/A</v>
      </c>
      <c r="G54" s="125" t="e">
        <f t="shared" ca="1" si="252"/>
        <v>#N/A</v>
      </c>
      <c r="H54" s="125" t="e">
        <f t="shared" ca="1" si="252"/>
        <v>#N/A</v>
      </c>
      <c r="I54" s="125" t="e">
        <f t="shared" ca="1" si="252"/>
        <v>#N/A</v>
      </c>
      <c r="J54" s="125" t="e">
        <f t="shared" ca="1" si="252"/>
        <v>#N/A</v>
      </c>
      <c r="K54" s="125" t="e">
        <f t="shared" ca="1" si="252"/>
        <v>#N/A</v>
      </c>
      <c r="L54" s="125" t="e">
        <f t="shared" ca="1" si="252"/>
        <v>#N/A</v>
      </c>
      <c r="M54" s="125" t="e">
        <f t="shared" ca="1" si="252"/>
        <v>#N/A</v>
      </c>
      <c r="N54" s="125" t="e">
        <f t="shared" ca="1" si="252"/>
        <v>#N/A</v>
      </c>
      <c r="O54" s="125" t="e">
        <f t="shared" ca="1" si="252"/>
        <v>#N/A</v>
      </c>
      <c r="P54" s="125" t="e">
        <f t="shared" ca="1" si="252"/>
        <v>#N/A</v>
      </c>
      <c r="Q54" s="125" t="e">
        <f t="shared" ca="1" si="252"/>
        <v>#N/A</v>
      </c>
      <c r="R54" s="125" t="e">
        <f t="shared" ca="1" si="252"/>
        <v>#N/A</v>
      </c>
      <c r="S54" s="125" t="e">
        <f t="shared" ca="1" si="252"/>
        <v>#N/A</v>
      </c>
      <c r="T54" s="125" t="e">
        <f t="shared" ca="1" si="245"/>
        <v>#N/A</v>
      </c>
      <c r="U54" s="125" t="e">
        <f t="shared" ca="1" si="245"/>
        <v>#N/A</v>
      </c>
      <c r="V54" s="125" t="e">
        <f t="shared" ca="1" si="245"/>
        <v>#N/A</v>
      </c>
      <c r="W54" s="125" t="e">
        <f t="shared" ca="1" si="245"/>
        <v>#N/A</v>
      </c>
      <c r="X54" s="125" t="e">
        <f t="shared" ca="1" si="245"/>
        <v>#N/A</v>
      </c>
      <c r="Y54" s="125" t="e">
        <f t="shared" ca="1" si="245"/>
        <v>#N/A</v>
      </c>
      <c r="Z54" s="125" t="e">
        <f t="shared" ca="1" si="245"/>
        <v>#N/A</v>
      </c>
      <c r="AA54" s="125" t="e">
        <f t="shared" ca="1" si="245"/>
        <v>#N/A</v>
      </c>
      <c r="AB54" s="125" t="e">
        <f t="shared" ca="1" si="245"/>
        <v>#N/A</v>
      </c>
      <c r="AC54" s="125" t="e">
        <f t="shared" ca="1" si="245"/>
        <v>#N/A</v>
      </c>
      <c r="AD54" s="125" t="e">
        <f t="shared" ca="1" si="245"/>
        <v>#N/A</v>
      </c>
      <c r="AE54" s="125" t="e">
        <f t="shared" ca="1" si="245"/>
        <v>#N/A</v>
      </c>
      <c r="AF54" s="125" t="e">
        <f t="shared" ca="1" si="245"/>
        <v>#N/A</v>
      </c>
      <c r="AG54" s="125" t="e">
        <f t="shared" ca="1" si="245"/>
        <v>#N/A</v>
      </c>
      <c r="AH54" s="125" t="e">
        <f t="shared" ca="1" si="245"/>
        <v>#N/A</v>
      </c>
      <c r="AI54" s="125" t="e">
        <f t="shared" ca="1" si="253"/>
        <v>#N/A</v>
      </c>
      <c r="AJ54" s="125" t="e">
        <f t="shared" ca="1" si="253"/>
        <v>#N/A</v>
      </c>
      <c r="AK54" s="125" t="e">
        <f t="shared" ca="1" si="253"/>
        <v>#N/A</v>
      </c>
      <c r="AL54" s="125" t="e">
        <f t="shared" ca="1" si="253"/>
        <v>#N/A</v>
      </c>
      <c r="AM54" s="125" t="e">
        <f t="shared" ca="1" si="253"/>
        <v>#N/A</v>
      </c>
      <c r="AN54" s="125" t="e">
        <f t="shared" ca="1" si="253"/>
        <v>#N/A</v>
      </c>
      <c r="AO54" s="125" t="e">
        <f t="shared" ca="1" si="253"/>
        <v>#N/A</v>
      </c>
      <c r="AP54" s="125" t="e">
        <f t="shared" ca="1" si="253"/>
        <v>#N/A</v>
      </c>
      <c r="AQ54" s="125" t="e">
        <f t="shared" ca="1" si="253"/>
        <v>#N/A</v>
      </c>
      <c r="AR54" s="125" t="e">
        <f t="shared" ca="1" si="253"/>
        <v>#N/A</v>
      </c>
      <c r="AS54" s="125" t="e">
        <f t="shared" ca="1" si="253"/>
        <v>#N/A</v>
      </c>
      <c r="AT54" s="125" t="e">
        <f t="shared" ca="1" si="253"/>
        <v>#N/A</v>
      </c>
      <c r="AU54" s="125" t="e">
        <f t="shared" ca="1" si="253"/>
        <v>#N/A</v>
      </c>
      <c r="AV54" s="125" t="e">
        <f t="shared" ca="1" si="253"/>
        <v>#N/A</v>
      </c>
      <c r="AW54" s="125" t="e">
        <f t="shared" ca="1" si="253"/>
        <v>#N/A</v>
      </c>
      <c r="AX54" s="125" t="e">
        <f t="shared" ca="1" si="253"/>
        <v>#N/A</v>
      </c>
      <c r="AY54" s="125" t="e">
        <f t="shared" ca="1" si="246"/>
        <v>#N/A</v>
      </c>
      <c r="AZ54" s="125" t="e">
        <f t="shared" ca="1" si="246"/>
        <v>#N/A</v>
      </c>
      <c r="BA54" s="125" t="e">
        <f t="shared" ca="1" si="246"/>
        <v>#N/A</v>
      </c>
      <c r="BB54" s="125" t="str">
        <f t="shared" ca="1" si="12"/>
        <v/>
      </c>
      <c r="BC54" s="125" t="str">
        <f t="shared" ca="1" si="8"/>
        <v/>
      </c>
      <c r="BD54" s="125" t="str">
        <f t="shared" ca="1" si="9"/>
        <v/>
      </c>
      <c r="BE54" s="125" t="str">
        <f t="shared" ca="1" si="10"/>
        <v/>
      </c>
      <c r="BF54" t="str">
        <f t="shared" ca="1" si="13"/>
        <v/>
      </c>
      <c r="BG54" s="125" t="str">
        <f t="shared" ca="1" si="15"/>
        <v/>
      </c>
      <c r="BI54" s="606" t="str">
        <f t="shared" ca="1" si="42"/>
        <v/>
      </c>
      <c r="BJ54" s="125" t="str">
        <f t="shared" ca="1" si="20"/>
        <v/>
      </c>
      <c r="BK54" s="125" t="str">
        <f t="shared" ca="1" si="43"/>
        <v/>
      </c>
      <c r="BL54" s="125" t="str">
        <f t="shared" ref="BL54" ca="1" si="274">IFERROR(INDEX($D$2:$BA$203,$A$41-1+$BI54,$A$27-3)*IF(RTF_unit="K",1,IF(RTF_unit="lb",1/1000,IF(RTF_unit="T",2,1))),"")</f>
        <v/>
      </c>
      <c r="BM54" s="125" t="str">
        <f t="shared" ref="BM54" ca="1" si="275">IFERROR(INDEX($D$2:$BA$203,$A$41-1+$BI54,$A$27-1)*IF(RTF_unit="K",1,IF(RTF_unit="lb",1/1000,IF(RTF_unit="T",2,1))),"")</f>
        <v/>
      </c>
      <c r="BN54" s="125" t="str">
        <f t="shared" ref="BN54" ca="1" si="276">IFERROR(INDEX($D$2:$BA$203,$A$41-1+$BI54,$A$27-2)*IF(RTF_unit="K",1,IF(RTF_unit="lb",1/1000,IF(RTF_unit="T",2,1))),"")</f>
        <v/>
      </c>
      <c r="BO54" s="125" t="str">
        <f t="shared" ref="BO54" ca="1" si="277">IFERROR(INDEX($D$2:$BA$203,$A$41-1+$BI54,$A$27)*IF(RTF_unit_Moment="kip-ft",1,IF(RTF_unit_Moment="kip-in",1/12,IF(RTF_unit_Moment="lb-ft",1/1000,IF(RTF_unit_Moment="lb-in",1/12000,1)))),"")</f>
        <v/>
      </c>
      <c r="BP54" s="125" t="str">
        <f t="shared" ref="BP54" ca="1" si="278">IFERROR(INDEX($D$2:$BA$203,$A$41-1+$BI54,$A$30)*IF(RTF_unit_Moment="kip-ft",1,IF(RTF_unit_Moment="kip-in",1/12,IF(RTF_unit_Moment="lb-ft",1/1000,IF(RTF_unit_Moment="lb-in",1/12000,1)))),"")</f>
        <v/>
      </c>
      <c r="BQ54" s="125" t="str">
        <f t="shared" ca="1" si="49"/>
        <v/>
      </c>
      <c r="BR54" s="125" t="str">
        <f t="shared" ca="1" si="50"/>
        <v/>
      </c>
      <c r="BT54" s="125" t="str">
        <f t="array" aca="1" ref="BT54" ca="1">IFERROR(INDEX($BB$1:$BB$203,SMALL(IF($BB$1:$BB$203&lt;&gt;"",ROW($BB$1:$BB$203)),ROW(47:47))),"")</f>
        <v/>
      </c>
      <c r="BU54" s="604" t="str">
        <f t="shared" ca="1" si="16"/>
        <v/>
      </c>
      <c r="BV54" s="125" t="str">
        <f t="shared" ca="1" si="26"/>
        <v/>
      </c>
      <c r="BW54" s="125" t="str">
        <f t="shared" ca="1" si="26"/>
        <v/>
      </c>
      <c r="BX54" s="125" t="str">
        <f t="shared" ca="1" si="26"/>
        <v/>
      </c>
      <c r="BY54" s="125" t="str">
        <f t="shared" ca="1" si="27"/>
        <v/>
      </c>
      <c r="BZ54" s="125" t="str">
        <f t="shared" ca="1" si="18"/>
        <v/>
      </c>
      <c r="CA54" s="125" t="str">
        <f t="shared" ca="1" si="28"/>
        <v/>
      </c>
      <c r="CB54" s="125" t="str">
        <f t="shared" ca="1" si="29"/>
        <v/>
      </c>
      <c r="CC54" s="125" t="str">
        <f t="shared" ca="1" si="30"/>
        <v/>
      </c>
      <c r="CD54" s="125" t="str">
        <f t="shared" ca="1" si="31"/>
        <v/>
      </c>
      <c r="CE54" s="125" t="str">
        <f t="shared" ca="1" si="32"/>
        <v/>
      </c>
      <c r="CF54" s="125" t="str">
        <f t="shared" ca="1" si="33"/>
        <v/>
      </c>
      <c r="CG54" s="125" t="str">
        <f t="shared" ca="1" si="34"/>
        <v/>
      </c>
      <c r="CH54" s="125" t="str">
        <f t="shared" ca="1" si="35"/>
        <v/>
      </c>
      <c r="CI54" s="125" t="str">
        <f t="shared" ca="1" si="36"/>
        <v/>
      </c>
      <c r="CJ54" s="125" t="str">
        <f t="array" aca="1" ref="CJ54" ca="1">IFERROR(INDEX($CI$1:$CI$502,SMALL(IF($CI$1:$CI$502&lt;&gt;"",ROW($CI$1:$CI$502)),ROW(47:47))),"")</f>
        <v/>
      </c>
      <c r="CK54" s="125" t="str">
        <f t="shared" ca="1" si="37"/>
        <v/>
      </c>
      <c r="CL54" s="125" t="str">
        <f t="shared" ca="1" si="38"/>
        <v/>
      </c>
      <c r="CM54" s="125"/>
      <c r="CO54" s="125" t="str">
        <f t="shared" si="39"/>
        <v/>
      </c>
      <c r="CP54" s="600" t="str">
        <f t="shared" si="40"/>
        <v/>
      </c>
      <c r="CQ54" s="600" t="str">
        <f t="shared" si="56"/>
        <v/>
      </c>
      <c r="CR54" s="600" t="str">
        <f t="shared" si="41"/>
        <v/>
      </c>
    </row>
    <row r="55" spans="1:96" x14ac:dyDescent="0.25">
      <c r="A55" s="591"/>
      <c r="C55" s="125">
        <f t="shared" si="14"/>
        <v>53</v>
      </c>
      <c r="D55" s="125" t="e">
        <f t="shared" ca="1" si="252"/>
        <v>#N/A</v>
      </c>
      <c r="E55" s="125" t="e">
        <f t="shared" ca="1" si="252"/>
        <v>#N/A</v>
      </c>
      <c r="F55" s="125" t="e">
        <f t="shared" ca="1" si="252"/>
        <v>#N/A</v>
      </c>
      <c r="G55" s="125" t="e">
        <f t="shared" ca="1" si="252"/>
        <v>#N/A</v>
      </c>
      <c r="H55" s="125" t="e">
        <f t="shared" ca="1" si="252"/>
        <v>#N/A</v>
      </c>
      <c r="I55" s="125" t="e">
        <f t="shared" ca="1" si="252"/>
        <v>#N/A</v>
      </c>
      <c r="J55" s="125" t="e">
        <f t="shared" ca="1" si="252"/>
        <v>#N/A</v>
      </c>
      <c r="K55" s="125" t="e">
        <f t="shared" ca="1" si="252"/>
        <v>#N/A</v>
      </c>
      <c r="L55" s="125" t="e">
        <f t="shared" ca="1" si="252"/>
        <v>#N/A</v>
      </c>
      <c r="M55" s="125" t="e">
        <f t="shared" ca="1" si="252"/>
        <v>#N/A</v>
      </c>
      <c r="N55" s="125" t="e">
        <f t="shared" ca="1" si="252"/>
        <v>#N/A</v>
      </c>
      <c r="O55" s="125" t="e">
        <f t="shared" ca="1" si="252"/>
        <v>#N/A</v>
      </c>
      <c r="P55" s="125" t="e">
        <f t="shared" ca="1" si="252"/>
        <v>#N/A</v>
      </c>
      <c r="Q55" s="125" t="e">
        <f t="shared" ca="1" si="252"/>
        <v>#N/A</v>
      </c>
      <c r="R55" s="125" t="e">
        <f t="shared" ca="1" si="252"/>
        <v>#N/A</v>
      </c>
      <c r="S55" s="125" t="e">
        <f t="shared" ca="1" si="252"/>
        <v>#N/A</v>
      </c>
      <c r="T55" s="125" t="e">
        <f t="shared" ca="1" si="245"/>
        <v>#N/A</v>
      </c>
      <c r="U55" s="125" t="e">
        <f t="shared" ca="1" si="245"/>
        <v>#N/A</v>
      </c>
      <c r="V55" s="125" t="e">
        <f t="shared" ca="1" si="245"/>
        <v>#N/A</v>
      </c>
      <c r="W55" s="125" t="e">
        <f t="shared" ca="1" si="245"/>
        <v>#N/A</v>
      </c>
      <c r="X55" s="125" t="e">
        <f t="shared" ca="1" si="245"/>
        <v>#N/A</v>
      </c>
      <c r="Y55" s="125" t="e">
        <f t="shared" ca="1" si="245"/>
        <v>#N/A</v>
      </c>
      <c r="Z55" s="125" t="e">
        <f t="shared" ca="1" si="245"/>
        <v>#N/A</v>
      </c>
      <c r="AA55" s="125" t="e">
        <f t="shared" ca="1" si="245"/>
        <v>#N/A</v>
      </c>
      <c r="AB55" s="125" t="e">
        <f t="shared" ca="1" si="245"/>
        <v>#N/A</v>
      </c>
      <c r="AC55" s="125" t="e">
        <f t="shared" ca="1" si="245"/>
        <v>#N/A</v>
      </c>
      <c r="AD55" s="125" t="e">
        <f t="shared" ca="1" si="245"/>
        <v>#N/A</v>
      </c>
      <c r="AE55" s="125" t="e">
        <f t="shared" ca="1" si="245"/>
        <v>#N/A</v>
      </c>
      <c r="AF55" s="125" t="e">
        <f t="shared" ca="1" si="245"/>
        <v>#N/A</v>
      </c>
      <c r="AG55" s="125" t="e">
        <f t="shared" ca="1" si="245"/>
        <v>#N/A</v>
      </c>
      <c r="AH55" s="125" t="e">
        <f t="shared" ca="1" si="245"/>
        <v>#N/A</v>
      </c>
      <c r="AI55" s="125" t="e">
        <f t="shared" ca="1" si="253"/>
        <v>#N/A</v>
      </c>
      <c r="AJ55" s="125" t="e">
        <f t="shared" ca="1" si="253"/>
        <v>#N/A</v>
      </c>
      <c r="AK55" s="125" t="e">
        <f t="shared" ca="1" si="253"/>
        <v>#N/A</v>
      </c>
      <c r="AL55" s="125" t="e">
        <f t="shared" ca="1" si="253"/>
        <v>#N/A</v>
      </c>
      <c r="AM55" s="125" t="e">
        <f t="shared" ca="1" si="253"/>
        <v>#N/A</v>
      </c>
      <c r="AN55" s="125" t="e">
        <f t="shared" ca="1" si="253"/>
        <v>#N/A</v>
      </c>
      <c r="AO55" s="125" t="e">
        <f t="shared" ca="1" si="253"/>
        <v>#N/A</v>
      </c>
      <c r="AP55" s="125" t="e">
        <f t="shared" ca="1" si="253"/>
        <v>#N/A</v>
      </c>
      <c r="AQ55" s="125" t="e">
        <f t="shared" ca="1" si="253"/>
        <v>#N/A</v>
      </c>
      <c r="AR55" s="125" t="e">
        <f t="shared" ca="1" si="253"/>
        <v>#N/A</v>
      </c>
      <c r="AS55" s="125" t="e">
        <f t="shared" ca="1" si="253"/>
        <v>#N/A</v>
      </c>
      <c r="AT55" s="125" t="e">
        <f t="shared" ca="1" si="253"/>
        <v>#N/A</v>
      </c>
      <c r="AU55" s="125" t="e">
        <f t="shared" ca="1" si="253"/>
        <v>#N/A</v>
      </c>
      <c r="AV55" s="125" t="e">
        <f t="shared" ca="1" si="253"/>
        <v>#N/A</v>
      </c>
      <c r="AW55" s="125" t="e">
        <f t="shared" ca="1" si="253"/>
        <v>#N/A</v>
      </c>
      <c r="AX55" s="125" t="e">
        <f t="shared" ca="1" si="253"/>
        <v>#N/A</v>
      </c>
      <c r="AY55" s="125" t="e">
        <f t="shared" ca="1" si="246"/>
        <v>#N/A</v>
      </c>
      <c r="AZ55" s="125" t="e">
        <f t="shared" ca="1" si="246"/>
        <v>#N/A</v>
      </c>
      <c r="BA55" s="125" t="e">
        <f t="shared" ca="1" si="246"/>
        <v>#N/A</v>
      </c>
      <c r="BB55" s="125" t="str">
        <f t="shared" ca="1" si="12"/>
        <v/>
      </c>
      <c r="BC55" s="125" t="str">
        <f t="shared" ca="1" si="8"/>
        <v/>
      </c>
      <c r="BD55" s="125" t="str">
        <f t="shared" ca="1" si="9"/>
        <v/>
      </c>
      <c r="BE55" s="125" t="str">
        <f t="shared" ca="1" si="10"/>
        <v/>
      </c>
      <c r="BF55" t="str">
        <f t="shared" ca="1" si="13"/>
        <v/>
      </c>
      <c r="BG55" s="125" t="str">
        <f t="shared" ca="1" si="15"/>
        <v/>
      </c>
      <c r="BI55" s="606" t="str">
        <f t="shared" ca="1" si="42"/>
        <v/>
      </c>
      <c r="BJ55" s="125" t="str">
        <f t="shared" ca="1" si="20"/>
        <v/>
      </c>
      <c r="BK55" s="125" t="str">
        <f t="shared" ca="1" si="43"/>
        <v/>
      </c>
      <c r="BL55" s="125" t="str">
        <f t="shared" ref="BL55" ca="1" si="279">IFERROR(INDEX($D$2:$BA$203,$A$41-1+$BI55,$A$27-3)*IF(RTF_unit="K",1,IF(RTF_unit="lb",1/1000,IF(RTF_unit="T",2,1))),"")</f>
        <v/>
      </c>
      <c r="BM55" s="125" t="str">
        <f t="shared" ref="BM55" ca="1" si="280">IFERROR(INDEX($D$2:$BA$203,$A$41-1+$BI55,$A$27-1)*IF(RTF_unit="K",1,IF(RTF_unit="lb",1/1000,IF(RTF_unit="T",2,1))),"")</f>
        <v/>
      </c>
      <c r="BN55" s="125" t="str">
        <f t="shared" ref="BN55" ca="1" si="281">IFERROR(INDEX($D$2:$BA$203,$A$41-1+$BI55,$A$27-2)*IF(RTF_unit="K",1,IF(RTF_unit="lb",1/1000,IF(RTF_unit="T",2,1))),"")</f>
        <v/>
      </c>
      <c r="BO55" s="125" t="str">
        <f t="shared" ref="BO55" ca="1" si="282">IFERROR(INDEX($D$2:$BA$203,$A$41-1+$BI55,$A$27)*IF(RTF_unit_Moment="kip-ft",1,IF(RTF_unit_Moment="kip-in",1/12,IF(RTF_unit_Moment="lb-ft",1/1000,IF(RTF_unit_Moment="lb-in",1/12000,1)))),"")</f>
        <v/>
      </c>
      <c r="BP55" s="125" t="str">
        <f t="shared" ref="BP55" ca="1" si="283">IFERROR(INDEX($D$2:$BA$203,$A$41-1+$BI55,$A$30)*IF(RTF_unit_Moment="kip-ft",1,IF(RTF_unit_Moment="kip-in",1/12,IF(RTF_unit_Moment="lb-ft",1/1000,IF(RTF_unit_Moment="lb-in",1/12000,1)))),"")</f>
        <v/>
      </c>
      <c r="BQ55" s="125" t="str">
        <f t="shared" ca="1" si="49"/>
        <v/>
      </c>
      <c r="BR55" s="125" t="str">
        <f t="shared" ca="1" si="50"/>
        <v/>
      </c>
      <c r="BT55" s="125" t="str">
        <f t="array" aca="1" ref="BT55" ca="1">IFERROR(INDEX($BB$1:$BB$203,SMALL(IF($BB$1:$BB$203&lt;&gt;"",ROW($BB$1:$BB$203)),ROW(48:48))),"")</f>
        <v/>
      </c>
      <c r="BU55" s="604" t="str">
        <f t="shared" ca="1" si="16"/>
        <v/>
      </c>
      <c r="BV55" s="125" t="str">
        <f t="shared" ca="1" si="26"/>
        <v/>
      </c>
      <c r="BW55" s="125" t="str">
        <f t="shared" ca="1" si="26"/>
        <v/>
      </c>
      <c r="BX55" s="125" t="str">
        <f t="shared" ca="1" si="26"/>
        <v/>
      </c>
      <c r="BY55" s="125" t="str">
        <f t="shared" ca="1" si="27"/>
        <v/>
      </c>
      <c r="BZ55" s="125" t="str">
        <f t="shared" ca="1" si="18"/>
        <v/>
      </c>
      <c r="CA55" s="125" t="str">
        <f t="shared" ca="1" si="28"/>
        <v/>
      </c>
      <c r="CB55" s="125" t="str">
        <f t="shared" ca="1" si="29"/>
        <v/>
      </c>
      <c r="CC55" s="125" t="str">
        <f t="shared" ca="1" si="30"/>
        <v/>
      </c>
      <c r="CD55" s="125" t="str">
        <f t="shared" ca="1" si="31"/>
        <v/>
      </c>
      <c r="CE55" s="125" t="str">
        <f t="shared" ca="1" si="32"/>
        <v/>
      </c>
      <c r="CF55" s="125" t="str">
        <f t="shared" ca="1" si="33"/>
        <v/>
      </c>
      <c r="CG55" s="125" t="str">
        <f t="shared" ca="1" si="34"/>
        <v/>
      </c>
      <c r="CH55" s="125" t="str">
        <f t="shared" ca="1" si="35"/>
        <v/>
      </c>
      <c r="CI55" s="125" t="str">
        <f t="shared" ca="1" si="36"/>
        <v/>
      </c>
      <c r="CJ55" s="125" t="str">
        <f t="array" aca="1" ref="CJ55" ca="1">IFERROR(INDEX($CI$1:$CI$502,SMALL(IF($CI$1:$CI$502&lt;&gt;"",ROW($CI$1:$CI$502)),ROW(48:48))),"")</f>
        <v/>
      </c>
      <c r="CK55" s="125" t="str">
        <f t="shared" ca="1" si="37"/>
        <v/>
      </c>
      <c r="CL55" s="125" t="str">
        <f t="shared" ca="1" si="38"/>
        <v/>
      </c>
      <c r="CM55" s="125"/>
      <c r="CO55" s="125" t="str">
        <f t="shared" si="39"/>
        <v/>
      </c>
      <c r="CP55" s="600" t="str">
        <f t="shared" si="40"/>
        <v/>
      </c>
      <c r="CQ55" s="600" t="str">
        <f t="shared" si="56"/>
        <v/>
      </c>
      <c r="CR55" s="600" t="str">
        <f t="shared" si="41"/>
        <v/>
      </c>
    </row>
    <row r="56" spans="1:96" x14ac:dyDescent="0.25">
      <c r="A56" s="591"/>
      <c r="C56" s="125">
        <f t="shared" si="14"/>
        <v>54</v>
      </c>
      <c r="D56" s="125" t="e">
        <f t="shared" ca="1" si="252"/>
        <v>#N/A</v>
      </c>
      <c r="E56" s="125" t="e">
        <f t="shared" ca="1" si="252"/>
        <v>#N/A</v>
      </c>
      <c r="F56" s="125" t="e">
        <f t="shared" ca="1" si="252"/>
        <v>#N/A</v>
      </c>
      <c r="G56" s="125" t="e">
        <f t="shared" ca="1" si="252"/>
        <v>#N/A</v>
      </c>
      <c r="H56" s="125" t="e">
        <f t="shared" ca="1" si="252"/>
        <v>#N/A</v>
      </c>
      <c r="I56" s="125" t="e">
        <f t="shared" ca="1" si="252"/>
        <v>#N/A</v>
      </c>
      <c r="J56" s="125" t="e">
        <f t="shared" ca="1" si="252"/>
        <v>#N/A</v>
      </c>
      <c r="K56" s="125" t="e">
        <f t="shared" ca="1" si="252"/>
        <v>#N/A</v>
      </c>
      <c r="L56" s="125" t="e">
        <f t="shared" ca="1" si="252"/>
        <v>#N/A</v>
      </c>
      <c r="M56" s="125" t="e">
        <f t="shared" ca="1" si="252"/>
        <v>#N/A</v>
      </c>
      <c r="N56" s="125" t="e">
        <f t="shared" ca="1" si="252"/>
        <v>#N/A</v>
      </c>
      <c r="O56" s="125" t="e">
        <f t="shared" ca="1" si="252"/>
        <v>#N/A</v>
      </c>
      <c r="P56" s="125" t="e">
        <f t="shared" ca="1" si="252"/>
        <v>#N/A</v>
      </c>
      <c r="Q56" s="125" t="e">
        <f t="shared" ca="1" si="252"/>
        <v>#N/A</v>
      </c>
      <c r="R56" s="125" t="e">
        <f t="shared" ca="1" si="252"/>
        <v>#N/A</v>
      </c>
      <c r="S56" s="125" t="e">
        <f t="shared" ca="1" si="252"/>
        <v>#N/A</v>
      </c>
      <c r="T56" s="125" t="e">
        <f t="shared" ca="1" si="245"/>
        <v>#N/A</v>
      </c>
      <c r="U56" s="125" t="e">
        <f t="shared" ca="1" si="245"/>
        <v>#N/A</v>
      </c>
      <c r="V56" s="125" t="e">
        <f t="shared" ca="1" si="245"/>
        <v>#N/A</v>
      </c>
      <c r="W56" s="125" t="e">
        <f t="shared" ca="1" si="245"/>
        <v>#N/A</v>
      </c>
      <c r="X56" s="125" t="e">
        <f t="shared" ca="1" si="245"/>
        <v>#N/A</v>
      </c>
      <c r="Y56" s="125" t="e">
        <f t="shared" ca="1" si="245"/>
        <v>#N/A</v>
      </c>
      <c r="Z56" s="125" t="e">
        <f t="shared" ca="1" si="245"/>
        <v>#N/A</v>
      </c>
      <c r="AA56" s="125" t="e">
        <f t="shared" ca="1" si="245"/>
        <v>#N/A</v>
      </c>
      <c r="AB56" s="125" t="e">
        <f t="shared" ca="1" si="245"/>
        <v>#N/A</v>
      </c>
      <c r="AC56" s="125" t="e">
        <f t="shared" ca="1" si="245"/>
        <v>#N/A</v>
      </c>
      <c r="AD56" s="125" t="e">
        <f t="shared" ca="1" si="245"/>
        <v>#N/A</v>
      </c>
      <c r="AE56" s="125" t="e">
        <f t="shared" ca="1" si="245"/>
        <v>#N/A</v>
      </c>
      <c r="AF56" s="125" t="e">
        <f t="shared" ca="1" si="245"/>
        <v>#N/A</v>
      </c>
      <c r="AG56" s="125" t="e">
        <f t="shared" ca="1" si="245"/>
        <v>#N/A</v>
      </c>
      <c r="AH56" s="125" t="e">
        <f t="shared" ca="1" si="245"/>
        <v>#N/A</v>
      </c>
      <c r="AI56" s="125" t="e">
        <f t="shared" ca="1" si="253"/>
        <v>#N/A</v>
      </c>
      <c r="AJ56" s="125" t="e">
        <f t="shared" ca="1" si="253"/>
        <v>#N/A</v>
      </c>
      <c r="AK56" s="125" t="e">
        <f t="shared" ca="1" si="253"/>
        <v>#N/A</v>
      </c>
      <c r="AL56" s="125" t="e">
        <f t="shared" ca="1" si="253"/>
        <v>#N/A</v>
      </c>
      <c r="AM56" s="125" t="e">
        <f t="shared" ca="1" si="253"/>
        <v>#N/A</v>
      </c>
      <c r="AN56" s="125" t="e">
        <f t="shared" ca="1" si="253"/>
        <v>#N/A</v>
      </c>
      <c r="AO56" s="125" t="e">
        <f t="shared" ca="1" si="253"/>
        <v>#N/A</v>
      </c>
      <c r="AP56" s="125" t="e">
        <f t="shared" ca="1" si="253"/>
        <v>#N/A</v>
      </c>
      <c r="AQ56" s="125" t="e">
        <f t="shared" ca="1" si="253"/>
        <v>#N/A</v>
      </c>
      <c r="AR56" s="125" t="e">
        <f t="shared" ca="1" si="253"/>
        <v>#N/A</v>
      </c>
      <c r="AS56" s="125" t="e">
        <f t="shared" ca="1" si="253"/>
        <v>#N/A</v>
      </c>
      <c r="AT56" s="125" t="e">
        <f t="shared" ca="1" si="253"/>
        <v>#N/A</v>
      </c>
      <c r="AU56" s="125" t="e">
        <f t="shared" ca="1" si="253"/>
        <v>#N/A</v>
      </c>
      <c r="AV56" s="125" t="e">
        <f t="shared" ca="1" si="253"/>
        <v>#N/A</v>
      </c>
      <c r="AW56" s="125" t="e">
        <f t="shared" ca="1" si="253"/>
        <v>#N/A</v>
      </c>
      <c r="AX56" s="125" t="e">
        <f t="shared" ca="1" si="253"/>
        <v>#N/A</v>
      </c>
      <c r="AY56" s="125" t="e">
        <f t="shared" ca="1" si="246"/>
        <v>#N/A</v>
      </c>
      <c r="AZ56" s="125" t="e">
        <f t="shared" ca="1" si="246"/>
        <v>#N/A</v>
      </c>
      <c r="BA56" s="125" t="e">
        <f t="shared" ca="1" si="246"/>
        <v>#N/A</v>
      </c>
      <c r="BB56" s="125" t="str">
        <f t="shared" ca="1" si="12"/>
        <v/>
      </c>
      <c r="BC56" s="125" t="str">
        <f t="shared" ca="1" si="8"/>
        <v/>
      </c>
      <c r="BD56" s="125" t="str">
        <f t="shared" ca="1" si="9"/>
        <v/>
      </c>
      <c r="BE56" s="125" t="str">
        <f t="shared" ca="1" si="10"/>
        <v/>
      </c>
      <c r="BF56" t="str">
        <f t="shared" ca="1" si="13"/>
        <v/>
      </c>
      <c r="BG56" s="125" t="str">
        <f t="shared" ca="1" si="15"/>
        <v/>
      </c>
      <c r="BI56" s="606" t="str">
        <f t="shared" ca="1" si="42"/>
        <v/>
      </c>
      <c r="BJ56" s="125" t="str">
        <f t="shared" ca="1" si="20"/>
        <v/>
      </c>
      <c r="BK56" s="125" t="str">
        <f t="shared" ca="1" si="43"/>
        <v/>
      </c>
      <c r="BL56" s="125" t="str">
        <f t="shared" ref="BL56" ca="1" si="284">IFERROR(INDEX($D$2:$BA$203,$A$41-1+$BI56,$A$27-3)*IF(RTF_unit="K",1,IF(RTF_unit="lb",1/1000,IF(RTF_unit="T",2,1))),"")</f>
        <v/>
      </c>
      <c r="BM56" s="125" t="str">
        <f t="shared" ref="BM56" ca="1" si="285">IFERROR(INDEX($D$2:$BA$203,$A$41-1+$BI56,$A$27-1)*IF(RTF_unit="K",1,IF(RTF_unit="lb",1/1000,IF(RTF_unit="T",2,1))),"")</f>
        <v/>
      </c>
      <c r="BN56" s="125" t="str">
        <f t="shared" ref="BN56" ca="1" si="286">IFERROR(INDEX($D$2:$BA$203,$A$41-1+$BI56,$A$27-2)*IF(RTF_unit="K",1,IF(RTF_unit="lb",1/1000,IF(RTF_unit="T",2,1))),"")</f>
        <v/>
      </c>
      <c r="BO56" s="125" t="str">
        <f t="shared" ref="BO56" ca="1" si="287">IFERROR(INDEX($D$2:$BA$203,$A$41-1+$BI56,$A$27)*IF(RTF_unit_Moment="kip-ft",1,IF(RTF_unit_Moment="kip-in",1/12,IF(RTF_unit_Moment="lb-ft",1/1000,IF(RTF_unit_Moment="lb-in",1/12000,1)))),"")</f>
        <v/>
      </c>
      <c r="BP56" s="125" t="str">
        <f t="shared" ref="BP56" ca="1" si="288">IFERROR(INDEX($D$2:$BA$203,$A$41-1+$BI56,$A$30)*IF(RTF_unit_Moment="kip-ft",1,IF(RTF_unit_Moment="kip-in",1/12,IF(RTF_unit_Moment="lb-ft",1/1000,IF(RTF_unit_Moment="lb-in",1/12000,1)))),"")</f>
        <v/>
      </c>
      <c r="BQ56" s="125" t="str">
        <f t="shared" ca="1" si="49"/>
        <v/>
      </c>
      <c r="BR56" s="125" t="str">
        <f t="shared" ca="1" si="50"/>
        <v/>
      </c>
      <c r="BT56" s="125" t="str">
        <f t="array" aca="1" ref="BT56" ca="1">IFERROR(INDEX($BB$1:$BB$203,SMALL(IF($BB$1:$BB$203&lt;&gt;"",ROW($BB$1:$BB$203)),ROW(49:49))),"")</f>
        <v/>
      </c>
      <c r="BU56" s="604" t="str">
        <f t="shared" ca="1" si="16"/>
        <v/>
      </c>
      <c r="BV56" s="125" t="str">
        <f t="shared" ca="1" si="26"/>
        <v/>
      </c>
      <c r="BW56" s="125" t="str">
        <f t="shared" ca="1" si="26"/>
        <v/>
      </c>
      <c r="BX56" s="125" t="str">
        <f t="shared" ca="1" si="26"/>
        <v/>
      </c>
      <c r="BY56" s="125" t="str">
        <f t="shared" ca="1" si="27"/>
        <v/>
      </c>
      <c r="BZ56" s="125" t="str">
        <f t="shared" ca="1" si="18"/>
        <v/>
      </c>
      <c r="CA56" s="125" t="str">
        <f t="shared" ca="1" si="28"/>
        <v/>
      </c>
      <c r="CB56" s="125" t="str">
        <f t="shared" ca="1" si="29"/>
        <v/>
      </c>
      <c r="CC56" s="125" t="str">
        <f t="shared" ca="1" si="30"/>
        <v/>
      </c>
      <c r="CD56" s="125" t="str">
        <f t="shared" ca="1" si="31"/>
        <v/>
      </c>
      <c r="CE56" s="125" t="str">
        <f t="shared" ca="1" si="32"/>
        <v/>
      </c>
      <c r="CF56" s="125" t="str">
        <f t="shared" ca="1" si="33"/>
        <v/>
      </c>
      <c r="CG56" s="125" t="str">
        <f t="shared" ca="1" si="34"/>
        <v/>
      </c>
      <c r="CH56" s="125" t="str">
        <f t="shared" ca="1" si="35"/>
        <v/>
      </c>
      <c r="CI56" s="125" t="str">
        <f t="shared" ca="1" si="36"/>
        <v/>
      </c>
      <c r="CJ56" s="125" t="str">
        <f t="array" aca="1" ref="CJ56" ca="1">IFERROR(INDEX($CI$1:$CI$502,SMALL(IF($CI$1:$CI$502&lt;&gt;"",ROW($CI$1:$CI$502)),ROW(49:49))),"")</f>
        <v/>
      </c>
      <c r="CK56" s="125" t="str">
        <f t="shared" ca="1" si="37"/>
        <v/>
      </c>
      <c r="CL56" s="125" t="str">
        <f t="shared" ca="1" si="38"/>
        <v/>
      </c>
      <c r="CM56" s="125"/>
      <c r="CO56" s="125" t="str">
        <f t="shared" si="39"/>
        <v/>
      </c>
      <c r="CP56" s="600" t="str">
        <f t="shared" si="40"/>
        <v/>
      </c>
      <c r="CQ56" s="600" t="str">
        <f t="shared" si="56"/>
        <v/>
      </c>
      <c r="CR56" s="600" t="str">
        <f t="shared" si="41"/>
        <v/>
      </c>
    </row>
    <row r="57" spans="1:96" x14ac:dyDescent="0.25">
      <c r="A57" s="591"/>
      <c r="C57" s="125">
        <f t="shared" si="14"/>
        <v>55</v>
      </c>
      <c r="D57" s="125" t="e">
        <f t="shared" ca="1" si="252"/>
        <v>#N/A</v>
      </c>
      <c r="E57" s="125" t="e">
        <f t="shared" ca="1" si="252"/>
        <v>#N/A</v>
      </c>
      <c r="F57" s="125" t="e">
        <f t="shared" ca="1" si="252"/>
        <v>#N/A</v>
      </c>
      <c r="G57" s="125" t="e">
        <f t="shared" ca="1" si="252"/>
        <v>#N/A</v>
      </c>
      <c r="H57" s="125" t="e">
        <f t="shared" ca="1" si="252"/>
        <v>#N/A</v>
      </c>
      <c r="I57" s="125" t="e">
        <f t="shared" ca="1" si="252"/>
        <v>#N/A</v>
      </c>
      <c r="J57" s="125" t="e">
        <f t="shared" ca="1" si="252"/>
        <v>#N/A</v>
      </c>
      <c r="K57" s="125" t="e">
        <f t="shared" ca="1" si="252"/>
        <v>#N/A</v>
      </c>
      <c r="L57" s="125" t="e">
        <f t="shared" ca="1" si="252"/>
        <v>#N/A</v>
      </c>
      <c r="M57" s="125" t="e">
        <f t="shared" ca="1" si="252"/>
        <v>#N/A</v>
      </c>
      <c r="N57" s="125" t="e">
        <f t="shared" ca="1" si="252"/>
        <v>#N/A</v>
      </c>
      <c r="O57" s="125" t="e">
        <f t="shared" ca="1" si="252"/>
        <v>#N/A</v>
      </c>
      <c r="P57" s="125" t="e">
        <f t="shared" ca="1" si="252"/>
        <v>#N/A</v>
      </c>
      <c r="Q57" s="125" t="e">
        <f t="shared" ca="1" si="252"/>
        <v>#N/A</v>
      </c>
      <c r="R57" s="125" t="e">
        <f t="shared" ca="1" si="252"/>
        <v>#N/A</v>
      </c>
      <c r="S57" s="125" t="e">
        <f t="shared" ca="1" si="252"/>
        <v>#N/A</v>
      </c>
      <c r="T57" s="125" t="e">
        <f t="shared" ca="1" si="245"/>
        <v>#N/A</v>
      </c>
      <c r="U57" s="125" t="e">
        <f t="shared" ca="1" si="245"/>
        <v>#N/A</v>
      </c>
      <c r="V57" s="125" t="e">
        <f t="shared" ca="1" si="245"/>
        <v>#N/A</v>
      </c>
      <c r="W57" s="125" t="e">
        <f t="shared" ca="1" si="245"/>
        <v>#N/A</v>
      </c>
      <c r="X57" s="125" t="e">
        <f t="shared" ca="1" si="245"/>
        <v>#N/A</v>
      </c>
      <c r="Y57" s="125" t="e">
        <f t="shared" ca="1" si="245"/>
        <v>#N/A</v>
      </c>
      <c r="Z57" s="125" t="e">
        <f t="shared" ca="1" si="245"/>
        <v>#N/A</v>
      </c>
      <c r="AA57" s="125" t="e">
        <f t="shared" ca="1" si="245"/>
        <v>#N/A</v>
      </c>
      <c r="AB57" s="125" t="e">
        <f t="shared" ca="1" si="245"/>
        <v>#N/A</v>
      </c>
      <c r="AC57" s="125" t="e">
        <f t="shared" ca="1" si="245"/>
        <v>#N/A</v>
      </c>
      <c r="AD57" s="125" t="e">
        <f t="shared" ca="1" si="245"/>
        <v>#N/A</v>
      </c>
      <c r="AE57" s="125" t="e">
        <f t="shared" ca="1" si="245"/>
        <v>#N/A</v>
      </c>
      <c r="AF57" s="125" t="e">
        <f t="shared" ca="1" si="245"/>
        <v>#N/A</v>
      </c>
      <c r="AG57" s="125" t="e">
        <f t="shared" ca="1" si="245"/>
        <v>#N/A</v>
      </c>
      <c r="AH57" s="125" t="e">
        <f t="shared" ca="1" si="245"/>
        <v>#N/A</v>
      </c>
      <c r="AI57" s="125" t="e">
        <f t="shared" ca="1" si="253"/>
        <v>#N/A</v>
      </c>
      <c r="AJ57" s="125" t="e">
        <f t="shared" ca="1" si="253"/>
        <v>#N/A</v>
      </c>
      <c r="AK57" s="125" t="e">
        <f t="shared" ca="1" si="253"/>
        <v>#N/A</v>
      </c>
      <c r="AL57" s="125" t="e">
        <f t="shared" ca="1" si="253"/>
        <v>#N/A</v>
      </c>
      <c r="AM57" s="125" t="e">
        <f t="shared" ca="1" si="253"/>
        <v>#N/A</v>
      </c>
      <c r="AN57" s="125" t="e">
        <f t="shared" ca="1" si="253"/>
        <v>#N/A</v>
      </c>
      <c r="AO57" s="125" t="e">
        <f t="shared" ca="1" si="253"/>
        <v>#N/A</v>
      </c>
      <c r="AP57" s="125" t="e">
        <f t="shared" ca="1" si="253"/>
        <v>#N/A</v>
      </c>
      <c r="AQ57" s="125" t="e">
        <f t="shared" ca="1" si="253"/>
        <v>#N/A</v>
      </c>
      <c r="AR57" s="125" t="e">
        <f t="shared" ca="1" si="253"/>
        <v>#N/A</v>
      </c>
      <c r="AS57" s="125" t="e">
        <f t="shared" ca="1" si="253"/>
        <v>#N/A</v>
      </c>
      <c r="AT57" s="125" t="e">
        <f t="shared" ca="1" si="253"/>
        <v>#N/A</v>
      </c>
      <c r="AU57" s="125" t="e">
        <f t="shared" ca="1" si="253"/>
        <v>#N/A</v>
      </c>
      <c r="AV57" s="125" t="e">
        <f t="shared" ca="1" si="253"/>
        <v>#N/A</v>
      </c>
      <c r="AW57" s="125" t="e">
        <f t="shared" ca="1" si="253"/>
        <v>#N/A</v>
      </c>
      <c r="AX57" s="125" t="e">
        <f t="shared" ca="1" si="253"/>
        <v>#N/A</v>
      </c>
      <c r="AY57" s="125" t="e">
        <f t="shared" ca="1" si="246"/>
        <v>#N/A</v>
      </c>
      <c r="AZ57" s="125" t="e">
        <f t="shared" ca="1" si="246"/>
        <v>#N/A</v>
      </c>
      <c r="BA57" s="125" t="e">
        <f t="shared" ca="1" si="246"/>
        <v>#N/A</v>
      </c>
      <c r="BB57" s="125" t="str">
        <f t="shared" ca="1" si="12"/>
        <v/>
      </c>
      <c r="BC57" s="125" t="str">
        <f t="shared" ca="1" si="8"/>
        <v/>
      </c>
      <c r="BD57" s="125" t="str">
        <f t="shared" ca="1" si="9"/>
        <v/>
      </c>
      <c r="BE57" s="125" t="str">
        <f t="shared" ca="1" si="10"/>
        <v/>
      </c>
      <c r="BF57" t="str">
        <f t="shared" ca="1" si="13"/>
        <v/>
      </c>
      <c r="BG57" s="125" t="str">
        <f t="shared" ca="1" si="15"/>
        <v/>
      </c>
      <c r="BI57" s="606" t="str">
        <f t="shared" ca="1" si="42"/>
        <v/>
      </c>
      <c r="BJ57" s="125" t="str">
        <f t="shared" ca="1" si="20"/>
        <v/>
      </c>
      <c r="BK57" s="125" t="str">
        <f t="shared" ca="1" si="43"/>
        <v/>
      </c>
      <c r="BL57" s="125" t="str">
        <f t="shared" ref="BL57" ca="1" si="289">IFERROR(INDEX($D$2:$BA$203,$A$41-1+$BI57,$A$27-3)*IF(RTF_unit="K",1,IF(RTF_unit="lb",1/1000,IF(RTF_unit="T",2,1))),"")</f>
        <v/>
      </c>
      <c r="BM57" s="125" t="str">
        <f t="shared" ref="BM57" ca="1" si="290">IFERROR(INDEX($D$2:$BA$203,$A$41-1+$BI57,$A$27-1)*IF(RTF_unit="K",1,IF(RTF_unit="lb",1/1000,IF(RTF_unit="T",2,1))),"")</f>
        <v/>
      </c>
      <c r="BN57" s="125" t="str">
        <f t="shared" ref="BN57" ca="1" si="291">IFERROR(INDEX($D$2:$BA$203,$A$41-1+$BI57,$A$27-2)*IF(RTF_unit="K",1,IF(RTF_unit="lb",1/1000,IF(RTF_unit="T",2,1))),"")</f>
        <v/>
      </c>
      <c r="BO57" s="125" t="str">
        <f t="shared" ref="BO57" ca="1" si="292">IFERROR(INDEX($D$2:$BA$203,$A$41-1+$BI57,$A$27)*IF(RTF_unit_Moment="kip-ft",1,IF(RTF_unit_Moment="kip-in",1/12,IF(RTF_unit_Moment="lb-ft",1/1000,IF(RTF_unit_Moment="lb-in",1/12000,1)))),"")</f>
        <v/>
      </c>
      <c r="BP57" s="125" t="str">
        <f t="shared" ref="BP57" ca="1" si="293">IFERROR(INDEX($D$2:$BA$203,$A$41-1+$BI57,$A$30)*IF(RTF_unit_Moment="kip-ft",1,IF(RTF_unit_Moment="kip-in",1/12,IF(RTF_unit_Moment="lb-ft",1/1000,IF(RTF_unit_Moment="lb-in",1/12000,1)))),"")</f>
        <v/>
      </c>
      <c r="BQ57" s="125" t="str">
        <f t="shared" ca="1" si="49"/>
        <v/>
      </c>
      <c r="BR57" s="125" t="str">
        <f t="shared" ca="1" si="50"/>
        <v/>
      </c>
      <c r="BT57" s="125" t="str">
        <f t="array" aca="1" ref="BT57" ca="1">IFERROR(INDEX($BB$1:$BB$203,SMALL(IF($BB$1:$BB$203&lt;&gt;"",ROW($BB$1:$BB$203)),ROW(50:50))),"")</f>
        <v/>
      </c>
      <c r="BU57" s="604" t="str">
        <f t="shared" ca="1" si="16"/>
        <v/>
      </c>
      <c r="BV57" s="125" t="str">
        <f t="shared" ca="1" si="26"/>
        <v/>
      </c>
      <c r="BW57" s="125" t="str">
        <f t="shared" ca="1" si="26"/>
        <v/>
      </c>
      <c r="BX57" s="125" t="str">
        <f t="shared" ca="1" si="26"/>
        <v/>
      </c>
      <c r="BY57" s="125" t="str">
        <f t="shared" ca="1" si="27"/>
        <v/>
      </c>
      <c r="BZ57" s="125" t="str">
        <f t="shared" ca="1" si="18"/>
        <v/>
      </c>
      <c r="CA57" s="125" t="str">
        <f t="shared" ca="1" si="28"/>
        <v/>
      </c>
      <c r="CB57" s="125" t="str">
        <f t="shared" ca="1" si="29"/>
        <v/>
      </c>
      <c r="CC57" s="125" t="str">
        <f t="shared" ca="1" si="30"/>
        <v/>
      </c>
      <c r="CD57" s="125" t="str">
        <f t="shared" ca="1" si="31"/>
        <v/>
      </c>
      <c r="CE57" s="125" t="str">
        <f t="shared" ca="1" si="32"/>
        <v/>
      </c>
      <c r="CF57" s="125" t="str">
        <f t="shared" ca="1" si="33"/>
        <v/>
      </c>
      <c r="CG57" s="125" t="str">
        <f t="shared" ca="1" si="34"/>
        <v/>
      </c>
      <c r="CH57" s="125" t="str">
        <f t="shared" ca="1" si="35"/>
        <v/>
      </c>
      <c r="CI57" s="125" t="str">
        <f t="shared" ca="1" si="36"/>
        <v/>
      </c>
      <c r="CJ57" s="125" t="str">
        <f t="array" aca="1" ref="CJ57" ca="1">IFERROR(INDEX($CI$1:$CI$502,SMALL(IF($CI$1:$CI$502&lt;&gt;"",ROW($CI$1:$CI$502)),ROW(50:50))),"")</f>
        <v/>
      </c>
      <c r="CK57" s="125" t="str">
        <f t="shared" ca="1" si="37"/>
        <v/>
      </c>
      <c r="CL57" s="125" t="str">
        <f t="shared" ca="1" si="38"/>
        <v/>
      </c>
      <c r="CM57" s="125"/>
      <c r="CO57" s="125" t="str">
        <f t="shared" si="39"/>
        <v/>
      </c>
      <c r="CP57" s="600" t="str">
        <f t="shared" si="40"/>
        <v/>
      </c>
      <c r="CQ57" s="600" t="str">
        <f t="shared" si="56"/>
        <v/>
      </c>
      <c r="CR57" s="600" t="str">
        <f t="shared" si="41"/>
        <v/>
      </c>
    </row>
    <row r="58" spans="1:96" x14ac:dyDescent="0.25">
      <c r="A58" s="591"/>
      <c r="C58" s="125">
        <f t="shared" si="14"/>
        <v>56</v>
      </c>
      <c r="D58" s="125" t="e">
        <f t="shared" ca="1" si="252"/>
        <v>#N/A</v>
      </c>
      <c r="E58" s="125" t="e">
        <f t="shared" ca="1" si="252"/>
        <v>#N/A</v>
      </c>
      <c r="F58" s="125" t="e">
        <f t="shared" ca="1" si="252"/>
        <v>#N/A</v>
      </c>
      <c r="G58" s="125" t="e">
        <f t="shared" ca="1" si="252"/>
        <v>#N/A</v>
      </c>
      <c r="H58" s="125" t="e">
        <f t="shared" ca="1" si="252"/>
        <v>#N/A</v>
      </c>
      <c r="I58" s="125" t="e">
        <f t="shared" ca="1" si="252"/>
        <v>#N/A</v>
      </c>
      <c r="J58" s="125" t="e">
        <f t="shared" ca="1" si="252"/>
        <v>#N/A</v>
      </c>
      <c r="K58" s="125" t="e">
        <f t="shared" ca="1" si="252"/>
        <v>#N/A</v>
      </c>
      <c r="L58" s="125" t="e">
        <f t="shared" ca="1" si="252"/>
        <v>#N/A</v>
      </c>
      <c r="M58" s="125" t="e">
        <f t="shared" ca="1" si="252"/>
        <v>#N/A</v>
      </c>
      <c r="N58" s="125" t="e">
        <f t="shared" ca="1" si="252"/>
        <v>#N/A</v>
      </c>
      <c r="O58" s="125" t="e">
        <f t="shared" ca="1" si="252"/>
        <v>#N/A</v>
      </c>
      <c r="P58" s="125" t="e">
        <f t="shared" ca="1" si="252"/>
        <v>#N/A</v>
      </c>
      <c r="Q58" s="125" t="e">
        <f t="shared" ca="1" si="252"/>
        <v>#N/A</v>
      </c>
      <c r="R58" s="125" t="e">
        <f t="shared" ca="1" si="252"/>
        <v>#N/A</v>
      </c>
      <c r="S58" s="125" t="e">
        <f t="shared" ca="1" si="252"/>
        <v>#N/A</v>
      </c>
      <c r="T58" s="125" t="e">
        <f t="shared" ca="1" si="245"/>
        <v>#N/A</v>
      </c>
      <c r="U58" s="125" t="e">
        <f t="shared" ca="1" si="245"/>
        <v>#N/A</v>
      </c>
      <c r="V58" s="125" t="e">
        <f t="shared" ca="1" si="245"/>
        <v>#N/A</v>
      </c>
      <c r="W58" s="125" t="e">
        <f t="shared" ca="1" si="245"/>
        <v>#N/A</v>
      </c>
      <c r="X58" s="125" t="e">
        <f t="shared" ca="1" si="245"/>
        <v>#N/A</v>
      </c>
      <c r="Y58" s="125" t="e">
        <f t="shared" ca="1" si="245"/>
        <v>#N/A</v>
      </c>
      <c r="Z58" s="125" t="e">
        <f t="shared" ca="1" si="245"/>
        <v>#N/A</v>
      </c>
      <c r="AA58" s="125" t="e">
        <f t="shared" ca="1" si="245"/>
        <v>#N/A</v>
      </c>
      <c r="AB58" s="125" t="e">
        <f t="shared" ca="1" si="245"/>
        <v>#N/A</v>
      </c>
      <c r="AC58" s="125" t="e">
        <f t="shared" ca="1" si="245"/>
        <v>#N/A</v>
      </c>
      <c r="AD58" s="125" t="e">
        <f t="shared" ca="1" si="245"/>
        <v>#N/A</v>
      </c>
      <c r="AE58" s="125" t="e">
        <f t="shared" ca="1" si="245"/>
        <v>#N/A</v>
      </c>
      <c r="AF58" s="125" t="e">
        <f t="shared" ca="1" si="245"/>
        <v>#N/A</v>
      </c>
      <c r="AG58" s="125" t="e">
        <f t="shared" ca="1" si="245"/>
        <v>#N/A</v>
      </c>
      <c r="AH58" s="125" t="e">
        <f t="shared" ca="1" si="245"/>
        <v>#N/A</v>
      </c>
      <c r="AI58" s="125" t="e">
        <f t="shared" ca="1" si="253"/>
        <v>#N/A</v>
      </c>
      <c r="AJ58" s="125" t="e">
        <f t="shared" ca="1" si="253"/>
        <v>#N/A</v>
      </c>
      <c r="AK58" s="125" t="e">
        <f t="shared" ca="1" si="253"/>
        <v>#N/A</v>
      </c>
      <c r="AL58" s="125" t="e">
        <f t="shared" ca="1" si="253"/>
        <v>#N/A</v>
      </c>
      <c r="AM58" s="125" t="e">
        <f t="shared" ca="1" si="253"/>
        <v>#N/A</v>
      </c>
      <c r="AN58" s="125" t="e">
        <f t="shared" ca="1" si="253"/>
        <v>#N/A</v>
      </c>
      <c r="AO58" s="125" t="e">
        <f t="shared" ca="1" si="253"/>
        <v>#N/A</v>
      </c>
      <c r="AP58" s="125" t="e">
        <f t="shared" ca="1" si="253"/>
        <v>#N/A</v>
      </c>
      <c r="AQ58" s="125" t="e">
        <f t="shared" ca="1" si="253"/>
        <v>#N/A</v>
      </c>
      <c r="AR58" s="125" t="e">
        <f t="shared" ca="1" si="253"/>
        <v>#N/A</v>
      </c>
      <c r="AS58" s="125" t="e">
        <f t="shared" ca="1" si="253"/>
        <v>#N/A</v>
      </c>
      <c r="AT58" s="125" t="e">
        <f t="shared" ca="1" si="253"/>
        <v>#N/A</v>
      </c>
      <c r="AU58" s="125" t="e">
        <f t="shared" ca="1" si="253"/>
        <v>#N/A</v>
      </c>
      <c r="AV58" s="125" t="e">
        <f t="shared" ca="1" si="253"/>
        <v>#N/A</v>
      </c>
      <c r="AW58" s="125" t="e">
        <f t="shared" ca="1" si="253"/>
        <v>#N/A</v>
      </c>
      <c r="AX58" s="125" t="e">
        <f t="shared" ca="1" si="253"/>
        <v>#N/A</v>
      </c>
      <c r="AY58" s="125" t="e">
        <f t="shared" ca="1" si="246"/>
        <v>#N/A</v>
      </c>
      <c r="AZ58" s="125" t="e">
        <f t="shared" ca="1" si="246"/>
        <v>#N/A</v>
      </c>
      <c r="BA58" s="125" t="e">
        <f t="shared" ca="1" si="246"/>
        <v>#N/A</v>
      </c>
      <c r="BB58" s="125" t="str">
        <f t="shared" ca="1" si="12"/>
        <v/>
      </c>
      <c r="BC58" s="125" t="str">
        <f t="shared" ca="1" si="8"/>
        <v/>
      </c>
      <c r="BD58" s="125" t="str">
        <f t="shared" ca="1" si="9"/>
        <v/>
      </c>
      <c r="BE58" s="125" t="str">
        <f t="shared" ca="1" si="10"/>
        <v/>
      </c>
      <c r="BF58" t="str">
        <f t="shared" ca="1" si="13"/>
        <v/>
      </c>
      <c r="BG58" s="125" t="str">
        <f t="shared" ca="1" si="15"/>
        <v/>
      </c>
      <c r="BI58" s="606" t="str">
        <f t="shared" ca="1" si="42"/>
        <v/>
      </c>
      <c r="BJ58" s="125" t="str">
        <f t="shared" ca="1" si="20"/>
        <v/>
      </c>
      <c r="BK58" s="125" t="str">
        <f t="shared" ca="1" si="43"/>
        <v/>
      </c>
      <c r="BL58" s="125" t="str">
        <f t="shared" ref="BL58" ca="1" si="294">IFERROR(INDEX($D$2:$BA$203,$A$41-1+$BI58,$A$27-3)*IF(RTF_unit="K",1,IF(RTF_unit="lb",1/1000,IF(RTF_unit="T",2,1))),"")</f>
        <v/>
      </c>
      <c r="BM58" s="125" t="str">
        <f t="shared" ref="BM58" ca="1" si="295">IFERROR(INDEX($D$2:$BA$203,$A$41-1+$BI58,$A$27-1)*IF(RTF_unit="K",1,IF(RTF_unit="lb",1/1000,IF(RTF_unit="T",2,1))),"")</f>
        <v/>
      </c>
      <c r="BN58" s="125" t="str">
        <f t="shared" ref="BN58" ca="1" si="296">IFERROR(INDEX($D$2:$BA$203,$A$41-1+$BI58,$A$27-2)*IF(RTF_unit="K",1,IF(RTF_unit="lb",1/1000,IF(RTF_unit="T",2,1))),"")</f>
        <v/>
      </c>
      <c r="BO58" s="125" t="str">
        <f t="shared" ref="BO58" ca="1" si="297">IFERROR(INDEX($D$2:$BA$203,$A$41-1+$BI58,$A$27)*IF(RTF_unit_Moment="kip-ft",1,IF(RTF_unit_Moment="kip-in",1/12,IF(RTF_unit_Moment="lb-ft",1/1000,IF(RTF_unit_Moment="lb-in",1/12000,1)))),"")</f>
        <v/>
      </c>
      <c r="BP58" s="125" t="str">
        <f t="shared" ref="BP58" ca="1" si="298">IFERROR(INDEX($D$2:$BA$203,$A$41-1+$BI58,$A$30)*IF(RTF_unit_Moment="kip-ft",1,IF(RTF_unit_Moment="kip-in",1/12,IF(RTF_unit_Moment="lb-ft",1/1000,IF(RTF_unit_Moment="lb-in",1/12000,1)))),"")</f>
        <v/>
      </c>
      <c r="BQ58" s="125" t="str">
        <f t="shared" ca="1" si="49"/>
        <v/>
      </c>
      <c r="BR58" s="125" t="str">
        <f t="shared" ca="1" si="50"/>
        <v/>
      </c>
      <c r="BT58" s="125" t="str">
        <f t="array" aca="1" ref="BT58" ca="1">IFERROR(INDEX($BB$1:$BB$203,SMALL(IF($BB$1:$BB$203&lt;&gt;"",ROW($BB$1:$BB$203)),ROW(51:51))),"")</f>
        <v/>
      </c>
      <c r="BU58" s="604" t="str">
        <f t="shared" ca="1" si="16"/>
        <v/>
      </c>
      <c r="BV58" s="125" t="str">
        <f t="shared" ca="1" si="26"/>
        <v/>
      </c>
      <c r="BW58" s="125" t="str">
        <f t="shared" ca="1" si="26"/>
        <v/>
      </c>
      <c r="BX58" s="125" t="str">
        <f t="shared" ca="1" si="26"/>
        <v/>
      </c>
      <c r="BY58" s="125" t="str">
        <f t="shared" ca="1" si="27"/>
        <v/>
      </c>
      <c r="BZ58" s="125" t="str">
        <f t="shared" ca="1" si="18"/>
        <v/>
      </c>
      <c r="CA58" s="125" t="str">
        <f t="shared" ca="1" si="28"/>
        <v/>
      </c>
      <c r="CB58" s="125" t="str">
        <f t="shared" ca="1" si="29"/>
        <v/>
      </c>
      <c r="CC58" s="125" t="str">
        <f t="shared" ca="1" si="30"/>
        <v/>
      </c>
      <c r="CD58" s="125" t="str">
        <f t="shared" ca="1" si="31"/>
        <v/>
      </c>
      <c r="CE58" s="125" t="str">
        <f t="shared" ca="1" si="32"/>
        <v/>
      </c>
      <c r="CF58" s="125" t="str">
        <f t="shared" ca="1" si="33"/>
        <v/>
      </c>
      <c r="CG58" s="125" t="str">
        <f t="shared" ca="1" si="34"/>
        <v/>
      </c>
      <c r="CH58" s="125" t="str">
        <f t="shared" ca="1" si="35"/>
        <v/>
      </c>
      <c r="CI58" s="125" t="str">
        <f t="shared" ca="1" si="36"/>
        <v/>
      </c>
      <c r="CJ58" s="125" t="str">
        <f t="array" aca="1" ref="CJ58" ca="1">IFERROR(INDEX($CI$1:$CI$502,SMALL(IF($CI$1:$CI$502&lt;&gt;"",ROW($CI$1:$CI$502)),ROW(51:51))),"")</f>
        <v/>
      </c>
      <c r="CK58" s="125" t="str">
        <f t="shared" ca="1" si="37"/>
        <v/>
      </c>
      <c r="CL58" s="125" t="str">
        <f t="shared" ca="1" si="38"/>
        <v/>
      </c>
      <c r="CM58" s="125"/>
      <c r="CO58" s="125" t="str">
        <f t="shared" si="39"/>
        <v/>
      </c>
      <c r="CP58" s="600" t="str">
        <f t="shared" si="40"/>
        <v/>
      </c>
      <c r="CQ58" s="600" t="str">
        <f t="shared" si="56"/>
        <v/>
      </c>
      <c r="CR58" s="600" t="str">
        <f t="shared" si="41"/>
        <v/>
      </c>
    </row>
    <row r="59" spans="1:96" x14ac:dyDescent="0.25">
      <c r="A59" s="591"/>
      <c r="C59" s="125">
        <f t="shared" si="14"/>
        <v>57</v>
      </c>
      <c r="D59" s="125" t="e">
        <f t="shared" ca="1" si="252"/>
        <v>#N/A</v>
      </c>
      <c r="E59" s="125" t="e">
        <f t="shared" ca="1" si="252"/>
        <v>#N/A</v>
      </c>
      <c r="F59" s="125" t="e">
        <f t="shared" ca="1" si="252"/>
        <v>#N/A</v>
      </c>
      <c r="G59" s="125" t="e">
        <f t="shared" ca="1" si="252"/>
        <v>#N/A</v>
      </c>
      <c r="H59" s="125" t="e">
        <f t="shared" ca="1" si="252"/>
        <v>#N/A</v>
      </c>
      <c r="I59" s="125" t="e">
        <f t="shared" ca="1" si="252"/>
        <v>#N/A</v>
      </c>
      <c r="J59" s="125" t="e">
        <f t="shared" ca="1" si="252"/>
        <v>#N/A</v>
      </c>
      <c r="K59" s="125" t="e">
        <f t="shared" ca="1" si="252"/>
        <v>#N/A</v>
      </c>
      <c r="L59" s="125" t="e">
        <f t="shared" ca="1" si="252"/>
        <v>#N/A</v>
      </c>
      <c r="M59" s="125" t="e">
        <f t="shared" ca="1" si="252"/>
        <v>#N/A</v>
      </c>
      <c r="N59" s="125" t="e">
        <f t="shared" ca="1" si="252"/>
        <v>#N/A</v>
      </c>
      <c r="O59" s="125" t="e">
        <f t="shared" ca="1" si="252"/>
        <v>#N/A</v>
      </c>
      <c r="P59" s="125" t="e">
        <f t="shared" ca="1" si="252"/>
        <v>#N/A</v>
      </c>
      <c r="Q59" s="125" t="e">
        <f t="shared" ca="1" si="252"/>
        <v>#N/A</v>
      </c>
      <c r="R59" s="125" t="e">
        <f t="shared" ca="1" si="252"/>
        <v>#N/A</v>
      </c>
      <c r="S59" s="125" t="e">
        <f t="shared" ca="1" si="252"/>
        <v>#N/A</v>
      </c>
      <c r="T59" s="125" t="e">
        <f t="shared" ca="1" si="245"/>
        <v>#N/A</v>
      </c>
      <c r="U59" s="125" t="e">
        <f t="shared" ca="1" si="245"/>
        <v>#N/A</v>
      </c>
      <c r="V59" s="125" t="e">
        <f t="shared" ca="1" si="245"/>
        <v>#N/A</v>
      </c>
      <c r="W59" s="125" t="e">
        <f t="shared" ca="1" si="245"/>
        <v>#N/A</v>
      </c>
      <c r="X59" s="125" t="e">
        <f t="shared" ca="1" si="245"/>
        <v>#N/A</v>
      </c>
      <c r="Y59" s="125" t="e">
        <f t="shared" ca="1" si="245"/>
        <v>#N/A</v>
      </c>
      <c r="Z59" s="125" t="e">
        <f t="shared" ca="1" si="245"/>
        <v>#N/A</v>
      </c>
      <c r="AA59" s="125" t="e">
        <f t="shared" ca="1" si="245"/>
        <v>#N/A</v>
      </c>
      <c r="AB59" s="125" t="e">
        <f t="shared" ca="1" si="245"/>
        <v>#N/A</v>
      </c>
      <c r="AC59" s="125" t="e">
        <f t="shared" ca="1" si="245"/>
        <v>#N/A</v>
      </c>
      <c r="AD59" s="125" t="e">
        <f t="shared" ca="1" si="245"/>
        <v>#N/A</v>
      </c>
      <c r="AE59" s="125" t="e">
        <f t="shared" ca="1" si="245"/>
        <v>#N/A</v>
      </c>
      <c r="AF59" s="125" t="e">
        <f t="shared" ca="1" si="245"/>
        <v>#N/A</v>
      </c>
      <c r="AG59" s="125" t="e">
        <f t="shared" ca="1" si="245"/>
        <v>#N/A</v>
      </c>
      <c r="AH59" s="125" t="e">
        <f t="shared" ca="1" si="245"/>
        <v>#N/A</v>
      </c>
      <c r="AI59" s="125" t="e">
        <f t="shared" ca="1" si="253"/>
        <v>#N/A</v>
      </c>
      <c r="AJ59" s="125" t="e">
        <f t="shared" ca="1" si="253"/>
        <v>#N/A</v>
      </c>
      <c r="AK59" s="125" t="e">
        <f t="shared" ca="1" si="253"/>
        <v>#N/A</v>
      </c>
      <c r="AL59" s="125" t="e">
        <f t="shared" ca="1" si="253"/>
        <v>#N/A</v>
      </c>
      <c r="AM59" s="125" t="e">
        <f t="shared" ca="1" si="253"/>
        <v>#N/A</v>
      </c>
      <c r="AN59" s="125" t="e">
        <f t="shared" ca="1" si="253"/>
        <v>#N/A</v>
      </c>
      <c r="AO59" s="125" t="e">
        <f t="shared" ca="1" si="253"/>
        <v>#N/A</v>
      </c>
      <c r="AP59" s="125" t="e">
        <f t="shared" ca="1" si="253"/>
        <v>#N/A</v>
      </c>
      <c r="AQ59" s="125" t="e">
        <f t="shared" ca="1" si="253"/>
        <v>#N/A</v>
      </c>
      <c r="AR59" s="125" t="e">
        <f t="shared" ca="1" si="253"/>
        <v>#N/A</v>
      </c>
      <c r="AS59" s="125" t="e">
        <f t="shared" ca="1" si="253"/>
        <v>#N/A</v>
      </c>
      <c r="AT59" s="125" t="e">
        <f t="shared" ca="1" si="253"/>
        <v>#N/A</v>
      </c>
      <c r="AU59" s="125" t="e">
        <f t="shared" ca="1" si="253"/>
        <v>#N/A</v>
      </c>
      <c r="AV59" s="125" t="e">
        <f t="shared" ca="1" si="253"/>
        <v>#N/A</v>
      </c>
      <c r="AW59" s="125" t="e">
        <f t="shared" ca="1" si="253"/>
        <v>#N/A</v>
      </c>
      <c r="AX59" s="125" t="e">
        <f t="shared" ca="1" si="253"/>
        <v>#N/A</v>
      </c>
      <c r="AY59" s="125" t="e">
        <f t="shared" ca="1" si="246"/>
        <v>#N/A</v>
      </c>
      <c r="AZ59" s="125" t="e">
        <f t="shared" ca="1" si="246"/>
        <v>#N/A</v>
      </c>
      <c r="BA59" s="125" t="e">
        <f t="shared" ca="1" si="246"/>
        <v>#N/A</v>
      </c>
      <c r="BB59" s="125" t="str">
        <f t="shared" ca="1" si="12"/>
        <v/>
      </c>
      <c r="BC59" s="125" t="str">
        <f t="shared" ca="1" si="8"/>
        <v/>
      </c>
      <c r="BD59" s="125" t="str">
        <f t="shared" ca="1" si="9"/>
        <v/>
      </c>
      <c r="BE59" s="125" t="str">
        <f t="shared" ca="1" si="10"/>
        <v/>
      </c>
      <c r="BF59" t="str">
        <f t="shared" ca="1" si="13"/>
        <v/>
      </c>
      <c r="BG59" s="125" t="str">
        <f t="shared" ca="1" si="15"/>
        <v/>
      </c>
      <c r="BI59" s="606" t="str">
        <f t="shared" ca="1" si="42"/>
        <v/>
      </c>
      <c r="BJ59" s="125" t="str">
        <f t="shared" ca="1" si="20"/>
        <v/>
      </c>
      <c r="BK59" s="125" t="str">
        <f t="shared" ca="1" si="43"/>
        <v/>
      </c>
      <c r="BL59" s="125" t="str">
        <f t="shared" ref="BL59" ca="1" si="299">IFERROR(INDEX($D$2:$BA$203,$A$41-1+$BI59,$A$27-3)*IF(RTF_unit="K",1,IF(RTF_unit="lb",1/1000,IF(RTF_unit="T",2,1))),"")</f>
        <v/>
      </c>
      <c r="BM59" s="125" t="str">
        <f t="shared" ref="BM59" ca="1" si="300">IFERROR(INDEX($D$2:$BA$203,$A$41-1+$BI59,$A$27-1)*IF(RTF_unit="K",1,IF(RTF_unit="lb",1/1000,IF(RTF_unit="T",2,1))),"")</f>
        <v/>
      </c>
      <c r="BN59" s="125" t="str">
        <f t="shared" ref="BN59" ca="1" si="301">IFERROR(INDEX($D$2:$BA$203,$A$41-1+$BI59,$A$27-2)*IF(RTF_unit="K",1,IF(RTF_unit="lb",1/1000,IF(RTF_unit="T",2,1))),"")</f>
        <v/>
      </c>
      <c r="BO59" s="125" t="str">
        <f t="shared" ref="BO59" ca="1" si="302">IFERROR(INDEX($D$2:$BA$203,$A$41-1+$BI59,$A$27)*IF(RTF_unit_Moment="kip-ft",1,IF(RTF_unit_Moment="kip-in",1/12,IF(RTF_unit_Moment="lb-ft",1/1000,IF(RTF_unit_Moment="lb-in",1/12000,1)))),"")</f>
        <v/>
      </c>
      <c r="BP59" s="125" t="str">
        <f t="shared" ref="BP59" ca="1" si="303">IFERROR(INDEX($D$2:$BA$203,$A$41-1+$BI59,$A$30)*IF(RTF_unit_Moment="kip-ft",1,IF(RTF_unit_Moment="kip-in",1/12,IF(RTF_unit_Moment="lb-ft",1/1000,IF(RTF_unit_Moment="lb-in",1/12000,1)))),"")</f>
        <v/>
      </c>
      <c r="BQ59" s="125" t="str">
        <f t="shared" ca="1" si="49"/>
        <v/>
      </c>
      <c r="BR59" s="125" t="str">
        <f t="shared" ca="1" si="50"/>
        <v/>
      </c>
      <c r="BT59" s="125" t="str">
        <f t="array" aca="1" ref="BT59" ca="1">IFERROR(INDEX($BB$1:$BB$203,SMALL(IF($BB$1:$BB$203&lt;&gt;"",ROW($BB$1:$BB$203)),ROW(52:52))),"")</f>
        <v/>
      </c>
      <c r="BU59" s="604" t="str">
        <f t="shared" ca="1" si="16"/>
        <v/>
      </c>
      <c r="BV59" s="125" t="str">
        <f t="shared" ca="1" si="26"/>
        <v/>
      </c>
      <c r="BW59" s="125" t="str">
        <f t="shared" ca="1" si="26"/>
        <v/>
      </c>
      <c r="BX59" s="125" t="str">
        <f t="shared" ca="1" si="26"/>
        <v/>
      </c>
      <c r="BY59" s="125" t="str">
        <f t="shared" ca="1" si="27"/>
        <v/>
      </c>
      <c r="BZ59" s="125" t="str">
        <f t="shared" ca="1" si="18"/>
        <v/>
      </c>
      <c r="CA59" s="125" t="str">
        <f t="shared" ca="1" si="28"/>
        <v/>
      </c>
      <c r="CB59" s="125" t="str">
        <f t="shared" ca="1" si="29"/>
        <v/>
      </c>
      <c r="CC59" s="125" t="str">
        <f t="shared" ca="1" si="30"/>
        <v/>
      </c>
      <c r="CD59" s="125" t="str">
        <f t="shared" ca="1" si="31"/>
        <v/>
      </c>
      <c r="CE59" s="125" t="str">
        <f t="shared" ca="1" si="32"/>
        <v/>
      </c>
      <c r="CF59" s="125" t="str">
        <f t="shared" ca="1" si="33"/>
        <v/>
      </c>
      <c r="CG59" s="125" t="str">
        <f t="shared" ca="1" si="34"/>
        <v/>
      </c>
      <c r="CH59" s="125" t="str">
        <f t="shared" ca="1" si="35"/>
        <v/>
      </c>
      <c r="CI59" s="125" t="str">
        <f t="shared" ca="1" si="36"/>
        <v/>
      </c>
      <c r="CJ59" s="125" t="str">
        <f t="array" aca="1" ref="CJ59" ca="1">IFERROR(INDEX($CI$1:$CI$502,SMALL(IF($CI$1:$CI$502&lt;&gt;"",ROW($CI$1:$CI$502)),ROW(52:52))),"")</f>
        <v/>
      </c>
      <c r="CK59" s="125" t="str">
        <f t="shared" ca="1" si="37"/>
        <v/>
      </c>
      <c r="CL59" s="125" t="str">
        <f t="shared" ca="1" si="38"/>
        <v/>
      </c>
      <c r="CM59" s="125"/>
      <c r="CO59" s="125" t="str">
        <f t="shared" si="39"/>
        <v/>
      </c>
      <c r="CP59" s="600" t="str">
        <f t="shared" si="40"/>
        <v/>
      </c>
      <c r="CQ59" s="600" t="str">
        <f t="shared" si="56"/>
        <v/>
      </c>
      <c r="CR59" s="600" t="str">
        <f t="shared" si="41"/>
        <v/>
      </c>
    </row>
    <row r="60" spans="1:96" x14ac:dyDescent="0.25">
      <c r="A60" s="591"/>
      <c r="C60" s="125">
        <f t="shared" si="14"/>
        <v>58</v>
      </c>
      <c r="D60" s="125" t="e">
        <f t="shared" ca="1" si="252"/>
        <v>#N/A</v>
      </c>
      <c r="E60" s="125" t="e">
        <f t="shared" ca="1" si="252"/>
        <v>#N/A</v>
      </c>
      <c r="F60" s="125" t="e">
        <f t="shared" ca="1" si="252"/>
        <v>#N/A</v>
      </c>
      <c r="G60" s="125" t="e">
        <f t="shared" ca="1" si="252"/>
        <v>#N/A</v>
      </c>
      <c r="H60" s="125" t="e">
        <f t="shared" ca="1" si="252"/>
        <v>#N/A</v>
      </c>
      <c r="I60" s="125" t="e">
        <f t="shared" ca="1" si="252"/>
        <v>#N/A</v>
      </c>
      <c r="J60" s="125" t="e">
        <f t="shared" ca="1" si="252"/>
        <v>#N/A</v>
      </c>
      <c r="K60" s="125" t="e">
        <f t="shared" ca="1" si="252"/>
        <v>#N/A</v>
      </c>
      <c r="L60" s="125" t="e">
        <f t="shared" ca="1" si="252"/>
        <v>#N/A</v>
      </c>
      <c r="M60" s="125" t="e">
        <f t="shared" ca="1" si="252"/>
        <v>#N/A</v>
      </c>
      <c r="N60" s="125" t="e">
        <f t="shared" ca="1" si="252"/>
        <v>#N/A</v>
      </c>
      <c r="O60" s="125" t="e">
        <f t="shared" ca="1" si="252"/>
        <v>#N/A</v>
      </c>
      <c r="P60" s="125" t="e">
        <f t="shared" ca="1" si="252"/>
        <v>#N/A</v>
      </c>
      <c r="Q60" s="125" t="e">
        <f t="shared" ca="1" si="252"/>
        <v>#N/A</v>
      </c>
      <c r="R60" s="125" t="e">
        <f t="shared" ca="1" si="252"/>
        <v>#N/A</v>
      </c>
      <c r="S60" s="125" t="e">
        <f t="shared" ca="1" si="252"/>
        <v>#N/A</v>
      </c>
      <c r="T60" s="125" t="e">
        <f t="shared" ca="1" si="245"/>
        <v>#N/A</v>
      </c>
      <c r="U60" s="125" t="e">
        <f t="shared" ca="1" si="245"/>
        <v>#N/A</v>
      </c>
      <c r="V60" s="125" t="e">
        <f t="shared" ca="1" si="245"/>
        <v>#N/A</v>
      </c>
      <c r="W60" s="125" t="e">
        <f t="shared" ca="1" si="245"/>
        <v>#N/A</v>
      </c>
      <c r="X60" s="125" t="e">
        <f t="shared" ca="1" si="245"/>
        <v>#N/A</v>
      </c>
      <c r="Y60" s="125" t="e">
        <f t="shared" ca="1" si="245"/>
        <v>#N/A</v>
      </c>
      <c r="Z60" s="125" t="e">
        <f t="shared" ca="1" si="245"/>
        <v>#N/A</v>
      </c>
      <c r="AA60" s="125" t="e">
        <f t="shared" ca="1" si="245"/>
        <v>#N/A</v>
      </c>
      <c r="AB60" s="125" t="e">
        <f t="shared" ca="1" si="245"/>
        <v>#N/A</v>
      </c>
      <c r="AC60" s="125" t="e">
        <f t="shared" ca="1" si="245"/>
        <v>#N/A</v>
      </c>
      <c r="AD60" s="125" t="e">
        <f t="shared" ca="1" si="245"/>
        <v>#N/A</v>
      </c>
      <c r="AE60" s="125" t="e">
        <f t="shared" ca="1" si="245"/>
        <v>#N/A</v>
      </c>
      <c r="AF60" s="125" t="e">
        <f t="shared" ca="1" si="245"/>
        <v>#N/A</v>
      </c>
      <c r="AG60" s="125" t="e">
        <f t="shared" ca="1" si="245"/>
        <v>#N/A</v>
      </c>
      <c r="AH60" s="125" t="e">
        <f t="shared" ca="1" si="245"/>
        <v>#N/A</v>
      </c>
      <c r="AI60" s="125" t="e">
        <f t="shared" ca="1" si="253"/>
        <v>#N/A</v>
      </c>
      <c r="AJ60" s="125" t="e">
        <f t="shared" ca="1" si="253"/>
        <v>#N/A</v>
      </c>
      <c r="AK60" s="125" t="e">
        <f t="shared" ca="1" si="253"/>
        <v>#N/A</v>
      </c>
      <c r="AL60" s="125" t="e">
        <f t="shared" ca="1" si="253"/>
        <v>#N/A</v>
      </c>
      <c r="AM60" s="125" t="e">
        <f t="shared" ca="1" si="253"/>
        <v>#N/A</v>
      </c>
      <c r="AN60" s="125" t="e">
        <f t="shared" ca="1" si="253"/>
        <v>#N/A</v>
      </c>
      <c r="AO60" s="125" t="e">
        <f t="shared" ca="1" si="253"/>
        <v>#N/A</v>
      </c>
      <c r="AP60" s="125" t="e">
        <f t="shared" ca="1" si="253"/>
        <v>#N/A</v>
      </c>
      <c r="AQ60" s="125" t="e">
        <f t="shared" ca="1" si="253"/>
        <v>#N/A</v>
      </c>
      <c r="AR60" s="125" t="e">
        <f t="shared" ca="1" si="253"/>
        <v>#N/A</v>
      </c>
      <c r="AS60" s="125" t="e">
        <f t="shared" ca="1" si="253"/>
        <v>#N/A</v>
      </c>
      <c r="AT60" s="125" t="e">
        <f t="shared" ca="1" si="253"/>
        <v>#N/A</v>
      </c>
      <c r="AU60" s="125" t="e">
        <f t="shared" ca="1" si="253"/>
        <v>#N/A</v>
      </c>
      <c r="AV60" s="125" t="e">
        <f t="shared" ca="1" si="253"/>
        <v>#N/A</v>
      </c>
      <c r="AW60" s="125" t="e">
        <f t="shared" ca="1" si="253"/>
        <v>#N/A</v>
      </c>
      <c r="AX60" s="125" t="e">
        <f t="shared" ca="1" si="253"/>
        <v>#N/A</v>
      </c>
      <c r="AY60" s="125" t="e">
        <f t="shared" ca="1" si="246"/>
        <v>#N/A</v>
      </c>
      <c r="AZ60" s="125" t="e">
        <f t="shared" ca="1" si="246"/>
        <v>#N/A</v>
      </c>
      <c r="BA60" s="125" t="e">
        <f t="shared" ca="1" si="246"/>
        <v>#N/A</v>
      </c>
      <c r="BB60" s="125" t="str">
        <f t="shared" ca="1" si="12"/>
        <v/>
      </c>
      <c r="BC60" s="125" t="str">
        <f t="shared" ca="1" si="8"/>
        <v/>
      </c>
      <c r="BD60" s="125" t="str">
        <f t="shared" ca="1" si="9"/>
        <v/>
      </c>
      <c r="BE60" s="125" t="str">
        <f t="shared" ca="1" si="10"/>
        <v/>
      </c>
      <c r="BF60" t="str">
        <f t="shared" ca="1" si="13"/>
        <v/>
      </c>
      <c r="BG60" s="125" t="str">
        <f t="shared" ca="1" si="15"/>
        <v/>
      </c>
      <c r="BI60" s="606" t="str">
        <f t="shared" ca="1" si="42"/>
        <v/>
      </c>
      <c r="BJ60" s="125" t="str">
        <f t="shared" ca="1" si="20"/>
        <v/>
      </c>
      <c r="BK60" s="125" t="str">
        <f t="shared" ca="1" si="43"/>
        <v/>
      </c>
      <c r="BL60" s="125" t="str">
        <f t="shared" ref="BL60" ca="1" si="304">IFERROR(INDEX($D$2:$BA$203,$A$41-1+$BI60,$A$27-3)*IF(RTF_unit="K",1,IF(RTF_unit="lb",1/1000,IF(RTF_unit="T",2,1))),"")</f>
        <v/>
      </c>
      <c r="BM60" s="125" t="str">
        <f t="shared" ref="BM60" ca="1" si="305">IFERROR(INDEX($D$2:$BA$203,$A$41-1+$BI60,$A$27-1)*IF(RTF_unit="K",1,IF(RTF_unit="lb",1/1000,IF(RTF_unit="T",2,1))),"")</f>
        <v/>
      </c>
      <c r="BN60" s="125" t="str">
        <f t="shared" ref="BN60" ca="1" si="306">IFERROR(INDEX($D$2:$BA$203,$A$41-1+$BI60,$A$27-2)*IF(RTF_unit="K",1,IF(RTF_unit="lb",1/1000,IF(RTF_unit="T",2,1))),"")</f>
        <v/>
      </c>
      <c r="BO60" s="125" t="str">
        <f t="shared" ref="BO60" ca="1" si="307">IFERROR(INDEX($D$2:$BA$203,$A$41-1+$BI60,$A$27)*IF(RTF_unit_Moment="kip-ft",1,IF(RTF_unit_Moment="kip-in",1/12,IF(RTF_unit_Moment="lb-ft",1/1000,IF(RTF_unit_Moment="lb-in",1/12000,1)))),"")</f>
        <v/>
      </c>
      <c r="BP60" s="125" t="str">
        <f t="shared" ref="BP60" ca="1" si="308">IFERROR(INDEX($D$2:$BA$203,$A$41-1+$BI60,$A$30)*IF(RTF_unit_Moment="kip-ft",1,IF(RTF_unit_Moment="kip-in",1/12,IF(RTF_unit_Moment="lb-ft",1/1000,IF(RTF_unit_Moment="lb-in",1/12000,1)))),"")</f>
        <v/>
      </c>
      <c r="BQ60" s="125" t="str">
        <f t="shared" ca="1" si="49"/>
        <v/>
      </c>
      <c r="BR60" s="125" t="str">
        <f t="shared" ca="1" si="50"/>
        <v/>
      </c>
      <c r="BT60" s="125" t="str">
        <f t="array" aca="1" ref="BT60" ca="1">IFERROR(INDEX($BB$1:$BB$203,SMALL(IF($BB$1:$BB$203&lt;&gt;"",ROW($BB$1:$BB$203)),ROW(53:53))),"")</f>
        <v/>
      </c>
      <c r="BU60" s="604" t="str">
        <f t="shared" ca="1" si="16"/>
        <v/>
      </c>
      <c r="BV60" s="125" t="str">
        <f t="shared" ca="1" si="26"/>
        <v/>
      </c>
      <c r="BW60" s="125" t="str">
        <f t="shared" ca="1" si="26"/>
        <v/>
      </c>
      <c r="BX60" s="125" t="str">
        <f t="shared" ca="1" si="26"/>
        <v/>
      </c>
      <c r="BY60" s="125" t="str">
        <f t="shared" ca="1" si="27"/>
        <v/>
      </c>
      <c r="BZ60" s="125" t="str">
        <f t="shared" ca="1" si="18"/>
        <v/>
      </c>
      <c r="CA60" s="125" t="str">
        <f t="shared" ca="1" si="28"/>
        <v/>
      </c>
      <c r="CB60" s="125" t="str">
        <f t="shared" ca="1" si="29"/>
        <v/>
      </c>
      <c r="CC60" s="125" t="str">
        <f t="shared" ca="1" si="30"/>
        <v/>
      </c>
      <c r="CD60" s="125" t="str">
        <f t="shared" ca="1" si="31"/>
        <v/>
      </c>
      <c r="CE60" s="125" t="str">
        <f t="shared" ca="1" si="32"/>
        <v/>
      </c>
      <c r="CF60" s="125" t="str">
        <f t="shared" ca="1" si="33"/>
        <v/>
      </c>
      <c r="CG60" s="125" t="str">
        <f t="shared" ca="1" si="34"/>
        <v/>
      </c>
      <c r="CH60" s="125" t="str">
        <f t="shared" ca="1" si="35"/>
        <v/>
      </c>
      <c r="CI60" s="125" t="str">
        <f t="shared" ca="1" si="36"/>
        <v/>
      </c>
      <c r="CJ60" s="125" t="str">
        <f t="array" aca="1" ref="CJ60" ca="1">IFERROR(INDEX($CI$1:$CI$502,SMALL(IF($CI$1:$CI$502&lt;&gt;"",ROW($CI$1:$CI$502)),ROW(53:53))),"")</f>
        <v/>
      </c>
      <c r="CK60" s="125" t="str">
        <f t="shared" ca="1" si="37"/>
        <v/>
      </c>
      <c r="CL60" s="125" t="str">
        <f t="shared" ca="1" si="38"/>
        <v/>
      </c>
      <c r="CM60" s="125"/>
      <c r="CO60" s="125" t="str">
        <f t="shared" si="39"/>
        <v/>
      </c>
      <c r="CP60" s="600" t="str">
        <f t="shared" si="40"/>
        <v/>
      </c>
      <c r="CQ60" s="600" t="str">
        <f t="shared" si="56"/>
        <v/>
      </c>
      <c r="CR60" s="600" t="str">
        <f t="shared" si="41"/>
        <v/>
      </c>
    </row>
    <row r="61" spans="1:96" x14ac:dyDescent="0.25">
      <c r="A61" s="591"/>
      <c r="C61" s="125">
        <f t="shared" si="14"/>
        <v>59</v>
      </c>
      <c r="D61" s="125" t="e">
        <f t="shared" ca="1" si="252"/>
        <v>#N/A</v>
      </c>
      <c r="E61" s="125" t="e">
        <f t="shared" ca="1" si="252"/>
        <v>#N/A</v>
      </c>
      <c r="F61" s="125" t="e">
        <f t="shared" ca="1" si="252"/>
        <v>#N/A</v>
      </c>
      <c r="G61" s="125" t="e">
        <f t="shared" ca="1" si="252"/>
        <v>#N/A</v>
      </c>
      <c r="H61" s="125" t="e">
        <f t="shared" ca="1" si="252"/>
        <v>#N/A</v>
      </c>
      <c r="I61" s="125" t="e">
        <f t="shared" ca="1" si="252"/>
        <v>#N/A</v>
      </c>
      <c r="J61" s="125" t="e">
        <f t="shared" ca="1" si="252"/>
        <v>#N/A</v>
      </c>
      <c r="K61" s="125" t="e">
        <f t="shared" ca="1" si="252"/>
        <v>#N/A</v>
      </c>
      <c r="L61" s="125" t="e">
        <f t="shared" ca="1" si="252"/>
        <v>#N/A</v>
      </c>
      <c r="M61" s="125" t="e">
        <f t="shared" ca="1" si="252"/>
        <v>#N/A</v>
      </c>
      <c r="N61" s="125" t="e">
        <f t="shared" ca="1" si="252"/>
        <v>#N/A</v>
      </c>
      <c r="O61" s="125" t="e">
        <f t="shared" ca="1" si="252"/>
        <v>#N/A</v>
      </c>
      <c r="P61" s="125" t="e">
        <f t="shared" ca="1" si="252"/>
        <v>#N/A</v>
      </c>
      <c r="Q61" s="125" t="e">
        <f t="shared" ca="1" si="252"/>
        <v>#N/A</v>
      </c>
      <c r="R61" s="125" t="e">
        <f t="shared" ca="1" si="252"/>
        <v>#N/A</v>
      </c>
      <c r="S61" s="125" t="e">
        <f t="shared" ca="1" si="252"/>
        <v>#N/A</v>
      </c>
      <c r="T61" s="125" t="e">
        <f t="shared" ca="1" si="245"/>
        <v>#N/A</v>
      </c>
      <c r="U61" s="125" t="e">
        <f t="shared" ca="1" si="245"/>
        <v>#N/A</v>
      </c>
      <c r="V61" s="125" t="e">
        <f t="shared" ca="1" si="245"/>
        <v>#N/A</v>
      </c>
      <c r="W61" s="125" t="e">
        <f t="shared" ca="1" si="245"/>
        <v>#N/A</v>
      </c>
      <c r="X61" s="125" t="e">
        <f t="shared" ca="1" si="245"/>
        <v>#N/A</v>
      </c>
      <c r="Y61" s="125" t="e">
        <f t="shared" ca="1" si="245"/>
        <v>#N/A</v>
      </c>
      <c r="Z61" s="125" t="e">
        <f t="shared" ca="1" si="245"/>
        <v>#N/A</v>
      </c>
      <c r="AA61" s="125" t="e">
        <f t="shared" ca="1" si="245"/>
        <v>#N/A</v>
      </c>
      <c r="AB61" s="125" t="e">
        <f t="shared" ca="1" si="245"/>
        <v>#N/A</v>
      </c>
      <c r="AC61" s="125" t="e">
        <f t="shared" ca="1" si="245"/>
        <v>#N/A</v>
      </c>
      <c r="AD61" s="125" t="e">
        <f t="shared" ca="1" si="245"/>
        <v>#N/A</v>
      </c>
      <c r="AE61" s="125" t="e">
        <f t="shared" ca="1" si="245"/>
        <v>#N/A</v>
      </c>
      <c r="AF61" s="125" t="e">
        <f t="shared" ca="1" si="245"/>
        <v>#N/A</v>
      </c>
      <c r="AG61" s="125" t="e">
        <f t="shared" ca="1" si="245"/>
        <v>#N/A</v>
      </c>
      <c r="AH61" s="125" t="e">
        <f t="shared" ca="1" si="245"/>
        <v>#N/A</v>
      </c>
      <c r="AI61" s="125" t="e">
        <f t="shared" ca="1" si="253"/>
        <v>#N/A</v>
      </c>
      <c r="AJ61" s="125" t="e">
        <f t="shared" ca="1" si="253"/>
        <v>#N/A</v>
      </c>
      <c r="AK61" s="125" t="e">
        <f t="shared" ca="1" si="253"/>
        <v>#N/A</v>
      </c>
      <c r="AL61" s="125" t="e">
        <f t="shared" ca="1" si="253"/>
        <v>#N/A</v>
      </c>
      <c r="AM61" s="125" t="e">
        <f t="shared" ca="1" si="253"/>
        <v>#N/A</v>
      </c>
      <c r="AN61" s="125" t="e">
        <f t="shared" ca="1" si="253"/>
        <v>#N/A</v>
      </c>
      <c r="AO61" s="125" t="e">
        <f t="shared" ca="1" si="253"/>
        <v>#N/A</v>
      </c>
      <c r="AP61" s="125" t="e">
        <f t="shared" ca="1" si="253"/>
        <v>#N/A</v>
      </c>
      <c r="AQ61" s="125" t="e">
        <f t="shared" ca="1" si="253"/>
        <v>#N/A</v>
      </c>
      <c r="AR61" s="125" t="e">
        <f t="shared" ca="1" si="253"/>
        <v>#N/A</v>
      </c>
      <c r="AS61" s="125" t="e">
        <f t="shared" ca="1" si="253"/>
        <v>#N/A</v>
      </c>
      <c r="AT61" s="125" t="e">
        <f t="shared" ca="1" si="253"/>
        <v>#N/A</v>
      </c>
      <c r="AU61" s="125" t="e">
        <f t="shared" ca="1" si="253"/>
        <v>#N/A</v>
      </c>
      <c r="AV61" s="125" t="e">
        <f t="shared" ca="1" si="253"/>
        <v>#N/A</v>
      </c>
      <c r="AW61" s="125" t="e">
        <f t="shared" ca="1" si="253"/>
        <v>#N/A</v>
      </c>
      <c r="AX61" s="125" t="e">
        <f t="shared" ca="1" si="253"/>
        <v>#N/A</v>
      </c>
      <c r="AY61" s="125" t="e">
        <f t="shared" ca="1" si="246"/>
        <v>#N/A</v>
      </c>
      <c r="AZ61" s="125" t="e">
        <f t="shared" ca="1" si="246"/>
        <v>#N/A</v>
      </c>
      <c r="BA61" s="125" t="e">
        <f t="shared" ca="1" si="246"/>
        <v>#N/A</v>
      </c>
      <c r="BB61" s="125" t="str">
        <f t="shared" ca="1" si="12"/>
        <v/>
      </c>
      <c r="BC61" s="125" t="str">
        <f t="shared" ca="1" si="8"/>
        <v/>
      </c>
      <c r="BD61" s="125" t="str">
        <f t="shared" ca="1" si="9"/>
        <v/>
      </c>
      <c r="BE61" s="125" t="str">
        <f t="shared" ca="1" si="10"/>
        <v/>
      </c>
      <c r="BF61" t="str">
        <f t="shared" ca="1" si="13"/>
        <v/>
      </c>
      <c r="BG61" s="125" t="str">
        <f t="shared" ca="1" si="15"/>
        <v/>
      </c>
      <c r="BI61" s="606" t="str">
        <f t="shared" ca="1" si="42"/>
        <v/>
      </c>
      <c r="BJ61" s="125" t="str">
        <f t="shared" ca="1" si="20"/>
        <v/>
      </c>
      <c r="BK61" s="125" t="str">
        <f t="shared" ca="1" si="43"/>
        <v/>
      </c>
      <c r="BL61" s="125" t="str">
        <f t="shared" ref="BL61" ca="1" si="309">IFERROR(INDEX($D$2:$BA$203,$A$41-1+$BI61,$A$27-3)*IF(RTF_unit="K",1,IF(RTF_unit="lb",1/1000,IF(RTF_unit="T",2,1))),"")</f>
        <v/>
      </c>
      <c r="BM61" s="125" t="str">
        <f t="shared" ref="BM61" ca="1" si="310">IFERROR(INDEX($D$2:$BA$203,$A$41-1+$BI61,$A$27-1)*IF(RTF_unit="K",1,IF(RTF_unit="lb",1/1000,IF(RTF_unit="T",2,1))),"")</f>
        <v/>
      </c>
      <c r="BN61" s="125" t="str">
        <f t="shared" ref="BN61" ca="1" si="311">IFERROR(INDEX($D$2:$BA$203,$A$41-1+$BI61,$A$27-2)*IF(RTF_unit="K",1,IF(RTF_unit="lb",1/1000,IF(RTF_unit="T",2,1))),"")</f>
        <v/>
      </c>
      <c r="BO61" s="125" t="str">
        <f t="shared" ref="BO61" ca="1" si="312">IFERROR(INDEX($D$2:$BA$203,$A$41-1+$BI61,$A$27)*IF(RTF_unit_Moment="kip-ft",1,IF(RTF_unit_Moment="kip-in",1/12,IF(RTF_unit_Moment="lb-ft",1/1000,IF(RTF_unit_Moment="lb-in",1/12000,1)))),"")</f>
        <v/>
      </c>
      <c r="BP61" s="125" t="str">
        <f t="shared" ref="BP61" ca="1" si="313">IFERROR(INDEX($D$2:$BA$203,$A$41-1+$BI61,$A$30)*IF(RTF_unit_Moment="kip-ft",1,IF(RTF_unit_Moment="kip-in",1/12,IF(RTF_unit_Moment="lb-ft",1/1000,IF(RTF_unit_Moment="lb-in",1/12000,1)))),"")</f>
        <v/>
      </c>
      <c r="BQ61" s="125" t="str">
        <f t="shared" ca="1" si="49"/>
        <v/>
      </c>
      <c r="BR61" s="125" t="str">
        <f t="shared" ca="1" si="50"/>
        <v/>
      </c>
      <c r="BT61" s="125" t="str">
        <f t="array" aca="1" ref="BT61" ca="1">IFERROR(INDEX($BB$1:$BB$203,SMALL(IF($BB$1:$BB$203&lt;&gt;"",ROW($BB$1:$BB$203)),ROW(54:54))),"")</f>
        <v/>
      </c>
      <c r="BU61" s="604" t="str">
        <f t="shared" ca="1" si="16"/>
        <v/>
      </c>
      <c r="BV61" s="125" t="str">
        <f t="shared" ca="1" si="26"/>
        <v/>
      </c>
      <c r="BW61" s="125" t="str">
        <f t="shared" ca="1" si="26"/>
        <v/>
      </c>
      <c r="BX61" s="125" t="str">
        <f t="shared" ca="1" si="26"/>
        <v/>
      </c>
      <c r="BY61" s="125" t="str">
        <f t="shared" ca="1" si="27"/>
        <v/>
      </c>
      <c r="BZ61" s="125" t="str">
        <f t="shared" ca="1" si="18"/>
        <v/>
      </c>
      <c r="CA61" s="125" t="str">
        <f t="shared" ca="1" si="28"/>
        <v/>
      </c>
      <c r="CB61" s="125" t="str">
        <f t="shared" ca="1" si="29"/>
        <v/>
      </c>
      <c r="CC61" s="125" t="str">
        <f t="shared" ca="1" si="30"/>
        <v/>
      </c>
      <c r="CD61" s="125" t="str">
        <f t="shared" ca="1" si="31"/>
        <v/>
      </c>
      <c r="CE61" s="125" t="str">
        <f t="shared" ca="1" si="32"/>
        <v/>
      </c>
      <c r="CF61" s="125" t="str">
        <f t="shared" ca="1" si="33"/>
        <v/>
      </c>
      <c r="CG61" s="125" t="str">
        <f t="shared" ca="1" si="34"/>
        <v/>
      </c>
      <c r="CH61" s="125" t="str">
        <f t="shared" ca="1" si="35"/>
        <v/>
      </c>
      <c r="CI61" s="125" t="str">
        <f t="shared" ca="1" si="36"/>
        <v/>
      </c>
      <c r="CJ61" s="125" t="str">
        <f t="array" aca="1" ref="CJ61" ca="1">IFERROR(INDEX($CI$1:$CI$502,SMALL(IF($CI$1:$CI$502&lt;&gt;"",ROW($CI$1:$CI$502)),ROW(54:54))),"")</f>
        <v/>
      </c>
      <c r="CK61" s="125" t="str">
        <f t="shared" ca="1" si="37"/>
        <v/>
      </c>
      <c r="CL61" s="125" t="str">
        <f t="shared" ca="1" si="38"/>
        <v/>
      </c>
      <c r="CM61" s="125"/>
      <c r="CO61" s="125" t="str">
        <f t="shared" si="39"/>
        <v/>
      </c>
      <c r="CP61" s="600" t="str">
        <f t="shared" si="40"/>
        <v/>
      </c>
      <c r="CQ61" s="600" t="str">
        <f t="shared" si="56"/>
        <v/>
      </c>
      <c r="CR61" s="600" t="str">
        <f t="shared" si="41"/>
        <v/>
      </c>
    </row>
    <row r="62" spans="1:96" x14ac:dyDescent="0.25">
      <c r="A62" s="591"/>
      <c r="C62" s="125">
        <f t="shared" si="14"/>
        <v>60</v>
      </c>
      <c r="D62" s="125" t="e">
        <f t="shared" ca="1" si="252"/>
        <v>#N/A</v>
      </c>
      <c r="E62" s="125" t="e">
        <f t="shared" ca="1" si="252"/>
        <v>#N/A</v>
      </c>
      <c r="F62" s="125" t="e">
        <f t="shared" ca="1" si="252"/>
        <v>#N/A</v>
      </c>
      <c r="G62" s="125" t="e">
        <f t="shared" ca="1" si="252"/>
        <v>#N/A</v>
      </c>
      <c r="H62" s="125" t="e">
        <f t="shared" ca="1" si="252"/>
        <v>#N/A</v>
      </c>
      <c r="I62" s="125" t="e">
        <f t="shared" ca="1" si="252"/>
        <v>#N/A</v>
      </c>
      <c r="J62" s="125" t="e">
        <f t="shared" ca="1" si="252"/>
        <v>#N/A</v>
      </c>
      <c r="K62" s="125" t="e">
        <f t="shared" ca="1" si="252"/>
        <v>#N/A</v>
      </c>
      <c r="L62" s="125" t="e">
        <f t="shared" ca="1" si="252"/>
        <v>#N/A</v>
      </c>
      <c r="M62" s="125" t="e">
        <f t="shared" ca="1" si="252"/>
        <v>#N/A</v>
      </c>
      <c r="N62" s="125" t="e">
        <f t="shared" ca="1" si="252"/>
        <v>#N/A</v>
      </c>
      <c r="O62" s="125" t="e">
        <f t="shared" ca="1" si="252"/>
        <v>#N/A</v>
      </c>
      <c r="P62" s="125" t="e">
        <f t="shared" ca="1" si="252"/>
        <v>#N/A</v>
      </c>
      <c r="Q62" s="125" t="e">
        <f t="shared" ca="1" si="252"/>
        <v>#N/A</v>
      </c>
      <c r="R62" s="125" t="e">
        <f t="shared" ca="1" si="252"/>
        <v>#N/A</v>
      </c>
      <c r="S62" s="125" t="e">
        <f t="shared" ca="1" si="252"/>
        <v>#N/A</v>
      </c>
      <c r="T62" s="125" t="e">
        <f t="shared" ca="1" si="245"/>
        <v>#N/A</v>
      </c>
      <c r="U62" s="125" t="e">
        <f t="shared" ca="1" si="245"/>
        <v>#N/A</v>
      </c>
      <c r="V62" s="125" t="e">
        <f t="shared" ca="1" si="245"/>
        <v>#N/A</v>
      </c>
      <c r="W62" s="125" t="e">
        <f t="shared" ca="1" si="245"/>
        <v>#N/A</v>
      </c>
      <c r="X62" s="125" t="e">
        <f t="shared" ca="1" si="245"/>
        <v>#N/A</v>
      </c>
      <c r="Y62" s="125" t="e">
        <f t="shared" ca="1" si="245"/>
        <v>#N/A</v>
      </c>
      <c r="Z62" s="125" t="e">
        <f t="shared" ca="1" si="245"/>
        <v>#N/A</v>
      </c>
      <c r="AA62" s="125" t="e">
        <f t="shared" ca="1" si="245"/>
        <v>#N/A</v>
      </c>
      <c r="AB62" s="125" t="e">
        <f t="shared" ca="1" si="245"/>
        <v>#N/A</v>
      </c>
      <c r="AC62" s="125" t="e">
        <f t="shared" ca="1" si="245"/>
        <v>#N/A</v>
      </c>
      <c r="AD62" s="125" t="e">
        <f t="shared" ca="1" si="245"/>
        <v>#N/A</v>
      </c>
      <c r="AE62" s="125" t="e">
        <f t="shared" ca="1" si="245"/>
        <v>#N/A</v>
      </c>
      <c r="AF62" s="125" t="e">
        <f t="shared" ca="1" si="245"/>
        <v>#N/A</v>
      </c>
      <c r="AG62" s="125" t="e">
        <f t="shared" ca="1" si="245"/>
        <v>#N/A</v>
      </c>
      <c r="AH62" s="125" t="e">
        <f t="shared" ca="1" si="245"/>
        <v>#N/A</v>
      </c>
      <c r="AI62" s="125" t="e">
        <f t="shared" ca="1" si="253"/>
        <v>#N/A</v>
      </c>
      <c r="AJ62" s="125" t="e">
        <f t="shared" ca="1" si="253"/>
        <v>#N/A</v>
      </c>
      <c r="AK62" s="125" t="e">
        <f t="shared" ca="1" si="253"/>
        <v>#N/A</v>
      </c>
      <c r="AL62" s="125" t="e">
        <f t="shared" ca="1" si="253"/>
        <v>#N/A</v>
      </c>
      <c r="AM62" s="125" t="e">
        <f t="shared" ca="1" si="253"/>
        <v>#N/A</v>
      </c>
      <c r="AN62" s="125" t="e">
        <f t="shared" ca="1" si="253"/>
        <v>#N/A</v>
      </c>
      <c r="AO62" s="125" t="e">
        <f t="shared" ca="1" si="253"/>
        <v>#N/A</v>
      </c>
      <c r="AP62" s="125" t="e">
        <f t="shared" ca="1" si="253"/>
        <v>#N/A</v>
      </c>
      <c r="AQ62" s="125" t="e">
        <f t="shared" ca="1" si="253"/>
        <v>#N/A</v>
      </c>
      <c r="AR62" s="125" t="e">
        <f t="shared" ca="1" si="253"/>
        <v>#N/A</v>
      </c>
      <c r="AS62" s="125" t="e">
        <f t="shared" ca="1" si="253"/>
        <v>#N/A</v>
      </c>
      <c r="AT62" s="125" t="e">
        <f t="shared" ca="1" si="253"/>
        <v>#N/A</v>
      </c>
      <c r="AU62" s="125" t="e">
        <f t="shared" ca="1" si="253"/>
        <v>#N/A</v>
      </c>
      <c r="AV62" s="125" t="e">
        <f t="shared" ca="1" si="253"/>
        <v>#N/A</v>
      </c>
      <c r="AW62" s="125" t="e">
        <f t="shared" ca="1" si="253"/>
        <v>#N/A</v>
      </c>
      <c r="AX62" s="125" t="e">
        <f t="shared" ca="1" si="253"/>
        <v>#N/A</v>
      </c>
      <c r="AY62" s="125" t="e">
        <f t="shared" ca="1" si="246"/>
        <v>#N/A</v>
      </c>
      <c r="AZ62" s="125" t="e">
        <f t="shared" ca="1" si="246"/>
        <v>#N/A</v>
      </c>
      <c r="BA62" s="125" t="e">
        <f t="shared" ca="1" si="246"/>
        <v>#N/A</v>
      </c>
      <c r="BB62" s="125" t="str">
        <f t="shared" ca="1" si="12"/>
        <v/>
      </c>
      <c r="BC62" s="125" t="str">
        <f t="shared" ca="1" si="8"/>
        <v/>
      </c>
      <c r="BD62" s="125" t="str">
        <f t="shared" ca="1" si="9"/>
        <v/>
      </c>
      <c r="BE62" s="125" t="str">
        <f t="shared" ca="1" si="10"/>
        <v/>
      </c>
      <c r="BF62" t="str">
        <f t="shared" ca="1" si="13"/>
        <v/>
      </c>
      <c r="BG62" s="125" t="str">
        <f t="shared" ca="1" si="15"/>
        <v/>
      </c>
      <c r="BI62" s="606" t="str">
        <f t="shared" ca="1" si="42"/>
        <v/>
      </c>
      <c r="BJ62" s="125" t="str">
        <f t="shared" ca="1" si="20"/>
        <v/>
      </c>
      <c r="BK62" s="125" t="str">
        <f t="shared" ca="1" si="43"/>
        <v/>
      </c>
      <c r="BL62" s="125" t="str">
        <f t="shared" ref="BL62" ca="1" si="314">IFERROR(INDEX($D$2:$BA$203,$A$41-1+$BI62,$A$27-3)*IF(RTF_unit="K",1,IF(RTF_unit="lb",1/1000,IF(RTF_unit="T",2,1))),"")</f>
        <v/>
      </c>
      <c r="BM62" s="125" t="str">
        <f t="shared" ref="BM62" ca="1" si="315">IFERROR(INDEX($D$2:$BA$203,$A$41-1+$BI62,$A$27-1)*IF(RTF_unit="K",1,IF(RTF_unit="lb",1/1000,IF(RTF_unit="T",2,1))),"")</f>
        <v/>
      </c>
      <c r="BN62" s="125" t="str">
        <f t="shared" ref="BN62" ca="1" si="316">IFERROR(INDEX($D$2:$BA$203,$A$41-1+$BI62,$A$27-2)*IF(RTF_unit="K",1,IF(RTF_unit="lb",1/1000,IF(RTF_unit="T",2,1))),"")</f>
        <v/>
      </c>
      <c r="BO62" s="125" t="str">
        <f t="shared" ref="BO62" ca="1" si="317">IFERROR(INDEX($D$2:$BA$203,$A$41-1+$BI62,$A$27)*IF(RTF_unit_Moment="kip-ft",1,IF(RTF_unit_Moment="kip-in",1/12,IF(RTF_unit_Moment="lb-ft",1/1000,IF(RTF_unit_Moment="lb-in",1/12000,1)))),"")</f>
        <v/>
      </c>
      <c r="BP62" s="125" t="str">
        <f t="shared" ref="BP62" ca="1" si="318">IFERROR(INDEX($D$2:$BA$203,$A$41-1+$BI62,$A$30)*IF(RTF_unit_Moment="kip-ft",1,IF(RTF_unit_Moment="kip-in",1/12,IF(RTF_unit_Moment="lb-ft",1/1000,IF(RTF_unit_Moment="lb-in",1/12000,1)))),"")</f>
        <v/>
      </c>
      <c r="BQ62" s="125" t="str">
        <f t="shared" ca="1" si="49"/>
        <v/>
      </c>
      <c r="BR62" s="125" t="str">
        <f t="shared" ca="1" si="50"/>
        <v/>
      </c>
      <c r="BT62" s="125" t="str">
        <f t="array" aca="1" ref="BT62" ca="1">IFERROR(INDEX($BB$1:$BB$203,SMALL(IF($BB$1:$BB$203&lt;&gt;"",ROW($BB$1:$BB$203)),ROW(55:55))),"")</f>
        <v/>
      </c>
      <c r="BU62" s="604" t="str">
        <f t="shared" ca="1" si="16"/>
        <v/>
      </c>
      <c r="BV62" s="125" t="str">
        <f t="shared" ca="1" si="26"/>
        <v/>
      </c>
      <c r="BW62" s="125" t="str">
        <f t="shared" ca="1" si="26"/>
        <v/>
      </c>
      <c r="BX62" s="125" t="str">
        <f t="shared" ca="1" si="26"/>
        <v/>
      </c>
      <c r="BY62" s="125" t="str">
        <f t="shared" ca="1" si="27"/>
        <v/>
      </c>
      <c r="BZ62" s="125" t="str">
        <f t="shared" ca="1" si="18"/>
        <v/>
      </c>
      <c r="CA62" s="125" t="str">
        <f t="shared" ca="1" si="28"/>
        <v/>
      </c>
      <c r="CB62" s="125" t="str">
        <f t="shared" ca="1" si="29"/>
        <v/>
      </c>
      <c r="CC62" s="125" t="str">
        <f t="shared" ca="1" si="30"/>
        <v/>
      </c>
      <c r="CD62" s="125" t="str">
        <f t="shared" ca="1" si="31"/>
        <v/>
      </c>
      <c r="CE62" s="125" t="str">
        <f t="shared" ca="1" si="32"/>
        <v/>
      </c>
      <c r="CF62" s="125" t="str">
        <f t="shared" ca="1" si="33"/>
        <v/>
      </c>
      <c r="CG62" s="125" t="str">
        <f t="shared" ca="1" si="34"/>
        <v/>
      </c>
      <c r="CH62" s="125" t="str">
        <f t="shared" ca="1" si="35"/>
        <v/>
      </c>
      <c r="CI62" s="125" t="str">
        <f t="shared" ca="1" si="36"/>
        <v/>
      </c>
      <c r="CJ62" s="125" t="str">
        <f t="array" aca="1" ref="CJ62" ca="1">IFERROR(INDEX($CI$1:$CI$502,SMALL(IF($CI$1:$CI$502&lt;&gt;"",ROW($CI$1:$CI$502)),ROW(55:55))),"")</f>
        <v/>
      </c>
      <c r="CK62" s="125" t="str">
        <f t="shared" ca="1" si="37"/>
        <v/>
      </c>
      <c r="CL62" s="125" t="str">
        <f t="shared" ca="1" si="38"/>
        <v/>
      </c>
      <c r="CM62" s="125"/>
      <c r="CO62" s="125" t="str">
        <f t="shared" si="39"/>
        <v/>
      </c>
      <c r="CP62" s="600" t="str">
        <f t="shared" si="40"/>
        <v/>
      </c>
      <c r="CQ62" s="600" t="str">
        <f t="shared" si="56"/>
        <v/>
      </c>
      <c r="CR62" s="600" t="str">
        <f t="shared" si="41"/>
        <v/>
      </c>
    </row>
    <row r="63" spans="1:96" x14ac:dyDescent="0.25">
      <c r="A63" s="591"/>
      <c r="C63" s="125">
        <f t="shared" si="14"/>
        <v>61</v>
      </c>
      <c r="D63" s="125" t="e">
        <f t="shared" ca="1" si="252"/>
        <v>#N/A</v>
      </c>
      <c r="E63" s="125" t="e">
        <f t="shared" ca="1" si="252"/>
        <v>#N/A</v>
      </c>
      <c r="F63" s="125" t="e">
        <f t="shared" ca="1" si="252"/>
        <v>#N/A</v>
      </c>
      <c r="G63" s="125" t="e">
        <f t="shared" ca="1" si="252"/>
        <v>#N/A</v>
      </c>
      <c r="H63" s="125" t="e">
        <f t="shared" ca="1" si="252"/>
        <v>#N/A</v>
      </c>
      <c r="I63" s="125" t="e">
        <f t="shared" ca="1" si="252"/>
        <v>#N/A</v>
      </c>
      <c r="J63" s="125" t="e">
        <f t="shared" ca="1" si="252"/>
        <v>#N/A</v>
      </c>
      <c r="K63" s="125" t="e">
        <f t="shared" ca="1" si="252"/>
        <v>#N/A</v>
      </c>
      <c r="L63" s="125" t="e">
        <f t="shared" ca="1" si="252"/>
        <v>#N/A</v>
      </c>
      <c r="M63" s="125" t="e">
        <f t="shared" ca="1" si="252"/>
        <v>#N/A</v>
      </c>
      <c r="N63" s="125" t="e">
        <f t="shared" ca="1" si="252"/>
        <v>#N/A</v>
      </c>
      <c r="O63" s="125" t="e">
        <f t="shared" ca="1" si="252"/>
        <v>#N/A</v>
      </c>
      <c r="P63" s="125" t="e">
        <f t="shared" ca="1" si="252"/>
        <v>#N/A</v>
      </c>
      <c r="Q63" s="125" t="e">
        <f t="shared" ca="1" si="252"/>
        <v>#N/A</v>
      </c>
      <c r="R63" s="125" t="e">
        <f t="shared" ca="1" si="252"/>
        <v>#N/A</v>
      </c>
      <c r="S63" s="125" t="e">
        <f t="shared" ca="1" si="252"/>
        <v>#N/A</v>
      </c>
      <c r="T63" s="125" t="e">
        <f t="shared" ca="1" si="245"/>
        <v>#N/A</v>
      </c>
      <c r="U63" s="125" t="e">
        <f t="shared" ca="1" si="245"/>
        <v>#N/A</v>
      </c>
      <c r="V63" s="125" t="e">
        <f t="shared" ca="1" si="245"/>
        <v>#N/A</v>
      </c>
      <c r="W63" s="125" t="e">
        <f t="shared" ca="1" si="245"/>
        <v>#N/A</v>
      </c>
      <c r="X63" s="125" t="e">
        <f t="shared" ca="1" si="245"/>
        <v>#N/A</v>
      </c>
      <c r="Y63" s="125" t="e">
        <f t="shared" ca="1" si="245"/>
        <v>#N/A</v>
      </c>
      <c r="Z63" s="125" t="e">
        <f t="shared" ca="1" si="245"/>
        <v>#N/A</v>
      </c>
      <c r="AA63" s="125" t="e">
        <f t="shared" ca="1" si="245"/>
        <v>#N/A</v>
      </c>
      <c r="AB63" s="125" t="e">
        <f t="shared" ca="1" si="245"/>
        <v>#N/A</v>
      </c>
      <c r="AC63" s="125" t="e">
        <f t="shared" ca="1" si="245"/>
        <v>#N/A</v>
      </c>
      <c r="AD63" s="125" t="e">
        <f t="shared" ca="1" si="245"/>
        <v>#N/A</v>
      </c>
      <c r="AE63" s="125" t="e">
        <f t="shared" ca="1" si="245"/>
        <v>#N/A</v>
      </c>
      <c r="AF63" s="125" t="e">
        <f t="shared" ca="1" si="245"/>
        <v>#N/A</v>
      </c>
      <c r="AG63" s="125" t="e">
        <f t="shared" ca="1" si="245"/>
        <v>#N/A</v>
      </c>
      <c r="AH63" s="125" t="e">
        <f t="shared" ca="1" si="245"/>
        <v>#N/A</v>
      </c>
      <c r="AI63" s="125" t="e">
        <f t="shared" ca="1" si="253"/>
        <v>#N/A</v>
      </c>
      <c r="AJ63" s="125" t="e">
        <f t="shared" ca="1" si="253"/>
        <v>#N/A</v>
      </c>
      <c r="AK63" s="125" t="e">
        <f t="shared" ca="1" si="253"/>
        <v>#N/A</v>
      </c>
      <c r="AL63" s="125" t="e">
        <f t="shared" ca="1" si="253"/>
        <v>#N/A</v>
      </c>
      <c r="AM63" s="125" t="e">
        <f t="shared" ca="1" si="253"/>
        <v>#N/A</v>
      </c>
      <c r="AN63" s="125" t="e">
        <f t="shared" ca="1" si="253"/>
        <v>#N/A</v>
      </c>
      <c r="AO63" s="125" t="e">
        <f t="shared" ca="1" si="253"/>
        <v>#N/A</v>
      </c>
      <c r="AP63" s="125" t="e">
        <f t="shared" ca="1" si="253"/>
        <v>#N/A</v>
      </c>
      <c r="AQ63" s="125" t="e">
        <f t="shared" ca="1" si="253"/>
        <v>#N/A</v>
      </c>
      <c r="AR63" s="125" t="e">
        <f t="shared" ca="1" si="253"/>
        <v>#N/A</v>
      </c>
      <c r="AS63" s="125" t="e">
        <f t="shared" ca="1" si="253"/>
        <v>#N/A</v>
      </c>
      <c r="AT63" s="125" t="e">
        <f t="shared" ca="1" si="253"/>
        <v>#N/A</v>
      </c>
      <c r="AU63" s="125" t="e">
        <f t="shared" ca="1" si="253"/>
        <v>#N/A</v>
      </c>
      <c r="AV63" s="125" t="e">
        <f t="shared" ca="1" si="253"/>
        <v>#N/A</v>
      </c>
      <c r="AW63" s="125" t="e">
        <f t="shared" ca="1" si="253"/>
        <v>#N/A</v>
      </c>
      <c r="AX63" s="125" t="e">
        <f t="shared" ca="1" si="253"/>
        <v>#N/A</v>
      </c>
      <c r="AY63" s="125" t="e">
        <f t="shared" ca="1" si="246"/>
        <v>#N/A</v>
      </c>
      <c r="AZ63" s="125" t="e">
        <f t="shared" ca="1" si="246"/>
        <v>#N/A</v>
      </c>
      <c r="BA63" s="125" t="e">
        <f t="shared" ca="1" si="246"/>
        <v>#N/A</v>
      </c>
      <c r="BB63" s="125" t="str">
        <f t="shared" ca="1" si="12"/>
        <v/>
      </c>
      <c r="BC63" s="125" t="str">
        <f t="shared" ca="1" si="8"/>
        <v/>
      </c>
      <c r="BD63" s="125" t="str">
        <f t="shared" ca="1" si="9"/>
        <v/>
      </c>
      <c r="BE63" s="125" t="str">
        <f t="shared" ca="1" si="10"/>
        <v/>
      </c>
      <c r="BF63" t="str">
        <f t="shared" ca="1" si="13"/>
        <v/>
      </c>
      <c r="BG63" s="125" t="str">
        <f t="shared" ca="1" si="15"/>
        <v/>
      </c>
      <c r="BI63" s="606" t="str">
        <f t="shared" ca="1" si="42"/>
        <v/>
      </c>
      <c r="BJ63" s="125" t="str">
        <f t="shared" ca="1" si="20"/>
        <v/>
      </c>
      <c r="BK63" s="125" t="str">
        <f t="shared" ca="1" si="43"/>
        <v/>
      </c>
      <c r="BL63" s="125" t="str">
        <f t="shared" ref="BL63" ca="1" si="319">IFERROR(INDEX($D$2:$BA$203,$A$41-1+$BI63,$A$27-3)*IF(RTF_unit="K",1,IF(RTF_unit="lb",1/1000,IF(RTF_unit="T",2,1))),"")</f>
        <v/>
      </c>
      <c r="BM63" s="125" t="str">
        <f t="shared" ref="BM63" ca="1" si="320">IFERROR(INDEX($D$2:$BA$203,$A$41-1+$BI63,$A$27-1)*IF(RTF_unit="K",1,IF(RTF_unit="lb",1/1000,IF(RTF_unit="T",2,1))),"")</f>
        <v/>
      </c>
      <c r="BN63" s="125" t="str">
        <f t="shared" ref="BN63" ca="1" si="321">IFERROR(INDEX($D$2:$BA$203,$A$41-1+$BI63,$A$27-2)*IF(RTF_unit="K",1,IF(RTF_unit="lb",1/1000,IF(RTF_unit="T",2,1))),"")</f>
        <v/>
      </c>
      <c r="BO63" s="125" t="str">
        <f t="shared" ref="BO63" ca="1" si="322">IFERROR(INDEX($D$2:$BA$203,$A$41-1+$BI63,$A$27)*IF(RTF_unit_Moment="kip-ft",1,IF(RTF_unit_Moment="kip-in",1/12,IF(RTF_unit_Moment="lb-ft",1/1000,IF(RTF_unit_Moment="lb-in",1/12000,1)))),"")</f>
        <v/>
      </c>
      <c r="BP63" s="125" t="str">
        <f t="shared" ref="BP63" ca="1" si="323">IFERROR(INDEX($D$2:$BA$203,$A$41-1+$BI63,$A$30)*IF(RTF_unit_Moment="kip-ft",1,IF(RTF_unit_Moment="kip-in",1/12,IF(RTF_unit_Moment="lb-ft",1/1000,IF(RTF_unit_Moment="lb-in",1/12000,1)))),"")</f>
        <v/>
      </c>
      <c r="BQ63" s="125" t="str">
        <f t="shared" ca="1" si="49"/>
        <v/>
      </c>
      <c r="BR63" s="125" t="str">
        <f t="shared" ca="1" si="50"/>
        <v/>
      </c>
      <c r="BT63" s="125" t="str">
        <f t="array" aca="1" ref="BT63" ca="1">IFERROR(INDEX($BB$1:$BB$203,SMALL(IF($BB$1:$BB$203&lt;&gt;"",ROW($BB$1:$BB$203)),ROW(56:56))),"")</f>
        <v/>
      </c>
      <c r="BU63" s="604" t="str">
        <f t="shared" ca="1" si="16"/>
        <v/>
      </c>
      <c r="BV63" s="125" t="str">
        <f t="shared" ca="1" si="26"/>
        <v/>
      </c>
      <c r="BW63" s="125" t="str">
        <f t="shared" ca="1" si="26"/>
        <v/>
      </c>
      <c r="BX63" s="125" t="str">
        <f t="shared" ca="1" si="26"/>
        <v/>
      </c>
      <c r="BY63" s="125" t="str">
        <f t="shared" ca="1" si="27"/>
        <v/>
      </c>
      <c r="BZ63" s="125" t="str">
        <f t="shared" ca="1" si="18"/>
        <v/>
      </c>
      <c r="CA63" s="125" t="str">
        <f t="shared" ca="1" si="28"/>
        <v/>
      </c>
      <c r="CB63" s="125" t="str">
        <f t="shared" ca="1" si="29"/>
        <v/>
      </c>
      <c r="CC63" s="125" t="str">
        <f t="shared" ca="1" si="30"/>
        <v/>
      </c>
      <c r="CD63" s="125" t="str">
        <f t="shared" ca="1" si="31"/>
        <v/>
      </c>
      <c r="CE63" s="125" t="str">
        <f t="shared" ca="1" si="32"/>
        <v/>
      </c>
      <c r="CF63" s="125" t="str">
        <f t="shared" ca="1" si="33"/>
        <v/>
      </c>
      <c r="CG63" s="125" t="str">
        <f t="shared" ca="1" si="34"/>
        <v/>
      </c>
      <c r="CH63" s="125" t="str">
        <f t="shared" ca="1" si="35"/>
        <v/>
      </c>
      <c r="CI63" s="125" t="str">
        <f t="shared" ca="1" si="36"/>
        <v/>
      </c>
      <c r="CJ63" s="125" t="str">
        <f t="array" aca="1" ref="CJ63" ca="1">IFERROR(INDEX($CI$1:$CI$502,SMALL(IF($CI$1:$CI$502&lt;&gt;"",ROW($CI$1:$CI$502)),ROW(56:56))),"")</f>
        <v/>
      </c>
      <c r="CK63" s="125" t="str">
        <f t="shared" ca="1" si="37"/>
        <v/>
      </c>
      <c r="CL63" s="125" t="str">
        <f t="shared" ca="1" si="38"/>
        <v/>
      </c>
      <c r="CM63" s="125"/>
      <c r="CO63" s="125" t="str">
        <f t="shared" si="39"/>
        <v/>
      </c>
      <c r="CP63" s="600" t="str">
        <f t="shared" si="40"/>
        <v/>
      </c>
      <c r="CQ63" s="600" t="str">
        <f t="shared" si="56"/>
        <v/>
      </c>
      <c r="CR63" s="600" t="str">
        <f t="shared" si="41"/>
        <v/>
      </c>
    </row>
    <row r="64" spans="1:96" x14ac:dyDescent="0.25">
      <c r="A64" s="591"/>
      <c r="C64" s="125">
        <f t="shared" si="14"/>
        <v>62</v>
      </c>
      <c r="D64" s="125" t="e">
        <f t="shared" ca="1" si="252"/>
        <v>#N/A</v>
      </c>
      <c r="E64" s="125" t="e">
        <f t="shared" ca="1" si="252"/>
        <v>#N/A</v>
      </c>
      <c r="F64" s="125" t="e">
        <f t="shared" ca="1" si="252"/>
        <v>#N/A</v>
      </c>
      <c r="G64" s="125" t="e">
        <f t="shared" ca="1" si="252"/>
        <v>#N/A</v>
      </c>
      <c r="H64" s="125" t="e">
        <f t="shared" ca="1" si="252"/>
        <v>#N/A</v>
      </c>
      <c r="I64" s="125" t="e">
        <f t="shared" ca="1" si="252"/>
        <v>#N/A</v>
      </c>
      <c r="J64" s="125" t="e">
        <f t="shared" ca="1" si="252"/>
        <v>#N/A</v>
      </c>
      <c r="K64" s="125" t="e">
        <f t="shared" ca="1" si="252"/>
        <v>#N/A</v>
      </c>
      <c r="L64" s="125" t="e">
        <f t="shared" ca="1" si="252"/>
        <v>#N/A</v>
      </c>
      <c r="M64" s="125" t="e">
        <f t="shared" ca="1" si="252"/>
        <v>#N/A</v>
      </c>
      <c r="N64" s="125" t="e">
        <f t="shared" ca="1" si="252"/>
        <v>#N/A</v>
      </c>
      <c r="O64" s="125" t="e">
        <f t="shared" ca="1" si="252"/>
        <v>#N/A</v>
      </c>
      <c r="P64" s="125" t="e">
        <f t="shared" ca="1" si="252"/>
        <v>#N/A</v>
      </c>
      <c r="Q64" s="125" t="e">
        <f t="shared" ca="1" si="252"/>
        <v>#N/A</v>
      </c>
      <c r="R64" s="125" t="e">
        <f t="shared" ca="1" si="252"/>
        <v>#N/A</v>
      </c>
      <c r="S64" s="125" t="e">
        <f t="shared" ca="1" si="252"/>
        <v>#N/A</v>
      </c>
      <c r="T64" s="125" t="e">
        <f t="shared" ca="1" si="245"/>
        <v>#N/A</v>
      </c>
      <c r="U64" s="125" t="e">
        <f t="shared" ca="1" si="245"/>
        <v>#N/A</v>
      </c>
      <c r="V64" s="125" t="e">
        <f t="shared" ca="1" si="245"/>
        <v>#N/A</v>
      </c>
      <c r="W64" s="125" t="e">
        <f t="shared" ca="1" si="245"/>
        <v>#N/A</v>
      </c>
      <c r="X64" s="125" t="e">
        <f t="shared" ca="1" si="245"/>
        <v>#N/A</v>
      </c>
      <c r="Y64" s="125" t="e">
        <f t="shared" ca="1" si="245"/>
        <v>#N/A</v>
      </c>
      <c r="Z64" s="125" t="e">
        <f t="shared" ca="1" si="245"/>
        <v>#N/A</v>
      </c>
      <c r="AA64" s="125" t="e">
        <f t="shared" ca="1" si="245"/>
        <v>#N/A</v>
      </c>
      <c r="AB64" s="125" t="e">
        <f t="shared" ca="1" si="245"/>
        <v>#N/A</v>
      </c>
      <c r="AC64" s="125" t="e">
        <f t="shared" ca="1" si="245"/>
        <v>#N/A</v>
      </c>
      <c r="AD64" s="125" t="e">
        <f t="shared" ca="1" si="245"/>
        <v>#N/A</v>
      </c>
      <c r="AE64" s="125" t="e">
        <f t="shared" ca="1" si="245"/>
        <v>#N/A</v>
      </c>
      <c r="AF64" s="125" t="e">
        <f t="shared" ca="1" si="245"/>
        <v>#N/A</v>
      </c>
      <c r="AG64" s="125" t="e">
        <f t="shared" ca="1" si="245"/>
        <v>#N/A</v>
      </c>
      <c r="AH64" s="125" t="e">
        <f t="shared" ca="1" si="245"/>
        <v>#N/A</v>
      </c>
      <c r="AI64" s="125" t="e">
        <f t="shared" ca="1" si="253"/>
        <v>#N/A</v>
      </c>
      <c r="AJ64" s="125" t="e">
        <f t="shared" ca="1" si="253"/>
        <v>#N/A</v>
      </c>
      <c r="AK64" s="125" t="e">
        <f t="shared" ca="1" si="253"/>
        <v>#N/A</v>
      </c>
      <c r="AL64" s="125" t="e">
        <f t="shared" ca="1" si="253"/>
        <v>#N/A</v>
      </c>
      <c r="AM64" s="125" t="e">
        <f t="shared" ca="1" si="253"/>
        <v>#N/A</v>
      </c>
      <c r="AN64" s="125" t="e">
        <f t="shared" ca="1" si="253"/>
        <v>#N/A</v>
      </c>
      <c r="AO64" s="125" t="e">
        <f t="shared" ca="1" si="253"/>
        <v>#N/A</v>
      </c>
      <c r="AP64" s="125" t="e">
        <f t="shared" ca="1" si="253"/>
        <v>#N/A</v>
      </c>
      <c r="AQ64" s="125" t="e">
        <f t="shared" ca="1" si="253"/>
        <v>#N/A</v>
      </c>
      <c r="AR64" s="125" t="e">
        <f t="shared" ca="1" si="253"/>
        <v>#N/A</v>
      </c>
      <c r="AS64" s="125" t="e">
        <f t="shared" ca="1" si="253"/>
        <v>#N/A</v>
      </c>
      <c r="AT64" s="125" t="e">
        <f t="shared" ca="1" si="253"/>
        <v>#N/A</v>
      </c>
      <c r="AU64" s="125" t="e">
        <f t="shared" ca="1" si="253"/>
        <v>#N/A</v>
      </c>
      <c r="AV64" s="125" t="e">
        <f t="shared" ca="1" si="253"/>
        <v>#N/A</v>
      </c>
      <c r="AW64" s="125" t="e">
        <f t="shared" ca="1" si="253"/>
        <v>#N/A</v>
      </c>
      <c r="AX64" s="125" t="e">
        <f t="shared" ca="1" si="253"/>
        <v>#N/A</v>
      </c>
      <c r="AY64" s="125" t="e">
        <f t="shared" ca="1" si="246"/>
        <v>#N/A</v>
      </c>
      <c r="AZ64" s="125" t="e">
        <f t="shared" ca="1" si="246"/>
        <v>#N/A</v>
      </c>
      <c r="BA64" s="125" t="e">
        <f t="shared" ca="1" si="246"/>
        <v>#N/A</v>
      </c>
      <c r="BB64" s="125" t="str">
        <f t="shared" ca="1" si="12"/>
        <v/>
      </c>
      <c r="BC64" s="125" t="str">
        <f t="shared" ca="1" si="8"/>
        <v/>
      </c>
      <c r="BD64" s="125" t="str">
        <f t="shared" ca="1" si="9"/>
        <v/>
      </c>
      <c r="BE64" s="125" t="str">
        <f t="shared" ca="1" si="10"/>
        <v/>
      </c>
      <c r="BF64" t="str">
        <f t="shared" ca="1" si="13"/>
        <v/>
      </c>
      <c r="BG64" s="125" t="str">
        <f t="shared" ca="1" si="15"/>
        <v/>
      </c>
      <c r="BI64" s="606" t="str">
        <f t="shared" ca="1" si="42"/>
        <v/>
      </c>
      <c r="BJ64" s="125" t="str">
        <f t="shared" ca="1" si="20"/>
        <v/>
      </c>
      <c r="BK64" s="125" t="str">
        <f t="shared" ca="1" si="43"/>
        <v/>
      </c>
      <c r="BL64" s="125" t="str">
        <f t="shared" ref="BL64" ca="1" si="324">IFERROR(INDEX($D$2:$BA$203,$A$41-1+$BI64,$A$27-3)*IF(RTF_unit="K",1,IF(RTF_unit="lb",1/1000,IF(RTF_unit="T",2,1))),"")</f>
        <v/>
      </c>
      <c r="BM64" s="125" t="str">
        <f t="shared" ref="BM64" ca="1" si="325">IFERROR(INDEX($D$2:$BA$203,$A$41-1+$BI64,$A$27-1)*IF(RTF_unit="K",1,IF(RTF_unit="lb",1/1000,IF(RTF_unit="T",2,1))),"")</f>
        <v/>
      </c>
      <c r="BN64" s="125" t="str">
        <f t="shared" ref="BN64" ca="1" si="326">IFERROR(INDEX($D$2:$BA$203,$A$41-1+$BI64,$A$27-2)*IF(RTF_unit="K",1,IF(RTF_unit="lb",1/1000,IF(RTF_unit="T",2,1))),"")</f>
        <v/>
      </c>
      <c r="BO64" s="125" t="str">
        <f t="shared" ref="BO64" ca="1" si="327">IFERROR(INDEX($D$2:$BA$203,$A$41-1+$BI64,$A$27)*IF(RTF_unit_Moment="kip-ft",1,IF(RTF_unit_Moment="kip-in",1/12,IF(RTF_unit_Moment="lb-ft",1/1000,IF(RTF_unit_Moment="lb-in",1/12000,1)))),"")</f>
        <v/>
      </c>
      <c r="BP64" s="125" t="str">
        <f t="shared" ref="BP64" ca="1" si="328">IFERROR(INDEX($D$2:$BA$203,$A$41-1+$BI64,$A$30)*IF(RTF_unit_Moment="kip-ft",1,IF(RTF_unit_Moment="kip-in",1/12,IF(RTF_unit_Moment="lb-ft",1/1000,IF(RTF_unit_Moment="lb-in",1/12000,1)))),"")</f>
        <v/>
      </c>
      <c r="BQ64" s="125" t="str">
        <f t="shared" ca="1" si="49"/>
        <v/>
      </c>
      <c r="BR64" s="125" t="str">
        <f t="shared" ca="1" si="50"/>
        <v/>
      </c>
      <c r="BT64" s="125" t="str">
        <f t="array" aca="1" ref="BT64" ca="1">IFERROR(INDEX($BB$1:$BB$203,SMALL(IF($BB$1:$BB$203&lt;&gt;"",ROW($BB$1:$BB$203)),ROW(57:57))),"")</f>
        <v/>
      </c>
      <c r="BU64" s="604" t="str">
        <f t="shared" ca="1" si="16"/>
        <v/>
      </c>
      <c r="BV64" s="125" t="str">
        <f t="shared" ca="1" si="26"/>
        <v/>
      </c>
      <c r="BW64" s="125" t="str">
        <f t="shared" ca="1" si="26"/>
        <v/>
      </c>
      <c r="BX64" s="125" t="str">
        <f t="shared" ca="1" si="26"/>
        <v/>
      </c>
      <c r="BY64" s="125" t="str">
        <f t="shared" ca="1" si="27"/>
        <v/>
      </c>
      <c r="BZ64" s="125" t="str">
        <f t="shared" ca="1" si="18"/>
        <v/>
      </c>
      <c r="CA64" s="125" t="str">
        <f t="shared" ca="1" si="28"/>
        <v/>
      </c>
      <c r="CB64" s="125" t="str">
        <f t="shared" ca="1" si="29"/>
        <v/>
      </c>
      <c r="CC64" s="125" t="str">
        <f t="shared" ca="1" si="30"/>
        <v/>
      </c>
      <c r="CD64" s="125" t="str">
        <f t="shared" ca="1" si="31"/>
        <v/>
      </c>
      <c r="CE64" s="125" t="str">
        <f t="shared" ca="1" si="32"/>
        <v/>
      </c>
      <c r="CF64" s="125" t="str">
        <f t="shared" ca="1" si="33"/>
        <v/>
      </c>
      <c r="CG64" s="125" t="str">
        <f t="shared" ca="1" si="34"/>
        <v/>
      </c>
      <c r="CH64" s="125" t="str">
        <f t="shared" ca="1" si="35"/>
        <v/>
      </c>
      <c r="CI64" s="125" t="str">
        <f t="shared" ca="1" si="36"/>
        <v/>
      </c>
      <c r="CJ64" s="125" t="str">
        <f t="array" aca="1" ref="CJ64" ca="1">IFERROR(INDEX($CI$1:$CI$502,SMALL(IF($CI$1:$CI$502&lt;&gt;"",ROW($CI$1:$CI$502)),ROW(57:57))),"")</f>
        <v/>
      </c>
      <c r="CK64" s="125" t="str">
        <f t="shared" ca="1" si="37"/>
        <v/>
      </c>
      <c r="CL64" s="125" t="str">
        <f t="shared" ca="1" si="38"/>
        <v/>
      </c>
      <c r="CM64" s="125"/>
      <c r="CO64" s="125" t="str">
        <f t="shared" si="39"/>
        <v/>
      </c>
      <c r="CP64" s="600" t="str">
        <f t="shared" si="40"/>
        <v/>
      </c>
      <c r="CQ64" s="600" t="str">
        <f t="shared" si="56"/>
        <v/>
      </c>
      <c r="CR64" s="600" t="str">
        <f t="shared" si="41"/>
        <v/>
      </c>
    </row>
    <row r="65" spans="1:96" x14ac:dyDescent="0.25">
      <c r="A65" s="591"/>
      <c r="C65" s="125">
        <f t="shared" si="14"/>
        <v>63</v>
      </c>
      <c r="D65" s="125" t="e">
        <f t="shared" ca="1" si="252"/>
        <v>#N/A</v>
      </c>
      <c r="E65" s="125" t="e">
        <f t="shared" ca="1" si="252"/>
        <v>#N/A</v>
      </c>
      <c r="F65" s="125" t="e">
        <f t="shared" ca="1" si="252"/>
        <v>#N/A</v>
      </c>
      <c r="G65" s="125" t="e">
        <f t="shared" ca="1" si="252"/>
        <v>#N/A</v>
      </c>
      <c r="H65" s="125" t="e">
        <f t="shared" ca="1" si="252"/>
        <v>#N/A</v>
      </c>
      <c r="I65" s="125" t="e">
        <f t="shared" ca="1" si="252"/>
        <v>#N/A</v>
      </c>
      <c r="J65" s="125" t="e">
        <f t="shared" ca="1" si="252"/>
        <v>#N/A</v>
      </c>
      <c r="K65" s="125" t="e">
        <f t="shared" ca="1" si="252"/>
        <v>#N/A</v>
      </c>
      <c r="L65" s="125" t="e">
        <f t="shared" ca="1" si="252"/>
        <v>#N/A</v>
      </c>
      <c r="M65" s="125" t="e">
        <f t="shared" ca="1" si="252"/>
        <v>#N/A</v>
      </c>
      <c r="N65" s="125" t="e">
        <f t="shared" ca="1" si="252"/>
        <v>#N/A</v>
      </c>
      <c r="O65" s="125" t="e">
        <f t="shared" ca="1" si="252"/>
        <v>#N/A</v>
      </c>
      <c r="P65" s="125" t="e">
        <f t="shared" ca="1" si="252"/>
        <v>#N/A</v>
      </c>
      <c r="Q65" s="125" t="e">
        <f t="shared" ca="1" si="252"/>
        <v>#N/A</v>
      </c>
      <c r="R65" s="125" t="e">
        <f t="shared" ca="1" si="252"/>
        <v>#N/A</v>
      </c>
      <c r="S65" s="125" t="e">
        <f t="shared" ref="S65:AH80" ca="1" si="329">TRIM(INDIRECT("'" &amp; "TNX Report" &amp; "'!" &amp; ADDRESS($A$9+$C65,S$1)))</f>
        <v>#N/A</v>
      </c>
      <c r="T65" s="125" t="e">
        <f t="shared" ca="1" si="329"/>
        <v>#N/A</v>
      </c>
      <c r="U65" s="125" t="e">
        <f t="shared" ca="1" si="329"/>
        <v>#N/A</v>
      </c>
      <c r="V65" s="125" t="e">
        <f t="shared" ca="1" si="329"/>
        <v>#N/A</v>
      </c>
      <c r="W65" s="125" t="e">
        <f t="shared" ca="1" si="329"/>
        <v>#N/A</v>
      </c>
      <c r="X65" s="125" t="e">
        <f t="shared" ca="1" si="329"/>
        <v>#N/A</v>
      </c>
      <c r="Y65" s="125" t="e">
        <f t="shared" ca="1" si="329"/>
        <v>#N/A</v>
      </c>
      <c r="Z65" s="125" t="e">
        <f t="shared" ca="1" si="329"/>
        <v>#N/A</v>
      </c>
      <c r="AA65" s="125" t="e">
        <f t="shared" ca="1" si="329"/>
        <v>#N/A</v>
      </c>
      <c r="AB65" s="125" t="e">
        <f t="shared" ca="1" si="329"/>
        <v>#N/A</v>
      </c>
      <c r="AC65" s="125" t="e">
        <f t="shared" ca="1" si="329"/>
        <v>#N/A</v>
      </c>
      <c r="AD65" s="125" t="e">
        <f t="shared" ca="1" si="329"/>
        <v>#N/A</v>
      </c>
      <c r="AE65" s="125" t="e">
        <f t="shared" ca="1" si="329"/>
        <v>#N/A</v>
      </c>
      <c r="AF65" s="125" t="e">
        <f t="shared" ca="1" si="329"/>
        <v>#N/A</v>
      </c>
      <c r="AG65" s="125" t="e">
        <f t="shared" ca="1" si="329"/>
        <v>#N/A</v>
      </c>
      <c r="AH65" s="125" t="e">
        <f t="shared" ca="1" si="329"/>
        <v>#N/A</v>
      </c>
      <c r="AI65" s="125" t="e">
        <f t="shared" ca="1" si="253"/>
        <v>#N/A</v>
      </c>
      <c r="AJ65" s="125" t="e">
        <f t="shared" ca="1" si="253"/>
        <v>#N/A</v>
      </c>
      <c r="AK65" s="125" t="e">
        <f t="shared" ca="1" si="253"/>
        <v>#N/A</v>
      </c>
      <c r="AL65" s="125" t="e">
        <f t="shared" ca="1" si="253"/>
        <v>#N/A</v>
      </c>
      <c r="AM65" s="125" t="e">
        <f t="shared" ca="1" si="253"/>
        <v>#N/A</v>
      </c>
      <c r="AN65" s="125" t="e">
        <f t="shared" ca="1" si="253"/>
        <v>#N/A</v>
      </c>
      <c r="AO65" s="125" t="e">
        <f t="shared" ca="1" si="253"/>
        <v>#N/A</v>
      </c>
      <c r="AP65" s="125" t="e">
        <f t="shared" ca="1" si="253"/>
        <v>#N/A</v>
      </c>
      <c r="AQ65" s="125" t="e">
        <f t="shared" ca="1" si="253"/>
        <v>#N/A</v>
      </c>
      <c r="AR65" s="125" t="e">
        <f t="shared" ca="1" si="253"/>
        <v>#N/A</v>
      </c>
      <c r="AS65" s="125" t="e">
        <f t="shared" ca="1" si="253"/>
        <v>#N/A</v>
      </c>
      <c r="AT65" s="125" t="e">
        <f t="shared" ca="1" si="253"/>
        <v>#N/A</v>
      </c>
      <c r="AU65" s="125" t="e">
        <f t="shared" ca="1" si="253"/>
        <v>#N/A</v>
      </c>
      <c r="AV65" s="125" t="e">
        <f t="shared" ca="1" si="253"/>
        <v>#N/A</v>
      </c>
      <c r="AW65" s="125" t="e">
        <f t="shared" ca="1" si="253"/>
        <v>#N/A</v>
      </c>
      <c r="AX65" s="125" t="e">
        <f t="shared" ref="AX65:BA80" ca="1" si="330">TRIM(INDIRECT("'" &amp; "TNX Report" &amp; "'!" &amp; ADDRESS($A$9+$C65,AX$1)))</f>
        <v>#N/A</v>
      </c>
      <c r="AY65" s="125" t="e">
        <f t="shared" ca="1" si="330"/>
        <v>#N/A</v>
      </c>
      <c r="AZ65" s="125" t="e">
        <f t="shared" ca="1" si="330"/>
        <v>#N/A</v>
      </c>
      <c r="BA65" s="125" t="e">
        <f t="shared" ca="1" si="330"/>
        <v>#N/A</v>
      </c>
      <c r="BB65" s="125" t="str">
        <f t="shared" ca="1" si="12"/>
        <v/>
      </c>
      <c r="BC65" s="125" t="str">
        <f t="shared" ca="1" si="8"/>
        <v/>
      </c>
      <c r="BD65" s="125" t="str">
        <f t="shared" ca="1" si="9"/>
        <v/>
      </c>
      <c r="BE65" s="125" t="str">
        <f t="shared" ca="1" si="10"/>
        <v/>
      </c>
      <c r="BF65" t="str">
        <f t="shared" ca="1" si="13"/>
        <v/>
      </c>
      <c r="BG65" s="125" t="str">
        <f t="shared" ca="1" si="15"/>
        <v/>
      </c>
      <c r="BI65" s="606" t="str">
        <f t="shared" ca="1" si="42"/>
        <v/>
      </c>
      <c r="BJ65" s="125" t="str">
        <f t="shared" ca="1" si="20"/>
        <v/>
      </c>
      <c r="BK65" s="125" t="str">
        <f t="shared" ca="1" si="43"/>
        <v/>
      </c>
      <c r="BL65" s="125" t="str">
        <f t="shared" ref="BL65" ca="1" si="331">IFERROR(INDEX($D$2:$BA$203,$A$41-1+$BI65,$A$27-3)*IF(RTF_unit="K",1,IF(RTF_unit="lb",1/1000,IF(RTF_unit="T",2,1))),"")</f>
        <v/>
      </c>
      <c r="BM65" s="125" t="str">
        <f t="shared" ref="BM65" ca="1" si="332">IFERROR(INDEX($D$2:$BA$203,$A$41-1+$BI65,$A$27-1)*IF(RTF_unit="K",1,IF(RTF_unit="lb",1/1000,IF(RTF_unit="T",2,1))),"")</f>
        <v/>
      </c>
      <c r="BN65" s="125" t="str">
        <f t="shared" ref="BN65" ca="1" si="333">IFERROR(INDEX($D$2:$BA$203,$A$41-1+$BI65,$A$27-2)*IF(RTF_unit="K",1,IF(RTF_unit="lb",1/1000,IF(RTF_unit="T",2,1))),"")</f>
        <v/>
      </c>
      <c r="BO65" s="125" t="str">
        <f t="shared" ref="BO65" ca="1" si="334">IFERROR(INDEX($D$2:$BA$203,$A$41-1+$BI65,$A$27)*IF(RTF_unit_Moment="kip-ft",1,IF(RTF_unit_Moment="kip-in",1/12,IF(RTF_unit_Moment="lb-ft",1/1000,IF(RTF_unit_Moment="lb-in",1/12000,1)))),"")</f>
        <v/>
      </c>
      <c r="BP65" s="125" t="str">
        <f t="shared" ref="BP65" ca="1" si="335">IFERROR(INDEX($D$2:$BA$203,$A$41-1+$BI65,$A$30)*IF(RTF_unit_Moment="kip-ft",1,IF(RTF_unit_Moment="kip-in",1/12,IF(RTF_unit_Moment="lb-ft",1/1000,IF(RTF_unit_Moment="lb-in",1/12000,1)))),"")</f>
        <v/>
      </c>
      <c r="BQ65" s="125" t="str">
        <f t="shared" ca="1" si="49"/>
        <v/>
      </c>
      <c r="BR65" s="125" t="str">
        <f t="shared" ca="1" si="50"/>
        <v/>
      </c>
      <c r="BT65" s="125" t="str">
        <f t="array" aca="1" ref="BT65" ca="1">IFERROR(INDEX($BB$1:$BB$203,SMALL(IF($BB$1:$BB$203&lt;&gt;"",ROW($BB$1:$BB$203)),ROW(58:58))),"")</f>
        <v/>
      </c>
      <c r="BU65" s="604" t="str">
        <f t="shared" ca="1" si="16"/>
        <v/>
      </c>
      <c r="BV65" s="125" t="str">
        <f t="shared" ca="1" si="26"/>
        <v/>
      </c>
      <c r="BW65" s="125" t="str">
        <f t="shared" ca="1" si="26"/>
        <v/>
      </c>
      <c r="BX65" s="125" t="str">
        <f t="shared" ca="1" si="26"/>
        <v/>
      </c>
      <c r="BY65" s="125" t="str">
        <f t="shared" ca="1" si="27"/>
        <v/>
      </c>
      <c r="BZ65" s="125" t="str">
        <f t="shared" ca="1" si="18"/>
        <v/>
      </c>
      <c r="CA65" s="125" t="str">
        <f t="shared" ca="1" si="28"/>
        <v/>
      </c>
      <c r="CB65" s="125" t="str">
        <f t="shared" ca="1" si="29"/>
        <v/>
      </c>
      <c r="CC65" s="125" t="str">
        <f t="shared" ca="1" si="30"/>
        <v/>
      </c>
      <c r="CD65" s="125" t="str">
        <f t="shared" ca="1" si="31"/>
        <v/>
      </c>
      <c r="CE65" s="125" t="str">
        <f t="shared" ca="1" si="32"/>
        <v/>
      </c>
      <c r="CF65" s="125" t="str">
        <f t="shared" ca="1" si="33"/>
        <v/>
      </c>
      <c r="CG65" s="125" t="str">
        <f t="shared" ca="1" si="34"/>
        <v/>
      </c>
      <c r="CH65" s="125" t="str">
        <f t="shared" ca="1" si="35"/>
        <v/>
      </c>
      <c r="CI65" s="125" t="str">
        <f t="shared" ca="1" si="36"/>
        <v/>
      </c>
      <c r="CJ65" s="125" t="str">
        <f t="array" aca="1" ref="CJ65" ca="1">IFERROR(INDEX($CI$1:$CI$502,SMALL(IF($CI$1:$CI$502&lt;&gt;"",ROW($CI$1:$CI$502)),ROW(58:58))),"")</f>
        <v/>
      </c>
      <c r="CK65" s="125" t="str">
        <f t="shared" ca="1" si="37"/>
        <v/>
      </c>
      <c r="CL65" s="125" t="str">
        <f t="shared" ca="1" si="38"/>
        <v/>
      </c>
      <c r="CM65" s="125"/>
      <c r="CO65" s="125" t="str">
        <f t="shared" si="39"/>
        <v/>
      </c>
      <c r="CP65" s="600" t="str">
        <f t="shared" si="40"/>
        <v/>
      </c>
      <c r="CQ65" s="600" t="str">
        <f t="shared" si="56"/>
        <v/>
      </c>
      <c r="CR65" s="600" t="str">
        <f t="shared" si="41"/>
        <v/>
      </c>
    </row>
    <row r="66" spans="1:96" x14ac:dyDescent="0.25">
      <c r="A66" s="591"/>
      <c r="C66" s="125">
        <f t="shared" si="14"/>
        <v>64</v>
      </c>
      <c r="D66" s="125" t="e">
        <f t="shared" ref="D66:S81" ca="1" si="336">TRIM(INDIRECT("'" &amp; "TNX Report" &amp; "'!" &amp; ADDRESS($A$9+$C66,D$1)))</f>
        <v>#N/A</v>
      </c>
      <c r="E66" s="125" t="e">
        <f t="shared" ca="1" si="336"/>
        <v>#N/A</v>
      </c>
      <c r="F66" s="125" t="e">
        <f t="shared" ca="1" si="336"/>
        <v>#N/A</v>
      </c>
      <c r="G66" s="125" t="e">
        <f t="shared" ca="1" si="336"/>
        <v>#N/A</v>
      </c>
      <c r="H66" s="125" t="e">
        <f t="shared" ca="1" si="336"/>
        <v>#N/A</v>
      </c>
      <c r="I66" s="125" t="e">
        <f t="shared" ca="1" si="336"/>
        <v>#N/A</v>
      </c>
      <c r="J66" s="125" t="e">
        <f t="shared" ca="1" si="336"/>
        <v>#N/A</v>
      </c>
      <c r="K66" s="125" t="e">
        <f t="shared" ca="1" si="336"/>
        <v>#N/A</v>
      </c>
      <c r="L66" s="125" t="e">
        <f t="shared" ca="1" si="336"/>
        <v>#N/A</v>
      </c>
      <c r="M66" s="125" t="e">
        <f t="shared" ca="1" si="336"/>
        <v>#N/A</v>
      </c>
      <c r="N66" s="125" t="e">
        <f t="shared" ca="1" si="336"/>
        <v>#N/A</v>
      </c>
      <c r="O66" s="125" t="e">
        <f t="shared" ca="1" si="336"/>
        <v>#N/A</v>
      </c>
      <c r="P66" s="125" t="e">
        <f t="shared" ca="1" si="336"/>
        <v>#N/A</v>
      </c>
      <c r="Q66" s="125" t="e">
        <f t="shared" ca="1" si="336"/>
        <v>#N/A</v>
      </c>
      <c r="R66" s="125" t="e">
        <f t="shared" ca="1" si="336"/>
        <v>#N/A</v>
      </c>
      <c r="S66" s="125" t="e">
        <f t="shared" ca="1" si="336"/>
        <v>#N/A</v>
      </c>
      <c r="T66" s="125" t="e">
        <f t="shared" ca="1" si="329"/>
        <v>#N/A</v>
      </c>
      <c r="U66" s="125" t="e">
        <f t="shared" ca="1" si="329"/>
        <v>#N/A</v>
      </c>
      <c r="V66" s="125" t="e">
        <f t="shared" ca="1" si="329"/>
        <v>#N/A</v>
      </c>
      <c r="W66" s="125" t="e">
        <f t="shared" ca="1" si="329"/>
        <v>#N/A</v>
      </c>
      <c r="X66" s="125" t="e">
        <f t="shared" ca="1" si="329"/>
        <v>#N/A</v>
      </c>
      <c r="Y66" s="125" t="e">
        <f t="shared" ca="1" si="329"/>
        <v>#N/A</v>
      </c>
      <c r="Z66" s="125" t="e">
        <f t="shared" ca="1" si="329"/>
        <v>#N/A</v>
      </c>
      <c r="AA66" s="125" t="e">
        <f t="shared" ca="1" si="329"/>
        <v>#N/A</v>
      </c>
      <c r="AB66" s="125" t="e">
        <f t="shared" ca="1" si="329"/>
        <v>#N/A</v>
      </c>
      <c r="AC66" s="125" t="e">
        <f t="shared" ca="1" si="329"/>
        <v>#N/A</v>
      </c>
      <c r="AD66" s="125" t="e">
        <f t="shared" ca="1" si="329"/>
        <v>#N/A</v>
      </c>
      <c r="AE66" s="125" t="e">
        <f t="shared" ca="1" si="329"/>
        <v>#N/A</v>
      </c>
      <c r="AF66" s="125" t="e">
        <f t="shared" ca="1" si="329"/>
        <v>#N/A</v>
      </c>
      <c r="AG66" s="125" t="e">
        <f t="shared" ca="1" si="329"/>
        <v>#N/A</v>
      </c>
      <c r="AH66" s="125" t="e">
        <f t="shared" ca="1" si="329"/>
        <v>#N/A</v>
      </c>
      <c r="AI66" s="125" t="e">
        <f t="shared" ref="AI66:AX81" ca="1" si="337">TRIM(INDIRECT("'" &amp; "TNX Report" &amp; "'!" &amp; ADDRESS($A$9+$C66,AI$1)))</f>
        <v>#N/A</v>
      </c>
      <c r="AJ66" s="125" t="e">
        <f t="shared" ca="1" si="337"/>
        <v>#N/A</v>
      </c>
      <c r="AK66" s="125" t="e">
        <f t="shared" ca="1" si="337"/>
        <v>#N/A</v>
      </c>
      <c r="AL66" s="125" t="e">
        <f t="shared" ca="1" si="337"/>
        <v>#N/A</v>
      </c>
      <c r="AM66" s="125" t="e">
        <f t="shared" ca="1" si="337"/>
        <v>#N/A</v>
      </c>
      <c r="AN66" s="125" t="e">
        <f t="shared" ca="1" si="337"/>
        <v>#N/A</v>
      </c>
      <c r="AO66" s="125" t="e">
        <f t="shared" ca="1" si="337"/>
        <v>#N/A</v>
      </c>
      <c r="AP66" s="125" t="e">
        <f t="shared" ca="1" si="337"/>
        <v>#N/A</v>
      </c>
      <c r="AQ66" s="125" t="e">
        <f t="shared" ca="1" si="337"/>
        <v>#N/A</v>
      </c>
      <c r="AR66" s="125" t="e">
        <f t="shared" ca="1" si="337"/>
        <v>#N/A</v>
      </c>
      <c r="AS66" s="125" t="e">
        <f t="shared" ca="1" si="337"/>
        <v>#N/A</v>
      </c>
      <c r="AT66" s="125" t="e">
        <f t="shared" ca="1" si="337"/>
        <v>#N/A</v>
      </c>
      <c r="AU66" s="125" t="e">
        <f t="shared" ca="1" si="337"/>
        <v>#N/A</v>
      </c>
      <c r="AV66" s="125" t="e">
        <f t="shared" ca="1" si="337"/>
        <v>#N/A</v>
      </c>
      <c r="AW66" s="125" t="e">
        <f t="shared" ca="1" si="337"/>
        <v>#N/A</v>
      </c>
      <c r="AX66" s="125" t="e">
        <f t="shared" ca="1" si="337"/>
        <v>#N/A</v>
      </c>
      <c r="AY66" s="125" t="e">
        <f t="shared" ca="1" si="330"/>
        <v>#N/A</v>
      </c>
      <c r="AZ66" s="125" t="e">
        <f t="shared" ca="1" si="330"/>
        <v>#N/A</v>
      </c>
      <c r="BA66" s="125" t="e">
        <f t="shared" ca="1" si="330"/>
        <v>#N/A</v>
      </c>
      <c r="BB66" s="125" t="str">
        <f t="shared" ca="1" si="12"/>
        <v/>
      </c>
      <c r="BC66" s="125" t="str">
        <f t="shared" ref="BC66:BC129" ca="1" si="338">IFERROR(VALUE(G66)*IF(RTF_unit="K",1,IF(RTF_unit="lb",1/1000,IF(RTF_unit="T",2,1))),"")</f>
        <v/>
      </c>
      <c r="BD66" s="125" t="str">
        <f t="shared" ref="BD66:BD129" ca="1" si="339">IFERROR(VALUE(H66)*IF(RTF_unit="K",1,IF(RTF_unit="lb",1/1000,IF(RTF_unit="T",2,1))),"")</f>
        <v/>
      </c>
      <c r="BE66" s="125" t="str">
        <f t="shared" ref="BE66:BE129" ca="1" si="340">IFERROR(VALUE(I66)*IF(RTF_unit="K",1,IF(RTF_unit="lb",1/1000,IF(RTF_unit="T",2,1))),"")</f>
        <v/>
      </c>
      <c r="BF66" t="str">
        <f t="shared" ca="1" si="13"/>
        <v/>
      </c>
      <c r="BG66" s="125" t="str">
        <f t="shared" ca="1" si="15"/>
        <v/>
      </c>
      <c r="BI66" s="606" t="str">
        <f t="shared" ca="1" si="42"/>
        <v/>
      </c>
      <c r="BJ66" s="125" t="str">
        <f t="shared" ca="1" si="20"/>
        <v/>
      </c>
      <c r="BK66" s="125" t="str">
        <f t="shared" ca="1" si="43"/>
        <v/>
      </c>
      <c r="BL66" s="125" t="str">
        <f t="shared" ref="BL66" ca="1" si="341">IFERROR(INDEX($D$2:$BA$203,$A$41-1+$BI66,$A$27-3)*IF(RTF_unit="K",1,IF(RTF_unit="lb",1/1000,IF(RTF_unit="T",2,1))),"")</f>
        <v/>
      </c>
      <c r="BM66" s="125" t="str">
        <f t="shared" ref="BM66" ca="1" si="342">IFERROR(INDEX($D$2:$BA$203,$A$41-1+$BI66,$A$27-1)*IF(RTF_unit="K",1,IF(RTF_unit="lb",1/1000,IF(RTF_unit="T",2,1))),"")</f>
        <v/>
      </c>
      <c r="BN66" s="125" t="str">
        <f t="shared" ref="BN66" ca="1" si="343">IFERROR(INDEX($D$2:$BA$203,$A$41-1+$BI66,$A$27-2)*IF(RTF_unit="K",1,IF(RTF_unit="lb",1/1000,IF(RTF_unit="T",2,1))),"")</f>
        <v/>
      </c>
      <c r="BO66" s="125" t="str">
        <f t="shared" ref="BO66" ca="1" si="344">IFERROR(INDEX($D$2:$BA$203,$A$41-1+$BI66,$A$27)*IF(RTF_unit_Moment="kip-ft",1,IF(RTF_unit_Moment="kip-in",1/12,IF(RTF_unit_Moment="lb-ft",1/1000,IF(RTF_unit_Moment="lb-in",1/12000,1)))),"")</f>
        <v/>
      </c>
      <c r="BP66" s="125" t="str">
        <f t="shared" ref="BP66" ca="1" si="345">IFERROR(INDEX($D$2:$BA$203,$A$41-1+$BI66,$A$30)*IF(RTF_unit_Moment="kip-ft",1,IF(RTF_unit_Moment="kip-in",1/12,IF(RTF_unit_Moment="lb-ft",1/1000,IF(RTF_unit_Moment="lb-in",1/12000,1)))),"")</f>
        <v/>
      </c>
      <c r="BQ66" s="125" t="str">
        <f t="shared" ca="1" si="49"/>
        <v/>
      </c>
      <c r="BR66" s="125" t="str">
        <f t="shared" ca="1" si="50"/>
        <v/>
      </c>
      <c r="BT66" s="125" t="str">
        <f t="array" aca="1" ref="BT66" ca="1">IFERROR(INDEX($BB$1:$BB$203,SMALL(IF($BB$1:$BB$203&lt;&gt;"",ROW($BB$1:$BB$203)),ROW(59:59))),"")</f>
        <v/>
      </c>
      <c r="BU66" s="604" t="str">
        <f t="shared" ca="1" si="16"/>
        <v/>
      </c>
      <c r="BV66" s="125" t="str">
        <f t="shared" ca="1" si="26"/>
        <v/>
      </c>
      <c r="BW66" s="125" t="str">
        <f t="shared" ca="1" si="26"/>
        <v/>
      </c>
      <c r="BX66" s="125" t="str">
        <f t="shared" ca="1" si="26"/>
        <v/>
      </c>
      <c r="BY66" s="125" t="str">
        <f t="shared" ca="1" si="27"/>
        <v/>
      </c>
      <c r="BZ66" s="125" t="str">
        <f t="shared" ca="1" si="18"/>
        <v/>
      </c>
      <c r="CA66" s="125" t="str">
        <f t="shared" ca="1" si="28"/>
        <v/>
      </c>
      <c r="CB66" s="125" t="str">
        <f t="shared" ca="1" si="29"/>
        <v/>
      </c>
      <c r="CC66" s="125" t="str">
        <f t="shared" ca="1" si="30"/>
        <v/>
      </c>
      <c r="CD66" s="125" t="str">
        <f t="shared" ca="1" si="31"/>
        <v/>
      </c>
      <c r="CE66" s="125" t="str">
        <f t="shared" ca="1" si="32"/>
        <v/>
      </c>
      <c r="CF66" s="125" t="str">
        <f t="shared" ca="1" si="33"/>
        <v/>
      </c>
      <c r="CG66" s="125" t="str">
        <f t="shared" ca="1" si="34"/>
        <v/>
      </c>
      <c r="CH66" s="125" t="str">
        <f t="shared" ca="1" si="35"/>
        <v/>
      </c>
      <c r="CI66" s="125" t="str">
        <f t="shared" ca="1" si="36"/>
        <v/>
      </c>
      <c r="CJ66" s="125" t="str">
        <f t="array" aca="1" ref="CJ66" ca="1">IFERROR(INDEX($CI$1:$CI$502,SMALL(IF($CI$1:$CI$502&lt;&gt;"",ROW($CI$1:$CI$502)),ROW(59:59))),"")</f>
        <v/>
      </c>
      <c r="CK66" s="125" t="str">
        <f t="shared" ca="1" si="37"/>
        <v/>
      </c>
      <c r="CL66" s="125" t="str">
        <f t="shared" ca="1" si="38"/>
        <v/>
      </c>
      <c r="CM66" s="125"/>
      <c r="CO66" s="125" t="str">
        <f t="shared" si="39"/>
        <v/>
      </c>
      <c r="CP66" s="600" t="str">
        <f t="shared" si="40"/>
        <v/>
      </c>
      <c r="CQ66" s="600" t="str">
        <f t="shared" si="56"/>
        <v/>
      </c>
      <c r="CR66" s="600" t="str">
        <f t="shared" si="41"/>
        <v/>
      </c>
    </row>
    <row r="67" spans="1:96" x14ac:dyDescent="0.25">
      <c r="A67" s="591"/>
      <c r="C67" s="125">
        <f t="shared" si="14"/>
        <v>65</v>
      </c>
      <c r="D67" s="125" t="e">
        <f t="shared" ca="1" si="336"/>
        <v>#N/A</v>
      </c>
      <c r="E67" s="125" t="e">
        <f t="shared" ca="1" si="336"/>
        <v>#N/A</v>
      </c>
      <c r="F67" s="125" t="e">
        <f t="shared" ca="1" si="336"/>
        <v>#N/A</v>
      </c>
      <c r="G67" s="125" t="e">
        <f t="shared" ca="1" si="336"/>
        <v>#N/A</v>
      </c>
      <c r="H67" s="125" t="e">
        <f t="shared" ca="1" si="336"/>
        <v>#N/A</v>
      </c>
      <c r="I67" s="125" t="e">
        <f t="shared" ca="1" si="336"/>
        <v>#N/A</v>
      </c>
      <c r="J67" s="125" t="e">
        <f t="shared" ca="1" si="336"/>
        <v>#N/A</v>
      </c>
      <c r="K67" s="125" t="e">
        <f t="shared" ca="1" si="336"/>
        <v>#N/A</v>
      </c>
      <c r="L67" s="125" t="e">
        <f t="shared" ca="1" si="336"/>
        <v>#N/A</v>
      </c>
      <c r="M67" s="125" t="e">
        <f t="shared" ca="1" si="336"/>
        <v>#N/A</v>
      </c>
      <c r="N67" s="125" t="e">
        <f t="shared" ca="1" si="336"/>
        <v>#N/A</v>
      </c>
      <c r="O67" s="125" t="e">
        <f t="shared" ca="1" si="336"/>
        <v>#N/A</v>
      </c>
      <c r="P67" s="125" t="e">
        <f t="shared" ca="1" si="336"/>
        <v>#N/A</v>
      </c>
      <c r="Q67" s="125" t="e">
        <f t="shared" ca="1" si="336"/>
        <v>#N/A</v>
      </c>
      <c r="R67" s="125" t="e">
        <f t="shared" ca="1" si="336"/>
        <v>#N/A</v>
      </c>
      <c r="S67" s="125" t="e">
        <f t="shared" ca="1" si="336"/>
        <v>#N/A</v>
      </c>
      <c r="T67" s="125" t="e">
        <f t="shared" ca="1" si="329"/>
        <v>#N/A</v>
      </c>
      <c r="U67" s="125" t="e">
        <f t="shared" ca="1" si="329"/>
        <v>#N/A</v>
      </c>
      <c r="V67" s="125" t="e">
        <f t="shared" ca="1" si="329"/>
        <v>#N/A</v>
      </c>
      <c r="W67" s="125" t="e">
        <f t="shared" ca="1" si="329"/>
        <v>#N/A</v>
      </c>
      <c r="X67" s="125" t="e">
        <f t="shared" ca="1" si="329"/>
        <v>#N/A</v>
      </c>
      <c r="Y67" s="125" t="e">
        <f t="shared" ca="1" si="329"/>
        <v>#N/A</v>
      </c>
      <c r="Z67" s="125" t="e">
        <f t="shared" ca="1" si="329"/>
        <v>#N/A</v>
      </c>
      <c r="AA67" s="125" t="e">
        <f t="shared" ca="1" si="329"/>
        <v>#N/A</v>
      </c>
      <c r="AB67" s="125" t="e">
        <f t="shared" ca="1" si="329"/>
        <v>#N/A</v>
      </c>
      <c r="AC67" s="125" t="e">
        <f t="shared" ca="1" si="329"/>
        <v>#N/A</v>
      </c>
      <c r="AD67" s="125" t="e">
        <f t="shared" ca="1" si="329"/>
        <v>#N/A</v>
      </c>
      <c r="AE67" s="125" t="e">
        <f t="shared" ca="1" si="329"/>
        <v>#N/A</v>
      </c>
      <c r="AF67" s="125" t="e">
        <f t="shared" ca="1" si="329"/>
        <v>#N/A</v>
      </c>
      <c r="AG67" s="125" t="e">
        <f t="shared" ca="1" si="329"/>
        <v>#N/A</v>
      </c>
      <c r="AH67" s="125" t="e">
        <f t="shared" ca="1" si="329"/>
        <v>#N/A</v>
      </c>
      <c r="AI67" s="125" t="e">
        <f t="shared" ca="1" si="337"/>
        <v>#N/A</v>
      </c>
      <c r="AJ67" s="125" t="e">
        <f t="shared" ca="1" si="337"/>
        <v>#N/A</v>
      </c>
      <c r="AK67" s="125" t="e">
        <f t="shared" ca="1" si="337"/>
        <v>#N/A</v>
      </c>
      <c r="AL67" s="125" t="e">
        <f t="shared" ca="1" si="337"/>
        <v>#N/A</v>
      </c>
      <c r="AM67" s="125" t="e">
        <f t="shared" ca="1" si="337"/>
        <v>#N/A</v>
      </c>
      <c r="AN67" s="125" t="e">
        <f t="shared" ca="1" si="337"/>
        <v>#N/A</v>
      </c>
      <c r="AO67" s="125" t="e">
        <f t="shared" ca="1" si="337"/>
        <v>#N/A</v>
      </c>
      <c r="AP67" s="125" t="e">
        <f t="shared" ca="1" si="337"/>
        <v>#N/A</v>
      </c>
      <c r="AQ67" s="125" t="e">
        <f t="shared" ca="1" si="337"/>
        <v>#N/A</v>
      </c>
      <c r="AR67" s="125" t="e">
        <f t="shared" ca="1" si="337"/>
        <v>#N/A</v>
      </c>
      <c r="AS67" s="125" t="e">
        <f t="shared" ca="1" si="337"/>
        <v>#N/A</v>
      </c>
      <c r="AT67" s="125" t="e">
        <f t="shared" ca="1" si="337"/>
        <v>#N/A</v>
      </c>
      <c r="AU67" s="125" t="e">
        <f t="shared" ca="1" si="337"/>
        <v>#N/A</v>
      </c>
      <c r="AV67" s="125" t="e">
        <f t="shared" ca="1" si="337"/>
        <v>#N/A</v>
      </c>
      <c r="AW67" s="125" t="e">
        <f t="shared" ca="1" si="337"/>
        <v>#N/A</v>
      </c>
      <c r="AX67" s="125" t="e">
        <f t="shared" ca="1" si="337"/>
        <v>#N/A</v>
      </c>
      <c r="AY67" s="125" t="e">
        <f t="shared" ca="1" si="330"/>
        <v>#N/A</v>
      </c>
      <c r="AZ67" s="125" t="e">
        <f t="shared" ca="1" si="330"/>
        <v>#N/A</v>
      </c>
      <c r="BA67" s="125" t="e">
        <f t="shared" ca="1" si="330"/>
        <v>#N/A</v>
      </c>
      <c r="BB67" s="125" t="str">
        <f t="shared" ref="BB67:BB130" ca="1" si="346">IF(ISNUMBER(SEARCH("Guy"&amp;"*"&amp;"@*",$D67)),$D67,"")</f>
        <v/>
      </c>
      <c r="BC67" s="125" t="str">
        <f t="shared" ca="1" si="338"/>
        <v/>
      </c>
      <c r="BD67" s="125" t="str">
        <f t="shared" ca="1" si="339"/>
        <v/>
      </c>
      <c r="BE67" s="125" t="str">
        <f t="shared" ca="1" si="340"/>
        <v/>
      </c>
      <c r="BF67" t="str">
        <f t="shared" ref="BF67:BF130" ca="1" si="347">IFERROR(SQRT(BC67^2+SQRT(BD67^2+BE67^2)^2),"")</f>
        <v/>
      </c>
      <c r="BG67" s="125" t="str">
        <f t="shared" ca="1" si="15"/>
        <v/>
      </c>
      <c r="BI67" s="606" t="str">
        <f t="shared" ca="1" si="42"/>
        <v/>
      </c>
      <c r="BJ67" s="125" t="str">
        <f t="shared" ca="1" si="20"/>
        <v/>
      </c>
      <c r="BK67" s="125" t="str">
        <f t="shared" ca="1" si="43"/>
        <v/>
      </c>
      <c r="BL67" s="125" t="str">
        <f t="shared" ref="BL67" ca="1" si="348">IFERROR(INDEX($D$2:$BA$203,$A$41-1+$BI67,$A$27-3)*IF(RTF_unit="K",1,IF(RTF_unit="lb",1/1000,IF(RTF_unit="T",2,1))),"")</f>
        <v/>
      </c>
      <c r="BM67" s="125" t="str">
        <f t="shared" ref="BM67" ca="1" si="349">IFERROR(INDEX($D$2:$BA$203,$A$41-1+$BI67,$A$27-1)*IF(RTF_unit="K",1,IF(RTF_unit="lb",1/1000,IF(RTF_unit="T",2,1))),"")</f>
        <v/>
      </c>
      <c r="BN67" s="125" t="str">
        <f t="shared" ref="BN67" ca="1" si="350">IFERROR(INDEX($D$2:$BA$203,$A$41-1+$BI67,$A$27-2)*IF(RTF_unit="K",1,IF(RTF_unit="lb",1/1000,IF(RTF_unit="T",2,1))),"")</f>
        <v/>
      </c>
      <c r="BO67" s="125" t="str">
        <f t="shared" ref="BO67" ca="1" si="351">IFERROR(INDEX($D$2:$BA$203,$A$41-1+$BI67,$A$27)*IF(RTF_unit_Moment="kip-ft",1,IF(RTF_unit_Moment="kip-in",1/12,IF(RTF_unit_Moment="lb-ft",1/1000,IF(RTF_unit_Moment="lb-in",1/12000,1)))),"")</f>
        <v/>
      </c>
      <c r="BP67" s="125" t="str">
        <f t="shared" ref="BP67" ca="1" si="352">IFERROR(INDEX($D$2:$BA$203,$A$41-1+$BI67,$A$30)*IF(RTF_unit_Moment="kip-ft",1,IF(RTF_unit_Moment="kip-in",1/12,IF(RTF_unit_Moment="lb-ft",1/1000,IF(RTF_unit_Moment="lb-in",1/12000,1)))),"")</f>
        <v/>
      </c>
      <c r="BQ67" s="125" t="str">
        <f t="shared" ca="1" si="49"/>
        <v/>
      </c>
      <c r="BR67" s="125" t="str">
        <f t="shared" ca="1" si="50"/>
        <v/>
      </c>
      <c r="BT67" s="125" t="str">
        <f t="array" aca="1" ref="BT67" ca="1">IFERROR(INDEX($BB$1:$BB$203,SMALL(IF($BB$1:$BB$203&lt;&gt;"",ROW($BB$1:$BB$203)),ROW(60:60))),"")</f>
        <v/>
      </c>
      <c r="BU67" s="604" t="str">
        <f t="shared" ca="1" si="16"/>
        <v/>
      </c>
      <c r="BV67" s="125" t="str">
        <f t="shared" ca="1" si="26"/>
        <v/>
      </c>
      <c r="BW67" s="125" t="str">
        <f t="shared" ca="1" si="26"/>
        <v/>
      </c>
      <c r="BX67" s="125" t="str">
        <f t="shared" ca="1" si="26"/>
        <v/>
      </c>
      <c r="BY67" s="125" t="str">
        <f t="shared" ca="1" si="27"/>
        <v/>
      </c>
      <c r="BZ67" s="125" t="str">
        <f t="shared" ca="1" si="18"/>
        <v/>
      </c>
      <c r="CA67" s="125" t="str">
        <f t="shared" ca="1" si="28"/>
        <v/>
      </c>
      <c r="CB67" s="125" t="str">
        <f t="shared" ca="1" si="29"/>
        <v/>
      </c>
      <c r="CC67" s="125" t="str">
        <f t="shared" ca="1" si="30"/>
        <v/>
      </c>
      <c r="CD67" s="125" t="str">
        <f t="shared" ca="1" si="31"/>
        <v/>
      </c>
      <c r="CE67" s="125" t="str">
        <f t="shared" ca="1" si="32"/>
        <v/>
      </c>
      <c r="CF67" s="125" t="str">
        <f t="shared" ca="1" si="33"/>
        <v/>
      </c>
      <c r="CG67" s="125" t="str">
        <f t="shared" ca="1" si="34"/>
        <v/>
      </c>
      <c r="CH67" s="125" t="str">
        <f t="shared" ca="1" si="35"/>
        <v/>
      </c>
      <c r="CI67" s="125" t="str">
        <f t="shared" ca="1" si="36"/>
        <v/>
      </c>
      <c r="CJ67" s="125" t="str">
        <f t="array" aca="1" ref="CJ67" ca="1">IFERROR(INDEX($CI$1:$CI$502,SMALL(IF($CI$1:$CI$502&lt;&gt;"",ROW($CI$1:$CI$502)),ROW(60:60))),"")</f>
        <v/>
      </c>
      <c r="CK67" s="125" t="str">
        <f t="shared" ca="1" si="37"/>
        <v/>
      </c>
      <c r="CL67" s="125" t="str">
        <f t="shared" ca="1" si="38"/>
        <v/>
      </c>
      <c r="CM67" s="125"/>
      <c r="CO67" s="125" t="str">
        <f t="shared" si="39"/>
        <v/>
      </c>
      <c r="CP67" s="600" t="str">
        <f t="shared" si="40"/>
        <v/>
      </c>
      <c r="CQ67" s="600" t="str">
        <f t="shared" si="56"/>
        <v/>
      </c>
      <c r="CR67" s="600" t="str">
        <f t="shared" si="41"/>
        <v/>
      </c>
    </row>
    <row r="68" spans="1:96" x14ac:dyDescent="0.25">
      <c r="A68" s="591"/>
      <c r="C68" s="125">
        <f t="shared" ref="C68:C131" si="353">C67+1</f>
        <v>66</v>
      </c>
      <c r="D68" s="125" t="e">
        <f t="shared" ca="1" si="336"/>
        <v>#N/A</v>
      </c>
      <c r="E68" s="125" t="e">
        <f t="shared" ca="1" si="336"/>
        <v>#N/A</v>
      </c>
      <c r="F68" s="125" t="e">
        <f t="shared" ca="1" si="336"/>
        <v>#N/A</v>
      </c>
      <c r="G68" s="125" t="e">
        <f t="shared" ca="1" si="336"/>
        <v>#N/A</v>
      </c>
      <c r="H68" s="125" t="e">
        <f t="shared" ca="1" si="336"/>
        <v>#N/A</v>
      </c>
      <c r="I68" s="125" t="e">
        <f t="shared" ca="1" si="336"/>
        <v>#N/A</v>
      </c>
      <c r="J68" s="125" t="e">
        <f t="shared" ca="1" si="336"/>
        <v>#N/A</v>
      </c>
      <c r="K68" s="125" t="e">
        <f t="shared" ca="1" si="336"/>
        <v>#N/A</v>
      </c>
      <c r="L68" s="125" t="e">
        <f t="shared" ca="1" si="336"/>
        <v>#N/A</v>
      </c>
      <c r="M68" s="125" t="e">
        <f t="shared" ca="1" si="336"/>
        <v>#N/A</v>
      </c>
      <c r="N68" s="125" t="e">
        <f t="shared" ca="1" si="336"/>
        <v>#N/A</v>
      </c>
      <c r="O68" s="125" t="e">
        <f t="shared" ca="1" si="336"/>
        <v>#N/A</v>
      </c>
      <c r="P68" s="125" t="e">
        <f t="shared" ca="1" si="336"/>
        <v>#N/A</v>
      </c>
      <c r="Q68" s="125" t="e">
        <f t="shared" ca="1" si="336"/>
        <v>#N/A</v>
      </c>
      <c r="R68" s="125" t="e">
        <f t="shared" ca="1" si="336"/>
        <v>#N/A</v>
      </c>
      <c r="S68" s="125" t="e">
        <f t="shared" ca="1" si="336"/>
        <v>#N/A</v>
      </c>
      <c r="T68" s="125" t="e">
        <f t="shared" ca="1" si="329"/>
        <v>#N/A</v>
      </c>
      <c r="U68" s="125" t="e">
        <f t="shared" ca="1" si="329"/>
        <v>#N/A</v>
      </c>
      <c r="V68" s="125" t="e">
        <f t="shared" ca="1" si="329"/>
        <v>#N/A</v>
      </c>
      <c r="W68" s="125" t="e">
        <f t="shared" ca="1" si="329"/>
        <v>#N/A</v>
      </c>
      <c r="X68" s="125" t="e">
        <f t="shared" ca="1" si="329"/>
        <v>#N/A</v>
      </c>
      <c r="Y68" s="125" t="e">
        <f t="shared" ca="1" si="329"/>
        <v>#N/A</v>
      </c>
      <c r="Z68" s="125" t="e">
        <f t="shared" ca="1" si="329"/>
        <v>#N/A</v>
      </c>
      <c r="AA68" s="125" t="e">
        <f t="shared" ca="1" si="329"/>
        <v>#N/A</v>
      </c>
      <c r="AB68" s="125" t="e">
        <f t="shared" ca="1" si="329"/>
        <v>#N/A</v>
      </c>
      <c r="AC68" s="125" t="e">
        <f t="shared" ca="1" si="329"/>
        <v>#N/A</v>
      </c>
      <c r="AD68" s="125" t="e">
        <f t="shared" ca="1" si="329"/>
        <v>#N/A</v>
      </c>
      <c r="AE68" s="125" t="e">
        <f t="shared" ca="1" si="329"/>
        <v>#N/A</v>
      </c>
      <c r="AF68" s="125" t="e">
        <f t="shared" ca="1" si="329"/>
        <v>#N/A</v>
      </c>
      <c r="AG68" s="125" t="e">
        <f t="shared" ca="1" si="329"/>
        <v>#N/A</v>
      </c>
      <c r="AH68" s="125" t="e">
        <f t="shared" ca="1" si="329"/>
        <v>#N/A</v>
      </c>
      <c r="AI68" s="125" t="e">
        <f t="shared" ca="1" si="337"/>
        <v>#N/A</v>
      </c>
      <c r="AJ68" s="125" t="e">
        <f t="shared" ca="1" si="337"/>
        <v>#N/A</v>
      </c>
      <c r="AK68" s="125" t="e">
        <f t="shared" ca="1" si="337"/>
        <v>#N/A</v>
      </c>
      <c r="AL68" s="125" t="e">
        <f t="shared" ca="1" si="337"/>
        <v>#N/A</v>
      </c>
      <c r="AM68" s="125" t="e">
        <f t="shared" ca="1" si="337"/>
        <v>#N/A</v>
      </c>
      <c r="AN68" s="125" t="e">
        <f t="shared" ca="1" si="337"/>
        <v>#N/A</v>
      </c>
      <c r="AO68" s="125" t="e">
        <f t="shared" ca="1" si="337"/>
        <v>#N/A</v>
      </c>
      <c r="AP68" s="125" t="e">
        <f t="shared" ca="1" si="337"/>
        <v>#N/A</v>
      </c>
      <c r="AQ68" s="125" t="e">
        <f t="shared" ca="1" si="337"/>
        <v>#N/A</v>
      </c>
      <c r="AR68" s="125" t="e">
        <f t="shared" ca="1" si="337"/>
        <v>#N/A</v>
      </c>
      <c r="AS68" s="125" t="e">
        <f t="shared" ca="1" si="337"/>
        <v>#N/A</v>
      </c>
      <c r="AT68" s="125" t="e">
        <f t="shared" ca="1" si="337"/>
        <v>#N/A</v>
      </c>
      <c r="AU68" s="125" t="e">
        <f t="shared" ca="1" si="337"/>
        <v>#N/A</v>
      </c>
      <c r="AV68" s="125" t="e">
        <f t="shared" ca="1" si="337"/>
        <v>#N/A</v>
      </c>
      <c r="AW68" s="125" t="e">
        <f t="shared" ca="1" si="337"/>
        <v>#N/A</v>
      </c>
      <c r="AX68" s="125" t="e">
        <f t="shared" ca="1" si="337"/>
        <v>#N/A</v>
      </c>
      <c r="AY68" s="125" t="e">
        <f t="shared" ca="1" si="330"/>
        <v>#N/A</v>
      </c>
      <c r="AZ68" s="125" t="e">
        <f t="shared" ca="1" si="330"/>
        <v>#N/A</v>
      </c>
      <c r="BA68" s="125" t="e">
        <f t="shared" ca="1" si="330"/>
        <v>#N/A</v>
      </c>
      <c r="BB68" s="125" t="str">
        <f t="shared" ca="1" si="346"/>
        <v/>
      </c>
      <c r="BC68" s="125" t="str">
        <f t="shared" ca="1" si="338"/>
        <v/>
      </c>
      <c r="BD68" s="125" t="str">
        <f t="shared" ca="1" si="339"/>
        <v/>
      </c>
      <c r="BE68" s="125" t="str">
        <f t="shared" ca="1" si="340"/>
        <v/>
      </c>
      <c r="BF68" t="str">
        <f t="shared" ca="1" si="347"/>
        <v/>
      </c>
      <c r="BG68" s="125" t="str">
        <f t="shared" ca="1" si="15"/>
        <v/>
      </c>
      <c r="BI68" s="606" t="str">
        <f t="shared" ca="1" si="42"/>
        <v/>
      </c>
      <c r="BJ68" s="125" t="str">
        <f t="shared" ca="1" si="20"/>
        <v/>
      </c>
      <c r="BK68" s="125" t="str">
        <f t="shared" ca="1" si="43"/>
        <v/>
      </c>
      <c r="BL68" s="125" t="str">
        <f t="shared" ref="BL68" ca="1" si="354">IFERROR(INDEX($D$2:$BA$203,$A$41-1+$BI68,$A$27-3)*IF(RTF_unit="K",1,IF(RTF_unit="lb",1/1000,IF(RTF_unit="T",2,1))),"")</f>
        <v/>
      </c>
      <c r="BM68" s="125" t="str">
        <f t="shared" ref="BM68" ca="1" si="355">IFERROR(INDEX($D$2:$BA$203,$A$41-1+$BI68,$A$27-1)*IF(RTF_unit="K",1,IF(RTF_unit="lb",1/1000,IF(RTF_unit="T",2,1))),"")</f>
        <v/>
      </c>
      <c r="BN68" s="125" t="str">
        <f t="shared" ref="BN68" ca="1" si="356">IFERROR(INDEX($D$2:$BA$203,$A$41-1+$BI68,$A$27-2)*IF(RTF_unit="K",1,IF(RTF_unit="lb",1/1000,IF(RTF_unit="T",2,1))),"")</f>
        <v/>
      </c>
      <c r="BO68" s="125" t="str">
        <f t="shared" ref="BO68" ca="1" si="357">IFERROR(INDEX($D$2:$BA$203,$A$41-1+$BI68,$A$27)*IF(RTF_unit_Moment="kip-ft",1,IF(RTF_unit_Moment="kip-in",1/12,IF(RTF_unit_Moment="lb-ft",1/1000,IF(RTF_unit_Moment="lb-in",1/12000,1)))),"")</f>
        <v/>
      </c>
      <c r="BP68" s="125" t="str">
        <f t="shared" ref="BP68" ca="1" si="358">IFERROR(INDEX($D$2:$BA$203,$A$41-1+$BI68,$A$30)*IF(RTF_unit_Moment="kip-ft",1,IF(RTF_unit_Moment="kip-in",1/12,IF(RTF_unit_Moment="lb-ft",1/1000,IF(RTF_unit_Moment="lb-in",1/12000,1)))),"")</f>
        <v/>
      </c>
      <c r="BQ68" s="125" t="str">
        <f t="shared" ca="1" si="49"/>
        <v/>
      </c>
      <c r="BR68" s="125" t="str">
        <f t="shared" ca="1" si="50"/>
        <v/>
      </c>
      <c r="BT68" s="125" t="str">
        <f t="array" aca="1" ref="BT68" ca="1">IFERROR(INDEX($BB$1:$BB$203,SMALL(IF($BB$1:$BB$203&lt;&gt;"",ROW($BB$1:$BB$203)),ROW(61:61))),"")</f>
        <v/>
      </c>
      <c r="BU68" s="604" t="str">
        <f t="shared" ca="1" si="16"/>
        <v/>
      </c>
      <c r="BV68" s="125" t="str">
        <f t="shared" ca="1" si="26"/>
        <v/>
      </c>
      <c r="BW68" s="125" t="str">
        <f t="shared" ca="1" si="26"/>
        <v/>
      </c>
      <c r="BX68" s="125" t="str">
        <f t="shared" ca="1" si="26"/>
        <v/>
      </c>
      <c r="BY68" s="125" t="str">
        <f t="shared" ca="1" si="27"/>
        <v/>
      </c>
      <c r="BZ68" s="125" t="str">
        <f t="shared" ca="1" si="18"/>
        <v/>
      </c>
      <c r="CA68" s="125" t="str">
        <f t="shared" ca="1" si="28"/>
        <v/>
      </c>
      <c r="CB68" s="125" t="str">
        <f t="shared" ca="1" si="29"/>
        <v/>
      </c>
      <c r="CC68" s="125" t="str">
        <f t="shared" ca="1" si="30"/>
        <v/>
      </c>
      <c r="CD68" s="125" t="str">
        <f t="shared" ca="1" si="31"/>
        <v/>
      </c>
      <c r="CE68" s="125" t="str">
        <f t="shared" ca="1" si="32"/>
        <v/>
      </c>
      <c r="CF68" s="125" t="str">
        <f t="shared" ca="1" si="33"/>
        <v/>
      </c>
      <c r="CG68" s="125" t="str">
        <f t="shared" ca="1" si="34"/>
        <v/>
      </c>
      <c r="CH68" s="125" t="str">
        <f t="shared" ca="1" si="35"/>
        <v/>
      </c>
      <c r="CI68" s="125" t="str">
        <f t="shared" ca="1" si="36"/>
        <v/>
      </c>
      <c r="CJ68" s="125" t="str">
        <f t="array" aca="1" ref="CJ68" ca="1">IFERROR(INDEX($CI$1:$CI$502,SMALL(IF($CI$1:$CI$502&lt;&gt;"",ROW($CI$1:$CI$502)),ROW(61:61))),"")</f>
        <v/>
      </c>
      <c r="CK68" s="125" t="str">
        <f t="shared" ca="1" si="37"/>
        <v/>
      </c>
      <c r="CL68" s="125" t="str">
        <f t="shared" ca="1" si="38"/>
        <v/>
      </c>
      <c r="CM68" s="125"/>
      <c r="CO68" s="125" t="str">
        <f t="shared" si="39"/>
        <v/>
      </c>
      <c r="CP68" s="600" t="str">
        <f t="shared" si="40"/>
        <v/>
      </c>
      <c r="CQ68" s="600" t="str">
        <f t="shared" si="56"/>
        <v/>
      </c>
      <c r="CR68" s="600" t="str">
        <f t="shared" si="41"/>
        <v/>
      </c>
    </row>
    <row r="69" spans="1:96" x14ac:dyDescent="0.25">
      <c r="A69" s="591"/>
      <c r="C69" s="125">
        <f t="shared" si="353"/>
        <v>67</v>
      </c>
      <c r="D69" s="125" t="e">
        <f t="shared" ca="1" si="336"/>
        <v>#N/A</v>
      </c>
      <c r="E69" s="125" t="e">
        <f t="shared" ca="1" si="336"/>
        <v>#N/A</v>
      </c>
      <c r="F69" s="125" t="e">
        <f t="shared" ca="1" si="336"/>
        <v>#N/A</v>
      </c>
      <c r="G69" s="125" t="e">
        <f t="shared" ca="1" si="336"/>
        <v>#N/A</v>
      </c>
      <c r="H69" s="125" t="e">
        <f t="shared" ca="1" si="336"/>
        <v>#N/A</v>
      </c>
      <c r="I69" s="125" t="e">
        <f t="shared" ca="1" si="336"/>
        <v>#N/A</v>
      </c>
      <c r="J69" s="125" t="e">
        <f t="shared" ca="1" si="336"/>
        <v>#N/A</v>
      </c>
      <c r="K69" s="125" t="e">
        <f t="shared" ca="1" si="336"/>
        <v>#N/A</v>
      </c>
      <c r="L69" s="125" t="e">
        <f t="shared" ca="1" si="336"/>
        <v>#N/A</v>
      </c>
      <c r="M69" s="125" t="e">
        <f t="shared" ca="1" si="336"/>
        <v>#N/A</v>
      </c>
      <c r="N69" s="125" t="e">
        <f t="shared" ca="1" si="336"/>
        <v>#N/A</v>
      </c>
      <c r="O69" s="125" t="e">
        <f t="shared" ca="1" si="336"/>
        <v>#N/A</v>
      </c>
      <c r="P69" s="125" t="e">
        <f t="shared" ca="1" si="336"/>
        <v>#N/A</v>
      </c>
      <c r="Q69" s="125" t="e">
        <f t="shared" ca="1" si="336"/>
        <v>#N/A</v>
      </c>
      <c r="R69" s="125" t="e">
        <f t="shared" ca="1" si="336"/>
        <v>#N/A</v>
      </c>
      <c r="S69" s="125" t="e">
        <f t="shared" ca="1" si="336"/>
        <v>#N/A</v>
      </c>
      <c r="T69" s="125" t="e">
        <f t="shared" ca="1" si="329"/>
        <v>#N/A</v>
      </c>
      <c r="U69" s="125" t="e">
        <f t="shared" ca="1" si="329"/>
        <v>#N/A</v>
      </c>
      <c r="V69" s="125" t="e">
        <f t="shared" ca="1" si="329"/>
        <v>#N/A</v>
      </c>
      <c r="W69" s="125" t="e">
        <f t="shared" ca="1" si="329"/>
        <v>#N/A</v>
      </c>
      <c r="X69" s="125" t="e">
        <f t="shared" ca="1" si="329"/>
        <v>#N/A</v>
      </c>
      <c r="Y69" s="125" t="e">
        <f t="shared" ca="1" si="329"/>
        <v>#N/A</v>
      </c>
      <c r="Z69" s="125" t="e">
        <f t="shared" ca="1" si="329"/>
        <v>#N/A</v>
      </c>
      <c r="AA69" s="125" t="e">
        <f t="shared" ca="1" si="329"/>
        <v>#N/A</v>
      </c>
      <c r="AB69" s="125" t="e">
        <f t="shared" ca="1" si="329"/>
        <v>#N/A</v>
      </c>
      <c r="AC69" s="125" t="e">
        <f t="shared" ca="1" si="329"/>
        <v>#N/A</v>
      </c>
      <c r="AD69" s="125" t="e">
        <f t="shared" ca="1" si="329"/>
        <v>#N/A</v>
      </c>
      <c r="AE69" s="125" t="e">
        <f t="shared" ca="1" si="329"/>
        <v>#N/A</v>
      </c>
      <c r="AF69" s="125" t="e">
        <f t="shared" ca="1" si="329"/>
        <v>#N/A</v>
      </c>
      <c r="AG69" s="125" t="e">
        <f t="shared" ca="1" si="329"/>
        <v>#N/A</v>
      </c>
      <c r="AH69" s="125" t="e">
        <f t="shared" ca="1" si="329"/>
        <v>#N/A</v>
      </c>
      <c r="AI69" s="125" t="e">
        <f t="shared" ca="1" si="337"/>
        <v>#N/A</v>
      </c>
      <c r="AJ69" s="125" t="e">
        <f t="shared" ca="1" si="337"/>
        <v>#N/A</v>
      </c>
      <c r="AK69" s="125" t="e">
        <f t="shared" ca="1" si="337"/>
        <v>#N/A</v>
      </c>
      <c r="AL69" s="125" t="e">
        <f t="shared" ca="1" si="337"/>
        <v>#N/A</v>
      </c>
      <c r="AM69" s="125" t="e">
        <f t="shared" ca="1" si="337"/>
        <v>#N/A</v>
      </c>
      <c r="AN69" s="125" t="e">
        <f t="shared" ca="1" si="337"/>
        <v>#N/A</v>
      </c>
      <c r="AO69" s="125" t="e">
        <f t="shared" ca="1" si="337"/>
        <v>#N/A</v>
      </c>
      <c r="AP69" s="125" t="e">
        <f t="shared" ca="1" si="337"/>
        <v>#N/A</v>
      </c>
      <c r="AQ69" s="125" t="e">
        <f t="shared" ca="1" si="337"/>
        <v>#N/A</v>
      </c>
      <c r="AR69" s="125" t="e">
        <f t="shared" ca="1" si="337"/>
        <v>#N/A</v>
      </c>
      <c r="AS69" s="125" t="e">
        <f t="shared" ca="1" si="337"/>
        <v>#N/A</v>
      </c>
      <c r="AT69" s="125" t="e">
        <f t="shared" ca="1" si="337"/>
        <v>#N/A</v>
      </c>
      <c r="AU69" s="125" t="e">
        <f t="shared" ca="1" si="337"/>
        <v>#N/A</v>
      </c>
      <c r="AV69" s="125" t="e">
        <f t="shared" ca="1" si="337"/>
        <v>#N/A</v>
      </c>
      <c r="AW69" s="125" t="e">
        <f t="shared" ca="1" si="337"/>
        <v>#N/A</v>
      </c>
      <c r="AX69" s="125" t="e">
        <f t="shared" ca="1" si="337"/>
        <v>#N/A</v>
      </c>
      <c r="AY69" s="125" t="e">
        <f t="shared" ca="1" si="330"/>
        <v>#N/A</v>
      </c>
      <c r="AZ69" s="125" t="e">
        <f t="shared" ca="1" si="330"/>
        <v>#N/A</v>
      </c>
      <c r="BA69" s="125" t="e">
        <f t="shared" ca="1" si="330"/>
        <v>#N/A</v>
      </c>
      <c r="BB69" s="125" t="str">
        <f t="shared" ca="1" si="346"/>
        <v/>
      </c>
      <c r="BC69" s="125" t="str">
        <f t="shared" ca="1" si="338"/>
        <v/>
      </c>
      <c r="BD69" s="125" t="str">
        <f t="shared" ca="1" si="339"/>
        <v/>
      </c>
      <c r="BE69" s="125" t="str">
        <f t="shared" ca="1" si="340"/>
        <v/>
      </c>
      <c r="BF69" t="str">
        <f t="shared" ca="1" si="347"/>
        <v/>
      </c>
      <c r="BG69" s="125" t="str">
        <f t="shared" ca="1" si="15"/>
        <v/>
      </c>
      <c r="BI69" s="606" t="str">
        <f t="shared" ca="1" si="42"/>
        <v/>
      </c>
      <c r="BJ69" s="125" t="str">
        <f t="shared" ca="1" si="20"/>
        <v/>
      </c>
      <c r="BK69" s="125" t="str">
        <f t="shared" ca="1" si="43"/>
        <v/>
      </c>
      <c r="BL69" s="125" t="str">
        <f t="shared" ref="BL69" ca="1" si="359">IFERROR(INDEX($D$2:$BA$203,$A$41-1+$BI69,$A$27-3)*IF(RTF_unit="K",1,IF(RTF_unit="lb",1/1000,IF(RTF_unit="T",2,1))),"")</f>
        <v/>
      </c>
      <c r="BM69" s="125" t="str">
        <f t="shared" ref="BM69" ca="1" si="360">IFERROR(INDEX($D$2:$BA$203,$A$41-1+$BI69,$A$27-1)*IF(RTF_unit="K",1,IF(RTF_unit="lb",1/1000,IF(RTF_unit="T",2,1))),"")</f>
        <v/>
      </c>
      <c r="BN69" s="125" t="str">
        <f t="shared" ref="BN69" ca="1" si="361">IFERROR(INDEX($D$2:$BA$203,$A$41-1+$BI69,$A$27-2)*IF(RTF_unit="K",1,IF(RTF_unit="lb",1/1000,IF(RTF_unit="T",2,1))),"")</f>
        <v/>
      </c>
      <c r="BO69" s="125" t="str">
        <f t="shared" ref="BO69" ca="1" si="362">IFERROR(INDEX($D$2:$BA$203,$A$41-1+$BI69,$A$27)*IF(RTF_unit_Moment="kip-ft",1,IF(RTF_unit_Moment="kip-in",1/12,IF(RTF_unit_Moment="lb-ft",1/1000,IF(RTF_unit_Moment="lb-in",1/12000,1)))),"")</f>
        <v/>
      </c>
      <c r="BP69" s="125" t="str">
        <f t="shared" ref="BP69" ca="1" si="363">IFERROR(INDEX($D$2:$BA$203,$A$41-1+$BI69,$A$30)*IF(RTF_unit_Moment="kip-ft",1,IF(RTF_unit_Moment="kip-in",1/12,IF(RTF_unit_Moment="lb-ft",1/1000,IF(RTF_unit_Moment="lb-in",1/12000,1)))),"")</f>
        <v/>
      </c>
      <c r="BQ69" s="125" t="str">
        <f t="shared" ca="1" si="49"/>
        <v/>
      </c>
      <c r="BR69" s="125" t="str">
        <f t="shared" ca="1" si="50"/>
        <v/>
      </c>
      <c r="BT69" s="125" t="str">
        <f t="array" aca="1" ref="BT69" ca="1">IFERROR(INDEX($BB$1:$BB$203,SMALL(IF($BB$1:$BB$203&lt;&gt;"",ROW($BB$1:$BB$203)),ROW(62:62))),"")</f>
        <v/>
      </c>
      <c r="BU69" s="604" t="str">
        <f t="shared" ca="1" si="16"/>
        <v/>
      </c>
      <c r="BV69" s="125" t="str">
        <f t="shared" ca="1" si="26"/>
        <v/>
      </c>
      <c r="BW69" s="125" t="str">
        <f t="shared" ca="1" si="26"/>
        <v/>
      </c>
      <c r="BX69" s="125" t="str">
        <f t="shared" ca="1" si="26"/>
        <v/>
      </c>
      <c r="BY69" s="125" t="str">
        <f t="shared" ca="1" si="27"/>
        <v/>
      </c>
      <c r="BZ69" s="125" t="str">
        <f t="shared" ca="1" si="18"/>
        <v/>
      </c>
      <c r="CA69" s="125" t="str">
        <f t="shared" ca="1" si="28"/>
        <v/>
      </c>
      <c r="CB69" s="125" t="str">
        <f t="shared" ca="1" si="29"/>
        <v/>
      </c>
      <c r="CC69" s="125" t="str">
        <f t="shared" ca="1" si="30"/>
        <v/>
      </c>
      <c r="CD69" s="125" t="str">
        <f t="shared" ca="1" si="31"/>
        <v/>
      </c>
      <c r="CE69" s="125" t="str">
        <f t="shared" ca="1" si="32"/>
        <v/>
      </c>
      <c r="CF69" s="125" t="str">
        <f t="shared" ca="1" si="33"/>
        <v/>
      </c>
      <c r="CG69" s="125" t="str">
        <f t="shared" ca="1" si="34"/>
        <v/>
      </c>
      <c r="CH69" s="125" t="str">
        <f t="shared" ca="1" si="35"/>
        <v/>
      </c>
      <c r="CI69" s="125" t="str">
        <f t="shared" ca="1" si="36"/>
        <v/>
      </c>
      <c r="CJ69" s="125" t="str">
        <f t="array" aca="1" ref="CJ69" ca="1">IFERROR(INDEX($CI$1:$CI$502,SMALL(IF($CI$1:$CI$502&lt;&gt;"",ROW($CI$1:$CI$502)),ROW(62:62))),"")</f>
        <v/>
      </c>
      <c r="CK69" s="125" t="str">
        <f t="shared" ca="1" si="37"/>
        <v/>
      </c>
      <c r="CL69" s="125" t="str">
        <f t="shared" ca="1" si="38"/>
        <v/>
      </c>
      <c r="CM69" s="125"/>
      <c r="CO69" s="125" t="str">
        <f t="shared" si="39"/>
        <v/>
      </c>
      <c r="CP69" s="600" t="str">
        <f t="shared" si="40"/>
        <v/>
      </c>
      <c r="CQ69" s="600" t="str">
        <f t="shared" si="56"/>
        <v/>
      </c>
      <c r="CR69" s="600" t="str">
        <f t="shared" si="41"/>
        <v/>
      </c>
    </row>
    <row r="70" spans="1:96" x14ac:dyDescent="0.25">
      <c r="A70" s="591"/>
      <c r="C70" s="125">
        <f t="shared" si="353"/>
        <v>68</v>
      </c>
      <c r="D70" s="125" t="e">
        <f t="shared" ca="1" si="336"/>
        <v>#N/A</v>
      </c>
      <c r="E70" s="125" t="e">
        <f t="shared" ca="1" si="336"/>
        <v>#N/A</v>
      </c>
      <c r="F70" s="125" t="e">
        <f t="shared" ca="1" si="336"/>
        <v>#N/A</v>
      </c>
      <c r="G70" s="125" t="e">
        <f t="shared" ca="1" si="336"/>
        <v>#N/A</v>
      </c>
      <c r="H70" s="125" t="e">
        <f t="shared" ca="1" si="336"/>
        <v>#N/A</v>
      </c>
      <c r="I70" s="125" t="e">
        <f t="shared" ca="1" si="336"/>
        <v>#N/A</v>
      </c>
      <c r="J70" s="125" t="e">
        <f t="shared" ca="1" si="336"/>
        <v>#N/A</v>
      </c>
      <c r="K70" s="125" t="e">
        <f t="shared" ca="1" si="336"/>
        <v>#N/A</v>
      </c>
      <c r="L70" s="125" t="e">
        <f t="shared" ca="1" si="336"/>
        <v>#N/A</v>
      </c>
      <c r="M70" s="125" t="e">
        <f t="shared" ca="1" si="336"/>
        <v>#N/A</v>
      </c>
      <c r="N70" s="125" t="e">
        <f t="shared" ca="1" si="336"/>
        <v>#N/A</v>
      </c>
      <c r="O70" s="125" t="e">
        <f t="shared" ca="1" si="336"/>
        <v>#N/A</v>
      </c>
      <c r="P70" s="125" t="e">
        <f t="shared" ca="1" si="336"/>
        <v>#N/A</v>
      </c>
      <c r="Q70" s="125" t="e">
        <f t="shared" ca="1" si="336"/>
        <v>#N/A</v>
      </c>
      <c r="R70" s="125" t="e">
        <f t="shared" ca="1" si="336"/>
        <v>#N/A</v>
      </c>
      <c r="S70" s="125" t="e">
        <f t="shared" ca="1" si="336"/>
        <v>#N/A</v>
      </c>
      <c r="T70" s="125" t="e">
        <f t="shared" ca="1" si="329"/>
        <v>#N/A</v>
      </c>
      <c r="U70" s="125" t="e">
        <f t="shared" ca="1" si="329"/>
        <v>#N/A</v>
      </c>
      <c r="V70" s="125" t="e">
        <f t="shared" ca="1" si="329"/>
        <v>#N/A</v>
      </c>
      <c r="W70" s="125" t="e">
        <f t="shared" ca="1" si="329"/>
        <v>#N/A</v>
      </c>
      <c r="X70" s="125" t="e">
        <f t="shared" ca="1" si="329"/>
        <v>#N/A</v>
      </c>
      <c r="Y70" s="125" t="e">
        <f t="shared" ca="1" si="329"/>
        <v>#N/A</v>
      </c>
      <c r="Z70" s="125" t="e">
        <f t="shared" ca="1" si="329"/>
        <v>#N/A</v>
      </c>
      <c r="AA70" s="125" t="e">
        <f t="shared" ca="1" si="329"/>
        <v>#N/A</v>
      </c>
      <c r="AB70" s="125" t="e">
        <f t="shared" ca="1" si="329"/>
        <v>#N/A</v>
      </c>
      <c r="AC70" s="125" t="e">
        <f t="shared" ca="1" si="329"/>
        <v>#N/A</v>
      </c>
      <c r="AD70" s="125" t="e">
        <f t="shared" ca="1" si="329"/>
        <v>#N/A</v>
      </c>
      <c r="AE70" s="125" t="e">
        <f t="shared" ca="1" si="329"/>
        <v>#N/A</v>
      </c>
      <c r="AF70" s="125" t="e">
        <f t="shared" ca="1" si="329"/>
        <v>#N/A</v>
      </c>
      <c r="AG70" s="125" t="e">
        <f t="shared" ca="1" si="329"/>
        <v>#N/A</v>
      </c>
      <c r="AH70" s="125" t="e">
        <f t="shared" ca="1" si="329"/>
        <v>#N/A</v>
      </c>
      <c r="AI70" s="125" t="e">
        <f t="shared" ca="1" si="337"/>
        <v>#N/A</v>
      </c>
      <c r="AJ70" s="125" t="e">
        <f t="shared" ca="1" si="337"/>
        <v>#N/A</v>
      </c>
      <c r="AK70" s="125" t="e">
        <f t="shared" ca="1" si="337"/>
        <v>#N/A</v>
      </c>
      <c r="AL70" s="125" t="e">
        <f t="shared" ca="1" si="337"/>
        <v>#N/A</v>
      </c>
      <c r="AM70" s="125" t="e">
        <f t="shared" ca="1" si="337"/>
        <v>#N/A</v>
      </c>
      <c r="AN70" s="125" t="e">
        <f t="shared" ca="1" si="337"/>
        <v>#N/A</v>
      </c>
      <c r="AO70" s="125" t="e">
        <f t="shared" ca="1" si="337"/>
        <v>#N/A</v>
      </c>
      <c r="AP70" s="125" t="e">
        <f t="shared" ca="1" si="337"/>
        <v>#N/A</v>
      </c>
      <c r="AQ70" s="125" t="e">
        <f t="shared" ca="1" si="337"/>
        <v>#N/A</v>
      </c>
      <c r="AR70" s="125" t="e">
        <f t="shared" ca="1" si="337"/>
        <v>#N/A</v>
      </c>
      <c r="AS70" s="125" t="e">
        <f t="shared" ca="1" si="337"/>
        <v>#N/A</v>
      </c>
      <c r="AT70" s="125" t="e">
        <f t="shared" ca="1" si="337"/>
        <v>#N/A</v>
      </c>
      <c r="AU70" s="125" t="e">
        <f t="shared" ca="1" si="337"/>
        <v>#N/A</v>
      </c>
      <c r="AV70" s="125" t="e">
        <f t="shared" ca="1" si="337"/>
        <v>#N/A</v>
      </c>
      <c r="AW70" s="125" t="e">
        <f t="shared" ca="1" si="337"/>
        <v>#N/A</v>
      </c>
      <c r="AX70" s="125" t="e">
        <f t="shared" ca="1" si="337"/>
        <v>#N/A</v>
      </c>
      <c r="AY70" s="125" t="e">
        <f t="shared" ca="1" si="330"/>
        <v>#N/A</v>
      </c>
      <c r="AZ70" s="125" t="e">
        <f t="shared" ca="1" si="330"/>
        <v>#N/A</v>
      </c>
      <c r="BA70" s="125" t="e">
        <f t="shared" ca="1" si="330"/>
        <v>#N/A</v>
      </c>
      <c r="BB70" s="125" t="str">
        <f t="shared" ca="1" si="346"/>
        <v/>
      </c>
      <c r="BC70" s="125" t="str">
        <f t="shared" ca="1" si="338"/>
        <v/>
      </c>
      <c r="BD70" s="125" t="str">
        <f t="shared" ca="1" si="339"/>
        <v/>
      </c>
      <c r="BE70" s="125" t="str">
        <f t="shared" ca="1" si="340"/>
        <v/>
      </c>
      <c r="BF70" t="str">
        <f t="shared" ca="1" si="347"/>
        <v/>
      </c>
      <c r="BG70" s="125" t="str">
        <f t="shared" ca="1" si="15"/>
        <v/>
      </c>
      <c r="BI70" s="606" t="str">
        <f t="shared" ca="1" si="42"/>
        <v/>
      </c>
      <c r="BJ70" s="125" t="str">
        <f t="shared" ca="1" si="20"/>
        <v/>
      </c>
      <c r="BK70" s="125" t="str">
        <f t="shared" ca="1" si="43"/>
        <v/>
      </c>
      <c r="BL70" s="125" t="str">
        <f t="shared" ref="BL70" ca="1" si="364">IFERROR(INDEX($D$2:$BA$203,$A$41-1+$BI70,$A$27-3)*IF(RTF_unit="K",1,IF(RTF_unit="lb",1/1000,IF(RTF_unit="T",2,1))),"")</f>
        <v/>
      </c>
      <c r="BM70" s="125" t="str">
        <f t="shared" ref="BM70" ca="1" si="365">IFERROR(INDEX($D$2:$BA$203,$A$41-1+$BI70,$A$27-1)*IF(RTF_unit="K",1,IF(RTF_unit="lb",1/1000,IF(RTF_unit="T",2,1))),"")</f>
        <v/>
      </c>
      <c r="BN70" s="125" t="str">
        <f t="shared" ref="BN70" ca="1" si="366">IFERROR(INDEX($D$2:$BA$203,$A$41-1+$BI70,$A$27-2)*IF(RTF_unit="K",1,IF(RTF_unit="lb",1/1000,IF(RTF_unit="T",2,1))),"")</f>
        <v/>
      </c>
      <c r="BO70" s="125" t="str">
        <f t="shared" ref="BO70" ca="1" si="367">IFERROR(INDEX($D$2:$BA$203,$A$41-1+$BI70,$A$27)*IF(RTF_unit_Moment="kip-ft",1,IF(RTF_unit_Moment="kip-in",1/12,IF(RTF_unit_Moment="lb-ft",1/1000,IF(RTF_unit_Moment="lb-in",1/12000,1)))),"")</f>
        <v/>
      </c>
      <c r="BP70" s="125" t="str">
        <f t="shared" ref="BP70" ca="1" si="368">IFERROR(INDEX($D$2:$BA$203,$A$41-1+$BI70,$A$30)*IF(RTF_unit_Moment="kip-ft",1,IF(RTF_unit_Moment="kip-in",1/12,IF(RTF_unit_Moment="lb-ft",1/1000,IF(RTF_unit_Moment="lb-in",1/12000,1)))),"")</f>
        <v/>
      </c>
      <c r="BQ70" s="125" t="str">
        <f t="shared" ca="1" si="49"/>
        <v/>
      </c>
      <c r="BR70" s="125" t="str">
        <f t="shared" ca="1" si="50"/>
        <v/>
      </c>
      <c r="BT70" s="125" t="str">
        <f t="array" aca="1" ref="BT70" ca="1">IFERROR(INDEX($BB$1:$BB$203,SMALL(IF($BB$1:$BB$203&lt;&gt;"",ROW($BB$1:$BB$203)),ROW(63:63))),"")</f>
        <v/>
      </c>
      <c r="BU70" s="604" t="str">
        <f t="shared" ca="1" si="16"/>
        <v/>
      </c>
      <c r="BV70" s="125" t="str">
        <f t="shared" ca="1" si="26"/>
        <v/>
      </c>
      <c r="BW70" s="125" t="str">
        <f t="shared" ca="1" si="26"/>
        <v/>
      </c>
      <c r="BX70" s="125" t="str">
        <f t="shared" ca="1" si="26"/>
        <v/>
      </c>
      <c r="BY70" s="125" t="str">
        <f t="shared" ca="1" si="27"/>
        <v/>
      </c>
      <c r="BZ70" s="125" t="str">
        <f t="shared" ca="1" si="18"/>
        <v/>
      </c>
      <c r="CA70" s="125" t="str">
        <f t="shared" ca="1" si="28"/>
        <v/>
      </c>
      <c r="CB70" s="125" t="str">
        <f t="shared" ca="1" si="29"/>
        <v/>
      </c>
      <c r="CC70" s="125" t="str">
        <f t="shared" ca="1" si="30"/>
        <v/>
      </c>
      <c r="CD70" s="125" t="str">
        <f t="shared" ca="1" si="31"/>
        <v/>
      </c>
      <c r="CE70" s="125" t="str">
        <f t="shared" ca="1" si="32"/>
        <v/>
      </c>
      <c r="CF70" s="125" t="str">
        <f t="shared" ca="1" si="33"/>
        <v/>
      </c>
      <c r="CG70" s="125" t="str">
        <f t="shared" ca="1" si="34"/>
        <v/>
      </c>
      <c r="CH70" s="125" t="str">
        <f t="shared" ca="1" si="35"/>
        <v/>
      </c>
      <c r="CI70" s="125" t="str">
        <f t="shared" ca="1" si="36"/>
        <v/>
      </c>
      <c r="CJ70" s="125" t="str">
        <f t="array" aca="1" ref="CJ70" ca="1">IFERROR(INDEX($CI$1:$CI$502,SMALL(IF($CI$1:$CI$502&lt;&gt;"",ROW($CI$1:$CI$502)),ROW(63:63))),"")</f>
        <v/>
      </c>
      <c r="CK70" s="125" t="str">
        <f t="shared" ca="1" si="37"/>
        <v/>
      </c>
      <c r="CL70" s="125" t="str">
        <f t="shared" ca="1" si="38"/>
        <v/>
      </c>
      <c r="CM70" s="125"/>
      <c r="CO70" s="125" t="str">
        <f t="shared" si="39"/>
        <v/>
      </c>
      <c r="CP70" s="600" t="str">
        <f t="shared" si="40"/>
        <v/>
      </c>
      <c r="CQ70" s="600" t="str">
        <f t="shared" si="56"/>
        <v/>
      </c>
      <c r="CR70" s="600" t="str">
        <f t="shared" si="41"/>
        <v/>
      </c>
    </row>
    <row r="71" spans="1:96" x14ac:dyDescent="0.25">
      <c r="A71" s="591"/>
      <c r="C71" s="125">
        <f t="shared" si="353"/>
        <v>69</v>
      </c>
      <c r="D71" s="125" t="e">
        <f t="shared" ca="1" si="336"/>
        <v>#N/A</v>
      </c>
      <c r="E71" s="125" t="e">
        <f t="shared" ca="1" si="336"/>
        <v>#N/A</v>
      </c>
      <c r="F71" s="125" t="e">
        <f t="shared" ca="1" si="336"/>
        <v>#N/A</v>
      </c>
      <c r="G71" s="125" t="e">
        <f t="shared" ca="1" si="336"/>
        <v>#N/A</v>
      </c>
      <c r="H71" s="125" t="e">
        <f t="shared" ca="1" si="336"/>
        <v>#N/A</v>
      </c>
      <c r="I71" s="125" t="e">
        <f t="shared" ca="1" si="336"/>
        <v>#N/A</v>
      </c>
      <c r="J71" s="125" t="e">
        <f t="shared" ca="1" si="336"/>
        <v>#N/A</v>
      </c>
      <c r="K71" s="125" t="e">
        <f t="shared" ca="1" si="336"/>
        <v>#N/A</v>
      </c>
      <c r="L71" s="125" t="e">
        <f t="shared" ca="1" si="336"/>
        <v>#N/A</v>
      </c>
      <c r="M71" s="125" t="e">
        <f t="shared" ca="1" si="336"/>
        <v>#N/A</v>
      </c>
      <c r="N71" s="125" t="e">
        <f t="shared" ca="1" si="336"/>
        <v>#N/A</v>
      </c>
      <c r="O71" s="125" t="e">
        <f t="shared" ca="1" si="336"/>
        <v>#N/A</v>
      </c>
      <c r="P71" s="125" t="e">
        <f t="shared" ca="1" si="336"/>
        <v>#N/A</v>
      </c>
      <c r="Q71" s="125" t="e">
        <f t="shared" ca="1" si="336"/>
        <v>#N/A</v>
      </c>
      <c r="R71" s="125" t="e">
        <f t="shared" ca="1" si="336"/>
        <v>#N/A</v>
      </c>
      <c r="S71" s="125" t="e">
        <f t="shared" ca="1" si="336"/>
        <v>#N/A</v>
      </c>
      <c r="T71" s="125" t="e">
        <f t="shared" ca="1" si="329"/>
        <v>#N/A</v>
      </c>
      <c r="U71" s="125" t="e">
        <f t="shared" ca="1" si="329"/>
        <v>#N/A</v>
      </c>
      <c r="V71" s="125" t="e">
        <f t="shared" ca="1" si="329"/>
        <v>#N/A</v>
      </c>
      <c r="W71" s="125" t="e">
        <f t="shared" ca="1" si="329"/>
        <v>#N/A</v>
      </c>
      <c r="X71" s="125" t="e">
        <f t="shared" ca="1" si="329"/>
        <v>#N/A</v>
      </c>
      <c r="Y71" s="125" t="e">
        <f t="shared" ca="1" si="329"/>
        <v>#N/A</v>
      </c>
      <c r="Z71" s="125" t="e">
        <f t="shared" ca="1" si="329"/>
        <v>#N/A</v>
      </c>
      <c r="AA71" s="125" t="e">
        <f t="shared" ca="1" si="329"/>
        <v>#N/A</v>
      </c>
      <c r="AB71" s="125" t="e">
        <f t="shared" ca="1" si="329"/>
        <v>#N/A</v>
      </c>
      <c r="AC71" s="125" t="e">
        <f t="shared" ca="1" si="329"/>
        <v>#N/A</v>
      </c>
      <c r="AD71" s="125" t="e">
        <f t="shared" ca="1" si="329"/>
        <v>#N/A</v>
      </c>
      <c r="AE71" s="125" t="e">
        <f t="shared" ca="1" si="329"/>
        <v>#N/A</v>
      </c>
      <c r="AF71" s="125" t="e">
        <f t="shared" ca="1" si="329"/>
        <v>#N/A</v>
      </c>
      <c r="AG71" s="125" t="e">
        <f t="shared" ca="1" si="329"/>
        <v>#N/A</v>
      </c>
      <c r="AH71" s="125" t="e">
        <f t="shared" ca="1" si="329"/>
        <v>#N/A</v>
      </c>
      <c r="AI71" s="125" t="e">
        <f t="shared" ca="1" si="337"/>
        <v>#N/A</v>
      </c>
      <c r="AJ71" s="125" t="e">
        <f t="shared" ca="1" si="337"/>
        <v>#N/A</v>
      </c>
      <c r="AK71" s="125" t="e">
        <f t="shared" ca="1" si="337"/>
        <v>#N/A</v>
      </c>
      <c r="AL71" s="125" t="e">
        <f t="shared" ca="1" si="337"/>
        <v>#N/A</v>
      </c>
      <c r="AM71" s="125" t="e">
        <f t="shared" ca="1" si="337"/>
        <v>#N/A</v>
      </c>
      <c r="AN71" s="125" t="e">
        <f t="shared" ca="1" si="337"/>
        <v>#N/A</v>
      </c>
      <c r="AO71" s="125" t="e">
        <f t="shared" ca="1" si="337"/>
        <v>#N/A</v>
      </c>
      <c r="AP71" s="125" t="e">
        <f t="shared" ca="1" si="337"/>
        <v>#N/A</v>
      </c>
      <c r="AQ71" s="125" t="e">
        <f t="shared" ca="1" si="337"/>
        <v>#N/A</v>
      </c>
      <c r="AR71" s="125" t="e">
        <f t="shared" ca="1" si="337"/>
        <v>#N/A</v>
      </c>
      <c r="AS71" s="125" t="e">
        <f t="shared" ca="1" si="337"/>
        <v>#N/A</v>
      </c>
      <c r="AT71" s="125" t="e">
        <f t="shared" ca="1" si="337"/>
        <v>#N/A</v>
      </c>
      <c r="AU71" s="125" t="e">
        <f t="shared" ca="1" si="337"/>
        <v>#N/A</v>
      </c>
      <c r="AV71" s="125" t="e">
        <f t="shared" ca="1" si="337"/>
        <v>#N/A</v>
      </c>
      <c r="AW71" s="125" t="e">
        <f t="shared" ca="1" si="337"/>
        <v>#N/A</v>
      </c>
      <c r="AX71" s="125" t="e">
        <f t="shared" ca="1" si="337"/>
        <v>#N/A</v>
      </c>
      <c r="AY71" s="125" t="e">
        <f t="shared" ca="1" si="330"/>
        <v>#N/A</v>
      </c>
      <c r="AZ71" s="125" t="e">
        <f t="shared" ca="1" si="330"/>
        <v>#N/A</v>
      </c>
      <c r="BA71" s="125" t="e">
        <f t="shared" ca="1" si="330"/>
        <v>#N/A</v>
      </c>
      <c r="BB71" s="125" t="str">
        <f t="shared" ca="1" si="346"/>
        <v/>
      </c>
      <c r="BC71" s="125" t="str">
        <f t="shared" ca="1" si="338"/>
        <v/>
      </c>
      <c r="BD71" s="125" t="str">
        <f t="shared" ca="1" si="339"/>
        <v/>
      </c>
      <c r="BE71" s="125" t="str">
        <f t="shared" ca="1" si="340"/>
        <v/>
      </c>
      <c r="BF71" t="str">
        <f t="shared" ca="1" si="347"/>
        <v/>
      </c>
      <c r="BG71" s="125" t="str">
        <f t="shared" ca="1" si="15"/>
        <v/>
      </c>
      <c r="BI71" s="606" t="str">
        <f t="shared" ca="1" si="42"/>
        <v/>
      </c>
      <c r="BJ71" s="125" t="str">
        <f t="shared" ca="1" si="20"/>
        <v/>
      </c>
      <c r="BK71" s="125" t="str">
        <f t="shared" ca="1" si="43"/>
        <v/>
      </c>
      <c r="BL71" s="125" t="str">
        <f t="shared" ref="BL71" ca="1" si="369">IFERROR(INDEX($D$2:$BA$203,$A$41-1+$BI71,$A$27-3)*IF(RTF_unit="K",1,IF(RTF_unit="lb",1/1000,IF(RTF_unit="T",2,1))),"")</f>
        <v/>
      </c>
      <c r="BM71" s="125" t="str">
        <f t="shared" ref="BM71" ca="1" si="370">IFERROR(INDEX($D$2:$BA$203,$A$41-1+$BI71,$A$27-1)*IF(RTF_unit="K",1,IF(RTF_unit="lb",1/1000,IF(RTF_unit="T",2,1))),"")</f>
        <v/>
      </c>
      <c r="BN71" s="125" t="str">
        <f t="shared" ref="BN71" ca="1" si="371">IFERROR(INDEX($D$2:$BA$203,$A$41-1+$BI71,$A$27-2)*IF(RTF_unit="K",1,IF(RTF_unit="lb",1/1000,IF(RTF_unit="T",2,1))),"")</f>
        <v/>
      </c>
      <c r="BO71" s="125" t="str">
        <f t="shared" ref="BO71" ca="1" si="372">IFERROR(INDEX($D$2:$BA$203,$A$41-1+$BI71,$A$27)*IF(RTF_unit_Moment="kip-ft",1,IF(RTF_unit_Moment="kip-in",1/12,IF(RTF_unit_Moment="lb-ft",1/1000,IF(RTF_unit_Moment="lb-in",1/12000,1)))),"")</f>
        <v/>
      </c>
      <c r="BP71" s="125" t="str">
        <f t="shared" ref="BP71" ca="1" si="373">IFERROR(INDEX($D$2:$BA$203,$A$41-1+$BI71,$A$30)*IF(RTF_unit_Moment="kip-ft",1,IF(RTF_unit_Moment="kip-in",1/12,IF(RTF_unit_Moment="lb-ft",1/1000,IF(RTF_unit_Moment="lb-in",1/12000,1)))),"")</f>
        <v/>
      </c>
      <c r="BQ71" s="125" t="str">
        <f t="shared" ca="1" si="49"/>
        <v/>
      </c>
      <c r="BR71" s="125" t="str">
        <f t="shared" ca="1" si="50"/>
        <v/>
      </c>
      <c r="BT71" s="125" t="str">
        <f t="array" aca="1" ref="BT71" ca="1">IFERROR(INDEX($BB$1:$BB$203,SMALL(IF($BB$1:$BB$203&lt;&gt;"",ROW($BB$1:$BB$203)),ROW(64:64))),"")</f>
        <v/>
      </c>
      <c r="BU71" s="604" t="str">
        <f t="shared" ca="1" si="16"/>
        <v/>
      </c>
      <c r="BV71" s="125" t="str">
        <f t="shared" ca="1" si="26"/>
        <v/>
      </c>
      <c r="BW71" s="125" t="str">
        <f t="shared" ca="1" si="26"/>
        <v/>
      </c>
      <c r="BX71" s="125" t="str">
        <f t="shared" ca="1" si="26"/>
        <v/>
      </c>
      <c r="BY71" s="125" t="str">
        <f t="shared" ca="1" si="27"/>
        <v/>
      </c>
      <c r="BZ71" s="125" t="str">
        <f t="shared" ca="1" si="18"/>
        <v/>
      </c>
      <c r="CA71" s="125" t="str">
        <f t="shared" ca="1" si="28"/>
        <v/>
      </c>
      <c r="CB71" s="125" t="str">
        <f t="shared" ca="1" si="29"/>
        <v/>
      </c>
      <c r="CC71" s="125" t="str">
        <f t="shared" ca="1" si="30"/>
        <v/>
      </c>
      <c r="CD71" s="125" t="str">
        <f t="shared" ca="1" si="31"/>
        <v/>
      </c>
      <c r="CE71" s="125" t="str">
        <f t="shared" ca="1" si="32"/>
        <v/>
      </c>
      <c r="CF71" s="125" t="str">
        <f t="shared" ca="1" si="33"/>
        <v/>
      </c>
      <c r="CG71" s="125" t="str">
        <f t="shared" ca="1" si="34"/>
        <v/>
      </c>
      <c r="CH71" s="125" t="str">
        <f t="shared" ca="1" si="35"/>
        <v/>
      </c>
      <c r="CI71" s="125" t="str">
        <f t="shared" ca="1" si="36"/>
        <v/>
      </c>
      <c r="CJ71" s="125" t="str">
        <f t="array" aca="1" ref="CJ71" ca="1">IFERROR(INDEX($CI$1:$CI$502,SMALL(IF($CI$1:$CI$502&lt;&gt;"",ROW($CI$1:$CI$502)),ROW(64:64))),"")</f>
        <v/>
      </c>
      <c r="CK71" s="125" t="str">
        <f t="shared" ca="1" si="37"/>
        <v/>
      </c>
      <c r="CL71" s="125" t="str">
        <f t="shared" ca="1" si="38"/>
        <v/>
      </c>
      <c r="CM71" s="125"/>
      <c r="CO71" s="125" t="str">
        <f t="shared" si="39"/>
        <v/>
      </c>
      <c r="CP71" s="600" t="str">
        <f t="shared" si="40"/>
        <v/>
      </c>
      <c r="CQ71" s="600" t="str">
        <f t="shared" si="56"/>
        <v/>
      </c>
      <c r="CR71" s="600" t="str">
        <f t="shared" si="41"/>
        <v/>
      </c>
    </row>
    <row r="72" spans="1:96" x14ac:dyDescent="0.25">
      <c r="A72" s="591"/>
      <c r="C72" s="125">
        <f t="shared" si="353"/>
        <v>70</v>
      </c>
      <c r="D72" s="125" t="e">
        <f t="shared" ca="1" si="336"/>
        <v>#N/A</v>
      </c>
      <c r="E72" s="125" t="e">
        <f t="shared" ca="1" si="336"/>
        <v>#N/A</v>
      </c>
      <c r="F72" s="125" t="e">
        <f t="shared" ca="1" si="336"/>
        <v>#N/A</v>
      </c>
      <c r="G72" s="125" t="e">
        <f t="shared" ca="1" si="336"/>
        <v>#N/A</v>
      </c>
      <c r="H72" s="125" t="e">
        <f t="shared" ca="1" si="336"/>
        <v>#N/A</v>
      </c>
      <c r="I72" s="125" t="e">
        <f t="shared" ca="1" si="336"/>
        <v>#N/A</v>
      </c>
      <c r="J72" s="125" t="e">
        <f t="shared" ca="1" si="336"/>
        <v>#N/A</v>
      </c>
      <c r="K72" s="125" t="e">
        <f t="shared" ca="1" si="336"/>
        <v>#N/A</v>
      </c>
      <c r="L72" s="125" t="e">
        <f t="shared" ca="1" si="336"/>
        <v>#N/A</v>
      </c>
      <c r="M72" s="125" t="e">
        <f t="shared" ca="1" si="336"/>
        <v>#N/A</v>
      </c>
      <c r="N72" s="125" t="e">
        <f t="shared" ca="1" si="336"/>
        <v>#N/A</v>
      </c>
      <c r="O72" s="125" t="e">
        <f t="shared" ca="1" si="336"/>
        <v>#N/A</v>
      </c>
      <c r="P72" s="125" t="e">
        <f t="shared" ca="1" si="336"/>
        <v>#N/A</v>
      </c>
      <c r="Q72" s="125" t="e">
        <f t="shared" ca="1" si="336"/>
        <v>#N/A</v>
      </c>
      <c r="R72" s="125" t="e">
        <f t="shared" ca="1" si="336"/>
        <v>#N/A</v>
      </c>
      <c r="S72" s="125" t="e">
        <f t="shared" ca="1" si="336"/>
        <v>#N/A</v>
      </c>
      <c r="T72" s="125" t="e">
        <f t="shared" ca="1" si="329"/>
        <v>#N/A</v>
      </c>
      <c r="U72" s="125" t="e">
        <f t="shared" ca="1" si="329"/>
        <v>#N/A</v>
      </c>
      <c r="V72" s="125" t="e">
        <f t="shared" ca="1" si="329"/>
        <v>#N/A</v>
      </c>
      <c r="W72" s="125" t="e">
        <f t="shared" ca="1" si="329"/>
        <v>#N/A</v>
      </c>
      <c r="X72" s="125" t="e">
        <f t="shared" ca="1" si="329"/>
        <v>#N/A</v>
      </c>
      <c r="Y72" s="125" t="e">
        <f t="shared" ca="1" si="329"/>
        <v>#N/A</v>
      </c>
      <c r="Z72" s="125" t="e">
        <f t="shared" ca="1" si="329"/>
        <v>#N/A</v>
      </c>
      <c r="AA72" s="125" t="e">
        <f t="shared" ca="1" si="329"/>
        <v>#N/A</v>
      </c>
      <c r="AB72" s="125" t="e">
        <f t="shared" ca="1" si="329"/>
        <v>#N/A</v>
      </c>
      <c r="AC72" s="125" t="e">
        <f t="shared" ca="1" si="329"/>
        <v>#N/A</v>
      </c>
      <c r="AD72" s="125" t="e">
        <f t="shared" ca="1" si="329"/>
        <v>#N/A</v>
      </c>
      <c r="AE72" s="125" t="e">
        <f t="shared" ca="1" si="329"/>
        <v>#N/A</v>
      </c>
      <c r="AF72" s="125" t="e">
        <f t="shared" ca="1" si="329"/>
        <v>#N/A</v>
      </c>
      <c r="AG72" s="125" t="e">
        <f t="shared" ca="1" si="329"/>
        <v>#N/A</v>
      </c>
      <c r="AH72" s="125" t="e">
        <f t="shared" ca="1" si="329"/>
        <v>#N/A</v>
      </c>
      <c r="AI72" s="125" t="e">
        <f t="shared" ca="1" si="337"/>
        <v>#N/A</v>
      </c>
      <c r="AJ72" s="125" t="e">
        <f t="shared" ca="1" si="337"/>
        <v>#N/A</v>
      </c>
      <c r="AK72" s="125" t="e">
        <f t="shared" ca="1" si="337"/>
        <v>#N/A</v>
      </c>
      <c r="AL72" s="125" t="e">
        <f t="shared" ca="1" si="337"/>
        <v>#N/A</v>
      </c>
      <c r="AM72" s="125" t="e">
        <f t="shared" ca="1" si="337"/>
        <v>#N/A</v>
      </c>
      <c r="AN72" s="125" t="e">
        <f t="shared" ca="1" si="337"/>
        <v>#N/A</v>
      </c>
      <c r="AO72" s="125" t="e">
        <f t="shared" ca="1" si="337"/>
        <v>#N/A</v>
      </c>
      <c r="AP72" s="125" t="e">
        <f t="shared" ca="1" si="337"/>
        <v>#N/A</v>
      </c>
      <c r="AQ72" s="125" t="e">
        <f t="shared" ca="1" si="337"/>
        <v>#N/A</v>
      </c>
      <c r="AR72" s="125" t="e">
        <f t="shared" ca="1" si="337"/>
        <v>#N/A</v>
      </c>
      <c r="AS72" s="125" t="e">
        <f t="shared" ca="1" si="337"/>
        <v>#N/A</v>
      </c>
      <c r="AT72" s="125" t="e">
        <f t="shared" ca="1" si="337"/>
        <v>#N/A</v>
      </c>
      <c r="AU72" s="125" t="e">
        <f t="shared" ca="1" si="337"/>
        <v>#N/A</v>
      </c>
      <c r="AV72" s="125" t="e">
        <f t="shared" ca="1" si="337"/>
        <v>#N/A</v>
      </c>
      <c r="AW72" s="125" t="e">
        <f t="shared" ca="1" si="337"/>
        <v>#N/A</v>
      </c>
      <c r="AX72" s="125" t="e">
        <f t="shared" ca="1" si="337"/>
        <v>#N/A</v>
      </c>
      <c r="AY72" s="125" t="e">
        <f t="shared" ca="1" si="330"/>
        <v>#N/A</v>
      </c>
      <c r="AZ72" s="125" t="e">
        <f t="shared" ca="1" si="330"/>
        <v>#N/A</v>
      </c>
      <c r="BA72" s="125" t="e">
        <f t="shared" ca="1" si="330"/>
        <v>#N/A</v>
      </c>
      <c r="BB72" s="125" t="str">
        <f t="shared" ca="1" si="346"/>
        <v/>
      </c>
      <c r="BC72" s="125" t="str">
        <f t="shared" ca="1" si="338"/>
        <v/>
      </c>
      <c r="BD72" s="125" t="str">
        <f t="shared" ca="1" si="339"/>
        <v/>
      </c>
      <c r="BE72" s="125" t="str">
        <f t="shared" ca="1" si="340"/>
        <v/>
      </c>
      <c r="BF72" t="str">
        <f t="shared" ca="1" si="347"/>
        <v/>
      </c>
      <c r="BG72" s="125" t="str">
        <f t="shared" ref="BG72:BG135" ca="1" si="374">IF(BB72="","",_xlfn.AGGREGATE(4,6,BF72:BF79))</f>
        <v/>
      </c>
      <c r="BI72" s="606" t="str">
        <f t="shared" ca="1" si="42"/>
        <v/>
      </c>
      <c r="BJ72" s="125" t="str">
        <f t="shared" ca="1" si="20"/>
        <v/>
      </c>
      <c r="BK72" s="125" t="str">
        <f t="shared" ca="1" si="43"/>
        <v/>
      </c>
      <c r="BL72" s="125" t="str">
        <f t="shared" ref="BL72" ca="1" si="375">IFERROR(INDEX($D$2:$BA$203,$A$41-1+$BI72,$A$27-3)*IF(RTF_unit="K",1,IF(RTF_unit="lb",1/1000,IF(RTF_unit="T",2,1))),"")</f>
        <v/>
      </c>
      <c r="BM72" s="125" t="str">
        <f t="shared" ref="BM72" ca="1" si="376">IFERROR(INDEX($D$2:$BA$203,$A$41-1+$BI72,$A$27-1)*IF(RTF_unit="K",1,IF(RTF_unit="lb",1/1000,IF(RTF_unit="T",2,1))),"")</f>
        <v/>
      </c>
      <c r="BN72" s="125" t="str">
        <f t="shared" ref="BN72" ca="1" si="377">IFERROR(INDEX($D$2:$BA$203,$A$41-1+$BI72,$A$27-2)*IF(RTF_unit="K",1,IF(RTF_unit="lb",1/1000,IF(RTF_unit="T",2,1))),"")</f>
        <v/>
      </c>
      <c r="BO72" s="125" t="str">
        <f t="shared" ref="BO72" ca="1" si="378">IFERROR(INDEX($D$2:$BA$203,$A$41-1+$BI72,$A$27)*IF(RTF_unit_Moment="kip-ft",1,IF(RTF_unit_Moment="kip-in",1/12,IF(RTF_unit_Moment="lb-ft",1/1000,IF(RTF_unit_Moment="lb-in",1/12000,1)))),"")</f>
        <v/>
      </c>
      <c r="BP72" s="125" t="str">
        <f t="shared" ref="BP72" ca="1" si="379">IFERROR(INDEX($D$2:$BA$203,$A$41-1+$BI72,$A$30)*IF(RTF_unit_Moment="kip-ft",1,IF(RTF_unit_Moment="kip-in",1/12,IF(RTF_unit_Moment="lb-ft",1/1000,IF(RTF_unit_Moment="lb-in",1/12000,1)))),"")</f>
        <v/>
      </c>
      <c r="BQ72" s="125" t="str">
        <f t="shared" ca="1" si="49"/>
        <v/>
      </c>
      <c r="BR72" s="125" t="str">
        <f t="shared" ca="1" si="50"/>
        <v/>
      </c>
      <c r="BT72" s="125" t="str">
        <f t="array" aca="1" ref="BT72" ca="1">IFERROR(INDEX($BB$1:$BB$203,SMALL(IF($BB$1:$BB$203&lt;&gt;"",ROW($BB$1:$BB$203)),ROW(65:65))),"")</f>
        <v/>
      </c>
      <c r="BU72" s="604" t="str">
        <f t="shared" ca="1" si="16"/>
        <v/>
      </c>
      <c r="BV72" s="125" t="str">
        <f t="shared" ca="1" si="26"/>
        <v/>
      </c>
      <c r="BW72" s="125" t="str">
        <f t="shared" ca="1" si="26"/>
        <v/>
      </c>
      <c r="BX72" s="125" t="str">
        <f t="shared" ca="1" si="26"/>
        <v/>
      </c>
      <c r="BY72" s="125" t="str">
        <f t="shared" ca="1" si="27"/>
        <v/>
      </c>
      <c r="BZ72" s="125" t="str">
        <f t="shared" ca="1" si="18"/>
        <v/>
      </c>
      <c r="CA72" s="125" t="str">
        <f t="shared" ca="1" si="28"/>
        <v/>
      </c>
      <c r="CB72" s="125" t="str">
        <f t="shared" ca="1" si="29"/>
        <v/>
      </c>
      <c r="CC72" s="125" t="str">
        <f t="shared" ca="1" si="30"/>
        <v/>
      </c>
      <c r="CD72" s="125" t="str">
        <f t="shared" ca="1" si="31"/>
        <v/>
      </c>
      <c r="CE72" s="125" t="str">
        <f t="shared" ca="1" si="32"/>
        <v/>
      </c>
      <c r="CF72" s="125" t="str">
        <f t="shared" ca="1" si="33"/>
        <v/>
      </c>
      <c r="CG72" s="125" t="str">
        <f t="shared" ca="1" si="34"/>
        <v/>
      </c>
      <c r="CH72" s="125" t="str">
        <f t="shared" ca="1" si="35"/>
        <v/>
      </c>
      <c r="CI72" s="125" t="str">
        <f t="shared" ca="1" si="36"/>
        <v/>
      </c>
      <c r="CJ72" s="125" t="str">
        <f t="array" aca="1" ref="CJ72" ca="1">IFERROR(INDEX($CI$1:$CI$502,SMALL(IF($CI$1:$CI$502&lt;&gt;"",ROW($CI$1:$CI$502)),ROW(65:65))),"")</f>
        <v/>
      </c>
      <c r="CK72" s="125" t="str">
        <f t="shared" ca="1" si="37"/>
        <v/>
      </c>
      <c r="CL72" s="125" t="str">
        <f t="shared" ca="1" si="38"/>
        <v/>
      </c>
      <c r="CM72" s="125"/>
      <c r="CO72" s="125" t="str">
        <f t="shared" si="39"/>
        <v/>
      </c>
      <c r="CP72" s="600" t="str">
        <f t="shared" si="40"/>
        <v/>
      </c>
      <c r="CQ72" s="600" t="str">
        <f t="shared" si="56"/>
        <v/>
      </c>
      <c r="CR72" s="600" t="str">
        <f t="shared" si="41"/>
        <v/>
      </c>
    </row>
    <row r="73" spans="1:96" x14ac:dyDescent="0.25">
      <c r="A73" s="591"/>
      <c r="C73" s="125">
        <f t="shared" si="353"/>
        <v>71</v>
      </c>
      <c r="D73" s="125" t="e">
        <f t="shared" ca="1" si="336"/>
        <v>#N/A</v>
      </c>
      <c r="E73" s="125" t="e">
        <f t="shared" ca="1" si="336"/>
        <v>#N/A</v>
      </c>
      <c r="F73" s="125" t="e">
        <f t="shared" ca="1" si="336"/>
        <v>#N/A</v>
      </c>
      <c r="G73" s="125" t="e">
        <f t="shared" ca="1" si="336"/>
        <v>#N/A</v>
      </c>
      <c r="H73" s="125" t="e">
        <f t="shared" ca="1" si="336"/>
        <v>#N/A</v>
      </c>
      <c r="I73" s="125" t="e">
        <f t="shared" ca="1" si="336"/>
        <v>#N/A</v>
      </c>
      <c r="J73" s="125" t="e">
        <f t="shared" ca="1" si="336"/>
        <v>#N/A</v>
      </c>
      <c r="K73" s="125" t="e">
        <f t="shared" ca="1" si="336"/>
        <v>#N/A</v>
      </c>
      <c r="L73" s="125" t="e">
        <f t="shared" ca="1" si="336"/>
        <v>#N/A</v>
      </c>
      <c r="M73" s="125" t="e">
        <f t="shared" ca="1" si="336"/>
        <v>#N/A</v>
      </c>
      <c r="N73" s="125" t="e">
        <f t="shared" ca="1" si="336"/>
        <v>#N/A</v>
      </c>
      <c r="O73" s="125" t="e">
        <f t="shared" ca="1" si="336"/>
        <v>#N/A</v>
      </c>
      <c r="P73" s="125" t="e">
        <f t="shared" ca="1" si="336"/>
        <v>#N/A</v>
      </c>
      <c r="Q73" s="125" t="e">
        <f t="shared" ca="1" si="336"/>
        <v>#N/A</v>
      </c>
      <c r="R73" s="125" t="e">
        <f t="shared" ca="1" si="336"/>
        <v>#N/A</v>
      </c>
      <c r="S73" s="125" t="e">
        <f t="shared" ca="1" si="336"/>
        <v>#N/A</v>
      </c>
      <c r="T73" s="125" t="e">
        <f t="shared" ca="1" si="329"/>
        <v>#N/A</v>
      </c>
      <c r="U73" s="125" t="e">
        <f t="shared" ca="1" si="329"/>
        <v>#N/A</v>
      </c>
      <c r="V73" s="125" t="e">
        <f t="shared" ca="1" si="329"/>
        <v>#N/A</v>
      </c>
      <c r="W73" s="125" t="e">
        <f t="shared" ca="1" si="329"/>
        <v>#N/A</v>
      </c>
      <c r="X73" s="125" t="e">
        <f t="shared" ca="1" si="329"/>
        <v>#N/A</v>
      </c>
      <c r="Y73" s="125" t="e">
        <f t="shared" ca="1" si="329"/>
        <v>#N/A</v>
      </c>
      <c r="Z73" s="125" t="e">
        <f t="shared" ca="1" si="329"/>
        <v>#N/A</v>
      </c>
      <c r="AA73" s="125" t="e">
        <f t="shared" ca="1" si="329"/>
        <v>#N/A</v>
      </c>
      <c r="AB73" s="125" t="e">
        <f t="shared" ca="1" si="329"/>
        <v>#N/A</v>
      </c>
      <c r="AC73" s="125" t="e">
        <f t="shared" ca="1" si="329"/>
        <v>#N/A</v>
      </c>
      <c r="AD73" s="125" t="e">
        <f t="shared" ca="1" si="329"/>
        <v>#N/A</v>
      </c>
      <c r="AE73" s="125" t="e">
        <f t="shared" ca="1" si="329"/>
        <v>#N/A</v>
      </c>
      <c r="AF73" s="125" t="e">
        <f t="shared" ca="1" si="329"/>
        <v>#N/A</v>
      </c>
      <c r="AG73" s="125" t="e">
        <f t="shared" ca="1" si="329"/>
        <v>#N/A</v>
      </c>
      <c r="AH73" s="125" t="e">
        <f t="shared" ca="1" si="329"/>
        <v>#N/A</v>
      </c>
      <c r="AI73" s="125" t="e">
        <f t="shared" ca="1" si="337"/>
        <v>#N/A</v>
      </c>
      <c r="AJ73" s="125" t="e">
        <f t="shared" ca="1" si="337"/>
        <v>#N/A</v>
      </c>
      <c r="AK73" s="125" t="e">
        <f t="shared" ca="1" si="337"/>
        <v>#N/A</v>
      </c>
      <c r="AL73" s="125" t="e">
        <f t="shared" ca="1" si="337"/>
        <v>#N/A</v>
      </c>
      <c r="AM73" s="125" t="e">
        <f t="shared" ca="1" si="337"/>
        <v>#N/A</v>
      </c>
      <c r="AN73" s="125" t="e">
        <f t="shared" ca="1" si="337"/>
        <v>#N/A</v>
      </c>
      <c r="AO73" s="125" t="e">
        <f t="shared" ca="1" si="337"/>
        <v>#N/A</v>
      </c>
      <c r="AP73" s="125" t="e">
        <f t="shared" ca="1" si="337"/>
        <v>#N/A</v>
      </c>
      <c r="AQ73" s="125" t="e">
        <f t="shared" ca="1" si="337"/>
        <v>#N/A</v>
      </c>
      <c r="AR73" s="125" t="e">
        <f t="shared" ca="1" si="337"/>
        <v>#N/A</v>
      </c>
      <c r="AS73" s="125" t="e">
        <f t="shared" ca="1" si="337"/>
        <v>#N/A</v>
      </c>
      <c r="AT73" s="125" t="e">
        <f t="shared" ca="1" si="337"/>
        <v>#N/A</v>
      </c>
      <c r="AU73" s="125" t="e">
        <f t="shared" ca="1" si="337"/>
        <v>#N/A</v>
      </c>
      <c r="AV73" s="125" t="e">
        <f t="shared" ca="1" si="337"/>
        <v>#N/A</v>
      </c>
      <c r="AW73" s="125" t="e">
        <f t="shared" ca="1" si="337"/>
        <v>#N/A</v>
      </c>
      <c r="AX73" s="125" t="e">
        <f t="shared" ca="1" si="337"/>
        <v>#N/A</v>
      </c>
      <c r="AY73" s="125" t="e">
        <f t="shared" ca="1" si="330"/>
        <v>#N/A</v>
      </c>
      <c r="AZ73" s="125" t="e">
        <f t="shared" ca="1" si="330"/>
        <v>#N/A</v>
      </c>
      <c r="BA73" s="125" t="e">
        <f t="shared" ca="1" si="330"/>
        <v>#N/A</v>
      </c>
      <c r="BB73" s="125" t="str">
        <f t="shared" ca="1" si="346"/>
        <v/>
      </c>
      <c r="BC73" s="125" t="str">
        <f t="shared" ca="1" si="338"/>
        <v/>
      </c>
      <c r="BD73" s="125" t="str">
        <f t="shared" ca="1" si="339"/>
        <v/>
      </c>
      <c r="BE73" s="125" t="str">
        <f t="shared" ca="1" si="340"/>
        <v/>
      </c>
      <c r="BF73" t="str">
        <f t="shared" ca="1" si="347"/>
        <v/>
      </c>
      <c r="BG73" s="125" t="str">
        <f t="shared" ca="1" si="374"/>
        <v/>
      </c>
      <c r="BI73" s="606" t="str">
        <f t="shared" ca="1" si="42"/>
        <v/>
      </c>
      <c r="BJ73" s="125" t="str">
        <f t="shared" ca="1" si="20"/>
        <v/>
      </c>
      <c r="BK73" s="125" t="str">
        <f t="shared" ca="1" si="43"/>
        <v/>
      </c>
      <c r="BL73" s="125" t="str">
        <f t="shared" ref="BL73" ca="1" si="380">IFERROR(INDEX($D$2:$BA$203,$A$41-1+$BI73,$A$27-3)*IF(RTF_unit="K",1,IF(RTF_unit="lb",1/1000,IF(RTF_unit="T",2,1))),"")</f>
        <v/>
      </c>
      <c r="BM73" s="125" t="str">
        <f t="shared" ref="BM73" ca="1" si="381">IFERROR(INDEX($D$2:$BA$203,$A$41-1+$BI73,$A$27-1)*IF(RTF_unit="K",1,IF(RTF_unit="lb",1/1000,IF(RTF_unit="T",2,1))),"")</f>
        <v/>
      </c>
      <c r="BN73" s="125" t="str">
        <f t="shared" ref="BN73" ca="1" si="382">IFERROR(INDEX($D$2:$BA$203,$A$41-1+$BI73,$A$27-2)*IF(RTF_unit="K",1,IF(RTF_unit="lb",1/1000,IF(RTF_unit="T",2,1))),"")</f>
        <v/>
      </c>
      <c r="BO73" s="125" t="str">
        <f t="shared" ref="BO73" ca="1" si="383">IFERROR(INDEX($D$2:$BA$203,$A$41-1+$BI73,$A$27)*IF(RTF_unit_Moment="kip-ft",1,IF(RTF_unit_Moment="kip-in",1/12,IF(RTF_unit_Moment="lb-ft",1/1000,IF(RTF_unit_Moment="lb-in",1/12000,1)))),"")</f>
        <v/>
      </c>
      <c r="BP73" s="125" t="str">
        <f t="shared" ref="BP73" ca="1" si="384">IFERROR(INDEX($D$2:$BA$203,$A$41-1+$BI73,$A$30)*IF(RTF_unit_Moment="kip-ft",1,IF(RTF_unit_Moment="kip-in",1/12,IF(RTF_unit_Moment="lb-ft",1/1000,IF(RTF_unit_Moment="lb-in",1/12000,1)))),"")</f>
        <v/>
      </c>
      <c r="BQ73" s="125" t="str">
        <f t="shared" ca="1" si="49"/>
        <v/>
      </c>
      <c r="BR73" s="125" t="str">
        <f t="shared" ca="1" si="50"/>
        <v/>
      </c>
      <c r="BT73" s="125" t="str">
        <f t="array" aca="1" ref="BT73" ca="1">IFERROR(INDEX($BB$1:$BB$203,SMALL(IF($BB$1:$BB$203&lt;&gt;"",ROW($BB$1:$BB$203)),ROW(66:66))),"")</f>
        <v/>
      </c>
      <c r="BU73" s="604" t="str">
        <f t="shared" ref="BU73:BU136" ca="1" si="385">IF($BT73="","",ROW(INDEX(BB:BB,MATCH($BT73,BB:BB,0))))</f>
        <v/>
      </c>
      <c r="BV73" s="125" t="str">
        <f t="shared" ca="1" si="26"/>
        <v/>
      </c>
      <c r="BW73" s="125" t="str">
        <f t="shared" ca="1" si="26"/>
        <v/>
      </c>
      <c r="BX73" s="125" t="str">
        <f t="shared" ca="1" si="26"/>
        <v/>
      </c>
      <c r="BY73" s="125" t="str">
        <f t="shared" ca="1" si="27"/>
        <v/>
      </c>
      <c r="BZ73" s="125" t="str">
        <f t="shared" ref="BZ73:BZ136" ca="1" si="386">IF($BT73="","",VLOOKUP($BT73,$BB:$BG,6,0))</f>
        <v/>
      </c>
      <c r="CA73" s="125" t="str">
        <f t="shared" ca="1" si="28"/>
        <v/>
      </c>
      <c r="CB73" s="125" t="str">
        <f t="shared" ca="1" si="29"/>
        <v/>
      </c>
      <c r="CC73" s="125" t="str">
        <f t="shared" ca="1" si="30"/>
        <v/>
      </c>
      <c r="CD73" s="125" t="str">
        <f t="shared" ca="1" si="31"/>
        <v/>
      </c>
      <c r="CE73" s="125" t="str">
        <f t="shared" ca="1" si="32"/>
        <v/>
      </c>
      <c r="CF73" s="125" t="str">
        <f t="shared" ca="1" si="33"/>
        <v/>
      </c>
      <c r="CG73" s="125" t="str">
        <f t="shared" ca="1" si="34"/>
        <v/>
      </c>
      <c r="CH73" s="125" t="str">
        <f t="shared" ca="1" si="35"/>
        <v/>
      </c>
      <c r="CI73" s="125" t="str">
        <f t="shared" ca="1" si="36"/>
        <v/>
      </c>
      <c r="CJ73" s="125" t="str">
        <f t="array" aca="1" ref="CJ73" ca="1">IFERROR(INDEX($CI$1:$CI$502,SMALL(IF($CI$1:$CI$502&lt;&gt;"",ROW($CI$1:$CI$502)),ROW(66:66))),"")</f>
        <v/>
      </c>
      <c r="CK73" s="125" t="str">
        <f t="shared" ca="1" si="37"/>
        <v/>
      </c>
      <c r="CL73" s="125" t="str">
        <f t="shared" ca="1" si="38"/>
        <v/>
      </c>
      <c r="CM73" s="125"/>
      <c r="CO73" s="125" t="str">
        <f t="shared" si="39"/>
        <v/>
      </c>
      <c r="CP73" s="600" t="str">
        <f t="shared" si="40"/>
        <v/>
      </c>
      <c r="CQ73" s="600" t="str">
        <f t="shared" si="56"/>
        <v/>
      </c>
      <c r="CR73" s="600" t="str">
        <f t="shared" si="41"/>
        <v/>
      </c>
    </row>
    <row r="74" spans="1:96" x14ac:dyDescent="0.25">
      <c r="A74" s="591"/>
      <c r="C74" s="125">
        <f t="shared" si="353"/>
        <v>72</v>
      </c>
      <c r="D74" s="125" t="e">
        <f t="shared" ca="1" si="336"/>
        <v>#N/A</v>
      </c>
      <c r="E74" s="125" t="e">
        <f t="shared" ca="1" si="336"/>
        <v>#N/A</v>
      </c>
      <c r="F74" s="125" t="e">
        <f t="shared" ca="1" si="336"/>
        <v>#N/A</v>
      </c>
      <c r="G74" s="125" t="e">
        <f t="shared" ca="1" si="336"/>
        <v>#N/A</v>
      </c>
      <c r="H74" s="125" t="e">
        <f t="shared" ca="1" si="336"/>
        <v>#N/A</v>
      </c>
      <c r="I74" s="125" t="e">
        <f t="shared" ca="1" si="336"/>
        <v>#N/A</v>
      </c>
      <c r="J74" s="125" t="e">
        <f t="shared" ca="1" si="336"/>
        <v>#N/A</v>
      </c>
      <c r="K74" s="125" t="e">
        <f t="shared" ca="1" si="336"/>
        <v>#N/A</v>
      </c>
      <c r="L74" s="125" t="e">
        <f t="shared" ca="1" si="336"/>
        <v>#N/A</v>
      </c>
      <c r="M74" s="125" t="e">
        <f t="shared" ca="1" si="336"/>
        <v>#N/A</v>
      </c>
      <c r="N74" s="125" t="e">
        <f t="shared" ca="1" si="336"/>
        <v>#N/A</v>
      </c>
      <c r="O74" s="125" t="e">
        <f t="shared" ca="1" si="336"/>
        <v>#N/A</v>
      </c>
      <c r="P74" s="125" t="e">
        <f t="shared" ca="1" si="336"/>
        <v>#N/A</v>
      </c>
      <c r="Q74" s="125" t="e">
        <f t="shared" ca="1" si="336"/>
        <v>#N/A</v>
      </c>
      <c r="R74" s="125" t="e">
        <f t="shared" ca="1" si="336"/>
        <v>#N/A</v>
      </c>
      <c r="S74" s="125" t="e">
        <f t="shared" ca="1" si="336"/>
        <v>#N/A</v>
      </c>
      <c r="T74" s="125" t="e">
        <f t="shared" ca="1" si="329"/>
        <v>#N/A</v>
      </c>
      <c r="U74" s="125" t="e">
        <f t="shared" ca="1" si="329"/>
        <v>#N/A</v>
      </c>
      <c r="V74" s="125" t="e">
        <f t="shared" ca="1" si="329"/>
        <v>#N/A</v>
      </c>
      <c r="W74" s="125" t="e">
        <f t="shared" ca="1" si="329"/>
        <v>#N/A</v>
      </c>
      <c r="X74" s="125" t="e">
        <f t="shared" ca="1" si="329"/>
        <v>#N/A</v>
      </c>
      <c r="Y74" s="125" t="e">
        <f t="shared" ca="1" si="329"/>
        <v>#N/A</v>
      </c>
      <c r="Z74" s="125" t="e">
        <f t="shared" ca="1" si="329"/>
        <v>#N/A</v>
      </c>
      <c r="AA74" s="125" t="e">
        <f t="shared" ca="1" si="329"/>
        <v>#N/A</v>
      </c>
      <c r="AB74" s="125" t="e">
        <f t="shared" ca="1" si="329"/>
        <v>#N/A</v>
      </c>
      <c r="AC74" s="125" t="e">
        <f t="shared" ca="1" si="329"/>
        <v>#N/A</v>
      </c>
      <c r="AD74" s="125" t="e">
        <f t="shared" ca="1" si="329"/>
        <v>#N/A</v>
      </c>
      <c r="AE74" s="125" t="e">
        <f t="shared" ca="1" si="329"/>
        <v>#N/A</v>
      </c>
      <c r="AF74" s="125" t="e">
        <f t="shared" ca="1" si="329"/>
        <v>#N/A</v>
      </c>
      <c r="AG74" s="125" t="e">
        <f t="shared" ca="1" si="329"/>
        <v>#N/A</v>
      </c>
      <c r="AH74" s="125" t="e">
        <f t="shared" ca="1" si="329"/>
        <v>#N/A</v>
      </c>
      <c r="AI74" s="125" t="e">
        <f t="shared" ca="1" si="337"/>
        <v>#N/A</v>
      </c>
      <c r="AJ74" s="125" t="e">
        <f t="shared" ca="1" si="337"/>
        <v>#N/A</v>
      </c>
      <c r="AK74" s="125" t="e">
        <f t="shared" ca="1" si="337"/>
        <v>#N/A</v>
      </c>
      <c r="AL74" s="125" t="e">
        <f t="shared" ca="1" si="337"/>
        <v>#N/A</v>
      </c>
      <c r="AM74" s="125" t="e">
        <f t="shared" ca="1" si="337"/>
        <v>#N/A</v>
      </c>
      <c r="AN74" s="125" t="e">
        <f t="shared" ca="1" si="337"/>
        <v>#N/A</v>
      </c>
      <c r="AO74" s="125" t="e">
        <f t="shared" ca="1" si="337"/>
        <v>#N/A</v>
      </c>
      <c r="AP74" s="125" t="e">
        <f t="shared" ca="1" si="337"/>
        <v>#N/A</v>
      </c>
      <c r="AQ74" s="125" t="e">
        <f t="shared" ca="1" si="337"/>
        <v>#N/A</v>
      </c>
      <c r="AR74" s="125" t="e">
        <f t="shared" ca="1" si="337"/>
        <v>#N/A</v>
      </c>
      <c r="AS74" s="125" t="e">
        <f t="shared" ca="1" si="337"/>
        <v>#N/A</v>
      </c>
      <c r="AT74" s="125" t="e">
        <f t="shared" ca="1" si="337"/>
        <v>#N/A</v>
      </c>
      <c r="AU74" s="125" t="e">
        <f t="shared" ca="1" si="337"/>
        <v>#N/A</v>
      </c>
      <c r="AV74" s="125" t="e">
        <f t="shared" ca="1" si="337"/>
        <v>#N/A</v>
      </c>
      <c r="AW74" s="125" t="e">
        <f t="shared" ca="1" si="337"/>
        <v>#N/A</v>
      </c>
      <c r="AX74" s="125" t="e">
        <f t="shared" ca="1" si="337"/>
        <v>#N/A</v>
      </c>
      <c r="AY74" s="125" t="e">
        <f t="shared" ca="1" si="330"/>
        <v>#N/A</v>
      </c>
      <c r="AZ74" s="125" t="e">
        <f t="shared" ca="1" si="330"/>
        <v>#N/A</v>
      </c>
      <c r="BA74" s="125" t="e">
        <f t="shared" ca="1" si="330"/>
        <v>#N/A</v>
      </c>
      <c r="BB74" s="125" t="str">
        <f t="shared" ca="1" si="346"/>
        <v/>
      </c>
      <c r="BC74" s="125" t="str">
        <f t="shared" ca="1" si="338"/>
        <v/>
      </c>
      <c r="BD74" s="125" t="str">
        <f t="shared" ca="1" si="339"/>
        <v/>
      </c>
      <c r="BE74" s="125" t="str">
        <f t="shared" ca="1" si="340"/>
        <v/>
      </c>
      <c r="BF74" t="str">
        <f t="shared" ca="1" si="347"/>
        <v/>
      </c>
      <c r="BG74" s="125" t="str">
        <f t="shared" ca="1" si="374"/>
        <v/>
      </c>
      <c r="BI74" s="606" t="str">
        <f t="shared" ca="1" si="42"/>
        <v/>
      </c>
      <c r="BJ74" s="125" t="str">
        <f t="shared" ref="BJ74:BJ137" ca="1" si="387">IFERROR(INDEX(D:D,$A$41+$BI74,1),"")</f>
        <v/>
      </c>
      <c r="BK74" s="125" t="str">
        <f t="shared" ca="1" si="43"/>
        <v/>
      </c>
      <c r="BL74" s="125" t="str">
        <f t="shared" ref="BL74" ca="1" si="388">IFERROR(INDEX($D$2:$BA$203,$A$41-1+$BI74,$A$27-3)*IF(RTF_unit="K",1,IF(RTF_unit="lb",1/1000,IF(RTF_unit="T",2,1))),"")</f>
        <v/>
      </c>
      <c r="BM74" s="125" t="str">
        <f t="shared" ref="BM74" ca="1" si="389">IFERROR(INDEX($D$2:$BA$203,$A$41-1+$BI74,$A$27-1)*IF(RTF_unit="K",1,IF(RTF_unit="lb",1/1000,IF(RTF_unit="T",2,1))),"")</f>
        <v/>
      </c>
      <c r="BN74" s="125" t="str">
        <f t="shared" ref="BN74" ca="1" si="390">IFERROR(INDEX($D$2:$BA$203,$A$41-1+$BI74,$A$27-2)*IF(RTF_unit="K",1,IF(RTF_unit="lb",1/1000,IF(RTF_unit="T",2,1))),"")</f>
        <v/>
      </c>
      <c r="BO74" s="125" t="str">
        <f t="shared" ref="BO74" ca="1" si="391">IFERROR(INDEX($D$2:$BA$203,$A$41-1+$BI74,$A$27)*IF(RTF_unit_Moment="kip-ft",1,IF(RTF_unit_Moment="kip-in",1/12,IF(RTF_unit_Moment="lb-ft",1/1000,IF(RTF_unit_Moment="lb-in",1/12000,1)))),"")</f>
        <v/>
      </c>
      <c r="BP74" s="125" t="str">
        <f t="shared" ref="BP74" ca="1" si="392">IFERROR(INDEX($D$2:$BA$203,$A$41-1+$BI74,$A$30)*IF(RTF_unit_Moment="kip-ft",1,IF(RTF_unit_Moment="kip-in",1/12,IF(RTF_unit_Moment="lb-ft",1/1000,IF(RTF_unit_Moment="lb-in",1/12000,1)))),"")</f>
        <v/>
      </c>
      <c r="BQ74" s="125" t="str">
        <f t="shared" ca="1" si="49"/>
        <v/>
      </c>
      <c r="BR74" s="125" t="str">
        <f t="shared" ca="1" si="50"/>
        <v/>
      </c>
      <c r="BT74" s="125" t="str">
        <f t="array" aca="1" ref="BT74" ca="1">IFERROR(INDEX($BB$1:$BB$203,SMALL(IF($BB$1:$BB$203&lt;&gt;"",ROW($BB$1:$BB$203)),ROW(67:67))),"")</f>
        <v/>
      </c>
      <c r="BU74" s="604" t="str">
        <f t="shared" ca="1" si="385"/>
        <v/>
      </c>
      <c r="BV74" s="125" t="str">
        <f t="shared" ref="BV74:BX137" ca="1" si="393">IFERROR(INDEX(INDIRECT(BV$7 &amp; ":" &amp; BV$7),$BU74 + MATCH($BZ74,INDIRECT($BZ$7 &amp; $BU74 &amp; ":" &amp; $BZ$7 &amp; $BU74+7),0) - 1,1),"")</f>
        <v/>
      </c>
      <c r="BW74" s="125" t="str">
        <f t="shared" ca="1" si="393"/>
        <v/>
      </c>
      <c r="BX74" s="125" t="str">
        <f t="shared" ca="1" si="393"/>
        <v/>
      </c>
      <c r="BY74" s="125" t="str">
        <f t="shared" ref="BY74:BY137" ca="1" si="394">IFERROR(SQRT(BW74^2+BX74^2),"")</f>
        <v/>
      </c>
      <c r="BZ74" s="125" t="str">
        <f t="shared" ca="1" si="386"/>
        <v/>
      </c>
      <c r="CA74" s="125" t="str">
        <f t="shared" ref="CA74:CA137" ca="1" si="395">IF($BT74="","",0)</f>
        <v/>
      </c>
      <c r="CB74" s="125" t="str">
        <f t="shared" ref="CB74:CB137" ca="1" si="396">IF($BT74="","",ABS($BV74))</f>
        <v/>
      </c>
      <c r="CC74" s="125" t="str">
        <f t="shared" ref="CC74:CC137" ca="1" si="397">IF($BT74="","",ABS($BY74))</f>
        <v/>
      </c>
      <c r="CD74" s="125" t="str">
        <f t="shared" ref="CD74:CD137" ca="1" si="398">IFERROR(VLOOKUP(INDEX(F:F,MATCH(INDEX(INDIRECT(BV$7 &amp; ":" &amp; BV$7),$BU74 + MATCH($BZ74,INDIRECT($BZ$7 &amp; $BU74 &amp; ":" &amp; $BZ$7 &amp; $BU74+7),0) - 1,1),BC:BC,0))-1,$BI$10:$BR$502,3,0),"")</f>
        <v/>
      </c>
      <c r="CE74" s="125" t="str">
        <f t="shared" ref="CE74:CE137" ca="1" si="399">IFERROR(LEFT($BT74,(FIND("@",$BT74,1)-1)),"")</f>
        <v/>
      </c>
      <c r="CF74" s="125" t="str">
        <f t="shared" ref="CF74:CF137" ca="1" si="400">IFERROR(RIGHT($BT74,(FIND("@",$BT74,1)-1)),"")</f>
        <v/>
      </c>
      <c r="CG74" s="125" t="str">
        <f t="shared" ref="CG74:CG137" ca="1" si="401">IF($CF74=$CF73,"",$CF74)</f>
        <v/>
      </c>
      <c r="CH74" s="125" t="str">
        <f t="shared" ref="CH74:CH137" ca="1" si="402">IFERROR(IF(MAX(($CF$9:$CF$502=$CG74)*$BZ$9:$BZ$502)=0,"",MAX(($CF$9:$CF$502=$CG74)*$BZ$9:$BZ$502)),"")</f>
        <v/>
      </c>
      <c r="CI74" s="125" t="str">
        <f t="shared" ref="CI74:CI137" ca="1" si="403">INDEX($BT$9:$BT$502,MATCH($CH74,$BZ$9:$BZ$502,0))</f>
        <v/>
      </c>
      <c r="CJ74" s="125" t="str">
        <f t="array" aca="1" ref="CJ74" ca="1">IFERROR(INDEX($CI$1:$CI$502,SMALL(IF($CI$1:$CI$502&lt;&gt;"",ROW($CI$1:$CI$502)),ROW(67:67))),"")</f>
        <v/>
      </c>
      <c r="CK74" s="125" t="str">
        <f t="shared" ref="CK74:CK137" ca="1" si="404">IF($CJ74="","","Maximum @ "&amp; IFERROR(RIGHT($CJ74,(FIND("@",$CJ74,1)-1)),""))</f>
        <v/>
      </c>
      <c r="CL74" s="125" t="str">
        <f t="shared" ref="CL74:CL137" ca="1" si="405">IF($BT74="","",$BT74)</f>
        <v/>
      </c>
      <c r="CM74" s="125"/>
      <c r="CO74" s="125" t="str">
        <f t="shared" ref="CO74:CO137" si="406">IF($CM74="","",$CM74)</f>
        <v/>
      </c>
      <c r="CP74" s="600" t="str">
        <f t="shared" ref="CP74:CP137" si="407">IF($CO74="","",ABS(VLOOKUP(IF(LEFT($CO74,3)="Guy",$CO74,INDEX($CJ$9:$CJ$502,MATCH($CO74,$CK$9:$CK$502,0))),$BT$9:$CD$502,11,0)))</f>
        <v/>
      </c>
      <c r="CQ74" s="600" t="str">
        <f t="shared" si="56"/>
        <v/>
      </c>
      <c r="CR74" s="600" t="str">
        <f t="shared" ref="CR74:CR137" si="408">IF($CO74="","",ABS(VLOOKUP(IF(LEFT($CO74,3)="Guy",$CO74,INDEX($CJ$9:$CJ$502,MATCH($CO74,$CK$9:$CK$502,0))),$BT$9:$CD$502,6,0)))</f>
        <v/>
      </c>
    </row>
    <row r="75" spans="1:96" x14ac:dyDescent="0.25">
      <c r="A75" s="591"/>
      <c r="C75" s="125">
        <f t="shared" si="353"/>
        <v>73</v>
      </c>
      <c r="D75" s="125" t="e">
        <f t="shared" ca="1" si="336"/>
        <v>#N/A</v>
      </c>
      <c r="E75" s="125" t="e">
        <f t="shared" ca="1" si="336"/>
        <v>#N/A</v>
      </c>
      <c r="F75" s="125" t="e">
        <f t="shared" ca="1" si="336"/>
        <v>#N/A</v>
      </c>
      <c r="G75" s="125" t="e">
        <f t="shared" ca="1" si="336"/>
        <v>#N/A</v>
      </c>
      <c r="H75" s="125" t="e">
        <f t="shared" ca="1" si="336"/>
        <v>#N/A</v>
      </c>
      <c r="I75" s="125" t="e">
        <f t="shared" ca="1" si="336"/>
        <v>#N/A</v>
      </c>
      <c r="J75" s="125" t="e">
        <f t="shared" ca="1" si="336"/>
        <v>#N/A</v>
      </c>
      <c r="K75" s="125" t="e">
        <f t="shared" ca="1" si="336"/>
        <v>#N/A</v>
      </c>
      <c r="L75" s="125" t="e">
        <f t="shared" ca="1" si="336"/>
        <v>#N/A</v>
      </c>
      <c r="M75" s="125" t="e">
        <f t="shared" ca="1" si="336"/>
        <v>#N/A</v>
      </c>
      <c r="N75" s="125" t="e">
        <f t="shared" ca="1" si="336"/>
        <v>#N/A</v>
      </c>
      <c r="O75" s="125" t="e">
        <f t="shared" ca="1" si="336"/>
        <v>#N/A</v>
      </c>
      <c r="P75" s="125" t="e">
        <f t="shared" ca="1" si="336"/>
        <v>#N/A</v>
      </c>
      <c r="Q75" s="125" t="e">
        <f t="shared" ca="1" si="336"/>
        <v>#N/A</v>
      </c>
      <c r="R75" s="125" t="e">
        <f t="shared" ca="1" si="336"/>
        <v>#N/A</v>
      </c>
      <c r="S75" s="125" t="e">
        <f t="shared" ca="1" si="336"/>
        <v>#N/A</v>
      </c>
      <c r="T75" s="125" t="e">
        <f t="shared" ca="1" si="329"/>
        <v>#N/A</v>
      </c>
      <c r="U75" s="125" t="e">
        <f t="shared" ca="1" si="329"/>
        <v>#N/A</v>
      </c>
      <c r="V75" s="125" t="e">
        <f t="shared" ca="1" si="329"/>
        <v>#N/A</v>
      </c>
      <c r="W75" s="125" t="e">
        <f t="shared" ca="1" si="329"/>
        <v>#N/A</v>
      </c>
      <c r="X75" s="125" t="e">
        <f t="shared" ca="1" si="329"/>
        <v>#N/A</v>
      </c>
      <c r="Y75" s="125" t="e">
        <f t="shared" ca="1" si="329"/>
        <v>#N/A</v>
      </c>
      <c r="Z75" s="125" t="e">
        <f t="shared" ca="1" si="329"/>
        <v>#N/A</v>
      </c>
      <c r="AA75" s="125" t="e">
        <f t="shared" ca="1" si="329"/>
        <v>#N/A</v>
      </c>
      <c r="AB75" s="125" t="e">
        <f t="shared" ca="1" si="329"/>
        <v>#N/A</v>
      </c>
      <c r="AC75" s="125" t="e">
        <f t="shared" ca="1" si="329"/>
        <v>#N/A</v>
      </c>
      <c r="AD75" s="125" t="e">
        <f t="shared" ca="1" si="329"/>
        <v>#N/A</v>
      </c>
      <c r="AE75" s="125" t="e">
        <f t="shared" ca="1" si="329"/>
        <v>#N/A</v>
      </c>
      <c r="AF75" s="125" t="e">
        <f t="shared" ca="1" si="329"/>
        <v>#N/A</v>
      </c>
      <c r="AG75" s="125" t="e">
        <f t="shared" ca="1" si="329"/>
        <v>#N/A</v>
      </c>
      <c r="AH75" s="125" t="e">
        <f t="shared" ca="1" si="329"/>
        <v>#N/A</v>
      </c>
      <c r="AI75" s="125" t="e">
        <f t="shared" ca="1" si="337"/>
        <v>#N/A</v>
      </c>
      <c r="AJ75" s="125" t="e">
        <f t="shared" ca="1" si="337"/>
        <v>#N/A</v>
      </c>
      <c r="AK75" s="125" t="e">
        <f t="shared" ca="1" si="337"/>
        <v>#N/A</v>
      </c>
      <c r="AL75" s="125" t="e">
        <f t="shared" ca="1" si="337"/>
        <v>#N/A</v>
      </c>
      <c r="AM75" s="125" t="e">
        <f t="shared" ca="1" si="337"/>
        <v>#N/A</v>
      </c>
      <c r="AN75" s="125" t="e">
        <f t="shared" ca="1" si="337"/>
        <v>#N/A</v>
      </c>
      <c r="AO75" s="125" t="e">
        <f t="shared" ca="1" si="337"/>
        <v>#N/A</v>
      </c>
      <c r="AP75" s="125" t="e">
        <f t="shared" ca="1" si="337"/>
        <v>#N/A</v>
      </c>
      <c r="AQ75" s="125" t="e">
        <f t="shared" ca="1" si="337"/>
        <v>#N/A</v>
      </c>
      <c r="AR75" s="125" t="e">
        <f t="shared" ca="1" si="337"/>
        <v>#N/A</v>
      </c>
      <c r="AS75" s="125" t="e">
        <f t="shared" ca="1" si="337"/>
        <v>#N/A</v>
      </c>
      <c r="AT75" s="125" t="e">
        <f t="shared" ca="1" si="337"/>
        <v>#N/A</v>
      </c>
      <c r="AU75" s="125" t="e">
        <f t="shared" ca="1" si="337"/>
        <v>#N/A</v>
      </c>
      <c r="AV75" s="125" t="e">
        <f t="shared" ca="1" si="337"/>
        <v>#N/A</v>
      </c>
      <c r="AW75" s="125" t="e">
        <f t="shared" ca="1" si="337"/>
        <v>#N/A</v>
      </c>
      <c r="AX75" s="125" t="e">
        <f t="shared" ca="1" si="337"/>
        <v>#N/A</v>
      </c>
      <c r="AY75" s="125" t="e">
        <f t="shared" ca="1" si="330"/>
        <v>#N/A</v>
      </c>
      <c r="AZ75" s="125" t="e">
        <f t="shared" ca="1" si="330"/>
        <v>#N/A</v>
      </c>
      <c r="BA75" s="125" t="e">
        <f t="shared" ca="1" si="330"/>
        <v>#N/A</v>
      </c>
      <c r="BB75" s="125" t="str">
        <f t="shared" ca="1" si="346"/>
        <v/>
      </c>
      <c r="BC75" s="125" t="str">
        <f t="shared" ca="1" si="338"/>
        <v/>
      </c>
      <c r="BD75" s="125" t="str">
        <f t="shared" ca="1" si="339"/>
        <v/>
      </c>
      <c r="BE75" s="125" t="str">
        <f t="shared" ca="1" si="340"/>
        <v/>
      </c>
      <c r="BF75" t="str">
        <f t="shared" ca="1" si="347"/>
        <v/>
      </c>
      <c r="BG75" s="125" t="str">
        <f t="shared" ca="1" si="374"/>
        <v/>
      </c>
      <c r="BI75" s="606" t="str">
        <f t="shared" ref="BI75:BI138" ca="1" si="409">IFERROR(IF($BI74+1&lt;=$A$44-$A$41,$BI74+1,""),"")</f>
        <v/>
      </c>
      <c r="BJ75" s="125" t="str">
        <f t="shared" ca="1" si="387"/>
        <v/>
      </c>
      <c r="BK75" s="125" t="str">
        <f t="shared" ref="BK75:BK138" ca="1" si="410">IF($BJ75="","",IF(ISNUMBER(SEARCH("1.2",$BJ75))=TRUE,1.2,IF(ISNUMBER(SEARCH("0.9",$BJ75))=TRUE,0.9,1)))</f>
        <v/>
      </c>
      <c r="BL75" s="125" t="str">
        <f t="shared" ref="BL75" ca="1" si="411">IFERROR(INDEX($D$2:$BA$203,$A$41-1+$BI75,$A$27-3)*IF(RTF_unit="K",1,IF(RTF_unit="lb",1/1000,IF(RTF_unit="T",2,1))),"")</f>
        <v/>
      </c>
      <c r="BM75" s="125" t="str">
        <f t="shared" ref="BM75" ca="1" si="412">IFERROR(INDEX($D$2:$BA$203,$A$41-1+$BI75,$A$27-1)*IF(RTF_unit="K",1,IF(RTF_unit="lb",1/1000,IF(RTF_unit="T",2,1))),"")</f>
        <v/>
      </c>
      <c r="BN75" s="125" t="str">
        <f t="shared" ref="BN75" ca="1" si="413">IFERROR(INDEX($D$2:$BA$203,$A$41-1+$BI75,$A$27-2)*IF(RTF_unit="K",1,IF(RTF_unit="lb",1/1000,IF(RTF_unit="T",2,1))),"")</f>
        <v/>
      </c>
      <c r="BO75" s="125" t="str">
        <f t="shared" ref="BO75" ca="1" si="414">IFERROR(INDEX($D$2:$BA$203,$A$41-1+$BI75,$A$27)*IF(RTF_unit_Moment="kip-ft",1,IF(RTF_unit_Moment="kip-in",1/12,IF(RTF_unit_Moment="lb-ft",1/1000,IF(RTF_unit_Moment="lb-in",1/12000,1)))),"")</f>
        <v/>
      </c>
      <c r="BP75" s="125" t="str">
        <f t="shared" ref="BP75" ca="1" si="415">IFERROR(INDEX($D$2:$BA$203,$A$41-1+$BI75,$A$30)*IF(RTF_unit_Moment="kip-ft",1,IF(RTF_unit_Moment="kip-in",1/12,IF(RTF_unit_Moment="lb-ft",1/1000,IF(RTF_unit_Moment="lb-in",1/12000,1)))),"")</f>
        <v/>
      </c>
      <c r="BQ75" s="125" t="str">
        <f t="shared" ref="BQ75:BQ138" ca="1" si="416">IFERROR(SQRT($BO75^2+$BP75^2),"")</f>
        <v/>
      </c>
      <c r="BR75" s="125" t="str">
        <f t="shared" ref="BR75:BR138" ca="1" si="417">IFERROR(SQRT($BM75^2+$BN75^2),"")</f>
        <v/>
      </c>
      <c r="BT75" s="125" t="str">
        <f t="array" aca="1" ref="BT75" ca="1">IFERROR(INDEX($BB$1:$BB$203,SMALL(IF($BB$1:$BB$203&lt;&gt;"",ROW($BB$1:$BB$203)),ROW(68:68))),"")</f>
        <v/>
      </c>
      <c r="BU75" s="604" t="str">
        <f t="shared" ca="1" si="385"/>
        <v/>
      </c>
      <c r="BV75" s="125" t="str">
        <f t="shared" ca="1" si="393"/>
        <v/>
      </c>
      <c r="BW75" s="125" t="str">
        <f t="shared" ca="1" si="393"/>
        <v/>
      </c>
      <c r="BX75" s="125" t="str">
        <f t="shared" ca="1" si="393"/>
        <v/>
      </c>
      <c r="BY75" s="125" t="str">
        <f t="shared" ca="1" si="394"/>
        <v/>
      </c>
      <c r="BZ75" s="125" t="str">
        <f t="shared" ca="1" si="386"/>
        <v/>
      </c>
      <c r="CA75" s="125" t="str">
        <f t="shared" ca="1" si="395"/>
        <v/>
      </c>
      <c r="CB75" s="125" t="str">
        <f t="shared" ca="1" si="396"/>
        <v/>
      </c>
      <c r="CC75" s="125" t="str">
        <f t="shared" ca="1" si="397"/>
        <v/>
      </c>
      <c r="CD75" s="125" t="str">
        <f t="shared" ca="1" si="398"/>
        <v/>
      </c>
      <c r="CE75" s="125" t="str">
        <f t="shared" ca="1" si="399"/>
        <v/>
      </c>
      <c r="CF75" s="125" t="str">
        <f t="shared" ca="1" si="400"/>
        <v/>
      </c>
      <c r="CG75" s="125" t="str">
        <f t="shared" ca="1" si="401"/>
        <v/>
      </c>
      <c r="CH75" s="125" t="str">
        <f t="shared" ca="1" si="402"/>
        <v/>
      </c>
      <c r="CI75" s="125" t="str">
        <f t="shared" ca="1" si="403"/>
        <v/>
      </c>
      <c r="CJ75" s="125" t="str">
        <f t="array" aca="1" ref="CJ75" ca="1">IFERROR(INDEX($CI$1:$CI$502,SMALL(IF($CI$1:$CI$502&lt;&gt;"",ROW($CI$1:$CI$502)),ROW(68:68))),"")</f>
        <v/>
      </c>
      <c r="CK75" s="125" t="str">
        <f t="shared" ca="1" si="404"/>
        <v/>
      </c>
      <c r="CL75" s="125" t="str">
        <f t="shared" ca="1" si="405"/>
        <v/>
      </c>
      <c r="CM75" s="125"/>
      <c r="CO75" s="125" t="str">
        <f t="shared" si="406"/>
        <v/>
      </c>
      <c r="CP75" s="600" t="str">
        <f t="shared" si="407"/>
        <v/>
      </c>
      <c r="CQ75" s="600" t="str">
        <f t="shared" si="56"/>
        <v/>
      </c>
      <c r="CR75" s="600" t="str">
        <f t="shared" si="408"/>
        <v/>
      </c>
    </row>
    <row r="76" spans="1:96" x14ac:dyDescent="0.25">
      <c r="A76" s="591"/>
      <c r="C76" s="125">
        <f t="shared" si="353"/>
        <v>74</v>
      </c>
      <c r="D76" s="125" t="e">
        <f t="shared" ca="1" si="336"/>
        <v>#N/A</v>
      </c>
      <c r="E76" s="125" t="e">
        <f t="shared" ca="1" si="336"/>
        <v>#N/A</v>
      </c>
      <c r="F76" s="125" t="e">
        <f t="shared" ca="1" si="336"/>
        <v>#N/A</v>
      </c>
      <c r="G76" s="125" t="e">
        <f t="shared" ca="1" si="336"/>
        <v>#N/A</v>
      </c>
      <c r="H76" s="125" t="e">
        <f t="shared" ca="1" si="336"/>
        <v>#N/A</v>
      </c>
      <c r="I76" s="125" t="e">
        <f t="shared" ca="1" si="336"/>
        <v>#N/A</v>
      </c>
      <c r="J76" s="125" t="e">
        <f t="shared" ca="1" si="336"/>
        <v>#N/A</v>
      </c>
      <c r="K76" s="125" t="e">
        <f t="shared" ca="1" si="336"/>
        <v>#N/A</v>
      </c>
      <c r="L76" s="125" t="e">
        <f t="shared" ca="1" si="336"/>
        <v>#N/A</v>
      </c>
      <c r="M76" s="125" t="e">
        <f t="shared" ca="1" si="336"/>
        <v>#N/A</v>
      </c>
      <c r="N76" s="125" t="e">
        <f t="shared" ca="1" si="336"/>
        <v>#N/A</v>
      </c>
      <c r="O76" s="125" t="e">
        <f t="shared" ca="1" si="336"/>
        <v>#N/A</v>
      </c>
      <c r="P76" s="125" t="e">
        <f t="shared" ca="1" si="336"/>
        <v>#N/A</v>
      </c>
      <c r="Q76" s="125" t="e">
        <f t="shared" ca="1" si="336"/>
        <v>#N/A</v>
      </c>
      <c r="R76" s="125" t="e">
        <f t="shared" ca="1" si="336"/>
        <v>#N/A</v>
      </c>
      <c r="S76" s="125" t="e">
        <f t="shared" ca="1" si="336"/>
        <v>#N/A</v>
      </c>
      <c r="T76" s="125" t="e">
        <f t="shared" ca="1" si="329"/>
        <v>#N/A</v>
      </c>
      <c r="U76" s="125" t="e">
        <f t="shared" ca="1" si="329"/>
        <v>#N/A</v>
      </c>
      <c r="V76" s="125" t="e">
        <f t="shared" ca="1" si="329"/>
        <v>#N/A</v>
      </c>
      <c r="W76" s="125" t="e">
        <f t="shared" ca="1" si="329"/>
        <v>#N/A</v>
      </c>
      <c r="X76" s="125" t="e">
        <f t="shared" ca="1" si="329"/>
        <v>#N/A</v>
      </c>
      <c r="Y76" s="125" t="e">
        <f t="shared" ca="1" si="329"/>
        <v>#N/A</v>
      </c>
      <c r="Z76" s="125" t="e">
        <f t="shared" ca="1" si="329"/>
        <v>#N/A</v>
      </c>
      <c r="AA76" s="125" t="e">
        <f t="shared" ca="1" si="329"/>
        <v>#N/A</v>
      </c>
      <c r="AB76" s="125" t="e">
        <f t="shared" ca="1" si="329"/>
        <v>#N/A</v>
      </c>
      <c r="AC76" s="125" t="e">
        <f t="shared" ca="1" si="329"/>
        <v>#N/A</v>
      </c>
      <c r="AD76" s="125" t="e">
        <f t="shared" ca="1" si="329"/>
        <v>#N/A</v>
      </c>
      <c r="AE76" s="125" t="e">
        <f t="shared" ca="1" si="329"/>
        <v>#N/A</v>
      </c>
      <c r="AF76" s="125" t="e">
        <f t="shared" ca="1" si="329"/>
        <v>#N/A</v>
      </c>
      <c r="AG76" s="125" t="e">
        <f t="shared" ca="1" si="329"/>
        <v>#N/A</v>
      </c>
      <c r="AH76" s="125" t="e">
        <f t="shared" ca="1" si="329"/>
        <v>#N/A</v>
      </c>
      <c r="AI76" s="125" t="e">
        <f t="shared" ca="1" si="337"/>
        <v>#N/A</v>
      </c>
      <c r="AJ76" s="125" t="e">
        <f t="shared" ca="1" si="337"/>
        <v>#N/A</v>
      </c>
      <c r="AK76" s="125" t="e">
        <f t="shared" ca="1" si="337"/>
        <v>#N/A</v>
      </c>
      <c r="AL76" s="125" t="e">
        <f t="shared" ca="1" si="337"/>
        <v>#N/A</v>
      </c>
      <c r="AM76" s="125" t="e">
        <f t="shared" ca="1" si="337"/>
        <v>#N/A</v>
      </c>
      <c r="AN76" s="125" t="e">
        <f t="shared" ca="1" si="337"/>
        <v>#N/A</v>
      </c>
      <c r="AO76" s="125" t="e">
        <f t="shared" ca="1" si="337"/>
        <v>#N/A</v>
      </c>
      <c r="AP76" s="125" t="e">
        <f t="shared" ca="1" si="337"/>
        <v>#N/A</v>
      </c>
      <c r="AQ76" s="125" t="e">
        <f t="shared" ca="1" si="337"/>
        <v>#N/A</v>
      </c>
      <c r="AR76" s="125" t="e">
        <f t="shared" ca="1" si="337"/>
        <v>#N/A</v>
      </c>
      <c r="AS76" s="125" t="e">
        <f t="shared" ca="1" si="337"/>
        <v>#N/A</v>
      </c>
      <c r="AT76" s="125" t="e">
        <f t="shared" ca="1" si="337"/>
        <v>#N/A</v>
      </c>
      <c r="AU76" s="125" t="e">
        <f t="shared" ca="1" si="337"/>
        <v>#N/A</v>
      </c>
      <c r="AV76" s="125" t="e">
        <f t="shared" ca="1" si="337"/>
        <v>#N/A</v>
      </c>
      <c r="AW76" s="125" t="e">
        <f t="shared" ca="1" si="337"/>
        <v>#N/A</v>
      </c>
      <c r="AX76" s="125" t="e">
        <f t="shared" ca="1" si="337"/>
        <v>#N/A</v>
      </c>
      <c r="AY76" s="125" t="e">
        <f t="shared" ca="1" si="330"/>
        <v>#N/A</v>
      </c>
      <c r="AZ76" s="125" t="e">
        <f t="shared" ca="1" si="330"/>
        <v>#N/A</v>
      </c>
      <c r="BA76" s="125" t="e">
        <f t="shared" ca="1" si="330"/>
        <v>#N/A</v>
      </c>
      <c r="BB76" s="125" t="str">
        <f t="shared" ca="1" si="346"/>
        <v/>
      </c>
      <c r="BC76" s="125" t="str">
        <f t="shared" ca="1" si="338"/>
        <v/>
      </c>
      <c r="BD76" s="125" t="str">
        <f t="shared" ca="1" si="339"/>
        <v/>
      </c>
      <c r="BE76" s="125" t="str">
        <f t="shared" ca="1" si="340"/>
        <v/>
      </c>
      <c r="BF76" t="str">
        <f t="shared" ca="1" si="347"/>
        <v/>
      </c>
      <c r="BG76" s="125" t="str">
        <f t="shared" ca="1" si="374"/>
        <v/>
      </c>
      <c r="BI76" s="606" t="str">
        <f t="shared" ca="1" si="409"/>
        <v/>
      </c>
      <c r="BJ76" s="125" t="str">
        <f t="shared" ca="1" si="387"/>
        <v/>
      </c>
      <c r="BK76" s="125" t="str">
        <f t="shared" ca="1" si="410"/>
        <v/>
      </c>
      <c r="BL76" s="125" t="str">
        <f t="shared" ref="BL76" ca="1" si="418">IFERROR(INDEX($D$2:$BA$203,$A$41-1+$BI76,$A$27-3)*IF(RTF_unit="K",1,IF(RTF_unit="lb",1/1000,IF(RTF_unit="T",2,1))),"")</f>
        <v/>
      </c>
      <c r="BM76" s="125" t="str">
        <f t="shared" ref="BM76" ca="1" si="419">IFERROR(INDEX($D$2:$BA$203,$A$41-1+$BI76,$A$27-1)*IF(RTF_unit="K",1,IF(RTF_unit="lb",1/1000,IF(RTF_unit="T",2,1))),"")</f>
        <v/>
      </c>
      <c r="BN76" s="125" t="str">
        <f t="shared" ref="BN76" ca="1" si="420">IFERROR(INDEX($D$2:$BA$203,$A$41-1+$BI76,$A$27-2)*IF(RTF_unit="K",1,IF(RTF_unit="lb",1/1000,IF(RTF_unit="T",2,1))),"")</f>
        <v/>
      </c>
      <c r="BO76" s="125" t="str">
        <f t="shared" ref="BO76" ca="1" si="421">IFERROR(INDEX($D$2:$BA$203,$A$41-1+$BI76,$A$27)*IF(RTF_unit_Moment="kip-ft",1,IF(RTF_unit_Moment="kip-in",1/12,IF(RTF_unit_Moment="lb-ft",1/1000,IF(RTF_unit_Moment="lb-in",1/12000,1)))),"")</f>
        <v/>
      </c>
      <c r="BP76" s="125" t="str">
        <f t="shared" ref="BP76" ca="1" si="422">IFERROR(INDEX($D$2:$BA$203,$A$41-1+$BI76,$A$30)*IF(RTF_unit_Moment="kip-ft",1,IF(RTF_unit_Moment="kip-in",1/12,IF(RTF_unit_Moment="lb-ft",1/1000,IF(RTF_unit_Moment="lb-in",1/12000,1)))),"")</f>
        <v/>
      </c>
      <c r="BQ76" s="125" t="str">
        <f t="shared" ca="1" si="416"/>
        <v/>
      </c>
      <c r="BR76" s="125" t="str">
        <f t="shared" ca="1" si="417"/>
        <v/>
      </c>
      <c r="BT76" s="125" t="str">
        <f t="array" aca="1" ref="BT76" ca="1">IFERROR(INDEX($BB$1:$BB$203,SMALL(IF($BB$1:$BB$203&lt;&gt;"",ROW($BB$1:$BB$203)),ROW(69:69))),"")</f>
        <v/>
      </c>
      <c r="BU76" s="604" t="str">
        <f t="shared" ca="1" si="385"/>
        <v/>
      </c>
      <c r="BV76" s="125" t="str">
        <f t="shared" ca="1" si="393"/>
        <v/>
      </c>
      <c r="BW76" s="125" t="str">
        <f t="shared" ca="1" si="393"/>
        <v/>
      </c>
      <c r="BX76" s="125" t="str">
        <f t="shared" ca="1" si="393"/>
        <v/>
      </c>
      <c r="BY76" s="125" t="str">
        <f t="shared" ca="1" si="394"/>
        <v/>
      </c>
      <c r="BZ76" s="125" t="str">
        <f t="shared" ca="1" si="386"/>
        <v/>
      </c>
      <c r="CA76" s="125" t="str">
        <f t="shared" ca="1" si="395"/>
        <v/>
      </c>
      <c r="CB76" s="125" t="str">
        <f t="shared" ca="1" si="396"/>
        <v/>
      </c>
      <c r="CC76" s="125" t="str">
        <f t="shared" ca="1" si="397"/>
        <v/>
      </c>
      <c r="CD76" s="125" t="str">
        <f t="shared" ca="1" si="398"/>
        <v/>
      </c>
      <c r="CE76" s="125" t="str">
        <f t="shared" ca="1" si="399"/>
        <v/>
      </c>
      <c r="CF76" s="125" t="str">
        <f t="shared" ca="1" si="400"/>
        <v/>
      </c>
      <c r="CG76" s="125" t="str">
        <f t="shared" ca="1" si="401"/>
        <v/>
      </c>
      <c r="CH76" s="125" t="str">
        <f t="shared" ca="1" si="402"/>
        <v/>
      </c>
      <c r="CI76" s="125" t="str">
        <f t="shared" ca="1" si="403"/>
        <v/>
      </c>
      <c r="CJ76" s="125" t="str">
        <f t="array" aca="1" ref="CJ76" ca="1">IFERROR(INDEX($CI$1:$CI$502,SMALL(IF($CI$1:$CI$502&lt;&gt;"",ROW($CI$1:$CI$502)),ROW(69:69))),"")</f>
        <v/>
      </c>
      <c r="CK76" s="125" t="str">
        <f t="shared" ca="1" si="404"/>
        <v/>
      </c>
      <c r="CL76" s="125" t="str">
        <f t="shared" ca="1" si="405"/>
        <v/>
      </c>
      <c r="CM76" s="125"/>
      <c r="CO76" s="125" t="str">
        <f t="shared" si="406"/>
        <v/>
      </c>
      <c r="CP76" s="600" t="str">
        <f t="shared" si="407"/>
        <v/>
      </c>
      <c r="CQ76" s="600" t="str">
        <f t="shared" ref="CQ76:CQ139" si="423">IF($CO76="","",ABS(VLOOKUP(IF(LEFT($CO76,3)="Guy",$CO76,INDEX($CJ$9:$CJ$502,MATCH($CO76,$CK$9:$CK$502,0))),$BT$9:$CD$502,3,0)))</f>
        <v/>
      </c>
      <c r="CR76" s="600" t="str">
        <f t="shared" si="408"/>
        <v/>
      </c>
    </row>
    <row r="77" spans="1:96" x14ac:dyDescent="0.25">
      <c r="A77" s="591"/>
      <c r="C77" s="125">
        <f t="shared" si="353"/>
        <v>75</v>
      </c>
      <c r="D77" s="125" t="e">
        <f t="shared" ca="1" si="336"/>
        <v>#N/A</v>
      </c>
      <c r="E77" s="125" t="e">
        <f t="shared" ca="1" si="336"/>
        <v>#N/A</v>
      </c>
      <c r="F77" s="125" t="e">
        <f t="shared" ca="1" si="336"/>
        <v>#N/A</v>
      </c>
      <c r="G77" s="125" t="e">
        <f t="shared" ca="1" si="336"/>
        <v>#N/A</v>
      </c>
      <c r="H77" s="125" t="e">
        <f t="shared" ca="1" si="336"/>
        <v>#N/A</v>
      </c>
      <c r="I77" s="125" t="e">
        <f t="shared" ca="1" si="336"/>
        <v>#N/A</v>
      </c>
      <c r="J77" s="125" t="e">
        <f t="shared" ca="1" si="336"/>
        <v>#N/A</v>
      </c>
      <c r="K77" s="125" t="e">
        <f t="shared" ca="1" si="336"/>
        <v>#N/A</v>
      </c>
      <c r="L77" s="125" t="e">
        <f t="shared" ca="1" si="336"/>
        <v>#N/A</v>
      </c>
      <c r="M77" s="125" t="e">
        <f t="shared" ca="1" si="336"/>
        <v>#N/A</v>
      </c>
      <c r="N77" s="125" t="e">
        <f t="shared" ca="1" si="336"/>
        <v>#N/A</v>
      </c>
      <c r="O77" s="125" t="e">
        <f t="shared" ca="1" si="336"/>
        <v>#N/A</v>
      </c>
      <c r="P77" s="125" t="e">
        <f t="shared" ca="1" si="336"/>
        <v>#N/A</v>
      </c>
      <c r="Q77" s="125" t="e">
        <f t="shared" ca="1" si="336"/>
        <v>#N/A</v>
      </c>
      <c r="R77" s="125" t="e">
        <f t="shared" ca="1" si="336"/>
        <v>#N/A</v>
      </c>
      <c r="S77" s="125" t="e">
        <f t="shared" ca="1" si="336"/>
        <v>#N/A</v>
      </c>
      <c r="T77" s="125" t="e">
        <f t="shared" ca="1" si="329"/>
        <v>#N/A</v>
      </c>
      <c r="U77" s="125" t="e">
        <f t="shared" ca="1" si="329"/>
        <v>#N/A</v>
      </c>
      <c r="V77" s="125" t="e">
        <f t="shared" ca="1" si="329"/>
        <v>#N/A</v>
      </c>
      <c r="W77" s="125" t="e">
        <f t="shared" ca="1" si="329"/>
        <v>#N/A</v>
      </c>
      <c r="X77" s="125" t="e">
        <f t="shared" ca="1" si="329"/>
        <v>#N/A</v>
      </c>
      <c r="Y77" s="125" t="e">
        <f t="shared" ca="1" si="329"/>
        <v>#N/A</v>
      </c>
      <c r="Z77" s="125" t="e">
        <f t="shared" ca="1" si="329"/>
        <v>#N/A</v>
      </c>
      <c r="AA77" s="125" t="e">
        <f t="shared" ca="1" si="329"/>
        <v>#N/A</v>
      </c>
      <c r="AB77" s="125" t="e">
        <f t="shared" ca="1" si="329"/>
        <v>#N/A</v>
      </c>
      <c r="AC77" s="125" t="e">
        <f t="shared" ca="1" si="329"/>
        <v>#N/A</v>
      </c>
      <c r="AD77" s="125" t="e">
        <f t="shared" ca="1" si="329"/>
        <v>#N/A</v>
      </c>
      <c r="AE77" s="125" t="e">
        <f t="shared" ca="1" si="329"/>
        <v>#N/A</v>
      </c>
      <c r="AF77" s="125" t="e">
        <f t="shared" ca="1" si="329"/>
        <v>#N/A</v>
      </c>
      <c r="AG77" s="125" t="e">
        <f t="shared" ca="1" si="329"/>
        <v>#N/A</v>
      </c>
      <c r="AH77" s="125" t="e">
        <f t="shared" ca="1" si="329"/>
        <v>#N/A</v>
      </c>
      <c r="AI77" s="125" t="e">
        <f t="shared" ca="1" si="337"/>
        <v>#N/A</v>
      </c>
      <c r="AJ77" s="125" t="e">
        <f t="shared" ca="1" si="337"/>
        <v>#N/A</v>
      </c>
      <c r="AK77" s="125" t="e">
        <f t="shared" ca="1" si="337"/>
        <v>#N/A</v>
      </c>
      <c r="AL77" s="125" t="e">
        <f t="shared" ca="1" si="337"/>
        <v>#N/A</v>
      </c>
      <c r="AM77" s="125" t="e">
        <f t="shared" ca="1" si="337"/>
        <v>#N/A</v>
      </c>
      <c r="AN77" s="125" t="e">
        <f t="shared" ca="1" si="337"/>
        <v>#N/A</v>
      </c>
      <c r="AO77" s="125" t="e">
        <f t="shared" ca="1" si="337"/>
        <v>#N/A</v>
      </c>
      <c r="AP77" s="125" t="e">
        <f t="shared" ca="1" si="337"/>
        <v>#N/A</v>
      </c>
      <c r="AQ77" s="125" t="e">
        <f t="shared" ca="1" si="337"/>
        <v>#N/A</v>
      </c>
      <c r="AR77" s="125" t="e">
        <f t="shared" ca="1" si="337"/>
        <v>#N/A</v>
      </c>
      <c r="AS77" s="125" t="e">
        <f t="shared" ca="1" si="337"/>
        <v>#N/A</v>
      </c>
      <c r="AT77" s="125" t="e">
        <f t="shared" ca="1" si="337"/>
        <v>#N/A</v>
      </c>
      <c r="AU77" s="125" t="e">
        <f t="shared" ca="1" si="337"/>
        <v>#N/A</v>
      </c>
      <c r="AV77" s="125" t="e">
        <f t="shared" ca="1" si="337"/>
        <v>#N/A</v>
      </c>
      <c r="AW77" s="125" t="e">
        <f t="shared" ca="1" si="337"/>
        <v>#N/A</v>
      </c>
      <c r="AX77" s="125" t="e">
        <f t="shared" ca="1" si="337"/>
        <v>#N/A</v>
      </c>
      <c r="AY77" s="125" t="e">
        <f t="shared" ca="1" si="330"/>
        <v>#N/A</v>
      </c>
      <c r="AZ77" s="125" t="e">
        <f t="shared" ca="1" si="330"/>
        <v>#N/A</v>
      </c>
      <c r="BA77" s="125" t="e">
        <f t="shared" ca="1" si="330"/>
        <v>#N/A</v>
      </c>
      <c r="BB77" s="125" t="str">
        <f t="shared" ca="1" si="346"/>
        <v/>
      </c>
      <c r="BC77" s="125" t="str">
        <f t="shared" ca="1" si="338"/>
        <v/>
      </c>
      <c r="BD77" s="125" t="str">
        <f t="shared" ca="1" si="339"/>
        <v/>
      </c>
      <c r="BE77" s="125" t="str">
        <f t="shared" ca="1" si="340"/>
        <v/>
      </c>
      <c r="BF77" t="str">
        <f t="shared" ca="1" si="347"/>
        <v/>
      </c>
      <c r="BG77" s="125" t="str">
        <f t="shared" ca="1" si="374"/>
        <v/>
      </c>
      <c r="BI77" s="606" t="str">
        <f t="shared" ca="1" si="409"/>
        <v/>
      </c>
      <c r="BJ77" s="125" t="str">
        <f t="shared" ca="1" si="387"/>
        <v/>
      </c>
      <c r="BK77" s="125" t="str">
        <f t="shared" ca="1" si="410"/>
        <v/>
      </c>
      <c r="BL77" s="125" t="str">
        <f t="shared" ref="BL77" ca="1" si="424">IFERROR(INDEX($D$2:$BA$203,$A$41-1+$BI77,$A$27-3)*IF(RTF_unit="K",1,IF(RTF_unit="lb",1/1000,IF(RTF_unit="T",2,1))),"")</f>
        <v/>
      </c>
      <c r="BM77" s="125" t="str">
        <f t="shared" ref="BM77" ca="1" si="425">IFERROR(INDEX($D$2:$BA$203,$A$41-1+$BI77,$A$27-1)*IF(RTF_unit="K",1,IF(RTF_unit="lb",1/1000,IF(RTF_unit="T",2,1))),"")</f>
        <v/>
      </c>
      <c r="BN77" s="125" t="str">
        <f t="shared" ref="BN77" ca="1" si="426">IFERROR(INDEX($D$2:$BA$203,$A$41-1+$BI77,$A$27-2)*IF(RTF_unit="K",1,IF(RTF_unit="lb",1/1000,IF(RTF_unit="T",2,1))),"")</f>
        <v/>
      </c>
      <c r="BO77" s="125" t="str">
        <f t="shared" ref="BO77" ca="1" si="427">IFERROR(INDEX($D$2:$BA$203,$A$41-1+$BI77,$A$27)*IF(RTF_unit_Moment="kip-ft",1,IF(RTF_unit_Moment="kip-in",1/12,IF(RTF_unit_Moment="lb-ft",1/1000,IF(RTF_unit_Moment="lb-in",1/12000,1)))),"")</f>
        <v/>
      </c>
      <c r="BP77" s="125" t="str">
        <f t="shared" ref="BP77" ca="1" si="428">IFERROR(INDEX($D$2:$BA$203,$A$41-1+$BI77,$A$30)*IF(RTF_unit_Moment="kip-ft",1,IF(RTF_unit_Moment="kip-in",1/12,IF(RTF_unit_Moment="lb-ft",1/1000,IF(RTF_unit_Moment="lb-in",1/12000,1)))),"")</f>
        <v/>
      </c>
      <c r="BQ77" s="125" t="str">
        <f t="shared" ca="1" si="416"/>
        <v/>
      </c>
      <c r="BR77" s="125" t="str">
        <f t="shared" ca="1" si="417"/>
        <v/>
      </c>
      <c r="BT77" s="125" t="str">
        <f t="array" aca="1" ref="BT77" ca="1">IFERROR(INDEX($BB$1:$BB$203,SMALL(IF($BB$1:$BB$203&lt;&gt;"",ROW($BB$1:$BB$203)),ROW(70:70))),"")</f>
        <v/>
      </c>
      <c r="BU77" s="604" t="str">
        <f t="shared" ca="1" si="385"/>
        <v/>
      </c>
      <c r="BV77" s="125" t="str">
        <f t="shared" ca="1" si="393"/>
        <v/>
      </c>
      <c r="BW77" s="125" t="str">
        <f t="shared" ca="1" si="393"/>
        <v/>
      </c>
      <c r="BX77" s="125" t="str">
        <f t="shared" ca="1" si="393"/>
        <v/>
      </c>
      <c r="BY77" s="125" t="str">
        <f t="shared" ca="1" si="394"/>
        <v/>
      </c>
      <c r="BZ77" s="125" t="str">
        <f t="shared" ca="1" si="386"/>
        <v/>
      </c>
      <c r="CA77" s="125" t="str">
        <f t="shared" ca="1" si="395"/>
        <v/>
      </c>
      <c r="CB77" s="125" t="str">
        <f t="shared" ca="1" si="396"/>
        <v/>
      </c>
      <c r="CC77" s="125" t="str">
        <f t="shared" ca="1" si="397"/>
        <v/>
      </c>
      <c r="CD77" s="125" t="str">
        <f t="shared" ca="1" si="398"/>
        <v/>
      </c>
      <c r="CE77" s="125" t="str">
        <f t="shared" ca="1" si="399"/>
        <v/>
      </c>
      <c r="CF77" s="125" t="str">
        <f t="shared" ca="1" si="400"/>
        <v/>
      </c>
      <c r="CG77" s="125" t="str">
        <f t="shared" ca="1" si="401"/>
        <v/>
      </c>
      <c r="CH77" s="125" t="str">
        <f t="shared" ca="1" si="402"/>
        <v/>
      </c>
      <c r="CI77" s="125" t="str">
        <f t="shared" ca="1" si="403"/>
        <v/>
      </c>
      <c r="CJ77" s="125" t="str">
        <f t="array" aca="1" ref="CJ77" ca="1">IFERROR(INDEX($CI$1:$CI$502,SMALL(IF($CI$1:$CI$502&lt;&gt;"",ROW($CI$1:$CI$502)),ROW(70:70))),"")</f>
        <v/>
      </c>
      <c r="CK77" s="125" t="str">
        <f t="shared" ca="1" si="404"/>
        <v/>
      </c>
      <c r="CL77" s="125" t="str">
        <f t="shared" ca="1" si="405"/>
        <v/>
      </c>
      <c r="CM77" s="125"/>
      <c r="CO77" s="125" t="str">
        <f t="shared" si="406"/>
        <v/>
      </c>
      <c r="CP77" s="600" t="str">
        <f t="shared" si="407"/>
        <v/>
      </c>
      <c r="CQ77" s="600" t="str">
        <f t="shared" si="423"/>
        <v/>
      </c>
      <c r="CR77" s="600" t="str">
        <f t="shared" si="408"/>
        <v/>
      </c>
    </row>
    <row r="78" spans="1:96" x14ac:dyDescent="0.25">
      <c r="A78" s="591"/>
      <c r="C78" s="125">
        <f t="shared" si="353"/>
        <v>76</v>
      </c>
      <c r="D78" s="125" t="e">
        <f t="shared" ca="1" si="336"/>
        <v>#N/A</v>
      </c>
      <c r="E78" s="125" t="e">
        <f t="shared" ca="1" si="336"/>
        <v>#N/A</v>
      </c>
      <c r="F78" s="125" t="e">
        <f t="shared" ca="1" si="336"/>
        <v>#N/A</v>
      </c>
      <c r="G78" s="125" t="e">
        <f t="shared" ca="1" si="336"/>
        <v>#N/A</v>
      </c>
      <c r="H78" s="125" t="e">
        <f t="shared" ca="1" si="336"/>
        <v>#N/A</v>
      </c>
      <c r="I78" s="125" t="e">
        <f t="shared" ca="1" si="336"/>
        <v>#N/A</v>
      </c>
      <c r="J78" s="125" t="e">
        <f t="shared" ca="1" si="336"/>
        <v>#N/A</v>
      </c>
      <c r="K78" s="125" t="e">
        <f t="shared" ca="1" si="336"/>
        <v>#N/A</v>
      </c>
      <c r="L78" s="125" t="e">
        <f t="shared" ca="1" si="336"/>
        <v>#N/A</v>
      </c>
      <c r="M78" s="125" t="e">
        <f t="shared" ca="1" si="336"/>
        <v>#N/A</v>
      </c>
      <c r="N78" s="125" t="e">
        <f t="shared" ca="1" si="336"/>
        <v>#N/A</v>
      </c>
      <c r="O78" s="125" t="e">
        <f t="shared" ca="1" si="336"/>
        <v>#N/A</v>
      </c>
      <c r="P78" s="125" t="e">
        <f t="shared" ca="1" si="336"/>
        <v>#N/A</v>
      </c>
      <c r="Q78" s="125" t="e">
        <f t="shared" ca="1" si="336"/>
        <v>#N/A</v>
      </c>
      <c r="R78" s="125" t="e">
        <f t="shared" ca="1" si="336"/>
        <v>#N/A</v>
      </c>
      <c r="S78" s="125" t="e">
        <f t="shared" ca="1" si="336"/>
        <v>#N/A</v>
      </c>
      <c r="T78" s="125" t="e">
        <f t="shared" ca="1" si="329"/>
        <v>#N/A</v>
      </c>
      <c r="U78" s="125" t="e">
        <f t="shared" ca="1" si="329"/>
        <v>#N/A</v>
      </c>
      <c r="V78" s="125" t="e">
        <f t="shared" ca="1" si="329"/>
        <v>#N/A</v>
      </c>
      <c r="W78" s="125" t="e">
        <f t="shared" ca="1" si="329"/>
        <v>#N/A</v>
      </c>
      <c r="X78" s="125" t="e">
        <f t="shared" ca="1" si="329"/>
        <v>#N/A</v>
      </c>
      <c r="Y78" s="125" t="e">
        <f t="shared" ca="1" si="329"/>
        <v>#N/A</v>
      </c>
      <c r="Z78" s="125" t="e">
        <f t="shared" ca="1" si="329"/>
        <v>#N/A</v>
      </c>
      <c r="AA78" s="125" t="e">
        <f t="shared" ca="1" si="329"/>
        <v>#N/A</v>
      </c>
      <c r="AB78" s="125" t="e">
        <f t="shared" ca="1" si="329"/>
        <v>#N/A</v>
      </c>
      <c r="AC78" s="125" t="e">
        <f t="shared" ca="1" si="329"/>
        <v>#N/A</v>
      </c>
      <c r="AD78" s="125" t="e">
        <f t="shared" ca="1" si="329"/>
        <v>#N/A</v>
      </c>
      <c r="AE78" s="125" t="e">
        <f t="shared" ca="1" si="329"/>
        <v>#N/A</v>
      </c>
      <c r="AF78" s="125" t="e">
        <f t="shared" ca="1" si="329"/>
        <v>#N/A</v>
      </c>
      <c r="AG78" s="125" t="e">
        <f t="shared" ca="1" si="329"/>
        <v>#N/A</v>
      </c>
      <c r="AH78" s="125" t="e">
        <f t="shared" ca="1" si="329"/>
        <v>#N/A</v>
      </c>
      <c r="AI78" s="125" t="e">
        <f t="shared" ca="1" si="337"/>
        <v>#N/A</v>
      </c>
      <c r="AJ78" s="125" t="e">
        <f t="shared" ca="1" si="337"/>
        <v>#N/A</v>
      </c>
      <c r="AK78" s="125" t="e">
        <f t="shared" ca="1" si="337"/>
        <v>#N/A</v>
      </c>
      <c r="AL78" s="125" t="e">
        <f t="shared" ca="1" si="337"/>
        <v>#N/A</v>
      </c>
      <c r="AM78" s="125" t="e">
        <f t="shared" ca="1" si="337"/>
        <v>#N/A</v>
      </c>
      <c r="AN78" s="125" t="e">
        <f t="shared" ca="1" si="337"/>
        <v>#N/A</v>
      </c>
      <c r="AO78" s="125" t="e">
        <f t="shared" ca="1" si="337"/>
        <v>#N/A</v>
      </c>
      <c r="AP78" s="125" t="e">
        <f t="shared" ca="1" si="337"/>
        <v>#N/A</v>
      </c>
      <c r="AQ78" s="125" t="e">
        <f t="shared" ca="1" si="337"/>
        <v>#N/A</v>
      </c>
      <c r="AR78" s="125" t="e">
        <f t="shared" ca="1" si="337"/>
        <v>#N/A</v>
      </c>
      <c r="AS78" s="125" t="e">
        <f t="shared" ca="1" si="337"/>
        <v>#N/A</v>
      </c>
      <c r="AT78" s="125" t="e">
        <f t="shared" ca="1" si="337"/>
        <v>#N/A</v>
      </c>
      <c r="AU78" s="125" t="e">
        <f t="shared" ca="1" si="337"/>
        <v>#N/A</v>
      </c>
      <c r="AV78" s="125" t="e">
        <f t="shared" ca="1" si="337"/>
        <v>#N/A</v>
      </c>
      <c r="AW78" s="125" t="e">
        <f t="shared" ca="1" si="337"/>
        <v>#N/A</v>
      </c>
      <c r="AX78" s="125" t="e">
        <f t="shared" ca="1" si="337"/>
        <v>#N/A</v>
      </c>
      <c r="AY78" s="125" t="e">
        <f t="shared" ca="1" si="330"/>
        <v>#N/A</v>
      </c>
      <c r="AZ78" s="125" t="e">
        <f t="shared" ca="1" si="330"/>
        <v>#N/A</v>
      </c>
      <c r="BA78" s="125" t="e">
        <f t="shared" ca="1" si="330"/>
        <v>#N/A</v>
      </c>
      <c r="BB78" s="125" t="str">
        <f t="shared" ca="1" si="346"/>
        <v/>
      </c>
      <c r="BC78" s="125" t="str">
        <f t="shared" ca="1" si="338"/>
        <v/>
      </c>
      <c r="BD78" s="125" t="str">
        <f t="shared" ca="1" si="339"/>
        <v/>
      </c>
      <c r="BE78" s="125" t="str">
        <f t="shared" ca="1" si="340"/>
        <v/>
      </c>
      <c r="BF78" t="str">
        <f t="shared" ca="1" si="347"/>
        <v/>
      </c>
      <c r="BG78" s="125" t="str">
        <f t="shared" ca="1" si="374"/>
        <v/>
      </c>
      <c r="BI78" s="606" t="str">
        <f t="shared" ca="1" si="409"/>
        <v/>
      </c>
      <c r="BJ78" s="125" t="str">
        <f t="shared" ca="1" si="387"/>
        <v/>
      </c>
      <c r="BK78" s="125" t="str">
        <f t="shared" ca="1" si="410"/>
        <v/>
      </c>
      <c r="BL78" s="125" t="str">
        <f t="shared" ref="BL78" ca="1" si="429">IFERROR(INDEX($D$2:$BA$203,$A$41-1+$BI78,$A$27-3)*IF(RTF_unit="K",1,IF(RTF_unit="lb",1/1000,IF(RTF_unit="T",2,1))),"")</f>
        <v/>
      </c>
      <c r="BM78" s="125" t="str">
        <f t="shared" ref="BM78" ca="1" si="430">IFERROR(INDEX($D$2:$BA$203,$A$41-1+$BI78,$A$27-1)*IF(RTF_unit="K",1,IF(RTF_unit="lb",1/1000,IF(RTF_unit="T",2,1))),"")</f>
        <v/>
      </c>
      <c r="BN78" s="125" t="str">
        <f t="shared" ref="BN78" ca="1" si="431">IFERROR(INDEX($D$2:$BA$203,$A$41-1+$BI78,$A$27-2)*IF(RTF_unit="K",1,IF(RTF_unit="lb",1/1000,IF(RTF_unit="T",2,1))),"")</f>
        <v/>
      </c>
      <c r="BO78" s="125" t="str">
        <f t="shared" ref="BO78" ca="1" si="432">IFERROR(INDEX($D$2:$BA$203,$A$41-1+$BI78,$A$27)*IF(RTF_unit_Moment="kip-ft",1,IF(RTF_unit_Moment="kip-in",1/12,IF(RTF_unit_Moment="lb-ft",1/1000,IF(RTF_unit_Moment="lb-in",1/12000,1)))),"")</f>
        <v/>
      </c>
      <c r="BP78" s="125" t="str">
        <f t="shared" ref="BP78" ca="1" si="433">IFERROR(INDEX($D$2:$BA$203,$A$41-1+$BI78,$A$30)*IF(RTF_unit_Moment="kip-ft",1,IF(RTF_unit_Moment="kip-in",1/12,IF(RTF_unit_Moment="lb-ft",1/1000,IF(RTF_unit_Moment="lb-in",1/12000,1)))),"")</f>
        <v/>
      </c>
      <c r="BQ78" s="125" t="str">
        <f t="shared" ca="1" si="416"/>
        <v/>
      </c>
      <c r="BR78" s="125" t="str">
        <f t="shared" ca="1" si="417"/>
        <v/>
      </c>
      <c r="BT78" s="125" t="str">
        <f t="array" aca="1" ref="BT78" ca="1">IFERROR(INDEX($BB$1:$BB$203,SMALL(IF($BB$1:$BB$203&lt;&gt;"",ROW($BB$1:$BB$203)),ROW(71:71))),"")</f>
        <v/>
      </c>
      <c r="BU78" s="604" t="str">
        <f t="shared" ca="1" si="385"/>
        <v/>
      </c>
      <c r="BV78" s="125" t="str">
        <f t="shared" ca="1" si="393"/>
        <v/>
      </c>
      <c r="BW78" s="125" t="str">
        <f t="shared" ca="1" si="393"/>
        <v/>
      </c>
      <c r="BX78" s="125" t="str">
        <f t="shared" ca="1" si="393"/>
        <v/>
      </c>
      <c r="BY78" s="125" t="str">
        <f t="shared" ca="1" si="394"/>
        <v/>
      </c>
      <c r="BZ78" s="125" t="str">
        <f t="shared" ca="1" si="386"/>
        <v/>
      </c>
      <c r="CA78" s="125" t="str">
        <f t="shared" ca="1" si="395"/>
        <v/>
      </c>
      <c r="CB78" s="125" t="str">
        <f t="shared" ca="1" si="396"/>
        <v/>
      </c>
      <c r="CC78" s="125" t="str">
        <f t="shared" ca="1" si="397"/>
        <v/>
      </c>
      <c r="CD78" s="125" t="str">
        <f t="shared" ca="1" si="398"/>
        <v/>
      </c>
      <c r="CE78" s="125" t="str">
        <f t="shared" ca="1" si="399"/>
        <v/>
      </c>
      <c r="CF78" s="125" t="str">
        <f t="shared" ca="1" si="400"/>
        <v/>
      </c>
      <c r="CG78" s="125" t="str">
        <f t="shared" ca="1" si="401"/>
        <v/>
      </c>
      <c r="CH78" s="125" t="str">
        <f t="shared" ca="1" si="402"/>
        <v/>
      </c>
      <c r="CI78" s="125" t="str">
        <f t="shared" ca="1" si="403"/>
        <v/>
      </c>
      <c r="CJ78" s="125" t="str">
        <f t="array" aca="1" ref="CJ78" ca="1">IFERROR(INDEX($CI$1:$CI$502,SMALL(IF($CI$1:$CI$502&lt;&gt;"",ROW($CI$1:$CI$502)),ROW(71:71))),"")</f>
        <v/>
      </c>
      <c r="CK78" s="125" t="str">
        <f t="shared" ca="1" si="404"/>
        <v/>
      </c>
      <c r="CL78" s="125" t="str">
        <f t="shared" ca="1" si="405"/>
        <v/>
      </c>
      <c r="CM78" s="125"/>
      <c r="CO78" s="125" t="str">
        <f t="shared" si="406"/>
        <v/>
      </c>
      <c r="CP78" s="600" t="str">
        <f t="shared" si="407"/>
        <v/>
      </c>
      <c r="CQ78" s="600" t="str">
        <f t="shared" si="423"/>
        <v/>
      </c>
      <c r="CR78" s="600" t="str">
        <f t="shared" si="408"/>
        <v/>
      </c>
    </row>
    <row r="79" spans="1:96" x14ac:dyDescent="0.25">
      <c r="A79" s="591"/>
      <c r="C79" s="125">
        <f t="shared" si="353"/>
        <v>77</v>
      </c>
      <c r="D79" s="125" t="e">
        <f t="shared" ca="1" si="336"/>
        <v>#N/A</v>
      </c>
      <c r="E79" s="125" t="e">
        <f t="shared" ca="1" si="336"/>
        <v>#N/A</v>
      </c>
      <c r="F79" s="125" t="e">
        <f t="shared" ca="1" si="336"/>
        <v>#N/A</v>
      </c>
      <c r="G79" s="125" t="e">
        <f t="shared" ca="1" si="336"/>
        <v>#N/A</v>
      </c>
      <c r="H79" s="125" t="e">
        <f t="shared" ca="1" si="336"/>
        <v>#N/A</v>
      </c>
      <c r="I79" s="125" t="e">
        <f t="shared" ca="1" si="336"/>
        <v>#N/A</v>
      </c>
      <c r="J79" s="125" t="e">
        <f t="shared" ca="1" si="336"/>
        <v>#N/A</v>
      </c>
      <c r="K79" s="125" t="e">
        <f t="shared" ca="1" si="336"/>
        <v>#N/A</v>
      </c>
      <c r="L79" s="125" t="e">
        <f t="shared" ca="1" si="336"/>
        <v>#N/A</v>
      </c>
      <c r="M79" s="125" t="e">
        <f t="shared" ca="1" si="336"/>
        <v>#N/A</v>
      </c>
      <c r="N79" s="125" t="e">
        <f t="shared" ca="1" si="336"/>
        <v>#N/A</v>
      </c>
      <c r="O79" s="125" t="e">
        <f t="shared" ca="1" si="336"/>
        <v>#N/A</v>
      </c>
      <c r="P79" s="125" t="e">
        <f t="shared" ca="1" si="336"/>
        <v>#N/A</v>
      </c>
      <c r="Q79" s="125" t="e">
        <f t="shared" ca="1" si="336"/>
        <v>#N/A</v>
      </c>
      <c r="R79" s="125" t="e">
        <f t="shared" ca="1" si="336"/>
        <v>#N/A</v>
      </c>
      <c r="S79" s="125" t="e">
        <f t="shared" ca="1" si="336"/>
        <v>#N/A</v>
      </c>
      <c r="T79" s="125" t="e">
        <f t="shared" ca="1" si="329"/>
        <v>#N/A</v>
      </c>
      <c r="U79" s="125" t="e">
        <f t="shared" ca="1" si="329"/>
        <v>#N/A</v>
      </c>
      <c r="V79" s="125" t="e">
        <f t="shared" ca="1" si="329"/>
        <v>#N/A</v>
      </c>
      <c r="W79" s="125" t="e">
        <f t="shared" ca="1" si="329"/>
        <v>#N/A</v>
      </c>
      <c r="X79" s="125" t="e">
        <f t="shared" ca="1" si="329"/>
        <v>#N/A</v>
      </c>
      <c r="Y79" s="125" t="e">
        <f t="shared" ca="1" si="329"/>
        <v>#N/A</v>
      </c>
      <c r="Z79" s="125" t="e">
        <f t="shared" ca="1" si="329"/>
        <v>#N/A</v>
      </c>
      <c r="AA79" s="125" t="e">
        <f t="shared" ca="1" si="329"/>
        <v>#N/A</v>
      </c>
      <c r="AB79" s="125" t="e">
        <f t="shared" ca="1" si="329"/>
        <v>#N/A</v>
      </c>
      <c r="AC79" s="125" t="e">
        <f t="shared" ca="1" si="329"/>
        <v>#N/A</v>
      </c>
      <c r="AD79" s="125" t="e">
        <f t="shared" ca="1" si="329"/>
        <v>#N/A</v>
      </c>
      <c r="AE79" s="125" t="e">
        <f t="shared" ca="1" si="329"/>
        <v>#N/A</v>
      </c>
      <c r="AF79" s="125" t="e">
        <f t="shared" ca="1" si="329"/>
        <v>#N/A</v>
      </c>
      <c r="AG79" s="125" t="e">
        <f t="shared" ca="1" si="329"/>
        <v>#N/A</v>
      </c>
      <c r="AH79" s="125" t="e">
        <f t="shared" ca="1" si="329"/>
        <v>#N/A</v>
      </c>
      <c r="AI79" s="125" t="e">
        <f t="shared" ca="1" si="337"/>
        <v>#N/A</v>
      </c>
      <c r="AJ79" s="125" t="e">
        <f t="shared" ca="1" si="337"/>
        <v>#N/A</v>
      </c>
      <c r="AK79" s="125" t="e">
        <f t="shared" ca="1" si="337"/>
        <v>#N/A</v>
      </c>
      <c r="AL79" s="125" t="e">
        <f t="shared" ca="1" si="337"/>
        <v>#N/A</v>
      </c>
      <c r="AM79" s="125" t="e">
        <f t="shared" ca="1" si="337"/>
        <v>#N/A</v>
      </c>
      <c r="AN79" s="125" t="e">
        <f t="shared" ca="1" si="337"/>
        <v>#N/A</v>
      </c>
      <c r="AO79" s="125" t="e">
        <f t="shared" ca="1" si="337"/>
        <v>#N/A</v>
      </c>
      <c r="AP79" s="125" t="e">
        <f t="shared" ca="1" si="337"/>
        <v>#N/A</v>
      </c>
      <c r="AQ79" s="125" t="e">
        <f t="shared" ca="1" si="337"/>
        <v>#N/A</v>
      </c>
      <c r="AR79" s="125" t="e">
        <f t="shared" ca="1" si="337"/>
        <v>#N/A</v>
      </c>
      <c r="AS79" s="125" t="e">
        <f t="shared" ca="1" si="337"/>
        <v>#N/A</v>
      </c>
      <c r="AT79" s="125" t="e">
        <f t="shared" ca="1" si="337"/>
        <v>#N/A</v>
      </c>
      <c r="AU79" s="125" t="e">
        <f t="shared" ca="1" si="337"/>
        <v>#N/A</v>
      </c>
      <c r="AV79" s="125" t="e">
        <f t="shared" ca="1" si="337"/>
        <v>#N/A</v>
      </c>
      <c r="AW79" s="125" t="e">
        <f t="shared" ca="1" si="337"/>
        <v>#N/A</v>
      </c>
      <c r="AX79" s="125" t="e">
        <f t="shared" ca="1" si="337"/>
        <v>#N/A</v>
      </c>
      <c r="AY79" s="125" t="e">
        <f t="shared" ca="1" si="330"/>
        <v>#N/A</v>
      </c>
      <c r="AZ79" s="125" t="e">
        <f t="shared" ca="1" si="330"/>
        <v>#N/A</v>
      </c>
      <c r="BA79" s="125" t="e">
        <f t="shared" ca="1" si="330"/>
        <v>#N/A</v>
      </c>
      <c r="BB79" s="125" t="str">
        <f t="shared" ca="1" si="346"/>
        <v/>
      </c>
      <c r="BC79" s="125" t="str">
        <f t="shared" ca="1" si="338"/>
        <v/>
      </c>
      <c r="BD79" s="125" t="str">
        <f t="shared" ca="1" si="339"/>
        <v/>
      </c>
      <c r="BE79" s="125" t="str">
        <f t="shared" ca="1" si="340"/>
        <v/>
      </c>
      <c r="BF79" t="str">
        <f t="shared" ca="1" si="347"/>
        <v/>
      </c>
      <c r="BG79" s="125" t="str">
        <f t="shared" ca="1" si="374"/>
        <v/>
      </c>
      <c r="BI79" s="606" t="str">
        <f t="shared" ca="1" si="409"/>
        <v/>
      </c>
      <c r="BJ79" s="125" t="str">
        <f t="shared" ca="1" si="387"/>
        <v/>
      </c>
      <c r="BK79" s="125" t="str">
        <f t="shared" ca="1" si="410"/>
        <v/>
      </c>
      <c r="BL79" s="125" t="str">
        <f t="shared" ref="BL79" ca="1" si="434">IFERROR(INDEX($D$2:$BA$203,$A$41-1+$BI79,$A$27-3)*IF(RTF_unit="K",1,IF(RTF_unit="lb",1/1000,IF(RTF_unit="T",2,1))),"")</f>
        <v/>
      </c>
      <c r="BM79" s="125" t="str">
        <f t="shared" ref="BM79" ca="1" si="435">IFERROR(INDEX($D$2:$BA$203,$A$41-1+$BI79,$A$27-1)*IF(RTF_unit="K",1,IF(RTF_unit="lb",1/1000,IF(RTF_unit="T",2,1))),"")</f>
        <v/>
      </c>
      <c r="BN79" s="125" t="str">
        <f t="shared" ref="BN79" ca="1" si="436">IFERROR(INDEX($D$2:$BA$203,$A$41-1+$BI79,$A$27-2)*IF(RTF_unit="K",1,IF(RTF_unit="lb",1/1000,IF(RTF_unit="T",2,1))),"")</f>
        <v/>
      </c>
      <c r="BO79" s="125" t="str">
        <f t="shared" ref="BO79" ca="1" si="437">IFERROR(INDEX($D$2:$BA$203,$A$41-1+$BI79,$A$27)*IF(RTF_unit_Moment="kip-ft",1,IF(RTF_unit_Moment="kip-in",1/12,IF(RTF_unit_Moment="lb-ft",1/1000,IF(RTF_unit_Moment="lb-in",1/12000,1)))),"")</f>
        <v/>
      </c>
      <c r="BP79" s="125" t="str">
        <f t="shared" ref="BP79" ca="1" si="438">IFERROR(INDEX($D$2:$BA$203,$A$41-1+$BI79,$A$30)*IF(RTF_unit_Moment="kip-ft",1,IF(RTF_unit_Moment="kip-in",1/12,IF(RTF_unit_Moment="lb-ft",1/1000,IF(RTF_unit_Moment="lb-in",1/12000,1)))),"")</f>
        <v/>
      </c>
      <c r="BQ79" s="125" t="str">
        <f t="shared" ca="1" si="416"/>
        <v/>
      </c>
      <c r="BR79" s="125" t="str">
        <f t="shared" ca="1" si="417"/>
        <v/>
      </c>
      <c r="BT79" s="125" t="str">
        <f t="array" aca="1" ref="BT79" ca="1">IFERROR(INDEX($BB$1:$BB$203,SMALL(IF($BB$1:$BB$203&lt;&gt;"",ROW($BB$1:$BB$203)),ROW(72:72))),"")</f>
        <v/>
      </c>
      <c r="BU79" s="604" t="str">
        <f t="shared" ca="1" si="385"/>
        <v/>
      </c>
      <c r="BV79" s="125" t="str">
        <f t="shared" ca="1" si="393"/>
        <v/>
      </c>
      <c r="BW79" s="125" t="str">
        <f t="shared" ca="1" si="393"/>
        <v/>
      </c>
      <c r="BX79" s="125" t="str">
        <f t="shared" ca="1" si="393"/>
        <v/>
      </c>
      <c r="BY79" s="125" t="str">
        <f t="shared" ca="1" si="394"/>
        <v/>
      </c>
      <c r="BZ79" s="125" t="str">
        <f t="shared" ca="1" si="386"/>
        <v/>
      </c>
      <c r="CA79" s="125" t="str">
        <f t="shared" ca="1" si="395"/>
        <v/>
      </c>
      <c r="CB79" s="125" t="str">
        <f t="shared" ca="1" si="396"/>
        <v/>
      </c>
      <c r="CC79" s="125" t="str">
        <f t="shared" ca="1" si="397"/>
        <v/>
      </c>
      <c r="CD79" s="125" t="str">
        <f t="shared" ca="1" si="398"/>
        <v/>
      </c>
      <c r="CE79" s="125" t="str">
        <f t="shared" ca="1" si="399"/>
        <v/>
      </c>
      <c r="CF79" s="125" t="str">
        <f t="shared" ca="1" si="400"/>
        <v/>
      </c>
      <c r="CG79" s="125" t="str">
        <f t="shared" ca="1" si="401"/>
        <v/>
      </c>
      <c r="CH79" s="125" t="str">
        <f t="shared" ca="1" si="402"/>
        <v/>
      </c>
      <c r="CI79" s="125" t="str">
        <f t="shared" ca="1" si="403"/>
        <v/>
      </c>
      <c r="CJ79" s="125" t="str">
        <f t="array" aca="1" ref="CJ79" ca="1">IFERROR(INDEX($CI$1:$CI$502,SMALL(IF($CI$1:$CI$502&lt;&gt;"",ROW($CI$1:$CI$502)),ROW(72:72))),"")</f>
        <v/>
      </c>
      <c r="CK79" s="125" t="str">
        <f t="shared" ca="1" si="404"/>
        <v/>
      </c>
      <c r="CL79" s="125" t="str">
        <f t="shared" ca="1" si="405"/>
        <v/>
      </c>
      <c r="CM79" s="125"/>
      <c r="CO79" s="125" t="str">
        <f t="shared" si="406"/>
        <v/>
      </c>
      <c r="CP79" s="600" t="str">
        <f t="shared" si="407"/>
        <v/>
      </c>
      <c r="CQ79" s="600" t="str">
        <f t="shared" si="423"/>
        <v/>
      </c>
      <c r="CR79" s="600" t="str">
        <f t="shared" si="408"/>
        <v/>
      </c>
    </row>
    <row r="80" spans="1:96" x14ac:dyDescent="0.25">
      <c r="A80" s="591"/>
      <c r="C80" s="125">
        <f t="shared" si="353"/>
        <v>78</v>
      </c>
      <c r="D80" s="125" t="e">
        <f t="shared" ca="1" si="336"/>
        <v>#N/A</v>
      </c>
      <c r="E80" s="125" t="e">
        <f t="shared" ca="1" si="336"/>
        <v>#N/A</v>
      </c>
      <c r="F80" s="125" t="e">
        <f t="shared" ca="1" si="336"/>
        <v>#N/A</v>
      </c>
      <c r="G80" s="125" t="e">
        <f t="shared" ca="1" si="336"/>
        <v>#N/A</v>
      </c>
      <c r="H80" s="125" t="e">
        <f t="shared" ca="1" si="336"/>
        <v>#N/A</v>
      </c>
      <c r="I80" s="125" t="e">
        <f t="shared" ca="1" si="336"/>
        <v>#N/A</v>
      </c>
      <c r="J80" s="125" t="e">
        <f t="shared" ca="1" si="336"/>
        <v>#N/A</v>
      </c>
      <c r="K80" s="125" t="e">
        <f t="shared" ca="1" si="336"/>
        <v>#N/A</v>
      </c>
      <c r="L80" s="125" t="e">
        <f t="shared" ca="1" si="336"/>
        <v>#N/A</v>
      </c>
      <c r="M80" s="125" t="e">
        <f t="shared" ca="1" si="336"/>
        <v>#N/A</v>
      </c>
      <c r="N80" s="125" t="e">
        <f t="shared" ca="1" si="336"/>
        <v>#N/A</v>
      </c>
      <c r="O80" s="125" t="e">
        <f t="shared" ca="1" si="336"/>
        <v>#N/A</v>
      </c>
      <c r="P80" s="125" t="e">
        <f t="shared" ca="1" si="336"/>
        <v>#N/A</v>
      </c>
      <c r="Q80" s="125" t="e">
        <f t="shared" ca="1" si="336"/>
        <v>#N/A</v>
      </c>
      <c r="R80" s="125" t="e">
        <f t="shared" ca="1" si="336"/>
        <v>#N/A</v>
      </c>
      <c r="S80" s="125" t="e">
        <f t="shared" ca="1" si="336"/>
        <v>#N/A</v>
      </c>
      <c r="T80" s="125" t="e">
        <f t="shared" ca="1" si="329"/>
        <v>#N/A</v>
      </c>
      <c r="U80" s="125" t="e">
        <f t="shared" ca="1" si="329"/>
        <v>#N/A</v>
      </c>
      <c r="V80" s="125" t="e">
        <f t="shared" ca="1" si="329"/>
        <v>#N/A</v>
      </c>
      <c r="W80" s="125" t="e">
        <f t="shared" ca="1" si="329"/>
        <v>#N/A</v>
      </c>
      <c r="X80" s="125" t="e">
        <f t="shared" ca="1" si="329"/>
        <v>#N/A</v>
      </c>
      <c r="Y80" s="125" t="e">
        <f t="shared" ca="1" si="329"/>
        <v>#N/A</v>
      </c>
      <c r="Z80" s="125" t="e">
        <f t="shared" ca="1" si="329"/>
        <v>#N/A</v>
      </c>
      <c r="AA80" s="125" t="e">
        <f t="shared" ca="1" si="329"/>
        <v>#N/A</v>
      </c>
      <c r="AB80" s="125" t="e">
        <f t="shared" ca="1" si="329"/>
        <v>#N/A</v>
      </c>
      <c r="AC80" s="125" t="e">
        <f t="shared" ca="1" si="329"/>
        <v>#N/A</v>
      </c>
      <c r="AD80" s="125" t="e">
        <f t="shared" ca="1" si="329"/>
        <v>#N/A</v>
      </c>
      <c r="AE80" s="125" t="e">
        <f t="shared" ca="1" si="329"/>
        <v>#N/A</v>
      </c>
      <c r="AF80" s="125" t="e">
        <f t="shared" ca="1" si="329"/>
        <v>#N/A</v>
      </c>
      <c r="AG80" s="125" t="e">
        <f t="shared" ca="1" si="329"/>
        <v>#N/A</v>
      </c>
      <c r="AH80" s="125" t="e">
        <f t="shared" ca="1" si="329"/>
        <v>#N/A</v>
      </c>
      <c r="AI80" s="125" t="e">
        <f t="shared" ca="1" si="337"/>
        <v>#N/A</v>
      </c>
      <c r="AJ80" s="125" t="e">
        <f t="shared" ca="1" si="337"/>
        <v>#N/A</v>
      </c>
      <c r="AK80" s="125" t="e">
        <f t="shared" ca="1" si="337"/>
        <v>#N/A</v>
      </c>
      <c r="AL80" s="125" t="e">
        <f t="shared" ca="1" si="337"/>
        <v>#N/A</v>
      </c>
      <c r="AM80" s="125" t="e">
        <f t="shared" ca="1" si="337"/>
        <v>#N/A</v>
      </c>
      <c r="AN80" s="125" t="e">
        <f t="shared" ca="1" si="337"/>
        <v>#N/A</v>
      </c>
      <c r="AO80" s="125" t="e">
        <f t="shared" ca="1" si="337"/>
        <v>#N/A</v>
      </c>
      <c r="AP80" s="125" t="e">
        <f t="shared" ca="1" si="337"/>
        <v>#N/A</v>
      </c>
      <c r="AQ80" s="125" t="e">
        <f t="shared" ca="1" si="337"/>
        <v>#N/A</v>
      </c>
      <c r="AR80" s="125" t="e">
        <f t="shared" ca="1" si="337"/>
        <v>#N/A</v>
      </c>
      <c r="AS80" s="125" t="e">
        <f t="shared" ca="1" si="337"/>
        <v>#N/A</v>
      </c>
      <c r="AT80" s="125" t="e">
        <f t="shared" ca="1" si="337"/>
        <v>#N/A</v>
      </c>
      <c r="AU80" s="125" t="e">
        <f t="shared" ca="1" si="337"/>
        <v>#N/A</v>
      </c>
      <c r="AV80" s="125" t="e">
        <f t="shared" ca="1" si="337"/>
        <v>#N/A</v>
      </c>
      <c r="AW80" s="125" t="e">
        <f t="shared" ca="1" si="337"/>
        <v>#N/A</v>
      </c>
      <c r="AX80" s="125" t="e">
        <f t="shared" ca="1" si="337"/>
        <v>#N/A</v>
      </c>
      <c r="AY80" s="125" t="e">
        <f t="shared" ca="1" si="330"/>
        <v>#N/A</v>
      </c>
      <c r="AZ80" s="125" t="e">
        <f t="shared" ca="1" si="330"/>
        <v>#N/A</v>
      </c>
      <c r="BA80" s="125" t="e">
        <f t="shared" ca="1" si="330"/>
        <v>#N/A</v>
      </c>
      <c r="BB80" s="125" t="str">
        <f t="shared" ca="1" si="346"/>
        <v/>
      </c>
      <c r="BC80" s="125" t="str">
        <f t="shared" ca="1" si="338"/>
        <v/>
      </c>
      <c r="BD80" s="125" t="str">
        <f t="shared" ca="1" si="339"/>
        <v/>
      </c>
      <c r="BE80" s="125" t="str">
        <f t="shared" ca="1" si="340"/>
        <v/>
      </c>
      <c r="BF80" t="str">
        <f t="shared" ca="1" si="347"/>
        <v/>
      </c>
      <c r="BG80" s="125" t="str">
        <f t="shared" ca="1" si="374"/>
        <v/>
      </c>
      <c r="BI80" s="606" t="str">
        <f t="shared" ca="1" si="409"/>
        <v/>
      </c>
      <c r="BJ80" s="125" t="str">
        <f t="shared" ca="1" si="387"/>
        <v/>
      </c>
      <c r="BK80" s="125" t="str">
        <f t="shared" ca="1" si="410"/>
        <v/>
      </c>
      <c r="BL80" s="125" t="str">
        <f t="shared" ref="BL80" ca="1" si="439">IFERROR(INDEX($D$2:$BA$203,$A$41-1+$BI80,$A$27-3)*IF(RTF_unit="K",1,IF(RTF_unit="lb",1/1000,IF(RTF_unit="T",2,1))),"")</f>
        <v/>
      </c>
      <c r="BM80" s="125" t="str">
        <f t="shared" ref="BM80" ca="1" si="440">IFERROR(INDEX($D$2:$BA$203,$A$41-1+$BI80,$A$27-1)*IF(RTF_unit="K",1,IF(RTF_unit="lb",1/1000,IF(RTF_unit="T",2,1))),"")</f>
        <v/>
      </c>
      <c r="BN80" s="125" t="str">
        <f t="shared" ref="BN80" ca="1" si="441">IFERROR(INDEX($D$2:$BA$203,$A$41-1+$BI80,$A$27-2)*IF(RTF_unit="K",1,IF(RTF_unit="lb",1/1000,IF(RTF_unit="T",2,1))),"")</f>
        <v/>
      </c>
      <c r="BO80" s="125" t="str">
        <f t="shared" ref="BO80" ca="1" si="442">IFERROR(INDEX($D$2:$BA$203,$A$41-1+$BI80,$A$27)*IF(RTF_unit_Moment="kip-ft",1,IF(RTF_unit_Moment="kip-in",1/12,IF(RTF_unit_Moment="lb-ft",1/1000,IF(RTF_unit_Moment="lb-in",1/12000,1)))),"")</f>
        <v/>
      </c>
      <c r="BP80" s="125" t="str">
        <f t="shared" ref="BP80" ca="1" si="443">IFERROR(INDEX($D$2:$BA$203,$A$41-1+$BI80,$A$30)*IF(RTF_unit_Moment="kip-ft",1,IF(RTF_unit_Moment="kip-in",1/12,IF(RTF_unit_Moment="lb-ft",1/1000,IF(RTF_unit_Moment="lb-in",1/12000,1)))),"")</f>
        <v/>
      </c>
      <c r="BQ80" s="125" t="str">
        <f t="shared" ca="1" si="416"/>
        <v/>
      </c>
      <c r="BR80" s="125" t="str">
        <f t="shared" ca="1" si="417"/>
        <v/>
      </c>
      <c r="BT80" s="125" t="str">
        <f t="array" aca="1" ref="BT80" ca="1">IFERROR(INDEX($BB$1:$BB$203,SMALL(IF($BB$1:$BB$203&lt;&gt;"",ROW($BB$1:$BB$203)),ROW(73:73))),"")</f>
        <v/>
      </c>
      <c r="BU80" s="604" t="str">
        <f t="shared" ca="1" si="385"/>
        <v/>
      </c>
      <c r="BV80" s="125" t="str">
        <f t="shared" ca="1" si="393"/>
        <v/>
      </c>
      <c r="BW80" s="125" t="str">
        <f t="shared" ca="1" si="393"/>
        <v/>
      </c>
      <c r="BX80" s="125" t="str">
        <f t="shared" ca="1" si="393"/>
        <v/>
      </c>
      <c r="BY80" s="125" t="str">
        <f t="shared" ca="1" si="394"/>
        <v/>
      </c>
      <c r="BZ80" s="125" t="str">
        <f t="shared" ca="1" si="386"/>
        <v/>
      </c>
      <c r="CA80" s="125" t="str">
        <f t="shared" ca="1" si="395"/>
        <v/>
      </c>
      <c r="CB80" s="125" t="str">
        <f t="shared" ca="1" si="396"/>
        <v/>
      </c>
      <c r="CC80" s="125" t="str">
        <f t="shared" ca="1" si="397"/>
        <v/>
      </c>
      <c r="CD80" s="125" t="str">
        <f t="shared" ca="1" si="398"/>
        <v/>
      </c>
      <c r="CE80" s="125" t="str">
        <f t="shared" ca="1" si="399"/>
        <v/>
      </c>
      <c r="CF80" s="125" t="str">
        <f t="shared" ca="1" si="400"/>
        <v/>
      </c>
      <c r="CG80" s="125" t="str">
        <f t="shared" ca="1" si="401"/>
        <v/>
      </c>
      <c r="CH80" s="125" t="str">
        <f t="shared" ca="1" si="402"/>
        <v/>
      </c>
      <c r="CI80" s="125" t="str">
        <f t="shared" ca="1" si="403"/>
        <v/>
      </c>
      <c r="CJ80" s="125" t="str">
        <f t="array" aca="1" ref="CJ80" ca="1">IFERROR(INDEX($CI$1:$CI$502,SMALL(IF($CI$1:$CI$502&lt;&gt;"",ROW($CI$1:$CI$502)),ROW(73:73))),"")</f>
        <v/>
      </c>
      <c r="CK80" s="125" t="str">
        <f t="shared" ca="1" si="404"/>
        <v/>
      </c>
      <c r="CL80" s="125" t="str">
        <f t="shared" ca="1" si="405"/>
        <v/>
      </c>
      <c r="CM80" s="125"/>
      <c r="CO80" s="125" t="str">
        <f t="shared" si="406"/>
        <v/>
      </c>
      <c r="CP80" s="600" t="str">
        <f t="shared" si="407"/>
        <v/>
      </c>
      <c r="CQ80" s="600" t="str">
        <f t="shared" si="423"/>
        <v/>
      </c>
      <c r="CR80" s="600" t="str">
        <f t="shared" si="408"/>
        <v/>
      </c>
    </row>
    <row r="81" spans="1:96" x14ac:dyDescent="0.25">
      <c r="A81" s="591"/>
      <c r="C81" s="125">
        <f t="shared" si="353"/>
        <v>79</v>
      </c>
      <c r="D81" s="125" t="e">
        <f t="shared" ca="1" si="336"/>
        <v>#N/A</v>
      </c>
      <c r="E81" s="125" t="e">
        <f t="shared" ca="1" si="336"/>
        <v>#N/A</v>
      </c>
      <c r="F81" s="125" t="e">
        <f t="shared" ca="1" si="336"/>
        <v>#N/A</v>
      </c>
      <c r="G81" s="125" t="e">
        <f t="shared" ca="1" si="336"/>
        <v>#N/A</v>
      </c>
      <c r="H81" s="125" t="e">
        <f t="shared" ca="1" si="336"/>
        <v>#N/A</v>
      </c>
      <c r="I81" s="125" t="e">
        <f t="shared" ca="1" si="336"/>
        <v>#N/A</v>
      </c>
      <c r="J81" s="125" t="e">
        <f t="shared" ca="1" si="336"/>
        <v>#N/A</v>
      </c>
      <c r="K81" s="125" t="e">
        <f t="shared" ca="1" si="336"/>
        <v>#N/A</v>
      </c>
      <c r="L81" s="125" t="e">
        <f t="shared" ca="1" si="336"/>
        <v>#N/A</v>
      </c>
      <c r="M81" s="125" t="e">
        <f t="shared" ca="1" si="336"/>
        <v>#N/A</v>
      </c>
      <c r="N81" s="125" t="e">
        <f t="shared" ca="1" si="336"/>
        <v>#N/A</v>
      </c>
      <c r="O81" s="125" t="e">
        <f t="shared" ca="1" si="336"/>
        <v>#N/A</v>
      </c>
      <c r="P81" s="125" t="e">
        <f t="shared" ca="1" si="336"/>
        <v>#N/A</v>
      </c>
      <c r="Q81" s="125" t="e">
        <f t="shared" ca="1" si="336"/>
        <v>#N/A</v>
      </c>
      <c r="R81" s="125" t="e">
        <f t="shared" ca="1" si="336"/>
        <v>#N/A</v>
      </c>
      <c r="S81" s="125" t="e">
        <f t="shared" ref="S81:AH96" ca="1" si="444">TRIM(INDIRECT("'" &amp; "TNX Report" &amp; "'!" &amp; ADDRESS($A$9+$C81,S$1)))</f>
        <v>#N/A</v>
      </c>
      <c r="T81" s="125" t="e">
        <f t="shared" ca="1" si="444"/>
        <v>#N/A</v>
      </c>
      <c r="U81" s="125" t="e">
        <f t="shared" ca="1" si="444"/>
        <v>#N/A</v>
      </c>
      <c r="V81" s="125" t="e">
        <f t="shared" ca="1" si="444"/>
        <v>#N/A</v>
      </c>
      <c r="W81" s="125" t="e">
        <f t="shared" ca="1" si="444"/>
        <v>#N/A</v>
      </c>
      <c r="X81" s="125" t="e">
        <f t="shared" ca="1" si="444"/>
        <v>#N/A</v>
      </c>
      <c r="Y81" s="125" t="e">
        <f t="shared" ca="1" si="444"/>
        <v>#N/A</v>
      </c>
      <c r="Z81" s="125" t="e">
        <f t="shared" ca="1" si="444"/>
        <v>#N/A</v>
      </c>
      <c r="AA81" s="125" t="e">
        <f t="shared" ca="1" si="444"/>
        <v>#N/A</v>
      </c>
      <c r="AB81" s="125" t="e">
        <f t="shared" ca="1" si="444"/>
        <v>#N/A</v>
      </c>
      <c r="AC81" s="125" t="e">
        <f t="shared" ca="1" si="444"/>
        <v>#N/A</v>
      </c>
      <c r="AD81" s="125" t="e">
        <f t="shared" ca="1" si="444"/>
        <v>#N/A</v>
      </c>
      <c r="AE81" s="125" t="e">
        <f t="shared" ca="1" si="444"/>
        <v>#N/A</v>
      </c>
      <c r="AF81" s="125" t="e">
        <f t="shared" ca="1" si="444"/>
        <v>#N/A</v>
      </c>
      <c r="AG81" s="125" t="e">
        <f t="shared" ca="1" si="444"/>
        <v>#N/A</v>
      </c>
      <c r="AH81" s="125" t="e">
        <f t="shared" ca="1" si="444"/>
        <v>#N/A</v>
      </c>
      <c r="AI81" s="125" t="e">
        <f t="shared" ca="1" si="337"/>
        <v>#N/A</v>
      </c>
      <c r="AJ81" s="125" t="e">
        <f t="shared" ca="1" si="337"/>
        <v>#N/A</v>
      </c>
      <c r="AK81" s="125" t="e">
        <f t="shared" ca="1" si="337"/>
        <v>#N/A</v>
      </c>
      <c r="AL81" s="125" t="e">
        <f t="shared" ca="1" si="337"/>
        <v>#N/A</v>
      </c>
      <c r="AM81" s="125" t="e">
        <f t="shared" ca="1" si="337"/>
        <v>#N/A</v>
      </c>
      <c r="AN81" s="125" t="e">
        <f t="shared" ca="1" si="337"/>
        <v>#N/A</v>
      </c>
      <c r="AO81" s="125" t="e">
        <f t="shared" ca="1" si="337"/>
        <v>#N/A</v>
      </c>
      <c r="AP81" s="125" t="e">
        <f t="shared" ca="1" si="337"/>
        <v>#N/A</v>
      </c>
      <c r="AQ81" s="125" t="e">
        <f t="shared" ca="1" si="337"/>
        <v>#N/A</v>
      </c>
      <c r="AR81" s="125" t="e">
        <f t="shared" ca="1" si="337"/>
        <v>#N/A</v>
      </c>
      <c r="AS81" s="125" t="e">
        <f t="shared" ca="1" si="337"/>
        <v>#N/A</v>
      </c>
      <c r="AT81" s="125" t="e">
        <f t="shared" ca="1" si="337"/>
        <v>#N/A</v>
      </c>
      <c r="AU81" s="125" t="e">
        <f t="shared" ca="1" si="337"/>
        <v>#N/A</v>
      </c>
      <c r="AV81" s="125" t="e">
        <f t="shared" ca="1" si="337"/>
        <v>#N/A</v>
      </c>
      <c r="AW81" s="125" t="e">
        <f t="shared" ca="1" si="337"/>
        <v>#N/A</v>
      </c>
      <c r="AX81" s="125" t="e">
        <f t="shared" ref="AX81:BA96" ca="1" si="445">TRIM(INDIRECT("'" &amp; "TNX Report" &amp; "'!" &amp; ADDRESS($A$9+$C81,AX$1)))</f>
        <v>#N/A</v>
      </c>
      <c r="AY81" s="125" t="e">
        <f t="shared" ca="1" si="445"/>
        <v>#N/A</v>
      </c>
      <c r="AZ81" s="125" t="e">
        <f t="shared" ca="1" si="445"/>
        <v>#N/A</v>
      </c>
      <c r="BA81" s="125" t="e">
        <f t="shared" ca="1" si="445"/>
        <v>#N/A</v>
      </c>
      <c r="BB81" s="125" t="str">
        <f t="shared" ca="1" si="346"/>
        <v/>
      </c>
      <c r="BC81" s="125" t="str">
        <f t="shared" ca="1" si="338"/>
        <v/>
      </c>
      <c r="BD81" s="125" t="str">
        <f t="shared" ca="1" si="339"/>
        <v/>
      </c>
      <c r="BE81" s="125" t="str">
        <f t="shared" ca="1" si="340"/>
        <v/>
      </c>
      <c r="BF81" t="str">
        <f t="shared" ca="1" si="347"/>
        <v/>
      </c>
      <c r="BG81" s="125" t="str">
        <f t="shared" ca="1" si="374"/>
        <v/>
      </c>
      <c r="BI81" s="606" t="str">
        <f t="shared" ca="1" si="409"/>
        <v/>
      </c>
      <c r="BJ81" s="125" t="str">
        <f t="shared" ca="1" si="387"/>
        <v/>
      </c>
      <c r="BK81" s="125" t="str">
        <f t="shared" ca="1" si="410"/>
        <v/>
      </c>
      <c r="BL81" s="125" t="str">
        <f t="shared" ref="BL81" ca="1" si="446">IFERROR(INDEX($D$2:$BA$203,$A$41-1+$BI81,$A$27-3)*IF(RTF_unit="K",1,IF(RTF_unit="lb",1/1000,IF(RTF_unit="T",2,1))),"")</f>
        <v/>
      </c>
      <c r="BM81" s="125" t="str">
        <f t="shared" ref="BM81" ca="1" si="447">IFERROR(INDEX($D$2:$BA$203,$A$41-1+$BI81,$A$27-1)*IF(RTF_unit="K",1,IF(RTF_unit="lb",1/1000,IF(RTF_unit="T",2,1))),"")</f>
        <v/>
      </c>
      <c r="BN81" s="125" t="str">
        <f t="shared" ref="BN81" ca="1" si="448">IFERROR(INDEX($D$2:$BA$203,$A$41-1+$BI81,$A$27-2)*IF(RTF_unit="K",1,IF(RTF_unit="lb",1/1000,IF(RTF_unit="T",2,1))),"")</f>
        <v/>
      </c>
      <c r="BO81" s="125" t="str">
        <f t="shared" ref="BO81" ca="1" si="449">IFERROR(INDEX($D$2:$BA$203,$A$41-1+$BI81,$A$27)*IF(RTF_unit_Moment="kip-ft",1,IF(RTF_unit_Moment="kip-in",1/12,IF(RTF_unit_Moment="lb-ft",1/1000,IF(RTF_unit_Moment="lb-in",1/12000,1)))),"")</f>
        <v/>
      </c>
      <c r="BP81" s="125" t="str">
        <f t="shared" ref="BP81" ca="1" si="450">IFERROR(INDEX($D$2:$BA$203,$A$41-1+$BI81,$A$30)*IF(RTF_unit_Moment="kip-ft",1,IF(RTF_unit_Moment="kip-in",1/12,IF(RTF_unit_Moment="lb-ft",1/1000,IF(RTF_unit_Moment="lb-in",1/12000,1)))),"")</f>
        <v/>
      </c>
      <c r="BQ81" s="125" t="str">
        <f t="shared" ca="1" si="416"/>
        <v/>
      </c>
      <c r="BR81" s="125" t="str">
        <f t="shared" ca="1" si="417"/>
        <v/>
      </c>
      <c r="BT81" s="125" t="str">
        <f t="array" aca="1" ref="BT81" ca="1">IFERROR(INDEX($BB$1:$BB$203,SMALL(IF($BB$1:$BB$203&lt;&gt;"",ROW($BB$1:$BB$203)),ROW(74:74))),"")</f>
        <v/>
      </c>
      <c r="BU81" s="604" t="str">
        <f t="shared" ca="1" si="385"/>
        <v/>
      </c>
      <c r="BV81" s="125" t="str">
        <f t="shared" ca="1" si="393"/>
        <v/>
      </c>
      <c r="BW81" s="125" t="str">
        <f t="shared" ca="1" si="393"/>
        <v/>
      </c>
      <c r="BX81" s="125" t="str">
        <f t="shared" ca="1" si="393"/>
        <v/>
      </c>
      <c r="BY81" s="125" t="str">
        <f t="shared" ca="1" si="394"/>
        <v/>
      </c>
      <c r="BZ81" s="125" t="str">
        <f t="shared" ca="1" si="386"/>
        <v/>
      </c>
      <c r="CA81" s="125" t="str">
        <f t="shared" ca="1" si="395"/>
        <v/>
      </c>
      <c r="CB81" s="125" t="str">
        <f t="shared" ca="1" si="396"/>
        <v/>
      </c>
      <c r="CC81" s="125" t="str">
        <f t="shared" ca="1" si="397"/>
        <v/>
      </c>
      <c r="CD81" s="125" t="str">
        <f t="shared" ca="1" si="398"/>
        <v/>
      </c>
      <c r="CE81" s="125" t="str">
        <f t="shared" ca="1" si="399"/>
        <v/>
      </c>
      <c r="CF81" s="125" t="str">
        <f t="shared" ca="1" si="400"/>
        <v/>
      </c>
      <c r="CG81" s="125" t="str">
        <f t="shared" ca="1" si="401"/>
        <v/>
      </c>
      <c r="CH81" s="125" t="str">
        <f t="shared" ca="1" si="402"/>
        <v/>
      </c>
      <c r="CI81" s="125" t="str">
        <f t="shared" ca="1" si="403"/>
        <v/>
      </c>
      <c r="CJ81" s="125" t="str">
        <f t="array" aca="1" ref="CJ81" ca="1">IFERROR(INDEX($CI$1:$CI$502,SMALL(IF($CI$1:$CI$502&lt;&gt;"",ROW($CI$1:$CI$502)),ROW(74:74))),"")</f>
        <v/>
      </c>
      <c r="CK81" s="125" t="str">
        <f t="shared" ca="1" si="404"/>
        <v/>
      </c>
      <c r="CL81" s="125" t="str">
        <f t="shared" ca="1" si="405"/>
        <v/>
      </c>
      <c r="CM81" s="125"/>
      <c r="CO81" s="125" t="str">
        <f t="shared" si="406"/>
        <v/>
      </c>
      <c r="CP81" s="600" t="str">
        <f t="shared" si="407"/>
        <v/>
      </c>
      <c r="CQ81" s="600" t="str">
        <f t="shared" si="423"/>
        <v/>
      </c>
      <c r="CR81" s="600" t="str">
        <f t="shared" si="408"/>
        <v/>
      </c>
    </row>
    <row r="82" spans="1:96" x14ac:dyDescent="0.25">
      <c r="A82" s="591"/>
      <c r="C82" s="125">
        <f t="shared" si="353"/>
        <v>80</v>
      </c>
      <c r="D82" s="125" t="e">
        <f t="shared" ref="D82:S97" ca="1" si="451">TRIM(INDIRECT("'" &amp; "TNX Report" &amp; "'!" &amp; ADDRESS($A$9+$C82,D$1)))</f>
        <v>#N/A</v>
      </c>
      <c r="E82" s="125" t="e">
        <f t="shared" ca="1" si="451"/>
        <v>#N/A</v>
      </c>
      <c r="F82" s="125" t="e">
        <f t="shared" ca="1" si="451"/>
        <v>#N/A</v>
      </c>
      <c r="G82" s="125" t="e">
        <f t="shared" ca="1" si="451"/>
        <v>#N/A</v>
      </c>
      <c r="H82" s="125" t="e">
        <f t="shared" ca="1" si="451"/>
        <v>#N/A</v>
      </c>
      <c r="I82" s="125" t="e">
        <f t="shared" ca="1" si="451"/>
        <v>#N/A</v>
      </c>
      <c r="J82" s="125" t="e">
        <f t="shared" ca="1" si="451"/>
        <v>#N/A</v>
      </c>
      <c r="K82" s="125" t="e">
        <f t="shared" ca="1" si="451"/>
        <v>#N/A</v>
      </c>
      <c r="L82" s="125" t="e">
        <f t="shared" ca="1" si="451"/>
        <v>#N/A</v>
      </c>
      <c r="M82" s="125" t="e">
        <f t="shared" ca="1" si="451"/>
        <v>#N/A</v>
      </c>
      <c r="N82" s="125" t="e">
        <f t="shared" ca="1" si="451"/>
        <v>#N/A</v>
      </c>
      <c r="O82" s="125" t="e">
        <f t="shared" ca="1" si="451"/>
        <v>#N/A</v>
      </c>
      <c r="P82" s="125" t="e">
        <f t="shared" ca="1" si="451"/>
        <v>#N/A</v>
      </c>
      <c r="Q82" s="125" t="e">
        <f t="shared" ca="1" si="451"/>
        <v>#N/A</v>
      </c>
      <c r="R82" s="125" t="e">
        <f t="shared" ca="1" si="451"/>
        <v>#N/A</v>
      </c>
      <c r="S82" s="125" t="e">
        <f t="shared" ca="1" si="451"/>
        <v>#N/A</v>
      </c>
      <c r="T82" s="125" t="e">
        <f t="shared" ca="1" si="444"/>
        <v>#N/A</v>
      </c>
      <c r="U82" s="125" t="e">
        <f t="shared" ca="1" si="444"/>
        <v>#N/A</v>
      </c>
      <c r="V82" s="125" t="e">
        <f t="shared" ca="1" si="444"/>
        <v>#N/A</v>
      </c>
      <c r="W82" s="125" t="e">
        <f t="shared" ca="1" si="444"/>
        <v>#N/A</v>
      </c>
      <c r="X82" s="125" t="e">
        <f t="shared" ca="1" si="444"/>
        <v>#N/A</v>
      </c>
      <c r="Y82" s="125" t="e">
        <f t="shared" ca="1" si="444"/>
        <v>#N/A</v>
      </c>
      <c r="Z82" s="125" t="e">
        <f t="shared" ca="1" si="444"/>
        <v>#N/A</v>
      </c>
      <c r="AA82" s="125" t="e">
        <f t="shared" ca="1" si="444"/>
        <v>#N/A</v>
      </c>
      <c r="AB82" s="125" t="e">
        <f t="shared" ca="1" si="444"/>
        <v>#N/A</v>
      </c>
      <c r="AC82" s="125" t="e">
        <f t="shared" ca="1" si="444"/>
        <v>#N/A</v>
      </c>
      <c r="AD82" s="125" t="e">
        <f t="shared" ca="1" si="444"/>
        <v>#N/A</v>
      </c>
      <c r="AE82" s="125" t="e">
        <f t="shared" ca="1" si="444"/>
        <v>#N/A</v>
      </c>
      <c r="AF82" s="125" t="e">
        <f t="shared" ca="1" si="444"/>
        <v>#N/A</v>
      </c>
      <c r="AG82" s="125" t="e">
        <f t="shared" ca="1" si="444"/>
        <v>#N/A</v>
      </c>
      <c r="AH82" s="125" t="e">
        <f t="shared" ca="1" si="444"/>
        <v>#N/A</v>
      </c>
      <c r="AI82" s="125" t="e">
        <f t="shared" ref="AI82:AX97" ca="1" si="452">TRIM(INDIRECT("'" &amp; "TNX Report" &amp; "'!" &amp; ADDRESS($A$9+$C82,AI$1)))</f>
        <v>#N/A</v>
      </c>
      <c r="AJ82" s="125" t="e">
        <f t="shared" ca="1" si="452"/>
        <v>#N/A</v>
      </c>
      <c r="AK82" s="125" t="e">
        <f t="shared" ca="1" si="452"/>
        <v>#N/A</v>
      </c>
      <c r="AL82" s="125" t="e">
        <f t="shared" ca="1" si="452"/>
        <v>#N/A</v>
      </c>
      <c r="AM82" s="125" t="e">
        <f t="shared" ca="1" si="452"/>
        <v>#N/A</v>
      </c>
      <c r="AN82" s="125" t="e">
        <f t="shared" ca="1" si="452"/>
        <v>#N/A</v>
      </c>
      <c r="AO82" s="125" t="e">
        <f t="shared" ca="1" si="452"/>
        <v>#N/A</v>
      </c>
      <c r="AP82" s="125" t="e">
        <f t="shared" ca="1" si="452"/>
        <v>#N/A</v>
      </c>
      <c r="AQ82" s="125" t="e">
        <f t="shared" ca="1" si="452"/>
        <v>#N/A</v>
      </c>
      <c r="AR82" s="125" t="e">
        <f t="shared" ca="1" si="452"/>
        <v>#N/A</v>
      </c>
      <c r="AS82" s="125" t="e">
        <f t="shared" ca="1" si="452"/>
        <v>#N/A</v>
      </c>
      <c r="AT82" s="125" t="e">
        <f t="shared" ca="1" si="452"/>
        <v>#N/A</v>
      </c>
      <c r="AU82" s="125" t="e">
        <f t="shared" ca="1" si="452"/>
        <v>#N/A</v>
      </c>
      <c r="AV82" s="125" t="e">
        <f t="shared" ca="1" si="452"/>
        <v>#N/A</v>
      </c>
      <c r="AW82" s="125" t="e">
        <f t="shared" ca="1" si="452"/>
        <v>#N/A</v>
      </c>
      <c r="AX82" s="125" t="e">
        <f t="shared" ca="1" si="452"/>
        <v>#N/A</v>
      </c>
      <c r="AY82" s="125" t="e">
        <f t="shared" ca="1" si="445"/>
        <v>#N/A</v>
      </c>
      <c r="AZ82" s="125" t="e">
        <f t="shared" ca="1" si="445"/>
        <v>#N/A</v>
      </c>
      <c r="BA82" s="125" t="e">
        <f t="shared" ca="1" si="445"/>
        <v>#N/A</v>
      </c>
      <c r="BB82" s="125" t="str">
        <f t="shared" ca="1" si="346"/>
        <v/>
      </c>
      <c r="BC82" s="125" t="str">
        <f t="shared" ca="1" si="338"/>
        <v/>
      </c>
      <c r="BD82" s="125" t="str">
        <f t="shared" ca="1" si="339"/>
        <v/>
      </c>
      <c r="BE82" s="125" t="str">
        <f t="shared" ca="1" si="340"/>
        <v/>
      </c>
      <c r="BF82" t="str">
        <f t="shared" ca="1" si="347"/>
        <v/>
      </c>
      <c r="BG82" s="125" t="str">
        <f t="shared" ca="1" si="374"/>
        <v/>
      </c>
      <c r="BI82" s="606" t="str">
        <f t="shared" ca="1" si="409"/>
        <v/>
      </c>
      <c r="BJ82" s="125" t="str">
        <f t="shared" ca="1" si="387"/>
        <v/>
      </c>
      <c r="BK82" s="125" t="str">
        <f t="shared" ca="1" si="410"/>
        <v/>
      </c>
      <c r="BL82" s="125" t="str">
        <f t="shared" ref="BL82" ca="1" si="453">IFERROR(INDEX($D$2:$BA$203,$A$41-1+$BI82,$A$27-3)*IF(RTF_unit="K",1,IF(RTF_unit="lb",1/1000,IF(RTF_unit="T",2,1))),"")</f>
        <v/>
      </c>
      <c r="BM82" s="125" t="str">
        <f t="shared" ref="BM82" ca="1" si="454">IFERROR(INDEX($D$2:$BA$203,$A$41-1+$BI82,$A$27-1)*IF(RTF_unit="K",1,IF(RTF_unit="lb",1/1000,IF(RTF_unit="T",2,1))),"")</f>
        <v/>
      </c>
      <c r="BN82" s="125" t="str">
        <f t="shared" ref="BN82" ca="1" si="455">IFERROR(INDEX($D$2:$BA$203,$A$41-1+$BI82,$A$27-2)*IF(RTF_unit="K",1,IF(RTF_unit="lb",1/1000,IF(RTF_unit="T",2,1))),"")</f>
        <v/>
      </c>
      <c r="BO82" s="125" t="str">
        <f t="shared" ref="BO82" ca="1" si="456">IFERROR(INDEX($D$2:$BA$203,$A$41-1+$BI82,$A$27)*IF(RTF_unit_Moment="kip-ft",1,IF(RTF_unit_Moment="kip-in",1/12,IF(RTF_unit_Moment="lb-ft",1/1000,IF(RTF_unit_Moment="lb-in",1/12000,1)))),"")</f>
        <v/>
      </c>
      <c r="BP82" s="125" t="str">
        <f t="shared" ref="BP82" ca="1" si="457">IFERROR(INDEX($D$2:$BA$203,$A$41-1+$BI82,$A$30)*IF(RTF_unit_Moment="kip-ft",1,IF(RTF_unit_Moment="kip-in",1/12,IF(RTF_unit_Moment="lb-ft",1/1000,IF(RTF_unit_Moment="lb-in",1/12000,1)))),"")</f>
        <v/>
      </c>
      <c r="BQ82" s="125" t="str">
        <f t="shared" ca="1" si="416"/>
        <v/>
      </c>
      <c r="BR82" s="125" t="str">
        <f t="shared" ca="1" si="417"/>
        <v/>
      </c>
      <c r="BT82" s="125" t="str">
        <f t="array" aca="1" ref="BT82" ca="1">IFERROR(INDEX($BB$1:$BB$203,SMALL(IF($BB$1:$BB$203&lt;&gt;"",ROW($BB$1:$BB$203)),ROW(75:75))),"")</f>
        <v/>
      </c>
      <c r="BU82" s="604" t="str">
        <f t="shared" ca="1" si="385"/>
        <v/>
      </c>
      <c r="BV82" s="125" t="str">
        <f t="shared" ca="1" si="393"/>
        <v/>
      </c>
      <c r="BW82" s="125" t="str">
        <f t="shared" ca="1" si="393"/>
        <v/>
      </c>
      <c r="BX82" s="125" t="str">
        <f t="shared" ca="1" si="393"/>
        <v/>
      </c>
      <c r="BY82" s="125" t="str">
        <f t="shared" ca="1" si="394"/>
        <v/>
      </c>
      <c r="BZ82" s="125" t="str">
        <f t="shared" ca="1" si="386"/>
        <v/>
      </c>
      <c r="CA82" s="125" t="str">
        <f t="shared" ca="1" si="395"/>
        <v/>
      </c>
      <c r="CB82" s="125" t="str">
        <f t="shared" ca="1" si="396"/>
        <v/>
      </c>
      <c r="CC82" s="125" t="str">
        <f t="shared" ca="1" si="397"/>
        <v/>
      </c>
      <c r="CD82" s="125" t="str">
        <f t="shared" ca="1" si="398"/>
        <v/>
      </c>
      <c r="CE82" s="125" t="str">
        <f t="shared" ca="1" si="399"/>
        <v/>
      </c>
      <c r="CF82" s="125" t="str">
        <f t="shared" ca="1" si="400"/>
        <v/>
      </c>
      <c r="CG82" s="125" t="str">
        <f t="shared" ca="1" si="401"/>
        <v/>
      </c>
      <c r="CH82" s="125" t="str">
        <f t="shared" ca="1" si="402"/>
        <v/>
      </c>
      <c r="CI82" s="125" t="str">
        <f t="shared" ca="1" si="403"/>
        <v/>
      </c>
      <c r="CJ82" s="125" t="str">
        <f t="array" aca="1" ref="CJ82" ca="1">IFERROR(INDEX($CI$1:$CI$502,SMALL(IF($CI$1:$CI$502&lt;&gt;"",ROW($CI$1:$CI$502)),ROW(75:75))),"")</f>
        <v/>
      </c>
      <c r="CK82" s="125" t="str">
        <f t="shared" ca="1" si="404"/>
        <v/>
      </c>
      <c r="CL82" s="125" t="str">
        <f t="shared" ca="1" si="405"/>
        <v/>
      </c>
      <c r="CM82" s="125"/>
      <c r="CO82" s="125" t="str">
        <f t="shared" si="406"/>
        <v/>
      </c>
      <c r="CP82" s="600" t="str">
        <f t="shared" si="407"/>
        <v/>
      </c>
      <c r="CQ82" s="600" t="str">
        <f t="shared" si="423"/>
        <v/>
      </c>
      <c r="CR82" s="600" t="str">
        <f t="shared" si="408"/>
        <v/>
      </c>
    </row>
    <row r="83" spans="1:96" x14ac:dyDescent="0.25">
      <c r="A83" s="591"/>
      <c r="C83" s="125">
        <f t="shared" si="353"/>
        <v>81</v>
      </c>
      <c r="D83" s="125" t="e">
        <f t="shared" ca="1" si="451"/>
        <v>#N/A</v>
      </c>
      <c r="E83" s="125" t="e">
        <f t="shared" ca="1" si="451"/>
        <v>#N/A</v>
      </c>
      <c r="F83" s="125" t="e">
        <f t="shared" ca="1" si="451"/>
        <v>#N/A</v>
      </c>
      <c r="G83" s="125" t="e">
        <f t="shared" ca="1" si="451"/>
        <v>#N/A</v>
      </c>
      <c r="H83" s="125" t="e">
        <f t="shared" ca="1" si="451"/>
        <v>#N/A</v>
      </c>
      <c r="I83" s="125" t="e">
        <f t="shared" ca="1" si="451"/>
        <v>#N/A</v>
      </c>
      <c r="J83" s="125" t="e">
        <f t="shared" ca="1" si="451"/>
        <v>#N/A</v>
      </c>
      <c r="K83" s="125" t="e">
        <f t="shared" ca="1" si="451"/>
        <v>#N/A</v>
      </c>
      <c r="L83" s="125" t="e">
        <f t="shared" ca="1" si="451"/>
        <v>#N/A</v>
      </c>
      <c r="M83" s="125" t="e">
        <f t="shared" ca="1" si="451"/>
        <v>#N/A</v>
      </c>
      <c r="N83" s="125" t="e">
        <f t="shared" ca="1" si="451"/>
        <v>#N/A</v>
      </c>
      <c r="O83" s="125" t="e">
        <f t="shared" ca="1" si="451"/>
        <v>#N/A</v>
      </c>
      <c r="P83" s="125" t="e">
        <f t="shared" ca="1" si="451"/>
        <v>#N/A</v>
      </c>
      <c r="Q83" s="125" t="e">
        <f t="shared" ca="1" si="451"/>
        <v>#N/A</v>
      </c>
      <c r="R83" s="125" t="e">
        <f t="shared" ca="1" si="451"/>
        <v>#N/A</v>
      </c>
      <c r="S83" s="125" t="e">
        <f t="shared" ca="1" si="451"/>
        <v>#N/A</v>
      </c>
      <c r="T83" s="125" t="e">
        <f t="shared" ca="1" si="444"/>
        <v>#N/A</v>
      </c>
      <c r="U83" s="125" t="e">
        <f t="shared" ca="1" si="444"/>
        <v>#N/A</v>
      </c>
      <c r="V83" s="125" t="e">
        <f t="shared" ca="1" si="444"/>
        <v>#N/A</v>
      </c>
      <c r="W83" s="125" t="e">
        <f t="shared" ca="1" si="444"/>
        <v>#N/A</v>
      </c>
      <c r="X83" s="125" t="e">
        <f t="shared" ca="1" si="444"/>
        <v>#N/A</v>
      </c>
      <c r="Y83" s="125" t="e">
        <f t="shared" ca="1" si="444"/>
        <v>#N/A</v>
      </c>
      <c r="Z83" s="125" t="e">
        <f t="shared" ca="1" si="444"/>
        <v>#N/A</v>
      </c>
      <c r="AA83" s="125" t="e">
        <f t="shared" ca="1" si="444"/>
        <v>#N/A</v>
      </c>
      <c r="AB83" s="125" t="e">
        <f t="shared" ca="1" si="444"/>
        <v>#N/A</v>
      </c>
      <c r="AC83" s="125" t="e">
        <f t="shared" ca="1" si="444"/>
        <v>#N/A</v>
      </c>
      <c r="AD83" s="125" t="e">
        <f t="shared" ca="1" si="444"/>
        <v>#N/A</v>
      </c>
      <c r="AE83" s="125" t="e">
        <f t="shared" ca="1" si="444"/>
        <v>#N/A</v>
      </c>
      <c r="AF83" s="125" t="e">
        <f t="shared" ca="1" si="444"/>
        <v>#N/A</v>
      </c>
      <c r="AG83" s="125" t="e">
        <f t="shared" ca="1" si="444"/>
        <v>#N/A</v>
      </c>
      <c r="AH83" s="125" t="e">
        <f t="shared" ca="1" si="444"/>
        <v>#N/A</v>
      </c>
      <c r="AI83" s="125" t="e">
        <f t="shared" ca="1" si="452"/>
        <v>#N/A</v>
      </c>
      <c r="AJ83" s="125" t="e">
        <f t="shared" ca="1" si="452"/>
        <v>#N/A</v>
      </c>
      <c r="AK83" s="125" t="e">
        <f t="shared" ca="1" si="452"/>
        <v>#N/A</v>
      </c>
      <c r="AL83" s="125" t="e">
        <f t="shared" ca="1" si="452"/>
        <v>#N/A</v>
      </c>
      <c r="AM83" s="125" t="e">
        <f t="shared" ca="1" si="452"/>
        <v>#N/A</v>
      </c>
      <c r="AN83" s="125" t="e">
        <f t="shared" ca="1" si="452"/>
        <v>#N/A</v>
      </c>
      <c r="AO83" s="125" t="e">
        <f t="shared" ca="1" si="452"/>
        <v>#N/A</v>
      </c>
      <c r="AP83" s="125" t="e">
        <f t="shared" ca="1" si="452"/>
        <v>#N/A</v>
      </c>
      <c r="AQ83" s="125" t="e">
        <f t="shared" ca="1" si="452"/>
        <v>#N/A</v>
      </c>
      <c r="AR83" s="125" t="e">
        <f t="shared" ca="1" si="452"/>
        <v>#N/A</v>
      </c>
      <c r="AS83" s="125" t="e">
        <f t="shared" ca="1" si="452"/>
        <v>#N/A</v>
      </c>
      <c r="AT83" s="125" t="e">
        <f t="shared" ca="1" si="452"/>
        <v>#N/A</v>
      </c>
      <c r="AU83" s="125" t="e">
        <f t="shared" ca="1" si="452"/>
        <v>#N/A</v>
      </c>
      <c r="AV83" s="125" t="e">
        <f t="shared" ca="1" si="452"/>
        <v>#N/A</v>
      </c>
      <c r="AW83" s="125" t="e">
        <f t="shared" ca="1" si="452"/>
        <v>#N/A</v>
      </c>
      <c r="AX83" s="125" t="e">
        <f t="shared" ca="1" si="452"/>
        <v>#N/A</v>
      </c>
      <c r="AY83" s="125" t="e">
        <f t="shared" ca="1" si="445"/>
        <v>#N/A</v>
      </c>
      <c r="AZ83" s="125" t="e">
        <f t="shared" ca="1" si="445"/>
        <v>#N/A</v>
      </c>
      <c r="BA83" s="125" t="e">
        <f t="shared" ca="1" si="445"/>
        <v>#N/A</v>
      </c>
      <c r="BB83" s="125" t="str">
        <f t="shared" ca="1" si="346"/>
        <v/>
      </c>
      <c r="BC83" s="125" t="str">
        <f t="shared" ca="1" si="338"/>
        <v/>
      </c>
      <c r="BD83" s="125" t="str">
        <f t="shared" ca="1" si="339"/>
        <v/>
      </c>
      <c r="BE83" s="125" t="str">
        <f t="shared" ca="1" si="340"/>
        <v/>
      </c>
      <c r="BF83" t="str">
        <f t="shared" ca="1" si="347"/>
        <v/>
      </c>
      <c r="BG83" s="125" t="str">
        <f t="shared" ca="1" si="374"/>
        <v/>
      </c>
      <c r="BI83" s="606" t="str">
        <f t="shared" ca="1" si="409"/>
        <v/>
      </c>
      <c r="BJ83" s="125" t="str">
        <f t="shared" ca="1" si="387"/>
        <v/>
      </c>
      <c r="BK83" s="125" t="str">
        <f t="shared" ca="1" si="410"/>
        <v/>
      </c>
      <c r="BL83" s="125" t="str">
        <f t="shared" ref="BL83" ca="1" si="458">IFERROR(INDEX($D$2:$BA$203,$A$41-1+$BI83,$A$27-3)*IF(RTF_unit="K",1,IF(RTF_unit="lb",1/1000,IF(RTF_unit="T",2,1))),"")</f>
        <v/>
      </c>
      <c r="BM83" s="125" t="str">
        <f t="shared" ref="BM83" ca="1" si="459">IFERROR(INDEX($D$2:$BA$203,$A$41-1+$BI83,$A$27-1)*IF(RTF_unit="K",1,IF(RTF_unit="lb",1/1000,IF(RTF_unit="T",2,1))),"")</f>
        <v/>
      </c>
      <c r="BN83" s="125" t="str">
        <f t="shared" ref="BN83" ca="1" si="460">IFERROR(INDEX($D$2:$BA$203,$A$41-1+$BI83,$A$27-2)*IF(RTF_unit="K",1,IF(RTF_unit="lb",1/1000,IF(RTF_unit="T",2,1))),"")</f>
        <v/>
      </c>
      <c r="BO83" s="125" t="str">
        <f t="shared" ref="BO83" ca="1" si="461">IFERROR(INDEX($D$2:$BA$203,$A$41-1+$BI83,$A$27)*IF(RTF_unit_Moment="kip-ft",1,IF(RTF_unit_Moment="kip-in",1/12,IF(RTF_unit_Moment="lb-ft",1/1000,IF(RTF_unit_Moment="lb-in",1/12000,1)))),"")</f>
        <v/>
      </c>
      <c r="BP83" s="125" t="str">
        <f t="shared" ref="BP83" ca="1" si="462">IFERROR(INDEX($D$2:$BA$203,$A$41-1+$BI83,$A$30)*IF(RTF_unit_Moment="kip-ft",1,IF(RTF_unit_Moment="kip-in",1/12,IF(RTF_unit_Moment="lb-ft",1/1000,IF(RTF_unit_Moment="lb-in",1/12000,1)))),"")</f>
        <v/>
      </c>
      <c r="BQ83" s="125" t="str">
        <f t="shared" ca="1" si="416"/>
        <v/>
      </c>
      <c r="BR83" s="125" t="str">
        <f t="shared" ca="1" si="417"/>
        <v/>
      </c>
      <c r="BT83" s="125" t="str">
        <f t="array" aca="1" ref="BT83" ca="1">IFERROR(INDEX($BB$1:$BB$203,SMALL(IF($BB$1:$BB$203&lt;&gt;"",ROW($BB$1:$BB$203)),ROW(76:76))),"")</f>
        <v/>
      </c>
      <c r="BU83" s="604" t="str">
        <f t="shared" ca="1" si="385"/>
        <v/>
      </c>
      <c r="BV83" s="125" t="str">
        <f t="shared" ca="1" si="393"/>
        <v/>
      </c>
      <c r="BW83" s="125" t="str">
        <f t="shared" ca="1" si="393"/>
        <v/>
      </c>
      <c r="BX83" s="125" t="str">
        <f t="shared" ca="1" si="393"/>
        <v/>
      </c>
      <c r="BY83" s="125" t="str">
        <f t="shared" ca="1" si="394"/>
        <v/>
      </c>
      <c r="BZ83" s="125" t="str">
        <f t="shared" ca="1" si="386"/>
        <v/>
      </c>
      <c r="CA83" s="125" t="str">
        <f t="shared" ca="1" si="395"/>
        <v/>
      </c>
      <c r="CB83" s="125" t="str">
        <f t="shared" ca="1" si="396"/>
        <v/>
      </c>
      <c r="CC83" s="125" t="str">
        <f t="shared" ca="1" si="397"/>
        <v/>
      </c>
      <c r="CD83" s="125" t="str">
        <f t="shared" ca="1" si="398"/>
        <v/>
      </c>
      <c r="CE83" s="125" t="str">
        <f t="shared" ca="1" si="399"/>
        <v/>
      </c>
      <c r="CF83" s="125" t="str">
        <f t="shared" ca="1" si="400"/>
        <v/>
      </c>
      <c r="CG83" s="125" t="str">
        <f t="shared" ca="1" si="401"/>
        <v/>
      </c>
      <c r="CH83" s="125" t="str">
        <f t="shared" ca="1" si="402"/>
        <v/>
      </c>
      <c r="CI83" s="125" t="str">
        <f t="shared" ca="1" si="403"/>
        <v/>
      </c>
      <c r="CJ83" s="125" t="str">
        <f t="array" aca="1" ref="CJ83" ca="1">IFERROR(INDEX($CI$1:$CI$502,SMALL(IF($CI$1:$CI$502&lt;&gt;"",ROW($CI$1:$CI$502)),ROW(76:76))),"")</f>
        <v/>
      </c>
      <c r="CK83" s="125" t="str">
        <f t="shared" ca="1" si="404"/>
        <v/>
      </c>
      <c r="CL83" s="125" t="str">
        <f t="shared" ca="1" si="405"/>
        <v/>
      </c>
      <c r="CM83" s="125"/>
      <c r="CO83" s="125" t="str">
        <f t="shared" si="406"/>
        <v/>
      </c>
      <c r="CP83" s="600" t="str">
        <f t="shared" si="407"/>
        <v/>
      </c>
      <c r="CQ83" s="600" t="str">
        <f t="shared" si="423"/>
        <v/>
      </c>
      <c r="CR83" s="600" t="str">
        <f t="shared" si="408"/>
        <v/>
      </c>
    </row>
    <row r="84" spans="1:96" x14ac:dyDescent="0.25">
      <c r="A84" s="591"/>
      <c r="C84" s="125">
        <f t="shared" si="353"/>
        <v>82</v>
      </c>
      <c r="D84" s="125" t="e">
        <f t="shared" ca="1" si="451"/>
        <v>#N/A</v>
      </c>
      <c r="E84" s="125" t="e">
        <f t="shared" ca="1" si="451"/>
        <v>#N/A</v>
      </c>
      <c r="F84" s="125" t="e">
        <f t="shared" ca="1" si="451"/>
        <v>#N/A</v>
      </c>
      <c r="G84" s="125" t="e">
        <f t="shared" ca="1" si="451"/>
        <v>#N/A</v>
      </c>
      <c r="H84" s="125" t="e">
        <f t="shared" ca="1" si="451"/>
        <v>#N/A</v>
      </c>
      <c r="I84" s="125" t="e">
        <f t="shared" ca="1" si="451"/>
        <v>#N/A</v>
      </c>
      <c r="J84" s="125" t="e">
        <f t="shared" ca="1" si="451"/>
        <v>#N/A</v>
      </c>
      <c r="K84" s="125" t="e">
        <f t="shared" ca="1" si="451"/>
        <v>#N/A</v>
      </c>
      <c r="L84" s="125" t="e">
        <f t="shared" ca="1" si="451"/>
        <v>#N/A</v>
      </c>
      <c r="M84" s="125" t="e">
        <f t="shared" ca="1" si="451"/>
        <v>#N/A</v>
      </c>
      <c r="N84" s="125" t="e">
        <f t="shared" ca="1" si="451"/>
        <v>#N/A</v>
      </c>
      <c r="O84" s="125" t="e">
        <f t="shared" ca="1" si="451"/>
        <v>#N/A</v>
      </c>
      <c r="P84" s="125" t="e">
        <f t="shared" ca="1" si="451"/>
        <v>#N/A</v>
      </c>
      <c r="Q84" s="125" t="e">
        <f t="shared" ca="1" si="451"/>
        <v>#N/A</v>
      </c>
      <c r="R84" s="125" t="e">
        <f t="shared" ca="1" si="451"/>
        <v>#N/A</v>
      </c>
      <c r="S84" s="125" t="e">
        <f t="shared" ca="1" si="451"/>
        <v>#N/A</v>
      </c>
      <c r="T84" s="125" t="e">
        <f t="shared" ca="1" si="444"/>
        <v>#N/A</v>
      </c>
      <c r="U84" s="125" t="e">
        <f t="shared" ca="1" si="444"/>
        <v>#N/A</v>
      </c>
      <c r="V84" s="125" t="e">
        <f t="shared" ca="1" si="444"/>
        <v>#N/A</v>
      </c>
      <c r="W84" s="125" t="e">
        <f t="shared" ca="1" si="444"/>
        <v>#N/A</v>
      </c>
      <c r="X84" s="125" t="e">
        <f t="shared" ca="1" si="444"/>
        <v>#N/A</v>
      </c>
      <c r="Y84" s="125" t="e">
        <f t="shared" ca="1" si="444"/>
        <v>#N/A</v>
      </c>
      <c r="Z84" s="125" t="e">
        <f t="shared" ca="1" si="444"/>
        <v>#N/A</v>
      </c>
      <c r="AA84" s="125" t="e">
        <f t="shared" ca="1" si="444"/>
        <v>#N/A</v>
      </c>
      <c r="AB84" s="125" t="e">
        <f t="shared" ca="1" si="444"/>
        <v>#N/A</v>
      </c>
      <c r="AC84" s="125" t="e">
        <f t="shared" ca="1" si="444"/>
        <v>#N/A</v>
      </c>
      <c r="AD84" s="125" t="e">
        <f t="shared" ca="1" si="444"/>
        <v>#N/A</v>
      </c>
      <c r="AE84" s="125" t="e">
        <f t="shared" ca="1" si="444"/>
        <v>#N/A</v>
      </c>
      <c r="AF84" s="125" t="e">
        <f t="shared" ca="1" si="444"/>
        <v>#N/A</v>
      </c>
      <c r="AG84" s="125" t="e">
        <f t="shared" ca="1" si="444"/>
        <v>#N/A</v>
      </c>
      <c r="AH84" s="125" t="e">
        <f t="shared" ca="1" si="444"/>
        <v>#N/A</v>
      </c>
      <c r="AI84" s="125" t="e">
        <f t="shared" ca="1" si="452"/>
        <v>#N/A</v>
      </c>
      <c r="AJ84" s="125" t="e">
        <f t="shared" ca="1" si="452"/>
        <v>#N/A</v>
      </c>
      <c r="AK84" s="125" t="e">
        <f t="shared" ca="1" si="452"/>
        <v>#N/A</v>
      </c>
      <c r="AL84" s="125" t="e">
        <f t="shared" ca="1" si="452"/>
        <v>#N/A</v>
      </c>
      <c r="AM84" s="125" t="e">
        <f t="shared" ca="1" si="452"/>
        <v>#N/A</v>
      </c>
      <c r="AN84" s="125" t="e">
        <f t="shared" ca="1" si="452"/>
        <v>#N/A</v>
      </c>
      <c r="AO84" s="125" t="e">
        <f t="shared" ca="1" si="452"/>
        <v>#N/A</v>
      </c>
      <c r="AP84" s="125" t="e">
        <f t="shared" ca="1" si="452"/>
        <v>#N/A</v>
      </c>
      <c r="AQ84" s="125" t="e">
        <f t="shared" ca="1" si="452"/>
        <v>#N/A</v>
      </c>
      <c r="AR84" s="125" t="e">
        <f t="shared" ca="1" si="452"/>
        <v>#N/A</v>
      </c>
      <c r="AS84" s="125" t="e">
        <f t="shared" ca="1" si="452"/>
        <v>#N/A</v>
      </c>
      <c r="AT84" s="125" t="e">
        <f t="shared" ca="1" si="452"/>
        <v>#N/A</v>
      </c>
      <c r="AU84" s="125" t="e">
        <f t="shared" ca="1" si="452"/>
        <v>#N/A</v>
      </c>
      <c r="AV84" s="125" t="e">
        <f t="shared" ca="1" si="452"/>
        <v>#N/A</v>
      </c>
      <c r="AW84" s="125" t="e">
        <f t="shared" ca="1" si="452"/>
        <v>#N/A</v>
      </c>
      <c r="AX84" s="125" t="e">
        <f t="shared" ca="1" si="452"/>
        <v>#N/A</v>
      </c>
      <c r="AY84" s="125" t="e">
        <f t="shared" ca="1" si="445"/>
        <v>#N/A</v>
      </c>
      <c r="AZ84" s="125" t="e">
        <f t="shared" ca="1" si="445"/>
        <v>#N/A</v>
      </c>
      <c r="BA84" s="125" t="e">
        <f t="shared" ca="1" si="445"/>
        <v>#N/A</v>
      </c>
      <c r="BB84" s="125" t="str">
        <f t="shared" ca="1" si="346"/>
        <v/>
      </c>
      <c r="BC84" s="125" t="str">
        <f t="shared" ca="1" si="338"/>
        <v/>
      </c>
      <c r="BD84" s="125" t="str">
        <f t="shared" ca="1" si="339"/>
        <v/>
      </c>
      <c r="BE84" s="125" t="str">
        <f t="shared" ca="1" si="340"/>
        <v/>
      </c>
      <c r="BF84" t="str">
        <f t="shared" ca="1" si="347"/>
        <v/>
      </c>
      <c r="BG84" s="125" t="str">
        <f t="shared" ca="1" si="374"/>
        <v/>
      </c>
      <c r="BI84" s="606" t="str">
        <f t="shared" ca="1" si="409"/>
        <v/>
      </c>
      <c r="BJ84" s="125" t="str">
        <f t="shared" ca="1" si="387"/>
        <v/>
      </c>
      <c r="BK84" s="125" t="str">
        <f t="shared" ca="1" si="410"/>
        <v/>
      </c>
      <c r="BL84" s="125" t="str">
        <f t="shared" ref="BL84" ca="1" si="463">IFERROR(INDEX($D$2:$BA$203,$A$41-1+$BI84,$A$27-3)*IF(RTF_unit="K",1,IF(RTF_unit="lb",1/1000,IF(RTF_unit="T",2,1))),"")</f>
        <v/>
      </c>
      <c r="BM84" s="125" t="str">
        <f t="shared" ref="BM84" ca="1" si="464">IFERROR(INDEX($D$2:$BA$203,$A$41-1+$BI84,$A$27-1)*IF(RTF_unit="K",1,IF(RTF_unit="lb",1/1000,IF(RTF_unit="T",2,1))),"")</f>
        <v/>
      </c>
      <c r="BN84" s="125" t="str">
        <f t="shared" ref="BN84" ca="1" si="465">IFERROR(INDEX($D$2:$BA$203,$A$41-1+$BI84,$A$27-2)*IF(RTF_unit="K",1,IF(RTF_unit="lb",1/1000,IF(RTF_unit="T",2,1))),"")</f>
        <v/>
      </c>
      <c r="BO84" s="125" t="str">
        <f t="shared" ref="BO84" ca="1" si="466">IFERROR(INDEX($D$2:$BA$203,$A$41-1+$BI84,$A$27)*IF(RTF_unit_Moment="kip-ft",1,IF(RTF_unit_Moment="kip-in",1/12,IF(RTF_unit_Moment="lb-ft",1/1000,IF(RTF_unit_Moment="lb-in",1/12000,1)))),"")</f>
        <v/>
      </c>
      <c r="BP84" s="125" t="str">
        <f t="shared" ref="BP84" ca="1" si="467">IFERROR(INDEX($D$2:$BA$203,$A$41-1+$BI84,$A$30)*IF(RTF_unit_Moment="kip-ft",1,IF(RTF_unit_Moment="kip-in",1/12,IF(RTF_unit_Moment="lb-ft",1/1000,IF(RTF_unit_Moment="lb-in",1/12000,1)))),"")</f>
        <v/>
      </c>
      <c r="BQ84" s="125" t="str">
        <f t="shared" ca="1" si="416"/>
        <v/>
      </c>
      <c r="BR84" s="125" t="str">
        <f t="shared" ca="1" si="417"/>
        <v/>
      </c>
      <c r="BT84" s="125" t="str">
        <f t="array" aca="1" ref="BT84" ca="1">IFERROR(INDEX($BB$1:$BB$203,SMALL(IF($BB$1:$BB$203&lt;&gt;"",ROW($BB$1:$BB$203)),ROW(77:77))),"")</f>
        <v/>
      </c>
      <c r="BU84" s="604" t="str">
        <f t="shared" ca="1" si="385"/>
        <v/>
      </c>
      <c r="BV84" s="125" t="str">
        <f t="shared" ca="1" si="393"/>
        <v/>
      </c>
      <c r="BW84" s="125" t="str">
        <f t="shared" ca="1" si="393"/>
        <v/>
      </c>
      <c r="BX84" s="125" t="str">
        <f t="shared" ca="1" si="393"/>
        <v/>
      </c>
      <c r="BY84" s="125" t="str">
        <f t="shared" ca="1" si="394"/>
        <v/>
      </c>
      <c r="BZ84" s="125" t="str">
        <f t="shared" ca="1" si="386"/>
        <v/>
      </c>
      <c r="CA84" s="125" t="str">
        <f t="shared" ca="1" si="395"/>
        <v/>
      </c>
      <c r="CB84" s="125" t="str">
        <f t="shared" ca="1" si="396"/>
        <v/>
      </c>
      <c r="CC84" s="125" t="str">
        <f t="shared" ca="1" si="397"/>
        <v/>
      </c>
      <c r="CD84" s="125" t="str">
        <f t="shared" ca="1" si="398"/>
        <v/>
      </c>
      <c r="CE84" s="125" t="str">
        <f t="shared" ca="1" si="399"/>
        <v/>
      </c>
      <c r="CF84" s="125" t="str">
        <f t="shared" ca="1" si="400"/>
        <v/>
      </c>
      <c r="CG84" s="125" t="str">
        <f t="shared" ca="1" si="401"/>
        <v/>
      </c>
      <c r="CH84" s="125" t="str">
        <f t="shared" ca="1" si="402"/>
        <v/>
      </c>
      <c r="CI84" s="125" t="str">
        <f t="shared" ca="1" si="403"/>
        <v/>
      </c>
      <c r="CJ84" s="125" t="str">
        <f t="array" aca="1" ref="CJ84" ca="1">IFERROR(INDEX($CI$1:$CI$502,SMALL(IF($CI$1:$CI$502&lt;&gt;"",ROW($CI$1:$CI$502)),ROW(77:77))),"")</f>
        <v/>
      </c>
      <c r="CK84" s="125" t="str">
        <f t="shared" ca="1" si="404"/>
        <v/>
      </c>
      <c r="CL84" s="125" t="str">
        <f t="shared" ca="1" si="405"/>
        <v/>
      </c>
      <c r="CM84" s="125"/>
      <c r="CO84" s="125" t="str">
        <f t="shared" si="406"/>
        <v/>
      </c>
      <c r="CP84" s="600" t="str">
        <f t="shared" si="407"/>
        <v/>
      </c>
      <c r="CQ84" s="600" t="str">
        <f t="shared" si="423"/>
        <v/>
      </c>
      <c r="CR84" s="600" t="str">
        <f t="shared" si="408"/>
        <v/>
      </c>
    </row>
    <row r="85" spans="1:96" x14ac:dyDescent="0.25">
      <c r="A85" s="591"/>
      <c r="C85" s="125">
        <f t="shared" si="353"/>
        <v>83</v>
      </c>
      <c r="D85" s="125" t="e">
        <f t="shared" ca="1" si="451"/>
        <v>#N/A</v>
      </c>
      <c r="E85" s="125" t="e">
        <f t="shared" ca="1" si="451"/>
        <v>#N/A</v>
      </c>
      <c r="F85" s="125" t="e">
        <f t="shared" ca="1" si="451"/>
        <v>#N/A</v>
      </c>
      <c r="G85" s="125" t="e">
        <f t="shared" ca="1" si="451"/>
        <v>#N/A</v>
      </c>
      <c r="H85" s="125" t="e">
        <f t="shared" ca="1" si="451"/>
        <v>#N/A</v>
      </c>
      <c r="I85" s="125" t="e">
        <f t="shared" ca="1" si="451"/>
        <v>#N/A</v>
      </c>
      <c r="J85" s="125" t="e">
        <f t="shared" ca="1" si="451"/>
        <v>#N/A</v>
      </c>
      <c r="K85" s="125" t="e">
        <f t="shared" ca="1" si="451"/>
        <v>#N/A</v>
      </c>
      <c r="L85" s="125" t="e">
        <f t="shared" ca="1" si="451"/>
        <v>#N/A</v>
      </c>
      <c r="M85" s="125" t="e">
        <f t="shared" ca="1" si="451"/>
        <v>#N/A</v>
      </c>
      <c r="N85" s="125" t="e">
        <f t="shared" ca="1" si="451"/>
        <v>#N/A</v>
      </c>
      <c r="O85" s="125" t="e">
        <f t="shared" ca="1" si="451"/>
        <v>#N/A</v>
      </c>
      <c r="P85" s="125" t="e">
        <f t="shared" ca="1" si="451"/>
        <v>#N/A</v>
      </c>
      <c r="Q85" s="125" t="e">
        <f t="shared" ca="1" si="451"/>
        <v>#N/A</v>
      </c>
      <c r="R85" s="125" t="e">
        <f t="shared" ca="1" si="451"/>
        <v>#N/A</v>
      </c>
      <c r="S85" s="125" t="e">
        <f t="shared" ca="1" si="451"/>
        <v>#N/A</v>
      </c>
      <c r="T85" s="125" t="e">
        <f t="shared" ca="1" si="444"/>
        <v>#N/A</v>
      </c>
      <c r="U85" s="125" t="e">
        <f t="shared" ca="1" si="444"/>
        <v>#N/A</v>
      </c>
      <c r="V85" s="125" t="e">
        <f t="shared" ca="1" si="444"/>
        <v>#N/A</v>
      </c>
      <c r="W85" s="125" t="e">
        <f t="shared" ca="1" si="444"/>
        <v>#N/A</v>
      </c>
      <c r="X85" s="125" t="e">
        <f t="shared" ca="1" si="444"/>
        <v>#N/A</v>
      </c>
      <c r="Y85" s="125" t="e">
        <f t="shared" ca="1" si="444"/>
        <v>#N/A</v>
      </c>
      <c r="Z85" s="125" t="e">
        <f t="shared" ca="1" si="444"/>
        <v>#N/A</v>
      </c>
      <c r="AA85" s="125" t="e">
        <f t="shared" ca="1" si="444"/>
        <v>#N/A</v>
      </c>
      <c r="AB85" s="125" t="e">
        <f t="shared" ca="1" si="444"/>
        <v>#N/A</v>
      </c>
      <c r="AC85" s="125" t="e">
        <f t="shared" ca="1" si="444"/>
        <v>#N/A</v>
      </c>
      <c r="AD85" s="125" t="e">
        <f t="shared" ca="1" si="444"/>
        <v>#N/A</v>
      </c>
      <c r="AE85" s="125" t="e">
        <f t="shared" ca="1" si="444"/>
        <v>#N/A</v>
      </c>
      <c r="AF85" s="125" t="e">
        <f t="shared" ca="1" si="444"/>
        <v>#N/A</v>
      </c>
      <c r="AG85" s="125" t="e">
        <f t="shared" ca="1" si="444"/>
        <v>#N/A</v>
      </c>
      <c r="AH85" s="125" t="e">
        <f t="shared" ca="1" si="444"/>
        <v>#N/A</v>
      </c>
      <c r="AI85" s="125" t="e">
        <f t="shared" ca="1" si="452"/>
        <v>#N/A</v>
      </c>
      <c r="AJ85" s="125" t="e">
        <f t="shared" ca="1" si="452"/>
        <v>#N/A</v>
      </c>
      <c r="AK85" s="125" t="e">
        <f t="shared" ca="1" si="452"/>
        <v>#N/A</v>
      </c>
      <c r="AL85" s="125" t="e">
        <f t="shared" ca="1" si="452"/>
        <v>#N/A</v>
      </c>
      <c r="AM85" s="125" t="e">
        <f t="shared" ca="1" si="452"/>
        <v>#N/A</v>
      </c>
      <c r="AN85" s="125" t="e">
        <f t="shared" ca="1" si="452"/>
        <v>#N/A</v>
      </c>
      <c r="AO85" s="125" t="e">
        <f t="shared" ca="1" si="452"/>
        <v>#N/A</v>
      </c>
      <c r="AP85" s="125" t="e">
        <f t="shared" ca="1" si="452"/>
        <v>#N/A</v>
      </c>
      <c r="AQ85" s="125" t="e">
        <f t="shared" ca="1" si="452"/>
        <v>#N/A</v>
      </c>
      <c r="AR85" s="125" t="e">
        <f t="shared" ca="1" si="452"/>
        <v>#N/A</v>
      </c>
      <c r="AS85" s="125" t="e">
        <f t="shared" ca="1" si="452"/>
        <v>#N/A</v>
      </c>
      <c r="AT85" s="125" t="e">
        <f t="shared" ca="1" si="452"/>
        <v>#N/A</v>
      </c>
      <c r="AU85" s="125" t="e">
        <f t="shared" ca="1" si="452"/>
        <v>#N/A</v>
      </c>
      <c r="AV85" s="125" t="e">
        <f t="shared" ca="1" si="452"/>
        <v>#N/A</v>
      </c>
      <c r="AW85" s="125" t="e">
        <f t="shared" ca="1" si="452"/>
        <v>#N/A</v>
      </c>
      <c r="AX85" s="125" t="e">
        <f t="shared" ca="1" si="452"/>
        <v>#N/A</v>
      </c>
      <c r="AY85" s="125" t="e">
        <f t="shared" ca="1" si="445"/>
        <v>#N/A</v>
      </c>
      <c r="AZ85" s="125" t="e">
        <f t="shared" ca="1" si="445"/>
        <v>#N/A</v>
      </c>
      <c r="BA85" s="125" t="e">
        <f t="shared" ca="1" si="445"/>
        <v>#N/A</v>
      </c>
      <c r="BB85" s="125" t="str">
        <f t="shared" ca="1" si="346"/>
        <v/>
      </c>
      <c r="BC85" s="125" t="str">
        <f t="shared" ca="1" si="338"/>
        <v/>
      </c>
      <c r="BD85" s="125" t="str">
        <f t="shared" ca="1" si="339"/>
        <v/>
      </c>
      <c r="BE85" s="125" t="str">
        <f t="shared" ca="1" si="340"/>
        <v/>
      </c>
      <c r="BF85" t="str">
        <f t="shared" ca="1" si="347"/>
        <v/>
      </c>
      <c r="BG85" s="125" t="str">
        <f t="shared" ca="1" si="374"/>
        <v/>
      </c>
      <c r="BI85" s="606" t="str">
        <f t="shared" ca="1" si="409"/>
        <v/>
      </c>
      <c r="BJ85" s="125" t="str">
        <f t="shared" ca="1" si="387"/>
        <v/>
      </c>
      <c r="BK85" s="125" t="str">
        <f t="shared" ca="1" si="410"/>
        <v/>
      </c>
      <c r="BL85" s="125" t="str">
        <f t="shared" ref="BL85" ca="1" si="468">IFERROR(INDEX($D$2:$BA$203,$A$41-1+$BI85,$A$27-3)*IF(RTF_unit="K",1,IF(RTF_unit="lb",1/1000,IF(RTF_unit="T",2,1))),"")</f>
        <v/>
      </c>
      <c r="BM85" s="125" t="str">
        <f t="shared" ref="BM85" ca="1" si="469">IFERROR(INDEX($D$2:$BA$203,$A$41-1+$BI85,$A$27-1)*IF(RTF_unit="K",1,IF(RTF_unit="lb",1/1000,IF(RTF_unit="T",2,1))),"")</f>
        <v/>
      </c>
      <c r="BN85" s="125" t="str">
        <f t="shared" ref="BN85" ca="1" si="470">IFERROR(INDEX($D$2:$BA$203,$A$41-1+$BI85,$A$27-2)*IF(RTF_unit="K",1,IF(RTF_unit="lb",1/1000,IF(RTF_unit="T",2,1))),"")</f>
        <v/>
      </c>
      <c r="BO85" s="125" t="str">
        <f t="shared" ref="BO85" ca="1" si="471">IFERROR(INDEX($D$2:$BA$203,$A$41-1+$BI85,$A$27)*IF(RTF_unit_Moment="kip-ft",1,IF(RTF_unit_Moment="kip-in",1/12,IF(RTF_unit_Moment="lb-ft",1/1000,IF(RTF_unit_Moment="lb-in",1/12000,1)))),"")</f>
        <v/>
      </c>
      <c r="BP85" s="125" t="str">
        <f t="shared" ref="BP85" ca="1" si="472">IFERROR(INDEX($D$2:$BA$203,$A$41-1+$BI85,$A$30)*IF(RTF_unit_Moment="kip-ft",1,IF(RTF_unit_Moment="kip-in",1/12,IF(RTF_unit_Moment="lb-ft",1/1000,IF(RTF_unit_Moment="lb-in",1/12000,1)))),"")</f>
        <v/>
      </c>
      <c r="BQ85" s="125" t="str">
        <f t="shared" ca="1" si="416"/>
        <v/>
      </c>
      <c r="BR85" s="125" t="str">
        <f t="shared" ca="1" si="417"/>
        <v/>
      </c>
      <c r="BT85" s="125" t="str">
        <f t="array" aca="1" ref="BT85" ca="1">IFERROR(INDEX($BB$1:$BB$203,SMALL(IF($BB$1:$BB$203&lt;&gt;"",ROW($BB$1:$BB$203)),ROW(78:78))),"")</f>
        <v/>
      </c>
      <c r="BU85" s="604" t="str">
        <f t="shared" ca="1" si="385"/>
        <v/>
      </c>
      <c r="BV85" s="125" t="str">
        <f t="shared" ca="1" si="393"/>
        <v/>
      </c>
      <c r="BW85" s="125" t="str">
        <f t="shared" ca="1" si="393"/>
        <v/>
      </c>
      <c r="BX85" s="125" t="str">
        <f t="shared" ca="1" si="393"/>
        <v/>
      </c>
      <c r="BY85" s="125" t="str">
        <f t="shared" ca="1" si="394"/>
        <v/>
      </c>
      <c r="BZ85" s="125" t="str">
        <f t="shared" ca="1" si="386"/>
        <v/>
      </c>
      <c r="CA85" s="125" t="str">
        <f t="shared" ca="1" si="395"/>
        <v/>
      </c>
      <c r="CB85" s="125" t="str">
        <f t="shared" ca="1" si="396"/>
        <v/>
      </c>
      <c r="CC85" s="125" t="str">
        <f t="shared" ca="1" si="397"/>
        <v/>
      </c>
      <c r="CD85" s="125" t="str">
        <f t="shared" ca="1" si="398"/>
        <v/>
      </c>
      <c r="CE85" s="125" t="str">
        <f t="shared" ca="1" si="399"/>
        <v/>
      </c>
      <c r="CF85" s="125" t="str">
        <f t="shared" ca="1" si="400"/>
        <v/>
      </c>
      <c r="CG85" s="125" t="str">
        <f t="shared" ca="1" si="401"/>
        <v/>
      </c>
      <c r="CH85" s="125" t="str">
        <f t="shared" ca="1" si="402"/>
        <v/>
      </c>
      <c r="CI85" s="125" t="str">
        <f t="shared" ca="1" si="403"/>
        <v/>
      </c>
      <c r="CJ85" s="125" t="str">
        <f t="array" aca="1" ref="CJ85" ca="1">IFERROR(INDEX($CI$1:$CI$502,SMALL(IF($CI$1:$CI$502&lt;&gt;"",ROW($CI$1:$CI$502)),ROW(78:78))),"")</f>
        <v/>
      </c>
      <c r="CK85" s="125" t="str">
        <f t="shared" ca="1" si="404"/>
        <v/>
      </c>
      <c r="CL85" s="125" t="str">
        <f t="shared" ca="1" si="405"/>
        <v/>
      </c>
      <c r="CM85" s="125"/>
      <c r="CO85" s="125" t="str">
        <f t="shared" si="406"/>
        <v/>
      </c>
      <c r="CP85" s="600" t="str">
        <f t="shared" si="407"/>
        <v/>
      </c>
      <c r="CQ85" s="600" t="str">
        <f t="shared" si="423"/>
        <v/>
      </c>
      <c r="CR85" s="600" t="str">
        <f t="shared" si="408"/>
        <v/>
      </c>
    </row>
    <row r="86" spans="1:96" x14ac:dyDescent="0.25">
      <c r="A86" s="591"/>
      <c r="C86" s="125">
        <f t="shared" si="353"/>
        <v>84</v>
      </c>
      <c r="D86" s="125" t="e">
        <f t="shared" ca="1" si="451"/>
        <v>#N/A</v>
      </c>
      <c r="E86" s="125" t="e">
        <f t="shared" ca="1" si="451"/>
        <v>#N/A</v>
      </c>
      <c r="F86" s="125" t="e">
        <f t="shared" ca="1" si="451"/>
        <v>#N/A</v>
      </c>
      <c r="G86" s="125" t="e">
        <f t="shared" ca="1" si="451"/>
        <v>#N/A</v>
      </c>
      <c r="H86" s="125" t="e">
        <f t="shared" ca="1" si="451"/>
        <v>#N/A</v>
      </c>
      <c r="I86" s="125" t="e">
        <f t="shared" ca="1" si="451"/>
        <v>#N/A</v>
      </c>
      <c r="J86" s="125" t="e">
        <f t="shared" ca="1" si="451"/>
        <v>#N/A</v>
      </c>
      <c r="K86" s="125" t="e">
        <f t="shared" ca="1" si="451"/>
        <v>#N/A</v>
      </c>
      <c r="L86" s="125" t="e">
        <f t="shared" ca="1" si="451"/>
        <v>#N/A</v>
      </c>
      <c r="M86" s="125" t="e">
        <f t="shared" ca="1" si="451"/>
        <v>#N/A</v>
      </c>
      <c r="N86" s="125" t="e">
        <f t="shared" ca="1" si="451"/>
        <v>#N/A</v>
      </c>
      <c r="O86" s="125" t="e">
        <f t="shared" ca="1" si="451"/>
        <v>#N/A</v>
      </c>
      <c r="P86" s="125" t="e">
        <f t="shared" ca="1" si="451"/>
        <v>#N/A</v>
      </c>
      <c r="Q86" s="125" t="e">
        <f t="shared" ca="1" si="451"/>
        <v>#N/A</v>
      </c>
      <c r="R86" s="125" t="e">
        <f t="shared" ca="1" si="451"/>
        <v>#N/A</v>
      </c>
      <c r="S86" s="125" t="e">
        <f t="shared" ca="1" si="451"/>
        <v>#N/A</v>
      </c>
      <c r="T86" s="125" t="e">
        <f t="shared" ca="1" si="444"/>
        <v>#N/A</v>
      </c>
      <c r="U86" s="125" t="e">
        <f t="shared" ca="1" si="444"/>
        <v>#N/A</v>
      </c>
      <c r="V86" s="125" t="e">
        <f t="shared" ca="1" si="444"/>
        <v>#N/A</v>
      </c>
      <c r="W86" s="125" t="e">
        <f t="shared" ca="1" si="444"/>
        <v>#N/A</v>
      </c>
      <c r="X86" s="125" t="e">
        <f t="shared" ca="1" si="444"/>
        <v>#N/A</v>
      </c>
      <c r="Y86" s="125" t="e">
        <f t="shared" ca="1" si="444"/>
        <v>#N/A</v>
      </c>
      <c r="Z86" s="125" t="e">
        <f t="shared" ca="1" si="444"/>
        <v>#N/A</v>
      </c>
      <c r="AA86" s="125" t="e">
        <f t="shared" ca="1" si="444"/>
        <v>#N/A</v>
      </c>
      <c r="AB86" s="125" t="e">
        <f t="shared" ca="1" si="444"/>
        <v>#N/A</v>
      </c>
      <c r="AC86" s="125" t="e">
        <f t="shared" ca="1" si="444"/>
        <v>#N/A</v>
      </c>
      <c r="AD86" s="125" t="e">
        <f t="shared" ca="1" si="444"/>
        <v>#N/A</v>
      </c>
      <c r="AE86" s="125" t="e">
        <f t="shared" ca="1" si="444"/>
        <v>#N/A</v>
      </c>
      <c r="AF86" s="125" t="e">
        <f t="shared" ca="1" si="444"/>
        <v>#N/A</v>
      </c>
      <c r="AG86" s="125" t="e">
        <f t="shared" ca="1" si="444"/>
        <v>#N/A</v>
      </c>
      <c r="AH86" s="125" t="e">
        <f t="shared" ca="1" si="444"/>
        <v>#N/A</v>
      </c>
      <c r="AI86" s="125" t="e">
        <f t="shared" ca="1" si="452"/>
        <v>#N/A</v>
      </c>
      <c r="AJ86" s="125" t="e">
        <f t="shared" ca="1" si="452"/>
        <v>#N/A</v>
      </c>
      <c r="AK86" s="125" t="e">
        <f t="shared" ca="1" si="452"/>
        <v>#N/A</v>
      </c>
      <c r="AL86" s="125" t="e">
        <f t="shared" ca="1" si="452"/>
        <v>#N/A</v>
      </c>
      <c r="AM86" s="125" t="e">
        <f t="shared" ca="1" si="452"/>
        <v>#N/A</v>
      </c>
      <c r="AN86" s="125" t="e">
        <f t="shared" ca="1" si="452"/>
        <v>#N/A</v>
      </c>
      <c r="AO86" s="125" t="e">
        <f t="shared" ca="1" si="452"/>
        <v>#N/A</v>
      </c>
      <c r="AP86" s="125" t="e">
        <f t="shared" ca="1" si="452"/>
        <v>#N/A</v>
      </c>
      <c r="AQ86" s="125" t="e">
        <f t="shared" ca="1" si="452"/>
        <v>#N/A</v>
      </c>
      <c r="AR86" s="125" t="e">
        <f t="shared" ca="1" si="452"/>
        <v>#N/A</v>
      </c>
      <c r="AS86" s="125" t="e">
        <f t="shared" ca="1" si="452"/>
        <v>#N/A</v>
      </c>
      <c r="AT86" s="125" t="e">
        <f t="shared" ca="1" si="452"/>
        <v>#N/A</v>
      </c>
      <c r="AU86" s="125" t="e">
        <f t="shared" ca="1" si="452"/>
        <v>#N/A</v>
      </c>
      <c r="AV86" s="125" t="e">
        <f t="shared" ca="1" si="452"/>
        <v>#N/A</v>
      </c>
      <c r="AW86" s="125" t="e">
        <f t="shared" ca="1" si="452"/>
        <v>#N/A</v>
      </c>
      <c r="AX86" s="125" t="e">
        <f t="shared" ca="1" si="452"/>
        <v>#N/A</v>
      </c>
      <c r="AY86" s="125" t="e">
        <f t="shared" ca="1" si="445"/>
        <v>#N/A</v>
      </c>
      <c r="AZ86" s="125" t="e">
        <f t="shared" ca="1" si="445"/>
        <v>#N/A</v>
      </c>
      <c r="BA86" s="125" t="e">
        <f t="shared" ca="1" si="445"/>
        <v>#N/A</v>
      </c>
      <c r="BB86" s="125" t="str">
        <f t="shared" ca="1" si="346"/>
        <v/>
      </c>
      <c r="BC86" s="125" t="str">
        <f t="shared" ca="1" si="338"/>
        <v/>
      </c>
      <c r="BD86" s="125" t="str">
        <f t="shared" ca="1" si="339"/>
        <v/>
      </c>
      <c r="BE86" s="125" t="str">
        <f t="shared" ca="1" si="340"/>
        <v/>
      </c>
      <c r="BF86" t="str">
        <f t="shared" ca="1" si="347"/>
        <v/>
      </c>
      <c r="BG86" s="125" t="str">
        <f t="shared" ca="1" si="374"/>
        <v/>
      </c>
      <c r="BI86" s="606" t="str">
        <f t="shared" ca="1" si="409"/>
        <v/>
      </c>
      <c r="BJ86" s="125" t="str">
        <f t="shared" ca="1" si="387"/>
        <v/>
      </c>
      <c r="BK86" s="125" t="str">
        <f t="shared" ca="1" si="410"/>
        <v/>
      </c>
      <c r="BL86" s="125" t="str">
        <f t="shared" ref="BL86" ca="1" si="473">IFERROR(INDEX($D$2:$BA$203,$A$41-1+$BI86,$A$27-3)*IF(RTF_unit="K",1,IF(RTF_unit="lb",1/1000,IF(RTF_unit="T",2,1))),"")</f>
        <v/>
      </c>
      <c r="BM86" s="125" t="str">
        <f t="shared" ref="BM86" ca="1" si="474">IFERROR(INDEX($D$2:$BA$203,$A$41-1+$BI86,$A$27-1)*IF(RTF_unit="K",1,IF(RTF_unit="lb",1/1000,IF(RTF_unit="T",2,1))),"")</f>
        <v/>
      </c>
      <c r="BN86" s="125" t="str">
        <f t="shared" ref="BN86" ca="1" si="475">IFERROR(INDEX($D$2:$BA$203,$A$41-1+$BI86,$A$27-2)*IF(RTF_unit="K",1,IF(RTF_unit="lb",1/1000,IF(RTF_unit="T",2,1))),"")</f>
        <v/>
      </c>
      <c r="BO86" s="125" t="str">
        <f t="shared" ref="BO86" ca="1" si="476">IFERROR(INDEX($D$2:$BA$203,$A$41-1+$BI86,$A$27)*IF(RTF_unit_Moment="kip-ft",1,IF(RTF_unit_Moment="kip-in",1/12,IF(RTF_unit_Moment="lb-ft",1/1000,IF(RTF_unit_Moment="lb-in",1/12000,1)))),"")</f>
        <v/>
      </c>
      <c r="BP86" s="125" t="str">
        <f t="shared" ref="BP86" ca="1" si="477">IFERROR(INDEX($D$2:$BA$203,$A$41-1+$BI86,$A$30)*IF(RTF_unit_Moment="kip-ft",1,IF(RTF_unit_Moment="kip-in",1/12,IF(RTF_unit_Moment="lb-ft",1/1000,IF(RTF_unit_Moment="lb-in",1/12000,1)))),"")</f>
        <v/>
      </c>
      <c r="BQ86" s="125" t="str">
        <f t="shared" ca="1" si="416"/>
        <v/>
      </c>
      <c r="BR86" s="125" t="str">
        <f t="shared" ca="1" si="417"/>
        <v/>
      </c>
      <c r="BT86" s="125" t="str">
        <f t="array" aca="1" ref="BT86" ca="1">IFERROR(INDEX($BB$1:$BB$203,SMALL(IF($BB$1:$BB$203&lt;&gt;"",ROW($BB$1:$BB$203)),ROW(79:79))),"")</f>
        <v/>
      </c>
      <c r="BU86" s="604" t="str">
        <f t="shared" ca="1" si="385"/>
        <v/>
      </c>
      <c r="BV86" s="125" t="str">
        <f t="shared" ca="1" si="393"/>
        <v/>
      </c>
      <c r="BW86" s="125" t="str">
        <f t="shared" ca="1" si="393"/>
        <v/>
      </c>
      <c r="BX86" s="125" t="str">
        <f t="shared" ca="1" si="393"/>
        <v/>
      </c>
      <c r="BY86" s="125" t="str">
        <f t="shared" ca="1" si="394"/>
        <v/>
      </c>
      <c r="BZ86" s="125" t="str">
        <f t="shared" ca="1" si="386"/>
        <v/>
      </c>
      <c r="CA86" s="125" t="str">
        <f t="shared" ca="1" si="395"/>
        <v/>
      </c>
      <c r="CB86" s="125" t="str">
        <f t="shared" ca="1" si="396"/>
        <v/>
      </c>
      <c r="CC86" s="125" t="str">
        <f t="shared" ca="1" si="397"/>
        <v/>
      </c>
      <c r="CD86" s="125" t="str">
        <f t="shared" ca="1" si="398"/>
        <v/>
      </c>
      <c r="CE86" s="125" t="str">
        <f t="shared" ca="1" si="399"/>
        <v/>
      </c>
      <c r="CF86" s="125" t="str">
        <f t="shared" ca="1" si="400"/>
        <v/>
      </c>
      <c r="CG86" s="125" t="str">
        <f t="shared" ca="1" si="401"/>
        <v/>
      </c>
      <c r="CH86" s="125" t="str">
        <f t="shared" ca="1" si="402"/>
        <v/>
      </c>
      <c r="CI86" s="125" t="str">
        <f t="shared" ca="1" si="403"/>
        <v/>
      </c>
      <c r="CJ86" s="125" t="str">
        <f t="array" aca="1" ref="CJ86" ca="1">IFERROR(INDEX($CI$1:$CI$502,SMALL(IF($CI$1:$CI$502&lt;&gt;"",ROW($CI$1:$CI$502)),ROW(79:79))),"")</f>
        <v/>
      </c>
      <c r="CK86" s="125" t="str">
        <f t="shared" ca="1" si="404"/>
        <v/>
      </c>
      <c r="CL86" s="125" t="str">
        <f t="shared" ca="1" si="405"/>
        <v/>
      </c>
      <c r="CM86" s="125"/>
      <c r="CO86" s="125" t="str">
        <f t="shared" si="406"/>
        <v/>
      </c>
      <c r="CP86" s="600" t="str">
        <f t="shared" si="407"/>
        <v/>
      </c>
      <c r="CQ86" s="600" t="str">
        <f t="shared" si="423"/>
        <v/>
      </c>
      <c r="CR86" s="600" t="str">
        <f t="shared" si="408"/>
        <v/>
      </c>
    </row>
    <row r="87" spans="1:96" x14ac:dyDescent="0.25">
      <c r="A87" s="591"/>
      <c r="C87" s="125">
        <f t="shared" si="353"/>
        <v>85</v>
      </c>
      <c r="D87" s="125" t="e">
        <f t="shared" ca="1" si="451"/>
        <v>#N/A</v>
      </c>
      <c r="E87" s="125" t="e">
        <f t="shared" ca="1" si="451"/>
        <v>#N/A</v>
      </c>
      <c r="F87" s="125" t="e">
        <f t="shared" ca="1" si="451"/>
        <v>#N/A</v>
      </c>
      <c r="G87" s="125" t="e">
        <f t="shared" ca="1" si="451"/>
        <v>#N/A</v>
      </c>
      <c r="H87" s="125" t="e">
        <f t="shared" ca="1" si="451"/>
        <v>#N/A</v>
      </c>
      <c r="I87" s="125" t="e">
        <f t="shared" ca="1" si="451"/>
        <v>#N/A</v>
      </c>
      <c r="J87" s="125" t="e">
        <f t="shared" ca="1" si="451"/>
        <v>#N/A</v>
      </c>
      <c r="K87" s="125" t="e">
        <f t="shared" ca="1" si="451"/>
        <v>#N/A</v>
      </c>
      <c r="L87" s="125" t="e">
        <f t="shared" ca="1" si="451"/>
        <v>#N/A</v>
      </c>
      <c r="M87" s="125" t="e">
        <f t="shared" ca="1" si="451"/>
        <v>#N/A</v>
      </c>
      <c r="N87" s="125" t="e">
        <f t="shared" ca="1" si="451"/>
        <v>#N/A</v>
      </c>
      <c r="O87" s="125" t="e">
        <f t="shared" ca="1" si="451"/>
        <v>#N/A</v>
      </c>
      <c r="P87" s="125" t="e">
        <f t="shared" ca="1" si="451"/>
        <v>#N/A</v>
      </c>
      <c r="Q87" s="125" t="e">
        <f t="shared" ca="1" si="451"/>
        <v>#N/A</v>
      </c>
      <c r="R87" s="125" t="e">
        <f t="shared" ca="1" si="451"/>
        <v>#N/A</v>
      </c>
      <c r="S87" s="125" t="e">
        <f t="shared" ca="1" si="451"/>
        <v>#N/A</v>
      </c>
      <c r="T87" s="125" t="e">
        <f t="shared" ca="1" si="444"/>
        <v>#N/A</v>
      </c>
      <c r="U87" s="125" t="e">
        <f t="shared" ca="1" si="444"/>
        <v>#N/A</v>
      </c>
      <c r="V87" s="125" t="e">
        <f t="shared" ca="1" si="444"/>
        <v>#N/A</v>
      </c>
      <c r="W87" s="125" t="e">
        <f t="shared" ca="1" si="444"/>
        <v>#N/A</v>
      </c>
      <c r="X87" s="125" t="e">
        <f t="shared" ca="1" si="444"/>
        <v>#N/A</v>
      </c>
      <c r="Y87" s="125" t="e">
        <f t="shared" ca="1" si="444"/>
        <v>#N/A</v>
      </c>
      <c r="Z87" s="125" t="e">
        <f t="shared" ca="1" si="444"/>
        <v>#N/A</v>
      </c>
      <c r="AA87" s="125" t="e">
        <f t="shared" ca="1" si="444"/>
        <v>#N/A</v>
      </c>
      <c r="AB87" s="125" t="e">
        <f t="shared" ca="1" si="444"/>
        <v>#N/A</v>
      </c>
      <c r="AC87" s="125" t="e">
        <f t="shared" ca="1" si="444"/>
        <v>#N/A</v>
      </c>
      <c r="AD87" s="125" t="e">
        <f t="shared" ca="1" si="444"/>
        <v>#N/A</v>
      </c>
      <c r="AE87" s="125" t="e">
        <f t="shared" ca="1" si="444"/>
        <v>#N/A</v>
      </c>
      <c r="AF87" s="125" t="e">
        <f t="shared" ca="1" si="444"/>
        <v>#N/A</v>
      </c>
      <c r="AG87" s="125" t="e">
        <f t="shared" ca="1" si="444"/>
        <v>#N/A</v>
      </c>
      <c r="AH87" s="125" t="e">
        <f t="shared" ca="1" si="444"/>
        <v>#N/A</v>
      </c>
      <c r="AI87" s="125" t="e">
        <f t="shared" ca="1" si="452"/>
        <v>#N/A</v>
      </c>
      <c r="AJ87" s="125" t="e">
        <f t="shared" ca="1" si="452"/>
        <v>#N/A</v>
      </c>
      <c r="AK87" s="125" t="e">
        <f t="shared" ca="1" si="452"/>
        <v>#N/A</v>
      </c>
      <c r="AL87" s="125" t="e">
        <f t="shared" ca="1" si="452"/>
        <v>#N/A</v>
      </c>
      <c r="AM87" s="125" t="e">
        <f t="shared" ca="1" si="452"/>
        <v>#N/A</v>
      </c>
      <c r="AN87" s="125" t="e">
        <f t="shared" ca="1" si="452"/>
        <v>#N/A</v>
      </c>
      <c r="AO87" s="125" t="e">
        <f t="shared" ca="1" si="452"/>
        <v>#N/A</v>
      </c>
      <c r="AP87" s="125" t="e">
        <f t="shared" ca="1" si="452"/>
        <v>#N/A</v>
      </c>
      <c r="AQ87" s="125" t="e">
        <f t="shared" ca="1" si="452"/>
        <v>#N/A</v>
      </c>
      <c r="AR87" s="125" t="e">
        <f t="shared" ca="1" si="452"/>
        <v>#N/A</v>
      </c>
      <c r="AS87" s="125" t="e">
        <f t="shared" ca="1" si="452"/>
        <v>#N/A</v>
      </c>
      <c r="AT87" s="125" t="e">
        <f t="shared" ca="1" si="452"/>
        <v>#N/A</v>
      </c>
      <c r="AU87" s="125" t="e">
        <f t="shared" ca="1" si="452"/>
        <v>#N/A</v>
      </c>
      <c r="AV87" s="125" t="e">
        <f t="shared" ca="1" si="452"/>
        <v>#N/A</v>
      </c>
      <c r="AW87" s="125" t="e">
        <f t="shared" ca="1" si="452"/>
        <v>#N/A</v>
      </c>
      <c r="AX87" s="125" t="e">
        <f t="shared" ca="1" si="452"/>
        <v>#N/A</v>
      </c>
      <c r="AY87" s="125" t="e">
        <f t="shared" ca="1" si="445"/>
        <v>#N/A</v>
      </c>
      <c r="AZ87" s="125" t="e">
        <f t="shared" ca="1" si="445"/>
        <v>#N/A</v>
      </c>
      <c r="BA87" s="125" t="e">
        <f t="shared" ca="1" si="445"/>
        <v>#N/A</v>
      </c>
      <c r="BB87" s="125" t="str">
        <f t="shared" ca="1" si="346"/>
        <v/>
      </c>
      <c r="BC87" s="125" t="str">
        <f t="shared" ca="1" si="338"/>
        <v/>
      </c>
      <c r="BD87" s="125" t="str">
        <f t="shared" ca="1" si="339"/>
        <v/>
      </c>
      <c r="BE87" s="125" t="str">
        <f t="shared" ca="1" si="340"/>
        <v/>
      </c>
      <c r="BF87" t="str">
        <f t="shared" ca="1" si="347"/>
        <v/>
      </c>
      <c r="BG87" s="125" t="str">
        <f t="shared" ca="1" si="374"/>
        <v/>
      </c>
      <c r="BI87" s="606" t="str">
        <f t="shared" ca="1" si="409"/>
        <v/>
      </c>
      <c r="BJ87" s="125" t="str">
        <f t="shared" ca="1" si="387"/>
        <v/>
      </c>
      <c r="BK87" s="125" t="str">
        <f t="shared" ca="1" si="410"/>
        <v/>
      </c>
      <c r="BL87" s="125" t="str">
        <f t="shared" ref="BL87" ca="1" si="478">IFERROR(INDEX($D$2:$BA$203,$A$41-1+$BI87,$A$27-3)*IF(RTF_unit="K",1,IF(RTF_unit="lb",1/1000,IF(RTF_unit="T",2,1))),"")</f>
        <v/>
      </c>
      <c r="BM87" s="125" t="str">
        <f t="shared" ref="BM87" ca="1" si="479">IFERROR(INDEX($D$2:$BA$203,$A$41-1+$BI87,$A$27-1)*IF(RTF_unit="K",1,IF(RTF_unit="lb",1/1000,IF(RTF_unit="T",2,1))),"")</f>
        <v/>
      </c>
      <c r="BN87" s="125" t="str">
        <f t="shared" ref="BN87" ca="1" si="480">IFERROR(INDEX($D$2:$BA$203,$A$41-1+$BI87,$A$27-2)*IF(RTF_unit="K",1,IF(RTF_unit="lb",1/1000,IF(RTF_unit="T",2,1))),"")</f>
        <v/>
      </c>
      <c r="BO87" s="125" t="str">
        <f t="shared" ref="BO87" ca="1" si="481">IFERROR(INDEX($D$2:$BA$203,$A$41-1+$BI87,$A$27)*IF(RTF_unit_Moment="kip-ft",1,IF(RTF_unit_Moment="kip-in",1/12,IF(RTF_unit_Moment="lb-ft",1/1000,IF(RTF_unit_Moment="lb-in",1/12000,1)))),"")</f>
        <v/>
      </c>
      <c r="BP87" s="125" t="str">
        <f t="shared" ref="BP87" ca="1" si="482">IFERROR(INDEX($D$2:$BA$203,$A$41-1+$BI87,$A$30)*IF(RTF_unit_Moment="kip-ft",1,IF(RTF_unit_Moment="kip-in",1/12,IF(RTF_unit_Moment="lb-ft",1/1000,IF(RTF_unit_Moment="lb-in",1/12000,1)))),"")</f>
        <v/>
      </c>
      <c r="BQ87" s="125" t="str">
        <f t="shared" ca="1" si="416"/>
        <v/>
      </c>
      <c r="BR87" s="125" t="str">
        <f t="shared" ca="1" si="417"/>
        <v/>
      </c>
      <c r="BT87" s="125" t="str">
        <f t="array" aca="1" ref="BT87" ca="1">IFERROR(INDEX($BB$1:$BB$203,SMALL(IF($BB$1:$BB$203&lt;&gt;"",ROW($BB$1:$BB$203)),ROW(80:80))),"")</f>
        <v/>
      </c>
      <c r="BU87" s="604" t="str">
        <f t="shared" ca="1" si="385"/>
        <v/>
      </c>
      <c r="BV87" s="125" t="str">
        <f t="shared" ca="1" si="393"/>
        <v/>
      </c>
      <c r="BW87" s="125" t="str">
        <f t="shared" ca="1" si="393"/>
        <v/>
      </c>
      <c r="BX87" s="125" t="str">
        <f t="shared" ca="1" si="393"/>
        <v/>
      </c>
      <c r="BY87" s="125" t="str">
        <f t="shared" ca="1" si="394"/>
        <v/>
      </c>
      <c r="BZ87" s="125" t="str">
        <f t="shared" ca="1" si="386"/>
        <v/>
      </c>
      <c r="CA87" s="125" t="str">
        <f t="shared" ca="1" si="395"/>
        <v/>
      </c>
      <c r="CB87" s="125" t="str">
        <f t="shared" ca="1" si="396"/>
        <v/>
      </c>
      <c r="CC87" s="125" t="str">
        <f t="shared" ca="1" si="397"/>
        <v/>
      </c>
      <c r="CD87" s="125" t="str">
        <f t="shared" ca="1" si="398"/>
        <v/>
      </c>
      <c r="CE87" s="125" t="str">
        <f t="shared" ca="1" si="399"/>
        <v/>
      </c>
      <c r="CF87" s="125" t="str">
        <f t="shared" ca="1" si="400"/>
        <v/>
      </c>
      <c r="CG87" s="125" t="str">
        <f t="shared" ca="1" si="401"/>
        <v/>
      </c>
      <c r="CH87" s="125" t="str">
        <f t="shared" ca="1" si="402"/>
        <v/>
      </c>
      <c r="CI87" s="125" t="str">
        <f t="shared" ca="1" si="403"/>
        <v/>
      </c>
      <c r="CJ87" s="125" t="str">
        <f t="array" aca="1" ref="CJ87" ca="1">IFERROR(INDEX($CI$1:$CI$502,SMALL(IF($CI$1:$CI$502&lt;&gt;"",ROW($CI$1:$CI$502)),ROW(80:80))),"")</f>
        <v/>
      </c>
      <c r="CK87" s="125" t="str">
        <f t="shared" ca="1" si="404"/>
        <v/>
      </c>
      <c r="CL87" s="125" t="str">
        <f t="shared" ca="1" si="405"/>
        <v/>
      </c>
      <c r="CM87" s="125"/>
      <c r="CO87" s="125" t="str">
        <f t="shared" si="406"/>
        <v/>
      </c>
      <c r="CP87" s="600" t="str">
        <f t="shared" si="407"/>
        <v/>
      </c>
      <c r="CQ87" s="600" t="str">
        <f t="shared" si="423"/>
        <v/>
      </c>
      <c r="CR87" s="600" t="str">
        <f t="shared" si="408"/>
        <v/>
      </c>
    </row>
    <row r="88" spans="1:96" x14ac:dyDescent="0.25">
      <c r="A88" s="591"/>
      <c r="C88" s="125">
        <f t="shared" si="353"/>
        <v>86</v>
      </c>
      <c r="D88" s="125" t="e">
        <f t="shared" ca="1" si="451"/>
        <v>#N/A</v>
      </c>
      <c r="E88" s="125" t="e">
        <f t="shared" ca="1" si="451"/>
        <v>#N/A</v>
      </c>
      <c r="F88" s="125" t="e">
        <f t="shared" ca="1" si="451"/>
        <v>#N/A</v>
      </c>
      <c r="G88" s="125" t="e">
        <f t="shared" ca="1" si="451"/>
        <v>#N/A</v>
      </c>
      <c r="H88" s="125" t="e">
        <f t="shared" ca="1" si="451"/>
        <v>#N/A</v>
      </c>
      <c r="I88" s="125" t="e">
        <f t="shared" ca="1" si="451"/>
        <v>#N/A</v>
      </c>
      <c r="J88" s="125" t="e">
        <f t="shared" ca="1" si="451"/>
        <v>#N/A</v>
      </c>
      <c r="K88" s="125" t="e">
        <f t="shared" ca="1" si="451"/>
        <v>#N/A</v>
      </c>
      <c r="L88" s="125" t="e">
        <f t="shared" ca="1" si="451"/>
        <v>#N/A</v>
      </c>
      <c r="M88" s="125" t="e">
        <f t="shared" ca="1" si="451"/>
        <v>#N/A</v>
      </c>
      <c r="N88" s="125" t="e">
        <f t="shared" ca="1" si="451"/>
        <v>#N/A</v>
      </c>
      <c r="O88" s="125" t="e">
        <f t="shared" ca="1" si="451"/>
        <v>#N/A</v>
      </c>
      <c r="P88" s="125" t="e">
        <f t="shared" ca="1" si="451"/>
        <v>#N/A</v>
      </c>
      <c r="Q88" s="125" t="e">
        <f t="shared" ca="1" si="451"/>
        <v>#N/A</v>
      </c>
      <c r="R88" s="125" t="e">
        <f t="shared" ca="1" si="451"/>
        <v>#N/A</v>
      </c>
      <c r="S88" s="125" t="e">
        <f t="shared" ca="1" si="451"/>
        <v>#N/A</v>
      </c>
      <c r="T88" s="125" t="e">
        <f t="shared" ca="1" si="444"/>
        <v>#N/A</v>
      </c>
      <c r="U88" s="125" t="e">
        <f t="shared" ca="1" si="444"/>
        <v>#N/A</v>
      </c>
      <c r="V88" s="125" t="e">
        <f t="shared" ca="1" si="444"/>
        <v>#N/A</v>
      </c>
      <c r="W88" s="125" t="e">
        <f t="shared" ca="1" si="444"/>
        <v>#N/A</v>
      </c>
      <c r="X88" s="125" t="e">
        <f t="shared" ca="1" si="444"/>
        <v>#N/A</v>
      </c>
      <c r="Y88" s="125" t="e">
        <f t="shared" ca="1" si="444"/>
        <v>#N/A</v>
      </c>
      <c r="Z88" s="125" t="e">
        <f t="shared" ca="1" si="444"/>
        <v>#N/A</v>
      </c>
      <c r="AA88" s="125" t="e">
        <f t="shared" ca="1" si="444"/>
        <v>#N/A</v>
      </c>
      <c r="AB88" s="125" t="e">
        <f t="shared" ca="1" si="444"/>
        <v>#N/A</v>
      </c>
      <c r="AC88" s="125" t="e">
        <f t="shared" ca="1" si="444"/>
        <v>#N/A</v>
      </c>
      <c r="AD88" s="125" t="e">
        <f t="shared" ca="1" si="444"/>
        <v>#N/A</v>
      </c>
      <c r="AE88" s="125" t="e">
        <f t="shared" ca="1" si="444"/>
        <v>#N/A</v>
      </c>
      <c r="AF88" s="125" t="e">
        <f t="shared" ca="1" si="444"/>
        <v>#N/A</v>
      </c>
      <c r="AG88" s="125" t="e">
        <f t="shared" ca="1" si="444"/>
        <v>#N/A</v>
      </c>
      <c r="AH88" s="125" t="e">
        <f t="shared" ca="1" si="444"/>
        <v>#N/A</v>
      </c>
      <c r="AI88" s="125" t="e">
        <f t="shared" ca="1" si="452"/>
        <v>#N/A</v>
      </c>
      <c r="AJ88" s="125" t="e">
        <f t="shared" ca="1" si="452"/>
        <v>#N/A</v>
      </c>
      <c r="AK88" s="125" t="e">
        <f t="shared" ca="1" si="452"/>
        <v>#N/A</v>
      </c>
      <c r="AL88" s="125" t="e">
        <f t="shared" ca="1" si="452"/>
        <v>#N/A</v>
      </c>
      <c r="AM88" s="125" t="e">
        <f t="shared" ca="1" si="452"/>
        <v>#N/A</v>
      </c>
      <c r="AN88" s="125" t="e">
        <f t="shared" ca="1" si="452"/>
        <v>#N/A</v>
      </c>
      <c r="AO88" s="125" t="e">
        <f t="shared" ca="1" si="452"/>
        <v>#N/A</v>
      </c>
      <c r="AP88" s="125" t="e">
        <f t="shared" ca="1" si="452"/>
        <v>#N/A</v>
      </c>
      <c r="AQ88" s="125" t="e">
        <f t="shared" ca="1" si="452"/>
        <v>#N/A</v>
      </c>
      <c r="AR88" s="125" t="e">
        <f t="shared" ca="1" si="452"/>
        <v>#N/A</v>
      </c>
      <c r="AS88" s="125" t="e">
        <f t="shared" ca="1" si="452"/>
        <v>#N/A</v>
      </c>
      <c r="AT88" s="125" t="e">
        <f t="shared" ca="1" si="452"/>
        <v>#N/A</v>
      </c>
      <c r="AU88" s="125" t="e">
        <f t="shared" ca="1" si="452"/>
        <v>#N/A</v>
      </c>
      <c r="AV88" s="125" t="e">
        <f t="shared" ca="1" si="452"/>
        <v>#N/A</v>
      </c>
      <c r="AW88" s="125" t="e">
        <f t="shared" ca="1" si="452"/>
        <v>#N/A</v>
      </c>
      <c r="AX88" s="125" t="e">
        <f t="shared" ca="1" si="452"/>
        <v>#N/A</v>
      </c>
      <c r="AY88" s="125" t="e">
        <f t="shared" ca="1" si="445"/>
        <v>#N/A</v>
      </c>
      <c r="AZ88" s="125" t="e">
        <f t="shared" ca="1" si="445"/>
        <v>#N/A</v>
      </c>
      <c r="BA88" s="125" t="e">
        <f t="shared" ca="1" si="445"/>
        <v>#N/A</v>
      </c>
      <c r="BB88" s="125" t="str">
        <f t="shared" ca="1" si="346"/>
        <v/>
      </c>
      <c r="BC88" s="125" t="str">
        <f t="shared" ca="1" si="338"/>
        <v/>
      </c>
      <c r="BD88" s="125" t="str">
        <f t="shared" ca="1" si="339"/>
        <v/>
      </c>
      <c r="BE88" s="125" t="str">
        <f t="shared" ca="1" si="340"/>
        <v/>
      </c>
      <c r="BF88" t="str">
        <f t="shared" ca="1" si="347"/>
        <v/>
      </c>
      <c r="BG88" s="125" t="str">
        <f t="shared" ca="1" si="374"/>
        <v/>
      </c>
      <c r="BI88" s="606" t="str">
        <f t="shared" ca="1" si="409"/>
        <v/>
      </c>
      <c r="BJ88" s="125" t="str">
        <f t="shared" ca="1" si="387"/>
        <v/>
      </c>
      <c r="BK88" s="125" t="str">
        <f t="shared" ca="1" si="410"/>
        <v/>
      </c>
      <c r="BL88" s="125" t="str">
        <f t="shared" ref="BL88" ca="1" si="483">IFERROR(INDEX($D$2:$BA$203,$A$41-1+$BI88,$A$27-3)*IF(RTF_unit="K",1,IF(RTF_unit="lb",1/1000,IF(RTF_unit="T",2,1))),"")</f>
        <v/>
      </c>
      <c r="BM88" s="125" t="str">
        <f t="shared" ref="BM88" ca="1" si="484">IFERROR(INDEX($D$2:$BA$203,$A$41-1+$BI88,$A$27-1)*IF(RTF_unit="K",1,IF(RTF_unit="lb",1/1000,IF(RTF_unit="T",2,1))),"")</f>
        <v/>
      </c>
      <c r="BN88" s="125" t="str">
        <f t="shared" ref="BN88" ca="1" si="485">IFERROR(INDEX($D$2:$BA$203,$A$41-1+$BI88,$A$27-2)*IF(RTF_unit="K",1,IF(RTF_unit="lb",1/1000,IF(RTF_unit="T",2,1))),"")</f>
        <v/>
      </c>
      <c r="BO88" s="125" t="str">
        <f t="shared" ref="BO88" ca="1" si="486">IFERROR(INDEX($D$2:$BA$203,$A$41-1+$BI88,$A$27)*IF(RTF_unit_Moment="kip-ft",1,IF(RTF_unit_Moment="kip-in",1/12,IF(RTF_unit_Moment="lb-ft",1/1000,IF(RTF_unit_Moment="lb-in",1/12000,1)))),"")</f>
        <v/>
      </c>
      <c r="BP88" s="125" t="str">
        <f t="shared" ref="BP88" ca="1" si="487">IFERROR(INDEX($D$2:$BA$203,$A$41-1+$BI88,$A$30)*IF(RTF_unit_Moment="kip-ft",1,IF(RTF_unit_Moment="kip-in",1/12,IF(RTF_unit_Moment="lb-ft",1/1000,IF(RTF_unit_Moment="lb-in",1/12000,1)))),"")</f>
        <v/>
      </c>
      <c r="BQ88" s="125" t="str">
        <f t="shared" ca="1" si="416"/>
        <v/>
      </c>
      <c r="BR88" s="125" t="str">
        <f t="shared" ca="1" si="417"/>
        <v/>
      </c>
      <c r="BT88" s="125" t="str">
        <f t="array" aca="1" ref="BT88" ca="1">IFERROR(INDEX($BB$1:$BB$203,SMALL(IF($BB$1:$BB$203&lt;&gt;"",ROW($BB$1:$BB$203)),ROW(81:81))),"")</f>
        <v/>
      </c>
      <c r="BU88" s="604" t="str">
        <f t="shared" ca="1" si="385"/>
        <v/>
      </c>
      <c r="BV88" s="125" t="str">
        <f t="shared" ca="1" si="393"/>
        <v/>
      </c>
      <c r="BW88" s="125" t="str">
        <f t="shared" ca="1" si="393"/>
        <v/>
      </c>
      <c r="BX88" s="125" t="str">
        <f t="shared" ca="1" si="393"/>
        <v/>
      </c>
      <c r="BY88" s="125" t="str">
        <f t="shared" ca="1" si="394"/>
        <v/>
      </c>
      <c r="BZ88" s="125" t="str">
        <f t="shared" ca="1" si="386"/>
        <v/>
      </c>
      <c r="CA88" s="125" t="str">
        <f t="shared" ca="1" si="395"/>
        <v/>
      </c>
      <c r="CB88" s="125" t="str">
        <f t="shared" ca="1" si="396"/>
        <v/>
      </c>
      <c r="CC88" s="125" t="str">
        <f t="shared" ca="1" si="397"/>
        <v/>
      </c>
      <c r="CD88" s="125" t="str">
        <f t="shared" ca="1" si="398"/>
        <v/>
      </c>
      <c r="CE88" s="125" t="str">
        <f t="shared" ca="1" si="399"/>
        <v/>
      </c>
      <c r="CF88" s="125" t="str">
        <f t="shared" ca="1" si="400"/>
        <v/>
      </c>
      <c r="CG88" s="125" t="str">
        <f t="shared" ca="1" si="401"/>
        <v/>
      </c>
      <c r="CH88" s="125" t="str">
        <f t="shared" ca="1" si="402"/>
        <v/>
      </c>
      <c r="CI88" s="125" t="str">
        <f t="shared" ca="1" si="403"/>
        <v/>
      </c>
      <c r="CJ88" s="125" t="str">
        <f t="array" aca="1" ref="CJ88" ca="1">IFERROR(INDEX($CI$1:$CI$502,SMALL(IF($CI$1:$CI$502&lt;&gt;"",ROW($CI$1:$CI$502)),ROW(81:81))),"")</f>
        <v/>
      </c>
      <c r="CK88" s="125" t="str">
        <f t="shared" ca="1" si="404"/>
        <v/>
      </c>
      <c r="CL88" s="125" t="str">
        <f t="shared" ca="1" si="405"/>
        <v/>
      </c>
      <c r="CM88" s="125"/>
      <c r="CO88" s="125" t="str">
        <f t="shared" si="406"/>
        <v/>
      </c>
      <c r="CP88" s="600" t="str">
        <f t="shared" si="407"/>
        <v/>
      </c>
      <c r="CQ88" s="600" t="str">
        <f t="shared" si="423"/>
        <v/>
      </c>
      <c r="CR88" s="600" t="str">
        <f t="shared" si="408"/>
        <v/>
      </c>
    </row>
    <row r="89" spans="1:96" x14ac:dyDescent="0.25">
      <c r="A89" s="591"/>
      <c r="C89" s="125">
        <f t="shared" si="353"/>
        <v>87</v>
      </c>
      <c r="D89" s="125" t="e">
        <f t="shared" ca="1" si="451"/>
        <v>#N/A</v>
      </c>
      <c r="E89" s="125" t="e">
        <f t="shared" ca="1" si="451"/>
        <v>#N/A</v>
      </c>
      <c r="F89" s="125" t="e">
        <f t="shared" ca="1" si="451"/>
        <v>#N/A</v>
      </c>
      <c r="G89" s="125" t="e">
        <f t="shared" ca="1" si="451"/>
        <v>#N/A</v>
      </c>
      <c r="H89" s="125" t="e">
        <f t="shared" ca="1" si="451"/>
        <v>#N/A</v>
      </c>
      <c r="I89" s="125" t="e">
        <f t="shared" ca="1" si="451"/>
        <v>#N/A</v>
      </c>
      <c r="J89" s="125" t="e">
        <f t="shared" ca="1" si="451"/>
        <v>#N/A</v>
      </c>
      <c r="K89" s="125" t="e">
        <f t="shared" ca="1" si="451"/>
        <v>#N/A</v>
      </c>
      <c r="L89" s="125" t="e">
        <f t="shared" ca="1" si="451"/>
        <v>#N/A</v>
      </c>
      <c r="M89" s="125" t="e">
        <f t="shared" ca="1" si="451"/>
        <v>#N/A</v>
      </c>
      <c r="N89" s="125" t="e">
        <f t="shared" ca="1" si="451"/>
        <v>#N/A</v>
      </c>
      <c r="O89" s="125" t="e">
        <f t="shared" ca="1" si="451"/>
        <v>#N/A</v>
      </c>
      <c r="P89" s="125" t="e">
        <f t="shared" ca="1" si="451"/>
        <v>#N/A</v>
      </c>
      <c r="Q89" s="125" t="e">
        <f t="shared" ca="1" si="451"/>
        <v>#N/A</v>
      </c>
      <c r="R89" s="125" t="e">
        <f t="shared" ca="1" si="451"/>
        <v>#N/A</v>
      </c>
      <c r="S89" s="125" t="e">
        <f t="shared" ca="1" si="451"/>
        <v>#N/A</v>
      </c>
      <c r="T89" s="125" t="e">
        <f t="shared" ca="1" si="444"/>
        <v>#N/A</v>
      </c>
      <c r="U89" s="125" t="e">
        <f t="shared" ca="1" si="444"/>
        <v>#N/A</v>
      </c>
      <c r="V89" s="125" t="e">
        <f t="shared" ca="1" si="444"/>
        <v>#N/A</v>
      </c>
      <c r="W89" s="125" t="e">
        <f t="shared" ca="1" si="444"/>
        <v>#N/A</v>
      </c>
      <c r="X89" s="125" t="e">
        <f t="shared" ca="1" si="444"/>
        <v>#N/A</v>
      </c>
      <c r="Y89" s="125" t="e">
        <f t="shared" ca="1" si="444"/>
        <v>#N/A</v>
      </c>
      <c r="Z89" s="125" t="e">
        <f t="shared" ca="1" si="444"/>
        <v>#N/A</v>
      </c>
      <c r="AA89" s="125" t="e">
        <f t="shared" ca="1" si="444"/>
        <v>#N/A</v>
      </c>
      <c r="AB89" s="125" t="e">
        <f t="shared" ca="1" si="444"/>
        <v>#N/A</v>
      </c>
      <c r="AC89" s="125" t="e">
        <f t="shared" ca="1" si="444"/>
        <v>#N/A</v>
      </c>
      <c r="AD89" s="125" t="e">
        <f t="shared" ca="1" si="444"/>
        <v>#N/A</v>
      </c>
      <c r="AE89" s="125" t="e">
        <f t="shared" ca="1" si="444"/>
        <v>#N/A</v>
      </c>
      <c r="AF89" s="125" t="e">
        <f t="shared" ca="1" si="444"/>
        <v>#N/A</v>
      </c>
      <c r="AG89" s="125" t="e">
        <f t="shared" ca="1" si="444"/>
        <v>#N/A</v>
      </c>
      <c r="AH89" s="125" t="e">
        <f t="shared" ca="1" si="444"/>
        <v>#N/A</v>
      </c>
      <c r="AI89" s="125" t="e">
        <f t="shared" ca="1" si="452"/>
        <v>#N/A</v>
      </c>
      <c r="AJ89" s="125" t="e">
        <f t="shared" ca="1" si="452"/>
        <v>#N/A</v>
      </c>
      <c r="AK89" s="125" t="e">
        <f t="shared" ca="1" si="452"/>
        <v>#N/A</v>
      </c>
      <c r="AL89" s="125" t="e">
        <f t="shared" ca="1" si="452"/>
        <v>#N/A</v>
      </c>
      <c r="AM89" s="125" t="e">
        <f t="shared" ca="1" si="452"/>
        <v>#N/A</v>
      </c>
      <c r="AN89" s="125" t="e">
        <f t="shared" ca="1" si="452"/>
        <v>#N/A</v>
      </c>
      <c r="AO89" s="125" t="e">
        <f t="shared" ca="1" si="452"/>
        <v>#N/A</v>
      </c>
      <c r="AP89" s="125" t="e">
        <f t="shared" ca="1" si="452"/>
        <v>#N/A</v>
      </c>
      <c r="AQ89" s="125" t="e">
        <f t="shared" ca="1" si="452"/>
        <v>#N/A</v>
      </c>
      <c r="AR89" s="125" t="e">
        <f t="shared" ca="1" si="452"/>
        <v>#N/A</v>
      </c>
      <c r="AS89" s="125" t="e">
        <f t="shared" ca="1" si="452"/>
        <v>#N/A</v>
      </c>
      <c r="AT89" s="125" t="e">
        <f t="shared" ca="1" si="452"/>
        <v>#N/A</v>
      </c>
      <c r="AU89" s="125" t="e">
        <f t="shared" ca="1" si="452"/>
        <v>#N/A</v>
      </c>
      <c r="AV89" s="125" t="e">
        <f t="shared" ca="1" si="452"/>
        <v>#N/A</v>
      </c>
      <c r="AW89" s="125" t="e">
        <f t="shared" ca="1" si="452"/>
        <v>#N/A</v>
      </c>
      <c r="AX89" s="125" t="e">
        <f t="shared" ca="1" si="452"/>
        <v>#N/A</v>
      </c>
      <c r="AY89" s="125" t="e">
        <f t="shared" ca="1" si="445"/>
        <v>#N/A</v>
      </c>
      <c r="AZ89" s="125" t="e">
        <f t="shared" ca="1" si="445"/>
        <v>#N/A</v>
      </c>
      <c r="BA89" s="125" t="e">
        <f t="shared" ca="1" si="445"/>
        <v>#N/A</v>
      </c>
      <c r="BB89" s="125" t="str">
        <f t="shared" ca="1" si="346"/>
        <v/>
      </c>
      <c r="BC89" s="125" t="str">
        <f t="shared" ca="1" si="338"/>
        <v/>
      </c>
      <c r="BD89" s="125" t="str">
        <f t="shared" ca="1" si="339"/>
        <v/>
      </c>
      <c r="BE89" s="125" t="str">
        <f t="shared" ca="1" si="340"/>
        <v/>
      </c>
      <c r="BF89" t="str">
        <f t="shared" ca="1" si="347"/>
        <v/>
      </c>
      <c r="BG89" s="125" t="str">
        <f t="shared" ca="1" si="374"/>
        <v/>
      </c>
      <c r="BI89" s="606" t="str">
        <f t="shared" ca="1" si="409"/>
        <v/>
      </c>
      <c r="BJ89" s="125" t="str">
        <f t="shared" ca="1" si="387"/>
        <v/>
      </c>
      <c r="BK89" s="125" t="str">
        <f t="shared" ca="1" si="410"/>
        <v/>
      </c>
      <c r="BL89" s="125" t="str">
        <f t="shared" ref="BL89" ca="1" si="488">IFERROR(INDEX($D$2:$BA$203,$A$41-1+$BI89,$A$27-3)*IF(RTF_unit="K",1,IF(RTF_unit="lb",1/1000,IF(RTF_unit="T",2,1))),"")</f>
        <v/>
      </c>
      <c r="BM89" s="125" t="str">
        <f t="shared" ref="BM89" ca="1" si="489">IFERROR(INDEX($D$2:$BA$203,$A$41-1+$BI89,$A$27-1)*IF(RTF_unit="K",1,IF(RTF_unit="lb",1/1000,IF(RTF_unit="T",2,1))),"")</f>
        <v/>
      </c>
      <c r="BN89" s="125" t="str">
        <f t="shared" ref="BN89" ca="1" si="490">IFERROR(INDEX($D$2:$BA$203,$A$41-1+$BI89,$A$27-2)*IF(RTF_unit="K",1,IF(RTF_unit="lb",1/1000,IF(RTF_unit="T",2,1))),"")</f>
        <v/>
      </c>
      <c r="BO89" s="125" t="str">
        <f t="shared" ref="BO89" ca="1" si="491">IFERROR(INDEX($D$2:$BA$203,$A$41-1+$BI89,$A$27)*IF(RTF_unit_Moment="kip-ft",1,IF(RTF_unit_Moment="kip-in",1/12,IF(RTF_unit_Moment="lb-ft",1/1000,IF(RTF_unit_Moment="lb-in",1/12000,1)))),"")</f>
        <v/>
      </c>
      <c r="BP89" s="125" t="str">
        <f t="shared" ref="BP89" ca="1" si="492">IFERROR(INDEX($D$2:$BA$203,$A$41-1+$BI89,$A$30)*IF(RTF_unit_Moment="kip-ft",1,IF(RTF_unit_Moment="kip-in",1/12,IF(RTF_unit_Moment="lb-ft",1/1000,IF(RTF_unit_Moment="lb-in",1/12000,1)))),"")</f>
        <v/>
      </c>
      <c r="BQ89" s="125" t="str">
        <f t="shared" ca="1" si="416"/>
        <v/>
      </c>
      <c r="BR89" s="125" t="str">
        <f t="shared" ca="1" si="417"/>
        <v/>
      </c>
      <c r="BT89" s="125" t="str">
        <f t="array" aca="1" ref="BT89" ca="1">IFERROR(INDEX($BB$1:$BB$203,SMALL(IF($BB$1:$BB$203&lt;&gt;"",ROW($BB$1:$BB$203)),ROW(82:82))),"")</f>
        <v/>
      </c>
      <c r="BU89" s="604" t="str">
        <f t="shared" ca="1" si="385"/>
        <v/>
      </c>
      <c r="BV89" s="125" t="str">
        <f t="shared" ca="1" si="393"/>
        <v/>
      </c>
      <c r="BW89" s="125" t="str">
        <f t="shared" ca="1" si="393"/>
        <v/>
      </c>
      <c r="BX89" s="125" t="str">
        <f t="shared" ca="1" si="393"/>
        <v/>
      </c>
      <c r="BY89" s="125" t="str">
        <f t="shared" ca="1" si="394"/>
        <v/>
      </c>
      <c r="BZ89" s="125" t="str">
        <f t="shared" ca="1" si="386"/>
        <v/>
      </c>
      <c r="CA89" s="125" t="str">
        <f t="shared" ca="1" si="395"/>
        <v/>
      </c>
      <c r="CB89" s="125" t="str">
        <f t="shared" ca="1" si="396"/>
        <v/>
      </c>
      <c r="CC89" s="125" t="str">
        <f t="shared" ca="1" si="397"/>
        <v/>
      </c>
      <c r="CD89" s="125" t="str">
        <f t="shared" ca="1" si="398"/>
        <v/>
      </c>
      <c r="CE89" s="125" t="str">
        <f t="shared" ca="1" si="399"/>
        <v/>
      </c>
      <c r="CF89" s="125" t="str">
        <f t="shared" ca="1" si="400"/>
        <v/>
      </c>
      <c r="CG89" s="125" t="str">
        <f t="shared" ca="1" si="401"/>
        <v/>
      </c>
      <c r="CH89" s="125" t="str">
        <f t="shared" ca="1" si="402"/>
        <v/>
      </c>
      <c r="CI89" s="125" t="str">
        <f t="shared" ca="1" si="403"/>
        <v/>
      </c>
      <c r="CJ89" s="125" t="str">
        <f t="array" aca="1" ref="CJ89" ca="1">IFERROR(INDEX($CI$1:$CI$502,SMALL(IF($CI$1:$CI$502&lt;&gt;"",ROW($CI$1:$CI$502)),ROW(82:82))),"")</f>
        <v/>
      </c>
      <c r="CK89" s="125" t="str">
        <f t="shared" ca="1" si="404"/>
        <v/>
      </c>
      <c r="CL89" s="125" t="str">
        <f t="shared" ca="1" si="405"/>
        <v/>
      </c>
      <c r="CM89" s="125"/>
      <c r="CO89" s="125" t="str">
        <f t="shared" si="406"/>
        <v/>
      </c>
      <c r="CP89" s="600" t="str">
        <f t="shared" si="407"/>
        <v/>
      </c>
      <c r="CQ89" s="600" t="str">
        <f t="shared" si="423"/>
        <v/>
      </c>
      <c r="CR89" s="600" t="str">
        <f t="shared" si="408"/>
        <v/>
      </c>
    </row>
    <row r="90" spans="1:96" x14ac:dyDescent="0.25">
      <c r="A90" s="591"/>
      <c r="C90" s="125">
        <f t="shared" si="353"/>
        <v>88</v>
      </c>
      <c r="D90" s="125" t="e">
        <f t="shared" ca="1" si="451"/>
        <v>#N/A</v>
      </c>
      <c r="E90" s="125" t="e">
        <f t="shared" ca="1" si="451"/>
        <v>#N/A</v>
      </c>
      <c r="F90" s="125" t="e">
        <f t="shared" ca="1" si="451"/>
        <v>#N/A</v>
      </c>
      <c r="G90" s="125" t="e">
        <f t="shared" ca="1" si="451"/>
        <v>#N/A</v>
      </c>
      <c r="H90" s="125" t="e">
        <f t="shared" ca="1" si="451"/>
        <v>#N/A</v>
      </c>
      <c r="I90" s="125" t="e">
        <f t="shared" ca="1" si="451"/>
        <v>#N/A</v>
      </c>
      <c r="J90" s="125" t="e">
        <f t="shared" ca="1" si="451"/>
        <v>#N/A</v>
      </c>
      <c r="K90" s="125" t="e">
        <f t="shared" ca="1" si="451"/>
        <v>#N/A</v>
      </c>
      <c r="L90" s="125" t="e">
        <f t="shared" ca="1" si="451"/>
        <v>#N/A</v>
      </c>
      <c r="M90" s="125" t="e">
        <f t="shared" ca="1" si="451"/>
        <v>#N/A</v>
      </c>
      <c r="N90" s="125" t="e">
        <f t="shared" ca="1" si="451"/>
        <v>#N/A</v>
      </c>
      <c r="O90" s="125" t="e">
        <f t="shared" ca="1" si="451"/>
        <v>#N/A</v>
      </c>
      <c r="P90" s="125" t="e">
        <f t="shared" ca="1" si="451"/>
        <v>#N/A</v>
      </c>
      <c r="Q90" s="125" t="e">
        <f t="shared" ca="1" si="451"/>
        <v>#N/A</v>
      </c>
      <c r="R90" s="125" t="e">
        <f t="shared" ca="1" si="451"/>
        <v>#N/A</v>
      </c>
      <c r="S90" s="125" t="e">
        <f t="shared" ca="1" si="451"/>
        <v>#N/A</v>
      </c>
      <c r="T90" s="125" t="e">
        <f t="shared" ca="1" si="444"/>
        <v>#N/A</v>
      </c>
      <c r="U90" s="125" t="e">
        <f t="shared" ca="1" si="444"/>
        <v>#N/A</v>
      </c>
      <c r="V90" s="125" t="e">
        <f t="shared" ca="1" si="444"/>
        <v>#N/A</v>
      </c>
      <c r="W90" s="125" t="e">
        <f t="shared" ca="1" si="444"/>
        <v>#N/A</v>
      </c>
      <c r="X90" s="125" t="e">
        <f t="shared" ca="1" si="444"/>
        <v>#N/A</v>
      </c>
      <c r="Y90" s="125" t="e">
        <f t="shared" ca="1" si="444"/>
        <v>#N/A</v>
      </c>
      <c r="Z90" s="125" t="e">
        <f t="shared" ca="1" si="444"/>
        <v>#N/A</v>
      </c>
      <c r="AA90" s="125" t="e">
        <f t="shared" ca="1" si="444"/>
        <v>#N/A</v>
      </c>
      <c r="AB90" s="125" t="e">
        <f t="shared" ca="1" si="444"/>
        <v>#N/A</v>
      </c>
      <c r="AC90" s="125" t="e">
        <f t="shared" ca="1" si="444"/>
        <v>#N/A</v>
      </c>
      <c r="AD90" s="125" t="e">
        <f t="shared" ca="1" si="444"/>
        <v>#N/A</v>
      </c>
      <c r="AE90" s="125" t="e">
        <f t="shared" ca="1" si="444"/>
        <v>#N/A</v>
      </c>
      <c r="AF90" s="125" t="e">
        <f t="shared" ca="1" si="444"/>
        <v>#N/A</v>
      </c>
      <c r="AG90" s="125" t="e">
        <f t="shared" ca="1" si="444"/>
        <v>#N/A</v>
      </c>
      <c r="AH90" s="125" t="e">
        <f t="shared" ca="1" si="444"/>
        <v>#N/A</v>
      </c>
      <c r="AI90" s="125" t="e">
        <f t="shared" ca="1" si="452"/>
        <v>#N/A</v>
      </c>
      <c r="AJ90" s="125" t="e">
        <f t="shared" ca="1" si="452"/>
        <v>#N/A</v>
      </c>
      <c r="AK90" s="125" t="e">
        <f t="shared" ca="1" si="452"/>
        <v>#N/A</v>
      </c>
      <c r="AL90" s="125" t="e">
        <f t="shared" ca="1" si="452"/>
        <v>#N/A</v>
      </c>
      <c r="AM90" s="125" t="e">
        <f t="shared" ca="1" si="452"/>
        <v>#N/A</v>
      </c>
      <c r="AN90" s="125" t="e">
        <f t="shared" ca="1" si="452"/>
        <v>#N/A</v>
      </c>
      <c r="AO90" s="125" t="e">
        <f t="shared" ca="1" si="452"/>
        <v>#N/A</v>
      </c>
      <c r="AP90" s="125" t="e">
        <f t="shared" ca="1" si="452"/>
        <v>#N/A</v>
      </c>
      <c r="AQ90" s="125" t="e">
        <f t="shared" ca="1" si="452"/>
        <v>#N/A</v>
      </c>
      <c r="AR90" s="125" t="e">
        <f t="shared" ca="1" si="452"/>
        <v>#N/A</v>
      </c>
      <c r="AS90" s="125" t="e">
        <f t="shared" ca="1" si="452"/>
        <v>#N/A</v>
      </c>
      <c r="AT90" s="125" t="e">
        <f t="shared" ca="1" si="452"/>
        <v>#N/A</v>
      </c>
      <c r="AU90" s="125" t="e">
        <f t="shared" ca="1" si="452"/>
        <v>#N/A</v>
      </c>
      <c r="AV90" s="125" t="e">
        <f t="shared" ca="1" si="452"/>
        <v>#N/A</v>
      </c>
      <c r="AW90" s="125" t="e">
        <f t="shared" ca="1" si="452"/>
        <v>#N/A</v>
      </c>
      <c r="AX90" s="125" t="e">
        <f t="shared" ca="1" si="452"/>
        <v>#N/A</v>
      </c>
      <c r="AY90" s="125" t="e">
        <f t="shared" ca="1" si="445"/>
        <v>#N/A</v>
      </c>
      <c r="AZ90" s="125" t="e">
        <f t="shared" ca="1" si="445"/>
        <v>#N/A</v>
      </c>
      <c r="BA90" s="125" t="e">
        <f t="shared" ca="1" si="445"/>
        <v>#N/A</v>
      </c>
      <c r="BB90" s="125" t="str">
        <f t="shared" ca="1" si="346"/>
        <v/>
      </c>
      <c r="BC90" s="125" t="str">
        <f t="shared" ca="1" si="338"/>
        <v/>
      </c>
      <c r="BD90" s="125" t="str">
        <f t="shared" ca="1" si="339"/>
        <v/>
      </c>
      <c r="BE90" s="125" t="str">
        <f t="shared" ca="1" si="340"/>
        <v/>
      </c>
      <c r="BF90" t="str">
        <f t="shared" ca="1" si="347"/>
        <v/>
      </c>
      <c r="BG90" s="125" t="str">
        <f t="shared" ca="1" si="374"/>
        <v/>
      </c>
      <c r="BI90" s="606" t="str">
        <f t="shared" ca="1" si="409"/>
        <v/>
      </c>
      <c r="BJ90" s="125" t="str">
        <f t="shared" ca="1" si="387"/>
        <v/>
      </c>
      <c r="BK90" s="125" t="str">
        <f t="shared" ca="1" si="410"/>
        <v/>
      </c>
      <c r="BL90" s="125" t="str">
        <f t="shared" ref="BL90" ca="1" si="493">IFERROR(INDEX($D$2:$BA$203,$A$41-1+$BI90,$A$27-3)*IF(RTF_unit="K",1,IF(RTF_unit="lb",1/1000,IF(RTF_unit="T",2,1))),"")</f>
        <v/>
      </c>
      <c r="BM90" s="125" t="str">
        <f t="shared" ref="BM90" ca="1" si="494">IFERROR(INDEX($D$2:$BA$203,$A$41-1+$BI90,$A$27-1)*IF(RTF_unit="K",1,IF(RTF_unit="lb",1/1000,IF(RTF_unit="T",2,1))),"")</f>
        <v/>
      </c>
      <c r="BN90" s="125" t="str">
        <f t="shared" ref="BN90" ca="1" si="495">IFERROR(INDEX($D$2:$BA$203,$A$41-1+$BI90,$A$27-2)*IF(RTF_unit="K",1,IF(RTF_unit="lb",1/1000,IF(RTF_unit="T",2,1))),"")</f>
        <v/>
      </c>
      <c r="BO90" s="125" t="str">
        <f t="shared" ref="BO90" ca="1" si="496">IFERROR(INDEX($D$2:$BA$203,$A$41-1+$BI90,$A$27)*IF(RTF_unit_Moment="kip-ft",1,IF(RTF_unit_Moment="kip-in",1/12,IF(RTF_unit_Moment="lb-ft",1/1000,IF(RTF_unit_Moment="lb-in",1/12000,1)))),"")</f>
        <v/>
      </c>
      <c r="BP90" s="125" t="str">
        <f t="shared" ref="BP90" ca="1" si="497">IFERROR(INDEX($D$2:$BA$203,$A$41-1+$BI90,$A$30)*IF(RTF_unit_Moment="kip-ft",1,IF(RTF_unit_Moment="kip-in",1/12,IF(RTF_unit_Moment="lb-ft",1/1000,IF(RTF_unit_Moment="lb-in",1/12000,1)))),"")</f>
        <v/>
      </c>
      <c r="BQ90" s="125" t="str">
        <f t="shared" ca="1" si="416"/>
        <v/>
      </c>
      <c r="BR90" s="125" t="str">
        <f t="shared" ca="1" si="417"/>
        <v/>
      </c>
      <c r="BT90" s="125" t="str">
        <f t="array" aca="1" ref="BT90" ca="1">IFERROR(INDEX($BB$1:$BB$203,SMALL(IF($BB$1:$BB$203&lt;&gt;"",ROW($BB$1:$BB$203)),ROW(83:83))),"")</f>
        <v/>
      </c>
      <c r="BU90" s="604" t="str">
        <f t="shared" ca="1" si="385"/>
        <v/>
      </c>
      <c r="BV90" s="125" t="str">
        <f t="shared" ca="1" si="393"/>
        <v/>
      </c>
      <c r="BW90" s="125" t="str">
        <f t="shared" ca="1" si="393"/>
        <v/>
      </c>
      <c r="BX90" s="125" t="str">
        <f t="shared" ca="1" si="393"/>
        <v/>
      </c>
      <c r="BY90" s="125" t="str">
        <f t="shared" ca="1" si="394"/>
        <v/>
      </c>
      <c r="BZ90" s="125" t="str">
        <f t="shared" ca="1" si="386"/>
        <v/>
      </c>
      <c r="CA90" s="125" t="str">
        <f t="shared" ca="1" si="395"/>
        <v/>
      </c>
      <c r="CB90" s="125" t="str">
        <f t="shared" ca="1" si="396"/>
        <v/>
      </c>
      <c r="CC90" s="125" t="str">
        <f t="shared" ca="1" si="397"/>
        <v/>
      </c>
      <c r="CD90" s="125" t="str">
        <f t="shared" ca="1" si="398"/>
        <v/>
      </c>
      <c r="CE90" s="125" t="str">
        <f t="shared" ca="1" si="399"/>
        <v/>
      </c>
      <c r="CF90" s="125" t="str">
        <f t="shared" ca="1" si="400"/>
        <v/>
      </c>
      <c r="CG90" s="125" t="str">
        <f t="shared" ca="1" si="401"/>
        <v/>
      </c>
      <c r="CH90" s="125" t="str">
        <f t="shared" ca="1" si="402"/>
        <v/>
      </c>
      <c r="CI90" s="125" t="str">
        <f t="shared" ca="1" si="403"/>
        <v/>
      </c>
      <c r="CJ90" s="125" t="str">
        <f t="array" aca="1" ref="CJ90" ca="1">IFERROR(INDEX($CI$1:$CI$502,SMALL(IF($CI$1:$CI$502&lt;&gt;"",ROW($CI$1:$CI$502)),ROW(83:83))),"")</f>
        <v/>
      </c>
      <c r="CK90" s="125" t="str">
        <f t="shared" ca="1" si="404"/>
        <v/>
      </c>
      <c r="CL90" s="125" t="str">
        <f t="shared" ca="1" si="405"/>
        <v/>
      </c>
      <c r="CM90" s="125"/>
      <c r="CO90" s="125" t="str">
        <f t="shared" si="406"/>
        <v/>
      </c>
      <c r="CP90" s="600" t="str">
        <f t="shared" si="407"/>
        <v/>
      </c>
      <c r="CQ90" s="600" t="str">
        <f t="shared" si="423"/>
        <v/>
      </c>
      <c r="CR90" s="600" t="str">
        <f t="shared" si="408"/>
        <v/>
      </c>
    </row>
    <row r="91" spans="1:96" x14ac:dyDescent="0.25">
      <c r="A91" s="591"/>
      <c r="C91" s="125">
        <f t="shared" si="353"/>
        <v>89</v>
      </c>
      <c r="D91" s="125" t="e">
        <f t="shared" ca="1" si="451"/>
        <v>#N/A</v>
      </c>
      <c r="E91" s="125" t="e">
        <f t="shared" ca="1" si="451"/>
        <v>#N/A</v>
      </c>
      <c r="F91" s="125" t="e">
        <f t="shared" ca="1" si="451"/>
        <v>#N/A</v>
      </c>
      <c r="G91" s="125" t="e">
        <f t="shared" ca="1" si="451"/>
        <v>#N/A</v>
      </c>
      <c r="H91" s="125" t="e">
        <f t="shared" ca="1" si="451"/>
        <v>#N/A</v>
      </c>
      <c r="I91" s="125" t="e">
        <f t="shared" ca="1" si="451"/>
        <v>#N/A</v>
      </c>
      <c r="J91" s="125" t="e">
        <f t="shared" ca="1" si="451"/>
        <v>#N/A</v>
      </c>
      <c r="K91" s="125" t="e">
        <f t="shared" ca="1" si="451"/>
        <v>#N/A</v>
      </c>
      <c r="L91" s="125" t="e">
        <f t="shared" ca="1" si="451"/>
        <v>#N/A</v>
      </c>
      <c r="M91" s="125" t="e">
        <f t="shared" ca="1" si="451"/>
        <v>#N/A</v>
      </c>
      <c r="N91" s="125" t="e">
        <f t="shared" ca="1" si="451"/>
        <v>#N/A</v>
      </c>
      <c r="O91" s="125" t="e">
        <f t="shared" ca="1" si="451"/>
        <v>#N/A</v>
      </c>
      <c r="P91" s="125" t="e">
        <f t="shared" ca="1" si="451"/>
        <v>#N/A</v>
      </c>
      <c r="Q91" s="125" t="e">
        <f t="shared" ca="1" si="451"/>
        <v>#N/A</v>
      </c>
      <c r="R91" s="125" t="e">
        <f t="shared" ca="1" si="451"/>
        <v>#N/A</v>
      </c>
      <c r="S91" s="125" t="e">
        <f t="shared" ca="1" si="451"/>
        <v>#N/A</v>
      </c>
      <c r="T91" s="125" t="e">
        <f t="shared" ca="1" si="444"/>
        <v>#N/A</v>
      </c>
      <c r="U91" s="125" t="e">
        <f t="shared" ca="1" si="444"/>
        <v>#N/A</v>
      </c>
      <c r="V91" s="125" t="e">
        <f t="shared" ca="1" si="444"/>
        <v>#N/A</v>
      </c>
      <c r="W91" s="125" t="e">
        <f t="shared" ca="1" si="444"/>
        <v>#N/A</v>
      </c>
      <c r="X91" s="125" t="e">
        <f t="shared" ca="1" si="444"/>
        <v>#N/A</v>
      </c>
      <c r="Y91" s="125" t="e">
        <f t="shared" ca="1" si="444"/>
        <v>#N/A</v>
      </c>
      <c r="Z91" s="125" t="e">
        <f t="shared" ca="1" si="444"/>
        <v>#N/A</v>
      </c>
      <c r="AA91" s="125" t="e">
        <f t="shared" ca="1" si="444"/>
        <v>#N/A</v>
      </c>
      <c r="AB91" s="125" t="e">
        <f t="shared" ca="1" si="444"/>
        <v>#N/A</v>
      </c>
      <c r="AC91" s="125" t="e">
        <f t="shared" ca="1" si="444"/>
        <v>#N/A</v>
      </c>
      <c r="AD91" s="125" t="e">
        <f t="shared" ca="1" si="444"/>
        <v>#N/A</v>
      </c>
      <c r="AE91" s="125" t="e">
        <f t="shared" ca="1" si="444"/>
        <v>#N/A</v>
      </c>
      <c r="AF91" s="125" t="e">
        <f t="shared" ca="1" si="444"/>
        <v>#N/A</v>
      </c>
      <c r="AG91" s="125" t="e">
        <f t="shared" ca="1" si="444"/>
        <v>#N/A</v>
      </c>
      <c r="AH91" s="125" t="e">
        <f t="shared" ca="1" si="444"/>
        <v>#N/A</v>
      </c>
      <c r="AI91" s="125" t="e">
        <f t="shared" ca="1" si="452"/>
        <v>#N/A</v>
      </c>
      <c r="AJ91" s="125" t="e">
        <f t="shared" ca="1" si="452"/>
        <v>#N/A</v>
      </c>
      <c r="AK91" s="125" t="e">
        <f t="shared" ca="1" si="452"/>
        <v>#N/A</v>
      </c>
      <c r="AL91" s="125" t="e">
        <f t="shared" ca="1" si="452"/>
        <v>#N/A</v>
      </c>
      <c r="AM91" s="125" t="e">
        <f t="shared" ca="1" si="452"/>
        <v>#N/A</v>
      </c>
      <c r="AN91" s="125" t="e">
        <f t="shared" ca="1" si="452"/>
        <v>#N/A</v>
      </c>
      <c r="AO91" s="125" t="e">
        <f t="shared" ca="1" si="452"/>
        <v>#N/A</v>
      </c>
      <c r="AP91" s="125" t="e">
        <f t="shared" ca="1" si="452"/>
        <v>#N/A</v>
      </c>
      <c r="AQ91" s="125" t="e">
        <f t="shared" ca="1" si="452"/>
        <v>#N/A</v>
      </c>
      <c r="AR91" s="125" t="e">
        <f t="shared" ca="1" si="452"/>
        <v>#N/A</v>
      </c>
      <c r="AS91" s="125" t="e">
        <f t="shared" ca="1" si="452"/>
        <v>#N/A</v>
      </c>
      <c r="AT91" s="125" t="e">
        <f t="shared" ca="1" si="452"/>
        <v>#N/A</v>
      </c>
      <c r="AU91" s="125" t="e">
        <f t="shared" ca="1" si="452"/>
        <v>#N/A</v>
      </c>
      <c r="AV91" s="125" t="e">
        <f t="shared" ca="1" si="452"/>
        <v>#N/A</v>
      </c>
      <c r="AW91" s="125" t="e">
        <f t="shared" ca="1" si="452"/>
        <v>#N/A</v>
      </c>
      <c r="AX91" s="125" t="e">
        <f t="shared" ca="1" si="452"/>
        <v>#N/A</v>
      </c>
      <c r="AY91" s="125" t="e">
        <f t="shared" ca="1" si="445"/>
        <v>#N/A</v>
      </c>
      <c r="AZ91" s="125" t="e">
        <f t="shared" ca="1" si="445"/>
        <v>#N/A</v>
      </c>
      <c r="BA91" s="125" t="e">
        <f t="shared" ca="1" si="445"/>
        <v>#N/A</v>
      </c>
      <c r="BB91" s="125" t="str">
        <f t="shared" ca="1" si="346"/>
        <v/>
      </c>
      <c r="BC91" s="125" t="str">
        <f t="shared" ca="1" si="338"/>
        <v/>
      </c>
      <c r="BD91" s="125" t="str">
        <f t="shared" ca="1" si="339"/>
        <v/>
      </c>
      <c r="BE91" s="125" t="str">
        <f t="shared" ca="1" si="340"/>
        <v/>
      </c>
      <c r="BF91" t="str">
        <f t="shared" ca="1" si="347"/>
        <v/>
      </c>
      <c r="BG91" s="125" t="str">
        <f t="shared" ca="1" si="374"/>
        <v/>
      </c>
      <c r="BI91" s="606" t="str">
        <f t="shared" ca="1" si="409"/>
        <v/>
      </c>
      <c r="BJ91" s="125" t="str">
        <f t="shared" ca="1" si="387"/>
        <v/>
      </c>
      <c r="BK91" s="125" t="str">
        <f t="shared" ca="1" si="410"/>
        <v/>
      </c>
      <c r="BL91" s="125" t="str">
        <f t="shared" ref="BL91" ca="1" si="498">IFERROR(INDEX($D$2:$BA$203,$A$41-1+$BI91,$A$27-3)*IF(RTF_unit="K",1,IF(RTF_unit="lb",1/1000,IF(RTF_unit="T",2,1))),"")</f>
        <v/>
      </c>
      <c r="BM91" s="125" t="str">
        <f t="shared" ref="BM91" ca="1" si="499">IFERROR(INDEX($D$2:$BA$203,$A$41-1+$BI91,$A$27-1)*IF(RTF_unit="K",1,IF(RTF_unit="lb",1/1000,IF(RTF_unit="T",2,1))),"")</f>
        <v/>
      </c>
      <c r="BN91" s="125" t="str">
        <f t="shared" ref="BN91" ca="1" si="500">IFERROR(INDEX($D$2:$BA$203,$A$41-1+$BI91,$A$27-2)*IF(RTF_unit="K",1,IF(RTF_unit="lb",1/1000,IF(RTF_unit="T",2,1))),"")</f>
        <v/>
      </c>
      <c r="BO91" s="125" t="str">
        <f t="shared" ref="BO91" ca="1" si="501">IFERROR(INDEX($D$2:$BA$203,$A$41-1+$BI91,$A$27)*IF(RTF_unit_Moment="kip-ft",1,IF(RTF_unit_Moment="kip-in",1/12,IF(RTF_unit_Moment="lb-ft",1/1000,IF(RTF_unit_Moment="lb-in",1/12000,1)))),"")</f>
        <v/>
      </c>
      <c r="BP91" s="125" t="str">
        <f t="shared" ref="BP91" ca="1" si="502">IFERROR(INDEX($D$2:$BA$203,$A$41-1+$BI91,$A$30)*IF(RTF_unit_Moment="kip-ft",1,IF(RTF_unit_Moment="kip-in",1/12,IF(RTF_unit_Moment="lb-ft",1/1000,IF(RTF_unit_Moment="lb-in",1/12000,1)))),"")</f>
        <v/>
      </c>
      <c r="BQ91" s="125" t="str">
        <f t="shared" ca="1" si="416"/>
        <v/>
      </c>
      <c r="BR91" s="125" t="str">
        <f t="shared" ca="1" si="417"/>
        <v/>
      </c>
      <c r="BT91" s="125" t="str">
        <f t="array" aca="1" ref="BT91" ca="1">IFERROR(INDEX($BB$1:$BB$203,SMALL(IF($BB$1:$BB$203&lt;&gt;"",ROW($BB$1:$BB$203)),ROW(84:84))),"")</f>
        <v/>
      </c>
      <c r="BU91" s="604" t="str">
        <f t="shared" ca="1" si="385"/>
        <v/>
      </c>
      <c r="BV91" s="125" t="str">
        <f t="shared" ca="1" si="393"/>
        <v/>
      </c>
      <c r="BW91" s="125" t="str">
        <f t="shared" ca="1" si="393"/>
        <v/>
      </c>
      <c r="BX91" s="125" t="str">
        <f t="shared" ca="1" si="393"/>
        <v/>
      </c>
      <c r="BY91" s="125" t="str">
        <f t="shared" ca="1" si="394"/>
        <v/>
      </c>
      <c r="BZ91" s="125" t="str">
        <f t="shared" ca="1" si="386"/>
        <v/>
      </c>
      <c r="CA91" s="125" t="str">
        <f t="shared" ca="1" si="395"/>
        <v/>
      </c>
      <c r="CB91" s="125" t="str">
        <f t="shared" ca="1" si="396"/>
        <v/>
      </c>
      <c r="CC91" s="125" t="str">
        <f t="shared" ca="1" si="397"/>
        <v/>
      </c>
      <c r="CD91" s="125" t="str">
        <f t="shared" ca="1" si="398"/>
        <v/>
      </c>
      <c r="CE91" s="125" t="str">
        <f t="shared" ca="1" si="399"/>
        <v/>
      </c>
      <c r="CF91" s="125" t="str">
        <f t="shared" ca="1" si="400"/>
        <v/>
      </c>
      <c r="CG91" s="125" t="str">
        <f t="shared" ca="1" si="401"/>
        <v/>
      </c>
      <c r="CH91" s="125" t="str">
        <f t="shared" ca="1" si="402"/>
        <v/>
      </c>
      <c r="CI91" s="125" t="str">
        <f t="shared" ca="1" si="403"/>
        <v/>
      </c>
      <c r="CJ91" s="125" t="str">
        <f t="array" aca="1" ref="CJ91" ca="1">IFERROR(INDEX($CI$1:$CI$502,SMALL(IF($CI$1:$CI$502&lt;&gt;"",ROW($CI$1:$CI$502)),ROW(84:84))),"")</f>
        <v/>
      </c>
      <c r="CK91" s="125" t="str">
        <f t="shared" ca="1" si="404"/>
        <v/>
      </c>
      <c r="CL91" s="125" t="str">
        <f t="shared" ca="1" si="405"/>
        <v/>
      </c>
      <c r="CM91" s="125"/>
      <c r="CO91" s="125" t="str">
        <f t="shared" si="406"/>
        <v/>
      </c>
      <c r="CP91" s="600" t="str">
        <f t="shared" si="407"/>
        <v/>
      </c>
      <c r="CQ91" s="600" t="str">
        <f t="shared" si="423"/>
        <v/>
      </c>
      <c r="CR91" s="600" t="str">
        <f t="shared" si="408"/>
        <v/>
      </c>
    </row>
    <row r="92" spans="1:96" x14ac:dyDescent="0.25">
      <c r="A92" s="591"/>
      <c r="C92" s="125">
        <f t="shared" si="353"/>
        <v>90</v>
      </c>
      <c r="D92" s="125" t="e">
        <f t="shared" ca="1" si="451"/>
        <v>#N/A</v>
      </c>
      <c r="E92" s="125" t="e">
        <f t="shared" ca="1" si="451"/>
        <v>#N/A</v>
      </c>
      <c r="F92" s="125" t="e">
        <f t="shared" ca="1" si="451"/>
        <v>#N/A</v>
      </c>
      <c r="G92" s="125" t="e">
        <f t="shared" ca="1" si="451"/>
        <v>#N/A</v>
      </c>
      <c r="H92" s="125" t="e">
        <f t="shared" ca="1" si="451"/>
        <v>#N/A</v>
      </c>
      <c r="I92" s="125" t="e">
        <f t="shared" ca="1" si="451"/>
        <v>#N/A</v>
      </c>
      <c r="J92" s="125" t="e">
        <f t="shared" ca="1" si="451"/>
        <v>#N/A</v>
      </c>
      <c r="K92" s="125" t="e">
        <f t="shared" ca="1" si="451"/>
        <v>#N/A</v>
      </c>
      <c r="L92" s="125" t="e">
        <f t="shared" ca="1" si="451"/>
        <v>#N/A</v>
      </c>
      <c r="M92" s="125" t="e">
        <f t="shared" ca="1" si="451"/>
        <v>#N/A</v>
      </c>
      <c r="N92" s="125" t="e">
        <f t="shared" ca="1" si="451"/>
        <v>#N/A</v>
      </c>
      <c r="O92" s="125" t="e">
        <f t="shared" ca="1" si="451"/>
        <v>#N/A</v>
      </c>
      <c r="P92" s="125" t="e">
        <f t="shared" ca="1" si="451"/>
        <v>#N/A</v>
      </c>
      <c r="Q92" s="125" t="e">
        <f t="shared" ca="1" si="451"/>
        <v>#N/A</v>
      </c>
      <c r="R92" s="125" t="e">
        <f t="shared" ca="1" si="451"/>
        <v>#N/A</v>
      </c>
      <c r="S92" s="125" t="e">
        <f t="shared" ca="1" si="451"/>
        <v>#N/A</v>
      </c>
      <c r="T92" s="125" t="e">
        <f t="shared" ca="1" si="444"/>
        <v>#N/A</v>
      </c>
      <c r="U92" s="125" t="e">
        <f t="shared" ca="1" si="444"/>
        <v>#N/A</v>
      </c>
      <c r="V92" s="125" t="e">
        <f t="shared" ca="1" si="444"/>
        <v>#N/A</v>
      </c>
      <c r="W92" s="125" t="e">
        <f t="shared" ca="1" si="444"/>
        <v>#N/A</v>
      </c>
      <c r="X92" s="125" t="e">
        <f t="shared" ca="1" si="444"/>
        <v>#N/A</v>
      </c>
      <c r="Y92" s="125" t="e">
        <f t="shared" ca="1" si="444"/>
        <v>#N/A</v>
      </c>
      <c r="Z92" s="125" t="e">
        <f t="shared" ca="1" si="444"/>
        <v>#N/A</v>
      </c>
      <c r="AA92" s="125" t="e">
        <f t="shared" ca="1" si="444"/>
        <v>#N/A</v>
      </c>
      <c r="AB92" s="125" t="e">
        <f t="shared" ca="1" si="444"/>
        <v>#N/A</v>
      </c>
      <c r="AC92" s="125" t="e">
        <f t="shared" ca="1" si="444"/>
        <v>#N/A</v>
      </c>
      <c r="AD92" s="125" t="e">
        <f t="shared" ca="1" si="444"/>
        <v>#N/A</v>
      </c>
      <c r="AE92" s="125" t="e">
        <f t="shared" ca="1" si="444"/>
        <v>#N/A</v>
      </c>
      <c r="AF92" s="125" t="e">
        <f t="shared" ca="1" si="444"/>
        <v>#N/A</v>
      </c>
      <c r="AG92" s="125" t="e">
        <f t="shared" ca="1" si="444"/>
        <v>#N/A</v>
      </c>
      <c r="AH92" s="125" t="e">
        <f t="shared" ca="1" si="444"/>
        <v>#N/A</v>
      </c>
      <c r="AI92" s="125" t="e">
        <f t="shared" ca="1" si="452"/>
        <v>#N/A</v>
      </c>
      <c r="AJ92" s="125" t="e">
        <f t="shared" ca="1" si="452"/>
        <v>#N/A</v>
      </c>
      <c r="AK92" s="125" t="e">
        <f t="shared" ca="1" si="452"/>
        <v>#N/A</v>
      </c>
      <c r="AL92" s="125" t="e">
        <f t="shared" ca="1" si="452"/>
        <v>#N/A</v>
      </c>
      <c r="AM92" s="125" t="e">
        <f t="shared" ca="1" si="452"/>
        <v>#N/A</v>
      </c>
      <c r="AN92" s="125" t="e">
        <f t="shared" ca="1" si="452"/>
        <v>#N/A</v>
      </c>
      <c r="AO92" s="125" t="e">
        <f t="shared" ca="1" si="452"/>
        <v>#N/A</v>
      </c>
      <c r="AP92" s="125" t="e">
        <f t="shared" ca="1" si="452"/>
        <v>#N/A</v>
      </c>
      <c r="AQ92" s="125" t="e">
        <f t="shared" ca="1" si="452"/>
        <v>#N/A</v>
      </c>
      <c r="AR92" s="125" t="e">
        <f t="shared" ca="1" si="452"/>
        <v>#N/A</v>
      </c>
      <c r="AS92" s="125" t="e">
        <f t="shared" ca="1" si="452"/>
        <v>#N/A</v>
      </c>
      <c r="AT92" s="125" t="e">
        <f t="shared" ca="1" si="452"/>
        <v>#N/A</v>
      </c>
      <c r="AU92" s="125" t="e">
        <f t="shared" ca="1" si="452"/>
        <v>#N/A</v>
      </c>
      <c r="AV92" s="125" t="e">
        <f t="shared" ca="1" si="452"/>
        <v>#N/A</v>
      </c>
      <c r="AW92" s="125" t="e">
        <f t="shared" ca="1" si="452"/>
        <v>#N/A</v>
      </c>
      <c r="AX92" s="125" t="e">
        <f t="shared" ca="1" si="452"/>
        <v>#N/A</v>
      </c>
      <c r="AY92" s="125" t="e">
        <f t="shared" ca="1" si="445"/>
        <v>#N/A</v>
      </c>
      <c r="AZ92" s="125" t="e">
        <f t="shared" ca="1" si="445"/>
        <v>#N/A</v>
      </c>
      <c r="BA92" s="125" t="e">
        <f t="shared" ca="1" si="445"/>
        <v>#N/A</v>
      </c>
      <c r="BB92" s="125" t="str">
        <f t="shared" ca="1" si="346"/>
        <v/>
      </c>
      <c r="BC92" s="125" t="str">
        <f t="shared" ca="1" si="338"/>
        <v/>
      </c>
      <c r="BD92" s="125" t="str">
        <f t="shared" ca="1" si="339"/>
        <v/>
      </c>
      <c r="BE92" s="125" t="str">
        <f t="shared" ca="1" si="340"/>
        <v/>
      </c>
      <c r="BF92" t="str">
        <f t="shared" ca="1" si="347"/>
        <v/>
      </c>
      <c r="BG92" s="125" t="str">
        <f t="shared" ca="1" si="374"/>
        <v/>
      </c>
      <c r="BI92" s="606" t="str">
        <f t="shared" ca="1" si="409"/>
        <v/>
      </c>
      <c r="BJ92" s="125" t="str">
        <f t="shared" ca="1" si="387"/>
        <v/>
      </c>
      <c r="BK92" s="125" t="str">
        <f t="shared" ca="1" si="410"/>
        <v/>
      </c>
      <c r="BL92" s="125" t="str">
        <f t="shared" ref="BL92" ca="1" si="503">IFERROR(INDEX($D$2:$BA$203,$A$41-1+$BI92,$A$27-3)*IF(RTF_unit="K",1,IF(RTF_unit="lb",1/1000,IF(RTF_unit="T",2,1))),"")</f>
        <v/>
      </c>
      <c r="BM92" s="125" t="str">
        <f t="shared" ref="BM92" ca="1" si="504">IFERROR(INDEX($D$2:$BA$203,$A$41-1+$BI92,$A$27-1)*IF(RTF_unit="K",1,IF(RTF_unit="lb",1/1000,IF(RTF_unit="T",2,1))),"")</f>
        <v/>
      </c>
      <c r="BN92" s="125" t="str">
        <f t="shared" ref="BN92" ca="1" si="505">IFERROR(INDEX($D$2:$BA$203,$A$41-1+$BI92,$A$27-2)*IF(RTF_unit="K",1,IF(RTF_unit="lb",1/1000,IF(RTF_unit="T",2,1))),"")</f>
        <v/>
      </c>
      <c r="BO92" s="125" t="str">
        <f t="shared" ref="BO92" ca="1" si="506">IFERROR(INDEX($D$2:$BA$203,$A$41-1+$BI92,$A$27)*IF(RTF_unit_Moment="kip-ft",1,IF(RTF_unit_Moment="kip-in",1/12,IF(RTF_unit_Moment="lb-ft",1/1000,IF(RTF_unit_Moment="lb-in",1/12000,1)))),"")</f>
        <v/>
      </c>
      <c r="BP92" s="125" t="str">
        <f t="shared" ref="BP92" ca="1" si="507">IFERROR(INDEX($D$2:$BA$203,$A$41-1+$BI92,$A$30)*IF(RTF_unit_Moment="kip-ft",1,IF(RTF_unit_Moment="kip-in",1/12,IF(RTF_unit_Moment="lb-ft",1/1000,IF(RTF_unit_Moment="lb-in",1/12000,1)))),"")</f>
        <v/>
      </c>
      <c r="BQ92" s="125" t="str">
        <f t="shared" ca="1" si="416"/>
        <v/>
      </c>
      <c r="BR92" s="125" t="str">
        <f t="shared" ca="1" si="417"/>
        <v/>
      </c>
      <c r="BT92" s="125" t="str">
        <f t="array" aca="1" ref="BT92" ca="1">IFERROR(INDEX($BB$1:$BB$203,SMALL(IF($BB$1:$BB$203&lt;&gt;"",ROW($BB$1:$BB$203)),ROW(85:85))),"")</f>
        <v/>
      </c>
      <c r="BU92" s="604" t="str">
        <f t="shared" ca="1" si="385"/>
        <v/>
      </c>
      <c r="BV92" s="125" t="str">
        <f t="shared" ca="1" si="393"/>
        <v/>
      </c>
      <c r="BW92" s="125" t="str">
        <f t="shared" ca="1" si="393"/>
        <v/>
      </c>
      <c r="BX92" s="125" t="str">
        <f t="shared" ca="1" si="393"/>
        <v/>
      </c>
      <c r="BY92" s="125" t="str">
        <f t="shared" ca="1" si="394"/>
        <v/>
      </c>
      <c r="BZ92" s="125" t="str">
        <f t="shared" ca="1" si="386"/>
        <v/>
      </c>
      <c r="CA92" s="125" t="str">
        <f t="shared" ca="1" si="395"/>
        <v/>
      </c>
      <c r="CB92" s="125" t="str">
        <f t="shared" ca="1" si="396"/>
        <v/>
      </c>
      <c r="CC92" s="125" t="str">
        <f t="shared" ca="1" si="397"/>
        <v/>
      </c>
      <c r="CD92" s="125" t="str">
        <f t="shared" ca="1" si="398"/>
        <v/>
      </c>
      <c r="CE92" s="125" t="str">
        <f t="shared" ca="1" si="399"/>
        <v/>
      </c>
      <c r="CF92" s="125" t="str">
        <f t="shared" ca="1" si="400"/>
        <v/>
      </c>
      <c r="CG92" s="125" t="str">
        <f t="shared" ca="1" si="401"/>
        <v/>
      </c>
      <c r="CH92" s="125" t="str">
        <f t="shared" ca="1" si="402"/>
        <v/>
      </c>
      <c r="CI92" s="125" t="str">
        <f t="shared" ca="1" si="403"/>
        <v/>
      </c>
      <c r="CJ92" s="125" t="str">
        <f t="array" aca="1" ref="CJ92" ca="1">IFERROR(INDEX($CI$1:$CI$502,SMALL(IF($CI$1:$CI$502&lt;&gt;"",ROW($CI$1:$CI$502)),ROW(85:85))),"")</f>
        <v/>
      </c>
      <c r="CK92" s="125" t="str">
        <f t="shared" ca="1" si="404"/>
        <v/>
      </c>
      <c r="CL92" s="125" t="str">
        <f t="shared" ca="1" si="405"/>
        <v/>
      </c>
      <c r="CM92" s="125"/>
      <c r="CO92" s="125" t="str">
        <f t="shared" si="406"/>
        <v/>
      </c>
      <c r="CP92" s="600" t="str">
        <f t="shared" si="407"/>
        <v/>
      </c>
      <c r="CQ92" s="600" t="str">
        <f t="shared" si="423"/>
        <v/>
      </c>
      <c r="CR92" s="600" t="str">
        <f t="shared" si="408"/>
        <v/>
      </c>
    </row>
    <row r="93" spans="1:96" x14ac:dyDescent="0.25">
      <c r="A93" s="591"/>
      <c r="C93" s="125">
        <f t="shared" si="353"/>
        <v>91</v>
      </c>
      <c r="D93" s="125" t="e">
        <f t="shared" ca="1" si="451"/>
        <v>#N/A</v>
      </c>
      <c r="E93" s="125" t="e">
        <f t="shared" ca="1" si="451"/>
        <v>#N/A</v>
      </c>
      <c r="F93" s="125" t="e">
        <f t="shared" ca="1" si="451"/>
        <v>#N/A</v>
      </c>
      <c r="G93" s="125" t="e">
        <f t="shared" ca="1" si="451"/>
        <v>#N/A</v>
      </c>
      <c r="H93" s="125" t="e">
        <f t="shared" ca="1" si="451"/>
        <v>#N/A</v>
      </c>
      <c r="I93" s="125" t="e">
        <f t="shared" ca="1" si="451"/>
        <v>#N/A</v>
      </c>
      <c r="J93" s="125" t="e">
        <f t="shared" ca="1" si="451"/>
        <v>#N/A</v>
      </c>
      <c r="K93" s="125" t="e">
        <f t="shared" ca="1" si="451"/>
        <v>#N/A</v>
      </c>
      <c r="L93" s="125" t="e">
        <f t="shared" ca="1" si="451"/>
        <v>#N/A</v>
      </c>
      <c r="M93" s="125" t="e">
        <f t="shared" ca="1" si="451"/>
        <v>#N/A</v>
      </c>
      <c r="N93" s="125" t="e">
        <f t="shared" ca="1" si="451"/>
        <v>#N/A</v>
      </c>
      <c r="O93" s="125" t="e">
        <f t="shared" ca="1" si="451"/>
        <v>#N/A</v>
      </c>
      <c r="P93" s="125" t="e">
        <f t="shared" ca="1" si="451"/>
        <v>#N/A</v>
      </c>
      <c r="Q93" s="125" t="e">
        <f t="shared" ca="1" si="451"/>
        <v>#N/A</v>
      </c>
      <c r="R93" s="125" t="e">
        <f t="shared" ca="1" si="451"/>
        <v>#N/A</v>
      </c>
      <c r="S93" s="125" t="e">
        <f t="shared" ca="1" si="451"/>
        <v>#N/A</v>
      </c>
      <c r="T93" s="125" t="e">
        <f t="shared" ca="1" si="444"/>
        <v>#N/A</v>
      </c>
      <c r="U93" s="125" t="e">
        <f t="shared" ca="1" si="444"/>
        <v>#N/A</v>
      </c>
      <c r="V93" s="125" t="e">
        <f t="shared" ca="1" si="444"/>
        <v>#N/A</v>
      </c>
      <c r="W93" s="125" t="e">
        <f t="shared" ca="1" si="444"/>
        <v>#N/A</v>
      </c>
      <c r="X93" s="125" t="e">
        <f t="shared" ca="1" si="444"/>
        <v>#N/A</v>
      </c>
      <c r="Y93" s="125" t="e">
        <f t="shared" ca="1" si="444"/>
        <v>#N/A</v>
      </c>
      <c r="Z93" s="125" t="e">
        <f t="shared" ca="1" si="444"/>
        <v>#N/A</v>
      </c>
      <c r="AA93" s="125" t="e">
        <f t="shared" ca="1" si="444"/>
        <v>#N/A</v>
      </c>
      <c r="AB93" s="125" t="e">
        <f t="shared" ca="1" si="444"/>
        <v>#N/A</v>
      </c>
      <c r="AC93" s="125" t="e">
        <f t="shared" ca="1" si="444"/>
        <v>#N/A</v>
      </c>
      <c r="AD93" s="125" t="e">
        <f t="shared" ca="1" si="444"/>
        <v>#N/A</v>
      </c>
      <c r="AE93" s="125" t="e">
        <f t="shared" ca="1" si="444"/>
        <v>#N/A</v>
      </c>
      <c r="AF93" s="125" t="e">
        <f t="shared" ca="1" si="444"/>
        <v>#N/A</v>
      </c>
      <c r="AG93" s="125" t="e">
        <f t="shared" ca="1" si="444"/>
        <v>#N/A</v>
      </c>
      <c r="AH93" s="125" t="e">
        <f t="shared" ca="1" si="444"/>
        <v>#N/A</v>
      </c>
      <c r="AI93" s="125" t="e">
        <f t="shared" ca="1" si="452"/>
        <v>#N/A</v>
      </c>
      <c r="AJ93" s="125" t="e">
        <f t="shared" ca="1" si="452"/>
        <v>#N/A</v>
      </c>
      <c r="AK93" s="125" t="e">
        <f t="shared" ca="1" si="452"/>
        <v>#N/A</v>
      </c>
      <c r="AL93" s="125" t="e">
        <f t="shared" ca="1" si="452"/>
        <v>#N/A</v>
      </c>
      <c r="AM93" s="125" t="e">
        <f t="shared" ca="1" si="452"/>
        <v>#N/A</v>
      </c>
      <c r="AN93" s="125" t="e">
        <f t="shared" ca="1" si="452"/>
        <v>#N/A</v>
      </c>
      <c r="AO93" s="125" t="e">
        <f t="shared" ca="1" si="452"/>
        <v>#N/A</v>
      </c>
      <c r="AP93" s="125" t="e">
        <f t="shared" ca="1" si="452"/>
        <v>#N/A</v>
      </c>
      <c r="AQ93" s="125" t="e">
        <f t="shared" ca="1" si="452"/>
        <v>#N/A</v>
      </c>
      <c r="AR93" s="125" t="e">
        <f t="shared" ca="1" si="452"/>
        <v>#N/A</v>
      </c>
      <c r="AS93" s="125" t="e">
        <f t="shared" ca="1" si="452"/>
        <v>#N/A</v>
      </c>
      <c r="AT93" s="125" t="e">
        <f t="shared" ca="1" si="452"/>
        <v>#N/A</v>
      </c>
      <c r="AU93" s="125" t="e">
        <f t="shared" ca="1" si="452"/>
        <v>#N/A</v>
      </c>
      <c r="AV93" s="125" t="e">
        <f t="shared" ca="1" si="452"/>
        <v>#N/A</v>
      </c>
      <c r="AW93" s="125" t="e">
        <f t="shared" ca="1" si="452"/>
        <v>#N/A</v>
      </c>
      <c r="AX93" s="125" t="e">
        <f t="shared" ca="1" si="452"/>
        <v>#N/A</v>
      </c>
      <c r="AY93" s="125" t="e">
        <f t="shared" ca="1" si="445"/>
        <v>#N/A</v>
      </c>
      <c r="AZ93" s="125" t="e">
        <f t="shared" ca="1" si="445"/>
        <v>#N/A</v>
      </c>
      <c r="BA93" s="125" t="e">
        <f t="shared" ca="1" si="445"/>
        <v>#N/A</v>
      </c>
      <c r="BB93" s="125" t="str">
        <f t="shared" ca="1" si="346"/>
        <v/>
      </c>
      <c r="BC93" s="125" t="str">
        <f t="shared" ca="1" si="338"/>
        <v/>
      </c>
      <c r="BD93" s="125" t="str">
        <f t="shared" ca="1" si="339"/>
        <v/>
      </c>
      <c r="BE93" s="125" t="str">
        <f t="shared" ca="1" si="340"/>
        <v/>
      </c>
      <c r="BF93" t="str">
        <f t="shared" ca="1" si="347"/>
        <v/>
      </c>
      <c r="BG93" s="125" t="str">
        <f t="shared" ca="1" si="374"/>
        <v/>
      </c>
      <c r="BI93" s="606" t="str">
        <f t="shared" ca="1" si="409"/>
        <v/>
      </c>
      <c r="BJ93" s="125" t="str">
        <f t="shared" ca="1" si="387"/>
        <v/>
      </c>
      <c r="BK93" s="125" t="str">
        <f t="shared" ca="1" si="410"/>
        <v/>
      </c>
      <c r="BL93" s="125" t="str">
        <f t="shared" ref="BL93" ca="1" si="508">IFERROR(INDEX($D$2:$BA$203,$A$41-1+$BI93,$A$27-3)*IF(RTF_unit="K",1,IF(RTF_unit="lb",1/1000,IF(RTF_unit="T",2,1))),"")</f>
        <v/>
      </c>
      <c r="BM93" s="125" t="str">
        <f t="shared" ref="BM93" ca="1" si="509">IFERROR(INDEX($D$2:$BA$203,$A$41-1+$BI93,$A$27-1)*IF(RTF_unit="K",1,IF(RTF_unit="lb",1/1000,IF(RTF_unit="T",2,1))),"")</f>
        <v/>
      </c>
      <c r="BN93" s="125" t="str">
        <f t="shared" ref="BN93" ca="1" si="510">IFERROR(INDEX($D$2:$BA$203,$A$41-1+$BI93,$A$27-2)*IF(RTF_unit="K",1,IF(RTF_unit="lb",1/1000,IF(RTF_unit="T",2,1))),"")</f>
        <v/>
      </c>
      <c r="BO93" s="125" t="str">
        <f t="shared" ref="BO93" ca="1" si="511">IFERROR(INDEX($D$2:$BA$203,$A$41-1+$BI93,$A$27)*IF(RTF_unit_Moment="kip-ft",1,IF(RTF_unit_Moment="kip-in",1/12,IF(RTF_unit_Moment="lb-ft",1/1000,IF(RTF_unit_Moment="lb-in",1/12000,1)))),"")</f>
        <v/>
      </c>
      <c r="BP93" s="125" t="str">
        <f t="shared" ref="BP93" ca="1" si="512">IFERROR(INDEX($D$2:$BA$203,$A$41-1+$BI93,$A$30)*IF(RTF_unit_Moment="kip-ft",1,IF(RTF_unit_Moment="kip-in",1/12,IF(RTF_unit_Moment="lb-ft",1/1000,IF(RTF_unit_Moment="lb-in",1/12000,1)))),"")</f>
        <v/>
      </c>
      <c r="BQ93" s="125" t="str">
        <f t="shared" ca="1" si="416"/>
        <v/>
      </c>
      <c r="BR93" s="125" t="str">
        <f t="shared" ca="1" si="417"/>
        <v/>
      </c>
      <c r="BT93" s="125" t="str">
        <f t="array" aca="1" ref="BT93" ca="1">IFERROR(INDEX($BB$1:$BB$203,SMALL(IF($BB$1:$BB$203&lt;&gt;"",ROW($BB$1:$BB$203)),ROW(86:86))),"")</f>
        <v/>
      </c>
      <c r="BU93" s="604" t="str">
        <f t="shared" ca="1" si="385"/>
        <v/>
      </c>
      <c r="BV93" s="125" t="str">
        <f t="shared" ca="1" si="393"/>
        <v/>
      </c>
      <c r="BW93" s="125" t="str">
        <f t="shared" ca="1" si="393"/>
        <v/>
      </c>
      <c r="BX93" s="125" t="str">
        <f t="shared" ca="1" si="393"/>
        <v/>
      </c>
      <c r="BY93" s="125" t="str">
        <f t="shared" ca="1" si="394"/>
        <v/>
      </c>
      <c r="BZ93" s="125" t="str">
        <f t="shared" ca="1" si="386"/>
        <v/>
      </c>
      <c r="CA93" s="125" t="str">
        <f t="shared" ca="1" si="395"/>
        <v/>
      </c>
      <c r="CB93" s="125" t="str">
        <f t="shared" ca="1" si="396"/>
        <v/>
      </c>
      <c r="CC93" s="125" t="str">
        <f t="shared" ca="1" si="397"/>
        <v/>
      </c>
      <c r="CD93" s="125" t="str">
        <f t="shared" ca="1" si="398"/>
        <v/>
      </c>
      <c r="CE93" s="125" t="str">
        <f t="shared" ca="1" si="399"/>
        <v/>
      </c>
      <c r="CF93" s="125" t="str">
        <f t="shared" ca="1" si="400"/>
        <v/>
      </c>
      <c r="CG93" s="125" t="str">
        <f t="shared" ca="1" si="401"/>
        <v/>
      </c>
      <c r="CH93" s="125" t="str">
        <f t="shared" ca="1" si="402"/>
        <v/>
      </c>
      <c r="CI93" s="125" t="str">
        <f t="shared" ca="1" si="403"/>
        <v/>
      </c>
      <c r="CJ93" s="125" t="str">
        <f t="array" aca="1" ref="CJ93" ca="1">IFERROR(INDEX($CI$1:$CI$502,SMALL(IF($CI$1:$CI$502&lt;&gt;"",ROW($CI$1:$CI$502)),ROW(86:86))),"")</f>
        <v/>
      </c>
      <c r="CK93" s="125" t="str">
        <f t="shared" ca="1" si="404"/>
        <v/>
      </c>
      <c r="CL93" s="125" t="str">
        <f t="shared" ca="1" si="405"/>
        <v/>
      </c>
      <c r="CM93" s="125"/>
      <c r="CO93" s="125" t="str">
        <f t="shared" si="406"/>
        <v/>
      </c>
      <c r="CP93" s="600" t="str">
        <f t="shared" si="407"/>
        <v/>
      </c>
      <c r="CQ93" s="600" t="str">
        <f t="shared" si="423"/>
        <v/>
      </c>
      <c r="CR93" s="600" t="str">
        <f t="shared" si="408"/>
        <v/>
      </c>
    </row>
    <row r="94" spans="1:96" x14ac:dyDescent="0.25">
      <c r="A94" s="591"/>
      <c r="C94" s="125">
        <f t="shared" si="353"/>
        <v>92</v>
      </c>
      <c r="D94" s="125" t="e">
        <f t="shared" ca="1" si="451"/>
        <v>#N/A</v>
      </c>
      <c r="E94" s="125" t="e">
        <f t="shared" ca="1" si="451"/>
        <v>#N/A</v>
      </c>
      <c r="F94" s="125" t="e">
        <f t="shared" ca="1" si="451"/>
        <v>#N/A</v>
      </c>
      <c r="G94" s="125" t="e">
        <f t="shared" ca="1" si="451"/>
        <v>#N/A</v>
      </c>
      <c r="H94" s="125" t="e">
        <f t="shared" ca="1" si="451"/>
        <v>#N/A</v>
      </c>
      <c r="I94" s="125" t="e">
        <f t="shared" ca="1" si="451"/>
        <v>#N/A</v>
      </c>
      <c r="J94" s="125" t="e">
        <f t="shared" ca="1" si="451"/>
        <v>#N/A</v>
      </c>
      <c r="K94" s="125" t="e">
        <f t="shared" ca="1" si="451"/>
        <v>#N/A</v>
      </c>
      <c r="L94" s="125" t="e">
        <f t="shared" ca="1" si="451"/>
        <v>#N/A</v>
      </c>
      <c r="M94" s="125" t="e">
        <f t="shared" ca="1" si="451"/>
        <v>#N/A</v>
      </c>
      <c r="N94" s="125" t="e">
        <f t="shared" ca="1" si="451"/>
        <v>#N/A</v>
      </c>
      <c r="O94" s="125" t="e">
        <f t="shared" ca="1" si="451"/>
        <v>#N/A</v>
      </c>
      <c r="P94" s="125" t="e">
        <f t="shared" ca="1" si="451"/>
        <v>#N/A</v>
      </c>
      <c r="Q94" s="125" t="e">
        <f t="shared" ca="1" si="451"/>
        <v>#N/A</v>
      </c>
      <c r="R94" s="125" t="e">
        <f t="shared" ca="1" si="451"/>
        <v>#N/A</v>
      </c>
      <c r="S94" s="125" t="e">
        <f t="shared" ca="1" si="451"/>
        <v>#N/A</v>
      </c>
      <c r="T94" s="125" t="e">
        <f t="shared" ca="1" si="444"/>
        <v>#N/A</v>
      </c>
      <c r="U94" s="125" t="e">
        <f t="shared" ca="1" si="444"/>
        <v>#N/A</v>
      </c>
      <c r="V94" s="125" t="e">
        <f t="shared" ca="1" si="444"/>
        <v>#N/A</v>
      </c>
      <c r="W94" s="125" t="e">
        <f t="shared" ca="1" si="444"/>
        <v>#N/A</v>
      </c>
      <c r="X94" s="125" t="e">
        <f t="shared" ca="1" si="444"/>
        <v>#N/A</v>
      </c>
      <c r="Y94" s="125" t="e">
        <f t="shared" ca="1" si="444"/>
        <v>#N/A</v>
      </c>
      <c r="Z94" s="125" t="e">
        <f t="shared" ca="1" si="444"/>
        <v>#N/A</v>
      </c>
      <c r="AA94" s="125" t="e">
        <f t="shared" ca="1" si="444"/>
        <v>#N/A</v>
      </c>
      <c r="AB94" s="125" t="e">
        <f t="shared" ca="1" si="444"/>
        <v>#N/A</v>
      </c>
      <c r="AC94" s="125" t="e">
        <f t="shared" ca="1" si="444"/>
        <v>#N/A</v>
      </c>
      <c r="AD94" s="125" t="e">
        <f t="shared" ca="1" si="444"/>
        <v>#N/A</v>
      </c>
      <c r="AE94" s="125" t="e">
        <f t="shared" ca="1" si="444"/>
        <v>#N/A</v>
      </c>
      <c r="AF94" s="125" t="e">
        <f t="shared" ca="1" si="444"/>
        <v>#N/A</v>
      </c>
      <c r="AG94" s="125" t="e">
        <f t="shared" ca="1" si="444"/>
        <v>#N/A</v>
      </c>
      <c r="AH94" s="125" t="e">
        <f t="shared" ca="1" si="444"/>
        <v>#N/A</v>
      </c>
      <c r="AI94" s="125" t="e">
        <f t="shared" ca="1" si="452"/>
        <v>#N/A</v>
      </c>
      <c r="AJ94" s="125" t="e">
        <f t="shared" ca="1" si="452"/>
        <v>#N/A</v>
      </c>
      <c r="AK94" s="125" t="e">
        <f t="shared" ca="1" si="452"/>
        <v>#N/A</v>
      </c>
      <c r="AL94" s="125" t="e">
        <f t="shared" ca="1" si="452"/>
        <v>#N/A</v>
      </c>
      <c r="AM94" s="125" t="e">
        <f t="shared" ca="1" si="452"/>
        <v>#N/A</v>
      </c>
      <c r="AN94" s="125" t="e">
        <f t="shared" ca="1" si="452"/>
        <v>#N/A</v>
      </c>
      <c r="AO94" s="125" t="e">
        <f t="shared" ca="1" si="452"/>
        <v>#N/A</v>
      </c>
      <c r="AP94" s="125" t="e">
        <f t="shared" ca="1" si="452"/>
        <v>#N/A</v>
      </c>
      <c r="AQ94" s="125" t="e">
        <f t="shared" ca="1" si="452"/>
        <v>#N/A</v>
      </c>
      <c r="AR94" s="125" t="e">
        <f t="shared" ca="1" si="452"/>
        <v>#N/A</v>
      </c>
      <c r="AS94" s="125" t="e">
        <f t="shared" ca="1" si="452"/>
        <v>#N/A</v>
      </c>
      <c r="AT94" s="125" t="e">
        <f t="shared" ca="1" si="452"/>
        <v>#N/A</v>
      </c>
      <c r="AU94" s="125" t="e">
        <f t="shared" ca="1" si="452"/>
        <v>#N/A</v>
      </c>
      <c r="AV94" s="125" t="e">
        <f t="shared" ca="1" si="452"/>
        <v>#N/A</v>
      </c>
      <c r="AW94" s="125" t="e">
        <f t="shared" ca="1" si="452"/>
        <v>#N/A</v>
      </c>
      <c r="AX94" s="125" t="e">
        <f t="shared" ca="1" si="452"/>
        <v>#N/A</v>
      </c>
      <c r="AY94" s="125" t="e">
        <f t="shared" ca="1" si="445"/>
        <v>#N/A</v>
      </c>
      <c r="AZ94" s="125" t="e">
        <f t="shared" ca="1" si="445"/>
        <v>#N/A</v>
      </c>
      <c r="BA94" s="125" t="e">
        <f t="shared" ca="1" si="445"/>
        <v>#N/A</v>
      </c>
      <c r="BB94" s="125" t="str">
        <f t="shared" ca="1" si="346"/>
        <v/>
      </c>
      <c r="BC94" s="125" t="str">
        <f t="shared" ca="1" si="338"/>
        <v/>
      </c>
      <c r="BD94" s="125" t="str">
        <f t="shared" ca="1" si="339"/>
        <v/>
      </c>
      <c r="BE94" s="125" t="str">
        <f t="shared" ca="1" si="340"/>
        <v/>
      </c>
      <c r="BF94" t="str">
        <f t="shared" ca="1" si="347"/>
        <v/>
      </c>
      <c r="BG94" s="125" t="str">
        <f t="shared" ca="1" si="374"/>
        <v/>
      </c>
      <c r="BI94" s="606" t="str">
        <f t="shared" ca="1" si="409"/>
        <v/>
      </c>
      <c r="BJ94" s="125" t="str">
        <f t="shared" ca="1" si="387"/>
        <v/>
      </c>
      <c r="BK94" s="125" t="str">
        <f t="shared" ca="1" si="410"/>
        <v/>
      </c>
      <c r="BL94" s="125" t="str">
        <f t="shared" ref="BL94" ca="1" si="513">IFERROR(INDEX($D$2:$BA$203,$A$41-1+$BI94,$A$27-3)*IF(RTF_unit="K",1,IF(RTF_unit="lb",1/1000,IF(RTF_unit="T",2,1))),"")</f>
        <v/>
      </c>
      <c r="BM94" s="125" t="str">
        <f t="shared" ref="BM94" ca="1" si="514">IFERROR(INDEX($D$2:$BA$203,$A$41-1+$BI94,$A$27-1)*IF(RTF_unit="K",1,IF(RTF_unit="lb",1/1000,IF(RTF_unit="T",2,1))),"")</f>
        <v/>
      </c>
      <c r="BN94" s="125" t="str">
        <f t="shared" ref="BN94" ca="1" si="515">IFERROR(INDEX($D$2:$BA$203,$A$41-1+$BI94,$A$27-2)*IF(RTF_unit="K",1,IF(RTF_unit="lb",1/1000,IF(RTF_unit="T",2,1))),"")</f>
        <v/>
      </c>
      <c r="BO94" s="125" t="str">
        <f t="shared" ref="BO94" ca="1" si="516">IFERROR(INDEX($D$2:$BA$203,$A$41-1+$BI94,$A$27)*IF(RTF_unit_Moment="kip-ft",1,IF(RTF_unit_Moment="kip-in",1/12,IF(RTF_unit_Moment="lb-ft",1/1000,IF(RTF_unit_Moment="lb-in",1/12000,1)))),"")</f>
        <v/>
      </c>
      <c r="BP94" s="125" t="str">
        <f t="shared" ref="BP94" ca="1" si="517">IFERROR(INDEX($D$2:$BA$203,$A$41-1+$BI94,$A$30)*IF(RTF_unit_Moment="kip-ft",1,IF(RTF_unit_Moment="kip-in",1/12,IF(RTF_unit_Moment="lb-ft",1/1000,IF(RTF_unit_Moment="lb-in",1/12000,1)))),"")</f>
        <v/>
      </c>
      <c r="BQ94" s="125" t="str">
        <f t="shared" ca="1" si="416"/>
        <v/>
      </c>
      <c r="BR94" s="125" t="str">
        <f t="shared" ca="1" si="417"/>
        <v/>
      </c>
      <c r="BT94" s="125" t="str">
        <f t="array" aca="1" ref="BT94" ca="1">IFERROR(INDEX($BB$1:$BB$203,SMALL(IF($BB$1:$BB$203&lt;&gt;"",ROW($BB$1:$BB$203)),ROW(87:87))),"")</f>
        <v/>
      </c>
      <c r="BU94" s="604" t="str">
        <f t="shared" ca="1" si="385"/>
        <v/>
      </c>
      <c r="BV94" s="125" t="str">
        <f t="shared" ca="1" si="393"/>
        <v/>
      </c>
      <c r="BW94" s="125" t="str">
        <f t="shared" ca="1" si="393"/>
        <v/>
      </c>
      <c r="BX94" s="125" t="str">
        <f t="shared" ca="1" si="393"/>
        <v/>
      </c>
      <c r="BY94" s="125" t="str">
        <f t="shared" ca="1" si="394"/>
        <v/>
      </c>
      <c r="BZ94" s="125" t="str">
        <f t="shared" ca="1" si="386"/>
        <v/>
      </c>
      <c r="CA94" s="125" t="str">
        <f t="shared" ca="1" si="395"/>
        <v/>
      </c>
      <c r="CB94" s="125" t="str">
        <f t="shared" ca="1" si="396"/>
        <v/>
      </c>
      <c r="CC94" s="125" t="str">
        <f t="shared" ca="1" si="397"/>
        <v/>
      </c>
      <c r="CD94" s="125" t="str">
        <f t="shared" ca="1" si="398"/>
        <v/>
      </c>
      <c r="CE94" s="125" t="str">
        <f t="shared" ca="1" si="399"/>
        <v/>
      </c>
      <c r="CF94" s="125" t="str">
        <f t="shared" ca="1" si="400"/>
        <v/>
      </c>
      <c r="CG94" s="125" t="str">
        <f t="shared" ca="1" si="401"/>
        <v/>
      </c>
      <c r="CH94" s="125" t="str">
        <f t="shared" ca="1" si="402"/>
        <v/>
      </c>
      <c r="CI94" s="125" t="str">
        <f t="shared" ca="1" si="403"/>
        <v/>
      </c>
      <c r="CJ94" s="125" t="str">
        <f t="array" aca="1" ref="CJ94" ca="1">IFERROR(INDEX($CI$1:$CI$502,SMALL(IF($CI$1:$CI$502&lt;&gt;"",ROW($CI$1:$CI$502)),ROW(87:87))),"")</f>
        <v/>
      </c>
      <c r="CK94" s="125" t="str">
        <f t="shared" ca="1" si="404"/>
        <v/>
      </c>
      <c r="CL94" s="125" t="str">
        <f t="shared" ca="1" si="405"/>
        <v/>
      </c>
      <c r="CM94" s="125"/>
      <c r="CO94" s="125" t="str">
        <f t="shared" si="406"/>
        <v/>
      </c>
      <c r="CP94" s="600" t="str">
        <f t="shared" si="407"/>
        <v/>
      </c>
      <c r="CQ94" s="600" t="str">
        <f t="shared" si="423"/>
        <v/>
      </c>
      <c r="CR94" s="600" t="str">
        <f t="shared" si="408"/>
        <v/>
      </c>
    </row>
    <row r="95" spans="1:96" x14ac:dyDescent="0.25">
      <c r="A95" s="591"/>
      <c r="C95" s="125">
        <f t="shared" si="353"/>
        <v>93</v>
      </c>
      <c r="D95" s="125" t="e">
        <f t="shared" ca="1" si="451"/>
        <v>#N/A</v>
      </c>
      <c r="E95" s="125" t="e">
        <f t="shared" ca="1" si="451"/>
        <v>#N/A</v>
      </c>
      <c r="F95" s="125" t="e">
        <f t="shared" ca="1" si="451"/>
        <v>#N/A</v>
      </c>
      <c r="G95" s="125" t="e">
        <f t="shared" ca="1" si="451"/>
        <v>#N/A</v>
      </c>
      <c r="H95" s="125" t="e">
        <f t="shared" ca="1" si="451"/>
        <v>#N/A</v>
      </c>
      <c r="I95" s="125" t="e">
        <f t="shared" ca="1" si="451"/>
        <v>#N/A</v>
      </c>
      <c r="J95" s="125" t="e">
        <f t="shared" ca="1" si="451"/>
        <v>#N/A</v>
      </c>
      <c r="K95" s="125" t="e">
        <f t="shared" ca="1" si="451"/>
        <v>#N/A</v>
      </c>
      <c r="L95" s="125" t="e">
        <f t="shared" ca="1" si="451"/>
        <v>#N/A</v>
      </c>
      <c r="M95" s="125" t="e">
        <f t="shared" ca="1" si="451"/>
        <v>#N/A</v>
      </c>
      <c r="N95" s="125" t="e">
        <f t="shared" ca="1" si="451"/>
        <v>#N/A</v>
      </c>
      <c r="O95" s="125" t="e">
        <f t="shared" ca="1" si="451"/>
        <v>#N/A</v>
      </c>
      <c r="P95" s="125" t="e">
        <f t="shared" ca="1" si="451"/>
        <v>#N/A</v>
      </c>
      <c r="Q95" s="125" t="e">
        <f t="shared" ca="1" si="451"/>
        <v>#N/A</v>
      </c>
      <c r="R95" s="125" t="e">
        <f t="shared" ca="1" si="451"/>
        <v>#N/A</v>
      </c>
      <c r="S95" s="125" t="e">
        <f t="shared" ca="1" si="451"/>
        <v>#N/A</v>
      </c>
      <c r="T95" s="125" t="e">
        <f t="shared" ca="1" si="444"/>
        <v>#N/A</v>
      </c>
      <c r="U95" s="125" t="e">
        <f t="shared" ca="1" si="444"/>
        <v>#N/A</v>
      </c>
      <c r="V95" s="125" t="e">
        <f t="shared" ca="1" si="444"/>
        <v>#N/A</v>
      </c>
      <c r="W95" s="125" t="e">
        <f t="shared" ca="1" si="444"/>
        <v>#N/A</v>
      </c>
      <c r="X95" s="125" t="e">
        <f t="shared" ca="1" si="444"/>
        <v>#N/A</v>
      </c>
      <c r="Y95" s="125" t="e">
        <f t="shared" ca="1" si="444"/>
        <v>#N/A</v>
      </c>
      <c r="Z95" s="125" t="e">
        <f t="shared" ca="1" si="444"/>
        <v>#N/A</v>
      </c>
      <c r="AA95" s="125" t="e">
        <f t="shared" ca="1" si="444"/>
        <v>#N/A</v>
      </c>
      <c r="AB95" s="125" t="e">
        <f t="shared" ca="1" si="444"/>
        <v>#N/A</v>
      </c>
      <c r="AC95" s="125" t="e">
        <f t="shared" ca="1" si="444"/>
        <v>#N/A</v>
      </c>
      <c r="AD95" s="125" t="e">
        <f t="shared" ca="1" si="444"/>
        <v>#N/A</v>
      </c>
      <c r="AE95" s="125" t="e">
        <f t="shared" ca="1" si="444"/>
        <v>#N/A</v>
      </c>
      <c r="AF95" s="125" t="e">
        <f t="shared" ca="1" si="444"/>
        <v>#N/A</v>
      </c>
      <c r="AG95" s="125" t="e">
        <f t="shared" ca="1" si="444"/>
        <v>#N/A</v>
      </c>
      <c r="AH95" s="125" t="e">
        <f t="shared" ca="1" si="444"/>
        <v>#N/A</v>
      </c>
      <c r="AI95" s="125" t="e">
        <f t="shared" ca="1" si="452"/>
        <v>#N/A</v>
      </c>
      <c r="AJ95" s="125" t="e">
        <f t="shared" ca="1" si="452"/>
        <v>#N/A</v>
      </c>
      <c r="AK95" s="125" t="e">
        <f t="shared" ca="1" si="452"/>
        <v>#N/A</v>
      </c>
      <c r="AL95" s="125" t="e">
        <f t="shared" ca="1" si="452"/>
        <v>#N/A</v>
      </c>
      <c r="AM95" s="125" t="e">
        <f t="shared" ca="1" si="452"/>
        <v>#N/A</v>
      </c>
      <c r="AN95" s="125" t="e">
        <f t="shared" ca="1" si="452"/>
        <v>#N/A</v>
      </c>
      <c r="AO95" s="125" t="e">
        <f t="shared" ca="1" si="452"/>
        <v>#N/A</v>
      </c>
      <c r="AP95" s="125" t="e">
        <f t="shared" ca="1" si="452"/>
        <v>#N/A</v>
      </c>
      <c r="AQ95" s="125" t="e">
        <f t="shared" ca="1" si="452"/>
        <v>#N/A</v>
      </c>
      <c r="AR95" s="125" t="e">
        <f t="shared" ca="1" si="452"/>
        <v>#N/A</v>
      </c>
      <c r="AS95" s="125" t="e">
        <f t="shared" ca="1" si="452"/>
        <v>#N/A</v>
      </c>
      <c r="AT95" s="125" t="e">
        <f t="shared" ca="1" si="452"/>
        <v>#N/A</v>
      </c>
      <c r="AU95" s="125" t="e">
        <f t="shared" ca="1" si="452"/>
        <v>#N/A</v>
      </c>
      <c r="AV95" s="125" t="e">
        <f t="shared" ca="1" si="452"/>
        <v>#N/A</v>
      </c>
      <c r="AW95" s="125" t="e">
        <f t="shared" ca="1" si="452"/>
        <v>#N/A</v>
      </c>
      <c r="AX95" s="125" t="e">
        <f t="shared" ca="1" si="452"/>
        <v>#N/A</v>
      </c>
      <c r="AY95" s="125" t="e">
        <f t="shared" ca="1" si="445"/>
        <v>#N/A</v>
      </c>
      <c r="AZ95" s="125" t="e">
        <f t="shared" ca="1" si="445"/>
        <v>#N/A</v>
      </c>
      <c r="BA95" s="125" t="e">
        <f t="shared" ca="1" si="445"/>
        <v>#N/A</v>
      </c>
      <c r="BB95" s="125" t="str">
        <f t="shared" ca="1" si="346"/>
        <v/>
      </c>
      <c r="BC95" s="125" t="str">
        <f t="shared" ca="1" si="338"/>
        <v/>
      </c>
      <c r="BD95" s="125" t="str">
        <f t="shared" ca="1" si="339"/>
        <v/>
      </c>
      <c r="BE95" s="125" t="str">
        <f t="shared" ca="1" si="340"/>
        <v/>
      </c>
      <c r="BF95" t="str">
        <f t="shared" ca="1" si="347"/>
        <v/>
      </c>
      <c r="BG95" s="125" t="str">
        <f t="shared" ca="1" si="374"/>
        <v/>
      </c>
      <c r="BI95" s="606" t="str">
        <f t="shared" ca="1" si="409"/>
        <v/>
      </c>
      <c r="BJ95" s="125" t="str">
        <f t="shared" ca="1" si="387"/>
        <v/>
      </c>
      <c r="BK95" s="125" t="str">
        <f t="shared" ca="1" si="410"/>
        <v/>
      </c>
      <c r="BL95" s="125" t="str">
        <f t="shared" ref="BL95" ca="1" si="518">IFERROR(INDEX($D$2:$BA$203,$A$41-1+$BI95,$A$27-3)*IF(RTF_unit="K",1,IF(RTF_unit="lb",1/1000,IF(RTF_unit="T",2,1))),"")</f>
        <v/>
      </c>
      <c r="BM95" s="125" t="str">
        <f t="shared" ref="BM95" ca="1" si="519">IFERROR(INDEX($D$2:$BA$203,$A$41-1+$BI95,$A$27-1)*IF(RTF_unit="K",1,IF(RTF_unit="lb",1/1000,IF(RTF_unit="T",2,1))),"")</f>
        <v/>
      </c>
      <c r="BN95" s="125" t="str">
        <f t="shared" ref="BN95" ca="1" si="520">IFERROR(INDEX($D$2:$BA$203,$A$41-1+$BI95,$A$27-2)*IF(RTF_unit="K",1,IF(RTF_unit="lb",1/1000,IF(RTF_unit="T",2,1))),"")</f>
        <v/>
      </c>
      <c r="BO95" s="125" t="str">
        <f t="shared" ref="BO95" ca="1" si="521">IFERROR(INDEX($D$2:$BA$203,$A$41-1+$BI95,$A$27)*IF(RTF_unit_Moment="kip-ft",1,IF(RTF_unit_Moment="kip-in",1/12,IF(RTF_unit_Moment="lb-ft",1/1000,IF(RTF_unit_Moment="lb-in",1/12000,1)))),"")</f>
        <v/>
      </c>
      <c r="BP95" s="125" t="str">
        <f t="shared" ref="BP95" ca="1" si="522">IFERROR(INDEX($D$2:$BA$203,$A$41-1+$BI95,$A$30)*IF(RTF_unit_Moment="kip-ft",1,IF(RTF_unit_Moment="kip-in",1/12,IF(RTF_unit_Moment="lb-ft",1/1000,IF(RTF_unit_Moment="lb-in",1/12000,1)))),"")</f>
        <v/>
      </c>
      <c r="BQ95" s="125" t="str">
        <f t="shared" ca="1" si="416"/>
        <v/>
      </c>
      <c r="BR95" s="125" t="str">
        <f t="shared" ca="1" si="417"/>
        <v/>
      </c>
      <c r="BT95" s="125" t="str">
        <f t="array" aca="1" ref="BT95" ca="1">IFERROR(INDEX($BB$1:$BB$203,SMALL(IF($BB$1:$BB$203&lt;&gt;"",ROW($BB$1:$BB$203)),ROW(88:88))),"")</f>
        <v/>
      </c>
      <c r="BU95" s="604" t="str">
        <f t="shared" ca="1" si="385"/>
        <v/>
      </c>
      <c r="BV95" s="125" t="str">
        <f t="shared" ca="1" si="393"/>
        <v/>
      </c>
      <c r="BW95" s="125" t="str">
        <f t="shared" ca="1" si="393"/>
        <v/>
      </c>
      <c r="BX95" s="125" t="str">
        <f t="shared" ca="1" si="393"/>
        <v/>
      </c>
      <c r="BY95" s="125" t="str">
        <f t="shared" ca="1" si="394"/>
        <v/>
      </c>
      <c r="BZ95" s="125" t="str">
        <f t="shared" ca="1" si="386"/>
        <v/>
      </c>
      <c r="CA95" s="125" t="str">
        <f t="shared" ca="1" si="395"/>
        <v/>
      </c>
      <c r="CB95" s="125" t="str">
        <f t="shared" ca="1" si="396"/>
        <v/>
      </c>
      <c r="CC95" s="125" t="str">
        <f t="shared" ca="1" si="397"/>
        <v/>
      </c>
      <c r="CD95" s="125" t="str">
        <f t="shared" ca="1" si="398"/>
        <v/>
      </c>
      <c r="CE95" s="125" t="str">
        <f t="shared" ca="1" si="399"/>
        <v/>
      </c>
      <c r="CF95" s="125" t="str">
        <f t="shared" ca="1" si="400"/>
        <v/>
      </c>
      <c r="CG95" s="125" t="str">
        <f t="shared" ca="1" si="401"/>
        <v/>
      </c>
      <c r="CH95" s="125" t="str">
        <f t="shared" ca="1" si="402"/>
        <v/>
      </c>
      <c r="CI95" s="125" t="str">
        <f t="shared" ca="1" si="403"/>
        <v/>
      </c>
      <c r="CJ95" s="125" t="str">
        <f t="array" aca="1" ref="CJ95" ca="1">IFERROR(INDEX($CI$1:$CI$502,SMALL(IF($CI$1:$CI$502&lt;&gt;"",ROW($CI$1:$CI$502)),ROW(88:88))),"")</f>
        <v/>
      </c>
      <c r="CK95" s="125" t="str">
        <f t="shared" ca="1" si="404"/>
        <v/>
      </c>
      <c r="CL95" s="125" t="str">
        <f t="shared" ca="1" si="405"/>
        <v/>
      </c>
      <c r="CM95" s="125"/>
      <c r="CO95" s="125" t="str">
        <f t="shared" si="406"/>
        <v/>
      </c>
      <c r="CP95" s="600" t="str">
        <f t="shared" si="407"/>
        <v/>
      </c>
      <c r="CQ95" s="600" t="str">
        <f t="shared" si="423"/>
        <v/>
      </c>
      <c r="CR95" s="600" t="str">
        <f t="shared" si="408"/>
        <v/>
      </c>
    </row>
    <row r="96" spans="1:96" x14ac:dyDescent="0.25">
      <c r="A96" s="591"/>
      <c r="C96" s="125">
        <f t="shared" si="353"/>
        <v>94</v>
      </c>
      <c r="D96" s="125" t="e">
        <f t="shared" ca="1" si="451"/>
        <v>#N/A</v>
      </c>
      <c r="E96" s="125" t="e">
        <f t="shared" ca="1" si="451"/>
        <v>#N/A</v>
      </c>
      <c r="F96" s="125" t="e">
        <f t="shared" ca="1" si="451"/>
        <v>#N/A</v>
      </c>
      <c r="G96" s="125" t="e">
        <f t="shared" ca="1" si="451"/>
        <v>#N/A</v>
      </c>
      <c r="H96" s="125" t="e">
        <f t="shared" ca="1" si="451"/>
        <v>#N/A</v>
      </c>
      <c r="I96" s="125" t="e">
        <f t="shared" ca="1" si="451"/>
        <v>#N/A</v>
      </c>
      <c r="J96" s="125" t="e">
        <f t="shared" ca="1" si="451"/>
        <v>#N/A</v>
      </c>
      <c r="K96" s="125" t="e">
        <f t="shared" ca="1" si="451"/>
        <v>#N/A</v>
      </c>
      <c r="L96" s="125" t="e">
        <f t="shared" ca="1" si="451"/>
        <v>#N/A</v>
      </c>
      <c r="M96" s="125" t="e">
        <f t="shared" ca="1" si="451"/>
        <v>#N/A</v>
      </c>
      <c r="N96" s="125" t="e">
        <f t="shared" ca="1" si="451"/>
        <v>#N/A</v>
      </c>
      <c r="O96" s="125" t="e">
        <f t="shared" ca="1" si="451"/>
        <v>#N/A</v>
      </c>
      <c r="P96" s="125" t="e">
        <f t="shared" ca="1" si="451"/>
        <v>#N/A</v>
      </c>
      <c r="Q96" s="125" t="e">
        <f t="shared" ca="1" si="451"/>
        <v>#N/A</v>
      </c>
      <c r="R96" s="125" t="e">
        <f t="shared" ca="1" si="451"/>
        <v>#N/A</v>
      </c>
      <c r="S96" s="125" t="e">
        <f t="shared" ca="1" si="451"/>
        <v>#N/A</v>
      </c>
      <c r="T96" s="125" t="e">
        <f t="shared" ca="1" si="444"/>
        <v>#N/A</v>
      </c>
      <c r="U96" s="125" t="e">
        <f t="shared" ca="1" si="444"/>
        <v>#N/A</v>
      </c>
      <c r="V96" s="125" t="e">
        <f t="shared" ca="1" si="444"/>
        <v>#N/A</v>
      </c>
      <c r="W96" s="125" t="e">
        <f t="shared" ca="1" si="444"/>
        <v>#N/A</v>
      </c>
      <c r="X96" s="125" t="e">
        <f t="shared" ca="1" si="444"/>
        <v>#N/A</v>
      </c>
      <c r="Y96" s="125" t="e">
        <f t="shared" ca="1" si="444"/>
        <v>#N/A</v>
      </c>
      <c r="Z96" s="125" t="e">
        <f t="shared" ca="1" si="444"/>
        <v>#N/A</v>
      </c>
      <c r="AA96" s="125" t="e">
        <f t="shared" ca="1" si="444"/>
        <v>#N/A</v>
      </c>
      <c r="AB96" s="125" t="e">
        <f t="shared" ca="1" si="444"/>
        <v>#N/A</v>
      </c>
      <c r="AC96" s="125" t="e">
        <f t="shared" ca="1" si="444"/>
        <v>#N/A</v>
      </c>
      <c r="AD96" s="125" t="e">
        <f t="shared" ca="1" si="444"/>
        <v>#N/A</v>
      </c>
      <c r="AE96" s="125" t="e">
        <f t="shared" ca="1" si="444"/>
        <v>#N/A</v>
      </c>
      <c r="AF96" s="125" t="e">
        <f t="shared" ca="1" si="444"/>
        <v>#N/A</v>
      </c>
      <c r="AG96" s="125" t="e">
        <f t="shared" ca="1" si="444"/>
        <v>#N/A</v>
      </c>
      <c r="AH96" s="125" t="e">
        <f t="shared" ca="1" si="444"/>
        <v>#N/A</v>
      </c>
      <c r="AI96" s="125" t="e">
        <f t="shared" ca="1" si="452"/>
        <v>#N/A</v>
      </c>
      <c r="AJ96" s="125" t="e">
        <f t="shared" ca="1" si="452"/>
        <v>#N/A</v>
      </c>
      <c r="AK96" s="125" t="e">
        <f t="shared" ca="1" si="452"/>
        <v>#N/A</v>
      </c>
      <c r="AL96" s="125" t="e">
        <f t="shared" ca="1" si="452"/>
        <v>#N/A</v>
      </c>
      <c r="AM96" s="125" t="e">
        <f t="shared" ca="1" si="452"/>
        <v>#N/A</v>
      </c>
      <c r="AN96" s="125" t="e">
        <f t="shared" ca="1" si="452"/>
        <v>#N/A</v>
      </c>
      <c r="AO96" s="125" t="e">
        <f t="shared" ca="1" si="452"/>
        <v>#N/A</v>
      </c>
      <c r="AP96" s="125" t="e">
        <f t="shared" ca="1" si="452"/>
        <v>#N/A</v>
      </c>
      <c r="AQ96" s="125" t="e">
        <f t="shared" ca="1" si="452"/>
        <v>#N/A</v>
      </c>
      <c r="AR96" s="125" t="e">
        <f t="shared" ca="1" si="452"/>
        <v>#N/A</v>
      </c>
      <c r="AS96" s="125" t="e">
        <f t="shared" ca="1" si="452"/>
        <v>#N/A</v>
      </c>
      <c r="AT96" s="125" t="e">
        <f t="shared" ca="1" si="452"/>
        <v>#N/A</v>
      </c>
      <c r="AU96" s="125" t="e">
        <f t="shared" ca="1" si="452"/>
        <v>#N/A</v>
      </c>
      <c r="AV96" s="125" t="e">
        <f t="shared" ca="1" si="452"/>
        <v>#N/A</v>
      </c>
      <c r="AW96" s="125" t="e">
        <f t="shared" ca="1" si="452"/>
        <v>#N/A</v>
      </c>
      <c r="AX96" s="125" t="e">
        <f t="shared" ca="1" si="452"/>
        <v>#N/A</v>
      </c>
      <c r="AY96" s="125" t="e">
        <f t="shared" ca="1" si="445"/>
        <v>#N/A</v>
      </c>
      <c r="AZ96" s="125" t="e">
        <f t="shared" ca="1" si="445"/>
        <v>#N/A</v>
      </c>
      <c r="BA96" s="125" t="e">
        <f t="shared" ca="1" si="445"/>
        <v>#N/A</v>
      </c>
      <c r="BB96" s="125" t="str">
        <f t="shared" ca="1" si="346"/>
        <v/>
      </c>
      <c r="BC96" s="125" t="str">
        <f t="shared" ca="1" si="338"/>
        <v/>
      </c>
      <c r="BD96" s="125" t="str">
        <f t="shared" ca="1" si="339"/>
        <v/>
      </c>
      <c r="BE96" s="125" t="str">
        <f t="shared" ca="1" si="340"/>
        <v/>
      </c>
      <c r="BF96" t="str">
        <f t="shared" ca="1" si="347"/>
        <v/>
      </c>
      <c r="BG96" s="125" t="str">
        <f t="shared" ca="1" si="374"/>
        <v/>
      </c>
      <c r="BI96" s="606" t="str">
        <f t="shared" ca="1" si="409"/>
        <v/>
      </c>
      <c r="BJ96" s="125" t="str">
        <f t="shared" ca="1" si="387"/>
        <v/>
      </c>
      <c r="BK96" s="125" t="str">
        <f t="shared" ca="1" si="410"/>
        <v/>
      </c>
      <c r="BL96" s="125" t="str">
        <f t="shared" ref="BL96" ca="1" si="523">IFERROR(INDEX($D$2:$BA$203,$A$41-1+$BI96,$A$27-3)*IF(RTF_unit="K",1,IF(RTF_unit="lb",1/1000,IF(RTF_unit="T",2,1))),"")</f>
        <v/>
      </c>
      <c r="BM96" s="125" t="str">
        <f t="shared" ref="BM96" ca="1" si="524">IFERROR(INDEX($D$2:$BA$203,$A$41-1+$BI96,$A$27-1)*IF(RTF_unit="K",1,IF(RTF_unit="lb",1/1000,IF(RTF_unit="T",2,1))),"")</f>
        <v/>
      </c>
      <c r="BN96" s="125" t="str">
        <f t="shared" ref="BN96" ca="1" si="525">IFERROR(INDEX($D$2:$BA$203,$A$41-1+$BI96,$A$27-2)*IF(RTF_unit="K",1,IF(RTF_unit="lb",1/1000,IF(RTF_unit="T",2,1))),"")</f>
        <v/>
      </c>
      <c r="BO96" s="125" t="str">
        <f t="shared" ref="BO96" ca="1" si="526">IFERROR(INDEX($D$2:$BA$203,$A$41-1+$BI96,$A$27)*IF(RTF_unit_Moment="kip-ft",1,IF(RTF_unit_Moment="kip-in",1/12,IF(RTF_unit_Moment="lb-ft",1/1000,IF(RTF_unit_Moment="lb-in",1/12000,1)))),"")</f>
        <v/>
      </c>
      <c r="BP96" s="125" t="str">
        <f t="shared" ref="BP96" ca="1" si="527">IFERROR(INDEX($D$2:$BA$203,$A$41-1+$BI96,$A$30)*IF(RTF_unit_Moment="kip-ft",1,IF(RTF_unit_Moment="kip-in",1/12,IF(RTF_unit_Moment="lb-ft",1/1000,IF(RTF_unit_Moment="lb-in",1/12000,1)))),"")</f>
        <v/>
      </c>
      <c r="BQ96" s="125" t="str">
        <f t="shared" ca="1" si="416"/>
        <v/>
      </c>
      <c r="BR96" s="125" t="str">
        <f t="shared" ca="1" si="417"/>
        <v/>
      </c>
      <c r="BT96" s="125" t="str">
        <f t="array" aca="1" ref="BT96" ca="1">IFERROR(INDEX($BB$1:$BB$203,SMALL(IF($BB$1:$BB$203&lt;&gt;"",ROW($BB$1:$BB$203)),ROW(89:89))),"")</f>
        <v/>
      </c>
      <c r="BU96" s="604" t="str">
        <f t="shared" ca="1" si="385"/>
        <v/>
      </c>
      <c r="BV96" s="125" t="str">
        <f t="shared" ca="1" si="393"/>
        <v/>
      </c>
      <c r="BW96" s="125" t="str">
        <f t="shared" ca="1" si="393"/>
        <v/>
      </c>
      <c r="BX96" s="125" t="str">
        <f t="shared" ca="1" si="393"/>
        <v/>
      </c>
      <c r="BY96" s="125" t="str">
        <f t="shared" ca="1" si="394"/>
        <v/>
      </c>
      <c r="BZ96" s="125" t="str">
        <f t="shared" ca="1" si="386"/>
        <v/>
      </c>
      <c r="CA96" s="125" t="str">
        <f t="shared" ca="1" si="395"/>
        <v/>
      </c>
      <c r="CB96" s="125" t="str">
        <f t="shared" ca="1" si="396"/>
        <v/>
      </c>
      <c r="CC96" s="125" t="str">
        <f t="shared" ca="1" si="397"/>
        <v/>
      </c>
      <c r="CD96" s="125" t="str">
        <f t="shared" ca="1" si="398"/>
        <v/>
      </c>
      <c r="CE96" s="125" t="str">
        <f t="shared" ca="1" si="399"/>
        <v/>
      </c>
      <c r="CF96" s="125" t="str">
        <f t="shared" ca="1" si="400"/>
        <v/>
      </c>
      <c r="CG96" s="125" t="str">
        <f t="shared" ca="1" si="401"/>
        <v/>
      </c>
      <c r="CH96" s="125" t="str">
        <f t="shared" ca="1" si="402"/>
        <v/>
      </c>
      <c r="CI96" s="125" t="str">
        <f t="shared" ca="1" si="403"/>
        <v/>
      </c>
      <c r="CJ96" s="125" t="str">
        <f t="array" aca="1" ref="CJ96" ca="1">IFERROR(INDEX($CI$1:$CI$502,SMALL(IF($CI$1:$CI$502&lt;&gt;"",ROW($CI$1:$CI$502)),ROW(89:89))),"")</f>
        <v/>
      </c>
      <c r="CK96" s="125" t="str">
        <f t="shared" ca="1" si="404"/>
        <v/>
      </c>
      <c r="CL96" s="125" t="str">
        <f t="shared" ca="1" si="405"/>
        <v/>
      </c>
      <c r="CM96" s="125"/>
      <c r="CO96" s="125" t="str">
        <f t="shared" si="406"/>
        <v/>
      </c>
      <c r="CP96" s="600" t="str">
        <f t="shared" si="407"/>
        <v/>
      </c>
      <c r="CQ96" s="600" t="str">
        <f t="shared" si="423"/>
        <v/>
      </c>
      <c r="CR96" s="600" t="str">
        <f t="shared" si="408"/>
        <v/>
      </c>
    </row>
    <row r="97" spans="1:96" x14ac:dyDescent="0.25">
      <c r="A97" s="591"/>
      <c r="C97" s="125">
        <f t="shared" si="353"/>
        <v>95</v>
      </c>
      <c r="D97" s="125" t="e">
        <f t="shared" ca="1" si="451"/>
        <v>#N/A</v>
      </c>
      <c r="E97" s="125" t="e">
        <f t="shared" ca="1" si="451"/>
        <v>#N/A</v>
      </c>
      <c r="F97" s="125" t="e">
        <f t="shared" ca="1" si="451"/>
        <v>#N/A</v>
      </c>
      <c r="G97" s="125" t="e">
        <f t="shared" ca="1" si="451"/>
        <v>#N/A</v>
      </c>
      <c r="H97" s="125" t="e">
        <f t="shared" ca="1" si="451"/>
        <v>#N/A</v>
      </c>
      <c r="I97" s="125" t="e">
        <f t="shared" ca="1" si="451"/>
        <v>#N/A</v>
      </c>
      <c r="J97" s="125" t="e">
        <f t="shared" ca="1" si="451"/>
        <v>#N/A</v>
      </c>
      <c r="K97" s="125" t="e">
        <f t="shared" ca="1" si="451"/>
        <v>#N/A</v>
      </c>
      <c r="L97" s="125" t="e">
        <f t="shared" ca="1" si="451"/>
        <v>#N/A</v>
      </c>
      <c r="M97" s="125" t="e">
        <f t="shared" ca="1" si="451"/>
        <v>#N/A</v>
      </c>
      <c r="N97" s="125" t="e">
        <f t="shared" ca="1" si="451"/>
        <v>#N/A</v>
      </c>
      <c r="O97" s="125" t="e">
        <f t="shared" ca="1" si="451"/>
        <v>#N/A</v>
      </c>
      <c r="P97" s="125" t="e">
        <f t="shared" ca="1" si="451"/>
        <v>#N/A</v>
      </c>
      <c r="Q97" s="125" t="e">
        <f t="shared" ca="1" si="451"/>
        <v>#N/A</v>
      </c>
      <c r="R97" s="125" t="e">
        <f t="shared" ca="1" si="451"/>
        <v>#N/A</v>
      </c>
      <c r="S97" s="125" t="e">
        <f t="shared" ref="S97:AH112" ca="1" si="528">TRIM(INDIRECT("'" &amp; "TNX Report" &amp; "'!" &amp; ADDRESS($A$9+$C97,S$1)))</f>
        <v>#N/A</v>
      </c>
      <c r="T97" s="125" t="e">
        <f t="shared" ca="1" si="528"/>
        <v>#N/A</v>
      </c>
      <c r="U97" s="125" t="e">
        <f t="shared" ca="1" si="528"/>
        <v>#N/A</v>
      </c>
      <c r="V97" s="125" t="e">
        <f t="shared" ca="1" si="528"/>
        <v>#N/A</v>
      </c>
      <c r="W97" s="125" t="e">
        <f t="shared" ca="1" si="528"/>
        <v>#N/A</v>
      </c>
      <c r="X97" s="125" t="e">
        <f t="shared" ca="1" si="528"/>
        <v>#N/A</v>
      </c>
      <c r="Y97" s="125" t="e">
        <f t="shared" ca="1" si="528"/>
        <v>#N/A</v>
      </c>
      <c r="Z97" s="125" t="e">
        <f t="shared" ca="1" si="528"/>
        <v>#N/A</v>
      </c>
      <c r="AA97" s="125" t="e">
        <f t="shared" ca="1" si="528"/>
        <v>#N/A</v>
      </c>
      <c r="AB97" s="125" t="e">
        <f t="shared" ca="1" si="528"/>
        <v>#N/A</v>
      </c>
      <c r="AC97" s="125" t="e">
        <f t="shared" ca="1" si="528"/>
        <v>#N/A</v>
      </c>
      <c r="AD97" s="125" t="e">
        <f t="shared" ca="1" si="528"/>
        <v>#N/A</v>
      </c>
      <c r="AE97" s="125" t="e">
        <f t="shared" ca="1" si="528"/>
        <v>#N/A</v>
      </c>
      <c r="AF97" s="125" t="e">
        <f t="shared" ca="1" si="528"/>
        <v>#N/A</v>
      </c>
      <c r="AG97" s="125" t="e">
        <f t="shared" ca="1" si="528"/>
        <v>#N/A</v>
      </c>
      <c r="AH97" s="125" t="e">
        <f t="shared" ca="1" si="528"/>
        <v>#N/A</v>
      </c>
      <c r="AI97" s="125" t="e">
        <f t="shared" ca="1" si="452"/>
        <v>#N/A</v>
      </c>
      <c r="AJ97" s="125" t="e">
        <f t="shared" ca="1" si="452"/>
        <v>#N/A</v>
      </c>
      <c r="AK97" s="125" t="e">
        <f t="shared" ca="1" si="452"/>
        <v>#N/A</v>
      </c>
      <c r="AL97" s="125" t="e">
        <f t="shared" ca="1" si="452"/>
        <v>#N/A</v>
      </c>
      <c r="AM97" s="125" t="e">
        <f t="shared" ca="1" si="452"/>
        <v>#N/A</v>
      </c>
      <c r="AN97" s="125" t="e">
        <f t="shared" ca="1" si="452"/>
        <v>#N/A</v>
      </c>
      <c r="AO97" s="125" t="e">
        <f t="shared" ca="1" si="452"/>
        <v>#N/A</v>
      </c>
      <c r="AP97" s="125" t="e">
        <f t="shared" ca="1" si="452"/>
        <v>#N/A</v>
      </c>
      <c r="AQ97" s="125" t="e">
        <f t="shared" ca="1" si="452"/>
        <v>#N/A</v>
      </c>
      <c r="AR97" s="125" t="e">
        <f t="shared" ca="1" si="452"/>
        <v>#N/A</v>
      </c>
      <c r="AS97" s="125" t="e">
        <f t="shared" ca="1" si="452"/>
        <v>#N/A</v>
      </c>
      <c r="AT97" s="125" t="e">
        <f t="shared" ca="1" si="452"/>
        <v>#N/A</v>
      </c>
      <c r="AU97" s="125" t="e">
        <f t="shared" ca="1" si="452"/>
        <v>#N/A</v>
      </c>
      <c r="AV97" s="125" t="e">
        <f t="shared" ca="1" si="452"/>
        <v>#N/A</v>
      </c>
      <c r="AW97" s="125" t="e">
        <f t="shared" ca="1" si="452"/>
        <v>#N/A</v>
      </c>
      <c r="AX97" s="125" t="e">
        <f t="shared" ref="AX97:BA112" ca="1" si="529">TRIM(INDIRECT("'" &amp; "TNX Report" &amp; "'!" &amp; ADDRESS($A$9+$C97,AX$1)))</f>
        <v>#N/A</v>
      </c>
      <c r="AY97" s="125" t="e">
        <f t="shared" ca="1" si="529"/>
        <v>#N/A</v>
      </c>
      <c r="AZ97" s="125" t="e">
        <f t="shared" ca="1" si="529"/>
        <v>#N/A</v>
      </c>
      <c r="BA97" s="125" t="e">
        <f t="shared" ca="1" si="529"/>
        <v>#N/A</v>
      </c>
      <c r="BB97" s="125" t="str">
        <f t="shared" ca="1" si="346"/>
        <v/>
      </c>
      <c r="BC97" s="125" t="str">
        <f t="shared" ca="1" si="338"/>
        <v/>
      </c>
      <c r="BD97" s="125" t="str">
        <f t="shared" ca="1" si="339"/>
        <v/>
      </c>
      <c r="BE97" s="125" t="str">
        <f t="shared" ca="1" si="340"/>
        <v/>
      </c>
      <c r="BF97" t="str">
        <f t="shared" ca="1" si="347"/>
        <v/>
      </c>
      <c r="BG97" s="125" t="str">
        <f t="shared" ca="1" si="374"/>
        <v/>
      </c>
      <c r="BI97" s="606" t="str">
        <f t="shared" ca="1" si="409"/>
        <v/>
      </c>
      <c r="BJ97" s="125" t="str">
        <f t="shared" ca="1" si="387"/>
        <v/>
      </c>
      <c r="BK97" s="125" t="str">
        <f t="shared" ca="1" si="410"/>
        <v/>
      </c>
      <c r="BL97" s="125" t="str">
        <f t="shared" ref="BL97" ca="1" si="530">IFERROR(INDEX($D$2:$BA$203,$A$41-1+$BI97,$A$27-3)*IF(RTF_unit="K",1,IF(RTF_unit="lb",1/1000,IF(RTF_unit="T",2,1))),"")</f>
        <v/>
      </c>
      <c r="BM97" s="125" t="str">
        <f t="shared" ref="BM97" ca="1" si="531">IFERROR(INDEX($D$2:$BA$203,$A$41-1+$BI97,$A$27-1)*IF(RTF_unit="K",1,IF(RTF_unit="lb",1/1000,IF(RTF_unit="T",2,1))),"")</f>
        <v/>
      </c>
      <c r="BN97" s="125" t="str">
        <f t="shared" ref="BN97" ca="1" si="532">IFERROR(INDEX($D$2:$BA$203,$A$41-1+$BI97,$A$27-2)*IF(RTF_unit="K",1,IF(RTF_unit="lb",1/1000,IF(RTF_unit="T",2,1))),"")</f>
        <v/>
      </c>
      <c r="BO97" s="125" t="str">
        <f t="shared" ref="BO97" ca="1" si="533">IFERROR(INDEX($D$2:$BA$203,$A$41-1+$BI97,$A$27)*IF(RTF_unit_Moment="kip-ft",1,IF(RTF_unit_Moment="kip-in",1/12,IF(RTF_unit_Moment="lb-ft",1/1000,IF(RTF_unit_Moment="lb-in",1/12000,1)))),"")</f>
        <v/>
      </c>
      <c r="BP97" s="125" t="str">
        <f t="shared" ref="BP97" ca="1" si="534">IFERROR(INDEX($D$2:$BA$203,$A$41-1+$BI97,$A$30)*IF(RTF_unit_Moment="kip-ft",1,IF(RTF_unit_Moment="kip-in",1/12,IF(RTF_unit_Moment="lb-ft",1/1000,IF(RTF_unit_Moment="lb-in",1/12000,1)))),"")</f>
        <v/>
      </c>
      <c r="BQ97" s="125" t="str">
        <f t="shared" ca="1" si="416"/>
        <v/>
      </c>
      <c r="BR97" s="125" t="str">
        <f t="shared" ca="1" si="417"/>
        <v/>
      </c>
      <c r="BT97" s="125" t="str">
        <f t="array" aca="1" ref="BT97" ca="1">IFERROR(INDEX($BB$1:$BB$203,SMALL(IF($BB$1:$BB$203&lt;&gt;"",ROW($BB$1:$BB$203)),ROW(90:90))),"")</f>
        <v/>
      </c>
      <c r="BU97" s="604" t="str">
        <f t="shared" ca="1" si="385"/>
        <v/>
      </c>
      <c r="BV97" s="125" t="str">
        <f t="shared" ca="1" si="393"/>
        <v/>
      </c>
      <c r="BW97" s="125" t="str">
        <f t="shared" ca="1" si="393"/>
        <v/>
      </c>
      <c r="BX97" s="125" t="str">
        <f t="shared" ca="1" si="393"/>
        <v/>
      </c>
      <c r="BY97" s="125" t="str">
        <f t="shared" ca="1" si="394"/>
        <v/>
      </c>
      <c r="BZ97" s="125" t="str">
        <f t="shared" ca="1" si="386"/>
        <v/>
      </c>
      <c r="CA97" s="125" t="str">
        <f t="shared" ca="1" si="395"/>
        <v/>
      </c>
      <c r="CB97" s="125" t="str">
        <f t="shared" ca="1" si="396"/>
        <v/>
      </c>
      <c r="CC97" s="125" t="str">
        <f t="shared" ca="1" si="397"/>
        <v/>
      </c>
      <c r="CD97" s="125" t="str">
        <f t="shared" ca="1" si="398"/>
        <v/>
      </c>
      <c r="CE97" s="125" t="str">
        <f t="shared" ca="1" si="399"/>
        <v/>
      </c>
      <c r="CF97" s="125" t="str">
        <f t="shared" ca="1" si="400"/>
        <v/>
      </c>
      <c r="CG97" s="125" t="str">
        <f t="shared" ca="1" si="401"/>
        <v/>
      </c>
      <c r="CH97" s="125" t="str">
        <f t="shared" ca="1" si="402"/>
        <v/>
      </c>
      <c r="CI97" s="125" t="str">
        <f t="shared" ca="1" si="403"/>
        <v/>
      </c>
      <c r="CJ97" s="125" t="str">
        <f t="array" aca="1" ref="CJ97" ca="1">IFERROR(INDEX($CI$1:$CI$502,SMALL(IF($CI$1:$CI$502&lt;&gt;"",ROW($CI$1:$CI$502)),ROW(90:90))),"")</f>
        <v/>
      </c>
      <c r="CK97" s="125" t="str">
        <f t="shared" ca="1" si="404"/>
        <v/>
      </c>
      <c r="CL97" s="125" t="str">
        <f t="shared" ca="1" si="405"/>
        <v/>
      </c>
      <c r="CM97" s="125"/>
      <c r="CO97" s="125" t="str">
        <f t="shared" si="406"/>
        <v/>
      </c>
      <c r="CP97" s="600" t="str">
        <f t="shared" si="407"/>
        <v/>
      </c>
      <c r="CQ97" s="600" t="str">
        <f t="shared" si="423"/>
        <v/>
      </c>
      <c r="CR97" s="600" t="str">
        <f t="shared" si="408"/>
        <v/>
      </c>
    </row>
    <row r="98" spans="1:96" x14ac:dyDescent="0.25">
      <c r="A98" s="591"/>
      <c r="C98" s="125">
        <f t="shared" si="353"/>
        <v>96</v>
      </c>
      <c r="D98" s="125" t="e">
        <f t="shared" ref="D98:S113" ca="1" si="535">TRIM(INDIRECT("'" &amp; "TNX Report" &amp; "'!" &amp; ADDRESS($A$9+$C98,D$1)))</f>
        <v>#N/A</v>
      </c>
      <c r="E98" s="125" t="e">
        <f t="shared" ca="1" si="535"/>
        <v>#N/A</v>
      </c>
      <c r="F98" s="125" t="e">
        <f t="shared" ca="1" si="535"/>
        <v>#N/A</v>
      </c>
      <c r="G98" s="125" t="e">
        <f t="shared" ca="1" si="535"/>
        <v>#N/A</v>
      </c>
      <c r="H98" s="125" t="e">
        <f t="shared" ca="1" si="535"/>
        <v>#N/A</v>
      </c>
      <c r="I98" s="125" t="e">
        <f t="shared" ca="1" si="535"/>
        <v>#N/A</v>
      </c>
      <c r="J98" s="125" t="e">
        <f t="shared" ca="1" si="535"/>
        <v>#N/A</v>
      </c>
      <c r="K98" s="125" t="e">
        <f t="shared" ca="1" si="535"/>
        <v>#N/A</v>
      </c>
      <c r="L98" s="125" t="e">
        <f t="shared" ca="1" si="535"/>
        <v>#N/A</v>
      </c>
      <c r="M98" s="125" t="e">
        <f t="shared" ca="1" si="535"/>
        <v>#N/A</v>
      </c>
      <c r="N98" s="125" t="e">
        <f t="shared" ca="1" si="535"/>
        <v>#N/A</v>
      </c>
      <c r="O98" s="125" t="e">
        <f t="shared" ca="1" si="535"/>
        <v>#N/A</v>
      </c>
      <c r="P98" s="125" t="e">
        <f t="shared" ca="1" si="535"/>
        <v>#N/A</v>
      </c>
      <c r="Q98" s="125" t="e">
        <f t="shared" ca="1" si="535"/>
        <v>#N/A</v>
      </c>
      <c r="R98" s="125" t="e">
        <f t="shared" ca="1" si="535"/>
        <v>#N/A</v>
      </c>
      <c r="S98" s="125" t="e">
        <f t="shared" ca="1" si="535"/>
        <v>#N/A</v>
      </c>
      <c r="T98" s="125" t="e">
        <f t="shared" ca="1" si="528"/>
        <v>#N/A</v>
      </c>
      <c r="U98" s="125" t="e">
        <f t="shared" ca="1" si="528"/>
        <v>#N/A</v>
      </c>
      <c r="V98" s="125" t="e">
        <f t="shared" ca="1" si="528"/>
        <v>#N/A</v>
      </c>
      <c r="W98" s="125" t="e">
        <f t="shared" ca="1" si="528"/>
        <v>#N/A</v>
      </c>
      <c r="X98" s="125" t="e">
        <f t="shared" ca="1" si="528"/>
        <v>#N/A</v>
      </c>
      <c r="Y98" s="125" t="e">
        <f t="shared" ca="1" si="528"/>
        <v>#N/A</v>
      </c>
      <c r="Z98" s="125" t="e">
        <f t="shared" ca="1" si="528"/>
        <v>#N/A</v>
      </c>
      <c r="AA98" s="125" t="e">
        <f t="shared" ca="1" si="528"/>
        <v>#N/A</v>
      </c>
      <c r="AB98" s="125" t="e">
        <f t="shared" ca="1" si="528"/>
        <v>#N/A</v>
      </c>
      <c r="AC98" s="125" t="e">
        <f t="shared" ca="1" si="528"/>
        <v>#N/A</v>
      </c>
      <c r="AD98" s="125" t="e">
        <f t="shared" ca="1" si="528"/>
        <v>#N/A</v>
      </c>
      <c r="AE98" s="125" t="e">
        <f t="shared" ca="1" si="528"/>
        <v>#N/A</v>
      </c>
      <c r="AF98" s="125" t="e">
        <f t="shared" ca="1" si="528"/>
        <v>#N/A</v>
      </c>
      <c r="AG98" s="125" t="e">
        <f t="shared" ca="1" si="528"/>
        <v>#N/A</v>
      </c>
      <c r="AH98" s="125" t="e">
        <f t="shared" ca="1" si="528"/>
        <v>#N/A</v>
      </c>
      <c r="AI98" s="125" t="e">
        <f t="shared" ref="AI98:AX113" ca="1" si="536">TRIM(INDIRECT("'" &amp; "TNX Report" &amp; "'!" &amp; ADDRESS($A$9+$C98,AI$1)))</f>
        <v>#N/A</v>
      </c>
      <c r="AJ98" s="125" t="e">
        <f t="shared" ca="1" si="536"/>
        <v>#N/A</v>
      </c>
      <c r="AK98" s="125" t="e">
        <f t="shared" ca="1" si="536"/>
        <v>#N/A</v>
      </c>
      <c r="AL98" s="125" t="e">
        <f t="shared" ca="1" si="536"/>
        <v>#N/A</v>
      </c>
      <c r="AM98" s="125" t="e">
        <f t="shared" ca="1" si="536"/>
        <v>#N/A</v>
      </c>
      <c r="AN98" s="125" t="e">
        <f t="shared" ca="1" si="536"/>
        <v>#N/A</v>
      </c>
      <c r="AO98" s="125" t="e">
        <f t="shared" ca="1" si="536"/>
        <v>#N/A</v>
      </c>
      <c r="AP98" s="125" t="e">
        <f t="shared" ca="1" si="536"/>
        <v>#N/A</v>
      </c>
      <c r="AQ98" s="125" t="e">
        <f t="shared" ca="1" si="536"/>
        <v>#N/A</v>
      </c>
      <c r="AR98" s="125" t="e">
        <f t="shared" ca="1" si="536"/>
        <v>#N/A</v>
      </c>
      <c r="AS98" s="125" t="e">
        <f t="shared" ca="1" si="536"/>
        <v>#N/A</v>
      </c>
      <c r="AT98" s="125" t="e">
        <f t="shared" ca="1" si="536"/>
        <v>#N/A</v>
      </c>
      <c r="AU98" s="125" t="e">
        <f t="shared" ca="1" si="536"/>
        <v>#N/A</v>
      </c>
      <c r="AV98" s="125" t="e">
        <f t="shared" ca="1" si="536"/>
        <v>#N/A</v>
      </c>
      <c r="AW98" s="125" t="e">
        <f t="shared" ca="1" si="536"/>
        <v>#N/A</v>
      </c>
      <c r="AX98" s="125" t="e">
        <f t="shared" ca="1" si="536"/>
        <v>#N/A</v>
      </c>
      <c r="AY98" s="125" t="e">
        <f t="shared" ca="1" si="529"/>
        <v>#N/A</v>
      </c>
      <c r="AZ98" s="125" t="e">
        <f t="shared" ca="1" si="529"/>
        <v>#N/A</v>
      </c>
      <c r="BA98" s="125" t="e">
        <f t="shared" ca="1" si="529"/>
        <v>#N/A</v>
      </c>
      <c r="BB98" s="125" t="str">
        <f t="shared" ca="1" si="346"/>
        <v/>
      </c>
      <c r="BC98" s="125" t="str">
        <f t="shared" ca="1" si="338"/>
        <v/>
      </c>
      <c r="BD98" s="125" t="str">
        <f t="shared" ca="1" si="339"/>
        <v/>
      </c>
      <c r="BE98" s="125" t="str">
        <f t="shared" ca="1" si="340"/>
        <v/>
      </c>
      <c r="BF98" t="str">
        <f t="shared" ca="1" si="347"/>
        <v/>
      </c>
      <c r="BG98" s="125" t="str">
        <f t="shared" ca="1" si="374"/>
        <v/>
      </c>
      <c r="BI98" s="606" t="str">
        <f t="shared" ca="1" si="409"/>
        <v/>
      </c>
      <c r="BJ98" s="125" t="str">
        <f t="shared" ca="1" si="387"/>
        <v/>
      </c>
      <c r="BK98" s="125" t="str">
        <f t="shared" ca="1" si="410"/>
        <v/>
      </c>
      <c r="BL98" s="125" t="str">
        <f t="shared" ref="BL98" ca="1" si="537">IFERROR(INDEX($D$2:$BA$203,$A$41-1+$BI98,$A$27-3)*IF(RTF_unit="K",1,IF(RTF_unit="lb",1/1000,IF(RTF_unit="T",2,1))),"")</f>
        <v/>
      </c>
      <c r="BM98" s="125" t="str">
        <f t="shared" ref="BM98" ca="1" si="538">IFERROR(INDEX($D$2:$BA$203,$A$41-1+$BI98,$A$27-1)*IF(RTF_unit="K",1,IF(RTF_unit="lb",1/1000,IF(RTF_unit="T",2,1))),"")</f>
        <v/>
      </c>
      <c r="BN98" s="125" t="str">
        <f t="shared" ref="BN98" ca="1" si="539">IFERROR(INDEX($D$2:$BA$203,$A$41-1+$BI98,$A$27-2)*IF(RTF_unit="K",1,IF(RTF_unit="lb",1/1000,IF(RTF_unit="T",2,1))),"")</f>
        <v/>
      </c>
      <c r="BO98" s="125" t="str">
        <f t="shared" ref="BO98" ca="1" si="540">IFERROR(INDEX($D$2:$BA$203,$A$41-1+$BI98,$A$27)*IF(RTF_unit_Moment="kip-ft",1,IF(RTF_unit_Moment="kip-in",1/12,IF(RTF_unit_Moment="lb-ft",1/1000,IF(RTF_unit_Moment="lb-in",1/12000,1)))),"")</f>
        <v/>
      </c>
      <c r="BP98" s="125" t="str">
        <f t="shared" ref="BP98" ca="1" si="541">IFERROR(INDEX($D$2:$BA$203,$A$41-1+$BI98,$A$30)*IF(RTF_unit_Moment="kip-ft",1,IF(RTF_unit_Moment="kip-in",1/12,IF(RTF_unit_Moment="lb-ft",1/1000,IF(RTF_unit_Moment="lb-in",1/12000,1)))),"")</f>
        <v/>
      </c>
      <c r="BQ98" s="125" t="str">
        <f t="shared" ca="1" si="416"/>
        <v/>
      </c>
      <c r="BR98" s="125" t="str">
        <f t="shared" ca="1" si="417"/>
        <v/>
      </c>
      <c r="BT98" s="125" t="str">
        <f t="array" aca="1" ref="BT98" ca="1">IFERROR(INDEX($BB$1:$BB$203,SMALL(IF($BB$1:$BB$203&lt;&gt;"",ROW($BB$1:$BB$203)),ROW(91:91))),"")</f>
        <v/>
      </c>
      <c r="BU98" s="604" t="str">
        <f t="shared" ca="1" si="385"/>
        <v/>
      </c>
      <c r="BV98" s="125" t="str">
        <f t="shared" ca="1" si="393"/>
        <v/>
      </c>
      <c r="BW98" s="125" t="str">
        <f t="shared" ca="1" si="393"/>
        <v/>
      </c>
      <c r="BX98" s="125" t="str">
        <f t="shared" ca="1" si="393"/>
        <v/>
      </c>
      <c r="BY98" s="125" t="str">
        <f t="shared" ca="1" si="394"/>
        <v/>
      </c>
      <c r="BZ98" s="125" t="str">
        <f t="shared" ca="1" si="386"/>
        <v/>
      </c>
      <c r="CA98" s="125" t="str">
        <f t="shared" ca="1" si="395"/>
        <v/>
      </c>
      <c r="CB98" s="125" t="str">
        <f t="shared" ca="1" si="396"/>
        <v/>
      </c>
      <c r="CC98" s="125" t="str">
        <f t="shared" ca="1" si="397"/>
        <v/>
      </c>
      <c r="CD98" s="125" t="str">
        <f t="shared" ca="1" si="398"/>
        <v/>
      </c>
      <c r="CE98" s="125" t="str">
        <f t="shared" ca="1" si="399"/>
        <v/>
      </c>
      <c r="CF98" s="125" t="str">
        <f t="shared" ca="1" si="400"/>
        <v/>
      </c>
      <c r="CG98" s="125" t="str">
        <f t="shared" ca="1" si="401"/>
        <v/>
      </c>
      <c r="CH98" s="125" t="str">
        <f t="shared" ca="1" si="402"/>
        <v/>
      </c>
      <c r="CI98" s="125" t="str">
        <f t="shared" ca="1" si="403"/>
        <v/>
      </c>
      <c r="CJ98" s="125" t="str">
        <f t="array" aca="1" ref="CJ98" ca="1">IFERROR(INDEX($CI$1:$CI$502,SMALL(IF($CI$1:$CI$502&lt;&gt;"",ROW($CI$1:$CI$502)),ROW(91:91))),"")</f>
        <v/>
      </c>
      <c r="CK98" s="125" t="str">
        <f t="shared" ca="1" si="404"/>
        <v/>
      </c>
      <c r="CL98" s="125" t="str">
        <f t="shared" ca="1" si="405"/>
        <v/>
      </c>
      <c r="CM98" s="125"/>
      <c r="CO98" s="125" t="str">
        <f t="shared" si="406"/>
        <v/>
      </c>
      <c r="CP98" s="600" t="str">
        <f t="shared" si="407"/>
        <v/>
      </c>
      <c r="CQ98" s="600" t="str">
        <f t="shared" si="423"/>
        <v/>
      </c>
      <c r="CR98" s="600" t="str">
        <f t="shared" si="408"/>
        <v/>
      </c>
    </row>
    <row r="99" spans="1:96" x14ac:dyDescent="0.25">
      <c r="A99" s="591"/>
      <c r="C99" s="125">
        <f t="shared" si="353"/>
        <v>97</v>
      </c>
      <c r="D99" s="125" t="e">
        <f t="shared" ca="1" si="535"/>
        <v>#N/A</v>
      </c>
      <c r="E99" s="125" t="e">
        <f t="shared" ca="1" si="535"/>
        <v>#N/A</v>
      </c>
      <c r="F99" s="125" t="e">
        <f t="shared" ca="1" si="535"/>
        <v>#N/A</v>
      </c>
      <c r="G99" s="125" t="e">
        <f t="shared" ca="1" si="535"/>
        <v>#N/A</v>
      </c>
      <c r="H99" s="125" t="e">
        <f t="shared" ca="1" si="535"/>
        <v>#N/A</v>
      </c>
      <c r="I99" s="125" t="e">
        <f t="shared" ca="1" si="535"/>
        <v>#N/A</v>
      </c>
      <c r="J99" s="125" t="e">
        <f t="shared" ca="1" si="535"/>
        <v>#N/A</v>
      </c>
      <c r="K99" s="125" t="e">
        <f t="shared" ca="1" si="535"/>
        <v>#N/A</v>
      </c>
      <c r="L99" s="125" t="e">
        <f t="shared" ca="1" si="535"/>
        <v>#N/A</v>
      </c>
      <c r="M99" s="125" t="e">
        <f t="shared" ca="1" si="535"/>
        <v>#N/A</v>
      </c>
      <c r="N99" s="125" t="e">
        <f t="shared" ca="1" si="535"/>
        <v>#N/A</v>
      </c>
      <c r="O99" s="125" t="e">
        <f t="shared" ca="1" si="535"/>
        <v>#N/A</v>
      </c>
      <c r="P99" s="125" t="e">
        <f t="shared" ca="1" si="535"/>
        <v>#N/A</v>
      </c>
      <c r="Q99" s="125" t="e">
        <f t="shared" ca="1" si="535"/>
        <v>#N/A</v>
      </c>
      <c r="R99" s="125" t="e">
        <f t="shared" ca="1" si="535"/>
        <v>#N/A</v>
      </c>
      <c r="S99" s="125" t="e">
        <f t="shared" ca="1" si="535"/>
        <v>#N/A</v>
      </c>
      <c r="T99" s="125" t="e">
        <f t="shared" ca="1" si="528"/>
        <v>#N/A</v>
      </c>
      <c r="U99" s="125" t="e">
        <f t="shared" ca="1" si="528"/>
        <v>#N/A</v>
      </c>
      <c r="V99" s="125" t="e">
        <f t="shared" ca="1" si="528"/>
        <v>#N/A</v>
      </c>
      <c r="W99" s="125" t="e">
        <f t="shared" ca="1" si="528"/>
        <v>#N/A</v>
      </c>
      <c r="X99" s="125" t="e">
        <f t="shared" ca="1" si="528"/>
        <v>#N/A</v>
      </c>
      <c r="Y99" s="125" t="e">
        <f t="shared" ca="1" si="528"/>
        <v>#N/A</v>
      </c>
      <c r="Z99" s="125" t="e">
        <f t="shared" ca="1" si="528"/>
        <v>#N/A</v>
      </c>
      <c r="AA99" s="125" t="e">
        <f t="shared" ca="1" si="528"/>
        <v>#N/A</v>
      </c>
      <c r="AB99" s="125" t="e">
        <f t="shared" ca="1" si="528"/>
        <v>#N/A</v>
      </c>
      <c r="AC99" s="125" t="e">
        <f t="shared" ca="1" si="528"/>
        <v>#N/A</v>
      </c>
      <c r="AD99" s="125" t="e">
        <f t="shared" ca="1" si="528"/>
        <v>#N/A</v>
      </c>
      <c r="AE99" s="125" t="e">
        <f t="shared" ca="1" si="528"/>
        <v>#N/A</v>
      </c>
      <c r="AF99" s="125" t="e">
        <f t="shared" ca="1" si="528"/>
        <v>#N/A</v>
      </c>
      <c r="AG99" s="125" t="e">
        <f t="shared" ca="1" si="528"/>
        <v>#N/A</v>
      </c>
      <c r="AH99" s="125" t="e">
        <f t="shared" ca="1" si="528"/>
        <v>#N/A</v>
      </c>
      <c r="AI99" s="125" t="e">
        <f t="shared" ca="1" si="536"/>
        <v>#N/A</v>
      </c>
      <c r="AJ99" s="125" t="e">
        <f t="shared" ca="1" si="536"/>
        <v>#N/A</v>
      </c>
      <c r="AK99" s="125" t="e">
        <f t="shared" ca="1" si="536"/>
        <v>#N/A</v>
      </c>
      <c r="AL99" s="125" t="e">
        <f t="shared" ca="1" si="536"/>
        <v>#N/A</v>
      </c>
      <c r="AM99" s="125" t="e">
        <f t="shared" ca="1" si="536"/>
        <v>#N/A</v>
      </c>
      <c r="AN99" s="125" t="e">
        <f t="shared" ca="1" si="536"/>
        <v>#N/A</v>
      </c>
      <c r="AO99" s="125" t="e">
        <f t="shared" ca="1" si="536"/>
        <v>#N/A</v>
      </c>
      <c r="AP99" s="125" t="e">
        <f t="shared" ca="1" si="536"/>
        <v>#N/A</v>
      </c>
      <c r="AQ99" s="125" t="e">
        <f t="shared" ca="1" si="536"/>
        <v>#N/A</v>
      </c>
      <c r="AR99" s="125" t="e">
        <f t="shared" ca="1" si="536"/>
        <v>#N/A</v>
      </c>
      <c r="AS99" s="125" t="e">
        <f t="shared" ca="1" si="536"/>
        <v>#N/A</v>
      </c>
      <c r="AT99" s="125" t="e">
        <f t="shared" ca="1" si="536"/>
        <v>#N/A</v>
      </c>
      <c r="AU99" s="125" t="e">
        <f t="shared" ca="1" si="536"/>
        <v>#N/A</v>
      </c>
      <c r="AV99" s="125" t="e">
        <f t="shared" ca="1" si="536"/>
        <v>#N/A</v>
      </c>
      <c r="AW99" s="125" t="e">
        <f t="shared" ca="1" si="536"/>
        <v>#N/A</v>
      </c>
      <c r="AX99" s="125" t="e">
        <f t="shared" ca="1" si="536"/>
        <v>#N/A</v>
      </c>
      <c r="AY99" s="125" t="e">
        <f t="shared" ca="1" si="529"/>
        <v>#N/A</v>
      </c>
      <c r="AZ99" s="125" t="e">
        <f t="shared" ca="1" si="529"/>
        <v>#N/A</v>
      </c>
      <c r="BA99" s="125" t="e">
        <f t="shared" ca="1" si="529"/>
        <v>#N/A</v>
      </c>
      <c r="BB99" s="125" t="str">
        <f t="shared" ca="1" si="346"/>
        <v/>
      </c>
      <c r="BC99" s="125" t="str">
        <f t="shared" ca="1" si="338"/>
        <v/>
      </c>
      <c r="BD99" s="125" t="str">
        <f t="shared" ca="1" si="339"/>
        <v/>
      </c>
      <c r="BE99" s="125" t="str">
        <f t="shared" ca="1" si="340"/>
        <v/>
      </c>
      <c r="BF99" t="str">
        <f t="shared" ca="1" si="347"/>
        <v/>
      </c>
      <c r="BG99" s="125" t="str">
        <f t="shared" ca="1" si="374"/>
        <v/>
      </c>
      <c r="BI99" s="606" t="str">
        <f t="shared" ca="1" si="409"/>
        <v/>
      </c>
      <c r="BJ99" s="125" t="str">
        <f t="shared" ca="1" si="387"/>
        <v/>
      </c>
      <c r="BK99" s="125" t="str">
        <f t="shared" ca="1" si="410"/>
        <v/>
      </c>
      <c r="BL99" s="125" t="str">
        <f t="shared" ref="BL99" ca="1" si="542">IFERROR(INDEX($D$2:$BA$203,$A$41-1+$BI99,$A$27-3)*IF(RTF_unit="K",1,IF(RTF_unit="lb",1/1000,IF(RTF_unit="T",2,1))),"")</f>
        <v/>
      </c>
      <c r="BM99" s="125" t="str">
        <f t="shared" ref="BM99" ca="1" si="543">IFERROR(INDEX($D$2:$BA$203,$A$41-1+$BI99,$A$27-1)*IF(RTF_unit="K",1,IF(RTF_unit="lb",1/1000,IF(RTF_unit="T",2,1))),"")</f>
        <v/>
      </c>
      <c r="BN99" s="125" t="str">
        <f t="shared" ref="BN99" ca="1" si="544">IFERROR(INDEX($D$2:$BA$203,$A$41-1+$BI99,$A$27-2)*IF(RTF_unit="K",1,IF(RTF_unit="lb",1/1000,IF(RTF_unit="T",2,1))),"")</f>
        <v/>
      </c>
      <c r="BO99" s="125" t="str">
        <f t="shared" ref="BO99" ca="1" si="545">IFERROR(INDEX($D$2:$BA$203,$A$41-1+$BI99,$A$27)*IF(RTF_unit_Moment="kip-ft",1,IF(RTF_unit_Moment="kip-in",1/12,IF(RTF_unit_Moment="lb-ft",1/1000,IF(RTF_unit_Moment="lb-in",1/12000,1)))),"")</f>
        <v/>
      </c>
      <c r="BP99" s="125" t="str">
        <f t="shared" ref="BP99" ca="1" si="546">IFERROR(INDEX($D$2:$BA$203,$A$41-1+$BI99,$A$30)*IF(RTF_unit_Moment="kip-ft",1,IF(RTF_unit_Moment="kip-in",1/12,IF(RTF_unit_Moment="lb-ft",1/1000,IF(RTF_unit_Moment="lb-in",1/12000,1)))),"")</f>
        <v/>
      </c>
      <c r="BQ99" s="125" t="str">
        <f t="shared" ca="1" si="416"/>
        <v/>
      </c>
      <c r="BR99" s="125" t="str">
        <f t="shared" ca="1" si="417"/>
        <v/>
      </c>
      <c r="BT99" s="125" t="str">
        <f t="array" aca="1" ref="BT99" ca="1">IFERROR(INDEX($BB$1:$BB$203,SMALL(IF($BB$1:$BB$203&lt;&gt;"",ROW($BB$1:$BB$203)),ROW(92:92))),"")</f>
        <v/>
      </c>
      <c r="BU99" s="604" t="str">
        <f t="shared" ca="1" si="385"/>
        <v/>
      </c>
      <c r="BV99" s="125" t="str">
        <f t="shared" ca="1" si="393"/>
        <v/>
      </c>
      <c r="BW99" s="125" t="str">
        <f t="shared" ca="1" si="393"/>
        <v/>
      </c>
      <c r="BX99" s="125" t="str">
        <f t="shared" ca="1" si="393"/>
        <v/>
      </c>
      <c r="BY99" s="125" t="str">
        <f t="shared" ca="1" si="394"/>
        <v/>
      </c>
      <c r="BZ99" s="125" t="str">
        <f t="shared" ca="1" si="386"/>
        <v/>
      </c>
      <c r="CA99" s="125" t="str">
        <f t="shared" ca="1" si="395"/>
        <v/>
      </c>
      <c r="CB99" s="125" t="str">
        <f t="shared" ca="1" si="396"/>
        <v/>
      </c>
      <c r="CC99" s="125" t="str">
        <f t="shared" ca="1" si="397"/>
        <v/>
      </c>
      <c r="CD99" s="125" t="str">
        <f t="shared" ca="1" si="398"/>
        <v/>
      </c>
      <c r="CE99" s="125" t="str">
        <f t="shared" ca="1" si="399"/>
        <v/>
      </c>
      <c r="CF99" s="125" t="str">
        <f t="shared" ca="1" si="400"/>
        <v/>
      </c>
      <c r="CG99" s="125" t="str">
        <f t="shared" ca="1" si="401"/>
        <v/>
      </c>
      <c r="CH99" s="125" t="str">
        <f t="shared" ca="1" si="402"/>
        <v/>
      </c>
      <c r="CI99" s="125" t="str">
        <f t="shared" ca="1" si="403"/>
        <v/>
      </c>
      <c r="CJ99" s="125" t="str">
        <f t="array" aca="1" ref="CJ99" ca="1">IFERROR(INDEX($CI$1:$CI$502,SMALL(IF($CI$1:$CI$502&lt;&gt;"",ROW($CI$1:$CI$502)),ROW(92:92))),"")</f>
        <v/>
      </c>
      <c r="CK99" s="125" t="str">
        <f t="shared" ca="1" si="404"/>
        <v/>
      </c>
      <c r="CL99" s="125" t="str">
        <f t="shared" ca="1" si="405"/>
        <v/>
      </c>
      <c r="CM99" s="125"/>
      <c r="CO99" s="125" t="str">
        <f t="shared" si="406"/>
        <v/>
      </c>
      <c r="CP99" s="600" t="str">
        <f t="shared" si="407"/>
        <v/>
      </c>
      <c r="CQ99" s="600" t="str">
        <f t="shared" si="423"/>
        <v/>
      </c>
      <c r="CR99" s="600" t="str">
        <f t="shared" si="408"/>
        <v/>
      </c>
    </row>
    <row r="100" spans="1:96" x14ac:dyDescent="0.25">
      <c r="A100" s="591"/>
      <c r="C100" s="125">
        <f t="shared" si="353"/>
        <v>98</v>
      </c>
      <c r="D100" s="125" t="e">
        <f t="shared" ca="1" si="535"/>
        <v>#N/A</v>
      </c>
      <c r="E100" s="125" t="e">
        <f t="shared" ca="1" si="535"/>
        <v>#N/A</v>
      </c>
      <c r="F100" s="125" t="e">
        <f t="shared" ca="1" si="535"/>
        <v>#N/A</v>
      </c>
      <c r="G100" s="125" t="e">
        <f t="shared" ca="1" si="535"/>
        <v>#N/A</v>
      </c>
      <c r="H100" s="125" t="e">
        <f t="shared" ca="1" si="535"/>
        <v>#N/A</v>
      </c>
      <c r="I100" s="125" t="e">
        <f t="shared" ca="1" si="535"/>
        <v>#N/A</v>
      </c>
      <c r="J100" s="125" t="e">
        <f t="shared" ca="1" si="535"/>
        <v>#N/A</v>
      </c>
      <c r="K100" s="125" t="e">
        <f t="shared" ca="1" si="535"/>
        <v>#N/A</v>
      </c>
      <c r="L100" s="125" t="e">
        <f t="shared" ca="1" si="535"/>
        <v>#N/A</v>
      </c>
      <c r="M100" s="125" t="e">
        <f t="shared" ca="1" si="535"/>
        <v>#N/A</v>
      </c>
      <c r="N100" s="125" t="e">
        <f t="shared" ca="1" si="535"/>
        <v>#N/A</v>
      </c>
      <c r="O100" s="125" t="e">
        <f t="shared" ca="1" si="535"/>
        <v>#N/A</v>
      </c>
      <c r="P100" s="125" t="e">
        <f t="shared" ca="1" si="535"/>
        <v>#N/A</v>
      </c>
      <c r="Q100" s="125" t="e">
        <f t="shared" ca="1" si="535"/>
        <v>#N/A</v>
      </c>
      <c r="R100" s="125" t="e">
        <f t="shared" ca="1" si="535"/>
        <v>#N/A</v>
      </c>
      <c r="S100" s="125" t="e">
        <f t="shared" ca="1" si="535"/>
        <v>#N/A</v>
      </c>
      <c r="T100" s="125" t="e">
        <f t="shared" ca="1" si="528"/>
        <v>#N/A</v>
      </c>
      <c r="U100" s="125" t="e">
        <f t="shared" ca="1" si="528"/>
        <v>#N/A</v>
      </c>
      <c r="V100" s="125" t="e">
        <f t="shared" ca="1" si="528"/>
        <v>#N/A</v>
      </c>
      <c r="W100" s="125" t="e">
        <f t="shared" ca="1" si="528"/>
        <v>#N/A</v>
      </c>
      <c r="X100" s="125" t="e">
        <f t="shared" ca="1" si="528"/>
        <v>#N/A</v>
      </c>
      <c r="Y100" s="125" t="e">
        <f t="shared" ca="1" si="528"/>
        <v>#N/A</v>
      </c>
      <c r="Z100" s="125" t="e">
        <f t="shared" ca="1" si="528"/>
        <v>#N/A</v>
      </c>
      <c r="AA100" s="125" t="e">
        <f t="shared" ca="1" si="528"/>
        <v>#N/A</v>
      </c>
      <c r="AB100" s="125" t="e">
        <f t="shared" ca="1" si="528"/>
        <v>#N/A</v>
      </c>
      <c r="AC100" s="125" t="e">
        <f t="shared" ca="1" si="528"/>
        <v>#N/A</v>
      </c>
      <c r="AD100" s="125" t="e">
        <f t="shared" ca="1" si="528"/>
        <v>#N/A</v>
      </c>
      <c r="AE100" s="125" t="e">
        <f t="shared" ca="1" si="528"/>
        <v>#N/A</v>
      </c>
      <c r="AF100" s="125" t="e">
        <f t="shared" ca="1" si="528"/>
        <v>#N/A</v>
      </c>
      <c r="AG100" s="125" t="e">
        <f t="shared" ca="1" si="528"/>
        <v>#N/A</v>
      </c>
      <c r="AH100" s="125" t="e">
        <f t="shared" ca="1" si="528"/>
        <v>#N/A</v>
      </c>
      <c r="AI100" s="125" t="e">
        <f t="shared" ca="1" si="536"/>
        <v>#N/A</v>
      </c>
      <c r="AJ100" s="125" t="e">
        <f t="shared" ca="1" si="536"/>
        <v>#N/A</v>
      </c>
      <c r="AK100" s="125" t="e">
        <f t="shared" ca="1" si="536"/>
        <v>#N/A</v>
      </c>
      <c r="AL100" s="125" t="e">
        <f t="shared" ca="1" si="536"/>
        <v>#N/A</v>
      </c>
      <c r="AM100" s="125" t="e">
        <f t="shared" ca="1" si="536"/>
        <v>#N/A</v>
      </c>
      <c r="AN100" s="125" t="e">
        <f t="shared" ca="1" si="536"/>
        <v>#N/A</v>
      </c>
      <c r="AO100" s="125" t="e">
        <f t="shared" ca="1" si="536"/>
        <v>#N/A</v>
      </c>
      <c r="AP100" s="125" t="e">
        <f t="shared" ca="1" si="536"/>
        <v>#N/A</v>
      </c>
      <c r="AQ100" s="125" t="e">
        <f t="shared" ca="1" si="536"/>
        <v>#N/A</v>
      </c>
      <c r="AR100" s="125" t="e">
        <f t="shared" ca="1" si="536"/>
        <v>#N/A</v>
      </c>
      <c r="AS100" s="125" t="e">
        <f t="shared" ca="1" si="536"/>
        <v>#N/A</v>
      </c>
      <c r="AT100" s="125" t="e">
        <f t="shared" ca="1" si="536"/>
        <v>#N/A</v>
      </c>
      <c r="AU100" s="125" t="e">
        <f t="shared" ca="1" si="536"/>
        <v>#N/A</v>
      </c>
      <c r="AV100" s="125" t="e">
        <f t="shared" ca="1" si="536"/>
        <v>#N/A</v>
      </c>
      <c r="AW100" s="125" t="e">
        <f t="shared" ca="1" si="536"/>
        <v>#N/A</v>
      </c>
      <c r="AX100" s="125" t="e">
        <f t="shared" ca="1" si="536"/>
        <v>#N/A</v>
      </c>
      <c r="AY100" s="125" t="e">
        <f t="shared" ca="1" si="529"/>
        <v>#N/A</v>
      </c>
      <c r="AZ100" s="125" t="e">
        <f t="shared" ca="1" si="529"/>
        <v>#N/A</v>
      </c>
      <c r="BA100" s="125" t="e">
        <f t="shared" ca="1" si="529"/>
        <v>#N/A</v>
      </c>
      <c r="BB100" s="125" t="str">
        <f t="shared" ca="1" si="346"/>
        <v/>
      </c>
      <c r="BC100" s="125" t="str">
        <f t="shared" ca="1" si="338"/>
        <v/>
      </c>
      <c r="BD100" s="125" t="str">
        <f t="shared" ca="1" si="339"/>
        <v/>
      </c>
      <c r="BE100" s="125" t="str">
        <f t="shared" ca="1" si="340"/>
        <v/>
      </c>
      <c r="BF100" t="str">
        <f t="shared" ca="1" si="347"/>
        <v/>
      </c>
      <c r="BG100" s="125" t="str">
        <f t="shared" ca="1" si="374"/>
        <v/>
      </c>
      <c r="BI100" s="606" t="str">
        <f t="shared" ca="1" si="409"/>
        <v/>
      </c>
      <c r="BJ100" s="125" t="str">
        <f t="shared" ca="1" si="387"/>
        <v/>
      </c>
      <c r="BK100" s="125" t="str">
        <f t="shared" ca="1" si="410"/>
        <v/>
      </c>
      <c r="BL100" s="125" t="str">
        <f t="shared" ref="BL100" ca="1" si="547">IFERROR(INDEX($D$2:$BA$203,$A$41-1+$BI100,$A$27-3)*IF(RTF_unit="K",1,IF(RTF_unit="lb",1/1000,IF(RTF_unit="T",2,1))),"")</f>
        <v/>
      </c>
      <c r="BM100" s="125" t="str">
        <f t="shared" ref="BM100" ca="1" si="548">IFERROR(INDEX($D$2:$BA$203,$A$41-1+$BI100,$A$27-1)*IF(RTF_unit="K",1,IF(RTF_unit="lb",1/1000,IF(RTF_unit="T",2,1))),"")</f>
        <v/>
      </c>
      <c r="BN100" s="125" t="str">
        <f t="shared" ref="BN100" ca="1" si="549">IFERROR(INDEX($D$2:$BA$203,$A$41-1+$BI100,$A$27-2)*IF(RTF_unit="K",1,IF(RTF_unit="lb",1/1000,IF(RTF_unit="T",2,1))),"")</f>
        <v/>
      </c>
      <c r="BO100" s="125" t="str">
        <f t="shared" ref="BO100" ca="1" si="550">IFERROR(INDEX($D$2:$BA$203,$A$41-1+$BI100,$A$27)*IF(RTF_unit_Moment="kip-ft",1,IF(RTF_unit_Moment="kip-in",1/12,IF(RTF_unit_Moment="lb-ft",1/1000,IF(RTF_unit_Moment="lb-in",1/12000,1)))),"")</f>
        <v/>
      </c>
      <c r="BP100" s="125" t="str">
        <f t="shared" ref="BP100" ca="1" si="551">IFERROR(INDEX($D$2:$BA$203,$A$41-1+$BI100,$A$30)*IF(RTF_unit_Moment="kip-ft",1,IF(RTF_unit_Moment="kip-in",1/12,IF(RTF_unit_Moment="lb-ft",1/1000,IF(RTF_unit_Moment="lb-in",1/12000,1)))),"")</f>
        <v/>
      </c>
      <c r="BQ100" s="125" t="str">
        <f t="shared" ca="1" si="416"/>
        <v/>
      </c>
      <c r="BR100" s="125" t="str">
        <f t="shared" ca="1" si="417"/>
        <v/>
      </c>
      <c r="BT100" s="125" t="str">
        <f t="array" aca="1" ref="BT100" ca="1">IFERROR(INDEX($BB$1:$BB$203,SMALL(IF($BB$1:$BB$203&lt;&gt;"",ROW($BB$1:$BB$203)),ROW(93:93))),"")</f>
        <v/>
      </c>
      <c r="BU100" s="604" t="str">
        <f t="shared" ca="1" si="385"/>
        <v/>
      </c>
      <c r="BV100" s="125" t="str">
        <f t="shared" ca="1" si="393"/>
        <v/>
      </c>
      <c r="BW100" s="125" t="str">
        <f t="shared" ca="1" si="393"/>
        <v/>
      </c>
      <c r="BX100" s="125" t="str">
        <f t="shared" ca="1" si="393"/>
        <v/>
      </c>
      <c r="BY100" s="125" t="str">
        <f t="shared" ca="1" si="394"/>
        <v/>
      </c>
      <c r="BZ100" s="125" t="str">
        <f t="shared" ca="1" si="386"/>
        <v/>
      </c>
      <c r="CA100" s="125" t="str">
        <f t="shared" ca="1" si="395"/>
        <v/>
      </c>
      <c r="CB100" s="125" t="str">
        <f t="shared" ca="1" si="396"/>
        <v/>
      </c>
      <c r="CC100" s="125" t="str">
        <f t="shared" ca="1" si="397"/>
        <v/>
      </c>
      <c r="CD100" s="125" t="str">
        <f t="shared" ca="1" si="398"/>
        <v/>
      </c>
      <c r="CE100" s="125" t="str">
        <f t="shared" ca="1" si="399"/>
        <v/>
      </c>
      <c r="CF100" s="125" t="str">
        <f t="shared" ca="1" si="400"/>
        <v/>
      </c>
      <c r="CG100" s="125" t="str">
        <f t="shared" ca="1" si="401"/>
        <v/>
      </c>
      <c r="CH100" s="125" t="str">
        <f t="shared" ca="1" si="402"/>
        <v/>
      </c>
      <c r="CI100" s="125" t="str">
        <f t="shared" ca="1" si="403"/>
        <v/>
      </c>
      <c r="CJ100" s="125" t="str">
        <f t="array" aca="1" ref="CJ100" ca="1">IFERROR(INDEX($CI$1:$CI$502,SMALL(IF($CI$1:$CI$502&lt;&gt;"",ROW($CI$1:$CI$502)),ROW(93:93))),"")</f>
        <v/>
      </c>
      <c r="CK100" s="125" t="str">
        <f t="shared" ca="1" si="404"/>
        <v/>
      </c>
      <c r="CL100" s="125" t="str">
        <f t="shared" ca="1" si="405"/>
        <v/>
      </c>
      <c r="CM100" s="125"/>
      <c r="CO100" s="125" t="str">
        <f t="shared" si="406"/>
        <v/>
      </c>
      <c r="CP100" s="600" t="str">
        <f t="shared" si="407"/>
        <v/>
      </c>
      <c r="CQ100" s="600" t="str">
        <f t="shared" si="423"/>
        <v/>
      </c>
      <c r="CR100" s="600" t="str">
        <f t="shared" si="408"/>
        <v/>
      </c>
    </row>
    <row r="101" spans="1:96" x14ac:dyDescent="0.25">
      <c r="A101" s="591"/>
      <c r="C101" s="125">
        <f t="shared" si="353"/>
        <v>99</v>
      </c>
      <c r="D101" s="125" t="e">
        <f t="shared" ca="1" si="535"/>
        <v>#N/A</v>
      </c>
      <c r="E101" s="125" t="e">
        <f t="shared" ca="1" si="535"/>
        <v>#N/A</v>
      </c>
      <c r="F101" s="125" t="e">
        <f t="shared" ca="1" si="535"/>
        <v>#N/A</v>
      </c>
      <c r="G101" s="125" t="e">
        <f t="shared" ca="1" si="535"/>
        <v>#N/A</v>
      </c>
      <c r="H101" s="125" t="e">
        <f t="shared" ca="1" si="535"/>
        <v>#N/A</v>
      </c>
      <c r="I101" s="125" t="e">
        <f t="shared" ca="1" si="535"/>
        <v>#N/A</v>
      </c>
      <c r="J101" s="125" t="e">
        <f t="shared" ca="1" si="535"/>
        <v>#N/A</v>
      </c>
      <c r="K101" s="125" t="e">
        <f t="shared" ca="1" si="535"/>
        <v>#N/A</v>
      </c>
      <c r="L101" s="125" t="e">
        <f t="shared" ca="1" si="535"/>
        <v>#N/A</v>
      </c>
      <c r="M101" s="125" t="e">
        <f t="shared" ca="1" si="535"/>
        <v>#N/A</v>
      </c>
      <c r="N101" s="125" t="e">
        <f t="shared" ca="1" si="535"/>
        <v>#N/A</v>
      </c>
      <c r="O101" s="125" t="e">
        <f t="shared" ca="1" si="535"/>
        <v>#N/A</v>
      </c>
      <c r="P101" s="125" t="e">
        <f t="shared" ca="1" si="535"/>
        <v>#N/A</v>
      </c>
      <c r="Q101" s="125" t="e">
        <f t="shared" ca="1" si="535"/>
        <v>#N/A</v>
      </c>
      <c r="R101" s="125" t="e">
        <f t="shared" ca="1" si="535"/>
        <v>#N/A</v>
      </c>
      <c r="S101" s="125" t="e">
        <f t="shared" ca="1" si="535"/>
        <v>#N/A</v>
      </c>
      <c r="T101" s="125" t="e">
        <f t="shared" ca="1" si="528"/>
        <v>#N/A</v>
      </c>
      <c r="U101" s="125" t="e">
        <f t="shared" ca="1" si="528"/>
        <v>#N/A</v>
      </c>
      <c r="V101" s="125" t="e">
        <f t="shared" ca="1" si="528"/>
        <v>#N/A</v>
      </c>
      <c r="W101" s="125" t="e">
        <f t="shared" ca="1" si="528"/>
        <v>#N/A</v>
      </c>
      <c r="X101" s="125" t="e">
        <f t="shared" ca="1" si="528"/>
        <v>#N/A</v>
      </c>
      <c r="Y101" s="125" t="e">
        <f t="shared" ca="1" si="528"/>
        <v>#N/A</v>
      </c>
      <c r="Z101" s="125" t="e">
        <f t="shared" ca="1" si="528"/>
        <v>#N/A</v>
      </c>
      <c r="AA101" s="125" t="e">
        <f t="shared" ca="1" si="528"/>
        <v>#N/A</v>
      </c>
      <c r="AB101" s="125" t="e">
        <f t="shared" ca="1" si="528"/>
        <v>#N/A</v>
      </c>
      <c r="AC101" s="125" t="e">
        <f t="shared" ca="1" si="528"/>
        <v>#N/A</v>
      </c>
      <c r="AD101" s="125" t="e">
        <f t="shared" ca="1" si="528"/>
        <v>#N/A</v>
      </c>
      <c r="AE101" s="125" t="e">
        <f t="shared" ca="1" si="528"/>
        <v>#N/A</v>
      </c>
      <c r="AF101" s="125" t="e">
        <f t="shared" ca="1" si="528"/>
        <v>#N/A</v>
      </c>
      <c r="AG101" s="125" t="e">
        <f t="shared" ca="1" si="528"/>
        <v>#N/A</v>
      </c>
      <c r="AH101" s="125" t="e">
        <f t="shared" ca="1" si="528"/>
        <v>#N/A</v>
      </c>
      <c r="AI101" s="125" t="e">
        <f t="shared" ca="1" si="536"/>
        <v>#N/A</v>
      </c>
      <c r="AJ101" s="125" t="e">
        <f t="shared" ca="1" si="536"/>
        <v>#N/A</v>
      </c>
      <c r="AK101" s="125" t="e">
        <f t="shared" ca="1" si="536"/>
        <v>#N/A</v>
      </c>
      <c r="AL101" s="125" t="e">
        <f t="shared" ca="1" si="536"/>
        <v>#N/A</v>
      </c>
      <c r="AM101" s="125" t="e">
        <f t="shared" ca="1" si="536"/>
        <v>#N/A</v>
      </c>
      <c r="AN101" s="125" t="e">
        <f t="shared" ca="1" si="536"/>
        <v>#N/A</v>
      </c>
      <c r="AO101" s="125" t="e">
        <f t="shared" ca="1" si="536"/>
        <v>#N/A</v>
      </c>
      <c r="AP101" s="125" t="e">
        <f t="shared" ca="1" si="536"/>
        <v>#N/A</v>
      </c>
      <c r="AQ101" s="125" t="e">
        <f t="shared" ca="1" si="536"/>
        <v>#N/A</v>
      </c>
      <c r="AR101" s="125" t="e">
        <f t="shared" ca="1" si="536"/>
        <v>#N/A</v>
      </c>
      <c r="AS101" s="125" t="e">
        <f t="shared" ca="1" si="536"/>
        <v>#N/A</v>
      </c>
      <c r="AT101" s="125" t="e">
        <f t="shared" ca="1" si="536"/>
        <v>#N/A</v>
      </c>
      <c r="AU101" s="125" t="e">
        <f t="shared" ca="1" si="536"/>
        <v>#N/A</v>
      </c>
      <c r="AV101" s="125" t="e">
        <f t="shared" ca="1" si="536"/>
        <v>#N/A</v>
      </c>
      <c r="AW101" s="125" t="e">
        <f t="shared" ca="1" si="536"/>
        <v>#N/A</v>
      </c>
      <c r="AX101" s="125" t="e">
        <f t="shared" ca="1" si="536"/>
        <v>#N/A</v>
      </c>
      <c r="AY101" s="125" t="e">
        <f t="shared" ca="1" si="529"/>
        <v>#N/A</v>
      </c>
      <c r="AZ101" s="125" t="e">
        <f t="shared" ca="1" si="529"/>
        <v>#N/A</v>
      </c>
      <c r="BA101" s="125" t="e">
        <f t="shared" ca="1" si="529"/>
        <v>#N/A</v>
      </c>
      <c r="BB101" s="125" t="str">
        <f t="shared" ca="1" si="346"/>
        <v/>
      </c>
      <c r="BC101" s="125" t="str">
        <f t="shared" ca="1" si="338"/>
        <v/>
      </c>
      <c r="BD101" s="125" t="str">
        <f t="shared" ca="1" si="339"/>
        <v/>
      </c>
      <c r="BE101" s="125" t="str">
        <f t="shared" ca="1" si="340"/>
        <v/>
      </c>
      <c r="BF101" t="str">
        <f t="shared" ca="1" si="347"/>
        <v/>
      </c>
      <c r="BG101" s="125" t="str">
        <f t="shared" ca="1" si="374"/>
        <v/>
      </c>
      <c r="BI101" s="606" t="str">
        <f t="shared" ca="1" si="409"/>
        <v/>
      </c>
      <c r="BJ101" s="125" t="str">
        <f t="shared" ca="1" si="387"/>
        <v/>
      </c>
      <c r="BK101" s="125" t="str">
        <f t="shared" ca="1" si="410"/>
        <v/>
      </c>
      <c r="BL101" s="125" t="str">
        <f t="shared" ref="BL101" ca="1" si="552">IFERROR(INDEX($D$2:$BA$203,$A$41-1+$BI101,$A$27-3)*IF(RTF_unit="K",1,IF(RTF_unit="lb",1/1000,IF(RTF_unit="T",2,1))),"")</f>
        <v/>
      </c>
      <c r="BM101" s="125" t="str">
        <f t="shared" ref="BM101" ca="1" si="553">IFERROR(INDEX($D$2:$BA$203,$A$41-1+$BI101,$A$27-1)*IF(RTF_unit="K",1,IF(RTF_unit="lb",1/1000,IF(RTF_unit="T",2,1))),"")</f>
        <v/>
      </c>
      <c r="BN101" s="125" t="str">
        <f t="shared" ref="BN101" ca="1" si="554">IFERROR(INDEX($D$2:$BA$203,$A$41-1+$BI101,$A$27-2)*IF(RTF_unit="K",1,IF(RTF_unit="lb",1/1000,IF(RTF_unit="T",2,1))),"")</f>
        <v/>
      </c>
      <c r="BO101" s="125" t="str">
        <f t="shared" ref="BO101" ca="1" si="555">IFERROR(INDEX($D$2:$BA$203,$A$41-1+$BI101,$A$27)*IF(RTF_unit_Moment="kip-ft",1,IF(RTF_unit_Moment="kip-in",1/12,IF(RTF_unit_Moment="lb-ft",1/1000,IF(RTF_unit_Moment="lb-in",1/12000,1)))),"")</f>
        <v/>
      </c>
      <c r="BP101" s="125" t="str">
        <f t="shared" ref="BP101" ca="1" si="556">IFERROR(INDEX($D$2:$BA$203,$A$41-1+$BI101,$A$30)*IF(RTF_unit_Moment="kip-ft",1,IF(RTF_unit_Moment="kip-in",1/12,IF(RTF_unit_Moment="lb-ft",1/1000,IF(RTF_unit_Moment="lb-in",1/12000,1)))),"")</f>
        <v/>
      </c>
      <c r="BQ101" s="125" t="str">
        <f t="shared" ca="1" si="416"/>
        <v/>
      </c>
      <c r="BR101" s="125" t="str">
        <f t="shared" ca="1" si="417"/>
        <v/>
      </c>
      <c r="BT101" s="125" t="str">
        <f t="array" aca="1" ref="BT101" ca="1">IFERROR(INDEX($BB$1:$BB$203,SMALL(IF($BB$1:$BB$203&lt;&gt;"",ROW($BB$1:$BB$203)),ROW(94:94))),"")</f>
        <v/>
      </c>
      <c r="BU101" s="604" t="str">
        <f t="shared" ca="1" si="385"/>
        <v/>
      </c>
      <c r="BV101" s="125" t="str">
        <f t="shared" ca="1" si="393"/>
        <v/>
      </c>
      <c r="BW101" s="125" t="str">
        <f t="shared" ca="1" si="393"/>
        <v/>
      </c>
      <c r="BX101" s="125" t="str">
        <f t="shared" ca="1" si="393"/>
        <v/>
      </c>
      <c r="BY101" s="125" t="str">
        <f t="shared" ca="1" si="394"/>
        <v/>
      </c>
      <c r="BZ101" s="125" t="str">
        <f t="shared" ca="1" si="386"/>
        <v/>
      </c>
      <c r="CA101" s="125" t="str">
        <f t="shared" ca="1" si="395"/>
        <v/>
      </c>
      <c r="CB101" s="125" t="str">
        <f t="shared" ca="1" si="396"/>
        <v/>
      </c>
      <c r="CC101" s="125" t="str">
        <f t="shared" ca="1" si="397"/>
        <v/>
      </c>
      <c r="CD101" s="125" t="str">
        <f t="shared" ca="1" si="398"/>
        <v/>
      </c>
      <c r="CE101" s="125" t="str">
        <f t="shared" ca="1" si="399"/>
        <v/>
      </c>
      <c r="CF101" s="125" t="str">
        <f t="shared" ca="1" si="400"/>
        <v/>
      </c>
      <c r="CG101" s="125" t="str">
        <f t="shared" ca="1" si="401"/>
        <v/>
      </c>
      <c r="CH101" s="125" t="str">
        <f t="shared" ca="1" si="402"/>
        <v/>
      </c>
      <c r="CI101" s="125" t="str">
        <f t="shared" ca="1" si="403"/>
        <v/>
      </c>
      <c r="CJ101" s="125" t="str">
        <f t="array" aca="1" ref="CJ101" ca="1">IFERROR(INDEX($CI$1:$CI$502,SMALL(IF($CI$1:$CI$502&lt;&gt;"",ROW($CI$1:$CI$502)),ROW(94:94))),"")</f>
        <v/>
      </c>
      <c r="CK101" s="125" t="str">
        <f t="shared" ca="1" si="404"/>
        <v/>
      </c>
      <c r="CL101" s="125" t="str">
        <f t="shared" ca="1" si="405"/>
        <v/>
      </c>
      <c r="CM101" s="125"/>
      <c r="CO101" s="125" t="str">
        <f t="shared" si="406"/>
        <v/>
      </c>
      <c r="CP101" s="600" t="str">
        <f t="shared" si="407"/>
        <v/>
      </c>
      <c r="CQ101" s="600" t="str">
        <f t="shared" si="423"/>
        <v/>
      </c>
      <c r="CR101" s="600" t="str">
        <f t="shared" si="408"/>
        <v/>
      </c>
    </row>
    <row r="102" spans="1:96" x14ac:dyDescent="0.25">
      <c r="A102" s="591"/>
      <c r="C102" s="125">
        <f t="shared" si="353"/>
        <v>100</v>
      </c>
      <c r="D102" s="125" t="e">
        <f t="shared" ca="1" si="535"/>
        <v>#N/A</v>
      </c>
      <c r="E102" s="125" t="e">
        <f t="shared" ca="1" si="535"/>
        <v>#N/A</v>
      </c>
      <c r="F102" s="125" t="e">
        <f t="shared" ca="1" si="535"/>
        <v>#N/A</v>
      </c>
      <c r="G102" s="125" t="e">
        <f t="shared" ca="1" si="535"/>
        <v>#N/A</v>
      </c>
      <c r="H102" s="125" t="e">
        <f t="shared" ca="1" si="535"/>
        <v>#N/A</v>
      </c>
      <c r="I102" s="125" t="e">
        <f t="shared" ca="1" si="535"/>
        <v>#N/A</v>
      </c>
      <c r="J102" s="125" t="e">
        <f t="shared" ca="1" si="535"/>
        <v>#N/A</v>
      </c>
      <c r="K102" s="125" t="e">
        <f t="shared" ca="1" si="535"/>
        <v>#N/A</v>
      </c>
      <c r="L102" s="125" t="e">
        <f t="shared" ca="1" si="535"/>
        <v>#N/A</v>
      </c>
      <c r="M102" s="125" t="e">
        <f t="shared" ca="1" si="535"/>
        <v>#N/A</v>
      </c>
      <c r="N102" s="125" t="e">
        <f t="shared" ca="1" si="535"/>
        <v>#N/A</v>
      </c>
      <c r="O102" s="125" t="e">
        <f t="shared" ca="1" si="535"/>
        <v>#N/A</v>
      </c>
      <c r="P102" s="125" t="e">
        <f t="shared" ca="1" si="535"/>
        <v>#N/A</v>
      </c>
      <c r="Q102" s="125" t="e">
        <f t="shared" ca="1" si="535"/>
        <v>#N/A</v>
      </c>
      <c r="R102" s="125" t="e">
        <f t="shared" ca="1" si="535"/>
        <v>#N/A</v>
      </c>
      <c r="S102" s="125" t="e">
        <f t="shared" ca="1" si="535"/>
        <v>#N/A</v>
      </c>
      <c r="T102" s="125" t="e">
        <f t="shared" ca="1" si="528"/>
        <v>#N/A</v>
      </c>
      <c r="U102" s="125" t="e">
        <f t="shared" ca="1" si="528"/>
        <v>#N/A</v>
      </c>
      <c r="V102" s="125" t="e">
        <f t="shared" ca="1" si="528"/>
        <v>#N/A</v>
      </c>
      <c r="W102" s="125" t="e">
        <f t="shared" ca="1" si="528"/>
        <v>#N/A</v>
      </c>
      <c r="X102" s="125" t="e">
        <f t="shared" ca="1" si="528"/>
        <v>#N/A</v>
      </c>
      <c r="Y102" s="125" t="e">
        <f t="shared" ca="1" si="528"/>
        <v>#N/A</v>
      </c>
      <c r="Z102" s="125" t="e">
        <f t="shared" ca="1" si="528"/>
        <v>#N/A</v>
      </c>
      <c r="AA102" s="125" t="e">
        <f t="shared" ca="1" si="528"/>
        <v>#N/A</v>
      </c>
      <c r="AB102" s="125" t="e">
        <f t="shared" ca="1" si="528"/>
        <v>#N/A</v>
      </c>
      <c r="AC102" s="125" t="e">
        <f t="shared" ca="1" si="528"/>
        <v>#N/A</v>
      </c>
      <c r="AD102" s="125" t="e">
        <f t="shared" ca="1" si="528"/>
        <v>#N/A</v>
      </c>
      <c r="AE102" s="125" t="e">
        <f t="shared" ca="1" si="528"/>
        <v>#N/A</v>
      </c>
      <c r="AF102" s="125" t="e">
        <f t="shared" ca="1" si="528"/>
        <v>#N/A</v>
      </c>
      <c r="AG102" s="125" t="e">
        <f t="shared" ca="1" si="528"/>
        <v>#N/A</v>
      </c>
      <c r="AH102" s="125" t="e">
        <f t="shared" ca="1" si="528"/>
        <v>#N/A</v>
      </c>
      <c r="AI102" s="125" t="e">
        <f t="shared" ca="1" si="536"/>
        <v>#N/A</v>
      </c>
      <c r="AJ102" s="125" t="e">
        <f t="shared" ca="1" si="536"/>
        <v>#N/A</v>
      </c>
      <c r="AK102" s="125" t="e">
        <f t="shared" ca="1" si="536"/>
        <v>#N/A</v>
      </c>
      <c r="AL102" s="125" t="e">
        <f t="shared" ca="1" si="536"/>
        <v>#N/A</v>
      </c>
      <c r="AM102" s="125" t="e">
        <f t="shared" ca="1" si="536"/>
        <v>#N/A</v>
      </c>
      <c r="AN102" s="125" t="e">
        <f t="shared" ca="1" si="536"/>
        <v>#N/A</v>
      </c>
      <c r="AO102" s="125" t="e">
        <f t="shared" ca="1" si="536"/>
        <v>#N/A</v>
      </c>
      <c r="AP102" s="125" t="e">
        <f t="shared" ca="1" si="536"/>
        <v>#N/A</v>
      </c>
      <c r="AQ102" s="125" t="e">
        <f t="shared" ca="1" si="536"/>
        <v>#N/A</v>
      </c>
      <c r="AR102" s="125" t="e">
        <f t="shared" ca="1" si="536"/>
        <v>#N/A</v>
      </c>
      <c r="AS102" s="125" t="e">
        <f t="shared" ca="1" si="536"/>
        <v>#N/A</v>
      </c>
      <c r="AT102" s="125" t="e">
        <f t="shared" ca="1" si="536"/>
        <v>#N/A</v>
      </c>
      <c r="AU102" s="125" t="e">
        <f t="shared" ca="1" si="536"/>
        <v>#N/A</v>
      </c>
      <c r="AV102" s="125" t="e">
        <f t="shared" ca="1" si="536"/>
        <v>#N/A</v>
      </c>
      <c r="AW102" s="125" t="e">
        <f t="shared" ca="1" si="536"/>
        <v>#N/A</v>
      </c>
      <c r="AX102" s="125" t="e">
        <f t="shared" ca="1" si="536"/>
        <v>#N/A</v>
      </c>
      <c r="AY102" s="125" t="e">
        <f t="shared" ca="1" si="529"/>
        <v>#N/A</v>
      </c>
      <c r="AZ102" s="125" t="e">
        <f t="shared" ca="1" si="529"/>
        <v>#N/A</v>
      </c>
      <c r="BA102" s="125" t="e">
        <f t="shared" ca="1" si="529"/>
        <v>#N/A</v>
      </c>
      <c r="BB102" s="125" t="str">
        <f t="shared" ca="1" si="346"/>
        <v/>
      </c>
      <c r="BC102" s="125" t="str">
        <f t="shared" ca="1" si="338"/>
        <v/>
      </c>
      <c r="BD102" s="125" t="str">
        <f t="shared" ca="1" si="339"/>
        <v/>
      </c>
      <c r="BE102" s="125" t="str">
        <f t="shared" ca="1" si="340"/>
        <v/>
      </c>
      <c r="BF102" t="str">
        <f t="shared" ca="1" si="347"/>
        <v/>
      </c>
      <c r="BG102" s="125" t="str">
        <f t="shared" ca="1" si="374"/>
        <v/>
      </c>
      <c r="BI102" s="606" t="str">
        <f t="shared" ca="1" si="409"/>
        <v/>
      </c>
      <c r="BJ102" s="125" t="str">
        <f t="shared" ca="1" si="387"/>
        <v/>
      </c>
      <c r="BK102" s="125" t="str">
        <f t="shared" ca="1" si="410"/>
        <v/>
      </c>
      <c r="BL102" s="125" t="str">
        <f t="shared" ref="BL102" ca="1" si="557">IFERROR(INDEX($D$2:$BA$203,$A$41-1+$BI102,$A$27-3)*IF(RTF_unit="K",1,IF(RTF_unit="lb",1/1000,IF(RTF_unit="T",2,1))),"")</f>
        <v/>
      </c>
      <c r="BM102" s="125" t="str">
        <f t="shared" ref="BM102" ca="1" si="558">IFERROR(INDEX($D$2:$BA$203,$A$41-1+$BI102,$A$27-1)*IF(RTF_unit="K",1,IF(RTF_unit="lb",1/1000,IF(RTF_unit="T",2,1))),"")</f>
        <v/>
      </c>
      <c r="BN102" s="125" t="str">
        <f t="shared" ref="BN102" ca="1" si="559">IFERROR(INDEX($D$2:$BA$203,$A$41-1+$BI102,$A$27-2)*IF(RTF_unit="K",1,IF(RTF_unit="lb",1/1000,IF(RTF_unit="T",2,1))),"")</f>
        <v/>
      </c>
      <c r="BO102" s="125" t="str">
        <f t="shared" ref="BO102" ca="1" si="560">IFERROR(INDEX($D$2:$BA$203,$A$41-1+$BI102,$A$27)*IF(RTF_unit_Moment="kip-ft",1,IF(RTF_unit_Moment="kip-in",1/12,IF(RTF_unit_Moment="lb-ft",1/1000,IF(RTF_unit_Moment="lb-in",1/12000,1)))),"")</f>
        <v/>
      </c>
      <c r="BP102" s="125" t="str">
        <f t="shared" ref="BP102" ca="1" si="561">IFERROR(INDEX($D$2:$BA$203,$A$41-1+$BI102,$A$30)*IF(RTF_unit_Moment="kip-ft",1,IF(RTF_unit_Moment="kip-in",1/12,IF(RTF_unit_Moment="lb-ft",1/1000,IF(RTF_unit_Moment="lb-in",1/12000,1)))),"")</f>
        <v/>
      </c>
      <c r="BQ102" s="125" t="str">
        <f t="shared" ca="1" si="416"/>
        <v/>
      </c>
      <c r="BR102" s="125" t="str">
        <f t="shared" ca="1" si="417"/>
        <v/>
      </c>
      <c r="BT102" s="125" t="str">
        <f t="array" aca="1" ref="BT102" ca="1">IFERROR(INDEX($BB$1:$BB$203,SMALL(IF($BB$1:$BB$203&lt;&gt;"",ROW($BB$1:$BB$203)),ROW(95:95))),"")</f>
        <v/>
      </c>
      <c r="BU102" s="604" t="str">
        <f t="shared" ca="1" si="385"/>
        <v/>
      </c>
      <c r="BV102" s="125" t="str">
        <f t="shared" ca="1" si="393"/>
        <v/>
      </c>
      <c r="BW102" s="125" t="str">
        <f t="shared" ca="1" si="393"/>
        <v/>
      </c>
      <c r="BX102" s="125" t="str">
        <f t="shared" ca="1" si="393"/>
        <v/>
      </c>
      <c r="BY102" s="125" t="str">
        <f t="shared" ca="1" si="394"/>
        <v/>
      </c>
      <c r="BZ102" s="125" t="str">
        <f t="shared" ca="1" si="386"/>
        <v/>
      </c>
      <c r="CA102" s="125" t="str">
        <f t="shared" ca="1" si="395"/>
        <v/>
      </c>
      <c r="CB102" s="125" t="str">
        <f t="shared" ca="1" si="396"/>
        <v/>
      </c>
      <c r="CC102" s="125" t="str">
        <f t="shared" ca="1" si="397"/>
        <v/>
      </c>
      <c r="CD102" s="125" t="str">
        <f t="shared" ca="1" si="398"/>
        <v/>
      </c>
      <c r="CE102" s="125" t="str">
        <f t="shared" ca="1" si="399"/>
        <v/>
      </c>
      <c r="CF102" s="125" t="str">
        <f t="shared" ca="1" si="400"/>
        <v/>
      </c>
      <c r="CG102" s="125" t="str">
        <f t="shared" ca="1" si="401"/>
        <v/>
      </c>
      <c r="CH102" s="125" t="str">
        <f t="shared" ca="1" si="402"/>
        <v/>
      </c>
      <c r="CI102" s="125" t="str">
        <f t="shared" ca="1" si="403"/>
        <v/>
      </c>
      <c r="CJ102" s="125" t="str">
        <f t="array" aca="1" ref="CJ102" ca="1">IFERROR(INDEX($CI$1:$CI$502,SMALL(IF($CI$1:$CI$502&lt;&gt;"",ROW($CI$1:$CI$502)),ROW(95:95))),"")</f>
        <v/>
      </c>
      <c r="CK102" s="125" t="str">
        <f t="shared" ca="1" si="404"/>
        <v/>
      </c>
      <c r="CL102" s="125" t="str">
        <f t="shared" ca="1" si="405"/>
        <v/>
      </c>
      <c r="CM102" s="125"/>
      <c r="CO102" s="125" t="str">
        <f t="shared" si="406"/>
        <v/>
      </c>
      <c r="CP102" s="600" t="str">
        <f t="shared" si="407"/>
        <v/>
      </c>
      <c r="CQ102" s="600" t="str">
        <f t="shared" si="423"/>
        <v/>
      </c>
      <c r="CR102" s="600" t="str">
        <f t="shared" si="408"/>
        <v/>
      </c>
    </row>
    <row r="103" spans="1:96" x14ac:dyDescent="0.25">
      <c r="A103" s="591"/>
      <c r="C103" s="125">
        <f t="shared" si="353"/>
        <v>101</v>
      </c>
      <c r="D103" s="125" t="e">
        <f t="shared" ca="1" si="535"/>
        <v>#N/A</v>
      </c>
      <c r="E103" s="125" t="e">
        <f t="shared" ca="1" si="535"/>
        <v>#N/A</v>
      </c>
      <c r="F103" s="125" t="e">
        <f t="shared" ca="1" si="535"/>
        <v>#N/A</v>
      </c>
      <c r="G103" s="125" t="e">
        <f t="shared" ca="1" si="535"/>
        <v>#N/A</v>
      </c>
      <c r="H103" s="125" t="e">
        <f t="shared" ca="1" si="535"/>
        <v>#N/A</v>
      </c>
      <c r="I103" s="125" t="e">
        <f t="shared" ca="1" si="535"/>
        <v>#N/A</v>
      </c>
      <c r="J103" s="125" t="e">
        <f t="shared" ca="1" si="535"/>
        <v>#N/A</v>
      </c>
      <c r="K103" s="125" t="e">
        <f t="shared" ca="1" si="535"/>
        <v>#N/A</v>
      </c>
      <c r="L103" s="125" t="e">
        <f t="shared" ca="1" si="535"/>
        <v>#N/A</v>
      </c>
      <c r="M103" s="125" t="e">
        <f t="shared" ca="1" si="535"/>
        <v>#N/A</v>
      </c>
      <c r="N103" s="125" t="e">
        <f t="shared" ca="1" si="535"/>
        <v>#N/A</v>
      </c>
      <c r="O103" s="125" t="e">
        <f t="shared" ca="1" si="535"/>
        <v>#N/A</v>
      </c>
      <c r="P103" s="125" t="e">
        <f t="shared" ca="1" si="535"/>
        <v>#N/A</v>
      </c>
      <c r="Q103" s="125" t="e">
        <f t="shared" ca="1" si="535"/>
        <v>#N/A</v>
      </c>
      <c r="R103" s="125" t="e">
        <f t="shared" ca="1" si="535"/>
        <v>#N/A</v>
      </c>
      <c r="S103" s="125" t="e">
        <f t="shared" ca="1" si="535"/>
        <v>#N/A</v>
      </c>
      <c r="T103" s="125" t="e">
        <f t="shared" ca="1" si="528"/>
        <v>#N/A</v>
      </c>
      <c r="U103" s="125" t="e">
        <f t="shared" ca="1" si="528"/>
        <v>#N/A</v>
      </c>
      <c r="V103" s="125" t="e">
        <f t="shared" ca="1" si="528"/>
        <v>#N/A</v>
      </c>
      <c r="W103" s="125" t="e">
        <f t="shared" ca="1" si="528"/>
        <v>#N/A</v>
      </c>
      <c r="X103" s="125" t="e">
        <f t="shared" ca="1" si="528"/>
        <v>#N/A</v>
      </c>
      <c r="Y103" s="125" t="e">
        <f t="shared" ca="1" si="528"/>
        <v>#N/A</v>
      </c>
      <c r="Z103" s="125" t="e">
        <f t="shared" ca="1" si="528"/>
        <v>#N/A</v>
      </c>
      <c r="AA103" s="125" t="e">
        <f t="shared" ca="1" si="528"/>
        <v>#N/A</v>
      </c>
      <c r="AB103" s="125" t="e">
        <f t="shared" ca="1" si="528"/>
        <v>#N/A</v>
      </c>
      <c r="AC103" s="125" t="e">
        <f t="shared" ca="1" si="528"/>
        <v>#N/A</v>
      </c>
      <c r="AD103" s="125" t="e">
        <f t="shared" ca="1" si="528"/>
        <v>#N/A</v>
      </c>
      <c r="AE103" s="125" t="e">
        <f t="shared" ca="1" si="528"/>
        <v>#N/A</v>
      </c>
      <c r="AF103" s="125" t="e">
        <f t="shared" ca="1" si="528"/>
        <v>#N/A</v>
      </c>
      <c r="AG103" s="125" t="e">
        <f t="shared" ca="1" si="528"/>
        <v>#N/A</v>
      </c>
      <c r="AH103" s="125" t="e">
        <f t="shared" ca="1" si="528"/>
        <v>#N/A</v>
      </c>
      <c r="AI103" s="125" t="e">
        <f t="shared" ca="1" si="536"/>
        <v>#N/A</v>
      </c>
      <c r="AJ103" s="125" t="e">
        <f t="shared" ca="1" si="536"/>
        <v>#N/A</v>
      </c>
      <c r="AK103" s="125" t="e">
        <f t="shared" ca="1" si="536"/>
        <v>#N/A</v>
      </c>
      <c r="AL103" s="125" t="e">
        <f t="shared" ca="1" si="536"/>
        <v>#N/A</v>
      </c>
      <c r="AM103" s="125" t="e">
        <f t="shared" ca="1" si="536"/>
        <v>#N/A</v>
      </c>
      <c r="AN103" s="125" t="e">
        <f t="shared" ca="1" si="536"/>
        <v>#N/A</v>
      </c>
      <c r="AO103" s="125" t="e">
        <f t="shared" ca="1" si="536"/>
        <v>#N/A</v>
      </c>
      <c r="AP103" s="125" t="e">
        <f t="shared" ca="1" si="536"/>
        <v>#N/A</v>
      </c>
      <c r="AQ103" s="125" t="e">
        <f t="shared" ca="1" si="536"/>
        <v>#N/A</v>
      </c>
      <c r="AR103" s="125" t="e">
        <f t="shared" ca="1" si="536"/>
        <v>#N/A</v>
      </c>
      <c r="AS103" s="125" t="e">
        <f t="shared" ca="1" si="536"/>
        <v>#N/A</v>
      </c>
      <c r="AT103" s="125" t="e">
        <f t="shared" ca="1" si="536"/>
        <v>#N/A</v>
      </c>
      <c r="AU103" s="125" t="e">
        <f t="shared" ca="1" si="536"/>
        <v>#N/A</v>
      </c>
      <c r="AV103" s="125" t="e">
        <f t="shared" ca="1" si="536"/>
        <v>#N/A</v>
      </c>
      <c r="AW103" s="125" t="e">
        <f t="shared" ca="1" si="536"/>
        <v>#N/A</v>
      </c>
      <c r="AX103" s="125" t="e">
        <f t="shared" ca="1" si="536"/>
        <v>#N/A</v>
      </c>
      <c r="AY103" s="125" t="e">
        <f t="shared" ca="1" si="529"/>
        <v>#N/A</v>
      </c>
      <c r="AZ103" s="125" t="e">
        <f t="shared" ca="1" si="529"/>
        <v>#N/A</v>
      </c>
      <c r="BA103" s="125" t="e">
        <f t="shared" ca="1" si="529"/>
        <v>#N/A</v>
      </c>
      <c r="BB103" s="125" t="str">
        <f t="shared" ca="1" si="346"/>
        <v/>
      </c>
      <c r="BC103" s="125" t="str">
        <f t="shared" ca="1" si="338"/>
        <v/>
      </c>
      <c r="BD103" s="125" t="str">
        <f t="shared" ca="1" si="339"/>
        <v/>
      </c>
      <c r="BE103" s="125" t="str">
        <f t="shared" ca="1" si="340"/>
        <v/>
      </c>
      <c r="BF103" t="str">
        <f t="shared" ca="1" si="347"/>
        <v/>
      </c>
      <c r="BG103" s="125" t="str">
        <f t="shared" ca="1" si="374"/>
        <v/>
      </c>
      <c r="BI103" s="606" t="str">
        <f t="shared" ca="1" si="409"/>
        <v/>
      </c>
      <c r="BJ103" s="125" t="str">
        <f t="shared" ca="1" si="387"/>
        <v/>
      </c>
      <c r="BK103" s="125" t="str">
        <f t="shared" ca="1" si="410"/>
        <v/>
      </c>
      <c r="BL103" s="125" t="str">
        <f t="shared" ref="BL103" ca="1" si="562">IFERROR(INDEX($D$2:$BA$203,$A$41-1+$BI103,$A$27-3)*IF(RTF_unit="K",1,IF(RTF_unit="lb",1/1000,IF(RTF_unit="T",2,1))),"")</f>
        <v/>
      </c>
      <c r="BM103" s="125" t="str">
        <f t="shared" ref="BM103" ca="1" si="563">IFERROR(INDEX($D$2:$BA$203,$A$41-1+$BI103,$A$27-1)*IF(RTF_unit="K",1,IF(RTF_unit="lb",1/1000,IF(RTF_unit="T",2,1))),"")</f>
        <v/>
      </c>
      <c r="BN103" s="125" t="str">
        <f t="shared" ref="BN103" ca="1" si="564">IFERROR(INDEX($D$2:$BA$203,$A$41-1+$BI103,$A$27-2)*IF(RTF_unit="K",1,IF(RTF_unit="lb",1/1000,IF(RTF_unit="T",2,1))),"")</f>
        <v/>
      </c>
      <c r="BO103" s="125" t="str">
        <f t="shared" ref="BO103" ca="1" si="565">IFERROR(INDEX($D$2:$BA$203,$A$41-1+$BI103,$A$27)*IF(RTF_unit_Moment="kip-ft",1,IF(RTF_unit_Moment="kip-in",1/12,IF(RTF_unit_Moment="lb-ft",1/1000,IF(RTF_unit_Moment="lb-in",1/12000,1)))),"")</f>
        <v/>
      </c>
      <c r="BP103" s="125" t="str">
        <f t="shared" ref="BP103" ca="1" si="566">IFERROR(INDEX($D$2:$BA$203,$A$41-1+$BI103,$A$30)*IF(RTF_unit_Moment="kip-ft",1,IF(RTF_unit_Moment="kip-in",1/12,IF(RTF_unit_Moment="lb-ft",1/1000,IF(RTF_unit_Moment="lb-in",1/12000,1)))),"")</f>
        <v/>
      </c>
      <c r="BQ103" s="125" t="str">
        <f t="shared" ca="1" si="416"/>
        <v/>
      </c>
      <c r="BR103" s="125" t="str">
        <f t="shared" ca="1" si="417"/>
        <v/>
      </c>
      <c r="BT103" s="125" t="str">
        <f t="array" aca="1" ref="BT103" ca="1">IFERROR(INDEX($BB$1:$BB$203,SMALL(IF($BB$1:$BB$203&lt;&gt;"",ROW($BB$1:$BB$203)),ROW(96:96))),"")</f>
        <v/>
      </c>
      <c r="BU103" s="604" t="str">
        <f t="shared" ca="1" si="385"/>
        <v/>
      </c>
      <c r="BV103" s="125" t="str">
        <f t="shared" ca="1" si="393"/>
        <v/>
      </c>
      <c r="BW103" s="125" t="str">
        <f t="shared" ca="1" si="393"/>
        <v/>
      </c>
      <c r="BX103" s="125" t="str">
        <f t="shared" ca="1" si="393"/>
        <v/>
      </c>
      <c r="BY103" s="125" t="str">
        <f t="shared" ca="1" si="394"/>
        <v/>
      </c>
      <c r="BZ103" s="125" t="str">
        <f t="shared" ca="1" si="386"/>
        <v/>
      </c>
      <c r="CA103" s="125" t="str">
        <f t="shared" ca="1" si="395"/>
        <v/>
      </c>
      <c r="CB103" s="125" t="str">
        <f t="shared" ca="1" si="396"/>
        <v/>
      </c>
      <c r="CC103" s="125" t="str">
        <f t="shared" ca="1" si="397"/>
        <v/>
      </c>
      <c r="CD103" s="125" t="str">
        <f t="shared" ca="1" si="398"/>
        <v/>
      </c>
      <c r="CE103" s="125" t="str">
        <f t="shared" ca="1" si="399"/>
        <v/>
      </c>
      <c r="CF103" s="125" t="str">
        <f t="shared" ca="1" si="400"/>
        <v/>
      </c>
      <c r="CG103" s="125" t="str">
        <f t="shared" ca="1" si="401"/>
        <v/>
      </c>
      <c r="CH103" s="125" t="str">
        <f t="shared" ca="1" si="402"/>
        <v/>
      </c>
      <c r="CI103" s="125" t="str">
        <f t="shared" ca="1" si="403"/>
        <v/>
      </c>
      <c r="CJ103" s="125" t="str">
        <f t="array" aca="1" ref="CJ103" ca="1">IFERROR(INDEX($CI$1:$CI$502,SMALL(IF($CI$1:$CI$502&lt;&gt;"",ROW($CI$1:$CI$502)),ROW(96:96))),"")</f>
        <v/>
      </c>
      <c r="CK103" s="125" t="str">
        <f t="shared" ca="1" si="404"/>
        <v/>
      </c>
      <c r="CL103" s="125" t="str">
        <f t="shared" ca="1" si="405"/>
        <v/>
      </c>
      <c r="CM103" s="125"/>
      <c r="CO103" s="125" t="str">
        <f t="shared" si="406"/>
        <v/>
      </c>
      <c r="CP103" s="600" t="str">
        <f t="shared" si="407"/>
        <v/>
      </c>
      <c r="CQ103" s="600" t="str">
        <f t="shared" si="423"/>
        <v/>
      </c>
      <c r="CR103" s="600" t="str">
        <f t="shared" si="408"/>
        <v/>
      </c>
    </row>
    <row r="104" spans="1:96" x14ac:dyDescent="0.25">
      <c r="A104" s="591"/>
      <c r="C104" s="125">
        <f t="shared" si="353"/>
        <v>102</v>
      </c>
      <c r="D104" s="125" t="e">
        <f t="shared" ca="1" si="535"/>
        <v>#N/A</v>
      </c>
      <c r="E104" s="125" t="e">
        <f t="shared" ca="1" si="535"/>
        <v>#N/A</v>
      </c>
      <c r="F104" s="125" t="e">
        <f t="shared" ca="1" si="535"/>
        <v>#N/A</v>
      </c>
      <c r="G104" s="125" t="e">
        <f t="shared" ca="1" si="535"/>
        <v>#N/A</v>
      </c>
      <c r="H104" s="125" t="e">
        <f t="shared" ca="1" si="535"/>
        <v>#N/A</v>
      </c>
      <c r="I104" s="125" t="e">
        <f t="shared" ca="1" si="535"/>
        <v>#N/A</v>
      </c>
      <c r="J104" s="125" t="e">
        <f t="shared" ca="1" si="535"/>
        <v>#N/A</v>
      </c>
      <c r="K104" s="125" t="e">
        <f t="shared" ca="1" si="535"/>
        <v>#N/A</v>
      </c>
      <c r="L104" s="125" t="e">
        <f t="shared" ca="1" si="535"/>
        <v>#N/A</v>
      </c>
      <c r="M104" s="125" t="e">
        <f t="shared" ca="1" si="535"/>
        <v>#N/A</v>
      </c>
      <c r="N104" s="125" t="e">
        <f t="shared" ca="1" si="535"/>
        <v>#N/A</v>
      </c>
      <c r="O104" s="125" t="e">
        <f t="shared" ca="1" si="535"/>
        <v>#N/A</v>
      </c>
      <c r="P104" s="125" t="e">
        <f t="shared" ca="1" si="535"/>
        <v>#N/A</v>
      </c>
      <c r="Q104" s="125" t="e">
        <f t="shared" ca="1" si="535"/>
        <v>#N/A</v>
      </c>
      <c r="R104" s="125" t="e">
        <f t="shared" ca="1" si="535"/>
        <v>#N/A</v>
      </c>
      <c r="S104" s="125" t="e">
        <f t="shared" ca="1" si="535"/>
        <v>#N/A</v>
      </c>
      <c r="T104" s="125" t="e">
        <f t="shared" ca="1" si="528"/>
        <v>#N/A</v>
      </c>
      <c r="U104" s="125" t="e">
        <f t="shared" ca="1" si="528"/>
        <v>#N/A</v>
      </c>
      <c r="V104" s="125" t="e">
        <f t="shared" ca="1" si="528"/>
        <v>#N/A</v>
      </c>
      <c r="W104" s="125" t="e">
        <f t="shared" ca="1" si="528"/>
        <v>#N/A</v>
      </c>
      <c r="X104" s="125" t="e">
        <f t="shared" ca="1" si="528"/>
        <v>#N/A</v>
      </c>
      <c r="Y104" s="125" t="e">
        <f t="shared" ca="1" si="528"/>
        <v>#N/A</v>
      </c>
      <c r="Z104" s="125" t="e">
        <f t="shared" ca="1" si="528"/>
        <v>#N/A</v>
      </c>
      <c r="AA104" s="125" t="e">
        <f t="shared" ca="1" si="528"/>
        <v>#N/A</v>
      </c>
      <c r="AB104" s="125" t="e">
        <f t="shared" ca="1" si="528"/>
        <v>#N/A</v>
      </c>
      <c r="AC104" s="125" t="e">
        <f t="shared" ca="1" si="528"/>
        <v>#N/A</v>
      </c>
      <c r="AD104" s="125" t="e">
        <f t="shared" ca="1" si="528"/>
        <v>#N/A</v>
      </c>
      <c r="AE104" s="125" t="e">
        <f t="shared" ca="1" si="528"/>
        <v>#N/A</v>
      </c>
      <c r="AF104" s="125" t="e">
        <f t="shared" ca="1" si="528"/>
        <v>#N/A</v>
      </c>
      <c r="AG104" s="125" t="e">
        <f t="shared" ca="1" si="528"/>
        <v>#N/A</v>
      </c>
      <c r="AH104" s="125" t="e">
        <f t="shared" ca="1" si="528"/>
        <v>#N/A</v>
      </c>
      <c r="AI104" s="125" t="e">
        <f t="shared" ca="1" si="536"/>
        <v>#N/A</v>
      </c>
      <c r="AJ104" s="125" t="e">
        <f t="shared" ca="1" si="536"/>
        <v>#N/A</v>
      </c>
      <c r="AK104" s="125" t="e">
        <f t="shared" ca="1" si="536"/>
        <v>#N/A</v>
      </c>
      <c r="AL104" s="125" t="e">
        <f t="shared" ca="1" si="536"/>
        <v>#N/A</v>
      </c>
      <c r="AM104" s="125" t="e">
        <f t="shared" ca="1" si="536"/>
        <v>#N/A</v>
      </c>
      <c r="AN104" s="125" t="e">
        <f t="shared" ca="1" si="536"/>
        <v>#N/A</v>
      </c>
      <c r="AO104" s="125" t="e">
        <f t="shared" ca="1" si="536"/>
        <v>#N/A</v>
      </c>
      <c r="AP104" s="125" t="e">
        <f t="shared" ca="1" si="536"/>
        <v>#N/A</v>
      </c>
      <c r="AQ104" s="125" t="e">
        <f t="shared" ca="1" si="536"/>
        <v>#N/A</v>
      </c>
      <c r="AR104" s="125" t="e">
        <f t="shared" ca="1" si="536"/>
        <v>#N/A</v>
      </c>
      <c r="AS104" s="125" t="e">
        <f t="shared" ca="1" si="536"/>
        <v>#N/A</v>
      </c>
      <c r="AT104" s="125" t="e">
        <f t="shared" ca="1" si="536"/>
        <v>#N/A</v>
      </c>
      <c r="AU104" s="125" t="e">
        <f t="shared" ca="1" si="536"/>
        <v>#N/A</v>
      </c>
      <c r="AV104" s="125" t="e">
        <f t="shared" ca="1" si="536"/>
        <v>#N/A</v>
      </c>
      <c r="AW104" s="125" t="e">
        <f t="shared" ca="1" si="536"/>
        <v>#N/A</v>
      </c>
      <c r="AX104" s="125" t="e">
        <f t="shared" ca="1" si="536"/>
        <v>#N/A</v>
      </c>
      <c r="AY104" s="125" t="e">
        <f t="shared" ca="1" si="529"/>
        <v>#N/A</v>
      </c>
      <c r="AZ104" s="125" t="e">
        <f t="shared" ca="1" si="529"/>
        <v>#N/A</v>
      </c>
      <c r="BA104" s="125" t="e">
        <f t="shared" ca="1" si="529"/>
        <v>#N/A</v>
      </c>
      <c r="BB104" s="125" t="str">
        <f t="shared" ca="1" si="346"/>
        <v/>
      </c>
      <c r="BC104" s="125" t="str">
        <f t="shared" ca="1" si="338"/>
        <v/>
      </c>
      <c r="BD104" s="125" t="str">
        <f t="shared" ca="1" si="339"/>
        <v/>
      </c>
      <c r="BE104" s="125" t="str">
        <f t="shared" ca="1" si="340"/>
        <v/>
      </c>
      <c r="BF104" t="str">
        <f t="shared" ca="1" si="347"/>
        <v/>
      </c>
      <c r="BG104" s="125" t="str">
        <f t="shared" ca="1" si="374"/>
        <v/>
      </c>
      <c r="BI104" s="606" t="str">
        <f t="shared" ca="1" si="409"/>
        <v/>
      </c>
      <c r="BJ104" s="125" t="str">
        <f t="shared" ca="1" si="387"/>
        <v/>
      </c>
      <c r="BK104" s="125" t="str">
        <f t="shared" ca="1" si="410"/>
        <v/>
      </c>
      <c r="BL104" s="125" t="str">
        <f t="shared" ref="BL104" ca="1" si="567">IFERROR(INDEX($D$2:$BA$203,$A$41-1+$BI104,$A$27-3)*IF(RTF_unit="K",1,IF(RTF_unit="lb",1/1000,IF(RTF_unit="T",2,1))),"")</f>
        <v/>
      </c>
      <c r="BM104" s="125" t="str">
        <f t="shared" ref="BM104" ca="1" si="568">IFERROR(INDEX($D$2:$BA$203,$A$41-1+$BI104,$A$27-1)*IF(RTF_unit="K",1,IF(RTF_unit="lb",1/1000,IF(RTF_unit="T",2,1))),"")</f>
        <v/>
      </c>
      <c r="BN104" s="125" t="str">
        <f t="shared" ref="BN104" ca="1" si="569">IFERROR(INDEX($D$2:$BA$203,$A$41-1+$BI104,$A$27-2)*IF(RTF_unit="K",1,IF(RTF_unit="lb",1/1000,IF(RTF_unit="T",2,1))),"")</f>
        <v/>
      </c>
      <c r="BO104" s="125" t="str">
        <f t="shared" ref="BO104" ca="1" si="570">IFERROR(INDEX($D$2:$BA$203,$A$41-1+$BI104,$A$27)*IF(RTF_unit_Moment="kip-ft",1,IF(RTF_unit_Moment="kip-in",1/12,IF(RTF_unit_Moment="lb-ft",1/1000,IF(RTF_unit_Moment="lb-in",1/12000,1)))),"")</f>
        <v/>
      </c>
      <c r="BP104" s="125" t="str">
        <f t="shared" ref="BP104" ca="1" si="571">IFERROR(INDEX($D$2:$BA$203,$A$41-1+$BI104,$A$30)*IF(RTF_unit_Moment="kip-ft",1,IF(RTF_unit_Moment="kip-in",1/12,IF(RTF_unit_Moment="lb-ft",1/1000,IF(RTF_unit_Moment="lb-in",1/12000,1)))),"")</f>
        <v/>
      </c>
      <c r="BQ104" s="125" t="str">
        <f t="shared" ca="1" si="416"/>
        <v/>
      </c>
      <c r="BR104" s="125" t="str">
        <f t="shared" ca="1" si="417"/>
        <v/>
      </c>
      <c r="BT104" s="125" t="str">
        <f t="array" aca="1" ref="BT104" ca="1">IFERROR(INDEX($BB$1:$BB$203,SMALL(IF($BB$1:$BB$203&lt;&gt;"",ROW($BB$1:$BB$203)),ROW(97:97))),"")</f>
        <v/>
      </c>
      <c r="BU104" s="604" t="str">
        <f t="shared" ca="1" si="385"/>
        <v/>
      </c>
      <c r="BV104" s="125" t="str">
        <f t="shared" ca="1" si="393"/>
        <v/>
      </c>
      <c r="BW104" s="125" t="str">
        <f t="shared" ca="1" si="393"/>
        <v/>
      </c>
      <c r="BX104" s="125" t="str">
        <f t="shared" ca="1" si="393"/>
        <v/>
      </c>
      <c r="BY104" s="125" t="str">
        <f t="shared" ca="1" si="394"/>
        <v/>
      </c>
      <c r="BZ104" s="125" t="str">
        <f t="shared" ca="1" si="386"/>
        <v/>
      </c>
      <c r="CA104" s="125" t="str">
        <f t="shared" ca="1" si="395"/>
        <v/>
      </c>
      <c r="CB104" s="125" t="str">
        <f t="shared" ca="1" si="396"/>
        <v/>
      </c>
      <c r="CC104" s="125" t="str">
        <f t="shared" ca="1" si="397"/>
        <v/>
      </c>
      <c r="CD104" s="125" t="str">
        <f t="shared" ca="1" si="398"/>
        <v/>
      </c>
      <c r="CE104" s="125" t="str">
        <f t="shared" ca="1" si="399"/>
        <v/>
      </c>
      <c r="CF104" s="125" t="str">
        <f t="shared" ca="1" si="400"/>
        <v/>
      </c>
      <c r="CG104" s="125" t="str">
        <f t="shared" ca="1" si="401"/>
        <v/>
      </c>
      <c r="CH104" s="125" t="str">
        <f t="shared" ca="1" si="402"/>
        <v/>
      </c>
      <c r="CI104" s="125" t="str">
        <f t="shared" ca="1" si="403"/>
        <v/>
      </c>
      <c r="CJ104" s="125" t="str">
        <f t="array" aca="1" ref="CJ104" ca="1">IFERROR(INDEX($CI$1:$CI$502,SMALL(IF($CI$1:$CI$502&lt;&gt;"",ROW($CI$1:$CI$502)),ROW(97:97))),"")</f>
        <v/>
      </c>
      <c r="CK104" s="125" t="str">
        <f t="shared" ca="1" si="404"/>
        <v/>
      </c>
      <c r="CL104" s="125" t="str">
        <f t="shared" ca="1" si="405"/>
        <v/>
      </c>
      <c r="CM104" s="125"/>
      <c r="CO104" s="125" t="str">
        <f t="shared" si="406"/>
        <v/>
      </c>
      <c r="CP104" s="600" t="str">
        <f t="shared" si="407"/>
        <v/>
      </c>
      <c r="CQ104" s="600" t="str">
        <f t="shared" si="423"/>
        <v/>
      </c>
      <c r="CR104" s="600" t="str">
        <f t="shared" si="408"/>
        <v/>
      </c>
    </row>
    <row r="105" spans="1:96" x14ac:dyDescent="0.25">
      <c r="A105" s="591"/>
      <c r="C105" s="125">
        <f t="shared" si="353"/>
        <v>103</v>
      </c>
      <c r="D105" s="125" t="e">
        <f t="shared" ca="1" si="535"/>
        <v>#N/A</v>
      </c>
      <c r="E105" s="125" t="e">
        <f t="shared" ca="1" si="535"/>
        <v>#N/A</v>
      </c>
      <c r="F105" s="125" t="e">
        <f t="shared" ca="1" si="535"/>
        <v>#N/A</v>
      </c>
      <c r="G105" s="125" t="e">
        <f t="shared" ca="1" si="535"/>
        <v>#N/A</v>
      </c>
      <c r="H105" s="125" t="e">
        <f t="shared" ca="1" si="535"/>
        <v>#N/A</v>
      </c>
      <c r="I105" s="125" t="e">
        <f t="shared" ca="1" si="535"/>
        <v>#N/A</v>
      </c>
      <c r="J105" s="125" t="e">
        <f t="shared" ca="1" si="535"/>
        <v>#N/A</v>
      </c>
      <c r="K105" s="125" t="e">
        <f t="shared" ca="1" si="535"/>
        <v>#N/A</v>
      </c>
      <c r="L105" s="125" t="e">
        <f t="shared" ca="1" si="535"/>
        <v>#N/A</v>
      </c>
      <c r="M105" s="125" t="e">
        <f t="shared" ca="1" si="535"/>
        <v>#N/A</v>
      </c>
      <c r="N105" s="125" t="e">
        <f t="shared" ca="1" si="535"/>
        <v>#N/A</v>
      </c>
      <c r="O105" s="125" t="e">
        <f t="shared" ca="1" si="535"/>
        <v>#N/A</v>
      </c>
      <c r="P105" s="125" t="e">
        <f t="shared" ca="1" si="535"/>
        <v>#N/A</v>
      </c>
      <c r="Q105" s="125" t="e">
        <f t="shared" ca="1" si="535"/>
        <v>#N/A</v>
      </c>
      <c r="R105" s="125" t="e">
        <f t="shared" ca="1" si="535"/>
        <v>#N/A</v>
      </c>
      <c r="S105" s="125" t="e">
        <f t="shared" ca="1" si="535"/>
        <v>#N/A</v>
      </c>
      <c r="T105" s="125" t="e">
        <f t="shared" ca="1" si="528"/>
        <v>#N/A</v>
      </c>
      <c r="U105" s="125" t="e">
        <f t="shared" ca="1" si="528"/>
        <v>#N/A</v>
      </c>
      <c r="V105" s="125" t="e">
        <f t="shared" ca="1" si="528"/>
        <v>#N/A</v>
      </c>
      <c r="W105" s="125" t="e">
        <f t="shared" ca="1" si="528"/>
        <v>#N/A</v>
      </c>
      <c r="X105" s="125" t="e">
        <f t="shared" ca="1" si="528"/>
        <v>#N/A</v>
      </c>
      <c r="Y105" s="125" t="e">
        <f t="shared" ca="1" si="528"/>
        <v>#N/A</v>
      </c>
      <c r="Z105" s="125" t="e">
        <f t="shared" ca="1" si="528"/>
        <v>#N/A</v>
      </c>
      <c r="AA105" s="125" t="e">
        <f t="shared" ca="1" si="528"/>
        <v>#N/A</v>
      </c>
      <c r="AB105" s="125" t="e">
        <f t="shared" ca="1" si="528"/>
        <v>#N/A</v>
      </c>
      <c r="AC105" s="125" t="e">
        <f t="shared" ca="1" si="528"/>
        <v>#N/A</v>
      </c>
      <c r="AD105" s="125" t="e">
        <f t="shared" ca="1" si="528"/>
        <v>#N/A</v>
      </c>
      <c r="AE105" s="125" t="e">
        <f t="shared" ca="1" si="528"/>
        <v>#N/A</v>
      </c>
      <c r="AF105" s="125" t="e">
        <f t="shared" ca="1" si="528"/>
        <v>#N/A</v>
      </c>
      <c r="AG105" s="125" t="e">
        <f t="shared" ca="1" si="528"/>
        <v>#N/A</v>
      </c>
      <c r="AH105" s="125" t="e">
        <f t="shared" ca="1" si="528"/>
        <v>#N/A</v>
      </c>
      <c r="AI105" s="125" t="e">
        <f t="shared" ca="1" si="536"/>
        <v>#N/A</v>
      </c>
      <c r="AJ105" s="125" t="e">
        <f t="shared" ca="1" si="536"/>
        <v>#N/A</v>
      </c>
      <c r="AK105" s="125" t="e">
        <f t="shared" ca="1" si="536"/>
        <v>#N/A</v>
      </c>
      <c r="AL105" s="125" t="e">
        <f t="shared" ca="1" si="536"/>
        <v>#N/A</v>
      </c>
      <c r="AM105" s="125" t="e">
        <f t="shared" ca="1" si="536"/>
        <v>#N/A</v>
      </c>
      <c r="AN105" s="125" t="e">
        <f t="shared" ca="1" si="536"/>
        <v>#N/A</v>
      </c>
      <c r="AO105" s="125" t="e">
        <f t="shared" ca="1" si="536"/>
        <v>#N/A</v>
      </c>
      <c r="AP105" s="125" t="e">
        <f t="shared" ca="1" si="536"/>
        <v>#N/A</v>
      </c>
      <c r="AQ105" s="125" t="e">
        <f t="shared" ca="1" si="536"/>
        <v>#N/A</v>
      </c>
      <c r="AR105" s="125" t="e">
        <f t="shared" ca="1" si="536"/>
        <v>#N/A</v>
      </c>
      <c r="AS105" s="125" t="e">
        <f t="shared" ca="1" si="536"/>
        <v>#N/A</v>
      </c>
      <c r="AT105" s="125" t="e">
        <f t="shared" ca="1" si="536"/>
        <v>#N/A</v>
      </c>
      <c r="AU105" s="125" t="e">
        <f t="shared" ca="1" si="536"/>
        <v>#N/A</v>
      </c>
      <c r="AV105" s="125" t="e">
        <f t="shared" ca="1" si="536"/>
        <v>#N/A</v>
      </c>
      <c r="AW105" s="125" t="e">
        <f t="shared" ca="1" si="536"/>
        <v>#N/A</v>
      </c>
      <c r="AX105" s="125" t="e">
        <f t="shared" ca="1" si="536"/>
        <v>#N/A</v>
      </c>
      <c r="AY105" s="125" t="e">
        <f t="shared" ca="1" si="529"/>
        <v>#N/A</v>
      </c>
      <c r="AZ105" s="125" t="e">
        <f t="shared" ca="1" si="529"/>
        <v>#N/A</v>
      </c>
      <c r="BA105" s="125" t="e">
        <f t="shared" ca="1" si="529"/>
        <v>#N/A</v>
      </c>
      <c r="BB105" s="125" t="str">
        <f t="shared" ca="1" si="346"/>
        <v/>
      </c>
      <c r="BC105" s="125" t="str">
        <f t="shared" ca="1" si="338"/>
        <v/>
      </c>
      <c r="BD105" s="125" t="str">
        <f t="shared" ca="1" si="339"/>
        <v/>
      </c>
      <c r="BE105" s="125" t="str">
        <f t="shared" ca="1" si="340"/>
        <v/>
      </c>
      <c r="BF105" t="str">
        <f t="shared" ca="1" si="347"/>
        <v/>
      </c>
      <c r="BG105" s="125" t="str">
        <f t="shared" ca="1" si="374"/>
        <v/>
      </c>
      <c r="BI105" s="606" t="str">
        <f t="shared" ca="1" si="409"/>
        <v/>
      </c>
      <c r="BJ105" s="125" t="str">
        <f t="shared" ca="1" si="387"/>
        <v/>
      </c>
      <c r="BK105" s="125" t="str">
        <f t="shared" ca="1" si="410"/>
        <v/>
      </c>
      <c r="BL105" s="125" t="str">
        <f t="shared" ref="BL105" ca="1" si="572">IFERROR(INDEX($D$2:$BA$203,$A$41-1+$BI105,$A$27-3)*IF(RTF_unit="K",1,IF(RTF_unit="lb",1/1000,IF(RTF_unit="T",2,1))),"")</f>
        <v/>
      </c>
      <c r="BM105" s="125" t="str">
        <f t="shared" ref="BM105" ca="1" si="573">IFERROR(INDEX($D$2:$BA$203,$A$41-1+$BI105,$A$27-1)*IF(RTF_unit="K",1,IF(RTF_unit="lb",1/1000,IF(RTF_unit="T",2,1))),"")</f>
        <v/>
      </c>
      <c r="BN105" s="125" t="str">
        <f t="shared" ref="BN105" ca="1" si="574">IFERROR(INDEX($D$2:$BA$203,$A$41-1+$BI105,$A$27-2)*IF(RTF_unit="K",1,IF(RTF_unit="lb",1/1000,IF(RTF_unit="T",2,1))),"")</f>
        <v/>
      </c>
      <c r="BO105" s="125" t="str">
        <f t="shared" ref="BO105" ca="1" si="575">IFERROR(INDEX($D$2:$BA$203,$A$41-1+$BI105,$A$27)*IF(RTF_unit_Moment="kip-ft",1,IF(RTF_unit_Moment="kip-in",1/12,IF(RTF_unit_Moment="lb-ft",1/1000,IF(RTF_unit_Moment="lb-in",1/12000,1)))),"")</f>
        <v/>
      </c>
      <c r="BP105" s="125" t="str">
        <f t="shared" ref="BP105" ca="1" si="576">IFERROR(INDEX($D$2:$BA$203,$A$41-1+$BI105,$A$30)*IF(RTF_unit_Moment="kip-ft",1,IF(RTF_unit_Moment="kip-in",1/12,IF(RTF_unit_Moment="lb-ft",1/1000,IF(RTF_unit_Moment="lb-in",1/12000,1)))),"")</f>
        <v/>
      </c>
      <c r="BQ105" s="125" t="str">
        <f t="shared" ca="1" si="416"/>
        <v/>
      </c>
      <c r="BR105" s="125" t="str">
        <f t="shared" ca="1" si="417"/>
        <v/>
      </c>
      <c r="BT105" s="125" t="str">
        <f t="array" aca="1" ref="BT105" ca="1">IFERROR(INDEX($BB$1:$BB$203,SMALL(IF($BB$1:$BB$203&lt;&gt;"",ROW($BB$1:$BB$203)),ROW(98:98))),"")</f>
        <v/>
      </c>
      <c r="BU105" s="604" t="str">
        <f t="shared" ca="1" si="385"/>
        <v/>
      </c>
      <c r="BV105" s="125" t="str">
        <f t="shared" ca="1" si="393"/>
        <v/>
      </c>
      <c r="BW105" s="125" t="str">
        <f t="shared" ca="1" si="393"/>
        <v/>
      </c>
      <c r="BX105" s="125" t="str">
        <f t="shared" ca="1" si="393"/>
        <v/>
      </c>
      <c r="BY105" s="125" t="str">
        <f t="shared" ca="1" si="394"/>
        <v/>
      </c>
      <c r="BZ105" s="125" t="str">
        <f t="shared" ca="1" si="386"/>
        <v/>
      </c>
      <c r="CA105" s="125" t="str">
        <f t="shared" ca="1" si="395"/>
        <v/>
      </c>
      <c r="CB105" s="125" t="str">
        <f t="shared" ca="1" si="396"/>
        <v/>
      </c>
      <c r="CC105" s="125" t="str">
        <f t="shared" ca="1" si="397"/>
        <v/>
      </c>
      <c r="CD105" s="125" t="str">
        <f t="shared" ca="1" si="398"/>
        <v/>
      </c>
      <c r="CE105" s="125" t="str">
        <f t="shared" ca="1" si="399"/>
        <v/>
      </c>
      <c r="CF105" s="125" t="str">
        <f t="shared" ca="1" si="400"/>
        <v/>
      </c>
      <c r="CG105" s="125" t="str">
        <f t="shared" ca="1" si="401"/>
        <v/>
      </c>
      <c r="CH105" s="125" t="str">
        <f t="shared" ca="1" si="402"/>
        <v/>
      </c>
      <c r="CI105" s="125" t="str">
        <f t="shared" ca="1" si="403"/>
        <v/>
      </c>
      <c r="CJ105" s="125" t="str">
        <f t="array" aca="1" ref="CJ105" ca="1">IFERROR(INDEX($CI$1:$CI$502,SMALL(IF($CI$1:$CI$502&lt;&gt;"",ROW($CI$1:$CI$502)),ROW(98:98))),"")</f>
        <v/>
      </c>
      <c r="CK105" s="125" t="str">
        <f t="shared" ca="1" si="404"/>
        <v/>
      </c>
      <c r="CL105" s="125" t="str">
        <f t="shared" ca="1" si="405"/>
        <v/>
      </c>
      <c r="CM105" s="125"/>
      <c r="CO105" s="125" t="str">
        <f t="shared" si="406"/>
        <v/>
      </c>
      <c r="CP105" s="600" t="str">
        <f t="shared" si="407"/>
        <v/>
      </c>
      <c r="CQ105" s="600" t="str">
        <f t="shared" si="423"/>
        <v/>
      </c>
      <c r="CR105" s="600" t="str">
        <f t="shared" si="408"/>
        <v/>
      </c>
    </row>
    <row r="106" spans="1:96" x14ac:dyDescent="0.25">
      <c r="A106" s="591"/>
      <c r="C106" s="125">
        <f t="shared" si="353"/>
        <v>104</v>
      </c>
      <c r="D106" s="125" t="e">
        <f t="shared" ca="1" si="535"/>
        <v>#N/A</v>
      </c>
      <c r="E106" s="125" t="e">
        <f t="shared" ca="1" si="535"/>
        <v>#N/A</v>
      </c>
      <c r="F106" s="125" t="e">
        <f t="shared" ca="1" si="535"/>
        <v>#N/A</v>
      </c>
      <c r="G106" s="125" t="e">
        <f t="shared" ca="1" si="535"/>
        <v>#N/A</v>
      </c>
      <c r="H106" s="125" t="e">
        <f t="shared" ca="1" si="535"/>
        <v>#N/A</v>
      </c>
      <c r="I106" s="125" t="e">
        <f t="shared" ca="1" si="535"/>
        <v>#N/A</v>
      </c>
      <c r="J106" s="125" t="e">
        <f t="shared" ca="1" si="535"/>
        <v>#N/A</v>
      </c>
      <c r="K106" s="125" t="e">
        <f t="shared" ca="1" si="535"/>
        <v>#N/A</v>
      </c>
      <c r="L106" s="125" t="e">
        <f t="shared" ca="1" si="535"/>
        <v>#N/A</v>
      </c>
      <c r="M106" s="125" t="e">
        <f t="shared" ca="1" si="535"/>
        <v>#N/A</v>
      </c>
      <c r="N106" s="125" t="e">
        <f t="shared" ca="1" si="535"/>
        <v>#N/A</v>
      </c>
      <c r="O106" s="125" t="e">
        <f t="shared" ca="1" si="535"/>
        <v>#N/A</v>
      </c>
      <c r="P106" s="125" t="e">
        <f t="shared" ca="1" si="535"/>
        <v>#N/A</v>
      </c>
      <c r="Q106" s="125" t="e">
        <f t="shared" ca="1" si="535"/>
        <v>#N/A</v>
      </c>
      <c r="R106" s="125" t="e">
        <f t="shared" ca="1" si="535"/>
        <v>#N/A</v>
      </c>
      <c r="S106" s="125" t="e">
        <f t="shared" ca="1" si="535"/>
        <v>#N/A</v>
      </c>
      <c r="T106" s="125" t="e">
        <f t="shared" ca="1" si="528"/>
        <v>#N/A</v>
      </c>
      <c r="U106" s="125" t="e">
        <f t="shared" ca="1" si="528"/>
        <v>#N/A</v>
      </c>
      <c r="V106" s="125" t="e">
        <f t="shared" ca="1" si="528"/>
        <v>#N/A</v>
      </c>
      <c r="W106" s="125" t="e">
        <f t="shared" ca="1" si="528"/>
        <v>#N/A</v>
      </c>
      <c r="X106" s="125" t="e">
        <f t="shared" ca="1" si="528"/>
        <v>#N/A</v>
      </c>
      <c r="Y106" s="125" t="e">
        <f t="shared" ca="1" si="528"/>
        <v>#N/A</v>
      </c>
      <c r="Z106" s="125" t="e">
        <f t="shared" ca="1" si="528"/>
        <v>#N/A</v>
      </c>
      <c r="AA106" s="125" t="e">
        <f t="shared" ca="1" si="528"/>
        <v>#N/A</v>
      </c>
      <c r="AB106" s="125" t="e">
        <f t="shared" ca="1" si="528"/>
        <v>#N/A</v>
      </c>
      <c r="AC106" s="125" t="e">
        <f t="shared" ca="1" si="528"/>
        <v>#N/A</v>
      </c>
      <c r="AD106" s="125" t="e">
        <f t="shared" ca="1" si="528"/>
        <v>#N/A</v>
      </c>
      <c r="AE106" s="125" t="e">
        <f t="shared" ca="1" si="528"/>
        <v>#N/A</v>
      </c>
      <c r="AF106" s="125" t="e">
        <f t="shared" ca="1" si="528"/>
        <v>#N/A</v>
      </c>
      <c r="AG106" s="125" t="e">
        <f t="shared" ca="1" si="528"/>
        <v>#N/A</v>
      </c>
      <c r="AH106" s="125" t="e">
        <f t="shared" ca="1" si="528"/>
        <v>#N/A</v>
      </c>
      <c r="AI106" s="125" t="e">
        <f t="shared" ca="1" si="536"/>
        <v>#N/A</v>
      </c>
      <c r="AJ106" s="125" t="e">
        <f t="shared" ca="1" si="536"/>
        <v>#N/A</v>
      </c>
      <c r="AK106" s="125" t="e">
        <f t="shared" ca="1" si="536"/>
        <v>#N/A</v>
      </c>
      <c r="AL106" s="125" t="e">
        <f t="shared" ca="1" si="536"/>
        <v>#N/A</v>
      </c>
      <c r="AM106" s="125" t="e">
        <f t="shared" ca="1" si="536"/>
        <v>#N/A</v>
      </c>
      <c r="AN106" s="125" t="e">
        <f t="shared" ca="1" si="536"/>
        <v>#N/A</v>
      </c>
      <c r="AO106" s="125" t="e">
        <f t="shared" ca="1" si="536"/>
        <v>#N/A</v>
      </c>
      <c r="AP106" s="125" t="e">
        <f t="shared" ca="1" si="536"/>
        <v>#N/A</v>
      </c>
      <c r="AQ106" s="125" t="e">
        <f t="shared" ca="1" si="536"/>
        <v>#N/A</v>
      </c>
      <c r="AR106" s="125" t="e">
        <f t="shared" ca="1" si="536"/>
        <v>#N/A</v>
      </c>
      <c r="AS106" s="125" t="e">
        <f t="shared" ca="1" si="536"/>
        <v>#N/A</v>
      </c>
      <c r="AT106" s="125" t="e">
        <f t="shared" ca="1" si="536"/>
        <v>#N/A</v>
      </c>
      <c r="AU106" s="125" t="e">
        <f t="shared" ca="1" si="536"/>
        <v>#N/A</v>
      </c>
      <c r="AV106" s="125" t="e">
        <f t="shared" ca="1" si="536"/>
        <v>#N/A</v>
      </c>
      <c r="AW106" s="125" t="e">
        <f t="shared" ca="1" si="536"/>
        <v>#N/A</v>
      </c>
      <c r="AX106" s="125" t="e">
        <f t="shared" ca="1" si="536"/>
        <v>#N/A</v>
      </c>
      <c r="AY106" s="125" t="e">
        <f t="shared" ca="1" si="529"/>
        <v>#N/A</v>
      </c>
      <c r="AZ106" s="125" t="e">
        <f t="shared" ca="1" si="529"/>
        <v>#N/A</v>
      </c>
      <c r="BA106" s="125" t="e">
        <f t="shared" ca="1" si="529"/>
        <v>#N/A</v>
      </c>
      <c r="BB106" s="125" t="str">
        <f t="shared" ca="1" si="346"/>
        <v/>
      </c>
      <c r="BC106" s="125" t="str">
        <f t="shared" ca="1" si="338"/>
        <v/>
      </c>
      <c r="BD106" s="125" t="str">
        <f t="shared" ca="1" si="339"/>
        <v/>
      </c>
      <c r="BE106" s="125" t="str">
        <f t="shared" ca="1" si="340"/>
        <v/>
      </c>
      <c r="BF106" t="str">
        <f t="shared" ca="1" si="347"/>
        <v/>
      </c>
      <c r="BG106" s="125" t="str">
        <f t="shared" ca="1" si="374"/>
        <v/>
      </c>
      <c r="BI106" s="606" t="str">
        <f t="shared" ca="1" si="409"/>
        <v/>
      </c>
      <c r="BJ106" s="125" t="str">
        <f t="shared" ca="1" si="387"/>
        <v/>
      </c>
      <c r="BK106" s="125" t="str">
        <f t="shared" ca="1" si="410"/>
        <v/>
      </c>
      <c r="BL106" s="125" t="str">
        <f t="shared" ref="BL106" ca="1" si="577">IFERROR(INDEX($D$2:$BA$203,$A$41-1+$BI106,$A$27-3)*IF(RTF_unit="K",1,IF(RTF_unit="lb",1/1000,IF(RTF_unit="T",2,1))),"")</f>
        <v/>
      </c>
      <c r="BM106" s="125" t="str">
        <f t="shared" ref="BM106" ca="1" si="578">IFERROR(INDEX($D$2:$BA$203,$A$41-1+$BI106,$A$27-1)*IF(RTF_unit="K",1,IF(RTF_unit="lb",1/1000,IF(RTF_unit="T",2,1))),"")</f>
        <v/>
      </c>
      <c r="BN106" s="125" t="str">
        <f t="shared" ref="BN106" ca="1" si="579">IFERROR(INDEX($D$2:$BA$203,$A$41-1+$BI106,$A$27-2)*IF(RTF_unit="K",1,IF(RTF_unit="lb",1/1000,IF(RTF_unit="T",2,1))),"")</f>
        <v/>
      </c>
      <c r="BO106" s="125" t="str">
        <f t="shared" ref="BO106" ca="1" si="580">IFERROR(INDEX($D$2:$BA$203,$A$41-1+$BI106,$A$27)*IF(RTF_unit_Moment="kip-ft",1,IF(RTF_unit_Moment="kip-in",1/12,IF(RTF_unit_Moment="lb-ft",1/1000,IF(RTF_unit_Moment="lb-in",1/12000,1)))),"")</f>
        <v/>
      </c>
      <c r="BP106" s="125" t="str">
        <f t="shared" ref="BP106" ca="1" si="581">IFERROR(INDEX($D$2:$BA$203,$A$41-1+$BI106,$A$30)*IF(RTF_unit_Moment="kip-ft",1,IF(RTF_unit_Moment="kip-in",1/12,IF(RTF_unit_Moment="lb-ft",1/1000,IF(RTF_unit_Moment="lb-in",1/12000,1)))),"")</f>
        <v/>
      </c>
      <c r="BQ106" s="125" t="str">
        <f t="shared" ca="1" si="416"/>
        <v/>
      </c>
      <c r="BR106" s="125" t="str">
        <f t="shared" ca="1" si="417"/>
        <v/>
      </c>
      <c r="BT106" s="125" t="str">
        <f t="array" aca="1" ref="BT106" ca="1">IFERROR(INDEX($BB$1:$BB$203,SMALL(IF($BB$1:$BB$203&lt;&gt;"",ROW($BB$1:$BB$203)),ROW(99:99))),"")</f>
        <v/>
      </c>
      <c r="BU106" s="604" t="str">
        <f t="shared" ca="1" si="385"/>
        <v/>
      </c>
      <c r="BV106" s="125" t="str">
        <f t="shared" ca="1" si="393"/>
        <v/>
      </c>
      <c r="BW106" s="125" t="str">
        <f t="shared" ca="1" si="393"/>
        <v/>
      </c>
      <c r="BX106" s="125" t="str">
        <f t="shared" ca="1" si="393"/>
        <v/>
      </c>
      <c r="BY106" s="125" t="str">
        <f t="shared" ca="1" si="394"/>
        <v/>
      </c>
      <c r="BZ106" s="125" t="str">
        <f t="shared" ca="1" si="386"/>
        <v/>
      </c>
      <c r="CA106" s="125" t="str">
        <f t="shared" ca="1" si="395"/>
        <v/>
      </c>
      <c r="CB106" s="125" t="str">
        <f t="shared" ca="1" si="396"/>
        <v/>
      </c>
      <c r="CC106" s="125" t="str">
        <f t="shared" ca="1" si="397"/>
        <v/>
      </c>
      <c r="CD106" s="125" t="str">
        <f t="shared" ca="1" si="398"/>
        <v/>
      </c>
      <c r="CE106" s="125" t="str">
        <f t="shared" ca="1" si="399"/>
        <v/>
      </c>
      <c r="CF106" s="125" t="str">
        <f t="shared" ca="1" si="400"/>
        <v/>
      </c>
      <c r="CG106" s="125" t="str">
        <f t="shared" ca="1" si="401"/>
        <v/>
      </c>
      <c r="CH106" s="125" t="str">
        <f t="shared" ca="1" si="402"/>
        <v/>
      </c>
      <c r="CI106" s="125" t="str">
        <f t="shared" ca="1" si="403"/>
        <v/>
      </c>
      <c r="CJ106" s="125" t="str">
        <f t="array" aca="1" ref="CJ106" ca="1">IFERROR(INDEX($CI$1:$CI$502,SMALL(IF($CI$1:$CI$502&lt;&gt;"",ROW($CI$1:$CI$502)),ROW(99:99))),"")</f>
        <v/>
      </c>
      <c r="CK106" s="125" t="str">
        <f t="shared" ca="1" si="404"/>
        <v/>
      </c>
      <c r="CL106" s="125" t="str">
        <f t="shared" ca="1" si="405"/>
        <v/>
      </c>
      <c r="CM106" s="125"/>
      <c r="CO106" s="125" t="str">
        <f t="shared" si="406"/>
        <v/>
      </c>
      <c r="CP106" s="600" t="str">
        <f t="shared" si="407"/>
        <v/>
      </c>
      <c r="CQ106" s="600" t="str">
        <f t="shared" si="423"/>
        <v/>
      </c>
      <c r="CR106" s="600" t="str">
        <f t="shared" si="408"/>
        <v/>
      </c>
    </row>
    <row r="107" spans="1:96" x14ac:dyDescent="0.25">
      <c r="A107" s="591"/>
      <c r="C107" s="125">
        <f t="shared" si="353"/>
        <v>105</v>
      </c>
      <c r="D107" s="125" t="e">
        <f t="shared" ca="1" si="535"/>
        <v>#N/A</v>
      </c>
      <c r="E107" s="125" t="e">
        <f t="shared" ca="1" si="535"/>
        <v>#N/A</v>
      </c>
      <c r="F107" s="125" t="e">
        <f t="shared" ca="1" si="535"/>
        <v>#N/A</v>
      </c>
      <c r="G107" s="125" t="e">
        <f t="shared" ca="1" si="535"/>
        <v>#N/A</v>
      </c>
      <c r="H107" s="125" t="e">
        <f t="shared" ca="1" si="535"/>
        <v>#N/A</v>
      </c>
      <c r="I107" s="125" t="e">
        <f t="shared" ca="1" si="535"/>
        <v>#N/A</v>
      </c>
      <c r="J107" s="125" t="e">
        <f t="shared" ca="1" si="535"/>
        <v>#N/A</v>
      </c>
      <c r="K107" s="125" t="e">
        <f t="shared" ca="1" si="535"/>
        <v>#N/A</v>
      </c>
      <c r="L107" s="125" t="e">
        <f t="shared" ca="1" si="535"/>
        <v>#N/A</v>
      </c>
      <c r="M107" s="125" t="e">
        <f t="shared" ca="1" si="535"/>
        <v>#N/A</v>
      </c>
      <c r="N107" s="125" t="e">
        <f t="shared" ca="1" si="535"/>
        <v>#N/A</v>
      </c>
      <c r="O107" s="125" t="e">
        <f t="shared" ca="1" si="535"/>
        <v>#N/A</v>
      </c>
      <c r="P107" s="125" t="e">
        <f t="shared" ca="1" si="535"/>
        <v>#N/A</v>
      </c>
      <c r="Q107" s="125" t="e">
        <f t="shared" ca="1" si="535"/>
        <v>#N/A</v>
      </c>
      <c r="R107" s="125" t="e">
        <f t="shared" ca="1" si="535"/>
        <v>#N/A</v>
      </c>
      <c r="S107" s="125" t="e">
        <f t="shared" ca="1" si="535"/>
        <v>#N/A</v>
      </c>
      <c r="T107" s="125" t="e">
        <f t="shared" ca="1" si="528"/>
        <v>#N/A</v>
      </c>
      <c r="U107" s="125" t="e">
        <f t="shared" ca="1" si="528"/>
        <v>#N/A</v>
      </c>
      <c r="V107" s="125" t="e">
        <f t="shared" ca="1" si="528"/>
        <v>#N/A</v>
      </c>
      <c r="W107" s="125" t="e">
        <f t="shared" ca="1" si="528"/>
        <v>#N/A</v>
      </c>
      <c r="X107" s="125" t="e">
        <f t="shared" ca="1" si="528"/>
        <v>#N/A</v>
      </c>
      <c r="Y107" s="125" t="e">
        <f t="shared" ca="1" si="528"/>
        <v>#N/A</v>
      </c>
      <c r="Z107" s="125" t="e">
        <f t="shared" ca="1" si="528"/>
        <v>#N/A</v>
      </c>
      <c r="AA107" s="125" t="e">
        <f t="shared" ca="1" si="528"/>
        <v>#N/A</v>
      </c>
      <c r="AB107" s="125" t="e">
        <f t="shared" ca="1" si="528"/>
        <v>#N/A</v>
      </c>
      <c r="AC107" s="125" t="e">
        <f t="shared" ca="1" si="528"/>
        <v>#N/A</v>
      </c>
      <c r="AD107" s="125" t="e">
        <f t="shared" ca="1" si="528"/>
        <v>#N/A</v>
      </c>
      <c r="AE107" s="125" t="e">
        <f t="shared" ca="1" si="528"/>
        <v>#N/A</v>
      </c>
      <c r="AF107" s="125" t="e">
        <f t="shared" ca="1" si="528"/>
        <v>#N/A</v>
      </c>
      <c r="AG107" s="125" t="e">
        <f t="shared" ca="1" si="528"/>
        <v>#N/A</v>
      </c>
      <c r="AH107" s="125" t="e">
        <f t="shared" ca="1" si="528"/>
        <v>#N/A</v>
      </c>
      <c r="AI107" s="125" t="e">
        <f t="shared" ca="1" si="536"/>
        <v>#N/A</v>
      </c>
      <c r="AJ107" s="125" t="e">
        <f t="shared" ca="1" si="536"/>
        <v>#N/A</v>
      </c>
      <c r="AK107" s="125" t="e">
        <f t="shared" ca="1" si="536"/>
        <v>#N/A</v>
      </c>
      <c r="AL107" s="125" t="e">
        <f t="shared" ca="1" si="536"/>
        <v>#N/A</v>
      </c>
      <c r="AM107" s="125" t="e">
        <f t="shared" ca="1" si="536"/>
        <v>#N/A</v>
      </c>
      <c r="AN107" s="125" t="e">
        <f t="shared" ca="1" si="536"/>
        <v>#N/A</v>
      </c>
      <c r="AO107" s="125" t="e">
        <f t="shared" ca="1" si="536"/>
        <v>#N/A</v>
      </c>
      <c r="AP107" s="125" t="e">
        <f t="shared" ca="1" si="536"/>
        <v>#N/A</v>
      </c>
      <c r="AQ107" s="125" t="e">
        <f t="shared" ca="1" si="536"/>
        <v>#N/A</v>
      </c>
      <c r="AR107" s="125" t="e">
        <f t="shared" ca="1" si="536"/>
        <v>#N/A</v>
      </c>
      <c r="AS107" s="125" t="e">
        <f t="shared" ca="1" si="536"/>
        <v>#N/A</v>
      </c>
      <c r="AT107" s="125" t="e">
        <f t="shared" ca="1" si="536"/>
        <v>#N/A</v>
      </c>
      <c r="AU107" s="125" t="e">
        <f t="shared" ca="1" si="536"/>
        <v>#N/A</v>
      </c>
      <c r="AV107" s="125" t="e">
        <f t="shared" ca="1" si="536"/>
        <v>#N/A</v>
      </c>
      <c r="AW107" s="125" t="e">
        <f t="shared" ca="1" si="536"/>
        <v>#N/A</v>
      </c>
      <c r="AX107" s="125" t="e">
        <f t="shared" ca="1" si="536"/>
        <v>#N/A</v>
      </c>
      <c r="AY107" s="125" t="e">
        <f t="shared" ca="1" si="529"/>
        <v>#N/A</v>
      </c>
      <c r="AZ107" s="125" t="e">
        <f t="shared" ca="1" si="529"/>
        <v>#N/A</v>
      </c>
      <c r="BA107" s="125" t="e">
        <f t="shared" ca="1" si="529"/>
        <v>#N/A</v>
      </c>
      <c r="BB107" s="125" t="str">
        <f t="shared" ca="1" si="346"/>
        <v/>
      </c>
      <c r="BC107" s="125" t="str">
        <f t="shared" ca="1" si="338"/>
        <v/>
      </c>
      <c r="BD107" s="125" t="str">
        <f t="shared" ca="1" si="339"/>
        <v/>
      </c>
      <c r="BE107" s="125" t="str">
        <f t="shared" ca="1" si="340"/>
        <v/>
      </c>
      <c r="BF107" t="str">
        <f t="shared" ca="1" si="347"/>
        <v/>
      </c>
      <c r="BG107" s="125" t="str">
        <f t="shared" ca="1" si="374"/>
        <v/>
      </c>
      <c r="BI107" s="606" t="str">
        <f t="shared" ca="1" si="409"/>
        <v/>
      </c>
      <c r="BJ107" s="125" t="str">
        <f t="shared" ca="1" si="387"/>
        <v/>
      </c>
      <c r="BK107" s="125" t="str">
        <f t="shared" ca="1" si="410"/>
        <v/>
      </c>
      <c r="BL107" s="125" t="str">
        <f t="shared" ref="BL107" ca="1" si="582">IFERROR(INDEX($D$2:$BA$203,$A$41-1+$BI107,$A$27-3)*IF(RTF_unit="K",1,IF(RTF_unit="lb",1/1000,IF(RTF_unit="T",2,1))),"")</f>
        <v/>
      </c>
      <c r="BM107" s="125" t="str">
        <f t="shared" ref="BM107" ca="1" si="583">IFERROR(INDEX($D$2:$BA$203,$A$41-1+$BI107,$A$27-1)*IF(RTF_unit="K",1,IF(RTF_unit="lb",1/1000,IF(RTF_unit="T",2,1))),"")</f>
        <v/>
      </c>
      <c r="BN107" s="125" t="str">
        <f t="shared" ref="BN107" ca="1" si="584">IFERROR(INDEX($D$2:$BA$203,$A$41-1+$BI107,$A$27-2)*IF(RTF_unit="K",1,IF(RTF_unit="lb",1/1000,IF(RTF_unit="T",2,1))),"")</f>
        <v/>
      </c>
      <c r="BO107" s="125" t="str">
        <f t="shared" ref="BO107" ca="1" si="585">IFERROR(INDEX($D$2:$BA$203,$A$41-1+$BI107,$A$27)*IF(RTF_unit_Moment="kip-ft",1,IF(RTF_unit_Moment="kip-in",1/12,IF(RTF_unit_Moment="lb-ft",1/1000,IF(RTF_unit_Moment="lb-in",1/12000,1)))),"")</f>
        <v/>
      </c>
      <c r="BP107" s="125" t="str">
        <f t="shared" ref="BP107" ca="1" si="586">IFERROR(INDEX($D$2:$BA$203,$A$41-1+$BI107,$A$30)*IF(RTF_unit_Moment="kip-ft",1,IF(RTF_unit_Moment="kip-in",1/12,IF(RTF_unit_Moment="lb-ft",1/1000,IF(RTF_unit_Moment="lb-in",1/12000,1)))),"")</f>
        <v/>
      </c>
      <c r="BQ107" s="125" t="str">
        <f t="shared" ca="1" si="416"/>
        <v/>
      </c>
      <c r="BR107" s="125" t="str">
        <f t="shared" ca="1" si="417"/>
        <v/>
      </c>
      <c r="BT107" s="125" t="str">
        <f t="array" aca="1" ref="BT107" ca="1">IFERROR(INDEX($BB$1:$BB$203,SMALL(IF($BB$1:$BB$203&lt;&gt;"",ROW($BB$1:$BB$203)),ROW(100:100))),"")</f>
        <v/>
      </c>
      <c r="BU107" s="604" t="str">
        <f t="shared" ca="1" si="385"/>
        <v/>
      </c>
      <c r="BV107" s="125" t="str">
        <f t="shared" ca="1" si="393"/>
        <v/>
      </c>
      <c r="BW107" s="125" t="str">
        <f t="shared" ca="1" si="393"/>
        <v/>
      </c>
      <c r="BX107" s="125" t="str">
        <f t="shared" ca="1" si="393"/>
        <v/>
      </c>
      <c r="BY107" s="125" t="str">
        <f t="shared" ca="1" si="394"/>
        <v/>
      </c>
      <c r="BZ107" s="125" t="str">
        <f t="shared" ca="1" si="386"/>
        <v/>
      </c>
      <c r="CA107" s="125" t="str">
        <f t="shared" ca="1" si="395"/>
        <v/>
      </c>
      <c r="CB107" s="125" t="str">
        <f t="shared" ca="1" si="396"/>
        <v/>
      </c>
      <c r="CC107" s="125" t="str">
        <f t="shared" ca="1" si="397"/>
        <v/>
      </c>
      <c r="CD107" s="125" t="str">
        <f t="shared" ca="1" si="398"/>
        <v/>
      </c>
      <c r="CE107" s="125" t="str">
        <f t="shared" ca="1" si="399"/>
        <v/>
      </c>
      <c r="CF107" s="125" t="str">
        <f t="shared" ca="1" si="400"/>
        <v/>
      </c>
      <c r="CG107" s="125" t="str">
        <f t="shared" ca="1" si="401"/>
        <v/>
      </c>
      <c r="CH107" s="125" t="str">
        <f t="shared" ca="1" si="402"/>
        <v/>
      </c>
      <c r="CI107" s="125" t="str">
        <f t="shared" ca="1" si="403"/>
        <v/>
      </c>
      <c r="CJ107" s="125" t="str">
        <f t="array" aca="1" ref="CJ107" ca="1">IFERROR(INDEX($CI$1:$CI$502,SMALL(IF($CI$1:$CI$502&lt;&gt;"",ROW($CI$1:$CI$502)),ROW(100:100))),"")</f>
        <v/>
      </c>
      <c r="CK107" s="125" t="str">
        <f t="shared" ca="1" si="404"/>
        <v/>
      </c>
      <c r="CL107" s="125" t="str">
        <f t="shared" ca="1" si="405"/>
        <v/>
      </c>
      <c r="CM107" s="125"/>
      <c r="CO107" s="125" t="str">
        <f t="shared" si="406"/>
        <v/>
      </c>
      <c r="CP107" s="600" t="str">
        <f t="shared" si="407"/>
        <v/>
      </c>
      <c r="CQ107" s="600" t="str">
        <f t="shared" si="423"/>
        <v/>
      </c>
      <c r="CR107" s="600" t="str">
        <f t="shared" si="408"/>
        <v/>
      </c>
    </row>
    <row r="108" spans="1:96" x14ac:dyDescent="0.25">
      <c r="A108" s="591"/>
      <c r="C108" s="125">
        <f t="shared" si="353"/>
        <v>106</v>
      </c>
      <c r="D108" s="125" t="e">
        <f t="shared" ca="1" si="535"/>
        <v>#N/A</v>
      </c>
      <c r="E108" s="125" t="e">
        <f t="shared" ca="1" si="535"/>
        <v>#N/A</v>
      </c>
      <c r="F108" s="125" t="e">
        <f t="shared" ca="1" si="535"/>
        <v>#N/A</v>
      </c>
      <c r="G108" s="125" t="e">
        <f t="shared" ca="1" si="535"/>
        <v>#N/A</v>
      </c>
      <c r="H108" s="125" t="e">
        <f t="shared" ca="1" si="535"/>
        <v>#N/A</v>
      </c>
      <c r="I108" s="125" t="e">
        <f t="shared" ca="1" si="535"/>
        <v>#N/A</v>
      </c>
      <c r="J108" s="125" t="e">
        <f t="shared" ca="1" si="535"/>
        <v>#N/A</v>
      </c>
      <c r="K108" s="125" t="e">
        <f t="shared" ca="1" si="535"/>
        <v>#N/A</v>
      </c>
      <c r="L108" s="125" t="e">
        <f t="shared" ca="1" si="535"/>
        <v>#N/A</v>
      </c>
      <c r="M108" s="125" t="e">
        <f t="shared" ca="1" si="535"/>
        <v>#N/A</v>
      </c>
      <c r="N108" s="125" t="e">
        <f t="shared" ca="1" si="535"/>
        <v>#N/A</v>
      </c>
      <c r="O108" s="125" t="e">
        <f t="shared" ca="1" si="535"/>
        <v>#N/A</v>
      </c>
      <c r="P108" s="125" t="e">
        <f t="shared" ca="1" si="535"/>
        <v>#N/A</v>
      </c>
      <c r="Q108" s="125" t="e">
        <f t="shared" ca="1" si="535"/>
        <v>#N/A</v>
      </c>
      <c r="R108" s="125" t="e">
        <f t="shared" ca="1" si="535"/>
        <v>#N/A</v>
      </c>
      <c r="S108" s="125" t="e">
        <f t="shared" ca="1" si="535"/>
        <v>#N/A</v>
      </c>
      <c r="T108" s="125" t="e">
        <f t="shared" ca="1" si="528"/>
        <v>#N/A</v>
      </c>
      <c r="U108" s="125" t="e">
        <f t="shared" ca="1" si="528"/>
        <v>#N/A</v>
      </c>
      <c r="V108" s="125" t="e">
        <f t="shared" ca="1" si="528"/>
        <v>#N/A</v>
      </c>
      <c r="W108" s="125" t="e">
        <f t="shared" ca="1" si="528"/>
        <v>#N/A</v>
      </c>
      <c r="X108" s="125" t="e">
        <f t="shared" ca="1" si="528"/>
        <v>#N/A</v>
      </c>
      <c r="Y108" s="125" t="e">
        <f t="shared" ca="1" si="528"/>
        <v>#N/A</v>
      </c>
      <c r="Z108" s="125" t="e">
        <f t="shared" ca="1" si="528"/>
        <v>#N/A</v>
      </c>
      <c r="AA108" s="125" t="e">
        <f t="shared" ca="1" si="528"/>
        <v>#N/A</v>
      </c>
      <c r="AB108" s="125" t="e">
        <f t="shared" ca="1" si="528"/>
        <v>#N/A</v>
      </c>
      <c r="AC108" s="125" t="e">
        <f t="shared" ca="1" si="528"/>
        <v>#N/A</v>
      </c>
      <c r="AD108" s="125" t="e">
        <f t="shared" ca="1" si="528"/>
        <v>#N/A</v>
      </c>
      <c r="AE108" s="125" t="e">
        <f t="shared" ca="1" si="528"/>
        <v>#N/A</v>
      </c>
      <c r="AF108" s="125" t="e">
        <f t="shared" ca="1" si="528"/>
        <v>#N/A</v>
      </c>
      <c r="AG108" s="125" t="e">
        <f t="shared" ca="1" si="528"/>
        <v>#N/A</v>
      </c>
      <c r="AH108" s="125" t="e">
        <f t="shared" ca="1" si="528"/>
        <v>#N/A</v>
      </c>
      <c r="AI108" s="125" t="e">
        <f t="shared" ca="1" si="536"/>
        <v>#N/A</v>
      </c>
      <c r="AJ108" s="125" t="e">
        <f t="shared" ca="1" si="536"/>
        <v>#N/A</v>
      </c>
      <c r="AK108" s="125" t="e">
        <f t="shared" ca="1" si="536"/>
        <v>#N/A</v>
      </c>
      <c r="AL108" s="125" t="e">
        <f t="shared" ca="1" si="536"/>
        <v>#N/A</v>
      </c>
      <c r="AM108" s="125" t="e">
        <f t="shared" ca="1" si="536"/>
        <v>#N/A</v>
      </c>
      <c r="AN108" s="125" t="e">
        <f t="shared" ca="1" si="536"/>
        <v>#N/A</v>
      </c>
      <c r="AO108" s="125" t="e">
        <f t="shared" ca="1" si="536"/>
        <v>#N/A</v>
      </c>
      <c r="AP108" s="125" t="e">
        <f t="shared" ca="1" si="536"/>
        <v>#N/A</v>
      </c>
      <c r="AQ108" s="125" t="e">
        <f t="shared" ca="1" si="536"/>
        <v>#N/A</v>
      </c>
      <c r="AR108" s="125" t="e">
        <f t="shared" ca="1" si="536"/>
        <v>#N/A</v>
      </c>
      <c r="AS108" s="125" t="e">
        <f t="shared" ca="1" si="536"/>
        <v>#N/A</v>
      </c>
      <c r="AT108" s="125" t="e">
        <f t="shared" ca="1" si="536"/>
        <v>#N/A</v>
      </c>
      <c r="AU108" s="125" t="e">
        <f t="shared" ca="1" si="536"/>
        <v>#N/A</v>
      </c>
      <c r="AV108" s="125" t="e">
        <f t="shared" ca="1" si="536"/>
        <v>#N/A</v>
      </c>
      <c r="AW108" s="125" t="e">
        <f t="shared" ca="1" si="536"/>
        <v>#N/A</v>
      </c>
      <c r="AX108" s="125" t="e">
        <f t="shared" ca="1" si="536"/>
        <v>#N/A</v>
      </c>
      <c r="AY108" s="125" t="e">
        <f t="shared" ca="1" si="529"/>
        <v>#N/A</v>
      </c>
      <c r="AZ108" s="125" t="e">
        <f t="shared" ca="1" si="529"/>
        <v>#N/A</v>
      </c>
      <c r="BA108" s="125" t="e">
        <f t="shared" ca="1" si="529"/>
        <v>#N/A</v>
      </c>
      <c r="BB108" s="125" t="str">
        <f t="shared" ca="1" si="346"/>
        <v/>
      </c>
      <c r="BC108" s="125" t="str">
        <f t="shared" ca="1" si="338"/>
        <v/>
      </c>
      <c r="BD108" s="125" t="str">
        <f t="shared" ca="1" si="339"/>
        <v/>
      </c>
      <c r="BE108" s="125" t="str">
        <f t="shared" ca="1" si="340"/>
        <v/>
      </c>
      <c r="BF108" t="str">
        <f t="shared" ca="1" si="347"/>
        <v/>
      </c>
      <c r="BG108" s="125" t="str">
        <f t="shared" ca="1" si="374"/>
        <v/>
      </c>
      <c r="BI108" s="606" t="str">
        <f t="shared" ca="1" si="409"/>
        <v/>
      </c>
      <c r="BJ108" s="125" t="str">
        <f t="shared" ca="1" si="387"/>
        <v/>
      </c>
      <c r="BK108" s="125" t="str">
        <f t="shared" ca="1" si="410"/>
        <v/>
      </c>
      <c r="BL108" s="125" t="str">
        <f t="shared" ref="BL108" ca="1" si="587">IFERROR(INDEX($D$2:$BA$203,$A$41-1+$BI108,$A$27-3)*IF(RTF_unit="K",1,IF(RTF_unit="lb",1/1000,IF(RTF_unit="T",2,1))),"")</f>
        <v/>
      </c>
      <c r="BM108" s="125" t="str">
        <f t="shared" ref="BM108" ca="1" si="588">IFERROR(INDEX($D$2:$BA$203,$A$41-1+$BI108,$A$27-1)*IF(RTF_unit="K",1,IF(RTF_unit="lb",1/1000,IF(RTF_unit="T",2,1))),"")</f>
        <v/>
      </c>
      <c r="BN108" s="125" t="str">
        <f t="shared" ref="BN108" ca="1" si="589">IFERROR(INDEX($D$2:$BA$203,$A$41-1+$BI108,$A$27-2)*IF(RTF_unit="K",1,IF(RTF_unit="lb",1/1000,IF(RTF_unit="T",2,1))),"")</f>
        <v/>
      </c>
      <c r="BO108" s="125" t="str">
        <f t="shared" ref="BO108" ca="1" si="590">IFERROR(INDEX($D$2:$BA$203,$A$41-1+$BI108,$A$27)*IF(RTF_unit_Moment="kip-ft",1,IF(RTF_unit_Moment="kip-in",1/12,IF(RTF_unit_Moment="lb-ft",1/1000,IF(RTF_unit_Moment="lb-in",1/12000,1)))),"")</f>
        <v/>
      </c>
      <c r="BP108" s="125" t="str">
        <f t="shared" ref="BP108" ca="1" si="591">IFERROR(INDEX($D$2:$BA$203,$A$41-1+$BI108,$A$30)*IF(RTF_unit_Moment="kip-ft",1,IF(RTF_unit_Moment="kip-in",1/12,IF(RTF_unit_Moment="lb-ft",1/1000,IF(RTF_unit_Moment="lb-in",1/12000,1)))),"")</f>
        <v/>
      </c>
      <c r="BQ108" s="125" t="str">
        <f t="shared" ca="1" si="416"/>
        <v/>
      </c>
      <c r="BR108" s="125" t="str">
        <f t="shared" ca="1" si="417"/>
        <v/>
      </c>
      <c r="BT108" s="125" t="str">
        <f t="array" aca="1" ref="BT108" ca="1">IFERROR(INDEX($BB$1:$BB$203,SMALL(IF($BB$1:$BB$203&lt;&gt;"",ROW($BB$1:$BB$203)),ROW(101:101))),"")</f>
        <v/>
      </c>
      <c r="BU108" s="604" t="str">
        <f t="shared" ca="1" si="385"/>
        <v/>
      </c>
      <c r="BV108" s="125" t="str">
        <f t="shared" ca="1" si="393"/>
        <v/>
      </c>
      <c r="BW108" s="125" t="str">
        <f t="shared" ca="1" si="393"/>
        <v/>
      </c>
      <c r="BX108" s="125" t="str">
        <f t="shared" ca="1" si="393"/>
        <v/>
      </c>
      <c r="BY108" s="125" t="str">
        <f t="shared" ca="1" si="394"/>
        <v/>
      </c>
      <c r="BZ108" s="125" t="str">
        <f t="shared" ca="1" si="386"/>
        <v/>
      </c>
      <c r="CA108" s="125" t="str">
        <f t="shared" ca="1" si="395"/>
        <v/>
      </c>
      <c r="CB108" s="125" t="str">
        <f t="shared" ca="1" si="396"/>
        <v/>
      </c>
      <c r="CC108" s="125" t="str">
        <f t="shared" ca="1" si="397"/>
        <v/>
      </c>
      <c r="CD108" s="125" t="str">
        <f t="shared" ca="1" si="398"/>
        <v/>
      </c>
      <c r="CE108" s="125" t="str">
        <f t="shared" ca="1" si="399"/>
        <v/>
      </c>
      <c r="CF108" s="125" t="str">
        <f t="shared" ca="1" si="400"/>
        <v/>
      </c>
      <c r="CG108" s="125" t="str">
        <f t="shared" ca="1" si="401"/>
        <v/>
      </c>
      <c r="CH108" s="125" t="str">
        <f t="shared" ca="1" si="402"/>
        <v/>
      </c>
      <c r="CI108" s="125" t="str">
        <f t="shared" ca="1" si="403"/>
        <v/>
      </c>
      <c r="CJ108" s="125" t="str">
        <f t="array" aca="1" ref="CJ108" ca="1">IFERROR(INDEX($CI$1:$CI$502,SMALL(IF($CI$1:$CI$502&lt;&gt;"",ROW($CI$1:$CI$502)),ROW(101:101))),"")</f>
        <v/>
      </c>
      <c r="CK108" s="125" t="str">
        <f t="shared" ca="1" si="404"/>
        <v/>
      </c>
      <c r="CL108" s="125" t="str">
        <f t="shared" ca="1" si="405"/>
        <v/>
      </c>
      <c r="CM108" s="125"/>
      <c r="CO108" s="125" t="str">
        <f t="shared" si="406"/>
        <v/>
      </c>
      <c r="CP108" s="600" t="str">
        <f t="shared" si="407"/>
        <v/>
      </c>
      <c r="CQ108" s="600" t="str">
        <f t="shared" si="423"/>
        <v/>
      </c>
      <c r="CR108" s="600" t="str">
        <f t="shared" si="408"/>
        <v/>
      </c>
    </row>
    <row r="109" spans="1:96" x14ac:dyDescent="0.25">
      <c r="A109" s="591"/>
      <c r="C109" s="125">
        <f t="shared" si="353"/>
        <v>107</v>
      </c>
      <c r="D109" s="125" t="e">
        <f t="shared" ca="1" si="535"/>
        <v>#N/A</v>
      </c>
      <c r="E109" s="125" t="e">
        <f t="shared" ca="1" si="535"/>
        <v>#N/A</v>
      </c>
      <c r="F109" s="125" t="e">
        <f t="shared" ca="1" si="535"/>
        <v>#N/A</v>
      </c>
      <c r="G109" s="125" t="e">
        <f t="shared" ca="1" si="535"/>
        <v>#N/A</v>
      </c>
      <c r="H109" s="125" t="e">
        <f t="shared" ca="1" si="535"/>
        <v>#N/A</v>
      </c>
      <c r="I109" s="125" t="e">
        <f t="shared" ca="1" si="535"/>
        <v>#N/A</v>
      </c>
      <c r="J109" s="125" t="e">
        <f t="shared" ca="1" si="535"/>
        <v>#N/A</v>
      </c>
      <c r="K109" s="125" t="e">
        <f t="shared" ca="1" si="535"/>
        <v>#N/A</v>
      </c>
      <c r="L109" s="125" t="e">
        <f t="shared" ca="1" si="535"/>
        <v>#N/A</v>
      </c>
      <c r="M109" s="125" t="e">
        <f t="shared" ca="1" si="535"/>
        <v>#N/A</v>
      </c>
      <c r="N109" s="125" t="e">
        <f t="shared" ca="1" si="535"/>
        <v>#N/A</v>
      </c>
      <c r="O109" s="125" t="e">
        <f t="shared" ca="1" si="535"/>
        <v>#N/A</v>
      </c>
      <c r="P109" s="125" t="e">
        <f t="shared" ca="1" si="535"/>
        <v>#N/A</v>
      </c>
      <c r="Q109" s="125" t="e">
        <f t="shared" ca="1" si="535"/>
        <v>#N/A</v>
      </c>
      <c r="R109" s="125" t="e">
        <f t="shared" ca="1" si="535"/>
        <v>#N/A</v>
      </c>
      <c r="S109" s="125" t="e">
        <f t="shared" ca="1" si="535"/>
        <v>#N/A</v>
      </c>
      <c r="T109" s="125" t="e">
        <f t="shared" ca="1" si="528"/>
        <v>#N/A</v>
      </c>
      <c r="U109" s="125" t="e">
        <f t="shared" ca="1" si="528"/>
        <v>#N/A</v>
      </c>
      <c r="V109" s="125" t="e">
        <f t="shared" ca="1" si="528"/>
        <v>#N/A</v>
      </c>
      <c r="W109" s="125" t="e">
        <f t="shared" ca="1" si="528"/>
        <v>#N/A</v>
      </c>
      <c r="X109" s="125" t="e">
        <f t="shared" ca="1" si="528"/>
        <v>#N/A</v>
      </c>
      <c r="Y109" s="125" t="e">
        <f t="shared" ca="1" si="528"/>
        <v>#N/A</v>
      </c>
      <c r="Z109" s="125" t="e">
        <f t="shared" ca="1" si="528"/>
        <v>#N/A</v>
      </c>
      <c r="AA109" s="125" t="e">
        <f t="shared" ca="1" si="528"/>
        <v>#N/A</v>
      </c>
      <c r="AB109" s="125" t="e">
        <f t="shared" ca="1" si="528"/>
        <v>#N/A</v>
      </c>
      <c r="AC109" s="125" t="e">
        <f t="shared" ca="1" si="528"/>
        <v>#N/A</v>
      </c>
      <c r="AD109" s="125" t="e">
        <f t="shared" ca="1" si="528"/>
        <v>#N/A</v>
      </c>
      <c r="AE109" s="125" t="e">
        <f t="shared" ca="1" si="528"/>
        <v>#N/A</v>
      </c>
      <c r="AF109" s="125" t="e">
        <f t="shared" ca="1" si="528"/>
        <v>#N/A</v>
      </c>
      <c r="AG109" s="125" t="e">
        <f t="shared" ca="1" si="528"/>
        <v>#N/A</v>
      </c>
      <c r="AH109" s="125" t="e">
        <f t="shared" ca="1" si="528"/>
        <v>#N/A</v>
      </c>
      <c r="AI109" s="125" t="e">
        <f t="shared" ca="1" si="536"/>
        <v>#N/A</v>
      </c>
      <c r="AJ109" s="125" t="e">
        <f t="shared" ca="1" si="536"/>
        <v>#N/A</v>
      </c>
      <c r="AK109" s="125" t="e">
        <f t="shared" ca="1" si="536"/>
        <v>#N/A</v>
      </c>
      <c r="AL109" s="125" t="e">
        <f t="shared" ca="1" si="536"/>
        <v>#N/A</v>
      </c>
      <c r="AM109" s="125" t="e">
        <f t="shared" ca="1" si="536"/>
        <v>#N/A</v>
      </c>
      <c r="AN109" s="125" t="e">
        <f t="shared" ca="1" si="536"/>
        <v>#N/A</v>
      </c>
      <c r="AO109" s="125" t="e">
        <f t="shared" ca="1" si="536"/>
        <v>#N/A</v>
      </c>
      <c r="AP109" s="125" t="e">
        <f t="shared" ca="1" si="536"/>
        <v>#N/A</v>
      </c>
      <c r="AQ109" s="125" t="e">
        <f t="shared" ca="1" si="536"/>
        <v>#N/A</v>
      </c>
      <c r="AR109" s="125" t="e">
        <f t="shared" ca="1" si="536"/>
        <v>#N/A</v>
      </c>
      <c r="AS109" s="125" t="e">
        <f t="shared" ca="1" si="536"/>
        <v>#N/A</v>
      </c>
      <c r="AT109" s="125" t="e">
        <f t="shared" ca="1" si="536"/>
        <v>#N/A</v>
      </c>
      <c r="AU109" s="125" t="e">
        <f t="shared" ca="1" si="536"/>
        <v>#N/A</v>
      </c>
      <c r="AV109" s="125" t="e">
        <f t="shared" ca="1" si="536"/>
        <v>#N/A</v>
      </c>
      <c r="AW109" s="125" t="e">
        <f t="shared" ca="1" si="536"/>
        <v>#N/A</v>
      </c>
      <c r="AX109" s="125" t="e">
        <f t="shared" ca="1" si="536"/>
        <v>#N/A</v>
      </c>
      <c r="AY109" s="125" t="e">
        <f t="shared" ca="1" si="529"/>
        <v>#N/A</v>
      </c>
      <c r="AZ109" s="125" t="e">
        <f t="shared" ca="1" si="529"/>
        <v>#N/A</v>
      </c>
      <c r="BA109" s="125" t="e">
        <f t="shared" ca="1" si="529"/>
        <v>#N/A</v>
      </c>
      <c r="BB109" s="125" t="str">
        <f t="shared" ca="1" si="346"/>
        <v/>
      </c>
      <c r="BC109" s="125" t="str">
        <f t="shared" ca="1" si="338"/>
        <v/>
      </c>
      <c r="BD109" s="125" t="str">
        <f t="shared" ca="1" si="339"/>
        <v/>
      </c>
      <c r="BE109" s="125" t="str">
        <f t="shared" ca="1" si="340"/>
        <v/>
      </c>
      <c r="BF109" t="str">
        <f t="shared" ca="1" si="347"/>
        <v/>
      </c>
      <c r="BG109" s="125" t="str">
        <f t="shared" ca="1" si="374"/>
        <v/>
      </c>
      <c r="BI109" s="606" t="str">
        <f t="shared" ca="1" si="409"/>
        <v/>
      </c>
      <c r="BJ109" s="125" t="str">
        <f t="shared" ca="1" si="387"/>
        <v/>
      </c>
      <c r="BK109" s="125" t="str">
        <f t="shared" ca="1" si="410"/>
        <v/>
      </c>
      <c r="BL109" s="125" t="str">
        <f t="shared" ref="BL109" ca="1" si="592">IFERROR(INDEX($D$2:$BA$203,$A$41-1+$BI109,$A$27-3)*IF(RTF_unit="K",1,IF(RTF_unit="lb",1/1000,IF(RTF_unit="T",2,1))),"")</f>
        <v/>
      </c>
      <c r="BM109" s="125" t="str">
        <f t="shared" ref="BM109" ca="1" si="593">IFERROR(INDEX($D$2:$BA$203,$A$41-1+$BI109,$A$27-1)*IF(RTF_unit="K",1,IF(RTF_unit="lb",1/1000,IF(RTF_unit="T",2,1))),"")</f>
        <v/>
      </c>
      <c r="BN109" s="125" t="str">
        <f t="shared" ref="BN109" ca="1" si="594">IFERROR(INDEX($D$2:$BA$203,$A$41-1+$BI109,$A$27-2)*IF(RTF_unit="K",1,IF(RTF_unit="lb",1/1000,IF(RTF_unit="T",2,1))),"")</f>
        <v/>
      </c>
      <c r="BO109" s="125" t="str">
        <f t="shared" ref="BO109" ca="1" si="595">IFERROR(INDEX($D$2:$BA$203,$A$41-1+$BI109,$A$27)*IF(RTF_unit_Moment="kip-ft",1,IF(RTF_unit_Moment="kip-in",1/12,IF(RTF_unit_Moment="lb-ft",1/1000,IF(RTF_unit_Moment="lb-in",1/12000,1)))),"")</f>
        <v/>
      </c>
      <c r="BP109" s="125" t="str">
        <f t="shared" ref="BP109" ca="1" si="596">IFERROR(INDEX($D$2:$BA$203,$A$41-1+$BI109,$A$30)*IF(RTF_unit_Moment="kip-ft",1,IF(RTF_unit_Moment="kip-in",1/12,IF(RTF_unit_Moment="lb-ft",1/1000,IF(RTF_unit_Moment="lb-in",1/12000,1)))),"")</f>
        <v/>
      </c>
      <c r="BQ109" s="125" t="str">
        <f t="shared" ca="1" si="416"/>
        <v/>
      </c>
      <c r="BR109" s="125" t="str">
        <f t="shared" ca="1" si="417"/>
        <v/>
      </c>
      <c r="BT109" s="125" t="str">
        <f t="array" aca="1" ref="BT109" ca="1">IFERROR(INDEX($BB$1:$BB$203,SMALL(IF($BB$1:$BB$203&lt;&gt;"",ROW($BB$1:$BB$203)),ROW(102:102))),"")</f>
        <v/>
      </c>
      <c r="BU109" s="604" t="str">
        <f t="shared" ca="1" si="385"/>
        <v/>
      </c>
      <c r="BV109" s="125" t="str">
        <f t="shared" ca="1" si="393"/>
        <v/>
      </c>
      <c r="BW109" s="125" t="str">
        <f t="shared" ca="1" si="393"/>
        <v/>
      </c>
      <c r="BX109" s="125" t="str">
        <f t="shared" ca="1" si="393"/>
        <v/>
      </c>
      <c r="BY109" s="125" t="str">
        <f t="shared" ca="1" si="394"/>
        <v/>
      </c>
      <c r="BZ109" s="125" t="str">
        <f t="shared" ca="1" si="386"/>
        <v/>
      </c>
      <c r="CA109" s="125" t="str">
        <f t="shared" ca="1" si="395"/>
        <v/>
      </c>
      <c r="CB109" s="125" t="str">
        <f t="shared" ca="1" si="396"/>
        <v/>
      </c>
      <c r="CC109" s="125" t="str">
        <f t="shared" ca="1" si="397"/>
        <v/>
      </c>
      <c r="CD109" s="125" t="str">
        <f t="shared" ca="1" si="398"/>
        <v/>
      </c>
      <c r="CE109" s="125" t="str">
        <f t="shared" ca="1" si="399"/>
        <v/>
      </c>
      <c r="CF109" s="125" t="str">
        <f t="shared" ca="1" si="400"/>
        <v/>
      </c>
      <c r="CG109" s="125" t="str">
        <f t="shared" ca="1" si="401"/>
        <v/>
      </c>
      <c r="CH109" s="125" t="str">
        <f t="shared" ca="1" si="402"/>
        <v/>
      </c>
      <c r="CI109" s="125" t="str">
        <f t="shared" ca="1" si="403"/>
        <v/>
      </c>
      <c r="CJ109" s="125" t="str">
        <f t="array" aca="1" ref="CJ109" ca="1">IFERROR(INDEX($CI$1:$CI$502,SMALL(IF($CI$1:$CI$502&lt;&gt;"",ROW($CI$1:$CI$502)),ROW(102:102))),"")</f>
        <v/>
      </c>
      <c r="CK109" s="125" t="str">
        <f t="shared" ca="1" si="404"/>
        <v/>
      </c>
      <c r="CL109" s="125" t="str">
        <f t="shared" ca="1" si="405"/>
        <v/>
      </c>
      <c r="CM109" s="125"/>
      <c r="CO109" s="125" t="str">
        <f t="shared" si="406"/>
        <v/>
      </c>
      <c r="CP109" s="600" t="str">
        <f t="shared" si="407"/>
        <v/>
      </c>
      <c r="CQ109" s="600" t="str">
        <f t="shared" si="423"/>
        <v/>
      </c>
      <c r="CR109" s="600" t="str">
        <f t="shared" si="408"/>
        <v/>
      </c>
    </row>
    <row r="110" spans="1:96" x14ac:dyDescent="0.25">
      <c r="A110" s="591"/>
      <c r="C110" s="125">
        <f t="shared" si="353"/>
        <v>108</v>
      </c>
      <c r="D110" s="125" t="e">
        <f t="shared" ca="1" si="535"/>
        <v>#N/A</v>
      </c>
      <c r="E110" s="125" t="e">
        <f t="shared" ca="1" si="535"/>
        <v>#N/A</v>
      </c>
      <c r="F110" s="125" t="e">
        <f t="shared" ca="1" si="535"/>
        <v>#N/A</v>
      </c>
      <c r="G110" s="125" t="e">
        <f t="shared" ca="1" si="535"/>
        <v>#N/A</v>
      </c>
      <c r="H110" s="125" t="e">
        <f t="shared" ca="1" si="535"/>
        <v>#N/A</v>
      </c>
      <c r="I110" s="125" t="e">
        <f t="shared" ca="1" si="535"/>
        <v>#N/A</v>
      </c>
      <c r="J110" s="125" t="e">
        <f t="shared" ca="1" si="535"/>
        <v>#N/A</v>
      </c>
      <c r="K110" s="125" t="e">
        <f t="shared" ca="1" si="535"/>
        <v>#N/A</v>
      </c>
      <c r="L110" s="125" t="e">
        <f t="shared" ca="1" si="535"/>
        <v>#N/A</v>
      </c>
      <c r="M110" s="125" t="e">
        <f t="shared" ca="1" si="535"/>
        <v>#N/A</v>
      </c>
      <c r="N110" s="125" t="e">
        <f t="shared" ca="1" si="535"/>
        <v>#N/A</v>
      </c>
      <c r="O110" s="125" t="e">
        <f t="shared" ca="1" si="535"/>
        <v>#N/A</v>
      </c>
      <c r="P110" s="125" t="e">
        <f t="shared" ca="1" si="535"/>
        <v>#N/A</v>
      </c>
      <c r="Q110" s="125" t="e">
        <f t="shared" ca="1" si="535"/>
        <v>#N/A</v>
      </c>
      <c r="R110" s="125" t="e">
        <f t="shared" ca="1" si="535"/>
        <v>#N/A</v>
      </c>
      <c r="S110" s="125" t="e">
        <f t="shared" ca="1" si="535"/>
        <v>#N/A</v>
      </c>
      <c r="T110" s="125" t="e">
        <f t="shared" ca="1" si="528"/>
        <v>#N/A</v>
      </c>
      <c r="U110" s="125" t="e">
        <f t="shared" ca="1" si="528"/>
        <v>#N/A</v>
      </c>
      <c r="V110" s="125" t="e">
        <f t="shared" ca="1" si="528"/>
        <v>#N/A</v>
      </c>
      <c r="W110" s="125" t="e">
        <f t="shared" ca="1" si="528"/>
        <v>#N/A</v>
      </c>
      <c r="X110" s="125" t="e">
        <f t="shared" ca="1" si="528"/>
        <v>#N/A</v>
      </c>
      <c r="Y110" s="125" t="e">
        <f t="shared" ca="1" si="528"/>
        <v>#N/A</v>
      </c>
      <c r="Z110" s="125" t="e">
        <f t="shared" ca="1" si="528"/>
        <v>#N/A</v>
      </c>
      <c r="AA110" s="125" t="e">
        <f t="shared" ca="1" si="528"/>
        <v>#N/A</v>
      </c>
      <c r="AB110" s="125" t="e">
        <f t="shared" ca="1" si="528"/>
        <v>#N/A</v>
      </c>
      <c r="AC110" s="125" t="e">
        <f t="shared" ca="1" si="528"/>
        <v>#N/A</v>
      </c>
      <c r="AD110" s="125" t="e">
        <f t="shared" ca="1" si="528"/>
        <v>#N/A</v>
      </c>
      <c r="AE110" s="125" t="e">
        <f t="shared" ca="1" si="528"/>
        <v>#N/A</v>
      </c>
      <c r="AF110" s="125" t="e">
        <f t="shared" ca="1" si="528"/>
        <v>#N/A</v>
      </c>
      <c r="AG110" s="125" t="e">
        <f t="shared" ca="1" si="528"/>
        <v>#N/A</v>
      </c>
      <c r="AH110" s="125" t="e">
        <f t="shared" ca="1" si="528"/>
        <v>#N/A</v>
      </c>
      <c r="AI110" s="125" t="e">
        <f t="shared" ca="1" si="536"/>
        <v>#N/A</v>
      </c>
      <c r="AJ110" s="125" t="e">
        <f t="shared" ca="1" si="536"/>
        <v>#N/A</v>
      </c>
      <c r="AK110" s="125" t="e">
        <f t="shared" ca="1" si="536"/>
        <v>#N/A</v>
      </c>
      <c r="AL110" s="125" t="e">
        <f t="shared" ca="1" si="536"/>
        <v>#N/A</v>
      </c>
      <c r="AM110" s="125" t="e">
        <f t="shared" ca="1" si="536"/>
        <v>#N/A</v>
      </c>
      <c r="AN110" s="125" t="e">
        <f t="shared" ca="1" si="536"/>
        <v>#N/A</v>
      </c>
      <c r="AO110" s="125" t="e">
        <f t="shared" ca="1" si="536"/>
        <v>#N/A</v>
      </c>
      <c r="AP110" s="125" t="e">
        <f t="shared" ca="1" si="536"/>
        <v>#N/A</v>
      </c>
      <c r="AQ110" s="125" t="e">
        <f t="shared" ca="1" si="536"/>
        <v>#N/A</v>
      </c>
      <c r="AR110" s="125" t="e">
        <f t="shared" ca="1" si="536"/>
        <v>#N/A</v>
      </c>
      <c r="AS110" s="125" t="e">
        <f t="shared" ca="1" si="536"/>
        <v>#N/A</v>
      </c>
      <c r="AT110" s="125" t="e">
        <f t="shared" ca="1" si="536"/>
        <v>#N/A</v>
      </c>
      <c r="AU110" s="125" t="e">
        <f t="shared" ca="1" si="536"/>
        <v>#N/A</v>
      </c>
      <c r="AV110" s="125" t="e">
        <f t="shared" ca="1" si="536"/>
        <v>#N/A</v>
      </c>
      <c r="AW110" s="125" t="e">
        <f t="shared" ca="1" si="536"/>
        <v>#N/A</v>
      </c>
      <c r="AX110" s="125" t="e">
        <f t="shared" ca="1" si="536"/>
        <v>#N/A</v>
      </c>
      <c r="AY110" s="125" t="e">
        <f t="shared" ca="1" si="529"/>
        <v>#N/A</v>
      </c>
      <c r="AZ110" s="125" t="e">
        <f t="shared" ca="1" si="529"/>
        <v>#N/A</v>
      </c>
      <c r="BA110" s="125" t="e">
        <f t="shared" ca="1" si="529"/>
        <v>#N/A</v>
      </c>
      <c r="BB110" s="125" t="str">
        <f t="shared" ca="1" si="346"/>
        <v/>
      </c>
      <c r="BC110" s="125" t="str">
        <f t="shared" ca="1" si="338"/>
        <v/>
      </c>
      <c r="BD110" s="125" t="str">
        <f t="shared" ca="1" si="339"/>
        <v/>
      </c>
      <c r="BE110" s="125" t="str">
        <f t="shared" ca="1" si="340"/>
        <v/>
      </c>
      <c r="BF110" t="str">
        <f t="shared" ca="1" si="347"/>
        <v/>
      </c>
      <c r="BG110" s="125" t="str">
        <f t="shared" ca="1" si="374"/>
        <v/>
      </c>
      <c r="BI110" s="606" t="str">
        <f t="shared" ca="1" si="409"/>
        <v/>
      </c>
      <c r="BJ110" s="125" t="str">
        <f t="shared" ca="1" si="387"/>
        <v/>
      </c>
      <c r="BK110" s="125" t="str">
        <f t="shared" ca="1" si="410"/>
        <v/>
      </c>
      <c r="BL110" s="125" t="str">
        <f t="shared" ref="BL110" ca="1" si="597">IFERROR(INDEX($D$2:$BA$203,$A$41-1+$BI110,$A$27-3)*IF(RTF_unit="K",1,IF(RTF_unit="lb",1/1000,IF(RTF_unit="T",2,1))),"")</f>
        <v/>
      </c>
      <c r="BM110" s="125" t="str">
        <f t="shared" ref="BM110" ca="1" si="598">IFERROR(INDEX($D$2:$BA$203,$A$41-1+$BI110,$A$27-1)*IF(RTF_unit="K",1,IF(RTF_unit="lb",1/1000,IF(RTF_unit="T",2,1))),"")</f>
        <v/>
      </c>
      <c r="BN110" s="125" t="str">
        <f t="shared" ref="BN110" ca="1" si="599">IFERROR(INDEX($D$2:$BA$203,$A$41-1+$BI110,$A$27-2)*IF(RTF_unit="K",1,IF(RTF_unit="lb",1/1000,IF(RTF_unit="T",2,1))),"")</f>
        <v/>
      </c>
      <c r="BO110" s="125" t="str">
        <f t="shared" ref="BO110" ca="1" si="600">IFERROR(INDEX($D$2:$BA$203,$A$41-1+$BI110,$A$27)*IF(RTF_unit_Moment="kip-ft",1,IF(RTF_unit_Moment="kip-in",1/12,IF(RTF_unit_Moment="lb-ft",1/1000,IF(RTF_unit_Moment="lb-in",1/12000,1)))),"")</f>
        <v/>
      </c>
      <c r="BP110" s="125" t="str">
        <f t="shared" ref="BP110" ca="1" si="601">IFERROR(INDEX($D$2:$BA$203,$A$41-1+$BI110,$A$30)*IF(RTF_unit_Moment="kip-ft",1,IF(RTF_unit_Moment="kip-in",1/12,IF(RTF_unit_Moment="lb-ft",1/1000,IF(RTF_unit_Moment="lb-in",1/12000,1)))),"")</f>
        <v/>
      </c>
      <c r="BQ110" s="125" t="str">
        <f t="shared" ca="1" si="416"/>
        <v/>
      </c>
      <c r="BR110" s="125" t="str">
        <f t="shared" ca="1" si="417"/>
        <v/>
      </c>
      <c r="BT110" s="125" t="str">
        <f t="array" aca="1" ref="BT110" ca="1">IFERROR(INDEX($BB$1:$BB$203,SMALL(IF($BB$1:$BB$203&lt;&gt;"",ROW($BB$1:$BB$203)),ROW(103:103))),"")</f>
        <v/>
      </c>
      <c r="BU110" s="604" t="str">
        <f t="shared" ca="1" si="385"/>
        <v/>
      </c>
      <c r="BV110" s="125" t="str">
        <f t="shared" ca="1" si="393"/>
        <v/>
      </c>
      <c r="BW110" s="125" t="str">
        <f t="shared" ca="1" si="393"/>
        <v/>
      </c>
      <c r="BX110" s="125" t="str">
        <f t="shared" ca="1" si="393"/>
        <v/>
      </c>
      <c r="BY110" s="125" t="str">
        <f t="shared" ca="1" si="394"/>
        <v/>
      </c>
      <c r="BZ110" s="125" t="str">
        <f t="shared" ca="1" si="386"/>
        <v/>
      </c>
      <c r="CA110" s="125" t="str">
        <f t="shared" ca="1" si="395"/>
        <v/>
      </c>
      <c r="CB110" s="125" t="str">
        <f t="shared" ca="1" si="396"/>
        <v/>
      </c>
      <c r="CC110" s="125" t="str">
        <f t="shared" ca="1" si="397"/>
        <v/>
      </c>
      <c r="CD110" s="125" t="str">
        <f t="shared" ca="1" si="398"/>
        <v/>
      </c>
      <c r="CE110" s="125" t="str">
        <f t="shared" ca="1" si="399"/>
        <v/>
      </c>
      <c r="CF110" s="125" t="str">
        <f t="shared" ca="1" si="400"/>
        <v/>
      </c>
      <c r="CG110" s="125" t="str">
        <f t="shared" ca="1" si="401"/>
        <v/>
      </c>
      <c r="CH110" s="125" t="str">
        <f t="shared" ca="1" si="402"/>
        <v/>
      </c>
      <c r="CI110" s="125" t="str">
        <f t="shared" ca="1" si="403"/>
        <v/>
      </c>
      <c r="CJ110" s="125" t="str">
        <f t="array" aca="1" ref="CJ110" ca="1">IFERROR(INDEX($CI$1:$CI$502,SMALL(IF($CI$1:$CI$502&lt;&gt;"",ROW($CI$1:$CI$502)),ROW(103:103))),"")</f>
        <v/>
      </c>
      <c r="CK110" s="125" t="str">
        <f t="shared" ca="1" si="404"/>
        <v/>
      </c>
      <c r="CL110" s="125" t="str">
        <f t="shared" ca="1" si="405"/>
        <v/>
      </c>
      <c r="CM110" s="125"/>
      <c r="CO110" s="125" t="str">
        <f t="shared" si="406"/>
        <v/>
      </c>
      <c r="CP110" s="600" t="str">
        <f t="shared" si="407"/>
        <v/>
      </c>
      <c r="CQ110" s="600" t="str">
        <f t="shared" si="423"/>
        <v/>
      </c>
      <c r="CR110" s="600" t="str">
        <f t="shared" si="408"/>
        <v/>
      </c>
    </row>
    <row r="111" spans="1:96" x14ac:dyDescent="0.25">
      <c r="A111" s="591"/>
      <c r="C111" s="125">
        <f t="shared" si="353"/>
        <v>109</v>
      </c>
      <c r="D111" s="125" t="e">
        <f t="shared" ca="1" si="535"/>
        <v>#N/A</v>
      </c>
      <c r="E111" s="125" t="e">
        <f t="shared" ca="1" si="535"/>
        <v>#N/A</v>
      </c>
      <c r="F111" s="125" t="e">
        <f t="shared" ca="1" si="535"/>
        <v>#N/A</v>
      </c>
      <c r="G111" s="125" t="e">
        <f t="shared" ca="1" si="535"/>
        <v>#N/A</v>
      </c>
      <c r="H111" s="125" t="e">
        <f t="shared" ca="1" si="535"/>
        <v>#N/A</v>
      </c>
      <c r="I111" s="125" t="e">
        <f t="shared" ca="1" si="535"/>
        <v>#N/A</v>
      </c>
      <c r="J111" s="125" t="e">
        <f t="shared" ca="1" si="535"/>
        <v>#N/A</v>
      </c>
      <c r="K111" s="125" t="e">
        <f t="shared" ca="1" si="535"/>
        <v>#N/A</v>
      </c>
      <c r="L111" s="125" t="e">
        <f t="shared" ca="1" si="535"/>
        <v>#N/A</v>
      </c>
      <c r="M111" s="125" t="e">
        <f t="shared" ca="1" si="535"/>
        <v>#N/A</v>
      </c>
      <c r="N111" s="125" t="e">
        <f t="shared" ca="1" si="535"/>
        <v>#N/A</v>
      </c>
      <c r="O111" s="125" t="e">
        <f t="shared" ca="1" si="535"/>
        <v>#N/A</v>
      </c>
      <c r="P111" s="125" t="e">
        <f t="shared" ca="1" si="535"/>
        <v>#N/A</v>
      </c>
      <c r="Q111" s="125" t="e">
        <f t="shared" ca="1" si="535"/>
        <v>#N/A</v>
      </c>
      <c r="R111" s="125" t="e">
        <f t="shared" ca="1" si="535"/>
        <v>#N/A</v>
      </c>
      <c r="S111" s="125" t="e">
        <f t="shared" ca="1" si="535"/>
        <v>#N/A</v>
      </c>
      <c r="T111" s="125" t="e">
        <f t="shared" ca="1" si="528"/>
        <v>#N/A</v>
      </c>
      <c r="U111" s="125" t="e">
        <f t="shared" ca="1" si="528"/>
        <v>#N/A</v>
      </c>
      <c r="V111" s="125" t="e">
        <f t="shared" ca="1" si="528"/>
        <v>#N/A</v>
      </c>
      <c r="W111" s="125" t="e">
        <f t="shared" ca="1" si="528"/>
        <v>#N/A</v>
      </c>
      <c r="X111" s="125" t="e">
        <f t="shared" ca="1" si="528"/>
        <v>#N/A</v>
      </c>
      <c r="Y111" s="125" t="e">
        <f t="shared" ca="1" si="528"/>
        <v>#N/A</v>
      </c>
      <c r="Z111" s="125" t="e">
        <f t="shared" ca="1" si="528"/>
        <v>#N/A</v>
      </c>
      <c r="AA111" s="125" t="e">
        <f t="shared" ca="1" si="528"/>
        <v>#N/A</v>
      </c>
      <c r="AB111" s="125" t="e">
        <f t="shared" ca="1" si="528"/>
        <v>#N/A</v>
      </c>
      <c r="AC111" s="125" t="e">
        <f t="shared" ca="1" si="528"/>
        <v>#N/A</v>
      </c>
      <c r="AD111" s="125" t="e">
        <f t="shared" ca="1" si="528"/>
        <v>#N/A</v>
      </c>
      <c r="AE111" s="125" t="e">
        <f t="shared" ca="1" si="528"/>
        <v>#N/A</v>
      </c>
      <c r="AF111" s="125" t="e">
        <f t="shared" ca="1" si="528"/>
        <v>#N/A</v>
      </c>
      <c r="AG111" s="125" t="e">
        <f t="shared" ca="1" si="528"/>
        <v>#N/A</v>
      </c>
      <c r="AH111" s="125" t="e">
        <f t="shared" ca="1" si="528"/>
        <v>#N/A</v>
      </c>
      <c r="AI111" s="125" t="e">
        <f t="shared" ca="1" si="536"/>
        <v>#N/A</v>
      </c>
      <c r="AJ111" s="125" t="e">
        <f t="shared" ca="1" si="536"/>
        <v>#N/A</v>
      </c>
      <c r="AK111" s="125" t="e">
        <f t="shared" ca="1" si="536"/>
        <v>#N/A</v>
      </c>
      <c r="AL111" s="125" t="e">
        <f t="shared" ca="1" si="536"/>
        <v>#N/A</v>
      </c>
      <c r="AM111" s="125" t="e">
        <f t="shared" ca="1" si="536"/>
        <v>#N/A</v>
      </c>
      <c r="AN111" s="125" t="e">
        <f t="shared" ca="1" si="536"/>
        <v>#N/A</v>
      </c>
      <c r="AO111" s="125" t="e">
        <f t="shared" ca="1" si="536"/>
        <v>#N/A</v>
      </c>
      <c r="AP111" s="125" t="e">
        <f t="shared" ca="1" si="536"/>
        <v>#N/A</v>
      </c>
      <c r="AQ111" s="125" t="e">
        <f t="shared" ca="1" si="536"/>
        <v>#N/A</v>
      </c>
      <c r="AR111" s="125" t="e">
        <f t="shared" ca="1" si="536"/>
        <v>#N/A</v>
      </c>
      <c r="AS111" s="125" t="e">
        <f t="shared" ca="1" si="536"/>
        <v>#N/A</v>
      </c>
      <c r="AT111" s="125" t="e">
        <f t="shared" ca="1" si="536"/>
        <v>#N/A</v>
      </c>
      <c r="AU111" s="125" t="e">
        <f t="shared" ca="1" si="536"/>
        <v>#N/A</v>
      </c>
      <c r="AV111" s="125" t="e">
        <f t="shared" ca="1" si="536"/>
        <v>#N/A</v>
      </c>
      <c r="AW111" s="125" t="e">
        <f t="shared" ca="1" si="536"/>
        <v>#N/A</v>
      </c>
      <c r="AX111" s="125" t="e">
        <f t="shared" ca="1" si="536"/>
        <v>#N/A</v>
      </c>
      <c r="AY111" s="125" t="e">
        <f t="shared" ca="1" si="529"/>
        <v>#N/A</v>
      </c>
      <c r="AZ111" s="125" t="e">
        <f t="shared" ca="1" si="529"/>
        <v>#N/A</v>
      </c>
      <c r="BA111" s="125" t="e">
        <f t="shared" ca="1" si="529"/>
        <v>#N/A</v>
      </c>
      <c r="BB111" s="125" t="str">
        <f t="shared" ca="1" si="346"/>
        <v/>
      </c>
      <c r="BC111" s="125" t="str">
        <f t="shared" ca="1" si="338"/>
        <v/>
      </c>
      <c r="BD111" s="125" t="str">
        <f t="shared" ca="1" si="339"/>
        <v/>
      </c>
      <c r="BE111" s="125" t="str">
        <f t="shared" ca="1" si="340"/>
        <v/>
      </c>
      <c r="BF111" t="str">
        <f t="shared" ca="1" si="347"/>
        <v/>
      </c>
      <c r="BG111" s="125" t="str">
        <f t="shared" ca="1" si="374"/>
        <v/>
      </c>
      <c r="BI111" s="606" t="str">
        <f t="shared" ca="1" si="409"/>
        <v/>
      </c>
      <c r="BJ111" s="125" t="str">
        <f t="shared" ca="1" si="387"/>
        <v/>
      </c>
      <c r="BK111" s="125" t="str">
        <f t="shared" ca="1" si="410"/>
        <v/>
      </c>
      <c r="BL111" s="125" t="str">
        <f t="shared" ref="BL111" ca="1" si="602">IFERROR(INDEX($D$2:$BA$203,$A$41-1+$BI111,$A$27-3)*IF(RTF_unit="K",1,IF(RTF_unit="lb",1/1000,IF(RTF_unit="T",2,1))),"")</f>
        <v/>
      </c>
      <c r="BM111" s="125" t="str">
        <f t="shared" ref="BM111" ca="1" si="603">IFERROR(INDEX($D$2:$BA$203,$A$41-1+$BI111,$A$27-1)*IF(RTF_unit="K",1,IF(RTF_unit="lb",1/1000,IF(RTF_unit="T",2,1))),"")</f>
        <v/>
      </c>
      <c r="BN111" s="125" t="str">
        <f t="shared" ref="BN111" ca="1" si="604">IFERROR(INDEX($D$2:$BA$203,$A$41-1+$BI111,$A$27-2)*IF(RTF_unit="K",1,IF(RTF_unit="lb",1/1000,IF(RTF_unit="T",2,1))),"")</f>
        <v/>
      </c>
      <c r="BO111" s="125" t="str">
        <f t="shared" ref="BO111" ca="1" si="605">IFERROR(INDEX($D$2:$BA$203,$A$41-1+$BI111,$A$27)*IF(RTF_unit_Moment="kip-ft",1,IF(RTF_unit_Moment="kip-in",1/12,IF(RTF_unit_Moment="lb-ft",1/1000,IF(RTF_unit_Moment="lb-in",1/12000,1)))),"")</f>
        <v/>
      </c>
      <c r="BP111" s="125" t="str">
        <f t="shared" ref="BP111" ca="1" si="606">IFERROR(INDEX($D$2:$BA$203,$A$41-1+$BI111,$A$30)*IF(RTF_unit_Moment="kip-ft",1,IF(RTF_unit_Moment="kip-in",1/12,IF(RTF_unit_Moment="lb-ft",1/1000,IF(RTF_unit_Moment="lb-in",1/12000,1)))),"")</f>
        <v/>
      </c>
      <c r="BQ111" s="125" t="str">
        <f t="shared" ca="1" si="416"/>
        <v/>
      </c>
      <c r="BR111" s="125" t="str">
        <f t="shared" ca="1" si="417"/>
        <v/>
      </c>
      <c r="BT111" s="125" t="str">
        <f t="array" aca="1" ref="BT111" ca="1">IFERROR(INDEX($BB$1:$BB$203,SMALL(IF($BB$1:$BB$203&lt;&gt;"",ROW($BB$1:$BB$203)),ROW(104:104))),"")</f>
        <v/>
      </c>
      <c r="BU111" s="604" t="str">
        <f t="shared" ca="1" si="385"/>
        <v/>
      </c>
      <c r="BV111" s="125" t="str">
        <f t="shared" ca="1" si="393"/>
        <v/>
      </c>
      <c r="BW111" s="125" t="str">
        <f t="shared" ca="1" si="393"/>
        <v/>
      </c>
      <c r="BX111" s="125" t="str">
        <f t="shared" ca="1" si="393"/>
        <v/>
      </c>
      <c r="BY111" s="125" t="str">
        <f t="shared" ca="1" si="394"/>
        <v/>
      </c>
      <c r="BZ111" s="125" t="str">
        <f t="shared" ca="1" si="386"/>
        <v/>
      </c>
      <c r="CA111" s="125" t="str">
        <f t="shared" ca="1" si="395"/>
        <v/>
      </c>
      <c r="CB111" s="125" t="str">
        <f t="shared" ca="1" si="396"/>
        <v/>
      </c>
      <c r="CC111" s="125" t="str">
        <f t="shared" ca="1" si="397"/>
        <v/>
      </c>
      <c r="CD111" s="125" t="str">
        <f t="shared" ca="1" si="398"/>
        <v/>
      </c>
      <c r="CE111" s="125" t="str">
        <f t="shared" ca="1" si="399"/>
        <v/>
      </c>
      <c r="CF111" s="125" t="str">
        <f t="shared" ca="1" si="400"/>
        <v/>
      </c>
      <c r="CG111" s="125" t="str">
        <f t="shared" ca="1" si="401"/>
        <v/>
      </c>
      <c r="CH111" s="125" t="str">
        <f t="shared" ca="1" si="402"/>
        <v/>
      </c>
      <c r="CI111" s="125" t="str">
        <f t="shared" ca="1" si="403"/>
        <v/>
      </c>
      <c r="CJ111" s="125" t="str">
        <f t="array" aca="1" ref="CJ111" ca="1">IFERROR(INDEX($CI$1:$CI$502,SMALL(IF($CI$1:$CI$502&lt;&gt;"",ROW($CI$1:$CI$502)),ROW(104:104))),"")</f>
        <v/>
      </c>
      <c r="CK111" s="125" t="str">
        <f t="shared" ca="1" si="404"/>
        <v/>
      </c>
      <c r="CL111" s="125" t="str">
        <f t="shared" ca="1" si="405"/>
        <v/>
      </c>
      <c r="CM111" s="125"/>
      <c r="CO111" s="125" t="str">
        <f t="shared" si="406"/>
        <v/>
      </c>
      <c r="CP111" s="600" t="str">
        <f t="shared" si="407"/>
        <v/>
      </c>
      <c r="CQ111" s="600" t="str">
        <f t="shared" si="423"/>
        <v/>
      </c>
      <c r="CR111" s="600" t="str">
        <f t="shared" si="408"/>
        <v/>
      </c>
    </row>
    <row r="112" spans="1:96" x14ac:dyDescent="0.25">
      <c r="A112" s="591"/>
      <c r="C112" s="125">
        <f t="shared" si="353"/>
        <v>110</v>
      </c>
      <c r="D112" s="125" t="e">
        <f t="shared" ca="1" si="535"/>
        <v>#N/A</v>
      </c>
      <c r="E112" s="125" t="e">
        <f t="shared" ca="1" si="535"/>
        <v>#N/A</v>
      </c>
      <c r="F112" s="125" t="e">
        <f t="shared" ca="1" si="535"/>
        <v>#N/A</v>
      </c>
      <c r="G112" s="125" t="e">
        <f t="shared" ca="1" si="535"/>
        <v>#N/A</v>
      </c>
      <c r="H112" s="125" t="e">
        <f t="shared" ca="1" si="535"/>
        <v>#N/A</v>
      </c>
      <c r="I112" s="125" t="e">
        <f t="shared" ca="1" si="535"/>
        <v>#N/A</v>
      </c>
      <c r="J112" s="125" t="e">
        <f t="shared" ca="1" si="535"/>
        <v>#N/A</v>
      </c>
      <c r="K112" s="125" t="e">
        <f t="shared" ca="1" si="535"/>
        <v>#N/A</v>
      </c>
      <c r="L112" s="125" t="e">
        <f t="shared" ca="1" si="535"/>
        <v>#N/A</v>
      </c>
      <c r="M112" s="125" t="e">
        <f t="shared" ca="1" si="535"/>
        <v>#N/A</v>
      </c>
      <c r="N112" s="125" t="e">
        <f t="shared" ca="1" si="535"/>
        <v>#N/A</v>
      </c>
      <c r="O112" s="125" t="e">
        <f t="shared" ca="1" si="535"/>
        <v>#N/A</v>
      </c>
      <c r="P112" s="125" t="e">
        <f t="shared" ca="1" si="535"/>
        <v>#N/A</v>
      </c>
      <c r="Q112" s="125" t="e">
        <f t="shared" ca="1" si="535"/>
        <v>#N/A</v>
      </c>
      <c r="R112" s="125" t="e">
        <f t="shared" ca="1" si="535"/>
        <v>#N/A</v>
      </c>
      <c r="S112" s="125" t="e">
        <f t="shared" ca="1" si="535"/>
        <v>#N/A</v>
      </c>
      <c r="T112" s="125" t="e">
        <f t="shared" ca="1" si="528"/>
        <v>#N/A</v>
      </c>
      <c r="U112" s="125" t="e">
        <f t="shared" ca="1" si="528"/>
        <v>#N/A</v>
      </c>
      <c r="V112" s="125" t="e">
        <f t="shared" ca="1" si="528"/>
        <v>#N/A</v>
      </c>
      <c r="W112" s="125" t="e">
        <f t="shared" ca="1" si="528"/>
        <v>#N/A</v>
      </c>
      <c r="X112" s="125" t="e">
        <f t="shared" ca="1" si="528"/>
        <v>#N/A</v>
      </c>
      <c r="Y112" s="125" t="e">
        <f t="shared" ca="1" si="528"/>
        <v>#N/A</v>
      </c>
      <c r="Z112" s="125" t="e">
        <f t="shared" ca="1" si="528"/>
        <v>#N/A</v>
      </c>
      <c r="AA112" s="125" t="e">
        <f t="shared" ca="1" si="528"/>
        <v>#N/A</v>
      </c>
      <c r="AB112" s="125" t="e">
        <f t="shared" ca="1" si="528"/>
        <v>#N/A</v>
      </c>
      <c r="AC112" s="125" t="e">
        <f t="shared" ca="1" si="528"/>
        <v>#N/A</v>
      </c>
      <c r="AD112" s="125" t="e">
        <f t="shared" ca="1" si="528"/>
        <v>#N/A</v>
      </c>
      <c r="AE112" s="125" t="e">
        <f t="shared" ca="1" si="528"/>
        <v>#N/A</v>
      </c>
      <c r="AF112" s="125" t="e">
        <f t="shared" ca="1" si="528"/>
        <v>#N/A</v>
      </c>
      <c r="AG112" s="125" t="e">
        <f t="shared" ca="1" si="528"/>
        <v>#N/A</v>
      </c>
      <c r="AH112" s="125" t="e">
        <f t="shared" ca="1" si="528"/>
        <v>#N/A</v>
      </c>
      <c r="AI112" s="125" t="e">
        <f t="shared" ca="1" si="536"/>
        <v>#N/A</v>
      </c>
      <c r="AJ112" s="125" t="e">
        <f t="shared" ca="1" si="536"/>
        <v>#N/A</v>
      </c>
      <c r="AK112" s="125" t="e">
        <f t="shared" ca="1" si="536"/>
        <v>#N/A</v>
      </c>
      <c r="AL112" s="125" t="e">
        <f t="shared" ca="1" si="536"/>
        <v>#N/A</v>
      </c>
      <c r="AM112" s="125" t="e">
        <f t="shared" ca="1" si="536"/>
        <v>#N/A</v>
      </c>
      <c r="AN112" s="125" t="e">
        <f t="shared" ca="1" si="536"/>
        <v>#N/A</v>
      </c>
      <c r="AO112" s="125" t="e">
        <f t="shared" ca="1" si="536"/>
        <v>#N/A</v>
      </c>
      <c r="AP112" s="125" t="e">
        <f t="shared" ca="1" si="536"/>
        <v>#N/A</v>
      </c>
      <c r="AQ112" s="125" t="e">
        <f t="shared" ca="1" si="536"/>
        <v>#N/A</v>
      </c>
      <c r="AR112" s="125" t="e">
        <f t="shared" ca="1" si="536"/>
        <v>#N/A</v>
      </c>
      <c r="AS112" s="125" t="e">
        <f t="shared" ca="1" si="536"/>
        <v>#N/A</v>
      </c>
      <c r="AT112" s="125" t="e">
        <f t="shared" ca="1" si="536"/>
        <v>#N/A</v>
      </c>
      <c r="AU112" s="125" t="e">
        <f t="shared" ca="1" si="536"/>
        <v>#N/A</v>
      </c>
      <c r="AV112" s="125" t="e">
        <f t="shared" ca="1" si="536"/>
        <v>#N/A</v>
      </c>
      <c r="AW112" s="125" t="e">
        <f t="shared" ca="1" si="536"/>
        <v>#N/A</v>
      </c>
      <c r="AX112" s="125" t="e">
        <f t="shared" ca="1" si="536"/>
        <v>#N/A</v>
      </c>
      <c r="AY112" s="125" t="e">
        <f t="shared" ca="1" si="529"/>
        <v>#N/A</v>
      </c>
      <c r="AZ112" s="125" t="e">
        <f t="shared" ca="1" si="529"/>
        <v>#N/A</v>
      </c>
      <c r="BA112" s="125" t="e">
        <f t="shared" ca="1" si="529"/>
        <v>#N/A</v>
      </c>
      <c r="BB112" s="125" t="str">
        <f t="shared" ca="1" si="346"/>
        <v/>
      </c>
      <c r="BC112" s="125" t="str">
        <f t="shared" ca="1" si="338"/>
        <v/>
      </c>
      <c r="BD112" s="125" t="str">
        <f t="shared" ca="1" si="339"/>
        <v/>
      </c>
      <c r="BE112" s="125" t="str">
        <f t="shared" ca="1" si="340"/>
        <v/>
      </c>
      <c r="BF112" t="str">
        <f t="shared" ca="1" si="347"/>
        <v/>
      </c>
      <c r="BG112" s="125" t="str">
        <f t="shared" ca="1" si="374"/>
        <v/>
      </c>
      <c r="BI112" s="606" t="str">
        <f t="shared" ca="1" si="409"/>
        <v/>
      </c>
      <c r="BJ112" s="125" t="str">
        <f t="shared" ca="1" si="387"/>
        <v/>
      </c>
      <c r="BK112" s="125" t="str">
        <f t="shared" ca="1" si="410"/>
        <v/>
      </c>
      <c r="BL112" s="125" t="str">
        <f t="shared" ref="BL112" ca="1" si="607">IFERROR(INDEX($D$2:$BA$203,$A$41-1+$BI112,$A$27-3)*IF(RTF_unit="K",1,IF(RTF_unit="lb",1/1000,IF(RTF_unit="T",2,1))),"")</f>
        <v/>
      </c>
      <c r="BM112" s="125" t="str">
        <f t="shared" ref="BM112" ca="1" si="608">IFERROR(INDEX($D$2:$BA$203,$A$41-1+$BI112,$A$27-1)*IF(RTF_unit="K",1,IF(RTF_unit="lb",1/1000,IF(RTF_unit="T",2,1))),"")</f>
        <v/>
      </c>
      <c r="BN112" s="125" t="str">
        <f t="shared" ref="BN112" ca="1" si="609">IFERROR(INDEX($D$2:$BA$203,$A$41-1+$BI112,$A$27-2)*IF(RTF_unit="K",1,IF(RTF_unit="lb",1/1000,IF(RTF_unit="T",2,1))),"")</f>
        <v/>
      </c>
      <c r="BO112" s="125" t="str">
        <f t="shared" ref="BO112" ca="1" si="610">IFERROR(INDEX($D$2:$BA$203,$A$41-1+$BI112,$A$27)*IF(RTF_unit_Moment="kip-ft",1,IF(RTF_unit_Moment="kip-in",1/12,IF(RTF_unit_Moment="lb-ft",1/1000,IF(RTF_unit_Moment="lb-in",1/12000,1)))),"")</f>
        <v/>
      </c>
      <c r="BP112" s="125" t="str">
        <f t="shared" ref="BP112" ca="1" si="611">IFERROR(INDEX($D$2:$BA$203,$A$41-1+$BI112,$A$30)*IF(RTF_unit_Moment="kip-ft",1,IF(RTF_unit_Moment="kip-in",1/12,IF(RTF_unit_Moment="lb-ft",1/1000,IF(RTF_unit_Moment="lb-in",1/12000,1)))),"")</f>
        <v/>
      </c>
      <c r="BQ112" s="125" t="str">
        <f t="shared" ca="1" si="416"/>
        <v/>
      </c>
      <c r="BR112" s="125" t="str">
        <f t="shared" ca="1" si="417"/>
        <v/>
      </c>
      <c r="BT112" s="125" t="str">
        <f t="array" aca="1" ref="BT112" ca="1">IFERROR(INDEX($BB$1:$BB$203,SMALL(IF($BB$1:$BB$203&lt;&gt;"",ROW($BB$1:$BB$203)),ROW(105:105))),"")</f>
        <v/>
      </c>
      <c r="BU112" s="604" t="str">
        <f t="shared" ca="1" si="385"/>
        <v/>
      </c>
      <c r="BV112" s="125" t="str">
        <f t="shared" ca="1" si="393"/>
        <v/>
      </c>
      <c r="BW112" s="125" t="str">
        <f t="shared" ca="1" si="393"/>
        <v/>
      </c>
      <c r="BX112" s="125" t="str">
        <f t="shared" ca="1" si="393"/>
        <v/>
      </c>
      <c r="BY112" s="125" t="str">
        <f t="shared" ca="1" si="394"/>
        <v/>
      </c>
      <c r="BZ112" s="125" t="str">
        <f t="shared" ca="1" si="386"/>
        <v/>
      </c>
      <c r="CA112" s="125" t="str">
        <f t="shared" ca="1" si="395"/>
        <v/>
      </c>
      <c r="CB112" s="125" t="str">
        <f t="shared" ca="1" si="396"/>
        <v/>
      </c>
      <c r="CC112" s="125" t="str">
        <f t="shared" ca="1" si="397"/>
        <v/>
      </c>
      <c r="CD112" s="125" t="str">
        <f t="shared" ca="1" si="398"/>
        <v/>
      </c>
      <c r="CE112" s="125" t="str">
        <f t="shared" ca="1" si="399"/>
        <v/>
      </c>
      <c r="CF112" s="125" t="str">
        <f t="shared" ca="1" si="400"/>
        <v/>
      </c>
      <c r="CG112" s="125" t="str">
        <f t="shared" ca="1" si="401"/>
        <v/>
      </c>
      <c r="CH112" s="125" t="str">
        <f t="shared" ca="1" si="402"/>
        <v/>
      </c>
      <c r="CI112" s="125" t="str">
        <f t="shared" ca="1" si="403"/>
        <v/>
      </c>
      <c r="CJ112" s="125" t="str">
        <f t="array" aca="1" ref="CJ112" ca="1">IFERROR(INDEX($CI$1:$CI$502,SMALL(IF($CI$1:$CI$502&lt;&gt;"",ROW($CI$1:$CI$502)),ROW(105:105))),"")</f>
        <v/>
      </c>
      <c r="CK112" s="125" t="str">
        <f t="shared" ca="1" si="404"/>
        <v/>
      </c>
      <c r="CL112" s="125" t="str">
        <f t="shared" ca="1" si="405"/>
        <v/>
      </c>
      <c r="CM112" s="125"/>
      <c r="CO112" s="125" t="str">
        <f t="shared" si="406"/>
        <v/>
      </c>
      <c r="CP112" s="600" t="str">
        <f t="shared" si="407"/>
        <v/>
      </c>
      <c r="CQ112" s="600" t="str">
        <f t="shared" si="423"/>
        <v/>
      </c>
      <c r="CR112" s="600" t="str">
        <f t="shared" si="408"/>
        <v/>
      </c>
    </row>
    <row r="113" spans="1:96" x14ac:dyDescent="0.25">
      <c r="A113" s="591"/>
      <c r="C113" s="125">
        <f t="shared" si="353"/>
        <v>111</v>
      </c>
      <c r="D113" s="125" t="e">
        <f t="shared" ca="1" si="535"/>
        <v>#N/A</v>
      </c>
      <c r="E113" s="125" t="e">
        <f t="shared" ca="1" si="535"/>
        <v>#N/A</v>
      </c>
      <c r="F113" s="125" t="e">
        <f t="shared" ca="1" si="535"/>
        <v>#N/A</v>
      </c>
      <c r="G113" s="125" t="e">
        <f t="shared" ca="1" si="535"/>
        <v>#N/A</v>
      </c>
      <c r="H113" s="125" t="e">
        <f t="shared" ca="1" si="535"/>
        <v>#N/A</v>
      </c>
      <c r="I113" s="125" t="e">
        <f t="shared" ca="1" si="535"/>
        <v>#N/A</v>
      </c>
      <c r="J113" s="125" t="e">
        <f t="shared" ca="1" si="535"/>
        <v>#N/A</v>
      </c>
      <c r="K113" s="125" t="e">
        <f t="shared" ca="1" si="535"/>
        <v>#N/A</v>
      </c>
      <c r="L113" s="125" t="e">
        <f t="shared" ca="1" si="535"/>
        <v>#N/A</v>
      </c>
      <c r="M113" s="125" t="e">
        <f t="shared" ca="1" si="535"/>
        <v>#N/A</v>
      </c>
      <c r="N113" s="125" t="e">
        <f t="shared" ca="1" si="535"/>
        <v>#N/A</v>
      </c>
      <c r="O113" s="125" t="e">
        <f t="shared" ca="1" si="535"/>
        <v>#N/A</v>
      </c>
      <c r="P113" s="125" t="e">
        <f t="shared" ca="1" si="535"/>
        <v>#N/A</v>
      </c>
      <c r="Q113" s="125" t="e">
        <f t="shared" ca="1" si="535"/>
        <v>#N/A</v>
      </c>
      <c r="R113" s="125" t="e">
        <f t="shared" ca="1" si="535"/>
        <v>#N/A</v>
      </c>
      <c r="S113" s="125" t="e">
        <f t="shared" ref="S113:AH128" ca="1" si="612">TRIM(INDIRECT("'" &amp; "TNX Report" &amp; "'!" &amp; ADDRESS($A$9+$C113,S$1)))</f>
        <v>#N/A</v>
      </c>
      <c r="T113" s="125" t="e">
        <f t="shared" ca="1" si="612"/>
        <v>#N/A</v>
      </c>
      <c r="U113" s="125" t="e">
        <f t="shared" ca="1" si="612"/>
        <v>#N/A</v>
      </c>
      <c r="V113" s="125" t="e">
        <f t="shared" ca="1" si="612"/>
        <v>#N/A</v>
      </c>
      <c r="W113" s="125" t="e">
        <f t="shared" ca="1" si="612"/>
        <v>#N/A</v>
      </c>
      <c r="X113" s="125" t="e">
        <f t="shared" ca="1" si="612"/>
        <v>#N/A</v>
      </c>
      <c r="Y113" s="125" t="e">
        <f t="shared" ca="1" si="612"/>
        <v>#N/A</v>
      </c>
      <c r="Z113" s="125" t="e">
        <f t="shared" ca="1" si="612"/>
        <v>#N/A</v>
      </c>
      <c r="AA113" s="125" t="e">
        <f t="shared" ca="1" si="612"/>
        <v>#N/A</v>
      </c>
      <c r="AB113" s="125" t="e">
        <f t="shared" ca="1" si="612"/>
        <v>#N/A</v>
      </c>
      <c r="AC113" s="125" t="e">
        <f t="shared" ca="1" si="612"/>
        <v>#N/A</v>
      </c>
      <c r="AD113" s="125" t="e">
        <f t="shared" ca="1" si="612"/>
        <v>#N/A</v>
      </c>
      <c r="AE113" s="125" t="e">
        <f t="shared" ca="1" si="612"/>
        <v>#N/A</v>
      </c>
      <c r="AF113" s="125" t="e">
        <f t="shared" ca="1" si="612"/>
        <v>#N/A</v>
      </c>
      <c r="AG113" s="125" t="e">
        <f t="shared" ca="1" si="612"/>
        <v>#N/A</v>
      </c>
      <c r="AH113" s="125" t="e">
        <f t="shared" ca="1" si="612"/>
        <v>#N/A</v>
      </c>
      <c r="AI113" s="125" t="e">
        <f t="shared" ca="1" si="536"/>
        <v>#N/A</v>
      </c>
      <c r="AJ113" s="125" t="e">
        <f t="shared" ca="1" si="536"/>
        <v>#N/A</v>
      </c>
      <c r="AK113" s="125" t="e">
        <f t="shared" ca="1" si="536"/>
        <v>#N/A</v>
      </c>
      <c r="AL113" s="125" t="e">
        <f t="shared" ca="1" si="536"/>
        <v>#N/A</v>
      </c>
      <c r="AM113" s="125" t="e">
        <f t="shared" ca="1" si="536"/>
        <v>#N/A</v>
      </c>
      <c r="AN113" s="125" t="e">
        <f t="shared" ca="1" si="536"/>
        <v>#N/A</v>
      </c>
      <c r="AO113" s="125" t="e">
        <f t="shared" ca="1" si="536"/>
        <v>#N/A</v>
      </c>
      <c r="AP113" s="125" t="e">
        <f t="shared" ca="1" si="536"/>
        <v>#N/A</v>
      </c>
      <c r="AQ113" s="125" t="e">
        <f t="shared" ca="1" si="536"/>
        <v>#N/A</v>
      </c>
      <c r="AR113" s="125" t="e">
        <f t="shared" ca="1" si="536"/>
        <v>#N/A</v>
      </c>
      <c r="AS113" s="125" t="e">
        <f t="shared" ca="1" si="536"/>
        <v>#N/A</v>
      </c>
      <c r="AT113" s="125" t="e">
        <f t="shared" ca="1" si="536"/>
        <v>#N/A</v>
      </c>
      <c r="AU113" s="125" t="e">
        <f t="shared" ca="1" si="536"/>
        <v>#N/A</v>
      </c>
      <c r="AV113" s="125" t="e">
        <f t="shared" ca="1" si="536"/>
        <v>#N/A</v>
      </c>
      <c r="AW113" s="125" t="e">
        <f t="shared" ca="1" si="536"/>
        <v>#N/A</v>
      </c>
      <c r="AX113" s="125" t="e">
        <f t="shared" ref="AX113:BA128" ca="1" si="613">TRIM(INDIRECT("'" &amp; "TNX Report" &amp; "'!" &amp; ADDRESS($A$9+$C113,AX$1)))</f>
        <v>#N/A</v>
      </c>
      <c r="AY113" s="125" t="e">
        <f t="shared" ca="1" si="613"/>
        <v>#N/A</v>
      </c>
      <c r="AZ113" s="125" t="e">
        <f t="shared" ca="1" si="613"/>
        <v>#N/A</v>
      </c>
      <c r="BA113" s="125" t="e">
        <f t="shared" ca="1" si="613"/>
        <v>#N/A</v>
      </c>
      <c r="BB113" s="125" t="str">
        <f t="shared" ca="1" si="346"/>
        <v/>
      </c>
      <c r="BC113" s="125" t="str">
        <f t="shared" ca="1" si="338"/>
        <v/>
      </c>
      <c r="BD113" s="125" t="str">
        <f t="shared" ca="1" si="339"/>
        <v/>
      </c>
      <c r="BE113" s="125" t="str">
        <f t="shared" ca="1" si="340"/>
        <v/>
      </c>
      <c r="BF113" t="str">
        <f t="shared" ca="1" si="347"/>
        <v/>
      </c>
      <c r="BG113" s="125" t="str">
        <f t="shared" ca="1" si="374"/>
        <v/>
      </c>
      <c r="BI113" s="606" t="str">
        <f t="shared" ca="1" si="409"/>
        <v/>
      </c>
      <c r="BJ113" s="125" t="str">
        <f t="shared" ca="1" si="387"/>
        <v/>
      </c>
      <c r="BK113" s="125" t="str">
        <f t="shared" ca="1" si="410"/>
        <v/>
      </c>
      <c r="BL113" s="125" t="str">
        <f t="shared" ref="BL113" ca="1" si="614">IFERROR(INDEX($D$2:$BA$203,$A$41-1+$BI113,$A$27-3)*IF(RTF_unit="K",1,IF(RTF_unit="lb",1/1000,IF(RTF_unit="T",2,1))),"")</f>
        <v/>
      </c>
      <c r="BM113" s="125" t="str">
        <f t="shared" ref="BM113" ca="1" si="615">IFERROR(INDEX($D$2:$BA$203,$A$41-1+$BI113,$A$27-1)*IF(RTF_unit="K",1,IF(RTF_unit="lb",1/1000,IF(RTF_unit="T",2,1))),"")</f>
        <v/>
      </c>
      <c r="BN113" s="125" t="str">
        <f t="shared" ref="BN113" ca="1" si="616">IFERROR(INDEX($D$2:$BA$203,$A$41-1+$BI113,$A$27-2)*IF(RTF_unit="K",1,IF(RTF_unit="lb",1/1000,IF(RTF_unit="T",2,1))),"")</f>
        <v/>
      </c>
      <c r="BO113" s="125" t="str">
        <f t="shared" ref="BO113" ca="1" si="617">IFERROR(INDEX($D$2:$BA$203,$A$41-1+$BI113,$A$27)*IF(RTF_unit_Moment="kip-ft",1,IF(RTF_unit_Moment="kip-in",1/12,IF(RTF_unit_Moment="lb-ft",1/1000,IF(RTF_unit_Moment="lb-in",1/12000,1)))),"")</f>
        <v/>
      </c>
      <c r="BP113" s="125" t="str">
        <f t="shared" ref="BP113" ca="1" si="618">IFERROR(INDEX($D$2:$BA$203,$A$41-1+$BI113,$A$30)*IF(RTF_unit_Moment="kip-ft",1,IF(RTF_unit_Moment="kip-in",1/12,IF(RTF_unit_Moment="lb-ft",1/1000,IF(RTF_unit_Moment="lb-in",1/12000,1)))),"")</f>
        <v/>
      </c>
      <c r="BQ113" s="125" t="str">
        <f t="shared" ca="1" si="416"/>
        <v/>
      </c>
      <c r="BR113" s="125" t="str">
        <f t="shared" ca="1" si="417"/>
        <v/>
      </c>
      <c r="BT113" s="125" t="str">
        <f t="array" aca="1" ref="BT113" ca="1">IFERROR(INDEX($BB$1:$BB$203,SMALL(IF($BB$1:$BB$203&lt;&gt;"",ROW($BB$1:$BB$203)),ROW(106:106))),"")</f>
        <v/>
      </c>
      <c r="BU113" s="604" t="str">
        <f t="shared" ca="1" si="385"/>
        <v/>
      </c>
      <c r="BV113" s="125" t="str">
        <f t="shared" ca="1" si="393"/>
        <v/>
      </c>
      <c r="BW113" s="125" t="str">
        <f t="shared" ca="1" si="393"/>
        <v/>
      </c>
      <c r="BX113" s="125" t="str">
        <f t="shared" ca="1" si="393"/>
        <v/>
      </c>
      <c r="BY113" s="125" t="str">
        <f t="shared" ca="1" si="394"/>
        <v/>
      </c>
      <c r="BZ113" s="125" t="str">
        <f t="shared" ca="1" si="386"/>
        <v/>
      </c>
      <c r="CA113" s="125" t="str">
        <f t="shared" ca="1" si="395"/>
        <v/>
      </c>
      <c r="CB113" s="125" t="str">
        <f t="shared" ca="1" si="396"/>
        <v/>
      </c>
      <c r="CC113" s="125" t="str">
        <f t="shared" ca="1" si="397"/>
        <v/>
      </c>
      <c r="CD113" s="125" t="str">
        <f t="shared" ca="1" si="398"/>
        <v/>
      </c>
      <c r="CE113" s="125" t="str">
        <f t="shared" ca="1" si="399"/>
        <v/>
      </c>
      <c r="CF113" s="125" t="str">
        <f t="shared" ca="1" si="400"/>
        <v/>
      </c>
      <c r="CG113" s="125" t="str">
        <f t="shared" ca="1" si="401"/>
        <v/>
      </c>
      <c r="CH113" s="125" t="str">
        <f t="shared" ca="1" si="402"/>
        <v/>
      </c>
      <c r="CI113" s="125" t="str">
        <f t="shared" ca="1" si="403"/>
        <v/>
      </c>
      <c r="CJ113" s="125" t="str">
        <f t="array" aca="1" ref="CJ113" ca="1">IFERROR(INDEX($CI$1:$CI$502,SMALL(IF($CI$1:$CI$502&lt;&gt;"",ROW($CI$1:$CI$502)),ROW(106:106))),"")</f>
        <v/>
      </c>
      <c r="CK113" s="125" t="str">
        <f t="shared" ca="1" si="404"/>
        <v/>
      </c>
      <c r="CL113" s="125" t="str">
        <f t="shared" ca="1" si="405"/>
        <v/>
      </c>
      <c r="CM113" s="125"/>
      <c r="CO113" s="125" t="str">
        <f t="shared" si="406"/>
        <v/>
      </c>
      <c r="CP113" s="600" t="str">
        <f t="shared" si="407"/>
        <v/>
      </c>
      <c r="CQ113" s="600" t="str">
        <f t="shared" si="423"/>
        <v/>
      </c>
      <c r="CR113" s="600" t="str">
        <f t="shared" si="408"/>
        <v/>
      </c>
    </row>
    <row r="114" spans="1:96" x14ac:dyDescent="0.25">
      <c r="A114" s="591"/>
      <c r="C114" s="125">
        <f t="shared" si="353"/>
        <v>112</v>
      </c>
      <c r="D114" s="125" t="e">
        <f t="shared" ref="D114:S129" ca="1" si="619">TRIM(INDIRECT("'" &amp; "TNX Report" &amp; "'!" &amp; ADDRESS($A$9+$C114,D$1)))</f>
        <v>#N/A</v>
      </c>
      <c r="E114" s="125" t="e">
        <f t="shared" ca="1" si="619"/>
        <v>#N/A</v>
      </c>
      <c r="F114" s="125" t="e">
        <f t="shared" ca="1" si="619"/>
        <v>#N/A</v>
      </c>
      <c r="G114" s="125" t="e">
        <f t="shared" ca="1" si="619"/>
        <v>#N/A</v>
      </c>
      <c r="H114" s="125" t="e">
        <f t="shared" ca="1" si="619"/>
        <v>#N/A</v>
      </c>
      <c r="I114" s="125" t="e">
        <f t="shared" ca="1" si="619"/>
        <v>#N/A</v>
      </c>
      <c r="J114" s="125" t="e">
        <f t="shared" ca="1" si="619"/>
        <v>#N/A</v>
      </c>
      <c r="K114" s="125" t="e">
        <f t="shared" ca="1" si="619"/>
        <v>#N/A</v>
      </c>
      <c r="L114" s="125" t="e">
        <f t="shared" ca="1" si="619"/>
        <v>#N/A</v>
      </c>
      <c r="M114" s="125" t="e">
        <f t="shared" ca="1" si="619"/>
        <v>#N/A</v>
      </c>
      <c r="N114" s="125" t="e">
        <f t="shared" ca="1" si="619"/>
        <v>#N/A</v>
      </c>
      <c r="O114" s="125" t="e">
        <f t="shared" ca="1" si="619"/>
        <v>#N/A</v>
      </c>
      <c r="P114" s="125" t="e">
        <f t="shared" ca="1" si="619"/>
        <v>#N/A</v>
      </c>
      <c r="Q114" s="125" t="e">
        <f t="shared" ca="1" si="619"/>
        <v>#N/A</v>
      </c>
      <c r="R114" s="125" t="e">
        <f t="shared" ca="1" si="619"/>
        <v>#N/A</v>
      </c>
      <c r="S114" s="125" t="e">
        <f t="shared" ca="1" si="619"/>
        <v>#N/A</v>
      </c>
      <c r="T114" s="125" t="e">
        <f t="shared" ca="1" si="612"/>
        <v>#N/A</v>
      </c>
      <c r="U114" s="125" t="e">
        <f t="shared" ca="1" si="612"/>
        <v>#N/A</v>
      </c>
      <c r="V114" s="125" t="e">
        <f t="shared" ca="1" si="612"/>
        <v>#N/A</v>
      </c>
      <c r="W114" s="125" t="e">
        <f t="shared" ca="1" si="612"/>
        <v>#N/A</v>
      </c>
      <c r="X114" s="125" t="e">
        <f t="shared" ca="1" si="612"/>
        <v>#N/A</v>
      </c>
      <c r="Y114" s="125" t="e">
        <f t="shared" ca="1" si="612"/>
        <v>#N/A</v>
      </c>
      <c r="Z114" s="125" t="e">
        <f t="shared" ca="1" si="612"/>
        <v>#N/A</v>
      </c>
      <c r="AA114" s="125" t="e">
        <f t="shared" ca="1" si="612"/>
        <v>#N/A</v>
      </c>
      <c r="AB114" s="125" t="e">
        <f t="shared" ca="1" si="612"/>
        <v>#N/A</v>
      </c>
      <c r="AC114" s="125" t="e">
        <f t="shared" ca="1" si="612"/>
        <v>#N/A</v>
      </c>
      <c r="AD114" s="125" t="e">
        <f t="shared" ca="1" si="612"/>
        <v>#N/A</v>
      </c>
      <c r="AE114" s="125" t="e">
        <f t="shared" ca="1" si="612"/>
        <v>#N/A</v>
      </c>
      <c r="AF114" s="125" t="e">
        <f t="shared" ca="1" si="612"/>
        <v>#N/A</v>
      </c>
      <c r="AG114" s="125" t="e">
        <f t="shared" ca="1" si="612"/>
        <v>#N/A</v>
      </c>
      <c r="AH114" s="125" t="e">
        <f t="shared" ca="1" si="612"/>
        <v>#N/A</v>
      </c>
      <c r="AI114" s="125" t="e">
        <f t="shared" ref="AI114:AX129" ca="1" si="620">TRIM(INDIRECT("'" &amp; "TNX Report" &amp; "'!" &amp; ADDRESS($A$9+$C114,AI$1)))</f>
        <v>#N/A</v>
      </c>
      <c r="AJ114" s="125" t="e">
        <f t="shared" ca="1" si="620"/>
        <v>#N/A</v>
      </c>
      <c r="AK114" s="125" t="e">
        <f t="shared" ca="1" si="620"/>
        <v>#N/A</v>
      </c>
      <c r="AL114" s="125" t="e">
        <f t="shared" ca="1" si="620"/>
        <v>#N/A</v>
      </c>
      <c r="AM114" s="125" t="e">
        <f t="shared" ca="1" si="620"/>
        <v>#N/A</v>
      </c>
      <c r="AN114" s="125" t="e">
        <f t="shared" ca="1" si="620"/>
        <v>#N/A</v>
      </c>
      <c r="AO114" s="125" t="e">
        <f t="shared" ca="1" si="620"/>
        <v>#N/A</v>
      </c>
      <c r="AP114" s="125" t="e">
        <f t="shared" ca="1" si="620"/>
        <v>#N/A</v>
      </c>
      <c r="AQ114" s="125" t="e">
        <f t="shared" ca="1" si="620"/>
        <v>#N/A</v>
      </c>
      <c r="AR114" s="125" t="e">
        <f t="shared" ca="1" si="620"/>
        <v>#N/A</v>
      </c>
      <c r="AS114" s="125" t="e">
        <f t="shared" ca="1" si="620"/>
        <v>#N/A</v>
      </c>
      <c r="AT114" s="125" t="e">
        <f t="shared" ca="1" si="620"/>
        <v>#N/A</v>
      </c>
      <c r="AU114" s="125" t="e">
        <f t="shared" ca="1" si="620"/>
        <v>#N/A</v>
      </c>
      <c r="AV114" s="125" t="e">
        <f t="shared" ca="1" si="620"/>
        <v>#N/A</v>
      </c>
      <c r="AW114" s="125" t="e">
        <f t="shared" ca="1" si="620"/>
        <v>#N/A</v>
      </c>
      <c r="AX114" s="125" t="e">
        <f t="shared" ca="1" si="620"/>
        <v>#N/A</v>
      </c>
      <c r="AY114" s="125" t="e">
        <f t="shared" ca="1" si="613"/>
        <v>#N/A</v>
      </c>
      <c r="AZ114" s="125" t="e">
        <f t="shared" ca="1" si="613"/>
        <v>#N/A</v>
      </c>
      <c r="BA114" s="125" t="e">
        <f t="shared" ca="1" si="613"/>
        <v>#N/A</v>
      </c>
      <c r="BB114" s="125" t="str">
        <f t="shared" ca="1" si="346"/>
        <v/>
      </c>
      <c r="BC114" s="125" t="str">
        <f t="shared" ca="1" si="338"/>
        <v/>
      </c>
      <c r="BD114" s="125" t="str">
        <f t="shared" ca="1" si="339"/>
        <v/>
      </c>
      <c r="BE114" s="125" t="str">
        <f t="shared" ca="1" si="340"/>
        <v/>
      </c>
      <c r="BF114" t="str">
        <f t="shared" ca="1" si="347"/>
        <v/>
      </c>
      <c r="BG114" s="125" t="str">
        <f t="shared" ca="1" si="374"/>
        <v/>
      </c>
      <c r="BI114" s="606" t="str">
        <f t="shared" ca="1" si="409"/>
        <v/>
      </c>
      <c r="BJ114" s="125" t="str">
        <f t="shared" ca="1" si="387"/>
        <v/>
      </c>
      <c r="BK114" s="125" t="str">
        <f t="shared" ca="1" si="410"/>
        <v/>
      </c>
      <c r="BL114" s="125" t="str">
        <f t="shared" ref="BL114" ca="1" si="621">IFERROR(INDEX($D$2:$BA$203,$A$41-1+$BI114,$A$27-3)*IF(RTF_unit="K",1,IF(RTF_unit="lb",1/1000,IF(RTF_unit="T",2,1))),"")</f>
        <v/>
      </c>
      <c r="BM114" s="125" t="str">
        <f t="shared" ref="BM114" ca="1" si="622">IFERROR(INDEX($D$2:$BA$203,$A$41-1+$BI114,$A$27-1)*IF(RTF_unit="K",1,IF(RTF_unit="lb",1/1000,IF(RTF_unit="T",2,1))),"")</f>
        <v/>
      </c>
      <c r="BN114" s="125" t="str">
        <f t="shared" ref="BN114" ca="1" si="623">IFERROR(INDEX($D$2:$BA$203,$A$41-1+$BI114,$A$27-2)*IF(RTF_unit="K",1,IF(RTF_unit="lb",1/1000,IF(RTF_unit="T",2,1))),"")</f>
        <v/>
      </c>
      <c r="BO114" s="125" t="str">
        <f t="shared" ref="BO114" ca="1" si="624">IFERROR(INDEX($D$2:$BA$203,$A$41-1+$BI114,$A$27)*IF(RTF_unit_Moment="kip-ft",1,IF(RTF_unit_Moment="kip-in",1/12,IF(RTF_unit_Moment="lb-ft",1/1000,IF(RTF_unit_Moment="lb-in",1/12000,1)))),"")</f>
        <v/>
      </c>
      <c r="BP114" s="125" t="str">
        <f t="shared" ref="BP114" ca="1" si="625">IFERROR(INDEX($D$2:$BA$203,$A$41-1+$BI114,$A$30)*IF(RTF_unit_Moment="kip-ft",1,IF(RTF_unit_Moment="kip-in",1/12,IF(RTF_unit_Moment="lb-ft",1/1000,IF(RTF_unit_Moment="lb-in",1/12000,1)))),"")</f>
        <v/>
      </c>
      <c r="BQ114" s="125" t="str">
        <f t="shared" ca="1" si="416"/>
        <v/>
      </c>
      <c r="BR114" s="125" t="str">
        <f t="shared" ca="1" si="417"/>
        <v/>
      </c>
      <c r="BT114" s="125" t="str">
        <f t="array" aca="1" ref="BT114" ca="1">IFERROR(INDEX($BB$1:$BB$203,SMALL(IF($BB$1:$BB$203&lt;&gt;"",ROW($BB$1:$BB$203)),ROW(107:107))),"")</f>
        <v/>
      </c>
      <c r="BU114" s="604" t="str">
        <f t="shared" ca="1" si="385"/>
        <v/>
      </c>
      <c r="BV114" s="125" t="str">
        <f t="shared" ca="1" si="393"/>
        <v/>
      </c>
      <c r="BW114" s="125" t="str">
        <f t="shared" ca="1" si="393"/>
        <v/>
      </c>
      <c r="BX114" s="125" t="str">
        <f t="shared" ca="1" si="393"/>
        <v/>
      </c>
      <c r="BY114" s="125" t="str">
        <f t="shared" ca="1" si="394"/>
        <v/>
      </c>
      <c r="BZ114" s="125" t="str">
        <f t="shared" ca="1" si="386"/>
        <v/>
      </c>
      <c r="CA114" s="125" t="str">
        <f t="shared" ca="1" si="395"/>
        <v/>
      </c>
      <c r="CB114" s="125" t="str">
        <f t="shared" ca="1" si="396"/>
        <v/>
      </c>
      <c r="CC114" s="125" t="str">
        <f t="shared" ca="1" si="397"/>
        <v/>
      </c>
      <c r="CD114" s="125" t="str">
        <f t="shared" ca="1" si="398"/>
        <v/>
      </c>
      <c r="CE114" s="125" t="str">
        <f t="shared" ca="1" si="399"/>
        <v/>
      </c>
      <c r="CF114" s="125" t="str">
        <f t="shared" ca="1" si="400"/>
        <v/>
      </c>
      <c r="CG114" s="125" t="str">
        <f t="shared" ca="1" si="401"/>
        <v/>
      </c>
      <c r="CH114" s="125" t="str">
        <f t="shared" ca="1" si="402"/>
        <v/>
      </c>
      <c r="CI114" s="125" t="str">
        <f t="shared" ca="1" si="403"/>
        <v/>
      </c>
      <c r="CJ114" s="125" t="str">
        <f t="array" aca="1" ref="CJ114" ca="1">IFERROR(INDEX($CI$1:$CI$502,SMALL(IF($CI$1:$CI$502&lt;&gt;"",ROW($CI$1:$CI$502)),ROW(107:107))),"")</f>
        <v/>
      </c>
      <c r="CK114" s="125" t="str">
        <f t="shared" ca="1" si="404"/>
        <v/>
      </c>
      <c r="CL114" s="125" t="str">
        <f t="shared" ca="1" si="405"/>
        <v/>
      </c>
      <c r="CM114" s="125"/>
      <c r="CO114" s="125" t="str">
        <f t="shared" si="406"/>
        <v/>
      </c>
      <c r="CP114" s="600" t="str">
        <f t="shared" si="407"/>
        <v/>
      </c>
      <c r="CQ114" s="600" t="str">
        <f t="shared" si="423"/>
        <v/>
      </c>
      <c r="CR114" s="600" t="str">
        <f t="shared" si="408"/>
        <v/>
      </c>
    </row>
    <row r="115" spans="1:96" x14ac:dyDescent="0.25">
      <c r="A115" s="591"/>
      <c r="C115" s="125">
        <f t="shared" si="353"/>
        <v>113</v>
      </c>
      <c r="D115" s="125" t="e">
        <f t="shared" ca="1" si="619"/>
        <v>#N/A</v>
      </c>
      <c r="E115" s="125" t="e">
        <f t="shared" ca="1" si="619"/>
        <v>#N/A</v>
      </c>
      <c r="F115" s="125" t="e">
        <f t="shared" ca="1" si="619"/>
        <v>#N/A</v>
      </c>
      <c r="G115" s="125" t="e">
        <f t="shared" ca="1" si="619"/>
        <v>#N/A</v>
      </c>
      <c r="H115" s="125" t="e">
        <f t="shared" ca="1" si="619"/>
        <v>#N/A</v>
      </c>
      <c r="I115" s="125" t="e">
        <f t="shared" ca="1" si="619"/>
        <v>#N/A</v>
      </c>
      <c r="J115" s="125" t="e">
        <f t="shared" ca="1" si="619"/>
        <v>#N/A</v>
      </c>
      <c r="K115" s="125" t="e">
        <f t="shared" ca="1" si="619"/>
        <v>#N/A</v>
      </c>
      <c r="L115" s="125" t="e">
        <f t="shared" ca="1" si="619"/>
        <v>#N/A</v>
      </c>
      <c r="M115" s="125" t="e">
        <f t="shared" ca="1" si="619"/>
        <v>#N/A</v>
      </c>
      <c r="N115" s="125" t="e">
        <f t="shared" ca="1" si="619"/>
        <v>#N/A</v>
      </c>
      <c r="O115" s="125" t="e">
        <f t="shared" ca="1" si="619"/>
        <v>#N/A</v>
      </c>
      <c r="P115" s="125" t="e">
        <f t="shared" ca="1" si="619"/>
        <v>#N/A</v>
      </c>
      <c r="Q115" s="125" t="e">
        <f t="shared" ca="1" si="619"/>
        <v>#N/A</v>
      </c>
      <c r="R115" s="125" t="e">
        <f t="shared" ca="1" si="619"/>
        <v>#N/A</v>
      </c>
      <c r="S115" s="125" t="e">
        <f t="shared" ca="1" si="619"/>
        <v>#N/A</v>
      </c>
      <c r="T115" s="125" t="e">
        <f t="shared" ca="1" si="612"/>
        <v>#N/A</v>
      </c>
      <c r="U115" s="125" t="e">
        <f t="shared" ca="1" si="612"/>
        <v>#N/A</v>
      </c>
      <c r="V115" s="125" t="e">
        <f t="shared" ca="1" si="612"/>
        <v>#N/A</v>
      </c>
      <c r="W115" s="125" t="e">
        <f t="shared" ca="1" si="612"/>
        <v>#N/A</v>
      </c>
      <c r="X115" s="125" t="e">
        <f t="shared" ca="1" si="612"/>
        <v>#N/A</v>
      </c>
      <c r="Y115" s="125" t="e">
        <f t="shared" ca="1" si="612"/>
        <v>#N/A</v>
      </c>
      <c r="Z115" s="125" t="e">
        <f t="shared" ca="1" si="612"/>
        <v>#N/A</v>
      </c>
      <c r="AA115" s="125" t="e">
        <f t="shared" ca="1" si="612"/>
        <v>#N/A</v>
      </c>
      <c r="AB115" s="125" t="e">
        <f t="shared" ca="1" si="612"/>
        <v>#N/A</v>
      </c>
      <c r="AC115" s="125" t="e">
        <f t="shared" ca="1" si="612"/>
        <v>#N/A</v>
      </c>
      <c r="AD115" s="125" t="e">
        <f t="shared" ca="1" si="612"/>
        <v>#N/A</v>
      </c>
      <c r="AE115" s="125" t="e">
        <f t="shared" ca="1" si="612"/>
        <v>#N/A</v>
      </c>
      <c r="AF115" s="125" t="e">
        <f t="shared" ca="1" si="612"/>
        <v>#N/A</v>
      </c>
      <c r="AG115" s="125" t="e">
        <f t="shared" ca="1" si="612"/>
        <v>#N/A</v>
      </c>
      <c r="AH115" s="125" t="e">
        <f t="shared" ca="1" si="612"/>
        <v>#N/A</v>
      </c>
      <c r="AI115" s="125" t="e">
        <f t="shared" ca="1" si="620"/>
        <v>#N/A</v>
      </c>
      <c r="AJ115" s="125" t="e">
        <f t="shared" ca="1" si="620"/>
        <v>#N/A</v>
      </c>
      <c r="AK115" s="125" t="e">
        <f t="shared" ca="1" si="620"/>
        <v>#N/A</v>
      </c>
      <c r="AL115" s="125" t="e">
        <f t="shared" ca="1" si="620"/>
        <v>#N/A</v>
      </c>
      <c r="AM115" s="125" t="e">
        <f t="shared" ca="1" si="620"/>
        <v>#N/A</v>
      </c>
      <c r="AN115" s="125" t="e">
        <f t="shared" ca="1" si="620"/>
        <v>#N/A</v>
      </c>
      <c r="AO115" s="125" t="e">
        <f t="shared" ca="1" si="620"/>
        <v>#N/A</v>
      </c>
      <c r="AP115" s="125" t="e">
        <f t="shared" ca="1" si="620"/>
        <v>#N/A</v>
      </c>
      <c r="AQ115" s="125" t="e">
        <f t="shared" ca="1" si="620"/>
        <v>#N/A</v>
      </c>
      <c r="AR115" s="125" t="e">
        <f t="shared" ca="1" si="620"/>
        <v>#N/A</v>
      </c>
      <c r="AS115" s="125" t="e">
        <f t="shared" ca="1" si="620"/>
        <v>#N/A</v>
      </c>
      <c r="AT115" s="125" t="e">
        <f t="shared" ca="1" si="620"/>
        <v>#N/A</v>
      </c>
      <c r="AU115" s="125" t="e">
        <f t="shared" ca="1" si="620"/>
        <v>#N/A</v>
      </c>
      <c r="AV115" s="125" t="e">
        <f t="shared" ca="1" si="620"/>
        <v>#N/A</v>
      </c>
      <c r="AW115" s="125" t="e">
        <f t="shared" ca="1" si="620"/>
        <v>#N/A</v>
      </c>
      <c r="AX115" s="125" t="e">
        <f t="shared" ca="1" si="620"/>
        <v>#N/A</v>
      </c>
      <c r="AY115" s="125" t="e">
        <f t="shared" ca="1" si="613"/>
        <v>#N/A</v>
      </c>
      <c r="AZ115" s="125" t="e">
        <f t="shared" ca="1" si="613"/>
        <v>#N/A</v>
      </c>
      <c r="BA115" s="125" t="e">
        <f t="shared" ca="1" si="613"/>
        <v>#N/A</v>
      </c>
      <c r="BB115" s="125" t="str">
        <f t="shared" ca="1" si="346"/>
        <v/>
      </c>
      <c r="BC115" s="125" t="str">
        <f t="shared" ca="1" si="338"/>
        <v/>
      </c>
      <c r="BD115" s="125" t="str">
        <f t="shared" ca="1" si="339"/>
        <v/>
      </c>
      <c r="BE115" s="125" t="str">
        <f t="shared" ca="1" si="340"/>
        <v/>
      </c>
      <c r="BF115" t="str">
        <f t="shared" ca="1" si="347"/>
        <v/>
      </c>
      <c r="BG115" s="125" t="str">
        <f t="shared" ca="1" si="374"/>
        <v/>
      </c>
      <c r="BI115" s="606" t="str">
        <f t="shared" ca="1" si="409"/>
        <v/>
      </c>
      <c r="BJ115" s="125" t="str">
        <f t="shared" ca="1" si="387"/>
        <v/>
      </c>
      <c r="BK115" s="125" t="str">
        <f t="shared" ca="1" si="410"/>
        <v/>
      </c>
      <c r="BL115" s="125" t="str">
        <f t="shared" ref="BL115" ca="1" si="626">IFERROR(INDEX($D$2:$BA$203,$A$41-1+$BI115,$A$27-3)*IF(RTF_unit="K",1,IF(RTF_unit="lb",1/1000,IF(RTF_unit="T",2,1))),"")</f>
        <v/>
      </c>
      <c r="BM115" s="125" t="str">
        <f t="shared" ref="BM115" ca="1" si="627">IFERROR(INDEX($D$2:$BA$203,$A$41-1+$BI115,$A$27-1)*IF(RTF_unit="K",1,IF(RTF_unit="lb",1/1000,IF(RTF_unit="T",2,1))),"")</f>
        <v/>
      </c>
      <c r="BN115" s="125" t="str">
        <f t="shared" ref="BN115" ca="1" si="628">IFERROR(INDEX($D$2:$BA$203,$A$41-1+$BI115,$A$27-2)*IF(RTF_unit="K",1,IF(RTF_unit="lb",1/1000,IF(RTF_unit="T",2,1))),"")</f>
        <v/>
      </c>
      <c r="BO115" s="125" t="str">
        <f t="shared" ref="BO115" ca="1" si="629">IFERROR(INDEX($D$2:$BA$203,$A$41-1+$BI115,$A$27)*IF(RTF_unit_Moment="kip-ft",1,IF(RTF_unit_Moment="kip-in",1/12,IF(RTF_unit_Moment="lb-ft",1/1000,IF(RTF_unit_Moment="lb-in",1/12000,1)))),"")</f>
        <v/>
      </c>
      <c r="BP115" s="125" t="str">
        <f t="shared" ref="BP115" ca="1" si="630">IFERROR(INDEX($D$2:$BA$203,$A$41-1+$BI115,$A$30)*IF(RTF_unit_Moment="kip-ft",1,IF(RTF_unit_Moment="kip-in",1/12,IF(RTF_unit_Moment="lb-ft",1/1000,IF(RTF_unit_Moment="lb-in",1/12000,1)))),"")</f>
        <v/>
      </c>
      <c r="BQ115" s="125" t="str">
        <f t="shared" ca="1" si="416"/>
        <v/>
      </c>
      <c r="BR115" s="125" t="str">
        <f t="shared" ca="1" si="417"/>
        <v/>
      </c>
      <c r="BT115" s="125" t="str">
        <f t="array" aca="1" ref="BT115" ca="1">IFERROR(INDEX($BB$1:$BB$203,SMALL(IF($BB$1:$BB$203&lt;&gt;"",ROW($BB$1:$BB$203)),ROW(108:108))),"")</f>
        <v/>
      </c>
      <c r="BU115" s="604" t="str">
        <f t="shared" ca="1" si="385"/>
        <v/>
      </c>
      <c r="BV115" s="125" t="str">
        <f t="shared" ca="1" si="393"/>
        <v/>
      </c>
      <c r="BW115" s="125" t="str">
        <f t="shared" ca="1" si="393"/>
        <v/>
      </c>
      <c r="BX115" s="125" t="str">
        <f t="shared" ca="1" si="393"/>
        <v/>
      </c>
      <c r="BY115" s="125" t="str">
        <f t="shared" ca="1" si="394"/>
        <v/>
      </c>
      <c r="BZ115" s="125" t="str">
        <f t="shared" ca="1" si="386"/>
        <v/>
      </c>
      <c r="CA115" s="125" t="str">
        <f t="shared" ca="1" si="395"/>
        <v/>
      </c>
      <c r="CB115" s="125" t="str">
        <f t="shared" ca="1" si="396"/>
        <v/>
      </c>
      <c r="CC115" s="125" t="str">
        <f t="shared" ca="1" si="397"/>
        <v/>
      </c>
      <c r="CD115" s="125" t="str">
        <f t="shared" ca="1" si="398"/>
        <v/>
      </c>
      <c r="CE115" s="125" t="str">
        <f t="shared" ca="1" si="399"/>
        <v/>
      </c>
      <c r="CF115" s="125" t="str">
        <f t="shared" ca="1" si="400"/>
        <v/>
      </c>
      <c r="CG115" s="125" t="str">
        <f t="shared" ca="1" si="401"/>
        <v/>
      </c>
      <c r="CH115" s="125" t="str">
        <f t="shared" ca="1" si="402"/>
        <v/>
      </c>
      <c r="CI115" s="125" t="str">
        <f t="shared" ca="1" si="403"/>
        <v/>
      </c>
      <c r="CJ115" s="125" t="str">
        <f t="array" aca="1" ref="CJ115" ca="1">IFERROR(INDEX($CI$1:$CI$502,SMALL(IF($CI$1:$CI$502&lt;&gt;"",ROW($CI$1:$CI$502)),ROW(108:108))),"")</f>
        <v/>
      </c>
      <c r="CK115" s="125" t="str">
        <f t="shared" ca="1" si="404"/>
        <v/>
      </c>
      <c r="CL115" s="125" t="str">
        <f t="shared" ca="1" si="405"/>
        <v/>
      </c>
      <c r="CM115" s="125"/>
      <c r="CO115" s="125" t="str">
        <f t="shared" si="406"/>
        <v/>
      </c>
      <c r="CP115" s="600" t="str">
        <f t="shared" si="407"/>
        <v/>
      </c>
      <c r="CQ115" s="600" t="str">
        <f t="shared" si="423"/>
        <v/>
      </c>
      <c r="CR115" s="600" t="str">
        <f t="shared" si="408"/>
        <v/>
      </c>
    </row>
    <row r="116" spans="1:96" x14ac:dyDescent="0.25">
      <c r="A116" s="591"/>
      <c r="C116" s="125">
        <f t="shared" si="353"/>
        <v>114</v>
      </c>
      <c r="D116" s="125" t="e">
        <f t="shared" ca="1" si="619"/>
        <v>#N/A</v>
      </c>
      <c r="E116" s="125" t="e">
        <f t="shared" ca="1" si="619"/>
        <v>#N/A</v>
      </c>
      <c r="F116" s="125" t="e">
        <f t="shared" ca="1" si="619"/>
        <v>#N/A</v>
      </c>
      <c r="G116" s="125" t="e">
        <f t="shared" ca="1" si="619"/>
        <v>#N/A</v>
      </c>
      <c r="H116" s="125" t="e">
        <f t="shared" ca="1" si="619"/>
        <v>#N/A</v>
      </c>
      <c r="I116" s="125" t="e">
        <f t="shared" ca="1" si="619"/>
        <v>#N/A</v>
      </c>
      <c r="J116" s="125" t="e">
        <f t="shared" ca="1" si="619"/>
        <v>#N/A</v>
      </c>
      <c r="K116" s="125" t="e">
        <f t="shared" ca="1" si="619"/>
        <v>#N/A</v>
      </c>
      <c r="L116" s="125" t="e">
        <f t="shared" ca="1" si="619"/>
        <v>#N/A</v>
      </c>
      <c r="M116" s="125" t="e">
        <f t="shared" ca="1" si="619"/>
        <v>#N/A</v>
      </c>
      <c r="N116" s="125" t="e">
        <f t="shared" ca="1" si="619"/>
        <v>#N/A</v>
      </c>
      <c r="O116" s="125" t="e">
        <f t="shared" ca="1" si="619"/>
        <v>#N/A</v>
      </c>
      <c r="P116" s="125" t="e">
        <f t="shared" ca="1" si="619"/>
        <v>#N/A</v>
      </c>
      <c r="Q116" s="125" t="e">
        <f t="shared" ca="1" si="619"/>
        <v>#N/A</v>
      </c>
      <c r="R116" s="125" t="e">
        <f t="shared" ca="1" si="619"/>
        <v>#N/A</v>
      </c>
      <c r="S116" s="125" t="e">
        <f t="shared" ca="1" si="619"/>
        <v>#N/A</v>
      </c>
      <c r="T116" s="125" t="e">
        <f t="shared" ca="1" si="612"/>
        <v>#N/A</v>
      </c>
      <c r="U116" s="125" t="e">
        <f t="shared" ca="1" si="612"/>
        <v>#N/A</v>
      </c>
      <c r="V116" s="125" t="e">
        <f t="shared" ca="1" si="612"/>
        <v>#N/A</v>
      </c>
      <c r="W116" s="125" t="e">
        <f t="shared" ca="1" si="612"/>
        <v>#N/A</v>
      </c>
      <c r="X116" s="125" t="e">
        <f t="shared" ca="1" si="612"/>
        <v>#N/A</v>
      </c>
      <c r="Y116" s="125" t="e">
        <f t="shared" ca="1" si="612"/>
        <v>#N/A</v>
      </c>
      <c r="Z116" s="125" t="e">
        <f t="shared" ca="1" si="612"/>
        <v>#N/A</v>
      </c>
      <c r="AA116" s="125" t="e">
        <f t="shared" ca="1" si="612"/>
        <v>#N/A</v>
      </c>
      <c r="AB116" s="125" t="e">
        <f t="shared" ca="1" si="612"/>
        <v>#N/A</v>
      </c>
      <c r="AC116" s="125" t="e">
        <f t="shared" ca="1" si="612"/>
        <v>#N/A</v>
      </c>
      <c r="AD116" s="125" t="e">
        <f t="shared" ca="1" si="612"/>
        <v>#N/A</v>
      </c>
      <c r="AE116" s="125" t="e">
        <f t="shared" ca="1" si="612"/>
        <v>#N/A</v>
      </c>
      <c r="AF116" s="125" t="e">
        <f t="shared" ca="1" si="612"/>
        <v>#N/A</v>
      </c>
      <c r="AG116" s="125" t="e">
        <f t="shared" ca="1" si="612"/>
        <v>#N/A</v>
      </c>
      <c r="AH116" s="125" t="e">
        <f t="shared" ca="1" si="612"/>
        <v>#N/A</v>
      </c>
      <c r="AI116" s="125" t="e">
        <f t="shared" ca="1" si="620"/>
        <v>#N/A</v>
      </c>
      <c r="AJ116" s="125" t="e">
        <f t="shared" ca="1" si="620"/>
        <v>#N/A</v>
      </c>
      <c r="AK116" s="125" t="e">
        <f t="shared" ca="1" si="620"/>
        <v>#N/A</v>
      </c>
      <c r="AL116" s="125" t="e">
        <f t="shared" ca="1" si="620"/>
        <v>#N/A</v>
      </c>
      <c r="AM116" s="125" t="e">
        <f t="shared" ca="1" si="620"/>
        <v>#N/A</v>
      </c>
      <c r="AN116" s="125" t="e">
        <f t="shared" ca="1" si="620"/>
        <v>#N/A</v>
      </c>
      <c r="AO116" s="125" t="e">
        <f t="shared" ca="1" si="620"/>
        <v>#N/A</v>
      </c>
      <c r="AP116" s="125" t="e">
        <f t="shared" ca="1" si="620"/>
        <v>#N/A</v>
      </c>
      <c r="AQ116" s="125" t="e">
        <f t="shared" ca="1" si="620"/>
        <v>#N/A</v>
      </c>
      <c r="AR116" s="125" t="e">
        <f t="shared" ca="1" si="620"/>
        <v>#N/A</v>
      </c>
      <c r="AS116" s="125" t="e">
        <f t="shared" ca="1" si="620"/>
        <v>#N/A</v>
      </c>
      <c r="AT116" s="125" t="e">
        <f t="shared" ca="1" si="620"/>
        <v>#N/A</v>
      </c>
      <c r="AU116" s="125" t="e">
        <f t="shared" ca="1" si="620"/>
        <v>#N/A</v>
      </c>
      <c r="AV116" s="125" t="e">
        <f t="shared" ca="1" si="620"/>
        <v>#N/A</v>
      </c>
      <c r="AW116" s="125" t="e">
        <f t="shared" ca="1" si="620"/>
        <v>#N/A</v>
      </c>
      <c r="AX116" s="125" t="e">
        <f t="shared" ca="1" si="620"/>
        <v>#N/A</v>
      </c>
      <c r="AY116" s="125" t="e">
        <f t="shared" ca="1" si="613"/>
        <v>#N/A</v>
      </c>
      <c r="AZ116" s="125" t="e">
        <f t="shared" ca="1" si="613"/>
        <v>#N/A</v>
      </c>
      <c r="BA116" s="125" t="e">
        <f t="shared" ca="1" si="613"/>
        <v>#N/A</v>
      </c>
      <c r="BB116" s="125" t="str">
        <f t="shared" ca="1" si="346"/>
        <v/>
      </c>
      <c r="BC116" s="125" t="str">
        <f t="shared" ca="1" si="338"/>
        <v/>
      </c>
      <c r="BD116" s="125" t="str">
        <f t="shared" ca="1" si="339"/>
        <v/>
      </c>
      <c r="BE116" s="125" t="str">
        <f t="shared" ca="1" si="340"/>
        <v/>
      </c>
      <c r="BF116" t="str">
        <f t="shared" ca="1" si="347"/>
        <v/>
      </c>
      <c r="BG116" s="125" t="str">
        <f t="shared" ca="1" si="374"/>
        <v/>
      </c>
      <c r="BI116" s="606" t="str">
        <f t="shared" ca="1" si="409"/>
        <v/>
      </c>
      <c r="BJ116" s="125" t="str">
        <f t="shared" ca="1" si="387"/>
        <v/>
      </c>
      <c r="BK116" s="125" t="str">
        <f t="shared" ca="1" si="410"/>
        <v/>
      </c>
      <c r="BL116" s="125" t="str">
        <f t="shared" ref="BL116" ca="1" si="631">IFERROR(INDEX($D$2:$BA$203,$A$41-1+$BI116,$A$27-3)*IF(RTF_unit="K",1,IF(RTF_unit="lb",1/1000,IF(RTF_unit="T",2,1))),"")</f>
        <v/>
      </c>
      <c r="BM116" s="125" t="str">
        <f t="shared" ref="BM116" ca="1" si="632">IFERROR(INDEX($D$2:$BA$203,$A$41-1+$BI116,$A$27-1)*IF(RTF_unit="K",1,IF(RTF_unit="lb",1/1000,IF(RTF_unit="T",2,1))),"")</f>
        <v/>
      </c>
      <c r="BN116" s="125" t="str">
        <f t="shared" ref="BN116" ca="1" si="633">IFERROR(INDEX($D$2:$BA$203,$A$41-1+$BI116,$A$27-2)*IF(RTF_unit="K",1,IF(RTF_unit="lb",1/1000,IF(RTF_unit="T",2,1))),"")</f>
        <v/>
      </c>
      <c r="BO116" s="125" t="str">
        <f t="shared" ref="BO116" ca="1" si="634">IFERROR(INDEX($D$2:$BA$203,$A$41-1+$BI116,$A$27)*IF(RTF_unit_Moment="kip-ft",1,IF(RTF_unit_Moment="kip-in",1/12,IF(RTF_unit_Moment="lb-ft",1/1000,IF(RTF_unit_Moment="lb-in",1/12000,1)))),"")</f>
        <v/>
      </c>
      <c r="BP116" s="125" t="str">
        <f t="shared" ref="BP116" ca="1" si="635">IFERROR(INDEX($D$2:$BA$203,$A$41-1+$BI116,$A$30)*IF(RTF_unit_Moment="kip-ft",1,IF(RTF_unit_Moment="kip-in",1/12,IF(RTF_unit_Moment="lb-ft",1/1000,IF(RTF_unit_Moment="lb-in",1/12000,1)))),"")</f>
        <v/>
      </c>
      <c r="BQ116" s="125" t="str">
        <f t="shared" ca="1" si="416"/>
        <v/>
      </c>
      <c r="BR116" s="125" t="str">
        <f t="shared" ca="1" si="417"/>
        <v/>
      </c>
      <c r="BT116" s="125" t="str">
        <f t="array" aca="1" ref="BT116" ca="1">IFERROR(INDEX($BB$1:$BB$203,SMALL(IF($BB$1:$BB$203&lt;&gt;"",ROW($BB$1:$BB$203)),ROW(109:109))),"")</f>
        <v/>
      </c>
      <c r="BU116" s="604" t="str">
        <f t="shared" ca="1" si="385"/>
        <v/>
      </c>
      <c r="BV116" s="125" t="str">
        <f t="shared" ca="1" si="393"/>
        <v/>
      </c>
      <c r="BW116" s="125" t="str">
        <f t="shared" ca="1" si="393"/>
        <v/>
      </c>
      <c r="BX116" s="125" t="str">
        <f t="shared" ca="1" si="393"/>
        <v/>
      </c>
      <c r="BY116" s="125" t="str">
        <f t="shared" ca="1" si="394"/>
        <v/>
      </c>
      <c r="BZ116" s="125" t="str">
        <f t="shared" ca="1" si="386"/>
        <v/>
      </c>
      <c r="CA116" s="125" t="str">
        <f t="shared" ca="1" si="395"/>
        <v/>
      </c>
      <c r="CB116" s="125" t="str">
        <f t="shared" ca="1" si="396"/>
        <v/>
      </c>
      <c r="CC116" s="125" t="str">
        <f t="shared" ca="1" si="397"/>
        <v/>
      </c>
      <c r="CD116" s="125" t="str">
        <f t="shared" ca="1" si="398"/>
        <v/>
      </c>
      <c r="CE116" s="125" t="str">
        <f t="shared" ca="1" si="399"/>
        <v/>
      </c>
      <c r="CF116" s="125" t="str">
        <f t="shared" ca="1" si="400"/>
        <v/>
      </c>
      <c r="CG116" s="125" t="str">
        <f t="shared" ca="1" si="401"/>
        <v/>
      </c>
      <c r="CH116" s="125" t="str">
        <f t="shared" ca="1" si="402"/>
        <v/>
      </c>
      <c r="CI116" s="125" t="str">
        <f t="shared" ca="1" si="403"/>
        <v/>
      </c>
      <c r="CJ116" s="125" t="str">
        <f t="array" aca="1" ref="CJ116" ca="1">IFERROR(INDEX($CI$1:$CI$502,SMALL(IF($CI$1:$CI$502&lt;&gt;"",ROW($CI$1:$CI$502)),ROW(109:109))),"")</f>
        <v/>
      </c>
      <c r="CK116" s="125" t="str">
        <f t="shared" ca="1" si="404"/>
        <v/>
      </c>
      <c r="CL116" s="125" t="str">
        <f t="shared" ca="1" si="405"/>
        <v/>
      </c>
      <c r="CM116" s="125"/>
      <c r="CO116" s="125" t="str">
        <f t="shared" si="406"/>
        <v/>
      </c>
      <c r="CP116" s="600" t="str">
        <f t="shared" si="407"/>
        <v/>
      </c>
      <c r="CQ116" s="600" t="str">
        <f t="shared" si="423"/>
        <v/>
      </c>
      <c r="CR116" s="600" t="str">
        <f t="shared" si="408"/>
        <v/>
      </c>
    </row>
    <row r="117" spans="1:96" x14ac:dyDescent="0.25">
      <c r="A117" s="591"/>
      <c r="C117" s="125">
        <f t="shared" si="353"/>
        <v>115</v>
      </c>
      <c r="D117" s="125" t="e">
        <f t="shared" ca="1" si="619"/>
        <v>#N/A</v>
      </c>
      <c r="E117" s="125" t="e">
        <f t="shared" ca="1" si="619"/>
        <v>#N/A</v>
      </c>
      <c r="F117" s="125" t="e">
        <f t="shared" ca="1" si="619"/>
        <v>#N/A</v>
      </c>
      <c r="G117" s="125" t="e">
        <f t="shared" ca="1" si="619"/>
        <v>#N/A</v>
      </c>
      <c r="H117" s="125" t="e">
        <f t="shared" ca="1" si="619"/>
        <v>#N/A</v>
      </c>
      <c r="I117" s="125" t="e">
        <f t="shared" ca="1" si="619"/>
        <v>#N/A</v>
      </c>
      <c r="J117" s="125" t="e">
        <f t="shared" ca="1" si="619"/>
        <v>#N/A</v>
      </c>
      <c r="K117" s="125" t="e">
        <f t="shared" ca="1" si="619"/>
        <v>#N/A</v>
      </c>
      <c r="L117" s="125" t="e">
        <f t="shared" ca="1" si="619"/>
        <v>#N/A</v>
      </c>
      <c r="M117" s="125" t="e">
        <f t="shared" ca="1" si="619"/>
        <v>#N/A</v>
      </c>
      <c r="N117" s="125" t="e">
        <f t="shared" ca="1" si="619"/>
        <v>#N/A</v>
      </c>
      <c r="O117" s="125" t="e">
        <f t="shared" ca="1" si="619"/>
        <v>#N/A</v>
      </c>
      <c r="P117" s="125" t="e">
        <f t="shared" ca="1" si="619"/>
        <v>#N/A</v>
      </c>
      <c r="Q117" s="125" t="e">
        <f t="shared" ca="1" si="619"/>
        <v>#N/A</v>
      </c>
      <c r="R117" s="125" t="e">
        <f t="shared" ca="1" si="619"/>
        <v>#N/A</v>
      </c>
      <c r="S117" s="125" t="e">
        <f t="shared" ca="1" si="619"/>
        <v>#N/A</v>
      </c>
      <c r="T117" s="125" t="e">
        <f t="shared" ca="1" si="612"/>
        <v>#N/A</v>
      </c>
      <c r="U117" s="125" t="e">
        <f t="shared" ca="1" si="612"/>
        <v>#N/A</v>
      </c>
      <c r="V117" s="125" t="e">
        <f t="shared" ca="1" si="612"/>
        <v>#N/A</v>
      </c>
      <c r="W117" s="125" t="e">
        <f t="shared" ca="1" si="612"/>
        <v>#N/A</v>
      </c>
      <c r="X117" s="125" t="e">
        <f t="shared" ca="1" si="612"/>
        <v>#N/A</v>
      </c>
      <c r="Y117" s="125" t="e">
        <f t="shared" ca="1" si="612"/>
        <v>#N/A</v>
      </c>
      <c r="Z117" s="125" t="e">
        <f t="shared" ca="1" si="612"/>
        <v>#N/A</v>
      </c>
      <c r="AA117" s="125" t="e">
        <f t="shared" ca="1" si="612"/>
        <v>#N/A</v>
      </c>
      <c r="AB117" s="125" t="e">
        <f t="shared" ca="1" si="612"/>
        <v>#N/A</v>
      </c>
      <c r="AC117" s="125" t="e">
        <f t="shared" ca="1" si="612"/>
        <v>#N/A</v>
      </c>
      <c r="AD117" s="125" t="e">
        <f t="shared" ca="1" si="612"/>
        <v>#N/A</v>
      </c>
      <c r="AE117" s="125" t="e">
        <f t="shared" ca="1" si="612"/>
        <v>#N/A</v>
      </c>
      <c r="AF117" s="125" t="e">
        <f t="shared" ca="1" si="612"/>
        <v>#N/A</v>
      </c>
      <c r="AG117" s="125" t="e">
        <f t="shared" ca="1" si="612"/>
        <v>#N/A</v>
      </c>
      <c r="AH117" s="125" t="e">
        <f t="shared" ca="1" si="612"/>
        <v>#N/A</v>
      </c>
      <c r="AI117" s="125" t="e">
        <f t="shared" ca="1" si="620"/>
        <v>#N/A</v>
      </c>
      <c r="AJ117" s="125" t="e">
        <f t="shared" ca="1" si="620"/>
        <v>#N/A</v>
      </c>
      <c r="AK117" s="125" t="e">
        <f t="shared" ca="1" si="620"/>
        <v>#N/A</v>
      </c>
      <c r="AL117" s="125" t="e">
        <f t="shared" ca="1" si="620"/>
        <v>#N/A</v>
      </c>
      <c r="AM117" s="125" t="e">
        <f t="shared" ca="1" si="620"/>
        <v>#N/A</v>
      </c>
      <c r="AN117" s="125" t="e">
        <f t="shared" ca="1" si="620"/>
        <v>#N/A</v>
      </c>
      <c r="AO117" s="125" t="e">
        <f t="shared" ca="1" si="620"/>
        <v>#N/A</v>
      </c>
      <c r="AP117" s="125" t="e">
        <f t="shared" ca="1" si="620"/>
        <v>#N/A</v>
      </c>
      <c r="AQ117" s="125" t="e">
        <f t="shared" ca="1" si="620"/>
        <v>#N/A</v>
      </c>
      <c r="AR117" s="125" t="e">
        <f t="shared" ca="1" si="620"/>
        <v>#N/A</v>
      </c>
      <c r="AS117" s="125" t="e">
        <f t="shared" ca="1" si="620"/>
        <v>#N/A</v>
      </c>
      <c r="AT117" s="125" t="e">
        <f t="shared" ca="1" si="620"/>
        <v>#N/A</v>
      </c>
      <c r="AU117" s="125" t="e">
        <f t="shared" ca="1" si="620"/>
        <v>#N/A</v>
      </c>
      <c r="AV117" s="125" t="e">
        <f t="shared" ca="1" si="620"/>
        <v>#N/A</v>
      </c>
      <c r="AW117" s="125" t="e">
        <f t="shared" ca="1" si="620"/>
        <v>#N/A</v>
      </c>
      <c r="AX117" s="125" t="e">
        <f t="shared" ca="1" si="620"/>
        <v>#N/A</v>
      </c>
      <c r="AY117" s="125" t="e">
        <f t="shared" ca="1" si="613"/>
        <v>#N/A</v>
      </c>
      <c r="AZ117" s="125" t="e">
        <f t="shared" ca="1" si="613"/>
        <v>#N/A</v>
      </c>
      <c r="BA117" s="125" t="e">
        <f t="shared" ca="1" si="613"/>
        <v>#N/A</v>
      </c>
      <c r="BB117" s="125" t="str">
        <f t="shared" ca="1" si="346"/>
        <v/>
      </c>
      <c r="BC117" s="125" t="str">
        <f t="shared" ca="1" si="338"/>
        <v/>
      </c>
      <c r="BD117" s="125" t="str">
        <f t="shared" ca="1" si="339"/>
        <v/>
      </c>
      <c r="BE117" s="125" t="str">
        <f t="shared" ca="1" si="340"/>
        <v/>
      </c>
      <c r="BF117" t="str">
        <f t="shared" ca="1" si="347"/>
        <v/>
      </c>
      <c r="BG117" s="125" t="str">
        <f t="shared" ca="1" si="374"/>
        <v/>
      </c>
      <c r="BI117" s="606" t="str">
        <f t="shared" ca="1" si="409"/>
        <v/>
      </c>
      <c r="BJ117" s="125" t="str">
        <f t="shared" ca="1" si="387"/>
        <v/>
      </c>
      <c r="BK117" s="125" t="str">
        <f t="shared" ca="1" si="410"/>
        <v/>
      </c>
      <c r="BL117" s="125" t="str">
        <f t="shared" ref="BL117" ca="1" si="636">IFERROR(INDEX($D$2:$BA$203,$A$41-1+$BI117,$A$27-3)*IF(RTF_unit="K",1,IF(RTF_unit="lb",1/1000,IF(RTF_unit="T",2,1))),"")</f>
        <v/>
      </c>
      <c r="BM117" s="125" t="str">
        <f t="shared" ref="BM117" ca="1" si="637">IFERROR(INDEX($D$2:$BA$203,$A$41-1+$BI117,$A$27-1)*IF(RTF_unit="K",1,IF(RTF_unit="lb",1/1000,IF(RTF_unit="T",2,1))),"")</f>
        <v/>
      </c>
      <c r="BN117" s="125" t="str">
        <f t="shared" ref="BN117" ca="1" si="638">IFERROR(INDEX($D$2:$BA$203,$A$41-1+$BI117,$A$27-2)*IF(RTF_unit="K",1,IF(RTF_unit="lb",1/1000,IF(RTF_unit="T",2,1))),"")</f>
        <v/>
      </c>
      <c r="BO117" s="125" t="str">
        <f t="shared" ref="BO117" ca="1" si="639">IFERROR(INDEX($D$2:$BA$203,$A$41-1+$BI117,$A$27)*IF(RTF_unit_Moment="kip-ft",1,IF(RTF_unit_Moment="kip-in",1/12,IF(RTF_unit_Moment="lb-ft",1/1000,IF(RTF_unit_Moment="lb-in",1/12000,1)))),"")</f>
        <v/>
      </c>
      <c r="BP117" s="125" t="str">
        <f t="shared" ref="BP117" ca="1" si="640">IFERROR(INDEX($D$2:$BA$203,$A$41-1+$BI117,$A$30)*IF(RTF_unit_Moment="kip-ft",1,IF(RTF_unit_Moment="kip-in",1/12,IF(RTF_unit_Moment="lb-ft",1/1000,IF(RTF_unit_Moment="lb-in",1/12000,1)))),"")</f>
        <v/>
      </c>
      <c r="BQ117" s="125" t="str">
        <f t="shared" ca="1" si="416"/>
        <v/>
      </c>
      <c r="BR117" s="125" t="str">
        <f t="shared" ca="1" si="417"/>
        <v/>
      </c>
      <c r="BT117" s="125" t="str">
        <f t="array" aca="1" ref="BT117" ca="1">IFERROR(INDEX($BB$1:$BB$203,SMALL(IF($BB$1:$BB$203&lt;&gt;"",ROW($BB$1:$BB$203)),ROW(110:110))),"")</f>
        <v/>
      </c>
      <c r="BU117" s="604" t="str">
        <f t="shared" ca="1" si="385"/>
        <v/>
      </c>
      <c r="BV117" s="125" t="str">
        <f t="shared" ca="1" si="393"/>
        <v/>
      </c>
      <c r="BW117" s="125" t="str">
        <f t="shared" ca="1" si="393"/>
        <v/>
      </c>
      <c r="BX117" s="125" t="str">
        <f t="shared" ca="1" si="393"/>
        <v/>
      </c>
      <c r="BY117" s="125" t="str">
        <f t="shared" ca="1" si="394"/>
        <v/>
      </c>
      <c r="BZ117" s="125" t="str">
        <f t="shared" ca="1" si="386"/>
        <v/>
      </c>
      <c r="CA117" s="125" t="str">
        <f t="shared" ca="1" si="395"/>
        <v/>
      </c>
      <c r="CB117" s="125" t="str">
        <f t="shared" ca="1" si="396"/>
        <v/>
      </c>
      <c r="CC117" s="125" t="str">
        <f t="shared" ca="1" si="397"/>
        <v/>
      </c>
      <c r="CD117" s="125" t="str">
        <f t="shared" ca="1" si="398"/>
        <v/>
      </c>
      <c r="CE117" s="125" t="str">
        <f t="shared" ca="1" si="399"/>
        <v/>
      </c>
      <c r="CF117" s="125" t="str">
        <f t="shared" ca="1" si="400"/>
        <v/>
      </c>
      <c r="CG117" s="125" t="str">
        <f t="shared" ca="1" si="401"/>
        <v/>
      </c>
      <c r="CH117" s="125" t="str">
        <f t="shared" ca="1" si="402"/>
        <v/>
      </c>
      <c r="CI117" s="125" t="str">
        <f t="shared" ca="1" si="403"/>
        <v/>
      </c>
      <c r="CJ117" s="125" t="str">
        <f t="array" aca="1" ref="CJ117" ca="1">IFERROR(INDEX($CI$1:$CI$502,SMALL(IF($CI$1:$CI$502&lt;&gt;"",ROW($CI$1:$CI$502)),ROW(110:110))),"")</f>
        <v/>
      </c>
      <c r="CK117" s="125" t="str">
        <f t="shared" ca="1" si="404"/>
        <v/>
      </c>
      <c r="CL117" s="125" t="str">
        <f t="shared" ca="1" si="405"/>
        <v/>
      </c>
      <c r="CM117" s="125"/>
      <c r="CO117" s="125" t="str">
        <f t="shared" si="406"/>
        <v/>
      </c>
      <c r="CP117" s="600" t="str">
        <f t="shared" si="407"/>
        <v/>
      </c>
      <c r="CQ117" s="600" t="str">
        <f t="shared" si="423"/>
        <v/>
      </c>
      <c r="CR117" s="600" t="str">
        <f t="shared" si="408"/>
        <v/>
      </c>
    </row>
    <row r="118" spans="1:96" x14ac:dyDescent="0.25">
      <c r="A118" s="591"/>
      <c r="C118" s="125">
        <f t="shared" si="353"/>
        <v>116</v>
      </c>
      <c r="D118" s="125" t="e">
        <f t="shared" ca="1" si="619"/>
        <v>#N/A</v>
      </c>
      <c r="E118" s="125" t="e">
        <f t="shared" ca="1" si="619"/>
        <v>#N/A</v>
      </c>
      <c r="F118" s="125" t="e">
        <f t="shared" ca="1" si="619"/>
        <v>#N/A</v>
      </c>
      <c r="G118" s="125" t="e">
        <f t="shared" ca="1" si="619"/>
        <v>#N/A</v>
      </c>
      <c r="H118" s="125" t="e">
        <f t="shared" ca="1" si="619"/>
        <v>#N/A</v>
      </c>
      <c r="I118" s="125" t="e">
        <f t="shared" ca="1" si="619"/>
        <v>#N/A</v>
      </c>
      <c r="J118" s="125" t="e">
        <f t="shared" ca="1" si="619"/>
        <v>#N/A</v>
      </c>
      <c r="K118" s="125" t="e">
        <f t="shared" ca="1" si="619"/>
        <v>#N/A</v>
      </c>
      <c r="L118" s="125" t="e">
        <f t="shared" ca="1" si="619"/>
        <v>#N/A</v>
      </c>
      <c r="M118" s="125" t="e">
        <f t="shared" ca="1" si="619"/>
        <v>#N/A</v>
      </c>
      <c r="N118" s="125" t="e">
        <f t="shared" ca="1" si="619"/>
        <v>#N/A</v>
      </c>
      <c r="O118" s="125" t="e">
        <f t="shared" ca="1" si="619"/>
        <v>#N/A</v>
      </c>
      <c r="P118" s="125" t="e">
        <f t="shared" ca="1" si="619"/>
        <v>#N/A</v>
      </c>
      <c r="Q118" s="125" t="e">
        <f t="shared" ca="1" si="619"/>
        <v>#N/A</v>
      </c>
      <c r="R118" s="125" t="e">
        <f t="shared" ca="1" si="619"/>
        <v>#N/A</v>
      </c>
      <c r="S118" s="125" t="e">
        <f t="shared" ca="1" si="619"/>
        <v>#N/A</v>
      </c>
      <c r="T118" s="125" t="e">
        <f t="shared" ca="1" si="612"/>
        <v>#N/A</v>
      </c>
      <c r="U118" s="125" t="e">
        <f t="shared" ca="1" si="612"/>
        <v>#N/A</v>
      </c>
      <c r="V118" s="125" t="e">
        <f t="shared" ca="1" si="612"/>
        <v>#N/A</v>
      </c>
      <c r="W118" s="125" t="e">
        <f t="shared" ca="1" si="612"/>
        <v>#N/A</v>
      </c>
      <c r="X118" s="125" t="e">
        <f t="shared" ca="1" si="612"/>
        <v>#N/A</v>
      </c>
      <c r="Y118" s="125" t="e">
        <f t="shared" ca="1" si="612"/>
        <v>#N/A</v>
      </c>
      <c r="Z118" s="125" t="e">
        <f t="shared" ca="1" si="612"/>
        <v>#N/A</v>
      </c>
      <c r="AA118" s="125" t="e">
        <f t="shared" ca="1" si="612"/>
        <v>#N/A</v>
      </c>
      <c r="AB118" s="125" t="e">
        <f t="shared" ca="1" si="612"/>
        <v>#N/A</v>
      </c>
      <c r="AC118" s="125" t="e">
        <f t="shared" ca="1" si="612"/>
        <v>#N/A</v>
      </c>
      <c r="AD118" s="125" t="e">
        <f t="shared" ca="1" si="612"/>
        <v>#N/A</v>
      </c>
      <c r="AE118" s="125" t="e">
        <f t="shared" ca="1" si="612"/>
        <v>#N/A</v>
      </c>
      <c r="AF118" s="125" t="e">
        <f t="shared" ca="1" si="612"/>
        <v>#N/A</v>
      </c>
      <c r="AG118" s="125" t="e">
        <f t="shared" ca="1" si="612"/>
        <v>#N/A</v>
      </c>
      <c r="AH118" s="125" t="e">
        <f t="shared" ca="1" si="612"/>
        <v>#N/A</v>
      </c>
      <c r="AI118" s="125" t="e">
        <f t="shared" ca="1" si="620"/>
        <v>#N/A</v>
      </c>
      <c r="AJ118" s="125" t="e">
        <f t="shared" ca="1" si="620"/>
        <v>#N/A</v>
      </c>
      <c r="AK118" s="125" t="e">
        <f t="shared" ca="1" si="620"/>
        <v>#N/A</v>
      </c>
      <c r="AL118" s="125" t="e">
        <f t="shared" ca="1" si="620"/>
        <v>#N/A</v>
      </c>
      <c r="AM118" s="125" t="e">
        <f t="shared" ca="1" si="620"/>
        <v>#N/A</v>
      </c>
      <c r="AN118" s="125" t="e">
        <f t="shared" ca="1" si="620"/>
        <v>#N/A</v>
      </c>
      <c r="AO118" s="125" t="e">
        <f t="shared" ca="1" si="620"/>
        <v>#N/A</v>
      </c>
      <c r="AP118" s="125" t="e">
        <f t="shared" ca="1" si="620"/>
        <v>#N/A</v>
      </c>
      <c r="AQ118" s="125" t="e">
        <f t="shared" ca="1" si="620"/>
        <v>#N/A</v>
      </c>
      <c r="AR118" s="125" t="e">
        <f t="shared" ca="1" si="620"/>
        <v>#N/A</v>
      </c>
      <c r="AS118" s="125" t="e">
        <f t="shared" ca="1" si="620"/>
        <v>#N/A</v>
      </c>
      <c r="AT118" s="125" t="e">
        <f t="shared" ca="1" si="620"/>
        <v>#N/A</v>
      </c>
      <c r="AU118" s="125" t="e">
        <f t="shared" ca="1" si="620"/>
        <v>#N/A</v>
      </c>
      <c r="AV118" s="125" t="e">
        <f t="shared" ca="1" si="620"/>
        <v>#N/A</v>
      </c>
      <c r="AW118" s="125" t="e">
        <f t="shared" ca="1" si="620"/>
        <v>#N/A</v>
      </c>
      <c r="AX118" s="125" t="e">
        <f t="shared" ca="1" si="620"/>
        <v>#N/A</v>
      </c>
      <c r="AY118" s="125" t="e">
        <f t="shared" ca="1" si="613"/>
        <v>#N/A</v>
      </c>
      <c r="AZ118" s="125" t="e">
        <f t="shared" ca="1" si="613"/>
        <v>#N/A</v>
      </c>
      <c r="BA118" s="125" t="e">
        <f t="shared" ca="1" si="613"/>
        <v>#N/A</v>
      </c>
      <c r="BB118" s="125" t="str">
        <f t="shared" ca="1" si="346"/>
        <v/>
      </c>
      <c r="BC118" s="125" t="str">
        <f t="shared" ca="1" si="338"/>
        <v/>
      </c>
      <c r="BD118" s="125" t="str">
        <f t="shared" ca="1" si="339"/>
        <v/>
      </c>
      <c r="BE118" s="125" t="str">
        <f t="shared" ca="1" si="340"/>
        <v/>
      </c>
      <c r="BF118" t="str">
        <f t="shared" ca="1" si="347"/>
        <v/>
      </c>
      <c r="BG118" s="125" t="str">
        <f t="shared" ca="1" si="374"/>
        <v/>
      </c>
      <c r="BI118" s="606" t="str">
        <f t="shared" ca="1" si="409"/>
        <v/>
      </c>
      <c r="BJ118" s="125" t="str">
        <f t="shared" ca="1" si="387"/>
        <v/>
      </c>
      <c r="BK118" s="125" t="str">
        <f t="shared" ca="1" si="410"/>
        <v/>
      </c>
      <c r="BL118" s="125" t="str">
        <f t="shared" ref="BL118" ca="1" si="641">IFERROR(INDEX($D$2:$BA$203,$A$41-1+$BI118,$A$27-3)*IF(RTF_unit="K",1,IF(RTF_unit="lb",1/1000,IF(RTF_unit="T",2,1))),"")</f>
        <v/>
      </c>
      <c r="BM118" s="125" t="str">
        <f t="shared" ref="BM118" ca="1" si="642">IFERROR(INDEX($D$2:$BA$203,$A$41-1+$BI118,$A$27-1)*IF(RTF_unit="K",1,IF(RTF_unit="lb",1/1000,IF(RTF_unit="T",2,1))),"")</f>
        <v/>
      </c>
      <c r="BN118" s="125" t="str">
        <f t="shared" ref="BN118" ca="1" si="643">IFERROR(INDEX($D$2:$BA$203,$A$41-1+$BI118,$A$27-2)*IF(RTF_unit="K",1,IF(RTF_unit="lb",1/1000,IF(RTF_unit="T",2,1))),"")</f>
        <v/>
      </c>
      <c r="BO118" s="125" t="str">
        <f t="shared" ref="BO118" ca="1" si="644">IFERROR(INDEX($D$2:$BA$203,$A$41-1+$BI118,$A$27)*IF(RTF_unit_Moment="kip-ft",1,IF(RTF_unit_Moment="kip-in",1/12,IF(RTF_unit_Moment="lb-ft",1/1000,IF(RTF_unit_Moment="lb-in",1/12000,1)))),"")</f>
        <v/>
      </c>
      <c r="BP118" s="125" t="str">
        <f t="shared" ref="BP118" ca="1" si="645">IFERROR(INDEX($D$2:$BA$203,$A$41-1+$BI118,$A$30)*IF(RTF_unit_Moment="kip-ft",1,IF(RTF_unit_Moment="kip-in",1/12,IF(RTF_unit_Moment="lb-ft",1/1000,IF(RTF_unit_Moment="lb-in",1/12000,1)))),"")</f>
        <v/>
      </c>
      <c r="BQ118" s="125" t="str">
        <f t="shared" ca="1" si="416"/>
        <v/>
      </c>
      <c r="BR118" s="125" t="str">
        <f t="shared" ca="1" si="417"/>
        <v/>
      </c>
      <c r="BT118" s="125" t="str">
        <f t="array" aca="1" ref="BT118" ca="1">IFERROR(INDEX($BB$1:$BB$203,SMALL(IF($BB$1:$BB$203&lt;&gt;"",ROW($BB$1:$BB$203)),ROW(111:111))),"")</f>
        <v/>
      </c>
      <c r="BU118" s="604" t="str">
        <f t="shared" ca="1" si="385"/>
        <v/>
      </c>
      <c r="BV118" s="125" t="str">
        <f t="shared" ca="1" si="393"/>
        <v/>
      </c>
      <c r="BW118" s="125" t="str">
        <f t="shared" ca="1" si="393"/>
        <v/>
      </c>
      <c r="BX118" s="125" t="str">
        <f t="shared" ca="1" si="393"/>
        <v/>
      </c>
      <c r="BY118" s="125" t="str">
        <f t="shared" ca="1" si="394"/>
        <v/>
      </c>
      <c r="BZ118" s="125" t="str">
        <f t="shared" ca="1" si="386"/>
        <v/>
      </c>
      <c r="CA118" s="125" t="str">
        <f t="shared" ca="1" si="395"/>
        <v/>
      </c>
      <c r="CB118" s="125" t="str">
        <f t="shared" ca="1" si="396"/>
        <v/>
      </c>
      <c r="CC118" s="125" t="str">
        <f t="shared" ca="1" si="397"/>
        <v/>
      </c>
      <c r="CD118" s="125" t="str">
        <f t="shared" ca="1" si="398"/>
        <v/>
      </c>
      <c r="CE118" s="125" t="str">
        <f t="shared" ca="1" si="399"/>
        <v/>
      </c>
      <c r="CF118" s="125" t="str">
        <f t="shared" ca="1" si="400"/>
        <v/>
      </c>
      <c r="CG118" s="125" t="str">
        <f t="shared" ca="1" si="401"/>
        <v/>
      </c>
      <c r="CH118" s="125" t="str">
        <f t="shared" ca="1" si="402"/>
        <v/>
      </c>
      <c r="CI118" s="125" t="str">
        <f t="shared" ca="1" si="403"/>
        <v/>
      </c>
      <c r="CJ118" s="125" t="str">
        <f t="array" aca="1" ref="CJ118" ca="1">IFERROR(INDEX($CI$1:$CI$502,SMALL(IF($CI$1:$CI$502&lt;&gt;"",ROW($CI$1:$CI$502)),ROW(111:111))),"")</f>
        <v/>
      </c>
      <c r="CK118" s="125" t="str">
        <f t="shared" ca="1" si="404"/>
        <v/>
      </c>
      <c r="CL118" s="125" t="str">
        <f t="shared" ca="1" si="405"/>
        <v/>
      </c>
      <c r="CM118" s="125"/>
      <c r="CO118" s="125" t="str">
        <f t="shared" si="406"/>
        <v/>
      </c>
      <c r="CP118" s="600" t="str">
        <f t="shared" si="407"/>
        <v/>
      </c>
      <c r="CQ118" s="600" t="str">
        <f t="shared" si="423"/>
        <v/>
      </c>
      <c r="CR118" s="600" t="str">
        <f t="shared" si="408"/>
        <v/>
      </c>
    </row>
    <row r="119" spans="1:96" x14ac:dyDescent="0.25">
      <c r="A119" s="591"/>
      <c r="C119" s="125">
        <f t="shared" si="353"/>
        <v>117</v>
      </c>
      <c r="D119" s="125" t="e">
        <f t="shared" ca="1" si="619"/>
        <v>#N/A</v>
      </c>
      <c r="E119" s="125" t="e">
        <f t="shared" ca="1" si="619"/>
        <v>#N/A</v>
      </c>
      <c r="F119" s="125" t="e">
        <f t="shared" ca="1" si="619"/>
        <v>#N/A</v>
      </c>
      <c r="G119" s="125" t="e">
        <f t="shared" ca="1" si="619"/>
        <v>#N/A</v>
      </c>
      <c r="H119" s="125" t="e">
        <f t="shared" ca="1" si="619"/>
        <v>#N/A</v>
      </c>
      <c r="I119" s="125" t="e">
        <f t="shared" ca="1" si="619"/>
        <v>#N/A</v>
      </c>
      <c r="J119" s="125" t="e">
        <f t="shared" ca="1" si="619"/>
        <v>#N/A</v>
      </c>
      <c r="K119" s="125" t="e">
        <f t="shared" ca="1" si="619"/>
        <v>#N/A</v>
      </c>
      <c r="L119" s="125" t="e">
        <f t="shared" ca="1" si="619"/>
        <v>#N/A</v>
      </c>
      <c r="M119" s="125" t="e">
        <f t="shared" ca="1" si="619"/>
        <v>#N/A</v>
      </c>
      <c r="N119" s="125" t="e">
        <f t="shared" ca="1" si="619"/>
        <v>#N/A</v>
      </c>
      <c r="O119" s="125" t="e">
        <f t="shared" ca="1" si="619"/>
        <v>#N/A</v>
      </c>
      <c r="P119" s="125" t="e">
        <f t="shared" ca="1" si="619"/>
        <v>#N/A</v>
      </c>
      <c r="Q119" s="125" t="e">
        <f t="shared" ca="1" si="619"/>
        <v>#N/A</v>
      </c>
      <c r="R119" s="125" t="e">
        <f t="shared" ca="1" si="619"/>
        <v>#N/A</v>
      </c>
      <c r="S119" s="125" t="e">
        <f t="shared" ca="1" si="619"/>
        <v>#N/A</v>
      </c>
      <c r="T119" s="125" t="e">
        <f t="shared" ca="1" si="612"/>
        <v>#N/A</v>
      </c>
      <c r="U119" s="125" t="e">
        <f t="shared" ca="1" si="612"/>
        <v>#N/A</v>
      </c>
      <c r="V119" s="125" t="e">
        <f t="shared" ca="1" si="612"/>
        <v>#N/A</v>
      </c>
      <c r="W119" s="125" t="e">
        <f t="shared" ca="1" si="612"/>
        <v>#N/A</v>
      </c>
      <c r="X119" s="125" t="e">
        <f t="shared" ca="1" si="612"/>
        <v>#N/A</v>
      </c>
      <c r="Y119" s="125" t="e">
        <f t="shared" ca="1" si="612"/>
        <v>#N/A</v>
      </c>
      <c r="Z119" s="125" t="e">
        <f t="shared" ca="1" si="612"/>
        <v>#N/A</v>
      </c>
      <c r="AA119" s="125" t="e">
        <f t="shared" ca="1" si="612"/>
        <v>#N/A</v>
      </c>
      <c r="AB119" s="125" t="e">
        <f t="shared" ca="1" si="612"/>
        <v>#N/A</v>
      </c>
      <c r="AC119" s="125" t="e">
        <f t="shared" ca="1" si="612"/>
        <v>#N/A</v>
      </c>
      <c r="AD119" s="125" t="e">
        <f t="shared" ca="1" si="612"/>
        <v>#N/A</v>
      </c>
      <c r="AE119" s="125" t="e">
        <f t="shared" ca="1" si="612"/>
        <v>#N/A</v>
      </c>
      <c r="AF119" s="125" t="e">
        <f t="shared" ca="1" si="612"/>
        <v>#N/A</v>
      </c>
      <c r="AG119" s="125" t="e">
        <f t="shared" ca="1" si="612"/>
        <v>#N/A</v>
      </c>
      <c r="AH119" s="125" t="e">
        <f t="shared" ca="1" si="612"/>
        <v>#N/A</v>
      </c>
      <c r="AI119" s="125" t="e">
        <f t="shared" ca="1" si="620"/>
        <v>#N/A</v>
      </c>
      <c r="AJ119" s="125" t="e">
        <f t="shared" ca="1" si="620"/>
        <v>#N/A</v>
      </c>
      <c r="AK119" s="125" t="e">
        <f t="shared" ca="1" si="620"/>
        <v>#N/A</v>
      </c>
      <c r="AL119" s="125" t="e">
        <f t="shared" ca="1" si="620"/>
        <v>#N/A</v>
      </c>
      <c r="AM119" s="125" t="e">
        <f t="shared" ca="1" si="620"/>
        <v>#N/A</v>
      </c>
      <c r="AN119" s="125" t="e">
        <f t="shared" ca="1" si="620"/>
        <v>#N/A</v>
      </c>
      <c r="AO119" s="125" t="e">
        <f t="shared" ca="1" si="620"/>
        <v>#N/A</v>
      </c>
      <c r="AP119" s="125" t="e">
        <f t="shared" ca="1" si="620"/>
        <v>#N/A</v>
      </c>
      <c r="AQ119" s="125" t="e">
        <f t="shared" ca="1" si="620"/>
        <v>#N/A</v>
      </c>
      <c r="AR119" s="125" t="e">
        <f t="shared" ca="1" si="620"/>
        <v>#N/A</v>
      </c>
      <c r="AS119" s="125" t="e">
        <f t="shared" ca="1" si="620"/>
        <v>#N/A</v>
      </c>
      <c r="AT119" s="125" t="e">
        <f t="shared" ca="1" si="620"/>
        <v>#N/A</v>
      </c>
      <c r="AU119" s="125" t="e">
        <f t="shared" ca="1" si="620"/>
        <v>#N/A</v>
      </c>
      <c r="AV119" s="125" t="e">
        <f t="shared" ca="1" si="620"/>
        <v>#N/A</v>
      </c>
      <c r="AW119" s="125" t="e">
        <f t="shared" ca="1" si="620"/>
        <v>#N/A</v>
      </c>
      <c r="AX119" s="125" t="e">
        <f t="shared" ca="1" si="620"/>
        <v>#N/A</v>
      </c>
      <c r="AY119" s="125" t="e">
        <f t="shared" ca="1" si="613"/>
        <v>#N/A</v>
      </c>
      <c r="AZ119" s="125" t="e">
        <f t="shared" ca="1" si="613"/>
        <v>#N/A</v>
      </c>
      <c r="BA119" s="125" t="e">
        <f t="shared" ca="1" si="613"/>
        <v>#N/A</v>
      </c>
      <c r="BB119" s="125" t="str">
        <f t="shared" ca="1" si="346"/>
        <v/>
      </c>
      <c r="BC119" s="125" t="str">
        <f t="shared" ca="1" si="338"/>
        <v/>
      </c>
      <c r="BD119" s="125" t="str">
        <f t="shared" ca="1" si="339"/>
        <v/>
      </c>
      <c r="BE119" s="125" t="str">
        <f t="shared" ca="1" si="340"/>
        <v/>
      </c>
      <c r="BF119" t="str">
        <f t="shared" ca="1" si="347"/>
        <v/>
      </c>
      <c r="BG119" s="125" t="str">
        <f t="shared" ca="1" si="374"/>
        <v/>
      </c>
      <c r="BI119" s="606" t="str">
        <f t="shared" ca="1" si="409"/>
        <v/>
      </c>
      <c r="BJ119" s="125" t="str">
        <f t="shared" ca="1" si="387"/>
        <v/>
      </c>
      <c r="BK119" s="125" t="str">
        <f t="shared" ca="1" si="410"/>
        <v/>
      </c>
      <c r="BL119" s="125" t="str">
        <f t="shared" ref="BL119" ca="1" si="646">IFERROR(INDEX($D$2:$BA$203,$A$41-1+$BI119,$A$27-3)*IF(RTF_unit="K",1,IF(RTF_unit="lb",1/1000,IF(RTF_unit="T",2,1))),"")</f>
        <v/>
      </c>
      <c r="BM119" s="125" t="str">
        <f t="shared" ref="BM119" ca="1" si="647">IFERROR(INDEX($D$2:$BA$203,$A$41-1+$BI119,$A$27-1)*IF(RTF_unit="K",1,IF(RTF_unit="lb",1/1000,IF(RTF_unit="T",2,1))),"")</f>
        <v/>
      </c>
      <c r="BN119" s="125" t="str">
        <f t="shared" ref="BN119" ca="1" si="648">IFERROR(INDEX($D$2:$BA$203,$A$41-1+$BI119,$A$27-2)*IF(RTF_unit="K",1,IF(RTF_unit="lb",1/1000,IF(RTF_unit="T",2,1))),"")</f>
        <v/>
      </c>
      <c r="BO119" s="125" t="str">
        <f t="shared" ref="BO119" ca="1" si="649">IFERROR(INDEX($D$2:$BA$203,$A$41-1+$BI119,$A$27)*IF(RTF_unit_Moment="kip-ft",1,IF(RTF_unit_Moment="kip-in",1/12,IF(RTF_unit_Moment="lb-ft",1/1000,IF(RTF_unit_Moment="lb-in",1/12000,1)))),"")</f>
        <v/>
      </c>
      <c r="BP119" s="125" t="str">
        <f t="shared" ref="BP119" ca="1" si="650">IFERROR(INDEX($D$2:$BA$203,$A$41-1+$BI119,$A$30)*IF(RTF_unit_Moment="kip-ft",1,IF(RTF_unit_Moment="kip-in",1/12,IF(RTF_unit_Moment="lb-ft",1/1000,IF(RTF_unit_Moment="lb-in",1/12000,1)))),"")</f>
        <v/>
      </c>
      <c r="BQ119" s="125" t="str">
        <f t="shared" ca="1" si="416"/>
        <v/>
      </c>
      <c r="BR119" s="125" t="str">
        <f t="shared" ca="1" si="417"/>
        <v/>
      </c>
      <c r="BT119" s="125" t="str">
        <f t="array" aca="1" ref="BT119" ca="1">IFERROR(INDEX($BB$1:$BB$203,SMALL(IF($BB$1:$BB$203&lt;&gt;"",ROW($BB$1:$BB$203)),ROW(112:112))),"")</f>
        <v/>
      </c>
      <c r="BU119" s="604" t="str">
        <f t="shared" ca="1" si="385"/>
        <v/>
      </c>
      <c r="BV119" s="125" t="str">
        <f t="shared" ca="1" si="393"/>
        <v/>
      </c>
      <c r="BW119" s="125" t="str">
        <f t="shared" ca="1" si="393"/>
        <v/>
      </c>
      <c r="BX119" s="125" t="str">
        <f t="shared" ca="1" si="393"/>
        <v/>
      </c>
      <c r="BY119" s="125" t="str">
        <f t="shared" ca="1" si="394"/>
        <v/>
      </c>
      <c r="BZ119" s="125" t="str">
        <f t="shared" ca="1" si="386"/>
        <v/>
      </c>
      <c r="CA119" s="125" t="str">
        <f t="shared" ca="1" si="395"/>
        <v/>
      </c>
      <c r="CB119" s="125" t="str">
        <f t="shared" ca="1" si="396"/>
        <v/>
      </c>
      <c r="CC119" s="125" t="str">
        <f t="shared" ca="1" si="397"/>
        <v/>
      </c>
      <c r="CD119" s="125" t="str">
        <f t="shared" ca="1" si="398"/>
        <v/>
      </c>
      <c r="CE119" s="125" t="str">
        <f t="shared" ca="1" si="399"/>
        <v/>
      </c>
      <c r="CF119" s="125" t="str">
        <f t="shared" ca="1" si="400"/>
        <v/>
      </c>
      <c r="CG119" s="125" t="str">
        <f t="shared" ca="1" si="401"/>
        <v/>
      </c>
      <c r="CH119" s="125" t="str">
        <f t="shared" ca="1" si="402"/>
        <v/>
      </c>
      <c r="CI119" s="125" t="str">
        <f t="shared" ca="1" si="403"/>
        <v/>
      </c>
      <c r="CJ119" s="125" t="str">
        <f t="array" aca="1" ref="CJ119" ca="1">IFERROR(INDEX($CI$1:$CI$502,SMALL(IF($CI$1:$CI$502&lt;&gt;"",ROW($CI$1:$CI$502)),ROW(112:112))),"")</f>
        <v/>
      </c>
      <c r="CK119" s="125" t="str">
        <f t="shared" ca="1" si="404"/>
        <v/>
      </c>
      <c r="CL119" s="125" t="str">
        <f t="shared" ca="1" si="405"/>
        <v/>
      </c>
      <c r="CM119" s="125"/>
      <c r="CO119" s="125" t="str">
        <f t="shared" si="406"/>
        <v/>
      </c>
      <c r="CP119" s="600" t="str">
        <f t="shared" si="407"/>
        <v/>
      </c>
      <c r="CQ119" s="600" t="str">
        <f t="shared" si="423"/>
        <v/>
      </c>
      <c r="CR119" s="600" t="str">
        <f t="shared" si="408"/>
        <v/>
      </c>
    </row>
    <row r="120" spans="1:96" x14ac:dyDescent="0.25">
      <c r="A120" s="591"/>
      <c r="C120" s="125">
        <f t="shared" si="353"/>
        <v>118</v>
      </c>
      <c r="D120" s="125" t="e">
        <f t="shared" ca="1" si="619"/>
        <v>#N/A</v>
      </c>
      <c r="E120" s="125" t="e">
        <f t="shared" ca="1" si="619"/>
        <v>#N/A</v>
      </c>
      <c r="F120" s="125" t="e">
        <f t="shared" ca="1" si="619"/>
        <v>#N/A</v>
      </c>
      <c r="G120" s="125" t="e">
        <f t="shared" ca="1" si="619"/>
        <v>#N/A</v>
      </c>
      <c r="H120" s="125" t="e">
        <f t="shared" ca="1" si="619"/>
        <v>#N/A</v>
      </c>
      <c r="I120" s="125" t="e">
        <f t="shared" ca="1" si="619"/>
        <v>#N/A</v>
      </c>
      <c r="J120" s="125" t="e">
        <f t="shared" ca="1" si="619"/>
        <v>#N/A</v>
      </c>
      <c r="K120" s="125" t="e">
        <f t="shared" ca="1" si="619"/>
        <v>#N/A</v>
      </c>
      <c r="L120" s="125" t="e">
        <f t="shared" ca="1" si="619"/>
        <v>#N/A</v>
      </c>
      <c r="M120" s="125" t="e">
        <f t="shared" ca="1" si="619"/>
        <v>#N/A</v>
      </c>
      <c r="N120" s="125" t="e">
        <f t="shared" ca="1" si="619"/>
        <v>#N/A</v>
      </c>
      <c r="O120" s="125" t="e">
        <f t="shared" ca="1" si="619"/>
        <v>#N/A</v>
      </c>
      <c r="P120" s="125" t="e">
        <f t="shared" ca="1" si="619"/>
        <v>#N/A</v>
      </c>
      <c r="Q120" s="125" t="e">
        <f t="shared" ca="1" si="619"/>
        <v>#N/A</v>
      </c>
      <c r="R120" s="125" t="e">
        <f t="shared" ca="1" si="619"/>
        <v>#N/A</v>
      </c>
      <c r="S120" s="125" t="e">
        <f t="shared" ca="1" si="619"/>
        <v>#N/A</v>
      </c>
      <c r="T120" s="125" t="e">
        <f t="shared" ca="1" si="612"/>
        <v>#N/A</v>
      </c>
      <c r="U120" s="125" t="e">
        <f t="shared" ca="1" si="612"/>
        <v>#N/A</v>
      </c>
      <c r="V120" s="125" t="e">
        <f t="shared" ca="1" si="612"/>
        <v>#N/A</v>
      </c>
      <c r="W120" s="125" t="e">
        <f t="shared" ca="1" si="612"/>
        <v>#N/A</v>
      </c>
      <c r="X120" s="125" t="e">
        <f t="shared" ca="1" si="612"/>
        <v>#N/A</v>
      </c>
      <c r="Y120" s="125" t="e">
        <f t="shared" ca="1" si="612"/>
        <v>#N/A</v>
      </c>
      <c r="Z120" s="125" t="e">
        <f t="shared" ca="1" si="612"/>
        <v>#N/A</v>
      </c>
      <c r="AA120" s="125" t="e">
        <f t="shared" ca="1" si="612"/>
        <v>#N/A</v>
      </c>
      <c r="AB120" s="125" t="e">
        <f t="shared" ca="1" si="612"/>
        <v>#N/A</v>
      </c>
      <c r="AC120" s="125" t="e">
        <f t="shared" ca="1" si="612"/>
        <v>#N/A</v>
      </c>
      <c r="AD120" s="125" t="e">
        <f t="shared" ca="1" si="612"/>
        <v>#N/A</v>
      </c>
      <c r="AE120" s="125" t="e">
        <f t="shared" ca="1" si="612"/>
        <v>#N/A</v>
      </c>
      <c r="AF120" s="125" t="e">
        <f t="shared" ca="1" si="612"/>
        <v>#N/A</v>
      </c>
      <c r="AG120" s="125" t="e">
        <f t="shared" ca="1" si="612"/>
        <v>#N/A</v>
      </c>
      <c r="AH120" s="125" t="e">
        <f t="shared" ca="1" si="612"/>
        <v>#N/A</v>
      </c>
      <c r="AI120" s="125" t="e">
        <f t="shared" ca="1" si="620"/>
        <v>#N/A</v>
      </c>
      <c r="AJ120" s="125" t="e">
        <f t="shared" ca="1" si="620"/>
        <v>#N/A</v>
      </c>
      <c r="AK120" s="125" t="e">
        <f t="shared" ca="1" si="620"/>
        <v>#N/A</v>
      </c>
      <c r="AL120" s="125" t="e">
        <f t="shared" ca="1" si="620"/>
        <v>#N/A</v>
      </c>
      <c r="AM120" s="125" t="e">
        <f t="shared" ca="1" si="620"/>
        <v>#N/A</v>
      </c>
      <c r="AN120" s="125" t="e">
        <f t="shared" ca="1" si="620"/>
        <v>#N/A</v>
      </c>
      <c r="AO120" s="125" t="e">
        <f t="shared" ca="1" si="620"/>
        <v>#N/A</v>
      </c>
      <c r="AP120" s="125" t="e">
        <f t="shared" ca="1" si="620"/>
        <v>#N/A</v>
      </c>
      <c r="AQ120" s="125" t="e">
        <f t="shared" ca="1" si="620"/>
        <v>#N/A</v>
      </c>
      <c r="AR120" s="125" t="e">
        <f t="shared" ca="1" si="620"/>
        <v>#N/A</v>
      </c>
      <c r="AS120" s="125" t="e">
        <f t="shared" ca="1" si="620"/>
        <v>#N/A</v>
      </c>
      <c r="AT120" s="125" t="e">
        <f t="shared" ca="1" si="620"/>
        <v>#N/A</v>
      </c>
      <c r="AU120" s="125" t="e">
        <f t="shared" ca="1" si="620"/>
        <v>#N/A</v>
      </c>
      <c r="AV120" s="125" t="e">
        <f t="shared" ca="1" si="620"/>
        <v>#N/A</v>
      </c>
      <c r="AW120" s="125" t="e">
        <f t="shared" ca="1" si="620"/>
        <v>#N/A</v>
      </c>
      <c r="AX120" s="125" t="e">
        <f t="shared" ca="1" si="620"/>
        <v>#N/A</v>
      </c>
      <c r="AY120" s="125" t="e">
        <f t="shared" ca="1" si="613"/>
        <v>#N/A</v>
      </c>
      <c r="AZ120" s="125" t="e">
        <f t="shared" ca="1" si="613"/>
        <v>#N/A</v>
      </c>
      <c r="BA120" s="125" t="e">
        <f t="shared" ca="1" si="613"/>
        <v>#N/A</v>
      </c>
      <c r="BB120" s="125" t="str">
        <f t="shared" ca="1" si="346"/>
        <v/>
      </c>
      <c r="BC120" s="125" t="str">
        <f t="shared" ca="1" si="338"/>
        <v/>
      </c>
      <c r="BD120" s="125" t="str">
        <f t="shared" ca="1" si="339"/>
        <v/>
      </c>
      <c r="BE120" s="125" t="str">
        <f t="shared" ca="1" si="340"/>
        <v/>
      </c>
      <c r="BF120" t="str">
        <f t="shared" ca="1" si="347"/>
        <v/>
      </c>
      <c r="BG120" s="125" t="str">
        <f t="shared" ca="1" si="374"/>
        <v/>
      </c>
      <c r="BI120" s="606" t="str">
        <f t="shared" ca="1" si="409"/>
        <v/>
      </c>
      <c r="BJ120" s="125" t="str">
        <f t="shared" ca="1" si="387"/>
        <v/>
      </c>
      <c r="BK120" s="125" t="str">
        <f t="shared" ca="1" si="410"/>
        <v/>
      </c>
      <c r="BL120" s="125" t="str">
        <f t="shared" ref="BL120" ca="1" si="651">IFERROR(INDEX($D$2:$BA$203,$A$41-1+$BI120,$A$27-3)*IF(RTF_unit="K",1,IF(RTF_unit="lb",1/1000,IF(RTF_unit="T",2,1))),"")</f>
        <v/>
      </c>
      <c r="BM120" s="125" t="str">
        <f t="shared" ref="BM120" ca="1" si="652">IFERROR(INDEX($D$2:$BA$203,$A$41-1+$BI120,$A$27-1)*IF(RTF_unit="K",1,IF(RTF_unit="lb",1/1000,IF(RTF_unit="T",2,1))),"")</f>
        <v/>
      </c>
      <c r="BN120" s="125" t="str">
        <f t="shared" ref="BN120" ca="1" si="653">IFERROR(INDEX($D$2:$BA$203,$A$41-1+$BI120,$A$27-2)*IF(RTF_unit="K",1,IF(RTF_unit="lb",1/1000,IF(RTF_unit="T",2,1))),"")</f>
        <v/>
      </c>
      <c r="BO120" s="125" t="str">
        <f t="shared" ref="BO120" ca="1" si="654">IFERROR(INDEX($D$2:$BA$203,$A$41-1+$BI120,$A$27)*IF(RTF_unit_Moment="kip-ft",1,IF(RTF_unit_Moment="kip-in",1/12,IF(RTF_unit_Moment="lb-ft",1/1000,IF(RTF_unit_Moment="lb-in",1/12000,1)))),"")</f>
        <v/>
      </c>
      <c r="BP120" s="125" t="str">
        <f t="shared" ref="BP120" ca="1" si="655">IFERROR(INDEX($D$2:$BA$203,$A$41-1+$BI120,$A$30)*IF(RTF_unit_Moment="kip-ft",1,IF(RTF_unit_Moment="kip-in",1/12,IF(RTF_unit_Moment="lb-ft",1/1000,IF(RTF_unit_Moment="lb-in",1/12000,1)))),"")</f>
        <v/>
      </c>
      <c r="BQ120" s="125" t="str">
        <f t="shared" ca="1" si="416"/>
        <v/>
      </c>
      <c r="BR120" s="125" t="str">
        <f t="shared" ca="1" si="417"/>
        <v/>
      </c>
      <c r="BT120" s="125" t="str">
        <f t="array" aca="1" ref="BT120" ca="1">IFERROR(INDEX($BB$1:$BB$203,SMALL(IF($BB$1:$BB$203&lt;&gt;"",ROW($BB$1:$BB$203)),ROW(113:113))),"")</f>
        <v/>
      </c>
      <c r="BU120" s="604" t="str">
        <f t="shared" ca="1" si="385"/>
        <v/>
      </c>
      <c r="BV120" s="125" t="str">
        <f t="shared" ca="1" si="393"/>
        <v/>
      </c>
      <c r="BW120" s="125" t="str">
        <f t="shared" ca="1" si="393"/>
        <v/>
      </c>
      <c r="BX120" s="125" t="str">
        <f t="shared" ca="1" si="393"/>
        <v/>
      </c>
      <c r="BY120" s="125" t="str">
        <f t="shared" ca="1" si="394"/>
        <v/>
      </c>
      <c r="BZ120" s="125" t="str">
        <f t="shared" ca="1" si="386"/>
        <v/>
      </c>
      <c r="CA120" s="125" t="str">
        <f t="shared" ca="1" si="395"/>
        <v/>
      </c>
      <c r="CB120" s="125" t="str">
        <f t="shared" ca="1" si="396"/>
        <v/>
      </c>
      <c r="CC120" s="125" t="str">
        <f t="shared" ca="1" si="397"/>
        <v/>
      </c>
      <c r="CD120" s="125" t="str">
        <f t="shared" ca="1" si="398"/>
        <v/>
      </c>
      <c r="CE120" s="125" t="str">
        <f t="shared" ca="1" si="399"/>
        <v/>
      </c>
      <c r="CF120" s="125" t="str">
        <f t="shared" ca="1" si="400"/>
        <v/>
      </c>
      <c r="CG120" s="125" t="str">
        <f t="shared" ca="1" si="401"/>
        <v/>
      </c>
      <c r="CH120" s="125" t="str">
        <f t="shared" ca="1" si="402"/>
        <v/>
      </c>
      <c r="CI120" s="125" t="str">
        <f t="shared" ca="1" si="403"/>
        <v/>
      </c>
      <c r="CJ120" s="125" t="str">
        <f t="array" aca="1" ref="CJ120" ca="1">IFERROR(INDEX($CI$1:$CI$502,SMALL(IF($CI$1:$CI$502&lt;&gt;"",ROW($CI$1:$CI$502)),ROW(113:113))),"")</f>
        <v/>
      </c>
      <c r="CK120" s="125" t="str">
        <f t="shared" ca="1" si="404"/>
        <v/>
      </c>
      <c r="CL120" s="125" t="str">
        <f t="shared" ca="1" si="405"/>
        <v/>
      </c>
      <c r="CM120" s="125"/>
      <c r="CO120" s="125" t="str">
        <f t="shared" si="406"/>
        <v/>
      </c>
      <c r="CP120" s="600" t="str">
        <f t="shared" si="407"/>
        <v/>
      </c>
      <c r="CQ120" s="600" t="str">
        <f t="shared" si="423"/>
        <v/>
      </c>
      <c r="CR120" s="600" t="str">
        <f t="shared" si="408"/>
        <v/>
      </c>
    </row>
    <row r="121" spans="1:96" x14ac:dyDescent="0.25">
      <c r="A121" s="591"/>
      <c r="C121" s="125">
        <f t="shared" si="353"/>
        <v>119</v>
      </c>
      <c r="D121" s="125" t="e">
        <f t="shared" ca="1" si="619"/>
        <v>#N/A</v>
      </c>
      <c r="E121" s="125" t="e">
        <f t="shared" ca="1" si="619"/>
        <v>#N/A</v>
      </c>
      <c r="F121" s="125" t="e">
        <f t="shared" ca="1" si="619"/>
        <v>#N/A</v>
      </c>
      <c r="G121" s="125" t="e">
        <f t="shared" ca="1" si="619"/>
        <v>#N/A</v>
      </c>
      <c r="H121" s="125" t="e">
        <f t="shared" ca="1" si="619"/>
        <v>#N/A</v>
      </c>
      <c r="I121" s="125" t="e">
        <f t="shared" ca="1" si="619"/>
        <v>#N/A</v>
      </c>
      <c r="J121" s="125" t="e">
        <f t="shared" ca="1" si="619"/>
        <v>#N/A</v>
      </c>
      <c r="K121" s="125" t="e">
        <f t="shared" ca="1" si="619"/>
        <v>#N/A</v>
      </c>
      <c r="L121" s="125" t="e">
        <f t="shared" ca="1" si="619"/>
        <v>#N/A</v>
      </c>
      <c r="M121" s="125" t="e">
        <f t="shared" ca="1" si="619"/>
        <v>#N/A</v>
      </c>
      <c r="N121" s="125" t="e">
        <f t="shared" ca="1" si="619"/>
        <v>#N/A</v>
      </c>
      <c r="O121" s="125" t="e">
        <f t="shared" ca="1" si="619"/>
        <v>#N/A</v>
      </c>
      <c r="P121" s="125" t="e">
        <f t="shared" ca="1" si="619"/>
        <v>#N/A</v>
      </c>
      <c r="Q121" s="125" t="e">
        <f t="shared" ca="1" si="619"/>
        <v>#N/A</v>
      </c>
      <c r="R121" s="125" t="e">
        <f t="shared" ca="1" si="619"/>
        <v>#N/A</v>
      </c>
      <c r="S121" s="125" t="e">
        <f t="shared" ca="1" si="619"/>
        <v>#N/A</v>
      </c>
      <c r="T121" s="125" t="e">
        <f t="shared" ca="1" si="612"/>
        <v>#N/A</v>
      </c>
      <c r="U121" s="125" t="e">
        <f t="shared" ca="1" si="612"/>
        <v>#N/A</v>
      </c>
      <c r="V121" s="125" t="e">
        <f t="shared" ca="1" si="612"/>
        <v>#N/A</v>
      </c>
      <c r="W121" s="125" t="e">
        <f t="shared" ca="1" si="612"/>
        <v>#N/A</v>
      </c>
      <c r="X121" s="125" t="e">
        <f t="shared" ca="1" si="612"/>
        <v>#N/A</v>
      </c>
      <c r="Y121" s="125" t="e">
        <f t="shared" ca="1" si="612"/>
        <v>#N/A</v>
      </c>
      <c r="Z121" s="125" t="e">
        <f t="shared" ca="1" si="612"/>
        <v>#N/A</v>
      </c>
      <c r="AA121" s="125" t="e">
        <f t="shared" ca="1" si="612"/>
        <v>#N/A</v>
      </c>
      <c r="AB121" s="125" t="e">
        <f t="shared" ca="1" si="612"/>
        <v>#N/A</v>
      </c>
      <c r="AC121" s="125" t="e">
        <f t="shared" ca="1" si="612"/>
        <v>#N/A</v>
      </c>
      <c r="AD121" s="125" t="e">
        <f t="shared" ca="1" si="612"/>
        <v>#N/A</v>
      </c>
      <c r="AE121" s="125" t="e">
        <f t="shared" ca="1" si="612"/>
        <v>#N/A</v>
      </c>
      <c r="AF121" s="125" t="e">
        <f t="shared" ca="1" si="612"/>
        <v>#N/A</v>
      </c>
      <c r="AG121" s="125" t="e">
        <f t="shared" ca="1" si="612"/>
        <v>#N/A</v>
      </c>
      <c r="AH121" s="125" t="e">
        <f t="shared" ca="1" si="612"/>
        <v>#N/A</v>
      </c>
      <c r="AI121" s="125" t="e">
        <f t="shared" ca="1" si="620"/>
        <v>#N/A</v>
      </c>
      <c r="AJ121" s="125" t="e">
        <f t="shared" ca="1" si="620"/>
        <v>#N/A</v>
      </c>
      <c r="AK121" s="125" t="e">
        <f t="shared" ca="1" si="620"/>
        <v>#N/A</v>
      </c>
      <c r="AL121" s="125" t="e">
        <f t="shared" ca="1" si="620"/>
        <v>#N/A</v>
      </c>
      <c r="AM121" s="125" t="e">
        <f t="shared" ca="1" si="620"/>
        <v>#N/A</v>
      </c>
      <c r="AN121" s="125" t="e">
        <f t="shared" ca="1" si="620"/>
        <v>#N/A</v>
      </c>
      <c r="AO121" s="125" t="e">
        <f t="shared" ca="1" si="620"/>
        <v>#N/A</v>
      </c>
      <c r="AP121" s="125" t="e">
        <f t="shared" ca="1" si="620"/>
        <v>#N/A</v>
      </c>
      <c r="AQ121" s="125" t="e">
        <f t="shared" ca="1" si="620"/>
        <v>#N/A</v>
      </c>
      <c r="AR121" s="125" t="e">
        <f t="shared" ca="1" si="620"/>
        <v>#N/A</v>
      </c>
      <c r="AS121" s="125" t="e">
        <f t="shared" ca="1" si="620"/>
        <v>#N/A</v>
      </c>
      <c r="AT121" s="125" t="e">
        <f t="shared" ca="1" si="620"/>
        <v>#N/A</v>
      </c>
      <c r="AU121" s="125" t="e">
        <f t="shared" ca="1" si="620"/>
        <v>#N/A</v>
      </c>
      <c r="AV121" s="125" t="e">
        <f t="shared" ca="1" si="620"/>
        <v>#N/A</v>
      </c>
      <c r="AW121" s="125" t="e">
        <f t="shared" ca="1" si="620"/>
        <v>#N/A</v>
      </c>
      <c r="AX121" s="125" t="e">
        <f t="shared" ca="1" si="620"/>
        <v>#N/A</v>
      </c>
      <c r="AY121" s="125" t="e">
        <f t="shared" ca="1" si="613"/>
        <v>#N/A</v>
      </c>
      <c r="AZ121" s="125" t="e">
        <f t="shared" ca="1" si="613"/>
        <v>#N/A</v>
      </c>
      <c r="BA121" s="125" t="e">
        <f t="shared" ca="1" si="613"/>
        <v>#N/A</v>
      </c>
      <c r="BB121" s="125" t="str">
        <f t="shared" ca="1" si="346"/>
        <v/>
      </c>
      <c r="BC121" s="125" t="str">
        <f t="shared" ca="1" si="338"/>
        <v/>
      </c>
      <c r="BD121" s="125" t="str">
        <f t="shared" ca="1" si="339"/>
        <v/>
      </c>
      <c r="BE121" s="125" t="str">
        <f t="shared" ca="1" si="340"/>
        <v/>
      </c>
      <c r="BF121" t="str">
        <f t="shared" ca="1" si="347"/>
        <v/>
      </c>
      <c r="BG121" s="125" t="str">
        <f t="shared" ca="1" si="374"/>
        <v/>
      </c>
      <c r="BI121" s="606" t="str">
        <f t="shared" ca="1" si="409"/>
        <v/>
      </c>
      <c r="BJ121" s="125" t="str">
        <f t="shared" ca="1" si="387"/>
        <v/>
      </c>
      <c r="BK121" s="125" t="str">
        <f t="shared" ca="1" si="410"/>
        <v/>
      </c>
      <c r="BL121" s="125" t="str">
        <f t="shared" ref="BL121" ca="1" si="656">IFERROR(INDEX($D$2:$BA$203,$A$41-1+$BI121,$A$27-3)*IF(RTF_unit="K",1,IF(RTF_unit="lb",1/1000,IF(RTF_unit="T",2,1))),"")</f>
        <v/>
      </c>
      <c r="BM121" s="125" t="str">
        <f t="shared" ref="BM121" ca="1" si="657">IFERROR(INDEX($D$2:$BA$203,$A$41-1+$BI121,$A$27-1)*IF(RTF_unit="K",1,IF(RTF_unit="lb",1/1000,IF(RTF_unit="T",2,1))),"")</f>
        <v/>
      </c>
      <c r="BN121" s="125" t="str">
        <f t="shared" ref="BN121" ca="1" si="658">IFERROR(INDEX($D$2:$BA$203,$A$41-1+$BI121,$A$27-2)*IF(RTF_unit="K",1,IF(RTF_unit="lb",1/1000,IF(RTF_unit="T",2,1))),"")</f>
        <v/>
      </c>
      <c r="BO121" s="125" t="str">
        <f t="shared" ref="BO121" ca="1" si="659">IFERROR(INDEX($D$2:$BA$203,$A$41-1+$BI121,$A$27)*IF(RTF_unit_Moment="kip-ft",1,IF(RTF_unit_Moment="kip-in",1/12,IF(RTF_unit_Moment="lb-ft",1/1000,IF(RTF_unit_Moment="lb-in",1/12000,1)))),"")</f>
        <v/>
      </c>
      <c r="BP121" s="125" t="str">
        <f t="shared" ref="BP121" ca="1" si="660">IFERROR(INDEX($D$2:$BA$203,$A$41-1+$BI121,$A$30)*IF(RTF_unit_Moment="kip-ft",1,IF(RTF_unit_Moment="kip-in",1/12,IF(RTF_unit_Moment="lb-ft",1/1000,IF(RTF_unit_Moment="lb-in",1/12000,1)))),"")</f>
        <v/>
      </c>
      <c r="BQ121" s="125" t="str">
        <f t="shared" ca="1" si="416"/>
        <v/>
      </c>
      <c r="BR121" s="125" t="str">
        <f t="shared" ca="1" si="417"/>
        <v/>
      </c>
      <c r="BT121" s="125" t="str">
        <f t="array" aca="1" ref="BT121" ca="1">IFERROR(INDEX($BB$1:$BB$203,SMALL(IF($BB$1:$BB$203&lt;&gt;"",ROW($BB$1:$BB$203)),ROW(114:114))),"")</f>
        <v/>
      </c>
      <c r="BU121" s="604" t="str">
        <f t="shared" ca="1" si="385"/>
        <v/>
      </c>
      <c r="BV121" s="125" t="str">
        <f t="shared" ca="1" si="393"/>
        <v/>
      </c>
      <c r="BW121" s="125" t="str">
        <f t="shared" ca="1" si="393"/>
        <v/>
      </c>
      <c r="BX121" s="125" t="str">
        <f t="shared" ca="1" si="393"/>
        <v/>
      </c>
      <c r="BY121" s="125" t="str">
        <f t="shared" ca="1" si="394"/>
        <v/>
      </c>
      <c r="BZ121" s="125" t="str">
        <f t="shared" ca="1" si="386"/>
        <v/>
      </c>
      <c r="CA121" s="125" t="str">
        <f t="shared" ca="1" si="395"/>
        <v/>
      </c>
      <c r="CB121" s="125" t="str">
        <f t="shared" ca="1" si="396"/>
        <v/>
      </c>
      <c r="CC121" s="125" t="str">
        <f t="shared" ca="1" si="397"/>
        <v/>
      </c>
      <c r="CD121" s="125" t="str">
        <f t="shared" ca="1" si="398"/>
        <v/>
      </c>
      <c r="CE121" s="125" t="str">
        <f t="shared" ca="1" si="399"/>
        <v/>
      </c>
      <c r="CF121" s="125" t="str">
        <f t="shared" ca="1" si="400"/>
        <v/>
      </c>
      <c r="CG121" s="125" t="str">
        <f t="shared" ca="1" si="401"/>
        <v/>
      </c>
      <c r="CH121" s="125" t="str">
        <f t="shared" ca="1" si="402"/>
        <v/>
      </c>
      <c r="CI121" s="125" t="str">
        <f t="shared" ca="1" si="403"/>
        <v/>
      </c>
      <c r="CJ121" s="125" t="str">
        <f t="array" aca="1" ref="CJ121" ca="1">IFERROR(INDEX($CI$1:$CI$502,SMALL(IF($CI$1:$CI$502&lt;&gt;"",ROW($CI$1:$CI$502)),ROW(114:114))),"")</f>
        <v/>
      </c>
      <c r="CK121" s="125" t="str">
        <f t="shared" ca="1" si="404"/>
        <v/>
      </c>
      <c r="CL121" s="125" t="str">
        <f t="shared" ca="1" si="405"/>
        <v/>
      </c>
      <c r="CM121" s="125"/>
      <c r="CO121" s="125" t="str">
        <f t="shared" si="406"/>
        <v/>
      </c>
      <c r="CP121" s="600" t="str">
        <f t="shared" si="407"/>
        <v/>
      </c>
      <c r="CQ121" s="600" t="str">
        <f t="shared" si="423"/>
        <v/>
      </c>
      <c r="CR121" s="600" t="str">
        <f t="shared" si="408"/>
        <v/>
      </c>
    </row>
    <row r="122" spans="1:96" x14ac:dyDescent="0.25">
      <c r="A122" s="591"/>
      <c r="C122" s="125">
        <f t="shared" si="353"/>
        <v>120</v>
      </c>
      <c r="D122" s="125" t="e">
        <f t="shared" ca="1" si="619"/>
        <v>#N/A</v>
      </c>
      <c r="E122" s="125" t="e">
        <f t="shared" ca="1" si="619"/>
        <v>#N/A</v>
      </c>
      <c r="F122" s="125" t="e">
        <f t="shared" ca="1" si="619"/>
        <v>#N/A</v>
      </c>
      <c r="G122" s="125" t="e">
        <f t="shared" ca="1" si="619"/>
        <v>#N/A</v>
      </c>
      <c r="H122" s="125" t="e">
        <f t="shared" ca="1" si="619"/>
        <v>#N/A</v>
      </c>
      <c r="I122" s="125" t="e">
        <f t="shared" ca="1" si="619"/>
        <v>#N/A</v>
      </c>
      <c r="J122" s="125" t="e">
        <f t="shared" ca="1" si="619"/>
        <v>#N/A</v>
      </c>
      <c r="K122" s="125" t="e">
        <f t="shared" ca="1" si="619"/>
        <v>#N/A</v>
      </c>
      <c r="L122" s="125" t="e">
        <f t="shared" ca="1" si="619"/>
        <v>#N/A</v>
      </c>
      <c r="M122" s="125" t="e">
        <f t="shared" ca="1" si="619"/>
        <v>#N/A</v>
      </c>
      <c r="N122" s="125" t="e">
        <f t="shared" ca="1" si="619"/>
        <v>#N/A</v>
      </c>
      <c r="O122" s="125" t="e">
        <f t="shared" ca="1" si="619"/>
        <v>#N/A</v>
      </c>
      <c r="P122" s="125" t="e">
        <f t="shared" ca="1" si="619"/>
        <v>#N/A</v>
      </c>
      <c r="Q122" s="125" t="e">
        <f t="shared" ca="1" si="619"/>
        <v>#N/A</v>
      </c>
      <c r="R122" s="125" t="e">
        <f t="shared" ca="1" si="619"/>
        <v>#N/A</v>
      </c>
      <c r="S122" s="125" t="e">
        <f t="shared" ca="1" si="619"/>
        <v>#N/A</v>
      </c>
      <c r="T122" s="125" t="e">
        <f t="shared" ca="1" si="612"/>
        <v>#N/A</v>
      </c>
      <c r="U122" s="125" t="e">
        <f t="shared" ca="1" si="612"/>
        <v>#N/A</v>
      </c>
      <c r="V122" s="125" t="e">
        <f t="shared" ca="1" si="612"/>
        <v>#N/A</v>
      </c>
      <c r="W122" s="125" t="e">
        <f t="shared" ca="1" si="612"/>
        <v>#N/A</v>
      </c>
      <c r="X122" s="125" t="e">
        <f t="shared" ca="1" si="612"/>
        <v>#N/A</v>
      </c>
      <c r="Y122" s="125" t="e">
        <f t="shared" ca="1" si="612"/>
        <v>#N/A</v>
      </c>
      <c r="Z122" s="125" t="e">
        <f t="shared" ca="1" si="612"/>
        <v>#N/A</v>
      </c>
      <c r="AA122" s="125" t="e">
        <f t="shared" ca="1" si="612"/>
        <v>#N/A</v>
      </c>
      <c r="AB122" s="125" t="e">
        <f t="shared" ca="1" si="612"/>
        <v>#N/A</v>
      </c>
      <c r="AC122" s="125" t="e">
        <f t="shared" ca="1" si="612"/>
        <v>#N/A</v>
      </c>
      <c r="AD122" s="125" t="e">
        <f t="shared" ca="1" si="612"/>
        <v>#N/A</v>
      </c>
      <c r="AE122" s="125" t="e">
        <f t="shared" ca="1" si="612"/>
        <v>#N/A</v>
      </c>
      <c r="AF122" s="125" t="e">
        <f t="shared" ca="1" si="612"/>
        <v>#N/A</v>
      </c>
      <c r="AG122" s="125" t="e">
        <f t="shared" ca="1" si="612"/>
        <v>#N/A</v>
      </c>
      <c r="AH122" s="125" t="e">
        <f t="shared" ca="1" si="612"/>
        <v>#N/A</v>
      </c>
      <c r="AI122" s="125" t="e">
        <f t="shared" ca="1" si="620"/>
        <v>#N/A</v>
      </c>
      <c r="AJ122" s="125" t="e">
        <f t="shared" ca="1" si="620"/>
        <v>#N/A</v>
      </c>
      <c r="AK122" s="125" t="e">
        <f t="shared" ca="1" si="620"/>
        <v>#N/A</v>
      </c>
      <c r="AL122" s="125" t="e">
        <f t="shared" ca="1" si="620"/>
        <v>#N/A</v>
      </c>
      <c r="AM122" s="125" t="e">
        <f t="shared" ca="1" si="620"/>
        <v>#N/A</v>
      </c>
      <c r="AN122" s="125" t="e">
        <f t="shared" ca="1" si="620"/>
        <v>#N/A</v>
      </c>
      <c r="AO122" s="125" t="e">
        <f t="shared" ca="1" si="620"/>
        <v>#N/A</v>
      </c>
      <c r="AP122" s="125" t="e">
        <f t="shared" ca="1" si="620"/>
        <v>#N/A</v>
      </c>
      <c r="AQ122" s="125" t="e">
        <f t="shared" ca="1" si="620"/>
        <v>#N/A</v>
      </c>
      <c r="AR122" s="125" t="e">
        <f t="shared" ca="1" si="620"/>
        <v>#N/A</v>
      </c>
      <c r="AS122" s="125" t="e">
        <f t="shared" ca="1" si="620"/>
        <v>#N/A</v>
      </c>
      <c r="AT122" s="125" t="e">
        <f t="shared" ca="1" si="620"/>
        <v>#N/A</v>
      </c>
      <c r="AU122" s="125" t="e">
        <f t="shared" ca="1" si="620"/>
        <v>#N/A</v>
      </c>
      <c r="AV122" s="125" t="e">
        <f t="shared" ca="1" si="620"/>
        <v>#N/A</v>
      </c>
      <c r="AW122" s="125" t="e">
        <f t="shared" ca="1" si="620"/>
        <v>#N/A</v>
      </c>
      <c r="AX122" s="125" t="e">
        <f t="shared" ca="1" si="620"/>
        <v>#N/A</v>
      </c>
      <c r="AY122" s="125" t="e">
        <f t="shared" ca="1" si="613"/>
        <v>#N/A</v>
      </c>
      <c r="AZ122" s="125" t="e">
        <f t="shared" ca="1" si="613"/>
        <v>#N/A</v>
      </c>
      <c r="BA122" s="125" t="e">
        <f t="shared" ca="1" si="613"/>
        <v>#N/A</v>
      </c>
      <c r="BB122" s="125" t="str">
        <f t="shared" ca="1" si="346"/>
        <v/>
      </c>
      <c r="BC122" s="125" t="str">
        <f t="shared" ca="1" si="338"/>
        <v/>
      </c>
      <c r="BD122" s="125" t="str">
        <f t="shared" ca="1" si="339"/>
        <v/>
      </c>
      <c r="BE122" s="125" t="str">
        <f t="shared" ca="1" si="340"/>
        <v/>
      </c>
      <c r="BF122" t="str">
        <f t="shared" ca="1" si="347"/>
        <v/>
      </c>
      <c r="BG122" s="125" t="str">
        <f t="shared" ca="1" si="374"/>
        <v/>
      </c>
      <c r="BI122" s="606" t="str">
        <f t="shared" ca="1" si="409"/>
        <v/>
      </c>
      <c r="BJ122" s="125" t="str">
        <f t="shared" ca="1" si="387"/>
        <v/>
      </c>
      <c r="BK122" s="125" t="str">
        <f t="shared" ca="1" si="410"/>
        <v/>
      </c>
      <c r="BL122" s="125" t="str">
        <f t="shared" ref="BL122" ca="1" si="661">IFERROR(INDEX($D$2:$BA$203,$A$41-1+$BI122,$A$27-3)*IF(RTF_unit="K",1,IF(RTF_unit="lb",1/1000,IF(RTF_unit="T",2,1))),"")</f>
        <v/>
      </c>
      <c r="BM122" s="125" t="str">
        <f t="shared" ref="BM122" ca="1" si="662">IFERROR(INDEX($D$2:$BA$203,$A$41-1+$BI122,$A$27-1)*IF(RTF_unit="K",1,IF(RTF_unit="lb",1/1000,IF(RTF_unit="T",2,1))),"")</f>
        <v/>
      </c>
      <c r="BN122" s="125" t="str">
        <f t="shared" ref="BN122" ca="1" si="663">IFERROR(INDEX($D$2:$BA$203,$A$41-1+$BI122,$A$27-2)*IF(RTF_unit="K",1,IF(RTF_unit="lb",1/1000,IF(RTF_unit="T",2,1))),"")</f>
        <v/>
      </c>
      <c r="BO122" s="125" t="str">
        <f t="shared" ref="BO122" ca="1" si="664">IFERROR(INDEX($D$2:$BA$203,$A$41-1+$BI122,$A$27)*IF(RTF_unit_Moment="kip-ft",1,IF(RTF_unit_Moment="kip-in",1/12,IF(RTF_unit_Moment="lb-ft",1/1000,IF(RTF_unit_Moment="lb-in",1/12000,1)))),"")</f>
        <v/>
      </c>
      <c r="BP122" s="125" t="str">
        <f t="shared" ref="BP122" ca="1" si="665">IFERROR(INDEX($D$2:$BA$203,$A$41-1+$BI122,$A$30)*IF(RTF_unit_Moment="kip-ft",1,IF(RTF_unit_Moment="kip-in",1/12,IF(RTF_unit_Moment="lb-ft",1/1000,IF(RTF_unit_Moment="lb-in",1/12000,1)))),"")</f>
        <v/>
      </c>
      <c r="BQ122" s="125" t="str">
        <f t="shared" ca="1" si="416"/>
        <v/>
      </c>
      <c r="BR122" s="125" t="str">
        <f t="shared" ca="1" si="417"/>
        <v/>
      </c>
      <c r="BT122" s="125" t="str">
        <f t="array" aca="1" ref="BT122" ca="1">IFERROR(INDEX($BB$1:$BB$203,SMALL(IF($BB$1:$BB$203&lt;&gt;"",ROW($BB$1:$BB$203)),ROW(115:115))),"")</f>
        <v/>
      </c>
      <c r="BU122" s="604" t="str">
        <f t="shared" ca="1" si="385"/>
        <v/>
      </c>
      <c r="BV122" s="125" t="str">
        <f t="shared" ca="1" si="393"/>
        <v/>
      </c>
      <c r="BW122" s="125" t="str">
        <f t="shared" ca="1" si="393"/>
        <v/>
      </c>
      <c r="BX122" s="125" t="str">
        <f t="shared" ca="1" si="393"/>
        <v/>
      </c>
      <c r="BY122" s="125" t="str">
        <f t="shared" ca="1" si="394"/>
        <v/>
      </c>
      <c r="BZ122" s="125" t="str">
        <f t="shared" ca="1" si="386"/>
        <v/>
      </c>
      <c r="CA122" s="125" t="str">
        <f t="shared" ca="1" si="395"/>
        <v/>
      </c>
      <c r="CB122" s="125" t="str">
        <f t="shared" ca="1" si="396"/>
        <v/>
      </c>
      <c r="CC122" s="125" t="str">
        <f t="shared" ca="1" si="397"/>
        <v/>
      </c>
      <c r="CD122" s="125" t="str">
        <f t="shared" ca="1" si="398"/>
        <v/>
      </c>
      <c r="CE122" s="125" t="str">
        <f t="shared" ca="1" si="399"/>
        <v/>
      </c>
      <c r="CF122" s="125" t="str">
        <f t="shared" ca="1" si="400"/>
        <v/>
      </c>
      <c r="CG122" s="125" t="str">
        <f t="shared" ca="1" si="401"/>
        <v/>
      </c>
      <c r="CH122" s="125" t="str">
        <f t="shared" ca="1" si="402"/>
        <v/>
      </c>
      <c r="CI122" s="125" t="str">
        <f t="shared" ca="1" si="403"/>
        <v/>
      </c>
      <c r="CJ122" s="125" t="str">
        <f t="array" aca="1" ref="CJ122" ca="1">IFERROR(INDEX($CI$1:$CI$502,SMALL(IF($CI$1:$CI$502&lt;&gt;"",ROW($CI$1:$CI$502)),ROW(115:115))),"")</f>
        <v/>
      </c>
      <c r="CK122" s="125" t="str">
        <f t="shared" ca="1" si="404"/>
        <v/>
      </c>
      <c r="CL122" s="125" t="str">
        <f t="shared" ca="1" si="405"/>
        <v/>
      </c>
      <c r="CM122" s="125"/>
      <c r="CO122" s="125" t="str">
        <f t="shared" si="406"/>
        <v/>
      </c>
      <c r="CP122" s="600" t="str">
        <f t="shared" si="407"/>
        <v/>
      </c>
      <c r="CQ122" s="600" t="str">
        <f t="shared" si="423"/>
        <v/>
      </c>
      <c r="CR122" s="600" t="str">
        <f t="shared" si="408"/>
        <v/>
      </c>
    </row>
    <row r="123" spans="1:96" x14ac:dyDescent="0.25">
      <c r="A123" s="591"/>
      <c r="C123" s="125">
        <f t="shared" si="353"/>
        <v>121</v>
      </c>
      <c r="D123" s="125" t="e">
        <f t="shared" ca="1" si="619"/>
        <v>#N/A</v>
      </c>
      <c r="E123" s="125" t="e">
        <f t="shared" ca="1" si="619"/>
        <v>#N/A</v>
      </c>
      <c r="F123" s="125" t="e">
        <f t="shared" ca="1" si="619"/>
        <v>#N/A</v>
      </c>
      <c r="G123" s="125" t="e">
        <f t="shared" ca="1" si="619"/>
        <v>#N/A</v>
      </c>
      <c r="H123" s="125" t="e">
        <f t="shared" ca="1" si="619"/>
        <v>#N/A</v>
      </c>
      <c r="I123" s="125" t="e">
        <f t="shared" ca="1" si="619"/>
        <v>#N/A</v>
      </c>
      <c r="J123" s="125" t="e">
        <f t="shared" ca="1" si="619"/>
        <v>#N/A</v>
      </c>
      <c r="K123" s="125" t="e">
        <f t="shared" ca="1" si="619"/>
        <v>#N/A</v>
      </c>
      <c r="L123" s="125" t="e">
        <f t="shared" ca="1" si="619"/>
        <v>#N/A</v>
      </c>
      <c r="M123" s="125" t="e">
        <f t="shared" ca="1" si="619"/>
        <v>#N/A</v>
      </c>
      <c r="N123" s="125" t="e">
        <f t="shared" ca="1" si="619"/>
        <v>#N/A</v>
      </c>
      <c r="O123" s="125" t="e">
        <f t="shared" ca="1" si="619"/>
        <v>#N/A</v>
      </c>
      <c r="P123" s="125" t="e">
        <f t="shared" ca="1" si="619"/>
        <v>#N/A</v>
      </c>
      <c r="Q123" s="125" t="e">
        <f t="shared" ca="1" si="619"/>
        <v>#N/A</v>
      </c>
      <c r="R123" s="125" t="e">
        <f t="shared" ca="1" si="619"/>
        <v>#N/A</v>
      </c>
      <c r="S123" s="125" t="e">
        <f t="shared" ca="1" si="619"/>
        <v>#N/A</v>
      </c>
      <c r="T123" s="125" t="e">
        <f t="shared" ca="1" si="612"/>
        <v>#N/A</v>
      </c>
      <c r="U123" s="125" t="e">
        <f t="shared" ca="1" si="612"/>
        <v>#N/A</v>
      </c>
      <c r="V123" s="125" t="e">
        <f t="shared" ca="1" si="612"/>
        <v>#N/A</v>
      </c>
      <c r="W123" s="125" t="e">
        <f t="shared" ca="1" si="612"/>
        <v>#N/A</v>
      </c>
      <c r="X123" s="125" t="e">
        <f t="shared" ca="1" si="612"/>
        <v>#N/A</v>
      </c>
      <c r="Y123" s="125" t="e">
        <f t="shared" ca="1" si="612"/>
        <v>#N/A</v>
      </c>
      <c r="Z123" s="125" t="e">
        <f t="shared" ca="1" si="612"/>
        <v>#N/A</v>
      </c>
      <c r="AA123" s="125" t="e">
        <f t="shared" ca="1" si="612"/>
        <v>#N/A</v>
      </c>
      <c r="AB123" s="125" t="e">
        <f t="shared" ca="1" si="612"/>
        <v>#N/A</v>
      </c>
      <c r="AC123" s="125" t="e">
        <f t="shared" ca="1" si="612"/>
        <v>#N/A</v>
      </c>
      <c r="AD123" s="125" t="e">
        <f t="shared" ca="1" si="612"/>
        <v>#N/A</v>
      </c>
      <c r="AE123" s="125" t="e">
        <f t="shared" ca="1" si="612"/>
        <v>#N/A</v>
      </c>
      <c r="AF123" s="125" t="e">
        <f t="shared" ca="1" si="612"/>
        <v>#N/A</v>
      </c>
      <c r="AG123" s="125" t="e">
        <f t="shared" ca="1" si="612"/>
        <v>#N/A</v>
      </c>
      <c r="AH123" s="125" t="e">
        <f t="shared" ca="1" si="612"/>
        <v>#N/A</v>
      </c>
      <c r="AI123" s="125" t="e">
        <f t="shared" ca="1" si="620"/>
        <v>#N/A</v>
      </c>
      <c r="AJ123" s="125" t="e">
        <f t="shared" ca="1" si="620"/>
        <v>#N/A</v>
      </c>
      <c r="AK123" s="125" t="e">
        <f t="shared" ca="1" si="620"/>
        <v>#N/A</v>
      </c>
      <c r="AL123" s="125" t="e">
        <f t="shared" ca="1" si="620"/>
        <v>#N/A</v>
      </c>
      <c r="AM123" s="125" t="e">
        <f t="shared" ca="1" si="620"/>
        <v>#N/A</v>
      </c>
      <c r="AN123" s="125" t="e">
        <f t="shared" ca="1" si="620"/>
        <v>#N/A</v>
      </c>
      <c r="AO123" s="125" t="e">
        <f t="shared" ca="1" si="620"/>
        <v>#N/A</v>
      </c>
      <c r="AP123" s="125" t="e">
        <f t="shared" ca="1" si="620"/>
        <v>#N/A</v>
      </c>
      <c r="AQ123" s="125" t="e">
        <f t="shared" ca="1" si="620"/>
        <v>#N/A</v>
      </c>
      <c r="AR123" s="125" t="e">
        <f t="shared" ca="1" si="620"/>
        <v>#N/A</v>
      </c>
      <c r="AS123" s="125" t="e">
        <f t="shared" ca="1" si="620"/>
        <v>#N/A</v>
      </c>
      <c r="AT123" s="125" t="e">
        <f t="shared" ca="1" si="620"/>
        <v>#N/A</v>
      </c>
      <c r="AU123" s="125" t="e">
        <f t="shared" ca="1" si="620"/>
        <v>#N/A</v>
      </c>
      <c r="AV123" s="125" t="e">
        <f t="shared" ca="1" si="620"/>
        <v>#N/A</v>
      </c>
      <c r="AW123" s="125" t="e">
        <f t="shared" ca="1" si="620"/>
        <v>#N/A</v>
      </c>
      <c r="AX123" s="125" t="e">
        <f t="shared" ca="1" si="620"/>
        <v>#N/A</v>
      </c>
      <c r="AY123" s="125" t="e">
        <f t="shared" ca="1" si="613"/>
        <v>#N/A</v>
      </c>
      <c r="AZ123" s="125" t="e">
        <f t="shared" ca="1" si="613"/>
        <v>#N/A</v>
      </c>
      <c r="BA123" s="125" t="e">
        <f t="shared" ca="1" si="613"/>
        <v>#N/A</v>
      </c>
      <c r="BB123" s="125" t="str">
        <f t="shared" ca="1" si="346"/>
        <v/>
      </c>
      <c r="BC123" s="125" t="str">
        <f t="shared" ca="1" si="338"/>
        <v/>
      </c>
      <c r="BD123" s="125" t="str">
        <f t="shared" ca="1" si="339"/>
        <v/>
      </c>
      <c r="BE123" s="125" t="str">
        <f t="shared" ca="1" si="340"/>
        <v/>
      </c>
      <c r="BF123" t="str">
        <f t="shared" ca="1" si="347"/>
        <v/>
      </c>
      <c r="BG123" s="125" t="str">
        <f t="shared" ca="1" si="374"/>
        <v/>
      </c>
      <c r="BI123" s="606" t="str">
        <f t="shared" ca="1" si="409"/>
        <v/>
      </c>
      <c r="BJ123" s="125" t="str">
        <f t="shared" ca="1" si="387"/>
        <v/>
      </c>
      <c r="BK123" s="125" t="str">
        <f t="shared" ca="1" si="410"/>
        <v/>
      </c>
      <c r="BL123" s="125" t="str">
        <f t="shared" ref="BL123" ca="1" si="666">IFERROR(INDEX($D$2:$BA$203,$A$41-1+$BI123,$A$27-3)*IF(RTF_unit="K",1,IF(RTF_unit="lb",1/1000,IF(RTF_unit="T",2,1))),"")</f>
        <v/>
      </c>
      <c r="BM123" s="125" t="str">
        <f t="shared" ref="BM123" ca="1" si="667">IFERROR(INDEX($D$2:$BA$203,$A$41-1+$BI123,$A$27-1)*IF(RTF_unit="K",1,IF(RTF_unit="lb",1/1000,IF(RTF_unit="T",2,1))),"")</f>
        <v/>
      </c>
      <c r="BN123" s="125" t="str">
        <f t="shared" ref="BN123" ca="1" si="668">IFERROR(INDEX($D$2:$BA$203,$A$41-1+$BI123,$A$27-2)*IF(RTF_unit="K",1,IF(RTF_unit="lb",1/1000,IF(RTF_unit="T",2,1))),"")</f>
        <v/>
      </c>
      <c r="BO123" s="125" t="str">
        <f t="shared" ref="BO123" ca="1" si="669">IFERROR(INDEX($D$2:$BA$203,$A$41-1+$BI123,$A$27)*IF(RTF_unit_Moment="kip-ft",1,IF(RTF_unit_Moment="kip-in",1/12,IF(RTF_unit_Moment="lb-ft",1/1000,IF(RTF_unit_Moment="lb-in",1/12000,1)))),"")</f>
        <v/>
      </c>
      <c r="BP123" s="125" t="str">
        <f t="shared" ref="BP123" ca="1" si="670">IFERROR(INDEX($D$2:$BA$203,$A$41-1+$BI123,$A$30)*IF(RTF_unit_Moment="kip-ft",1,IF(RTF_unit_Moment="kip-in",1/12,IF(RTF_unit_Moment="lb-ft",1/1000,IF(RTF_unit_Moment="lb-in",1/12000,1)))),"")</f>
        <v/>
      </c>
      <c r="BQ123" s="125" t="str">
        <f t="shared" ca="1" si="416"/>
        <v/>
      </c>
      <c r="BR123" s="125" t="str">
        <f t="shared" ca="1" si="417"/>
        <v/>
      </c>
      <c r="BT123" s="125" t="str">
        <f t="array" aca="1" ref="BT123" ca="1">IFERROR(INDEX($BB$1:$BB$203,SMALL(IF($BB$1:$BB$203&lt;&gt;"",ROW($BB$1:$BB$203)),ROW(116:116))),"")</f>
        <v/>
      </c>
      <c r="BU123" s="604" t="str">
        <f t="shared" ca="1" si="385"/>
        <v/>
      </c>
      <c r="BV123" s="125" t="str">
        <f t="shared" ca="1" si="393"/>
        <v/>
      </c>
      <c r="BW123" s="125" t="str">
        <f t="shared" ca="1" si="393"/>
        <v/>
      </c>
      <c r="BX123" s="125" t="str">
        <f t="shared" ca="1" si="393"/>
        <v/>
      </c>
      <c r="BY123" s="125" t="str">
        <f t="shared" ca="1" si="394"/>
        <v/>
      </c>
      <c r="BZ123" s="125" t="str">
        <f t="shared" ca="1" si="386"/>
        <v/>
      </c>
      <c r="CA123" s="125" t="str">
        <f t="shared" ca="1" si="395"/>
        <v/>
      </c>
      <c r="CB123" s="125" t="str">
        <f t="shared" ca="1" si="396"/>
        <v/>
      </c>
      <c r="CC123" s="125" t="str">
        <f t="shared" ca="1" si="397"/>
        <v/>
      </c>
      <c r="CD123" s="125" t="str">
        <f t="shared" ca="1" si="398"/>
        <v/>
      </c>
      <c r="CE123" s="125" t="str">
        <f t="shared" ca="1" si="399"/>
        <v/>
      </c>
      <c r="CF123" s="125" t="str">
        <f t="shared" ca="1" si="400"/>
        <v/>
      </c>
      <c r="CG123" s="125" t="str">
        <f t="shared" ca="1" si="401"/>
        <v/>
      </c>
      <c r="CH123" s="125" t="str">
        <f t="shared" ca="1" si="402"/>
        <v/>
      </c>
      <c r="CI123" s="125" t="str">
        <f t="shared" ca="1" si="403"/>
        <v/>
      </c>
      <c r="CJ123" s="125" t="str">
        <f t="array" aca="1" ref="CJ123" ca="1">IFERROR(INDEX($CI$1:$CI$502,SMALL(IF($CI$1:$CI$502&lt;&gt;"",ROW($CI$1:$CI$502)),ROW(116:116))),"")</f>
        <v/>
      </c>
      <c r="CK123" s="125" t="str">
        <f t="shared" ca="1" si="404"/>
        <v/>
      </c>
      <c r="CL123" s="125" t="str">
        <f t="shared" ca="1" si="405"/>
        <v/>
      </c>
      <c r="CM123" s="125"/>
      <c r="CO123" s="125" t="str">
        <f t="shared" si="406"/>
        <v/>
      </c>
      <c r="CP123" s="600" t="str">
        <f t="shared" si="407"/>
        <v/>
      </c>
      <c r="CQ123" s="600" t="str">
        <f t="shared" si="423"/>
        <v/>
      </c>
      <c r="CR123" s="600" t="str">
        <f t="shared" si="408"/>
        <v/>
      </c>
    </row>
    <row r="124" spans="1:96" x14ac:dyDescent="0.25">
      <c r="A124" s="591"/>
      <c r="C124" s="125">
        <f t="shared" si="353"/>
        <v>122</v>
      </c>
      <c r="D124" s="125" t="e">
        <f t="shared" ca="1" si="619"/>
        <v>#N/A</v>
      </c>
      <c r="E124" s="125" t="e">
        <f t="shared" ca="1" si="619"/>
        <v>#N/A</v>
      </c>
      <c r="F124" s="125" t="e">
        <f t="shared" ca="1" si="619"/>
        <v>#N/A</v>
      </c>
      <c r="G124" s="125" t="e">
        <f t="shared" ca="1" si="619"/>
        <v>#N/A</v>
      </c>
      <c r="H124" s="125" t="e">
        <f t="shared" ca="1" si="619"/>
        <v>#N/A</v>
      </c>
      <c r="I124" s="125" t="e">
        <f t="shared" ca="1" si="619"/>
        <v>#N/A</v>
      </c>
      <c r="J124" s="125" t="e">
        <f t="shared" ca="1" si="619"/>
        <v>#N/A</v>
      </c>
      <c r="K124" s="125" t="e">
        <f t="shared" ca="1" si="619"/>
        <v>#N/A</v>
      </c>
      <c r="L124" s="125" t="e">
        <f t="shared" ca="1" si="619"/>
        <v>#N/A</v>
      </c>
      <c r="M124" s="125" t="e">
        <f t="shared" ca="1" si="619"/>
        <v>#N/A</v>
      </c>
      <c r="N124" s="125" t="e">
        <f t="shared" ca="1" si="619"/>
        <v>#N/A</v>
      </c>
      <c r="O124" s="125" t="e">
        <f t="shared" ca="1" si="619"/>
        <v>#N/A</v>
      </c>
      <c r="P124" s="125" t="e">
        <f t="shared" ca="1" si="619"/>
        <v>#N/A</v>
      </c>
      <c r="Q124" s="125" t="e">
        <f t="shared" ca="1" si="619"/>
        <v>#N/A</v>
      </c>
      <c r="R124" s="125" t="e">
        <f t="shared" ca="1" si="619"/>
        <v>#N/A</v>
      </c>
      <c r="S124" s="125" t="e">
        <f t="shared" ca="1" si="619"/>
        <v>#N/A</v>
      </c>
      <c r="T124" s="125" t="e">
        <f t="shared" ca="1" si="612"/>
        <v>#N/A</v>
      </c>
      <c r="U124" s="125" t="e">
        <f t="shared" ca="1" si="612"/>
        <v>#N/A</v>
      </c>
      <c r="V124" s="125" t="e">
        <f t="shared" ca="1" si="612"/>
        <v>#N/A</v>
      </c>
      <c r="W124" s="125" t="e">
        <f t="shared" ca="1" si="612"/>
        <v>#N/A</v>
      </c>
      <c r="X124" s="125" t="e">
        <f t="shared" ca="1" si="612"/>
        <v>#N/A</v>
      </c>
      <c r="Y124" s="125" t="e">
        <f t="shared" ca="1" si="612"/>
        <v>#N/A</v>
      </c>
      <c r="Z124" s="125" t="e">
        <f t="shared" ca="1" si="612"/>
        <v>#N/A</v>
      </c>
      <c r="AA124" s="125" t="e">
        <f t="shared" ca="1" si="612"/>
        <v>#N/A</v>
      </c>
      <c r="AB124" s="125" t="e">
        <f t="shared" ca="1" si="612"/>
        <v>#N/A</v>
      </c>
      <c r="AC124" s="125" t="e">
        <f t="shared" ca="1" si="612"/>
        <v>#N/A</v>
      </c>
      <c r="AD124" s="125" t="e">
        <f t="shared" ca="1" si="612"/>
        <v>#N/A</v>
      </c>
      <c r="AE124" s="125" t="e">
        <f t="shared" ca="1" si="612"/>
        <v>#N/A</v>
      </c>
      <c r="AF124" s="125" t="e">
        <f t="shared" ca="1" si="612"/>
        <v>#N/A</v>
      </c>
      <c r="AG124" s="125" t="e">
        <f t="shared" ca="1" si="612"/>
        <v>#N/A</v>
      </c>
      <c r="AH124" s="125" t="e">
        <f t="shared" ca="1" si="612"/>
        <v>#N/A</v>
      </c>
      <c r="AI124" s="125" t="e">
        <f t="shared" ca="1" si="620"/>
        <v>#N/A</v>
      </c>
      <c r="AJ124" s="125" t="e">
        <f t="shared" ca="1" si="620"/>
        <v>#N/A</v>
      </c>
      <c r="AK124" s="125" t="e">
        <f t="shared" ca="1" si="620"/>
        <v>#N/A</v>
      </c>
      <c r="AL124" s="125" t="e">
        <f t="shared" ca="1" si="620"/>
        <v>#N/A</v>
      </c>
      <c r="AM124" s="125" t="e">
        <f t="shared" ca="1" si="620"/>
        <v>#N/A</v>
      </c>
      <c r="AN124" s="125" t="e">
        <f t="shared" ca="1" si="620"/>
        <v>#N/A</v>
      </c>
      <c r="AO124" s="125" t="e">
        <f t="shared" ca="1" si="620"/>
        <v>#N/A</v>
      </c>
      <c r="AP124" s="125" t="e">
        <f t="shared" ca="1" si="620"/>
        <v>#N/A</v>
      </c>
      <c r="AQ124" s="125" t="e">
        <f t="shared" ca="1" si="620"/>
        <v>#N/A</v>
      </c>
      <c r="AR124" s="125" t="e">
        <f t="shared" ca="1" si="620"/>
        <v>#N/A</v>
      </c>
      <c r="AS124" s="125" t="e">
        <f t="shared" ca="1" si="620"/>
        <v>#N/A</v>
      </c>
      <c r="AT124" s="125" t="e">
        <f t="shared" ca="1" si="620"/>
        <v>#N/A</v>
      </c>
      <c r="AU124" s="125" t="e">
        <f t="shared" ca="1" si="620"/>
        <v>#N/A</v>
      </c>
      <c r="AV124" s="125" t="e">
        <f t="shared" ca="1" si="620"/>
        <v>#N/A</v>
      </c>
      <c r="AW124" s="125" t="e">
        <f t="shared" ca="1" si="620"/>
        <v>#N/A</v>
      </c>
      <c r="AX124" s="125" t="e">
        <f t="shared" ca="1" si="620"/>
        <v>#N/A</v>
      </c>
      <c r="AY124" s="125" t="e">
        <f t="shared" ca="1" si="613"/>
        <v>#N/A</v>
      </c>
      <c r="AZ124" s="125" t="e">
        <f t="shared" ca="1" si="613"/>
        <v>#N/A</v>
      </c>
      <c r="BA124" s="125" t="e">
        <f t="shared" ca="1" si="613"/>
        <v>#N/A</v>
      </c>
      <c r="BB124" s="125" t="str">
        <f t="shared" ca="1" si="346"/>
        <v/>
      </c>
      <c r="BC124" s="125" t="str">
        <f t="shared" ca="1" si="338"/>
        <v/>
      </c>
      <c r="BD124" s="125" t="str">
        <f t="shared" ca="1" si="339"/>
        <v/>
      </c>
      <c r="BE124" s="125" t="str">
        <f t="shared" ca="1" si="340"/>
        <v/>
      </c>
      <c r="BF124" t="str">
        <f t="shared" ca="1" si="347"/>
        <v/>
      </c>
      <c r="BG124" s="125" t="str">
        <f t="shared" ca="1" si="374"/>
        <v/>
      </c>
      <c r="BI124" s="606" t="str">
        <f t="shared" ca="1" si="409"/>
        <v/>
      </c>
      <c r="BJ124" s="125" t="str">
        <f t="shared" ca="1" si="387"/>
        <v/>
      </c>
      <c r="BK124" s="125" t="str">
        <f t="shared" ca="1" si="410"/>
        <v/>
      </c>
      <c r="BL124" s="125" t="str">
        <f t="shared" ref="BL124" ca="1" si="671">IFERROR(INDEX($D$2:$BA$203,$A$41-1+$BI124,$A$27-3)*IF(RTF_unit="K",1,IF(RTF_unit="lb",1/1000,IF(RTF_unit="T",2,1))),"")</f>
        <v/>
      </c>
      <c r="BM124" s="125" t="str">
        <f t="shared" ref="BM124" ca="1" si="672">IFERROR(INDEX($D$2:$BA$203,$A$41-1+$BI124,$A$27-1)*IF(RTF_unit="K",1,IF(RTF_unit="lb",1/1000,IF(RTF_unit="T",2,1))),"")</f>
        <v/>
      </c>
      <c r="BN124" s="125" t="str">
        <f t="shared" ref="BN124" ca="1" si="673">IFERROR(INDEX($D$2:$BA$203,$A$41-1+$BI124,$A$27-2)*IF(RTF_unit="K",1,IF(RTF_unit="lb",1/1000,IF(RTF_unit="T",2,1))),"")</f>
        <v/>
      </c>
      <c r="BO124" s="125" t="str">
        <f t="shared" ref="BO124" ca="1" si="674">IFERROR(INDEX($D$2:$BA$203,$A$41-1+$BI124,$A$27)*IF(RTF_unit_Moment="kip-ft",1,IF(RTF_unit_Moment="kip-in",1/12,IF(RTF_unit_Moment="lb-ft",1/1000,IF(RTF_unit_Moment="lb-in",1/12000,1)))),"")</f>
        <v/>
      </c>
      <c r="BP124" s="125" t="str">
        <f t="shared" ref="BP124" ca="1" si="675">IFERROR(INDEX($D$2:$BA$203,$A$41-1+$BI124,$A$30)*IF(RTF_unit_Moment="kip-ft",1,IF(RTF_unit_Moment="kip-in",1/12,IF(RTF_unit_Moment="lb-ft",1/1000,IF(RTF_unit_Moment="lb-in",1/12000,1)))),"")</f>
        <v/>
      </c>
      <c r="BQ124" s="125" t="str">
        <f t="shared" ca="1" si="416"/>
        <v/>
      </c>
      <c r="BR124" s="125" t="str">
        <f t="shared" ca="1" si="417"/>
        <v/>
      </c>
      <c r="BT124" s="125" t="str">
        <f t="array" aca="1" ref="BT124" ca="1">IFERROR(INDEX($BB$1:$BB$203,SMALL(IF($BB$1:$BB$203&lt;&gt;"",ROW($BB$1:$BB$203)),ROW(117:117))),"")</f>
        <v/>
      </c>
      <c r="BU124" s="604" t="str">
        <f t="shared" ca="1" si="385"/>
        <v/>
      </c>
      <c r="BV124" s="125" t="str">
        <f t="shared" ca="1" si="393"/>
        <v/>
      </c>
      <c r="BW124" s="125" t="str">
        <f t="shared" ca="1" si="393"/>
        <v/>
      </c>
      <c r="BX124" s="125" t="str">
        <f t="shared" ca="1" si="393"/>
        <v/>
      </c>
      <c r="BY124" s="125" t="str">
        <f t="shared" ca="1" si="394"/>
        <v/>
      </c>
      <c r="BZ124" s="125" t="str">
        <f t="shared" ca="1" si="386"/>
        <v/>
      </c>
      <c r="CA124" s="125" t="str">
        <f t="shared" ca="1" si="395"/>
        <v/>
      </c>
      <c r="CB124" s="125" t="str">
        <f t="shared" ca="1" si="396"/>
        <v/>
      </c>
      <c r="CC124" s="125" t="str">
        <f t="shared" ca="1" si="397"/>
        <v/>
      </c>
      <c r="CD124" s="125" t="str">
        <f t="shared" ca="1" si="398"/>
        <v/>
      </c>
      <c r="CE124" s="125" t="str">
        <f t="shared" ca="1" si="399"/>
        <v/>
      </c>
      <c r="CF124" s="125" t="str">
        <f t="shared" ca="1" si="400"/>
        <v/>
      </c>
      <c r="CG124" s="125" t="str">
        <f t="shared" ca="1" si="401"/>
        <v/>
      </c>
      <c r="CH124" s="125" t="str">
        <f t="shared" ca="1" si="402"/>
        <v/>
      </c>
      <c r="CI124" s="125" t="str">
        <f t="shared" ca="1" si="403"/>
        <v/>
      </c>
      <c r="CJ124" s="125" t="str">
        <f t="array" aca="1" ref="CJ124" ca="1">IFERROR(INDEX($CI$1:$CI$502,SMALL(IF($CI$1:$CI$502&lt;&gt;"",ROW($CI$1:$CI$502)),ROW(117:117))),"")</f>
        <v/>
      </c>
      <c r="CK124" s="125" t="str">
        <f t="shared" ca="1" si="404"/>
        <v/>
      </c>
      <c r="CL124" s="125" t="str">
        <f t="shared" ca="1" si="405"/>
        <v/>
      </c>
      <c r="CM124" s="125"/>
      <c r="CO124" s="125" t="str">
        <f t="shared" si="406"/>
        <v/>
      </c>
      <c r="CP124" s="600" t="str">
        <f t="shared" si="407"/>
        <v/>
      </c>
      <c r="CQ124" s="600" t="str">
        <f t="shared" si="423"/>
        <v/>
      </c>
      <c r="CR124" s="600" t="str">
        <f t="shared" si="408"/>
        <v/>
      </c>
    </row>
    <row r="125" spans="1:96" x14ac:dyDescent="0.25">
      <c r="A125" s="591"/>
      <c r="C125" s="125">
        <f t="shared" si="353"/>
        <v>123</v>
      </c>
      <c r="D125" s="125" t="e">
        <f t="shared" ca="1" si="619"/>
        <v>#N/A</v>
      </c>
      <c r="E125" s="125" t="e">
        <f t="shared" ca="1" si="619"/>
        <v>#N/A</v>
      </c>
      <c r="F125" s="125" t="e">
        <f t="shared" ca="1" si="619"/>
        <v>#N/A</v>
      </c>
      <c r="G125" s="125" t="e">
        <f t="shared" ca="1" si="619"/>
        <v>#N/A</v>
      </c>
      <c r="H125" s="125" t="e">
        <f t="shared" ca="1" si="619"/>
        <v>#N/A</v>
      </c>
      <c r="I125" s="125" t="e">
        <f t="shared" ca="1" si="619"/>
        <v>#N/A</v>
      </c>
      <c r="J125" s="125" t="e">
        <f t="shared" ca="1" si="619"/>
        <v>#N/A</v>
      </c>
      <c r="K125" s="125" t="e">
        <f t="shared" ca="1" si="619"/>
        <v>#N/A</v>
      </c>
      <c r="L125" s="125" t="e">
        <f t="shared" ca="1" si="619"/>
        <v>#N/A</v>
      </c>
      <c r="M125" s="125" t="e">
        <f t="shared" ca="1" si="619"/>
        <v>#N/A</v>
      </c>
      <c r="N125" s="125" t="e">
        <f t="shared" ca="1" si="619"/>
        <v>#N/A</v>
      </c>
      <c r="O125" s="125" t="e">
        <f t="shared" ca="1" si="619"/>
        <v>#N/A</v>
      </c>
      <c r="P125" s="125" t="e">
        <f t="shared" ca="1" si="619"/>
        <v>#N/A</v>
      </c>
      <c r="Q125" s="125" t="e">
        <f t="shared" ca="1" si="619"/>
        <v>#N/A</v>
      </c>
      <c r="R125" s="125" t="e">
        <f t="shared" ca="1" si="619"/>
        <v>#N/A</v>
      </c>
      <c r="S125" s="125" t="e">
        <f t="shared" ca="1" si="619"/>
        <v>#N/A</v>
      </c>
      <c r="T125" s="125" t="e">
        <f t="shared" ca="1" si="612"/>
        <v>#N/A</v>
      </c>
      <c r="U125" s="125" t="e">
        <f t="shared" ca="1" si="612"/>
        <v>#N/A</v>
      </c>
      <c r="V125" s="125" t="e">
        <f t="shared" ca="1" si="612"/>
        <v>#N/A</v>
      </c>
      <c r="W125" s="125" t="e">
        <f t="shared" ca="1" si="612"/>
        <v>#N/A</v>
      </c>
      <c r="X125" s="125" t="e">
        <f t="shared" ca="1" si="612"/>
        <v>#N/A</v>
      </c>
      <c r="Y125" s="125" t="e">
        <f t="shared" ca="1" si="612"/>
        <v>#N/A</v>
      </c>
      <c r="Z125" s="125" t="e">
        <f t="shared" ca="1" si="612"/>
        <v>#N/A</v>
      </c>
      <c r="AA125" s="125" t="e">
        <f t="shared" ca="1" si="612"/>
        <v>#N/A</v>
      </c>
      <c r="AB125" s="125" t="e">
        <f t="shared" ca="1" si="612"/>
        <v>#N/A</v>
      </c>
      <c r="AC125" s="125" t="e">
        <f t="shared" ca="1" si="612"/>
        <v>#N/A</v>
      </c>
      <c r="AD125" s="125" t="e">
        <f t="shared" ca="1" si="612"/>
        <v>#N/A</v>
      </c>
      <c r="AE125" s="125" t="e">
        <f t="shared" ca="1" si="612"/>
        <v>#N/A</v>
      </c>
      <c r="AF125" s="125" t="e">
        <f t="shared" ca="1" si="612"/>
        <v>#N/A</v>
      </c>
      <c r="AG125" s="125" t="e">
        <f t="shared" ca="1" si="612"/>
        <v>#N/A</v>
      </c>
      <c r="AH125" s="125" t="e">
        <f t="shared" ca="1" si="612"/>
        <v>#N/A</v>
      </c>
      <c r="AI125" s="125" t="e">
        <f t="shared" ca="1" si="620"/>
        <v>#N/A</v>
      </c>
      <c r="AJ125" s="125" t="e">
        <f t="shared" ca="1" si="620"/>
        <v>#N/A</v>
      </c>
      <c r="AK125" s="125" t="e">
        <f t="shared" ca="1" si="620"/>
        <v>#N/A</v>
      </c>
      <c r="AL125" s="125" t="e">
        <f t="shared" ca="1" si="620"/>
        <v>#N/A</v>
      </c>
      <c r="AM125" s="125" t="e">
        <f t="shared" ca="1" si="620"/>
        <v>#N/A</v>
      </c>
      <c r="AN125" s="125" t="e">
        <f t="shared" ca="1" si="620"/>
        <v>#N/A</v>
      </c>
      <c r="AO125" s="125" t="e">
        <f t="shared" ca="1" si="620"/>
        <v>#N/A</v>
      </c>
      <c r="AP125" s="125" t="e">
        <f t="shared" ca="1" si="620"/>
        <v>#N/A</v>
      </c>
      <c r="AQ125" s="125" t="e">
        <f t="shared" ca="1" si="620"/>
        <v>#N/A</v>
      </c>
      <c r="AR125" s="125" t="e">
        <f t="shared" ca="1" si="620"/>
        <v>#N/A</v>
      </c>
      <c r="AS125" s="125" t="e">
        <f t="shared" ca="1" si="620"/>
        <v>#N/A</v>
      </c>
      <c r="AT125" s="125" t="e">
        <f t="shared" ca="1" si="620"/>
        <v>#N/A</v>
      </c>
      <c r="AU125" s="125" t="e">
        <f t="shared" ca="1" si="620"/>
        <v>#N/A</v>
      </c>
      <c r="AV125" s="125" t="e">
        <f t="shared" ca="1" si="620"/>
        <v>#N/A</v>
      </c>
      <c r="AW125" s="125" t="e">
        <f t="shared" ca="1" si="620"/>
        <v>#N/A</v>
      </c>
      <c r="AX125" s="125" t="e">
        <f t="shared" ca="1" si="620"/>
        <v>#N/A</v>
      </c>
      <c r="AY125" s="125" t="e">
        <f t="shared" ca="1" si="613"/>
        <v>#N/A</v>
      </c>
      <c r="AZ125" s="125" t="e">
        <f t="shared" ca="1" si="613"/>
        <v>#N/A</v>
      </c>
      <c r="BA125" s="125" t="e">
        <f t="shared" ca="1" si="613"/>
        <v>#N/A</v>
      </c>
      <c r="BB125" s="125" t="str">
        <f t="shared" ca="1" si="346"/>
        <v/>
      </c>
      <c r="BC125" s="125" t="str">
        <f t="shared" ca="1" si="338"/>
        <v/>
      </c>
      <c r="BD125" s="125" t="str">
        <f t="shared" ca="1" si="339"/>
        <v/>
      </c>
      <c r="BE125" s="125" t="str">
        <f t="shared" ca="1" si="340"/>
        <v/>
      </c>
      <c r="BF125" t="str">
        <f t="shared" ca="1" si="347"/>
        <v/>
      </c>
      <c r="BG125" s="125" t="str">
        <f t="shared" ca="1" si="374"/>
        <v/>
      </c>
      <c r="BI125" s="606" t="str">
        <f t="shared" ca="1" si="409"/>
        <v/>
      </c>
      <c r="BJ125" s="125" t="str">
        <f t="shared" ca="1" si="387"/>
        <v/>
      </c>
      <c r="BK125" s="125" t="str">
        <f t="shared" ca="1" si="410"/>
        <v/>
      </c>
      <c r="BL125" s="125" t="str">
        <f t="shared" ref="BL125" ca="1" si="676">IFERROR(INDEX($D$2:$BA$203,$A$41-1+$BI125,$A$27-3)*IF(RTF_unit="K",1,IF(RTF_unit="lb",1/1000,IF(RTF_unit="T",2,1))),"")</f>
        <v/>
      </c>
      <c r="BM125" s="125" t="str">
        <f t="shared" ref="BM125" ca="1" si="677">IFERROR(INDEX($D$2:$BA$203,$A$41-1+$BI125,$A$27-1)*IF(RTF_unit="K",1,IF(RTF_unit="lb",1/1000,IF(RTF_unit="T",2,1))),"")</f>
        <v/>
      </c>
      <c r="BN125" s="125" t="str">
        <f t="shared" ref="BN125" ca="1" si="678">IFERROR(INDEX($D$2:$BA$203,$A$41-1+$BI125,$A$27-2)*IF(RTF_unit="K",1,IF(RTF_unit="lb",1/1000,IF(RTF_unit="T",2,1))),"")</f>
        <v/>
      </c>
      <c r="BO125" s="125" t="str">
        <f t="shared" ref="BO125" ca="1" si="679">IFERROR(INDEX($D$2:$BA$203,$A$41-1+$BI125,$A$27)*IF(RTF_unit_Moment="kip-ft",1,IF(RTF_unit_Moment="kip-in",1/12,IF(RTF_unit_Moment="lb-ft",1/1000,IF(RTF_unit_Moment="lb-in",1/12000,1)))),"")</f>
        <v/>
      </c>
      <c r="BP125" s="125" t="str">
        <f t="shared" ref="BP125" ca="1" si="680">IFERROR(INDEX($D$2:$BA$203,$A$41-1+$BI125,$A$30)*IF(RTF_unit_Moment="kip-ft",1,IF(RTF_unit_Moment="kip-in",1/12,IF(RTF_unit_Moment="lb-ft",1/1000,IF(RTF_unit_Moment="lb-in",1/12000,1)))),"")</f>
        <v/>
      </c>
      <c r="BQ125" s="125" t="str">
        <f t="shared" ca="1" si="416"/>
        <v/>
      </c>
      <c r="BR125" s="125" t="str">
        <f t="shared" ca="1" si="417"/>
        <v/>
      </c>
      <c r="BT125" s="125" t="str">
        <f t="array" aca="1" ref="BT125" ca="1">IFERROR(INDEX($BB$1:$BB$203,SMALL(IF($BB$1:$BB$203&lt;&gt;"",ROW($BB$1:$BB$203)),ROW(118:118))),"")</f>
        <v/>
      </c>
      <c r="BU125" s="604" t="str">
        <f t="shared" ca="1" si="385"/>
        <v/>
      </c>
      <c r="BV125" s="125" t="str">
        <f t="shared" ca="1" si="393"/>
        <v/>
      </c>
      <c r="BW125" s="125" t="str">
        <f t="shared" ca="1" si="393"/>
        <v/>
      </c>
      <c r="BX125" s="125" t="str">
        <f t="shared" ca="1" si="393"/>
        <v/>
      </c>
      <c r="BY125" s="125" t="str">
        <f t="shared" ca="1" si="394"/>
        <v/>
      </c>
      <c r="BZ125" s="125" t="str">
        <f t="shared" ca="1" si="386"/>
        <v/>
      </c>
      <c r="CA125" s="125" t="str">
        <f t="shared" ca="1" si="395"/>
        <v/>
      </c>
      <c r="CB125" s="125" t="str">
        <f t="shared" ca="1" si="396"/>
        <v/>
      </c>
      <c r="CC125" s="125" t="str">
        <f t="shared" ca="1" si="397"/>
        <v/>
      </c>
      <c r="CD125" s="125" t="str">
        <f t="shared" ca="1" si="398"/>
        <v/>
      </c>
      <c r="CE125" s="125" t="str">
        <f t="shared" ca="1" si="399"/>
        <v/>
      </c>
      <c r="CF125" s="125" t="str">
        <f t="shared" ca="1" si="400"/>
        <v/>
      </c>
      <c r="CG125" s="125" t="str">
        <f t="shared" ca="1" si="401"/>
        <v/>
      </c>
      <c r="CH125" s="125" t="str">
        <f t="shared" ca="1" si="402"/>
        <v/>
      </c>
      <c r="CI125" s="125" t="str">
        <f t="shared" ca="1" si="403"/>
        <v/>
      </c>
      <c r="CJ125" s="125" t="str">
        <f t="array" aca="1" ref="CJ125" ca="1">IFERROR(INDEX($CI$1:$CI$502,SMALL(IF($CI$1:$CI$502&lt;&gt;"",ROW($CI$1:$CI$502)),ROW(118:118))),"")</f>
        <v/>
      </c>
      <c r="CK125" s="125" t="str">
        <f t="shared" ca="1" si="404"/>
        <v/>
      </c>
      <c r="CL125" s="125" t="str">
        <f t="shared" ca="1" si="405"/>
        <v/>
      </c>
      <c r="CM125" s="125"/>
      <c r="CO125" s="125" t="str">
        <f t="shared" si="406"/>
        <v/>
      </c>
      <c r="CP125" s="600" t="str">
        <f t="shared" si="407"/>
        <v/>
      </c>
      <c r="CQ125" s="600" t="str">
        <f t="shared" si="423"/>
        <v/>
      </c>
      <c r="CR125" s="600" t="str">
        <f t="shared" si="408"/>
        <v/>
      </c>
    </row>
    <row r="126" spans="1:96" x14ac:dyDescent="0.25">
      <c r="A126" s="591"/>
      <c r="C126" s="125">
        <f t="shared" si="353"/>
        <v>124</v>
      </c>
      <c r="D126" s="125" t="e">
        <f t="shared" ca="1" si="619"/>
        <v>#N/A</v>
      </c>
      <c r="E126" s="125" t="e">
        <f t="shared" ca="1" si="619"/>
        <v>#N/A</v>
      </c>
      <c r="F126" s="125" t="e">
        <f t="shared" ca="1" si="619"/>
        <v>#N/A</v>
      </c>
      <c r="G126" s="125" t="e">
        <f t="shared" ca="1" si="619"/>
        <v>#N/A</v>
      </c>
      <c r="H126" s="125" t="e">
        <f t="shared" ca="1" si="619"/>
        <v>#N/A</v>
      </c>
      <c r="I126" s="125" t="e">
        <f t="shared" ca="1" si="619"/>
        <v>#N/A</v>
      </c>
      <c r="J126" s="125" t="e">
        <f t="shared" ca="1" si="619"/>
        <v>#N/A</v>
      </c>
      <c r="K126" s="125" t="e">
        <f t="shared" ca="1" si="619"/>
        <v>#N/A</v>
      </c>
      <c r="L126" s="125" t="e">
        <f t="shared" ca="1" si="619"/>
        <v>#N/A</v>
      </c>
      <c r="M126" s="125" t="e">
        <f t="shared" ca="1" si="619"/>
        <v>#N/A</v>
      </c>
      <c r="N126" s="125" t="e">
        <f t="shared" ca="1" si="619"/>
        <v>#N/A</v>
      </c>
      <c r="O126" s="125" t="e">
        <f t="shared" ca="1" si="619"/>
        <v>#N/A</v>
      </c>
      <c r="P126" s="125" t="e">
        <f t="shared" ca="1" si="619"/>
        <v>#N/A</v>
      </c>
      <c r="Q126" s="125" t="e">
        <f t="shared" ca="1" si="619"/>
        <v>#N/A</v>
      </c>
      <c r="R126" s="125" t="e">
        <f t="shared" ca="1" si="619"/>
        <v>#N/A</v>
      </c>
      <c r="S126" s="125" t="e">
        <f t="shared" ca="1" si="619"/>
        <v>#N/A</v>
      </c>
      <c r="T126" s="125" t="e">
        <f t="shared" ca="1" si="612"/>
        <v>#N/A</v>
      </c>
      <c r="U126" s="125" t="e">
        <f t="shared" ca="1" si="612"/>
        <v>#N/A</v>
      </c>
      <c r="V126" s="125" t="e">
        <f t="shared" ca="1" si="612"/>
        <v>#N/A</v>
      </c>
      <c r="W126" s="125" t="e">
        <f t="shared" ca="1" si="612"/>
        <v>#N/A</v>
      </c>
      <c r="X126" s="125" t="e">
        <f t="shared" ca="1" si="612"/>
        <v>#N/A</v>
      </c>
      <c r="Y126" s="125" t="e">
        <f t="shared" ca="1" si="612"/>
        <v>#N/A</v>
      </c>
      <c r="Z126" s="125" t="e">
        <f t="shared" ca="1" si="612"/>
        <v>#N/A</v>
      </c>
      <c r="AA126" s="125" t="e">
        <f t="shared" ca="1" si="612"/>
        <v>#N/A</v>
      </c>
      <c r="AB126" s="125" t="e">
        <f t="shared" ca="1" si="612"/>
        <v>#N/A</v>
      </c>
      <c r="AC126" s="125" t="e">
        <f t="shared" ca="1" si="612"/>
        <v>#N/A</v>
      </c>
      <c r="AD126" s="125" t="e">
        <f t="shared" ca="1" si="612"/>
        <v>#N/A</v>
      </c>
      <c r="AE126" s="125" t="e">
        <f t="shared" ca="1" si="612"/>
        <v>#N/A</v>
      </c>
      <c r="AF126" s="125" t="e">
        <f t="shared" ca="1" si="612"/>
        <v>#N/A</v>
      </c>
      <c r="AG126" s="125" t="e">
        <f t="shared" ca="1" si="612"/>
        <v>#N/A</v>
      </c>
      <c r="AH126" s="125" t="e">
        <f t="shared" ca="1" si="612"/>
        <v>#N/A</v>
      </c>
      <c r="AI126" s="125" t="e">
        <f t="shared" ca="1" si="620"/>
        <v>#N/A</v>
      </c>
      <c r="AJ126" s="125" t="e">
        <f t="shared" ca="1" si="620"/>
        <v>#N/A</v>
      </c>
      <c r="AK126" s="125" t="e">
        <f t="shared" ca="1" si="620"/>
        <v>#N/A</v>
      </c>
      <c r="AL126" s="125" t="e">
        <f t="shared" ca="1" si="620"/>
        <v>#N/A</v>
      </c>
      <c r="AM126" s="125" t="e">
        <f t="shared" ca="1" si="620"/>
        <v>#N/A</v>
      </c>
      <c r="AN126" s="125" t="e">
        <f t="shared" ca="1" si="620"/>
        <v>#N/A</v>
      </c>
      <c r="AO126" s="125" t="e">
        <f t="shared" ca="1" si="620"/>
        <v>#N/A</v>
      </c>
      <c r="AP126" s="125" t="e">
        <f t="shared" ca="1" si="620"/>
        <v>#N/A</v>
      </c>
      <c r="AQ126" s="125" t="e">
        <f t="shared" ca="1" si="620"/>
        <v>#N/A</v>
      </c>
      <c r="AR126" s="125" t="e">
        <f t="shared" ca="1" si="620"/>
        <v>#N/A</v>
      </c>
      <c r="AS126" s="125" t="e">
        <f t="shared" ca="1" si="620"/>
        <v>#N/A</v>
      </c>
      <c r="AT126" s="125" t="e">
        <f t="shared" ca="1" si="620"/>
        <v>#N/A</v>
      </c>
      <c r="AU126" s="125" t="e">
        <f t="shared" ca="1" si="620"/>
        <v>#N/A</v>
      </c>
      <c r="AV126" s="125" t="e">
        <f t="shared" ca="1" si="620"/>
        <v>#N/A</v>
      </c>
      <c r="AW126" s="125" t="e">
        <f t="shared" ca="1" si="620"/>
        <v>#N/A</v>
      </c>
      <c r="AX126" s="125" t="e">
        <f t="shared" ca="1" si="620"/>
        <v>#N/A</v>
      </c>
      <c r="AY126" s="125" t="e">
        <f t="shared" ca="1" si="613"/>
        <v>#N/A</v>
      </c>
      <c r="AZ126" s="125" t="e">
        <f t="shared" ca="1" si="613"/>
        <v>#N/A</v>
      </c>
      <c r="BA126" s="125" t="e">
        <f t="shared" ca="1" si="613"/>
        <v>#N/A</v>
      </c>
      <c r="BB126" s="125" t="str">
        <f t="shared" ca="1" si="346"/>
        <v/>
      </c>
      <c r="BC126" s="125" t="str">
        <f t="shared" ca="1" si="338"/>
        <v/>
      </c>
      <c r="BD126" s="125" t="str">
        <f t="shared" ca="1" si="339"/>
        <v/>
      </c>
      <c r="BE126" s="125" t="str">
        <f t="shared" ca="1" si="340"/>
        <v/>
      </c>
      <c r="BF126" t="str">
        <f t="shared" ca="1" si="347"/>
        <v/>
      </c>
      <c r="BG126" s="125" t="str">
        <f t="shared" ca="1" si="374"/>
        <v/>
      </c>
      <c r="BI126" s="606" t="str">
        <f t="shared" ca="1" si="409"/>
        <v/>
      </c>
      <c r="BJ126" s="125" t="str">
        <f t="shared" ca="1" si="387"/>
        <v/>
      </c>
      <c r="BK126" s="125" t="str">
        <f t="shared" ca="1" si="410"/>
        <v/>
      </c>
      <c r="BL126" s="125" t="str">
        <f t="shared" ref="BL126" ca="1" si="681">IFERROR(INDEX($D$2:$BA$203,$A$41-1+$BI126,$A$27-3)*IF(RTF_unit="K",1,IF(RTF_unit="lb",1/1000,IF(RTF_unit="T",2,1))),"")</f>
        <v/>
      </c>
      <c r="BM126" s="125" t="str">
        <f t="shared" ref="BM126" ca="1" si="682">IFERROR(INDEX($D$2:$BA$203,$A$41-1+$BI126,$A$27-1)*IF(RTF_unit="K",1,IF(RTF_unit="lb",1/1000,IF(RTF_unit="T",2,1))),"")</f>
        <v/>
      </c>
      <c r="BN126" s="125" t="str">
        <f t="shared" ref="BN126" ca="1" si="683">IFERROR(INDEX($D$2:$BA$203,$A$41-1+$BI126,$A$27-2)*IF(RTF_unit="K",1,IF(RTF_unit="lb",1/1000,IF(RTF_unit="T",2,1))),"")</f>
        <v/>
      </c>
      <c r="BO126" s="125" t="str">
        <f t="shared" ref="BO126" ca="1" si="684">IFERROR(INDEX($D$2:$BA$203,$A$41-1+$BI126,$A$27)*IF(RTF_unit_Moment="kip-ft",1,IF(RTF_unit_Moment="kip-in",1/12,IF(RTF_unit_Moment="lb-ft",1/1000,IF(RTF_unit_Moment="lb-in",1/12000,1)))),"")</f>
        <v/>
      </c>
      <c r="BP126" s="125" t="str">
        <f t="shared" ref="BP126" ca="1" si="685">IFERROR(INDEX($D$2:$BA$203,$A$41-1+$BI126,$A$30)*IF(RTF_unit_Moment="kip-ft",1,IF(RTF_unit_Moment="kip-in",1/12,IF(RTF_unit_Moment="lb-ft",1/1000,IF(RTF_unit_Moment="lb-in",1/12000,1)))),"")</f>
        <v/>
      </c>
      <c r="BQ126" s="125" t="str">
        <f t="shared" ca="1" si="416"/>
        <v/>
      </c>
      <c r="BR126" s="125" t="str">
        <f t="shared" ca="1" si="417"/>
        <v/>
      </c>
      <c r="BT126" s="125" t="str">
        <f t="array" aca="1" ref="BT126" ca="1">IFERROR(INDEX($BB$1:$BB$203,SMALL(IF($BB$1:$BB$203&lt;&gt;"",ROW($BB$1:$BB$203)),ROW(119:119))),"")</f>
        <v/>
      </c>
      <c r="BU126" s="604" t="str">
        <f t="shared" ca="1" si="385"/>
        <v/>
      </c>
      <c r="BV126" s="125" t="str">
        <f t="shared" ca="1" si="393"/>
        <v/>
      </c>
      <c r="BW126" s="125" t="str">
        <f t="shared" ca="1" si="393"/>
        <v/>
      </c>
      <c r="BX126" s="125" t="str">
        <f t="shared" ca="1" si="393"/>
        <v/>
      </c>
      <c r="BY126" s="125" t="str">
        <f t="shared" ca="1" si="394"/>
        <v/>
      </c>
      <c r="BZ126" s="125" t="str">
        <f t="shared" ca="1" si="386"/>
        <v/>
      </c>
      <c r="CA126" s="125" t="str">
        <f t="shared" ca="1" si="395"/>
        <v/>
      </c>
      <c r="CB126" s="125" t="str">
        <f t="shared" ca="1" si="396"/>
        <v/>
      </c>
      <c r="CC126" s="125" t="str">
        <f t="shared" ca="1" si="397"/>
        <v/>
      </c>
      <c r="CD126" s="125" t="str">
        <f t="shared" ca="1" si="398"/>
        <v/>
      </c>
      <c r="CE126" s="125" t="str">
        <f t="shared" ca="1" si="399"/>
        <v/>
      </c>
      <c r="CF126" s="125" t="str">
        <f t="shared" ca="1" si="400"/>
        <v/>
      </c>
      <c r="CG126" s="125" t="str">
        <f t="shared" ca="1" si="401"/>
        <v/>
      </c>
      <c r="CH126" s="125" t="str">
        <f t="shared" ca="1" si="402"/>
        <v/>
      </c>
      <c r="CI126" s="125" t="str">
        <f t="shared" ca="1" si="403"/>
        <v/>
      </c>
      <c r="CJ126" s="125" t="str">
        <f t="array" aca="1" ref="CJ126" ca="1">IFERROR(INDEX($CI$1:$CI$502,SMALL(IF($CI$1:$CI$502&lt;&gt;"",ROW($CI$1:$CI$502)),ROW(119:119))),"")</f>
        <v/>
      </c>
      <c r="CK126" s="125" t="str">
        <f t="shared" ca="1" si="404"/>
        <v/>
      </c>
      <c r="CL126" s="125" t="str">
        <f t="shared" ca="1" si="405"/>
        <v/>
      </c>
      <c r="CM126" s="125"/>
      <c r="CO126" s="125" t="str">
        <f t="shared" si="406"/>
        <v/>
      </c>
      <c r="CP126" s="600" t="str">
        <f t="shared" si="407"/>
        <v/>
      </c>
      <c r="CQ126" s="600" t="str">
        <f t="shared" si="423"/>
        <v/>
      </c>
      <c r="CR126" s="600" t="str">
        <f t="shared" si="408"/>
        <v/>
      </c>
    </row>
    <row r="127" spans="1:96" x14ac:dyDescent="0.25">
      <c r="A127" s="591"/>
      <c r="C127" s="125">
        <f t="shared" si="353"/>
        <v>125</v>
      </c>
      <c r="D127" s="125" t="e">
        <f t="shared" ca="1" si="619"/>
        <v>#N/A</v>
      </c>
      <c r="E127" s="125" t="e">
        <f t="shared" ca="1" si="619"/>
        <v>#N/A</v>
      </c>
      <c r="F127" s="125" t="e">
        <f t="shared" ca="1" si="619"/>
        <v>#N/A</v>
      </c>
      <c r="G127" s="125" t="e">
        <f t="shared" ca="1" si="619"/>
        <v>#N/A</v>
      </c>
      <c r="H127" s="125" t="e">
        <f t="shared" ca="1" si="619"/>
        <v>#N/A</v>
      </c>
      <c r="I127" s="125" t="e">
        <f t="shared" ca="1" si="619"/>
        <v>#N/A</v>
      </c>
      <c r="J127" s="125" t="e">
        <f t="shared" ca="1" si="619"/>
        <v>#N/A</v>
      </c>
      <c r="K127" s="125" t="e">
        <f t="shared" ca="1" si="619"/>
        <v>#N/A</v>
      </c>
      <c r="L127" s="125" t="e">
        <f t="shared" ca="1" si="619"/>
        <v>#N/A</v>
      </c>
      <c r="M127" s="125" t="e">
        <f t="shared" ca="1" si="619"/>
        <v>#N/A</v>
      </c>
      <c r="N127" s="125" t="e">
        <f t="shared" ca="1" si="619"/>
        <v>#N/A</v>
      </c>
      <c r="O127" s="125" t="e">
        <f t="shared" ca="1" si="619"/>
        <v>#N/A</v>
      </c>
      <c r="P127" s="125" t="e">
        <f t="shared" ca="1" si="619"/>
        <v>#N/A</v>
      </c>
      <c r="Q127" s="125" t="e">
        <f t="shared" ca="1" si="619"/>
        <v>#N/A</v>
      </c>
      <c r="R127" s="125" t="e">
        <f t="shared" ca="1" si="619"/>
        <v>#N/A</v>
      </c>
      <c r="S127" s="125" t="e">
        <f t="shared" ca="1" si="619"/>
        <v>#N/A</v>
      </c>
      <c r="T127" s="125" t="e">
        <f t="shared" ca="1" si="612"/>
        <v>#N/A</v>
      </c>
      <c r="U127" s="125" t="e">
        <f t="shared" ca="1" si="612"/>
        <v>#N/A</v>
      </c>
      <c r="V127" s="125" t="e">
        <f t="shared" ca="1" si="612"/>
        <v>#N/A</v>
      </c>
      <c r="W127" s="125" t="e">
        <f t="shared" ca="1" si="612"/>
        <v>#N/A</v>
      </c>
      <c r="X127" s="125" t="e">
        <f t="shared" ca="1" si="612"/>
        <v>#N/A</v>
      </c>
      <c r="Y127" s="125" t="e">
        <f t="shared" ca="1" si="612"/>
        <v>#N/A</v>
      </c>
      <c r="Z127" s="125" t="e">
        <f t="shared" ca="1" si="612"/>
        <v>#N/A</v>
      </c>
      <c r="AA127" s="125" t="e">
        <f t="shared" ca="1" si="612"/>
        <v>#N/A</v>
      </c>
      <c r="AB127" s="125" t="e">
        <f t="shared" ca="1" si="612"/>
        <v>#N/A</v>
      </c>
      <c r="AC127" s="125" t="e">
        <f t="shared" ca="1" si="612"/>
        <v>#N/A</v>
      </c>
      <c r="AD127" s="125" t="e">
        <f t="shared" ca="1" si="612"/>
        <v>#N/A</v>
      </c>
      <c r="AE127" s="125" t="e">
        <f t="shared" ca="1" si="612"/>
        <v>#N/A</v>
      </c>
      <c r="AF127" s="125" t="e">
        <f t="shared" ca="1" si="612"/>
        <v>#N/A</v>
      </c>
      <c r="AG127" s="125" t="e">
        <f t="shared" ca="1" si="612"/>
        <v>#N/A</v>
      </c>
      <c r="AH127" s="125" t="e">
        <f t="shared" ca="1" si="612"/>
        <v>#N/A</v>
      </c>
      <c r="AI127" s="125" t="e">
        <f t="shared" ca="1" si="620"/>
        <v>#N/A</v>
      </c>
      <c r="AJ127" s="125" t="e">
        <f t="shared" ca="1" si="620"/>
        <v>#N/A</v>
      </c>
      <c r="AK127" s="125" t="e">
        <f t="shared" ca="1" si="620"/>
        <v>#N/A</v>
      </c>
      <c r="AL127" s="125" t="e">
        <f t="shared" ca="1" si="620"/>
        <v>#N/A</v>
      </c>
      <c r="AM127" s="125" t="e">
        <f t="shared" ca="1" si="620"/>
        <v>#N/A</v>
      </c>
      <c r="AN127" s="125" t="e">
        <f t="shared" ca="1" si="620"/>
        <v>#N/A</v>
      </c>
      <c r="AO127" s="125" t="e">
        <f t="shared" ca="1" si="620"/>
        <v>#N/A</v>
      </c>
      <c r="AP127" s="125" t="e">
        <f t="shared" ca="1" si="620"/>
        <v>#N/A</v>
      </c>
      <c r="AQ127" s="125" t="e">
        <f t="shared" ca="1" si="620"/>
        <v>#N/A</v>
      </c>
      <c r="AR127" s="125" t="e">
        <f t="shared" ca="1" si="620"/>
        <v>#N/A</v>
      </c>
      <c r="AS127" s="125" t="e">
        <f t="shared" ca="1" si="620"/>
        <v>#N/A</v>
      </c>
      <c r="AT127" s="125" t="e">
        <f t="shared" ca="1" si="620"/>
        <v>#N/A</v>
      </c>
      <c r="AU127" s="125" t="e">
        <f t="shared" ca="1" si="620"/>
        <v>#N/A</v>
      </c>
      <c r="AV127" s="125" t="e">
        <f t="shared" ca="1" si="620"/>
        <v>#N/A</v>
      </c>
      <c r="AW127" s="125" t="e">
        <f t="shared" ca="1" si="620"/>
        <v>#N/A</v>
      </c>
      <c r="AX127" s="125" t="e">
        <f t="shared" ca="1" si="620"/>
        <v>#N/A</v>
      </c>
      <c r="AY127" s="125" t="e">
        <f t="shared" ca="1" si="613"/>
        <v>#N/A</v>
      </c>
      <c r="AZ127" s="125" t="e">
        <f t="shared" ca="1" si="613"/>
        <v>#N/A</v>
      </c>
      <c r="BA127" s="125" t="e">
        <f t="shared" ca="1" si="613"/>
        <v>#N/A</v>
      </c>
      <c r="BB127" s="125" t="str">
        <f t="shared" ca="1" si="346"/>
        <v/>
      </c>
      <c r="BC127" s="125" t="str">
        <f t="shared" ca="1" si="338"/>
        <v/>
      </c>
      <c r="BD127" s="125" t="str">
        <f t="shared" ca="1" si="339"/>
        <v/>
      </c>
      <c r="BE127" s="125" t="str">
        <f t="shared" ca="1" si="340"/>
        <v/>
      </c>
      <c r="BF127" t="str">
        <f t="shared" ca="1" si="347"/>
        <v/>
      </c>
      <c r="BG127" s="125" t="str">
        <f t="shared" ca="1" si="374"/>
        <v/>
      </c>
      <c r="BI127" s="606" t="str">
        <f t="shared" ca="1" si="409"/>
        <v/>
      </c>
      <c r="BJ127" s="125" t="str">
        <f t="shared" ca="1" si="387"/>
        <v/>
      </c>
      <c r="BK127" s="125" t="str">
        <f t="shared" ca="1" si="410"/>
        <v/>
      </c>
      <c r="BL127" s="125" t="str">
        <f t="shared" ref="BL127" ca="1" si="686">IFERROR(INDEX($D$2:$BA$203,$A$41-1+$BI127,$A$27-3)*IF(RTF_unit="K",1,IF(RTF_unit="lb",1/1000,IF(RTF_unit="T",2,1))),"")</f>
        <v/>
      </c>
      <c r="BM127" s="125" t="str">
        <f t="shared" ref="BM127" ca="1" si="687">IFERROR(INDEX($D$2:$BA$203,$A$41-1+$BI127,$A$27-1)*IF(RTF_unit="K",1,IF(RTF_unit="lb",1/1000,IF(RTF_unit="T",2,1))),"")</f>
        <v/>
      </c>
      <c r="BN127" s="125" t="str">
        <f t="shared" ref="BN127" ca="1" si="688">IFERROR(INDEX($D$2:$BA$203,$A$41-1+$BI127,$A$27-2)*IF(RTF_unit="K",1,IF(RTF_unit="lb",1/1000,IF(RTF_unit="T",2,1))),"")</f>
        <v/>
      </c>
      <c r="BO127" s="125" t="str">
        <f t="shared" ref="BO127" ca="1" si="689">IFERROR(INDEX($D$2:$BA$203,$A$41-1+$BI127,$A$27)*IF(RTF_unit_Moment="kip-ft",1,IF(RTF_unit_Moment="kip-in",1/12,IF(RTF_unit_Moment="lb-ft",1/1000,IF(RTF_unit_Moment="lb-in",1/12000,1)))),"")</f>
        <v/>
      </c>
      <c r="BP127" s="125" t="str">
        <f t="shared" ref="BP127" ca="1" si="690">IFERROR(INDEX($D$2:$BA$203,$A$41-1+$BI127,$A$30)*IF(RTF_unit_Moment="kip-ft",1,IF(RTF_unit_Moment="kip-in",1/12,IF(RTF_unit_Moment="lb-ft",1/1000,IF(RTF_unit_Moment="lb-in",1/12000,1)))),"")</f>
        <v/>
      </c>
      <c r="BQ127" s="125" t="str">
        <f t="shared" ca="1" si="416"/>
        <v/>
      </c>
      <c r="BR127" s="125" t="str">
        <f t="shared" ca="1" si="417"/>
        <v/>
      </c>
      <c r="BT127" s="125" t="str">
        <f t="array" aca="1" ref="BT127" ca="1">IFERROR(INDEX($BB$1:$BB$203,SMALL(IF($BB$1:$BB$203&lt;&gt;"",ROW($BB$1:$BB$203)),ROW(120:120))),"")</f>
        <v/>
      </c>
      <c r="BU127" s="604" t="str">
        <f t="shared" ca="1" si="385"/>
        <v/>
      </c>
      <c r="BV127" s="125" t="str">
        <f t="shared" ca="1" si="393"/>
        <v/>
      </c>
      <c r="BW127" s="125" t="str">
        <f t="shared" ca="1" si="393"/>
        <v/>
      </c>
      <c r="BX127" s="125" t="str">
        <f t="shared" ca="1" si="393"/>
        <v/>
      </c>
      <c r="BY127" s="125" t="str">
        <f t="shared" ca="1" si="394"/>
        <v/>
      </c>
      <c r="BZ127" s="125" t="str">
        <f t="shared" ca="1" si="386"/>
        <v/>
      </c>
      <c r="CA127" s="125" t="str">
        <f t="shared" ca="1" si="395"/>
        <v/>
      </c>
      <c r="CB127" s="125" t="str">
        <f t="shared" ca="1" si="396"/>
        <v/>
      </c>
      <c r="CC127" s="125" t="str">
        <f t="shared" ca="1" si="397"/>
        <v/>
      </c>
      <c r="CD127" s="125" t="str">
        <f t="shared" ca="1" si="398"/>
        <v/>
      </c>
      <c r="CE127" s="125" t="str">
        <f t="shared" ca="1" si="399"/>
        <v/>
      </c>
      <c r="CF127" s="125" t="str">
        <f t="shared" ca="1" si="400"/>
        <v/>
      </c>
      <c r="CG127" s="125" t="str">
        <f t="shared" ca="1" si="401"/>
        <v/>
      </c>
      <c r="CH127" s="125" t="str">
        <f t="shared" ca="1" si="402"/>
        <v/>
      </c>
      <c r="CI127" s="125" t="str">
        <f t="shared" ca="1" si="403"/>
        <v/>
      </c>
      <c r="CJ127" s="125" t="str">
        <f t="array" aca="1" ref="CJ127" ca="1">IFERROR(INDEX($CI$1:$CI$502,SMALL(IF($CI$1:$CI$502&lt;&gt;"",ROW($CI$1:$CI$502)),ROW(120:120))),"")</f>
        <v/>
      </c>
      <c r="CK127" s="125" t="str">
        <f t="shared" ca="1" si="404"/>
        <v/>
      </c>
      <c r="CL127" s="125" t="str">
        <f t="shared" ca="1" si="405"/>
        <v/>
      </c>
      <c r="CM127" s="125"/>
      <c r="CO127" s="125" t="str">
        <f t="shared" si="406"/>
        <v/>
      </c>
      <c r="CP127" s="600" t="str">
        <f t="shared" si="407"/>
        <v/>
      </c>
      <c r="CQ127" s="600" t="str">
        <f t="shared" si="423"/>
        <v/>
      </c>
      <c r="CR127" s="600" t="str">
        <f t="shared" si="408"/>
        <v/>
      </c>
    </row>
    <row r="128" spans="1:96" x14ac:dyDescent="0.25">
      <c r="A128" s="591"/>
      <c r="C128" s="125">
        <f t="shared" si="353"/>
        <v>126</v>
      </c>
      <c r="D128" s="125" t="e">
        <f t="shared" ca="1" si="619"/>
        <v>#N/A</v>
      </c>
      <c r="E128" s="125" t="e">
        <f t="shared" ca="1" si="619"/>
        <v>#N/A</v>
      </c>
      <c r="F128" s="125" t="e">
        <f t="shared" ca="1" si="619"/>
        <v>#N/A</v>
      </c>
      <c r="G128" s="125" t="e">
        <f t="shared" ca="1" si="619"/>
        <v>#N/A</v>
      </c>
      <c r="H128" s="125" t="e">
        <f t="shared" ca="1" si="619"/>
        <v>#N/A</v>
      </c>
      <c r="I128" s="125" t="e">
        <f t="shared" ca="1" si="619"/>
        <v>#N/A</v>
      </c>
      <c r="J128" s="125" t="e">
        <f t="shared" ca="1" si="619"/>
        <v>#N/A</v>
      </c>
      <c r="K128" s="125" t="e">
        <f t="shared" ca="1" si="619"/>
        <v>#N/A</v>
      </c>
      <c r="L128" s="125" t="e">
        <f t="shared" ca="1" si="619"/>
        <v>#N/A</v>
      </c>
      <c r="M128" s="125" t="e">
        <f t="shared" ca="1" si="619"/>
        <v>#N/A</v>
      </c>
      <c r="N128" s="125" t="e">
        <f t="shared" ca="1" si="619"/>
        <v>#N/A</v>
      </c>
      <c r="O128" s="125" t="e">
        <f t="shared" ca="1" si="619"/>
        <v>#N/A</v>
      </c>
      <c r="P128" s="125" t="e">
        <f t="shared" ca="1" si="619"/>
        <v>#N/A</v>
      </c>
      <c r="Q128" s="125" t="e">
        <f t="shared" ca="1" si="619"/>
        <v>#N/A</v>
      </c>
      <c r="R128" s="125" t="e">
        <f t="shared" ca="1" si="619"/>
        <v>#N/A</v>
      </c>
      <c r="S128" s="125" t="e">
        <f t="shared" ca="1" si="619"/>
        <v>#N/A</v>
      </c>
      <c r="T128" s="125" t="e">
        <f t="shared" ca="1" si="612"/>
        <v>#N/A</v>
      </c>
      <c r="U128" s="125" t="e">
        <f t="shared" ca="1" si="612"/>
        <v>#N/A</v>
      </c>
      <c r="V128" s="125" t="e">
        <f t="shared" ca="1" si="612"/>
        <v>#N/A</v>
      </c>
      <c r="W128" s="125" t="e">
        <f t="shared" ca="1" si="612"/>
        <v>#N/A</v>
      </c>
      <c r="X128" s="125" t="e">
        <f t="shared" ca="1" si="612"/>
        <v>#N/A</v>
      </c>
      <c r="Y128" s="125" t="e">
        <f t="shared" ca="1" si="612"/>
        <v>#N/A</v>
      </c>
      <c r="Z128" s="125" t="e">
        <f t="shared" ca="1" si="612"/>
        <v>#N/A</v>
      </c>
      <c r="AA128" s="125" t="e">
        <f t="shared" ca="1" si="612"/>
        <v>#N/A</v>
      </c>
      <c r="AB128" s="125" t="e">
        <f t="shared" ca="1" si="612"/>
        <v>#N/A</v>
      </c>
      <c r="AC128" s="125" t="e">
        <f t="shared" ca="1" si="612"/>
        <v>#N/A</v>
      </c>
      <c r="AD128" s="125" t="e">
        <f t="shared" ca="1" si="612"/>
        <v>#N/A</v>
      </c>
      <c r="AE128" s="125" t="e">
        <f t="shared" ca="1" si="612"/>
        <v>#N/A</v>
      </c>
      <c r="AF128" s="125" t="e">
        <f t="shared" ca="1" si="612"/>
        <v>#N/A</v>
      </c>
      <c r="AG128" s="125" t="e">
        <f t="shared" ca="1" si="612"/>
        <v>#N/A</v>
      </c>
      <c r="AH128" s="125" t="e">
        <f t="shared" ca="1" si="612"/>
        <v>#N/A</v>
      </c>
      <c r="AI128" s="125" t="e">
        <f t="shared" ca="1" si="620"/>
        <v>#N/A</v>
      </c>
      <c r="AJ128" s="125" t="e">
        <f t="shared" ca="1" si="620"/>
        <v>#N/A</v>
      </c>
      <c r="AK128" s="125" t="e">
        <f t="shared" ca="1" si="620"/>
        <v>#N/A</v>
      </c>
      <c r="AL128" s="125" t="e">
        <f t="shared" ca="1" si="620"/>
        <v>#N/A</v>
      </c>
      <c r="AM128" s="125" t="e">
        <f t="shared" ca="1" si="620"/>
        <v>#N/A</v>
      </c>
      <c r="AN128" s="125" t="e">
        <f t="shared" ca="1" si="620"/>
        <v>#N/A</v>
      </c>
      <c r="AO128" s="125" t="e">
        <f t="shared" ca="1" si="620"/>
        <v>#N/A</v>
      </c>
      <c r="AP128" s="125" t="e">
        <f t="shared" ca="1" si="620"/>
        <v>#N/A</v>
      </c>
      <c r="AQ128" s="125" t="e">
        <f t="shared" ca="1" si="620"/>
        <v>#N/A</v>
      </c>
      <c r="AR128" s="125" t="e">
        <f t="shared" ca="1" si="620"/>
        <v>#N/A</v>
      </c>
      <c r="AS128" s="125" t="e">
        <f t="shared" ca="1" si="620"/>
        <v>#N/A</v>
      </c>
      <c r="AT128" s="125" t="e">
        <f t="shared" ca="1" si="620"/>
        <v>#N/A</v>
      </c>
      <c r="AU128" s="125" t="e">
        <f t="shared" ca="1" si="620"/>
        <v>#N/A</v>
      </c>
      <c r="AV128" s="125" t="e">
        <f t="shared" ca="1" si="620"/>
        <v>#N/A</v>
      </c>
      <c r="AW128" s="125" t="e">
        <f t="shared" ca="1" si="620"/>
        <v>#N/A</v>
      </c>
      <c r="AX128" s="125" t="e">
        <f t="shared" ca="1" si="620"/>
        <v>#N/A</v>
      </c>
      <c r="AY128" s="125" t="e">
        <f t="shared" ca="1" si="613"/>
        <v>#N/A</v>
      </c>
      <c r="AZ128" s="125" t="e">
        <f t="shared" ca="1" si="613"/>
        <v>#N/A</v>
      </c>
      <c r="BA128" s="125" t="e">
        <f t="shared" ca="1" si="613"/>
        <v>#N/A</v>
      </c>
      <c r="BB128" s="125" t="str">
        <f t="shared" ca="1" si="346"/>
        <v/>
      </c>
      <c r="BC128" s="125" t="str">
        <f t="shared" ca="1" si="338"/>
        <v/>
      </c>
      <c r="BD128" s="125" t="str">
        <f t="shared" ca="1" si="339"/>
        <v/>
      </c>
      <c r="BE128" s="125" t="str">
        <f t="shared" ca="1" si="340"/>
        <v/>
      </c>
      <c r="BF128" t="str">
        <f t="shared" ca="1" si="347"/>
        <v/>
      </c>
      <c r="BG128" s="125" t="str">
        <f t="shared" ca="1" si="374"/>
        <v/>
      </c>
      <c r="BI128" s="606" t="str">
        <f t="shared" ca="1" si="409"/>
        <v/>
      </c>
      <c r="BJ128" s="125" t="str">
        <f t="shared" ca="1" si="387"/>
        <v/>
      </c>
      <c r="BK128" s="125" t="str">
        <f t="shared" ca="1" si="410"/>
        <v/>
      </c>
      <c r="BL128" s="125" t="str">
        <f t="shared" ref="BL128" ca="1" si="691">IFERROR(INDEX($D$2:$BA$203,$A$41-1+$BI128,$A$27-3)*IF(RTF_unit="K",1,IF(RTF_unit="lb",1/1000,IF(RTF_unit="T",2,1))),"")</f>
        <v/>
      </c>
      <c r="BM128" s="125" t="str">
        <f t="shared" ref="BM128" ca="1" si="692">IFERROR(INDEX($D$2:$BA$203,$A$41-1+$BI128,$A$27-1)*IF(RTF_unit="K",1,IF(RTF_unit="lb",1/1000,IF(RTF_unit="T",2,1))),"")</f>
        <v/>
      </c>
      <c r="BN128" s="125" t="str">
        <f t="shared" ref="BN128" ca="1" si="693">IFERROR(INDEX($D$2:$BA$203,$A$41-1+$BI128,$A$27-2)*IF(RTF_unit="K",1,IF(RTF_unit="lb",1/1000,IF(RTF_unit="T",2,1))),"")</f>
        <v/>
      </c>
      <c r="BO128" s="125" t="str">
        <f t="shared" ref="BO128" ca="1" si="694">IFERROR(INDEX($D$2:$BA$203,$A$41-1+$BI128,$A$27)*IF(RTF_unit_Moment="kip-ft",1,IF(RTF_unit_Moment="kip-in",1/12,IF(RTF_unit_Moment="lb-ft",1/1000,IF(RTF_unit_Moment="lb-in",1/12000,1)))),"")</f>
        <v/>
      </c>
      <c r="BP128" s="125" t="str">
        <f t="shared" ref="BP128" ca="1" si="695">IFERROR(INDEX($D$2:$BA$203,$A$41-1+$BI128,$A$30)*IF(RTF_unit_Moment="kip-ft",1,IF(RTF_unit_Moment="kip-in",1/12,IF(RTF_unit_Moment="lb-ft",1/1000,IF(RTF_unit_Moment="lb-in",1/12000,1)))),"")</f>
        <v/>
      </c>
      <c r="BQ128" s="125" t="str">
        <f t="shared" ca="1" si="416"/>
        <v/>
      </c>
      <c r="BR128" s="125" t="str">
        <f t="shared" ca="1" si="417"/>
        <v/>
      </c>
      <c r="BT128" s="125" t="str">
        <f t="array" aca="1" ref="BT128" ca="1">IFERROR(INDEX($BB$1:$BB$203,SMALL(IF($BB$1:$BB$203&lt;&gt;"",ROW($BB$1:$BB$203)),ROW(121:121))),"")</f>
        <v/>
      </c>
      <c r="BU128" s="604" t="str">
        <f t="shared" ca="1" si="385"/>
        <v/>
      </c>
      <c r="BV128" s="125" t="str">
        <f t="shared" ca="1" si="393"/>
        <v/>
      </c>
      <c r="BW128" s="125" t="str">
        <f t="shared" ca="1" si="393"/>
        <v/>
      </c>
      <c r="BX128" s="125" t="str">
        <f t="shared" ca="1" si="393"/>
        <v/>
      </c>
      <c r="BY128" s="125" t="str">
        <f t="shared" ca="1" si="394"/>
        <v/>
      </c>
      <c r="BZ128" s="125" t="str">
        <f t="shared" ca="1" si="386"/>
        <v/>
      </c>
      <c r="CA128" s="125" t="str">
        <f t="shared" ca="1" si="395"/>
        <v/>
      </c>
      <c r="CB128" s="125" t="str">
        <f t="shared" ca="1" si="396"/>
        <v/>
      </c>
      <c r="CC128" s="125" t="str">
        <f t="shared" ca="1" si="397"/>
        <v/>
      </c>
      <c r="CD128" s="125" t="str">
        <f t="shared" ca="1" si="398"/>
        <v/>
      </c>
      <c r="CE128" s="125" t="str">
        <f t="shared" ca="1" si="399"/>
        <v/>
      </c>
      <c r="CF128" s="125" t="str">
        <f t="shared" ca="1" si="400"/>
        <v/>
      </c>
      <c r="CG128" s="125" t="str">
        <f t="shared" ca="1" si="401"/>
        <v/>
      </c>
      <c r="CH128" s="125" t="str">
        <f t="shared" ca="1" si="402"/>
        <v/>
      </c>
      <c r="CI128" s="125" t="str">
        <f t="shared" ca="1" si="403"/>
        <v/>
      </c>
      <c r="CJ128" s="125" t="str">
        <f t="array" aca="1" ref="CJ128" ca="1">IFERROR(INDEX($CI$1:$CI$502,SMALL(IF($CI$1:$CI$502&lt;&gt;"",ROW($CI$1:$CI$502)),ROW(121:121))),"")</f>
        <v/>
      </c>
      <c r="CK128" s="125" t="str">
        <f t="shared" ca="1" si="404"/>
        <v/>
      </c>
      <c r="CL128" s="125" t="str">
        <f t="shared" ca="1" si="405"/>
        <v/>
      </c>
      <c r="CM128" s="125"/>
      <c r="CO128" s="125" t="str">
        <f t="shared" si="406"/>
        <v/>
      </c>
      <c r="CP128" s="600" t="str">
        <f t="shared" si="407"/>
        <v/>
      </c>
      <c r="CQ128" s="600" t="str">
        <f t="shared" si="423"/>
        <v/>
      </c>
      <c r="CR128" s="600" t="str">
        <f t="shared" si="408"/>
        <v/>
      </c>
    </row>
    <row r="129" spans="1:96" x14ac:dyDescent="0.25">
      <c r="A129" s="591"/>
      <c r="C129" s="125">
        <f t="shared" si="353"/>
        <v>127</v>
      </c>
      <c r="D129" s="125" t="e">
        <f t="shared" ca="1" si="619"/>
        <v>#N/A</v>
      </c>
      <c r="E129" s="125" t="e">
        <f t="shared" ca="1" si="619"/>
        <v>#N/A</v>
      </c>
      <c r="F129" s="125" t="e">
        <f t="shared" ca="1" si="619"/>
        <v>#N/A</v>
      </c>
      <c r="G129" s="125" t="e">
        <f t="shared" ca="1" si="619"/>
        <v>#N/A</v>
      </c>
      <c r="H129" s="125" t="e">
        <f t="shared" ca="1" si="619"/>
        <v>#N/A</v>
      </c>
      <c r="I129" s="125" t="e">
        <f t="shared" ca="1" si="619"/>
        <v>#N/A</v>
      </c>
      <c r="J129" s="125" t="e">
        <f t="shared" ca="1" si="619"/>
        <v>#N/A</v>
      </c>
      <c r="K129" s="125" t="e">
        <f t="shared" ca="1" si="619"/>
        <v>#N/A</v>
      </c>
      <c r="L129" s="125" t="e">
        <f t="shared" ca="1" si="619"/>
        <v>#N/A</v>
      </c>
      <c r="M129" s="125" t="e">
        <f t="shared" ca="1" si="619"/>
        <v>#N/A</v>
      </c>
      <c r="N129" s="125" t="e">
        <f t="shared" ca="1" si="619"/>
        <v>#N/A</v>
      </c>
      <c r="O129" s="125" t="e">
        <f t="shared" ca="1" si="619"/>
        <v>#N/A</v>
      </c>
      <c r="P129" s="125" t="e">
        <f t="shared" ca="1" si="619"/>
        <v>#N/A</v>
      </c>
      <c r="Q129" s="125" t="e">
        <f t="shared" ca="1" si="619"/>
        <v>#N/A</v>
      </c>
      <c r="R129" s="125" t="e">
        <f t="shared" ca="1" si="619"/>
        <v>#N/A</v>
      </c>
      <c r="S129" s="125" t="e">
        <f t="shared" ref="S129:AH144" ca="1" si="696">TRIM(INDIRECT("'" &amp; "TNX Report" &amp; "'!" &amp; ADDRESS($A$9+$C129,S$1)))</f>
        <v>#N/A</v>
      </c>
      <c r="T129" s="125" t="e">
        <f t="shared" ca="1" si="696"/>
        <v>#N/A</v>
      </c>
      <c r="U129" s="125" t="e">
        <f t="shared" ca="1" si="696"/>
        <v>#N/A</v>
      </c>
      <c r="V129" s="125" t="e">
        <f t="shared" ca="1" si="696"/>
        <v>#N/A</v>
      </c>
      <c r="W129" s="125" t="e">
        <f t="shared" ca="1" si="696"/>
        <v>#N/A</v>
      </c>
      <c r="X129" s="125" t="e">
        <f t="shared" ca="1" si="696"/>
        <v>#N/A</v>
      </c>
      <c r="Y129" s="125" t="e">
        <f t="shared" ca="1" si="696"/>
        <v>#N/A</v>
      </c>
      <c r="Z129" s="125" t="e">
        <f t="shared" ca="1" si="696"/>
        <v>#N/A</v>
      </c>
      <c r="AA129" s="125" t="e">
        <f t="shared" ca="1" si="696"/>
        <v>#N/A</v>
      </c>
      <c r="AB129" s="125" t="e">
        <f t="shared" ca="1" si="696"/>
        <v>#N/A</v>
      </c>
      <c r="AC129" s="125" t="e">
        <f t="shared" ca="1" si="696"/>
        <v>#N/A</v>
      </c>
      <c r="AD129" s="125" t="e">
        <f t="shared" ca="1" si="696"/>
        <v>#N/A</v>
      </c>
      <c r="AE129" s="125" t="e">
        <f t="shared" ca="1" si="696"/>
        <v>#N/A</v>
      </c>
      <c r="AF129" s="125" t="e">
        <f t="shared" ca="1" si="696"/>
        <v>#N/A</v>
      </c>
      <c r="AG129" s="125" t="e">
        <f t="shared" ca="1" si="696"/>
        <v>#N/A</v>
      </c>
      <c r="AH129" s="125" t="e">
        <f t="shared" ca="1" si="696"/>
        <v>#N/A</v>
      </c>
      <c r="AI129" s="125" t="e">
        <f t="shared" ca="1" si="620"/>
        <v>#N/A</v>
      </c>
      <c r="AJ129" s="125" t="e">
        <f t="shared" ca="1" si="620"/>
        <v>#N/A</v>
      </c>
      <c r="AK129" s="125" t="e">
        <f t="shared" ca="1" si="620"/>
        <v>#N/A</v>
      </c>
      <c r="AL129" s="125" t="e">
        <f t="shared" ca="1" si="620"/>
        <v>#N/A</v>
      </c>
      <c r="AM129" s="125" t="e">
        <f t="shared" ca="1" si="620"/>
        <v>#N/A</v>
      </c>
      <c r="AN129" s="125" t="e">
        <f t="shared" ca="1" si="620"/>
        <v>#N/A</v>
      </c>
      <c r="AO129" s="125" t="e">
        <f t="shared" ca="1" si="620"/>
        <v>#N/A</v>
      </c>
      <c r="AP129" s="125" t="e">
        <f t="shared" ca="1" si="620"/>
        <v>#N/A</v>
      </c>
      <c r="AQ129" s="125" t="e">
        <f t="shared" ca="1" si="620"/>
        <v>#N/A</v>
      </c>
      <c r="AR129" s="125" t="e">
        <f t="shared" ca="1" si="620"/>
        <v>#N/A</v>
      </c>
      <c r="AS129" s="125" t="e">
        <f t="shared" ca="1" si="620"/>
        <v>#N/A</v>
      </c>
      <c r="AT129" s="125" t="e">
        <f t="shared" ca="1" si="620"/>
        <v>#N/A</v>
      </c>
      <c r="AU129" s="125" t="e">
        <f t="shared" ca="1" si="620"/>
        <v>#N/A</v>
      </c>
      <c r="AV129" s="125" t="e">
        <f t="shared" ca="1" si="620"/>
        <v>#N/A</v>
      </c>
      <c r="AW129" s="125" t="e">
        <f t="shared" ca="1" si="620"/>
        <v>#N/A</v>
      </c>
      <c r="AX129" s="125" t="e">
        <f t="shared" ref="AX129:BA144" ca="1" si="697">TRIM(INDIRECT("'" &amp; "TNX Report" &amp; "'!" &amp; ADDRESS($A$9+$C129,AX$1)))</f>
        <v>#N/A</v>
      </c>
      <c r="AY129" s="125" t="e">
        <f t="shared" ca="1" si="697"/>
        <v>#N/A</v>
      </c>
      <c r="AZ129" s="125" t="e">
        <f t="shared" ca="1" si="697"/>
        <v>#N/A</v>
      </c>
      <c r="BA129" s="125" t="e">
        <f t="shared" ca="1" si="697"/>
        <v>#N/A</v>
      </c>
      <c r="BB129" s="125" t="str">
        <f t="shared" ca="1" si="346"/>
        <v/>
      </c>
      <c r="BC129" s="125" t="str">
        <f t="shared" ca="1" si="338"/>
        <v/>
      </c>
      <c r="BD129" s="125" t="str">
        <f t="shared" ca="1" si="339"/>
        <v/>
      </c>
      <c r="BE129" s="125" t="str">
        <f t="shared" ca="1" si="340"/>
        <v/>
      </c>
      <c r="BF129" t="str">
        <f t="shared" ca="1" si="347"/>
        <v/>
      </c>
      <c r="BG129" s="125" t="str">
        <f t="shared" ca="1" si="374"/>
        <v/>
      </c>
      <c r="BI129" s="606" t="str">
        <f t="shared" ca="1" si="409"/>
        <v/>
      </c>
      <c r="BJ129" s="125" t="str">
        <f t="shared" ca="1" si="387"/>
        <v/>
      </c>
      <c r="BK129" s="125" t="str">
        <f t="shared" ca="1" si="410"/>
        <v/>
      </c>
      <c r="BL129" s="125" t="str">
        <f t="shared" ref="BL129" ca="1" si="698">IFERROR(INDEX($D$2:$BA$203,$A$41-1+$BI129,$A$27-3)*IF(RTF_unit="K",1,IF(RTF_unit="lb",1/1000,IF(RTF_unit="T",2,1))),"")</f>
        <v/>
      </c>
      <c r="BM129" s="125" t="str">
        <f t="shared" ref="BM129" ca="1" si="699">IFERROR(INDEX($D$2:$BA$203,$A$41-1+$BI129,$A$27-1)*IF(RTF_unit="K",1,IF(RTF_unit="lb",1/1000,IF(RTF_unit="T",2,1))),"")</f>
        <v/>
      </c>
      <c r="BN129" s="125" t="str">
        <f t="shared" ref="BN129" ca="1" si="700">IFERROR(INDEX($D$2:$BA$203,$A$41-1+$BI129,$A$27-2)*IF(RTF_unit="K",1,IF(RTF_unit="lb",1/1000,IF(RTF_unit="T",2,1))),"")</f>
        <v/>
      </c>
      <c r="BO129" s="125" t="str">
        <f t="shared" ref="BO129" ca="1" si="701">IFERROR(INDEX($D$2:$BA$203,$A$41-1+$BI129,$A$27)*IF(RTF_unit_Moment="kip-ft",1,IF(RTF_unit_Moment="kip-in",1/12,IF(RTF_unit_Moment="lb-ft",1/1000,IF(RTF_unit_Moment="lb-in",1/12000,1)))),"")</f>
        <v/>
      </c>
      <c r="BP129" s="125" t="str">
        <f t="shared" ref="BP129" ca="1" si="702">IFERROR(INDEX($D$2:$BA$203,$A$41-1+$BI129,$A$30)*IF(RTF_unit_Moment="kip-ft",1,IF(RTF_unit_Moment="kip-in",1/12,IF(RTF_unit_Moment="lb-ft",1/1000,IF(RTF_unit_Moment="lb-in",1/12000,1)))),"")</f>
        <v/>
      </c>
      <c r="BQ129" s="125" t="str">
        <f t="shared" ca="1" si="416"/>
        <v/>
      </c>
      <c r="BR129" s="125" t="str">
        <f t="shared" ca="1" si="417"/>
        <v/>
      </c>
      <c r="BT129" s="125" t="str">
        <f t="array" aca="1" ref="BT129" ca="1">IFERROR(INDEX($BB$1:$BB$203,SMALL(IF($BB$1:$BB$203&lt;&gt;"",ROW($BB$1:$BB$203)),ROW(122:122))),"")</f>
        <v/>
      </c>
      <c r="BU129" s="604" t="str">
        <f t="shared" ca="1" si="385"/>
        <v/>
      </c>
      <c r="BV129" s="125" t="str">
        <f t="shared" ca="1" si="393"/>
        <v/>
      </c>
      <c r="BW129" s="125" t="str">
        <f t="shared" ca="1" si="393"/>
        <v/>
      </c>
      <c r="BX129" s="125" t="str">
        <f t="shared" ca="1" si="393"/>
        <v/>
      </c>
      <c r="BY129" s="125" t="str">
        <f t="shared" ca="1" si="394"/>
        <v/>
      </c>
      <c r="BZ129" s="125" t="str">
        <f t="shared" ca="1" si="386"/>
        <v/>
      </c>
      <c r="CA129" s="125" t="str">
        <f t="shared" ca="1" si="395"/>
        <v/>
      </c>
      <c r="CB129" s="125" t="str">
        <f t="shared" ca="1" si="396"/>
        <v/>
      </c>
      <c r="CC129" s="125" t="str">
        <f t="shared" ca="1" si="397"/>
        <v/>
      </c>
      <c r="CD129" s="125" t="str">
        <f t="shared" ca="1" si="398"/>
        <v/>
      </c>
      <c r="CE129" s="125" t="str">
        <f t="shared" ca="1" si="399"/>
        <v/>
      </c>
      <c r="CF129" s="125" t="str">
        <f t="shared" ca="1" si="400"/>
        <v/>
      </c>
      <c r="CG129" s="125" t="str">
        <f t="shared" ca="1" si="401"/>
        <v/>
      </c>
      <c r="CH129" s="125" t="str">
        <f t="shared" ca="1" si="402"/>
        <v/>
      </c>
      <c r="CI129" s="125" t="str">
        <f t="shared" ca="1" si="403"/>
        <v/>
      </c>
      <c r="CJ129" s="125" t="str">
        <f t="array" aca="1" ref="CJ129" ca="1">IFERROR(INDEX($CI$1:$CI$502,SMALL(IF($CI$1:$CI$502&lt;&gt;"",ROW($CI$1:$CI$502)),ROW(122:122))),"")</f>
        <v/>
      </c>
      <c r="CK129" s="125" t="str">
        <f t="shared" ca="1" si="404"/>
        <v/>
      </c>
      <c r="CL129" s="125" t="str">
        <f t="shared" ca="1" si="405"/>
        <v/>
      </c>
      <c r="CM129" s="125"/>
      <c r="CO129" s="125" t="str">
        <f t="shared" si="406"/>
        <v/>
      </c>
      <c r="CP129" s="600" t="str">
        <f t="shared" si="407"/>
        <v/>
      </c>
      <c r="CQ129" s="600" t="str">
        <f t="shared" si="423"/>
        <v/>
      </c>
      <c r="CR129" s="600" t="str">
        <f t="shared" si="408"/>
        <v/>
      </c>
    </row>
    <row r="130" spans="1:96" x14ac:dyDescent="0.25">
      <c r="A130" s="591"/>
      <c r="C130" s="125">
        <f t="shared" si="353"/>
        <v>128</v>
      </c>
      <c r="D130" s="125" t="e">
        <f t="shared" ref="D130:S145" ca="1" si="703">TRIM(INDIRECT("'" &amp; "TNX Report" &amp; "'!" &amp; ADDRESS($A$9+$C130,D$1)))</f>
        <v>#N/A</v>
      </c>
      <c r="E130" s="125" t="e">
        <f t="shared" ca="1" si="703"/>
        <v>#N/A</v>
      </c>
      <c r="F130" s="125" t="e">
        <f t="shared" ca="1" si="703"/>
        <v>#N/A</v>
      </c>
      <c r="G130" s="125" t="e">
        <f t="shared" ca="1" si="703"/>
        <v>#N/A</v>
      </c>
      <c r="H130" s="125" t="e">
        <f t="shared" ca="1" si="703"/>
        <v>#N/A</v>
      </c>
      <c r="I130" s="125" t="e">
        <f t="shared" ca="1" si="703"/>
        <v>#N/A</v>
      </c>
      <c r="J130" s="125" t="e">
        <f t="shared" ca="1" si="703"/>
        <v>#N/A</v>
      </c>
      <c r="K130" s="125" t="e">
        <f t="shared" ca="1" si="703"/>
        <v>#N/A</v>
      </c>
      <c r="L130" s="125" t="e">
        <f t="shared" ca="1" si="703"/>
        <v>#N/A</v>
      </c>
      <c r="M130" s="125" t="e">
        <f t="shared" ca="1" si="703"/>
        <v>#N/A</v>
      </c>
      <c r="N130" s="125" t="e">
        <f t="shared" ca="1" si="703"/>
        <v>#N/A</v>
      </c>
      <c r="O130" s="125" t="e">
        <f t="shared" ca="1" si="703"/>
        <v>#N/A</v>
      </c>
      <c r="P130" s="125" t="e">
        <f t="shared" ca="1" si="703"/>
        <v>#N/A</v>
      </c>
      <c r="Q130" s="125" t="e">
        <f t="shared" ca="1" si="703"/>
        <v>#N/A</v>
      </c>
      <c r="R130" s="125" t="e">
        <f t="shared" ca="1" si="703"/>
        <v>#N/A</v>
      </c>
      <c r="S130" s="125" t="e">
        <f t="shared" ca="1" si="703"/>
        <v>#N/A</v>
      </c>
      <c r="T130" s="125" t="e">
        <f t="shared" ca="1" si="696"/>
        <v>#N/A</v>
      </c>
      <c r="U130" s="125" t="e">
        <f t="shared" ca="1" si="696"/>
        <v>#N/A</v>
      </c>
      <c r="V130" s="125" t="e">
        <f t="shared" ca="1" si="696"/>
        <v>#N/A</v>
      </c>
      <c r="W130" s="125" t="e">
        <f t="shared" ca="1" si="696"/>
        <v>#N/A</v>
      </c>
      <c r="X130" s="125" t="e">
        <f t="shared" ca="1" si="696"/>
        <v>#N/A</v>
      </c>
      <c r="Y130" s="125" t="e">
        <f t="shared" ca="1" si="696"/>
        <v>#N/A</v>
      </c>
      <c r="Z130" s="125" t="e">
        <f t="shared" ca="1" si="696"/>
        <v>#N/A</v>
      </c>
      <c r="AA130" s="125" t="e">
        <f t="shared" ca="1" si="696"/>
        <v>#N/A</v>
      </c>
      <c r="AB130" s="125" t="e">
        <f t="shared" ca="1" si="696"/>
        <v>#N/A</v>
      </c>
      <c r="AC130" s="125" t="e">
        <f t="shared" ca="1" si="696"/>
        <v>#N/A</v>
      </c>
      <c r="AD130" s="125" t="e">
        <f t="shared" ca="1" si="696"/>
        <v>#N/A</v>
      </c>
      <c r="AE130" s="125" t="e">
        <f t="shared" ca="1" si="696"/>
        <v>#N/A</v>
      </c>
      <c r="AF130" s="125" t="e">
        <f t="shared" ca="1" si="696"/>
        <v>#N/A</v>
      </c>
      <c r="AG130" s="125" t="e">
        <f t="shared" ca="1" si="696"/>
        <v>#N/A</v>
      </c>
      <c r="AH130" s="125" t="e">
        <f t="shared" ca="1" si="696"/>
        <v>#N/A</v>
      </c>
      <c r="AI130" s="125" t="e">
        <f t="shared" ref="AI130:AX145" ca="1" si="704">TRIM(INDIRECT("'" &amp; "TNX Report" &amp; "'!" &amp; ADDRESS($A$9+$C130,AI$1)))</f>
        <v>#N/A</v>
      </c>
      <c r="AJ130" s="125" t="e">
        <f t="shared" ca="1" si="704"/>
        <v>#N/A</v>
      </c>
      <c r="AK130" s="125" t="e">
        <f t="shared" ca="1" si="704"/>
        <v>#N/A</v>
      </c>
      <c r="AL130" s="125" t="e">
        <f t="shared" ca="1" si="704"/>
        <v>#N/A</v>
      </c>
      <c r="AM130" s="125" t="e">
        <f t="shared" ca="1" si="704"/>
        <v>#N/A</v>
      </c>
      <c r="AN130" s="125" t="e">
        <f t="shared" ca="1" si="704"/>
        <v>#N/A</v>
      </c>
      <c r="AO130" s="125" t="e">
        <f t="shared" ca="1" si="704"/>
        <v>#N/A</v>
      </c>
      <c r="AP130" s="125" t="e">
        <f t="shared" ca="1" si="704"/>
        <v>#N/A</v>
      </c>
      <c r="AQ130" s="125" t="e">
        <f t="shared" ca="1" si="704"/>
        <v>#N/A</v>
      </c>
      <c r="AR130" s="125" t="e">
        <f t="shared" ca="1" si="704"/>
        <v>#N/A</v>
      </c>
      <c r="AS130" s="125" t="e">
        <f t="shared" ca="1" si="704"/>
        <v>#N/A</v>
      </c>
      <c r="AT130" s="125" t="e">
        <f t="shared" ca="1" si="704"/>
        <v>#N/A</v>
      </c>
      <c r="AU130" s="125" t="e">
        <f t="shared" ca="1" si="704"/>
        <v>#N/A</v>
      </c>
      <c r="AV130" s="125" t="e">
        <f t="shared" ca="1" si="704"/>
        <v>#N/A</v>
      </c>
      <c r="AW130" s="125" t="e">
        <f t="shared" ca="1" si="704"/>
        <v>#N/A</v>
      </c>
      <c r="AX130" s="125" t="e">
        <f t="shared" ca="1" si="704"/>
        <v>#N/A</v>
      </c>
      <c r="AY130" s="125" t="e">
        <f t="shared" ca="1" si="697"/>
        <v>#N/A</v>
      </c>
      <c r="AZ130" s="125" t="e">
        <f t="shared" ca="1" si="697"/>
        <v>#N/A</v>
      </c>
      <c r="BA130" s="125" t="e">
        <f t="shared" ca="1" si="697"/>
        <v>#N/A</v>
      </c>
      <c r="BB130" s="125" t="str">
        <f t="shared" ca="1" si="346"/>
        <v/>
      </c>
      <c r="BC130" s="125" t="str">
        <f t="shared" ref="BC130:BC193" ca="1" si="705">IFERROR(VALUE(G130)*IF(RTF_unit="K",1,IF(RTF_unit="lb",1/1000,IF(RTF_unit="T",2,1))),"")</f>
        <v/>
      </c>
      <c r="BD130" s="125" t="str">
        <f t="shared" ref="BD130:BD193" ca="1" si="706">IFERROR(VALUE(H130)*IF(RTF_unit="K",1,IF(RTF_unit="lb",1/1000,IF(RTF_unit="T",2,1))),"")</f>
        <v/>
      </c>
      <c r="BE130" s="125" t="str">
        <f t="shared" ref="BE130:BE193" ca="1" si="707">IFERROR(VALUE(I130)*IF(RTF_unit="K",1,IF(RTF_unit="lb",1/1000,IF(RTF_unit="T",2,1))),"")</f>
        <v/>
      </c>
      <c r="BF130" t="str">
        <f t="shared" ca="1" si="347"/>
        <v/>
      </c>
      <c r="BG130" s="125" t="str">
        <f t="shared" ca="1" si="374"/>
        <v/>
      </c>
      <c r="BI130" s="606" t="str">
        <f t="shared" ca="1" si="409"/>
        <v/>
      </c>
      <c r="BJ130" s="125" t="str">
        <f t="shared" ca="1" si="387"/>
        <v/>
      </c>
      <c r="BK130" s="125" t="str">
        <f t="shared" ca="1" si="410"/>
        <v/>
      </c>
      <c r="BL130" s="125" t="str">
        <f t="shared" ref="BL130" ca="1" si="708">IFERROR(INDEX($D$2:$BA$203,$A$41-1+$BI130,$A$27-3)*IF(RTF_unit="K",1,IF(RTF_unit="lb",1/1000,IF(RTF_unit="T",2,1))),"")</f>
        <v/>
      </c>
      <c r="BM130" s="125" t="str">
        <f t="shared" ref="BM130" ca="1" si="709">IFERROR(INDEX($D$2:$BA$203,$A$41-1+$BI130,$A$27-1)*IF(RTF_unit="K",1,IF(RTF_unit="lb",1/1000,IF(RTF_unit="T",2,1))),"")</f>
        <v/>
      </c>
      <c r="BN130" s="125" t="str">
        <f t="shared" ref="BN130" ca="1" si="710">IFERROR(INDEX($D$2:$BA$203,$A$41-1+$BI130,$A$27-2)*IF(RTF_unit="K",1,IF(RTF_unit="lb",1/1000,IF(RTF_unit="T",2,1))),"")</f>
        <v/>
      </c>
      <c r="BO130" s="125" t="str">
        <f t="shared" ref="BO130" ca="1" si="711">IFERROR(INDEX($D$2:$BA$203,$A$41-1+$BI130,$A$27)*IF(RTF_unit_Moment="kip-ft",1,IF(RTF_unit_Moment="kip-in",1/12,IF(RTF_unit_Moment="lb-ft",1/1000,IF(RTF_unit_Moment="lb-in",1/12000,1)))),"")</f>
        <v/>
      </c>
      <c r="BP130" s="125" t="str">
        <f t="shared" ref="BP130" ca="1" si="712">IFERROR(INDEX($D$2:$BA$203,$A$41-1+$BI130,$A$30)*IF(RTF_unit_Moment="kip-ft",1,IF(RTF_unit_Moment="kip-in",1/12,IF(RTF_unit_Moment="lb-ft",1/1000,IF(RTF_unit_Moment="lb-in",1/12000,1)))),"")</f>
        <v/>
      </c>
      <c r="BQ130" s="125" t="str">
        <f t="shared" ca="1" si="416"/>
        <v/>
      </c>
      <c r="BR130" s="125" t="str">
        <f t="shared" ca="1" si="417"/>
        <v/>
      </c>
      <c r="BT130" s="125" t="str">
        <f t="array" aca="1" ref="BT130" ca="1">IFERROR(INDEX($BB$1:$BB$203,SMALL(IF($BB$1:$BB$203&lt;&gt;"",ROW($BB$1:$BB$203)),ROW(123:123))),"")</f>
        <v/>
      </c>
      <c r="BU130" s="604" t="str">
        <f t="shared" ca="1" si="385"/>
        <v/>
      </c>
      <c r="BV130" s="125" t="str">
        <f t="shared" ca="1" si="393"/>
        <v/>
      </c>
      <c r="BW130" s="125" t="str">
        <f t="shared" ca="1" si="393"/>
        <v/>
      </c>
      <c r="BX130" s="125" t="str">
        <f t="shared" ca="1" si="393"/>
        <v/>
      </c>
      <c r="BY130" s="125" t="str">
        <f t="shared" ca="1" si="394"/>
        <v/>
      </c>
      <c r="BZ130" s="125" t="str">
        <f t="shared" ca="1" si="386"/>
        <v/>
      </c>
      <c r="CA130" s="125" t="str">
        <f t="shared" ca="1" si="395"/>
        <v/>
      </c>
      <c r="CB130" s="125" t="str">
        <f t="shared" ca="1" si="396"/>
        <v/>
      </c>
      <c r="CC130" s="125" t="str">
        <f t="shared" ca="1" si="397"/>
        <v/>
      </c>
      <c r="CD130" s="125" t="str">
        <f t="shared" ca="1" si="398"/>
        <v/>
      </c>
      <c r="CE130" s="125" t="str">
        <f t="shared" ca="1" si="399"/>
        <v/>
      </c>
      <c r="CF130" s="125" t="str">
        <f t="shared" ca="1" si="400"/>
        <v/>
      </c>
      <c r="CG130" s="125" t="str">
        <f t="shared" ca="1" si="401"/>
        <v/>
      </c>
      <c r="CH130" s="125" t="str">
        <f t="shared" ca="1" si="402"/>
        <v/>
      </c>
      <c r="CI130" s="125" t="str">
        <f t="shared" ca="1" si="403"/>
        <v/>
      </c>
      <c r="CJ130" s="125" t="str">
        <f t="array" aca="1" ref="CJ130" ca="1">IFERROR(INDEX($CI$1:$CI$502,SMALL(IF($CI$1:$CI$502&lt;&gt;"",ROW($CI$1:$CI$502)),ROW(123:123))),"")</f>
        <v/>
      </c>
      <c r="CK130" s="125" t="str">
        <f t="shared" ca="1" si="404"/>
        <v/>
      </c>
      <c r="CL130" s="125" t="str">
        <f t="shared" ca="1" si="405"/>
        <v/>
      </c>
      <c r="CM130" s="125"/>
      <c r="CO130" s="125" t="str">
        <f t="shared" si="406"/>
        <v/>
      </c>
      <c r="CP130" s="600" t="str">
        <f t="shared" si="407"/>
        <v/>
      </c>
      <c r="CQ130" s="600" t="str">
        <f t="shared" si="423"/>
        <v/>
      </c>
      <c r="CR130" s="600" t="str">
        <f t="shared" si="408"/>
        <v/>
      </c>
    </row>
    <row r="131" spans="1:96" x14ac:dyDescent="0.25">
      <c r="A131" s="591"/>
      <c r="C131" s="125">
        <f t="shared" si="353"/>
        <v>129</v>
      </c>
      <c r="D131" s="125" t="e">
        <f t="shared" ca="1" si="703"/>
        <v>#N/A</v>
      </c>
      <c r="E131" s="125" t="e">
        <f t="shared" ca="1" si="703"/>
        <v>#N/A</v>
      </c>
      <c r="F131" s="125" t="e">
        <f t="shared" ca="1" si="703"/>
        <v>#N/A</v>
      </c>
      <c r="G131" s="125" t="e">
        <f t="shared" ca="1" si="703"/>
        <v>#N/A</v>
      </c>
      <c r="H131" s="125" t="e">
        <f t="shared" ca="1" si="703"/>
        <v>#N/A</v>
      </c>
      <c r="I131" s="125" t="e">
        <f t="shared" ca="1" si="703"/>
        <v>#N/A</v>
      </c>
      <c r="J131" s="125" t="e">
        <f t="shared" ca="1" si="703"/>
        <v>#N/A</v>
      </c>
      <c r="K131" s="125" t="e">
        <f t="shared" ca="1" si="703"/>
        <v>#N/A</v>
      </c>
      <c r="L131" s="125" t="e">
        <f t="shared" ca="1" si="703"/>
        <v>#N/A</v>
      </c>
      <c r="M131" s="125" t="e">
        <f t="shared" ca="1" si="703"/>
        <v>#N/A</v>
      </c>
      <c r="N131" s="125" t="e">
        <f t="shared" ca="1" si="703"/>
        <v>#N/A</v>
      </c>
      <c r="O131" s="125" t="e">
        <f t="shared" ca="1" si="703"/>
        <v>#N/A</v>
      </c>
      <c r="P131" s="125" t="e">
        <f t="shared" ca="1" si="703"/>
        <v>#N/A</v>
      </c>
      <c r="Q131" s="125" t="e">
        <f t="shared" ca="1" si="703"/>
        <v>#N/A</v>
      </c>
      <c r="R131" s="125" t="e">
        <f t="shared" ca="1" si="703"/>
        <v>#N/A</v>
      </c>
      <c r="S131" s="125" t="e">
        <f t="shared" ca="1" si="703"/>
        <v>#N/A</v>
      </c>
      <c r="T131" s="125" t="e">
        <f t="shared" ca="1" si="696"/>
        <v>#N/A</v>
      </c>
      <c r="U131" s="125" t="e">
        <f t="shared" ca="1" si="696"/>
        <v>#N/A</v>
      </c>
      <c r="V131" s="125" t="e">
        <f t="shared" ca="1" si="696"/>
        <v>#N/A</v>
      </c>
      <c r="W131" s="125" t="e">
        <f t="shared" ca="1" si="696"/>
        <v>#N/A</v>
      </c>
      <c r="X131" s="125" t="e">
        <f t="shared" ca="1" si="696"/>
        <v>#N/A</v>
      </c>
      <c r="Y131" s="125" t="e">
        <f t="shared" ca="1" si="696"/>
        <v>#N/A</v>
      </c>
      <c r="Z131" s="125" t="e">
        <f t="shared" ca="1" si="696"/>
        <v>#N/A</v>
      </c>
      <c r="AA131" s="125" t="e">
        <f t="shared" ca="1" si="696"/>
        <v>#N/A</v>
      </c>
      <c r="AB131" s="125" t="e">
        <f t="shared" ca="1" si="696"/>
        <v>#N/A</v>
      </c>
      <c r="AC131" s="125" t="e">
        <f t="shared" ca="1" si="696"/>
        <v>#N/A</v>
      </c>
      <c r="AD131" s="125" t="e">
        <f t="shared" ca="1" si="696"/>
        <v>#N/A</v>
      </c>
      <c r="AE131" s="125" t="e">
        <f t="shared" ca="1" si="696"/>
        <v>#N/A</v>
      </c>
      <c r="AF131" s="125" t="e">
        <f t="shared" ca="1" si="696"/>
        <v>#N/A</v>
      </c>
      <c r="AG131" s="125" t="e">
        <f t="shared" ca="1" si="696"/>
        <v>#N/A</v>
      </c>
      <c r="AH131" s="125" t="e">
        <f t="shared" ca="1" si="696"/>
        <v>#N/A</v>
      </c>
      <c r="AI131" s="125" t="e">
        <f t="shared" ca="1" si="704"/>
        <v>#N/A</v>
      </c>
      <c r="AJ131" s="125" t="e">
        <f t="shared" ca="1" si="704"/>
        <v>#N/A</v>
      </c>
      <c r="AK131" s="125" t="e">
        <f t="shared" ca="1" si="704"/>
        <v>#N/A</v>
      </c>
      <c r="AL131" s="125" t="e">
        <f t="shared" ca="1" si="704"/>
        <v>#N/A</v>
      </c>
      <c r="AM131" s="125" t="e">
        <f t="shared" ca="1" si="704"/>
        <v>#N/A</v>
      </c>
      <c r="AN131" s="125" t="e">
        <f t="shared" ca="1" si="704"/>
        <v>#N/A</v>
      </c>
      <c r="AO131" s="125" t="e">
        <f t="shared" ca="1" si="704"/>
        <v>#N/A</v>
      </c>
      <c r="AP131" s="125" t="e">
        <f t="shared" ca="1" si="704"/>
        <v>#N/A</v>
      </c>
      <c r="AQ131" s="125" t="e">
        <f t="shared" ca="1" si="704"/>
        <v>#N/A</v>
      </c>
      <c r="AR131" s="125" t="e">
        <f t="shared" ca="1" si="704"/>
        <v>#N/A</v>
      </c>
      <c r="AS131" s="125" t="e">
        <f t="shared" ca="1" si="704"/>
        <v>#N/A</v>
      </c>
      <c r="AT131" s="125" t="e">
        <f t="shared" ca="1" si="704"/>
        <v>#N/A</v>
      </c>
      <c r="AU131" s="125" t="e">
        <f t="shared" ca="1" si="704"/>
        <v>#N/A</v>
      </c>
      <c r="AV131" s="125" t="e">
        <f t="shared" ca="1" si="704"/>
        <v>#N/A</v>
      </c>
      <c r="AW131" s="125" t="e">
        <f t="shared" ca="1" si="704"/>
        <v>#N/A</v>
      </c>
      <c r="AX131" s="125" t="e">
        <f t="shared" ca="1" si="704"/>
        <v>#N/A</v>
      </c>
      <c r="AY131" s="125" t="e">
        <f t="shared" ca="1" si="697"/>
        <v>#N/A</v>
      </c>
      <c r="AZ131" s="125" t="e">
        <f t="shared" ca="1" si="697"/>
        <v>#N/A</v>
      </c>
      <c r="BA131" s="125" t="e">
        <f t="shared" ca="1" si="697"/>
        <v>#N/A</v>
      </c>
      <c r="BB131" s="125" t="str">
        <f t="shared" ref="BB131:BB194" ca="1" si="713">IF(ISNUMBER(SEARCH("Guy"&amp;"*"&amp;"@*",$D131)),$D131,"")</f>
        <v/>
      </c>
      <c r="BC131" s="125" t="str">
        <f t="shared" ca="1" si="705"/>
        <v/>
      </c>
      <c r="BD131" s="125" t="str">
        <f t="shared" ca="1" si="706"/>
        <v/>
      </c>
      <c r="BE131" s="125" t="str">
        <f t="shared" ca="1" si="707"/>
        <v/>
      </c>
      <c r="BF131" t="str">
        <f t="shared" ref="BF131:BF194" ca="1" si="714">IFERROR(SQRT(BC131^2+SQRT(BD131^2+BE131^2)^2),"")</f>
        <v/>
      </c>
      <c r="BG131" s="125" t="str">
        <f t="shared" ca="1" si="374"/>
        <v/>
      </c>
      <c r="BI131" s="606" t="str">
        <f t="shared" ca="1" si="409"/>
        <v/>
      </c>
      <c r="BJ131" s="125" t="str">
        <f t="shared" ca="1" si="387"/>
        <v/>
      </c>
      <c r="BK131" s="125" t="str">
        <f t="shared" ca="1" si="410"/>
        <v/>
      </c>
      <c r="BL131" s="125" t="str">
        <f t="shared" ref="BL131" ca="1" si="715">IFERROR(INDEX($D$2:$BA$203,$A$41-1+$BI131,$A$27-3)*IF(RTF_unit="K",1,IF(RTF_unit="lb",1/1000,IF(RTF_unit="T",2,1))),"")</f>
        <v/>
      </c>
      <c r="BM131" s="125" t="str">
        <f t="shared" ref="BM131" ca="1" si="716">IFERROR(INDEX($D$2:$BA$203,$A$41-1+$BI131,$A$27-1)*IF(RTF_unit="K",1,IF(RTF_unit="lb",1/1000,IF(RTF_unit="T",2,1))),"")</f>
        <v/>
      </c>
      <c r="BN131" s="125" t="str">
        <f t="shared" ref="BN131" ca="1" si="717">IFERROR(INDEX($D$2:$BA$203,$A$41-1+$BI131,$A$27-2)*IF(RTF_unit="K",1,IF(RTF_unit="lb",1/1000,IF(RTF_unit="T",2,1))),"")</f>
        <v/>
      </c>
      <c r="BO131" s="125" t="str">
        <f t="shared" ref="BO131" ca="1" si="718">IFERROR(INDEX($D$2:$BA$203,$A$41-1+$BI131,$A$27)*IF(RTF_unit_Moment="kip-ft",1,IF(RTF_unit_Moment="kip-in",1/12,IF(RTF_unit_Moment="lb-ft",1/1000,IF(RTF_unit_Moment="lb-in",1/12000,1)))),"")</f>
        <v/>
      </c>
      <c r="BP131" s="125" t="str">
        <f t="shared" ref="BP131" ca="1" si="719">IFERROR(INDEX($D$2:$BA$203,$A$41-1+$BI131,$A$30)*IF(RTF_unit_Moment="kip-ft",1,IF(RTF_unit_Moment="kip-in",1/12,IF(RTF_unit_Moment="lb-ft",1/1000,IF(RTF_unit_Moment="lb-in",1/12000,1)))),"")</f>
        <v/>
      </c>
      <c r="BQ131" s="125" t="str">
        <f t="shared" ca="1" si="416"/>
        <v/>
      </c>
      <c r="BR131" s="125" t="str">
        <f t="shared" ca="1" si="417"/>
        <v/>
      </c>
      <c r="BT131" s="125" t="str">
        <f t="array" aca="1" ref="BT131" ca="1">IFERROR(INDEX($BB$1:$BB$203,SMALL(IF($BB$1:$BB$203&lt;&gt;"",ROW($BB$1:$BB$203)),ROW(124:124))),"")</f>
        <v/>
      </c>
      <c r="BU131" s="604" t="str">
        <f t="shared" ca="1" si="385"/>
        <v/>
      </c>
      <c r="BV131" s="125" t="str">
        <f t="shared" ca="1" si="393"/>
        <v/>
      </c>
      <c r="BW131" s="125" t="str">
        <f t="shared" ca="1" si="393"/>
        <v/>
      </c>
      <c r="BX131" s="125" t="str">
        <f t="shared" ca="1" si="393"/>
        <v/>
      </c>
      <c r="BY131" s="125" t="str">
        <f t="shared" ca="1" si="394"/>
        <v/>
      </c>
      <c r="BZ131" s="125" t="str">
        <f t="shared" ca="1" si="386"/>
        <v/>
      </c>
      <c r="CA131" s="125" t="str">
        <f t="shared" ca="1" si="395"/>
        <v/>
      </c>
      <c r="CB131" s="125" t="str">
        <f t="shared" ca="1" si="396"/>
        <v/>
      </c>
      <c r="CC131" s="125" t="str">
        <f t="shared" ca="1" si="397"/>
        <v/>
      </c>
      <c r="CD131" s="125" t="str">
        <f t="shared" ca="1" si="398"/>
        <v/>
      </c>
      <c r="CE131" s="125" t="str">
        <f t="shared" ca="1" si="399"/>
        <v/>
      </c>
      <c r="CF131" s="125" t="str">
        <f t="shared" ca="1" si="400"/>
        <v/>
      </c>
      <c r="CG131" s="125" t="str">
        <f t="shared" ca="1" si="401"/>
        <v/>
      </c>
      <c r="CH131" s="125" t="str">
        <f t="shared" ca="1" si="402"/>
        <v/>
      </c>
      <c r="CI131" s="125" t="str">
        <f t="shared" ca="1" si="403"/>
        <v/>
      </c>
      <c r="CJ131" s="125" t="str">
        <f t="array" aca="1" ref="CJ131" ca="1">IFERROR(INDEX($CI$1:$CI$502,SMALL(IF($CI$1:$CI$502&lt;&gt;"",ROW($CI$1:$CI$502)),ROW(124:124))),"")</f>
        <v/>
      </c>
      <c r="CK131" s="125" t="str">
        <f t="shared" ca="1" si="404"/>
        <v/>
      </c>
      <c r="CL131" s="125" t="str">
        <f t="shared" ca="1" si="405"/>
        <v/>
      </c>
      <c r="CM131" s="125"/>
      <c r="CO131" s="125" t="str">
        <f t="shared" si="406"/>
        <v/>
      </c>
      <c r="CP131" s="600" t="str">
        <f t="shared" si="407"/>
        <v/>
      </c>
      <c r="CQ131" s="600" t="str">
        <f t="shared" si="423"/>
        <v/>
      </c>
      <c r="CR131" s="600" t="str">
        <f t="shared" si="408"/>
        <v/>
      </c>
    </row>
    <row r="132" spans="1:96" x14ac:dyDescent="0.25">
      <c r="A132" s="591"/>
      <c r="C132" s="125">
        <f t="shared" ref="C132:C195" si="720">C131+1</f>
        <v>130</v>
      </c>
      <c r="D132" s="125" t="e">
        <f t="shared" ca="1" si="703"/>
        <v>#N/A</v>
      </c>
      <c r="E132" s="125" t="e">
        <f t="shared" ca="1" si="703"/>
        <v>#N/A</v>
      </c>
      <c r="F132" s="125" t="e">
        <f t="shared" ca="1" si="703"/>
        <v>#N/A</v>
      </c>
      <c r="G132" s="125" t="e">
        <f t="shared" ca="1" si="703"/>
        <v>#N/A</v>
      </c>
      <c r="H132" s="125" t="e">
        <f t="shared" ca="1" si="703"/>
        <v>#N/A</v>
      </c>
      <c r="I132" s="125" t="e">
        <f t="shared" ca="1" si="703"/>
        <v>#N/A</v>
      </c>
      <c r="J132" s="125" t="e">
        <f t="shared" ca="1" si="703"/>
        <v>#N/A</v>
      </c>
      <c r="K132" s="125" t="e">
        <f t="shared" ca="1" si="703"/>
        <v>#N/A</v>
      </c>
      <c r="L132" s="125" t="e">
        <f t="shared" ca="1" si="703"/>
        <v>#N/A</v>
      </c>
      <c r="M132" s="125" t="e">
        <f t="shared" ca="1" si="703"/>
        <v>#N/A</v>
      </c>
      <c r="N132" s="125" t="e">
        <f t="shared" ca="1" si="703"/>
        <v>#N/A</v>
      </c>
      <c r="O132" s="125" t="e">
        <f t="shared" ca="1" si="703"/>
        <v>#N/A</v>
      </c>
      <c r="P132" s="125" t="e">
        <f t="shared" ca="1" si="703"/>
        <v>#N/A</v>
      </c>
      <c r="Q132" s="125" t="e">
        <f t="shared" ca="1" si="703"/>
        <v>#N/A</v>
      </c>
      <c r="R132" s="125" t="e">
        <f t="shared" ca="1" si="703"/>
        <v>#N/A</v>
      </c>
      <c r="S132" s="125" t="e">
        <f t="shared" ca="1" si="703"/>
        <v>#N/A</v>
      </c>
      <c r="T132" s="125" t="e">
        <f t="shared" ca="1" si="696"/>
        <v>#N/A</v>
      </c>
      <c r="U132" s="125" t="e">
        <f t="shared" ca="1" si="696"/>
        <v>#N/A</v>
      </c>
      <c r="V132" s="125" t="e">
        <f t="shared" ca="1" si="696"/>
        <v>#N/A</v>
      </c>
      <c r="W132" s="125" t="e">
        <f t="shared" ca="1" si="696"/>
        <v>#N/A</v>
      </c>
      <c r="X132" s="125" t="e">
        <f t="shared" ca="1" si="696"/>
        <v>#N/A</v>
      </c>
      <c r="Y132" s="125" t="e">
        <f t="shared" ca="1" si="696"/>
        <v>#N/A</v>
      </c>
      <c r="Z132" s="125" t="e">
        <f t="shared" ca="1" si="696"/>
        <v>#N/A</v>
      </c>
      <c r="AA132" s="125" t="e">
        <f t="shared" ca="1" si="696"/>
        <v>#N/A</v>
      </c>
      <c r="AB132" s="125" t="e">
        <f t="shared" ca="1" si="696"/>
        <v>#N/A</v>
      </c>
      <c r="AC132" s="125" t="e">
        <f t="shared" ca="1" si="696"/>
        <v>#N/A</v>
      </c>
      <c r="AD132" s="125" t="e">
        <f t="shared" ca="1" si="696"/>
        <v>#N/A</v>
      </c>
      <c r="AE132" s="125" t="e">
        <f t="shared" ca="1" si="696"/>
        <v>#N/A</v>
      </c>
      <c r="AF132" s="125" t="e">
        <f t="shared" ca="1" si="696"/>
        <v>#N/A</v>
      </c>
      <c r="AG132" s="125" t="e">
        <f t="shared" ca="1" si="696"/>
        <v>#N/A</v>
      </c>
      <c r="AH132" s="125" t="e">
        <f t="shared" ca="1" si="696"/>
        <v>#N/A</v>
      </c>
      <c r="AI132" s="125" t="e">
        <f t="shared" ca="1" si="704"/>
        <v>#N/A</v>
      </c>
      <c r="AJ132" s="125" t="e">
        <f t="shared" ca="1" si="704"/>
        <v>#N/A</v>
      </c>
      <c r="AK132" s="125" t="e">
        <f t="shared" ca="1" si="704"/>
        <v>#N/A</v>
      </c>
      <c r="AL132" s="125" t="e">
        <f t="shared" ca="1" si="704"/>
        <v>#N/A</v>
      </c>
      <c r="AM132" s="125" t="e">
        <f t="shared" ca="1" si="704"/>
        <v>#N/A</v>
      </c>
      <c r="AN132" s="125" t="e">
        <f t="shared" ca="1" si="704"/>
        <v>#N/A</v>
      </c>
      <c r="AO132" s="125" t="e">
        <f t="shared" ca="1" si="704"/>
        <v>#N/A</v>
      </c>
      <c r="AP132" s="125" t="e">
        <f t="shared" ca="1" si="704"/>
        <v>#N/A</v>
      </c>
      <c r="AQ132" s="125" t="e">
        <f t="shared" ca="1" si="704"/>
        <v>#N/A</v>
      </c>
      <c r="AR132" s="125" t="e">
        <f t="shared" ca="1" si="704"/>
        <v>#N/A</v>
      </c>
      <c r="AS132" s="125" t="e">
        <f t="shared" ca="1" si="704"/>
        <v>#N/A</v>
      </c>
      <c r="AT132" s="125" t="e">
        <f t="shared" ca="1" si="704"/>
        <v>#N/A</v>
      </c>
      <c r="AU132" s="125" t="e">
        <f t="shared" ca="1" si="704"/>
        <v>#N/A</v>
      </c>
      <c r="AV132" s="125" t="e">
        <f t="shared" ca="1" si="704"/>
        <v>#N/A</v>
      </c>
      <c r="AW132" s="125" t="e">
        <f t="shared" ca="1" si="704"/>
        <v>#N/A</v>
      </c>
      <c r="AX132" s="125" t="e">
        <f t="shared" ca="1" si="704"/>
        <v>#N/A</v>
      </c>
      <c r="AY132" s="125" t="e">
        <f t="shared" ca="1" si="697"/>
        <v>#N/A</v>
      </c>
      <c r="AZ132" s="125" t="e">
        <f t="shared" ca="1" si="697"/>
        <v>#N/A</v>
      </c>
      <c r="BA132" s="125" t="e">
        <f t="shared" ca="1" si="697"/>
        <v>#N/A</v>
      </c>
      <c r="BB132" s="125" t="str">
        <f t="shared" ca="1" si="713"/>
        <v/>
      </c>
      <c r="BC132" s="125" t="str">
        <f t="shared" ca="1" si="705"/>
        <v/>
      </c>
      <c r="BD132" s="125" t="str">
        <f t="shared" ca="1" si="706"/>
        <v/>
      </c>
      <c r="BE132" s="125" t="str">
        <f t="shared" ca="1" si="707"/>
        <v/>
      </c>
      <c r="BF132" t="str">
        <f t="shared" ca="1" si="714"/>
        <v/>
      </c>
      <c r="BG132" s="125" t="str">
        <f t="shared" ca="1" si="374"/>
        <v/>
      </c>
      <c r="BI132" s="606" t="str">
        <f t="shared" ca="1" si="409"/>
        <v/>
      </c>
      <c r="BJ132" s="125" t="str">
        <f t="shared" ca="1" si="387"/>
        <v/>
      </c>
      <c r="BK132" s="125" t="str">
        <f t="shared" ca="1" si="410"/>
        <v/>
      </c>
      <c r="BL132" s="125" t="str">
        <f t="shared" ref="BL132" ca="1" si="721">IFERROR(INDEX($D$2:$BA$203,$A$41-1+$BI132,$A$27-3)*IF(RTF_unit="K",1,IF(RTF_unit="lb",1/1000,IF(RTF_unit="T",2,1))),"")</f>
        <v/>
      </c>
      <c r="BM132" s="125" t="str">
        <f t="shared" ref="BM132" ca="1" si="722">IFERROR(INDEX($D$2:$BA$203,$A$41-1+$BI132,$A$27-1)*IF(RTF_unit="K",1,IF(RTF_unit="lb",1/1000,IF(RTF_unit="T",2,1))),"")</f>
        <v/>
      </c>
      <c r="BN132" s="125" t="str">
        <f t="shared" ref="BN132" ca="1" si="723">IFERROR(INDEX($D$2:$BA$203,$A$41-1+$BI132,$A$27-2)*IF(RTF_unit="K",1,IF(RTF_unit="lb",1/1000,IF(RTF_unit="T",2,1))),"")</f>
        <v/>
      </c>
      <c r="BO132" s="125" t="str">
        <f t="shared" ref="BO132" ca="1" si="724">IFERROR(INDEX($D$2:$BA$203,$A$41-1+$BI132,$A$27)*IF(RTF_unit_Moment="kip-ft",1,IF(RTF_unit_Moment="kip-in",1/12,IF(RTF_unit_Moment="lb-ft",1/1000,IF(RTF_unit_Moment="lb-in",1/12000,1)))),"")</f>
        <v/>
      </c>
      <c r="BP132" s="125" t="str">
        <f t="shared" ref="BP132" ca="1" si="725">IFERROR(INDEX($D$2:$BA$203,$A$41-1+$BI132,$A$30)*IF(RTF_unit_Moment="kip-ft",1,IF(RTF_unit_Moment="kip-in",1/12,IF(RTF_unit_Moment="lb-ft",1/1000,IF(RTF_unit_Moment="lb-in",1/12000,1)))),"")</f>
        <v/>
      </c>
      <c r="BQ132" s="125" t="str">
        <f t="shared" ca="1" si="416"/>
        <v/>
      </c>
      <c r="BR132" s="125" t="str">
        <f t="shared" ca="1" si="417"/>
        <v/>
      </c>
      <c r="BT132" s="125" t="str">
        <f t="array" aca="1" ref="BT132" ca="1">IFERROR(INDEX($BB$1:$BB$203,SMALL(IF($BB$1:$BB$203&lt;&gt;"",ROW($BB$1:$BB$203)),ROW(125:125))),"")</f>
        <v/>
      </c>
      <c r="BU132" s="604" t="str">
        <f t="shared" ca="1" si="385"/>
        <v/>
      </c>
      <c r="BV132" s="125" t="str">
        <f t="shared" ca="1" si="393"/>
        <v/>
      </c>
      <c r="BW132" s="125" t="str">
        <f t="shared" ca="1" si="393"/>
        <v/>
      </c>
      <c r="BX132" s="125" t="str">
        <f t="shared" ca="1" si="393"/>
        <v/>
      </c>
      <c r="BY132" s="125" t="str">
        <f t="shared" ca="1" si="394"/>
        <v/>
      </c>
      <c r="BZ132" s="125" t="str">
        <f t="shared" ca="1" si="386"/>
        <v/>
      </c>
      <c r="CA132" s="125" t="str">
        <f t="shared" ca="1" si="395"/>
        <v/>
      </c>
      <c r="CB132" s="125" t="str">
        <f t="shared" ca="1" si="396"/>
        <v/>
      </c>
      <c r="CC132" s="125" t="str">
        <f t="shared" ca="1" si="397"/>
        <v/>
      </c>
      <c r="CD132" s="125" t="str">
        <f t="shared" ca="1" si="398"/>
        <v/>
      </c>
      <c r="CE132" s="125" t="str">
        <f t="shared" ca="1" si="399"/>
        <v/>
      </c>
      <c r="CF132" s="125" t="str">
        <f t="shared" ca="1" si="400"/>
        <v/>
      </c>
      <c r="CG132" s="125" t="str">
        <f t="shared" ca="1" si="401"/>
        <v/>
      </c>
      <c r="CH132" s="125" t="str">
        <f t="shared" ca="1" si="402"/>
        <v/>
      </c>
      <c r="CI132" s="125" t="str">
        <f t="shared" ca="1" si="403"/>
        <v/>
      </c>
      <c r="CJ132" s="125" t="str">
        <f t="array" aca="1" ref="CJ132" ca="1">IFERROR(INDEX($CI$1:$CI$502,SMALL(IF($CI$1:$CI$502&lt;&gt;"",ROW($CI$1:$CI$502)),ROW(125:125))),"")</f>
        <v/>
      </c>
      <c r="CK132" s="125" t="str">
        <f t="shared" ca="1" si="404"/>
        <v/>
      </c>
      <c r="CL132" s="125" t="str">
        <f t="shared" ca="1" si="405"/>
        <v/>
      </c>
      <c r="CM132" s="125"/>
      <c r="CO132" s="125" t="str">
        <f t="shared" si="406"/>
        <v/>
      </c>
      <c r="CP132" s="600" t="str">
        <f t="shared" si="407"/>
        <v/>
      </c>
      <c r="CQ132" s="600" t="str">
        <f t="shared" si="423"/>
        <v/>
      </c>
      <c r="CR132" s="600" t="str">
        <f t="shared" si="408"/>
        <v/>
      </c>
    </row>
    <row r="133" spans="1:96" x14ac:dyDescent="0.25">
      <c r="A133" s="591"/>
      <c r="C133" s="125">
        <f t="shared" si="720"/>
        <v>131</v>
      </c>
      <c r="D133" s="125" t="e">
        <f t="shared" ca="1" si="703"/>
        <v>#N/A</v>
      </c>
      <c r="E133" s="125" t="e">
        <f t="shared" ca="1" si="703"/>
        <v>#N/A</v>
      </c>
      <c r="F133" s="125" t="e">
        <f t="shared" ca="1" si="703"/>
        <v>#N/A</v>
      </c>
      <c r="G133" s="125" t="e">
        <f t="shared" ca="1" si="703"/>
        <v>#N/A</v>
      </c>
      <c r="H133" s="125" t="e">
        <f t="shared" ca="1" si="703"/>
        <v>#N/A</v>
      </c>
      <c r="I133" s="125" t="e">
        <f t="shared" ca="1" si="703"/>
        <v>#N/A</v>
      </c>
      <c r="J133" s="125" t="e">
        <f t="shared" ca="1" si="703"/>
        <v>#N/A</v>
      </c>
      <c r="K133" s="125" t="e">
        <f t="shared" ca="1" si="703"/>
        <v>#N/A</v>
      </c>
      <c r="L133" s="125" t="e">
        <f t="shared" ca="1" si="703"/>
        <v>#N/A</v>
      </c>
      <c r="M133" s="125" t="e">
        <f t="shared" ca="1" si="703"/>
        <v>#N/A</v>
      </c>
      <c r="N133" s="125" t="e">
        <f t="shared" ca="1" si="703"/>
        <v>#N/A</v>
      </c>
      <c r="O133" s="125" t="e">
        <f t="shared" ca="1" si="703"/>
        <v>#N/A</v>
      </c>
      <c r="P133" s="125" t="e">
        <f t="shared" ca="1" si="703"/>
        <v>#N/A</v>
      </c>
      <c r="Q133" s="125" t="e">
        <f t="shared" ca="1" si="703"/>
        <v>#N/A</v>
      </c>
      <c r="R133" s="125" t="e">
        <f t="shared" ca="1" si="703"/>
        <v>#N/A</v>
      </c>
      <c r="S133" s="125" t="e">
        <f t="shared" ca="1" si="703"/>
        <v>#N/A</v>
      </c>
      <c r="T133" s="125" t="e">
        <f t="shared" ca="1" si="696"/>
        <v>#N/A</v>
      </c>
      <c r="U133" s="125" t="e">
        <f t="shared" ca="1" si="696"/>
        <v>#N/A</v>
      </c>
      <c r="V133" s="125" t="e">
        <f t="shared" ca="1" si="696"/>
        <v>#N/A</v>
      </c>
      <c r="W133" s="125" t="e">
        <f t="shared" ca="1" si="696"/>
        <v>#N/A</v>
      </c>
      <c r="X133" s="125" t="e">
        <f t="shared" ca="1" si="696"/>
        <v>#N/A</v>
      </c>
      <c r="Y133" s="125" t="e">
        <f t="shared" ca="1" si="696"/>
        <v>#N/A</v>
      </c>
      <c r="Z133" s="125" t="e">
        <f t="shared" ca="1" si="696"/>
        <v>#N/A</v>
      </c>
      <c r="AA133" s="125" t="e">
        <f t="shared" ca="1" si="696"/>
        <v>#N/A</v>
      </c>
      <c r="AB133" s="125" t="e">
        <f t="shared" ca="1" si="696"/>
        <v>#N/A</v>
      </c>
      <c r="AC133" s="125" t="e">
        <f t="shared" ca="1" si="696"/>
        <v>#N/A</v>
      </c>
      <c r="AD133" s="125" t="e">
        <f t="shared" ca="1" si="696"/>
        <v>#N/A</v>
      </c>
      <c r="AE133" s="125" t="e">
        <f t="shared" ca="1" si="696"/>
        <v>#N/A</v>
      </c>
      <c r="AF133" s="125" t="e">
        <f t="shared" ca="1" si="696"/>
        <v>#N/A</v>
      </c>
      <c r="AG133" s="125" t="e">
        <f t="shared" ca="1" si="696"/>
        <v>#N/A</v>
      </c>
      <c r="AH133" s="125" t="e">
        <f t="shared" ca="1" si="696"/>
        <v>#N/A</v>
      </c>
      <c r="AI133" s="125" t="e">
        <f t="shared" ca="1" si="704"/>
        <v>#N/A</v>
      </c>
      <c r="AJ133" s="125" t="e">
        <f t="shared" ca="1" si="704"/>
        <v>#N/A</v>
      </c>
      <c r="AK133" s="125" t="e">
        <f t="shared" ca="1" si="704"/>
        <v>#N/A</v>
      </c>
      <c r="AL133" s="125" t="e">
        <f t="shared" ca="1" si="704"/>
        <v>#N/A</v>
      </c>
      <c r="AM133" s="125" t="e">
        <f t="shared" ca="1" si="704"/>
        <v>#N/A</v>
      </c>
      <c r="AN133" s="125" t="e">
        <f t="shared" ca="1" si="704"/>
        <v>#N/A</v>
      </c>
      <c r="AO133" s="125" t="e">
        <f t="shared" ca="1" si="704"/>
        <v>#N/A</v>
      </c>
      <c r="AP133" s="125" t="e">
        <f t="shared" ca="1" si="704"/>
        <v>#N/A</v>
      </c>
      <c r="AQ133" s="125" t="e">
        <f t="shared" ca="1" si="704"/>
        <v>#N/A</v>
      </c>
      <c r="AR133" s="125" t="e">
        <f t="shared" ca="1" si="704"/>
        <v>#N/A</v>
      </c>
      <c r="AS133" s="125" t="e">
        <f t="shared" ca="1" si="704"/>
        <v>#N/A</v>
      </c>
      <c r="AT133" s="125" t="e">
        <f t="shared" ca="1" si="704"/>
        <v>#N/A</v>
      </c>
      <c r="AU133" s="125" t="e">
        <f t="shared" ca="1" si="704"/>
        <v>#N/A</v>
      </c>
      <c r="AV133" s="125" t="e">
        <f t="shared" ca="1" si="704"/>
        <v>#N/A</v>
      </c>
      <c r="AW133" s="125" t="e">
        <f t="shared" ca="1" si="704"/>
        <v>#N/A</v>
      </c>
      <c r="AX133" s="125" t="e">
        <f t="shared" ca="1" si="704"/>
        <v>#N/A</v>
      </c>
      <c r="AY133" s="125" t="e">
        <f t="shared" ca="1" si="697"/>
        <v>#N/A</v>
      </c>
      <c r="AZ133" s="125" t="e">
        <f t="shared" ca="1" si="697"/>
        <v>#N/A</v>
      </c>
      <c r="BA133" s="125" t="e">
        <f t="shared" ca="1" si="697"/>
        <v>#N/A</v>
      </c>
      <c r="BB133" s="125" t="str">
        <f t="shared" ca="1" si="713"/>
        <v/>
      </c>
      <c r="BC133" s="125" t="str">
        <f t="shared" ca="1" si="705"/>
        <v/>
      </c>
      <c r="BD133" s="125" t="str">
        <f t="shared" ca="1" si="706"/>
        <v/>
      </c>
      <c r="BE133" s="125" t="str">
        <f t="shared" ca="1" si="707"/>
        <v/>
      </c>
      <c r="BF133" t="str">
        <f t="shared" ca="1" si="714"/>
        <v/>
      </c>
      <c r="BG133" s="125" t="str">
        <f t="shared" ca="1" si="374"/>
        <v/>
      </c>
      <c r="BI133" s="606" t="str">
        <f t="shared" ca="1" si="409"/>
        <v/>
      </c>
      <c r="BJ133" s="125" t="str">
        <f t="shared" ca="1" si="387"/>
        <v/>
      </c>
      <c r="BK133" s="125" t="str">
        <f t="shared" ca="1" si="410"/>
        <v/>
      </c>
      <c r="BL133" s="125" t="str">
        <f t="shared" ref="BL133" ca="1" si="726">IFERROR(INDEX($D$2:$BA$203,$A$41-1+$BI133,$A$27-3)*IF(RTF_unit="K",1,IF(RTF_unit="lb",1/1000,IF(RTF_unit="T",2,1))),"")</f>
        <v/>
      </c>
      <c r="BM133" s="125" t="str">
        <f t="shared" ref="BM133" ca="1" si="727">IFERROR(INDEX($D$2:$BA$203,$A$41-1+$BI133,$A$27-1)*IF(RTF_unit="K",1,IF(RTF_unit="lb",1/1000,IF(RTF_unit="T",2,1))),"")</f>
        <v/>
      </c>
      <c r="BN133" s="125" t="str">
        <f t="shared" ref="BN133" ca="1" si="728">IFERROR(INDEX($D$2:$BA$203,$A$41-1+$BI133,$A$27-2)*IF(RTF_unit="K",1,IF(RTF_unit="lb",1/1000,IF(RTF_unit="T",2,1))),"")</f>
        <v/>
      </c>
      <c r="BO133" s="125" t="str">
        <f t="shared" ref="BO133" ca="1" si="729">IFERROR(INDEX($D$2:$BA$203,$A$41-1+$BI133,$A$27)*IF(RTF_unit_Moment="kip-ft",1,IF(RTF_unit_Moment="kip-in",1/12,IF(RTF_unit_Moment="lb-ft",1/1000,IF(RTF_unit_Moment="lb-in",1/12000,1)))),"")</f>
        <v/>
      </c>
      <c r="BP133" s="125" t="str">
        <f t="shared" ref="BP133" ca="1" si="730">IFERROR(INDEX($D$2:$BA$203,$A$41-1+$BI133,$A$30)*IF(RTF_unit_Moment="kip-ft",1,IF(RTF_unit_Moment="kip-in",1/12,IF(RTF_unit_Moment="lb-ft",1/1000,IF(RTF_unit_Moment="lb-in",1/12000,1)))),"")</f>
        <v/>
      </c>
      <c r="BQ133" s="125" t="str">
        <f t="shared" ca="1" si="416"/>
        <v/>
      </c>
      <c r="BR133" s="125" t="str">
        <f t="shared" ca="1" si="417"/>
        <v/>
      </c>
      <c r="BT133" s="125" t="str">
        <f t="array" aca="1" ref="BT133" ca="1">IFERROR(INDEX($BB$1:$BB$203,SMALL(IF($BB$1:$BB$203&lt;&gt;"",ROW($BB$1:$BB$203)),ROW(126:126))),"")</f>
        <v/>
      </c>
      <c r="BU133" s="604" t="str">
        <f t="shared" ca="1" si="385"/>
        <v/>
      </c>
      <c r="BV133" s="125" t="str">
        <f t="shared" ca="1" si="393"/>
        <v/>
      </c>
      <c r="BW133" s="125" t="str">
        <f t="shared" ca="1" si="393"/>
        <v/>
      </c>
      <c r="BX133" s="125" t="str">
        <f t="shared" ca="1" si="393"/>
        <v/>
      </c>
      <c r="BY133" s="125" t="str">
        <f t="shared" ca="1" si="394"/>
        <v/>
      </c>
      <c r="BZ133" s="125" t="str">
        <f t="shared" ca="1" si="386"/>
        <v/>
      </c>
      <c r="CA133" s="125" t="str">
        <f t="shared" ca="1" si="395"/>
        <v/>
      </c>
      <c r="CB133" s="125" t="str">
        <f t="shared" ca="1" si="396"/>
        <v/>
      </c>
      <c r="CC133" s="125" t="str">
        <f t="shared" ca="1" si="397"/>
        <v/>
      </c>
      <c r="CD133" s="125" t="str">
        <f t="shared" ca="1" si="398"/>
        <v/>
      </c>
      <c r="CE133" s="125" t="str">
        <f t="shared" ca="1" si="399"/>
        <v/>
      </c>
      <c r="CF133" s="125" t="str">
        <f t="shared" ca="1" si="400"/>
        <v/>
      </c>
      <c r="CG133" s="125" t="str">
        <f t="shared" ca="1" si="401"/>
        <v/>
      </c>
      <c r="CH133" s="125" t="str">
        <f t="shared" ca="1" si="402"/>
        <v/>
      </c>
      <c r="CI133" s="125" t="str">
        <f t="shared" ca="1" si="403"/>
        <v/>
      </c>
      <c r="CJ133" s="125" t="str">
        <f t="array" aca="1" ref="CJ133" ca="1">IFERROR(INDEX($CI$1:$CI$502,SMALL(IF($CI$1:$CI$502&lt;&gt;"",ROW($CI$1:$CI$502)),ROW(126:126))),"")</f>
        <v/>
      </c>
      <c r="CK133" s="125" t="str">
        <f t="shared" ca="1" si="404"/>
        <v/>
      </c>
      <c r="CL133" s="125" t="str">
        <f t="shared" ca="1" si="405"/>
        <v/>
      </c>
      <c r="CM133" s="125"/>
      <c r="CO133" s="125" t="str">
        <f t="shared" si="406"/>
        <v/>
      </c>
      <c r="CP133" s="600" t="str">
        <f t="shared" si="407"/>
        <v/>
      </c>
      <c r="CQ133" s="600" t="str">
        <f t="shared" si="423"/>
        <v/>
      </c>
      <c r="CR133" s="600" t="str">
        <f t="shared" si="408"/>
        <v/>
      </c>
    </row>
    <row r="134" spans="1:96" x14ac:dyDescent="0.25">
      <c r="A134" s="591"/>
      <c r="C134" s="125">
        <f t="shared" si="720"/>
        <v>132</v>
      </c>
      <c r="D134" s="125" t="e">
        <f t="shared" ca="1" si="703"/>
        <v>#N/A</v>
      </c>
      <c r="E134" s="125" t="e">
        <f t="shared" ca="1" si="703"/>
        <v>#N/A</v>
      </c>
      <c r="F134" s="125" t="e">
        <f t="shared" ca="1" si="703"/>
        <v>#N/A</v>
      </c>
      <c r="G134" s="125" t="e">
        <f t="shared" ca="1" si="703"/>
        <v>#N/A</v>
      </c>
      <c r="H134" s="125" t="e">
        <f t="shared" ca="1" si="703"/>
        <v>#N/A</v>
      </c>
      <c r="I134" s="125" t="e">
        <f t="shared" ca="1" si="703"/>
        <v>#N/A</v>
      </c>
      <c r="J134" s="125" t="e">
        <f t="shared" ca="1" si="703"/>
        <v>#N/A</v>
      </c>
      <c r="K134" s="125" t="e">
        <f t="shared" ca="1" si="703"/>
        <v>#N/A</v>
      </c>
      <c r="L134" s="125" t="e">
        <f t="shared" ca="1" si="703"/>
        <v>#N/A</v>
      </c>
      <c r="M134" s="125" t="e">
        <f t="shared" ca="1" si="703"/>
        <v>#N/A</v>
      </c>
      <c r="N134" s="125" t="e">
        <f t="shared" ca="1" si="703"/>
        <v>#N/A</v>
      </c>
      <c r="O134" s="125" t="e">
        <f t="shared" ca="1" si="703"/>
        <v>#N/A</v>
      </c>
      <c r="P134" s="125" t="e">
        <f t="shared" ca="1" si="703"/>
        <v>#N/A</v>
      </c>
      <c r="Q134" s="125" t="e">
        <f t="shared" ca="1" si="703"/>
        <v>#N/A</v>
      </c>
      <c r="R134" s="125" t="e">
        <f t="shared" ca="1" si="703"/>
        <v>#N/A</v>
      </c>
      <c r="S134" s="125" t="e">
        <f t="shared" ca="1" si="703"/>
        <v>#N/A</v>
      </c>
      <c r="T134" s="125" t="e">
        <f t="shared" ca="1" si="696"/>
        <v>#N/A</v>
      </c>
      <c r="U134" s="125" t="e">
        <f t="shared" ca="1" si="696"/>
        <v>#N/A</v>
      </c>
      <c r="V134" s="125" t="e">
        <f t="shared" ca="1" si="696"/>
        <v>#N/A</v>
      </c>
      <c r="W134" s="125" t="e">
        <f t="shared" ca="1" si="696"/>
        <v>#N/A</v>
      </c>
      <c r="X134" s="125" t="e">
        <f t="shared" ca="1" si="696"/>
        <v>#N/A</v>
      </c>
      <c r="Y134" s="125" t="e">
        <f t="shared" ca="1" si="696"/>
        <v>#N/A</v>
      </c>
      <c r="Z134" s="125" t="e">
        <f t="shared" ca="1" si="696"/>
        <v>#N/A</v>
      </c>
      <c r="AA134" s="125" t="e">
        <f t="shared" ca="1" si="696"/>
        <v>#N/A</v>
      </c>
      <c r="AB134" s="125" t="e">
        <f t="shared" ca="1" si="696"/>
        <v>#N/A</v>
      </c>
      <c r="AC134" s="125" t="e">
        <f t="shared" ca="1" si="696"/>
        <v>#N/A</v>
      </c>
      <c r="AD134" s="125" t="e">
        <f t="shared" ca="1" si="696"/>
        <v>#N/A</v>
      </c>
      <c r="AE134" s="125" t="e">
        <f t="shared" ca="1" si="696"/>
        <v>#N/A</v>
      </c>
      <c r="AF134" s="125" t="e">
        <f t="shared" ca="1" si="696"/>
        <v>#N/A</v>
      </c>
      <c r="AG134" s="125" t="e">
        <f t="shared" ca="1" si="696"/>
        <v>#N/A</v>
      </c>
      <c r="AH134" s="125" t="e">
        <f t="shared" ca="1" si="696"/>
        <v>#N/A</v>
      </c>
      <c r="AI134" s="125" t="e">
        <f t="shared" ca="1" si="704"/>
        <v>#N/A</v>
      </c>
      <c r="AJ134" s="125" t="e">
        <f t="shared" ca="1" si="704"/>
        <v>#N/A</v>
      </c>
      <c r="AK134" s="125" t="e">
        <f t="shared" ca="1" si="704"/>
        <v>#N/A</v>
      </c>
      <c r="AL134" s="125" t="e">
        <f t="shared" ca="1" si="704"/>
        <v>#N/A</v>
      </c>
      <c r="AM134" s="125" t="e">
        <f t="shared" ca="1" si="704"/>
        <v>#N/A</v>
      </c>
      <c r="AN134" s="125" t="e">
        <f t="shared" ca="1" si="704"/>
        <v>#N/A</v>
      </c>
      <c r="AO134" s="125" t="e">
        <f t="shared" ca="1" si="704"/>
        <v>#N/A</v>
      </c>
      <c r="AP134" s="125" t="e">
        <f t="shared" ca="1" si="704"/>
        <v>#N/A</v>
      </c>
      <c r="AQ134" s="125" t="e">
        <f t="shared" ca="1" si="704"/>
        <v>#N/A</v>
      </c>
      <c r="AR134" s="125" t="e">
        <f t="shared" ca="1" si="704"/>
        <v>#N/A</v>
      </c>
      <c r="AS134" s="125" t="e">
        <f t="shared" ca="1" si="704"/>
        <v>#N/A</v>
      </c>
      <c r="AT134" s="125" t="e">
        <f t="shared" ca="1" si="704"/>
        <v>#N/A</v>
      </c>
      <c r="AU134" s="125" t="e">
        <f t="shared" ca="1" si="704"/>
        <v>#N/A</v>
      </c>
      <c r="AV134" s="125" t="e">
        <f t="shared" ca="1" si="704"/>
        <v>#N/A</v>
      </c>
      <c r="AW134" s="125" t="e">
        <f t="shared" ca="1" si="704"/>
        <v>#N/A</v>
      </c>
      <c r="AX134" s="125" t="e">
        <f t="shared" ca="1" si="704"/>
        <v>#N/A</v>
      </c>
      <c r="AY134" s="125" t="e">
        <f t="shared" ca="1" si="697"/>
        <v>#N/A</v>
      </c>
      <c r="AZ134" s="125" t="e">
        <f t="shared" ca="1" si="697"/>
        <v>#N/A</v>
      </c>
      <c r="BA134" s="125" t="e">
        <f t="shared" ca="1" si="697"/>
        <v>#N/A</v>
      </c>
      <c r="BB134" s="125" t="str">
        <f t="shared" ca="1" si="713"/>
        <v/>
      </c>
      <c r="BC134" s="125" t="str">
        <f t="shared" ca="1" si="705"/>
        <v/>
      </c>
      <c r="BD134" s="125" t="str">
        <f t="shared" ca="1" si="706"/>
        <v/>
      </c>
      <c r="BE134" s="125" t="str">
        <f t="shared" ca="1" si="707"/>
        <v/>
      </c>
      <c r="BF134" t="str">
        <f t="shared" ca="1" si="714"/>
        <v/>
      </c>
      <c r="BG134" s="125" t="str">
        <f t="shared" ca="1" si="374"/>
        <v/>
      </c>
      <c r="BI134" s="606" t="str">
        <f t="shared" ca="1" si="409"/>
        <v/>
      </c>
      <c r="BJ134" s="125" t="str">
        <f t="shared" ca="1" si="387"/>
        <v/>
      </c>
      <c r="BK134" s="125" t="str">
        <f t="shared" ca="1" si="410"/>
        <v/>
      </c>
      <c r="BL134" s="125" t="str">
        <f t="shared" ref="BL134" ca="1" si="731">IFERROR(INDEX($D$2:$BA$203,$A$41-1+$BI134,$A$27-3)*IF(RTF_unit="K",1,IF(RTF_unit="lb",1/1000,IF(RTF_unit="T",2,1))),"")</f>
        <v/>
      </c>
      <c r="BM134" s="125" t="str">
        <f t="shared" ref="BM134" ca="1" si="732">IFERROR(INDEX($D$2:$BA$203,$A$41-1+$BI134,$A$27-1)*IF(RTF_unit="K",1,IF(RTF_unit="lb",1/1000,IF(RTF_unit="T",2,1))),"")</f>
        <v/>
      </c>
      <c r="BN134" s="125" t="str">
        <f t="shared" ref="BN134" ca="1" si="733">IFERROR(INDEX($D$2:$BA$203,$A$41-1+$BI134,$A$27-2)*IF(RTF_unit="K",1,IF(RTF_unit="lb",1/1000,IF(RTF_unit="T",2,1))),"")</f>
        <v/>
      </c>
      <c r="BO134" s="125" t="str">
        <f t="shared" ref="BO134" ca="1" si="734">IFERROR(INDEX($D$2:$BA$203,$A$41-1+$BI134,$A$27)*IF(RTF_unit_Moment="kip-ft",1,IF(RTF_unit_Moment="kip-in",1/12,IF(RTF_unit_Moment="lb-ft",1/1000,IF(RTF_unit_Moment="lb-in",1/12000,1)))),"")</f>
        <v/>
      </c>
      <c r="BP134" s="125" t="str">
        <f t="shared" ref="BP134" ca="1" si="735">IFERROR(INDEX($D$2:$BA$203,$A$41-1+$BI134,$A$30)*IF(RTF_unit_Moment="kip-ft",1,IF(RTF_unit_Moment="kip-in",1/12,IF(RTF_unit_Moment="lb-ft",1/1000,IF(RTF_unit_Moment="lb-in",1/12000,1)))),"")</f>
        <v/>
      </c>
      <c r="BQ134" s="125" t="str">
        <f t="shared" ca="1" si="416"/>
        <v/>
      </c>
      <c r="BR134" s="125" t="str">
        <f t="shared" ca="1" si="417"/>
        <v/>
      </c>
      <c r="BT134" s="125" t="str">
        <f t="array" aca="1" ref="BT134" ca="1">IFERROR(INDEX($BB$1:$BB$203,SMALL(IF($BB$1:$BB$203&lt;&gt;"",ROW($BB$1:$BB$203)),ROW(127:127))),"")</f>
        <v/>
      </c>
      <c r="BU134" s="604" t="str">
        <f t="shared" ca="1" si="385"/>
        <v/>
      </c>
      <c r="BV134" s="125" t="str">
        <f t="shared" ca="1" si="393"/>
        <v/>
      </c>
      <c r="BW134" s="125" t="str">
        <f t="shared" ca="1" si="393"/>
        <v/>
      </c>
      <c r="BX134" s="125" t="str">
        <f t="shared" ca="1" si="393"/>
        <v/>
      </c>
      <c r="BY134" s="125" t="str">
        <f t="shared" ca="1" si="394"/>
        <v/>
      </c>
      <c r="BZ134" s="125" t="str">
        <f t="shared" ca="1" si="386"/>
        <v/>
      </c>
      <c r="CA134" s="125" t="str">
        <f t="shared" ca="1" si="395"/>
        <v/>
      </c>
      <c r="CB134" s="125" t="str">
        <f t="shared" ca="1" si="396"/>
        <v/>
      </c>
      <c r="CC134" s="125" t="str">
        <f t="shared" ca="1" si="397"/>
        <v/>
      </c>
      <c r="CD134" s="125" t="str">
        <f t="shared" ca="1" si="398"/>
        <v/>
      </c>
      <c r="CE134" s="125" t="str">
        <f t="shared" ca="1" si="399"/>
        <v/>
      </c>
      <c r="CF134" s="125" t="str">
        <f t="shared" ca="1" si="400"/>
        <v/>
      </c>
      <c r="CG134" s="125" t="str">
        <f t="shared" ca="1" si="401"/>
        <v/>
      </c>
      <c r="CH134" s="125" t="str">
        <f t="shared" ca="1" si="402"/>
        <v/>
      </c>
      <c r="CI134" s="125" t="str">
        <f t="shared" ca="1" si="403"/>
        <v/>
      </c>
      <c r="CJ134" s="125" t="str">
        <f t="array" aca="1" ref="CJ134" ca="1">IFERROR(INDEX($CI$1:$CI$502,SMALL(IF($CI$1:$CI$502&lt;&gt;"",ROW($CI$1:$CI$502)),ROW(127:127))),"")</f>
        <v/>
      </c>
      <c r="CK134" s="125" t="str">
        <f t="shared" ca="1" si="404"/>
        <v/>
      </c>
      <c r="CL134" s="125" t="str">
        <f t="shared" ca="1" si="405"/>
        <v/>
      </c>
      <c r="CM134" s="125"/>
      <c r="CO134" s="125" t="str">
        <f t="shared" si="406"/>
        <v/>
      </c>
      <c r="CP134" s="600" t="str">
        <f t="shared" si="407"/>
        <v/>
      </c>
      <c r="CQ134" s="600" t="str">
        <f t="shared" si="423"/>
        <v/>
      </c>
      <c r="CR134" s="600" t="str">
        <f t="shared" si="408"/>
        <v/>
      </c>
    </row>
    <row r="135" spans="1:96" x14ac:dyDescent="0.25">
      <c r="A135" s="591"/>
      <c r="C135" s="125">
        <f t="shared" si="720"/>
        <v>133</v>
      </c>
      <c r="D135" s="125" t="e">
        <f t="shared" ca="1" si="703"/>
        <v>#N/A</v>
      </c>
      <c r="E135" s="125" t="e">
        <f t="shared" ca="1" si="703"/>
        <v>#N/A</v>
      </c>
      <c r="F135" s="125" t="e">
        <f t="shared" ca="1" si="703"/>
        <v>#N/A</v>
      </c>
      <c r="G135" s="125" t="e">
        <f t="shared" ca="1" si="703"/>
        <v>#N/A</v>
      </c>
      <c r="H135" s="125" t="e">
        <f t="shared" ca="1" si="703"/>
        <v>#N/A</v>
      </c>
      <c r="I135" s="125" t="e">
        <f t="shared" ca="1" si="703"/>
        <v>#N/A</v>
      </c>
      <c r="J135" s="125" t="e">
        <f t="shared" ca="1" si="703"/>
        <v>#N/A</v>
      </c>
      <c r="K135" s="125" t="e">
        <f t="shared" ca="1" si="703"/>
        <v>#N/A</v>
      </c>
      <c r="L135" s="125" t="e">
        <f t="shared" ca="1" si="703"/>
        <v>#N/A</v>
      </c>
      <c r="M135" s="125" t="e">
        <f t="shared" ca="1" si="703"/>
        <v>#N/A</v>
      </c>
      <c r="N135" s="125" t="e">
        <f t="shared" ca="1" si="703"/>
        <v>#N/A</v>
      </c>
      <c r="O135" s="125" t="e">
        <f t="shared" ca="1" si="703"/>
        <v>#N/A</v>
      </c>
      <c r="P135" s="125" t="e">
        <f t="shared" ca="1" si="703"/>
        <v>#N/A</v>
      </c>
      <c r="Q135" s="125" t="e">
        <f t="shared" ca="1" si="703"/>
        <v>#N/A</v>
      </c>
      <c r="R135" s="125" t="e">
        <f t="shared" ca="1" si="703"/>
        <v>#N/A</v>
      </c>
      <c r="S135" s="125" t="e">
        <f t="shared" ca="1" si="703"/>
        <v>#N/A</v>
      </c>
      <c r="T135" s="125" t="e">
        <f t="shared" ca="1" si="696"/>
        <v>#N/A</v>
      </c>
      <c r="U135" s="125" t="e">
        <f t="shared" ca="1" si="696"/>
        <v>#N/A</v>
      </c>
      <c r="V135" s="125" t="e">
        <f t="shared" ca="1" si="696"/>
        <v>#N/A</v>
      </c>
      <c r="W135" s="125" t="e">
        <f t="shared" ca="1" si="696"/>
        <v>#N/A</v>
      </c>
      <c r="X135" s="125" t="e">
        <f t="shared" ca="1" si="696"/>
        <v>#N/A</v>
      </c>
      <c r="Y135" s="125" t="e">
        <f t="shared" ca="1" si="696"/>
        <v>#N/A</v>
      </c>
      <c r="Z135" s="125" t="e">
        <f t="shared" ca="1" si="696"/>
        <v>#N/A</v>
      </c>
      <c r="AA135" s="125" t="e">
        <f t="shared" ca="1" si="696"/>
        <v>#N/A</v>
      </c>
      <c r="AB135" s="125" t="e">
        <f t="shared" ca="1" si="696"/>
        <v>#N/A</v>
      </c>
      <c r="AC135" s="125" t="e">
        <f t="shared" ca="1" si="696"/>
        <v>#N/A</v>
      </c>
      <c r="AD135" s="125" t="e">
        <f t="shared" ca="1" si="696"/>
        <v>#N/A</v>
      </c>
      <c r="AE135" s="125" t="e">
        <f t="shared" ca="1" si="696"/>
        <v>#N/A</v>
      </c>
      <c r="AF135" s="125" t="e">
        <f t="shared" ca="1" si="696"/>
        <v>#N/A</v>
      </c>
      <c r="AG135" s="125" t="e">
        <f t="shared" ca="1" si="696"/>
        <v>#N/A</v>
      </c>
      <c r="AH135" s="125" t="e">
        <f t="shared" ca="1" si="696"/>
        <v>#N/A</v>
      </c>
      <c r="AI135" s="125" t="e">
        <f t="shared" ca="1" si="704"/>
        <v>#N/A</v>
      </c>
      <c r="AJ135" s="125" t="e">
        <f t="shared" ca="1" si="704"/>
        <v>#N/A</v>
      </c>
      <c r="AK135" s="125" t="e">
        <f t="shared" ca="1" si="704"/>
        <v>#N/A</v>
      </c>
      <c r="AL135" s="125" t="e">
        <f t="shared" ca="1" si="704"/>
        <v>#N/A</v>
      </c>
      <c r="AM135" s="125" t="e">
        <f t="shared" ca="1" si="704"/>
        <v>#N/A</v>
      </c>
      <c r="AN135" s="125" t="e">
        <f t="shared" ca="1" si="704"/>
        <v>#N/A</v>
      </c>
      <c r="AO135" s="125" t="e">
        <f t="shared" ca="1" si="704"/>
        <v>#N/A</v>
      </c>
      <c r="AP135" s="125" t="e">
        <f t="shared" ca="1" si="704"/>
        <v>#N/A</v>
      </c>
      <c r="AQ135" s="125" t="e">
        <f t="shared" ca="1" si="704"/>
        <v>#N/A</v>
      </c>
      <c r="AR135" s="125" t="e">
        <f t="shared" ca="1" si="704"/>
        <v>#N/A</v>
      </c>
      <c r="AS135" s="125" t="e">
        <f t="shared" ca="1" si="704"/>
        <v>#N/A</v>
      </c>
      <c r="AT135" s="125" t="e">
        <f t="shared" ca="1" si="704"/>
        <v>#N/A</v>
      </c>
      <c r="AU135" s="125" t="e">
        <f t="shared" ca="1" si="704"/>
        <v>#N/A</v>
      </c>
      <c r="AV135" s="125" t="e">
        <f t="shared" ca="1" si="704"/>
        <v>#N/A</v>
      </c>
      <c r="AW135" s="125" t="e">
        <f t="shared" ca="1" si="704"/>
        <v>#N/A</v>
      </c>
      <c r="AX135" s="125" t="e">
        <f t="shared" ca="1" si="704"/>
        <v>#N/A</v>
      </c>
      <c r="AY135" s="125" t="e">
        <f t="shared" ca="1" si="697"/>
        <v>#N/A</v>
      </c>
      <c r="AZ135" s="125" t="e">
        <f t="shared" ca="1" si="697"/>
        <v>#N/A</v>
      </c>
      <c r="BA135" s="125" t="e">
        <f t="shared" ca="1" si="697"/>
        <v>#N/A</v>
      </c>
      <c r="BB135" s="125" t="str">
        <f t="shared" ca="1" si="713"/>
        <v/>
      </c>
      <c r="BC135" s="125" t="str">
        <f t="shared" ca="1" si="705"/>
        <v/>
      </c>
      <c r="BD135" s="125" t="str">
        <f t="shared" ca="1" si="706"/>
        <v/>
      </c>
      <c r="BE135" s="125" t="str">
        <f t="shared" ca="1" si="707"/>
        <v/>
      </c>
      <c r="BF135" t="str">
        <f t="shared" ca="1" si="714"/>
        <v/>
      </c>
      <c r="BG135" s="125" t="str">
        <f t="shared" ca="1" si="374"/>
        <v/>
      </c>
      <c r="BI135" s="606" t="str">
        <f t="shared" ca="1" si="409"/>
        <v/>
      </c>
      <c r="BJ135" s="125" t="str">
        <f t="shared" ca="1" si="387"/>
        <v/>
      </c>
      <c r="BK135" s="125" t="str">
        <f t="shared" ca="1" si="410"/>
        <v/>
      </c>
      <c r="BL135" s="125" t="str">
        <f t="shared" ref="BL135" ca="1" si="736">IFERROR(INDEX($D$2:$BA$203,$A$41-1+$BI135,$A$27-3)*IF(RTF_unit="K",1,IF(RTF_unit="lb",1/1000,IF(RTF_unit="T",2,1))),"")</f>
        <v/>
      </c>
      <c r="BM135" s="125" t="str">
        <f t="shared" ref="BM135" ca="1" si="737">IFERROR(INDEX($D$2:$BA$203,$A$41-1+$BI135,$A$27-1)*IF(RTF_unit="K",1,IF(RTF_unit="lb",1/1000,IF(RTF_unit="T",2,1))),"")</f>
        <v/>
      </c>
      <c r="BN135" s="125" t="str">
        <f t="shared" ref="BN135" ca="1" si="738">IFERROR(INDEX($D$2:$BA$203,$A$41-1+$BI135,$A$27-2)*IF(RTF_unit="K",1,IF(RTF_unit="lb",1/1000,IF(RTF_unit="T",2,1))),"")</f>
        <v/>
      </c>
      <c r="BO135" s="125" t="str">
        <f t="shared" ref="BO135" ca="1" si="739">IFERROR(INDEX($D$2:$BA$203,$A$41-1+$BI135,$A$27)*IF(RTF_unit_Moment="kip-ft",1,IF(RTF_unit_Moment="kip-in",1/12,IF(RTF_unit_Moment="lb-ft",1/1000,IF(RTF_unit_Moment="lb-in",1/12000,1)))),"")</f>
        <v/>
      </c>
      <c r="BP135" s="125" t="str">
        <f t="shared" ref="BP135" ca="1" si="740">IFERROR(INDEX($D$2:$BA$203,$A$41-1+$BI135,$A$30)*IF(RTF_unit_Moment="kip-ft",1,IF(RTF_unit_Moment="kip-in",1/12,IF(RTF_unit_Moment="lb-ft",1/1000,IF(RTF_unit_Moment="lb-in",1/12000,1)))),"")</f>
        <v/>
      </c>
      <c r="BQ135" s="125" t="str">
        <f t="shared" ca="1" si="416"/>
        <v/>
      </c>
      <c r="BR135" s="125" t="str">
        <f t="shared" ca="1" si="417"/>
        <v/>
      </c>
      <c r="BT135" s="125" t="str">
        <f t="array" aca="1" ref="BT135" ca="1">IFERROR(INDEX($BB$1:$BB$203,SMALL(IF($BB$1:$BB$203&lt;&gt;"",ROW($BB$1:$BB$203)),ROW(128:128))),"")</f>
        <v/>
      </c>
      <c r="BU135" s="604" t="str">
        <f t="shared" ca="1" si="385"/>
        <v/>
      </c>
      <c r="BV135" s="125" t="str">
        <f t="shared" ca="1" si="393"/>
        <v/>
      </c>
      <c r="BW135" s="125" t="str">
        <f t="shared" ca="1" si="393"/>
        <v/>
      </c>
      <c r="BX135" s="125" t="str">
        <f t="shared" ca="1" si="393"/>
        <v/>
      </c>
      <c r="BY135" s="125" t="str">
        <f t="shared" ca="1" si="394"/>
        <v/>
      </c>
      <c r="BZ135" s="125" t="str">
        <f t="shared" ca="1" si="386"/>
        <v/>
      </c>
      <c r="CA135" s="125" t="str">
        <f t="shared" ca="1" si="395"/>
        <v/>
      </c>
      <c r="CB135" s="125" t="str">
        <f t="shared" ca="1" si="396"/>
        <v/>
      </c>
      <c r="CC135" s="125" t="str">
        <f t="shared" ca="1" si="397"/>
        <v/>
      </c>
      <c r="CD135" s="125" t="str">
        <f t="shared" ca="1" si="398"/>
        <v/>
      </c>
      <c r="CE135" s="125" t="str">
        <f t="shared" ca="1" si="399"/>
        <v/>
      </c>
      <c r="CF135" s="125" t="str">
        <f t="shared" ca="1" si="400"/>
        <v/>
      </c>
      <c r="CG135" s="125" t="str">
        <f t="shared" ca="1" si="401"/>
        <v/>
      </c>
      <c r="CH135" s="125" t="str">
        <f t="shared" ca="1" si="402"/>
        <v/>
      </c>
      <c r="CI135" s="125" t="str">
        <f t="shared" ca="1" si="403"/>
        <v/>
      </c>
      <c r="CJ135" s="125" t="str">
        <f t="array" aca="1" ref="CJ135" ca="1">IFERROR(INDEX($CI$1:$CI$502,SMALL(IF($CI$1:$CI$502&lt;&gt;"",ROW($CI$1:$CI$502)),ROW(128:128))),"")</f>
        <v/>
      </c>
      <c r="CK135" s="125" t="str">
        <f t="shared" ca="1" si="404"/>
        <v/>
      </c>
      <c r="CL135" s="125" t="str">
        <f t="shared" ca="1" si="405"/>
        <v/>
      </c>
      <c r="CM135" s="125"/>
      <c r="CO135" s="125" t="str">
        <f t="shared" si="406"/>
        <v/>
      </c>
      <c r="CP135" s="600" t="str">
        <f t="shared" si="407"/>
        <v/>
      </c>
      <c r="CQ135" s="600" t="str">
        <f t="shared" si="423"/>
        <v/>
      </c>
      <c r="CR135" s="600" t="str">
        <f t="shared" si="408"/>
        <v/>
      </c>
    </row>
    <row r="136" spans="1:96" x14ac:dyDescent="0.25">
      <c r="A136" s="591"/>
      <c r="C136" s="125">
        <f t="shared" si="720"/>
        <v>134</v>
      </c>
      <c r="D136" s="125" t="e">
        <f t="shared" ca="1" si="703"/>
        <v>#N/A</v>
      </c>
      <c r="E136" s="125" t="e">
        <f t="shared" ca="1" si="703"/>
        <v>#N/A</v>
      </c>
      <c r="F136" s="125" t="e">
        <f t="shared" ca="1" si="703"/>
        <v>#N/A</v>
      </c>
      <c r="G136" s="125" t="e">
        <f t="shared" ca="1" si="703"/>
        <v>#N/A</v>
      </c>
      <c r="H136" s="125" t="e">
        <f t="shared" ca="1" si="703"/>
        <v>#N/A</v>
      </c>
      <c r="I136" s="125" t="e">
        <f t="shared" ca="1" si="703"/>
        <v>#N/A</v>
      </c>
      <c r="J136" s="125" t="e">
        <f t="shared" ca="1" si="703"/>
        <v>#N/A</v>
      </c>
      <c r="K136" s="125" t="e">
        <f t="shared" ca="1" si="703"/>
        <v>#N/A</v>
      </c>
      <c r="L136" s="125" t="e">
        <f t="shared" ca="1" si="703"/>
        <v>#N/A</v>
      </c>
      <c r="M136" s="125" t="e">
        <f t="shared" ca="1" si="703"/>
        <v>#N/A</v>
      </c>
      <c r="N136" s="125" t="e">
        <f t="shared" ca="1" si="703"/>
        <v>#N/A</v>
      </c>
      <c r="O136" s="125" t="e">
        <f t="shared" ca="1" si="703"/>
        <v>#N/A</v>
      </c>
      <c r="P136" s="125" t="e">
        <f t="shared" ca="1" si="703"/>
        <v>#N/A</v>
      </c>
      <c r="Q136" s="125" t="e">
        <f t="shared" ca="1" si="703"/>
        <v>#N/A</v>
      </c>
      <c r="R136" s="125" t="e">
        <f t="shared" ca="1" si="703"/>
        <v>#N/A</v>
      </c>
      <c r="S136" s="125" t="e">
        <f t="shared" ca="1" si="703"/>
        <v>#N/A</v>
      </c>
      <c r="T136" s="125" t="e">
        <f t="shared" ca="1" si="696"/>
        <v>#N/A</v>
      </c>
      <c r="U136" s="125" t="e">
        <f t="shared" ca="1" si="696"/>
        <v>#N/A</v>
      </c>
      <c r="V136" s="125" t="e">
        <f t="shared" ca="1" si="696"/>
        <v>#N/A</v>
      </c>
      <c r="W136" s="125" t="e">
        <f t="shared" ca="1" si="696"/>
        <v>#N/A</v>
      </c>
      <c r="X136" s="125" t="e">
        <f t="shared" ca="1" si="696"/>
        <v>#N/A</v>
      </c>
      <c r="Y136" s="125" t="e">
        <f t="shared" ca="1" si="696"/>
        <v>#N/A</v>
      </c>
      <c r="Z136" s="125" t="e">
        <f t="shared" ca="1" si="696"/>
        <v>#N/A</v>
      </c>
      <c r="AA136" s="125" t="e">
        <f t="shared" ca="1" si="696"/>
        <v>#N/A</v>
      </c>
      <c r="AB136" s="125" t="e">
        <f t="shared" ca="1" si="696"/>
        <v>#N/A</v>
      </c>
      <c r="AC136" s="125" t="e">
        <f t="shared" ca="1" si="696"/>
        <v>#N/A</v>
      </c>
      <c r="AD136" s="125" t="e">
        <f t="shared" ca="1" si="696"/>
        <v>#N/A</v>
      </c>
      <c r="AE136" s="125" t="e">
        <f t="shared" ca="1" si="696"/>
        <v>#N/A</v>
      </c>
      <c r="AF136" s="125" t="e">
        <f t="shared" ca="1" si="696"/>
        <v>#N/A</v>
      </c>
      <c r="AG136" s="125" t="e">
        <f t="shared" ca="1" si="696"/>
        <v>#N/A</v>
      </c>
      <c r="AH136" s="125" t="e">
        <f t="shared" ca="1" si="696"/>
        <v>#N/A</v>
      </c>
      <c r="AI136" s="125" t="e">
        <f t="shared" ca="1" si="704"/>
        <v>#N/A</v>
      </c>
      <c r="AJ136" s="125" t="e">
        <f t="shared" ca="1" si="704"/>
        <v>#N/A</v>
      </c>
      <c r="AK136" s="125" t="e">
        <f t="shared" ca="1" si="704"/>
        <v>#N/A</v>
      </c>
      <c r="AL136" s="125" t="e">
        <f t="shared" ca="1" si="704"/>
        <v>#N/A</v>
      </c>
      <c r="AM136" s="125" t="e">
        <f t="shared" ca="1" si="704"/>
        <v>#N/A</v>
      </c>
      <c r="AN136" s="125" t="e">
        <f t="shared" ca="1" si="704"/>
        <v>#N/A</v>
      </c>
      <c r="AO136" s="125" t="e">
        <f t="shared" ca="1" si="704"/>
        <v>#N/A</v>
      </c>
      <c r="AP136" s="125" t="e">
        <f t="shared" ca="1" si="704"/>
        <v>#N/A</v>
      </c>
      <c r="AQ136" s="125" t="e">
        <f t="shared" ca="1" si="704"/>
        <v>#N/A</v>
      </c>
      <c r="AR136" s="125" t="e">
        <f t="shared" ca="1" si="704"/>
        <v>#N/A</v>
      </c>
      <c r="AS136" s="125" t="e">
        <f t="shared" ca="1" si="704"/>
        <v>#N/A</v>
      </c>
      <c r="AT136" s="125" t="e">
        <f t="shared" ca="1" si="704"/>
        <v>#N/A</v>
      </c>
      <c r="AU136" s="125" t="e">
        <f t="shared" ca="1" si="704"/>
        <v>#N/A</v>
      </c>
      <c r="AV136" s="125" t="e">
        <f t="shared" ca="1" si="704"/>
        <v>#N/A</v>
      </c>
      <c r="AW136" s="125" t="e">
        <f t="shared" ca="1" si="704"/>
        <v>#N/A</v>
      </c>
      <c r="AX136" s="125" t="e">
        <f t="shared" ca="1" si="704"/>
        <v>#N/A</v>
      </c>
      <c r="AY136" s="125" t="e">
        <f t="shared" ca="1" si="697"/>
        <v>#N/A</v>
      </c>
      <c r="AZ136" s="125" t="e">
        <f t="shared" ca="1" si="697"/>
        <v>#N/A</v>
      </c>
      <c r="BA136" s="125" t="e">
        <f t="shared" ca="1" si="697"/>
        <v>#N/A</v>
      </c>
      <c r="BB136" s="125" t="str">
        <f t="shared" ca="1" si="713"/>
        <v/>
      </c>
      <c r="BC136" s="125" t="str">
        <f t="shared" ca="1" si="705"/>
        <v/>
      </c>
      <c r="BD136" s="125" t="str">
        <f t="shared" ca="1" si="706"/>
        <v/>
      </c>
      <c r="BE136" s="125" t="str">
        <f t="shared" ca="1" si="707"/>
        <v/>
      </c>
      <c r="BF136" t="str">
        <f t="shared" ca="1" si="714"/>
        <v/>
      </c>
      <c r="BG136" s="125" t="str">
        <f t="shared" ref="BG136:BG199" ca="1" si="741">IF(BB136="","",_xlfn.AGGREGATE(4,6,BF136:BF143))</f>
        <v/>
      </c>
      <c r="BI136" s="606" t="str">
        <f t="shared" ca="1" si="409"/>
        <v/>
      </c>
      <c r="BJ136" s="125" t="str">
        <f t="shared" ca="1" si="387"/>
        <v/>
      </c>
      <c r="BK136" s="125" t="str">
        <f t="shared" ca="1" si="410"/>
        <v/>
      </c>
      <c r="BL136" s="125" t="str">
        <f t="shared" ref="BL136" ca="1" si="742">IFERROR(INDEX($D$2:$BA$203,$A$41-1+$BI136,$A$27-3)*IF(RTF_unit="K",1,IF(RTF_unit="lb",1/1000,IF(RTF_unit="T",2,1))),"")</f>
        <v/>
      </c>
      <c r="BM136" s="125" t="str">
        <f t="shared" ref="BM136" ca="1" si="743">IFERROR(INDEX($D$2:$BA$203,$A$41-1+$BI136,$A$27-1)*IF(RTF_unit="K",1,IF(RTF_unit="lb",1/1000,IF(RTF_unit="T",2,1))),"")</f>
        <v/>
      </c>
      <c r="BN136" s="125" t="str">
        <f t="shared" ref="BN136" ca="1" si="744">IFERROR(INDEX($D$2:$BA$203,$A$41-1+$BI136,$A$27-2)*IF(RTF_unit="K",1,IF(RTF_unit="lb",1/1000,IF(RTF_unit="T",2,1))),"")</f>
        <v/>
      </c>
      <c r="BO136" s="125" t="str">
        <f t="shared" ref="BO136" ca="1" si="745">IFERROR(INDEX($D$2:$BA$203,$A$41-1+$BI136,$A$27)*IF(RTF_unit_Moment="kip-ft",1,IF(RTF_unit_Moment="kip-in",1/12,IF(RTF_unit_Moment="lb-ft",1/1000,IF(RTF_unit_Moment="lb-in",1/12000,1)))),"")</f>
        <v/>
      </c>
      <c r="BP136" s="125" t="str">
        <f t="shared" ref="BP136" ca="1" si="746">IFERROR(INDEX($D$2:$BA$203,$A$41-1+$BI136,$A$30)*IF(RTF_unit_Moment="kip-ft",1,IF(RTF_unit_Moment="kip-in",1/12,IF(RTF_unit_Moment="lb-ft",1/1000,IF(RTF_unit_Moment="lb-in",1/12000,1)))),"")</f>
        <v/>
      </c>
      <c r="BQ136" s="125" t="str">
        <f t="shared" ca="1" si="416"/>
        <v/>
      </c>
      <c r="BR136" s="125" t="str">
        <f t="shared" ca="1" si="417"/>
        <v/>
      </c>
      <c r="BT136" s="125" t="str">
        <f t="array" aca="1" ref="BT136" ca="1">IFERROR(INDEX($BB$1:$BB$203,SMALL(IF($BB$1:$BB$203&lt;&gt;"",ROW($BB$1:$BB$203)),ROW(129:129))),"")</f>
        <v/>
      </c>
      <c r="BU136" s="604" t="str">
        <f t="shared" ca="1" si="385"/>
        <v/>
      </c>
      <c r="BV136" s="125" t="str">
        <f t="shared" ca="1" si="393"/>
        <v/>
      </c>
      <c r="BW136" s="125" t="str">
        <f t="shared" ca="1" si="393"/>
        <v/>
      </c>
      <c r="BX136" s="125" t="str">
        <f t="shared" ca="1" si="393"/>
        <v/>
      </c>
      <c r="BY136" s="125" t="str">
        <f t="shared" ca="1" si="394"/>
        <v/>
      </c>
      <c r="BZ136" s="125" t="str">
        <f t="shared" ca="1" si="386"/>
        <v/>
      </c>
      <c r="CA136" s="125" t="str">
        <f t="shared" ca="1" si="395"/>
        <v/>
      </c>
      <c r="CB136" s="125" t="str">
        <f t="shared" ca="1" si="396"/>
        <v/>
      </c>
      <c r="CC136" s="125" t="str">
        <f t="shared" ca="1" si="397"/>
        <v/>
      </c>
      <c r="CD136" s="125" t="str">
        <f t="shared" ca="1" si="398"/>
        <v/>
      </c>
      <c r="CE136" s="125" t="str">
        <f t="shared" ca="1" si="399"/>
        <v/>
      </c>
      <c r="CF136" s="125" t="str">
        <f t="shared" ca="1" si="400"/>
        <v/>
      </c>
      <c r="CG136" s="125" t="str">
        <f t="shared" ca="1" si="401"/>
        <v/>
      </c>
      <c r="CH136" s="125" t="str">
        <f t="shared" ca="1" si="402"/>
        <v/>
      </c>
      <c r="CI136" s="125" t="str">
        <f t="shared" ca="1" si="403"/>
        <v/>
      </c>
      <c r="CJ136" s="125" t="str">
        <f t="array" aca="1" ref="CJ136" ca="1">IFERROR(INDEX($CI$1:$CI$502,SMALL(IF($CI$1:$CI$502&lt;&gt;"",ROW($CI$1:$CI$502)),ROW(129:129))),"")</f>
        <v/>
      </c>
      <c r="CK136" s="125" t="str">
        <f t="shared" ca="1" si="404"/>
        <v/>
      </c>
      <c r="CL136" s="125" t="str">
        <f t="shared" ca="1" si="405"/>
        <v/>
      </c>
      <c r="CM136" s="125"/>
      <c r="CO136" s="125" t="str">
        <f t="shared" si="406"/>
        <v/>
      </c>
      <c r="CP136" s="600" t="str">
        <f t="shared" si="407"/>
        <v/>
      </c>
      <c r="CQ136" s="600" t="str">
        <f t="shared" si="423"/>
        <v/>
      </c>
      <c r="CR136" s="600" t="str">
        <f t="shared" si="408"/>
        <v/>
      </c>
    </row>
    <row r="137" spans="1:96" x14ac:dyDescent="0.25">
      <c r="A137" s="591"/>
      <c r="C137" s="125">
        <f t="shared" si="720"/>
        <v>135</v>
      </c>
      <c r="D137" s="125" t="e">
        <f t="shared" ca="1" si="703"/>
        <v>#N/A</v>
      </c>
      <c r="E137" s="125" t="e">
        <f t="shared" ca="1" si="703"/>
        <v>#N/A</v>
      </c>
      <c r="F137" s="125" t="e">
        <f t="shared" ca="1" si="703"/>
        <v>#N/A</v>
      </c>
      <c r="G137" s="125" t="e">
        <f t="shared" ca="1" si="703"/>
        <v>#N/A</v>
      </c>
      <c r="H137" s="125" t="e">
        <f t="shared" ca="1" si="703"/>
        <v>#N/A</v>
      </c>
      <c r="I137" s="125" t="e">
        <f t="shared" ca="1" si="703"/>
        <v>#N/A</v>
      </c>
      <c r="J137" s="125" t="e">
        <f t="shared" ca="1" si="703"/>
        <v>#N/A</v>
      </c>
      <c r="K137" s="125" t="e">
        <f t="shared" ca="1" si="703"/>
        <v>#N/A</v>
      </c>
      <c r="L137" s="125" t="e">
        <f t="shared" ca="1" si="703"/>
        <v>#N/A</v>
      </c>
      <c r="M137" s="125" t="e">
        <f t="shared" ca="1" si="703"/>
        <v>#N/A</v>
      </c>
      <c r="N137" s="125" t="e">
        <f t="shared" ca="1" si="703"/>
        <v>#N/A</v>
      </c>
      <c r="O137" s="125" t="e">
        <f t="shared" ca="1" si="703"/>
        <v>#N/A</v>
      </c>
      <c r="P137" s="125" t="e">
        <f t="shared" ca="1" si="703"/>
        <v>#N/A</v>
      </c>
      <c r="Q137" s="125" t="e">
        <f t="shared" ca="1" si="703"/>
        <v>#N/A</v>
      </c>
      <c r="R137" s="125" t="e">
        <f t="shared" ca="1" si="703"/>
        <v>#N/A</v>
      </c>
      <c r="S137" s="125" t="e">
        <f t="shared" ca="1" si="703"/>
        <v>#N/A</v>
      </c>
      <c r="T137" s="125" t="e">
        <f t="shared" ca="1" si="696"/>
        <v>#N/A</v>
      </c>
      <c r="U137" s="125" t="e">
        <f t="shared" ca="1" si="696"/>
        <v>#N/A</v>
      </c>
      <c r="V137" s="125" t="e">
        <f t="shared" ca="1" si="696"/>
        <v>#N/A</v>
      </c>
      <c r="W137" s="125" t="e">
        <f t="shared" ca="1" si="696"/>
        <v>#N/A</v>
      </c>
      <c r="X137" s="125" t="e">
        <f t="shared" ca="1" si="696"/>
        <v>#N/A</v>
      </c>
      <c r="Y137" s="125" t="e">
        <f t="shared" ca="1" si="696"/>
        <v>#N/A</v>
      </c>
      <c r="Z137" s="125" t="e">
        <f t="shared" ca="1" si="696"/>
        <v>#N/A</v>
      </c>
      <c r="AA137" s="125" t="e">
        <f t="shared" ca="1" si="696"/>
        <v>#N/A</v>
      </c>
      <c r="AB137" s="125" t="e">
        <f t="shared" ca="1" si="696"/>
        <v>#N/A</v>
      </c>
      <c r="AC137" s="125" t="e">
        <f t="shared" ca="1" si="696"/>
        <v>#N/A</v>
      </c>
      <c r="AD137" s="125" t="e">
        <f t="shared" ca="1" si="696"/>
        <v>#N/A</v>
      </c>
      <c r="AE137" s="125" t="e">
        <f t="shared" ca="1" si="696"/>
        <v>#N/A</v>
      </c>
      <c r="AF137" s="125" t="e">
        <f t="shared" ca="1" si="696"/>
        <v>#N/A</v>
      </c>
      <c r="AG137" s="125" t="e">
        <f t="shared" ca="1" si="696"/>
        <v>#N/A</v>
      </c>
      <c r="AH137" s="125" t="e">
        <f t="shared" ca="1" si="696"/>
        <v>#N/A</v>
      </c>
      <c r="AI137" s="125" t="e">
        <f t="shared" ca="1" si="704"/>
        <v>#N/A</v>
      </c>
      <c r="AJ137" s="125" t="e">
        <f t="shared" ca="1" si="704"/>
        <v>#N/A</v>
      </c>
      <c r="AK137" s="125" t="e">
        <f t="shared" ca="1" si="704"/>
        <v>#N/A</v>
      </c>
      <c r="AL137" s="125" t="e">
        <f t="shared" ca="1" si="704"/>
        <v>#N/A</v>
      </c>
      <c r="AM137" s="125" t="e">
        <f t="shared" ca="1" si="704"/>
        <v>#N/A</v>
      </c>
      <c r="AN137" s="125" t="e">
        <f t="shared" ca="1" si="704"/>
        <v>#N/A</v>
      </c>
      <c r="AO137" s="125" t="e">
        <f t="shared" ca="1" si="704"/>
        <v>#N/A</v>
      </c>
      <c r="AP137" s="125" t="e">
        <f t="shared" ca="1" si="704"/>
        <v>#N/A</v>
      </c>
      <c r="AQ137" s="125" t="e">
        <f t="shared" ca="1" si="704"/>
        <v>#N/A</v>
      </c>
      <c r="AR137" s="125" t="e">
        <f t="shared" ca="1" si="704"/>
        <v>#N/A</v>
      </c>
      <c r="AS137" s="125" t="e">
        <f t="shared" ca="1" si="704"/>
        <v>#N/A</v>
      </c>
      <c r="AT137" s="125" t="e">
        <f t="shared" ca="1" si="704"/>
        <v>#N/A</v>
      </c>
      <c r="AU137" s="125" t="e">
        <f t="shared" ca="1" si="704"/>
        <v>#N/A</v>
      </c>
      <c r="AV137" s="125" t="e">
        <f t="shared" ca="1" si="704"/>
        <v>#N/A</v>
      </c>
      <c r="AW137" s="125" t="e">
        <f t="shared" ca="1" si="704"/>
        <v>#N/A</v>
      </c>
      <c r="AX137" s="125" t="e">
        <f t="shared" ca="1" si="704"/>
        <v>#N/A</v>
      </c>
      <c r="AY137" s="125" t="e">
        <f t="shared" ca="1" si="697"/>
        <v>#N/A</v>
      </c>
      <c r="AZ137" s="125" t="e">
        <f t="shared" ca="1" si="697"/>
        <v>#N/A</v>
      </c>
      <c r="BA137" s="125" t="e">
        <f t="shared" ca="1" si="697"/>
        <v>#N/A</v>
      </c>
      <c r="BB137" s="125" t="str">
        <f t="shared" ca="1" si="713"/>
        <v/>
      </c>
      <c r="BC137" s="125" t="str">
        <f t="shared" ca="1" si="705"/>
        <v/>
      </c>
      <c r="BD137" s="125" t="str">
        <f t="shared" ca="1" si="706"/>
        <v/>
      </c>
      <c r="BE137" s="125" t="str">
        <f t="shared" ca="1" si="707"/>
        <v/>
      </c>
      <c r="BF137" t="str">
        <f t="shared" ca="1" si="714"/>
        <v/>
      </c>
      <c r="BG137" s="125" t="str">
        <f t="shared" ca="1" si="741"/>
        <v/>
      </c>
      <c r="BI137" s="606" t="str">
        <f t="shared" ca="1" si="409"/>
        <v/>
      </c>
      <c r="BJ137" s="125" t="str">
        <f t="shared" ca="1" si="387"/>
        <v/>
      </c>
      <c r="BK137" s="125" t="str">
        <f t="shared" ca="1" si="410"/>
        <v/>
      </c>
      <c r="BL137" s="125" t="str">
        <f t="shared" ref="BL137" ca="1" si="747">IFERROR(INDEX($D$2:$BA$203,$A$41-1+$BI137,$A$27-3)*IF(RTF_unit="K",1,IF(RTF_unit="lb",1/1000,IF(RTF_unit="T",2,1))),"")</f>
        <v/>
      </c>
      <c r="BM137" s="125" t="str">
        <f t="shared" ref="BM137" ca="1" si="748">IFERROR(INDEX($D$2:$BA$203,$A$41-1+$BI137,$A$27-1)*IF(RTF_unit="K",1,IF(RTF_unit="lb",1/1000,IF(RTF_unit="T",2,1))),"")</f>
        <v/>
      </c>
      <c r="BN137" s="125" t="str">
        <f t="shared" ref="BN137" ca="1" si="749">IFERROR(INDEX($D$2:$BA$203,$A$41-1+$BI137,$A$27-2)*IF(RTF_unit="K",1,IF(RTF_unit="lb",1/1000,IF(RTF_unit="T",2,1))),"")</f>
        <v/>
      </c>
      <c r="BO137" s="125" t="str">
        <f t="shared" ref="BO137" ca="1" si="750">IFERROR(INDEX($D$2:$BA$203,$A$41-1+$BI137,$A$27)*IF(RTF_unit_Moment="kip-ft",1,IF(RTF_unit_Moment="kip-in",1/12,IF(RTF_unit_Moment="lb-ft",1/1000,IF(RTF_unit_Moment="lb-in",1/12000,1)))),"")</f>
        <v/>
      </c>
      <c r="BP137" s="125" t="str">
        <f t="shared" ref="BP137" ca="1" si="751">IFERROR(INDEX($D$2:$BA$203,$A$41-1+$BI137,$A$30)*IF(RTF_unit_Moment="kip-ft",1,IF(RTF_unit_Moment="kip-in",1/12,IF(RTF_unit_Moment="lb-ft",1/1000,IF(RTF_unit_Moment="lb-in",1/12000,1)))),"")</f>
        <v/>
      </c>
      <c r="BQ137" s="125" t="str">
        <f t="shared" ca="1" si="416"/>
        <v/>
      </c>
      <c r="BR137" s="125" t="str">
        <f t="shared" ca="1" si="417"/>
        <v/>
      </c>
      <c r="BT137" s="125" t="str">
        <f t="array" aca="1" ref="BT137" ca="1">IFERROR(INDEX($BB$1:$BB$203,SMALL(IF($BB$1:$BB$203&lt;&gt;"",ROW($BB$1:$BB$203)),ROW(130:130))),"")</f>
        <v/>
      </c>
      <c r="BU137" s="604" t="str">
        <f t="shared" ref="BU137:BU200" ca="1" si="752">IF($BT137="","",ROW(INDEX(BB:BB,MATCH($BT137,BB:BB,0))))</f>
        <v/>
      </c>
      <c r="BV137" s="125" t="str">
        <f t="shared" ca="1" si="393"/>
        <v/>
      </c>
      <c r="BW137" s="125" t="str">
        <f t="shared" ca="1" si="393"/>
        <v/>
      </c>
      <c r="BX137" s="125" t="str">
        <f t="shared" ca="1" si="393"/>
        <v/>
      </c>
      <c r="BY137" s="125" t="str">
        <f t="shared" ca="1" si="394"/>
        <v/>
      </c>
      <c r="BZ137" s="125" t="str">
        <f t="shared" ref="BZ137:BZ200" ca="1" si="753">IF($BT137="","",VLOOKUP($BT137,$BB:$BG,6,0))</f>
        <v/>
      </c>
      <c r="CA137" s="125" t="str">
        <f t="shared" ca="1" si="395"/>
        <v/>
      </c>
      <c r="CB137" s="125" t="str">
        <f t="shared" ca="1" si="396"/>
        <v/>
      </c>
      <c r="CC137" s="125" t="str">
        <f t="shared" ca="1" si="397"/>
        <v/>
      </c>
      <c r="CD137" s="125" t="str">
        <f t="shared" ca="1" si="398"/>
        <v/>
      </c>
      <c r="CE137" s="125" t="str">
        <f t="shared" ca="1" si="399"/>
        <v/>
      </c>
      <c r="CF137" s="125" t="str">
        <f t="shared" ca="1" si="400"/>
        <v/>
      </c>
      <c r="CG137" s="125" t="str">
        <f t="shared" ca="1" si="401"/>
        <v/>
      </c>
      <c r="CH137" s="125" t="str">
        <f t="shared" ca="1" si="402"/>
        <v/>
      </c>
      <c r="CI137" s="125" t="str">
        <f t="shared" ca="1" si="403"/>
        <v/>
      </c>
      <c r="CJ137" s="125" t="str">
        <f t="array" aca="1" ref="CJ137" ca="1">IFERROR(INDEX($CI$1:$CI$502,SMALL(IF($CI$1:$CI$502&lt;&gt;"",ROW($CI$1:$CI$502)),ROW(130:130))),"")</f>
        <v/>
      </c>
      <c r="CK137" s="125" t="str">
        <f t="shared" ca="1" si="404"/>
        <v/>
      </c>
      <c r="CL137" s="125" t="str">
        <f t="shared" ca="1" si="405"/>
        <v/>
      </c>
      <c r="CM137" s="125"/>
      <c r="CO137" s="125" t="str">
        <f t="shared" si="406"/>
        <v/>
      </c>
      <c r="CP137" s="600" t="str">
        <f t="shared" si="407"/>
        <v/>
      </c>
      <c r="CQ137" s="600" t="str">
        <f t="shared" si="423"/>
        <v/>
      </c>
      <c r="CR137" s="600" t="str">
        <f t="shared" si="408"/>
        <v/>
      </c>
    </row>
    <row r="138" spans="1:96" x14ac:dyDescent="0.25">
      <c r="A138" s="591"/>
      <c r="C138" s="125">
        <f t="shared" si="720"/>
        <v>136</v>
      </c>
      <c r="D138" s="125" t="e">
        <f t="shared" ca="1" si="703"/>
        <v>#N/A</v>
      </c>
      <c r="E138" s="125" t="e">
        <f t="shared" ca="1" si="703"/>
        <v>#N/A</v>
      </c>
      <c r="F138" s="125" t="e">
        <f t="shared" ca="1" si="703"/>
        <v>#N/A</v>
      </c>
      <c r="G138" s="125" t="e">
        <f t="shared" ca="1" si="703"/>
        <v>#N/A</v>
      </c>
      <c r="H138" s="125" t="e">
        <f t="shared" ca="1" si="703"/>
        <v>#N/A</v>
      </c>
      <c r="I138" s="125" t="e">
        <f t="shared" ca="1" si="703"/>
        <v>#N/A</v>
      </c>
      <c r="J138" s="125" t="e">
        <f t="shared" ca="1" si="703"/>
        <v>#N/A</v>
      </c>
      <c r="K138" s="125" t="e">
        <f t="shared" ca="1" si="703"/>
        <v>#N/A</v>
      </c>
      <c r="L138" s="125" t="e">
        <f t="shared" ca="1" si="703"/>
        <v>#N/A</v>
      </c>
      <c r="M138" s="125" t="e">
        <f t="shared" ca="1" si="703"/>
        <v>#N/A</v>
      </c>
      <c r="N138" s="125" t="e">
        <f t="shared" ca="1" si="703"/>
        <v>#N/A</v>
      </c>
      <c r="O138" s="125" t="e">
        <f t="shared" ca="1" si="703"/>
        <v>#N/A</v>
      </c>
      <c r="P138" s="125" t="e">
        <f t="shared" ca="1" si="703"/>
        <v>#N/A</v>
      </c>
      <c r="Q138" s="125" t="e">
        <f t="shared" ca="1" si="703"/>
        <v>#N/A</v>
      </c>
      <c r="R138" s="125" t="e">
        <f t="shared" ca="1" si="703"/>
        <v>#N/A</v>
      </c>
      <c r="S138" s="125" t="e">
        <f t="shared" ca="1" si="703"/>
        <v>#N/A</v>
      </c>
      <c r="T138" s="125" t="e">
        <f t="shared" ca="1" si="696"/>
        <v>#N/A</v>
      </c>
      <c r="U138" s="125" t="e">
        <f t="shared" ca="1" si="696"/>
        <v>#N/A</v>
      </c>
      <c r="V138" s="125" t="e">
        <f t="shared" ca="1" si="696"/>
        <v>#N/A</v>
      </c>
      <c r="W138" s="125" t="e">
        <f t="shared" ca="1" si="696"/>
        <v>#N/A</v>
      </c>
      <c r="X138" s="125" t="e">
        <f t="shared" ca="1" si="696"/>
        <v>#N/A</v>
      </c>
      <c r="Y138" s="125" t="e">
        <f t="shared" ca="1" si="696"/>
        <v>#N/A</v>
      </c>
      <c r="Z138" s="125" t="e">
        <f t="shared" ca="1" si="696"/>
        <v>#N/A</v>
      </c>
      <c r="AA138" s="125" t="e">
        <f t="shared" ca="1" si="696"/>
        <v>#N/A</v>
      </c>
      <c r="AB138" s="125" t="e">
        <f t="shared" ca="1" si="696"/>
        <v>#N/A</v>
      </c>
      <c r="AC138" s="125" t="e">
        <f t="shared" ca="1" si="696"/>
        <v>#N/A</v>
      </c>
      <c r="AD138" s="125" t="e">
        <f t="shared" ca="1" si="696"/>
        <v>#N/A</v>
      </c>
      <c r="AE138" s="125" t="e">
        <f t="shared" ca="1" si="696"/>
        <v>#N/A</v>
      </c>
      <c r="AF138" s="125" t="e">
        <f t="shared" ca="1" si="696"/>
        <v>#N/A</v>
      </c>
      <c r="AG138" s="125" t="e">
        <f t="shared" ca="1" si="696"/>
        <v>#N/A</v>
      </c>
      <c r="AH138" s="125" t="e">
        <f t="shared" ca="1" si="696"/>
        <v>#N/A</v>
      </c>
      <c r="AI138" s="125" t="e">
        <f t="shared" ca="1" si="704"/>
        <v>#N/A</v>
      </c>
      <c r="AJ138" s="125" t="e">
        <f t="shared" ca="1" si="704"/>
        <v>#N/A</v>
      </c>
      <c r="AK138" s="125" t="e">
        <f t="shared" ca="1" si="704"/>
        <v>#N/A</v>
      </c>
      <c r="AL138" s="125" t="e">
        <f t="shared" ca="1" si="704"/>
        <v>#N/A</v>
      </c>
      <c r="AM138" s="125" t="e">
        <f t="shared" ca="1" si="704"/>
        <v>#N/A</v>
      </c>
      <c r="AN138" s="125" t="e">
        <f t="shared" ca="1" si="704"/>
        <v>#N/A</v>
      </c>
      <c r="AO138" s="125" t="e">
        <f t="shared" ca="1" si="704"/>
        <v>#N/A</v>
      </c>
      <c r="AP138" s="125" t="e">
        <f t="shared" ca="1" si="704"/>
        <v>#N/A</v>
      </c>
      <c r="AQ138" s="125" t="e">
        <f t="shared" ca="1" si="704"/>
        <v>#N/A</v>
      </c>
      <c r="AR138" s="125" t="e">
        <f t="shared" ca="1" si="704"/>
        <v>#N/A</v>
      </c>
      <c r="AS138" s="125" t="e">
        <f t="shared" ca="1" si="704"/>
        <v>#N/A</v>
      </c>
      <c r="AT138" s="125" t="e">
        <f t="shared" ca="1" si="704"/>
        <v>#N/A</v>
      </c>
      <c r="AU138" s="125" t="e">
        <f t="shared" ca="1" si="704"/>
        <v>#N/A</v>
      </c>
      <c r="AV138" s="125" t="e">
        <f t="shared" ca="1" si="704"/>
        <v>#N/A</v>
      </c>
      <c r="AW138" s="125" t="e">
        <f t="shared" ca="1" si="704"/>
        <v>#N/A</v>
      </c>
      <c r="AX138" s="125" t="e">
        <f t="shared" ca="1" si="704"/>
        <v>#N/A</v>
      </c>
      <c r="AY138" s="125" t="e">
        <f t="shared" ca="1" si="697"/>
        <v>#N/A</v>
      </c>
      <c r="AZ138" s="125" t="e">
        <f t="shared" ca="1" si="697"/>
        <v>#N/A</v>
      </c>
      <c r="BA138" s="125" t="e">
        <f t="shared" ca="1" si="697"/>
        <v>#N/A</v>
      </c>
      <c r="BB138" s="125" t="str">
        <f t="shared" ca="1" si="713"/>
        <v/>
      </c>
      <c r="BC138" s="125" t="str">
        <f t="shared" ca="1" si="705"/>
        <v/>
      </c>
      <c r="BD138" s="125" t="str">
        <f t="shared" ca="1" si="706"/>
        <v/>
      </c>
      <c r="BE138" s="125" t="str">
        <f t="shared" ca="1" si="707"/>
        <v/>
      </c>
      <c r="BF138" t="str">
        <f t="shared" ca="1" si="714"/>
        <v/>
      </c>
      <c r="BG138" s="125" t="str">
        <f t="shared" ca="1" si="741"/>
        <v/>
      </c>
      <c r="BI138" s="606" t="str">
        <f t="shared" ca="1" si="409"/>
        <v/>
      </c>
      <c r="BJ138" s="125" t="str">
        <f t="shared" ref="BJ138:BJ201" ca="1" si="754">IFERROR(INDEX(D:D,$A$41+$BI138,1),"")</f>
        <v/>
      </c>
      <c r="BK138" s="125" t="str">
        <f t="shared" ca="1" si="410"/>
        <v/>
      </c>
      <c r="BL138" s="125" t="str">
        <f t="shared" ref="BL138" ca="1" si="755">IFERROR(INDEX($D$2:$BA$203,$A$41-1+$BI138,$A$27-3)*IF(RTF_unit="K",1,IF(RTF_unit="lb",1/1000,IF(RTF_unit="T",2,1))),"")</f>
        <v/>
      </c>
      <c r="BM138" s="125" t="str">
        <f t="shared" ref="BM138" ca="1" si="756">IFERROR(INDEX($D$2:$BA$203,$A$41-1+$BI138,$A$27-1)*IF(RTF_unit="K",1,IF(RTF_unit="lb",1/1000,IF(RTF_unit="T",2,1))),"")</f>
        <v/>
      </c>
      <c r="BN138" s="125" t="str">
        <f t="shared" ref="BN138" ca="1" si="757">IFERROR(INDEX($D$2:$BA$203,$A$41-1+$BI138,$A$27-2)*IF(RTF_unit="K",1,IF(RTF_unit="lb",1/1000,IF(RTF_unit="T",2,1))),"")</f>
        <v/>
      </c>
      <c r="BO138" s="125" t="str">
        <f t="shared" ref="BO138" ca="1" si="758">IFERROR(INDEX($D$2:$BA$203,$A$41-1+$BI138,$A$27)*IF(RTF_unit_Moment="kip-ft",1,IF(RTF_unit_Moment="kip-in",1/12,IF(RTF_unit_Moment="lb-ft",1/1000,IF(RTF_unit_Moment="lb-in",1/12000,1)))),"")</f>
        <v/>
      </c>
      <c r="BP138" s="125" t="str">
        <f t="shared" ref="BP138" ca="1" si="759">IFERROR(INDEX($D$2:$BA$203,$A$41-1+$BI138,$A$30)*IF(RTF_unit_Moment="kip-ft",1,IF(RTF_unit_Moment="kip-in",1/12,IF(RTF_unit_Moment="lb-ft",1/1000,IF(RTF_unit_Moment="lb-in",1/12000,1)))),"")</f>
        <v/>
      </c>
      <c r="BQ138" s="125" t="str">
        <f t="shared" ca="1" si="416"/>
        <v/>
      </c>
      <c r="BR138" s="125" t="str">
        <f t="shared" ca="1" si="417"/>
        <v/>
      </c>
      <c r="BT138" s="125" t="str">
        <f t="array" aca="1" ref="BT138" ca="1">IFERROR(INDEX($BB$1:$BB$203,SMALL(IF($BB$1:$BB$203&lt;&gt;"",ROW($BB$1:$BB$203)),ROW(131:131))),"")</f>
        <v/>
      </c>
      <c r="BU138" s="604" t="str">
        <f t="shared" ca="1" si="752"/>
        <v/>
      </c>
      <c r="BV138" s="125" t="str">
        <f t="shared" ref="BV138:BX201" ca="1" si="760">IFERROR(INDEX(INDIRECT(BV$7 &amp; ":" &amp; BV$7),$BU138 + MATCH($BZ138,INDIRECT($BZ$7 &amp; $BU138 &amp; ":" &amp; $BZ$7 &amp; $BU138+7),0) - 1,1),"")</f>
        <v/>
      </c>
      <c r="BW138" s="125" t="str">
        <f t="shared" ca="1" si="760"/>
        <v/>
      </c>
      <c r="BX138" s="125" t="str">
        <f t="shared" ca="1" si="760"/>
        <v/>
      </c>
      <c r="BY138" s="125" t="str">
        <f t="shared" ref="BY138:BY201" ca="1" si="761">IFERROR(SQRT(BW138^2+BX138^2),"")</f>
        <v/>
      </c>
      <c r="BZ138" s="125" t="str">
        <f t="shared" ca="1" si="753"/>
        <v/>
      </c>
      <c r="CA138" s="125" t="str">
        <f t="shared" ref="CA138:CA201" ca="1" si="762">IF($BT138="","",0)</f>
        <v/>
      </c>
      <c r="CB138" s="125" t="str">
        <f t="shared" ref="CB138:CB201" ca="1" si="763">IF($BT138="","",ABS($BV138))</f>
        <v/>
      </c>
      <c r="CC138" s="125" t="str">
        <f t="shared" ref="CC138:CC201" ca="1" si="764">IF($BT138="","",ABS($BY138))</f>
        <v/>
      </c>
      <c r="CD138" s="125" t="str">
        <f t="shared" ref="CD138:CD201" ca="1" si="765">IFERROR(VLOOKUP(INDEX(F:F,MATCH(INDEX(INDIRECT(BV$7 &amp; ":" &amp; BV$7),$BU138 + MATCH($BZ138,INDIRECT($BZ$7 &amp; $BU138 &amp; ":" &amp; $BZ$7 &amp; $BU138+7),0) - 1,1),BC:BC,0))-1,$BI$10:$BR$502,3,0),"")</f>
        <v/>
      </c>
      <c r="CE138" s="125" t="str">
        <f t="shared" ref="CE138:CE201" ca="1" si="766">IFERROR(LEFT($BT138,(FIND("@",$BT138,1)-1)),"")</f>
        <v/>
      </c>
      <c r="CF138" s="125" t="str">
        <f t="shared" ref="CF138:CF201" ca="1" si="767">IFERROR(RIGHT($BT138,(FIND("@",$BT138,1)-1)),"")</f>
        <v/>
      </c>
      <c r="CG138" s="125" t="str">
        <f t="shared" ref="CG138:CG201" ca="1" si="768">IF($CF138=$CF137,"",$CF138)</f>
        <v/>
      </c>
      <c r="CH138" s="125" t="str">
        <f t="shared" ref="CH138:CH201" ca="1" si="769">IFERROR(IF(MAX(($CF$9:$CF$502=$CG138)*$BZ$9:$BZ$502)=0,"",MAX(($CF$9:$CF$502=$CG138)*$BZ$9:$BZ$502)),"")</f>
        <v/>
      </c>
      <c r="CI138" s="125" t="str">
        <f t="shared" ref="CI138:CI201" ca="1" si="770">INDEX($BT$9:$BT$502,MATCH($CH138,$BZ$9:$BZ$502,0))</f>
        <v/>
      </c>
      <c r="CJ138" s="125" t="str">
        <f t="array" aca="1" ref="CJ138" ca="1">IFERROR(INDEX($CI$1:$CI$502,SMALL(IF($CI$1:$CI$502&lt;&gt;"",ROW($CI$1:$CI$502)),ROW(131:131))),"")</f>
        <v/>
      </c>
      <c r="CK138" s="125" t="str">
        <f t="shared" ref="CK138:CK201" ca="1" si="771">IF($CJ138="","","Maximum @ "&amp; IFERROR(RIGHT($CJ138,(FIND("@",$CJ138,1)-1)),""))</f>
        <v/>
      </c>
      <c r="CL138" s="125" t="str">
        <f t="shared" ref="CL138:CL201" ca="1" si="772">IF($BT138="","",$BT138)</f>
        <v/>
      </c>
      <c r="CM138" s="125"/>
      <c r="CO138" s="125" t="str">
        <f t="shared" ref="CO138:CO201" si="773">IF($CM138="","",$CM138)</f>
        <v/>
      </c>
      <c r="CP138" s="600" t="str">
        <f t="shared" ref="CP138:CP201" si="774">IF($CO138="","",ABS(VLOOKUP(IF(LEFT($CO138,3)="Guy",$CO138,INDEX($CJ$9:$CJ$502,MATCH($CO138,$CK$9:$CK$502,0))),$BT$9:$CD$502,11,0)))</f>
        <v/>
      </c>
      <c r="CQ138" s="600" t="str">
        <f t="shared" si="423"/>
        <v/>
      </c>
      <c r="CR138" s="600" t="str">
        <f t="shared" ref="CR138:CR201" si="775">IF($CO138="","",ABS(VLOOKUP(IF(LEFT($CO138,3)="Guy",$CO138,INDEX($CJ$9:$CJ$502,MATCH($CO138,$CK$9:$CK$502,0))),$BT$9:$CD$502,6,0)))</f>
        <v/>
      </c>
    </row>
    <row r="139" spans="1:96" x14ac:dyDescent="0.25">
      <c r="A139" s="591"/>
      <c r="C139" s="125">
        <f t="shared" si="720"/>
        <v>137</v>
      </c>
      <c r="D139" s="125" t="e">
        <f t="shared" ca="1" si="703"/>
        <v>#N/A</v>
      </c>
      <c r="E139" s="125" t="e">
        <f t="shared" ca="1" si="703"/>
        <v>#N/A</v>
      </c>
      <c r="F139" s="125" t="e">
        <f t="shared" ca="1" si="703"/>
        <v>#N/A</v>
      </c>
      <c r="G139" s="125" t="e">
        <f t="shared" ca="1" si="703"/>
        <v>#N/A</v>
      </c>
      <c r="H139" s="125" t="e">
        <f t="shared" ca="1" si="703"/>
        <v>#N/A</v>
      </c>
      <c r="I139" s="125" t="e">
        <f t="shared" ca="1" si="703"/>
        <v>#N/A</v>
      </c>
      <c r="J139" s="125" t="e">
        <f t="shared" ca="1" si="703"/>
        <v>#N/A</v>
      </c>
      <c r="K139" s="125" t="e">
        <f t="shared" ca="1" si="703"/>
        <v>#N/A</v>
      </c>
      <c r="L139" s="125" t="e">
        <f t="shared" ca="1" si="703"/>
        <v>#N/A</v>
      </c>
      <c r="M139" s="125" t="e">
        <f t="shared" ca="1" si="703"/>
        <v>#N/A</v>
      </c>
      <c r="N139" s="125" t="e">
        <f t="shared" ca="1" si="703"/>
        <v>#N/A</v>
      </c>
      <c r="O139" s="125" t="e">
        <f t="shared" ca="1" si="703"/>
        <v>#N/A</v>
      </c>
      <c r="P139" s="125" t="e">
        <f t="shared" ca="1" si="703"/>
        <v>#N/A</v>
      </c>
      <c r="Q139" s="125" t="e">
        <f t="shared" ca="1" si="703"/>
        <v>#N/A</v>
      </c>
      <c r="R139" s="125" t="e">
        <f t="shared" ca="1" si="703"/>
        <v>#N/A</v>
      </c>
      <c r="S139" s="125" t="e">
        <f t="shared" ca="1" si="703"/>
        <v>#N/A</v>
      </c>
      <c r="T139" s="125" t="e">
        <f t="shared" ca="1" si="696"/>
        <v>#N/A</v>
      </c>
      <c r="U139" s="125" t="e">
        <f t="shared" ca="1" si="696"/>
        <v>#N/A</v>
      </c>
      <c r="V139" s="125" t="e">
        <f t="shared" ca="1" si="696"/>
        <v>#N/A</v>
      </c>
      <c r="W139" s="125" t="e">
        <f t="shared" ca="1" si="696"/>
        <v>#N/A</v>
      </c>
      <c r="X139" s="125" t="e">
        <f t="shared" ca="1" si="696"/>
        <v>#N/A</v>
      </c>
      <c r="Y139" s="125" t="e">
        <f t="shared" ca="1" si="696"/>
        <v>#N/A</v>
      </c>
      <c r="Z139" s="125" t="e">
        <f t="shared" ca="1" si="696"/>
        <v>#N/A</v>
      </c>
      <c r="AA139" s="125" t="e">
        <f t="shared" ca="1" si="696"/>
        <v>#N/A</v>
      </c>
      <c r="AB139" s="125" t="e">
        <f t="shared" ca="1" si="696"/>
        <v>#N/A</v>
      </c>
      <c r="AC139" s="125" t="e">
        <f t="shared" ca="1" si="696"/>
        <v>#N/A</v>
      </c>
      <c r="AD139" s="125" t="e">
        <f t="shared" ca="1" si="696"/>
        <v>#N/A</v>
      </c>
      <c r="AE139" s="125" t="e">
        <f t="shared" ca="1" si="696"/>
        <v>#N/A</v>
      </c>
      <c r="AF139" s="125" t="e">
        <f t="shared" ca="1" si="696"/>
        <v>#N/A</v>
      </c>
      <c r="AG139" s="125" t="e">
        <f t="shared" ca="1" si="696"/>
        <v>#N/A</v>
      </c>
      <c r="AH139" s="125" t="e">
        <f t="shared" ca="1" si="696"/>
        <v>#N/A</v>
      </c>
      <c r="AI139" s="125" t="e">
        <f t="shared" ca="1" si="704"/>
        <v>#N/A</v>
      </c>
      <c r="AJ139" s="125" t="e">
        <f t="shared" ca="1" si="704"/>
        <v>#N/A</v>
      </c>
      <c r="AK139" s="125" t="e">
        <f t="shared" ca="1" si="704"/>
        <v>#N/A</v>
      </c>
      <c r="AL139" s="125" t="e">
        <f t="shared" ca="1" si="704"/>
        <v>#N/A</v>
      </c>
      <c r="AM139" s="125" t="e">
        <f t="shared" ca="1" si="704"/>
        <v>#N/A</v>
      </c>
      <c r="AN139" s="125" t="e">
        <f t="shared" ca="1" si="704"/>
        <v>#N/A</v>
      </c>
      <c r="AO139" s="125" t="e">
        <f t="shared" ca="1" si="704"/>
        <v>#N/A</v>
      </c>
      <c r="AP139" s="125" t="e">
        <f t="shared" ca="1" si="704"/>
        <v>#N/A</v>
      </c>
      <c r="AQ139" s="125" t="e">
        <f t="shared" ca="1" si="704"/>
        <v>#N/A</v>
      </c>
      <c r="AR139" s="125" t="e">
        <f t="shared" ca="1" si="704"/>
        <v>#N/A</v>
      </c>
      <c r="AS139" s="125" t="e">
        <f t="shared" ca="1" si="704"/>
        <v>#N/A</v>
      </c>
      <c r="AT139" s="125" t="e">
        <f t="shared" ca="1" si="704"/>
        <v>#N/A</v>
      </c>
      <c r="AU139" s="125" t="e">
        <f t="shared" ca="1" si="704"/>
        <v>#N/A</v>
      </c>
      <c r="AV139" s="125" t="e">
        <f t="shared" ca="1" si="704"/>
        <v>#N/A</v>
      </c>
      <c r="AW139" s="125" t="e">
        <f t="shared" ca="1" si="704"/>
        <v>#N/A</v>
      </c>
      <c r="AX139" s="125" t="e">
        <f t="shared" ca="1" si="704"/>
        <v>#N/A</v>
      </c>
      <c r="AY139" s="125" t="e">
        <f t="shared" ca="1" si="697"/>
        <v>#N/A</v>
      </c>
      <c r="AZ139" s="125" t="e">
        <f t="shared" ca="1" si="697"/>
        <v>#N/A</v>
      </c>
      <c r="BA139" s="125" t="e">
        <f t="shared" ca="1" si="697"/>
        <v>#N/A</v>
      </c>
      <c r="BB139" s="125" t="str">
        <f t="shared" ca="1" si="713"/>
        <v/>
      </c>
      <c r="BC139" s="125" t="str">
        <f t="shared" ca="1" si="705"/>
        <v/>
      </c>
      <c r="BD139" s="125" t="str">
        <f t="shared" ca="1" si="706"/>
        <v/>
      </c>
      <c r="BE139" s="125" t="str">
        <f t="shared" ca="1" si="707"/>
        <v/>
      </c>
      <c r="BF139" t="str">
        <f t="shared" ca="1" si="714"/>
        <v/>
      </c>
      <c r="BG139" s="125" t="str">
        <f t="shared" ca="1" si="741"/>
        <v/>
      </c>
      <c r="BI139" s="606" t="str">
        <f t="shared" ref="BI139:BI202" ca="1" si="776">IFERROR(IF($BI138+1&lt;=$A$44-$A$41,$BI138+1,""),"")</f>
        <v/>
      </c>
      <c r="BJ139" s="125" t="str">
        <f t="shared" ca="1" si="754"/>
        <v/>
      </c>
      <c r="BK139" s="125" t="str">
        <f t="shared" ref="BK139:BK202" ca="1" si="777">IF($BJ139="","",IF(ISNUMBER(SEARCH("1.2",$BJ139))=TRUE,1.2,IF(ISNUMBER(SEARCH("0.9",$BJ139))=TRUE,0.9,1)))</f>
        <v/>
      </c>
      <c r="BL139" s="125" t="str">
        <f t="shared" ref="BL139" ca="1" si="778">IFERROR(INDEX($D$2:$BA$203,$A$41-1+$BI139,$A$27-3)*IF(RTF_unit="K",1,IF(RTF_unit="lb",1/1000,IF(RTF_unit="T",2,1))),"")</f>
        <v/>
      </c>
      <c r="BM139" s="125" t="str">
        <f t="shared" ref="BM139" ca="1" si="779">IFERROR(INDEX($D$2:$BA$203,$A$41-1+$BI139,$A$27-1)*IF(RTF_unit="K",1,IF(RTF_unit="lb",1/1000,IF(RTF_unit="T",2,1))),"")</f>
        <v/>
      </c>
      <c r="BN139" s="125" t="str">
        <f t="shared" ref="BN139" ca="1" si="780">IFERROR(INDEX($D$2:$BA$203,$A$41-1+$BI139,$A$27-2)*IF(RTF_unit="K",1,IF(RTF_unit="lb",1/1000,IF(RTF_unit="T",2,1))),"")</f>
        <v/>
      </c>
      <c r="BO139" s="125" t="str">
        <f t="shared" ref="BO139" ca="1" si="781">IFERROR(INDEX($D$2:$BA$203,$A$41-1+$BI139,$A$27)*IF(RTF_unit_Moment="kip-ft",1,IF(RTF_unit_Moment="kip-in",1/12,IF(RTF_unit_Moment="lb-ft",1/1000,IF(RTF_unit_Moment="lb-in",1/12000,1)))),"")</f>
        <v/>
      </c>
      <c r="BP139" s="125" t="str">
        <f t="shared" ref="BP139" ca="1" si="782">IFERROR(INDEX($D$2:$BA$203,$A$41-1+$BI139,$A$30)*IF(RTF_unit_Moment="kip-ft",1,IF(RTF_unit_Moment="kip-in",1/12,IF(RTF_unit_Moment="lb-ft",1/1000,IF(RTF_unit_Moment="lb-in",1/12000,1)))),"")</f>
        <v/>
      </c>
      <c r="BQ139" s="125" t="str">
        <f t="shared" ref="BQ139:BQ202" ca="1" si="783">IFERROR(SQRT($BO139^2+$BP139^2),"")</f>
        <v/>
      </c>
      <c r="BR139" s="125" t="str">
        <f t="shared" ref="BR139:BR202" ca="1" si="784">IFERROR(SQRT($BM139^2+$BN139^2),"")</f>
        <v/>
      </c>
      <c r="BT139" s="125" t="str">
        <f t="array" aca="1" ref="BT139" ca="1">IFERROR(INDEX($BB$1:$BB$203,SMALL(IF($BB$1:$BB$203&lt;&gt;"",ROW($BB$1:$BB$203)),ROW(132:132))),"")</f>
        <v/>
      </c>
      <c r="BU139" s="604" t="str">
        <f t="shared" ca="1" si="752"/>
        <v/>
      </c>
      <c r="BV139" s="125" t="str">
        <f t="shared" ca="1" si="760"/>
        <v/>
      </c>
      <c r="BW139" s="125" t="str">
        <f t="shared" ca="1" si="760"/>
        <v/>
      </c>
      <c r="BX139" s="125" t="str">
        <f t="shared" ca="1" si="760"/>
        <v/>
      </c>
      <c r="BY139" s="125" t="str">
        <f t="shared" ca="1" si="761"/>
        <v/>
      </c>
      <c r="BZ139" s="125" t="str">
        <f t="shared" ca="1" si="753"/>
        <v/>
      </c>
      <c r="CA139" s="125" t="str">
        <f t="shared" ca="1" si="762"/>
        <v/>
      </c>
      <c r="CB139" s="125" t="str">
        <f t="shared" ca="1" si="763"/>
        <v/>
      </c>
      <c r="CC139" s="125" t="str">
        <f t="shared" ca="1" si="764"/>
        <v/>
      </c>
      <c r="CD139" s="125" t="str">
        <f t="shared" ca="1" si="765"/>
        <v/>
      </c>
      <c r="CE139" s="125" t="str">
        <f t="shared" ca="1" si="766"/>
        <v/>
      </c>
      <c r="CF139" s="125" t="str">
        <f t="shared" ca="1" si="767"/>
        <v/>
      </c>
      <c r="CG139" s="125" t="str">
        <f t="shared" ca="1" si="768"/>
        <v/>
      </c>
      <c r="CH139" s="125" t="str">
        <f t="shared" ca="1" si="769"/>
        <v/>
      </c>
      <c r="CI139" s="125" t="str">
        <f t="shared" ca="1" si="770"/>
        <v/>
      </c>
      <c r="CJ139" s="125" t="str">
        <f t="array" aca="1" ref="CJ139" ca="1">IFERROR(INDEX($CI$1:$CI$502,SMALL(IF($CI$1:$CI$502&lt;&gt;"",ROW($CI$1:$CI$502)),ROW(132:132))),"")</f>
        <v/>
      </c>
      <c r="CK139" s="125" t="str">
        <f t="shared" ca="1" si="771"/>
        <v/>
      </c>
      <c r="CL139" s="125" t="str">
        <f t="shared" ca="1" si="772"/>
        <v/>
      </c>
      <c r="CM139" s="125"/>
      <c r="CO139" s="125" t="str">
        <f t="shared" si="773"/>
        <v/>
      </c>
      <c r="CP139" s="600" t="str">
        <f t="shared" si="774"/>
        <v/>
      </c>
      <c r="CQ139" s="600" t="str">
        <f t="shared" si="423"/>
        <v/>
      </c>
      <c r="CR139" s="600" t="str">
        <f t="shared" si="775"/>
        <v/>
      </c>
    </row>
    <row r="140" spans="1:96" x14ac:dyDescent="0.25">
      <c r="A140" s="591"/>
      <c r="C140" s="125">
        <f t="shared" si="720"/>
        <v>138</v>
      </c>
      <c r="D140" s="125" t="e">
        <f t="shared" ca="1" si="703"/>
        <v>#N/A</v>
      </c>
      <c r="E140" s="125" t="e">
        <f t="shared" ca="1" si="703"/>
        <v>#N/A</v>
      </c>
      <c r="F140" s="125" t="e">
        <f t="shared" ca="1" si="703"/>
        <v>#N/A</v>
      </c>
      <c r="G140" s="125" t="e">
        <f t="shared" ca="1" si="703"/>
        <v>#N/A</v>
      </c>
      <c r="H140" s="125" t="e">
        <f t="shared" ca="1" si="703"/>
        <v>#N/A</v>
      </c>
      <c r="I140" s="125" t="e">
        <f t="shared" ca="1" si="703"/>
        <v>#N/A</v>
      </c>
      <c r="J140" s="125" t="e">
        <f t="shared" ca="1" si="703"/>
        <v>#N/A</v>
      </c>
      <c r="K140" s="125" t="e">
        <f t="shared" ca="1" si="703"/>
        <v>#N/A</v>
      </c>
      <c r="L140" s="125" t="e">
        <f t="shared" ca="1" si="703"/>
        <v>#N/A</v>
      </c>
      <c r="M140" s="125" t="e">
        <f t="shared" ca="1" si="703"/>
        <v>#N/A</v>
      </c>
      <c r="N140" s="125" t="e">
        <f t="shared" ca="1" si="703"/>
        <v>#N/A</v>
      </c>
      <c r="O140" s="125" t="e">
        <f t="shared" ca="1" si="703"/>
        <v>#N/A</v>
      </c>
      <c r="P140" s="125" t="e">
        <f t="shared" ca="1" si="703"/>
        <v>#N/A</v>
      </c>
      <c r="Q140" s="125" t="e">
        <f t="shared" ca="1" si="703"/>
        <v>#N/A</v>
      </c>
      <c r="R140" s="125" t="e">
        <f t="shared" ca="1" si="703"/>
        <v>#N/A</v>
      </c>
      <c r="S140" s="125" t="e">
        <f t="shared" ca="1" si="703"/>
        <v>#N/A</v>
      </c>
      <c r="T140" s="125" t="e">
        <f t="shared" ca="1" si="696"/>
        <v>#N/A</v>
      </c>
      <c r="U140" s="125" t="e">
        <f t="shared" ca="1" si="696"/>
        <v>#N/A</v>
      </c>
      <c r="V140" s="125" t="e">
        <f t="shared" ca="1" si="696"/>
        <v>#N/A</v>
      </c>
      <c r="W140" s="125" t="e">
        <f t="shared" ca="1" si="696"/>
        <v>#N/A</v>
      </c>
      <c r="X140" s="125" t="e">
        <f t="shared" ca="1" si="696"/>
        <v>#N/A</v>
      </c>
      <c r="Y140" s="125" t="e">
        <f t="shared" ca="1" si="696"/>
        <v>#N/A</v>
      </c>
      <c r="Z140" s="125" t="e">
        <f t="shared" ca="1" si="696"/>
        <v>#N/A</v>
      </c>
      <c r="AA140" s="125" t="e">
        <f t="shared" ca="1" si="696"/>
        <v>#N/A</v>
      </c>
      <c r="AB140" s="125" t="e">
        <f t="shared" ca="1" si="696"/>
        <v>#N/A</v>
      </c>
      <c r="AC140" s="125" t="e">
        <f t="shared" ca="1" si="696"/>
        <v>#N/A</v>
      </c>
      <c r="AD140" s="125" t="e">
        <f t="shared" ca="1" si="696"/>
        <v>#N/A</v>
      </c>
      <c r="AE140" s="125" t="e">
        <f t="shared" ca="1" si="696"/>
        <v>#N/A</v>
      </c>
      <c r="AF140" s="125" t="e">
        <f t="shared" ca="1" si="696"/>
        <v>#N/A</v>
      </c>
      <c r="AG140" s="125" t="e">
        <f t="shared" ca="1" si="696"/>
        <v>#N/A</v>
      </c>
      <c r="AH140" s="125" t="e">
        <f t="shared" ca="1" si="696"/>
        <v>#N/A</v>
      </c>
      <c r="AI140" s="125" t="e">
        <f t="shared" ca="1" si="704"/>
        <v>#N/A</v>
      </c>
      <c r="AJ140" s="125" t="e">
        <f t="shared" ca="1" si="704"/>
        <v>#N/A</v>
      </c>
      <c r="AK140" s="125" t="e">
        <f t="shared" ca="1" si="704"/>
        <v>#N/A</v>
      </c>
      <c r="AL140" s="125" t="e">
        <f t="shared" ca="1" si="704"/>
        <v>#N/A</v>
      </c>
      <c r="AM140" s="125" t="e">
        <f t="shared" ca="1" si="704"/>
        <v>#N/A</v>
      </c>
      <c r="AN140" s="125" t="e">
        <f t="shared" ca="1" si="704"/>
        <v>#N/A</v>
      </c>
      <c r="AO140" s="125" t="e">
        <f t="shared" ca="1" si="704"/>
        <v>#N/A</v>
      </c>
      <c r="AP140" s="125" t="e">
        <f t="shared" ca="1" si="704"/>
        <v>#N/A</v>
      </c>
      <c r="AQ140" s="125" t="e">
        <f t="shared" ca="1" si="704"/>
        <v>#N/A</v>
      </c>
      <c r="AR140" s="125" t="e">
        <f t="shared" ca="1" si="704"/>
        <v>#N/A</v>
      </c>
      <c r="AS140" s="125" t="e">
        <f t="shared" ca="1" si="704"/>
        <v>#N/A</v>
      </c>
      <c r="AT140" s="125" t="e">
        <f t="shared" ca="1" si="704"/>
        <v>#N/A</v>
      </c>
      <c r="AU140" s="125" t="e">
        <f t="shared" ca="1" si="704"/>
        <v>#N/A</v>
      </c>
      <c r="AV140" s="125" t="e">
        <f t="shared" ca="1" si="704"/>
        <v>#N/A</v>
      </c>
      <c r="AW140" s="125" t="e">
        <f t="shared" ca="1" si="704"/>
        <v>#N/A</v>
      </c>
      <c r="AX140" s="125" t="e">
        <f t="shared" ca="1" si="704"/>
        <v>#N/A</v>
      </c>
      <c r="AY140" s="125" t="e">
        <f t="shared" ca="1" si="697"/>
        <v>#N/A</v>
      </c>
      <c r="AZ140" s="125" t="e">
        <f t="shared" ca="1" si="697"/>
        <v>#N/A</v>
      </c>
      <c r="BA140" s="125" t="e">
        <f t="shared" ca="1" si="697"/>
        <v>#N/A</v>
      </c>
      <c r="BB140" s="125" t="str">
        <f t="shared" ca="1" si="713"/>
        <v/>
      </c>
      <c r="BC140" s="125" t="str">
        <f t="shared" ca="1" si="705"/>
        <v/>
      </c>
      <c r="BD140" s="125" t="str">
        <f t="shared" ca="1" si="706"/>
        <v/>
      </c>
      <c r="BE140" s="125" t="str">
        <f t="shared" ca="1" si="707"/>
        <v/>
      </c>
      <c r="BF140" t="str">
        <f t="shared" ca="1" si="714"/>
        <v/>
      </c>
      <c r="BG140" s="125" t="str">
        <f t="shared" ca="1" si="741"/>
        <v/>
      </c>
      <c r="BI140" s="606" t="str">
        <f t="shared" ca="1" si="776"/>
        <v/>
      </c>
      <c r="BJ140" s="125" t="str">
        <f t="shared" ca="1" si="754"/>
        <v/>
      </c>
      <c r="BK140" s="125" t="str">
        <f t="shared" ca="1" si="777"/>
        <v/>
      </c>
      <c r="BL140" s="125" t="str">
        <f t="shared" ref="BL140" ca="1" si="785">IFERROR(INDEX($D$2:$BA$203,$A$41-1+$BI140,$A$27-3)*IF(RTF_unit="K",1,IF(RTF_unit="lb",1/1000,IF(RTF_unit="T",2,1))),"")</f>
        <v/>
      </c>
      <c r="BM140" s="125" t="str">
        <f t="shared" ref="BM140" ca="1" si="786">IFERROR(INDEX($D$2:$BA$203,$A$41-1+$BI140,$A$27-1)*IF(RTF_unit="K",1,IF(RTF_unit="lb",1/1000,IF(RTF_unit="T",2,1))),"")</f>
        <v/>
      </c>
      <c r="BN140" s="125" t="str">
        <f t="shared" ref="BN140" ca="1" si="787">IFERROR(INDEX($D$2:$BA$203,$A$41-1+$BI140,$A$27-2)*IF(RTF_unit="K",1,IF(RTF_unit="lb",1/1000,IF(RTF_unit="T",2,1))),"")</f>
        <v/>
      </c>
      <c r="BO140" s="125" t="str">
        <f t="shared" ref="BO140" ca="1" si="788">IFERROR(INDEX($D$2:$BA$203,$A$41-1+$BI140,$A$27)*IF(RTF_unit_Moment="kip-ft",1,IF(RTF_unit_Moment="kip-in",1/12,IF(RTF_unit_Moment="lb-ft",1/1000,IF(RTF_unit_Moment="lb-in",1/12000,1)))),"")</f>
        <v/>
      </c>
      <c r="BP140" s="125" t="str">
        <f t="shared" ref="BP140" ca="1" si="789">IFERROR(INDEX($D$2:$BA$203,$A$41-1+$BI140,$A$30)*IF(RTF_unit_Moment="kip-ft",1,IF(RTF_unit_Moment="kip-in",1/12,IF(RTF_unit_Moment="lb-ft",1/1000,IF(RTF_unit_Moment="lb-in",1/12000,1)))),"")</f>
        <v/>
      </c>
      <c r="BQ140" s="125" t="str">
        <f t="shared" ca="1" si="783"/>
        <v/>
      </c>
      <c r="BR140" s="125" t="str">
        <f t="shared" ca="1" si="784"/>
        <v/>
      </c>
      <c r="BT140" s="125" t="str">
        <f t="array" aca="1" ref="BT140" ca="1">IFERROR(INDEX($BB$1:$BB$203,SMALL(IF($BB$1:$BB$203&lt;&gt;"",ROW($BB$1:$BB$203)),ROW(133:133))),"")</f>
        <v/>
      </c>
      <c r="BU140" s="604" t="str">
        <f t="shared" ca="1" si="752"/>
        <v/>
      </c>
      <c r="BV140" s="125" t="str">
        <f t="shared" ca="1" si="760"/>
        <v/>
      </c>
      <c r="BW140" s="125" t="str">
        <f t="shared" ca="1" si="760"/>
        <v/>
      </c>
      <c r="BX140" s="125" t="str">
        <f t="shared" ca="1" si="760"/>
        <v/>
      </c>
      <c r="BY140" s="125" t="str">
        <f t="shared" ca="1" si="761"/>
        <v/>
      </c>
      <c r="BZ140" s="125" t="str">
        <f t="shared" ca="1" si="753"/>
        <v/>
      </c>
      <c r="CA140" s="125" t="str">
        <f t="shared" ca="1" si="762"/>
        <v/>
      </c>
      <c r="CB140" s="125" t="str">
        <f t="shared" ca="1" si="763"/>
        <v/>
      </c>
      <c r="CC140" s="125" t="str">
        <f t="shared" ca="1" si="764"/>
        <v/>
      </c>
      <c r="CD140" s="125" t="str">
        <f t="shared" ca="1" si="765"/>
        <v/>
      </c>
      <c r="CE140" s="125" t="str">
        <f t="shared" ca="1" si="766"/>
        <v/>
      </c>
      <c r="CF140" s="125" t="str">
        <f t="shared" ca="1" si="767"/>
        <v/>
      </c>
      <c r="CG140" s="125" t="str">
        <f t="shared" ca="1" si="768"/>
        <v/>
      </c>
      <c r="CH140" s="125" t="str">
        <f t="shared" ca="1" si="769"/>
        <v/>
      </c>
      <c r="CI140" s="125" t="str">
        <f t="shared" ca="1" si="770"/>
        <v/>
      </c>
      <c r="CJ140" s="125" t="str">
        <f t="array" aca="1" ref="CJ140" ca="1">IFERROR(INDEX($CI$1:$CI$502,SMALL(IF($CI$1:$CI$502&lt;&gt;"",ROW($CI$1:$CI$502)),ROW(133:133))),"")</f>
        <v/>
      </c>
      <c r="CK140" s="125" t="str">
        <f t="shared" ca="1" si="771"/>
        <v/>
      </c>
      <c r="CL140" s="125" t="str">
        <f t="shared" ca="1" si="772"/>
        <v/>
      </c>
      <c r="CM140" s="125"/>
      <c r="CO140" s="125" t="str">
        <f t="shared" si="773"/>
        <v/>
      </c>
      <c r="CP140" s="600" t="str">
        <f t="shared" si="774"/>
        <v/>
      </c>
      <c r="CQ140" s="600" t="str">
        <f t="shared" ref="CQ140:CQ203" si="790">IF($CO140="","",ABS(VLOOKUP(IF(LEFT($CO140,3)="Guy",$CO140,INDEX($CJ$9:$CJ$502,MATCH($CO140,$CK$9:$CK$502,0))),$BT$9:$CD$502,3,0)))</f>
        <v/>
      </c>
      <c r="CR140" s="600" t="str">
        <f t="shared" si="775"/>
        <v/>
      </c>
    </row>
    <row r="141" spans="1:96" x14ac:dyDescent="0.25">
      <c r="A141" s="591"/>
      <c r="C141" s="125">
        <f t="shared" si="720"/>
        <v>139</v>
      </c>
      <c r="D141" s="125" t="e">
        <f t="shared" ca="1" si="703"/>
        <v>#N/A</v>
      </c>
      <c r="E141" s="125" t="e">
        <f t="shared" ca="1" si="703"/>
        <v>#N/A</v>
      </c>
      <c r="F141" s="125" t="e">
        <f t="shared" ca="1" si="703"/>
        <v>#N/A</v>
      </c>
      <c r="G141" s="125" t="e">
        <f t="shared" ca="1" si="703"/>
        <v>#N/A</v>
      </c>
      <c r="H141" s="125" t="e">
        <f t="shared" ca="1" si="703"/>
        <v>#N/A</v>
      </c>
      <c r="I141" s="125" t="e">
        <f t="shared" ca="1" si="703"/>
        <v>#N/A</v>
      </c>
      <c r="J141" s="125" t="e">
        <f t="shared" ca="1" si="703"/>
        <v>#N/A</v>
      </c>
      <c r="K141" s="125" t="e">
        <f t="shared" ca="1" si="703"/>
        <v>#N/A</v>
      </c>
      <c r="L141" s="125" t="e">
        <f t="shared" ca="1" si="703"/>
        <v>#N/A</v>
      </c>
      <c r="M141" s="125" t="e">
        <f t="shared" ca="1" si="703"/>
        <v>#N/A</v>
      </c>
      <c r="N141" s="125" t="e">
        <f t="shared" ca="1" si="703"/>
        <v>#N/A</v>
      </c>
      <c r="O141" s="125" t="e">
        <f t="shared" ca="1" si="703"/>
        <v>#N/A</v>
      </c>
      <c r="P141" s="125" t="e">
        <f t="shared" ca="1" si="703"/>
        <v>#N/A</v>
      </c>
      <c r="Q141" s="125" t="e">
        <f t="shared" ca="1" si="703"/>
        <v>#N/A</v>
      </c>
      <c r="R141" s="125" t="e">
        <f t="shared" ca="1" si="703"/>
        <v>#N/A</v>
      </c>
      <c r="S141" s="125" t="e">
        <f t="shared" ca="1" si="703"/>
        <v>#N/A</v>
      </c>
      <c r="T141" s="125" t="e">
        <f t="shared" ca="1" si="696"/>
        <v>#N/A</v>
      </c>
      <c r="U141" s="125" t="e">
        <f t="shared" ca="1" si="696"/>
        <v>#N/A</v>
      </c>
      <c r="V141" s="125" t="e">
        <f t="shared" ca="1" si="696"/>
        <v>#N/A</v>
      </c>
      <c r="W141" s="125" t="e">
        <f t="shared" ca="1" si="696"/>
        <v>#N/A</v>
      </c>
      <c r="X141" s="125" t="e">
        <f t="shared" ca="1" si="696"/>
        <v>#N/A</v>
      </c>
      <c r="Y141" s="125" t="e">
        <f t="shared" ca="1" si="696"/>
        <v>#N/A</v>
      </c>
      <c r="Z141" s="125" t="e">
        <f t="shared" ca="1" si="696"/>
        <v>#N/A</v>
      </c>
      <c r="AA141" s="125" t="e">
        <f t="shared" ca="1" si="696"/>
        <v>#N/A</v>
      </c>
      <c r="AB141" s="125" t="e">
        <f t="shared" ca="1" si="696"/>
        <v>#N/A</v>
      </c>
      <c r="AC141" s="125" t="e">
        <f t="shared" ca="1" si="696"/>
        <v>#N/A</v>
      </c>
      <c r="AD141" s="125" t="e">
        <f t="shared" ca="1" si="696"/>
        <v>#N/A</v>
      </c>
      <c r="AE141" s="125" t="e">
        <f t="shared" ca="1" si="696"/>
        <v>#N/A</v>
      </c>
      <c r="AF141" s="125" t="e">
        <f t="shared" ca="1" si="696"/>
        <v>#N/A</v>
      </c>
      <c r="AG141" s="125" t="e">
        <f t="shared" ca="1" si="696"/>
        <v>#N/A</v>
      </c>
      <c r="AH141" s="125" t="e">
        <f t="shared" ca="1" si="696"/>
        <v>#N/A</v>
      </c>
      <c r="AI141" s="125" t="e">
        <f t="shared" ca="1" si="704"/>
        <v>#N/A</v>
      </c>
      <c r="AJ141" s="125" t="e">
        <f t="shared" ca="1" si="704"/>
        <v>#N/A</v>
      </c>
      <c r="AK141" s="125" t="e">
        <f t="shared" ca="1" si="704"/>
        <v>#N/A</v>
      </c>
      <c r="AL141" s="125" t="e">
        <f t="shared" ca="1" si="704"/>
        <v>#N/A</v>
      </c>
      <c r="AM141" s="125" t="e">
        <f t="shared" ca="1" si="704"/>
        <v>#N/A</v>
      </c>
      <c r="AN141" s="125" t="e">
        <f t="shared" ca="1" si="704"/>
        <v>#N/A</v>
      </c>
      <c r="AO141" s="125" t="e">
        <f t="shared" ca="1" si="704"/>
        <v>#N/A</v>
      </c>
      <c r="AP141" s="125" t="e">
        <f t="shared" ca="1" si="704"/>
        <v>#N/A</v>
      </c>
      <c r="AQ141" s="125" t="e">
        <f t="shared" ca="1" si="704"/>
        <v>#N/A</v>
      </c>
      <c r="AR141" s="125" t="e">
        <f t="shared" ca="1" si="704"/>
        <v>#N/A</v>
      </c>
      <c r="AS141" s="125" t="e">
        <f t="shared" ca="1" si="704"/>
        <v>#N/A</v>
      </c>
      <c r="AT141" s="125" t="e">
        <f t="shared" ca="1" si="704"/>
        <v>#N/A</v>
      </c>
      <c r="AU141" s="125" t="e">
        <f t="shared" ca="1" si="704"/>
        <v>#N/A</v>
      </c>
      <c r="AV141" s="125" t="e">
        <f t="shared" ca="1" si="704"/>
        <v>#N/A</v>
      </c>
      <c r="AW141" s="125" t="e">
        <f t="shared" ca="1" si="704"/>
        <v>#N/A</v>
      </c>
      <c r="AX141" s="125" t="e">
        <f t="shared" ca="1" si="704"/>
        <v>#N/A</v>
      </c>
      <c r="AY141" s="125" t="e">
        <f t="shared" ca="1" si="697"/>
        <v>#N/A</v>
      </c>
      <c r="AZ141" s="125" t="e">
        <f t="shared" ca="1" si="697"/>
        <v>#N/A</v>
      </c>
      <c r="BA141" s="125" t="e">
        <f t="shared" ca="1" si="697"/>
        <v>#N/A</v>
      </c>
      <c r="BB141" s="125" t="str">
        <f t="shared" ca="1" si="713"/>
        <v/>
      </c>
      <c r="BC141" s="125" t="str">
        <f t="shared" ca="1" si="705"/>
        <v/>
      </c>
      <c r="BD141" s="125" t="str">
        <f t="shared" ca="1" si="706"/>
        <v/>
      </c>
      <c r="BE141" s="125" t="str">
        <f t="shared" ca="1" si="707"/>
        <v/>
      </c>
      <c r="BF141" t="str">
        <f t="shared" ca="1" si="714"/>
        <v/>
      </c>
      <c r="BG141" s="125" t="str">
        <f t="shared" ca="1" si="741"/>
        <v/>
      </c>
      <c r="BI141" s="606" t="str">
        <f t="shared" ca="1" si="776"/>
        <v/>
      </c>
      <c r="BJ141" s="125" t="str">
        <f t="shared" ca="1" si="754"/>
        <v/>
      </c>
      <c r="BK141" s="125" t="str">
        <f t="shared" ca="1" si="777"/>
        <v/>
      </c>
      <c r="BL141" s="125" t="str">
        <f t="shared" ref="BL141" ca="1" si="791">IFERROR(INDEX($D$2:$BA$203,$A$41-1+$BI141,$A$27-3)*IF(RTF_unit="K",1,IF(RTF_unit="lb",1/1000,IF(RTF_unit="T",2,1))),"")</f>
        <v/>
      </c>
      <c r="BM141" s="125" t="str">
        <f t="shared" ref="BM141" ca="1" si="792">IFERROR(INDEX($D$2:$BA$203,$A$41-1+$BI141,$A$27-1)*IF(RTF_unit="K",1,IF(RTF_unit="lb",1/1000,IF(RTF_unit="T",2,1))),"")</f>
        <v/>
      </c>
      <c r="BN141" s="125" t="str">
        <f t="shared" ref="BN141" ca="1" si="793">IFERROR(INDEX($D$2:$BA$203,$A$41-1+$BI141,$A$27-2)*IF(RTF_unit="K",1,IF(RTF_unit="lb",1/1000,IF(RTF_unit="T",2,1))),"")</f>
        <v/>
      </c>
      <c r="BO141" s="125" t="str">
        <f t="shared" ref="BO141" ca="1" si="794">IFERROR(INDEX($D$2:$BA$203,$A$41-1+$BI141,$A$27)*IF(RTF_unit_Moment="kip-ft",1,IF(RTF_unit_Moment="kip-in",1/12,IF(RTF_unit_Moment="lb-ft",1/1000,IF(RTF_unit_Moment="lb-in",1/12000,1)))),"")</f>
        <v/>
      </c>
      <c r="BP141" s="125" t="str">
        <f t="shared" ref="BP141" ca="1" si="795">IFERROR(INDEX($D$2:$BA$203,$A$41-1+$BI141,$A$30)*IF(RTF_unit_Moment="kip-ft",1,IF(RTF_unit_Moment="kip-in",1/12,IF(RTF_unit_Moment="lb-ft",1/1000,IF(RTF_unit_Moment="lb-in",1/12000,1)))),"")</f>
        <v/>
      </c>
      <c r="BQ141" s="125" t="str">
        <f t="shared" ca="1" si="783"/>
        <v/>
      </c>
      <c r="BR141" s="125" t="str">
        <f t="shared" ca="1" si="784"/>
        <v/>
      </c>
      <c r="BT141" s="125" t="str">
        <f t="array" aca="1" ref="BT141" ca="1">IFERROR(INDEX($BB$1:$BB$203,SMALL(IF($BB$1:$BB$203&lt;&gt;"",ROW($BB$1:$BB$203)),ROW(134:134))),"")</f>
        <v/>
      </c>
      <c r="BU141" s="604" t="str">
        <f t="shared" ca="1" si="752"/>
        <v/>
      </c>
      <c r="BV141" s="125" t="str">
        <f t="shared" ca="1" si="760"/>
        <v/>
      </c>
      <c r="BW141" s="125" t="str">
        <f t="shared" ca="1" si="760"/>
        <v/>
      </c>
      <c r="BX141" s="125" t="str">
        <f t="shared" ca="1" si="760"/>
        <v/>
      </c>
      <c r="BY141" s="125" t="str">
        <f t="shared" ca="1" si="761"/>
        <v/>
      </c>
      <c r="BZ141" s="125" t="str">
        <f t="shared" ca="1" si="753"/>
        <v/>
      </c>
      <c r="CA141" s="125" t="str">
        <f t="shared" ca="1" si="762"/>
        <v/>
      </c>
      <c r="CB141" s="125" t="str">
        <f t="shared" ca="1" si="763"/>
        <v/>
      </c>
      <c r="CC141" s="125" t="str">
        <f t="shared" ca="1" si="764"/>
        <v/>
      </c>
      <c r="CD141" s="125" t="str">
        <f t="shared" ca="1" si="765"/>
        <v/>
      </c>
      <c r="CE141" s="125" t="str">
        <f t="shared" ca="1" si="766"/>
        <v/>
      </c>
      <c r="CF141" s="125" t="str">
        <f t="shared" ca="1" si="767"/>
        <v/>
      </c>
      <c r="CG141" s="125" t="str">
        <f t="shared" ca="1" si="768"/>
        <v/>
      </c>
      <c r="CH141" s="125" t="str">
        <f t="shared" ca="1" si="769"/>
        <v/>
      </c>
      <c r="CI141" s="125" t="str">
        <f t="shared" ca="1" si="770"/>
        <v/>
      </c>
      <c r="CJ141" s="125" t="str">
        <f t="array" aca="1" ref="CJ141" ca="1">IFERROR(INDEX($CI$1:$CI$502,SMALL(IF($CI$1:$CI$502&lt;&gt;"",ROW($CI$1:$CI$502)),ROW(134:134))),"")</f>
        <v/>
      </c>
      <c r="CK141" s="125" t="str">
        <f t="shared" ca="1" si="771"/>
        <v/>
      </c>
      <c r="CL141" s="125" t="str">
        <f t="shared" ca="1" si="772"/>
        <v/>
      </c>
      <c r="CM141" s="125"/>
      <c r="CO141" s="125" t="str">
        <f t="shared" si="773"/>
        <v/>
      </c>
      <c r="CP141" s="600" t="str">
        <f t="shared" si="774"/>
        <v/>
      </c>
      <c r="CQ141" s="600" t="str">
        <f t="shared" si="790"/>
        <v/>
      </c>
      <c r="CR141" s="600" t="str">
        <f t="shared" si="775"/>
        <v/>
      </c>
    </row>
    <row r="142" spans="1:96" x14ac:dyDescent="0.25">
      <c r="A142" s="591"/>
      <c r="C142" s="125">
        <f t="shared" si="720"/>
        <v>140</v>
      </c>
      <c r="D142" s="125" t="e">
        <f t="shared" ca="1" si="703"/>
        <v>#N/A</v>
      </c>
      <c r="E142" s="125" t="e">
        <f t="shared" ca="1" si="703"/>
        <v>#N/A</v>
      </c>
      <c r="F142" s="125" t="e">
        <f t="shared" ca="1" si="703"/>
        <v>#N/A</v>
      </c>
      <c r="G142" s="125" t="e">
        <f t="shared" ca="1" si="703"/>
        <v>#N/A</v>
      </c>
      <c r="H142" s="125" t="e">
        <f t="shared" ca="1" si="703"/>
        <v>#N/A</v>
      </c>
      <c r="I142" s="125" t="e">
        <f t="shared" ca="1" si="703"/>
        <v>#N/A</v>
      </c>
      <c r="J142" s="125" t="e">
        <f t="shared" ca="1" si="703"/>
        <v>#N/A</v>
      </c>
      <c r="K142" s="125" t="e">
        <f t="shared" ca="1" si="703"/>
        <v>#N/A</v>
      </c>
      <c r="L142" s="125" t="e">
        <f t="shared" ca="1" si="703"/>
        <v>#N/A</v>
      </c>
      <c r="M142" s="125" t="e">
        <f t="shared" ca="1" si="703"/>
        <v>#N/A</v>
      </c>
      <c r="N142" s="125" t="e">
        <f t="shared" ca="1" si="703"/>
        <v>#N/A</v>
      </c>
      <c r="O142" s="125" t="e">
        <f t="shared" ca="1" si="703"/>
        <v>#N/A</v>
      </c>
      <c r="P142" s="125" t="e">
        <f t="shared" ca="1" si="703"/>
        <v>#N/A</v>
      </c>
      <c r="Q142" s="125" t="e">
        <f t="shared" ca="1" si="703"/>
        <v>#N/A</v>
      </c>
      <c r="R142" s="125" t="e">
        <f t="shared" ca="1" si="703"/>
        <v>#N/A</v>
      </c>
      <c r="S142" s="125" t="e">
        <f t="shared" ca="1" si="703"/>
        <v>#N/A</v>
      </c>
      <c r="T142" s="125" t="e">
        <f t="shared" ca="1" si="696"/>
        <v>#N/A</v>
      </c>
      <c r="U142" s="125" t="e">
        <f t="shared" ca="1" si="696"/>
        <v>#N/A</v>
      </c>
      <c r="V142" s="125" t="e">
        <f t="shared" ca="1" si="696"/>
        <v>#N/A</v>
      </c>
      <c r="W142" s="125" t="e">
        <f t="shared" ca="1" si="696"/>
        <v>#N/A</v>
      </c>
      <c r="X142" s="125" t="e">
        <f t="shared" ca="1" si="696"/>
        <v>#N/A</v>
      </c>
      <c r="Y142" s="125" t="e">
        <f t="shared" ca="1" si="696"/>
        <v>#N/A</v>
      </c>
      <c r="Z142" s="125" t="e">
        <f t="shared" ca="1" si="696"/>
        <v>#N/A</v>
      </c>
      <c r="AA142" s="125" t="e">
        <f t="shared" ca="1" si="696"/>
        <v>#N/A</v>
      </c>
      <c r="AB142" s="125" t="e">
        <f t="shared" ca="1" si="696"/>
        <v>#N/A</v>
      </c>
      <c r="AC142" s="125" t="e">
        <f t="shared" ca="1" si="696"/>
        <v>#N/A</v>
      </c>
      <c r="AD142" s="125" t="e">
        <f t="shared" ca="1" si="696"/>
        <v>#N/A</v>
      </c>
      <c r="AE142" s="125" t="e">
        <f t="shared" ca="1" si="696"/>
        <v>#N/A</v>
      </c>
      <c r="AF142" s="125" t="e">
        <f t="shared" ca="1" si="696"/>
        <v>#N/A</v>
      </c>
      <c r="AG142" s="125" t="e">
        <f t="shared" ca="1" si="696"/>
        <v>#N/A</v>
      </c>
      <c r="AH142" s="125" t="e">
        <f t="shared" ca="1" si="696"/>
        <v>#N/A</v>
      </c>
      <c r="AI142" s="125" t="e">
        <f t="shared" ca="1" si="704"/>
        <v>#N/A</v>
      </c>
      <c r="AJ142" s="125" t="e">
        <f t="shared" ca="1" si="704"/>
        <v>#N/A</v>
      </c>
      <c r="AK142" s="125" t="e">
        <f t="shared" ca="1" si="704"/>
        <v>#N/A</v>
      </c>
      <c r="AL142" s="125" t="e">
        <f t="shared" ca="1" si="704"/>
        <v>#N/A</v>
      </c>
      <c r="AM142" s="125" t="e">
        <f t="shared" ca="1" si="704"/>
        <v>#N/A</v>
      </c>
      <c r="AN142" s="125" t="e">
        <f t="shared" ca="1" si="704"/>
        <v>#N/A</v>
      </c>
      <c r="AO142" s="125" t="e">
        <f t="shared" ca="1" si="704"/>
        <v>#N/A</v>
      </c>
      <c r="AP142" s="125" t="e">
        <f t="shared" ca="1" si="704"/>
        <v>#N/A</v>
      </c>
      <c r="AQ142" s="125" t="e">
        <f t="shared" ca="1" si="704"/>
        <v>#N/A</v>
      </c>
      <c r="AR142" s="125" t="e">
        <f t="shared" ca="1" si="704"/>
        <v>#N/A</v>
      </c>
      <c r="AS142" s="125" t="e">
        <f t="shared" ca="1" si="704"/>
        <v>#N/A</v>
      </c>
      <c r="AT142" s="125" t="e">
        <f t="shared" ca="1" si="704"/>
        <v>#N/A</v>
      </c>
      <c r="AU142" s="125" t="e">
        <f t="shared" ca="1" si="704"/>
        <v>#N/A</v>
      </c>
      <c r="AV142" s="125" t="e">
        <f t="shared" ca="1" si="704"/>
        <v>#N/A</v>
      </c>
      <c r="AW142" s="125" t="e">
        <f t="shared" ca="1" si="704"/>
        <v>#N/A</v>
      </c>
      <c r="AX142" s="125" t="e">
        <f t="shared" ca="1" si="704"/>
        <v>#N/A</v>
      </c>
      <c r="AY142" s="125" t="e">
        <f t="shared" ca="1" si="697"/>
        <v>#N/A</v>
      </c>
      <c r="AZ142" s="125" t="e">
        <f t="shared" ca="1" si="697"/>
        <v>#N/A</v>
      </c>
      <c r="BA142" s="125" t="e">
        <f t="shared" ca="1" si="697"/>
        <v>#N/A</v>
      </c>
      <c r="BB142" s="125" t="str">
        <f t="shared" ca="1" si="713"/>
        <v/>
      </c>
      <c r="BC142" s="125" t="str">
        <f t="shared" ca="1" si="705"/>
        <v/>
      </c>
      <c r="BD142" s="125" t="str">
        <f t="shared" ca="1" si="706"/>
        <v/>
      </c>
      <c r="BE142" s="125" t="str">
        <f t="shared" ca="1" si="707"/>
        <v/>
      </c>
      <c r="BF142" t="str">
        <f t="shared" ca="1" si="714"/>
        <v/>
      </c>
      <c r="BG142" s="125" t="str">
        <f t="shared" ca="1" si="741"/>
        <v/>
      </c>
      <c r="BI142" s="606" t="str">
        <f t="shared" ca="1" si="776"/>
        <v/>
      </c>
      <c r="BJ142" s="125" t="str">
        <f t="shared" ca="1" si="754"/>
        <v/>
      </c>
      <c r="BK142" s="125" t="str">
        <f t="shared" ca="1" si="777"/>
        <v/>
      </c>
      <c r="BL142" s="125" t="str">
        <f t="shared" ref="BL142" ca="1" si="796">IFERROR(INDEX($D$2:$BA$203,$A$41-1+$BI142,$A$27-3)*IF(RTF_unit="K",1,IF(RTF_unit="lb",1/1000,IF(RTF_unit="T",2,1))),"")</f>
        <v/>
      </c>
      <c r="BM142" s="125" t="str">
        <f t="shared" ref="BM142" ca="1" si="797">IFERROR(INDEX($D$2:$BA$203,$A$41-1+$BI142,$A$27-1)*IF(RTF_unit="K",1,IF(RTF_unit="lb",1/1000,IF(RTF_unit="T",2,1))),"")</f>
        <v/>
      </c>
      <c r="BN142" s="125" t="str">
        <f t="shared" ref="BN142" ca="1" si="798">IFERROR(INDEX($D$2:$BA$203,$A$41-1+$BI142,$A$27-2)*IF(RTF_unit="K",1,IF(RTF_unit="lb",1/1000,IF(RTF_unit="T",2,1))),"")</f>
        <v/>
      </c>
      <c r="BO142" s="125" t="str">
        <f t="shared" ref="BO142" ca="1" si="799">IFERROR(INDEX($D$2:$BA$203,$A$41-1+$BI142,$A$27)*IF(RTF_unit_Moment="kip-ft",1,IF(RTF_unit_Moment="kip-in",1/12,IF(RTF_unit_Moment="lb-ft",1/1000,IF(RTF_unit_Moment="lb-in",1/12000,1)))),"")</f>
        <v/>
      </c>
      <c r="BP142" s="125" t="str">
        <f t="shared" ref="BP142" ca="1" si="800">IFERROR(INDEX($D$2:$BA$203,$A$41-1+$BI142,$A$30)*IF(RTF_unit_Moment="kip-ft",1,IF(RTF_unit_Moment="kip-in",1/12,IF(RTF_unit_Moment="lb-ft",1/1000,IF(RTF_unit_Moment="lb-in",1/12000,1)))),"")</f>
        <v/>
      </c>
      <c r="BQ142" s="125" t="str">
        <f t="shared" ca="1" si="783"/>
        <v/>
      </c>
      <c r="BR142" s="125" t="str">
        <f t="shared" ca="1" si="784"/>
        <v/>
      </c>
      <c r="BT142" s="125" t="str">
        <f t="array" aca="1" ref="BT142" ca="1">IFERROR(INDEX($BB$1:$BB$203,SMALL(IF($BB$1:$BB$203&lt;&gt;"",ROW($BB$1:$BB$203)),ROW(135:135))),"")</f>
        <v/>
      </c>
      <c r="BU142" s="604" t="str">
        <f t="shared" ca="1" si="752"/>
        <v/>
      </c>
      <c r="BV142" s="125" t="str">
        <f t="shared" ca="1" si="760"/>
        <v/>
      </c>
      <c r="BW142" s="125" t="str">
        <f t="shared" ca="1" si="760"/>
        <v/>
      </c>
      <c r="BX142" s="125" t="str">
        <f t="shared" ca="1" si="760"/>
        <v/>
      </c>
      <c r="BY142" s="125" t="str">
        <f t="shared" ca="1" si="761"/>
        <v/>
      </c>
      <c r="BZ142" s="125" t="str">
        <f t="shared" ca="1" si="753"/>
        <v/>
      </c>
      <c r="CA142" s="125" t="str">
        <f t="shared" ca="1" si="762"/>
        <v/>
      </c>
      <c r="CB142" s="125" t="str">
        <f t="shared" ca="1" si="763"/>
        <v/>
      </c>
      <c r="CC142" s="125" t="str">
        <f t="shared" ca="1" si="764"/>
        <v/>
      </c>
      <c r="CD142" s="125" t="str">
        <f t="shared" ca="1" si="765"/>
        <v/>
      </c>
      <c r="CE142" s="125" t="str">
        <f t="shared" ca="1" si="766"/>
        <v/>
      </c>
      <c r="CF142" s="125" t="str">
        <f t="shared" ca="1" si="767"/>
        <v/>
      </c>
      <c r="CG142" s="125" t="str">
        <f t="shared" ca="1" si="768"/>
        <v/>
      </c>
      <c r="CH142" s="125" t="str">
        <f t="shared" ca="1" si="769"/>
        <v/>
      </c>
      <c r="CI142" s="125" t="str">
        <f t="shared" ca="1" si="770"/>
        <v/>
      </c>
      <c r="CJ142" s="125" t="str">
        <f t="array" aca="1" ref="CJ142" ca="1">IFERROR(INDEX($CI$1:$CI$502,SMALL(IF($CI$1:$CI$502&lt;&gt;"",ROW($CI$1:$CI$502)),ROW(135:135))),"")</f>
        <v/>
      </c>
      <c r="CK142" s="125" t="str">
        <f t="shared" ca="1" si="771"/>
        <v/>
      </c>
      <c r="CL142" s="125" t="str">
        <f t="shared" ca="1" si="772"/>
        <v/>
      </c>
      <c r="CM142" s="125"/>
      <c r="CO142" s="125" t="str">
        <f t="shared" si="773"/>
        <v/>
      </c>
      <c r="CP142" s="600" t="str">
        <f t="shared" si="774"/>
        <v/>
      </c>
      <c r="CQ142" s="600" t="str">
        <f t="shared" si="790"/>
        <v/>
      </c>
      <c r="CR142" s="600" t="str">
        <f t="shared" si="775"/>
        <v/>
      </c>
    </row>
    <row r="143" spans="1:96" x14ac:dyDescent="0.25">
      <c r="A143" s="591"/>
      <c r="C143" s="125">
        <f t="shared" si="720"/>
        <v>141</v>
      </c>
      <c r="D143" s="125" t="e">
        <f t="shared" ca="1" si="703"/>
        <v>#N/A</v>
      </c>
      <c r="E143" s="125" t="e">
        <f t="shared" ca="1" si="703"/>
        <v>#N/A</v>
      </c>
      <c r="F143" s="125" t="e">
        <f t="shared" ca="1" si="703"/>
        <v>#N/A</v>
      </c>
      <c r="G143" s="125" t="e">
        <f t="shared" ca="1" si="703"/>
        <v>#N/A</v>
      </c>
      <c r="H143" s="125" t="e">
        <f t="shared" ca="1" si="703"/>
        <v>#N/A</v>
      </c>
      <c r="I143" s="125" t="e">
        <f t="shared" ca="1" si="703"/>
        <v>#N/A</v>
      </c>
      <c r="J143" s="125" t="e">
        <f t="shared" ca="1" si="703"/>
        <v>#N/A</v>
      </c>
      <c r="K143" s="125" t="e">
        <f t="shared" ca="1" si="703"/>
        <v>#N/A</v>
      </c>
      <c r="L143" s="125" t="e">
        <f t="shared" ca="1" si="703"/>
        <v>#N/A</v>
      </c>
      <c r="M143" s="125" t="e">
        <f t="shared" ca="1" si="703"/>
        <v>#N/A</v>
      </c>
      <c r="N143" s="125" t="e">
        <f t="shared" ca="1" si="703"/>
        <v>#N/A</v>
      </c>
      <c r="O143" s="125" t="e">
        <f t="shared" ca="1" si="703"/>
        <v>#N/A</v>
      </c>
      <c r="P143" s="125" t="e">
        <f t="shared" ca="1" si="703"/>
        <v>#N/A</v>
      </c>
      <c r="Q143" s="125" t="e">
        <f t="shared" ca="1" si="703"/>
        <v>#N/A</v>
      </c>
      <c r="R143" s="125" t="e">
        <f t="shared" ca="1" si="703"/>
        <v>#N/A</v>
      </c>
      <c r="S143" s="125" t="e">
        <f t="shared" ca="1" si="703"/>
        <v>#N/A</v>
      </c>
      <c r="T143" s="125" t="e">
        <f t="shared" ca="1" si="696"/>
        <v>#N/A</v>
      </c>
      <c r="U143" s="125" t="e">
        <f t="shared" ca="1" si="696"/>
        <v>#N/A</v>
      </c>
      <c r="V143" s="125" t="e">
        <f t="shared" ca="1" si="696"/>
        <v>#N/A</v>
      </c>
      <c r="W143" s="125" t="e">
        <f t="shared" ca="1" si="696"/>
        <v>#N/A</v>
      </c>
      <c r="X143" s="125" t="e">
        <f t="shared" ca="1" si="696"/>
        <v>#N/A</v>
      </c>
      <c r="Y143" s="125" t="e">
        <f t="shared" ca="1" si="696"/>
        <v>#N/A</v>
      </c>
      <c r="Z143" s="125" t="e">
        <f t="shared" ca="1" si="696"/>
        <v>#N/A</v>
      </c>
      <c r="AA143" s="125" t="e">
        <f t="shared" ca="1" si="696"/>
        <v>#N/A</v>
      </c>
      <c r="AB143" s="125" t="e">
        <f t="shared" ca="1" si="696"/>
        <v>#N/A</v>
      </c>
      <c r="AC143" s="125" t="e">
        <f t="shared" ca="1" si="696"/>
        <v>#N/A</v>
      </c>
      <c r="AD143" s="125" t="e">
        <f t="shared" ca="1" si="696"/>
        <v>#N/A</v>
      </c>
      <c r="AE143" s="125" t="e">
        <f t="shared" ca="1" si="696"/>
        <v>#N/A</v>
      </c>
      <c r="AF143" s="125" t="e">
        <f t="shared" ca="1" si="696"/>
        <v>#N/A</v>
      </c>
      <c r="AG143" s="125" t="e">
        <f t="shared" ca="1" si="696"/>
        <v>#N/A</v>
      </c>
      <c r="AH143" s="125" t="e">
        <f t="shared" ca="1" si="696"/>
        <v>#N/A</v>
      </c>
      <c r="AI143" s="125" t="e">
        <f t="shared" ca="1" si="704"/>
        <v>#N/A</v>
      </c>
      <c r="AJ143" s="125" t="e">
        <f t="shared" ca="1" si="704"/>
        <v>#N/A</v>
      </c>
      <c r="AK143" s="125" t="e">
        <f t="shared" ca="1" si="704"/>
        <v>#N/A</v>
      </c>
      <c r="AL143" s="125" t="e">
        <f t="shared" ca="1" si="704"/>
        <v>#N/A</v>
      </c>
      <c r="AM143" s="125" t="e">
        <f t="shared" ca="1" si="704"/>
        <v>#N/A</v>
      </c>
      <c r="AN143" s="125" t="e">
        <f t="shared" ca="1" si="704"/>
        <v>#N/A</v>
      </c>
      <c r="AO143" s="125" t="e">
        <f t="shared" ca="1" si="704"/>
        <v>#N/A</v>
      </c>
      <c r="AP143" s="125" t="e">
        <f t="shared" ca="1" si="704"/>
        <v>#N/A</v>
      </c>
      <c r="AQ143" s="125" t="e">
        <f t="shared" ca="1" si="704"/>
        <v>#N/A</v>
      </c>
      <c r="AR143" s="125" t="e">
        <f t="shared" ca="1" si="704"/>
        <v>#N/A</v>
      </c>
      <c r="AS143" s="125" t="e">
        <f t="shared" ca="1" si="704"/>
        <v>#N/A</v>
      </c>
      <c r="AT143" s="125" t="e">
        <f t="shared" ca="1" si="704"/>
        <v>#N/A</v>
      </c>
      <c r="AU143" s="125" t="e">
        <f t="shared" ca="1" si="704"/>
        <v>#N/A</v>
      </c>
      <c r="AV143" s="125" t="e">
        <f t="shared" ca="1" si="704"/>
        <v>#N/A</v>
      </c>
      <c r="AW143" s="125" t="e">
        <f t="shared" ca="1" si="704"/>
        <v>#N/A</v>
      </c>
      <c r="AX143" s="125" t="e">
        <f t="shared" ca="1" si="704"/>
        <v>#N/A</v>
      </c>
      <c r="AY143" s="125" t="e">
        <f t="shared" ca="1" si="697"/>
        <v>#N/A</v>
      </c>
      <c r="AZ143" s="125" t="e">
        <f t="shared" ca="1" si="697"/>
        <v>#N/A</v>
      </c>
      <c r="BA143" s="125" t="e">
        <f t="shared" ca="1" si="697"/>
        <v>#N/A</v>
      </c>
      <c r="BB143" s="125" t="str">
        <f t="shared" ca="1" si="713"/>
        <v/>
      </c>
      <c r="BC143" s="125" t="str">
        <f t="shared" ca="1" si="705"/>
        <v/>
      </c>
      <c r="BD143" s="125" t="str">
        <f t="shared" ca="1" si="706"/>
        <v/>
      </c>
      <c r="BE143" s="125" t="str">
        <f t="shared" ca="1" si="707"/>
        <v/>
      </c>
      <c r="BF143" t="str">
        <f t="shared" ca="1" si="714"/>
        <v/>
      </c>
      <c r="BG143" s="125" t="str">
        <f t="shared" ca="1" si="741"/>
        <v/>
      </c>
      <c r="BI143" s="606" t="str">
        <f t="shared" ca="1" si="776"/>
        <v/>
      </c>
      <c r="BJ143" s="125" t="str">
        <f t="shared" ca="1" si="754"/>
        <v/>
      </c>
      <c r="BK143" s="125" t="str">
        <f t="shared" ca="1" si="777"/>
        <v/>
      </c>
      <c r="BL143" s="125" t="str">
        <f t="shared" ref="BL143" ca="1" si="801">IFERROR(INDEX($D$2:$BA$203,$A$41-1+$BI143,$A$27-3)*IF(RTF_unit="K",1,IF(RTF_unit="lb",1/1000,IF(RTF_unit="T",2,1))),"")</f>
        <v/>
      </c>
      <c r="BM143" s="125" t="str">
        <f t="shared" ref="BM143" ca="1" si="802">IFERROR(INDEX($D$2:$BA$203,$A$41-1+$BI143,$A$27-1)*IF(RTF_unit="K",1,IF(RTF_unit="lb",1/1000,IF(RTF_unit="T",2,1))),"")</f>
        <v/>
      </c>
      <c r="BN143" s="125" t="str">
        <f t="shared" ref="BN143" ca="1" si="803">IFERROR(INDEX($D$2:$BA$203,$A$41-1+$BI143,$A$27-2)*IF(RTF_unit="K",1,IF(RTF_unit="lb",1/1000,IF(RTF_unit="T",2,1))),"")</f>
        <v/>
      </c>
      <c r="BO143" s="125" t="str">
        <f t="shared" ref="BO143" ca="1" si="804">IFERROR(INDEX($D$2:$BA$203,$A$41-1+$BI143,$A$27)*IF(RTF_unit_Moment="kip-ft",1,IF(RTF_unit_Moment="kip-in",1/12,IF(RTF_unit_Moment="lb-ft",1/1000,IF(RTF_unit_Moment="lb-in",1/12000,1)))),"")</f>
        <v/>
      </c>
      <c r="BP143" s="125" t="str">
        <f t="shared" ref="BP143" ca="1" si="805">IFERROR(INDEX($D$2:$BA$203,$A$41-1+$BI143,$A$30)*IF(RTF_unit_Moment="kip-ft",1,IF(RTF_unit_Moment="kip-in",1/12,IF(RTF_unit_Moment="lb-ft",1/1000,IF(RTF_unit_Moment="lb-in",1/12000,1)))),"")</f>
        <v/>
      </c>
      <c r="BQ143" s="125" t="str">
        <f t="shared" ca="1" si="783"/>
        <v/>
      </c>
      <c r="BR143" s="125" t="str">
        <f t="shared" ca="1" si="784"/>
        <v/>
      </c>
      <c r="BT143" s="125" t="str">
        <f t="array" aca="1" ref="BT143" ca="1">IFERROR(INDEX($BB$1:$BB$203,SMALL(IF($BB$1:$BB$203&lt;&gt;"",ROW($BB$1:$BB$203)),ROW(136:136))),"")</f>
        <v/>
      </c>
      <c r="BU143" s="604" t="str">
        <f t="shared" ca="1" si="752"/>
        <v/>
      </c>
      <c r="BV143" s="125" t="str">
        <f t="shared" ca="1" si="760"/>
        <v/>
      </c>
      <c r="BW143" s="125" t="str">
        <f t="shared" ca="1" si="760"/>
        <v/>
      </c>
      <c r="BX143" s="125" t="str">
        <f t="shared" ca="1" si="760"/>
        <v/>
      </c>
      <c r="BY143" s="125" t="str">
        <f t="shared" ca="1" si="761"/>
        <v/>
      </c>
      <c r="BZ143" s="125" t="str">
        <f t="shared" ca="1" si="753"/>
        <v/>
      </c>
      <c r="CA143" s="125" t="str">
        <f t="shared" ca="1" si="762"/>
        <v/>
      </c>
      <c r="CB143" s="125" t="str">
        <f t="shared" ca="1" si="763"/>
        <v/>
      </c>
      <c r="CC143" s="125" t="str">
        <f t="shared" ca="1" si="764"/>
        <v/>
      </c>
      <c r="CD143" s="125" t="str">
        <f t="shared" ca="1" si="765"/>
        <v/>
      </c>
      <c r="CE143" s="125" t="str">
        <f t="shared" ca="1" si="766"/>
        <v/>
      </c>
      <c r="CF143" s="125" t="str">
        <f t="shared" ca="1" si="767"/>
        <v/>
      </c>
      <c r="CG143" s="125" t="str">
        <f t="shared" ca="1" si="768"/>
        <v/>
      </c>
      <c r="CH143" s="125" t="str">
        <f t="shared" ca="1" si="769"/>
        <v/>
      </c>
      <c r="CI143" s="125" t="str">
        <f t="shared" ca="1" si="770"/>
        <v/>
      </c>
      <c r="CJ143" s="125" t="str">
        <f t="array" aca="1" ref="CJ143" ca="1">IFERROR(INDEX($CI$1:$CI$502,SMALL(IF($CI$1:$CI$502&lt;&gt;"",ROW($CI$1:$CI$502)),ROW(136:136))),"")</f>
        <v/>
      </c>
      <c r="CK143" s="125" t="str">
        <f t="shared" ca="1" si="771"/>
        <v/>
      </c>
      <c r="CL143" s="125" t="str">
        <f t="shared" ca="1" si="772"/>
        <v/>
      </c>
      <c r="CM143" s="125"/>
      <c r="CO143" s="125" t="str">
        <f t="shared" si="773"/>
        <v/>
      </c>
      <c r="CP143" s="600" t="str">
        <f t="shared" si="774"/>
        <v/>
      </c>
      <c r="CQ143" s="600" t="str">
        <f t="shared" si="790"/>
        <v/>
      </c>
      <c r="CR143" s="600" t="str">
        <f t="shared" si="775"/>
        <v/>
      </c>
    </row>
    <row r="144" spans="1:96" x14ac:dyDescent="0.25">
      <c r="A144" s="591"/>
      <c r="C144" s="125">
        <f t="shared" si="720"/>
        <v>142</v>
      </c>
      <c r="D144" s="125" t="e">
        <f t="shared" ca="1" si="703"/>
        <v>#N/A</v>
      </c>
      <c r="E144" s="125" t="e">
        <f t="shared" ca="1" si="703"/>
        <v>#N/A</v>
      </c>
      <c r="F144" s="125" t="e">
        <f t="shared" ca="1" si="703"/>
        <v>#N/A</v>
      </c>
      <c r="G144" s="125" t="e">
        <f t="shared" ca="1" si="703"/>
        <v>#N/A</v>
      </c>
      <c r="H144" s="125" t="e">
        <f t="shared" ca="1" si="703"/>
        <v>#N/A</v>
      </c>
      <c r="I144" s="125" t="e">
        <f t="shared" ca="1" si="703"/>
        <v>#N/A</v>
      </c>
      <c r="J144" s="125" t="e">
        <f t="shared" ca="1" si="703"/>
        <v>#N/A</v>
      </c>
      <c r="K144" s="125" t="e">
        <f t="shared" ca="1" si="703"/>
        <v>#N/A</v>
      </c>
      <c r="L144" s="125" t="e">
        <f t="shared" ca="1" si="703"/>
        <v>#N/A</v>
      </c>
      <c r="M144" s="125" t="e">
        <f t="shared" ca="1" si="703"/>
        <v>#N/A</v>
      </c>
      <c r="N144" s="125" t="e">
        <f t="shared" ca="1" si="703"/>
        <v>#N/A</v>
      </c>
      <c r="O144" s="125" t="e">
        <f t="shared" ca="1" si="703"/>
        <v>#N/A</v>
      </c>
      <c r="P144" s="125" t="e">
        <f t="shared" ca="1" si="703"/>
        <v>#N/A</v>
      </c>
      <c r="Q144" s="125" t="e">
        <f t="shared" ca="1" si="703"/>
        <v>#N/A</v>
      </c>
      <c r="R144" s="125" t="e">
        <f t="shared" ca="1" si="703"/>
        <v>#N/A</v>
      </c>
      <c r="S144" s="125" t="e">
        <f t="shared" ca="1" si="703"/>
        <v>#N/A</v>
      </c>
      <c r="T144" s="125" t="e">
        <f t="shared" ca="1" si="696"/>
        <v>#N/A</v>
      </c>
      <c r="U144" s="125" t="e">
        <f t="shared" ca="1" si="696"/>
        <v>#N/A</v>
      </c>
      <c r="V144" s="125" t="e">
        <f t="shared" ca="1" si="696"/>
        <v>#N/A</v>
      </c>
      <c r="W144" s="125" t="e">
        <f t="shared" ca="1" si="696"/>
        <v>#N/A</v>
      </c>
      <c r="X144" s="125" t="e">
        <f t="shared" ca="1" si="696"/>
        <v>#N/A</v>
      </c>
      <c r="Y144" s="125" t="e">
        <f t="shared" ca="1" si="696"/>
        <v>#N/A</v>
      </c>
      <c r="Z144" s="125" t="e">
        <f t="shared" ca="1" si="696"/>
        <v>#N/A</v>
      </c>
      <c r="AA144" s="125" t="e">
        <f t="shared" ca="1" si="696"/>
        <v>#N/A</v>
      </c>
      <c r="AB144" s="125" t="e">
        <f t="shared" ca="1" si="696"/>
        <v>#N/A</v>
      </c>
      <c r="AC144" s="125" t="e">
        <f t="shared" ca="1" si="696"/>
        <v>#N/A</v>
      </c>
      <c r="AD144" s="125" t="e">
        <f t="shared" ca="1" si="696"/>
        <v>#N/A</v>
      </c>
      <c r="AE144" s="125" t="e">
        <f t="shared" ca="1" si="696"/>
        <v>#N/A</v>
      </c>
      <c r="AF144" s="125" t="e">
        <f t="shared" ca="1" si="696"/>
        <v>#N/A</v>
      </c>
      <c r="AG144" s="125" t="e">
        <f t="shared" ca="1" si="696"/>
        <v>#N/A</v>
      </c>
      <c r="AH144" s="125" t="e">
        <f t="shared" ca="1" si="696"/>
        <v>#N/A</v>
      </c>
      <c r="AI144" s="125" t="e">
        <f t="shared" ca="1" si="704"/>
        <v>#N/A</v>
      </c>
      <c r="AJ144" s="125" t="e">
        <f t="shared" ca="1" si="704"/>
        <v>#N/A</v>
      </c>
      <c r="AK144" s="125" t="e">
        <f t="shared" ca="1" si="704"/>
        <v>#N/A</v>
      </c>
      <c r="AL144" s="125" t="e">
        <f t="shared" ca="1" si="704"/>
        <v>#N/A</v>
      </c>
      <c r="AM144" s="125" t="e">
        <f t="shared" ca="1" si="704"/>
        <v>#N/A</v>
      </c>
      <c r="AN144" s="125" t="e">
        <f t="shared" ca="1" si="704"/>
        <v>#N/A</v>
      </c>
      <c r="AO144" s="125" t="e">
        <f t="shared" ca="1" si="704"/>
        <v>#N/A</v>
      </c>
      <c r="AP144" s="125" t="e">
        <f t="shared" ca="1" si="704"/>
        <v>#N/A</v>
      </c>
      <c r="AQ144" s="125" t="e">
        <f t="shared" ca="1" si="704"/>
        <v>#N/A</v>
      </c>
      <c r="AR144" s="125" t="e">
        <f t="shared" ca="1" si="704"/>
        <v>#N/A</v>
      </c>
      <c r="AS144" s="125" t="e">
        <f t="shared" ca="1" si="704"/>
        <v>#N/A</v>
      </c>
      <c r="AT144" s="125" t="e">
        <f t="shared" ca="1" si="704"/>
        <v>#N/A</v>
      </c>
      <c r="AU144" s="125" t="e">
        <f t="shared" ca="1" si="704"/>
        <v>#N/A</v>
      </c>
      <c r="AV144" s="125" t="e">
        <f t="shared" ca="1" si="704"/>
        <v>#N/A</v>
      </c>
      <c r="AW144" s="125" t="e">
        <f t="shared" ca="1" si="704"/>
        <v>#N/A</v>
      </c>
      <c r="AX144" s="125" t="e">
        <f t="shared" ca="1" si="704"/>
        <v>#N/A</v>
      </c>
      <c r="AY144" s="125" t="e">
        <f t="shared" ca="1" si="697"/>
        <v>#N/A</v>
      </c>
      <c r="AZ144" s="125" t="e">
        <f t="shared" ca="1" si="697"/>
        <v>#N/A</v>
      </c>
      <c r="BA144" s="125" t="e">
        <f t="shared" ca="1" si="697"/>
        <v>#N/A</v>
      </c>
      <c r="BB144" s="125" t="str">
        <f t="shared" ca="1" si="713"/>
        <v/>
      </c>
      <c r="BC144" s="125" t="str">
        <f t="shared" ca="1" si="705"/>
        <v/>
      </c>
      <c r="BD144" s="125" t="str">
        <f t="shared" ca="1" si="706"/>
        <v/>
      </c>
      <c r="BE144" s="125" t="str">
        <f t="shared" ca="1" si="707"/>
        <v/>
      </c>
      <c r="BF144" t="str">
        <f t="shared" ca="1" si="714"/>
        <v/>
      </c>
      <c r="BG144" s="125" t="str">
        <f t="shared" ca="1" si="741"/>
        <v/>
      </c>
      <c r="BI144" s="606" t="str">
        <f t="shared" ca="1" si="776"/>
        <v/>
      </c>
      <c r="BJ144" s="125" t="str">
        <f t="shared" ca="1" si="754"/>
        <v/>
      </c>
      <c r="BK144" s="125" t="str">
        <f t="shared" ca="1" si="777"/>
        <v/>
      </c>
      <c r="BL144" s="125" t="str">
        <f t="shared" ref="BL144" ca="1" si="806">IFERROR(INDEX($D$2:$BA$203,$A$41-1+$BI144,$A$27-3)*IF(RTF_unit="K",1,IF(RTF_unit="lb",1/1000,IF(RTF_unit="T",2,1))),"")</f>
        <v/>
      </c>
      <c r="BM144" s="125" t="str">
        <f t="shared" ref="BM144" ca="1" si="807">IFERROR(INDEX($D$2:$BA$203,$A$41-1+$BI144,$A$27-1)*IF(RTF_unit="K",1,IF(RTF_unit="lb",1/1000,IF(RTF_unit="T",2,1))),"")</f>
        <v/>
      </c>
      <c r="BN144" s="125" t="str">
        <f t="shared" ref="BN144" ca="1" si="808">IFERROR(INDEX($D$2:$BA$203,$A$41-1+$BI144,$A$27-2)*IF(RTF_unit="K",1,IF(RTF_unit="lb",1/1000,IF(RTF_unit="T",2,1))),"")</f>
        <v/>
      </c>
      <c r="BO144" s="125" t="str">
        <f t="shared" ref="BO144" ca="1" si="809">IFERROR(INDEX($D$2:$BA$203,$A$41-1+$BI144,$A$27)*IF(RTF_unit_Moment="kip-ft",1,IF(RTF_unit_Moment="kip-in",1/12,IF(RTF_unit_Moment="lb-ft",1/1000,IF(RTF_unit_Moment="lb-in",1/12000,1)))),"")</f>
        <v/>
      </c>
      <c r="BP144" s="125" t="str">
        <f t="shared" ref="BP144" ca="1" si="810">IFERROR(INDEX($D$2:$BA$203,$A$41-1+$BI144,$A$30)*IF(RTF_unit_Moment="kip-ft",1,IF(RTF_unit_Moment="kip-in",1/12,IF(RTF_unit_Moment="lb-ft",1/1000,IF(RTF_unit_Moment="lb-in",1/12000,1)))),"")</f>
        <v/>
      </c>
      <c r="BQ144" s="125" t="str">
        <f t="shared" ca="1" si="783"/>
        <v/>
      </c>
      <c r="BR144" s="125" t="str">
        <f t="shared" ca="1" si="784"/>
        <v/>
      </c>
      <c r="BT144" s="125" t="str">
        <f t="array" aca="1" ref="BT144" ca="1">IFERROR(INDEX($BB$1:$BB$203,SMALL(IF($BB$1:$BB$203&lt;&gt;"",ROW($BB$1:$BB$203)),ROW(137:137))),"")</f>
        <v/>
      </c>
      <c r="BU144" s="604" t="str">
        <f t="shared" ca="1" si="752"/>
        <v/>
      </c>
      <c r="BV144" s="125" t="str">
        <f t="shared" ca="1" si="760"/>
        <v/>
      </c>
      <c r="BW144" s="125" t="str">
        <f t="shared" ca="1" si="760"/>
        <v/>
      </c>
      <c r="BX144" s="125" t="str">
        <f t="shared" ca="1" si="760"/>
        <v/>
      </c>
      <c r="BY144" s="125" t="str">
        <f t="shared" ca="1" si="761"/>
        <v/>
      </c>
      <c r="BZ144" s="125" t="str">
        <f t="shared" ca="1" si="753"/>
        <v/>
      </c>
      <c r="CA144" s="125" t="str">
        <f t="shared" ca="1" si="762"/>
        <v/>
      </c>
      <c r="CB144" s="125" t="str">
        <f t="shared" ca="1" si="763"/>
        <v/>
      </c>
      <c r="CC144" s="125" t="str">
        <f t="shared" ca="1" si="764"/>
        <v/>
      </c>
      <c r="CD144" s="125" t="str">
        <f t="shared" ca="1" si="765"/>
        <v/>
      </c>
      <c r="CE144" s="125" t="str">
        <f t="shared" ca="1" si="766"/>
        <v/>
      </c>
      <c r="CF144" s="125" t="str">
        <f t="shared" ca="1" si="767"/>
        <v/>
      </c>
      <c r="CG144" s="125" t="str">
        <f t="shared" ca="1" si="768"/>
        <v/>
      </c>
      <c r="CH144" s="125" t="str">
        <f t="shared" ca="1" si="769"/>
        <v/>
      </c>
      <c r="CI144" s="125" t="str">
        <f t="shared" ca="1" si="770"/>
        <v/>
      </c>
      <c r="CJ144" s="125" t="str">
        <f t="array" aca="1" ref="CJ144" ca="1">IFERROR(INDEX($CI$1:$CI$502,SMALL(IF($CI$1:$CI$502&lt;&gt;"",ROW($CI$1:$CI$502)),ROW(137:137))),"")</f>
        <v/>
      </c>
      <c r="CK144" s="125" t="str">
        <f t="shared" ca="1" si="771"/>
        <v/>
      </c>
      <c r="CL144" s="125" t="str">
        <f t="shared" ca="1" si="772"/>
        <v/>
      </c>
      <c r="CM144" s="125"/>
      <c r="CO144" s="125" t="str">
        <f t="shared" si="773"/>
        <v/>
      </c>
      <c r="CP144" s="600" t="str">
        <f t="shared" si="774"/>
        <v/>
      </c>
      <c r="CQ144" s="600" t="str">
        <f t="shared" si="790"/>
        <v/>
      </c>
      <c r="CR144" s="600" t="str">
        <f t="shared" si="775"/>
        <v/>
      </c>
    </row>
    <row r="145" spans="1:96" x14ac:dyDescent="0.25">
      <c r="A145" s="591"/>
      <c r="C145" s="125">
        <f t="shared" si="720"/>
        <v>143</v>
      </c>
      <c r="D145" s="125" t="e">
        <f t="shared" ca="1" si="703"/>
        <v>#N/A</v>
      </c>
      <c r="E145" s="125" t="e">
        <f t="shared" ca="1" si="703"/>
        <v>#N/A</v>
      </c>
      <c r="F145" s="125" t="e">
        <f t="shared" ca="1" si="703"/>
        <v>#N/A</v>
      </c>
      <c r="G145" s="125" t="e">
        <f t="shared" ca="1" si="703"/>
        <v>#N/A</v>
      </c>
      <c r="H145" s="125" t="e">
        <f t="shared" ca="1" si="703"/>
        <v>#N/A</v>
      </c>
      <c r="I145" s="125" t="e">
        <f t="shared" ca="1" si="703"/>
        <v>#N/A</v>
      </c>
      <c r="J145" s="125" t="e">
        <f t="shared" ca="1" si="703"/>
        <v>#N/A</v>
      </c>
      <c r="K145" s="125" t="e">
        <f t="shared" ca="1" si="703"/>
        <v>#N/A</v>
      </c>
      <c r="L145" s="125" t="e">
        <f t="shared" ca="1" si="703"/>
        <v>#N/A</v>
      </c>
      <c r="M145" s="125" t="e">
        <f t="shared" ca="1" si="703"/>
        <v>#N/A</v>
      </c>
      <c r="N145" s="125" t="e">
        <f t="shared" ca="1" si="703"/>
        <v>#N/A</v>
      </c>
      <c r="O145" s="125" t="e">
        <f t="shared" ca="1" si="703"/>
        <v>#N/A</v>
      </c>
      <c r="P145" s="125" t="e">
        <f t="shared" ca="1" si="703"/>
        <v>#N/A</v>
      </c>
      <c r="Q145" s="125" t="e">
        <f t="shared" ca="1" si="703"/>
        <v>#N/A</v>
      </c>
      <c r="R145" s="125" t="e">
        <f t="shared" ca="1" si="703"/>
        <v>#N/A</v>
      </c>
      <c r="S145" s="125" t="e">
        <f t="shared" ref="S145:AH160" ca="1" si="811">TRIM(INDIRECT("'" &amp; "TNX Report" &amp; "'!" &amp; ADDRESS($A$9+$C145,S$1)))</f>
        <v>#N/A</v>
      </c>
      <c r="T145" s="125" t="e">
        <f t="shared" ca="1" si="811"/>
        <v>#N/A</v>
      </c>
      <c r="U145" s="125" t="e">
        <f t="shared" ca="1" si="811"/>
        <v>#N/A</v>
      </c>
      <c r="V145" s="125" t="e">
        <f t="shared" ca="1" si="811"/>
        <v>#N/A</v>
      </c>
      <c r="W145" s="125" t="e">
        <f t="shared" ca="1" si="811"/>
        <v>#N/A</v>
      </c>
      <c r="X145" s="125" t="e">
        <f t="shared" ca="1" si="811"/>
        <v>#N/A</v>
      </c>
      <c r="Y145" s="125" t="e">
        <f t="shared" ca="1" si="811"/>
        <v>#N/A</v>
      </c>
      <c r="Z145" s="125" t="e">
        <f t="shared" ca="1" si="811"/>
        <v>#N/A</v>
      </c>
      <c r="AA145" s="125" t="e">
        <f t="shared" ca="1" si="811"/>
        <v>#N/A</v>
      </c>
      <c r="AB145" s="125" t="e">
        <f t="shared" ca="1" si="811"/>
        <v>#N/A</v>
      </c>
      <c r="AC145" s="125" t="e">
        <f t="shared" ca="1" si="811"/>
        <v>#N/A</v>
      </c>
      <c r="AD145" s="125" t="e">
        <f t="shared" ca="1" si="811"/>
        <v>#N/A</v>
      </c>
      <c r="AE145" s="125" t="e">
        <f t="shared" ca="1" si="811"/>
        <v>#N/A</v>
      </c>
      <c r="AF145" s="125" t="e">
        <f t="shared" ca="1" si="811"/>
        <v>#N/A</v>
      </c>
      <c r="AG145" s="125" t="e">
        <f t="shared" ca="1" si="811"/>
        <v>#N/A</v>
      </c>
      <c r="AH145" s="125" t="e">
        <f t="shared" ca="1" si="811"/>
        <v>#N/A</v>
      </c>
      <c r="AI145" s="125" t="e">
        <f t="shared" ca="1" si="704"/>
        <v>#N/A</v>
      </c>
      <c r="AJ145" s="125" t="e">
        <f t="shared" ca="1" si="704"/>
        <v>#N/A</v>
      </c>
      <c r="AK145" s="125" t="e">
        <f t="shared" ca="1" si="704"/>
        <v>#N/A</v>
      </c>
      <c r="AL145" s="125" t="e">
        <f t="shared" ca="1" si="704"/>
        <v>#N/A</v>
      </c>
      <c r="AM145" s="125" t="e">
        <f t="shared" ca="1" si="704"/>
        <v>#N/A</v>
      </c>
      <c r="AN145" s="125" t="e">
        <f t="shared" ca="1" si="704"/>
        <v>#N/A</v>
      </c>
      <c r="AO145" s="125" t="e">
        <f t="shared" ca="1" si="704"/>
        <v>#N/A</v>
      </c>
      <c r="AP145" s="125" t="e">
        <f t="shared" ca="1" si="704"/>
        <v>#N/A</v>
      </c>
      <c r="AQ145" s="125" t="e">
        <f t="shared" ca="1" si="704"/>
        <v>#N/A</v>
      </c>
      <c r="AR145" s="125" t="e">
        <f t="shared" ca="1" si="704"/>
        <v>#N/A</v>
      </c>
      <c r="AS145" s="125" t="e">
        <f t="shared" ca="1" si="704"/>
        <v>#N/A</v>
      </c>
      <c r="AT145" s="125" t="e">
        <f t="shared" ca="1" si="704"/>
        <v>#N/A</v>
      </c>
      <c r="AU145" s="125" t="e">
        <f t="shared" ca="1" si="704"/>
        <v>#N/A</v>
      </c>
      <c r="AV145" s="125" t="e">
        <f t="shared" ca="1" si="704"/>
        <v>#N/A</v>
      </c>
      <c r="AW145" s="125" t="e">
        <f t="shared" ca="1" si="704"/>
        <v>#N/A</v>
      </c>
      <c r="AX145" s="125" t="e">
        <f t="shared" ref="AX145:BA160" ca="1" si="812">TRIM(INDIRECT("'" &amp; "TNX Report" &amp; "'!" &amp; ADDRESS($A$9+$C145,AX$1)))</f>
        <v>#N/A</v>
      </c>
      <c r="AY145" s="125" t="e">
        <f t="shared" ca="1" si="812"/>
        <v>#N/A</v>
      </c>
      <c r="AZ145" s="125" t="e">
        <f t="shared" ca="1" si="812"/>
        <v>#N/A</v>
      </c>
      <c r="BA145" s="125" t="e">
        <f t="shared" ca="1" si="812"/>
        <v>#N/A</v>
      </c>
      <c r="BB145" s="125" t="str">
        <f t="shared" ca="1" si="713"/>
        <v/>
      </c>
      <c r="BC145" s="125" t="str">
        <f t="shared" ca="1" si="705"/>
        <v/>
      </c>
      <c r="BD145" s="125" t="str">
        <f t="shared" ca="1" si="706"/>
        <v/>
      </c>
      <c r="BE145" s="125" t="str">
        <f t="shared" ca="1" si="707"/>
        <v/>
      </c>
      <c r="BF145" t="str">
        <f t="shared" ca="1" si="714"/>
        <v/>
      </c>
      <c r="BG145" s="125" t="str">
        <f t="shared" ca="1" si="741"/>
        <v/>
      </c>
      <c r="BI145" s="606" t="str">
        <f t="shared" ca="1" si="776"/>
        <v/>
      </c>
      <c r="BJ145" s="125" t="str">
        <f t="shared" ca="1" si="754"/>
        <v/>
      </c>
      <c r="BK145" s="125" t="str">
        <f t="shared" ca="1" si="777"/>
        <v/>
      </c>
      <c r="BL145" s="125" t="str">
        <f t="shared" ref="BL145" ca="1" si="813">IFERROR(INDEX($D$2:$BA$203,$A$41-1+$BI145,$A$27-3)*IF(RTF_unit="K",1,IF(RTF_unit="lb",1/1000,IF(RTF_unit="T",2,1))),"")</f>
        <v/>
      </c>
      <c r="BM145" s="125" t="str">
        <f t="shared" ref="BM145" ca="1" si="814">IFERROR(INDEX($D$2:$BA$203,$A$41-1+$BI145,$A$27-1)*IF(RTF_unit="K",1,IF(RTF_unit="lb",1/1000,IF(RTF_unit="T",2,1))),"")</f>
        <v/>
      </c>
      <c r="BN145" s="125" t="str">
        <f t="shared" ref="BN145" ca="1" si="815">IFERROR(INDEX($D$2:$BA$203,$A$41-1+$BI145,$A$27-2)*IF(RTF_unit="K",1,IF(RTF_unit="lb",1/1000,IF(RTF_unit="T",2,1))),"")</f>
        <v/>
      </c>
      <c r="BO145" s="125" t="str">
        <f t="shared" ref="BO145" ca="1" si="816">IFERROR(INDEX($D$2:$BA$203,$A$41-1+$BI145,$A$27)*IF(RTF_unit_Moment="kip-ft",1,IF(RTF_unit_Moment="kip-in",1/12,IF(RTF_unit_Moment="lb-ft",1/1000,IF(RTF_unit_Moment="lb-in",1/12000,1)))),"")</f>
        <v/>
      </c>
      <c r="BP145" s="125" t="str">
        <f t="shared" ref="BP145" ca="1" si="817">IFERROR(INDEX($D$2:$BA$203,$A$41-1+$BI145,$A$30)*IF(RTF_unit_Moment="kip-ft",1,IF(RTF_unit_Moment="kip-in",1/12,IF(RTF_unit_Moment="lb-ft",1/1000,IF(RTF_unit_Moment="lb-in",1/12000,1)))),"")</f>
        <v/>
      </c>
      <c r="BQ145" s="125" t="str">
        <f t="shared" ca="1" si="783"/>
        <v/>
      </c>
      <c r="BR145" s="125" t="str">
        <f t="shared" ca="1" si="784"/>
        <v/>
      </c>
      <c r="BT145" s="125" t="str">
        <f t="array" aca="1" ref="BT145" ca="1">IFERROR(INDEX($BB$1:$BB$203,SMALL(IF($BB$1:$BB$203&lt;&gt;"",ROW($BB$1:$BB$203)),ROW(138:138))),"")</f>
        <v/>
      </c>
      <c r="BU145" s="604" t="str">
        <f t="shared" ca="1" si="752"/>
        <v/>
      </c>
      <c r="BV145" s="125" t="str">
        <f t="shared" ca="1" si="760"/>
        <v/>
      </c>
      <c r="BW145" s="125" t="str">
        <f t="shared" ca="1" si="760"/>
        <v/>
      </c>
      <c r="BX145" s="125" t="str">
        <f t="shared" ca="1" si="760"/>
        <v/>
      </c>
      <c r="BY145" s="125" t="str">
        <f t="shared" ca="1" si="761"/>
        <v/>
      </c>
      <c r="BZ145" s="125" t="str">
        <f t="shared" ca="1" si="753"/>
        <v/>
      </c>
      <c r="CA145" s="125" t="str">
        <f t="shared" ca="1" si="762"/>
        <v/>
      </c>
      <c r="CB145" s="125" t="str">
        <f t="shared" ca="1" si="763"/>
        <v/>
      </c>
      <c r="CC145" s="125" t="str">
        <f t="shared" ca="1" si="764"/>
        <v/>
      </c>
      <c r="CD145" s="125" t="str">
        <f t="shared" ca="1" si="765"/>
        <v/>
      </c>
      <c r="CE145" s="125" t="str">
        <f t="shared" ca="1" si="766"/>
        <v/>
      </c>
      <c r="CF145" s="125" t="str">
        <f t="shared" ca="1" si="767"/>
        <v/>
      </c>
      <c r="CG145" s="125" t="str">
        <f t="shared" ca="1" si="768"/>
        <v/>
      </c>
      <c r="CH145" s="125" t="str">
        <f t="shared" ca="1" si="769"/>
        <v/>
      </c>
      <c r="CI145" s="125" t="str">
        <f t="shared" ca="1" si="770"/>
        <v/>
      </c>
      <c r="CJ145" s="125" t="str">
        <f t="array" aca="1" ref="CJ145" ca="1">IFERROR(INDEX($CI$1:$CI$502,SMALL(IF($CI$1:$CI$502&lt;&gt;"",ROW($CI$1:$CI$502)),ROW(138:138))),"")</f>
        <v/>
      </c>
      <c r="CK145" s="125" t="str">
        <f t="shared" ca="1" si="771"/>
        <v/>
      </c>
      <c r="CL145" s="125" t="str">
        <f t="shared" ca="1" si="772"/>
        <v/>
      </c>
      <c r="CM145" s="125"/>
      <c r="CO145" s="125" t="str">
        <f t="shared" si="773"/>
        <v/>
      </c>
      <c r="CP145" s="600" t="str">
        <f t="shared" si="774"/>
        <v/>
      </c>
      <c r="CQ145" s="600" t="str">
        <f t="shared" si="790"/>
        <v/>
      </c>
      <c r="CR145" s="600" t="str">
        <f t="shared" si="775"/>
        <v/>
      </c>
    </row>
    <row r="146" spans="1:96" x14ac:dyDescent="0.25">
      <c r="A146" s="591"/>
      <c r="C146" s="125">
        <f t="shared" si="720"/>
        <v>144</v>
      </c>
      <c r="D146" s="125" t="e">
        <f t="shared" ref="D146:S161" ca="1" si="818">TRIM(INDIRECT("'" &amp; "TNX Report" &amp; "'!" &amp; ADDRESS($A$9+$C146,D$1)))</f>
        <v>#N/A</v>
      </c>
      <c r="E146" s="125" t="e">
        <f t="shared" ca="1" si="818"/>
        <v>#N/A</v>
      </c>
      <c r="F146" s="125" t="e">
        <f t="shared" ca="1" si="818"/>
        <v>#N/A</v>
      </c>
      <c r="G146" s="125" t="e">
        <f t="shared" ca="1" si="818"/>
        <v>#N/A</v>
      </c>
      <c r="H146" s="125" t="e">
        <f t="shared" ca="1" si="818"/>
        <v>#N/A</v>
      </c>
      <c r="I146" s="125" t="e">
        <f t="shared" ca="1" si="818"/>
        <v>#N/A</v>
      </c>
      <c r="J146" s="125" t="e">
        <f t="shared" ca="1" si="818"/>
        <v>#N/A</v>
      </c>
      <c r="K146" s="125" t="e">
        <f t="shared" ca="1" si="818"/>
        <v>#N/A</v>
      </c>
      <c r="L146" s="125" t="e">
        <f t="shared" ca="1" si="818"/>
        <v>#N/A</v>
      </c>
      <c r="M146" s="125" t="e">
        <f t="shared" ca="1" si="818"/>
        <v>#N/A</v>
      </c>
      <c r="N146" s="125" t="e">
        <f t="shared" ca="1" si="818"/>
        <v>#N/A</v>
      </c>
      <c r="O146" s="125" t="e">
        <f t="shared" ca="1" si="818"/>
        <v>#N/A</v>
      </c>
      <c r="P146" s="125" t="e">
        <f t="shared" ca="1" si="818"/>
        <v>#N/A</v>
      </c>
      <c r="Q146" s="125" t="e">
        <f t="shared" ca="1" si="818"/>
        <v>#N/A</v>
      </c>
      <c r="R146" s="125" t="e">
        <f t="shared" ca="1" si="818"/>
        <v>#N/A</v>
      </c>
      <c r="S146" s="125" t="e">
        <f t="shared" ca="1" si="818"/>
        <v>#N/A</v>
      </c>
      <c r="T146" s="125" t="e">
        <f t="shared" ca="1" si="811"/>
        <v>#N/A</v>
      </c>
      <c r="U146" s="125" t="e">
        <f t="shared" ca="1" si="811"/>
        <v>#N/A</v>
      </c>
      <c r="V146" s="125" t="e">
        <f t="shared" ca="1" si="811"/>
        <v>#N/A</v>
      </c>
      <c r="W146" s="125" t="e">
        <f t="shared" ca="1" si="811"/>
        <v>#N/A</v>
      </c>
      <c r="X146" s="125" t="e">
        <f t="shared" ca="1" si="811"/>
        <v>#N/A</v>
      </c>
      <c r="Y146" s="125" t="e">
        <f t="shared" ca="1" si="811"/>
        <v>#N/A</v>
      </c>
      <c r="Z146" s="125" t="e">
        <f t="shared" ca="1" si="811"/>
        <v>#N/A</v>
      </c>
      <c r="AA146" s="125" t="e">
        <f t="shared" ca="1" si="811"/>
        <v>#N/A</v>
      </c>
      <c r="AB146" s="125" t="e">
        <f t="shared" ca="1" si="811"/>
        <v>#N/A</v>
      </c>
      <c r="AC146" s="125" t="e">
        <f t="shared" ca="1" si="811"/>
        <v>#N/A</v>
      </c>
      <c r="AD146" s="125" t="e">
        <f t="shared" ca="1" si="811"/>
        <v>#N/A</v>
      </c>
      <c r="AE146" s="125" t="e">
        <f t="shared" ca="1" si="811"/>
        <v>#N/A</v>
      </c>
      <c r="AF146" s="125" t="e">
        <f t="shared" ca="1" si="811"/>
        <v>#N/A</v>
      </c>
      <c r="AG146" s="125" t="e">
        <f t="shared" ca="1" si="811"/>
        <v>#N/A</v>
      </c>
      <c r="AH146" s="125" t="e">
        <f t="shared" ca="1" si="811"/>
        <v>#N/A</v>
      </c>
      <c r="AI146" s="125" t="e">
        <f t="shared" ref="AI146:AX161" ca="1" si="819">TRIM(INDIRECT("'" &amp; "TNX Report" &amp; "'!" &amp; ADDRESS($A$9+$C146,AI$1)))</f>
        <v>#N/A</v>
      </c>
      <c r="AJ146" s="125" t="e">
        <f t="shared" ca="1" si="819"/>
        <v>#N/A</v>
      </c>
      <c r="AK146" s="125" t="e">
        <f t="shared" ca="1" si="819"/>
        <v>#N/A</v>
      </c>
      <c r="AL146" s="125" t="e">
        <f t="shared" ca="1" si="819"/>
        <v>#N/A</v>
      </c>
      <c r="AM146" s="125" t="e">
        <f t="shared" ca="1" si="819"/>
        <v>#N/A</v>
      </c>
      <c r="AN146" s="125" t="e">
        <f t="shared" ca="1" si="819"/>
        <v>#N/A</v>
      </c>
      <c r="AO146" s="125" t="e">
        <f t="shared" ca="1" si="819"/>
        <v>#N/A</v>
      </c>
      <c r="AP146" s="125" t="e">
        <f t="shared" ca="1" si="819"/>
        <v>#N/A</v>
      </c>
      <c r="AQ146" s="125" t="e">
        <f t="shared" ca="1" si="819"/>
        <v>#N/A</v>
      </c>
      <c r="AR146" s="125" t="e">
        <f t="shared" ca="1" si="819"/>
        <v>#N/A</v>
      </c>
      <c r="AS146" s="125" t="e">
        <f t="shared" ca="1" si="819"/>
        <v>#N/A</v>
      </c>
      <c r="AT146" s="125" t="e">
        <f t="shared" ca="1" si="819"/>
        <v>#N/A</v>
      </c>
      <c r="AU146" s="125" t="e">
        <f t="shared" ca="1" si="819"/>
        <v>#N/A</v>
      </c>
      <c r="AV146" s="125" t="e">
        <f t="shared" ca="1" si="819"/>
        <v>#N/A</v>
      </c>
      <c r="AW146" s="125" t="e">
        <f t="shared" ca="1" si="819"/>
        <v>#N/A</v>
      </c>
      <c r="AX146" s="125" t="e">
        <f t="shared" ca="1" si="819"/>
        <v>#N/A</v>
      </c>
      <c r="AY146" s="125" t="e">
        <f t="shared" ca="1" si="812"/>
        <v>#N/A</v>
      </c>
      <c r="AZ146" s="125" t="e">
        <f t="shared" ca="1" si="812"/>
        <v>#N/A</v>
      </c>
      <c r="BA146" s="125" t="e">
        <f t="shared" ca="1" si="812"/>
        <v>#N/A</v>
      </c>
      <c r="BB146" s="125" t="str">
        <f t="shared" ca="1" si="713"/>
        <v/>
      </c>
      <c r="BC146" s="125" t="str">
        <f t="shared" ca="1" si="705"/>
        <v/>
      </c>
      <c r="BD146" s="125" t="str">
        <f t="shared" ca="1" si="706"/>
        <v/>
      </c>
      <c r="BE146" s="125" t="str">
        <f t="shared" ca="1" si="707"/>
        <v/>
      </c>
      <c r="BF146" t="str">
        <f t="shared" ca="1" si="714"/>
        <v/>
      </c>
      <c r="BG146" s="125" t="str">
        <f t="shared" ca="1" si="741"/>
        <v/>
      </c>
      <c r="BI146" s="606" t="str">
        <f t="shared" ca="1" si="776"/>
        <v/>
      </c>
      <c r="BJ146" s="125" t="str">
        <f t="shared" ca="1" si="754"/>
        <v/>
      </c>
      <c r="BK146" s="125" t="str">
        <f t="shared" ca="1" si="777"/>
        <v/>
      </c>
      <c r="BL146" s="125" t="str">
        <f t="shared" ref="BL146" ca="1" si="820">IFERROR(INDEX($D$2:$BA$203,$A$41-1+$BI146,$A$27-3)*IF(RTF_unit="K",1,IF(RTF_unit="lb",1/1000,IF(RTF_unit="T",2,1))),"")</f>
        <v/>
      </c>
      <c r="BM146" s="125" t="str">
        <f t="shared" ref="BM146" ca="1" si="821">IFERROR(INDEX($D$2:$BA$203,$A$41-1+$BI146,$A$27-1)*IF(RTF_unit="K",1,IF(RTF_unit="lb",1/1000,IF(RTF_unit="T",2,1))),"")</f>
        <v/>
      </c>
      <c r="BN146" s="125" t="str">
        <f t="shared" ref="BN146" ca="1" si="822">IFERROR(INDEX($D$2:$BA$203,$A$41-1+$BI146,$A$27-2)*IF(RTF_unit="K",1,IF(RTF_unit="lb",1/1000,IF(RTF_unit="T",2,1))),"")</f>
        <v/>
      </c>
      <c r="BO146" s="125" t="str">
        <f t="shared" ref="BO146" ca="1" si="823">IFERROR(INDEX($D$2:$BA$203,$A$41-1+$BI146,$A$27)*IF(RTF_unit_Moment="kip-ft",1,IF(RTF_unit_Moment="kip-in",1/12,IF(RTF_unit_Moment="lb-ft",1/1000,IF(RTF_unit_Moment="lb-in",1/12000,1)))),"")</f>
        <v/>
      </c>
      <c r="BP146" s="125" t="str">
        <f t="shared" ref="BP146" ca="1" si="824">IFERROR(INDEX($D$2:$BA$203,$A$41-1+$BI146,$A$30)*IF(RTF_unit_Moment="kip-ft",1,IF(RTF_unit_Moment="kip-in",1/12,IF(RTF_unit_Moment="lb-ft",1/1000,IF(RTF_unit_Moment="lb-in",1/12000,1)))),"")</f>
        <v/>
      </c>
      <c r="BQ146" s="125" t="str">
        <f t="shared" ca="1" si="783"/>
        <v/>
      </c>
      <c r="BR146" s="125" t="str">
        <f t="shared" ca="1" si="784"/>
        <v/>
      </c>
      <c r="BT146" s="125" t="str">
        <f t="array" aca="1" ref="BT146" ca="1">IFERROR(INDEX($BB$1:$BB$203,SMALL(IF($BB$1:$BB$203&lt;&gt;"",ROW($BB$1:$BB$203)),ROW(139:139))),"")</f>
        <v/>
      </c>
      <c r="BU146" s="604" t="str">
        <f t="shared" ca="1" si="752"/>
        <v/>
      </c>
      <c r="BV146" s="125" t="str">
        <f t="shared" ca="1" si="760"/>
        <v/>
      </c>
      <c r="BW146" s="125" t="str">
        <f t="shared" ca="1" si="760"/>
        <v/>
      </c>
      <c r="BX146" s="125" t="str">
        <f t="shared" ca="1" si="760"/>
        <v/>
      </c>
      <c r="BY146" s="125" t="str">
        <f t="shared" ca="1" si="761"/>
        <v/>
      </c>
      <c r="BZ146" s="125" t="str">
        <f t="shared" ca="1" si="753"/>
        <v/>
      </c>
      <c r="CA146" s="125" t="str">
        <f t="shared" ca="1" si="762"/>
        <v/>
      </c>
      <c r="CB146" s="125" t="str">
        <f t="shared" ca="1" si="763"/>
        <v/>
      </c>
      <c r="CC146" s="125" t="str">
        <f t="shared" ca="1" si="764"/>
        <v/>
      </c>
      <c r="CD146" s="125" t="str">
        <f t="shared" ca="1" si="765"/>
        <v/>
      </c>
      <c r="CE146" s="125" t="str">
        <f t="shared" ca="1" si="766"/>
        <v/>
      </c>
      <c r="CF146" s="125" t="str">
        <f t="shared" ca="1" si="767"/>
        <v/>
      </c>
      <c r="CG146" s="125" t="str">
        <f t="shared" ca="1" si="768"/>
        <v/>
      </c>
      <c r="CH146" s="125" t="str">
        <f t="shared" ca="1" si="769"/>
        <v/>
      </c>
      <c r="CI146" s="125" t="str">
        <f t="shared" ca="1" si="770"/>
        <v/>
      </c>
      <c r="CJ146" s="125" t="str">
        <f t="array" aca="1" ref="CJ146" ca="1">IFERROR(INDEX($CI$1:$CI$502,SMALL(IF($CI$1:$CI$502&lt;&gt;"",ROW($CI$1:$CI$502)),ROW(139:139))),"")</f>
        <v/>
      </c>
      <c r="CK146" s="125" t="str">
        <f t="shared" ca="1" si="771"/>
        <v/>
      </c>
      <c r="CL146" s="125" t="str">
        <f t="shared" ca="1" si="772"/>
        <v/>
      </c>
      <c r="CM146" s="125"/>
      <c r="CO146" s="125" t="str">
        <f t="shared" si="773"/>
        <v/>
      </c>
      <c r="CP146" s="600" t="str">
        <f t="shared" si="774"/>
        <v/>
      </c>
      <c r="CQ146" s="600" t="str">
        <f t="shared" si="790"/>
        <v/>
      </c>
      <c r="CR146" s="600" t="str">
        <f t="shared" si="775"/>
        <v/>
      </c>
    </row>
    <row r="147" spans="1:96" x14ac:dyDescent="0.25">
      <c r="A147" s="591"/>
      <c r="C147" s="125">
        <f t="shared" si="720"/>
        <v>145</v>
      </c>
      <c r="D147" s="125" t="e">
        <f t="shared" ca="1" si="818"/>
        <v>#N/A</v>
      </c>
      <c r="E147" s="125" t="e">
        <f t="shared" ca="1" si="818"/>
        <v>#N/A</v>
      </c>
      <c r="F147" s="125" t="e">
        <f t="shared" ca="1" si="818"/>
        <v>#N/A</v>
      </c>
      <c r="G147" s="125" t="e">
        <f t="shared" ca="1" si="818"/>
        <v>#N/A</v>
      </c>
      <c r="H147" s="125" t="e">
        <f t="shared" ca="1" si="818"/>
        <v>#N/A</v>
      </c>
      <c r="I147" s="125" t="e">
        <f t="shared" ca="1" si="818"/>
        <v>#N/A</v>
      </c>
      <c r="J147" s="125" t="e">
        <f t="shared" ca="1" si="818"/>
        <v>#N/A</v>
      </c>
      <c r="K147" s="125" t="e">
        <f t="shared" ca="1" si="818"/>
        <v>#N/A</v>
      </c>
      <c r="L147" s="125" t="e">
        <f t="shared" ca="1" si="818"/>
        <v>#N/A</v>
      </c>
      <c r="M147" s="125" t="e">
        <f t="shared" ca="1" si="818"/>
        <v>#N/A</v>
      </c>
      <c r="N147" s="125" t="e">
        <f t="shared" ca="1" si="818"/>
        <v>#N/A</v>
      </c>
      <c r="O147" s="125" t="e">
        <f t="shared" ca="1" si="818"/>
        <v>#N/A</v>
      </c>
      <c r="P147" s="125" t="e">
        <f t="shared" ca="1" si="818"/>
        <v>#N/A</v>
      </c>
      <c r="Q147" s="125" t="e">
        <f t="shared" ca="1" si="818"/>
        <v>#N/A</v>
      </c>
      <c r="R147" s="125" t="e">
        <f t="shared" ca="1" si="818"/>
        <v>#N/A</v>
      </c>
      <c r="S147" s="125" t="e">
        <f t="shared" ca="1" si="818"/>
        <v>#N/A</v>
      </c>
      <c r="T147" s="125" t="e">
        <f t="shared" ca="1" si="811"/>
        <v>#N/A</v>
      </c>
      <c r="U147" s="125" t="e">
        <f t="shared" ca="1" si="811"/>
        <v>#N/A</v>
      </c>
      <c r="V147" s="125" t="e">
        <f t="shared" ca="1" si="811"/>
        <v>#N/A</v>
      </c>
      <c r="W147" s="125" t="e">
        <f t="shared" ca="1" si="811"/>
        <v>#N/A</v>
      </c>
      <c r="X147" s="125" t="e">
        <f t="shared" ca="1" si="811"/>
        <v>#N/A</v>
      </c>
      <c r="Y147" s="125" t="e">
        <f t="shared" ca="1" si="811"/>
        <v>#N/A</v>
      </c>
      <c r="Z147" s="125" t="e">
        <f t="shared" ca="1" si="811"/>
        <v>#N/A</v>
      </c>
      <c r="AA147" s="125" t="e">
        <f t="shared" ca="1" si="811"/>
        <v>#N/A</v>
      </c>
      <c r="AB147" s="125" t="e">
        <f t="shared" ca="1" si="811"/>
        <v>#N/A</v>
      </c>
      <c r="AC147" s="125" t="e">
        <f t="shared" ca="1" si="811"/>
        <v>#N/A</v>
      </c>
      <c r="AD147" s="125" t="e">
        <f t="shared" ca="1" si="811"/>
        <v>#N/A</v>
      </c>
      <c r="AE147" s="125" t="e">
        <f t="shared" ca="1" si="811"/>
        <v>#N/A</v>
      </c>
      <c r="AF147" s="125" t="e">
        <f t="shared" ca="1" si="811"/>
        <v>#N/A</v>
      </c>
      <c r="AG147" s="125" t="e">
        <f t="shared" ca="1" si="811"/>
        <v>#N/A</v>
      </c>
      <c r="AH147" s="125" t="e">
        <f t="shared" ca="1" si="811"/>
        <v>#N/A</v>
      </c>
      <c r="AI147" s="125" t="e">
        <f t="shared" ca="1" si="819"/>
        <v>#N/A</v>
      </c>
      <c r="AJ147" s="125" t="e">
        <f t="shared" ca="1" si="819"/>
        <v>#N/A</v>
      </c>
      <c r="AK147" s="125" t="e">
        <f t="shared" ca="1" si="819"/>
        <v>#N/A</v>
      </c>
      <c r="AL147" s="125" t="e">
        <f t="shared" ca="1" si="819"/>
        <v>#N/A</v>
      </c>
      <c r="AM147" s="125" t="e">
        <f t="shared" ca="1" si="819"/>
        <v>#N/A</v>
      </c>
      <c r="AN147" s="125" t="e">
        <f t="shared" ca="1" si="819"/>
        <v>#N/A</v>
      </c>
      <c r="AO147" s="125" t="e">
        <f t="shared" ca="1" si="819"/>
        <v>#N/A</v>
      </c>
      <c r="AP147" s="125" t="e">
        <f t="shared" ca="1" si="819"/>
        <v>#N/A</v>
      </c>
      <c r="AQ147" s="125" t="e">
        <f t="shared" ca="1" si="819"/>
        <v>#N/A</v>
      </c>
      <c r="AR147" s="125" t="e">
        <f t="shared" ca="1" si="819"/>
        <v>#N/A</v>
      </c>
      <c r="AS147" s="125" t="e">
        <f t="shared" ca="1" si="819"/>
        <v>#N/A</v>
      </c>
      <c r="AT147" s="125" t="e">
        <f t="shared" ca="1" si="819"/>
        <v>#N/A</v>
      </c>
      <c r="AU147" s="125" t="e">
        <f t="shared" ca="1" si="819"/>
        <v>#N/A</v>
      </c>
      <c r="AV147" s="125" t="e">
        <f t="shared" ca="1" si="819"/>
        <v>#N/A</v>
      </c>
      <c r="AW147" s="125" t="e">
        <f t="shared" ca="1" si="819"/>
        <v>#N/A</v>
      </c>
      <c r="AX147" s="125" t="e">
        <f t="shared" ca="1" si="819"/>
        <v>#N/A</v>
      </c>
      <c r="AY147" s="125" t="e">
        <f t="shared" ca="1" si="812"/>
        <v>#N/A</v>
      </c>
      <c r="AZ147" s="125" t="e">
        <f t="shared" ca="1" si="812"/>
        <v>#N/A</v>
      </c>
      <c r="BA147" s="125" t="e">
        <f t="shared" ca="1" si="812"/>
        <v>#N/A</v>
      </c>
      <c r="BB147" s="125" t="str">
        <f t="shared" ca="1" si="713"/>
        <v/>
      </c>
      <c r="BC147" s="125" t="str">
        <f t="shared" ca="1" si="705"/>
        <v/>
      </c>
      <c r="BD147" s="125" t="str">
        <f t="shared" ca="1" si="706"/>
        <v/>
      </c>
      <c r="BE147" s="125" t="str">
        <f t="shared" ca="1" si="707"/>
        <v/>
      </c>
      <c r="BF147" t="str">
        <f t="shared" ca="1" si="714"/>
        <v/>
      </c>
      <c r="BG147" s="125" t="str">
        <f t="shared" ca="1" si="741"/>
        <v/>
      </c>
      <c r="BI147" s="606" t="str">
        <f t="shared" ca="1" si="776"/>
        <v/>
      </c>
      <c r="BJ147" s="125" t="str">
        <f t="shared" ca="1" si="754"/>
        <v/>
      </c>
      <c r="BK147" s="125" t="str">
        <f t="shared" ca="1" si="777"/>
        <v/>
      </c>
      <c r="BL147" s="125" t="str">
        <f t="shared" ref="BL147" ca="1" si="825">IFERROR(INDEX($D$2:$BA$203,$A$41-1+$BI147,$A$27-3)*IF(RTF_unit="K",1,IF(RTF_unit="lb",1/1000,IF(RTF_unit="T",2,1))),"")</f>
        <v/>
      </c>
      <c r="BM147" s="125" t="str">
        <f t="shared" ref="BM147" ca="1" si="826">IFERROR(INDEX($D$2:$BA$203,$A$41-1+$BI147,$A$27-1)*IF(RTF_unit="K",1,IF(RTF_unit="lb",1/1000,IF(RTF_unit="T",2,1))),"")</f>
        <v/>
      </c>
      <c r="BN147" s="125" t="str">
        <f t="shared" ref="BN147" ca="1" si="827">IFERROR(INDEX($D$2:$BA$203,$A$41-1+$BI147,$A$27-2)*IF(RTF_unit="K",1,IF(RTF_unit="lb",1/1000,IF(RTF_unit="T",2,1))),"")</f>
        <v/>
      </c>
      <c r="BO147" s="125" t="str">
        <f t="shared" ref="BO147" ca="1" si="828">IFERROR(INDEX($D$2:$BA$203,$A$41-1+$BI147,$A$27)*IF(RTF_unit_Moment="kip-ft",1,IF(RTF_unit_Moment="kip-in",1/12,IF(RTF_unit_Moment="lb-ft",1/1000,IF(RTF_unit_Moment="lb-in",1/12000,1)))),"")</f>
        <v/>
      </c>
      <c r="BP147" s="125" t="str">
        <f t="shared" ref="BP147" ca="1" si="829">IFERROR(INDEX($D$2:$BA$203,$A$41-1+$BI147,$A$30)*IF(RTF_unit_Moment="kip-ft",1,IF(RTF_unit_Moment="kip-in",1/12,IF(RTF_unit_Moment="lb-ft",1/1000,IF(RTF_unit_Moment="lb-in",1/12000,1)))),"")</f>
        <v/>
      </c>
      <c r="BQ147" s="125" t="str">
        <f t="shared" ca="1" si="783"/>
        <v/>
      </c>
      <c r="BR147" s="125" t="str">
        <f t="shared" ca="1" si="784"/>
        <v/>
      </c>
      <c r="BT147" s="125" t="str">
        <f t="array" aca="1" ref="BT147" ca="1">IFERROR(INDEX($BB$1:$BB$203,SMALL(IF($BB$1:$BB$203&lt;&gt;"",ROW($BB$1:$BB$203)),ROW(140:140))),"")</f>
        <v/>
      </c>
      <c r="BU147" s="604" t="str">
        <f t="shared" ca="1" si="752"/>
        <v/>
      </c>
      <c r="BV147" s="125" t="str">
        <f t="shared" ca="1" si="760"/>
        <v/>
      </c>
      <c r="BW147" s="125" t="str">
        <f t="shared" ca="1" si="760"/>
        <v/>
      </c>
      <c r="BX147" s="125" t="str">
        <f t="shared" ca="1" si="760"/>
        <v/>
      </c>
      <c r="BY147" s="125" t="str">
        <f t="shared" ca="1" si="761"/>
        <v/>
      </c>
      <c r="BZ147" s="125" t="str">
        <f t="shared" ca="1" si="753"/>
        <v/>
      </c>
      <c r="CA147" s="125" t="str">
        <f t="shared" ca="1" si="762"/>
        <v/>
      </c>
      <c r="CB147" s="125" t="str">
        <f t="shared" ca="1" si="763"/>
        <v/>
      </c>
      <c r="CC147" s="125" t="str">
        <f t="shared" ca="1" si="764"/>
        <v/>
      </c>
      <c r="CD147" s="125" t="str">
        <f t="shared" ca="1" si="765"/>
        <v/>
      </c>
      <c r="CE147" s="125" t="str">
        <f t="shared" ca="1" si="766"/>
        <v/>
      </c>
      <c r="CF147" s="125" t="str">
        <f t="shared" ca="1" si="767"/>
        <v/>
      </c>
      <c r="CG147" s="125" t="str">
        <f t="shared" ca="1" si="768"/>
        <v/>
      </c>
      <c r="CH147" s="125" t="str">
        <f t="shared" ca="1" si="769"/>
        <v/>
      </c>
      <c r="CI147" s="125" t="str">
        <f t="shared" ca="1" si="770"/>
        <v/>
      </c>
      <c r="CJ147" s="125" t="str">
        <f t="array" aca="1" ref="CJ147" ca="1">IFERROR(INDEX($CI$1:$CI$502,SMALL(IF($CI$1:$CI$502&lt;&gt;"",ROW($CI$1:$CI$502)),ROW(140:140))),"")</f>
        <v/>
      </c>
      <c r="CK147" s="125" t="str">
        <f t="shared" ca="1" si="771"/>
        <v/>
      </c>
      <c r="CL147" s="125" t="str">
        <f t="shared" ca="1" si="772"/>
        <v/>
      </c>
      <c r="CM147" s="125"/>
      <c r="CO147" s="125" t="str">
        <f t="shared" si="773"/>
        <v/>
      </c>
      <c r="CP147" s="600" t="str">
        <f t="shared" si="774"/>
        <v/>
      </c>
      <c r="CQ147" s="600" t="str">
        <f t="shared" si="790"/>
        <v/>
      </c>
      <c r="CR147" s="600" t="str">
        <f t="shared" si="775"/>
        <v/>
      </c>
    </row>
    <row r="148" spans="1:96" x14ac:dyDescent="0.25">
      <c r="A148" s="591"/>
      <c r="C148" s="125">
        <f t="shared" si="720"/>
        <v>146</v>
      </c>
      <c r="D148" s="125" t="e">
        <f t="shared" ca="1" si="818"/>
        <v>#N/A</v>
      </c>
      <c r="E148" s="125" t="e">
        <f t="shared" ca="1" si="818"/>
        <v>#N/A</v>
      </c>
      <c r="F148" s="125" t="e">
        <f t="shared" ca="1" si="818"/>
        <v>#N/A</v>
      </c>
      <c r="G148" s="125" t="e">
        <f t="shared" ca="1" si="818"/>
        <v>#N/A</v>
      </c>
      <c r="H148" s="125" t="e">
        <f t="shared" ca="1" si="818"/>
        <v>#N/A</v>
      </c>
      <c r="I148" s="125" t="e">
        <f t="shared" ca="1" si="818"/>
        <v>#N/A</v>
      </c>
      <c r="J148" s="125" t="e">
        <f t="shared" ca="1" si="818"/>
        <v>#N/A</v>
      </c>
      <c r="K148" s="125" t="e">
        <f t="shared" ca="1" si="818"/>
        <v>#N/A</v>
      </c>
      <c r="L148" s="125" t="e">
        <f t="shared" ca="1" si="818"/>
        <v>#N/A</v>
      </c>
      <c r="M148" s="125" t="e">
        <f t="shared" ca="1" si="818"/>
        <v>#N/A</v>
      </c>
      <c r="N148" s="125" t="e">
        <f t="shared" ca="1" si="818"/>
        <v>#N/A</v>
      </c>
      <c r="O148" s="125" t="e">
        <f t="shared" ca="1" si="818"/>
        <v>#N/A</v>
      </c>
      <c r="P148" s="125" t="e">
        <f t="shared" ca="1" si="818"/>
        <v>#N/A</v>
      </c>
      <c r="Q148" s="125" t="e">
        <f t="shared" ca="1" si="818"/>
        <v>#N/A</v>
      </c>
      <c r="R148" s="125" t="e">
        <f t="shared" ca="1" si="818"/>
        <v>#N/A</v>
      </c>
      <c r="S148" s="125" t="e">
        <f t="shared" ca="1" si="818"/>
        <v>#N/A</v>
      </c>
      <c r="T148" s="125" t="e">
        <f t="shared" ca="1" si="811"/>
        <v>#N/A</v>
      </c>
      <c r="U148" s="125" t="e">
        <f t="shared" ca="1" si="811"/>
        <v>#N/A</v>
      </c>
      <c r="V148" s="125" t="e">
        <f t="shared" ca="1" si="811"/>
        <v>#N/A</v>
      </c>
      <c r="W148" s="125" t="e">
        <f t="shared" ca="1" si="811"/>
        <v>#N/A</v>
      </c>
      <c r="X148" s="125" t="e">
        <f t="shared" ca="1" si="811"/>
        <v>#N/A</v>
      </c>
      <c r="Y148" s="125" t="e">
        <f t="shared" ca="1" si="811"/>
        <v>#N/A</v>
      </c>
      <c r="Z148" s="125" t="e">
        <f t="shared" ca="1" si="811"/>
        <v>#N/A</v>
      </c>
      <c r="AA148" s="125" t="e">
        <f t="shared" ca="1" si="811"/>
        <v>#N/A</v>
      </c>
      <c r="AB148" s="125" t="e">
        <f t="shared" ca="1" si="811"/>
        <v>#N/A</v>
      </c>
      <c r="AC148" s="125" t="e">
        <f t="shared" ca="1" si="811"/>
        <v>#N/A</v>
      </c>
      <c r="AD148" s="125" t="e">
        <f t="shared" ca="1" si="811"/>
        <v>#N/A</v>
      </c>
      <c r="AE148" s="125" t="e">
        <f t="shared" ca="1" si="811"/>
        <v>#N/A</v>
      </c>
      <c r="AF148" s="125" t="e">
        <f t="shared" ca="1" si="811"/>
        <v>#N/A</v>
      </c>
      <c r="AG148" s="125" t="e">
        <f t="shared" ca="1" si="811"/>
        <v>#N/A</v>
      </c>
      <c r="AH148" s="125" t="e">
        <f t="shared" ca="1" si="811"/>
        <v>#N/A</v>
      </c>
      <c r="AI148" s="125" t="e">
        <f t="shared" ca="1" si="819"/>
        <v>#N/A</v>
      </c>
      <c r="AJ148" s="125" t="e">
        <f t="shared" ca="1" si="819"/>
        <v>#N/A</v>
      </c>
      <c r="AK148" s="125" t="e">
        <f t="shared" ca="1" si="819"/>
        <v>#N/A</v>
      </c>
      <c r="AL148" s="125" t="e">
        <f t="shared" ca="1" si="819"/>
        <v>#N/A</v>
      </c>
      <c r="AM148" s="125" t="e">
        <f t="shared" ca="1" si="819"/>
        <v>#N/A</v>
      </c>
      <c r="AN148" s="125" t="e">
        <f t="shared" ca="1" si="819"/>
        <v>#N/A</v>
      </c>
      <c r="AO148" s="125" t="e">
        <f t="shared" ca="1" si="819"/>
        <v>#N/A</v>
      </c>
      <c r="AP148" s="125" t="e">
        <f t="shared" ca="1" si="819"/>
        <v>#N/A</v>
      </c>
      <c r="AQ148" s="125" t="e">
        <f t="shared" ca="1" si="819"/>
        <v>#N/A</v>
      </c>
      <c r="AR148" s="125" t="e">
        <f t="shared" ca="1" si="819"/>
        <v>#N/A</v>
      </c>
      <c r="AS148" s="125" t="e">
        <f t="shared" ca="1" si="819"/>
        <v>#N/A</v>
      </c>
      <c r="AT148" s="125" t="e">
        <f t="shared" ca="1" si="819"/>
        <v>#N/A</v>
      </c>
      <c r="AU148" s="125" t="e">
        <f t="shared" ca="1" si="819"/>
        <v>#N/A</v>
      </c>
      <c r="AV148" s="125" t="e">
        <f t="shared" ca="1" si="819"/>
        <v>#N/A</v>
      </c>
      <c r="AW148" s="125" t="e">
        <f t="shared" ca="1" si="819"/>
        <v>#N/A</v>
      </c>
      <c r="AX148" s="125" t="e">
        <f t="shared" ca="1" si="819"/>
        <v>#N/A</v>
      </c>
      <c r="AY148" s="125" t="e">
        <f t="shared" ca="1" si="812"/>
        <v>#N/A</v>
      </c>
      <c r="AZ148" s="125" t="e">
        <f t="shared" ca="1" si="812"/>
        <v>#N/A</v>
      </c>
      <c r="BA148" s="125" t="e">
        <f t="shared" ca="1" si="812"/>
        <v>#N/A</v>
      </c>
      <c r="BB148" s="125" t="str">
        <f t="shared" ca="1" si="713"/>
        <v/>
      </c>
      <c r="BC148" s="125" t="str">
        <f t="shared" ca="1" si="705"/>
        <v/>
      </c>
      <c r="BD148" s="125" t="str">
        <f t="shared" ca="1" si="706"/>
        <v/>
      </c>
      <c r="BE148" s="125" t="str">
        <f t="shared" ca="1" si="707"/>
        <v/>
      </c>
      <c r="BF148" t="str">
        <f t="shared" ca="1" si="714"/>
        <v/>
      </c>
      <c r="BG148" s="125" t="str">
        <f t="shared" ca="1" si="741"/>
        <v/>
      </c>
      <c r="BI148" s="606" t="str">
        <f t="shared" ca="1" si="776"/>
        <v/>
      </c>
      <c r="BJ148" s="125" t="str">
        <f t="shared" ca="1" si="754"/>
        <v/>
      </c>
      <c r="BK148" s="125" t="str">
        <f t="shared" ca="1" si="777"/>
        <v/>
      </c>
      <c r="BL148" s="125" t="str">
        <f t="shared" ref="BL148" ca="1" si="830">IFERROR(INDEX($D$2:$BA$203,$A$41-1+$BI148,$A$27-3)*IF(RTF_unit="K",1,IF(RTF_unit="lb",1/1000,IF(RTF_unit="T",2,1))),"")</f>
        <v/>
      </c>
      <c r="BM148" s="125" t="str">
        <f t="shared" ref="BM148" ca="1" si="831">IFERROR(INDEX($D$2:$BA$203,$A$41-1+$BI148,$A$27-1)*IF(RTF_unit="K",1,IF(RTF_unit="lb",1/1000,IF(RTF_unit="T",2,1))),"")</f>
        <v/>
      </c>
      <c r="BN148" s="125" t="str">
        <f t="shared" ref="BN148" ca="1" si="832">IFERROR(INDEX($D$2:$BA$203,$A$41-1+$BI148,$A$27-2)*IF(RTF_unit="K",1,IF(RTF_unit="lb",1/1000,IF(RTF_unit="T",2,1))),"")</f>
        <v/>
      </c>
      <c r="BO148" s="125" t="str">
        <f t="shared" ref="BO148" ca="1" si="833">IFERROR(INDEX($D$2:$BA$203,$A$41-1+$BI148,$A$27)*IF(RTF_unit_Moment="kip-ft",1,IF(RTF_unit_Moment="kip-in",1/12,IF(RTF_unit_Moment="lb-ft",1/1000,IF(RTF_unit_Moment="lb-in",1/12000,1)))),"")</f>
        <v/>
      </c>
      <c r="BP148" s="125" t="str">
        <f t="shared" ref="BP148" ca="1" si="834">IFERROR(INDEX($D$2:$BA$203,$A$41-1+$BI148,$A$30)*IF(RTF_unit_Moment="kip-ft",1,IF(RTF_unit_Moment="kip-in",1/12,IF(RTF_unit_Moment="lb-ft",1/1000,IF(RTF_unit_Moment="lb-in",1/12000,1)))),"")</f>
        <v/>
      </c>
      <c r="BQ148" s="125" t="str">
        <f t="shared" ca="1" si="783"/>
        <v/>
      </c>
      <c r="BR148" s="125" t="str">
        <f t="shared" ca="1" si="784"/>
        <v/>
      </c>
      <c r="BT148" s="125" t="str">
        <f t="array" aca="1" ref="BT148" ca="1">IFERROR(INDEX($BB$1:$BB$203,SMALL(IF($BB$1:$BB$203&lt;&gt;"",ROW($BB$1:$BB$203)),ROW(141:141))),"")</f>
        <v/>
      </c>
      <c r="BU148" s="604" t="str">
        <f t="shared" ca="1" si="752"/>
        <v/>
      </c>
      <c r="BV148" s="125" t="str">
        <f t="shared" ca="1" si="760"/>
        <v/>
      </c>
      <c r="BW148" s="125" t="str">
        <f t="shared" ca="1" si="760"/>
        <v/>
      </c>
      <c r="BX148" s="125" t="str">
        <f t="shared" ca="1" si="760"/>
        <v/>
      </c>
      <c r="BY148" s="125" t="str">
        <f t="shared" ca="1" si="761"/>
        <v/>
      </c>
      <c r="BZ148" s="125" t="str">
        <f t="shared" ca="1" si="753"/>
        <v/>
      </c>
      <c r="CA148" s="125" t="str">
        <f t="shared" ca="1" si="762"/>
        <v/>
      </c>
      <c r="CB148" s="125" t="str">
        <f t="shared" ca="1" si="763"/>
        <v/>
      </c>
      <c r="CC148" s="125" t="str">
        <f t="shared" ca="1" si="764"/>
        <v/>
      </c>
      <c r="CD148" s="125" t="str">
        <f t="shared" ca="1" si="765"/>
        <v/>
      </c>
      <c r="CE148" s="125" t="str">
        <f t="shared" ca="1" si="766"/>
        <v/>
      </c>
      <c r="CF148" s="125" t="str">
        <f t="shared" ca="1" si="767"/>
        <v/>
      </c>
      <c r="CG148" s="125" t="str">
        <f t="shared" ca="1" si="768"/>
        <v/>
      </c>
      <c r="CH148" s="125" t="str">
        <f t="shared" ca="1" si="769"/>
        <v/>
      </c>
      <c r="CI148" s="125" t="str">
        <f t="shared" ca="1" si="770"/>
        <v/>
      </c>
      <c r="CJ148" s="125" t="str">
        <f t="array" aca="1" ref="CJ148" ca="1">IFERROR(INDEX($CI$1:$CI$502,SMALL(IF($CI$1:$CI$502&lt;&gt;"",ROW($CI$1:$CI$502)),ROW(141:141))),"")</f>
        <v/>
      </c>
      <c r="CK148" s="125" t="str">
        <f t="shared" ca="1" si="771"/>
        <v/>
      </c>
      <c r="CL148" s="125" t="str">
        <f t="shared" ca="1" si="772"/>
        <v/>
      </c>
      <c r="CM148" s="125"/>
      <c r="CO148" s="125" t="str">
        <f t="shared" si="773"/>
        <v/>
      </c>
      <c r="CP148" s="600" t="str">
        <f t="shared" si="774"/>
        <v/>
      </c>
      <c r="CQ148" s="600" t="str">
        <f t="shared" si="790"/>
        <v/>
      </c>
      <c r="CR148" s="600" t="str">
        <f t="shared" si="775"/>
        <v/>
      </c>
    </row>
    <row r="149" spans="1:96" x14ac:dyDescent="0.25">
      <c r="A149" s="591"/>
      <c r="C149" s="125">
        <f t="shared" si="720"/>
        <v>147</v>
      </c>
      <c r="D149" s="125" t="e">
        <f t="shared" ca="1" si="818"/>
        <v>#N/A</v>
      </c>
      <c r="E149" s="125" t="e">
        <f t="shared" ca="1" si="818"/>
        <v>#N/A</v>
      </c>
      <c r="F149" s="125" t="e">
        <f t="shared" ca="1" si="818"/>
        <v>#N/A</v>
      </c>
      <c r="G149" s="125" t="e">
        <f t="shared" ca="1" si="818"/>
        <v>#N/A</v>
      </c>
      <c r="H149" s="125" t="e">
        <f t="shared" ca="1" si="818"/>
        <v>#N/A</v>
      </c>
      <c r="I149" s="125" t="e">
        <f t="shared" ca="1" si="818"/>
        <v>#N/A</v>
      </c>
      <c r="J149" s="125" t="e">
        <f t="shared" ca="1" si="818"/>
        <v>#N/A</v>
      </c>
      <c r="K149" s="125" t="e">
        <f t="shared" ca="1" si="818"/>
        <v>#N/A</v>
      </c>
      <c r="L149" s="125" t="e">
        <f t="shared" ca="1" si="818"/>
        <v>#N/A</v>
      </c>
      <c r="M149" s="125" t="e">
        <f t="shared" ca="1" si="818"/>
        <v>#N/A</v>
      </c>
      <c r="N149" s="125" t="e">
        <f t="shared" ca="1" si="818"/>
        <v>#N/A</v>
      </c>
      <c r="O149" s="125" t="e">
        <f t="shared" ca="1" si="818"/>
        <v>#N/A</v>
      </c>
      <c r="P149" s="125" t="e">
        <f t="shared" ca="1" si="818"/>
        <v>#N/A</v>
      </c>
      <c r="Q149" s="125" t="e">
        <f t="shared" ca="1" si="818"/>
        <v>#N/A</v>
      </c>
      <c r="R149" s="125" t="e">
        <f t="shared" ca="1" si="818"/>
        <v>#N/A</v>
      </c>
      <c r="S149" s="125" t="e">
        <f t="shared" ca="1" si="818"/>
        <v>#N/A</v>
      </c>
      <c r="T149" s="125" t="e">
        <f t="shared" ca="1" si="811"/>
        <v>#N/A</v>
      </c>
      <c r="U149" s="125" t="e">
        <f t="shared" ca="1" si="811"/>
        <v>#N/A</v>
      </c>
      <c r="V149" s="125" t="e">
        <f t="shared" ca="1" si="811"/>
        <v>#N/A</v>
      </c>
      <c r="W149" s="125" t="e">
        <f t="shared" ca="1" si="811"/>
        <v>#N/A</v>
      </c>
      <c r="X149" s="125" t="e">
        <f t="shared" ca="1" si="811"/>
        <v>#N/A</v>
      </c>
      <c r="Y149" s="125" t="e">
        <f t="shared" ca="1" si="811"/>
        <v>#N/A</v>
      </c>
      <c r="Z149" s="125" t="e">
        <f t="shared" ca="1" si="811"/>
        <v>#N/A</v>
      </c>
      <c r="AA149" s="125" t="e">
        <f t="shared" ca="1" si="811"/>
        <v>#N/A</v>
      </c>
      <c r="AB149" s="125" t="e">
        <f t="shared" ca="1" si="811"/>
        <v>#N/A</v>
      </c>
      <c r="AC149" s="125" t="e">
        <f t="shared" ca="1" si="811"/>
        <v>#N/A</v>
      </c>
      <c r="AD149" s="125" t="e">
        <f t="shared" ca="1" si="811"/>
        <v>#N/A</v>
      </c>
      <c r="AE149" s="125" t="e">
        <f t="shared" ca="1" si="811"/>
        <v>#N/A</v>
      </c>
      <c r="AF149" s="125" t="e">
        <f t="shared" ca="1" si="811"/>
        <v>#N/A</v>
      </c>
      <c r="AG149" s="125" t="e">
        <f t="shared" ca="1" si="811"/>
        <v>#N/A</v>
      </c>
      <c r="AH149" s="125" t="e">
        <f t="shared" ca="1" si="811"/>
        <v>#N/A</v>
      </c>
      <c r="AI149" s="125" t="e">
        <f t="shared" ca="1" si="819"/>
        <v>#N/A</v>
      </c>
      <c r="AJ149" s="125" t="e">
        <f t="shared" ca="1" si="819"/>
        <v>#N/A</v>
      </c>
      <c r="AK149" s="125" t="e">
        <f t="shared" ca="1" si="819"/>
        <v>#N/A</v>
      </c>
      <c r="AL149" s="125" t="e">
        <f t="shared" ca="1" si="819"/>
        <v>#N/A</v>
      </c>
      <c r="AM149" s="125" t="e">
        <f t="shared" ca="1" si="819"/>
        <v>#N/A</v>
      </c>
      <c r="AN149" s="125" t="e">
        <f t="shared" ca="1" si="819"/>
        <v>#N/A</v>
      </c>
      <c r="AO149" s="125" t="e">
        <f t="shared" ca="1" si="819"/>
        <v>#N/A</v>
      </c>
      <c r="AP149" s="125" t="e">
        <f t="shared" ca="1" si="819"/>
        <v>#N/A</v>
      </c>
      <c r="AQ149" s="125" t="e">
        <f t="shared" ca="1" si="819"/>
        <v>#N/A</v>
      </c>
      <c r="AR149" s="125" t="e">
        <f t="shared" ca="1" si="819"/>
        <v>#N/A</v>
      </c>
      <c r="AS149" s="125" t="e">
        <f t="shared" ca="1" si="819"/>
        <v>#N/A</v>
      </c>
      <c r="AT149" s="125" t="e">
        <f t="shared" ca="1" si="819"/>
        <v>#N/A</v>
      </c>
      <c r="AU149" s="125" t="e">
        <f t="shared" ca="1" si="819"/>
        <v>#N/A</v>
      </c>
      <c r="AV149" s="125" t="e">
        <f t="shared" ca="1" si="819"/>
        <v>#N/A</v>
      </c>
      <c r="AW149" s="125" t="e">
        <f t="shared" ca="1" si="819"/>
        <v>#N/A</v>
      </c>
      <c r="AX149" s="125" t="e">
        <f t="shared" ca="1" si="819"/>
        <v>#N/A</v>
      </c>
      <c r="AY149" s="125" t="e">
        <f t="shared" ca="1" si="812"/>
        <v>#N/A</v>
      </c>
      <c r="AZ149" s="125" t="e">
        <f t="shared" ca="1" si="812"/>
        <v>#N/A</v>
      </c>
      <c r="BA149" s="125" t="e">
        <f t="shared" ca="1" si="812"/>
        <v>#N/A</v>
      </c>
      <c r="BB149" s="125" t="str">
        <f t="shared" ca="1" si="713"/>
        <v/>
      </c>
      <c r="BC149" s="125" t="str">
        <f t="shared" ca="1" si="705"/>
        <v/>
      </c>
      <c r="BD149" s="125" t="str">
        <f t="shared" ca="1" si="706"/>
        <v/>
      </c>
      <c r="BE149" s="125" t="str">
        <f t="shared" ca="1" si="707"/>
        <v/>
      </c>
      <c r="BF149" t="str">
        <f t="shared" ca="1" si="714"/>
        <v/>
      </c>
      <c r="BG149" s="125" t="str">
        <f t="shared" ca="1" si="741"/>
        <v/>
      </c>
      <c r="BI149" s="606" t="str">
        <f t="shared" ca="1" si="776"/>
        <v/>
      </c>
      <c r="BJ149" s="125" t="str">
        <f t="shared" ca="1" si="754"/>
        <v/>
      </c>
      <c r="BK149" s="125" t="str">
        <f t="shared" ca="1" si="777"/>
        <v/>
      </c>
      <c r="BL149" s="125" t="str">
        <f t="shared" ref="BL149" ca="1" si="835">IFERROR(INDEX($D$2:$BA$203,$A$41-1+$BI149,$A$27-3)*IF(RTF_unit="K",1,IF(RTF_unit="lb",1/1000,IF(RTF_unit="T",2,1))),"")</f>
        <v/>
      </c>
      <c r="BM149" s="125" t="str">
        <f t="shared" ref="BM149" ca="1" si="836">IFERROR(INDEX($D$2:$BA$203,$A$41-1+$BI149,$A$27-1)*IF(RTF_unit="K",1,IF(RTF_unit="lb",1/1000,IF(RTF_unit="T",2,1))),"")</f>
        <v/>
      </c>
      <c r="BN149" s="125" t="str">
        <f t="shared" ref="BN149" ca="1" si="837">IFERROR(INDEX($D$2:$BA$203,$A$41-1+$BI149,$A$27-2)*IF(RTF_unit="K",1,IF(RTF_unit="lb",1/1000,IF(RTF_unit="T",2,1))),"")</f>
        <v/>
      </c>
      <c r="BO149" s="125" t="str">
        <f t="shared" ref="BO149" ca="1" si="838">IFERROR(INDEX($D$2:$BA$203,$A$41-1+$BI149,$A$27)*IF(RTF_unit_Moment="kip-ft",1,IF(RTF_unit_Moment="kip-in",1/12,IF(RTF_unit_Moment="lb-ft",1/1000,IF(RTF_unit_Moment="lb-in",1/12000,1)))),"")</f>
        <v/>
      </c>
      <c r="BP149" s="125" t="str">
        <f t="shared" ref="BP149" ca="1" si="839">IFERROR(INDEX($D$2:$BA$203,$A$41-1+$BI149,$A$30)*IF(RTF_unit_Moment="kip-ft",1,IF(RTF_unit_Moment="kip-in",1/12,IF(RTF_unit_Moment="lb-ft",1/1000,IF(RTF_unit_Moment="lb-in",1/12000,1)))),"")</f>
        <v/>
      </c>
      <c r="BQ149" s="125" t="str">
        <f t="shared" ca="1" si="783"/>
        <v/>
      </c>
      <c r="BR149" s="125" t="str">
        <f t="shared" ca="1" si="784"/>
        <v/>
      </c>
      <c r="BT149" s="125" t="str">
        <f t="array" aca="1" ref="BT149" ca="1">IFERROR(INDEX($BB$1:$BB$203,SMALL(IF($BB$1:$BB$203&lt;&gt;"",ROW($BB$1:$BB$203)),ROW(142:142))),"")</f>
        <v/>
      </c>
      <c r="BU149" s="604" t="str">
        <f t="shared" ca="1" si="752"/>
        <v/>
      </c>
      <c r="BV149" s="125" t="str">
        <f t="shared" ca="1" si="760"/>
        <v/>
      </c>
      <c r="BW149" s="125" t="str">
        <f t="shared" ca="1" si="760"/>
        <v/>
      </c>
      <c r="BX149" s="125" t="str">
        <f t="shared" ca="1" si="760"/>
        <v/>
      </c>
      <c r="BY149" s="125" t="str">
        <f t="shared" ca="1" si="761"/>
        <v/>
      </c>
      <c r="BZ149" s="125" t="str">
        <f t="shared" ca="1" si="753"/>
        <v/>
      </c>
      <c r="CA149" s="125" t="str">
        <f t="shared" ca="1" si="762"/>
        <v/>
      </c>
      <c r="CB149" s="125" t="str">
        <f t="shared" ca="1" si="763"/>
        <v/>
      </c>
      <c r="CC149" s="125" t="str">
        <f t="shared" ca="1" si="764"/>
        <v/>
      </c>
      <c r="CD149" s="125" t="str">
        <f t="shared" ca="1" si="765"/>
        <v/>
      </c>
      <c r="CE149" s="125" t="str">
        <f t="shared" ca="1" si="766"/>
        <v/>
      </c>
      <c r="CF149" s="125" t="str">
        <f t="shared" ca="1" si="767"/>
        <v/>
      </c>
      <c r="CG149" s="125" t="str">
        <f t="shared" ca="1" si="768"/>
        <v/>
      </c>
      <c r="CH149" s="125" t="str">
        <f t="shared" ca="1" si="769"/>
        <v/>
      </c>
      <c r="CI149" s="125" t="str">
        <f t="shared" ca="1" si="770"/>
        <v/>
      </c>
      <c r="CJ149" s="125" t="str">
        <f t="array" aca="1" ref="CJ149" ca="1">IFERROR(INDEX($CI$1:$CI$502,SMALL(IF($CI$1:$CI$502&lt;&gt;"",ROW($CI$1:$CI$502)),ROW(142:142))),"")</f>
        <v/>
      </c>
      <c r="CK149" s="125" t="str">
        <f t="shared" ca="1" si="771"/>
        <v/>
      </c>
      <c r="CL149" s="125" t="str">
        <f t="shared" ca="1" si="772"/>
        <v/>
      </c>
      <c r="CM149" s="125"/>
      <c r="CO149" s="125" t="str">
        <f t="shared" si="773"/>
        <v/>
      </c>
      <c r="CP149" s="600" t="str">
        <f t="shared" si="774"/>
        <v/>
      </c>
      <c r="CQ149" s="600" t="str">
        <f t="shared" si="790"/>
        <v/>
      </c>
      <c r="CR149" s="600" t="str">
        <f t="shared" si="775"/>
        <v/>
      </c>
    </row>
    <row r="150" spans="1:96" x14ac:dyDescent="0.25">
      <c r="A150" s="591"/>
      <c r="C150" s="125">
        <f t="shared" si="720"/>
        <v>148</v>
      </c>
      <c r="D150" s="125" t="e">
        <f t="shared" ca="1" si="818"/>
        <v>#N/A</v>
      </c>
      <c r="E150" s="125" t="e">
        <f t="shared" ca="1" si="818"/>
        <v>#N/A</v>
      </c>
      <c r="F150" s="125" t="e">
        <f t="shared" ca="1" si="818"/>
        <v>#N/A</v>
      </c>
      <c r="G150" s="125" t="e">
        <f t="shared" ca="1" si="818"/>
        <v>#N/A</v>
      </c>
      <c r="H150" s="125" t="e">
        <f t="shared" ca="1" si="818"/>
        <v>#N/A</v>
      </c>
      <c r="I150" s="125" t="e">
        <f t="shared" ca="1" si="818"/>
        <v>#N/A</v>
      </c>
      <c r="J150" s="125" t="e">
        <f t="shared" ca="1" si="818"/>
        <v>#N/A</v>
      </c>
      <c r="K150" s="125" t="e">
        <f t="shared" ca="1" si="818"/>
        <v>#N/A</v>
      </c>
      <c r="L150" s="125" t="e">
        <f t="shared" ca="1" si="818"/>
        <v>#N/A</v>
      </c>
      <c r="M150" s="125" t="e">
        <f t="shared" ca="1" si="818"/>
        <v>#N/A</v>
      </c>
      <c r="N150" s="125" t="e">
        <f t="shared" ca="1" si="818"/>
        <v>#N/A</v>
      </c>
      <c r="O150" s="125" t="e">
        <f t="shared" ca="1" si="818"/>
        <v>#N/A</v>
      </c>
      <c r="P150" s="125" t="e">
        <f t="shared" ca="1" si="818"/>
        <v>#N/A</v>
      </c>
      <c r="Q150" s="125" t="e">
        <f t="shared" ca="1" si="818"/>
        <v>#N/A</v>
      </c>
      <c r="R150" s="125" t="e">
        <f t="shared" ca="1" si="818"/>
        <v>#N/A</v>
      </c>
      <c r="S150" s="125" t="e">
        <f t="shared" ca="1" si="818"/>
        <v>#N/A</v>
      </c>
      <c r="T150" s="125" t="e">
        <f t="shared" ca="1" si="811"/>
        <v>#N/A</v>
      </c>
      <c r="U150" s="125" t="e">
        <f t="shared" ca="1" si="811"/>
        <v>#N/A</v>
      </c>
      <c r="V150" s="125" t="e">
        <f t="shared" ca="1" si="811"/>
        <v>#N/A</v>
      </c>
      <c r="W150" s="125" t="e">
        <f t="shared" ca="1" si="811"/>
        <v>#N/A</v>
      </c>
      <c r="X150" s="125" t="e">
        <f t="shared" ca="1" si="811"/>
        <v>#N/A</v>
      </c>
      <c r="Y150" s="125" t="e">
        <f t="shared" ca="1" si="811"/>
        <v>#N/A</v>
      </c>
      <c r="Z150" s="125" t="e">
        <f t="shared" ca="1" si="811"/>
        <v>#N/A</v>
      </c>
      <c r="AA150" s="125" t="e">
        <f t="shared" ca="1" si="811"/>
        <v>#N/A</v>
      </c>
      <c r="AB150" s="125" t="e">
        <f t="shared" ca="1" si="811"/>
        <v>#N/A</v>
      </c>
      <c r="AC150" s="125" t="e">
        <f t="shared" ca="1" si="811"/>
        <v>#N/A</v>
      </c>
      <c r="AD150" s="125" t="e">
        <f t="shared" ca="1" si="811"/>
        <v>#N/A</v>
      </c>
      <c r="AE150" s="125" t="e">
        <f t="shared" ca="1" si="811"/>
        <v>#N/A</v>
      </c>
      <c r="AF150" s="125" t="e">
        <f t="shared" ca="1" si="811"/>
        <v>#N/A</v>
      </c>
      <c r="AG150" s="125" t="e">
        <f t="shared" ca="1" si="811"/>
        <v>#N/A</v>
      </c>
      <c r="AH150" s="125" t="e">
        <f t="shared" ca="1" si="811"/>
        <v>#N/A</v>
      </c>
      <c r="AI150" s="125" t="e">
        <f t="shared" ca="1" si="819"/>
        <v>#N/A</v>
      </c>
      <c r="AJ150" s="125" t="e">
        <f t="shared" ca="1" si="819"/>
        <v>#N/A</v>
      </c>
      <c r="AK150" s="125" t="e">
        <f t="shared" ca="1" si="819"/>
        <v>#N/A</v>
      </c>
      <c r="AL150" s="125" t="e">
        <f t="shared" ca="1" si="819"/>
        <v>#N/A</v>
      </c>
      <c r="AM150" s="125" t="e">
        <f t="shared" ca="1" si="819"/>
        <v>#N/A</v>
      </c>
      <c r="AN150" s="125" t="e">
        <f t="shared" ca="1" si="819"/>
        <v>#N/A</v>
      </c>
      <c r="AO150" s="125" t="e">
        <f t="shared" ca="1" si="819"/>
        <v>#N/A</v>
      </c>
      <c r="AP150" s="125" t="e">
        <f t="shared" ca="1" si="819"/>
        <v>#N/A</v>
      </c>
      <c r="AQ150" s="125" t="e">
        <f t="shared" ca="1" si="819"/>
        <v>#N/A</v>
      </c>
      <c r="AR150" s="125" t="e">
        <f t="shared" ca="1" si="819"/>
        <v>#N/A</v>
      </c>
      <c r="AS150" s="125" t="e">
        <f t="shared" ca="1" si="819"/>
        <v>#N/A</v>
      </c>
      <c r="AT150" s="125" t="e">
        <f t="shared" ca="1" si="819"/>
        <v>#N/A</v>
      </c>
      <c r="AU150" s="125" t="e">
        <f t="shared" ca="1" si="819"/>
        <v>#N/A</v>
      </c>
      <c r="AV150" s="125" t="e">
        <f t="shared" ca="1" si="819"/>
        <v>#N/A</v>
      </c>
      <c r="AW150" s="125" t="e">
        <f t="shared" ca="1" si="819"/>
        <v>#N/A</v>
      </c>
      <c r="AX150" s="125" t="e">
        <f t="shared" ca="1" si="819"/>
        <v>#N/A</v>
      </c>
      <c r="AY150" s="125" t="e">
        <f t="shared" ca="1" si="812"/>
        <v>#N/A</v>
      </c>
      <c r="AZ150" s="125" t="e">
        <f t="shared" ca="1" si="812"/>
        <v>#N/A</v>
      </c>
      <c r="BA150" s="125" t="e">
        <f t="shared" ca="1" si="812"/>
        <v>#N/A</v>
      </c>
      <c r="BB150" s="125" t="str">
        <f t="shared" ca="1" si="713"/>
        <v/>
      </c>
      <c r="BC150" s="125" t="str">
        <f t="shared" ca="1" si="705"/>
        <v/>
      </c>
      <c r="BD150" s="125" t="str">
        <f t="shared" ca="1" si="706"/>
        <v/>
      </c>
      <c r="BE150" s="125" t="str">
        <f t="shared" ca="1" si="707"/>
        <v/>
      </c>
      <c r="BF150" t="str">
        <f t="shared" ca="1" si="714"/>
        <v/>
      </c>
      <c r="BG150" s="125" t="str">
        <f t="shared" ca="1" si="741"/>
        <v/>
      </c>
      <c r="BI150" s="606" t="str">
        <f t="shared" ca="1" si="776"/>
        <v/>
      </c>
      <c r="BJ150" s="125" t="str">
        <f t="shared" ca="1" si="754"/>
        <v/>
      </c>
      <c r="BK150" s="125" t="str">
        <f t="shared" ca="1" si="777"/>
        <v/>
      </c>
      <c r="BL150" s="125" t="str">
        <f t="shared" ref="BL150" ca="1" si="840">IFERROR(INDEX($D$2:$BA$203,$A$41-1+$BI150,$A$27-3)*IF(RTF_unit="K",1,IF(RTF_unit="lb",1/1000,IF(RTF_unit="T",2,1))),"")</f>
        <v/>
      </c>
      <c r="BM150" s="125" t="str">
        <f t="shared" ref="BM150" ca="1" si="841">IFERROR(INDEX($D$2:$BA$203,$A$41-1+$BI150,$A$27-1)*IF(RTF_unit="K",1,IF(RTF_unit="lb",1/1000,IF(RTF_unit="T",2,1))),"")</f>
        <v/>
      </c>
      <c r="BN150" s="125" t="str">
        <f t="shared" ref="BN150" ca="1" si="842">IFERROR(INDEX($D$2:$BA$203,$A$41-1+$BI150,$A$27-2)*IF(RTF_unit="K",1,IF(RTF_unit="lb",1/1000,IF(RTF_unit="T",2,1))),"")</f>
        <v/>
      </c>
      <c r="BO150" s="125" t="str">
        <f t="shared" ref="BO150" ca="1" si="843">IFERROR(INDEX($D$2:$BA$203,$A$41-1+$BI150,$A$27)*IF(RTF_unit_Moment="kip-ft",1,IF(RTF_unit_Moment="kip-in",1/12,IF(RTF_unit_Moment="lb-ft",1/1000,IF(RTF_unit_Moment="lb-in",1/12000,1)))),"")</f>
        <v/>
      </c>
      <c r="BP150" s="125" t="str">
        <f t="shared" ref="BP150" ca="1" si="844">IFERROR(INDEX($D$2:$BA$203,$A$41-1+$BI150,$A$30)*IF(RTF_unit_Moment="kip-ft",1,IF(RTF_unit_Moment="kip-in",1/12,IF(RTF_unit_Moment="lb-ft",1/1000,IF(RTF_unit_Moment="lb-in",1/12000,1)))),"")</f>
        <v/>
      </c>
      <c r="BQ150" s="125" t="str">
        <f t="shared" ca="1" si="783"/>
        <v/>
      </c>
      <c r="BR150" s="125" t="str">
        <f t="shared" ca="1" si="784"/>
        <v/>
      </c>
      <c r="BT150" s="125" t="str">
        <f t="array" aca="1" ref="BT150" ca="1">IFERROR(INDEX($BB$1:$BB$203,SMALL(IF($BB$1:$BB$203&lt;&gt;"",ROW($BB$1:$BB$203)),ROW(143:143))),"")</f>
        <v/>
      </c>
      <c r="BU150" s="604" t="str">
        <f t="shared" ca="1" si="752"/>
        <v/>
      </c>
      <c r="BV150" s="125" t="str">
        <f t="shared" ca="1" si="760"/>
        <v/>
      </c>
      <c r="BW150" s="125" t="str">
        <f t="shared" ca="1" si="760"/>
        <v/>
      </c>
      <c r="BX150" s="125" t="str">
        <f t="shared" ca="1" si="760"/>
        <v/>
      </c>
      <c r="BY150" s="125" t="str">
        <f t="shared" ca="1" si="761"/>
        <v/>
      </c>
      <c r="BZ150" s="125" t="str">
        <f t="shared" ca="1" si="753"/>
        <v/>
      </c>
      <c r="CA150" s="125" t="str">
        <f t="shared" ca="1" si="762"/>
        <v/>
      </c>
      <c r="CB150" s="125" t="str">
        <f t="shared" ca="1" si="763"/>
        <v/>
      </c>
      <c r="CC150" s="125" t="str">
        <f t="shared" ca="1" si="764"/>
        <v/>
      </c>
      <c r="CD150" s="125" t="str">
        <f t="shared" ca="1" si="765"/>
        <v/>
      </c>
      <c r="CE150" s="125" t="str">
        <f t="shared" ca="1" si="766"/>
        <v/>
      </c>
      <c r="CF150" s="125" t="str">
        <f t="shared" ca="1" si="767"/>
        <v/>
      </c>
      <c r="CG150" s="125" t="str">
        <f t="shared" ca="1" si="768"/>
        <v/>
      </c>
      <c r="CH150" s="125" t="str">
        <f t="shared" ca="1" si="769"/>
        <v/>
      </c>
      <c r="CI150" s="125" t="str">
        <f t="shared" ca="1" si="770"/>
        <v/>
      </c>
      <c r="CJ150" s="125" t="str">
        <f t="array" aca="1" ref="CJ150" ca="1">IFERROR(INDEX($CI$1:$CI$502,SMALL(IF($CI$1:$CI$502&lt;&gt;"",ROW($CI$1:$CI$502)),ROW(143:143))),"")</f>
        <v/>
      </c>
      <c r="CK150" s="125" t="str">
        <f t="shared" ca="1" si="771"/>
        <v/>
      </c>
      <c r="CL150" s="125" t="str">
        <f t="shared" ca="1" si="772"/>
        <v/>
      </c>
      <c r="CM150" s="125"/>
      <c r="CO150" s="125" t="str">
        <f t="shared" si="773"/>
        <v/>
      </c>
      <c r="CP150" s="600" t="str">
        <f t="shared" si="774"/>
        <v/>
      </c>
      <c r="CQ150" s="600" t="str">
        <f t="shared" si="790"/>
        <v/>
      </c>
      <c r="CR150" s="600" t="str">
        <f t="shared" si="775"/>
        <v/>
      </c>
    </row>
    <row r="151" spans="1:96" x14ac:dyDescent="0.25">
      <c r="A151" s="591"/>
      <c r="C151" s="125">
        <f t="shared" si="720"/>
        <v>149</v>
      </c>
      <c r="D151" s="125" t="e">
        <f t="shared" ca="1" si="818"/>
        <v>#N/A</v>
      </c>
      <c r="E151" s="125" t="e">
        <f t="shared" ca="1" si="818"/>
        <v>#N/A</v>
      </c>
      <c r="F151" s="125" t="e">
        <f t="shared" ca="1" si="818"/>
        <v>#N/A</v>
      </c>
      <c r="G151" s="125" t="e">
        <f t="shared" ca="1" si="818"/>
        <v>#N/A</v>
      </c>
      <c r="H151" s="125" t="e">
        <f t="shared" ca="1" si="818"/>
        <v>#N/A</v>
      </c>
      <c r="I151" s="125" t="e">
        <f t="shared" ca="1" si="818"/>
        <v>#N/A</v>
      </c>
      <c r="J151" s="125" t="e">
        <f t="shared" ca="1" si="818"/>
        <v>#N/A</v>
      </c>
      <c r="K151" s="125" t="e">
        <f t="shared" ca="1" si="818"/>
        <v>#N/A</v>
      </c>
      <c r="L151" s="125" t="e">
        <f t="shared" ca="1" si="818"/>
        <v>#N/A</v>
      </c>
      <c r="M151" s="125" t="e">
        <f t="shared" ca="1" si="818"/>
        <v>#N/A</v>
      </c>
      <c r="N151" s="125" t="e">
        <f t="shared" ca="1" si="818"/>
        <v>#N/A</v>
      </c>
      <c r="O151" s="125" t="e">
        <f t="shared" ca="1" si="818"/>
        <v>#N/A</v>
      </c>
      <c r="P151" s="125" t="e">
        <f t="shared" ca="1" si="818"/>
        <v>#N/A</v>
      </c>
      <c r="Q151" s="125" t="e">
        <f t="shared" ca="1" si="818"/>
        <v>#N/A</v>
      </c>
      <c r="R151" s="125" t="e">
        <f t="shared" ca="1" si="818"/>
        <v>#N/A</v>
      </c>
      <c r="S151" s="125" t="e">
        <f t="shared" ca="1" si="818"/>
        <v>#N/A</v>
      </c>
      <c r="T151" s="125" t="e">
        <f t="shared" ca="1" si="811"/>
        <v>#N/A</v>
      </c>
      <c r="U151" s="125" t="e">
        <f t="shared" ca="1" si="811"/>
        <v>#N/A</v>
      </c>
      <c r="V151" s="125" t="e">
        <f t="shared" ca="1" si="811"/>
        <v>#N/A</v>
      </c>
      <c r="W151" s="125" t="e">
        <f t="shared" ca="1" si="811"/>
        <v>#N/A</v>
      </c>
      <c r="X151" s="125" t="e">
        <f t="shared" ca="1" si="811"/>
        <v>#N/A</v>
      </c>
      <c r="Y151" s="125" t="e">
        <f t="shared" ca="1" si="811"/>
        <v>#N/A</v>
      </c>
      <c r="Z151" s="125" t="e">
        <f t="shared" ca="1" si="811"/>
        <v>#N/A</v>
      </c>
      <c r="AA151" s="125" t="e">
        <f t="shared" ca="1" si="811"/>
        <v>#N/A</v>
      </c>
      <c r="AB151" s="125" t="e">
        <f t="shared" ca="1" si="811"/>
        <v>#N/A</v>
      </c>
      <c r="AC151" s="125" t="e">
        <f t="shared" ca="1" si="811"/>
        <v>#N/A</v>
      </c>
      <c r="AD151" s="125" t="e">
        <f t="shared" ca="1" si="811"/>
        <v>#N/A</v>
      </c>
      <c r="AE151" s="125" t="e">
        <f t="shared" ca="1" si="811"/>
        <v>#N/A</v>
      </c>
      <c r="AF151" s="125" t="e">
        <f t="shared" ca="1" si="811"/>
        <v>#N/A</v>
      </c>
      <c r="AG151" s="125" t="e">
        <f t="shared" ca="1" si="811"/>
        <v>#N/A</v>
      </c>
      <c r="AH151" s="125" t="e">
        <f t="shared" ca="1" si="811"/>
        <v>#N/A</v>
      </c>
      <c r="AI151" s="125" t="e">
        <f t="shared" ca="1" si="819"/>
        <v>#N/A</v>
      </c>
      <c r="AJ151" s="125" t="e">
        <f t="shared" ca="1" si="819"/>
        <v>#N/A</v>
      </c>
      <c r="AK151" s="125" t="e">
        <f t="shared" ca="1" si="819"/>
        <v>#N/A</v>
      </c>
      <c r="AL151" s="125" t="e">
        <f t="shared" ca="1" si="819"/>
        <v>#N/A</v>
      </c>
      <c r="AM151" s="125" t="e">
        <f t="shared" ca="1" si="819"/>
        <v>#N/A</v>
      </c>
      <c r="AN151" s="125" t="e">
        <f t="shared" ca="1" si="819"/>
        <v>#N/A</v>
      </c>
      <c r="AO151" s="125" t="e">
        <f t="shared" ca="1" si="819"/>
        <v>#N/A</v>
      </c>
      <c r="AP151" s="125" t="e">
        <f t="shared" ca="1" si="819"/>
        <v>#N/A</v>
      </c>
      <c r="AQ151" s="125" t="e">
        <f t="shared" ca="1" si="819"/>
        <v>#N/A</v>
      </c>
      <c r="AR151" s="125" t="e">
        <f t="shared" ca="1" si="819"/>
        <v>#N/A</v>
      </c>
      <c r="AS151" s="125" t="e">
        <f t="shared" ca="1" si="819"/>
        <v>#N/A</v>
      </c>
      <c r="AT151" s="125" t="e">
        <f t="shared" ca="1" si="819"/>
        <v>#N/A</v>
      </c>
      <c r="AU151" s="125" t="e">
        <f t="shared" ca="1" si="819"/>
        <v>#N/A</v>
      </c>
      <c r="AV151" s="125" t="e">
        <f t="shared" ca="1" si="819"/>
        <v>#N/A</v>
      </c>
      <c r="AW151" s="125" t="e">
        <f t="shared" ca="1" si="819"/>
        <v>#N/A</v>
      </c>
      <c r="AX151" s="125" t="e">
        <f t="shared" ca="1" si="819"/>
        <v>#N/A</v>
      </c>
      <c r="AY151" s="125" t="e">
        <f t="shared" ca="1" si="812"/>
        <v>#N/A</v>
      </c>
      <c r="AZ151" s="125" t="e">
        <f t="shared" ca="1" si="812"/>
        <v>#N/A</v>
      </c>
      <c r="BA151" s="125" t="e">
        <f t="shared" ca="1" si="812"/>
        <v>#N/A</v>
      </c>
      <c r="BB151" s="125" t="str">
        <f t="shared" ca="1" si="713"/>
        <v/>
      </c>
      <c r="BC151" s="125" t="str">
        <f t="shared" ca="1" si="705"/>
        <v/>
      </c>
      <c r="BD151" s="125" t="str">
        <f t="shared" ca="1" si="706"/>
        <v/>
      </c>
      <c r="BE151" s="125" t="str">
        <f t="shared" ca="1" si="707"/>
        <v/>
      </c>
      <c r="BF151" t="str">
        <f t="shared" ca="1" si="714"/>
        <v/>
      </c>
      <c r="BG151" s="125" t="str">
        <f t="shared" ca="1" si="741"/>
        <v/>
      </c>
      <c r="BI151" s="606" t="str">
        <f t="shared" ca="1" si="776"/>
        <v/>
      </c>
      <c r="BJ151" s="125" t="str">
        <f t="shared" ca="1" si="754"/>
        <v/>
      </c>
      <c r="BK151" s="125" t="str">
        <f t="shared" ca="1" si="777"/>
        <v/>
      </c>
      <c r="BL151" s="125" t="str">
        <f t="shared" ref="BL151" ca="1" si="845">IFERROR(INDEX($D$2:$BA$203,$A$41-1+$BI151,$A$27-3)*IF(RTF_unit="K",1,IF(RTF_unit="lb",1/1000,IF(RTF_unit="T",2,1))),"")</f>
        <v/>
      </c>
      <c r="BM151" s="125" t="str">
        <f t="shared" ref="BM151" ca="1" si="846">IFERROR(INDEX($D$2:$BA$203,$A$41-1+$BI151,$A$27-1)*IF(RTF_unit="K",1,IF(RTF_unit="lb",1/1000,IF(RTF_unit="T",2,1))),"")</f>
        <v/>
      </c>
      <c r="BN151" s="125" t="str">
        <f t="shared" ref="BN151" ca="1" si="847">IFERROR(INDEX($D$2:$BA$203,$A$41-1+$BI151,$A$27-2)*IF(RTF_unit="K",1,IF(RTF_unit="lb",1/1000,IF(RTF_unit="T",2,1))),"")</f>
        <v/>
      </c>
      <c r="BO151" s="125" t="str">
        <f t="shared" ref="BO151" ca="1" si="848">IFERROR(INDEX($D$2:$BA$203,$A$41-1+$BI151,$A$27)*IF(RTF_unit_Moment="kip-ft",1,IF(RTF_unit_Moment="kip-in",1/12,IF(RTF_unit_Moment="lb-ft",1/1000,IF(RTF_unit_Moment="lb-in",1/12000,1)))),"")</f>
        <v/>
      </c>
      <c r="BP151" s="125" t="str">
        <f t="shared" ref="BP151" ca="1" si="849">IFERROR(INDEX($D$2:$BA$203,$A$41-1+$BI151,$A$30)*IF(RTF_unit_Moment="kip-ft",1,IF(RTF_unit_Moment="kip-in",1/12,IF(RTF_unit_Moment="lb-ft",1/1000,IF(RTF_unit_Moment="lb-in",1/12000,1)))),"")</f>
        <v/>
      </c>
      <c r="BQ151" s="125" t="str">
        <f t="shared" ca="1" si="783"/>
        <v/>
      </c>
      <c r="BR151" s="125" t="str">
        <f t="shared" ca="1" si="784"/>
        <v/>
      </c>
      <c r="BT151" s="125" t="str">
        <f t="array" aca="1" ref="BT151" ca="1">IFERROR(INDEX($BB$1:$BB$203,SMALL(IF($BB$1:$BB$203&lt;&gt;"",ROW($BB$1:$BB$203)),ROW(144:144))),"")</f>
        <v/>
      </c>
      <c r="BU151" s="604" t="str">
        <f t="shared" ca="1" si="752"/>
        <v/>
      </c>
      <c r="BV151" s="125" t="str">
        <f t="shared" ca="1" si="760"/>
        <v/>
      </c>
      <c r="BW151" s="125" t="str">
        <f t="shared" ca="1" si="760"/>
        <v/>
      </c>
      <c r="BX151" s="125" t="str">
        <f t="shared" ca="1" si="760"/>
        <v/>
      </c>
      <c r="BY151" s="125" t="str">
        <f t="shared" ca="1" si="761"/>
        <v/>
      </c>
      <c r="BZ151" s="125" t="str">
        <f t="shared" ca="1" si="753"/>
        <v/>
      </c>
      <c r="CA151" s="125" t="str">
        <f t="shared" ca="1" si="762"/>
        <v/>
      </c>
      <c r="CB151" s="125" t="str">
        <f t="shared" ca="1" si="763"/>
        <v/>
      </c>
      <c r="CC151" s="125" t="str">
        <f t="shared" ca="1" si="764"/>
        <v/>
      </c>
      <c r="CD151" s="125" t="str">
        <f t="shared" ca="1" si="765"/>
        <v/>
      </c>
      <c r="CE151" s="125" t="str">
        <f t="shared" ca="1" si="766"/>
        <v/>
      </c>
      <c r="CF151" s="125" t="str">
        <f t="shared" ca="1" si="767"/>
        <v/>
      </c>
      <c r="CG151" s="125" t="str">
        <f t="shared" ca="1" si="768"/>
        <v/>
      </c>
      <c r="CH151" s="125" t="str">
        <f t="shared" ca="1" si="769"/>
        <v/>
      </c>
      <c r="CI151" s="125" t="str">
        <f t="shared" ca="1" si="770"/>
        <v/>
      </c>
      <c r="CJ151" s="125" t="str">
        <f t="array" aca="1" ref="CJ151" ca="1">IFERROR(INDEX($CI$1:$CI$502,SMALL(IF($CI$1:$CI$502&lt;&gt;"",ROW($CI$1:$CI$502)),ROW(144:144))),"")</f>
        <v/>
      </c>
      <c r="CK151" s="125" t="str">
        <f t="shared" ca="1" si="771"/>
        <v/>
      </c>
      <c r="CL151" s="125" t="str">
        <f t="shared" ca="1" si="772"/>
        <v/>
      </c>
      <c r="CM151" s="125"/>
      <c r="CO151" s="125" t="str">
        <f t="shared" si="773"/>
        <v/>
      </c>
      <c r="CP151" s="600" t="str">
        <f t="shared" si="774"/>
        <v/>
      </c>
      <c r="CQ151" s="600" t="str">
        <f t="shared" si="790"/>
        <v/>
      </c>
      <c r="CR151" s="600" t="str">
        <f t="shared" si="775"/>
        <v/>
      </c>
    </row>
    <row r="152" spans="1:96" x14ac:dyDescent="0.25">
      <c r="A152" s="591"/>
      <c r="C152" s="125">
        <f t="shared" si="720"/>
        <v>150</v>
      </c>
      <c r="D152" s="125" t="e">
        <f t="shared" ca="1" si="818"/>
        <v>#N/A</v>
      </c>
      <c r="E152" s="125" t="e">
        <f t="shared" ca="1" si="818"/>
        <v>#N/A</v>
      </c>
      <c r="F152" s="125" t="e">
        <f t="shared" ca="1" si="818"/>
        <v>#N/A</v>
      </c>
      <c r="G152" s="125" t="e">
        <f t="shared" ca="1" si="818"/>
        <v>#N/A</v>
      </c>
      <c r="H152" s="125" t="e">
        <f t="shared" ca="1" si="818"/>
        <v>#N/A</v>
      </c>
      <c r="I152" s="125" t="e">
        <f t="shared" ca="1" si="818"/>
        <v>#N/A</v>
      </c>
      <c r="J152" s="125" t="e">
        <f t="shared" ca="1" si="818"/>
        <v>#N/A</v>
      </c>
      <c r="K152" s="125" t="e">
        <f t="shared" ca="1" si="818"/>
        <v>#N/A</v>
      </c>
      <c r="L152" s="125" t="e">
        <f t="shared" ca="1" si="818"/>
        <v>#N/A</v>
      </c>
      <c r="M152" s="125" t="e">
        <f t="shared" ca="1" si="818"/>
        <v>#N/A</v>
      </c>
      <c r="N152" s="125" t="e">
        <f t="shared" ca="1" si="818"/>
        <v>#N/A</v>
      </c>
      <c r="O152" s="125" t="e">
        <f t="shared" ca="1" si="818"/>
        <v>#N/A</v>
      </c>
      <c r="P152" s="125" t="e">
        <f t="shared" ca="1" si="818"/>
        <v>#N/A</v>
      </c>
      <c r="Q152" s="125" t="e">
        <f t="shared" ca="1" si="818"/>
        <v>#N/A</v>
      </c>
      <c r="R152" s="125" t="e">
        <f t="shared" ca="1" si="818"/>
        <v>#N/A</v>
      </c>
      <c r="S152" s="125" t="e">
        <f t="shared" ca="1" si="818"/>
        <v>#N/A</v>
      </c>
      <c r="T152" s="125" t="e">
        <f t="shared" ca="1" si="811"/>
        <v>#N/A</v>
      </c>
      <c r="U152" s="125" t="e">
        <f t="shared" ca="1" si="811"/>
        <v>#N/A</v>
      </c>
      <c r="V152" s="125" t="e">
        <f t="shared" ca="1" si="811"/>
        <v>#N/A</v>
      </c>
      <c r="W152" s="125" t="e">
        <f t="shared" ca="1" si="811"/>
        <v>#N/A</v>
      </c>
      <c r="X152" s="125" t="e">
        <f t="shared" ca="1" si="811"/>
        <v>#N/A</v>
      </c>
      <c r="Y152" s="125" t="e">
        <f t="shared" ca="1" si="811"/>
        <v>#N/A</v>
      </c>
      <c r="Z152" s="125" t="e">
        <f t="shared" ca="1" si="811"/>
        <v>#N/A</v>
      </c>
      <c r="AA152" s="125" t="e">
        <f t="shared" ca="1" si="811"/>
        <v>#N/A</v>
      </c>
      <c r="AB152" s="125" t="e">
        <f t="shared" ca="1" si="811"/>
        <v>#N/A</v>
      </c>
      <c r="AC152" s="125" t="e">
        <f t="shared" ca="1" si="811"/>
        <v>#N/A</v>
      </c>
      <c r="AD152" s="125" t="e">
        <f t="shared" ca="1" si="811"/>
        <v>#N/A</v>
      </c>
      <c r="AE152" s="125" t="e">
        <f t="shared" ca="1" si="811"/>
        <v>#N/A</v>
      </c>
      <c r="AF152" s="125" t="e">
        <f t="shared" ca="1" si="811"/>
        <v>#N/A</v>
      </c>
      <c r="AG152" s="125" t="e">
        <f t="shared" ca="1" si="811"/>
        <v>#N/A</v>
      </c>
      <c r="AH152" s="125" t="e">
        <f t="shared" ca="1" si="811"/>
        <v>#N/A</v>
      </c>
      <c r="AI152" s="125" t="e">
        <f t="shared" ca="1" si="819"/>
        <v>#N/A</v>
      </c>
      <c r="AJ152" s="125" t="e">
        <f t="shared" ca="1" si="819"/>
        <v>#N/A</v>
      </c>
      <c r="AK152" s="125" t="e">
        <f t="shared" ca="1" si="819"/>
        <v>#N/A</v>
      </c>
      <c r="AL152" s="125" t="e">
        <f t="shared" ca="1" si="819"/>
        <v>#N/A</v>
      </c>
      <c r="AM152" s="125" t="e">
        <f t="shared" ca="1" si="819"/>
        <v>#N/A</v>
      </c>
      <c r="AN152" s="125" t="e">
        <f t="shared" ca="1" si="819"/>
        <v>#N/A</v>
      </c>
      <c r="AO152" s="125" t="e">
        <f t="shared" ca="1" si="819"/>
        <v>#N/A</v>
      </c>
      <c r="AP152" s="125" t="e">
        <f t="shared" ca="1" si="819"/>
        <v>#N/A</v>
      </c>
      <c r="AQ152" s="125" t="e">
        <f t="shared" ca="1" si="819"/>
        <v>#N/A</v>
      </c>
      <c r="AR152" s="125" t="e">
        <f t="shared" ca="1" si="819"/>
        <v>#N/A</v>
      </c>
      <c r="AS152" s="125" t="e">
        <f t="shared" ca="1" si="819"/>
        <v>#N/A</v>
      </c>
      <c r="AT152" s="125" t="e">
        <f t="shared" ca="1" si="819"/>
        <v>#N/A</v>
      </c>
      <c r="AU152" s="125" t="e">
        <f t="shared" ca="1" si="819"/>
        <v>#N/A</v>
      </c>
      <c r="AV152" s="125" t="e">
        <f t="shared" ca="1" si="819"/>
        <v>#N/A</v>
      </c>
      <c r="AW152" s="125" t="e">
        <f t="shared" ca="1" si="819"/>
        <v>#N/A</v>
      </c>
      <c r="AX152" s="125" t="e">
        <f t="shared" ca="1" si="819"/>
        <v>#N/A</v>
      </c>
      <c r="AY152" s="125" t="e">
        <f t="shared" ca="1" si="812"/>
        <v>#N/A</v>
      </c>
      <c r="AZ152" s="125" t="e">
        <f t="shared" ca="1" si="812"/>
        <v>#N/A</v>
      </c>
      <c r="BA152" s="125" t="e">
        <f t="shared" ca="1" si="812"/>
        <v>#N/A</v>
      </c>
      <c r="BB152" s="125" t="str">
        <f t="shared" ca="1" si="713"/>
        <v/>
      </c>
      <c r="BC152" s="125" t="str">
        <f t="shared" ca="1" si="705"/>
        <v/>
      </c>
      <c r="BD152" s="125" t="str">
        <f t="shared" ca="1" si="706"/>
        <v/>
      </c>
      <c r="BE152" s="125" t="str">
        <f t="shared" ca="1" si="707"/>
        <v/>
      </c>
      <c r="BF152" t="str">
        <f t="shared" ca="1" si="714"/>
        <v/>
      </c>
      <c r="BG152" s="125" t="str">
        <f t="shared" ca="1" si="741"/>
        <v/>
      </c>
      <c r="BI152" s="606" t="str">
        <f t="shared" ca="1" si="776"/>
        <v/>
      </c>
      <c r="BJ152" s="125" t="str">
        <f t="shared" ca="1" si="754"/>
        <v/>
      </c>
      <c r="BK152" s="125" t="str">
        <f t="shared" ca="1" si="777"/>
        <v/>
      </c>
      <c r="BL152" s="125" t="str">
        <f t="shared" ref="BL152" ca="1" si="850">IFERROR(INDEX($D$2:$BA$203,$A$41-1+$BI152,$A$27-3)*IF(RTF_unit="K",1,IF(RTF_unit="lb",1/1000,IF(RTF_unit="T",2,1))),"")</f>
        <v/>
      </c>
      <c r="BM152" s="125" t="str">
        <f t="shared" ref="BM152" ca="1" si="851">IFERROR(INDEX($D$2:$BA$203,$A$41-1+$BI152,$A$27-1)*IF(RTF_unit="K",1,IF(RTF_unit="lb",1/1000,IF(RTF_unit="T",2,1))),"")</f>
        <v/>
      </c>
      <c r="BN152" s="125" t="str">
        <f t="shared" ref="BN152" ca="1" si="852">IFERROR(INDEX($D$2:$BA$203,$A$41-1+$BI152,$A$27-2)*IF(RTF_unit="K",1,IF(RTF_unit="lb",1/1000,IF(RTF_unit="T",2,1))),"")</f>
        <v/>
      </c>
      <c r="BO152" s="125" t="str">
        <f t="shared" ref="BO152" ca="1" si="853">IFERROR(INDEX($D$2:$BA$203,$A$41-1+$BI152,$A$27)*IF(RTF_unit_Moment="kip-ft",1,IF(RTF_unit_Moment="kip-in",1/12,IF(RTF_unit_Moment="lb-ft",1/1000,IF(RTF_unit_Moment="lb-in",1/12000,1)))),"")</f>
        <v/>
      </c>
      <c r="BP152" s="125" t="str">
        <f t="shared" ref="BP152" ca="1" si="854">IFERROR(INDEX($D$2:$BA$203,$A$41-1+$BI152,$A$30)*IF(RTF_unit_Moment="kip-ft",1,IF(RTF_unit_Moment="kip-in",1/12,IF(RTF_unit_Moment="lb-ft",1/1000,IF(RTF_unit_Moment="lb-in",1/12000,1)))),"")</f>
        <v/>
      </c>
      <c r="BQ152" s="125" t="str">
        <f t="shared" ca="1" si="783"/>
        <v/>
      </c>
      <c r="BR152" s="125" t="str">
        <f t="shared" ca="1" si="784"/>
        <v/>
      </c>
      <c r="BT152" s="125" t="str">
        <f t="array" aca="1" ref="BT152" ca="1">IFERROR(INDEX($BB$1:$BB$203,SMALL(IF($BB$1:$BB$203&lt;&gt;"",ROW($BB$1:$BB$203)),ROW(145:145))),"")</f>
        <v/>
      </c>
      <c r="BU152" s="604" t="str">
        <f t="shared" ca="1" si="752"/>
        <v/>
      </c>
      <c r="BV152" s="125" t="str">
        <f t="shared" ca="1" si="760"/>
        <v/>
      </c>
      <c r="BW152" s="125" t="str">
        <f t="shared" ca="1" si="760"/>
        <v/>
      </c>
      <c r="BX152" s="125" t="str">
        <f t="shared" ca="1" si="760"/>
        <v/>
      </c>
      <c r="BY152" s="125" t="str">
        <f t="shared" ca="1" si="761"/>
        <v/>
      </c>
      <c r="BZ152" s="125" t="str">
        <f t="shared" ca="1" si="753"/>
        <v/>
      </c>
      <c r="CA152" s="125" t="str">
        <f t="shared" ca="1" si="762"/>
        <v/>
      </c>
      <c r="CB152" s="125" t="str">
        <f t="shared" ca="1" si="763"/>
        <v/>
      </c>
      <c r="CC152" s="125" t="str">
        <f t="shared" ca="1" si="764"/>
        <v/>
      </c>
      <c r="CD152" s="125" t="str">
        <f t="shared" ca="1" si="765"/>
        <v/>
      </c>
      <c r="CE152" s="125" t="str">
        <f t="shared" ca="1" si="766"/>
        <v/>
      </c>
      <c r="CF152" s="125" t="str">
        <f t="shared" ca="1" si="767"/>
        <v/>
      </c>
      <c r="CG152" s="125" t="str">
        <f t="shared" ca="1" si="768"/>
        <v/>
      </c>
      <c r="CH152" s="125" t="str">
        <f t="shared" ca="1" si="769"/>
        <v/>
      </c>
      <c r="CI152" s="125" t="str">
        <f t="shared" ca="1" si="770"/>
        <v/>
      </c>
      <c r="CJ152" s="125" t="str">
        <f t="array" aca="1" ref="CJ152" ca="1">IFERROR(INDEX($CI$1:$CI$502,SMALL(IF($CI$1:$CI$502&lt;&gt;"",ROW($CI$1:$CI$502)),ROW(145:145))),"")</f>
        <v/>
      </c>
      <c r="CK152" s="125" t="str">
        <f t="shared" ca="1" si="771"/>
        <v/>
      </c>
      <c r="CL152" s="125" t="str">
        <f t="shared" ca="1" si="772"/>
        <v/>
      </c>
      <c r="CM152" s="125"/>
      <c r="CO152" s="125" t="str">
        <f t="shared" si="773"/>
        <v/>
      </c>
      <c r="CP152" s="600" t="str">
        <f t="shared" si="774"/>
        <v/>
      </c>
      <c r="CQ152" s="600" t="str">
        <f t="shared" si="790"/>
        <v/>
      </c>
      <c r="CR152" s="600" t="str">
        <f t="shared" si="775"/>
        <v/>
      </c>
    </row>
    <row r="153" spans="1:96" x14ac:dyDescent="0.25">
      <c r="A153" s="591"/>
      <c r="C153" s="125">
        <f t="shared" si="720"/>
        <v>151</v>
      </c>
      <c r="D153" s="125" t="e">
        <f t="shared" ca="1" si="818"/>
        <v>#N/A</v>
      </c>
      <c r="E153" s="125" t="e">
        <f t="shared" ca="1" si="818"/>
        <v>#N/A</v>
      </c>
      <c r="F153" s="125" t="e">
        <f t="shared" ca="1" si="818"/>
        <v>#N/A</v>
      </c>
      <c r="G153" s="125" t="e">
        <f t="shared" ca="1" si="818"/>
        <v>#N/A</v>
      </c>
      <c r="H153" s="125" t="e">
        <f t="shared" ca="1" si="818"/>
        <v>#N/A</v>
      </c>
      <c r="I153" s="125" t="e">
        <f t="shared" ca="1" si="818"/>
        <v>#N/A</v>
      </c>
      <c r="J153" s="125" t="e">
        <f t="shared" ca="1" si="818"/>
        <v>#N/A</v>
      </c>
      <c r="K153" s="125" t="e">
        <f t="shared" ca="1" si="818"/>
        <v>#N/A</v>
      </c>
      <c r="L153" s="125" t="e">
        <f t="shared" ca="1" si="818"/>
        <v>#N/A</v>
      </c>
      <c r="M153" s="125" t="e">
        <f t="shared" ca="1" si="818"/>
        <v>#N/A</v>
      </c>
      <c r="N153" s="125" t="e">
        <f t="shared" ca="1" si="818"/>
        <v>#N/A</v>
      </c>
      <c r="O153" s="125" t="e">
        <f t="shared" ca="1" si="818"/>
        <v>#N/A</v>
      </c>
      <c r="P153" s="125" t="e">
        <f t="shared" ca="1" si="818"/>
        <v>#N/A</v>
      </c>
      <c r="Q153" s="125" t="e">
        <f t="shared" ca="1" si="818"/>
        <v>#N/A</v>
      </c>
      <c r="R153" s="125" t="e">
        <f t="shared" ca="1" si="818"/>
        <v>#N/A</v>
      </c>
      <c r="S153" s="125" t="e">
        <f t="shared" ca="1" si="818"/>
        <v>#N/A</v>
      </c>
      <c r="T153" s="125" t="e">
        <f t="shared" ca="1" si="811"/>
        <v>#N/A</v>
      </c>
      <c r="U153" s="125" t="e">
        <f t="shared" ca="1" si="811"/>
        <v>#N/A</v>
      </c>
      <c r="V153" s="125" t="e">
        <f t="shared" ca="1" si="811"/>
        <v>#N/A</v>
      </c>
      <c r="W153" s="125" t="e">
        <f t="shared" ca="1" si="811"/>
        <v>#N/A</v>
      </c>
      <c r="X153" s="125" t="e">
        <f t="shared" ca="1" si="811"/>
        <v>#N/A</v>
      </c>
      <c r="Y153" s="125" t="e">
        <f t="shared" ca="1" si="811"/>
        <v>#N/A</v>
      </c>
      <c r="Z153" s="125" t="e">
        <f t="shared" ca="1" si="811"/>
        <v>#N/A</v>
      </c>
      <c r="AA153" s="125" t="e">
        <f t="shared" ca="1" si="811"/>
        <v>#N/A</v>
      </c>
      <c r="AB153" s="125" t="e">
        <f t="shared" ca="1" si="811"/>
        <v>#N/A</v>
      </c>
      <c r="AC153" s="125" t="e">
        <f t="shared" ca="1" si="811"/>
        <v>#N/A</v>
      </c>
      <c r="AD153" s="125" t="e">
        <f t="shared" ca="1" si="811"/>
        <v>#N/A</v>
      </c>
      <c r="AE153" s="125" t="e">
        <f t="shared" ca="1" si="811"/>
        <v>#N/A</v>
      </c>
      <c r="AF153" s="125" t="e">
        <f t="shared" ca="1" si="811"/>
        <v>#N/A</v>
      </c>
      <c r="AG153" s="125" t="e">
        <f t="shared" ca="1" si="811"/>
        <v>#N/A</v>
      </c>
      <c r="AH153" s="125" t="e">
        <f t="shared" ca="1" si="811"/>
        <v>#N/A</v>
      </c>
      <c r="AI153" s="125" t="e">
        <f t="shared" ca="1" si="819"/>
        <v>#N/A</v>
      </c>
      <c r="AJ153" s="125" t="e">
        <f t="shared" ca="1" si="819"/>
        <v>#N/A</v>
      </c>
      <c r="AK153" s="125" t="e">
        <f t="shared" ca="1" si="819"/>
        <v>#N/A</v>
      </c>
      <c r="AL153" s="125" t="e">
        <f t="shared" ca="1" si="819"/>
        <v>#N/A</v>
      </c>
      <c r="AM153" s="125" t="e">
        <f t="shared" ca="1" si="819"/>
        <v>#N/A</v>
      </c>
      <c r="AN153" s="125" t="e">
        <f t="shared" ca="1" si="819"/>
        <v>#N/A</v>
      </c>
      <c r="AO153" s="125" t="e">
        <f t="shared" ca="1" si="819"/>
        <v>#N/A</v>
      </c>
      <c r="AP153" s="125" t="e">
        <f t="shared" ca="1" si="819"/>
        <v>#N/A</v>
      </c>
      <c r="AQ153" s="125" t="e">
        <f t="shared" ca="1" si="819"/>
        <v>#N/A</v>
      </c>
      <c r="AR153" s="125" t="e">
        <f t="shared" ca="1" si="819"/>
        <v>#N/A</v>
      </c>
      <c r="AS153" s="125" t="e">
        <f t="shared" ca="1" si="819"/>
        <v>#N/A</v>
      </c>
      <c r="AT153" s="125" t="e">
        <f t="shared" ca="1" si="819"/>
        <v>#N/A</v>
      </c>
      <c r="AU153" s="125" t="e">
        <f t="shared" ca="1" si="819"/>
        <v>#N/A</v>
      </c>
      <c r="AV153" s="125" t="e">
        <f t="shared" ca="1" si="819"/>
        <v>#N/A</v>
      </c>
      <c r="AW153" s="125" t="e">
        <f t="shared" ca="1" si="819"/>
        <v>#N/A</v>
      </c>
      <c r="AX153" s="125" t="e">
        <f t="shared" ca="1" si="819"/>
        <v>#N/A</v>
      </c>
      <c r="AY153" s="125" t="e">
        <f t="shared" ca="1" si="812"/>
        <v>#N/A</v>
      </c>
      <c r="AZ153" s="125" t="e">
        <f t="shared" ca="1" si="812"/>
        <v>#N/A</v>
      </c>
      <c r="BA153" s="125" t="e">
        <f t="shared" ca="1" si="812"/>
        <v>#N/A</v>
      </c>
      <c r="BB153" s="125" t="str">
        <f t="shared" ca="1" si="713"/>
        <v/>
      </c>
      <c r="BC153" s="125" t="str">
        <f t="shared" ca="1" si="705"/>
        <v/>
      </c>
      <c r="BD153" s="125" t="str">
        <f t="shared" ca="1" si="706"/>
        <v/>
      </c>
      <c r="BE153" s="125" t="str">
        <f t="shared" ca="1" si="707"/>
        <v/>
      </c>
      <c r="BF153" t="str">
        <f t="shared" ca="1" si="714"/>
        <v/>
      </c>
      <c r="BG153" s="125" t="str">
        <f t="shared" ca="1" si="741"/>
        <v/>
      </c>
      <c r="BI153" s="606" t="str">
        <f t="shared" ca="1" si="776"/>
        <v/>
      </c>
      <c r="BJ153" s="125" t="str">
        <f t="shared" ca="1" si="754"/>
        <v/>
      </c>
      <c r="BK153" s="125" t="str">
        <f t="shared" ca="1" si="777"/>
        <v/>
      </c>
      <c r="BL153" s="125" t="str">
        <f t="shared" ref="BL153" ca="1" si="855">IFERROR(INDEX($D$2:$BA$203,$A$41-1+$BI153,$A$27-3)*IF(RTF_unit="K",1,IF(RTF_unit="lb",1/1000,IF(RTF_unit="T",2,1))),"")</f>
        <v/>
      </c>
      <c r="BM153" s="125" t="str">
        <f t="shared" ref="BM153" ca="1" si="856">IFERROR(INDEX($D$2:$BA$203,$A$41-1+$BI153,$A$27-1)*IF(RTF_unit="K",1,IF(RTF_unit="lb",1/1000,IF(RTF_unit="T",2,1))),"")</f>
        <v/>
      </c>
      <c r="BN153" s="125" t="str">
        <f t="shared" ref="BN153" ca="1" si="857">IFERROR(INDEX($D$2:$BA$203,$A$41-1+$BI153,$A$27-2)*IF(RTF_unit="K",1,IF(RTF_unit="lb",1/1000,IF(RTF_unit="T",2,1))),"")</f>
        <v/>
      </c>
      <c r="BO153" s="125" t="str">
        <f t="shared" ref="BO153" ca="1" si="858">IFERROR(INDEX($D$2:$BA$203,$A$41-1+$BI153,$A$27)*IF(RTF_unit_Moment="kip-ft",1,IF(RTF_unit_Moment="kip-in",1/12,IF(RTF_unit_Moment="lb-ft",1/1000,IF(RTF_unit_Moment="lb-in",1/12000,1)))),"")</f>
        <v/>
      </c>
      <c r="BP153" s="125" t="str">
        <f t="shared" ref="BP153" ca="1" si="859">IFERROR(INDEX($D$2:$BA$203,$A$41-1+$BI153,$A$30)*IF(RTF_unit_Moment="kip-ft",1,IF(RTF_unit_Moment="kip-in",1/12,IF(RTF_unit_Moment="lb-ft",1/1000,IF(RTF_unit_Moment="lb-in",1/12000,1)))),"")</f>
        <v/>
      </c>
      <c r="BQ153" s="125" t="str">
        <f t="shared" ca="1" si="783"/>
        <v/>
      </c>
      <c r="BR153" s="125" t="str">
        <f t="shared" ca="1" si="784"/>
        <v/>
      </c>
      <c r="BT153" s="125" t="str">
        <f t="array" aca="1" ref="BT153" ca="1">IFERROR(INDEX($BB$1:$BB$203,SMALL(IF($BB$1:$BB$203&lt;&gt;"",ROW($BB$1:$BB$203)),ROW(146:146))),"")</f>
        <v/>
      </c>
      <c r="BU153" s="604" t="str">
        <f t="shared" ca="1" si="752"/>
        <v/>
      </c>
      <c r="BV153" s="125" t="str">
        <f t="shared" ca="1" si="760"/>
        <v/>
      </c>
      <c r="BW153" s="125" t="str">
        <f t="shared" ca="1" si="760"/>
        <v/>
      </c>
      <c r="BX153" s="125" t="str">
        <f t="shared" ca="1" si="760"/>
        <v/>
      </c>
      <c r="BY153" s="125" t="str">
        <f t="shared" ca="1" si="761"/>
        <v/>
      </c>
      <c r="BZ153" s="125" t="str">
        <f t="shared" ca="1" si="753"/>
        <v/>
      </c>
      <c r="CA153" s="125" t="str">
        <f t="shared" ca="1" si="762"/>
        <v/>
      </c>
      <c r="CB153" s="125" t="str">
        <f t="shared" ca="1" si="763"/>
        <v/>
      </c>
      <c r="CC153" s="125" t="str">
        <f t="shared" ca="1" si="764"/>
        <v/>
      </c>
      <c r="CD153" s="125" t="str">
        <f t="shared" ca="1" si="765"/>
        <v/>
      </c>
      <c r="CE153" s="125" t="str">
        <f t="shared" ca="1" si="766"/>
        <v/>
      </c>
      <c r="CF153" s="125" t="str">
        <f t="shared" ca="1" si="767"/>
        <v/>
      </c>
      <c r="CG153" s="125" t="str">
        <f t="shared" ca="1" si="768"/>
        <v/>
      </c>
      <c r="CH153" s="125" t="str">
        <f t="shared" ca="1" si="769"/>
        <v/>
      </c>
      <c r="CI153" s="125" t="str">
        <f t="shared" ca="1" si="770"/>
        <v/>
      </c>
      <c r="CJ153" s="125" t="str">
        <f t="array" aca="1" ref="CJ153" ca="1">IFERROR(INDEX($CI$1:$CI$502,SMALL(IF($CI$1:$CI$502&lt;&gt;"",ROW($CI$1:$CI$502)),ROW(146:146))),"")</f>
        <v/>
      </c>
      <c r="CK153" s="125" t="str">
        <f t="shared" ca="1" si="771"/>
        <v/>
      </c>
      <c r="CL153" s="125" t="str">
        <f t="shared" ca="1" si="772"/>
        <v/>
      </c>
      <c r="CM153" s="125"/>
      <c r="CO153" s="125" t="str">
        <f t="shared" si="773"/>
        <v/>
      </c>
      <c r="CP153" s="600" t="str">
        <f t="shared" si="774"/>
        <v/>
      </c>
      <c r="CQ153" s="600" t="str">
        <f t="shared" si="790"/>
        <v/>
      </c>
      <c r="CR153" s="600" t="str">
        <f t="shared" si="775"/>
        <v/>
      </c>
    </row>
    <row r="154" spans="1:96" x14ac:dyDescent="0.25">
      <c r="A154" s="591"/>
      <c r="C154" s="125">
        <f t="shared" si="720"/>
        <v>152</v>
      </c>
      <c r="D154" s="125" t="e">
        <f t="shared" ca="1" si="818"/>
        <v>#N/A</v>
      </c>
      <c r="E154" s="125" t="e">
        <f t="shared" ca="1" si="818"/>
        <v>#N/A</v>
      </c>
      <c r="F154" s="125" t="e">
        <f t="shared" ca="1" si="818"/>
        <v>#N/A</v>
      </c>
      <c r="G154" s="125" t="e">
        <f t="shared" ca="1" si="818"/>
        <v>#N/A</v>
      </c>
      <c r="H154" s="125" t="e">
        <f t="shared" ca="1" si="818"/>
        <v>#N/A</v>
      </c>
      <c r="I154" s="125" t="e">
        <f t="shared" ca="1" si="818"/>
        <v>#N/A</v>
      </c>
      <c r="J154" s="125" t="e">
        <f t="shared" ca="1" si="818"/>
        <v>#N/A</v>
      </c>
      <c r="K154" s="125" t="e">
        <f t="shared" ca="1" si="818"/>
        <v>#N/A</v>
      </c>
      <c r="L154" s="125" t="e">
        <f t="shared" ca="1" si="818"/>
        <v>#N/A</v>
      </c>
      <c r="M154" s="125" t="e">
        <f t="shared" ca="1" si="818"/>
        <v>#N/A</v>
      </c>
      <c r="N154" s="125" t="e">
        <f t="shared" ca="1" si="818"/>
        <v>#N/A</v>
      </c>
      <c r="O154" s="125" t="e">
        <f t="shared" ca="1" si="818"/>
        <v>#N/A</v>
      </c>
      <c r="P154" s="125" t="e">
        <f t="shared" ca="1" si="818"/>
        <v>#N/A</v>
      </c>
      <c r="Q154" s="125" t="e">
        <f t="shared" ca="1" si="818"/>
        <v>#N/A</v>
      </c>
      <c r="R154" s="125" t="e">
        <f t="shared" ca="1" si="818"/>
        <v>#N/A</v>
      </c>
      <c r="S154" s="125" t="e">
        <f t="shared" ca="1" si="818"/>
        <v>#N/A</v>
      </c>
      <c r="T154" s="125" t="e">
        <f t="shared" ca="1" si="811"/>
        <v>#N/A</v>
      </c>
      <c r="U154" s="125" t="e">
        <f t="shared" ca="1" si="811"/>
        <v>#N/A</v>
      </c>
      <c r="V154" s="125" t="e">
        <f t="shared" ca="1" si="811"/>
        <v>#N/A</v>
      </c>
      <c r="W154" s="125" t="e">
        <f t="shared" ca="1" si="811"/>
        <v>#N/A</v>
      </c>
      <c r="X154" s="125" t="e">
        <f t="shared" ca="1" si="811"/>
        <v>#N/A</v>
      </c>
      <c r="Y154" s="125" t="e">
        <f t="shared" ca="1" si="811"/>
        <v>#N/A</v>
      </c>
      <c r="Z154" s="125" t="e">
        <f t="shared" ca="1" si="811"/>
        <v>#N/A</v>
      </c>
      <c r="AA154" s="125" t="e">
        <f t="shared" ca="1" si="811"/>
        <v>#N/A</v>
      </c>
      <c r="AB154" s="125" t="e">
        <f t="shared" ca="1" si="811"/>
        <v>#N/A</v>
      </c>
      <c r="AC154" s="125" t="e">
        <f t="shared" ca="1" si="811"/>
        <v>#N/A</v>
      </c>
      <c r="AD154" s="125" t="e">
        <f t="shared" ca="1" si="811"/>
        <v>#N/A</v>
      </c>
      <c r="AE154" s="125" t="e">
        <f t="shared" ca="1" si="811"/>
        <v>#N/A</v>
      </c>
      <c r="AF154" s="125" t="e">
        <f t="shared" ca="1" si="811"/>
        <v>#N/A</v>
      </c>
      <c r="AG154" s="125" t="e">
        <f t="shared" ca="1" si="811"/>
        <v>#N/A</v>
      </c>
      <c r="AH154" s="125" t="e">
        <f t="shared" ca="1" si="811"/>
        <v>#N/A</v>
      </c>
      <c r="AI154" s="125" t="e">
        <f t="shared" ca="1" si="819"/>
        <v>#N/A</v>
      </c>
      <c r="AJ154" s="125" t="e">
        <f t="shared" ca="1" si="819"/>
        <v>#N/A</v>
      </c>
      <c r="AK154" s="125" t="e">
        <f t="shared" ca="1" si="819"/>
        <v>#N/A</v>
      </c>
      <c r="AL154" s="125" t="e">
        <f t="shared" ca="1" si="819"/>
        <v>#N/A</v>
      </c>
      <c r="AM154" s="125" t="e">
        <f t="shared" ca="1" si="819"/>
        <v>#N/A</v>
      </c>
      <c r="AN154" s="125" t="e">
        <f t="shared" ca="1" si="819"/>
        <v>#N/A</v>
      </c>
      <c r="AO154" s="125" t="e">
        <f t="shared" ca="1" si="819"/>
        <v>#N/A</v>
      </c>
      <c r="AP154" s="125" t="e">
        <f t="shared" ca="1" si="819"/>
        <v>#N/A</v>
      </c>
      <c r="AQ154" s="125" t="e">
        <f t="shared" ca="1" si="819"/>
        <v>#N/A</v>
      </c>
      <c r="AR154" s="125" t="e">
        <f t="shared" ca="1" si="819"/>
        <v>#N/A</v>
      </c>
      <c r="AS154" s="125" t="e">
        <f t="shared" ca="1" si="819"/>
        <v>#N/A</v>
      </c>
      <c r="AT154" s="125" t="e">
        <f t="shared" ca="1" si="819"/>
        <v>#N/A</v>
      </c>
      <c r="AU154" s="125" t="e">
        <f t="shared" ca="1" si="819"/>
        <v>#N/A</v>
      </c>
      <c r="AV154" s="125" t="e">
        <f t="shared" ca="1" si="819"/>
        <v>#N/A</v>
      </c>
      <c r="AW154" s="125" t="e">
        <f t="shared" ca="1" si="819"/>
        <v>#N/A</v>
      </c>
      <c r="AX154" s="125" t="e">
        <f t="shared" ca="1" si="819"/>
        <v>#N/A</v>
      </c>
      <c r="AY154" s="125" t="e">
        <f t="shared" ca="1" si="812"/>
        <v>#N/A</v>
      </c>
      <c r="AZ154" s="125" t="e">
        <f t="shared" ca="1" si="812"/>
        <v>#N/A</v>
      </c>
      <c r="BA154" s="125" t="e">
        <f t="shared" ca="1" si="812"/>
        <v>#N/A</v>
      </c>
      <c r="BB154" s="125" t="str">
        <f t="shared" ca="1" si="713"/>
        <v/>
      </c>
      <c r="BC154" s="125" t="str">
        <f t="shared" ca="1" si="705"/>
        <v/>
      </c>
      <c r="BD154" s="125" t="str">
        <f t="shared" ca="1" si="706"/>
        <v/>
      </c>
      <c r="BE154" s="125" t="str">
        <f t="shared" ca="1" si="707"/>
        <v/>
      </c>
      <c r="BF154" t="str">
        <f t="shared" ca="1" si="714"/>
        <v/>
      </c>
      <c r="BG154" s="125" t="str">
        <f t="shared" ca="1" si="741"/>
        <v/>
      </c>
      <c r="BI154" s="606" t="str">
        <f t="shared" ca="1" si="776"/>
        <v/>
      </c>
      <c r="BJ154" s="125" t="str">
        <f t="shared" ca="1" si="754"/>
        <v/>
      </c>
      <c r="BK154" s="125" t="str">
        <f t="shared" ca="1" si="777"/>
        <v/>
      </c>
      <c r="BL154" s="125" t="str">
        <f t="shared" ref="BL154" ca="1" si="860">IFERROR(INDEX($D$2:$BA$203,$A$41-1+$BI154,$A$27-3)*IF(RTF_unit="K",1,IF(RTF_unit="lb",1/1000,IF(RTF_unit="T",2,1))),"")</f>
        <v/>
      </c>
      <c r="BM154" s="125" t="str">
        <f t="shared" ref="BM154" ca="1" si="861">IFERROR(INDEX($D$2:$BA$203,$A$41-1+$BI154,$A$27-1)*IF(RTF_unit="K",1,IF(RTF_unit="lb",1/1000,IF(RTF_unit="T",2,1))),"")</f>
        <v/>
      </c>
      <c r="BN154" s="125" t="str">
        <f t="shared" ref="BN154" ca="1" si="862">IFERROR(INDEX($D$2:$BA$203,$A$41-1+$BI154,$A$27-2)*IF(RTF_unit="K",1,IF(RTF_unit="lb",1/1000,IF(RTF_unit="T",2,1))),"")</f>
        <v/>
      </c>
      <c r="BO154" s="125" t="str">
        <f t="shared" ref="BO154" ca="1" si="863">IFERROR(INDEX($D$2:$BA$203,$A$41-1+$BI154,$A$27)*IF(RTF_unit_Moment="kip-ft",1,IF(RTF_unit_Moment="kip-in",1/12,IF(RTF_unit_Moment="lb-ft",1/1000,IF(RTF_unit_Moment="lb-in",1/12000,1)))),"")</f>
        <v/>
      </c>
      <c r="BP154" s="125" t="str">
        <f t="shared" ref="BP154" ca="1" si="864">IFERROR(INDEX($D$2:$BA$203,$A$41-1+$BI154,$A$30)*IF(RTF_unit_Moment="kip-ft",1,IF(RTF_unit_Moment="kip-in",1/12,IF(RTF_unit_Moment="lb-ft",1/1000,IF(RTF_unit_Moment="lb-in",1/12000,1)))),"")</f>
        <v/>
      </c>
      <c r="BQ154" s="125" t="str">
        <f t="shared" ca="1" si="783"/>
        <v/>
      </c>
      <c r="BR154" s="125" t="str">
        <f t="shared" ca="1" si="784"/>
        <v/>
      </c>
      <c r="BT154" s="125" t="str">
        <f t="array" aca="1" ref="BT154" ca="1">IFERROR(INDEX($BB$1:$BB$203,SMALL(IF($BB$1:$BB$203&lt;&gt;"",ROW($BB$1:$BB$203)),ROW(147:147))),"")</f>
        <v/>
      </c>
      <c r="BU154" s="604" t="str">
        <f t="shared" ca="1" si="752"/>
        <v/>
      </c>
      <c r="BV154" s="125" t="str">
        <f t="shared" ca="1" si="760"/>
        <v/>
      </c>
      <c r="BW154" s="125" t="str">
        <f t="shared" ca="1" si="760"/>
        <v/>
      </c>
      <c r="BX154" s="125" t="str">
        <f t="shared" ca="1" si="760"/>
        <v/>
      </c>
      <c r="BY154" s="125" t="str">
        <f t="shared" ca="1" si="761"/>
        <v/>
      </c>
      <c r="BZ154" s="125" t="str">
        <f t="shared" ca="1" si="753"/>
        <v/>
      </c>
      <c r="CA154" s="125" t="str">
        <f t="shared" ca="1" si="762"/>
        <v/>
      </c>
      <c r="CB154" s="125" t="str">
        <f t="shared" ca="1" si="763"/>
        <v/>
      </c>
      <c r="CC154" s="125" t="str">
        <f t="shared" ca="1" si="764"/>
        <v/>
      </c>
      <c r="CD154" s="125" t="str">
        <f t="shared" ca="1" si="765"/>
        <v/>
      </c>
      <c r="CE154" s="125" t="str">
        <f t="shared" ca="1" si="766"/>
        <v/>
      </c>
      <c r="CF154" s="125" t="str">
        <f t="shared" ca="1" si="767"/>
        <v/>
      </c>
      <c r="CG154" s="125" t="str">
        <f t="shared" ca="1" si="768"/>
        <v/>
      </c>
      <c r="CH154" s="125" t="str">
        <f t="shared" ca="1" si="769"/>
        <v/>
      </c>
      <c r="CI154" s="125" t="str">
        <f t="shared" ca="1" si="770"/>
        <v/>
      </c>
      <c r="CJ154" s="125" t="str">
        <f t="array" aca="1" ref="CJ154" ca="1">IFERROR(INDEX($CI$1:$CI$502,SMALL(IF($CI$1:$CI$502&lt;&gt;"",ROW($CI$1:$CI$502)),ROW(147:147))),"")</f>
        <v/>
      </c>
      <c r="CK154" s="125" t="str">
        <f t="shared" ca="1" si="771"/>
        <v/>
      </c>
      <c r="CL154" s="125" t="str">
        <f t="shared" ca="1" si="772"/>
        <v/>
      </c>
      <c r="CM154" s="125"/>
      <c r="CO154" s="125" t="str">
        <f t="shared" si="773"/>
        <v/>
      </c>
      <c r="CP154" s="600" t="str">
        <f t="shared" si="774"/>
        <v/>
      </c>
      <c r="CQ154" s="600" t="str">
        <f t="shared" si="790"/>
        <v/>
      </c>
      <c r="CR154" s="600" t="str">
        <f t="shared" si="775"/>
        <v/>
      </c>
    </row>
    <row r="155" spans="1:96" x14ac:dyDescent="0.25">
      <c r="A155" s="591"/>
      <c r="C155" s="125">
        <f t="shared" si="720"/>
        <v>153</v>
      </c>
      <c r="D155" s="125" t="e">
        <f t="shared" ca="1" si="818"/>
        <v>#N/A</v>
      </c>
      <c r="E155" s="125" t="e">
        <f t="shared" ca="1" si="818"/>
        <v>#N/A</v>
      </c>
      <c r="F155" s="125" t="e">
        <f t="shared" ca="1" si="818"/>
        <v>#N/A</v>
      </c>
      <c r="G155" s="125" t="e">
        <f t="shared" ca="1" si="818"/>
        <v>#N/A</v>
      </c>
      <c r="H155" s="125" t="e">
        <f t="shared" ca="1" si="818"/>
        <v>#N/A</v>
      </c>
      <c r="I155" s="125" t="e">
        <f t="shared" ca="1" si="818"/>
        <v>#N/A</v>
      </c>
      <c r="J155" s="125" t="e">
        <f t="shared" ca="1" si="818"/>
        <v>#N/A</v>
      </c>
      <c r="K155" s="125" t="e">
        <f t="shared" ca="1" si="818"/>
        <v>#N/A</v>
      </c>
      <c r="L155" s="125" t="e">
        <f t="shared" ca="1" si="818"/>
        <v>#N/A</v>
      </c>
      <c r="M155" s="125" t="e">
        <f t="shared" ca="1" si="818"/>
        <v>#N/A</v>
      </c>
      <c r="N155" s="125" t="e">
        <f t="shared" ca="1" si="818"/>
        <v>#N/A</v>
      </c>
      <c r="O155" s="125" t="e">
        <f t="shared" ca="1" si="818"/>
        <v>#N/A</v>
      </c>
      <c r="P155" s="125" t="e">
        <f t="shared" ca="1" si="818"/>
        <v>#N/A</v>
      </c>
      <c r="Q155" s="125" t="e">
        <f t="shared" ca="1" si="818"/>
        <v>#N/A</v>
      </c>
      <c r="R155" s="125" t="e">
        <f t="shared" ca="1" si="818"/>
        <v>#N/A</v>
      </c>
      <c r="S155" s="125" t="e">
        <f t="shared" ca="1" si="818"/>
        <v>#N/A</v>
      </c>
      <c r="T155" s="125" t="e">
        <f t="shared" ca="1" si="811"/>
        <v>#N/A</v>
      </c>
      <c r="U155" s="125" t="e">
        <f t="shared" ca="1" si="811"/>
        <v>#N/A</v>
      </c>
      <c r="V155" s="125" t="e">
        <f t="shared" ca="1" si="811"/>
        <v>#N/A</v>
      </c>
      <c r="W155" s="125" t="e">
        <f t="shared" ca="1" si="811"/>
        <v>#N/A</v>
      </c>
      <c r="X155" s="125" t="e">
        <f t="shared" ca="1" si="811"/>
        <v>#N/A</v>
      </c>
      <c r="Y155" s="125" t="e">
        <f t="shared" ca="1" si="811"/>
        <v>#N/A</v>
      </c>
      <c r="Z155" s="125" t="e">
        <f t="shared" ca="1" si="811"/>
        <v>#N/A</v>
      </c>
      <c r="AA155" s="125" t="e">
        <f t="shared" ca="1" si="811"/>
        <v>#N/A</v>
      </c>
      <c r="AB155" s="125" t="e">
        <f t="shared" ca="1" si="811"/>
        <v>#N/A</v>
      </c>
      <c r="AC155" s="125" t="e">
        <f t="shared" ca="1" si="811"/>
        <v>#N/A</v>
      </c>
      <c r="AD155" s="125" t="e">
        <f t="shared" ca="1" si="811"/>
        <v>#N/A</v>
      </c>
      <c r="AE155" s="125" t="e">
        <f t="shared" ca="1" si="811"/>
        <v>#N/A</v>
      </c>
      <c r="AF155" s="125" t="e">
        <f t="shared" ca="1" si="811"/>
        <v>#N/A</v>
      </c>
      <c r="AG155" s="125" t="e">
        <f t="shared" ca="1" si="811"/>
        <v>#N/A</v>
      </c>
      <c r="AH155" s="125" t="e">
        <f t="shared" ca="1" si="811"/>
        <v>#N/A</v>
      </c>
      <c r="AI155" s="125" t="e">
        <f t="shared" ca="1" si="819"/>
        <v>#N/A</v>
      </c>
      <c r="AJ155" s="125" t="e">
        <f t="shared" ca="1" si="819"/>
        <v>#N/A</v>
      </c>
      <c r="AK155" s="125" t="e">
        <f t="shared" ca="1" si="819"/>
        <v>#N/A</v>
      </c>
      <c r="AL155" s="125" t="e">
        <f t="shared" ca="1" si="819"/>
        <v>#N/A</v>
      </c>
      <c r="AM155" s="125" t="e">
        <f t="shared" ca="1" si="819"/>
        <v>#N/A</v>
      </c>
      <c r="AN155" s="125" t="e">
        <f t="shared" ca="1" si="819"/>
        <v>#N/A</v>
      </c>
      <c r="AO155" s="125" t="e">
        <f t="shared" ca="1" si="819"/>
        <v>#N/A</v>
      </c>
      <c r="AP155" s="125" t="e">
        <f t="shared" ca="1" si="819"/>
        <v>#N/A</v>
      </c>
      <c r="AQ155" s="125" t="e">
        <f t="shared" ca="1" si="819"/>
        <v>#N/A</v>
      </c>
      <c r="AR155" s="125" t="e">
        <f t="shared" ca="1" si="819"/>
        <v>#N/A</v>
      </c>
      <c r="AS155" s="125" t="e">
        <f t="shared" ca="1" si="819"/>
        <v>#N/A</v>
      </c>
      <c r="AT155" s="125" t="e">
        <f t="shared" ca="1" si="819"/>
        <v>#N/A</v>
      </c>
      <c r="AU155" s="125" t="e">
        <f t="shared" ca="1" si="819"/>
        <v>#N/A</v>
      </c>
      <c r="AV155" s="125" t="e">
        <f t="shared" ca="1" si="819"/>
        <v>#N/A</v>
      </c>
      <c r="AW155" s="125" t="e">
        <f t="shared" ca="1" si="819"/>
        <v>#N/A</v>
      </c>
      <c r="AX155" s="125" t="e">
        <f t="shared" ca="1" si="819"/>
        <v>#N/A</v>
      </c>
      <c r="AY155" s="125" t="e">
        <f t="shared" ca="1" si="812"/>
        <v>#N/A</v>
      </c>
      <c r="AZ155" s="125" t="e">
        <f t="shared" ca="1" si="812"/>
        <v>#N/A</v>
      </c>
      <c r="BA155" s="125" t="e">
        <f t="shared" ca="1" si="812"/>
        <v>#N/A</v>
      </c>
      <c r="BB155" s="125" t="str">
        <f t="shared" ca="1" si="713"/>
        <v/>
      </c>
      <c r="BC155" s="125" t="str">
        <f t="shared" ca="1" si="705"/>
        <v/>
      </c>
      <c r="BD155" s="125" t="str">
        <f t="shared" ca="1" si="706"/>
        <v/>
      </c>
      <c r="BE155" s="125" t="str">
        <f t="shared" ca="1" si="707"/>
        <v/>
      </c>
      <c r="BF155" t="str">
        <f t="shared" ca="1" si="714"/>
        <v/>
      </c>
      <c r="BG155" s="125" t="str">
        <f t="shared" ca="1" si="741"/>
        <v/>
      </c>
      <c r="BI155" s="606" t="str">
        <f t="shared" ca="1" si="776"/>
        <v/>
      </c>
      <c r="BJ155" s="125" t="str">
        <f t="shared" ca="1" si="754"/>
        <v/>
      </c>
      <c r="BK155" s="125" t="str">
        <f t="shared" ca="1" si="777"/>
        <v/>
      </c>
      <c r="BL155" s="125" t="str">
        <f t="shared" ref="BL155" ca="1" si="865">IFERROR(INDEX($D$2:$BA$203,$A$41-1+$BI155,$A$27-3)*IF(RTF_unit="K",1,IF(RTF_unit="lb",1/1000,IF(RTF_unit="T",2,1))),"")</f>
        <v/>
      </c>
      <c r="BM155" s="125" t="str">
        <f t="shared" ref="BM155" ca="1" si="866">IFERROR(INDEX($D$2:$BA$203,$A$41-1+$BI155,$A$27-1)*IF(RTF_unit="K",1,IF(RTF_unit="lb",1/1000,IF(RTF_unit="T",2,1))),"")</f>
        <v/>
      </c>
      <c r="BN155" s="125" t="str">
        <f t="shared" ref="BN155" ca="1" si="867">IFERROR(INDEX($D$2:$BA$203,$A$41-1+$BI155,$A$27-2)*IF(RTF_unit="K",1,IF(RTF_unit="lb",1/1000,IF(RTF_unit="T",2,1))),"")</f>
        <v/>
      </c>
      <c r="BO155" s="125" t="str">
        <f t="shared" ref="BO155" ca="1" si="868">IFERROR(INDEX($D$2:$BA$203,$A$41-1+$BI155,$A$27)*IF(RTF_unit_Moment="kip-ft",1,IF(RTF_unit_Moment="kip-in",1/12,IF(RTF_unit_Moment="lb-ft",1/1000,IF(RTF_unit_Moment="lb-in",1/12000,1)))),"")</f>
        <v/>
      </c>
      <c r="BP155" s="125" t="str">
        <f t="shared" ref="BP155" ca="1" si="869">IFERROR(INDEX($D$2:$BA$203,$A$41-1+$BI155,$A$30)*IF(RTF_unit_Moment="kip-ft",1,IF(RTF_unit_Moment="kip-in",1/12,IF(RTF_unit_Moment="lb-ft",1/1000,IF(RTF_unit_Moment="lb-in",1/12000,1)))),"")</f>
        <v/>
      </c>
      <c r="BQ155" s="125" t="str">
        <f t="shared" ca="1" si="783"/>
        <v/>
      </c>
      <c r="BR155" s="125" t="str">
        <f t="shared" ca="1" si="784"/>
        <v/>
      </c>
      <c r="BT155" s="125" t="str">
        <f t="array" aca="1" ref="BT155" ca="1">IFERROR(INDEX($BB$1:$BB$203,SMALL(IF($BB$1:$BB$203&lt;&gt;"",ROW($BB$1:$BB$203)),ROW(148:148))),"")</f>
        <v/>
      </c>
      <c r="BU155" s="604" t="str">
        <f t="shared" ca="1" si="752"/>
        <v/>
      </c>
      <c r="BV155" s="125" t="str">
        <f t="shared" ca="1" si="760"/>
        <v/>
      </c>
      <c r="BW155" s="125" t="str">
        <f t="shared" ca="1" si="760"/>
        <v/>
      </c>
      <c r="BX155" s="125" t="str">
        <f t="shared" ca="1" si="760"/>
        <v/>
      </c>
      <c r="BY155" s="125" t="str">
        <f t="shared" ca="1" si="761"/>
        <v/>
      </c>
      <c r="BZ155" s="125" t="str">
        <f t="shared" ca="1" si="753"/>
        <v/>
      </c>
      <c r="CA155" s="125" t="str">
        <f t="shared" ca="1" si="762"/>
        <v/>
      </c>
      <c r="CB155" s="125" t="str">
        <f t="shared" ca="1" si="763"/>
        <v/>
      </c>
      <c r="CC155" s="125" t="str">
        <f t="shared" ca="1" si="764"/>
        <v/>
      </c>
      <c r="CD155" s="125" t="str">
        <f t="shared" ca="1" si="765"/>
        <v/>
      </c>
      <c r="CE155" s="125" t="str">
        <f t="shared" ca="1" si="766"/>
        <v/>
      </c>
      <c r="CF155" s="125" t="str">
        <f t="shared" ca="1" si="767"/>
        <v/>
      </c>
      <c r="CG155" s="125" t="str">
        <f t="shared" ca="1" si="768"/>
        <v/>
      </c>
      <c r="CH155" s="125" t="str">
        <f t="shared" ca="1" si="769"/>
        <v/>
      </c>
      <c r="CI155" s="125" t="str">
        <f t="shared" ca="1" si="770"/>
        <v/>
      </c>
      <c r="CJ155" s="125" t="str">
        <f t="array" aca="1" ref="CJ155" ca="1">IFERROR(INDEX($CI$1:$CI$502,SMALL(IF($CI$1:$CI$502&lt;&gt;"",ROW($CI$1:$CI$502)),ROW(148:148))),"")</f>
        <v/>
      </c>
      <c r="CK155" s="125" t="str">
        <f t="shared" ca="1" si="771"/>
        <v/>
      </c>
      <c r="CL155" s="125" t="str">
        <f t="shared" ca="1" si="772"/>
        <v/>
      </c>
      <c r="CM155" s="125"/>
      <c r="CO155" s="125" t="str">
        <f t="shared" si="773"/>
        <v/>
      </c>
      <c r="CP155" s="600" t="str">
        <f t="shared" si="774"/>
        <v/>
      </c>
      <c r="CQ155" s="600" t="str">
        <f t="shared" si="790"/>
        <v/>
      </c>
      <c r="CR155" s="600" t="str">
        <f t="shared" si="775"/>
        <v/>
      </c>
    </row>
    <row r="156" spans="1:96" x14ac:dyDescent="0.25">
      <c r="A156" s="591"/>
      <c r="C156" s="125">
        <f t="shared" si="720"/>
        <v>154</v>
      </c>
      <c r="D156" s="125" t="e">
        <f t="shared" ca="1" si="818"/>
        <v>#N/A</v>
      </c>
      <c r="E156" s="125" t="e">
        <f t="shared" ca="1" si="818"/>
        <v>#N/A</v>
      </c>
      <c r="F156" s="125" t="e">
        <f t="shared" ca="1" si="818"/>
        <v>#N/A</v>
      </c>
      <c r="G156" s="125" t="e">
        <f t="shared" ca="1" si="818"/>
        <v>#N/A</v>
      </c>
      <c r="H156" s="125" t="e">
        <f t="shared" ca="1" si="818"/>
        <v>#N/A</v>
      </c>
      <c r="I156" s="125" t="e">
        <f t="shared" ca="1" si="818"/>
        <v>#N/A</v>
      </c>
      <c r="J156" s="125" t="e">
        <f t="shared" ca="1" si="818"/>
        <v>#N/A</v>
      </c>
      <c r="K156" s="125" t="e">
        <f t="shared" ca="1" si="818"/>
        <v>#N/A</v>
      </c>
      <c r="L156" s="125" t="e">
        <f t="shared" ca="1" si="818"/>
        <v>#N/A</v>
      </c>
      <c r="M156" s="125" t="e">
        <f t="shared" ca="1" si="818"/>
        <v>#N/A</v>
      </c>
      <c r="N156" s="125" t="e">
        <f t="shared" ca="1" si="818"/>
        <v>#N/A</v>
      </c>
      <c r="O156" s="125" t="e">
        <f t="shared" ca="1" si="818"/>
        <v>#N/A</v>
      </c>
      <c r="P156" s="125" t="e">
        <f t="shared" ca="1" si="818"/>
        <v>#N/A</v>
      </c>
      <c r="Q156" s="125" t="e">
        <f t="shared" ca="1" si="818"/>
        <v>#N/A</v>
      </c>
      <c r="R156" s="125" t="e">
        <f t="shared" ca="1" si="818"/>
        <v>#N/A</v>
      </c>
      <c r="S156" s="125" t="e">
        <f t="shared" ca="1" si="818"/>
        <v>#N/A</v>
      </c>
      <c r="T156" s="125" t="e">
        <f t="shared" ca="1" si="811"/>
        <v>#N/A</v>
      </c>
      <c r="U156" s="125" t="e">
        <f t="shared" ca="1" si="811"/>
        <v>#N/A</v>
      </c>
      <c r="V156" s="125" t="e">
        <f t="shared" ca="1" si="811"/>
        <v>#N/A</v>
      </c>
      <c r="W156" s="125" t="e">
        <f t="shared" ca="1" si="811"/>
        <v>#N/A</v>
      </c>
      <c r="X156" s="125" t="e">
        <f t="shared" ca="1" si="811"/>
        <v>#N/A</v>
      </c>
      <c r="Y156" s="125" t="e">
        <f t="shared" ca="1" si="811"/>
        <v>#N/A</v>
      </c>
      <c r="Z156" s="125" t="e">
        <f t="shared" ca="1" si="811"/>
        <v>#N/A</v>
      </c>
      <c r="AA156" s="125" t="e">
        <f t="shared" ca="1" si="811"/>
        <v>#N/A</v>
      </c>
      <c r="AB156" s="125" t="e">
        <f t="shared" ca="1" si="811"/>
        <v>#N/A</v>
      </c>
      <c r="AC156" s="125" t="e">
        <f t="shared" ca="1" si="811"/>
        <v>#N/A</v>
      </c>
      <c r="AD156" s="125" t="e">
        <f t="shared" ca="1" si="811"/>
        <v>#N/A</v>
      </c>
      <c r="AE156" s="125" t="e">
        <f t="shared" ca="1" si="811"/>
        <v>#N/A</v>
      </c>
      <c r="AF156" s="125" t="e">
        <f t="shared" ca="1" si="811"/>
        <v>#N/A</v>
      </c>
      <c r="AG156" s="125" t="e">
        <f t="shared" ca="1" si="811"/>
        <v>#N/A</v>
      </c>
      <c r="AH156" s="125" t="e">
        <f t="shared" ca="1" si="811"/>
        <v>#N/A</v>
      </c>
      <c r="AI156" s="125" t="e">
        <f t="shared" ca="1" si="819"/>
        <v>#N/A</v>
      </c>
      <c r="AJ156" s="125" t="e">
        <f t="shared" ca="1" si="819"/>
        <v>#N/A</v>
      </c>
      <c r="AK156" s="125" t="e">
        <f t="shared" ca="1" si="819"/>
        <v>#N/A</v>
      </c>
      <c r="AL156" s="125" t="e">
        <f t="shared" ca="1" si="819"/>
        <v>#N/A</v>
      </c>
      <c r="AM156" s="125" t="e">
        <f t="shared" ca="1" si="819"/>
        <v>#N/A</v>
      </c>
      <c r="AN156" s="125" t="e">
        <f t="shared" ca="1" si="819"/>
        <v>#N/A</v>
      </c>
      <c r="AO156" s="125" t="e">
        <f t="shared" ca="1" si="819"/>
        <v>#N/A</v>
      </c>
      <c r="AP156" s="125" t="e">
        <f t="shared" ca="1" si="819"/>
        <v>#N/A</v>
      </c>
      <c r="AQ156" s="125" t="e">
        <f t="shared" ca="1" si="819"/>
        <v>#N/A</v>
      </c>
      <c r="AR156" s="125" t="e">
        <f t="shared" ca="1" si="819"/>
        <v>#N/A</v>
      </c>
      <c r="AS156" s="125" t="e">
        <f t="shared" ca="1" si="819"/>
        <v>#N/A</v>
      </c>
      <c r="AT156" s="125" t="e">
        <f t="shared" ca="1" si="819"/>
        <v>#N/A</v>
      </c>
      <c r="AU156" s="125" t="e">
        <f t="shared" ca="1" si="819"/>
        <v>#N/A</v>
      </c>
      <c r="AV156" s="125" t="e">
        <f t="shared" ca="1" si="819"/>
        <v>#N/A</v>
      </c>
      <c r="AW156" s="125" t="e">
        <f t="shared" ca="1" si="819"/>
        <v>#N/A</v>
      </c>
      <c r="AX156" s="125" t="e">
        <f t="shared" ca="1" si="819"/>
        <v>#N/A</v>
      </c>
      <c r="AY156" s="125" t="e">
        <f t="shared" ca="1" si="812"/>
        <v>#N/A</v>
      </c>
      <c r="AZ156" s="125" t="e">
        <f t="shared" ca="1" si="812"/>
        <v>#N/A</v>
      </c>
      <c r="BA156" s="125" t="e">
        <f t="shared" ca="1" si="812"/>
        <v>#N/A</v>
      </c>
      <c r="BB156" s="125" t="str">
        <f t="shared" ca="1" si="713"/>
        <v/>
      </c>
      <c r="BC156" s="125" t="str">
        <f t="shared" ca="1" si="705"/>
        <v/>
      </c>
      <c r="BD156" s="125" t="str">
        <f t="shared" ca="1" si="706"/>
        <v/>
      </c>
      <c r="BE156" s="125" t="str">
        <f t="shared" ca="1" si="707"/>
        <v/>
      </c>
      <c r="BF156" t="str">
        <f t="shared" ca="1" si="714"/>
        <v/>
      </c>
      <c r="BG156" s="125" t="str">
        <f t="shared" ca="1" si="741"/>
        <v/>
      </c>
      <c r="BI156" s="606" t="str">
        <f t="shared" ca="1" si="776"/>
        <v/>
      </c>
      <c r="BJ156" s="125" t="str">
        <f t="shared" ca="1" si="754"/>
        <v/>
      </c>
      <c r="BK156" s="125" t="str">
        <f t="shared" ca="1" si="777"/>
        <v/>
      </c>
      <c r="BL156" s="125" t="str">
        <f t="shared" ref="BL156" ca="1" si="870">IFERROR(INDEX($D$2:$BA$203,$A$41-1+$BI156,$A$27-3)*IF(RTF_unit="K",1,IF(RTF_unit="lb",1/1000,IF(RTF_unit="T",2,1))),"")</f>
        <v/>
      </c>
      <c r="BM156" s="125" t="str">
        <f t="shared" ref="BM156" ca="1" si="871">IFERROR(INDEX($D$2:$BA$203,$A$41-1+$BI156,$A$27-1)*IF(RTF_unit="K",1,IF(RTF_unit="lb",1/1000,IF(RTF_unit="T",2,1))),"")</f>
        <v/>
      </c>
      <c r="BN156" s="125" t="str">
        <f t="shared" ref="BN156" ca="1" si="872">IFERROR(INDEX($D$2:$BA$203,$A$41-1+$BI156,$A$27-2)*IF(RTF_unit="K",1,IF(RTF_unit="lb",1/1000,IF(RTF_unit="T",2,1))),"")</f>
        <v/>
      </c>
      <c r="BO156" s="125" t="str">
        <f t="shared" ref="BO156" ca="1" si="873">IFERROR(INDEX($D$2:$BA$203,$A$41-1+$BI156,$A$27)*IF(RTF_unit_Moment="kip-ft",1,IF(RTF_unit_Moment="kip-in",1/12,IF(RTF_unit_Moment="lb-ft",1/1000,IF(RTF_unit_Moment="lb-in",1/12000,1)))),"")</f>
        <v/>
      </c>
      <c r="BP156" s="125" t="str">
        <f t="shared" ref="BP156" ca="1" si="874">IFERROR(INDEX($D$2:$BA$203,$A$41-1+$BI156,$A$30)*IF(RTF_unit_Moment="kip-ft",1,IF(RTF_unit_Moment="kip-in",1/12,IF(RTF_unit_Moment="lb-ft",1/1000,IF(RTF_unit_Moment="lb-in",1/12000,1)))),"")</f>
        <v/>
      </c>
      <c r="BQ156" s="125" t="str">
        <f t="shared" ca="1" si="783"/>
        <v/>
      </c>
      <c r="BR156" s="125" t="str">
        <f t="shared" ca="1" si="784"/>
        <v/>
      </c>
      <c r="BT156" s="125" t="str">
        <f t="array" aca="1" ref="BT156" ca="1">IFERROR(INDEX($BB$1:$BB$203,SMALL(IF($BB$1:$BB$203&lt;&gt;"",ROW($BB$1:$BB$203)),ROW(149:149))),"")</f>
        <v/>
      </c>
      <c r="BU156" s="604" t="str">
        <f t="shared" ca="1" si="752"/>
        <v/>
      </c>
      <c r="BV156" s="125" t="str">
        <f t="shared" ca="1" si="760"/>
        <v/>
      </c>
      <c r="BW156" s="125" t="str">
        <f t="shared" ca="1" si="760"/>
        <v/>
      </c>
      <c r="BX156" s="125" t="str">
        <f t="shared" ca="1" si="760"/>
        <v/>
      </c>
      <c r="BY156" s="125" t="str">
        <f t="shared" ca="1" si="761"/>
        <v/>
      </c>
      <c r="BZ156" s="125" t="str">
        <f t="shared" ca="1" si="753"/>
        <v/>
      </c>
      <c r="CA156" s="125" t="str">
        <f t="shared" ca="1" si="762"/>
        <v/>
      </c>
      <c r="CB156" s="125" t="str">
        <f t="shared" ca="1" si="763"/>
        <v/>
      </c>
      <c r="CC156" s="125" t="str">
        <f t="shared" ca="1" si="764"/>
        <v/>
      </c>
      <c r="CD156" s="125" t="str">
        <f t="shared" ca="1" si="765"/>
        <v/>
      </c>
      <c r="CE156" s="125" t="str">
        <f t="shared" ca="1" si="766"/>
        <v/>
      </c>
      <c r="CF156" s="125" t="str">
        <f t="shared" ca="1" si="767"/>
        <v/>
      </c>
      <c r="CG156" s="125" t="str">
        <f t="shared" ca="1" si="768"/>
        <v/>
      </c>
      <c r="CH156" s="125" t="str">
        <f t="shared" ca="1" si="769"/>
        <v/>
      </c>
      <c r="CI156" s="125" t="str">
        <f t="shared" ca="1" si="770"/>
        <v/>
      </c>
      <c r="CJ156" s="125" t="str">
        <f t="array" aca="1" ref="CJ156" ca="1">IFERROR(INDEX($CI$1:$CI$502,SMALL(IF($CI$1:$CI$502&lt;&gt;"",ROW($CI$1:$CI$502)),ROW(149:149))),"")</f>
        <v/>
      </c>
      <c r="CK156" s="125" t="str">
        <f t="shared" ca="1" si="771"/>
        <v/>
      </c>
      <c r="CL156" s="125" t="str">
        <f t="shared" ca="1" si="772"/>
        <v/>
      </c>
      <c r="CM156" s="125"/>
      <c r="CO156" s="125" t="str">
        <f t="shared" si="773"/>
        <v/>
      </c>
      <c r="CP156" s="600" t="str">
        <f t="shared" si="774"/>
        <v/>
      </c>
      <c r="CQ156" s="600" t="str">
        <f t="shared" si="790"/>
        <v/>
      </c>
      <c r="CR156" s="600" t="str">
        <f t="shared" si="775"/>
        <v/>
      </c>
    </row>
    <row r="157" spans="1:96" x14ac:dyDescent="0.25">
      <c r="A157" s="591"/>
      <c r="C157" s="125">
        <f t="shared" si="720"/>
        <v>155</v>
      </c>
      <c r="D157" s="125" t="e">
        <f t="shared" ca="1" si="818"/>
        <v>#N/A</v>
      </c>
      <c r="E157" s="125" t="e">
        <f t="shared" ca="1" si="818"/>
        <v>#N/A</v>
      </c>
      <c r="F157" s="125" t="e">
        <f t="shared" ca="1" si="818"/>
        <v>#N/A</v>
      </c>
      <c r="G157" s="125" t="e">
        <f t="shared" ca="1" si="818"/>
        <v>#N/A</v>
      </c>
      <c r="H157" s="125" t="e">
        <f t="shared" ca="1" si="818"/>
        <v>#N/A</v>
      </c>
      <c r="I157" s="125" t="e">
        <f t="shared" ca="1" si="818"/>
        <v>#N/A</v>
      </c>
      <c r="J157" s="125" t="e">
        <f t="shared" ca="1" si="818"/>
        <v>#N/A</v>
      </c>
      <c r="K157" s="125" t="e">
        <f t="shared" ca="1" si="818"/>
        <v>#N/A</v>
      </c>
      <c r="L157" s="125" t="e">
        <f t="shared" ca="1" si="818"/>
        <v>#N/A</v>
      </c>
      <c r="M157" s="125" t="e">
        <f t="shared" ca="1" si="818"/>
        <v>#N/A</v>
      </c>
      <c r="N157" s="125" t="e">
        <f t="shared" ca="1" si="818"/>
        <v>#N/A</v>
      </c>
      <c r="O157" s="125" t="e">
        <f t="shared" ca="1" si="818"/>
        <v>#N/A</v>
      </c>
      <c r="P157" s="125" t="e">
        <f t="shared" ca="1" si="818"/>
        <v>#N/A</v>
      </c>
      <c r="Q157" s="125" t="e">
        <f t="shared" ca="1" si="818"/>
        <v>#N/A</v>
      </c>
      <c r="R157" s="125" t="e">
        <f t="shared" ca="1" si="818"/>
        <v>#N/A</v>
      </c>
      <c r="S157" s="125" t="e">
        <f t="shared" ca="1" si="818"/>
        <v>#N/A</v>
      </c>
      <c r="T157" s="125" t="e">
        <f t="shared" ca="1" si="811"/>
        <v>#N/A</v>
      </c>
      <c r="U157" s="125" t="e">
        <f t="shared" ca="1" si="811"/>
        <v>#N/A</v>
      </c>
      <c r="V157" s="125" t="e">
        <f t="shared" ca="1" si="811"/>
        <v>#N/A</v>
      </c>
      <c r="W157" s="125" t="e">
        <f t="shared" ca="1" si="811"/>
        <v>#N/A</v>
      </c>
      <c r="X157" s="125" t="e">
        <f t="shared" ca="1" si="811"/>
        <v>#N/A</v>
      </c>
      <c r="Y157" s="125" t="e">
        <f t="shared" ca="1" si="811"/>
        <v>#N/A</v>
      </c>
      <c r="Z157" s="125" t="e">
        <f t="shared" ca="1" si="811"/>
        <v>#N/A</v>
      </c>
      <c r="AA157" s="125" t="e">
        <f t="shared" ca="1" si="811"/>
        <v>#N/A</v>
      </c>
      <c r="AB157" s="125" t="e">
        <f t="shared" ca="1" si="811"/>
        <v>#N/A</v>
      </c>
      <c r="AC157" s="125" t="e">
        <f t="shared" ca="1" si="811"/>
        <v>#N/A</v>
      </c>
      <c r="AD157" s="125" t="e">
        <f t="shared" ca="1" si="811"/>
        <v>#N/A</v>
      </c>
      <c r="AE157" s="125" t="e">
        <f t="shared" ca="1" si="811"/>
        <v>#N/A</v>
      </c>
      <c r="AF157" s="125" t="e">
        <f t="shared" ca="1" si="811"/>
        <v>#N/A</v>
      </c>
      <c r="AG157" s="125" t="e">
        <f t="shared" ca="1" si="811"/>
        <v>#N/A</v>
      </c>
      <c r="AH157" s="125" t="e">
        <f t="shared" ca="1" si="811"/>
        <v>#N/A</v>
      </c>
      <c r="AI157" s="125" t="e">
        <f t="shared" ca="1" si="819"/>
        <v>#N/A</v>
      </c>
      <c r="AJ157" s="125" t="e">
        <f t="shared" ca="1" si="819"/>
        <v>#N/A</v>
      </c>
      <c r="AK157" s="125" t="e">
        <f t="shared" ca="1" si="819"/>
        <v>#N/A</v>
      </c>
      <c r="AL157" s="125" t="e">
        <f t="shared" ca="1" si="819"/>
        <v>#N/A</v>
      </c>
      <c r="AM157" s="125" t="e">
        <f t="shared" ca="1" si="819"/>
        <v>#N/A</v>
      </c>
      <c r="AN157" s="125" t="e">
        <f t="shared" ca="1" si="819"/>
        <v>#N/A</v>
      </c>
      <c r="AO157" s="125" t="e">
        <f t="shared" ca="1" si="819"/>
        <v>#N/A</v>
      </c>
      <c r="AP157" s="125" t="e">
        <f t="shared" ca="1" si="819"/>
        <v>#N/A</v>
      </c>
      <c r="AQ157" s="125" t="e">
        <f t="shared" ca="1" si="819"/>
        <v>#N/A</v>
      </c>
      <c r="AR157" s="125" t="e">
        <f t="shared" ca="1" si="819"/>
        <v>#N/A</v>
      </c>
      <c r="AS157" s="125" t="e">
        <f t="shared" ca="1" si="819"/>
        <v>#N/A</v>
      </c>
      <c r="AT157" s="125" t="e">
        <f t="shared" ca="1" si="819"/>
        <v>#N/A</v>
      </c>
      <c r="AU157" s="125" t="e">
        <f t="shared" ca="1" si="819"/>
        <v>#N/A</v>
      </c>
      <c r="AV157" s="125" t="e">
        <f t="shared" ca="1" si="819"/>
        <v>#N/A</v>
      </c>
      <c r="AW157" s="125" t="e">
        <f t="shared" ca="1" si="819"/>
        <v>#N/A</v>
      </c>
      <c r="AX157" s="125" t="e">
        <f t="shared" ca="1" si="819"/>
        <v>#N/A</v>
      </c>
      <c r="AY157" s="125" t="e">
        <f t="shared" ca="1" si="812"/>
        <v>#N/A</v>
      </c>
      <c r="AZ157" s="125" t="e">
        <f t="shared" ca="1" si="812"/>
        <v>#N/A</v>
      </c>
      <c r="BA157" s="125" t="e">
        <f t="shared" ca="1" si="812"/>
        <v>#N/A</v>
      </c>
      <c r="BB157" s="125" t="str">
        <f t="shared" ca="1" si="713"/>
        <v/>
      </c>
      <c r="BC157" s="125" t="str">
        <f t="shared" ca="1" si="705"/>
        <v/>
      </c>
      <c r="BD157" s="125" t="str">
        <f t="shared" ca="1" si="706"/>
        <v/>
      </c>
      <c r="BE157" s="125" t="str">
        <f t="shared" ca="1" si="707"/>
        <v/>
      </c>
      <c r="BF157" t="str">
        <f t="shared" ca="1" si="714"/>
        <v/>
      </c>
      <c r="BG157" s="125" t="str">
        <f t="shared" ca="1" si="741"/>
        <v/>
      </c>
      <c r="BI157" s="606" t="str">
        <f t="shared" ca="1" si="776"/>
        <v/>
      </c>
      <c r="BJ157" s="125" t="str">
        <f t="shared" ca="1" si="754"/>
        <v/>
      </c>
      <c r="BK157" s="125" t="str">
        <f t="shared" ca="1" si="777"/>
        <v/>
      </c>
      <c r="BL157" s="125" t="str">
        <f t="shared" ref="BL157" ca="1" si="875">IFERROR(INDEX($D$2:$BA$203,$A$41-1+$BI157,$A$27-3)*IF(RTF_unit="K",1,IF(RTF_unit="lb",1/1000,IF(RTF_unit="T",2,1))),"")</f>
        <v/>
      </c>
      <c r="BM157" s="125" t="str">
        <f t="shared" ref="BM157" ca="1" si="876">IFERROR(INDEX($D$2:$BA$203,$A$41-1+$BI157,$A$27-1)*IF(RTF_unit="K",1,IF(RTF_unit="lb",1/1000,IF(RTF_unit="T",2,1))),"")</f>
        <v/>
      </c>
      <c r="BN157" s="125" t="str">
        <f t="shared" ref="BN157" ca="1" si="877">IFERROR(INDEX($D$2:$BA$203,$A$41-1+$BI157,$A$27-2)*IF(RTF_unit="K",1,IF(RTF_unit="lb",1/1000,IF(RTF_unit="T",2,1))),"")</f>
        <v/>
      </c>
      <c r="BO157" s="125" t="str">
        <f t="shared" ref="BO157" ca="1" si="878">IFERROR(INDEX($D$2:$BA$203,$A$41-1+$BI157,$A$27)*IF(RTF_unit_Moment="kip-ft",1,IF(RTF_unit_Moment="kip-in",1/12,IF(RTF_unit_Moment="lb-ft",1/1000,IF(RTF_unit_Moment="lb-in",1/12000,1)))),"")</f>
        <v/>
      </c>
      <c r="BP157" s="125" t="str">
        <f t="shared" ref="BP157" ca="1" si="879">IFERROR(INDEX($D$2:$BA$203,$A$41-1+$BI157,$A$30)*IF(RTF_unit_Moment="kip-ft",1,IF(RTF_unit_Moment="kip-in",1/12,IF(RTF_unit_Moment="lb-ft",1/1000,IF(RTF_unit_Moment="lb-in",1/12000,1)))),"")</f>
        <v/>
      </c>
      <c r="BQ157" s="125" t="str">
        <f t="shared" ca="1" si="783"/>
        <v/>
      </c>
      <c r="BR157" s="125" t="str">
        <f t="shared" ca="1" si="784"/>
        <v/>
      </c>
      <c r="BT157" s="125" t="str">
        <f t="array" aca="1" ref="BT157" ca="1">IFERROR(INDEX($BB$1:$BB$203,SMALL(IF($BB$1:$BB$203&lt;&gt;"",ROW($BB$1:$BB$203)),ROW(150:150))),"")</f>
        <v/>
      </c>
      <c r="BU157" s="604" t="str">
        <f t="shared" ca="1" si="752"/>
        <v/>
      </c>
      <c r="BV157" s="125" t="str">
        <f t="shared" ca="1" si="760"/>
        <v/>
      </c>
      <c r="BW157" s="125" t="str">
        <f t="shared" ca="1" si="760"/>
        <v/>
      </c>
      <c r="BX157" s="125" t="str">
        <f t="shared" ca="1" si="760"/>
        <v/>
      </c>
      <c r="BY157" s="125" t="str">
        <f t="shared" ca="1" si="761"/>
        <v/>
      </c>
      <c r="BZ157" s="125" t="str">
        <f t="shared" ca="1" si="753"/>
        <v/>
      </c>
      <c r="CA157" s="125" t="str">
        <f t="shared" ca="1" si="762"/>
        <v/>
      </c>
      <c r="CB157" s="125" t="str">
        <f t="shared" ca="1" si="763"/>
        <v/>
      </c>
      <c r="CC157" s="125" t="str">
        <f t="shared" ca="1" si="764"/>
        <v/>
      </c>
      <c r="CD157" s="125" t="str">
        <f t="shared" ca="1" si="765"/>
        <v/>
      </c>
      <c r="CE157" s="125" t="str">
        <f t="shared" ca="1" si="766"/>
        <v/>
      </c>
      <c r="CF157" s="125" t="str">
        <f t="shared" ca="1" si="767"/>
        <v/>
      </c>
      <c r="CG157" s="125" t="str">
        <f t="shared" ca="1" si="768"/>
        <v/>
      </c>
      <c r="CH157" s="125" t="str">
        <f t="shared" ca="1" si="769"/>
        <v/>
      </c>
      <c r="CI157" s="125" t="str">
        <f t="shared" ca="1" si="770"/>
        <v/>
      </c>
      <c r="CJ157" s="125" t="str">
        <f t="array" aca="1" ref="CJ157" ca="1">IFERROR(INDEX($CI$1:$CI$502,SMALL(IF($CI$1:$CI$502&lt;&gt;"",ROW($CI$1:$CI$502)),ROW(150:150))),"")</f>
        <v/>
      </c>
      <c r="CK157" s="125" t="str">
        <f t="shared" ca="1" si="771"/>
        <v/>
      </c>
      <c r="CL157" s="125" t="str">
        <f t="shared" ca="1" si="772"/>
        <v/>
      </c>
      <c r="CM157" s="125"/>
      <c r="CO157" s="125" t="str">
        <f t="shared" si="773"/>
        <v/>
      </c>
      <c r="CP157" s="600" t="str">
        <f t="shared" si="774"/>
        <v/>
      </c>
      <c r="CQ157" s="600" t="str">
        <f t="shared" si="790"/>
        <v/>
      </c>
      <c r="CR157" s="600" t="str">
        <f t="shared" si="775"/>
        <v/>
      </c>
    </row>
    <row r="158" spans="1:96" x14ac:dyDescent="0.25">
      <c r="A158" s="591"/>
      <c r="C158" s="125">
        <f t="shared" si="720"/>
        <v>156</v>
      </c>
      <c r="D158" s="125" t="e">
        <f t="shared" ca="1" si="818"/>
        <v>#N/A</v>
      </c>
      <c r="E158" s="125" t="e">
        <f t="shared" ca="1" si="818"/>
        <v>#N/A</v>
      </c>
      <c r="F158" s="125" t="e">
        <f t="shared" ca="1" si="818"/>
        <v>#N/A</v>
      </c>
      <c r="G158" s="125" t="e">
        <f t="shared" ca="1" si="818"/>
        <v>#N/A</v>
      </c>
      <c r="H158" s="125" t="e">
        <f t="shared" ca="1" si="818"/>
        <v>#N/A</v>
      </c>
      <c r="I158" s="125" t="e">
        <f t="shared" ca="1" si="818"/>
        <v>#N/A</v>
      </c>
      <c r="J158" s="125" t="e">
        <f t="shared" ca="1" si="818"/>
        <v>#N/A</v>
      </c>
      <c r="K158" s="125" t="e">
        <f t="shared" ca="1" si="818"/>
        <v>#N/A</v>
      </c>
      <c r="L158" s="125" t="e">
        <f t="shared" ca="1" si="818"/>
        <v>#N/A</v>
      </c>
      <c r="M158" s="125" t="e">
        <f t="shared" ca="1" si="818"/>
        <v>#N/A</v>
      </c>
      <c r="N158" s="125" t="e">
        <f t="shared" ca="1" si="818"/>
        <v>#N/A</v>
      </c>
      <c r="O158" s="125" t="e">
        <f t="shared" ca="1" si="818"/>
        <v>#N/A</v>
      </c>
      <c r="P158" s="125" t="e">
        <f t="shared" ca="1" si="818"/>
        <v>#N/A</v>
      </c>
      <c r="Q158" s="125" t="e">
        <f t="shared" ca="1" si="818"/>
        <v>#N/A</v>
      </c>
      <c r="R158" s="125" t="e">
        <f t="shared" ca="1" si="818"/>
        <v>#N/A</v>
      </c>
      <c r="S158" s="125" t="e">
        <f t="shared" ca="1" si="818"/>
        <v>#N/A</v>
      </c>
      <c r="T158" s="125" t="e">
        <f t="shared" ca="1" si="811"/>
        <v>#N/A</v>
      </c>
      <c r="U158" s="125" t="e">
        <f t="shared" ca="1" si="811"/>
        <v>#N/A</v>
      </c>
      <c r="V158" s="125" t="e">
        <f t="shared" ca="1" si="811"/>
        <v>#N/A</v>
      </c>
      <c r="W158" s="125" t="e">
        <f t="shared" ca="1" si="811"/>
        <v>#N/A</v>
      </c>
      <c r="X158" s="125" t="e">
        <f t="shared" ca="1" si="811"/>
        <v>#N/A</v>
      </c>
      <c r="Y158" s="125" t="e">
        <f t="shared" ca="1" si="811"/>
        <v>#N/A</v>
      </c>
      <c r="Z158" s="125" t="e">
        <f t="shared" ca="1" si="811"/>
        <v>#N/A</v>
      </c>
      <c r="AA158" s="125" t="e">
        <f t="shared" ca="1" si="811"/>
        <v>#N/A</v>
      </c>
      <c r="AB158" s="125" t="e">
        <f t="shared" ca="1" si="811"/>
        <v>#N/A</v>
      </c>
      <c r="AC158" s="125" t="e">
        <f t="shared" ca="1" si="811"/>
        <v>#N/A</v>
      </c>
      <c r="AD158" s="125" t="e">
        <f t="shared" ca="1" si="811"/>
        <v>#N/A</v>
      </c>
      <c r="AE158" s="125" t="e">
        <f t="shared" ca="1" si="811"/>
        <v>#N/A</v>
      </c>
      <c r="AF158" s="125" t="e">
        <f t="shared" ca="1" si="811"/>
        <v>#N/A</v>
      </c>
      <c r="AG158" s="125" t="e">
        <f t="shared" ca="1" si="811"/>
        <v>#N/A</v>
      </c>
      <c r="AH158" s="125" t="e">
        <f t="shared" ca="1" si="811"/>
        <v>#N/A</v>
      </c>
      <c r="AI158" s="125" t="e">
        <f t="shared" ca="1" si="819"/>
        <v>#N/A</v>
      </c>
      <c r="AJ158" s="125" t="e">
        <f t="shared" ca="1" si="819"/>
        <v>#N/A</v>
      </c>
      <c r="AK158" s="125" t="e">
        <f t="shared" ca="1" si="819"/>
        <v>#N/A</v>
      </c>
      <c r="AL158" s="125" t="e">
        <f t="shared" ca="1" si="819"/>
        <v>#N/A</v>
      </c>
      <c r="AM158" s="125" t="e">
        <f t="shared" ca="1" si="819"/>
        <v>#N/A</v>
      </c>
      <c r="AN158" s="125" t="e">
        <f t="shared" ca="1" si="819"/>
        <v>#N/A</v>
      </c>
      <c r="AO158" s="125" t="e">
        <f t="shared" ca="1" si="819"/>
        <v>#N/A</v>
      </c>
      <c r="AP158" s="125" t="e">
        <f t="shared" ca="1" si="819"/>
        <v>#N/A</v>
      </c>
      <c r="AQ158" s="125" t="e">
        <f t="shared" ca="1" si="819"/>
        <v>#N/A</v>
      </c>
      <c r="AR158" s="125" t="e">
        <f t="shared" ca="1" si="819"/>
        <v>#N/A</v>
      </c>
      <c r="AS158" s="125" t="e">
        <f t="shared" ca="1" si="819"/>
        <v>#N/A</v>
      </c>
      <c r="AT158" s="125" t="e">
        <f t="shared" ca="1" si="819"/>
        <v>#N/A</v>
      </c>
      <c r="AU158" s="125" t="e">
        <f t="shared" ca="1" si="819"/>
        <v>#N/A</v>
      </c>
      <c r="AV158" s="125" t="e">
        <f t="shared" ca="1" si="819"/>
        <v>#N/A</v>
      </c>
      <c r="AW158" s="125" t="e">
        <f t="shared" ca="1" si="819"/>
        <v>#N/A</v>
      </c>
      <c r="AX158" s="125" t="e">
        <f t="shared" ca="1" si="819"/>
        <v>#N/A</v>
      </c>
      <c r="AY158" s="125" t="e">
        <f t="shared" ca="1" si="812"/>
        <v>#N/A</v>
      </c>
      <c r="AZ158" s="125" t="e">
        <f t="shared" ca="1" si="812"/>
        <v>#N/A</v>
      </c>
      <c r="BA158" s="125" t="e">
        <f t="shared" ca="1" si="812"/>
        <v>#N/A</v>
      </c>
      <c r="BB158" s="125" t="str">
        <f t="shared" ca="1" si="713"/>
        <v/>
      </c>
      <c r="BC158" s="125" t="str">
        <f t="shared" ca="1" si="705"/>
        <v/>
      </c>
      <c r="BD158" s="125" t="str">
        <f t="shared" ca="1" si="706"/>
        <v/>
      </c>
      <c r="BE158" s="125" t="str">
        <f t="shared" ca="1" si="707"/>
        <v/>
      </c>
      <c r="BF158" t="str">
        <f t="shared" ca="1" si="714"/>
        <v/>
      </c>
      <c r="BG158" s="125" t="str">
        <f t="shared" ca="1" si="741"/>
        <v/>
      </c>
      <c r="BI158" s="606" t="str">
        <f t="shared" ca="1" si="776"/>
        <v/>
      </c>
      <c r="BJ158" s="125" t="str">
        <f t="shared" ca="1" si="754"/>
        <v/>
      </c>
      <c r="BK158" s="125" t="str">
        <f t="shared" ca="1" si="777"/>
        <v/>
      </c>
      <c r="BL158" s="125" t="str">
        <f t="shared" ref="BL158" ca="1" si="880">IFERROR(INDEX($D$2:$BA$203,$A$41-1+$BI158,$A$27-3)*IF(RTF_unit="K",1,IF(RTF_unit="lb",1/1000,IF(RTF_unit="T",2,1))),"")</f>
        <v/>
      </c>
      <c r="BM158" s="125" t="str">
        <f t="shared" ref="BM158" ca="1" si="881">IFERROR(INDEX($D$2:$BA$203,$A$41-1+$BI158,$A$27-1)*IF(RTF_unit="K",1,IF(RTF_unit="lb",1/1000,IF(RTF_unit="T",2,1))),"")</f>
        <v/>
      </c>
      <c r="BN158" s="125" t="str">
        <f t="shared" ref="BN158" ca="1" si="882">IFERROR(INDEX($D$2:$BA$203,$A$41-1+$BI158,$A$27-2)*IF(RTF_unit="K",1,IF(RTF_unit="lb",1/1000,IF(RTF_unit="T",2,1))),"")</f>
        <v/>
      </c>
      <c r="BO158" s="125" t="str">
        <f t="shared" ref="BO158" ca="1" si="883">IFERROR(INDEX($D$2:$BA$203,$A$41-1+$BI158,$A$27)*IF(RTF_unit_Moment="kip-ft",1,IF(RTF_unit_Moment="kip-in",1/12,IF(RTF_unit_Moment="lb-ft",1/1000,IF(RTF_unit_Moment="lb-in",1/12000,1)))),"")</f>
        <v/>
      </c>
      <c r="BP158" s="125" t="str">
        <f t="shared" ref="BP158" ca="1" si="884">IFERROR(INDEX($D$2:$BA$203,$A$41-1+$BI158,$A$30)*IF(RTF_unit_Moment="kip-ft",1,IF(RTF_unit_Moment="kip-in",1/12,IF(RTF_unit_Moment="lb-ft",1/1000,IF(RTF_unit_Moment="lb-in",1/12000,1)))),"")</f>
        <v/>
      </c>
      <c r="BQ158" s="125" t="str">
        <f t="shared" ca="1" si="783"/>
        <v/>
      </c>
      <c r="BR158" s="125" t="str">
        <f t="shared" ca="1" si="784"/>
        <v/>
      </c>
      <c r="BT158" s="125" t="str">
        <f t="array" aca="1" ref="BT158" ca="1">IFERROR(INDEX($BB$1:$BB$203,SMALL(IF($BB$1:$BB$203&lt;&gt;"",ROW($BB$1:$BB$203)),ROW(151:151))),"")</f>
        <v/>
      </c>
      <c r="BU158" s="604" t="str">
        <f t="shared" ca="1" si="752"/>
        <v/>
      </c>
      <c r="BV158" s="125" t="str">
        <f t="shared" ca="1" si="760"/>
        <v/>
      </c>
      <c r="BW158" s="125" t="str">
        <f t="shared" ca="1" si="760"/>
        <v/>
      </c>
      <c r="BX158" s="125" t="str">
        <f t="shared" ca="1" si="760"/>
        <v/>
      </c>
      <c r="BY158" s="125" t="str">
        <f t="shared" ca="1" si="761"/>
        <v/>
      </c>
      <c r="BZ158" s="125" t="str">
        <f t="shared" ca="1" si="753"/>
        <v/>
      </c>
      <c r="CA158" s="125" t="str">
        <f t="shared" ca="1" si="762"/>
        <v/>
      </c>
      <c r="CB158" s="125" t="str">
        <f t="shared" ca="1" si="763"/>
        <v/>
      </c>
      <c r="CC158" s="125" t="str">
        <f t="shared" ca="1" si="764"/>
        <v/>
      </c>
      <c r="CD158" s="125" t="str">
        <f t="shared" ca="1" si="765"/>
        <v/>
      </c>
      <c r="CE158" s="125" t="str">
        <f t="shared" ca="1" si="766"/>
        <v/>
      </c>
      <c r="CF158" s="125" t="str">
        <f t="shared" ca="1" si="767"/>
        <v/>
      </c>
      <c r="CG158" s="125" t="str">
        <f t="shared" ca="1" si="768"/>
        <v/>
      </c>
      <c r="CH158" s="125" t="str">
        <f t="shared" ca="1" si="769"/>
        <v/>
      </c>
      <c r="CI158" s="125" t="str">
        <f t="shared" ca="1" si="770"/>
        <v/>
      </c>
      <c r="CJ158" s="125" t="str">
        <f t="array" aca="1" ref="CJ158" ca="1">IFERROR(INDEX($CI$1:$CI$502,SMALL(IF($CI$1:$CI$502&lt;&gt;"",ROW($CI$1:$CI$502)),ROW(151:151))),"")</f>
        <v/>
      </c>
      <c r="CK158" s="125" t="str">
        <f t="shared" ca="1" si="771"/>
        <v/>
      </c>
      <c r="CL158" s="125" t="str">
        <f t="shared" ca="1" si="772"/>
        <v/>
      </c>
      <c r="CM158" s="125"/>
      <c r="CO158" s="125" t="str">
        <f t="shared" si="773"/>
        <v/>
      </c>
      <c r="CP158" s="600" t="str">
        <f t="shared" si="774"/>
        <v/>
      </c>
      <c r="CQ158" s="600" t="str">
        <f t="shared" si="790"/>
        <v/>
      </c>
      <c r="CR158" s="600" t="str">
        <f t="shared" si="775"/>
        <v/>
      </c>
    </row>
    <row r="159" spans="1:96" x14ac:dyDescent="0.25">
      <c r="A159" s="591"/>
      <c r="C159" s="125">
        <f t="shared" si="720"/>
        <v>157</v>
      </c>
      <c r="D159" s="125" t="e">
        <f t="shared" ca="1" si="818"/>
        <v>#N/A</v>
      </c>
      <c r="E159" s="125" t="e">
        <f t="shared" ca="1" si="818"/>
        <v>#N/A</v>
      </c>
      <c r="F159" s="125" t="e">
        <f t="shared" ca="1" si="818"/>
        <v>#N/A</v>
      </c>
      <c r="G159" s="125" t="e">
        <f t="shared" ca="1" si="818"/>
        <v>#N/A</v>
      </c>
      <c r="H159" s="125" t="e">
        <f t="shared" ca="1" si="818"/>
        <v>#N/A</v>
      </c>
      <c r="I159" s="125" t="e">
        <f t="shared" ca="1" si="818"/>
        <v>#N/A</v>
      </c>
      <c r="J159" s="125" t="e">
        <f t="shared" ca="1" si="818"/>
        <v>#N/A</v>
      </c>
      <c r="K159" s="125" t="e">
        <f t="shared" ca="1" si="818"/>
        <v>#N/A</v>
      </c>
      <c r="L159" s="125" t="e">
        <f t="shared" ca="1" si="818"/>
        <v>#N/A</v>
      </c>
      <c r="M159" s="125" t="e">
        <f t="shared" ca="1" si="818"/>
        <v>#N/A</v>
      </c>
      <c r="N159" s="125" t="e">
        <f t="shared" ca="1" si="818"/>
        <v>#N/A</v>
      </c>
      <c r="O159" s="125" t="e">
        <f t="shared" ca="1" si="818"/>
        <v>#N/A</v>
      </c>
      <c r="P159" s="125" t="e">
        <f t="shared" ca="1" si="818"/>
        <v>#N/A</v>
      </c>
      <c r="Q159" s="125" t="e">
        <f t="shared" ca="1" si="818"/>
        <v>#N/A</v>
      </c>
      <c r="R159" s="125" t="e">
        <f t="shared" ca="1" si="818"/>
        <v>#N/A</v>
      </c>
      <c r="S159" s="125" t="e">
        <f t="shared" ca="1" si="818"/>
        <v>#N/A</v>
      </c>
      <c r="T159" s="125" t="e">
        <f t="shared" ca="1" si="811"/>
        <v>#N/A</v>
      </c>
      <c r="U159" s="125" t="e">
        <f t="shared" ca="1" si="811"/>
        <v>#N/A</v>
      </c>
      <c r="V159" s="125" t="e">
        <f t="shared" ca="1" si="811"/>
        <v>#N/A</v>
      </c>
      <c r="W159" s="125" t="e">
        <f t="shared" ca="1" si="811"/>
        <v>#N/A</v>
      </c>
      <c r="X159" s="125" t="e">
        <f t="shared" ca="1" si="811"/>
        <v>#N/A</v>
      </c>
      <c r="Y159" s="125" t="e">
        <f t="shared" ca="1" si="811"/>
        <v>#N/A</v>
      </c>
      <c r="Z159" s="125" t="e">
        <f t="shared" ca="1" si="811"/>
        <v>#N/A</v>
      </c>
      <c r="AA159" s="125" t="e">
        <f t="shared" ca="1" si="811"/>
        <v>#N/A</v>
      </c>
      <c r="AB159" s="125" t="e">
        <f t="shared" ca="1" si="811"/>
        <v>#N/A</v>
      </c>
      <c r="AC159" s="125" t="e">
        <f t="shared" ca="1" si="811"/>
        <v>#N/A</v>
      </c>
      <c r="AD159" s="125" t="e">
        <f t="shared" ca="1" si="811"/>
        <v>#N/A</v>
      </c>
      <c r="AE159" s="125" t="e">
        <f t="shared" ca="1" si="811"/>
        <v>#N/A</v>
      </c>
      <c r="AF159" s="125" t="e">
        <f t="shared" ca="1" si="811"/>
        <v>#N/A</v>
      </c>
      <c r="AG159" s="125" t="e">
        <f t="shared" ca="1" si="811"/>
        <v>#N/A</v>
      </c>
      <c r="AH159" s="125" t="e">
        <f t="shared" ca="1" si="811"/>
        <v>#N/A</v>
      </c>
      <c r="AI159" s="125" t="e">
        <f t="shared" ca="1" si="819"/>
        <v>#N/A</v>
      </c>
      <c r="AJ159" s="125" t="e">
        <f t="shared" ca="1" si="819"/>
        <v>#N/A</v>
      </c>
      <c r="AK159" s="125" t="e">
        <f t="shared" ca="1" si="819"/>
        <v>#N/A</v>
      </c>
      <c r="AL159" s="125" t="e">
        <f t="shared" ca="1" si="819"/>
        <v>#N/A</v>
      </c>
      <c r="AM159" s="125" t="e">
        <f t="shared" ca="1" si="819"/>
        <v>#N/A</v>
      </c>
      <c r="AN159" s="125" t="e">
        <f t="shared" ca="1" si="819"/>
        <v>#N/A</v>
      </c>
      <c r="AO159" s="125" t="e">
        <f t="shared" ca="1" si="819"/>
        <v>#N/A</v>
      </c>
      <c r="AP159" s="125" t="e">
        <f t="shared" ca="1" si="819"/>
        <v>#N/A</v>
      </c>
      <c r="AQ159" s="125" t="e">
        <f t="shared" ca="1" si="819"/>
        <v>#N/A</v>
      </c>
      <c r="AR159" s="125" t="e">
        <f t="shared" ca="1" si="819"/>
        <v>#N/A</v>
      </c>
      <c r="AS159" s="125" t="e">
        <f t="shared" ca="1" si="819"/>
        <v>#N/A</v>
      </c>
      <c r="AT159" s="125" t="e">
        <f t="shared" ca="1" si="819"/>
        <v>#N/A</v>
      </c>
      <c r="AU159" s="125" t="e">
        <f t="shared" ca="1" si="819"/>
        <v>#N/A</v>
      </c>
      <c r="AV159" s="125" t="e">
        <f t="shared" ca="1" si="819"/>
        <v>#N/A</v>
      </c>
      <c r="AW159" s="125" t="e">
        <f t="shared" ca="1" si="819"/>
        <v>#N/A</v>
      </c>
      <c r="AX159" s="125" t="e">
        <f t="shared" ca="1" si="819"/>
        <v>#N/A</v>
      </c>
      <c r="AY159" s="125" t="e">
        <f t="shared" ca="1" si="812"/>
        <v>#N/A</v>
      </c>
      <c r="AZ159" s="125" t="e">
        <f t="shared" ca="1" si="812"/>
        <v>#N/A</v>
      </c>
      <c r="BA159" s="125" t="e">
        <f t="shared" ca="1" si="812"/>
        <v>#N/A</v>
      </c>
      <c r="BB159" s="125" t="str">
        <f t="shared" ca="1" si="713"/>
        <v/>
      </c>
      <c r="BC159" s="125" t="str">
        <f t="shared" ca="1" si="705"/>
        <v/>
      </c>
      <c r="BD159" s="125" t="str">
        <f t="shared" ca="1" si="706"/>
        <v/>
      </c>
      <c r="BE159" s="125" t="str">
        <f t="shared" ca="1" si="707"/>
        <v/>
      </c>
      <c r="BF159" t="str">
        <f t="shared" ca="1" si="714"/>
        <v/>
      </c>
      <c r="BG159" s="125" t="str">
        <f t="shared" ca="1" si="741"/>
        <v/>
      </c>
      <c r="BI159" s="606" t="str">
        <f t="shared" ca="1" si="776"/>
        <v/>
      </c>
      <c r="BJ159" s="125" t="str">
        <f t="shared" ca="1" si="754"/>
        <v/>
      </c>
      <c r="BK159" s="125" t="str">
        <f t="shared" ca="1" si="777"/>
        <v/>
      </c>
      <c r="BL159" s="125" t="str">
        <f t="shared" ref="BL159" ca="1" si="885">IFERROR(INDEX($D$2:$BA$203,$A$41-1+$BI159,$A$27-3)*IF(RTF_unit="K",1,IF(RTF_unit="lb",1/1000,IF(RTF_unit="T",2,1))),"")</f>
        <v/>
      </c>
      <c r="BM159" s="125" t="str">
        <f t="shared" ref="BM159" ca="1" si="886">IFERROR(INDEX($D$2:$BA$203,$A$41-1+$BI159,$A$27-1)*IF(RTF_unit="K",1,IF(RTF_unit="lb",1/1000,IF(RTF_unit="T",2,1))),"")</f>
        <v/>
      </c>
      <c r="BN159" s="125" t="str">
        <f t="shared" ref="BN159" ca="1" si="887">IFERROR(INDEX($D$2:$BA$203,$A$41-1+$BI159,$A$27-2)*IF(RTF_unit="K",1,IF(RTF_unit="lb",1/1000,IF(RTF_unit="T",2,1))),"")</f>
        <v/>
      </c>
      <c r="BO159" s="125" t="str">
        <f t="shared" ref="BO159" ca="1" si="888">IFERROR(INDEX($D$2:$BA$203,$A$41-1+$BI159,$A$27)*IF(RTF_unit_Moment="kip-ft",1,IF(RTF_unit_Moment="kip-in",1/12,IF(RTF_unit_Moment="lb-ft",1/1000,IF(RTF_unit_Moment="lb-in",1/12000,1)))),"")</f>
        <v/>
      </c>
      <c r="BP159" s="125" t="str">
        <f t="shared" ref="BP159" ca="1" si="889">IFERROR(INDEX($D$2:$BA$203,$A$41-1+$BI159,$A$30)*IF(RTF_unit_Moment="kip-ft",1,IF(RTF_unit_Moment="kip-in",1/12,IF(RTF_unit_Moment="lb-ft",1/1000,IF(RTF_unit_Moment="lb-in",1/12000,1)))),"")</f>
        <v/>
      </c>
      <c r="BQ159" s="125" t="str">
        <f t="shared" ca="1" si="783"/>
        <v/>
      </c>
      <c r="BR159" s="125" t="str">
        <f t="shared" ca="1" si="784"/>
        <v/>
      </c>
      <c r="BT159" s="125" t="str">
        <f t="array" aca="1" ref="BT159" ca="1">IFERROR(INDEX($BB$1:$BB$203,SMALL(IF($BB$1:$BB$203&lt;&gt;"",ROW($BB$1:$BB$203)),ROW(152:152))),"")</f>
        <v/>
      </c>
      <c r="BU159" s="604" t="str">
        <f t="shared" ca="1" si="752"/>
        <v/>
      </c>
      <c r="BV159" s="125" t="str">
        <f t="shared" ca="1" si="760"/>
        <v/>
      </c>
      <c r="BW159" s="125" t="str">
        <f t="shared" ca="1" si="760"/>
        <v/>
      </c>
      <c r="BX159" s="125" t="str">
        <f t="shared" ca="1" si="760"/>
        <v/>
      </c>
      <c r="BY159" s="125" t="str">
        <f t="shared" ca="1" si="761"/>
        <v/>
      </c>
      <c r="BZ159" s="125" t="str">
        <f t="shared" ca="1" si="753"/>
        <v/>
      </c>
      <c r="CA159" s="125" t="str">
        <f t="shared" ca="1" si="762"/>
        <v/>
      </c>
      <c r="CB159" s="125" t="str">
        <f t="shared" ca="1" si="763"/>
        <v/>
      </c>
      <c r="CC159" s="125" t="str">
        <f t="shared" ca="1" si="764"/>
        <v/>
      </c>
      <c r="CD159" s="125" t="str">
        <f t="shared" ca="1" si="765"/>
        <v/>
      </c>
      <c r="CE159" s="125" t="str">
        <f t="shared" ca="1" si="766"/>
        <v/>
      </c>
      <c r="CF159" s="125" t="str">
        <f t="shared" ca="1" si="767"/>
        <v/>
      </c>
      <c r="CG159" s="125" t="str">
        <f t="shared" ca="1" si="768"/>
        <v/>
      </c>
      <c r="CH159" s="125" t="str">
        <f t="shared" ca="1" si="769"/>
        <v/>
      </c>
      <c r="CI159" s="125" t="str">
        <f t="shared" ca="1" si="770"/>
        <v/>
      </c>
      <c r="CJ159" s="125" t="str">
        <f t="array" aca="1" ref="CJ159" ca="1">IFERROR(INDEX($CI$1:$CI$502,SMALL(IF($CI$1:$CI$502&lt;&gt;"",ROW($CI$1:$CI$502)),ROW(152:152))),"")</f>
        <v/>
      </c>
      <c r="CK159" s="125" t="str">
        <f t="shared" ca="1" si="771"/>
        <v/>
      </c>
      <c r="CL159" s="125" t="str">
        <f t="shared" ca="1" si="772"/>
        <v/>
      </c>
      <c r="CM159" s="125"/>
      <c r="CO159" s="125" t="str">
        <f t="shared" si="773"/>
        <v/>
      </c>
      <c r="CP159" s="600" t="str">
        <f t="shared" si="774"/>
        <v/>
      </c>
      <c r="CQ159" s="600" t="str">
        <f t="shared" si="790"/>
        <v/>
      </c>
      <c r="CR159" s="600" t="str">
        <f t="shared" si="775"/>
        <v/>
      </c>
    </row>
    <row r="160" spans="1:96" x14ac:dyDescent="0.25">
      <c r="A160" s="591"/>
      <c r="C160" s="125">
        <f t="shared" si="720"/>
        <v>158</v>
      </c>
      <c r="D160" s="125" t="e">
        <f t="shared" ca="1" si="818"/>
        <v>#N/A</v>
      </c>
      <c r="E160" s="125" t="e">
        <f t="shared" ca="1" si="818"/>
        <v>#N/A</v>
      </c>
      <c r="F160" s="125" t="e">
        <f t="shared" ca="1" si="818"/>
        <v>#N/A</v>
      </c>
      <c r="G160" s="125" t="e">
        <f t="shared" ca="1" si="818"/>
        <v>#N/A</v>
      </c>
      <c r="H160" s="125" t="e">
        <f t="shared" ca="1" si="818"/>
        <v>#N/A</v>
      </c>
      <c r="I160" s="125" t="e">
        <f t="shared" ca="1" si="818"/>
        <v>#N/A</v>
      </c>
      <c r="J160" s="125" t="e">
        <f t="shared" ca="1" si="818"/>
        <v>#N/A</v>
      </c>
      <c r="K160" s="125" t="e">
        <f t="shared" ca="1" si="818"/>
        <v>#N/A</v>
      </c>
      <c r="L160" s="125" t="e">
        <f t="shared" ca="1" si="818"/>
        <v>#N/A</v>
      </c>
      <c r="M160" s="125" t="e">
        <f t="shared" ca="1" si="818"/>
        <v>#N/A</v>
      </c>
      <c r="N160" s="125" t="e">
        <f t="shared" ca="1" si="818"/>
        <v>#N/A</v>
      </c>
      <c r="O160" s="125" t="e">
        <f t="shared" ca="1" si="818"/>
        <v>#N/A</v>
      </c>
      <c r="P160" s="125" t="e">
        <f t="shared" ca="1" si="818"/>
        <v>#N/A</v>
      </c>
      <c r="Q160" s="125" t="e">
        <f t="shared" ca="1" si="818"/>
        <v>#N/A</v>
      </c>
      <c r="R160" s="125" t="e">
        <f t="shared" ca="1" si="818"/>
        <v>#N/A</v>
      </c>
      <c r="S160" s="125" t="e">
        <f t="shared" ca="1" si="818"/>
        <v>#N/A</v>
      </c>
      <c r="T160" s="125" t="e">
        <f t="shared" ca="1" si="811"/>
        <v>#N/A</v>
      </c>
      <c r="U160" s="125" t="e">
        <f t="shared" ca="1" si="811"/>
        <v>#N/A</v>
      </c>
      <c r="V160" s="125" t="e">
        <f t="shared" ca="1" si="811"/>
        <v>#N/A</v>
      </c>
      <c r="W160" s="125" t="e">
        <f t="shared" ca="1" si="811"/>
        <v>#N/A</v>
      </c>
      <c r="X160" s="125" t="e">
        <f t="shared" ca="1" si="811"/>
        <v>#N/A</v>
      </c>
      <c r="Y160" s="125" t="e">
        <f t="shared" ca="1" si="811"/>
        <v>#N/A</v>
      </c>
      <c r="Z160" s="125" t="e">
        <f t="shared" ca="1" si="811"/>
        <v>#N/A</v>
      </c>
      <c r="AA160" s="125" t="e">
        <f t="shared" ca="1" si="811"/>
        <v>#N/A</v>
      </c>
      <c r="AB160" s="125" t="e">
        <f t="shared" ca="1" si="811"/>
        <v>#N/A</v>
      </c>
      <c r="AC160" s="125" t="e">
        <f t="shared" ca="1" si="811"/>
        <v>#N/A</v>
      </c>
      <c r="AD160" s="125" t="e">
        <f t="shared" ca="1" si="811"/>
        <v>#N/A</v>
      </c>
      <c r="AE160" s="125" t="e">
        <f t="shared" ca="1" si="811"/>
        <v>#N/A</v>
      </c>
      <c r="AF160" s="125" t="e">
        <f t="shared" ca="1" si="811"/>
        <v>#N/A</v>
      </c>
      <c r="AG160" s="125" t="e">
        <f t="shared" ca="1" si="811"/>
        <v>#N/A</v>
      </c>
      <c r="AH160" s="125" t="e">
        <f t="shared" ca="1" si="811"/>
        <v>#N/A</v>
      </c>
      <c r="AI160" s="125" t="e">
        <f t="shared" ca="1" si="819"/>
        <v>#N/A</v>
      </c>
      <c r="AJ160" s="125" t="e">
        <f t="shared" ca="1" si="819"/>
        <v>#N/A</v>
      </c>
      <c r="AK160" s="125" t="e">
        <f t="shared" ca="1" si="819"/>
        <v>#N/A</v>
      </c>
      <c r="AL160" s="125" t="e">
        <f t="shared" ca="1" si="819"/>
        <v>#N/A</v>
      </c>
      <c r="AM160" s="125" t="e">
        <f t="shared" ca="1" si="819"/>
        <v>#N/A</v>
      </c>
      <c r="AN160" s="125" t="e">
        <f t="shared" ca="1" si="819"/>
        <v>#N/A</v>
      </c>
      <c r="AO160" s="125" t="e">
        <f t="shared" ca="1" si="819"/>
        <v>#N/A</v>
      </c>
      <c r="AP160" s="125" t="e">
        <f t="shared" ca="1" si="819"/>
        <v>#N/A</v>
      </c>
      <c r="AQ160" s="125" t="e">
        <f t="shared" ca="1" si="819"/>
        <v>#N/A</v>
      </c>
      <c r="AR160" s="125" t="e">
        <f t="shared" ca="1" si="819"/>
        <v>#N/A</v>
      </c>
      <c r="AS160" s="125" t="e">
        <f t="shared" ca="1" si="819"/>
        <v>#N/A</v>
      </c>
      <c r="AT160" s="125" t="e">
        <f t="shared" ca="1" si="819"/>
        <v>#N/A</v>
      </c>
      <c r="AU160" s="125" t="e">
        <f t="shared" ca="1" si="819"/>
        <v>#N/A</v>
      </c>
      <c r="AV160" s="125" t="e">
        <f t="shared" ca="1" si="819"/>
        <v>#N/A</v>
      </c>
      <c r="AW160" s="125" t="e">
        <f t="shared" ca="1" si="819"/>
        <v>#N/A</v>
      </c>
      <c r="AX160" s="125" t="e">
        <f t="shared" ca="1" si="819"/>
        <v>#N/A</v>
      </c>
      <c r="AY160" s="125" t="e">
        <f t="shared" ca="1" si="812"/>
        <v>#N/A</v>
      </c>
      <c r="AZ160" s="125" t="e">
        <f t="shared" ca="1" si="812"/>
        <v>#N/A</v>
      </c>
      <c r="BA160" s="125" t="e">
        <f t="shared" ca="1" si="812"/>
        <v>#N/A</v>
      </c>
      <c r="BB160" s="125" t="str">
        <f t="shared" ca="1" si="713"/>
        <v/>
      </c>
      <c r="BC160" s="125" t="str">
        <f t="shared" ca="1" si="705"/>
        <v/>
      </c>
      <c r="BD160" s="125" t="str">
        <f t="shared" ca="1" si="706"/>
        <v/>
      </c>
      <c r="BE160" s="125" t="str">
        <f t="shared" ca="1" si="707"/>
        <v/>
      </c>
      <c r="BF160" t="str">
        <f t="shared" ca="1" si="714"/>
        <v/>
      </c>
      <c r="BG160" s="125" t="str">
        <f t="shared" ca="1" si="741"/>
        <v/>
      </c>
      <c r="BI160" s="606" t="str">
        <f t="shared" ca="1" si="776"/>
        <v/>
      </c>
      <c r="BJ160" s="125" t="str">
        <f t="shared" ca="1" si="754"/>
        <v/>
      </c>
      <c r="BK160" s="125" t="str">
        <f t="shared" ca="1" si="777"/>
        <v/>
      </c>
      <c r="BL160" s="125" t="str">
        <f t="shared" ref="BL160" ca="1" si="890">IFERROR(INDEX($D$2:$BA$203,$A$41-1+$BI160,$A$27-3)*IF(RTF_unit="K",1,IF(RTF_unit="lb",1/1000,IF(RTF_unit="T",2,1))),"")</f>
        <v/>
      </c>
      <c r="BM160" s="125" t="str">
        <f t="shared" ref="BM160" ca="1" si="891">IFERROR(INDEX($D$2:$BA$203,$A$41-1+$BI160,$A$27-1)*IF(RTF_unit="K",1,IF(RTF_unit="lb",1/1000,IF(RTF_unit="T",2,1))),"")</f>
        <v/>
      </c>
      <c r="BN160" s="125" t="str">
        <f t="shared" ref="BN160" ca="1" si="892">IFERROR(INDEX($D$2:$BA$203,$A$41-1+$BI160,$A$27-2)*IF(RTF_unit="K",1,IF(RTF_unit="lb",1/1000,IF(RTF_unit="T",2,1))),"")</f>
        <v/>
      </c>
      <c r="BO160" s="125" t="str">
        <f t="shared" ref="BO160" ca="1" si="893">IFERROR(INDEX($D$2:$BA$203,$A$41-1+$BI160,$A$27)*IF(RTF_unit_Moment="kip-ft",1,IF(RTF_unit_Moment="kip-in",1/12,IF(RTF_unit_Moment="lb-ft",1/1000,IF(RTF_unit_Moment="lb-in",1/12000,1)))),"")</f>
        <v/>
      </c>
      <c r="BP160" s="125" t="str">
        <f t="shared" ref="BP160" ca="1" si="894">IFERROR(INDEX($D$2:$BA$203,$A$41-1+$BI160,$A$30)*IF(RTF_unit_Moment="kip-ft",1,IF(RTF_unit_Moment="kip-in",1/12,IF(RTF_unit_Moment="lb-ft",1/1000,IF(RTF_unit_Moment="lb-in",1/12000,1)))),"")</f>
        <v/>
      </c>
      <c r="BQ160" s="125" t="str">
        <f t="shared" ca="1" si="783"/>
        <v/>
      </c>
      <c r="BR160" s="125" t="str">
        <f t="shared" ca="1" si="784"/>
        <v/>
      </c>
      <c r="BT160" s="125" t="str">
        <f t="array" aca="1" ref="BT160" ca="1">IFERROR(INDEX($BB$1:$BB$203,SMALL(IF($BB$1:$BB$203&lt;&gt;"",ROW($BB$1:$BB$203)),ROW(153:153))),"")</f>
        <v/>
      </c>
      <c r="BU160" s="604" t="str">
        <f t="shared" ca="1" si="752"/>
        <v/>
      </c>
      <c r="BV160" s="125" t="str">
        <f t="shared" ca="1" si="760"/>
        <v/>
      </c>
      <c r="BW160" s="125" t="str">
        <f t="shared" ca="1" si="760"/>
        <v/>
      </c>
      <c r="BX160" s="125" t="str">
        <f t="shared" ca="1" si="760"/>
        <v/>
      </c>
      <c r="BY160" s="125" t="str">
        <f t="shared" ca="1" si="761"/>
        <v/>
      </c>
      <c r="BZ160" s="125" t="str">
        <f t="shared" ca="1" si="753"/>
        <v/>
      </c>
      <c r="CA160" s="125" t="str">
        <f t="shared" ca="1" si="762"/>
        <v/>
      </c>
      <c r="CB160" s="125" t="str">
        <f t="shared" ca="1" si="763"/>
        <v/>
      </c>
      <c r="CC160" s="125" t="str">
        <f t="shared" ca="1" si="764"/>
        <v/>
      </c>
      <c r="CD160" s="125" t="str">
        <f t="shared" ca="1" si="765"/>
        <v/>
      </c>
      <c r="CE160" s="125" t="str">
        <f t="shared" ca="1" si="766"/>
        <v/>
      </c>
      <c r="CF160" s="125" t="str">
        <f t="shared" ca="1" si="767"/>
        <v/>
      </c>
      <c r="CG160" s="125" t="str">
        <f t="shared" ca="1" si="768"/>
        <v/>
      </c>
      <c r="CH160" s="125" t="str">
        <f t="shared" ca="1" si="769"/>
        <v/>
      </c>
      <c r="CI160" s="125" t="str">
        <f t="shared" ca="1" si="770"/>
        <v/>
      </c>
      <c r="CJ160" s="125" t="str">
        <f t="array" aca="1" ref="CJ160" ca="1">IFERROR(INDEX($CI$1:$CI$502,SMALL(IF($CI$1:$CI$502&lt;&gt;"",ROW($CI$1:$CI$502)),ROW(153:153))),"")</f>
        <v/>
      </c>
      <c r="CK160" s="125" t="str">
        <f t="shared" ca="1" si="771"/>
        <v/>
      </c>
      <c r="CL160" s="125" t="str">
        <f t="shared" ca="1" si="772"/>
        <v/>
      </c>
      <c r="CM160" s="125"/>
      <c r="CO160" s="125" t="str">
        <f t="shared" si="773"/>
        <v/>
      </c>
      <c r="CP160" s="600" t="str">
        <f t="shared" si="774"/>
        <v/>
      </c>
      <c r="CQ160" s="600" t="str">
        <f t="shared" si="790"/>
        <v/>
      </c>
      <c r="CR160" s="600" t="str">
        <f t="shared" si="775"/>
        <v/>
      </c>
    </row>
    <row r="161" spans="1:96" x14ac:dyDescent="0.25">
      <c r="A161" s="591"/>
      <c r="C161" s="125">
        <f t="shared" si="720"/>
        <v>159</v>
      </c>
      <c r="D161" s="125" t="e">
        <f t="shared" ca="1" si="818"/>
        <v>#N/A</v>
      </c>
      <c r="E161" s="125" t="e">
        <f t="shared" ca="1" si="818"/>
        <v>#N/A</v>
      </c>
      <c r="F161" s="125" t="e">
        <f t="shared" ca="1" si="818"/>
        <v>#N/A</v>
      </c>
      <c r="G161" s="125" t="e">
        <f t="shared" ca="1" si="818"/>
        <v>#N/A</v>
      </c>
      <c r="H161" s="125" t="e">
        <f t="shared" ca="1" si="818"/>
        <v>#N/A</v>
      </c>
      <c r="I161" s="125" t="e">
        <f t="shared" ca="1" si="818"/>
        <v>#N/A</v>
      </c>
      <c r="J161" s="125" t="e">
        <f t="shared" ca="1" si="818"/>
        <v>#N/A</v>
      </c>
      <c r="K161" s="125" t="e">
        <f t="shared" ca="1" si="818"/>
        <v>#N/A</v>
      </c>
      <c r="L161" s="125" t="e">
        <f t="shared" ca="1" si="818"/>
        <v>#N/A</v>
      </c>
      <c r="M161" s="125" t="e">
        <f t="shared" ca="1" si="818"/>
        <v>#N/A</v>
      </c>
      <c r="N161" s="125" t="e">
        <f t="shared" ca="1" si="818"/>
        <v>#N/A</v>
      </c>
      <c r="O161" s="125" t="e">
        <f t="shared" ca="1" si="818"/>
        <v>#N/A</v>
      </c>
      <c r="P161" s="125" t="e">
        <f t="shared" ca="1" si="818"/>
        <v>#N/A</v>
      </c>
      <c r="Q161" s="125" t="e">
        <f t="shared" ca="1" si="818"/>
        <v>#N/A</v>
      </c>
      <c r="R161" s="125" t="e">
        <f t="shared" ca="1" si="818"/>
        <v>#N/A</v>
      </c>
      <c r="S161" s="125" t="e">
        <f t="shared" ref="S161:AH176" ca="1" si="895">TRIM(INDIRECT("'" &amp; "TNX Report" &amp; "'!" &amp; ADDRESS($A$9+$C161,S$1)))</f>
        <v>#N/A</v>
      </c>
      <c r="T161" s="125" t="e">
        <f t="shared" ca="1" si="895"/>
        <v>#N/A</v>
      </c>
      <c r="U161" s="125" t="e">
        <f t="shared" ca="1" si="895"/>
        <v>#N/A</v>
      </c>
      <c r="V161" s="125" t="e">
        <f t="shared" ca="1" si="895"/>
        <v>#N/A</v>
      </c>
      <c r="W161" s="125" t="e">
        <f t="shared" ca="1" si="895"/>
        <v>#N/A</v>
      </c>
      <c r="X161" s="125" t="e">
        <f t="shared" ca="1" si="895"/>
        <v>#N/A</v>
      </c>
      <c r="Y161" s="125" t="e">
        <f t="shared" ca="1" si="895"/>
        <v>#N/A</v>
      </c>
      <c r="Z161" s="125" t="e">
        <f t="shared" ca="1" si="895"/>
        <v>#N/A</v>
      </c>
      <c r="AA161" s="125" t="e">
        <f t="shared" ca="1" si="895"/>
        <v>#N/A</v>
      </c>
      <c r="AB161" s="125" t="e">
        <f t="shared" ca="1" si="895"/>
        <v>#N/A</v>
      </c>
      <c r="AC161" s="125" t="e">
        <f t="shared" ca="1" si="895"/>
        <v>#N/A</v>
      </c>
      <c r="AD161" s="125" t="e">
        <f t="shared" ca="1" si="895"/>
        <v>#N/A</v>
      </c>
      <c r="AE161" s="125" t="e">
        <f t="shared" ca="1" si="895"/>
        <v>#N/A</v>
      </c>
      <c r="AF161" s="125" t="e">
        <f t="shared" ca="1" si="895"/>
        <v>#N/A</v>
      </c>
      <c r="AG161" s="125" t="e">
        <f t="shared" ca="1" si="895"/>
        <v>#N/A</v>
      </c>
      <c r="AH161" s="125" t="e">
        <f t="shared" ca="1" si="895"/>
        <v>#N/A</v>
      </c>
      <c r="AI161" s="125" t="e">
        <f t="shared" ca="1" si="819"/>
        <v>#N/A</v>
      </c>
      <c r="AJ161" s="125" t="e">
        <f t="shared" ca="1" si="819"/>
        <v>#N/A</v>
      </c>
      <c r="AK161" s="125" t="e">
        <f t="shared" ca="1" si="819"/>
        <v>#N/A</v>
      </c>
      <c r="AL161" s="125" t="e">
        <f t="shared" ca="1" si="819"/>
        <v>#N/A</v>
      </c>
      <c r="AM161" s="125" t="e">
        <f t="shared" ca="1" si="819"/>
        <v>#N/A</v>
      </c>
      <c r="AN161" s="125" t="e">
        <f t="shared" ca="1" si="819"/>
        <v>#N/A</v>
      </c>
      <c r="AO161" s="125" t="e">
        <f t="shared" ca="1" si="819"/>
        <v>#N/A</v>
      </c>
      <c r="AP161" s="125" t="e">
        <f t="shared" ca="1" si="819"/>
        <v>#N/A</v>
      </c>
      <c r="AQ161" s="125" t="e">
        <f t="shared" ca="1" si="819"/>
        <v>#N/A</v>
      </c>
      <c r="AR161" s="125" t="e">
        <f t="shared" ca="1" si="819"/>
        <v>#N/A</v>
      </c>
      <c r="AS161" s="125" t="e">
        <f t="shared" ca="1" si="819"/>
        <v>#N/A</v>
      </c>
      <c r="AT161" s="125" t="e">
        <f t="shared" ca="1" si="819"/>
        <v>#N/A</v>
      </c>
      <c r="AU161" s="125" t="e">
        <f t="shared" ca="1" si="819"/>
        <v>#N/A</v>
      </c>
      <c r="AV161" s="125" t="e">
        <f t="shared" ca="1" si="819"/>
        <v>#N/A</v>
      </c>
      <c r="AW161" s="125" t="e">
        <f t="shared" ca="1" si="819"/>
        <v>#N/A</v>
      </c>
      <c r="AX161" s="125" t="e">
        <f t="shared" ref="AX161:BA176" ca="1" si="896">TRIM(INDIRECT("'" &amp; "TNX Report" &amp; "'!" &amp; ADDRESS($A$9+$C161,AX$1)))</f>
        <v>#N/A</v>
      </c>
      <c r="AY161" s="125" t="e">
        <f t="shared" ca="1" si="896"/>
        <v>#N/A</v>
      </c>
      <c r="AZ161" s="125" t="e">
        <f t="shared" ca="1" si="896"/>
        <v>#N/A</v>
      </c>
      <c r="BA161" s="125" t="e">
        <f t="shared" ca="1" si="896"/>
        <v>#N/A</v>
      </c>
      <c r="BB161" s="125" t="str">
        <f t="shared" ca="1" si="713"/>
        <v/>
      </c>
      <c r="BC161" s="125" t="str">
        <f t="shared" ca="1" si="705"/>
        <v/>
      </c>
      <c r="BD161" s="125" t="str">
        <f t="shared" ca="1" si="706"/>
        <v/>
      </c>
      <c r="BE161" s="125" t="str">
        <f t="shared" ca="1" si="707"/>
        <v/>
      </c>
      <c r="BF161" t="str">
        <f t="shared" ca="1" si="714"/>
        <v/>
      </c>
      <c r="BG161" s="125" t="str">
        <f t="shared" ca="1" si="741"/>
        <v/>
      </c>
      <c r="BI161" s="606" t="str">
        <f t="shared" ca="1" si="776"/>
        <v/>
      </c>
      <c r="BJ161" s="125" t="str">
        <f t="shared" ca="1" si="754"/>
        <v/>
      </c>
      <c r="BK161" s="125" t="str">
        <f t="shared" ca="1" si="777"/>
        <v/>
      </c>
      <c r="BL161" s="125" t="str">
        <f t="shared" ref="BL161" ca="1" si="897">IFERROR(INDEX($D$2:$BA$203,$A$41-1+$BI161,$A$27-3)*IF(RTF_unit="K",1,IF(RTF_unit="lb",1/1000,IF(RTF_unit="T",2,1))),"")</f>
        <v/>
      </c>
      <c r="BM161" s="125" t="str">
        <f t="shared" ref="BM161" ca="1" si="898">IFERROR(INDEX($D$2:$BA$203,$A$41-1+$BI161,$A$27-1)*IF(RTF_unit="K",1,IF(RTF_unit="lb",1/1000,IF(RTF_unit="T",2,1))),"")</f>
        <v/>
      </c>
      <c r="BN161" s="125" t="str">
        <f t="shared" ref="BN161" ca="1" si="899">IFERROR(INDEX($D$2:$BA$203,$A$41-1+$BI161,$A$27-2)*IF(RTF_unit="K",1,IF(RTF_unit="lb",1/1000,IF(RTF_unit="T",2,1))),"")</f>
        <v/>
      </c>
      <c r="BO161" s="125" t="str">
        <f t="shared" ref="BO161" ca="1" si="900">IFERROR(INDEX($D$2:$BA$203,$A$41-1+$BI161,$A$27)*IF(RTF_unit_Moment="kip-ft",1,IF(RTF_unit_Moment="kip-in",1/12,IF(RTF_unit_Moment="lb-ft",1/1000,IF(RTF_unit_Moment="lb-in",1/12000,1)))),"")</f>
        <v/>
      </c>
      <c r="BP161" s="125" t="str">
        <f t="shared" ref="BP161" ca="1" si="901">IFERROR(INDEX($D$2:$BA$203,$A$41-1+$BI161,$A$30)*IF(RTF_unit_Moment="kip-ft",1,IF(RTF_unit_Moment="kip-in",1/12,IF(RTF_unit_Moment="lb-ft",1/1000,IF(RTF_unit_Moment="lb-in",1/12000,1)))),"")</f>
        <v/>
      </c>
      <c r="BQ161" s="125" t="str">
        <f t="shared" ca="1" si="783"/>
        <v/>
      </c>
      <c r="BR161" s="125" t="str">
        <f t="shared" ca="1" si="784"/>
        <v/>
      </c>
      <c r="BT161" s="125" t="str">
        <f t="array" aca="1" ref="BT161" ca="1">IFERROR(INDEX($BB$1:$BB$203,SMALL(IF($BB$1:$BB$203&lt;&gt;"",ROW($BB$1:$BB$203)),ROW(154:154))),"")</f>
        <v/>
      </c>
      <c r="BU161" s="604" t="str">
        <f t="shared" ca="1" si="752"/>
        <v/>
      </c>
      <c r="BV161" s="125" t="str">
        <f t="shared" ca="1" si="760"/>
        <v/>
      </c>
      <c r="BW161" s="125" t="str">
        <f t="shared" ca="1" si="760"/>
        <v/>
      </c>
      <c r="BX161" s="125" t="str">
        <f t="shared" ca="1" si="760"/>
        <v/>
      </c>
      <c r="BY161" s="125" t="str">
        <f t="shared" ca="1" si="761"/>
        <v/>
      </c>
      <c r="BZ161" s="125" t="str">
        <f t="shared" ca="1" si="753"/>
        <v/>
      </c>
      <c r="CA161" s="125" t="str">
        <f t="shared" ca="1" si="762"/>
        <v/>
      </c>
      <c r="CB161" s="125" t="str">
        <f t="shared" ca="1" si="763"/>
        <v/>
      </c>
      <c r="CC161" s="125" t="str">
        <f t="shared" ca="1" si="764"/>
        <v/>
      </c>
      <c r="CD161" s="125" t="str">
        <f t="shared" ca="1" si="765"/>
        <v/>
      </c>
      <c r="CE161" s="125" t="str">
        <f t="shared" ca="1" si="766"/>
        <v/>
      </c>
      <c r="CF161" s="125" t="str">
        <f t="shared" ca="1" si="767"/>
        <v/>
      </c>
      <c r="CG161" s="125" t="str">
        <f t="shared" ca="1" si="768"/>
        <v/>
      </c>
      <c r="CH161" s="125" t="str">
        <f t="shared" ca="1" si="769"/>
        <v/>
      </c>
      <c r="CI161" s="125" t="str">
        <f t="shared" ca="1" si="770"/>
        <v/>
      </c>
      <c r="CJ161" s="125" t="str">
        <f t="array" aca="1" ref="CJ161" ca="1">IFERROR(INDEX($CI$1:$CI$502,SMALL(IF($CI$1:$CI$502&lt;&gt;"",ROW($CI$1:$CI$502)),ROW(154:154))),"")</f>
        <v/>
      </c>
      <c r="CK161" s="125" t="str">
        <f t="shared" ca="1" si="771"/>
        <v/>
      </c>
      <c r="CL161" s="125" t="str">
        <f t="shared" ca="1" si="772"/>
        <v/>
      </c>
      <c r="CM161" s="125"/>
      <c r="CO161" s="125" t="str">
        <f t="shared" si="773"/>
        <v/>
      </c>
      <c r="CP161" s="600" t="str">
        <f t="shared" si="774"/>
        <v/>
      </c>
      <c r="CQ161" s="600" t="str">
        <f t="shared" si="790"/>
        <v/>
      </c>
      <c r="CR161" s="600" t="str">
        <f t="shared" si="775"/>
        <v/>
      </c>
    </row>
    <row r="162" spans="1:96" x14ac:dyDescent="0.25">
      <c r="A162" s="591"/>
      <c r="C162" s="125">
        <f t="shared" si="720"/>
        <v>160</v>
      </c>
      <c r="D162" s="125" t="e">
        <f t="shared" ref="D162:S177" ca="1" si="902">TRIM(INDIRECT("'" &amp; "TNX Report" &amp; "'!" &amp; ADDRESS($A$9+$C162,D$1)))</f>
        <v>#N/A</v>
      </c>
      <c r="E162" s="125" t="e">
        <f t="shared" ca="1" si="902"/>
        <v>#N/A</v>
      </c>
      <c r="F162" s="125" t="e">
        <f t="shared" ca="1" si="902"/>
        <v>#N/A</v>
      </c>
      <c r="G162" s="125" t="e">
        <f t="shared" ca="1" si="902"/>
        <v>#N/A</v>
      </c>
      <c r="H162" s="125" t="e">
        <f t="shared" ca="1" si="902"/>
        <v>#N/A</v>
      </c>
      <c r="I162" s="125" t="e">
        <f t="shared" ca="1" si="902"/>
        <v>#N/A</v>
      </c>
      <c r="J162" s="125" t="e">
        <f t="shared" ca="1" si="902"/>
        <v>#N/A</v>
      </c>
      <c r="K162" s="125" t="e">
        <f t="shared" ca="1" si="902"/>
        <v>#N/A</v>
      </c>
      <c r="L162" s="125" t="e">
        <f t="shared" ca="1" si="902"/>
        <v>#N/A</v>
      </c>
      <c r="M162" s="125" t="e">
        <f t="shared" ca="1" si="902"/>
        <v>#N/A</v>
      </c>
      <c r="N162" s="125" t="e">
        <f t="shared" ca="1" si="902"/>
        <v>#N/A</v>
      </c>
      <c r="O162" s="125" t="e">
        <f t="shared" ca="1" si="902"/>
        <v>#N/A</v>
      </c>
      <c r="P162" s="125" t="e">
        <f t="shared" ca="1" si="902"/>
        <v>#N/A</v>
      </c>
      <c r="Q162" s="125" t="e">
        <f t="shared" ca="1" si="902"/>
        <v>#N/A</v>
      </c>
      <c r="R162" s="125" t="e">
        <f t="shared" ca="1" si="902"/>
        <v>#N/A</v>
      </c>
      <c r="S162" s="125" t="e">
        <f t="shared" ca="1" si="902"/>
        <v>#N/A</v>
      </c>
      <c r="T162" s="125" t="e">
        <f t="shared" ca="1" si="895"/>
        <v>#N/A</v>
      </c>
      <c r="U162" s="125" t="e">
        <f t="shared" ca="1" si="895"/>
        <v>#N/A</v>
      </c>
      <c r="V162" s="125" t="e">
        <f t="shared" ca="1" si="895"/>
        <v>#N/A</v>
      </c>
      <c r="W162" s="125" t="e">
        <f t="shared" ca="1" si="895"/>
        <v>#N/A</v>
      </c>
      <c r="X162" s="125" t="e">
        <f t="shared" ca="1" si="895"/>
        <v>#N/A</v>
      </c>
      <c r="Y162" s="125" t="e">
        <f t="shared" ca="1" si="895"/>
        <v>#N/A</v>
      </c>
      <c r="Z162" s="125" t="e">
        <f t="shared" ca="1" si="895"/>
        <v>#N/A</v>
      </c>
      <c r="AA162" s="125" t="e">
        <f t="shared" ca="1" si="895"/>
        <v>#N/A</v>
      </c>
      <c r="AB162" s="125" t="e">
        <f t="shared" ca="1" si="895"/>
        <v>#N/A</v>
      </c>
      <c r="AC162" s="125" t="e">
        <f t="shared" ca="1" si="895"/>
        <v>#N/A</v>
      </c>
      <c r="AD162" s="125" t="e">
        <f t="shared" ca="1" si="895"/>
        <v>#N/A</v>
      </c>
      <c r="AE162" s="125" t="e">
        <f t="shared" ca="1" si="895"/>
        <v>#N/A</v>
      </c>
      <c r="AF162" s="125" t="e">
        <f t="shared" ca="1" si="895"/>
        <v>#N/A</v>
      </c>
      <c r="AG162" s="125" t="e">
        <f t="shared" ca="1" si="895"/>
        <v>#N/A</v>
      </c>
      <c r="AH162" s="125" t="e">
        <f t="shared" ca="1" si="895"/>
        <v>#N/A</v>
      </c>
      <c r="AI162" s="125" t="e">
        <f t="shared" ref="AI162:AX177" ca="1" si="903">TRIM(INDIRECT("'" &amp; "TNX Report" &amp; "'!" &amp; ADDRESS($A$9+$C162,AI$1)))</f>
        <v>#N/A</v>
      </c>
      <c r="AJ162" s="125" t="e">
        <f t="shared" ca="1" si="903"/>
        <v>#N/A</v>
      </c>
      <c r="AK162" s="125" t="e">
        <f t="shared" ca="1" si="903"/>
        <v>#N/A</v>
      </c>
      <c r="AL162" s="125" t="e">
        <f t="shared" ca="1" si="903"/>
        <v>#N/A</v>
      </c>
      <c r="AM162" s="125" t="e">
        <f t="shared" ca="1" si="903"/>
        <v>#N/A</v>
      </c>
      <c r="AN162" s="125" t="e">
        <f t="shared" ca="1" si="903"/>
        <v>#N/A</v>
      </c>
      <c r="AO162" s="125" t="e">
        <f t="shared" ca="1" si="903"/>
        <v>#N/A</v>
      </c>
      <c r="AP162" s="125" t="e">
        <f t="shared" ca="1" si="903"/>
        <v>#N/A</v>
      </c>
      <c r="AQ162" s="125" t="e">
        <f t="shared" ca="1" si="903"/>
        <v>#N/A</v>
      </c>
      <c r="AR162" s="125" t="e">
        <f t="shared" ca="1" si="903"/>
        <v>#N/A</v>
      </c>
      <c r="AS162" s="125" t="e">
        <f t="shared" ca="1" si="903"/>
        <v>#N/A</v>
      </c>
      <c r="AT162" s="125" t="e">
        <f t="shared" ca="1" si="903"/>
        <v>#N/A</v>
      </c>
      <c r="AU162" s="125" t="e">
        <f t="shared" ca="1" si="903"/>
        <v>#N/A</v>
      </c>
      <c r="AV162" s="125" t="e">
        <f t="shared" ca="1" si="903"/>
        <v>#N/A</v>
      </c>
      <c r="AW162" s="125" t="e">
        <f t="shared" ca="1" si="903"/>
        <v>#N/A</v>
      </c>
      <c r="AX162" s="125" t="e">
        <f t="shared" ca="1" si="903"/>
        <v>#N/A</v>
      </c>
      <c r="AY162" s="125" t="e">
        <f t="shared" ca="1" si="896"/>
        <v>#N/A</v>
      </c>
      <c r="AZ162" s="125" t="e">
        <f t="shared" ca="1" si="896"/>
        <v>#N/A</v>
      </c>
      <c r="BA162" s="125" t="e">
        <f t="shared" ca="1" si="896"/>
        <v>#N/A</v>
      </c>
      <c r="BB162" s="125" t="str">
        <f t="shared" ca="1" si="713"/>
        <v/>
      </c>
      <c r="BC162" s="125" t="str">
        <f t="shared" ca="1" si="705"/>
        <v/>
      </c>
      <c r="BD162" s="125" t="str">
        <f t="shared" ca="1" si="706"/>
        <v/>
      </c>
      <c r="BE162" s="125" t="str">
        <f t="shared" ca="1" si="707"/>
        <v/>
      </c>
      <c r="BF162" t="str">
        <f t="shared" ca="1" si="714"/>
        <v/>
      </c>
      <c r="BG162" s="125" t="str">
        <f t="shared" ca="1" si="741"/>
        <v/>
      </c>
      <c r="BI162" s="606" t="str">
        <f t="shared" ca="1" si="776"/>
        <v/>
      </c>
      <c r="BJ162" s="125" t="str">
        <f t="shared" ca="1" si="754"/>
        <v/>
      </c>
      <c r="BK162" s="125" t="str">
        <f t="shared" ca="1" si="777"/>
        <v/>
      </c>
      <c r="BL162" s="125" t="str">
        <f t="shared" ref="BL162" ca="1" si="904">IFERROR(INDEX($D$2:$BA$203,$A$41-1+$BI162,$A$27-3)*IF(RTF_unit="K",1,IF(RTF_unit="lb",1/1000,IF(RTF_unit="T",2,1))),"")</f>
        <v/>
      </c>
      <c r="BM162" s="125" t="str">
        <f t="shared" ref="BM162" ca="1" si="905">IFERROR(INDEX($D$2:$BA$203,$A$41-1+$BI162,$A$27-1)*IF(RTF_unit="K",1,IF(RTF_unit="lb",1/1000,IF(RTF_unit="T",2,1))),"")</f>
        <v/>
      </c>
      <c r="BN162" s="125" t="str">
        <f t="shared" ref="BN162" ca="1" si="906">IFERROR(INDEX($D$2:$BA$203,$A$41-1+$BI162,$A$27-2)*IF(RTF_unit="K",1,IF(RTF_unit="lb",1/1000,IF(RTF_unit="T",2,1))),"")</f>
        <v/>
      </c>
      <c r="BO162" s="125" t="str">
        <f t="shared" ref="BO162" ca="1" si="907">IFERROR(INDEX($D$2:$BA$203,$A$41-1+$BI162,$A$27)*IF(RTF_unit_Moment="kip-ft",1,IF(RTF_unit_Moment="kip-in",1/12,IF(RTF_unit_Moment="lb-ft",1/1000,IF(RTF_unit_Moment="lb-in",1/12000,1)))),"")</f>
        <v/>
      </c>
      <c r="BP162" s="125" t="str">
        <f t="shared" ref="BP162" ca="1" si="908">IFERROR(INDEX($D$2:$BA$203,$A$41-1+$BI162,$A$30)*IF(RTF_unit_Moment="kip-ft",1,IF(RTF_unit_Moment="kip-in",1/12,IF(RTF_unit_Moment="lb-ft",1/1000,IF(RTF_unit_Moment="lb-in",1/12000,1)))),"")</f>
        <v/>
      </c>
      <c r="BQ162" s="125" t="str">
        <f t="shared" ca="1" si="783"/>
        <v/>
      </c>
      <c r="BR162" s="125" t="str">
        <f t="shared" ca="1" si="784"/>
        <v/>
      </c>
      <c r="BT162" s="125" t="str">
        <f t="array" aca="1" ref="BT162" ca="1">IFERROR(INDEX($BB$1:$BB$203,SMALL(IF($BB$1:$BB$203&lt;&gt;"",ROW($BB$1:$BB$203)),ROW(155:155))),"")</f>
        <v/>
      </c>
      <c r="BU162" s="604" t="str">
        <f t="shared" ca="1" si="752"/>
        <v/>
      </c>
      <c r="BV162" s="125" t="str">
        <f t="shared" ca="1" si="760"/>
        <v/>
      </c>
      <c r="BW162" s="125" t="str">
        <f t="shared" ca="1" si="760"/>
        <v/>
      </c>
      <c r="BX162" s="125" t="str">
        <f t="shared" ca="1" si="760"/>
        <v/>
      </c>
      <c r="BY162" s="125" t="str">
        <f t="shared" ca="1" si="761"/>
        <v/>
      </c>
      <c r="BZ162" s="125" t="str">
        <f t="shared" ca="1" si="753"/>
        <v/>
      </c>
      <c r="CA162" s="125" t="str">
        <f t="shared" ca="1" si="762"/>
        <v/>
      </c>
      <c r="CB162" s="125" t="str">
        <f t="shared" ca="1" si="763"/>
        <v/>
      </c>
      <c r="CC162" s="125" t="str">
        <f t="shared" ca="1" si="764"/>
        <v/>
      </c>
      <c r="CD162" s="125" t="str">
        <f t="shared" ca="1" si="765"/>
        <v/>
      </c>
      <c r="CE162" s="125" t="str">
        <f t="shared" ca="1" si="766"/>
        <v/>
      </c>
      <c r="CF162" s="125" t="str">
        <f t="shared" ca="1" si="767"/>
        <v/>
      </c>
      <c r="CG162" s="125" t="str">
        <f t="shared" ca="1" si="768"/>
        <v/>
      </c>
      <c r="CH162" s="125" t="str">
        <f t="shared" ca="1" si="769"/>
        <v/>
      </c>
      <c r="CI162" s="125" t="str">
        <f t="shared" ca="1" si="770"/>
        <v/>
      </c>
      <c r="CJ162" s="125" t="str">
        <f t="array" aca="1" ref="CJ162" ca="1">IFERROR(INDEX($CI$1:$CI$502,SMALL(IF($CI$1:$CI$502&lt;&gt;"",ROW($CI$1:$CI$502)),ROW(155:155))),"")</f>
        <v/>
      </c>
      <c r="CK162" s="125" t="str">
        <f t="shared" ca="1" si="771"/>
        <v/>
      </c>
      <c r="CL162" s="125" t="str">
        <f t="shared" ca="1" si="772"/>
        <v/>
      </c>
      <c r="CM162" s="125"/>
      <c r="CO162" s="125" t="str">
        <f t="shared" si="773"/>
        <v/>
      </c>
      <c r="CP162" s="600" t="str">
        <f t="shared" si="774"/>
        <v/>
      </c>
      <c r="CQ162" s="600" t="str">
        <f t="shared" si="790"/>
        <v/>
      </c>
      <c r="CR162" s="600" t="str">
        <f t="shared" si="775"/>
        <v/>
      </c>
    </row>
    <row r="163" spans="1:96" x14ac:dyDescent="0.25">
      <c r="A163" s="591"/>
      <c r="C163" s="125">
        <f t="shared" si="720"/>
        <v>161</v>
      </c>
      <c r="D163" s="125" t="e">
        <f t="shared" ca="1" si="902"/>
        <v>#N/A</v>
      </c>
      <c r="E163" s="125" t="e">
        <f t="shared" ca="1" si="902"/>
        <v>#N/A</v>
      </c>
      <c r="F163" s="125" t="e">
        <f t="shared" ca="1" si="902"/>
        <v>#N/A</v>
      </c>
      <c r="G163" s="125" t="e">
        <f t="shared" ca="1" si="902"/>
        <v>#N/A</v>
      </c>
      <c r="H163" s="125" t="e">
        <f t="shared" ca="1" si="902"/>
        <v>#N/A</v>
      </c>
      <c r="I163" s="125" t="e">
        <f t="shared" ca="1" si="902"/>
        <v>#N/A</v>
      </c>
      <c r="J163" s="125" t="e">
        <f t="shared" ca="1" si="902"/>
        <v>#N/A</v>
      </c>
      <c r="K163" s="125" t="e">
        <f t="shared" ca="1" si="902"/>
        <v>#N/A</v>
      </c>
      <c r="L163" s="125" t="e">
        <f t="shared" ca="1" si="902"/>
        <v>#N/A</v>
      </c>
      <c r="M163" s="125" t="e">
        <f t="shared" ca="1" si="902"/>
        <v>#N/A</v>
      </c>
      <c r="N163" s="125" t="e">
        <f t="shared" ca="1" si="902"/>
        <v>#N/A</v>
      </c>
      <c r="O163" s="125" t="e">
        <f t="shared" ca="1" si="902"/>
        <v>#N/A</v>
      </c>
      <c r="P163" s="125" t="e">
        <f t="shared" ca="1" si="902"/>
        <v>#N/A</v>
      </c>
      <c r="Q163" s="125" t="e">
        <f t="shared" ca="1" si="902"/>
        <v>#N/A</v>
      </c>
      <c r="R163" s="125" t="e">
        <f t="shared" ca="1" si="902"/>
        <v>#N/A</v>
      </c>
      <c r="S163" s="125" t="e">
        <f t="shared" ca="1" si="902"/>
        <v>#N/A</v>
      </c>
      <c r="T163" s="125" t="e">
        <f t="shared" ca="1" si="895"/>
        <v>#N/A</v>
      </c>
      <c r="U163" s="125" t="e">
        <f t="shared" ca="1" si="895"/>
        <v>#N/A</v>
      </c>
      <c r="V163" s="125" t="e">
        <f t="shared" ca="1" si="895"/>
        <v>#N/A</v>
      </c>
      <c r="W163" s="125" t="e">
        <f t="shared" ca="1" si="895"/>
        <v>#N/A</v>
      </c>
      <c r="X163" s="125" t="e">
        <f t="shared" ca="1" si="895"/>
        <v>#N/A</v>
      </c>
      <c r="Y163" s="125" t="e">
        <f t="shared" ca="1" si="895"/>
        <v>#N/A</v>
      </c>
      <c r="Z163" s="125" t="e">
        <f t="shared" ca="1" si="895"/>
        <v>#N/A</v>
      </c>
      <c r="AA163" s="125" t="e">
        <f t="shared" ca="1" si="895"/>
        <v>#N/A</v>
      </c>
      <c r="AB163" s="125" t="e">
        <f t="shared" ca="1" si="895"/>
        <v>#N/A</v>
      </c>
      <c r="AC163" s="125" t="e">
        <f t="shared" ca="1" si="895"/>
        <v>#N/A</v>
      </c>
      <c r="AD163" s="125" t="e">
        <f t="shared" ca="1" si="895"/>
        <v>#N/A</v>
      </c>
      <c r="AE163" s="125" t="e">
        <f t="shared" ca="1" si="895"/>
        <v>#N/A</v>
      </c>
      <c r="AF163" s="125" t="e">
        <f t="shared" ca="1" si="895"/>
        <v>#N/A</v>
      </c>
      <c r="AG163" s="125" t="e">
        <f t="shared" ca="1" si="895"/>
        <v>#N/A</v>
      </c>
      <c r="AH163" s="125" t="e">
        <f t="shared" ca="1" si="895"/>
        <v>#N/A</v>
      </c>
      <c r="AI163" s="125" t="e">
        <f t="shared" ca="1" si="903"/>
        <v>#N/A</v>
      </c>
      <c r="AJ163" s="125" t="e">
        <f t="shared" ca="1" si="903"/>
        <v>#N/A</v>
      </c>
      <c r="AK163" s="125" t="e">
        <f t="shared" ca="1" si="903"/>
        <v>#N/A</v>
      </c>
      <c r="AL163" s="125" t="e">
        <f t="shared" ca="1" si="903"/>
        <v>#N/A</v>
      </c>
      <c r="AM163" s="125" t="e">
        <f t="shared" ca="1" si="903"/>
        <v>#N/A</v>
      </c>
      <c r="AN163" s="125" t="e">
        <f t="shared" ca="1" si="903"/>
        <v>#N/A</v>
      </c>
      <c r="AO163" s="125" t="e">
        <f t="shared" ca="1" si="903"/>
        <v>#N/A</v>
      </c>
      <c r="AP163" s="125" t="e">
        <f t="shared" ca="1" si="903"/>
        <v>#N/A</v>
      </c>
      <c r="AQ163" s="125" t="e">
        <f t="shared" ca="1" si="903"/>
        <v>#N/A</v>
      </c>
      <c r="AR163" s="125" t="e">
        <f t="shared" ca="1" si="903"/>
        <v>#N/A</v>
      </c>
      <c r="AS163" s="125" t="e">
        <f t="shared" ca="1" si="903"/>
        <v>#N/A</v>
      </c>
      <c r="AT163" s="125" t="e">
        <f t="shared" ca="1" si="903"/>
        <v>#N/A</v>
      </c>
      <c r="AU163" s="125" t="e">
        <f t="shared" ca="1" si="903"/>
        <v>#N/A</v>
      </c>
      <c r="AV163" s="125" t="e">
        <f t="shared" ca="1" si="903"/>
        <v>#N/A</v>
      </c>
      <c r="AW163" s="125" t="e">
        <f t="shared" ca="1" si="903"/>
        <v>#N/A</v>
      </c>
      <c r="AX163" s="125" t="e">
        <f t="shared" ca="1" si="903"/>
        <v>#N/A</v>
      </c>
      <c r="AY163" s="125" t="e">
        <f t="shared" ca="1" si="896"/>
        <v>#N/A</v>
      </c>
      <c r="AZ163" s="125" t="e">
        <f t="shared" ca="1" si="896"/>
        <v>#N/A</v>
      </c>
      <c r="BA163" s="125" t="e">
        <f t="shared" ca="1" si="896"/>
        <v>#N/A</v>
      </c>
      <c r="BB163" s="125" t="str">
        <f t="shared" ca="1" si="713"/>
        <v/>
      </c>
      <c r="BC163" s="125" t="str">
        <f t="shared" ca="1" si="705"/>
        <v/>
      </c>
      <c r="BD163" s="125" t="str">
        <f t="shared" ca="1" si="706"/>
        <v/>
      </c>
      <c r="BE163" s="125" t="str">
        <f t="shared" ca="1" si="707"/>
        <v/>
      </c>
      <c r="BF163" t="str">
        <f t="shared" ca="1" si="714"/>
        <v/>
      </c>
      <c r="BG163" s="125" t="str">
        <f t="shared" ca="1" si="741"/>
        <v/>
      </c>
      <c r="BI163" s="606" t="str">
        <f t="shared" ca="1" si="776"/>
        <v/>
      </c>
      <c r="BJ163" s="125" t="str">
        <f t="shared" ca="1" si="754"/>
        <v/>
      </c>
      <c r="BK163" s="125" t="str">
        <f t="shared" ca="1" si="777"/>
        <v/>
      </c>
      <c r="BL163" s="125" t="str">
        <f t="shared" ref="BL163" ca="1" si="909">IFERROR(INDEX($D$2:$BA$203,$A$41-1+$BI163,$A$27-3)*IF(RTF_unit="K",1,IF(RTF_unit="lb",1/1000,IF(RTF_unit="T",2,1))),"")</f>
        <v/>
      </c>
      <c r="BM163" s="125" t="str">
        <f t="shared" ref="BM163" ca="1" si="910">IFERROR(INDEX($D$2:$BA$203,$A$41-1+$BI163,$A$27-1)*IF(RTF_unit="K",1,IF(RTF_unit="lb",1/1000,IF(RTF_unit="T",2,1))),"")</f>
        <v/>
      </c>
      <c r="BN163" s="125" t="str">
        <f t="shared" ref="BN163" ca="1" si="911">IFERROR(INDEX($D$2:$BA$203,$A$41-1+$BI163,$A$27-2)*IF(RTF_unit="K",1,IF(RTF_unit="lb",1/1000,IF(RTF_unit="T",2,1))),"")</f>
        <v/>
      </c>
      <c r="BO163" s="125" t="str">
        <f t="shared" ref="BO163" ca="1" si="912">IFERROR(INDEX($D$2:$BA$203,$A$41-1+$BI163,$A$27)*IF(RTF_unit_Moment="kip-ft",1,IF(RTF_unit_Moment="kip-in",1/12,IF(RTF_unit_Moment="lb-ft",1/1000,IF(RTF_unit_Moment="lb-in",1/12000,1)))),"")</f>
        <v/>
      </c>
      <c r="BP163" s="125" t="str">
        <f t="shared" ref="BP163" ca="1" si="913">IFERROR(INDEX($D$2:$BA$203,$A$41-1+$BI163,$A$30)*IF(RTF_unit_Moment="kip-ft",1,IF(RTF_unit_Moment="kip-in",1/12,IF(RTF_unit_Moment="lb-ft",1/1000,IF(RTF_unit_Moment="lb-in",1/12000,1)))),"")</f>
        <v/>
      </c>
      <c r="BQ163" s="125" t="str">
        <f t="shared" ca="1" si="783"/>
        <v/>
      </c>
      <c r="BR163" s="125" t="str">
        <f t="shared" ca="1" si="784"/>
        <v/>
      </c>
      <c r="BT163" s="125" t="str">
        <f t="array" aca="1" ref="BT163" ca="1">IFERROR(INDEX($BB$1:$BB$203,SMALL(IF($BB$1:$BB$203&lt;&gt;"",ROW($BB$1:$BB$203)),ROW(156:156))),"")</f>
        <v/>
      </c>
      <c r="BU163" s="604" t="str">
        <f t="shared" ca="1" si="752"/>
        <v/>
      </c>
      <c r="BV163" s="125" t="str">
        <f t="shared" ca="1" si="760"/>
        <v/>
      </c>
      <c r="BW163" s="125" t="str">
        <f t="shared" ca="1" si="760"/>
        <v/>
      </c>
      <c r="BX163" s="125" t="str">
        <f t="shared" ca="1" si="760"/>
        <v/>
      </c>
      <c r="BY163" s="125" t="str">
        <f t="shared" ca="1" si="761"/>
        <v/>
      </c>
      <c r="BZ163" s="125" t="str">
        <f t="shared" ca="1" si="753"/>
        <v/>
      </c>
      <c r="CA163" s="125" t="str">
        <f t="shared" ca="1" si="762"/>
        <v/>
      </c>
      <c r="CB163" s="125" t="str">
        <f t="shared" ca="1" si="763"/>
        <v/>
      </c>
      <c r="CC163" s="125" t="str">
        <f t="shared" ca="1" si="764"/>
        <v/>
      </c>
      <c r="CD163" s="125" t="str">
        <f t="shared" ca="1" si="765"/>
        <v/>
      </c>
      <c r="CE163" s="125" t="str">
        <f t="shared" ca="1" si="766"/>
        <v/>
      </c>
      <c r="CF163" s="125" t="str">
        <f t="shared" ca="1" si="767"/>
        <v/>
      </c>
      <c r="CG163" s="125" t="str">
        <f t="shared" ca="1" si="768"/>
        <v/>
      </c>
      <c r="CH163" s="125" t="str">
        <f t="shared" ca="1" si="769"/>
        <v/>
      </c>
      <c r="CI163" s="125" t="str">
        <f t="shared" ca="1" si="770"/>
        <v/>
      </c>
      <c r="CJ163" s="125" t="str">
        <f t="array" aca="1" ref="CJ163" ca="1">IFERROR(INDEX($CI$1:$CI$502,SMALL(IF($CI$1:$CI$502&lt;&gt;"",ROW($CI$1:$CI$502)),ROW(156:156))),"")</f>
        <v/>
      </c>
      <c r="CK163" s="125" t="str">
        <f t="shared" ca="1" si="771"/>
        <v/>
      </c>
      <c r="CL163" s="125" t="str">
        <f t="shared" ca="1" si="772"/>
        <v/>
      </c>
      <c r="CM163" s="125"/>
      <c r="CO163" s="125" t="str">
        <f t="shared" si="773"/>
        <v/>
      </c>
      <c r="CP163" s="600" t="str">
        <f t="shared" si="774"/>
        <v/>
      </c>
      <c r="CQ163" s="600" t="str">
        <f t="shared" si="790"/>
        <v/>
      </c>
      <c r="CR163" s="600" t="str">
        <f t="shared" si="775"/>
        <v/>
      </c>
    </row>
    <row r="164" spans="1:96" x14ac:dyDescent="0.25">
      <c r="A164" s="591"/>
      <c r="C164" s="125">
        <f t="shared" si="720"/>
        <v>162</v>
      </c>
      <c r="D164" s="125" t="e">
        <f t="shared" ca="1" si="902"/>
        <v>#N/A</v>
      </c>
      <c r="E164" s="125" t="e">
        <f t="shared" ca="1" si="902"/>
        <v>#N/A</v>
      </c>
      <c r="F164" s="125" t="e">
        <f t="shared" ca="1" si="902"/>
        <v>#N/A</v>
      </c>
      <c r="G164" s="125" t="e">
        <f t="shared" ca="1" si="902"/>
        <v>#N/A</v>
      </c>
      <c r="H164" s="125" t="e">
        <f t="shared" ca="1" si="902"/>
        <v>#N/A</v>
      </c>
      <c r="I164" s="125" t="e">
        <f t="shared" ca="1" si="902"/>
        <v>#N/A</v>
      </c>
      <c r="J164" s="125" t="e">
        <f t="shared" ca="1" si="902"/>
        <v>#N/A</v>
      </c>
      <c r="K164" s="125" t="e">
        <f t="shared" ca="1" si="902"/>
        <v>#N/A</v>
      </c>
      <c r="L164" s="125" t="e">
        <f t="shared" ca="1" si="902"/>
        <v>#N/A</v>
      </c>
      <c r="M164" s="125" t="e">
        <f t="shared" ca="1" si="902"/>
        <v>#N/A</v>
      </c>
      <c r="N164" s="125" t="e">
        <f t="shared" ca="1" si="902"/>
        <v>#N/A</v>
      </c>
      <c r="O164" s="125" t="e">
        <f t="shared" ca="1" si="902"/>
        <v>#N/A</v>
      </c>
      <c r="P164" s="125" t="e">
        <f t="shared" ca="1" si="902"/>
        <v>#N/A</v>
      </c>
      <c r="Q164" s="125" t="e">
        <f t="shared" ca="1" si="902"/>
        <v>#N/A</v>
      </c>
      <c r="R164" s="125" t="e">
        <f t="shared" ca="1" si="902"/>
        <v>#N/A</v>
      </c>
      <c r="S164" s="125" t="e">
        <f t="shared" ca="1" si="902"/>
        <v>#N/A</v>
      </c>
      <c r="T164" s="125" t="e">
        <f t="shared" ca="1" si="895"/>
        <v>#N/A</v>
      </c>
      <c r="U164" s="125" t="e">
        <f t="shared" ca="1" si="895"/>
        <v>#N/A</v>
      </c>
      <c r="V164" s="125" t="e">
        <f t="shared" ca="1" si="895"/>
        <v>#N/A</v>
      </c>
      <c r="W164" s="125" t="e">
        <f t="shared" ca="1" si="895"/>
        <v>#N/A</v>
      </c>
      <c r="X164" s="125" t="e">
        <f t="shared" ca="1" si="895"/>
        <v>#N/A</v>
      </c>
      <c r="Y164" s="125" t="e">
        <f t="shared" ca="1" si="895"/>
        <v>#N/A</v>
      </c>
      <c r="Z164" s="125" t="e">
        <f t="shared" ca="1" si="895"/>
        <v>#N/A</v>
      </c>
      <c r="AA164" s="125" t="e">
        <f t="shared" ca="1" si="895"/>
        <v>#N/A</v>
      </c>
      <c r="AB164" s="125" t="e">
        <f t="shared" ca="1" si="895"/>
        <v>#N/A</v>
      </c>
      <c r="AC164" s="125" t="e">
        <f t="shared" ca="1" si="895"/>
        <v>#N/A</v>
      </c>
      <c r="AD164" s="125" t="e">
        <f t="shared" ca="1" si="895"/>
        <v>#N/A</v>
      </c>
      <c r="AE164" s="125" t="e">
        <f t="shared" ca="1" si="895"/>
        <v>#N/A</v>
      </c>
      <c r="AF164" s="125" t="e">
        <f t="shared" ca="1" si="895"/>
        <v>#N/A</v>
      </c>
      <c r="AG164" s="125" t="e">
        <f t="shared" ca="1" si="895"/>
        <v>#N/A</v>
      </c>
      <c r="AH164" s="125" t="e">
        <f t="shared" ca="1" si="895"/>
        <v>#N/A</v>
      </c>
      <c r="AI164" s="125" t="e">
        <f t="shared" ca="1" si="903"/>
        <v>#N/A</v>
      </c>
      <c r="AJ164" s="125" t="e">
        <f t="shared" ca="1" si="903"/>
        <v>#N/A</v>
      </c>
      <c r="AK164" s="125" t="e">
        <f t="shared" ca="1" si="903"/>
        <v>#N/A</v>
      </c>
      <c r="AL164" s="125" t="e">
        <f t="shared" ca="1" si="903"/>
        <v>#N/A</v>
      </c>
      <c r="AM164" s="125" t="e">
        <f t="shared" ca="1" si="903"/>
        <v>#N/A</v>
      </c>
      <c r="AN164" s="125" t="e">
        <f t="shared" ca="1" si="903"/>
        <v>#N/A</v>
      </c>
      <c r="AO164" s="125" t="e">
        <f t="shared" ca="1" si="903"/>
        <v>#N/A</v>
      </c>
      <c r="AP164" s="125" t="e">
        <f t="shared" ca="1" si="903"/>
        <v>#N/A</v>
      </c>
      <c r="AQ164" s="125" t="e">
        <f t="shared" ca="1" si="903"/>
        <v>#N/A</v>
      </c>
      <c r="AR164" s="125" t="e">
        <f t="shared" ca="1" si="903"/>
        <v>#N/A</v>
      </c>
      <c r="AS164" s="125" t="e">
        <f t="shared" ca="1" si="903"/>
        <v>#N/A</v>
      </c>
      <c r="AT164" s="125" t="e">
        <f t="shared" ca="1" si="903"/>
        <v>#N/A</v>
      </c>
      <c r="AU164" s="125" t="e">
        <f t="shared" ca="1" si="903"/>
        <v>#N/A</v>
      </c>
      <c r="AV164" s="125" t="e">
        <f t="shared" ca="1" si="903"/>
        <v>#N/A</v>
      </c>
      <c r="AW164" s="125" t="e">
        <f t="shared" ca="1" si="903"/>
        <v>#N/A</v>
      </c>
      <c r="AX164" s="125" t="e">
        <f t="shared" ca="1" si="903"/>
        <v>#N/A</v>
      </c>
      <c r="AY164" s="125" t="e">
        <f t="shared" ca="1" si="896"/>
        <v>#N/A</v>
      </c>
      <c r="AZ164" s="125" t="e">
        <f t="shared" ca="1" si="896"/>
        <v>#N/A</v>
      </c>
      <c r="BA164" s="125" t="e">
        <f t="shared" ca="1" si="896"/>
        <v>#N/A</v>
      </c>
      <c r="BB164" s="125" t="str">
        <f t="shared" ca="1" si="713"/>
        <v/>
      </c>
      <c r="BC164" s="125" t="str">
        <f t="shared" ca="1" si="705"/>
        <v/>
      </c>
      <c r="BD164" s="125" t="str">
        <f t="shared" ca="1" si="706"/>
        <v/>
      </c>
      <c r="BE164" s="125" t="str">
        <f t="shared" ca="1" si="707"/>
        <v/>
      </c>
      <c r="BF164" t="str">
        <f t="shared" ca="1" si="714"/>
        <v/>
      </c>
      <c r="BG164" s="125" t="str">
        <f t="shared" ca="1" si="741"/>
        <v/>
      </c>
      <c r="BI164" s="606" t="str">
        <f t="shared" ca="1" si="776"/>
        <v/>
      </c>
      <c r="BJ164" s="125" t="str">
        <f t="shared" ca="1" si="754"/>
        <v/>
      </c>
      <c r="BK164" s="125" t="str">
        <f t="shared" ca="1" si="777"/>
        <v/>
      </c>
      <c r="BL164" s="125" t="str">
        <f t="shared" ref="BL164" ca="1" si="914">IFERROR(INDEX($D$2:$BA$203,$A$41-1+$BI164,$A$27-3)*IF(RTF_unit="K",1,IF(RTF_unit="lb",1/1000,IF(RTF_unit="T",2,1))),"")</f>
        <v/>
      </c>
      <c r="BM164" s="125" t="str">
        <f t="shared" ref="BM164" ca="1" si="915">IFERROR(INDEX($D$2:$BA$203,$A$41-1+$BI164,$A$27-1)*IF(RTF_unit="K",1,IF(RTF_unit="lb",1/1000,IF(RTF_unit="T",2,1))),"")</f>
        <v/>
      </c>
      <c r="BN164" s="125" t="str">
        <f t="shared" ref="BN164" ca="1" si="916">IFERROR(INDEX($D$2:$BA$203,$A$41-1+$BI164,$A$27-2)*IF(RTF_unit="K",1,IF(RTF_unit="lb",1/1000,IF(RTF_unit="T",2,1))),"")</f>
        <v/>
      </c>
      <c r="BO164" s="125" t="str">
        <f t="shared" ref="BO164" ca="1" si="917">IFERROR(INDEX($D$2:$BA$203,$A$41-1+$BI164,$A$27)*IF(RTF_unit_Moment="kip-ft",1,IF(RTF_unit_Moment="kip-in",1/12,IF(RTF_unit_Moment="lb-ft",1/1000,IF(RTF_unit_Moment="lb-in",1/12000,1)))),"")</f>
        <v/>
      </c>
      <c r="BP164" s="125" t="str">
        <f t="shared" ref="BP164" ca="1" si="918">IFERROR(INDEX($D$2:$BA$203,$A$41-1+$BI164,$A$30)*IF(RTF_unit_Moment="kip-ft",1,IF(RTF_unit_Moment="kip-in",1/12,IF(RTF_unit_Moment="lb-ft",1/1000,IF(RTF_unit_Moment="lb-in",1/12000,1)))),"")</f>
        <v/>
      </c>
      <c r="BQ164" s="125" t="str">
        <f t="shared" ca="1" si="783"/>
        <v/>
      </c>
      <c r="BR164" s="125" t="str">
        <f t="shared" ca="1" si="784"/>
        <v/>
      </c>
      <c r="BT164" s="125" t="str">
        <f t="array" aca="1" ref="BT164" ca="1">IFERROR(INDEX($BB$1:$BB$203,SMALL(IF($BB$1:$BB$203&lt;&gt;"",ROW($BB$1:$BB$203)),ROW(157:157))),"")</f>
        <v/>
      </c>
      <c r="BU164" s="604" t="str">
        <f t="shared" ca="1" si="752"/>
        <v/>
      </c>
      <c r="BV164" s="125" t="str">
        <f t="shared" ca="1" si="760"/>
        <v/>
      </c>
      <c r="BW164" s="125" t="str">
        <f t="shared" ca="1" si="760"/>
        <v/>
      </c>
      <c r="BX164" s="125" t="str">
        <f t="shared" ca="1" si="760"/>
        <v/>
      </c>
      <c r="BY164" s="125" t="str">
        <f t="shared" ca="1" si="761"/>
        <v/>
      </c>
      <c r="BZ164" s="125" t="str">
        <f t="shared" ca="1" si="753"/>
        <v/>
      </c>
      <c r="CA164" s="125" t="str">
        <f t="shared" ca="1" si="762"/>
        <v/>
      </c>
      <c r="CB164" s="125" t="str">
        <f t="shared" ca="1" si="763"/>
        <v/>
      </c>
      <c r="CC164" s="125" t="str">
        <f t="shared" ca="1" si="764"/>
        <v/>
      </c>
      <c r="CD164" s="125" t="str">
        <f t="shared" ca="1" si="765"/>
        <v/>
      </c>
      <c r="CE164" s="125" t="str">
        <f t="shared" ca="1" si="766"/>
        <v/>
      </c>
      <c r="CF164" s="125" t="str">
        <f t="shared" ca="1" si="767"/>
        <v/>
      </c>
      <c r="CG164" s="125" t="str">
        <f t="shared" ca="1" si="768"/>
        <v/>
      </c>
      <c r="CH164" s="125" t="str">
        <f t="shared" ca="1" si="769"/>
        <v/>
      </c>
      <c r="CI164" s="125" t="str">
        <f t="shared" ca="1" si="770"/>
        <v/>
      </c>
      <c r="CJ164" s="125" t="str">
        <f t="array" aca="1" ref="CJ164" ca="1">IFERROR(INDEX($CI$1:$CI$502,SMALL(IF($CI$1:$CI$502&lt;&gt;"",ROW($CI$1:$CI$502)),ROW(157:157))),"")</f>
        <v/>
      </c>
      <c r="CK164" s="125" t="str">
        <f t="shared" ca="1" si="771"/>
        <v/>
      </c>
      <c r="CL164" s="125" t="str">
        <f t="shared" ca="1" si="772"/>
        <v/>
      </c>
      <c r="CM164" s="125"/>
      <c r="CO164" s="125" t="str">
        <f t="shared" si="773"/>
        <v/>
      </c>
      <c r="CP164" s="600" t="str">
        <f t="shared" si="774"/>
        <v/>
      </c>
      <c r="CQ164" s="600" t="str">
        <f t="shared" si="790"/>
        <v/>
      </c>
      <c r="CR164" s="600" t="str">
        <f t="shared" si="775"/>
        <v/>
      </c>
    </row>
    <row r="165" spans="1:96" x14ac:dyDescent="0.25">
      <c r="A165" s="591"/>
      <c r="C165" s="125">
        <f t="shared" si="720"/>
        <v>163</v>
      </c>
      <c r="D165" s="125" t="e">
        <f t="shared" ca="1" si="902"/>
        <v>#N/A</v>
      </c>
      <c r="E165" s="125" t="e">
        <f t="shared" ca="1" si="902"/>
        <v>#N/A</v>
      </c>
      <c r="F165" s="125" t="e">
        <f t="shared" ca="1" si="902"/>
        <v>#N/A</v>
      </c>
      <c r="G165" s="125" t="e">
        <f t="shared" ca="1" si="902"/>
        <v>#N/A</v>
      </c>
      <c r="H165" s="125" t="e">
        <f t="shared" ca="1" si="902"/>
        <v>#N/A</v>
      </c>
      <c r="I165" s="125" t="e">
        <f t="shared" ca="1" si="902"/>
        <v>#N/A</v>
      </c>
      <c r="J165" s="125" t="e">
        <f t="shared" ca="1" si="902"/>
        <v>#N/A</v>
      </c>
      <c r="K165" s="125" t="e">
        <f t="shared" ca="1" si="902"/>
        <v>#N/A</v>
      </c>
      <c r="L165" s="125" t="e">
        <f t="shared" ca="1" si="902"/>
        <v>#N/A</v>
      </c>
      <c r="M165" s="125" t="e">
        <f t="shared" ca="1" si="902"/>
        <v>#N/A</v>
      </c>
      <c r="N165" s="125" t="e">
        <f t="shared" ca="1" si="902"/>
        <v>#N/A</v>
      </c>
      <c r="O165" s="125" t="e">
        <f t="shared" ca="1" si="902"/>
        <v>#N/A</v>
      </c>
      <c r="P165" s="125" t="e">
        <f t="shared" ca="1" si="902"/>
        <v>#N/A</v>
      </c>
      <c r="Q165" s="125" t="e">
        <f t="shared" ca="1" si="902"/>
        <v>#N/A</v>
      </c>
      <c r="R165" s="125" t="e">
        <f t="shared" ca="1" si="902"/>
        <v>#N/A</v>
      </c>
      <c r="S165" s="125" t="e">
        <f t="shared" ca="1" si="902"/>
        <v>#N/A</v>
      </c>
      <c r="T165" s="125" t="e">
        <f t="shared" ca="1" si="895"/>
        <v>#N/A</v>
      </c>
      <c r="U165" s="125" t="e">
        <f t="shared" ca="1" si="895"/>
        <v>#N/A</v>
      </c>
      <c r="V165" s="125" t="e">
        <f t="shared" ca="1" si="895"/>
        <v>#N/A</v>
      </c>
      <c r="W165" s="125" t="e">
        <f t="shared" ca="1" si="895"/>
        <v>#N/A</v>
      </c>
      <c r="X165" s="125" t="e">
        <f t="shared" ca="1" si="895"/>
        <v>#N/A</v>
      </c>
      <c r="Y165" s="125" t="e">
        <f t="shared" ca="1" si="895"/>
        <v>#N/A</v>
      </c>
      <c r="Z165" s="125" t="e">
        <f t="shared" ca="1" si="895"/>
        <v>#N/A</v>
      </c>
      <c r="AA165" s="125" t="e">
        <f t="shared" ca="1" si="895"/>
        <v>#N/A</v>
      </c>
      <c r="AB165" s="125" t="e">
        <f t="shared" ca="1" si="895"/>
        <v>#N/A</v>
      </c>
      <c r="AC165" s="125" t="e">
        <f t="shared" ca="1" si="895"/>
        <v>#N/A</v>
      </c>
      <c r="AD165" s="125" t="e">
        <f t="shared" ca="1" si="895"/>
        <v>#N/A</v>
      </c>
      <c r="AE165" s="125" t="e">
        <f t="shared" ca="1" si="895"/>
        <v>#N/A</v>
      </c>
      <c r="AF165" s="125" t="e">
        <f t="shared" ca="1" si="895"/>
        <v>#N/A</v>
      </c>
      <c r="AG165" s="125" t="e">
        <f t="shared" ca="1" si="895"/>
        <v>#N/A</v>
      </c>
      <c r="AH165" s="125" t="e">
        <f t="shared" ca="1" si="895"/>
        <v>#N/A</v>
      </c>
      <c r="AI165" s="125" t="e">
        <f t="shared" ca="1" si="903"/>
        <v>#N/A</v>
      </c>
      <c r="AJ165" s="125" t="e">
        <f t="shared" ca="1" si="903"/>
        <v>#N/A</v>
      </c>
      <c r="AK165" s="125" t="e">
        <f t="shared" ca="1" si="903"/>
        <v>#N/A</v>
      </c>
      <c r="AL165" s="125" t="e">
        <f t="shared" ca="1" si="903"/>
        <v>#N/A</v>
      </c>
      <c r="AM165" s="125" t="e">
        <f t="shared" ca="1" si="903"/>
        <v>#N/A</v>
      </c>
      <c r="AN165" s="125" t="e">
        <f t="shared" ca="1" si="903"/>
        <v>#N/A</v>
      </c>
      <c r="AO165" s="125" t="e">
        <f t="shared" ca="1" si="903"/>
        <v>#N/A</v>
      </c>
      <c r="AP165" s="125" t="e">
        <f t="shared" ca="1" si="903"/>
        <v>#N/A</v>
      </c>
      <c r="AQ165" s="125" t="e">
        <f t="shared" ca="1" si="903"/>
        <v>#N/A</v>
      </c>
      <c r="AR165" s="125" t="e">
        <f t="shared" ca="1" si="903"/>
        <v>#N/A</v>
      </c>
      <c r="AS165" s="125" t="e">
        <f t="shared" ca="1" si="903"/>
        <v>#N/A</v>
      </c>
      <c r="AT165" s="125" t="e">
        <f t="shared" ca="1" si="903"/>
        <v>#N/A</v>
      </c>
      <c r="AU165" s="125" t="e">
        <f t="shared" ca="1" si="903"/>
        <v>#N/A</v>
      </c>
      <c r="AV165" s="125" t="e">
        <f t="shared" ca="1" si="903"/>
        <v>#N/A</v>
      </c>
      <c r="AW165" s="125" t="e">
        <f t="shared" ca="1" si="903"/>
        <v>#N/A</v>
      </c>
      <c r="AX165" s="125" t="e">
        <f t="shared" ca="1" si="903"/>
        <v>#N/A</v>
      </c>
      <c r="AY165" s="125" t="e">
        <f t="shared" ca="1" si="896"/>
        <v>#N/A</v>
      </c>
      <c r="AZ165" s="125" t="e">
        <f t="shared" ca="1" si="896"/>
        <v>#N/A</v>
      </c>
      <c r="BA165" s="125" t="e">
        <f t="shared" ca="1" si="896"/>
        <v>#N/A</v>
      </c>
      <c r="BB165" s="125" t="str">
        <f t="shared" ca="1" si="713"/>
        <v/>
      </c>
      <c r="BC165" s="125" t="str">
        <f t="shared" ca="1" si="705"/>
        <v/>
      </c>
      <c r="BD165" s="125" t="str">
        <f t="shared" ca="1" si="706"/>
        <v/>
      </c>
      <c r="BE165" s="125" t="str">
        <f t="shared" ca="1" si="707"/>
        <v/>
      </c>
      <c r="BF165" t="str">
        <f t="shared" ca="1" si="714"/>
        <v/>
      </c>
      <c r="BG165" s="125" t="str">
        <f t="shared" ca="1" si="741"/>
        <v/>
      </c>
      <c r="BI165" s="606" t="str">
        <f t="shared" ca="1" si="776"/>
        <v/>
      </c>
      <c r="BJ165" s="125" t="str">
        <f t="shared" ca="1" si="754"/>
        <v/>
      </c>
      <c r="BK165" s="125" t="str">
        <f t="shared" ca="1" si="777"/>
        <v/>
      </c>
      <c r="BL165" s="125" t="str">
        <f t="shared" ref="BL165" ca="1" si="919">IFERROR(INDEX($D$2:$BA$203,$A$41-1+$BI165,$A$27-3)*IF(RTF_unit="K",1,IF(RTF_unit="lb",1/1000,IF(RTF_unit="T",2,1))),"")</f>
        <v/>
      </c>
      <c r="BM165" s="125" t="str">
        <f t="shared" ref="BM165" ca="1" si="920">IFERROR(INDEX($D$2:$BA$203,$A$41-1+$BI165,$A$27-1)*IF(RTF_unit="K",1,IF(RTF_unit="lb",1/1000,IF(RTF_unit="T",2,1))),"")</f>
        <v/>
      </c>
      <c r="BN165" s="125" t="str">
        <f t="shared" ref="BN165" ca="1" si="921">IFERROR(INDEX($D$2:$BA$203,$A$41-1+$BI165,$A$27-2)*IF(RTF_unit="K",1,IF(RTF_unit="lb",1/1000,IF(RTF_unit="T",2,1))),"")</f>
        <v/>
      </c>
      <c r="BO165" s="125" t="str">
        <f t="shared" ref="BO165" ca="1" si="922">IFERROR(INDEX($D$2:$BA$203,$A$41-1+$BI165,$A$27)*IF(RTF_unit_Moment="kip-ft",1,IF(RTF_unit_Moment="kip-in",1/12,IF(RTF_unit_Moment="lb-ft",1/1000,IF(RTF_unit_Moment="lb-in",1/12000,1)))),"")</f>
        <v/>
      </c>
      <c r="BP165" s="125" t="str">
        <f t="shared" ref="BP165" ca="1" si="923">IFERROR(INDEX($D$2:$BA$203,$A$41-1+$BI165,$A$30)*IF(RTF_unit_Moment="kip-ft",1,IF(RTF_unit_Moment="kip-in",1/12,IF(RTF_unit_Moment="lb-ft",1/1000,IF(RTF_unit_Moment="lb-in",1/12000,1)))),"")</f>
        <v/>
      </c>
      <c r="BQ165" s="125" t="str">
        <f t="shared" ca="1" si="783"/>
        <v/>
      </c>
      <c r="BR165" s="125" t="str">
        <f t="shared" ca="1" si="784"/>
        <v/>
      </c>
      <c r="BT165" s="125" t="str">
        <f t="array" aca="1" ref="BT165" ca="1">IFERROR(INDEX($BB$1:$BB$203,SMALL(IF($BB$1:$BB$203&lt;&gt;"",ROW($BB$1:$BB$203)),ROW(158:158))),"")</f>
        <v/>
      </c>
      <c r="BU165" s="604" t="str">
        <f t="shared" ca="1" si="752"/>
        <v/>
      </c>
      <c r="BV165" s="125" t="str">
        <f t="shared" ca="1" si="760"/>
        <v/>
      </c>
      <c r="BW165" s="125" t="str">
        <f t="shared" ca="1" si="760"/>
        <v/>
      </c>
      <c r="BX165" s="125" t="str">
        <f t="shared" ca="1" si="760"/>
        <v/>
      </c>
      <c r="BY165" s="125" t="str">
        <f t="shared" ca="1" si="761"/>
        <v/>
      </c>
      <c r="BZ165" s="125" t="str">
        <f t="shared" ca="1" si="753"/>
        <v/>
      </c>
      <c r="CA165" s="125" t="str">
        <f t="shared" ca="1" si="762"/>
        <v/>
      </c>
      <c r="CB165" s="125" t="str">
        <f t="shared" ca="1" si="763"/>
        <v/>
      </c>
      <c r="CC165" s="125" t="str">
        <f t="shared" ca="1" si="764"/>
        <v/>
      </c>
      <c r="CD165" s="125" t="str">
        <f t="shared" ca="1" si="765"/>
        <v/>
      </c>
      <c r="CE165" s="125" t="str">
        <f t="shared" ca="1" si="766"/>
        <v/>
      </c>
      <c r="CF165" s="125" t="str">
        <f t="shared" ca="1" si="767"/>
        <v/>
      </c>
      <c r="CG165" s="125" t="str">
        <f t="shared" ca="1" si="768"/>
        <v/>
      </c>
      <c r="CH165" s="125" t="str">
        <f t="shared" ca="1" si="769"/>
        <v/>
      </c>
      <c r="CI165" s="125" t="str">
        <f t="shared" ca="1" si="770"/>
        <v/>
      </c>
      <c r="CJ165" s="125" t="str">
        <f t="array" aca="1" ref="CJ165" ca="1">IFERROR(INDEX($CI$1:$CI$502,SMALL(IF($CI$1:$CI$502&lt;&gt;"",ROW($CI$1:$CI$502)),ROW(158:158))),"")</f>
        <v/>
      </c>
      <c r="CK165" s="125" t="str">
        <f t="shared" ca="1" si="771"/>
        <v/>
      </c>
      <c r="CL165" s="125" t="str">
        <f t="shared" ca="1" si="772"/>
        <v/>
      </c>
      <c r="CM165" s="125"/>
      <c r="CO165" s="125" t="str">
        <f t="shared" si="773"/>
        <v/>
      </c>
      <c r="CP165" s="600" t="str">
        <f t="shared" si="774"/>
        <v/>
      </c>
      <c r="CQ165" s="600" t="str">
        <f t="shared" si="790"/>
        <v/>
      </c>
      <c r="CR165" s="600" t="str">
        <f t="shared" si="775"/>
        <v/>
      </c>
    </row>
    <row r="166" spans="1:96" x14ac:dyDescent="0.25">
      <c r="A166" s="591"/>
      <c r="C166" s="125">
        <f t="shared" si="720"/>
        <v>164</v>
      </c>
      <c r="D166" s="125" t="e">
        <f t="shared" ca="1" si="902"/>
        <v>#N/A</v>
      </c>
      <c r="E166" s="125" t="e">
        <f t="shared" ca="1" si="902"/>
        <v>#N/A</v>
      </c>
      <c r="F166" s="125" t="e">
        <f t="shared" ca="1" si="902"/>
        <v>#N/A</v>
      </c>
      <c r="G166" s="125" t="e">
        <f t="shared" ca="1" si="902"/>
        <v>#N/A</v>
      </c>
      <c r="H166" s="125" t="e">
        <f t="shared" ca="1" si="902"/>
        <v>#N/A</v>
      </c>
      <c r="I166" s="125" t="e">
        <f t="shared" ca="1" si="902"/>
        <v>#N/A</v>
      </c>
      <c r="J166" s="125" t="e">
        <f t="shared" ca="1" si="902"/>
        <v>#N/A</v>
      </c>
      <c r="K166" s="125" t="e">
        <f t="shared" ca="1" si="902"/>
        <v>#N/A</v>
      </c>
      <c r="L166" s="125" t="e">
        <f t="shared" ca="1" si="902"/>
        <v>#N/A</v>
      </c>
      <c r="M166" s="125" t="e">
        <f t="shared" ca="1" si="902"/>
        <v>#N/A</v>
      </c>
      <c r="N166" s="125" t="e">
        <f t="shared" ca="1" si="902"/>
        <v>#N/A</v>
      </c>
      <c r="O166" s="125" t="e">
        <f t="shared" ca="1" si="902"/>
        <v>#N/A</v>
      </c>
      <c r="P166" s="125" t="e">
        <f t="shared" ca="1" si="902"/>
        <v>#N/A</v>
      </c>
      <c r="Q166" s="125" t="e">
        <f t="shared" ca="1" si="902"/>
        <v>#N/A</v>
      </c>
      <c r="R166" s="125" t="e">
        <f t="shared" ca="1" si="902"/>
        <v>#N/A</v>
      </c>
      <c r="S166" s="125" t="e">
        <f t="shared" ca="1" si="902"/>
        <v>#N/A</v>
      </c>
      <c r="T166" s="125" t="e">
        <f t="shared" ca="1" si="895"/>
        <v>#N/A</v>
      </c>
      <c r="U166" s="125" t="e">
        <f t="shared" ca="1" si="895"/>
        <v>#N/A</v>
      </c>
      <c r="V166" s="125" t="e">
        <f t="shared" ca="1" si="895"/>
        <v>#N/A</v>
      </c>
      <c r="W166" s="125" t="e">
        <f t="shared" ca="1" si="895"/>
        <v>#N/A</v>
      </c>
      <c r="X166" s="125" t="e">
        <f t="shared" ca="1" si="895"/>
        <v>#N/A</v>
      </c>
      <c r="Y166" s="125" t="e">
        <f t="shared" ca="1" si="895"/>
        <v>#N/A</v>
      </c>
      <c r="Z166" s="125" t="e">
        <f t="shared" ca="1" si="895"/>
        <v>#N/A</v>
      </c>
      <c r="AA166" s="125" t="e">
        <f t="shared" ca="1" si="895"/>
        <v>#N/A</v>
      </c>
      <c r="AB166" s="125" t="e">
        <f t="shared" ca="1" si="895"/>
        <v>#N/A</v>
      </c>
      <c r="AC166" s="125" t="e">
        <f t="shared" ca="1" si="895"/>
        <v>#N/A</v>
      </c>
      <c r="AD166" s="125" t="e">
        <f t="shared" ca="1" si="895"/>
        <v>#N/A</v>
      </c>
      <c r="AE166" s="125" t="e">
        <f t="shared" ca="1" si="895"/>
        <v>#N/A</v>
      </c>
      <c r="AF166" s="125" t="e">
        <f t="shared" ca="1" si="895"/>
        <v>#N/A</v>
      </c>
      <c r="AG166" s="125" t="e">
        <f t="shared" ca="1" si="895"/>
        <v>#N/A</v>
      </c>
      <c r="AH166" s="125" t="e">
        <f t="shared" ca="1" si="895"/>
        <v>#N/A</v>
      </c>
      <c r="AI166" s="125" t="e">
        <f t="shared" ca="1" si="903"/>
        <v>#N/A</v>
      </c>
      <c r="AJ166" s="125" t="e">
        <f t="shared" ca="1" si="903"/>
        <v>#N/A</v>
      </c>
      <c r="AK166" s="125" t="e">
        <f t="shared" ca="1" si="903"/>
        <v>#N/A</v>
      </c>
      <c r="AL166" s="125" t="e">
        <f t="shared" ca="1" si="903"/>
        <v>#N/A</v>
      </c>
      <c r="AM166" s="125" t="e">
        <f t="shared" ca="1" si="903"/>
        <v>#N/A</v>
      </c>
      <c r="AN166" s="125" t="e">
        <f t="shared" ca="1" si="903"/>
        <v>#N/A</v>
      </c>
      <c r="AO166" s="125" t="e">
        <f t="shared" ca="1" si="903"/>
        <v>#N/A</v>
      </c>
      <c r="AP166" s="125" t="e">
        <f t="shared" ca="1" si="903"/>
        <v>#N/A</v>
      </c>
      <c r="AQ166" s="125" t="e">
        <f t="shared" ca="1" si="903"/>
        <v>#N/A</v>
      </c>
      <c r="AR166" s="125" t="e">
        <f t="shared" ca="1" si="903"/>
        <v>#N/A</v>
      </c>
      <c r="AS166" s="125" t="e">
        <f t="shared" ca="1" si="903"/>
        <v>#N/A</v>
      </c>
      <c r="AT166" s="125" t="e">
        <f t="shared" ca="1" si="903"/>
        <v>#N/A</v>
      </c>
      <c r="AU166" s="125" t="e">
        <f t="shared" ca="1" si="903"/>
        <v>#N/A</v>
      </c>
      <c r="AV166" s="125" t="e">
        <f t="shared" ca="1" si="903"/>
        <v>#N/A</v>
      </c>
      <c r="AW166" s="125" t="e">
        <f t="shared" ca="1" si="903"/>
        <v>#N/A</v>
      </c>
      <c r="AX166" s="125" t="e">
        <f t="shared" ca="1" si="903"/>
        <v>#N/A</v>
      </c>
      <c r="AY166" s="125" t="e">
        <f t="shared" ca="1" si="896"/>
        <v>#N/A</v>
      </c>
      <c r="AZ166" s="125" t="e">
        <f t="shared" ca="1" si="896"/>
        <v>#N/A</v>
      </c>
      <c r="BA166" s="125" t="e">
        <f t="shared" ca="1" si="896"/>
        <v>#N/A</v>
      </c>
      <c r="BB166" s="125" t="str">
        <f t="shared" ca="1" si="713"/>
        <v/>
      </c>
      <c r="BC166" s="125" t="str">
        <f t="shared" ca="1" si="705"/>
        <v/>
      </c>
      <c r="BD166" s="125" t="str">
        <f t="shared" ca="1" si="706"/>
        <v/>
      </c>
      <c r="BE166" s="125" t="str">
        <f t="shared" ca="1" si="707"/>
        <v/>
      </c>
      <c r="BF166" t="str">
        <f t="shared" ca="1" si="714"/>
        <v/>
      </c>
      <c r="BG166" s="125" t="str">
        <f t="shared" ca="1" si="741"/>
        <v/>
      </c>
      <c r="BI166" s="606" t="str">
        <f t="shared" ca="1" si="776"/>
        <v/>
      </c>
      <c r="BJ166" s="125" t="str">
        <f t="shared" ca="1" si="754"/>
        <v/>
      </c>
      <c r="BK166" s="125" t="str">
        <f t="shared" ca="1" si="777"/>
        <v/>
      </c>
      <c r="BL166" s="125" t="str">
        <f t="shared" ref="BL166" ca="1" si="924">IFERROR(INDEX($D$2:$BA$203,$A$41-1+$BI166,$A$27-3)*IF(RTF_unit="K",1,IF(RTF_unit="lb",1/1000,IF(RTF_unit="T",2,1))),"")</f>
        <v/>
      </c>
      <c r="BM166" s="125" t="str">
        <f t="shared" ref="BM166" ca="1" si="925">IFERROR(INDEX($D$2:$BA$203,$A$41-1+$BI166,$A$27-1)*IF(RTF_unit="K",1,IF(RTF_unit="lb",1/1000,IF(RTF_unit="T",2,1))),"")</f>
        <v/>
      </c>
      <c r="BN166" s="125" t="str">
        <f t="shared" ref="BN166" ca="1" si="926">IFERROR(INDEX($D$2:$BA$203,$A$41-1+$BI166,$A$27-2)*IF(RTF_unit="K",1,IF(RTF_unit="lb",1/1000,IF(RTF_unit="T",2,1))),"")</f>
        <v/>
      </c>
      <c r="BO166" s="125" t="str">
        <f t="shared" ref="BO166" ca="1" si="927">IFERROR(INDEX($D$2:$BA$203,$A$41-1+$BI166,$A$27)*IF(RTF_unit_Moment="kip-ft",1,IF(RTF_unit_Moment="kip-in",1/12,IF(RTF_unit_Moment="lb-ft",1/1000,IF(RTF_unit_Moment="lb-in",1/12000,1)))),"")</f>
        <v/>
      </c>
      <c r="BP166" s="125" t="str">
        <f t="shared" ref="BP166" ca="1" si="928">IFERROR(INDEX($D$2:$BA$203,$A$41-1+$BI166,$A$30)*IF(RTF_unit_Moment="kip-ft",1,IF(RTF_unit_Moment="kip-in",1/12,IF(RTF_unit_Moment="lb-ft",1/1000,IF(RTF_unit_Moment="lb-in",1/12000,1)))),"")</f>
        <v/>
      </c>
      <c r="BQ166" s="125" t="str">
        <f t="shared" ca="1" si="783"/>
        <v/>
      </c>
      <c r="BR166" s="125" t="str">
        <f t="shared" ca="1" si="784"/>
        <v/>
      </c>
      <c r="BT166" s="125" t="str">
        <f t="array" aca="1" ref="BT166" ca="1">IFERROR(INDEX($BB$1:$BB$203,SMALL(IF($BB$1:$BB$203&lt;&gt;"",ROW($BB$1:$BB$203)),ROW(159:159))),"")</f>
        <v/>
      </c>
      <c r="BU166" s="604" t="str">
        <f t="shared" ca="1" si="752"/>
        <v/>
      </c>
      <c r="BV166" s="125" t="str">
        <f t="shared" ca="1" si="760"/>
        <v/>
      </c>
      <c r="BW166" s="125" t="str">
        <f t="shared" ca="1" si="760"/>
        <v/>
      </c>
      <c r="BX166" s="125" t="str">
        <f t="shared" ca="1" si="760"/>
        <v/>
      </c>
      <c r="BY166" s="125" t="str">
        <f t="shared" ca="1" si="761"/>
        <v/>
      </c>
      <c r="BZ166" s="125" t="str">
        <f t="shared" ca="1" si="753"/>
        <v/>
      </c>
      <c r="CA166" s="125" t="str">
        <f t="shared" ca="1" si="762"/>
        <v/>
      </c>
      <c r="CB166" s="125" t="str">
        <f t="shared" ca="1" si="763"/>
        <v/>
      </c>
      <c r="CC166" s="125" t="str">
        <f t="shared" ca="1" si="764"/>
        <v/>
      </c>
      <c r="CD166" s="125" t="str">
        <f t="shared" ca="1" si="765"/>
        <v/>
      </c>
      <c r="CE166" s="125" t="str">
        <f t="shared" ca="1" si="766"/>
        <v/>
      </c>
      <c r="CF166" s="125" t="str">
        <f t="shared" ca="1" si="767"/>
        <v/>
      </c>
      <c r="CG166" s="125" t="str">
        <f t="shared" ca="1" si="768"/>
        <v/>
      </c>
      <c r="CH166" s="125" t="str">
        <f t="shared" ca="1" si="769"/>
        <v/>
      </c>
      <c r="CI166" s="125" t="str">
        <f t="shared" ca="1" si="770"/>
        <v/>
      </c>
      <c r="CJ166" s="125" t="str">
        <f t="array" aca="1" ref="CJ166" ca="1">IFERROR(INDEX($CI$1:$CI$502,SMALL(IF($CI$1:$CI$502&lt;&gt;"",ROW($CI$1:$CI$502)),ROW(159:159))),"")</f>
        <v/>
      </c>
      <c r="CK166" s="125" t="str">
        <f t="shared" ca="1" si="771"/>
        <v/>
      </c>
      <c r="CL166" s="125" t="str">
        <f t="shared" ca="1" si="772"/>
        <v/>
      </c>
      <c r="CM166" s="125"/>
      <c r="CO166" s="125" t="str">
        <f t="shared" si="773"/>
        <v/>
      </c>
      <c r="CP166" s="600" t="str">
        <f t="shared" si="774"/>
        <v/>
      </c>
      <c r="CQ166" s="600" t="str">
        <f t="shared" si="790"/>
        <v/>
      </c>
      <c r="CR166" s="600" t="str">
        <f t="shared" si="775"/>
        <v/>
      </c>
    </row>
    <row r="167" spans="1:96" x14ac:dyDescent="0.25">
      <c r="A167" s="591"/>
      <c r="C167" s="125">
        <f t="shared" si="720"/>
        <v>165</v>
      </c>
      <c r="D167" s="125" t="e">
        <f t="shared" ca="1" si="902"/>
        <v>#N/A</v>
      </c>
      <c r="E167" s="125" t="e">
        <f t="shared" ca="1" si="902"/>
        <v>#N/A</v>
      </c>
      <c r="F167" s="125" t="e">
        <f t="shared" ca="1" si="902"/>
        <v>#N/A</v>
      </c>
      <c r="G167" s="125" t="e">
        <f t="shared" ca="1" si="902"/>
        <v>#N/A</v>
      </c>
      <c r="H167" s="125" t="e">
        <f t="shared" ca="1" si="902"/>
        <v>#N/A</v>
      </c>
      <c r="I167" s="125" t="e">
        <f t="shared" ca="1" si="902"/>
        <v>#N/A</v>
      </c>
      <c r="J167" s="125" t="e">
        <f t="shared" ca="1" si="902"/>
        <v>#N/A</v>
      </c>
      <c r="K167" s="125" t="e">
        <f t="shared" ca="1" si="902"/>
        <v>#N/A</v>
      </c>
      <c r="L167" s="125" t="e">
        <f t="shared" ca="1" si="902"/>
        <v>#N/A</v>
      </c>
      <c r="M167" s="125" t="e">
        <f t="shared" ca="1" si="902"/>
        <v>#N/A</v>
      </c>
      <c r="N167" s="125" t="e">
        <f t="shared" ca="1" si="902"/>
        <v>#N/A</v>
      </c>
      <c r="O167" s="125" t="e">
        <f t="shared" ca="1" si="902"/>
        <v>#N/A</v>
      </c>
      <c r="P167" s="125" t="e">
        <f t="shared" ca="1" si="902"/>
        <v>#N/A</v>
      </c>
      <c r="Q167" s="125" t="e">
        <f t="shared" ca="1" si="902"/>
        <v>#N/A</v>
      </c>
      <c r="R167" s="125" t="e">
        <f t="shared" ca="1" si="902"/>
        <v>#N/A</v>
      </c>
      <c r="S167" s="125" t="e">
        <f t="shared" ca="1" si="902"/>
        <v>#N/A</v>
      </c>
      <c r="T167" s="125" t="e">
        <f t="shared" ca="1" si="895"/>
        <v>#N/A</v>
      </c>
      <c r="U167" s="125" t="e">
        <f t="shared" ca="1" si="895"/>
        <v>#N/A</v>
      </c>
      <c r="V167" s="125" t="e">
        <f t="shared" ca="1" si="895"/>
        <v>#N/A</v>
      </c>
      <c r="W167" s="125" t="e">
        <f t="shared" ca="1" si="895"/>
        <v>#N/A</v>
      </c>
      <c r="X167" s="125" t="e">
        <f t="shared" ca="1" si="895"/>
        <v>#N/A</v>
      </c>
      <c r="Y167" s="125" t="e">
        <f t="shared" ca="1" si="895"/>
        <v>#N/A</v>
      </c>
      <c r="Z167" s="125" t="e">
        <f t="shared" ca="1" si="895"/>
        <v>#N/A</v>
      </c>
      <c r="AA167" s="125" t="e">
        <f t="shared" ca="1" si="895"/>
        <v>#N/A</v>
      </c>
      <c r="AB167" s="125" t="e">
        <f t="shared" ca="1" si="895"/>
        <v>#N/A</v>
      </c>
      <c r="AC167" s="125" t="e">
        <f t="shared" ca="1" si="895"/>
        <v>#N/A</v>
      </c>
      <c r="AD167" s="125" t="e">
        <f t="shared" ca="1" si="895"/>
        <v>#N/A</v>
      </c>
      <c r="AE167" s="125" t="e">
        <f t="shared" ca="1" si="895"/>
        <v>#N/A</v>
      </c>
      <c r="AF167" s="125" t="e">
        <f t="shared" ca="1" si="895"/>
        <v>#N/A</v>
      </c>
      <c r="AG167" s="125" t="e">
        <f t="shared" ca="1" si="895"/>
        <v>#N/A</v>
      </c>
      <c r="AH167" s="125" t="e">
        <f t="shared" ca="1" si="895"/>
        <v>#N/A</v>
      </c>
      <c r="AI167" s="125" t="e">
        <f t="shared" ca="1" si="903"/>
        <v>#N/A</v>
      </c>
      <c r="AJ167" s="125" t="e">
        <f t="shared" ca="1" si="903"/>
        <v>#N/A</v>
      </c>
      <c r="AK167" s="125" t="e">
        <f t="shared" ca="1" si="903"/>
        <v>#N/A</v>
      </c>
      <c r="AL167" s="125" t="e">
        <f t="shared" ca="1" si="903"/>
        <v>#N/A</v>
      </c>
      <c r="AM167" s="125" t="e">
        <f t="shared" ca="1" si="903"/>
        <v>#N/A</v>
      </c>
      <c r="AN167" s="125" t="e">
        <f t="shared" ca="1" si="903"/>
        <v>#N/A</v>
      </c>
      <c r="AO167" s="125" t="e">
        <f t="shared" ca="1" si="903"/>
        <v>#N/A</v>
      </c>
      <c r="AP167" s="125" t="e">
        <f t="shared" ca="1" si="903"/>
        <v>#N/A</v>
      </c>
      <c r="AQ167" s="125" t="e">
        <f t="shared" ca="1" si="903"/>
        <v>#N/A</v>
      </c>
      <c r="AR167" s="125" t="e">
        <f t="shared" ca="1" si="903"/>
        <v>#N/A</v>
      </c>
      <c r="AS167" s="125" t="e">
        <f t="shared" ca="1" si="903"/>
        <v>#N/A</v>
      </c>
      <c r="AT167" s="125" t="e">
        <f t="shared" ca="1" si="903"/>
        <v>#N/A</v>
      </c>
      <c r="AU167" s="125" t="e">
        <f t="shared" ca="1" si="903"/>
        <v>#N/A</v>
      </c>
      <c r="AV167" s="125" t="e">
        <f t="shared" ca="1" si="903"/>
        <v>#N/A</v>
      </c>
      <c r="AW167" s="125" t="e">
        <f t="shared" ca="1" si="903"/>
        <v>#N/A</v>
      </c>
      <c r="AX167" s="125" t="e">
        <f t="shared" ca="1" si="903"/>
        <v>#N/A</v>
      </c>
      <c r="AY167" s="125" t="e">
        <f t="shared" ca="1" si="896"/>
        <v>#N/A</v>
      </c>
      <c r="AZ167" s="125" t="e">
        <f t="shared" ca="1" si="896"/>
        <v>#N/A</v>
      </c>
      <c r="BA167" s="125" t="e">
        <f t="shared" ca="1" si="896"/>
        <v>#N/A</v>
      </c>
      <c r="BB167" s="125" t="str">
        <f t="shared" ca="1" si="713"/>
        <v/>
      </c>
      <c r="BC167" s="125" t="str">
        <f t="shared" ca="1" si="705"/>
        <v/>
      </c>
      <c r="BD167" s="125" t="str">
        <f t="shared" ca="1" si="706"/>
        <v/>
      </c>
      <c r="BE167" s="125" t="str">
        <f t="shared" ca="1" si="707"/>
        <v/>
      </c>
      <c r="BF167" t="str">
        <f t="shared" ca="1" si="714"/>
        <v/>
      </c>
      <c r="BG167" s="125" t="str">
        <f t="shared" ca="1" si="741"/>
        <v/>
      </c>
      <c r="BI167" s="606" t="str">
        <f t="shared" ca="1" si="776"/>
        <v/>
      </c>
      <c r="BJ167" s="125" t="str">
        <f t="shared" ca="1" si="754"/>
        <v/>
      </c>
      <c r="BK167" s="125" t="str">
        <f t="shared" ca="1" si="777"/>
        <v/>
      </c>
      <c r="BL167" s="125" t="str">
        <f t="shared" ref="BL167" ca="1" si="929">IFERROR(INDEX($D$2:$BA$203,$A$41-1+$BI167,$A$27-3)*IF(RTF_unit="K",1,IF(RTF_unit="lb",1/1000,IF(RTF_unit="T",2,1))),"")</f>
        <v/>
      </c>
      <c r="BM167" s="125" t="str">
        <f t="shared" ref="BM167" ca="1" si="930">IFERROR(INDEX($D$2:$BA$203,$A$41-1+$BI167,$A$27-1)*IF(RTF_unit="K",1,IF(RTF_unit="lb",1/1000,IF(RTF_unit="T",2,1))),"")</f>
        <v/>
      </c>
      <c r="BN167" s="125" t="str">
        <f t="shared" ref="BN167" ca="1" si="931">IFERROR(INDEX($D$2:$BA$203,$A$41-1+$BI167,$A$27-2)*IF(RTF_unit="K",1,IF(RTF_unit="lb",1/1000,IF(RTF_unit="T",2,1))),"")</f>
        <v/>
      </c>
      <c r="BO167" s="125" t="str">
        <f t="shared" ref="BO167" ca="1" si="932">IFERROR(INDEX($D$2:$BA$203,$A$41-1+$BI167,$A$27)*IF(RTF_unit_Moment="kip-ft",1,IF(RTF_unit_Moment="kip-in",1/12,IF(RTF_unit_Moment="lb-ft",1/1000,IF(RTF_unit_Moment="lb-in",1/12000,1)))),"")</f>
        <v/>
      </c>
      <c r="BP167" s="125" t="str">
        <f t="shared" ref="BP167" ca="1" si="933">IFERROR(INDEX($D$2:$BA$203,$A$41-1+$BI167,$A$30)*IF(RTF_unit_Moment="kip-ft",1,IF(RTF_unit_Moment="kip-in",1/12,IF(RTF_unit_Moment="lb-ft",1/1000,IF(RTF_unit_Moment="lb-in",1/12000,1)))),"")</f>
        <v/>
      </c>
      <c r="BQ167" s="125" t="str">
        <f t="shared" ca="1" si="783"/>
        <v/>
      </c>
      <c r="BR167" s="125" t="str">
        <f t="shared" ca="1" si="784"/>
        <v/>
      </c>
      <c r="BT167" s="125" t="str">
        <f t="array" aca="1" ref="BT167" ca="1">IFERROR(INDEX($BB$1:$BB$203,SMALL(IF($BB$1:$BB$203&lt;&gt;"",ROW($BB$1:$BB$203)),ROW(160:160))),"")</f>
        <v/>
      </c>
      <c r="BU167" s="604" t="str">
        <f t="shared" ca="1" si="752"/>
        <v/>
      </c>
      <c r="BV167" s="125" t="str">
        <f t="shared" ca="1" si="760"/>
        <v/>
      </c>
      <c r="BW167" s="125" t="str">
        <f t="shared" ca="1" si="760"/>
        <v/>
      </c>
      <c r="BX167" s="125" t="str">
        <f t="shared" ca="1" si="760"/>
        <v/>
      </c>
      <c r="BY167" s="125" t="str">
        <f t="shared" ca="1" si="761"/>
        <v/>
      </c>
      <c r="BZ167" s="125" t="str">
        <f t="shared" ca="1" si="753"/>
        <v/>
      </c>
      <c r="CA167" s="125" t="str">
        <f t="shared" ca="1" si="762"/>
        <v/>
      </c>
      <c r="CB167" s="125" t="str">
        <f t="shared" ca="1" si="763"/>
        <v/>
      </c>
      <c r="CC167" s="125" t="str">
        <f t="shared" ca="1" si="764"/>
        <v/>
      </c>
      <c r="CD167" s="125" t="str">
        <f t="shared" ca="1" si="765"/>
        <v/>
      </c>
      <c r="CE167" s="125" t="str">
        <f t="shared" ca="1" si="766"/>
        <v/>
      </c>
      <c r="CF167" s="125" t="str">
        <f t="shared" ca="1" si="767"/>
        <v/>
      </c>
      <c r="CG167" s="125" t="str">
        <f t="shared" ca="1" si="768"/>
        <v/>
      </c>
      <c r="CH167" s="125" t="str">
        <f t="shared" ca="1" si="769"/>
        <v/>
      </c>
      <c r="CI167" s="125" t="str">
        <f t="shared" ca="1" si="770"/>
        <v/>
      </c>
      <c r="CJ167" s="125" t="str">
        <f t="array" aca="1" ref="CJ167" ca="1">IFERROR(INDEX($CI$1:$CI$502,SMALL(IF($CI$1:$CI$502&lt;&gt;"",ROW($CI$1:$CI$502)),ROW(160:160))),"")</f>
        <v/>
      </c>
      <c r="CK167" s="125" t="str">
        <f t="shared" ca="1" si="771"/>
        <v/>
      </c>
      <c r="CL167" s="125" t="str">
        <f t="shared" ca="1" si="772"/>
        <v/>
      </c>
      <c r="CM167" s="125"/>
      <c r="CO167" s="125" t="str">
        <f t="shared" si="773"/>
        <v/>
      </c>
      <c r="CP167" s="600" t="str">
        <f t="shared" si="774"/>
        <v/>
      </c>
      <c r="CQ167" s="600" t="str">
        <f t="shared" si="790"/>
        <v/>
      </c>
      <c r="CR167" s="600" t="str">
        <f t="shared" si="775"/>
        <v/>
      </c>
    </row>
    <row r="168" spans="1:96" x14ac:dyDescent="0.25">
      <c r="A168" s="591"/>
      <c r="C168" s="125">
        <f t="shared" si="720"/>
        <v>166</v>
      </c>
      <c r="D168" s="125" t="e">
        <f t="shared" ca="1" si="902"/>
        <v>#N/A</v>
      </c>
      <c r="E168" s="125" t="e">
        <f t="shared" ca="1" si="902"/>
        <v>#N/A</v>
      </c>
      <c r="F168" s="125" t="e">
        <f t="shared" ca="1" si="902"/>
        <v>#N/A</v>
      </c>
      <c r="G168" s="125" t="e">
        <f t="shared" ca="1" si="902"/>
        <v>#N/A</v>
      </c>
      <c r="H168" s="125" t="e">
        <f t="shared" ca="1" si="902"/>
        <v>#N/A</v>
      </c>
      <c r="I168" s="125" t="e">
        <f t="shared" ca="1" si="902"/>
        <v>#N/A</v>
      </c>
      <c r="J168" s="125" t="e">
        <f t="shared" ca="1" si="902"/>
        <v>#N/A</v>
      </c>
      <c r="K168" s="125" t="e">
        <f t="shared" ca="1" si="902"/>
        <v>#N/A</v>
      </c>
      <c r="L168" s="125" t="e">
        <f t="shared" ca="1" si="902"/>
        <v>#N/A</v>
      </c>
      <c r="M168" s="125" t="e">
        <f t="shared" ca="1" si="902"/>
        <v>#N/A</v>
      </c>
      <c r="N168" s="125" t="e">
        <f t="shared" ca="1" si="902"/>
        <v>#N/A</v>
      </c>
      <c r="O168" s="125" t="e">
        <f t="shared" ca="1" si="902"/>
        <v>#N/A</v>
      </c>
      <c r="P168" s="125" t="e">
        <f t="shared" ca="1" si="902"/>
        <v>#N/A</v>
      </c>
      <c r="Q168" s="125" t="e">
        <f t="shared" ca="1" si="902"/>
        <v>#N/A</v>
      </c>
      <c r="R168" s="125" t="e">
        <f t="shared" ca="1" si="902"/>
        <v>#N/A</v>
      </c>
      <c r="S168" s="125" t="e">
        <f t="shared" ca="1" si="902"/>
        <v>#N/A</v>
      </c>
      <c r="T168" s="125" t="e">
        <f t="shared" ca="1" si="895"/>
        <v>#N/A</v>
      </c>
      <c r="U168" s="125" t="e">
        <f t="shared" ca="1" si="895"/>
        <v>#N/A</v>
      </c>
      <c r="V168" s="125" t="e">
        <f t="shared" ca="1" si="895"/>
        <v>#N/A</v>
      </c>
      <c r="W168" s="125" t="e">
        <f t="shared" ca="1" si="895"/>
        <v>#N/A</v>
      </c>
      <c r="X168" s="125" t="e">
        <f t="shared" ca="1" si="895"/>
        <v>#N/A</v>
      </c>
      <c r="Y168" s="125" t="e">
        <f t="shared" ca="1" si="895"/>
        <v>#N/A</v>
      </c>
      <c r="Z168" s="125" t="e">
        <f t="shared" ca="1" si="895"/>
        <v>#N/A</v>
      </c>
      <c r="AA168" s="125" t="e">
        <f t="shared" ca="1" si="895"/>
        <v>#N/A</v>
      </c>
      <c r="AB168" s="125" t="e">
        <f t="shared" ca="1" si="895"/>
        <v>#N/A</v>
      </c>
      <c r="AC168" s="125" t="e">
        <f t="shared" ca="1" si="895"/>
        <v>#N/A</v>
      </c>
      <c r="AD168" s="125" t="e">
        <f t="shared" ca="1" si="895"/>
        <v>#N/A</v>
      </c>
      <c r="AE168" s="125" t="e">
        <f t="shared" ca="1" si="895"/>
        <v>#N/A</v>
      </c>
      <c r="AF168" s="125" t="e">
        <f t="shared" ca="1" si="895"/>
        <v>#N/A</v>
      </c>
      <c r="AG168" s="125" t="e">
        <f t="shared" ca="1" si="895"/>
        <v>#N/A</v>
      </c>
      <c r="AH168" s="125" t="e">
        <f t="shared" ca="1" si="895"/>
        <v>#N/A</v>
      </c>
      <c r="AI168" s="125" t="e">
        <f t="shared" ca="1" si="903"/>
        <v>#N/A</v>
      </c>
      <c r="AJ168" s="125" t="e">
        <f t="shared" ca="1" si="903"/>
        <v>#N/A</v>
      </c>
      <c r="AK168" s="125" t="e">
        <f t="shared" ca="1" si="903"/>
        <v>#N/A</v>
      </c>
      <c r="AL168" s="125" t="e">
        <f t="shared" ca="1" si="903"/>
        <v>#N/A</v>
      </c>
      <c r="AM168" s="125" t="e">
        <f t="shared" ca="1" si="903"/>
        <v>#N/A</v>
      </c>
      <c r="AN168" s="125" t="e">
        <f t="shared" ca="1" si="903"/>
        <v>#N/A</v>
      </c>
      <c r="AO168" s="125" t="e">
        <f t="shared" ca="1" si="903"/>
        <v>#N/A</v>
      </c>
      <c r="AP168" s="125" t="e">
        <f t="shared" ca="1" si="903"/>
        <v>#N/A</v>
      </c>
      <c r="AQ168" s="125" t="e">
        <f t="shared" ca="1" si="903"/>
        <v>#N/A</v>
      </c>
      <c r="AR168" s="125" t="e">
        <f t="shared" ca="1" si="903"/>
        <v>#N/A</v>
      </c>
      <c r="AS168" s="125" t="e">
        <f t="shared" ca="1" si="903"/>
        <v>#N/A</v>
      </c>
      <c r="AT168" s="125" t="e">
        <f t="shared" ca="1" si="903"/>
        <v>#N/A</v>
      </c>
      <c r="AU168" s="125" t="e">
        <f t="shared" ca="1" si="903"/>
        <v>#N/A</v>
      </c>
      <c r="AV168" s="125" t="e">
        <f t="shared" ca="1" si="903"/>
        <v>#N/A</v>
      </c>
      <c r="AW168" s="125" t="e">
        <f t="shared" ca="1" si="903"/>
        <v>#N/A</v>
      </c>
      <c r="AX168" s="125" t="e">
        <f t="shared" ca="1" si="903"/>
        <v>#N/A</v>
      </c>
      <c r="AY168" s="125" t="e">
        <f t="shared" ca="1" si="896"/>
        <v>#N/A</v>
      </c>
      <c r="AZ168" s="125" t="e">
        <f t="shared" ca="1" si="896"/>
        <v>#N/A</v>
      </c>
      <c r="BA168" s="125" t="e">
        <f t="shared" ca="1" si="896"/>
        <v>#N/A</v>
      </c>
      <c r="BB168" s="125" t="str">
        <f t="shared" ca="1" si="713"/>
        <v/>
      </c>
      <c r="BC168" s="125" t="str">
        <f t="shared" ca="1" si="705"/>
        <v/>
      </c>
      <c r="BD168" s="125" t="str">
        <f t="shared" ca="1" si="706"/>
        <v/>
      </c>
      <c r="BE168" s="125" t="str">
        <f t="shared" ca="1" si="707"/>
        <v/>
      </c>
      <c r="BF168" t="str">
        <f t="shared" ca="1" si="714"/>
        <v/>
      </c>
      <c r="BG168" s="125" t="str">
        <f t="shared" ca="1" si="741"/>
        <v/>
      </c>
      <c r="BI168" s="606" t="str">
        <f t="shared" ca="1" si="776"/>
        <v/>
      </c>
      <c r="BJ168" s="125" t="str">
        <f t="shared" ca="1" si="754"/>
        <v/>
      </c>
      <c r="BK168" s="125" t="str">
        <f t="shared" ca="1" si="777"/>
        <v/>
      </c>
      <c r="BL168" s="125" t="str">
        <f t="shared" ref="BL168" ca="1" si="934">IFERROR(INDEX($D$2:$BA$203,$A$41-1+$BI168,$A$27-3)*IF(RTF_unit="K",1,IF(RTF_unit="lb",1/1000,IF(RTF_unit="T",2,1))),"")</f>
        <v/>
      </c>
      <c r="BM168" s="125" t="str">
        <f t="shared" ref="BM168" ca="1" si="935">IFERROR(INDEX($D$2:$BA$203,$A$41-1+$BI168,$A$27-1)*IF(RTF_unit="K",1,IF(RTF_unit="lb",1/1000,IF(RTF_unit="T",2,1))),"")</f>
        <v/>
      </c>
      <c r="BN168" s="125" t="str">
        <f t="shared" ref="BN168" ca="1" si="936">IFERROR(INDEX($D$2:$BA$203,$A$41-1+$BI168,$A$27-2)*IF(RTF_unit="K",1,IF(RTF_unit="lb",1/1000,IF(RTF_unit="T",2,1))),"")</f>
        <v/>
      </c>
      <c r="BO168" s="125" t="str">
        <f t="shared" ref="BO168" ca="1" si="937">IFERROR(INDEX($D$2:$BA$203,$A$41-1+$BI168,$A$27)*IF(RTF_unit_Moment="kip-ft",1,IF(RTF_unit_Moment="kip-in",1/12,IF(RTF_unit_Moment="lb-ft",1/1000,IF(RTF_unit_Moment="lb-in",1/12000,1)))),"")</f>
        <v/>
      </c>
      <c r="BP168" s="125" t="str">
        <f t="shared" ref="BP168" ca="1" si="938">IFERROR(INDEX($D$2:$BA$203,$A$41-1+$BI168,$A$30)*IF(RTF_unit_Moment="kip-ft",1,IF(RTF_unit_Moment="kip-in",1/12,IF(RTF_unit_Moment="lb-ft",1/1000,IF(RTF_unit_Moment="lb-in",1/12000,1)))),"")</f>
        <v/>
      </c>
      <c r="BQ168" s="125" t="str">
        <f t="shared" ca="1" si="783"/>
        <v/>
      </c>
      <c r="BR168" s="125" t="str">
        <f t="shared" ca="1" si="784"/>
        <v/>
      </c>
      <c r="BT168" s="125" t="str">
        <f t="array" aca="1" ref="BT168" ca="1">IFERROR(INDEX($BB$1:$BB$203,SMALL(IF($BB$1:$BB$203&lt;&gt;"",ROW($BB$1:$BB$203)),ROW(161:161))),"")</f>
        <v/>
      </c>
      <c r="BU168" s="604" t="str">
        <f t="shared" ca="1" si="752"/>
        <v/>
      </c>
      <c r="BV168" s="125" t="str">
        <f t="shared" ca="1" si="760"/>
        <v/>
      </c>
      <c r="BW168" s="125" t="str">
        <f t="shared" ca="1" si="760"/>
        <v/>
      </c>
      <c r="BX168" s="125" t="str">
        <f t="shared" ca="1" si="760"/>
        <v/>
      </c>
      <c r="BY168" s="125" t="str">
        <f t="shared" ca="1" si="761"/>
        <v/>
      </c>
      <c r="BZ168" s="125" t="str">
        <f t="shared" ca="1" si="753"/>
        <v/>
      </c>
      <c r="CA168" s="125" t="str">
        <f t="shared" ca="1" si="762"/>
        <v/>
      </c>
      <c r="CB168" s="125" t="str">
        <f t="shared" ca="1" si="763"/>
        <v/>
      </c>
      <c r="CC168" s="125" t="str">
        <f t="shared" ca="1" si="764"/>
        <v/>
      </c>
      <c r="CD168" s="125" t="str">
        <f t="shared" ca="1" si="765"/>
        <v/>
      </c>
      <c r="CE168" s="125" t="str">
        <f t="shared" ca="1" si="766"/>
        <v/>
      </c>
      <c r="CF168" s="125" t="str">
        <f t="shared" ca="1" si="767"/>
        <v/>
      </c>
      <c r="CG168" s="125" t="str">
        <f t="shared" ca="1" si="768"/>
        <v/>
      </c>
      <c r="CH168" s="125" t="str">
        <f t="shared" ca="1" si="769"/>
        <v/>
      </c>
      <c r="CI168" s="125" t="str">
        <f t="shared" ca="1" si="770"/>
        <v/>
      </c>
      <c r="CJ168" s="125" t="str">
        <f t="array" aca="1" ref="CJ168" ca="1">IFERROR(INDEX($CI$1:$CI$502,SMALL(IF($CI$1:$CI$502&lt;&gt;"",ROW($CI$1:$CI$502)),ROW(161:161))),"")</f>
        <v/>
      </c>
      <c r="CK168" s="125" t="str">
        <f t="shared" ca="1" si="771"/>
        <v/>
      </c>
      <c r="CL168" s="125" t="str">
        <f t="shared" ca="1" si="772"/>
        <v/>
      </c>
      <c r="CM168" s="125"/>
      <c r="CO168" s="125" t="str">
        <f t="shared" si="773"/>
        <v/>
      </c>
      <c r="CP168" s="600" t="str">
        <f t="shared" si="774"/>
        <v/>
      </c>
      <c r="CQ168" s="600" t="str">
        <f t="shared" si="790"/>
        <v/>
      </c>
      <c r="CR168" s="600" t="str">
        <f t="shared" si="775"/>
        <v/>
      </c>
    </row>
    <row r="169" spans="1:96" x14ac:dyDescent="0.25">
      <c r="A169" s="591"/>
      <c r="C169" s="125">
        <f t="shared" si="720"/>
        <v>167</v>
      </c>
      <c r="D169" s="125" t="e">
        <f t="shared" ca="1" si="902"/>
        <v>#N/A</v>
      </c>
      <c r="E169" s="125" t="e">
        <f t="shared" ca="1" si="902"/>
        <v>#N/A</v>
      </c>
      <c r="F169" s="125" t="e">
        <f t="shared" ca="1" si="902"/>
        <v>#N/A</v>
      </c>
      <c r="G169" s="125" t="e">
        <f t="shared" ca="1" si="902"/>
        <v>#N/A</v>
      </c>
      <c r="H169" s="125" t="e">
        <f t="shared" ca="1" si="902"/>
        <v>#N/A</v>
      </c>
      <c r="I169" s="125" t="e">
        <f t="shared" ca="1" si="902"/>
        <v>#N/A</v>
      </c>
      <c r="J169" s="125" t="e">
        <f t="shared" ca="1" si="902"/>
        <v>#N/A</v>
      </c>
      <c r="K169" s="125" t="e">
        <f t="shared" ca="1" si="902"/>
        <v>#N/A</v>
      </c>
      <c r="L169" s="125" t="e">
        <f t="shared" ca="1" si="902"/>
        <v>#N/A</v>
      </c>
      <c r="M169" s="125" t="e">
        <f t="shared" ca="1" si="902"/>
        <v>#N/A</v>
      </c>
      <c r="N169" s="125" t="e">
        <f t="shared" ca="1" si="902"/>
        <v>#N/A</v>
      </c>
      <c r="O169" s="125" t="e">
        <f t="shared" ca="1" si="902"/>
        <v>#N/A</v>
      </c>
      <c r="P169" s="125" t="e">
        <f t="shared" ca="1" si="902"/>
        <v>#N/A</v>
      </c>
      <c r="Q169" s="125" t="e">
        <f t="shared" ca="1" si="902"/>
        <v>#N/A</v>
      </c>
      <c r="R169" s="125" t="e">
        <f t="shared" ca="1" si="902"/>
        <v>#N/A</v>
      </c>
      <c r="S169" s="125" t="e">
        <f t="shared" ca="1" si="902"/>
        <v>#N/A</v>
      </c>
      <c r="T169" s="125" t="e">
        <f t="shared" ca="1" si="895"/>
        <v>#N/A</v>
      </c>
      <c r="U169" s="125" t="e">
        <f t="shared" ca="1" si="895"/>
        <v>#N/A</v>
      </c>
      <c r="V169" s="125" t="e">
        <f t="shared" ca="1" si="895"/>
        <v>#N/A</v>
      </c>
      <c r="W169" s="125" t="e">
        <f t="shared" ca="1" si="895"/>
        <v>#N/A</v>
      </c>
      <c r="X169" s="125" t="e">
        <f t="shared" ca="1" si="895"/>
        <v>#N/A</v>
      </c>
      <c r="Y169" s="125" t="e">
        <f t="shared" ca="1" si="895"/>
        <v>#N/A</v>
      </c>
      <c r="Z169" s="125" t="e">
        <f t="shared" ca="1" si="895"/>
        <v>#N/A</v>
      </c>
      <c r="AA169" s="125" t="e">
        <f t="shared" ca="1" si="895"/>
        <v>#N/A</v>
      </c>
      <c r="AB169" s="125" t="e">
        <f t="shared" ca="1" si="895"/>
        <v>#N/A</v>
      </c>
      <c r="AC169" s="125" t="e">
        <f t="shared" ca="1" si="895"/>
        <v>#N/A</v>
      </c>
      <c r="AD169" s="125" t="e">
        <f t="shared" ca="1" si="895"/>
        <v>#N/A</v>
      </c>
      <c r="AE169" s="125" t="e">
        <f t="shared" ca="1" si="895"/>
        <v>#N/A</v>
      </c>
      <c r="AF169" s="125" t="e">
        <f t="shared" ca="1" si="895"/>
        <v>#N/A</v>
      </c>
      <c r="AG169" s="125" t="e">
        <f t="shared" ca="1" si="895"/>
        <v>#N/A</v>
      </c>
      <c r="AH169" s="125" t="e">
        <f t="shared" ca="1" si="895"/>
        <v>#N/A</v>
      </c>
      <c r="AI169" s="125" t="e">
        <f t="shared" ca="1" si="903"/>
        <v>#N/A</v>
      </c>
      <c r="AJ169" s="125" t="e">
        <f t="shared" ca="1" si="903"/>
        <v>#N/A</v>
      </c>
      <c r="AK169" s="125" t="e">
        <f t="shared" ca="1" si="903"/>
        <v>#N/A</v>
      </c>
      <c r="AL169" s="125" t="e">
        <f t="shared" ca="1" si="903"/>
        <v>#N/A</v>
      </c>
      <c r="AM169" s="125" t="e">
        <f t="shared" ca="1" si="903"/>
        <v>#N/A</v>
      </c>
      <c r="AN169" s="125" t="e">
        <f t="shared" ca="1" si="903"/>
        <v>#N/A</v>
      </c>
      <c r="AO169" s="125" t="e">
        <f t="shared" ca="1" si="903"/>
        <v>#N/A</v>
      </c>
      <c r="AP169" s="125" t="e">
        <f t="shared" ca="1" si="903"/>
        <v>#N/A</v>
      </c>
      <c r="AQ169" s="125" t="e">
        <f t="shared" ca="1" si="903"/>
        <v>#N/A</v>
      </c>
      <c r="AR169" s="125" t="e">
        <f t="shared" ca="1" si="903"/>
        <v>#N/A</v>
      </c>
      <c r="AS169" s="125" t="e">
        <f t="shared" ca="1" si="903"/>
        <v>#N/A</v>
      </c>
      <c r="AT169" s="125" t="e">
        <f t="shared" ca="1" si="903"/>
        <v>#N/A</v>
      </c>
      <c r="AU169" s="125" t="e">
        <f t="shared" ca="1" si="903"/>
        <v>#N/A</v>
      </c>
      <c r="AV169" s="125" t="e">
        <f t="shared" ca="1" si="903"/>
        <v>#N/A</v>
      </c>
      <c r="AW169" s="125" t="e">
        <f t="shared" ca="1" si="903"/>
        <v>#N/A</v>
      </c>
      <c r="AX169" s="125" t="e">
        <f t="shared" ca="1" si="903"/>
        <v>#N/A</v>
      </c>
      <c r="AY169" s="125" t="e">
        <f t="shared" ca="1" si="896"/>
        <v>#N/A</v>
      </c>
      <c r="AZ169" s="125" t="e">
        <f t="shared" ca="1" si="896"/>
        <v>#N/A</v>
      </c>
      <c r="BA169" s="125" t="e">
        <f t="shared" ca="1" si="896"/>
        <v>#N/A</v>
      </c>
      <c r="BB169" s="125" t="str">
        <f t="shared" ca="1" si="713"/>
        <v/>
      </c>
      <c r="BC169" s="125" t="str">
        <f t="shared" ca="1" si="705"/>
        <v/>
      </c>
      <c r="BD169" s="125" t="str">
        <f t="shared" ca="1" si="706"/>
        <v/>
      </c>
      <c r="BE169" s="125" t="str">
        <f t="shared" ca="1" si="707"/>
        <v/>
      </c>
      <c r="BF169" t="str">
        <f t="shared" ca="1" si="714"/>
        <v/>
      </c>
      <c r="BG169" s="125" t="str">
        <f t="shared" ca="1" si="741"/>
        <v/>
      </c>
      <c r="BI169" s="606" t="str">
        <f t="shared" ca="1" si="776"/>
        <v/>
      </c>
      <c r="BJ169" s="125" t="str">
        <f t="shared" ca="1" si="754"/>
        <v/>
      </c>
      <c r="BK169" s="125" t="str">
        <f t="shared" ca="1" si="777"/>
        <v/>
      </c>
      <c r="BL169" s="125" t="str">
        <f t="shared" ref="BL169" ca="1" si="939">IFERROR(INDEX($D$2:$BA$203,$A$41-1+$BI169,$A$27-3)*IF(RTF_unit="K",1,IF(RTF_unit="lb",1/1000,IF(RTF_unit="T",2,1))),"")</f>
        <v/>
      </c>
      <c r="BM169" s="125" t="str">
        <f t="shared" ref="BM169" ca="1" si="940">IFERROR(INDEX($D$2:$BA$203,$A$41-1+$BI169,$A$27-1)*IF(RTF_unit="K",1,IF(RTF_unit="lb",1/1000,IF(RTF_unit="T",2,1))),"")</f>
        <v/>
      </c>
      <c r="BN169" s="125" t="str">
        <f t="shared" ref="BN169" ca="1" si="941">IFERROR(INDEX($D$2:$BA$203,$A$41-1+$BI169,$A$27-2)*IF(RTF_unit="K",1,IF(RTF_unit="lb",1/1000,IF(RTF_unit="T",2,1))),"")</f>
        <v/>
      </c>
      <c r="BO169" s="125" t="str">
        <f t="shared" ref="BO169" ca="1" si="942">IFERROR(INDEX($D$2:$BA$203,$A$41-1+$BI169,$A$27)*IF(RTF_unit_Moment="kip-ft",1,IF(RTF_unit_Moment="kip-in",1/12,IF(RTF_unit_Moment="lb-ft",1/1000,IF(RTF_unit_Moment="lb-in",1/12000,1)))),"")</f>
        <v/>
      </c>
      <c r="BP169" s="125" t="str">
        <f t="shared" ref="BP169" ca="1" si="943">IFERROR(INDEX($D$2:$BA$203,$A$41-1+$BI169,$A$30)*IF(RTF_unit_Moment="kip-ft",1,IF(RTF_unit_Moment="kip-in",1/12,IF(RTF_unit_Moment="lb-ft",1/1000,IF(RTF_unit_Moment="lb-in",1/12000,1)))),"")</f>
        <v/>
      </c>
      <c r="BQ169" s="125" t="str">
        <f t="shared" ca="1" si="783"/>
        <v/>
      </c>
      <c r="BR169" s="125" t="str">
        <f t="shared" ca="1" si="784"/>
        <v/>
      </c>
      <c r="BT169" s="125" t="str">
        <f t="array" aca="1" ref="BT169" ca="1">IFERROR(INDEX($BB$1:$BB$203,SMALL(IF($BB$1:$BB$203&lt;&gt;"",ROW($BB$1:$BB$203)),ROW(162:162))),"")</f>
        <v/>
      </c>
      <c r="BU169" s="604" t="str">
        <f t="shared" ca="1" si="752"/>
        <v/>
      </c>
      <c r="BV169" s="125" t="str">
        <f t="shared" ca="1" si="760"/>
        <v/>
      </c>
      <c r="BW169" s="125" t="str">
        <f t="shared" ca="1" si="760"/>
        <v/>
      </c>
      <c r="BX169" s="125" t="str">
        <f t="shared" ca="1" si="760"/>
        <v/>
      </c>
      <c r="BY169" s="125" t="str">
        <f t="shared" ca="1" si="761"/>
        <v/>
      </c>
      <c r="BZ169" s="125" t="str">
        <f t="shared" ca="1" si="753"/>
        <v/>
      </c>
      <c r="CA169" s="125" t="str">
        <f t="shared" ca="1" si="762"/>
        <v/>
      </c>
      <c r="CB169" s="125" t="str">
        <f t="shared" ca="1" si="763"/>
        <v/>
      </c>
      <c r="CC169" s="125" t="str">
        <f t="shared" ca="1" si="764"/>
        <v/>
      </c>
      <c r="CD169" s="125" t="str">
        <f t="shared" ca="1" si="765"/>
        <v/>
      </c>
      <c r="CE169" s="125" t="str">
        <f t="shared" ca="1" si="766"/>
        <v/>
      </c>
      <c r="CF169" s="125" t="str">
        <f t="shared" ca="1" si="767"/>
        <v/>
      </c>
      <c r="CG169" s="125" t="str">
        <f t="shared" ca="1" si="768"/>
        <v/>
      </c>
      <c r="CH169" s="125" t="str">
        <f t="shared" ca="1" si="769"/>
        <v/>
      </c>
      <c r="CI169" s="125" t="str">
        <f t="shared" ca="1" si="770"/>
        <v/>
      </c>
      <c r="CJ169" s="125" t="str">
        <f t="array" aca="1" ref="CJ169" ca="1">IFERROR(INDEX($CI$1:$CI$502,SMALL(IF($CI$1:$CI$502&lt;&gt;"",ROW($CI$1:$CI$502)),ROW(162:162))),"")</f>
        <v/>
      </c>
      <c r="CK169" s="125" t="str">
        <f t="shared" ca="1" si="771"/>
        <v/>
      </c>
      <c r="CL169" s="125" t="str">
        <f t="shared" ca="1" si="772"/>
        <v/>
      </c>
      <c r="CM169" s="125"/>
      <c r="CO169" s="125" t="str">
        <f t="shared" si="773"/>
        <v/>
      </c>
      <c r="CP169" s="600" t="str">
        <f t="shared" si="774"/>
        <v/>
      </c>
      <c r="CQ169" s="600" t="str">
        <f t="shared" si="790"/>
        <v/>
      </c>
      <c r="CR169" s="600" t="str">
        <f t="shared" si="775"/>
        <v/>
      </c>
    </row>
    <row r="170" spans="1:96" x14ac:dyDescent="0.25">
      <c r="A170" s="591"/>
      <c r="C170" s="125">
        <f t="shared" si="720"/>
        <v>168</v>
      </c>
      <c r="D170" s="125" t="e">
        <f t="shared" ca="1" si="902"/>
        <v>#N/A</v>
      </c>
      <c r="E170" s="125" t="e">
        <f t="shared" ca="1" si="902"/>
        <v>#N/A</v>
      </c>
      <c r="F170" s="125" t="e">
        <f t="shared" ca="1" si="902"/>
        <v>#N/A</v>
      </c>
      <c r="G170" s="125" t="e">
        <f t="shared" ca="1" si="902"/>
        <v>#N/A</v>
      </c>
      <c r="H170" s="125" t="e">
        <f t="shared" ca="1" si="902"/>
        <v>#N/A</v>
      </c>
      <c r="I170" s="125" t="e">
        <f t="shared" ca="1" si="902"/>
        <v>#N/A</v>
      </c>
      <c r="J170" s="125" t="e">
        <f t="shared" ca="1" si="902"/>
        <v>#N/A</v>
      </c>
      <c r="K170" s="125" t="e">
        <f t="shared" ca="1" si="902"/>
        <v>#N/A</v>
      </c>
      <c r="L170" s="125" t="e">
        <f t="shared" ca="1" si="902"/>
        <v>#N/A</v>
      </c>
      <c r="M170" s="125" t="e">
        <f t="shared" ca="1" si="902"/>
        <v>#N/A</v>
      </c>
      <c r="N170" s="125" t="e">
        <f t="shared" ca="1" si="902"/>
        <v>#N/A</v>
      </c>
      <c r="O170" s="125" t="e">
        <f t="shared" ca="1" si="902"/>
        <v>#N/A</v>
      </c>
      <c r="P170" s="125" t="e">
        <f t="shared" ca="1" si="902"/>
        <v>#N/A</v>
      </c>
      <c r="Q170" s="125" t="e">
        <f t="shared" ca="1" si="902"/>
        <v>#N/A</v>
      </c>
      <c r="R170" s="125" t="e">
        <f t="shared" ca="1" si="902"/>
        <v>#N/A</v>
      </c>
      <c r="S170" s="125" t="e">
        <f t="shared" ca="1" si="902"/>
        <v>#N/A</v>
      </c>
      <c r="T170" s="125" t="e">
        <f t="shared" ca="1" si="895"/>
        <v>#N/A</v>
      </c>
      <c r="U170" s="125" t="e">
        <f t="shared" ca="1" si="895"/>
        <v>#N/A</v>
      </c>
      <c r="V170" s="125" t="e">
        <f t="shared" ca="1" si="895"/>
        <v>#N/A</v>
      </c>
      <c r="W170" s="125" t="e">
        <f t="shared" ca="1" si="895"/>
        <v>#N/A</v>
      </c>
      <c r="X170" s="125" t="e">
        <f t="shared" ca="1" si="895"/>
        <v>#N/A</v>
      </c>
      <c r="Y170" s="125" t="e">
        <f t="shared" ca="1" si="895"/>
        <v>#N/A</v>
      </c>
      <c r="Z170" s="125" t="e">
        <f t="shared" ca="1" si="895"/>
        <v>#N/A</v>
      </c>
      <c r="AA170" s="125" t="e">
        <f t="shared" ca="1" si="895"/>
        <v>#N/A</v>
      </c>
      <c r="AB170" s="125" t="e">
        <f t="shared" ca="1" si="895"/>
        <v>#N/A</v>
      </c>
      <c r="AC170" s="125" t="e">
        <f t="shared" ca="1" si="895"/>
        <v>#N/A</v>
      </c>
      <c r="AD170" s="125" t="e">
        <f t="shared" ca="1" si="895"/>
        <v>#N/A</v>
      </c>
      <c r="AE170" s="125" t="e">
        <f t="shared" ca="1" si="895"/>
        <v>#N/A</v>
      </c>
      <c r="AF170" s="125" t="e">
        <f t="shared" ca="1" si="895"/>
        <v>#N/A</v>
      </c>
      <c r="AG170" s="125" t="e">
        <f t="shared" ca="1" si="895"/>
        <v>#N/A</v>
      </c>
      <c r="AH170" s="125" t="e">
        <f t="shared" ca="1" si="895"/>
        <v>#N/A</v>
      </c>
      <c r="AI170" s="125" t="e">
        <f t="shared" ca="1" si="903"/>
        <v>#N/A</v>
      </c>
      <c r="AJ170" s="125" t="e">
        <f t="shared" ca="1" si="903"/>
        <v>#N/A</v>
      </c>
      <c r="AK170" s="125" t="e">
        <f t="shared" ca="1" si="903"/>
        <v>#N/A</v>
      </c>
      <c r="AL170" s="125" t="e">
        <f t="shared" ca="1" si="903"/>
        <v>#N/A</v>
      </c>
      <c r="AM170" s="125" t="e">
        <f t="shared" ca="1" si="903"/>
        <v>#N/A</v>
      </c>
      <c r="AN170" s="125" t="e">
        <f t="shared" ca="1" si="903"/>
        <v>#N/A</v>
      </c>
      <c r="AO170" s="125" t="e">
        <f t="shared" ca="1" si="903"/>
        <v>#N/A</v>
      </c>
      <c r="AP170" s="125" t="e">
        <f t="shared" ca="1" si="903"/>
        <v>#N/A</v>
      </c>
      <c r="AQ170" s="125" t="e">
        <f t="shared" ca="1" si="903"/>
        <v>#N/A</v>
      </c>
      <c r="AR170" s="125" t="e">
        <f t="shared" ca="1" si="903"/>
        <v>#N/A</v>
      </c>
      <c r="AS170" s="125" t="e">
        <f t="shared" ca="1" si="903"/>
        <v>#N/A</v>
      </c>
      <c r="AT170" s="125" t="e">
        <f t="shared" ca="1" si="903"/>
        <v>#N/A</v>
      </c>
      <c r="AU170" s="125" t="e">
        <f t="shared" ca="1" si="903"/>
        <v>#N/A</v>
      </c>
      <c r="AV170" s="125" t="e">
        <f t="shared" ca="1" si="903"/>
        <v>#N/A</v>
      </c>
      <c r="AW170" s="125" t="e">
        <f t="shared" ca="1" si="903"/>
        <v>#N/A</v>
      </c>
      <c r="AX170" s="125" t="e">
        <f t="shared" ca="1" si="903"/>
        <v>#N/A</v>
      </c>
      <c r="AY170" s="125" t="e">
        <f t="shared" ca="1" si="896"/>
        <v>#N/A</v>
      </c>
      <c r="AZ170" s="125" t="e">
        <f t="shared" ca="1" si="896"/>
        <v>#N/A</v>
      </c>
      <c r="BA170" s="125" t="e">
        <f t="shared" ca="1" si="896"/>
        <v>#N/A</v>
      </c>
      <c r="BB170" s="125" t="str">
        <f t="shared" ca="1" si="713"/>
        <v/>
      </c>
      <c r="BC170" s="125" t="str">
        <f t="shared" ca="1" si="705"/>
        <v/>
      </c>
      <c r="BD170" s="125" t="str">
        <f t="shared" ca="1" si="706"/>
        <v/>
      </c>
      <c r="BE170" s="125" t="str">
        <f t="shared" ca="1" si="707"/>
        <v/>
      </c>
      <c r="BF170" t="str">
        <f t="shared" ca="1" si="714"/>
        <v/>
      </c>
      <c r="BG170" s="125" t="str">
        <f t="shared" ca="1" si="741"/>
        <v/>
      </c>
      <c r="BI170" s="606" t="str">
        <f t="shared" ca="1" si="776"/>
        <v/>
      </c>
      <c r="BJ170" s="125" t="str">
        <f t="shared" ca="1" si="754"/>
        <v/>
      </c>
      <c r="BK170" s="125" t="str">
        <f t="shared" ca="1" si="777"/>
        <v/>
      </c>
      <c r="BL170" s="125" t="str">
        <f t="shared" ref="BL170" ca="1" si="944">IFERROR(INDEX($D$2:$BA$203,$A$41-1+$BI170,$A$27-3)*IF(RTF_unit="K",1,IF(RTF_unit="lb",1/1000,IF(RTF_unit="T",2,1))),"")</f>
        <v/>
      </c>
      <c r="BM170" s="125" t="str">
        <f t="shared" ref="BM170" ca="1" si="945">IFERROR(INDEX($D$2:$BA$203,$A$41-1+$BI170,$A$27-1)*IF(RTF_unit="K",1,IF(RTF_unit="lb",1/1000,IF(RTF_unit="T",2,1))),"")</f>
        <v/>
      </c>
      <c r="BN170" s="125" t="str">
        <f t="shared" ref="BN170" ca="1" si="946">IFERROR(INDEX($D$2:$BA$203,$A$41-1+$BI170,$A$27-2)*IF(RTF_unit="K",1,IF(RTF_unit="lb",1/1000,IF(RTF_unit="T",2,1))),"")</f>
        <v/>
      </c>
      <c r="BO170" s="125" t="str">
        <f t="shared" ref="BO170" ca="1" si="947">IFERROR(INDEX($D$2:$BA$203,$A$41-1+$BI170,$A$27)*IF(RTF_unit_Moment="kip-ft",1,IF(RTF_unit_Moment="kip-in",1/12,IF(RTF_unit_Moment="lb-ft",1/1000,IF(RTF_unit_Moment="lb-in",1/12000,1)))),"")</f>
        <v/>
      </c>
      <c r="BP170" s="125" t="str">
        <f t="shared" ref="BP170" ca="1" si="948">IFERROR(INDEX($D$2:$BA$203,$A$41-1+$BI170,$A$30)*IF(RTF_unit_Moment="kip-ft",1,IF(RTF_unit_Moment="kip-in",1/12,IF(RTF_unit_Moment="lb-ft",1/1000,IF(RTF_unit_Moment="lb-in",1/12000,1)))),"")</f>
        <v/>
      </c>
      <c r="BQ170" s="125" t="str">
        <f t="shared" ca="1" si="783"/>
        <v/>
      </c>
      <c r="BR170" s="125" t="str">
        <f t="shared" ca="1" si="784"/>
        <v/>
      </c>
      <c r="BT170" s="125" t="str">
        <f t="array" aca="1" ref="BT170" ca="1">IFERROR(INDEX($BB$1:$BB$203,SMALL(IF($BB$1:$BB$203&lt;&gt;"",ROW($BB$1:$BB$203)),ROW(163:163))),"")</f>
        <v/>
      </c>
      <c r="BU170" s="604" t="str">
        <f t="shared" ca="1" si="752"/>
        <v/>
      </c>
      <c r="BV170" s="125" t="str">
        <f t="shared" ca="1" si="760"/>
        <v/>
      </c>
      <c r="BW170" s="125" t="str">
        <f t="shared" ca="1" si="760"/>
        <v/>
      </c>
      <c r="BX170" s="125" t="str">
        <f t="shared" ca="1" si="760"/>
        <v/>
      </c>
      <c r="BY170" s="125" t="str">
        <f t="shared" ca="1" si="761"/>
        <v/>
      </c>
      <c r="BZ170" s="125" t="str">
        <f t="shared" ca="1" si="753"/>
        <v/>
      </c>
      <c r="CA170" s="125" t="str">
        <f t="shared" ca="1" si="762"/>
        <v/>
      </c>
      <c r="CB170" s="125" t="str">
        <f t="shared" ca="1" si="763"/>
        <v/>
      </c>
      <c r="CC170" s="125" t="str">
        <f t="shared" ca="1" si="764"/>
        <v/>
      </c>
      <c r="CD170" s="125" t="str">
        <f t="shared" ca="1" si="765"/>
        <v/>
      </c>
      <c r="CE170" s="125" t="str">
        <f t="shared" ca="1" si="766"/>
        <v/>
      </c>
      <c r="CF170" s="125" t="str">
        <f t="shared" ca="1" si="767"/>
        <v/>
      </c>
      <c r="CG170" s="125" t="str">
        <f t="shared" ca="1" si="768"/>
        <v/>
      </c>
      <c r="CH170" s="125" t="str">
        <f t="shared" ca="1" si="769"/>
        <v/>
      </c>
      <c r="CI170" s="125" t="str">
        <f t="shared" ca="1" si="770"/>
        <v/>
      </c>
      <c r="CJ170" s="125" t="str">
        <f t="array" aca="1" ref="CJ170" ca="1">IFERROR(INDEX($CI$1:$CI$502,SMALL(IF($CI$1:$CI$502&lt;&gt;"",ROW($CI$1:$CI$502)),ROW(163:163))),"")</f>
        <v/>
      </c>
      <c r="CK170" s="125" t="str">
        <f t="shared" ca="1" si="771"/>
        <v/>
      </c>
      <c r="CL170" s="125" t="str">
        <f t="shared" ca="1" si="772"/>
        <v/>
      </c>
      <c r="CM170" s="125"/>
      <c r="CO170" s="125" t="str">
        <f t="shared" si="773"/>
        <v/>
      </c>
      <c r="CP170" s="600" t="str">
        <f t="shared" si="774"/>
        <v/>
      </c>
      <c r="CQ170" s="600" t="str">
        <f t="shared" si="790"/>
        <v/>
      </c>
      <c r="CR170" s="600" t="str">
        <f t="shared" si="775"/>
        <v/>
      </c>
    </row>
    <row r="171" spans="1:96" x14ac:dyDescent="0.25">
      <c r="A171" s="591"/>
      <c r="C171" s="125">
        <f t="shared" si="720"/>
        <v>169</v>
      </c>
      <c r="D171" s="125" t="e">
        <f t="shared" ca="1" si="902"/>
        <v>#N/A</v>
      </c>
      <c r="E171" s="125" t="e">
        <f t="shared" ca="1" si="902"/>
        <v>#N/A</v>
      </c>
      <c r="F171" s="125" t="e">
        <f t="shared" ca="1" si="902"/>
        <v>#N/A</v>
      </c>
      <c r="G171" s="125" t="e">
        <f t="shared" ca="1" si="902"/>
        <v>#N/A</v>
      </c>
      <c r="H171" s="125" t="e">
        <f t="shared" ca="1" si="902"/>
        <v>#N/A</v>
      </c>
      <c r="I171" s="125" t="e">
        <f t="shared" ca="1" si="902"/>
        <v>#N/A</v>
      </c>
      <c r="J171" s="125" t="e">
        <f t="shared" ca="1" si="902"/>
        <v>#N/A</v>
      </c>
      <c r="K171" s="125" t="e">
        <f t="shared" ca="1" si="902"/>
        <v>#N/A</v>
      </c>
      <c r="L171" s="125" t="e">
        <f t="shared" ca="1" si="902"/>
        <v>#N/A</v>
      </c>
      <c r="M171" s="125" t="e">
        <f t="shared" ca="1" si="902"/>
        <v>#N/A</v>
      </c>
      <c r="N171" s="125" t="e">
        <f t="shared" ca="1" si="902"/>
        <v>#N/A</v>
      </c>
      <c r="O171" s="125" t="e">
        <f t="shared" ca="1" si="902"/>
        <v>#N/A</v>
      </c>
      <c r="P171" s="125" t="e">
        <f t="shared" ca="1" si="902"/>
        <v>#N/A</v>
      </c>
      <c r="Q171" s="125" t="e">
        <f t="shared" ca="1" si="902"/>
        <v>#N/A</v>
      </c>
      <c r="R171" s="125" t="e">
        <f t="shared" ca="1" si="902"/>
        <v>#N/A</v>
      </c>
      <c r="S171" s="125" t="e">
        <f t="shared" ca="1" si="902"/>
        <v>#N/A</v>
      </c>
      <c r="T171" s="125" t="e">
        <f t="shared" ca="1" si="895"/>
        <v>#N/A</v>
      </c>
      <c r="U171" s="125" t="e">
        <f t="shared" ca="1" si="895"/>
        <v>#N/A</v>
      </c>
      <c r="V171" s="125" t="e">
        <f t="shared" ca="1" si="895"/>
        <v>#N/A</v>
      </c>
      <c r="W171" s="125" t="e">
        <f t="shared" ca="1" si="895"/>
        <v>#N/A</v>
      </c>
      <c r="X171" s="125" t="e">
        <f t="shared" ca="1" si="895"/>
        <v>#N/A</v>
      </c>
      <c r="Y171" s="125" t="e">
        <f t="shared" ca="1" si="895"/>
        <v>#N/A</v>
      </c>
      <c r="Z171" s="125" t="e">
        <f t="shared" ca="1" si="895"/>
        <v>#N/A</v>
      </c>
      <c r="AA171" s="125" t="e">
        <f t="shared" ca="1" si="895"/>
        <v>#N/A</v>
      </c>
      <c r="AB171" s="125" t="e">
        <f t="shared" ca="1" si="895"/>
        <v>#N/A</v>
      </c>
      <c r="AC171" s="125" t="e">
        <f t="shared" ca="1" si="895"/>
        <v>#N/A</v>
      </c>
      <c r="AD171" s="125" t="e">
        <f t="shared" ca="1" si="895"/>
        <v>#N/A</v>
      </c>
      <c r="AE171" s="125" t="e">
        <f t="shared" ca="1" si="895"/>
        <v>#N/A</v>
      </c>
      <c r="AF171" s="125" t="e">
        <f t="shared" ca="1" si="895"/>
        <v>#N/A</v>
      </c>
      <c r="AG171" s="125" t="e">
        <f t="shared" ca="1" si="895"/>
        <v>#N/A</v>
      </c>
      <c r="AH171" s="125" t="e">
        <f t="shared" ca="1" si="895"/>
        <v>#N/A</v>
      </c>
      <c r="AI171" s="125" t="e">
        <f t="shared" ca="1" si="903"/>
        <v>#N/A</v>
      </c>
      <c r="AJ171" s="125" t="e">
        <f t="shared" ca="1" si="903"/>
        <v>#N/A</v>
      </c>
      <c r="AK171" s="125" t="e">
        <f t="shared" ca="1" si="903"/>
        <v>#N/A</v>
      </c>
      <c r="AL171" s="125" t="e">
        <f t="shared" ca="1" si="903"/>
        <v>#N/A</v>
      </c>
      <c r="AM171" s="125" t="e">
        <f t="shared" ca="1" si="903"/>
        <v>#N/A</v>
      </c>
      <c r="AN171" s="125" t="e">
        <f t="shared" ca="1" si="903"/>
        <v>#N/A</v>
      </c>
      <c r="AO171" s="125" t="e">
        <f t="shared" ca="1" si="903"/>
        <v>#N/A</v>
      </c>
      <c r="AP171" s="125" t="e">
        <f t="shared" ca="1" si="903"/>
        <v>#N/A</v>
      </c>
      <c r="AQ171" s="125" t="e">
        <f t="shared" ca="1" si="903"/>
        <v>#N/A</v>
      </c>
      <c r="AR171" s="125" t="e">
        <f t="shared" ca="1" si="903"/>
        <v>#N/A</v>
      </c>
      <c r="AS171" s="125" t="e">
        <f t="shared" ca="1" si="903"/>
        <v>#N/A</v>
      </c>
      <c r="AT171" s="125" t="e">
        <f t="shared" ca="1" si="903"/>
        <v>#N/A</v>
      </c>
      <c r="AU171" s="125" t="e">
        <f t="shared" ca="1" si="903"/>
        <v>#N/A</v>
      </c>
      <c r="AV171" s="125" t="e">
        <f t="shared" ca="1" si="903"/>
        <v>#N/A</v>
      </c>
      <c r="AW171" s="125" t="e">
        <f t="shared" ca="1" si="903"/>
        <v>#N/A</v>
      </c>
      <c r="AX171" s="125" t="e">
        <f t="shared" ca="1" si="903"/>
        <v>#N/A</v>
      </c>
      <c r="AY171" s="125" t="e">
        <f t="shared" ca="1" si="896"/>
        <v>#N/A</v>
      </c>
      <c r="AZ171" s="125" t="e">
        <f t="shared" ca="1" si="896"/>
        <v>#N/A</v>
      </c>
      <c r="BA171" s="125" t="e">
        <f t="shared" ca="1" si="896"/>
        <v>#N/A</v>
      </c>
      <c r="BB171" s="125" t="str">
        <f t="shared" ca="1" si="713"/>
        <v/>
      </c>
      <c r="BC171" s="125" t="str">
        <f t="shared" ca="1" si="705"/>
        <v/>
      </c>
      <c r="BD171" s="125" t="str">
        <f t="shared" ca="1" si="706"/>
        <v/>
      </c>
      <c r="BE171" s="125" t="str">
        <f t="shared" ca="1" si="707"/>
        <v/>
      </c>
      <c r="BF171" t="str">
        <f t="shared" ca="1" si="714"/>
        <v/>
      </c>
      <c r="BG171" s="125" t="str">
        <f t="shared" ca="1" si="741"/>
        <v/>
      </c>
      <c r="BI171" s="606" t="str">
        <f t="shared" ca="1" si="776"/>
        <v/>
      </c>
      <c r="BJ171" s="125" t="str">
        <f t="shared" ca="1" si="754"/>
        <v/>
      </c>
      <c r="BK171" s="125" t="str">
        <f t="shared" ca="1" si="777"/>
        <v/>
      </c>
      <c r="BL171" s="125" t="str">
        <f t="shared" ref="BL171" ca="1" si="949">IFERROR(INDEX($D$2:$BA$203,$A$41-1+$BI171,$A$27-3)*IF(RTF_unit="K",1,IF(RTF_unit="lb",1/1000,IF(RTF_unit="T",2,1))),"")</f>
        <v/>
      </c>
      <c r="BM171" s="125" t="str">
        <f t="shared" ref="BM171" ca="1" si="950">IFERROR(INDEX($D$2:$BA$203,$A$41-1+$BI171,$A$27-1)*IF(RTF_unit="K",1,IF(RTF_unit="lb",1/1000,IF(RTF_unit="T",2,1))),"")</f>
        <v/>
      </c>
      <c r="BN171" s="125" t="str">
        <f t="shared" ref="BN171" ca="1" si="951">IFERROR(INDEX($D$2:$BA$203,$A$41-1+$BI171,$A$27-2)*IF(RTF_unit="K",1,IF(RTF_unit="lb",1/1000,IF(RTF_unit="T",2,1))),"")</f>
        <v/>
      </c>
      <c r="BO171" s="125" t="str">
        <f t="shared" ref="BO171" ca="1" si="952">IFERROR(INDEX($D$2:$BA$203,$A$41-1+$BI171,$A$27)*IF(RTF_unit_Moment="kip-ft",1,IF(RTF_unit_Moment="kip-in",1/12,IF(RTF_unit_Moment="lb-ft",1/1000,IF(RTF_unit_Moment="lb-in",1/12000,1)))),"")</f>
        <v/>
      </c>
      <c r="BP171" s="125" t="str">
        <f t="shared" ref="BP171" ca="1" si="953">IFERROR(INDEX($D$2:$BA$203,$A$41-1+$BI171,$A$30)*IF(RTF_unit_Moment="kip-ft",1,IF(RTF_unit_Moment="kip-in",1/12,IF(RTF_unit_Moment="lb-ft",1/1000,IF(RTF_unit_Moment="lb-in",1/12000,1)))),"")</f>
        <v/>
      </c>
      <c r="BQ171" s="125" t="str">
        <f t="shared" ca="1" si="783"/>
        <v/>
      </c>
      <c r="BR171" s="125" t="str">
        <f t="shared" ca="1" si="784"/>
        <v/>
      </c>
      <c r="BT171" s="125" t="str">
        <f t="array" aca="1" ref="BT171" ca="1">IFERROR(INDEX($BB$1:$BB$203,SMALL(IF($BB$1:$BB$203&lt;&gt;"",ROW($BB$1:$BB$203)),ROW(164:164))),"")</f>
        <v/>
      </c>
      <c r="BU171" s="604" t="str">
        <f t="shared" ca="1" si="752"/>
        <v/>
      </c>
      <c r="BV171" s="125" t="str">
        <f t="shared" ca="1" si="760"/>
        <v/>
      </c>
      <c r="BW171" s="125" t="str">
        <f t="shared" ca="1" si="760"/>
        <v/>
      </c>
      <c r="BX171" s="125" t="str">
        <f t="shared" ca="1" si="760"/>
        <v/>
      </c>
      <c r="BY171" s="125" t="str">
        <f t="shared" ca="1" si="761"/>
        <v/>
      </c>
      <c r="BZ171" s="125" t="str">
        <f t="shared" ca="1" si="753"/>
        <v/>
      </c>
      <c r="CA171" s="125" t="str">
        <f t="shared" ca="1" si="762"/>
        <v/>
      </c>
      <c r="CB171" s="125" t="str">
        <f t="shared" ca="1" si="763"/>
        <v/>
      </c>
      <c r="CC171" s="125" t="str">
        <f t="shared" ca="1" si="764"/>
        <v/>
      </c>
      <c r="CD171" s="125" t="str">
        <f t="shared" ca="1" si="765"/>
        <v/>
      </c>
      <c r="CE171" s="125" t="str">
        <f t="shared" ca="1" si="766"/>
        <v/>
      </c>
      <c r="CF171" s="125" t="str">
        <f t="shared" ca="1" si="767"/>
        <v/>
      </c>
      <c r="CG171" s="125" t="str">
        <f t="shared" ca="1" si="768"/>
        <v/>
      </c>
      <c r="CH171" s="125" t="str">
        <f t="shared" ca="1" si="769"/>
        <v/>
      </c>
      <c r="CI171" s="125" t="str">
        <f t="shared" ca="1" si="770"/>
        <v/>
      </c>
      <c r="CJ171" s="125" t="str">
        <f t="array" aca="1" ref="CJ171" ca="1">IFERROR(INDEX($CI$1:$CI$502,SMALL(IF($CI$1:$CI$502&lt;&gt;"",ROW($CI$1:$CI$502)),ROW(164:164))),"")</f>
        <v/>
      </c>
      <c r="CK171" s="125" t="str">
        <f t="shared" ca="1" si="771"/>
        <v/>
      </c>
      <c r="CL171" s="125" t="str">
        <f t="shared" ca="1" si="772"/>
        <v/>
      </c>
      <c r="CM171" s="125"/>
      <c r="CO171" s="125" t="str">
        <f t="shared" si="773"/>
        <v/>
      </c>
      <c r="CP171" s="600" t="str">
        <f t="shared" si="774"/>
        <v/>
      </c>
      <c r="CQ171" s="600" t="str">
        <f t="shared" si="790"/>
        <v/>
      </c>
      <c r="CR171" s="600" t="str">
        <f t="shared" si="775"/>
        <v/>
      </c>
    </row>
    <row r="172" spans="1:96" x14ac:dyDescent="0.25">
      <c r="A172" s="591"/>
      <c r="C172" s="125">
        <f t="shared" si="720"/>
        <v>170</v>
      </c>
      <c r="D172" s="125" t="e">
        <f t="shared" ca="1" si="902"/>
        <v>#N/A</v>
      </c>
      <c r="E172" s="125" t="e">
        <f t="shared" ca="1" si="902"/>
        <v>#N/A</v>
      </c>
      <c r="F172" s="125" t="e">
        <f t="shared" ca="1" si="902"/>
        <v>#N/A</v>
      </c>
      <c r="G172" s="125" t="e">
        <f t="shared" ca="1" si="902"/>
        <v>#N/A</v>
      </c>
      <c r="H172" s="125" t="e">
        <f t="shared" ca="1" si="902"/>
        <v>#N/A</v>
      </c>
      <c r="I172" s="125" t="e">
        <f t="shared" ca="1" si="902"/>
        <v>#N/A</v>
      </c>
      <c r="J172" s="125" t="e">
        <f t="shared" ca="1" si="902"/>
        <v>#N/A</v>
      </c>
      <c r="K172" s="125" t="e">
        <f t="shared" ca="1" si="902"/>
        <v>#N/A</v>
      </c>
      <c r="L172" s="125" t="e">
        <f t="shared" ca="1" si="902"/>
        <v>#N/A</v>
      </c>
      <c r="M172" s="125" t="e">
        <f t="shared" ca="1" si="902"/>
        <v>#N/A</v>
      </c>
      <c r="N172" s="125" t="e">
        <f t="shared" ca="1" si="902"/>
        <v>#N/A</v>
      </c>
      <c r="O172" s="125" t="e">
        <f t="shared" ca="1" si="902"/>
        <v>#N/A</v>
      </c>
      <c r="P172" s="125" t="e">
        <f t="shared" ca="1" si="902"/>
        <v>#N/A</v>
      </c>
      <c r="Q172" s="125" t="e">
        <f t="shared" ca="1" si="902"/>
        <v>#N/A</v>
      </c>
      <c r="R172" s="125" t="e">
        <f t="shared" ca="1" si="902"/>
        <v>#N/A</v>
      </c>
      <c r="S172" s="125" t="e">
        <f t="shared" ca="1" si="902"/>
        <v>#N/A</v>
      </c>
      <c r="T172" s="125" t="e">
        <f t="shared" ca="1" si="895"/>
        <v>#N/A</v>
      </c>
      <c r="U172" s="125" t="e">
        <f t="shared" ca="1" si="895"/>
        <v>#N/A</v>
      </c>
      <c r="V172" s="125" t="e">
        <f t="shared" ca="1" si="895"/>
        <v>#N/A</v>
      </c>
      <c r="W172" s="125" t="e">
        <f t="shared" ca="1" si="895"/>
        <v>#N/A</v>
      </c>
      <c r="X172" s="125" t="e">
        <f t="shared" ca="1" si="895"/>
        <v>#N/A</v>
      </c>
      <c r="Y172" s="125" t="e">
        <f t="shared" ca="1" si="895"/>
        <v>#N/A</v>
      </c>
      <c r="Z172" s="125" t="e">
        <f t="shared" ca="1" si="895"/>
        <v>#N/A</v>
      </c>
      <c r="AA172" s="125" t="e">
        <f t="shared" ca="1" si="895"/>
        <v>#N/A</v>
      </c>
      <c r="AB172" s="125" t="e">
        <f t="shared" ca="1" si="895"/>
        <v>#N/A</v>
      </c>
      <c r="AC172" s="125" t="e">
        <f t="shared" ca="1" si="895"/>
        <v>#N/A</v>
      </c>
      <c r="AD172" s="125" t="e">
        <f t="shared" ca="1" si="895"/>
        <v>#N/A</v>
      </c>
      <c r="AE172" s="125" t="e">
        <f t="shared" ca="1" si="895"/>
        <v>#N/A</v>
      </c>
      <c r="AF172" s="125" t="e">
        <f t="shared" ca="1" si="895"/>
        <v>#N/A</v>
      </c>
      <c r="AG172" s="125" t="e">
        <f t="shared" ca="1" si="895"/>
        <v>#N/A</v>
      </c>
      <c r="AH172" s="125" t="e">
        <f t="shared" ca="1" si="895"/>
        <v>#N/A</v>
      </c>
      <c r="AI172" s="125" t="e">
        <f t="shared" ca="1" si="903"/>
        <v>#N/A</v>
      </c>
      <c r="AJ172" s="125" t="e">
        <f t="shared" ca="1" si="903"/>
        <v>#N/A</v>
      </c>
      <c r="AK172" s="125" t="e">
        <f t="shared" ca="1" si="903"/>
        <v>#N/A</v>
      </c>
      <c r="AL172" s="125" t="e">
        <f t="shared" ca="1" si="903"/>
        <v>#N/A</v>
      </c>
      <c r="AM172" s="125" t="e">
        <f t="shared" ca="1" si="903"/>
        <v>#N/A</v>
      </c>
      <c r="AN172" s="125" t="e">
        <f t="shared" ca="1" si="903"/>
        <v>#N/A</v>
      </c>
      <c r="AO172" s="125" t="e">
        <f t="shared" ca="1" si="903"/>
        <v>#N/A</v>
      </c>
      <c r="AP172" s="125" t="e">
        <f t="shared" ca="1" si="903"/>
        <v>#N/A</v>
      </c>
      <c r="AQ172" s="125" t="e">
        <f t="shared" ca="1" si="903"/>
        <v>#N/A</v>
      </c>
      <c r="AR172" s="125" t="e">
        <f t="shared" ca="1" si="903"/>
        <v>#N/A</v>
      </c>
      <c r="AS172" s="125" t="e">
        <f t="shared" ca="1" si="903"/>
        <v>#N/A</v>
      </c>
      <c r="AT172" s="125" t="e">
        <f t="shared" ca="1" si="903"/>
        <v>#N/A</v>
      </c>
      <c r="AU172" s="125" t="e">
        <f t="shared" ca="1" si="903"/>
        <v>#N/A</v>
      </c>
      <c r="AV172" s="125" t="e">
        <f t="shared" ca="1" si="903"/>
        <v>#N/A</v>
      </c>
      <c r="AW172" s="125" t="e">
        <f t="shared" ca="1" si="903"/>
        <v>#N/A</v>
      </c>
      <c r="AX172" s="125" t="e">
        <f t="shared" ca="1" si="903"/>
        <v>#N/A</v>
      </c>
      <c r="AY172" s="125" t="e">
        <f t="shared" ca="1" si="896"/>
        <v>#N/A</v>
      </c>
      <c r="AZ172" s="125" t="e">
        <f t="shared" ca="1" si="896"/>
        <v>#N/A</v>
      </c>
      <c r="BA172" s="125" t="e">
        <f t="shared" ca="1" si="896"/>
        <v>#N/A</v>
      </c>
      <c r="BB172" s="125" t="str">
        <f t="shared" ca="1" si="713"/>
        <v/>
      </c>
      <c r="BC172" s="125" t="str">
        <f t="shared" ca="1" si="705"/>
        <v/>
      </c>
      <c r="BD172" s="125" t="str">
        <f t="shared" ca="1" si="706"/>
        <v/>
      </c>
      <c r="BE172" s="125" t="str">
        <f t="shared" ca="1" si="707"/>
        <v/>
      </c>
      <c r="BF172" t="str">
        <f t="shared" ca="1" si="714"/>
        <v/>
      </c>
      <c r="BG172" s="125" t="str">
        <f t="shared" ca="1" si="741"/>
        <v/>
      </c>
      <c r="BI172" s="606" t="str">
        <f t="shared" ca="1" si="776"/>
        <v/>
      </c>
      <c r="BJ172" s="125" t="str">
        <f t="shared" ca="1" si="754"/>
        <v/>
      </c>
      <c r="BK172" s="125" t="str">
        <f t="shared" ca="1" si="777"/>
        <v/>
      </c>
      <c r="BL172" s="125" t="str">
        <f t="shared" ref="BL172" ca="1" si="954">IFERROR(INDEX($D$2:$BA$203,$A$41-1+$BI172,$A$27-3)*IF(RTF_unit="K",1,IF(RTF_unit="lb",1/1000,IF(RTF_unit="T",2,1))),"")</f>
        <v/>
      </c>
      <c r="BM172" s="125" t="str">
        <f t="shared" ref="BM172" ca="1" si="955">IFERROR(INDEX($D$2:$BA$203,$A$41-1+$BI172,$A$27-1)*IF(RTF_unit="K",1,IF(RTF_unit="lb",1/1000,IF(RTF_unit="T",2,1))),"")</f>
        <v/>
      </c>
      <c r="BN172" s="125" t="str">
        <f t="shared" ref="BN172" ca="1" si="956">IFERROR(INDEX($D$2:$BA$203,$A$41-1+$BI172,$A$27-2)*IF(RTF_unit="K",1,IF(RTF_unit="lb",1/1000,IF(RTF_unit="T",2,1))),"")</f>
        <v/>
      </c>
      <c r="BO172" s="125" t="str">
        <f t="shared" ref="BO172" ca="1" si="957">IFERROR(INDEX($D$2:$BA$203,$A$41-1+$BI172,$A$27)*IF(RTF_unit_Moment="kip-ft",1,IF(RTF_unit_Moment="kip-in",1/12,IF(RTF_unit_Moment="lb-ft",1/1000,IF(RTF_unit_Moment="lb-in",1/12000,1)))),"")</f>
        <v/>
      </c>
      <c r="BP172" s="125" t="str">
        <f t="shared" ref="BP172" ca="1" si="958">IFERROR(INDEX($D$2:$BA$203,$A$41-1+$BI172,$A$30)*IF(RTF_unit_Moment="kip-ft",1,IF(RTF_unit_Moment="kip-in",1/12,IF(RTF_unit_Moment="lb-ft",1/1000,IF(RTF_unit_Moment="lb-in",1/12000,1)))),"")</f>
        <v/>
      </c>
      <c r="BQ172" s="125" t="str">
        <f t="shared" ca="1" si="783"/>
        <v/>
      </c>
      <c r="BR172" s="125" t="str">
        <f t="shared" ca="1" si="784"/>
        <v/>
      </c>
      <c r="BT172" s="125" t="str">
        <f t="array" aca="1" ref="BT172" ca="1">IFERROR(INDEX($BB$1:$BB$203,SMALL(IF($BB$1:$BB$203&lt;&gt;"",ROW($BB$1:$BB$203)),ROW(165:165))),"")</f>
        <v/>
      </c>
      <c r="BU172" s="604" t="str">
        <f t="shared" ca="1" si="752"/>
        <v/>
      </c>
      <c r="BV172" s="125" t="str">
        <f t="shared" ca="1" si="760"/>
        <v/>
      </c>
      <c r="BW172" s="125" t="str">
        <f t="shared" ca="1" si="760"/>
        <v/>
      </c>
      <c r="BX172" s="125" t="str">
        <f t="shared" ca="1" si="760"/>
        <v/>
      </c>
      <c r="BY172" s="125" t="str">
        <f t="shared" ca="1" si="761"/>
        <v/>
      </c>
      <c r="BZ172" s="125" t="str">
        <f t="shared" ca="1" si="753"/>
        <v/>
      </c>
      <c r="CA172" s="125" t="str">
        <f t="shared" ca="1" si="762"/>
        <v/>
      </c>
      <c r="CB172" s="125" t="str">
        <f t="shared" ca="1" si="763"/>
        <v/>
      </c>
      <c r="CC172" s="125" t="str">
        <f t="shared" ca="1" si="764"/>
        <v/>
      </c>
      <c r="CD172" s="125" t="str">
        <f t="shared" ca="1" si="765"/>
        <v/>
      </c>
      <c r="CE172" s="125" t="str">
        <f t="shared" ca="1" si="766"/>
        <v/>
      </c>
      <c r="CF172" s="125" t="str">
        <f t="shared" ca="1" si="767"/>
        <v/>
      </c>
      <c r="CG172" s="125" t="str">
        <f t="shared" ca="1" si="768"/>
        <v/>
      </c>
      <c r="CH172" s="125" t="str">
        <f t="shared" ca="1" si="769"/>
        <v/>
      </c>
      <c r="CI172" s="125" t="str">
        <f t="shared" ca="1" si="770"/>
        <v/>
      </c>
      <c r="CJ172" s="125" t="str">
        <f t="array" aca="1" ref="CJ172" ca="1">IFERROR(INDEX($CI$1:$CI$502,SMALL(IF($CI$1:$CI$502&lt;&gt;"",ROW($CI$1:$CI$502)),ROW(165:165))),"")</f>
        <v/>
      </c>
      <c r="CK172" s="125" t="str">
        <f t="shared" ca="1" si="771"/>
        <v/>
      </c>
      <c r="CL172" s="125" t="str">
        <f t="shared" ca="1" si="772"/>
        <v/>
      </c>
      <c r="CM172" s="125"/>
      <c r="CO172" s="125" t="str">
        <f t="shared" si="773"/>
        <v/>
      </c>
      <c r="CP172" s="600" t="str">
        <f t="shared" si="774"/>
        <v/>
      </c>
      <c r="CQ172" s="600" t="str">
        <f t="shared" si="790"/>
        <v/>
      </c>
      <c r="CR172" s="600" t="str">
        <f t="shared" si="775"/>
        <v/>
      </c>
    </row>
    <row r="173" spans="1:96" x14ac:dyDescent="0.25">
      <c r="A173" s="591"/>
      <c r="C173" s="125">
        <f t="shared" si="720"/>
        <v>171</v>
      </c>
      <c r="D173" s="125" t="e">
        <f t="shared" ca="1" si="902"/>
        <v>#N/A</v>
      </c>
      <c r="E173" s="125" t="e">
        <f t="shared" ca="1" si="902"/>
        <v>#N/A</v>
      </c>
      <c r="F173" s="125" t="e">
        <f t="shared" ca="1" si="902"/>
        <v>#N/A</v>
      </c>
      <c r="G173" s="125" t="e">
        <f t="shared" ca="1" si="902"/>
        <v>#N/A</v>
      </c>
      <c r="H173" s="125" t="e">
        <f t="shared" ca="1" si="902"/>
        <v>#N/A</v>
      </c>
      <c r="I173" s="125" t="e">
        <f t="shared" ca="1" si="902"/>
        <v>#N/A</v>
      </c>
      <c r="J173" s="125" t="e">
        <f t="shared" ca="1" si="902"/>
        <v>#N/A</v>
      </c>
      <c r="K173" s="125" t="e">
        <f t="shared" ca="1" si="902"/>
        <v>#N/A</v>
      </c>
      <c r="L173" s="125" t="e">
        <f t="shared" ca="1" si="902"/>
        <v>#N/A</v>
      </c>
      <c r="M173" s="125" t="e">
        <f t="shared" ca="1" si="902"/>
        <v>#N/A</v>
      </c>
      <c r="N173" s="125" t="e">
        <f t="shared" ca="1" si="902"/>
        <v>#N/A</v>
      </c>
      <c r="O173" s="125" t="e">
        <f t="shared" ca="1" si="902"/>
        <v>#N/A</v>
      </c>
      <c r="P173" s="125" t="e">
        <f t="shared" ca="1" si="902"/>
        <v>#N/A</v>
      </c>
      <c r="Q173" s="125" t="e">
        <f t="shared" ca="1" si="902"/>
        <v>#N/A</v>
      </c>
      <c r="R173" s="125" t="e">
        <f t="shared" ca="1" si="902"/>
        <v>#N/A</v>
      </c>
      <c r="S173" s="125" t="e">
        <f t="shared" ca="1" si="902"/>
        <v>#N/A</v>
      </c>
      <c r="T173" s="125" t="e">
        <f t="shared" ca="1" si="895"/>
        <v>#N/A</v>
      </c>
      <c r="U173" s="125" t="e">
        <f t="shared" ca="1" si="895"/>
        <v>#N/A</v>
      </c>
      <c r="V173" s="125" t="e">
        <f t="shared" ca="1" si="895"/>
        <v>#N/A</v>
      </c>
      <c r="W173" s="125" t="e">
        <f t="shared" ca="1" si="895"/>
        <v>#N/A</v>
      </c>
      <c r="X173" s="125" t="e">
        <f t="shared" ca="1" si="895"/>
        <v>#N/A</v>
      </c>
      <c r="Y173" s="125" t="e">
        <f t="shared" ca="1" si="895"/>
        <v>#N/A</v>
      </c>
      <c r="Z173" s="125" t="e">
        <f t="shared" ca="1" si="895"/>
        <v>#N/A</v>
      </c>
      <c r="AA173" s="125" t="e">
        <f t="shared" ca="1" si="895"/>
        <v>#N/A</v>
      </c>
      <c r="AB173" s="125" t="e">
        <f t="shared" ca="1" si="895"/>
        <v>#N/A</v>
      </c>
      <c r="AC173" s="125" t="e">
        <f t="shared" ca="1" si="895"/>
        <v>#N/A</v>
      </c>
      <c r="AD173" s="125" t="e">
        <f t="shared" ca="1" si="895"/>
        <v>#N/A</v>
      </c>
      <c r="AE173" s="125" t="e">
        <f t="shared" ca="1" si="895"/>
        <v>#N/A</v>
      </c>
      <c r="AF173" s="125" t="e">
        <f t="shared" ca="1" si="895"/>
        <v>#N/A</v>
      </c>
      <c r="AG173" s="125" t="e">
        <f t="shared" ca="1" si="895"/>
        <v>#N/A</v>
      </c>
      <c r="AH173" s="125" t="e">
        <f t="shared" ca="1" si="895"/>
        <v>#N/A</v>
      </c>
      <c r="AI173" s="125" t="e">
        <f t="shared" ca="1" si="903"/>
        <v>#N/A</v>
      </c>
      <c r="AJ173" s="125" t="e">
        <f t="shared" ca="1" si="903"/>
        <v>#N/A</v>
      </c>
      <c r="AK173" s="125" t="e">
        <f t="shared" ca="1" si="903"/>
        <v>#N/A</v>
      </c>
      <c r="AL173" s="125" t="e">
        <f t="shared" ca="1" si="903"/>
        <v>#N/A</v>
      </c>
      <c r="AM173" s="125" t="e">
        <f t="shared" ca="1" si="903"/>
        <v>#N/A</v>
      </c>
      <c r="AN173" s="125" t="e">
        <f t="shared" ca="1" si="903"/>
        <v>#N/A</v>
      </c>
      <c r="AO173" s="125" t="e">
        <f t="shared" ca="1" si="903"/>
        <v>#N/A</v>
      </c>
      <c r="AP173" s="125" t="e">
        <f t="shared" ca="1" si="903"/>
        <v>#N/A</v>
      </c>
      <c r="AQ173" s="125" t="e">
        <f t="shared" ca="1" si="903"/>
        <v>#N/A</v>
      </c>
      <c r="AR173" s="125" t="e">
        <f t="shared" ca="1" si="903"/>
        <v>#N/A</v>
      </c>
      <c r="AS173" s="125" t="e">
        <f t="shared" ca="1" si="903"/>
        <v>#N/A</v>
      </c>
      <c r="AT173" s="125" t="e">
        <f t="shared" ca="1" si="903"/>
        <v>#N/A</v>
      </c>
      <c r="AU173" s="125" t="e">
        <f t="shared" ca="1" si="903"/>
        <v>#N/A</v>
      </c>
      <c r="AV173" s="125" t="e">
        <f t="shared" ca="1" si="903"/>
        <v>#N/A</v>
      </c>
      <c r="AW173" s="125" t="e">
        <f t="shared" ca="1" si="903"/>
        <v>#N/A</v>
      </c>
      <c r="AX173" s="125" t="e">
        <f t="shared" ca="1" si="903"/>
        <v>#N/A</v>
      </c>
      <c r="AY173" s="125" t="e">
        <f t="shared" ca="1" si="896"/>
        <v>#N/A</v>
      </c>
      <c r="AZ173" s="125" t="e">
        <f t="shared" ca="1" si="896"/>
        <v>#N/A</v>
      </c>
      <c r="BA173" s="125" t="e">
        <f t="shared" ca="1" si="896"/>
        <v>#N/A</v>
      </c>
      <c r="BB173" s="125" t="str">
        <f t="shared" ca="1" si="713"/>
        <v/>
      </c>
      <c r="BC173" s="125" t="str">
        <f t="shared" ca="1" si="705"/>
        <v/>
      </c>
      <c r="BD173" s="125" t="str">
        <f t="shared" ca="1" si="706"/>
        <v/>
      </c>
      <c r="BE173" s="125" t="str">
        <f t="shared" ca="1" si="707"/>
        <v/>
      </c>
      <c r="BF173" t="str">
        <f t="shared" ca="1" si="714"/>
        <v/>
      </c>
      <c r="BG173" s="125" t="str">
        <f t="shared" ca="1" si="741"/>
        <v/>
      </c>
      <c r="BI173" s="606" t="str">
        <f t="shared" ca="1" si="776"/>
        <v/>
      </c>
      <c r="BJ173" s="125" t="str">
        <f t="shared" ca="1" si="754"/>
        <v/>
      </c>
      <c r="BK173" s="125" t="str">
        <f t="shared" ca="1" si="777"/>
        <v/>
      </c>
      <c r="BL173" s="125" t="str">
        <f t="shared" ref="BL173" ca="1" si="959">IFERROR(INDEX($D$2:$BA$203,$A$41-1+$BI173,$A$27-3)*IF(RTF_unit="K",1,IF(RTF_unit="lb",1/1000,IF(RTF_unit="T",2,1))),"")</f>
        <v/>
      </c>
      <c r="BM173" s="125" t="str">
        <f t="shared" ref="BM173" ca="1" si="960">IFERROR(INDEX($D$2:$BA$203,$A$41-1+$BI173,$A$27-1)*IF(RTF_unit="K",1,IF(RTF_unit="lb",1/1000,IF(RTF_unit="T",2,1))),"")</f>
        <v/>
      </c>
      <c r="BN173" s="125" t="str">
        <f t="shared" ref="BN173" ca="1" si="961">IFERROR(INDEX($D$2:$BA$203,$A$41-1+$BI173,$A$27-2)*IF(RTF_unit="K",1,IF(RTF_unit="lb",1/1000,IF(RTF_unit="T",2,1))),"")</f>
        <v/>
      </c>
      <c r="BO173" s="125" t="str">
        <f t="shared" ref="BO173" ca="1" si="962">IFERROR(INDEX($D$2:$BA$203,$A$41-1+$BI173,$A$27)*IF(RTF_unit_Moment="kip-ft",1,IF(RTF_unit_Moment="kip-in",1/12,IF(RTF_unit_Moment="lb-ft",1/1000,IF(RTF_unit_Moment="lb-in",1/12000,1)))),"")</f>
        <v/>
      </c>
      <c r="BP173" s="125" t="str">
        <f t="shared" ref="BP173" ca="1" si="963">IFERROR(INDEX($D$2:$BA$203,$A$41-1+$BI173,$A$30)*IF(RTF_unit_Moment="kip-ft",1,IF(RTF_unit_Moment="kip-in",1/12,IF(RTF_unit_Moment="lb-ft",1/1000,IF(RTF_unit_Moment="lb-in",1/12000,1)))),"")</f>
        <v/>
      </c>
      <c r="BQ173" s="125" t="str">
        <f t="shared" ca="1" si="783"/>
        <v/>
      </c>
      <c r="BR173" s="125" t="str">
        <f t="shared" ca="1" si="784"/>
        <v/>
      </c>
      <c r="BT173" s="125" t="str">
        <f t="array" aca="1" ref="BT173" ca="1">IFERROR(INDEX($BB$1:$BB$203,SMALL(IF($BB$1:$BB$203&lt;&gt;"",ROW($BB$1:$BB$203)),ROW(166:166))),"")</f>
        <v/>
      </c>
      <c r="BU173" s="604" t="str">
        <f t="shared" ca="1" si="752"/>
        <v/>
      </c>
      <c r="BV173" s="125" t="str">
        <f t="shared" ca="1" si="760"/>
        <v/>
      </c>
      <c r="BW173" s="125" t="str">
        <f t="shared" ca="1" si="760"/>
        <v/>
      </c>
      <c r="BX173" s="125" t="str">
        <f t="shared" ca="1" si="760"/>
        <v/>
      </c>
      <c r="BY173" s="125" t="str">
        <f t="shared" ca="1" si="761"/>
        <v/>
      </c>
      <c r="BZ173" s="125" t="str">
        <f t="shared" ca="1" si="753"/>
        <v/>
      </c>
      <c r="CA173" s="125" t="str">
        <f t="shared" ca="1" si="762"/>
        <v/>
      </c>
      <c r="CB173" s="125" t="str">
        <f t="shared" ca="1" si="763"/>
        <v/>
      </c>
      <c r="CC173" s="125" t="str">
        <f t="shared" ca="1" si="764"/>
        <v/>
      </c>
      <c r="CD173" s="125" t="str">
        <f t="shared" ca="1" si="765"/>
        <v/>
      </c>
      <c r="CE173" s="125" t="str">
        <f t="shared" ca="1" si="766"/>
        <v/>
      </c>
      <c r="CF173" s="125" t="str">
        <f t="shared" ca="1" si="767"/>
        <v/>
      </c>
      <c r="CG173" s="125" t="str">
        <f t="shared" ca="1" si="768"/>
        <v/>
      </c>
      <c r="CH173" s="125" t="str">
        <f t="shared" ca="1" si="769"/>
        <v/>
      </c>
      <c r="CI173" s="125" t="str">
        <f t="shared" ca="1" si="770"/>
        <v/>
      </c>
      <c r="CJ173" s="125" t="str">
        <f t="array" aca="1" ref="CJ173" ca="1">IFERROR(INDEX($CI$1:$CI$502,SMALL(IF($CI$1:$CI$502&lt;&gt;"",ROW($CI$1:$CI$502)),ROW(166:166))),"")</f>
        <v/>
      </c>
      <c r="CK173" s="125" t="str">
        <f t="shared" ca="1" si="771"/>
        <v/>
      </c>
      <c r="CL173" s="125" t="str">
        <f t="shared" ca="1" si="772"/>
        <v/>
      </c>
      <c r="CM173" s="125"/>
      <c r="CO173" s="125" t="str">
        <f t="shared" si="773"/>
        <v/>
      </c>
      <c r="CP173" s="600" t="str">
        <f t="shared" si="774"/>
        <v/>
      </c>
      <c r="CQ173" s="600" t="str">
        <f t="shared" si="790"/>
        <v/>
      </c>
      <c r="CR173" s="600" t="str">
        <f t="shared" si="775"/>
        <v/>
      </c>
    </row>
    <row r="174" spans="1:96" x14ac:dyDescent="0.25">
      <c r="A174" s="591"/>
      <c r="C174" s="125">
        <f t="shared" si="720"/>
        <v>172</v>
      </c>
      <c r="D174" s="125" t="e">
        <f t="shared" ca="1" si="902"/>
        <v>#N/A</v>
      </c>
      <c r="E174" s="125" t="e">
        <f t="shared" ca="1" si="902"/>
        <v>#N/A</v>
      </c>
      <c r="F174" s="125" t="e">
        <f t="shared" ca="1" si="902"/>
        <v>#N/A</v>
      </c>
      <c r="G174" s="125" t="e">
        <f t="shared" ca="1" si="902"/>
        <v>#N/A</v>
      </c>
      <c r="H174" s="125" t="e">
        <f t="shared" ca="1" si="902"/>
        <v>#N/A</v>
      </c>
      <c r="I174" s="125" t="e">
        <f t="shared" ca="1" si="902"/>
        <v>#N/A</v>
      </c>
      <c r="J174" s="125" t="e">
        <f t="shared" ca="1" si="902"/>
        <v>#N/A</v>
      </c>
      <c r="K174" s="125" t="e">
        <f t="shared" ca="1" si="902"/>
        <v>#N/A</v>
      </c>
      <c r="L174" s="125" t="e">
        <f t="shared" ca="1" si="902"/>
        <v>#N/A</v>
      </c>
      <c r="M174" s="125" t="e">
        <f t="shared" ca="1" si="902"/>
        <v>#N/A</v>
      </c>
      <c r="N174" s="125" t="e">
        <f t="shared" ca="1" si="902"/>
        <v>#N/A</v>
      </c>
      <c r="O174" s="125" t="e">
        <f t="shared" ca="1" si="902"/>
        <v>#N/A</v>
      </c>
      <c r="P174" s="125" t="e">
        <f t="shared" ca="1" si="902"/>
        <v>#N/A</v>
      </c>
      <c r="Q174" s="125" t="e">
        <f t="shared" ca="1" si="902"/>
        <v>#N/A</v>
      </c>
      <c r="R174" s="125" t="e">
        <f t="shared" ca="1" si="902"/>
        <v>#N/A</v>
      </c>
      <c r="S174" s="125" t="e">
        <f t="shared" ca="1" si="902"/>
        <v>#N/A</v>
      </c>
      <c r="T174" s="125" t="e">
        <f t="shared" ca="1" si="895"/>
        <v>#N/A</v>
      </c>
      <c r="U174" s="125" t="e">
        <f t="shared" ca="1" si="895"/>
        <v>#N/A</v>
      </c>
      <c r="V174" s="125" t="e">
        <f t="shared" ca="1" si="895"/>
        <v>#N/A</v>
      </c>
      <c r="W174" s="125" t="e">
        <f t="shared" ca="1" si="895"/>
        <v>#N/A</v>
      </c>
      <c r="X174" s="125" t="e">
        <f t="shared" ca="1" si="895"/>
        <v>#N/A</v>
      </c>
      <c r="Y174" s="125" t="e">
        <f t="shared" ca="1" si="895"/>
        <v>#N/A</v>
      </c>
      <c r="Z174" s="125" t="e">
        <f t="shared" ca="1" si="895"/>
        <v>#N/A</v>
      </c>
      <c r="AA174" s="125" t="e">
        <f t="shared" ca="1" si="895"/>
        <v>#N/A</v>
      </c>
      <c r="AB174" s="125" t="e">
        <f t="shared" ca="1" si="895"/>
        <v>#N/A</v>
      </c>
      <c r="AC174" s="125" t="e">
        <f t="shared" ca="1" si="895"/>
        <v>#N/A</v>
      </c>
      <c r="AD174" s="125" t="e">
        <f t="shared" ca="1" si="895"/>
        <v>#N/A</v>
      </c>
      <c r="AE174" s="125" t="e">
        <f t="shared" ca="1" si="895"/>
        <v>#N/A</v>
      </c>
      <c r="AF174" s="125" t="e">
        <f t="shared" ca="1" si="895"/>
        <v>#N/A</v>
      </c>
      <c r="AG174" s="125" t="e">
        <f t="shared" ca="1" si="895"/>
        <v>#N/A</v>
      </c>
      <c r="AH174" s="125" t="e">
        <f t="shared" ca="1" si="895"/>
        <v>#N/A</v>
      </c>
      <c r="AI174" s="125" t="e">
        <f t="shared" ca="1" si="903"/>
        <v>#N/A</v>
      </c>
      <c r="AJ174" s="125" t="e">
        <f t="shared" ca="1" si="903"/>
        <v>#N/A</v>
      </c>
      <c r="AK174" s="125" t="e">
        <f t="shared" ca="1" si="903"/>
        <v>#N/A</v>
      </c>
      <c r="AL174" s="125" t="e">
        <f t="shared" ca="1" si="903"/>
        <v>#N/A</v>
      </c>
      <c r="AM174" s="125" t="e">
        <f t="shared" ca="1" si="903"/>
        <v>#N/A</v>
      </c>
      <c r="AN174" s="125" t="e">
        <f t="shared" ca="1" si="903"/>
        <v>#N/A</v>
      </c>
      <c r="AO174" s="125" t="e">
        <f t="shared" ca="1" si="903"/>
        <v>#N/A</v>
      </c>
      <c r="AP174" s="125" t="e">
        <f t="shared" ca="1" si="903"/>
        <v>#N/A</v>
      </c>
      <c r="AQ174" s="125" t="e">
        <f t="shared" ca="1" si="903"/>
        <v>#N/A</v>
      </c>
      <c r="AR174" s="125" t="e">
        <f t="shared" ca="1" si="903"/>
        <v>#N/A</v>
      </c>
      <c r="AS174" s="125" t="e">
        <f t="shared" ca="1" si="903"/>
        <v>#N/A</v>
      </c>
      <c r="AT174" s="125" t="e">
        <f t="shared" ca="1" si="903"/>
        <v>#N/A</v>
      </c>
      <c r="AU174" s="125" t="e">
        <f t="shared" ca="1" si="903"/>
        <v>#N/A</v>
      </c>
      <c r="AV174" s="125" t="e">
        <f t="shared" ca="1" si="903"/>
        <v>#N/A</v>
      </c>
      <c r="AW174" s="125" t="e">
        <f t="shared" ca="1" si="903"/>
        <v>#N/A</v>
      </c>
      <c r="AX174" s="125" t="e">
        <f t="shared" ca="1" si="903"/>
        <v>#N/A</v>
      </c>
      <c r="AY174" s="125" t="e">
        <f t="shared" ca="1" si="896"/>
        <v>#N/A</v>
      </c>
      <c r="AZ174" s="125" t="e">
        <f t="shared" ca="1" si="896"/>
        <v>#N/A</v>
      </c>
      <c r="BA174" s="125" t="e">
        <f t="shared" ca="1" si="896"/>
        <v>#N/A</v>
      </c>
      <c r="BB174" s="125" t="str">
        <f t="shared" ca="1" si="713"/>
        <v/>
      </c>
      <c r="BC174" s="125" t="str">
        <f t="shared" ca="1" si="705"/>
        <v/>
      </c>
      <c r="BD174" s="125" t="str">
        <f t="shared" ca="1" si="706"/>
        <v/>
      </c>
      <c r="BE174" s="125" t="str">
        <f t="shared" ca="1" si="707"/>
        <v/>
      </c>
      <c r="BF174" t="str">
        <f t="shared" ca="1" si="714"/>
        <v/>
      </c>
      <c r="BG174" s="125" t="str">
        <f t="shared" ca="1" si="741"/>
        <v/>
      </c>
      <c r="BI174" s="606" t="str">
        <f t="shared" ca="1" si="776"/>
        <v/>
      </c>
      <c r="BJ174" s="125" t="str">
        <f t="shared" ca="1" si="754"/>
        <v/>
      </c>
      <c r="BK174" s="125" t="str">
        <f t="shared" ca="1" si="777"/>
        <v/>
      </c>
      <c r="BL174" s="125" t="str">
        <f t="shared" ref="BL174" ca="1" si="964">IFERROR(INDEX($D$2:$BA$203,$A$41-1+$BI174,$A$27-3)*IF(RTF_unit="K",1,IF(RTF_unit="lb",1/1000,IF(RTF_unit="T",2,1))),"")</f>
        <v/>
      </c>
      <c r="BM174" s="125" t="str">
        <f t="shared" ref="BM174" ca="1" si="965">IFERROR(INDEX($D$2:$BA$203,$A$41-1+$BI174,$A$27-1)*IF(RTF_unit="K",1,IF(RTF_unit="lb",1/1000,IF(RTF_unit="T",2,1))),"")</f>
        <v/>
      </c>
      <c r="BN174" s="125" t="str">
        <f t="shared" ref="BN174" ca="1" si="966">IFERROR(INDEX($D$2:$BA$203,$A$41-1+$BI174,$A$27-2)*IF(RTF_unit="K",1,IF(RTF_unit="lb",1/1000,IF(RTF_unit="T",2,1))),"")</f>
        <v/>
      </c>
      <c r="BO174" s="125" t="str">
        <f t="shared" ref="BO174" ca="1" si="967">IFERROR(INDEX($D$2:$BA$203,$A$41-1+$BI174,$A$27)*IF(RTF_unit_Moment="kip-ft",1,IF(RTF_unit_Moment="kip-in",1/12,IF(RTF_unit_Moment="lb-ft",1/1000,IF(RTF_unit_Moment="lb-in",1/12000,1)))),"")</f>
        <v/>
      </c>
      <c r="BP174" s="125" t="str">
        <f t="shared" ref="BP174" ca="1" si="968">IFERROR(INDEX($D$2:$BA$203,$A$41-1+$BI174,$A$30)*IF(RTF_unit_Moment="kip-ft",1,IF(RTF_unit_Moment="kip-in",1/12,IF(RTF_unit_Moment="lb-ft",1/1000,IF(RTF_unit_Moment="lb-in",1/12000,1)))),"")</f>
        <v/>
      </c>
      <c r="BQ174" s="125" t="str">
        <f t="shared" ca="1" si="783"/>
        <v/>
      </c>
      <c r="BR174" s="125" t="str">
        <f t="shared" ca="1" si="784"/>
        <v/>
      </c>
      <c r="BT174" s="125" t="str">
        <f t="array" aca="1" ref="BT174" ca="1">IFERROR(INDEX($BB$1:$BB$203,SMALL(IF($BB$1:$BB$203&lt;&gt;"",ROW($BB$1:$BB$203)),ROW(167:167))),"")</f>
        <v/>
      </c>
      <c r="BU174" s="604" t="str">
        <f t="shared" ca="1" si="752"/>
        <v/>
      </c>
      <c r="BV174" s="125" t="str">
        <f t="shared" ca="1" si="760"/>
        <v/>
      </c>
      <c r="BW174" s="125" t="str">
        <f t="shared" ca="1" si="760"/>
        <v/>
      </c>
      <c r="BX174" s="125" t="str">
        <f t="shared" ca="1" si="760"/>
        <v/>
      </c>
      <c r="BY174" s="125" t="str">
        <f t="shared" ca="1" si="761"/>
        <v/>
      </c>
      <c r="BZ174" s="125" t="str">
        <f t="shared" ca="1" si="753"/>
        <v/>
      </c>
      <c r="CA174" s="125" t="str">
        <f t="shared" ca="1" si="762"/>
        <v/>
      </c>
      <c r="CB174" s="125" t="str">
        <f t="shared" ca="1" si="763"/>
        <v/>
      </c>
      <c r="CC174" s="125" t="str">
        <f t="shared" ca="1" si="764"/>
        <v/>
      </c>
      <c r="CD174" s="125" t="str">
        <f t="shared" ca="1" si="765"/>
        <v/>
      </c>
      <c r="CE174" s="125" t="str">
        <f t="shared" ca="1" si="766"/>
        <v/>
      </c>
      <c r="CF174" s="125" t="str">
        <f t="shared" ca="1" si="767"/>
        <v/>
      </c>
      <c r="CG174" s="125" t="str">
        <f t="shared" ca="1" si="768"/>
        <v/>
      </c>
      <c r="CH174" s="125" t="str">
        <f t="shared" ca="1" si="769"/>
        <v/>
      </c>
      <c r="CI174" s="125" t="str">
        <f t="shared" ca="1" si="770"/>
        <v/>
      </c>
      <c r="CJ174" s="125" t="str">
        <f t="array" aca="1" ref="CJ174" ca="1">IFERROR(INDEX($CI$1:$CI$502,SMALL(IF($CI$1:$CI$502&lt;&gt;"",ROW($CI$1:$CI$502)),ROW(167:167))),"")</f>
        <v/>
      </c>
      <c r="CK174" s="125" t="str">
        <f t="shared" ca="1" si="771"/>
        <v/>
      </c>
      <c r="CL174" s="125" t="str">
        <f t="shared" ca="1" si="772"/>
        <v/>
      </c>
      <c r="CM174" s="125"/>
      <c r="CO174" s="125" t="str">
        <f t="shared" si="773"/>
        <v/>
      </c>
      <c r="CP174" s="600" t="str">
        <f t="shared" si="774"/>
        <v/>
      </c>
      <c r="CQ174" s="600" t="str">
        <f t="shared" si="790"/>
        <v/>
      </c>
      <c r="CR174" s="600" t="str">
        <f t="shared" si="775"/>
        <v/>
      </c>
    </row>
    <row r="175" spans="1:96" x14ac:dyDescent="0.25">
      <c r="A175" s="591"/>
      <c r="C175" s="125">
        <f t="shared" si="720"/>
        <v>173</v>
      </c>
      <c r="D175" s="125" t="e">
        <f t="shared" ca="1" si="902"/>
        <v>#N/A</v>
      </c>
      <c r="E175" s="125" t="e">
        <f t="shared" ca="1" si="902"/>
        <v>#N/A</v>
      </c>
      <c r="F175" s="125" t="e">
        <f t="shared" ca="1" si="902"/>
        <v>#N/A</v>
      </c>
      <c r="G175" s="125" t="e">
        <f t="shared" ca="1" si="902"/>
        <v>#N/A</v>
      </c>
      <c r="H175" s="125" t="e">
        <f t="shared" ca="1" si="902"/>
        <v>#N/A</v>
      </c>
      <c r="I175" s="125" t="e">
        <f t="shared" ca="1" si="902"/>
        <v>#N/A</v>
      </c>
      <c r="J175" s="125" t="e">
        <f t="shared" ca="1" si="902"/>
        <v>#N/A</v>
      </c>
      <c r="K175" s="125" t="e">
        <f t="shared" ca="1" si="902"/>
        <v>#N/A</v>
      </c>
      <c r="L175" s="125" t="e">
        <f t="shared" ca="1" si="902"/>
        <v>#N/A</v>
      </c>
      <c r="M175" s="125" t="e">
        <f t="shared" ca="1" si="902"/>
        <v>#N/A</v>
      </c>
      <c r="N175" s="125" t="e">
        <f t="shared" ca="1" si="902"/>
        <v>#N/A</v>
      </c>
      <c r="O175" s="125" t="e">
        <f t="shared" ca="1" si="902"/>
        <v>#N/A</v>
      </c>
      <c r="P175" s="125" t="e">
        <f t="shared" ca="1" si="902"/>
        <v>#N/A</v>
      </c>
      <c r="Q175" s="125" t="e">
        <f t="shared" ca="1" si="902"/>
        <v>#N/A</v>
      </c>
      <c r="R175" s="125" t="e">
        <f t="shared" ca="1" si="902"/>
        <v>#N/A</v>
      </c>
      <c r="S175" s="125" t="e">
        <f t="shared" ca="1" si="902"/>
        <v>#N/A</v>
      </c>
      <c r="T175" s="125" t="e">
        <f t="shared" ca="1" si="895"/>
        <v>#N/A</v>
      </c>
      <c r="U175" s="125" t="e">
        <f t="shared" ca="1" si="895"/>
        <v>#N/A</v>
      </c>
      <c r="V175" s="125" t="e">
        <f t="shared" ca="1" si="895"/>
        <v>#N/A</v>
      </c>
      <c r="W175" s="125" t="e">
        <f t="shared" ca="1" si="895"/>
        <v>#N/A</v>
      </c>
      <c r="X175" s="125" t="e">
        <f t="shared" ca="1" si="895"/>
        <v>#N/A</v>
      </c>
      <c r="Y175" s="125" t="e">
        <f t="shared" ca="1" si="895"/>
        <v>#N/A</v>
      </c>
      <c r="Z175" s="125" t="e">
        <f t="shared" ca="1" si="895"/>
        <v>#N/A</v>
      </c>
      <c r="AA175" s="125" t="e">
        <f t="shared" ca="1" si="895"/>
        <v>#N/A</v>
      </c>
      <c r="AB175" s="125" t="e">
        <f t="shared" ca="1" si="895"/>
        <v>#N/A</v>
      </c>
      <c r="AC175" s="125" t="e">
        <f t="shared" ca="1" si="895"/>
        <v>#N/A</v>
      </c>
      <c r="AD175" s="125" t="e">
        <f t="shared" ca="1" si="895"/>
        <v>#N/A</v>
      </c>
      <c r="AE175" s="125" t="e">
        <f t="shared" ca="1" si="895"/>
        <v>#N/A</v>
      </c>
      <c r="AF175" s="125" t="e">
        <f t="shared" ca="1" si="895"/>
        <v>#N/A</v>
      </c>
      <c r="AG175" s="125" t="e">
        <f t="shared" ca="1" si="895"/>
        <v>#N/A</v>
      </c>
      <c r="AH175" s="125" t="e">
        <f t="shared" ca="1" si="895"/>
        <v>#N/A</v>
      </c>
      <c r="AI175" s="125" t="e">
        <f t="shared" ca="1" si="903"/>
        <v>#N/A</v>
      </c>
      <c r="AJ175" s="125" t="e">
        <f t="shared" ca="1" si="903"/>
        <v>#N/A</v>
      </c>
      <c r="AK175" s="125" t="e">
        <f t="shared" ca="1" si="903"/>
        <v>#N/A</v>
      </c>
      <c r="AL175" s="125" t="e">
        <f t="shared" ca="1" si="903"/>
        <v>#N/A</v>
      </c>
      <c r="AM175" s="125" t="e">
        <f t="shared" ca="1" si="903"/>
        <v>#N/A</v>
      </c>
      <c r="AN175" s="125" t="e">
        <f t="shared" ca="1" si="903"/>
        <v>#N/A</v>
      </c>
      <c r="AO175" s="125" t="e">
        <f t="shared" ca="1" si="903"/>
        <v>#N/A</v>
      </c>
      <c r="AP175" s="125" t="e">
        <f t="shared" ca="1" si="903"/>
        <v>#N/A</v>
      </c>
      <c r="AQ175" s="125" t="e">
        <f t="shared" ca="1" si="903"/>
        <v>#N/A</v>
      </c>
      <c r="AR175" s="125" t="e">
        <f t="shared" ca="1" si="903"/>
        <v>#N/A</v>
      </c>
      <c r="AS175" s="125" t="e">
        <f t="shared" ca="1" si="903"/>
        <v>#N/A</v>
      </c>
      <c r="AT175" s="125" t="e">
        <f t="shared" ca="1" si="903"/>
        <v>#N/A</v>
      </c>
      <c r="AU175" s="125" t="e">
        <f t="shared" ca="1" si="903"/>
        <v>#N/A</v>
      </c>
      <c r="AV175" s="125" t="e">
        <f t="shared" ca="1" si="903"/>
        <v>#N/A</v>
      </c>
      <c r="AW175" s="125" t="e">
        <f t="shared" ca="1" si="903"/>
        <v>#N/A</v>
      </c>
      <c r="AX175" s="125" t="e">
        <f t="shared" ca="1" si="903"/>
        <v>#N/A</v>
      </c>
      <c r="AY175" s="125" t="e">
        <f t="shared" ca="1" si="896"/>
        <v>#N/A</v>
      </c>
      <c r="AZ175" s="125" t="e">
        <f t="shared" ca="1" si="896"/>
        <v>#N/A</v>
      </c>
      <c r="BA175" s="125" t="e">
        <f t="shared" ca="1" si="896"/>
        <v>#N/A</v>
      </c>
      <c r="BB175" s="125" t="str">
        <f t="shared" ca="1" si="713"/>
        <v/>
      </c>
      <c r="BC175" s="125" t="str">
        <f t="shared" ca="1" si="705"/>
        <v/>
      </c>
      <c r="BD175" s="125" t="str">
        <f t="shared" ca="1" si="706"/>
        <v/>
      </c>
      <c r="BE175" s="125" t="str">
        <f t="shared" ca="1" si="707"/>
        <v/>
      </c>
      <c r="BF175" t="str">
        <f t="shared" ca="1" si="714"/>
        <v/>
      </c>
      <c r="BG175" s="125" t="str">
        <f t="shared" ca="1" si="741"/>
        <v/>
      </c>
      <c r="BI175" s="606" t="str">
        <f t="shared" ca="1" si="776"/>
        <v/>
      </c>
      <c r="BJ175" s="125" t="str">
        <f t="shared" ca="1" si="754"/>
        <v/>
      </c>
      <c r="BK175" s="125" t="str">
        <f t="shared" ca="1" si="777"/>
        <v/>
      </c>
      <c r="BL175" s="125" t="str">
        <f t="shared" ref="BL175" ca="1" si="969">IFERROR(INDEX($D$2:$BA$203,$A$41-1+$BI175,$A$27-3)*IF(RTF_unit="K",1,IF(RTF_unit="lb",1/1000,IF(RTF_unit="T",2,1))),"")</f>
        <v/>
      </c>
      <c r="BM175" s="125" t="str">
        <f t="shared" ref="BM175" ca="1" si="970">IFERROR(INDEX($D$2:$BA$203,$A$41-1+$BI175,$A$27-1)*IF(RTF_unit="K",1,IF(RTF_unit="lb",1/1000,IF(RTF_unit="T",2,1))),"")</f>
        <v/>
      </c>
      <c r="BN175" s="125" t="str">
        <f t="shared" ref="BN175" ca="1" si="971">IFERROR(INDEX($D$2:$BA$203,$A$41-1+$BI175,$A$27-2)*IF(RTF_unit="K",1,IF(RTF_unit="lb",1/1000,IF(RTF_unit="T",2,1))),"")</f>
        <v/>
      </c>
      <c r="BO175" s="125" t="str">
        <f t="shared" ref="BO175" ca="1" si="972">IFERROR(INDEX($D$2:$BA$203,$A$41-1+$BI175,$A$27)*IF(RTF_unit_Moment="kip-ft",1,IF(RTF_unit_Moment="kip-in",1/12,IF(RTF_unit_Moment="lb-ft",1/1000,IF(RTF_unit_Moment="lb-in",1/12000,1)))),"")</f>
        <v/>
      </c>
      <c r="BP175" s="125" t="str">
        <f t="shared" ref="BP175" ca="1" si="973">IFERROR(INDEX($D$2:$BA$203,$A$41-1+$BI175,$A$30)*IF(RTF_unit_Moment="kip-ft",1,IF(RTF_unit_Moment="kip-in",1/12,IF(RTF_unit_Moment="lb-ft",1/1000,IF(RTF_unit_Moment="lb-in",1/12000,1)))),"")</f>
        <v/>
      </c>
      <c r="BQ175" s="125" t="str">
        <f t="shared" ca="1" si="783"/>
        <v/>
      </c>
      <c r="BR175" s="125" t="str">
        <f t="shared" ca="1" si="784"/>
        <v/>
      </c>
      <c r="BT175" s="125" t="str">
        <f t="array" aca="1" ref="BT175" ca="1">IFERROR(INDEX($BB$1:$BB$203,SMALL(IF($BB$1:$BB$203&lt;&gt;"",ROW($BB$1:$BB$203)),ROW(168:168))),"")</f>
        <v/>
      </c>
      <c r="BU175" s="604" t="str">
        <f t="shared" ca="1" si="752"/>
        <v/>
      </c>
      <c r="BV175" s="125" t="str">
        <f t="shared" ca="1" si="760"/>
        <v/>
      </c>
      <c r="BW175" s="125" t="str">
        <f t="shared" ca="1" si="760"/>
        <v/>
      </c>
      <c r="BX175" s="125" t="str">
        <f t="shared" ca="1" si="760"/>
        <v/>
      </c>
      <c r="BY175" s="125" t="str">
        <f t="shared" ca="1" si="761"/>
        <v/>
      </c>
      <c r="BZ175" s="125" t="str">
        <f t="shared" ca="1" si="753"/>
        <v/>
      </c>
      <c r="CA175" s="125" t="str">
        <f t="shared" ca="1" si="762"/>
        <v/>
      </c>
      <c r="CB175" s="125" t="str">
        <f t="shared" ca="1" si="763"/>
        <v/>
      </c>
      <c r="CC175" s="125" t="str">
        <f t="shared" ca="1" si="764"/>
        <v/>
      </c>
      <c r="CD175" s="125" t="str">
        <f t="shared" ca="1" si="765"/>
        <v/>
      </c>
      <c r="CE175" s="125" t="str">
        <f t="shared" ca="1" si="766"/>
        <v/>
      </c>
      <c r="CF175" s="125" t="str">
        <f t="shared" ca="1" si="767"/>
        <v/>
      </c>
      <c r="CG175" s="125" t="str">
        <f t="shared" ca="1" si="768"/>
        <v/>
      </c>
      <c r="CH175" s="125" t="str">
        <f t="shared" ca="1" si="769"/>
        <v/>
      </c>
      <c r="CI175" s="125" t="str">
        <f t="shared" ca="1" si="770"/>
        <v/>
      </c>
      <c r="CJ175" s="125" t="str">
        <f t="array" aca="1" ref="CJ175" ca="1">IFERROR(INDEX($CI$1:$CI$502,SMALL(IF($CI$1:$CI$502&lt;&gt;"",ROW($CI$1:$CI$502)),ROW(168:168))),"")</f>
        <v/>
      </c>
      <c r="CK175" s="125" t="str">
        <f t="shared" ca="1" si="771"/>
        <v/>
      </c>
      <c r="CL175" s="125" t="str">
        <f t="shared" ca="1" si="772"/>
        <v/>
      </c>
      <c r="CM175" s="125"/>
      <c r="CO175" s="125" t="str">
        <f t="shared" si="773"/>
        <v/>
      </c>
      <c r="CP175" s="600" t="str">
        <f t="shared" si="774"/>
        <v/>
      </c>
      <c r="CQ175" s="600" t="str">
        <f t="shared" si="790"/>
        <v/>
      </c>
      <c r="CR175" s="600" t="str">
        <f t="shared" si="775"/>
        <v/>
      </c>
    </row>
    <row r="176" spans="1:96" x14ac:dyDescent="0.25">
      <c r="A176" s="591"/>
      <c r="C176" s="125">
        <f t="shared" si="720"/>
        <v>174</v>
      </c>
      <c r="D176" s="125" t="e">
        <f t="shared" ca="1" si="902"/>
        <v>#N/A</v>
      </c>
      <c r="E176" s="125" t="e">
        <f t="shared" ca="1" si="902"/>
        <v>#N/A</v>
      </c>
      <c r="F176" s="125" t="e">
        <f t="shared" ca="1" si="902"/>
        <v>#N/A</v>
      </c>
      <c r="G176" s="125" t="e">
        <f t="shared" ca="1" si="902"/>
        <v>#N/A</v>
      </c>
      <c r="H176" s="125" t="e">
        <f t="shared" ca="1" si="902"/>
        <v>#N/A</v>
      </c>
      <c r="I176" s="125" t="e">
        <f t="shared" ca="1" si="902"/>
        <v>#N/A</v>
      </c>
      <c r="J176" s="125" t="e">
        <f t="shared" ca="1" si="902"/>
        <v>#N/A</v>
      </c>
      <c r="K176" s="125" t="e">
        <f t="shared" ca="1" si="902"/>
        <v>#N/A</v>
      </c>
      <c r="L176" s="125" t="e">
        <f t="shared" ca="1" si="902"/>
        <v>#N/A</v>
      </c>
      <c r="M176" s="125" t="e">
        <f t="shared" ca="1" si="902"/>
        <v>#N/A</v>
      </c>
      <c r="N176" s="125" t="e">
        <f t="shared" ca="1" si="902"/>
        <v>#N/A</v>
      </c>
      <c r="O176" s="125" t="e">
        <f t="shared" ca="1" si="902"/>
        <v>#N/A</v>
      </c>
      <c r="P176" s="125" t="e">
        <f t="shared" ca="1" si="902"/>
        <v>#N/A</v>
      </c>
      <c r="Q176" s="125" t="e">
        <f t="shared" ca="1" si="902"/>
        <v>#N/A</v>
      </c>
      <c r="R176" s="125" t="e">
        <f t="shared" ca="1" si="902"/>
        <v>#N/A</v>
      </c>
      <c r="S176" s="125" t="e">
        <f t="shared" ca="1" si="902"/>
        <v>#N/A</v>
      </c>
      <c r="T176" s="125" t="e">
        <f t="shared" ca="1" si="895"/>
        <v>#N/A</v>
      </c>
      <c r="U176" s="125" t="e">
        <f t="shared" ca="1" si="895"/>
        <v>#N/A</v>
      </c>
      <c r="V176" s="125" t="e">
        <f t="shared" ca="1" si="895"/>
        <v>#N/A</v>
      </c>
      <c r="W176" s="125" t="e">
        <f t="shared" ca="1" si="895"/>
        <v>#N/A</v>
      </c>
      <c r="X176" s="125" t="e">
        <f t="shared" ca="1" si="895"/>
        <v>#N/A</v>
      </c>
      <c r="Y176" s="125" t="e">
        <f t="shared" ca="1" si="895"/>
        <v>#N/A</v>
      </c>
      <c r="Z176" s="125" t="e">
        <f t="shared" ca="1" si="895"/>
        <v>#N/A</v>
      </c>
      <c r="AA176" s="125" t="e">
        <f t="shared" ca="1" si="895"/>
        <v>#N/A</v>
      </c>
      <c r="AB176" s="125" t="e">
        <f t="shared" ca="1" si="895"/>
        <v>#N/A</v>
      </c>
      <c r="AC176" s="125" t="e">
        <f t="shared" ca="1" si="895"/>
        <v>#N/A</v>
      </c>
      <c r="AD176" s="125" t="e">
        <f t="shared" ca="1" si="895"/>
        <v>#N/A</v>
      </c>
      <c r="AE176" s="125" t="e">
        <f t="shared" ca="1" si="895"/>
        <v>#N/A</v>
      </c>
      <c r="AF176" s="125" t="e">
        <f t="shared" ca="1" si="895"/>
        <v>#N/A</v>
      </c>
      <c r="AG176" s="125" t="e">
        <f t="shared" ca="1" si="895"/>
        <v>#N/A</v>
      </c>
      <c r="AH176" s="125" t="e">
        <f t="shared" ca="1" si="895"/>
        <v>#N/A</v>
      </c>
      <c r="AI176" s="125" t="e">
        <f t="shared" ca="1" si="903"/>
        <v>#N/A</v>
      </c>
      <c r="AJ176" s="125" t="e">
        <f t="shared" ca="1" si="903"/>
        <v>#N/A</v>
      </c>
      <c r="AK176" s="125" t="e">
        <f t="shared" ca="1" si="903"/>
        <v>#N/A</v>
      </c>
      <c r="AL176" s="125" t="e">
        <f t="shared" ca="1" si="903"/>
        <v>#N/A</v>
      </c>
      <c r="AM176" s="125" t="e">
        <f t="shared" ca="1" si="903"/>
        <v>#N/A</v>
      </c>
      <c r="AN176" s="125" t="e">
        <f t="shared" ca="1" si="903"/>
        <v>#N/A</v>
      </c>
      <c r="AO176" s="125" t="e">
        <f t="shared" ca="1" si="903"/>
        <v>#N/A</v>
      </c>
      <c r="AP176" s="125" t="e">
        <f t="shared" ca="1" si="903"/>
        <v>#N/A</v>
      </c>
      <c r="AQ176" s="125" t="e">
        <f t="shared" ca="1" si="903"/>
        <v>#N/A</v>
      </c>
      <c r="AR176" s="125" t="e">
        <f t="shared" ca="1" si="903"/>
        <v>#N/A</v>
      </c>
      <c r="AS176" s="125" t="e">
        <f t="shared" ca="1" si="903"/>
        <v>#N/A</v>
      </c>
      <c r="AT176" s="125" t="e">
        <f t="shared" ca="1" si="903"/>
        <v>#N/A</v>
      </c>
      <c r="AU176" s="125" t="e">
        <f t="shared" ca="1" si="903"/>
        <v>#N/A</v>
      </c>
      <c r="AV176" s="125" t="e">
        <f t="shared" ca="1" si="903"/>
        <v>#N/A</v>
      </c>
      <c r="AW176" s="125" t="e">
        <f t="shared" ca="1" si="903"/>
        <v>#N/A</v>
      </c>
      <c r="AX176" s="125" t="e">
        <f t="shared" ca="1" si="903"/>
        <v>#N/A</v>
      </c>
      <c r="AY176" s="125" t="e">
        <f t="shared" ca="1" si="896"/>
        <v>#N/A</v>
      </c>
      <c r="AZ176" s="125" t="e">
        <f t="shared" ca="1" si="896"/>
        <v>#N/A</v>
      </c>
      <c r="BA176" s="125" t="e">
        <f t="shared" ca="1" si="896"/>
        <v>#N/A</v>
      </c>
      <c r="BB176" s="125" t="str">
        <f t="shared" ca="1" si="713"/>
        <v/>
      </c>
      <c r="BC176" s="125" t="str">
        <f t="shared" ca="1" si="705"/>
        <v/>
      </c>
      <c r="BD176" s="125" t="str">
        <f t="shared" ca="1" si="706"/>
        <v/>
      </c>
      <c r="BE176" s="125" t="str">
        <f t="shared" ca="1" si="707"/>
        <v/>
      </c>
      <c r="BF176" t="str">
        <f t="shared" ca="1" si="714"/>
        <v/>
      </c>
      <c r="BG176" s="125" t="str">
        <f t="shared" ca="1" si="741"/>
        <v/>
      </c>
      <c r="BI176" s="606" t="str">
        <f t="shared" ca="1" si="776"/>
        <v/>
      </c>
      <c r="BJ176" s="125" t="str">
        <f t="shared" ca="1" si="754"/>
        <v/>
      </c>
      <c r="BK176" s="125" t="str">
        <f t="shared" ca="1" si="777"/>
        <v/>
      </c>
      <c r="BL176" s="125" t="str">
        <f t="shared" ref="BL176" ca="1" si="974">IFERROR(INDEX($D$2:$BA$203,$A$41-1+$BI176,$A$27-3)*IF(RTF_unit="K",1,IF(RTF_unit="lb",1/1000,IF(RTF_unit="T",2,1))),"")</f>
        <v/>
      </c>
      <c r="BM176" s="125" t="str">
        <f t="shared" ref="BM176" ca="1" si="975">IFERROR(INDEX($D$2:$BA$203,$A$41-1+$BI176,$A$27-1)*IF(RTF_unit="K",1,IF(RTF_unit="lb",1/1000,IF(RTF_unit="T",2,1))),"")</f>
        <v/>
      </c>
      <c r="BN176" s="125" t="str">
        <f t="shared" ref="BN176" ca="1" si="976">IFERROR(INDEX($D$2:$BA$203,$A$41-1+$BI176,$A$27-2)*IF(RTF_unit="K",1,IF(RTF_unit="lb",1/1000,IF(RTF_unit="T",2,1))),"")</f>
        <v/>
      </c>
      <c r="BO176" s="125" t="str">
        <f t="shared" ref="BO176" ca="1" si="977">IFERROR(INDEX($D$2:$BA$203,$A$41-1+$BI176,$A$27)*IF(RTF_unit_Moment="kip-ft",1,IF(RTF_unit_Moment="kip-in",1/12,IF(RTF_unit_Moment="lb-ft",1/1000,IF(RTF_unit_Moment="lb-in",1/12000,1)))),"")</f>
        <v/>
      </c>
      <c r="BP176" s="125" t="str">
        <f t="shared" ref="BP176" ca="1" si="978">IFERROR(INDEX($D$2:$BA$203,$A$41-1+$BI176,$A$30)*IF(RTF_unit_Moment="kip-ft",1,IF(RTF_unit_Moment="kip-in",1/12,IF(RTF_unit_Moment="lb-ft",1/1000,IF(RTF_unit_Moment="lb-in",1/12000,1)))),"")</f>
        <v/>
      </c>
      <c r="BQ176" s="125" t="str">
        <f t="shared" ca="1" si="783"/>
        <v/>
      </c>
      <c r="BR176" s="125" t="str">
        <f t="shared" ca="1" si="784"/>
        <v/>
      </c>
      <c r="BT176" s="125" t="str">
        <f t="array" aca="1" ref="BT176" ca="1">IFERROR(INDEX($BB$1:$BB$203,SMALL(IF($BB$1:$BB$203&lt;&gt;"",ROW($BB$1:$BB$203)),ROW(169:169))),"")</f>
        <v/>
      </c>
      <c r="BU176" s="604" t="str">
        <f t="shared" ca="1" si="752"/>
        <v/>
      </c>
      <c r="BV176" s="125" t="str">
        <f t="shared" ca="1" si="760"/>
        <v/>
      </c>
      <c r="BW176" s="125" t="str">
        <f t="shared" ca="1" si="760"/>
        <v/>
      </c>
      <c r="BX176" s="125" t="str">
        <f t="shared" ca="1" si="760"/>
        <v/>
      </c>
      <c r="BY176" s="125" t="str">
        <f t="shared" ca="1" si="761"/>
        <v/>
      </c>
      <c r="BZ176" s="125" t="str">
        <f t="shared" ca="1" si="753"/>
        <v/>
      </c>
      <c r="CA176" s="125" t="str">
        <f t="shared" ca="1" si="762"/>
        <v/>
      </c>
      <c r="CB176" s="125" t="str">
        <f t="shared" ca="1" si="763"/>
        <v/>
      </c>
      <c r="CC176" s="125" t="str">
        <f t="shared" ca="1" si="764"/>
        <v/>
      </c>
      <c r="CD176" s="125" t="str">
        <f t="shared" ca="1" si="765"/>
        <v/>
      </c>
      <c r="CE176" s="125" t="str">
        <f t="shared" ca="1" si="766"/>
        <v/>
      </c>
      <c r="CF176" s="125" t="str">
        <f t="shared" ca="1" si="767"/>
        <v/>
      </c>
      <c r="CG176" s="125" t="str">
        <f t="shared" ca="1" si="768"/>
        <v/>
      </c>
      <c r="CH176" s="125" t="str">
        <f t="shared" ca="1" si="769"/>
        <v/>
      </c>
      <c r="CI176" s="125" t="str">
        <f t="shared" ca="1" si="770"/>
        <v/>
      </c>
      <c r="CJ176" s="125" t="str">
        <f t="array" aca="1" ref="CJ176" ca="1">IFERROR(INDEX($CI$1:$CI$502,SMALL(IF($CI$1:$CI$502&lt;&gt;"",ROW($CI$1:$CI$502)),ROW(169:169))),"")</f>
        <v/>
      </c>
      <c r="CK176" s="125" t="str">
        <f t="shared" ca="1" si="771"/>
        <v/>
      </c>
      <c r="CL176" s="125" t="str">
        <f t="shared" ca="1" si="772"/>
        <v/>
      </c>
      <c r="CM176" s="125"/>
      <c r="CO176" s="125" t="str">
        <f t="shared" si="773"/>
        <v/>
      </c>
      <c r="CP176" s="600" t="str">
        <f t="shared" si="774"/>
        <v/>
      </c>
      <c r="CQ176" s="600" t="str">
        <f t="shared" si="790"/>
        <v/>
      </c>
      <c r="CR176" s="600" t="str">
        <f t="shared" si="775"/>
        <v/>
      </c>
    </row>
    <row r="177" spans="1:96" x14ac:dyDescent="0.25">
      <c r="A177" s="591"/>
      <c r="C177" s="125">
        <f t="shared" si="720"/>
        <v>175</v>
      </c>
      <c r="D177" s="125" t="e">
        <f t="shared" ca="1" si="902"/>
        <v>#N/A</v>
      </c>
      <c r="E177" s="125" t="e">
        <f t="shared" ca="1" si="902"/>
        <v>#N/A</v>
      </c>
      <c r="F177" s="125" t="e">
        <f t="shared" ca="1" si="902"/>
        <v>#N/A</v>
      </c>
      <c r="G177" s="125" t="e">
        <f t="shared" ca="1" si="902"/>
        <v>#N/A</v>
      </c>
      <c r="H177" s="125" t="e">
        <f t="shared" ca="1" si="902"/>
        <v>#N/A</v>
      </c>
      <c r="I177" s="125" t="e">
        <f t="shared" ca="1" si="902"/>
        <v>#N/A</v>
      </c>
      <c r="J177" s="125" t="e">
        <f t="shared" ca="1" si="902"/>
        <v>#N/A</v>
      </c>
      <c r="K177" s="125" t="e">
        <f t="shared" ca="1" si="902"/>
        <v>#N/A</v>
      </c>
      <c r="L177" s="125" t="e">
        <f t="shared" ca="1" si="902"/>
        <v>#N/A</v>
      </c>
      <c r="M177" s="125" t="e">
        <f t="shared" ca="1" si="902"/>
        <v>#N/A</v>
      </c>
      <c r="N177" s="125" t="e">
        <f t="shared" ca="1" si="902"/>
        <v>#N/A</v>
      </c>
      <c r="O177" s="125" t="e">
        <f t="shared" ca="1" si="902"/>
        <v>#N/A</v>
      </c>
      <c r="P177" s="125" t="e">
        <f t="shared" ca="1" si="902"/>
        <v>#N/A</v>
      </c>
      <c r="Q177" s="125" t="e">
        <f t="shared" ca="1" si="902"/>
        <v>#N/A</v>
      </c>
      <c r="R177" s="125" t="e">
        <f t="shared" ca="1" si="902"/>
        <v>#N/A</v>
      </c>
      <c r="S177" s="125" t="e">
        <f t="shared" ref="S177:AH192" ca="1" si="979">TRIM(INDIRECT("'" &amp; "TNX Report" &amp; "'!" &amp; ADDRESS($A$9+$C177,S$1)))</f>
        <v>#N/A</v>
      </c>
      <c r="T177" s="125" t="e">
        <f t="shared" ca="1" si="979"/>
        <v>#N/A</v>
      </c>
      <c r="U177" s="125" t="e">
        <f t="shared" ca="1" si="979"/>
        <v>#N/A</v>
      </c>
      <c r="V177" s="125" t="e">
        <f t="shared" ca="1" si="979"/>
        <v>#N/A</v>
      </c>
      <c r="W177" s="125" t="e">
        <f t="shared" ca="1" si="979"/>
        <v>#N/A</v>
      </c>
      <c r="X177" s="125" t="e">
        <f t="shared" ca="1" si="979"/>
        <v>#N/A</v>
      </c>
      <c r="Y177" s="125" t="e">
        <f t="shared" ca="1" si="979"/>
        <v>#N/A</v>
      </c>
      <c r="Z177" s="125" t="e">
        <f t="shared" ca="1" si="979"/>
        <v>#N/A</v>
      </c>
      <c r="AA177" s="125" t="e">
        <f t="shared" ca="1" si="979"/>
        <v>#N/A</v>
      </c>
      <c r="AB177" s="125" t="e">
        <f t="shared" ca="1" si="979"/>
        <v>#N/A</v>
      </c>
      <c r="AC177" s="125" t="e">
        <f t="shared" ca="1" si="979"/>
        <v>#N/A</v>
      </c>
      <c r="AD177" s="125" t="e">
        <f t="shared" ca="1" si="979"/>
        <v>#N/A</v>
      </c>
      <c r="AE177" s="125" t="e">
        <f t="shared" ca="1" si="979"/>
        <v>#N/A</v>
      </c>
      <c r="AF177" s="125" t="e">
        <f t="shared" ca="1" si="979"/>
        <v>#N/A</v>
      </c>
      <c r="AG177" s="125" t="e">
        <f t="shared" ca="1" si="979"/>
        <v>#N/A</v>
      </c>
      <c r="AH177" s="125" t="e">
        <f t="shared" ca="1" si="979"/>
        <v>#N/A</v>
      </c>
      <c r="AI177" s="125" t="e">
        <f t="shared" ca="1" si="903"/>
        <v>#N/A</v>
      </c>
      <c r="AJ177" s="125" t="e">
        <f t="shared" ca="1" si="903"/>
        <v>#N/A</v>
      </c>
      <c r="AK177" s="125" t="e">
        <f t="shared" ca="1" si="903"/>
        <v>#N/A</v>
      </c>
      <c r="AL177" s="125" t="e">
        <f t="shared" ca="1" si="903"/>
        <v>#N/A</v>
      </c>
      <c r="AM177" s="125" t="e">
        <f t="shared" ca="1" si="903"/>
        <v>#N/A</v>
      </c>
      <c r="AN177" s="125" t="e">
        <f t="shared" ca="1" si="903"/>
        <v>#N/A</v>
      </c>
      <c r="AO177" s="125" t="e">
        <f t="shared" ca="1" si="903"/>
        <v>#N/A</v>
      </c>
      <c r="AP177" s="125" t="e">
        <f t="shared" ca="1" si="903"/>
        <v>#N/A</v>
      </c>
      <c r="AQ177" s="125" t="e">
        <f t="shared" ca="1" si="903"/>
        <v>#N/A</v>
      </c>
      <c r="AR177" s="125" t="e">
        <f t="shared" ca="1" si="903"/>
        <v>#N/A</v>
      </c>
      <c r="AS177" s="125" t="e">
        <f t="shared" ca="1" si="903"/>
        <v>#N/A</v>
      </c>
      <c r="AT177" s="125" t="e">
        <f t="shared" ca="1" si="903"/>
        <v>#N/A</v>
      </c>
      <c r="AU177" s="125" t="e">
        <f t="shared" ca="1" si="903"/>
        <v>#N/A</v>
      </c>
      <c r="AV177" s="125" t="e">
        <f t="shared" ca="1" si="903"/>
        <v>#N/A</v>
      </c>
      <c r="AW177" s="125" t="e">
        <f t="shared" ca="1" si="903"/>
        <v>#N/A</v>
      </c>
      <c r="AX177" s="125" t="e">
        <f t="shared" ref="AX177:BA192" ca="1" si="980">TRIM(INDIRECT("'" &amp; "TNX Report" &amp; "'!" &amp; ADDRESS($A$9+$C177,AX$1)))</f>
        <v>#N/A</v>
      </c>
      <c r="AY177" s="125" t="e">
        <f t="shared" ca="1" si="980"/>
        <v>#N/A</v>
      </c>
      <c r="AZ177" s="125" t="e">
        <f t="shared" ca="1" si="980"/>
        <v>#N/A</v>
      </c>
      <c r="BA177" s="125" t="e">
        <f t="shared" ca="1" si="980"/>
        <v>#N/A</v>
      </c>
      <c r="BB177" s="125" t="str">
        <f t="shared" ca="1" si="713"/>
        <v/>
      </c>
      <c r="BC177" s="125" t="str">
        <f t="shared" ca="1" si="705"/>
        <v/>
      </c>
      <c r="BD177" s="125" t="str">
        <f t="shared" ca="1" si="706"/>
        <v/>
      </c>
      <c r="BE177" s="125" t="str">
        <f t="shared" ca="1" si="707"/>
        <v/>
      </c>
      <c r="BF177" t="str">
        <f t="shared" ca="1" si="714"/>
        <v/>
      </c>
      <c r="BG177" s="125" t="str">
        <f t="shared" ca="1" si="741"/>
        <v/>
      </c>
      <c r="BI177" s="606" t="str">
        <f t="shared" ca="1" si="776"/>
        <v/>
      </c>
      <c r="BJ177" s="125" t="str">
        <f t="shared" ca="1" si="754"/>
        <v/>
      </c>
      <c r="BK177" s="125" t="str">
        <f t="shared" ca="1" si="777"/>
        <v/>
      </c>
      <c r="BL177" s="125" t="str">
        <f t="shared" ref="BL177" ca="1" si="981">IFERROR(INDEX($D$2:$BA$203,$A$41-1+$BI177,$A$27-3)*IF(RTF_unit="K",1,IF(RTF_unit="lb",1/1000,IF(RTF_unit="T",2,1))),"")</f>
        <v/>
      </c>
      <c r="BM177" s="125" t="str">
        <f t="shared" ref="BM177" ca="1" si="982">IFERROR(INDEX($D$2:$BA$203,$A$41-1+$BI177,$A$27-1)*IF(RTF_unit="K",1,IF(RTF_unit="lb",1/1000,IF(RTF_unit="T",2,1))),"")</f>
        <v/>
      </c>
      <c r="BN177" s="125" t="str">
        <f t="shared" ref="BN177" ca="1" si="983">IFERROR(INDEX($D$2:$BA$203,$A$41-1+$BI177,$A$27-2)*IF(RTF_unit="K",1,IF(RTF_unit="lb",1/1000,IF(RTF_unit="T",2,1))),"")</f>
        <v/>
      </c>
      <c r="BO177" s="125" t="str">
        <f t="shared" ref="BO177" ca="1" si="984">IFERROR(INDEX($D$2:$BA$203,$A$41-1+$BI177,$A$27)*IF(RTF_unit_Moment="kip-ft",1,IF(RTF_unit_Moment="kip-in",1/12,IF(RTF_unit_Moment="lb-ft",1/1000,IF(RTF_unit_Moment="lb-in",1/12000,1)))),"")</f>
        <v/>
      </c>
      <c r="BP177" s="125" t="str">
        <f t="shared" ref="BP177" ca="1" si="985">IFERROR(INDEX($D$2:$BA$203,$A$41-1+$BI177,$A$30)*IF(RTF_unit_Moment="kip-ft",1,IF(RTF_unit_Moment="kip-in",1/12,IF(RTF_unit_Moment="lb-ft",1/1000,IF(RTF_unit_Moment="lb-in",1/12000,1)))),"")</f>
        <v/>
      </c>
      <c r="BQ177" s="125" t="str">
        <f t="shared" ca="1" si="783"/>
        <v/>
      </c>
      <c r="BR177" s="125" t="str">
        <f t="shared" ca="1" si="784"/>
        <v/>
      </c>
      <c r="BT177" s="125" t="str">
        <f t="array" aca="1" ref="BT177" ca="1">IFERROR(INDEX($BB$1:$BB$203,SMALL(IF($BB$1:$BB$203&lt;&gt;"",ROW($BB$1:$BB$203)),ROW(170:170))),"")</f>
        <v/>
      </c>
      <c r="BU177" s="604" t="str">
        <f t="shared" ca="1" si="752"/>
        <v/>
      </c>
      <c r="BV177" s="125" t="str">
        <f t="shared" ca="1" si="760"/>
        <v/>
      </c>
      <c r="BW177" s="125" t="str">
        <f t="shared" ca="1" si="760"/>
        <v/>
      </c>
      <c r="BX177" s="125" t="str">
        <f t="shared" ca="1" si="760"/>
        <v/>
      </c>
      <c r="BY177" s="125" t="str">
        <f t="shared" ca="1" si="761"/>
        <v/>
      </c>
      <c r="BZ177" s="125" t="str">
        <f t="shared" ca="1" si="753"/>
        <v/>
      </c>
      <c r="CA177" s="125" t="str">
        <f t="shared" ca="1" si="762"/>
        <v/>
      </c>
      <c r="CB177" s="125" t="str">
        <f t="shared" ca="1" si="763"/>
        <v/>
      </c>
      <c r="CC177" s="125" t="str">
        <f t="shared" ca="1" si="764"/>
        <v/>
      </c>
      <c r="CD177" s="125" t="str">
        <f t="shared" ca="1" si="765"/>
        <v/>
      </c>
      <c r="CE177" s="125" t="str">
        <f t="shared" ca="1" si="766"/>
        <v/>
      </c>
      <c r="CF177" s="125" t="str">
        <f t="shared" ca="1" si="767"/>
        <v/>
      </c>
      <c r="CG177" s="125" t="str">
        <f t="shared" ca="1" si="768"/>
        <v/>
      </c>
      <c r="CH177" s="125" t="str">
        <f t="shared" ca="1" si="769"/>
        <v/>
      </c>
      <c r="CI177" s="125" t="str">
        <f t="shared" ca="1" si="770"/>
        <v/>
      </c>
      <c r="CJ177" s="125" t="str">
        <f t="array" aca="1" ref="CJ177" ca="1">IFERROR(INDEX($CI$1:$CI$502,SMALL(IF($CI$1:$CI$502&lt;&gt;"",ROW($CI$1:$CI$502)),ROW(170:170))),"")</f>
        <v/>
      </c>
      <c r="CK177" s="125" t="str">
        <f t="shared" ca="1" si="771"/>
        <v/>
      </c>
      <c r="CL177" s="125" t="str">
        <f t="shared" ca="1" si="772"/>
        <v/>
      </c>
      <c r="CM177" s="125"/>
      <c r="CO177" s="125" t="str">
        <f t="shared" si="773"/>
        <v/>
      </c>
      <c r="CP177" s="600" t="str">
        <f t="shared" si="774"/>
        <v/>
      </c>
      <c r="CQ177" s="600" t="str">
        <f t="shared" si="790"/>
        <v/>
      </c>
      <c r="CR177" s="600" t="str">
        <f t="shared" si="775"/>
        <v/>
      </c>
    </row>
    <row r="178" spans="1:96" x14ac:dyDescent="0.25">
      <c r="A178" s="591"/>
      <c r="C178" s="125">
        <f t="shared" si="720"/>
        <v>176</v>
      </c>
      <c r="D178" s="125" t="e">
        <f t="shared" ref="D178:S193" ca="1" si="986">TRIM(INDIRECT("'" &amp; "TNX Report" &amp; "'!" &amp; ADDRESS($A$9+$C178,D$1)))</f>
        <v>#N/A</v>
      </c>
      <c r="E178" s="125" t="e">
        <f t="shared" ca="1" si="986"/>
        <v>#N/A</v>
      </c>
      <c r="F178" s="125" t="e">
        <f t="shared" ca="1" si="986"/>
        <v>#N/A</v>
      </c>
      <c r="G178" s="125" t="e">
        <f t="shared" ca="1" si="986"/>
        <v>#N/A</v>
      </c>
      <c r="H178" s="125" t="e">
        <f t="shared" ca="1" si="986"/>
        <v>#N/A</v>
      </c>
      <c r="I178" s="125" t="e">
        <f t="shared" ca="1" si="986"/>
        <v>#N/A</v>
      </c>
      <c r="J178" s="125" t="e">
        <f t="shared" ca="1" si="986"/>
        <v>#N/A</v>
      </c>
      <c r="K178" s="125" t="e">
        <f t="shared" ca="1" si="986"/>
        <v>#N/A</v>
      </c>
      <c r="L178" s="125" t="e">
        <f t="shared" ca="1" si="986"/>
        <v>#N/A</v>
      </c>
      <c r="M178" s="125" t="e">
        <f t="shared" ca="1" si="986"/>
        <v>#N/A</v>
      </c>
      <c r="N178" s="125" t="e">
        <f t="shared" ca="1" si="986"/>
        <v>#N/A</v>
      </c>
      <c r="O178" s="125" t="e">
        <f t="shared" ca="1" si="986"/>
        <v>#N/A</v>
      </c>
      <c r="P178" s="125" t="e">
        <f t="shared" ca="1" si="986"/>
        <v>#N/A</v>
      </c>
      <c r="Q178" s="125" t="e">
        <f t="shared" ca="1" si="986"/>
        <v>#N/A</v>
      </c>
      <c r="R178" s="125" t="e">
        <f t="shared" ca="1" si="986"/>
        <v>#N/A</v>
      </c>
      <c r="S178" s="125" t="e">
        <f t="shared" ca="1" si="986"/>
        <v>#N/A</v>
      </c>
      <c r="T178" s="125" t="e">
        <f t="shared" ca="1" si="979"/>
        <v>#N/A</v>
      </c>
      <c r="U178" s="125" t="e">
        <f t="shared" ca="1" si="979"/>
        <v>#N/A</v>
      </c>
      <c r="V178" s="125" t="e">
        <f t="shared" ca="1" si="979"/>
        <v>#N/A</v>
      </c>
      <c r="W178" s="125" t="e">
        <f t="shared" ca="1" si="979"/>
        <v>#N/A</v>
      </c>
      <c r="X178" s="125" t="e">
        <f t="shared" ca="1" si="979"/>
        <v>#N/A</v>
      </c>
      <c r="Y178" s="125" t="e">
        <f t="shared" ca="1" si="979"/>
        <v>#N/A</v>
      </c>
      <c r="Z178" s="125" t="e">
        <f t="shared" ca="1" si="979"/>
        <v>#N/A</v>
      </c>
      <c r="AA178" s="125" t="e">
        <f t="shared" ca="1" si="979"/>
        <v>#N/A</v>
      </c>
      <c r="AB178" s="125" t="e">
        <f t="shared" ca="1" si="979"/>
        <v>#N/A</v>
      </c>
      <c r="AC178" s="125" t="e">
        <f t="shared" ca="1" si="979"/>
        <v>#N/A</v>
      </c>
      <c r="AD178" s="125" t="e">
        <f t="shared" ca="1" si="979"/>
        <v>#N/A</v>
      </c>
      <c r="AE178" s="125" t="e">
        <f t="shared" ca="1" si="979"/>
        <v>#N/A</v>
      </c>
      <c r="AF178" s="125" t="e">
        <f t="shared" ca="1" si="979"/>
        <v>#N/A</v>
      </c>
      <c r="AG178" s="125" t="e">
        <f t="shared" ca="1" si="979"/>
        <v>#N/A</v>
      </c>
      <c r="AH178" s="125" t="e">
        <f t="shared" ca="1" si="979"/>
        <v>#N/A</v>
      </c>
      <c r="AI178" s="125" t="e">
        <f t="shared" ref="AI178:AX193" ca="1" si="987">TRIM(INDIRECT("'" &amp; "TNX Report" &amp; "'!" &amp; ADDRESS($A$9+$C178,AI$1)))</f>
        <v>#N/A</v>
      </c>
      <c r="AJ178" s="125" t="e">
        <f t="shared" ca="1" si="987"/>
        <v>#N/A</v>
      </c>
      <c r="AK178" s="125" t="e">
        <f t="shared" ca="1" si="987"/>
        <v>#N/A</v>
      </c>
      <c r="AL178" s="125" t="e">
        <f t="shared" ca="1" si="987"/>
        <v>#N/A</v>
      </c>
      <c r="AM178" s="125" t="e">
        <f t="shared" ca="1" si="987"/>
        <v>#N/A</v>
      </c>
      <c r="AN178" s="125" t="e">
        <f t="shared" ca="1" si="987"/>
        <v>#N/A</v>
      </c>
      <c r="AO178" s="125" t="e">
        <f t="shared" ca="1" si="987"/>
        <v>#N/A</v>
      </c>
      <c r="AP178" s="125" t="e">
        <f t="shared" ca="1" si="987"/>
        <v>#N/A</v>
      </c>
      <c r="AQ178" s="125" t="e">
        <f t="shared" ca="1" si="987"/>
        <v>#N/A</v>
      </c>
      <c r="AR178" s="125" t="e">
        <f t="shared" ca="1" si="987"/>
        <v>#N/A</v>
      </c>
      <c r="AS178" s="125" t="e">
        <f t="shared" ca="1" si="987"/>
        <v>#N/A</v>
      </c>
      <c r="AT178" s="125" t="e">
        <f t="shared" ca="1" si="987"/>
        <v>#N/A</v>
      </c>
      <c r="AU178" s="125" t="e">
        <f t="shared" ca="1" si="987"/>
        <v>#N/A</v>
      </c>
      <c r="AV178" s="125" t="e">
        <f t="shared" ca="1" si="987"/>
        <v>#N/A</v>
      </c>
      <c r="AW178" s="125" t="e">
        <f t="shared" ca="1" si="987"/>
        <v>#N/A</v>
      </c>
      <c r="AX178" s="125" t="e">
        <f t="shared" ca="1" si="987"/>
        <v>#N/A</v>
      </c>
      <c r="AY178" s="125" t="e">
        <f t="shared" ca="1" si="980"/>
        <v>#N/A</v>
      </c>
      <c r="AZ178" s="125" t="e">
        <f t="shared" ca="1" si="980"/>
        <v>#N/A</v>
      </c>
      <c r="BA178" s="125" t="e">
        <f t="shared" ca="1" si="980"/>
        <v>#N/A</v>
      </c>
      <c r="BB178" s="125" t="str">
        <f t="shared" ca="1" si="713"/>
        <v/>
      </c>
      <c r="BC178" s="125" t="str">
        <f t="shared" ca="1" si="705"/>
        <v/>
      </c>
      <c r="BD178" s="125" t="str">
        <f t="shared" ca="1" si="706"/>
        <v/>
      </c>
      <c r="BE178" s="125" t="str">
        <f t="shared" ca="1" si="707"/>
        <v/>
      </c>
      <c r="BF178" t="str">
        <f t="shared" ca="1" si="714"/>
        <v/>
      </c>
      <c r="BG178" s="125" t="str">
        <f t="shared" ca="1" si="741"/>
        <v/>
      </c>
      <c r="BI178" s="606" t="str">
        <f t="shared" ca="1" si="776"/>
        <v/>
      </c>
      <c r="BJ178" s="125" t="str">
        <f t="shared" ca="1" si="754"/>
        <v/>
      </c>
      <c r="BK178" s="125" t="str">
        <f t="shared" ca="1" si="777"/>
        <v/>
      </c>
      <c r="BL178" s="125" t="str">
        <f t="shared" ref="BL178" ca="1" si="988">IFERROR(INDEX($D$2:$BA$203,$A$41-1+$BI178,$A$27-3)*IF(RTF_unit="K",1,IF(RTF_unit="lb",1/1000,IF(RTF_unit="T",2,1))),"")</f>
        <v/>
      </c>
      <c r="BM178" s="125" t="str">
        <f t="shared" ref="BM178" ca="1" si="989">IFERROR(INDEX($D$2:$BA$203,$A$41-1+$BI178,$A$27-1)*IF(RTF_unit="K",1,IF(RTF_unit="lb",1/1000,IF(RTF_unit="T",2,1))),"")</f>
        <v/>
      </c>
      <c r="BN178" s="125" t="str">
        <f t="shared" ref="BN178" ca="1" si="990">IFERROR(INDEX($D$2:$BA$203,$A$41-1+$BI178,$A$27-2)*IF(RTF_unit="K",1,IF(RTF_unit="lb",1/1000,IF(RTF_unit="T",2,1))),"")</f>
        <v/>
      </c>
      <c r="BO178" s="125" t="str">
        <f t="shared" ref="BO178" ca="1" si="991">IFERROR(INDEX($D$2:$BA$203,$A$41-1+$BI178,$A$27)*IF(RTF_unit_Moment="kip-ft",1,IF(RTF_unit_Moment="kip-in",1/12,IF(RTF_unit_Moment="lb-ft",1/1000,IF(RTF_unit_Moment="lb-in",1/12000,1)))),"")</f>
        <v/>
      </c>
      <c r="BP178" s="125" t="str">
        <f t="shared" ref="BP178" ca="1" si="992">IFERROR(INDEX($D$2:$BA$203,$A$41-1+$BI178,$A$30)*IF(RTF_unit_Moment="kip-ft",1,IF(RTF_unit_Moment="kip-in",1/12,IF(RTF_unit_Moment="lb-ft",1/1000,IF(RTF_unit_Moment="lb-in",1/12000,1)))),"")</f>
        <v/>
      </c>
      <c r="BQ178" s="125" t="str">
        <f t="shared" ca="1" si="783"/>
        <v/>
      </c>
      <c r="BR178" s="125" t="str">
        <f t="shared" ca="1" si="784"/>
        <v/>
      </c>
      <c r="BT178" s="125" t="str">
        <f t="array" aca="1" ref="BT178" ca="1">IFERROR(INDEX($BB$1:$BB$203,SMALL(IF($BB$1:$BB$203&lt;&gt;"",ROW($BB$1:$BB$203)),ROW(171:171))),"")</f>
        <v/>
      </c>
      <c r="BU178" s="604" t="str">
        <f t="shared" ca="1" si="752"/>
        <v/>
      </c>
      <c r="BV178" s="125" t="str">
        <f t="shared" ca="1" si="760"/>
        <v/>
      </c>
      <c r="BW178" s="125" t="str">
        <f t="shared" ca="1" si="760"/>
        <v/>
      </c>
      <c r="BX178" s="125" t="str">
        <f t="shared" ca="1" si="760"/>
        <v/>
      </c>
      <c r="BY178" s="125" t="str">
        <f t="shared" ca="1" si="761"/>
        <v/>
      </c>
      <c r="BZ178" s="125" t="str">
        <f t="shared" ca="1" si="753"/>
        <v/>
      </c>
      <c r="CA178" s="125" t="str">
        <f t="shared" ca="1" si="762"/>
        <v/>
      </c>
      <c r="CB178" s="125" t="str">
        <f t="shared" ca="1" si="763"/>
        <v/>
      </c>
      <c r="CC178" s="125" t="str">
        <f t="shared" ca="1" si="764"/>
        <v/>
      </c>
      <c r="CD178" s="125" t="str">
        <f t="shared" ca="1" si="765"/>
        <v/>
      </c>
      <c r="CE178" s="125" t="str">
        <f t="shared" ca="1" si="766"/>
        <v/>
      </c>
      <c r="CF178" s="125" t="str">
        <f t="shared" ca="1" si="767"/>
        <v/>
      </c>
      <c r="CG178" s="125" t="str">
        <f t="shared" ca="1" si="768"/>
        <v/>
      </c>
      <c r="CH178" s="125" t="str">
        <f t="shared" ca="1" si="769"/>
        <v/>
      </c>
      <c r="CI178" s="125" t="str">
        <f t="shared" ca="1" si="770"/>
        <v/>
      </c>
      <c r="CJ178" s="125" t="str">
        <f t="array" aca="1" ref="CJ178" ca="1">IFERROR(INDEX($CI$1:$CI$502,SMALL(IF($CI$1:$CI$502&lt;&gt;"",ROW($CI$1:$CI$502)),ROW(171:171))),"")</f>
        <v/>
      </c>
      <c r="CK178" s="125" t="str">
        <f t="shared" ca="1" si="771"/>
        <v/>
      </c>
      <c r="CL178" s="125" t="str">
        <f t="shared" ca="1" si="772"/>
        <v/>
      </c>
      <c r="CM178" s="125"/>
      <c r="CO178" s="125" t="str">
        <f t="shared" si="773"/>
        <v/>
      </c>
      <c r="CP178" s="600" t="str">
        <f t="shared" si="774"/>
        <v/>
      </c>
      <c r="CQ178" s="600" t="str">
        <f t="shared" si="790"/>
        <v/>
      </c>
      <c r="CR178" s="600" t="str">
        <f t="shared" si="775"/>
        <v/>
      </c>
    </row>
    <row r="179" spans="1:96" x14ac:dyDescent="0.25">
      <c r="A179" s="591"/>
      <c r="C179" s="125">
        <f t="shared" si="720"/>
        <v>177</v>
      </c>
      <c r="D179" s="125" t="e">
        <f t="shared" ca="1" si="986"/>
        <v>#N/A</v>
      </c>
      <c r="E179" s="125" t="e">
        <f t="shared" ca="1" si="986"/>
        <v>#N/A</v>
      </c>
      <c r="F179" s="125" t="e">
        <f t="shared" ca="1" si="986"/>
        <v>#N/A</v>
      </c>
      <c r="G179" s="125" t="e">
        <f t="shared" ca="1" si="986"/>
        <v>#N/A</v>
      </c>
      <c r="H179" s="125" t="e">
        <f t="shared" ca="1" si="986"/>
        <v>#N/A</v>
      </c>
      <c r="I179" s="125" t="e">
        <f t="shared" ca="1" si="986"/>
        <v>#N/A</v>
      </c>
      <c r="J179" s="125" t="e">
        <f t="shared" ca="1" si="986"/>
        <v>#N/A</v>
      </c>
      <c r="K179" s="125" t="e">
        <f t="shared" ca="1" si="986"/>
        <v>#N/A</v>
      </c>
      <c r="L179" s="125" t="e">
        <f t="shared" ca="1" si="986"/>
        <v>#N/A</v>
      </c>
      <c r="M179" s="125" t="e">
        <f t="shared" ca="1" si="986"/>
        <v>#N/A</v>
      </c>
      <c r="N179" s="125" t="e">
        <f t="shared" ca="1" si="986"/>
        <v>#N/A</v>
      </c>
      <c r="O179" s="125" t="e">
        <f t="shared" ca="1" si="986"/>
        <v>#N/A</v>
      </c>
      <c r="P179" s="125" t="e">
        <f t="shared" ca="1" si="986"/>
        <v>#N/A</v>
      </c>
      <c r="Q179" s="125" t="e">
        <f t="shared" ca="1" si="986"/>
        <v>#N/A</v>
      </c>
      <c r="R179" s="125" t="e">
        <f t="shared" ca="1" si="986"/>
        <v>#N/A</v>
      </c>
      <c r="S179" s="125" t="e">
        <f t="shared" ca="1" si="986"/>
        <v>#N/A</v>
      </c>
      <c r="T179" s="125" t="e">
        <f t="shared" ca="1" si="979"/>
        <v>#N/A</v>
      </c>
      <c r="U179" s="125" t="e">
        <f t="shared" ca="1" si="979"/>
        <v>#N/A</v>
      </c>
      <c r="V179" s="125" t="e">
        <f t="shared" ca="1" si="979"/>
        <v>#N/A</v>
      </c>
      <c r="W179" s="125" t="e">
        <f t="shared" ca="1" si="979"/>
        <v>#N/A</v>
      </c>
      <c r="X179" s="125" t="e">
        <f t="shared" ca="1" si="979"/>
        <v>#N/A</v>
      </c>
      <c r="Y179" s="125" t="e">
        <f t="shared" ca="1" si="979"/>
        <v>#N/A</v>
      </c>
      <c r="Z179" s="125" t="e">
        <f t="shared" ca="1" si="979"/>
        <v>#N/A</v>
      </c>
      <c r="AA179" s="125" t="e">
        <f t="shared" ca="1" si="979"/>
        <v>#N/A</v>
      </c>
      <c r="AB179" s="125" t="e">
        <f t="shared" ca="1" si="979"/>
        <v>#N/A</v>
      </c>
      <c r="AC179" s="125" t="e">
        <f t="shared" ca="1" si="979"/>
        <v>#N/A</v>
      </c>
      <c r="AD179" s="125" t="e">
        <f t="shared" ca="1" si="979"/>
        <v>#N/A</v>
      </c>
      <c r="AE179" s="125" t="e">
        <f t="shared" ca="1" si="979"/>
        <v>#N/A</v>
      </c>
      <c r="AF179" s="125" t="e">
        <f t="shared" ca="1" si="979"/>
        <v>#N/A</v>
      </c>
      <c r="AG179" s="125" t="e">
        <f t="shared" ca="1" si="979"/>
        <v>#N/A</v>
      </c>
      <c r="AH179" s="125" t="e">
        <f t="shared" ca="1" si="979"/>
        <v>#N/A</v>
      </c>
      <c r="AI179" s="125" t="e">
        <f t="shared" ca="1" si="987"/>
        <v>#N/A</v>
      </c>
      <c r="AJ179" s="125" t="e">
        <f t="shared" ca="1" si="987"/>
        <v>#N/A</v>
      </c>
      <c r="AK179" s="125" t="e">
        <f t="shared" ca="1" si="987"/>
        <v>#N/A</v>
      </c>
      <c r="AL179" s="125" t="e">
        <f t="shared" ca="1" si="987"/>
        <v>#N/A</v>
      </c>
      <c r="AM179" s="125" t="e">
        <f t="shared" ca="1" si="987"/>
        <v>#N/A</v>
      </c>
      <c r="AN179" s="125" t="e">
        <f t="shared" ca="1" si="987"/>
        <v>#N/A</v>
      </c>
      <c r="AO179" s="125" t="e">
        <f t="shared" ca="1" si="987"/>
        <v>#N/A</v>
      </c>
      <c r="AP179" s="125" t="e">
        <f t="shared" ca="1" si="987"/>
        <v>#N/A</v>
      </c>
      <c r="AQ179" s="125" t="e">
        <f t="shared" ca="1" si="987"/>
        <v>#N/A</v>
      </c>
      <c r="AR179" s="125" t="e">
        <f t="shared" ca="1" si="987"/>
        <v>#N/A</v>
      </c>
      <c r="AS179" s="125" t="e">
        <f t="shared" ca="1" si="987"/>
        <v>#N/A</v>
      </c>
      <c r="AT179" s="125" t="e">
        <f t="shared" ca="1" si="987"/>
        <v>#N/A</v>
      </c>
      <c r="AU179" s="125" t="e">
        <f t="shared" ca="1" si="987"/>
        <v>#N/A</v>
      </c>
      <c r="AV179" s="125" t="e">
        <f t="shared" ca="1" si="987"/>
        <v>#N/A</v>
      </c>
      <c r="AW179" s="125" t="e">
        <f t="shared" ca="1" si="987"/>
        <v>#N/A</v>
      </c>
      <c r="AX179" s="125" t="e">
        <f t="shared" ca="1" si="987"/>
        <v>#N/A</v>
      </c>
      <c r="AY179" s="125" t="e">
        <f t="shared" ca="1" si="980"/>
        <v>#N/A</v>
      </c>
      <c r="AZ179" s="125" t="e">
        <f t="shared" ca="1" si="980"/>
        <v>#N/A</v>
      </c>
      <c r="BA179" s="125" t="e">
        <f t="shared" ca="1" si="980"/>
        <v>#N/A</v>
      </c>
      <c r="BB179" s="125" t="str">
        <f t="shared" ca="1" si="713"/>
        <v/>
      </c>
      <c r="BC179" s="125" t="str">
        <f t="shared" ca="1" si="705"/>
        <v/>
      </c>
      <c r="BD179" s="125" t="str">
        <f t="shared" ca="1" si="706"/>
        <v/>
      </c>
      <c r="BE179" s="125" t="str">
        <f t="shared" ca="1" si="707"/>
        <v/>
      </c>
      <c r="BF179" t="str">
        <f t="shared" ca="1" si="714"/>
        <v/>
      </c>
      <c r="BG179" s="125" t="str">
        <f t="shared" ca="1" si="741"/>
        <v/>
      </c>
      <c r="BI179" s="606" t="str">
        <f t="shared" ca="1" si="776"/>
        <v/>
      </c>
      <c r="BJ179" s="125" t="str">
        <f t="shared" ca="1" si="754"/>
        <v/>
      </c>
      <c r="BK179" s="125" t="str">
        <f t="shared" ca="1" si="777"/>
        <v/>
      </c>
      <c r="BL179" s="125" t="str">
        <f t="shared" ref="BL179" ca="1" si="993">IFERROR(INDEX($D$2:$BA$203,$A$41-1+$BI179,$A$27-3)*IF(RTF_unit="K",1,IF(RTF_unit="lb",1/1000,IF(RTF_unit="T",2,1))),"")</f>
        <v/>
      </c>
      <c r="BM179" s="125" t="str">
        <f t="shared" ref="BM179" ca="1" si="994">IFERROR(INDEX($D$2:$BA$203,$A$41-1+$BI179,$A$27-1)*IF(RTF_unit="K",1,IF(RTF_unit="lb",1/1000,IF(RTF_unit="T",2,1))),"")</f>
        <v/>
      </c>
      <c r="BN179" s="125" t="str">
        <f t="shared" ref="BN179" ca="1" si="995">IFERROR(INDEX($D$2:$BA$203,$A$41-1+$BI179,$A$27-2)*IF(RTF_unit="K",1,IF(RTF_unit="lb",1/1000,IF(RTF_unit="T",2,1))),"")</f>
        <v/>
      </c>
      <c r="BO179" s="125" t="str">
        <f t="shared" ref="BO179" ca="1" si="996">IFERROR(INDEX($D$2:$BA$203,$A$41-1+$BI179,$A$27)*IF(RTF_unit_Moment="kip-ft",1,IF(RTF_unit_Moment="kip-in",1/12,IF(RTF_unit_Moment="lb-ft",1/1000,IF(RTF_unit_Moment="lb-in",1/12000,1)))),"")</f>
        <v/>
      </c>
      <c r="BP179" s="125" t="str">
        <f t="shared" ref="BP179" ca="1" si="997">IFERROR(INDEX($D$2:$BA$203,$A$41-1+$BI179,$A$30)*IF(RTF_unit_Moment="kip-ft",1,IF(RTF_unit_Moment="kip-in",1/12,IF(RTF_unit_Moment="lb-ft",1/1000,IF(RTF_unit_Moment="lb-in",1/12000,1)))),"")</f>
        <v/>
      </c>
      <c r="BQ179" s="125" t="str">
        <f t="shared" ca="1" si="783"/>
        <v/>
      </c>
      <c r="BR179" s="125" t="str">
        <f t="shared" ca="1" si="784"/>
        <v/>
      </c>
      <c r="BT179" s="125" t="str">
        <f t="array" aca="1" ref="BT179" ca="1">IFERROR(INDEX($BB$1:$BB$203,SMALL(IF($BB$1:$BB$203&lt;&gt;"",ROW($BB$1:$BB$203)),ROW(172:172))),"")</f>
        <v/>
      </c>
      <c r="BU179" s="604" t="str">
        <f t="shared" ca="1" si="752"/>
        <v/>
      </c>
      <c r="BV179" s="125" t="str">
        <f t="shared" ca="1" si="760"/>
        <v/>
      </c>
      <c r="BW179" s="125" t="str">
        <f t="shared" ca="1" si="760"/>
        <v/>
      </c>
      <c r="BX179" s="125" t="str">
        <f t="shared" ca="1" si="760"/>
        <v/>
      </c>
      <c r="BY179" s="125" t="str">
        <f t="shared" ca="1" si="761"/>
        <v/>
      </c>
      <c r="BZ179" s="125" t="str">
        <f t="shared" ca="1" si="753"/>
        <v/>
      </c>
      <c r="CA179" s="125" t="str">
        <f t="shared" ca="1" si="762"/>
        <v/>
      </c>
      <c r="CB179" s="125" t="str">
        <f t="shared" ca="1" si="763"/>
        <v/>
      </c>
      <c r="CC179" s="125" t="str">
        <f t="shared" ca="1" si="764"/>
        <v/>
      </c>
      <c r="CD179" s="125" t="str">
        <f t="shared" ca="1" si="765"/>
        <v/>
      </c>
      <c r="CE179" s="125" t="str">
        <f t="shared" ca="1" si="766"/>
        <v/>
      </c>
      <c r="CF179" s="125" t="str">
        <f t="shared" ca="1" si="767"/>
        <v/>
      </c>
      <c r="CG179" s="125" t="str">
        <f t="shared" ca="1" si="768"/>
        <v/>
      </c>
      <c r="CH179" s="125" t="str">
        <f t="shared" ca="1" si="769"/>
        <v/>
      </c>
      <c r="CI179" s="125" t="str">
        <f t="shared" ca="1" si="770"/>
        <v/>
      </c>
      <c r="CJ179" s="125" t="str">
        <f t="array" aca="1" ref="CJ179" ca="1">IFERROR(INDEX($CI$1:$CI$502,SMALL(IF($CI$1:$CI$502&lt;&gt;"",ROW($CI$1:$CI$502)),ROW(172:172))),"")</f>
        <v/>
      </c>
      <c r="CK179" s="125" t="str">
        <f t="shared" ca="1" si="771"/>
        <v/>
      </c>
      <c r="CL179" s="125" t="str">
        <f t="shared" ca="1" si="772"/>
        <v/>
      </c>
      <c r="CM179" s="125"/>
      <c r="CO179" s="125" t="str">
        <f t="shared" si="773"/>
        <v/>
      </c>
      <c r="CP179" s="600" t="str">
        <f t="shared" si="774"/>
        <v/>
      </c>
      <c r="CQ179" s="600" t="str">
        <f t="shared" si="790"/>
        <v/>
      </c>
      <c r="CR179" s="600" t="str">
        <f t="shared" si="775"/>
        <v/>
      </c>
    </row>
    <row r="180" spans="1:96" x14ac:dyDescent="0.25">
      <c r="A180" s="591"/>
      <c r="C180" s="125">
        <f t="shared" si="720"/>
        <v>178</v>
      </c>
      <c r="D180" s="125" t="e">
        <f t="shared" ca="1" si="986"/>
        <v>#N/A</v>
      </c>
      <c r="E180" s="125" t="e">
        <f t="shared" ca="1" si="986"/>
        <v>#N/A</v>
      </c>
      <c r="F180" s="125" t="e">
        <f t="shared" ca="1" si="986"/>
        <v>#N/A</v>
      </c>
      <c r="G180" s="125" t="e">
        <f t="shared" ca="1" si="986"/>
        <v>#N/A</v>
      </c>
      <c r="H180" s="125" t="e">
        <f t="shared" ca="1" si="986"/>
        <v>#N/A</v>
      </c>
      <c r="I180" s="125" t="e">
        <f t="shared" ca="1" si="986"/>
        <v>#N/A</v>
      </c>
      <c r="J180" s="125" t="e">
        <f t="shared" ca="1" si="986"/>
        <v>#N/A</v>
      </c>
      <c r="K180" s="125" t="e">
        <f t="shared" ca="1" si="986"/>
        <v>#N/A</v>
      </c>
      <c r="L180" s="125" t="e">
        <f t="shared" ca="1" si="986"/>
        <v>#N/A</v>
      </c>
      <c r="M180" s="125" t="e">
        <f t="shared" ca="1" si="986"/>
        <v>#N/A</v>
      </c>
      <c r="N180" s="125" t="e">
        <f t="shared" ca="1" si="986"/>
        <v>#N/A</v>
      </c>
      <c r="O180" s="125" t="e">
        <f t="shared" ca="1" si="986"/>
        <v>#N/A</v>
      </c>
      <c r="P180" s="125" t="e">
        <f t="shared" ca="1" si="986"/>
        <v>#N/A</v>
      </c>
      <c r="Q180" s="125" t="e">
        <f t="shared" ca="1" si="986"/>
        <v>#N/A</v>
      </c>
      <c r="R180" s="125" t="e">
        <f t="shared" ca="1" si="986"/>
        <v>#N/A</v>
      </c>
      <c r="S180" s="125" t="e">
        <f t="shared" ca="1" si="986"/>
        <v>#N/A</v>
      </c>
      <c r="T180" s="125" t="e">
        <f t="shared" ca="1" si="979"/>
        <v>#N/A</v>
      </c>
      <c r="U180" s="125" t="e">
        <f t="shared" ca="1" si="979"/>
        <v>#N/A</v>
      </c>
      <c r="V180" s="125" t="e">
        <f t="shared" ca="1" si="979"/>
        <v>#N/A</v>
      </c>
      <c r="W180" s="125" t="e">
        <f t="shared" ca="1" si="979"/>
        <v>#N/A</v>
      </c>
      <c r="X180" s="125" t="e">
        <f t="shared" ca="1" si="979"/>
        <v>#N/A</v>
      </c>
      <c r="Y180" s="125" t="e">
        <f t="shared" ca="1" si="979"/>
        <v>#N/A</v>
      </c>
      <c r="Z180" s="125" t="e">
        <f t="shared" ca="1" si="979"/>
        <v>#N/A</v>
      </c>
      <c r="AA180" s="125" t="e">
        <f t="shared" ca="1" si="979"/>
        <v>#N/A</v>
      </c>
      <c r="AB180" s="125" t="e">
        <f t="shared" ca="1" si="979"/>
        <v>#N/A</v>
      </c>
      <c r="AC180" s="125" t="e">
        <f t="shared" ca="1" si="979"/>
        <v>#N/A</v>
      </c>
      <c r="AD180" s="125" t="e">
        <f t="shared" ca="1" si="979"/>
        <v>#N/A</v>
      </c>
      <c r="AE180" s="125" t="e">
        <f t="shared" ca="1" si="979"/>
        <v>#N/A</v>
      </c>
      <c r="AF180" s="125" t="e">
        <f t="shared" ca="1" si="979"/>
        <v>#N/A</v>
      </c>
      <c r="AG180" s="125" t="e">
        <f t="shared" ca="1" si="979"/>
        <v>#N/A</v>
      </c>
      <c r="AH180" s="125" t="e">
        <f t="shared" ca="1" si="979"/>
        <v>#N/A</v>
      </c>
      <c r="AI180" s="125" t="e">
        <f t="shared" ca="1" si="987"/>
        <v>#N/A</v>
      </c>
      <c r="AJ180" s="125" t="e">
        <f t="shared" ca="1" si="987"/>
        <v>#N/A</v>
      </c>
      <c r="AK180" s="125" t="e">
        <f t="shared" ca="1" si="987"/>
        <v>#N/A</v>
      </c>
      <c r="AL180" s="125" t="e">
        <f t="shared" ca="1" si="987"/>
        <v>#N/A</v>
      </c>
      <c r="AM180" s="125" t="e">
        <f t="shared" ca="1" si="987"/>
        <v>#N/A</v>
      </c>
      <c r="AN180" s="125" t="e">
        <f t="shared" ca="1" si="987"/>
        <v>#N/A</v>
      </c>
      <c r="AO180" s="125" t="e">
        <f t="shared" ca="1" si="987"/>
        <v>#N/A</v>
      </c>
      <c r="AP180" s="125" t="e">
        <f t="shared" ca="1" si="987"/>
        <v>#N/A</v>
      </c>
      <c r="AQ180" s="125" t="e">
        <f t="shared" ca="1" si="987"/>
        <v>#N/A</v>
      </c>
      <c r="AR180" s="125" t="e">
        <f t="shared" ca="1" si="987"/>
        <v>#N/A</v>
      </c>
      <c r="AS180" s="125" t="e">
        <f t="shared" ca="1" si="987"/>
        <v>#N/A</v>
      </c>
      <c r="AT180" s="125" t="e">
        <f t="shared" ca="1" si="987"/>
        <v>#N/A</v>
      </c>
      <c r="AU180" s="125" t="e">
        <f t="shared" ca="1" si="987"/>
        <v>#N/A</v>
      </c>
      <c r="AV180" s="125" t="e">
        <f t="shared" ca="1" si="987"/>
        <v>#N/A</v>
      </c>
      <c r="AW180" s="125" t="e">
        <f t="shared" ca="1" si="987"/>
        <v>#N/A</v>
      </c>
      <c r="AX180" s="125" t="e">
        <f t="shared" ca="1" si="987"/>
        <v>#N/A</v>
      </c>
      <c r="AY180" s="125" t="e">
        <f t="shared" ca="1" si="980"/>
        <v>#N/A</v>
      </c>
      <c r="AZ180" s="125" t="e">
        <f t="shared" ca="1" si="980"/>
        <v>#N/A</v>
      </c>
      <c r="BA180" s="125" t="e">
        <f t="shared" ca="1" si="980"/>
        <v>#N/A</v>
      </c>
      <c r="BB180" s="125" t="str">
        <f t="shared" ca="1" si="713"/>
        <v/>
      </c>
      <c r="BC180" s="125" t="str">
        <f t="shared" ca="1" si="705"/>
        <v/>
      </c>
      <c r="BD180" s="125" t="str">
        <f t="shared" ca="1" si="706"/>
        <v/>
      </c>
      <c r="BE180" s="125" t="str">
        <f t="shared" ca="1" si="707"/>
        <v/>
      </c>
      <c r="BF180" t="str">
        <f t="shared" ca="1" si="714"/>
        <v/>
      </c>
      <c r="BG180" s="125" t="str">
        <f t="shared" ca="1" si="741"/>
        <v/>
      </c>
      <c r="BI180" s="606" t="str">
        <f t="shared" ca="1" si="776"/>
        <v/>
      </c>
      <c r="BJ180" s="125" t="str">
        <f t="shared" ca="1" si="754"/>
        <v/>
      </c>
      <c r="BK180" s="125" t="str">
        <f t="shared" ca="1" si="777"/>
        <v/>
      </c>
      <c r="BL180" s="125" t="str">
        <f t="shared" ref="BL180" ca="1" si="998">IFERROR(INDEX($D$2:$BA$203,$A$41-1+$BI180,$A$27-3)*IF(RTF_unit="K",1,IF(RTF_unit="lb",1/1000,IF(RTF_unit="T",2,1))),"")</f>
        <v/>
      </c>
      <c r="BM180" s="125" t="str">
        <f t="shared" ref="BM180" ca="1" si="999">IFERROR(INDEX($D$2:$BA$203,$A$41-1+$BI180,$A$27-1)*IF(RTF_unit="K",1,IF(RTF_unit="lb",1/1000,IF(RTF_unit="T",2,1))),"")</f>
        <v/>
      </c>
      <c r="BN180" s="125" t="str">
        <f t="shared" ref="BN180" ca="1" si="1000">IFERROR(INDEX($D$2:$BA$203,$A$41-1+$BI180,$A$27-2)*IF(RTF_unit="K",1,IF(RTF_unit="lb",1/1000,IF(RTF_unit="T",2,1))),"")</f>
        <v/>
      </c>
      <c r="BO180" s="125" t="str">
        <f t="shared" ref="BO180" ca="1" si="1001">IFERROR(INDEX($D$2:$BA$203,$A$41-1+$BI180,$A$27)*IF(RTF_unit_Moment="kip-ft",1,IF(RTF_unit_Moment="kip-in",1/12,IF(RTF_unit_Moment="lb-ft",1/1000,IF(RTF_unit_Moment="lb-in",1/12000,1)))),"")</f>
        <v/>
      </c>
      <c r="BP180" s="125" t="str">
        <f t="shared" ref="BP180" ca="1" si="1002">IFERROR(INDEX($D$2:$BA$203,$A$41-1+$BI180,$A$30)*IF(RTF_unit_Moment="kip-ft",1,IF(RTF_unit_Moment="kip-in",1/12,IF(RTF_unit_Moment="lb-ft",1/1000,IF(RTF_unit_Moment="lb-in",1/12000,1)))),"")</f>
        <v/>
      </c>
      <c r="BQ180" s="125" t="str">
        <f t="shared" ca="1" si="783"/>
        <v/>
      </c>
      <c r="BR180" s="125" t="str">
        <f t="shared" ca="1" si="784"/>
        <v/>
      </c>
      <c r="BT180" s="125" t="str">
        <f t="array" aca="1" ref="BT180" ca="1">IFERROR(INDEX($BB$1:$BB$203,SMALL(IF($BB$1:$BB$203&lt;&gt;"",ROW($BB$1:$BB$203)),ROW(173:173))),"")</f>
        <v/>
      </c>
      <c r="BU180" s="604" t="str">
        <f t="shared" ca="1" si="752"/>
        <v/>
      </c>
      <c r="BV180" s="125" t="str">
        <f t="shared" ca="1" si="760"/>
        <v/>
      </c>
      <c r="BW180" s="125" t="str">
        <f t="shared" ca="1" si="760"/>
        <v/>
      </c>
      <c r="BX180" s="125" t="str">
        <f t="shared" ca="1" si="760"/>
        <v/>
      </c>
      <c r="BY180" s="125" t="str">
        <f t="shared" ca="1" si="761"/>
        <v/>
      </c>
      <c r="BZ180" s="125" t="str">
        <f t="shared" ca="1" si="753"/>
        <v/>
      </c>
      <c r="CA180" s="125" t="str">
        <f t="shared" ca="1" si="762"/>
        <v/>
      </c>
      <c r="CB180" s="125" t="str">
        <f t="shared" ca="1" si="763"/>
        <v/>
      </c>
      <c r="CC180" s="125" t="str">
        <f t="shared" ca="1" si="764"/>
        <v/>
      </c>
      <c r="CD180" s="125" t="str">
        <f t="shared" ca="1" si="765"/>
        <v/>
      </c>
      <c r="CE180" s="125" t="str">
        <f t="shared" ca="1" si="766"/>
        <v/>
      </c>
      <c r="CF180" s="125" t="str">
        <f t="shared" ca="1" si="767"/>
        <v/>
      </c>
      <c r="CG180" s="125" t="str">
        <f t="shared" ca="1" si="768"/>
        <v/>
      </c>
      <c r="CH180" s="125" t="str">
        <f t="shared" ca="1" si="769"/>
        <v/>
      </c>
      <c r="CI180" s="125" t="str">
        <f t="shared" ca="1" si="770"/>
        <v/>
      </c>
      <c r="CJ180" s="125" t="str">
        <f t="array" aca="1" ref="CJ180" ca="1">IFERROR(INDEX($CI$1:$CI$502,SMALL(IF($CI$1:$CI$502&lt;&gt;"",ROW($CI$1:$CI$502)),ROW(173:173))),"")</f>
        <v/>
      </c>
      <c r="CK180" s="125" t="str">
        <f t="shared" ca="1" si="771"/>
        <v/>
      </c>
      <c r="CL180" s="125" t="str">
        <f t="shared" ca="1" si="772"/>
        <v/>
      </c>
      <c r="CM180" s="125"/>
      <c r="CO180" s="125" t="str">
        <f t="shared" si="773"/>
        <v/>
      </c>
      <c r="CP180" s="600" t="str">
        <f t="shared" si="774"/>
        <v/>
      </c>
      <c r="CQ180" s="600" t="str">
        <f t="shared" si="790"/>
        <v/>
      </c>
      <c r="CR180" s="600" t="str">
        <f t="shared" si="775"/>
        <v/>
      </c>
    </row>
    <row r="181" spans="1:96" x14ac:dyDescent="0.25">
      <c r="A181" s="591"/>
      <c r="C181" s="125">
        <f t="shared" si="720"/>
        <v>179</v>
      </c>
      <c r="D181" s="125" t="e">
        <f t="shared" ca="1" si="986"/>
        <v>#N/A</v>
      </c>
      <c r="E181" s="125" t="e">
        <f t="shared" ca="1" si="986"/>
        <v>#N/A</v>
      </c>
      <c r="F181" s="125" t="e">
        <f t="shared" ca="1" si="986"/>
        <v>#N/A</v>
      </c>
      <c r="G181" s="125" t="e">
        <f t="shared" ca="1" si="986"/>
        <v>#N/A</v>
      </c>
      <c r="H181" s="125" t="e">
        <f t="shared" ca="1" si="986"/>
        <v>#N/A</v>
      </c>
      <c r="I181" s="125" t="e">
        <f t="shared" ca="1" si="986"/>
        <v>#N/A</v>
      </c>
      <c r="J181" s="125" t="e">
        <f t="shared" ca="1" si="986"/>
        <v>#N/A</v>
      </c>
      <c r="K181" s="125" t="e">
        <f t="shared" ca="1" si="986"/>
        <v>#N/A</v>
      </c>
      <c r="L181" s="125" t="e">
        <f t="shared" ca="1" si="986"/>
        <v>#N/A</v>
      </c>
      <c r="M181" s="125" t="e">
        <f t="shared" ca="1" si="986"/>
        <v>#N/A</v>
      </c>
      <c r="N181" s="125" t="e">
        <f t="shared" ca="1" si="986"/>
        <v>#N/A</v>
      </c>
      <c r="O181" s="125" t="e">
        <f t="shared" ca="1" si="986"/>
        <v>#N/A</v>
      </c>
      <c r="P181" s="125" t="e">
        <f t="shared" ca="1" si="986"/>
        <v>#N/A</v>
      </c>
      <c r="Q181" s="125" t="e">
        <f t="shared" ca="1" si="986"/>
        <v>#N/A</v>
      </c>
      <c r="R181" s="125" t="e">
        <f t="shared" ca="1" si="986"/>
        <v>#N/A</v>
      </c>
      <c r="S181" s="125" t="e">
        <f t="shared" ca="1" si="986"/>
        <v>#N/A</v>
      </c>
      <c r="T181" s="125" t="e">
        <f t="shared" ca="1" si="979"/>
        <v>#N/A</v>
      </c>
      <c r="U181" s="125" t="e">
        <f t="shared" ca="1" si="979"/>
        <v>#N/A</v>
      </c>
      <c r="V181" s="125" t="e">
        <f t="shared" ca="1" si="979"/>
        <v>#N/A</v>
      </c>
      <c r="W181" s="125" t="e">
        <f t="shared" ca="1" si="979"/>
        <v>#N/A</v>
      </c>
      <c r="X181" s="125" t="e">
        <f t="shared" ca="1" si="979"/>
        <v>#N/A</v>
      </c>
      <c r="Y181" s="125" t="e">
        <f t="shared" ca="1" si="979"/>
        <v>#N/A</v>
      </c>
      <c r="Z181" s="125" t="e">
        <f t="shared" ca="1" si="979"/>
        <v>#N/A</v>
      </c>
      <c r="AA181" s="125" t="e">
        <f t="shared" ca="1" si="979"/>
        <v>#N/A</v>
      </c>
      <c r="AB181" s="125" t="e">
        <f t="shared" ca="1" si="979"/>
        <v>#N/A</v>
      </c>
      <c r="AC181" s="125" t="e">
        <f t="shared" ca="1" si="979"/>
        <v>#N/A</v>
      </c>
      <c r="AD181" s="125" t="e">
        <f t="shared" ca="1" si="979"/>
        <v>#N/A</v>
      </c>
      <c r="AE181" s="125" t="e">
        <f t="shared" ca="1" si="979"/>
        <v>#N/A</v>
      </c>
      <c r="AF181" s="125" t="e">
        <f t="shared" ca="1" si="979"/>
        <v>#N/A</v>
      </c>
      <c r="AG181" s="125" t="e">
        <f t="shared" ca="1" si="979"/>
        <v>#N/A</v>
      </c>
      <c r="AH181" s="125" t="e">
        <f t="shared" ca="1" si="979"/>
        <v>#N/A</v>
      </c>
      <c r="AI181" s="125" t="e">
        <f t="shared" ca="1" si="987"/>
        <v>#N/A</v>
      </c>
      <c r="AJ181" s="125" t="e">
        <f t="shared" ca="1" si="987"/>
        <v>#N/A</v>
      </c>
      <c r="AK181" s="125" t="e">
        <f t="shared" ca="1" si="987"/>
        <v>#N/A</v>
      </c>
      <c r="AL181" s="125" t="e">
        <f t="shared" ca="1" si="987"/>
        <v>#N/A</v>
      </c>
      <c r="AM181" s="125" t="e">
        <f t="shared" ca="1" si="987"/>
        <v>#N/A</v>
      </c>
      <c r="AN181" s="125" t="e">
        <f t="shared" ca="1" si="987"/>
        <v>#N/A</v>
      </c>
      <c r="AO181" s="125" t="e">
        <f t="shared" ca="1" si="987"/>
        <v>#N/A</v>
      </c>
      <c r="AP181" s="125" t="e">
        <f t="shared" ca="1" si="987"/>
        <v>#N/A</v>
      </c>
      <c r="AQ181" s="125" t="e">
        <f t="shared" ca="1" si="987"/>
        <v>#N/A</v>
      </c>
      <c r="AR181" s="125" t="e">
        <f t="shared" ca="1" si="987"/>
        <v>#N/A</v>
      </c>
      <c r="AS181" s="125" t="e">
        <f t="shared" ca="1" si="987"/>
        <v>#N/A</v>
      </c>
      <c r="AT181" s="125" t="e">
        <f t="shared" ca="1" si="987"/>
        <v>#N/A</v>
      </c>
      <c r="AU181" s="125" t="e">
        <f t="shared" ca="1" si="987"/>
        <v>#N/A</v>
      </c>
      <c r="AV181" s="125" t="e">
        <f t="shared" ca="1" si="987"/>
        <v>#N/A</v>
      </c>
      <c r="AW181" s="125" t="e">
        <f t="shared" ca="1" si="987"/>
        <v>#N/A</v>
      </c>
      <c r="AX181" s="125" t="e">
        <f t="shared" ca="1" si="987"/>
        <v>#N/A</v>
      </c>
      <c r="AY181" s="125" t="e">
        <f t="shared" ca="1" si="980"/>
        <v>#N/A</v>
      </c>
      <c r="AZ181" s="125" t="e">
        <f t="shared" ca="1" si="980"/>
        <v>#N/A</v>
      </c>
      <c r="BA181" s="125" t="e">
        <f t="shared" ca="1" si="980"/>
        <v>#N/A</v>
      </c>
      <c r="BB181" s="125" t="str">
        <f t="shared" ca="1" si="713"/>
        <v/>
      </c>
      <c r="BC181" s="125" t="str">
        <f t="shared" ca="1" si="705"/>
        <v/>
      </c>
      <c r="BD181" s="125" t="str">
        <f t="shared" ca="1" si="706"/>
        <v/>
      </c>
      <c r="BE181" s="125" t="str">
        <f t="shared" ca="1" si="707"/>
        <v/>
      </c>
      <c r="BF181" t="str">
        <f t="shared" ca="1" si="714"/>
        <v/>
      </c>
      <c r="BG181" s="125" t="str">
        <f t="shared" ca="1" si="741"/>
        <v/>
      </c>
      <c r="BI181" s="606" t="str">
        <f t="shared" ca="1" si="776"/>
        <v/>
      </c>
      <c r="BJ181" s="125" t="str">
        <f t="shared" ca="1" si="754"/>
        <v/>
      </c>
      <c r="BK181" s="125" t="str">
        <f t="shared" ca="1" si="777"/>
        <v/>
      </c>
      <c r="BL181" s="125" t="str">
        <f t="shared" ref="BL181" ca="1" si="1003">IFERROR(INDEX($D$2:$BA$203,$A$41-1+$BI181,$A$27-3)*IF(RTF_unit="K",1,IF(RTF_unit="lb",1/1000,IF(RTF_unit="T",2,1))),"")</f>
        <v/>
      </c>
      <c r="BM181" s="125" t="str">
        <f t="shared" ref="BM181" ca="1" si="1004">IFERROR(INDEX($D$2:$BA$203,$A$41-1+$BI181,$A$27-1)*IF(RTF_unit="K",1,IF(RTF_unit="lb",1/1000,IF(RTF_unit="T",2,1))),"")</f>
        <v/>
      </c>
      <c r="BN181" s="125" t="str">
        <f t="shared" ref="BN181" ca="1" si="1005">IFERROR(INDEX($D$2:$BA$203,$A$41-1+$BI181,$A$27-2)*IF(RTF_unit="K",1,IF(RTF_unit="lb",1/1000,IF(RTF_unit="T",2,1))),"")</f>
        <v/>
      </c>
      <c r="BO181" s="125" t="str">
        <f t="shared" ref="BO181" ca="1" si="1006">IFERROR(INDEX($D$2:$BA$203,$A$41-1+$BI181,$A$27)*IF(RTF_unit_Moment="kip-ft",1,IF(RTF_unit_Moment="kip-in",1/12,IF(RTF_unit_Moment="lb-ft",1/1000,IF(RTF_unit_Moment="lb-in",1/12000,1)))),"")</f>
        <v/>
      </c>
      <c r="BP181" s="125" t="str">
        <f t="shared" ref="BP181" ca="1" si="1007">IFERROR(INDEX($D$2:$BA$203,$A$41-1+$BI181,$A$30)*IF(RTF_unit_Moment="kip-ft",1,IF(RTF_unit_Moment="kip-in",1/12,IF(RTF_unit_Moment="lb-ft",1/1000,IF(RTF_unit_Moment="lb-in",1/12000,1)))),"")</f>
        <v/>
      </c>
      <c r="BQ181" s="125" t="str">
        <f t="shared" ca="1" si="783"/>
        <v/>
      </c>
      <c r="BR181" s="125" t="str">
        <f t="shared" ca="1" si="784"/>
        <v/>
      </c>
      <c r="BT181" s="125" t="str">
        <f t="array" aca="1" ref="BT181" ca="1">IFERROR(INDEX($BB$1:$BB$203,SMALL(IF($BB$1:$BB$203&lt;&gt;"",ROW($BB$1:$BB$203)),ROW(174:174))),"")</f>
        <v/>
      </c>
      <c r="BU181" s="604" t="str">
        <f t="shared" ca="1" si="752"/>
        <v/>
      </c>
      <c r="BV181" s="125" t="str">
        <f t="shared" ca="1" si="760"/>
        <v/>
      </c>
      <c r="BW181" s="125" t="str">
        <f t="shared" ca="1" si="760"/>
        <v/>
      </c>
      <c r="BX181" s="125" t="str">
        <f t="shared" ca="1" si="760"/>
        <v/>
      </c>
      <c r="BY181" s="125" t="str">
        <f t="shared" ca="1" si="761"/>
        <v/>
      </c>
      <c r="BZ181" s="125" t="str">
        <f t="shared" ca="1" si="753"/>
        <v/>
      </c>
      <c r="CA181" s="125" t="str">
        <f t="shared" ca="1" si="762"/>
        <v/>
      </c>
      <c r="CB181" s="125" t="str">
        <f t="shared" ca="1" si="763"/>
        <v/>
      </c>
      <c r="CC181" s="125" t="str">
        <f t="shared" ca="1" si="764"/>
        <v/>
      </c>
      <c r="CD181" s="125" t="str">
        <f t="shared" ca="1" si="765"/>
        <v/>
      </c>
      <c r="CE181" s="125" t="str">
        <f t="shared" ca="1" si="766"/>
        <v/>
      </c>
      <c r="CF181" s="125" t="str">
        <f t="shared" ca="1" si="767"/>
        <v/>
      </c>
      <c r="CG181" s="125" t="str">
        <f t="shared" ca="1" si="768"/>
        <v/>
      </c>
      <c r="CH181" s="125" t="str">
        <f t="shared" ca="1" si="769"/>
        <v/>
      </c>
      <c r="CI181" s="125" t="str">
        <f t="shared" ca="1" si="770"/>
        <v/>
      </c>
      <c r="CJ181" s="125" t="str">
        <f t="array" aca="1" ref="CJ181" ca="1">IFERROR(INDEX($CI$1:$CI$502,SMALL(IF($CI$1:$CI$502&lt;&gt;"",ROW($CI$1:$CI$502)),ROW(174:174))),"")</f>
        <v/>
      </c>
      <c r="CK181" s="125" t="str">
        <f t="shared" ca="1" si="771"/>
        <v/>
      </c>
      <c r="CL181" s="125" t="str">
        <f t="shared" ca="1" si="772"/>
        <v/>
      </c>
      <c r="CM181" s="125"/>
      <c r="CO181" s="125" t="str">
        <f t="shared" si="773"/>
        <v/>
      </c>
      <c r="CP181" s="600" t="str">
        <f t="shared" si="774"/>
        <v/>
      </c>
      <c r="CQ181" s="600" t="str">
        <f t="shared" si="790"/>
        <v/>
      </c>
      <c r="CR181" s="600" t="str">
        <f t="shared" si="775"/>
        <v/>
      </c>
    </row>
    <row r="182" spans="1:96" x14ac:dyDescent="0.25">
      <c r="A182" s="591"/>
      <c r="C182" s="125">
        <f t="shared" si="720"/>
        <v>180</v>
      </c>
      <c r="D182" s="125" t="e">
        <f t="shared" ca="1" si="986"/>
        <v>#N/A</v>
      </c>
      <c r="E182" s="125" t="e">
        <f t="shared" ca="1" si="986"/>
        <v>#N/A</v>
      </c>
      <c r="F182" s="125" t="e">
        <f t="shared" ca="1" si="986"/>
        <v>#N/A</v>
      </c>
      <c r="G182" s="125" t="e">
        <f t="shared" ca="1" si="986"/>
        <v>#N/A</v>
      </c>
      <c r="H182" s="125" t="e">
        <f t="shared" ca="1" si="986"/>
        <v>#N/A</v>
      </c>
      <c r="I182" s="125" t="e">
        <f t="shared" ca="1" si="986"/>
        <v>#N/A</v>
      </c>
      <c r="J182" s="125" t="e">
        <f t="shared" ca="1" si="986"/>
        <v>#N/A</v>
      </c>
      <c r="K182" s="125" t="e">
        <f t="shared" ca="1" si="986"/>
        <v>#N/A</v>
      </c>
      <c r="L182" s="125" t="e">
        <f t="shared" ca="1" si="986"/>
        <v>#N/A</v>
      </c>
      <c r="M182" s="125" t="e">
        <f t="shared" ca="1" si="986"/>
        <v>#N/A</v>
      </c>
      <c r="N182" s="125" t="e">
        <f t="shared" ca="1" si="986"/>
        <v>#N/A</v>
      </c>
      <c r="O182" s="125" t="e">
        <f t="shared" ca="1" si="986"/>
        <v>#N/A</v>
      </c>
      <c r="P182" s="125" t="e">
        <f t="shared" ca="1" si="986"/>
        <v>#N/A</v>
      </c>
      <c r="Q182" s="125" t="e">
        <f t="shared" ca="1" si="986"/>
        <v>#N/A</v>
      </c>
      <c r="R182" s="125" t="e">
        <f t="shared" ca="1" si="986"/>
        <v>#N/A</v>
      </c>
      <c r="S182" s="125" t="e">
        <f t="shared" ca="1" si="986"/>
        <v>#N/A</v>
      </c>
      <c r="T182" s="125" t="e">
        <f t="shared" ca="1" si="979"/>
        <v>#N/A</v>
      </c>
      <c r="U182" s="125" t="e">
        <f t="shared" ca="1" si="979"/>
        <v>#N/A</v>
      </c>
      <c r="V182" s="125" t="e">
        <f t="shared" ca="1" si="979"/>
        <v>#N/A</v>
      </c>
      <c r="W182" s="125" t="e">
        <f t="shared" ca="1" si="979"/>
        <v>#N/A</v>
      </c>
      <c r="X182" s="125" t="e">
        <f t="shared" ca="1" si="979"/>
        <v>#N/A</v>
      </c>
      <c r="Y182" s="125" t="e">
        <f t="shared" ca="1" si="979"/>
        <v>#N/A</v>
      </c>
      <c r="Z182" s="125" t="e">
        <f t="shared" ca="1" si="979"/>
        <v>#N/A</v>
      </c>
      <c r="AA182" s="125" t="e">
        <f t="shared" ca="1" si="979"/>
        <v>#N/A</v>
      </c>
      <c r="AB182" s="125" t="e">
        <f t="shared" ca="1" si="979"/>
        <v>#N/A</v>
      </c>
      <c r="AC182" s="125" t="e">
        <f t="shared" ca="1" si="979"/>
        <v>#N/A</v>
      </c>
      <c r="AD182" s="125" t="e">
        <f t="shared" ca="1" si="979"/>
        <v>#N/A</v>
      </c>
      <c r="AE182" s="125" t="e">
        <f t="shared" ca="1" si="979"/>
        <v>#N/A</v>
      </c>
      <c r="AF182" s="125" t="e">
        <f t="shared" ca="1" si="979"/>
        <v>#N/A</v>
      </c>
      <c r="AG182" s="125" t="e">
        <f t="shared" ca="1" si="979"/>
        <v>#N/A</v>
      </c>
      <c r="AH182" s="125" t="e">
        <f t="shared" ca="1" si="979"/>
        <v>#N/A</v>
      </c>
      <c r="AI182" s="125" t="e">
        <f t="shared" ca="1" si="987"/>
        <v>#N/A</v>
      </c>
      <c r="AJ182" s="125" t="e">
        <f t="shared" ca="1" si="987"/>
        <v>#N/A</v>
      </c>
      <c r="AK182" s="125" t="e">
        <f t="shared" ca="1" si="987"/>
        <v>#N/A</v>
      </c>
      <c r="AL182" s="125" t="e">
        <f t="shared" ca="1" si="987"/>
        <v>#N/A</v>
      </c>
      <c r="AM182" s="125" t="e">
        <f t="shared" ca="1" si="987"/>
        <v>#N/A</v>
      </c>
      <c r="AN182" s="125" t="e">
        <f t="shared" ca="1" si="987"/>
        <v>#N/A</v>
      </c>
      <c r="AO182" s="125" t="e">
        <f t="shared" ca="1" si="987"/>
        <v>#N/A</v>
      </c>
      <c r="AP182" s="125" t="e">
        <f t="shared" ca="1" si="987"/>
        <v>#N/A</v>
      </c>
      <c r="AQ182" s="125" t="e">
        <f t="shared" ca="1" si="987"/>
        <v>#N/A</v>
      </c>
      <c r="AR182" s="125" t="e">
        <f t="shared" ca="1" si="987"/>
        <v>#N/A</v>
      </c>
      <c r="AS182" s="125" t="e">
        <f t="shared" ca="1" si="987"/>
        <v>#N/A</v>
      </c>
      <c r="AT182" s="125" t="e">
        <f t="shared" ca="1" si="987"/>
        <v>#N/A</v>
      </c>
      <c r="AU182" s="125" t="e">
        <f t="shared" ca="1" si="987"/>
        <v>#N/A</v>
      </c>
      <c r="AV182" s="125" t="e">
        <f t="shared" ca="1" si="987"/>
        <v>#N/A</v>
      </c>
      <c r="AW182" s="125" t="e">
        <f t="shared" ca="1" si="987"/>
        <v>#N/A</v>
      </c>
      <c r="AX182" s="125" t="e">
        <f t="shared" ca="1" si="987"/>
        <v>#N/A</v>
      </c>
      <c r="AY182" s="125" t="e">
        <f t="shared" ca="1" si="980"/>
        <v>#N/A</v>
      </c>
      <c r="AZ182" s="125" t="e">
        <f t="shared" ca="1" si="980"/>
        <v>#N/A</v>
      </c>
      <c r="BA182" s="125" t="e">
        <f t="shared" ca="1" si="980"/>
        <v>#N/A</v>
      </c>
      <c r="BB182" s="125" t="str">
        <f t="shared" ca="1" si="713"/>
        <v/>
      </c>
      <c r="BC182" s="125" t="str">
        <f t="shared" ca="1" si="705"/>
        <v/>
      </c>
      <c r="BD182" s="125" t="str">
        <f t="shared" ca="1" si="706"/>
        <v/>
      </c>
      <c r="BE182" s="125" t="str">
        <f t="shared" ca="1" si="707"/>
        <v/>
      </c>
      <c r="BF182" t="str">
        <f t="shared" ca="1" si="714"/>
        <v/>
      </c>
      <c r="BG182" s="125" t="str">
        <f t="shared" ca="1" si="741"/>
        <v/>
      </c>
      <c r="BI182" s="606" t="str">
        <f t="shared" ca="1" si="776"/>
        <v/>
      </c>
      <c r="BJ182" s="125" t="str">
        <f t="shared" ca="1" si="754"/>
        <v/>
      </c>
      <c r="BK182" s="125" t="str">
        <f t="shared" ca="1" si="777"/>
        <v/>
      </c>
      <c r="BL182" s="125" t="str">
        <f t="shared" ref="BL182" ca="1" si="1008">IFERROR(INDEX($D$2:$BA$203,$A$41-1+$BI182,$A$27-3)*IF(RTF_unit="K",1,IF(RTF_unit="lb",1/1000,IF(RTF_unit="T",2,1))),"")</f>
        <v/>
      </c>
      <c r="BM182" s="125" t="str">
        <f t="shared" ref="BM182" ca="1" si="1009">IFERROR(INDEX($D$2:$BA$203,$A$41-1+$BI182,$A$27-1)*IF(RTF_unit="K",1,IF(RTF_unit="lb",1/1000,IF(RTF_unit="T",2,1))),"")</f>
        <v/>
      </c>
      <c r="BN182" s="125" t="str">
        <f t="shared" ref="BN182" ca="1" si="1010">IFERROR(INDEX($D$2:$BA$203,$A$41-1+$BI182,$A$27-2)*IF(RTF_unit="K",1,IF(RTF_unit="lb",1/1000,IF(RTF_unit="T",2,1))),"")</f>
        <v/>
      </c>
      <c r="BO182" s="125" t="str">
        <f t="shared" ref="BO182" ca="1" si="1011">IFERROR(INDEX($D$2:$BA$203,$A$41-1+$BI182,$A$27)*IF(RTF_unit_Moment="kip-ft",1,IF(RTF_unit_Moment="kip-in",1/12,IF(RTF_unit_Moment="lb-ft",1/1000,IF(RTF_unit_Moment="lb-in",1/12000,1)))),"")</f>
        <v/>
      </c>
      <c r="BP182" s="125" t="str">
        <f t="shared" ref="BP182" ca="1" si="1012">IFERROR(INDEX($D$2:$BA$203,$A$41-1+$BI182,$A$30)*IF(RTF_unit_Moment="kip-ft",1,IF(RTF_unit_Moment="kip-in",1/12,IF(RTF_unit_Moment="lb-ft",1/1000,IF(RTF_unit_Moment="lb-in",1/12000,1)))),"")</f>
        <v/>
      </c>
      <c r="BQ182" s="125" t="str">
        <f t="shared" ca="1" si="783"/>
        <v/>
      </c>
      <c r="BR182" s="125" t="str">
        <f t="shared" ca="1" si="784"/>
        <v/>
      </c>
      <c r="BT182" s="125" t="str">
        <f t="array" aca="1" ref="BT182" ca="1">IFERROR(INDEX($BB$1:$BB$203,SMALL(IF($BB$1:$BB$203&lt;&gt;"",ROW($BB$1:$BB$203)),ROW(175:175))),"")</f>
        <v/>
      </c>
      <c r="BU182" s="604" t="str">
        <f t="shared" ca="1" si="752"/>
        <v/>
      </c>
      <c r="BV182" s="125" t="str">
        <f t="shared" ca="1" si="760"/>
        <v/>
      </c>
      <c r="BW182" s="125" t="str">
        <f t="shared" ca="1" si="760"/>
        <v/>
      </c>
      <c r="BX182" s="125" t="str">
        <f t="shared" ca="1" si="760"/>
        <v/>
      </c>
      <c r="BY182" s="125" t="str">
        <f t="shared" ca="1" si="761"/>
        <v/>
      </c>
      <c r="BZ182" s="125" t="str">
        <f t="shared" ca="1" si="753"/>
        <v/>
      </c>
      <c r="CA182" s="125" t="str">
        <f t="shared" ca="1" si="762"/>
        <v/>
      </c>
      <c r="CB182" s="125" t="str">
        <f t="shared" ca="1" si="763"/>
        <v/>
      </c>
      <c r="CC182" s="125" t="str">
        <f t="shared" ca="1" si="764"/>
        <v/>
      </c>
      <c r="CD182" s="125" t="str">
        <f t="shared" ca="1" si="765"/>
        <v/>
      </c>
      <c r="CE182" s="125" t="str">
        <f t="shared" ca="1" si="766"/>
        <v/>
      </c>
      <c r="CF182" s="125" t="str">
        <f t="shared" ca="1" si="767"/>
        <v/>
      </c>
      <c r="CG182" s="125" t="str">
        <f t="shared" ca="1" si="768"/>
        <v/>
      </c>
      <c r="CH182" s="125" t="str">
        <f t="shared" ca="1" si="769"/>
        <v/>
      </c>
      <c r="CI182" s="125" t="str">
        <f t="shared" ca="1" si="770"/>
        <v/>
      </c>
      <c r="CJ182" s="125" t="str">
        <f t="array" aca="1" ref="CJ182" ca="1">IFERROR(INDEX($CI$1:$CI$502,SMALL(IF($CI$1:$CI$502&lt;&gt;"",ROW($CI$1:$CI$502)),ROW(175:175))),"")</f>
        <v/>
      </c>
      <c r="CK182" s="125" t="str">
        <f t="shared" ca="1" si="771"/>
        <v/>
      </c>
      <c r="CL182" s="125" t="str">
        <f t="shared" ca="1" si="772"/>
        <v/>
      </c>
      <c r="CM182" s="125"/>
      <c r="CO182" s="125" t="str">
        <f t="shared" si="773"/>
        <v/>
      </c>
      <c r="CP182" s="600" t="str">
        <f t="shared" si="774"/>
        <v/>
      </c>
      <c r="CQ182" s="600" t="str">
        <f t="shared" si="790"/>
        <v/>
      </c>
      <c r="CR182" s="600" t="str">
        <f t="shared" si="775"/>
        <v/>
      </c>
    </row>
    <row r="183" spans="1:96" x14ac:dyDescent="0.25">
      <c r="A183" s="591"/>
      <c r="C183" s="125">
        <f t="shared" si="720"/>
        <v>181</v>
      </c>
      <c r="D183" s="125" t="e">
        <f t="shared" ca="1" si="986"/>
        <v>#N/A</v>
      </c>
      <c r="E183" s="125" t="e">
        <f t="shared" ca="1" si="986"/>
        <v>#N/A</v>
      </c>
      <c r="F183" s="125" t="e">
        <f t="shared" ca="1" si="986"/>
        <v>#N/A</v>
      </c>
      <c r="G183" s="125" t="e">
        <f t="shared" ca="1" si="986"/>
        <v>#N/A</v>
      </c>
      <c r="H183" s="125" t="e">
        <f t="shared" ca="1" si="986"/>
        <v>#N/A</v>
      </c>
      <c r="I183" s="125" t="e">
        <f t="shared" ca="1" si="986"/>
        <v>#N/A</v>
      </c>
      <c r="J183" s="125" t="e">
        <f t="shared" ca="1" si="986"/>
        <v>#N/A</v>
      </c>
      <c r="K183" s="125" t="e">
        <f t="shared" ca="1" si="986"/>
        <v>#N/A</v>
      </c>
      <c r="L183" s="125" t="e">
        <f t="shared" ca="1" si="986"/>
        <v>#N/A</v>
      </c>
      <c r="M183" s="125" t="e">
        <f t="shared" ca="1" si="986"/>
        <v>#N/A</v>
      </c>
      <c r="N183" s="125" t="e">
        <f t="shared" ca="1" si="986"/>
        <v>#N/A</v>
      </c>
      <c r="O183" s="125" t="e">
        <f t="shared" ca="1" si="986"/>
        <v>#N/A</v>
      </c>
      <c r="P183" s="125" t="e">
        <f t="shared" ca="1" si="986"/>
        <v>#N/A</v>
      </c>
      <c r="Q183" s="125" t="e">
        <f t="shared" ca="1" si="986"/>
        <v>#N/A</v>
      </c>
      <c r="R183" s="125" t="e">
        <f t="shared" ca="1" si="986"/>
        <v>#N/A</v>
      </c>
      <c r="S183" s="125" t="e">
        <f t="shared" ca="1" si="986"/>
        <v>#N/A</v>
      </c>
      <c r="T183" s="125" t="e">
        <f t="shared" ca="1" si="979"/>
        <v>#N/A</v>
      </c>
      <c r="U183" s="125" t="e">
        <f t="shared" ca="1" si="979"/>
        <v>#N/A</v>
      </c>
      <c r="V183" s="125" t="e">
        <f t="shared" ca="1" si="979"/>
        <v>#N/A</v>
      </c>
      <c r="W183" s="125" t="e">
        <f t="shared" ca="1" si="979"/>
        <v>#N/A</v>
      </c>
      <c r="X183" s="125" t="e">
        <f t="shared" ca="1" si="979"/>
        <v>#N/A</v>
      </c>
      <c r="Y183" s="125" t="e">
        <f t="shared" ca="1" si="979"/>
        <v>#N/A</v>
      </c>
      <c r="Z183" s="125" t="e">
        <f t="shared" ca="1" si="979"/>
        <v>#N/A</v>
      </c>
      <c r="AA183" s="125" t="e">
        <f t="shared" ca="1" si="979"/>
        <v>#N/A</v>
      </c>
      <c r="AB183" s="125" t="e">
        <f t="shared" ca="1" si="979"/>
        <v>#N/A</v>
      </c>
      <c r="AC183" s="125" t="e">
        <f t="shared" ca="1" si="979"/>
        <v>#N/A</v>
      </c>
      <c r="AD183" s="125" t="e">
        <f t="shared" ca="1" si="979"/>
        <v>#N/A</v>
      </c>
      <c r="AE183" s="125" t="e">
        <f t="shared" ca="1" si="979"/>
        <v>#N/A</v>
      </c>
      <c r="AF183" s="125" t="e">
        <f t="shared" ca="1" si="979"/>
        <v>#N/A</v>
      </c>
      <c r="AG183" s="125" t="e">
        <f t="shared" ca="1" si="979"/>
        <v>#N/A</v>
      </c>
      <c r="AH183" s="125" t="e">
        <f t="shared" ca="1" si="979"/>
        <v>#N/A</v>
      </c>
      <c r="AI183" s="125" t="e">
        <f t="shared" ca="1" si="987"/>
        <v>#N/A</v>
      </c>
      <c r="AJ183" s="125" t="e">
        <f t="shared" ca="1" si="987"/>
        <v>#N/A</v>
      </c>
      <c r="AK183" s="125" t="e">
        <f t="shared" ca="1" si="987"/>
        <v>#N/A</v>
      </c>
      <c r="AL183" s="125" t="e">
        <f t="shared" ca="1" si="987"/>
        <v>#N/A</v>
      </c>
      <c r="AM183" s="125" t="e">
        <f t="shared" ca="1" si="987"/>
        <v>#N/A</v>
      </c>
      <c r="AN183" s="125" t="e">
        <f t="shared" ca="1" si="987"/>
        <v>#N/A</v>
      </c>
      <c r="AO183" s="125" t="e">
        <f t="shared" ca="1" si="987"/>
        <v>#N/A</v>
      </c>
      <c r="AP183" s="125" t="e">
        <f t="shared" ca="1" si="987"/>
        <v>#N/A</v>
      </c>
      <c r="AQ183" s="125" t="e">
        <f t="shared" ca="1" si="987"/>
        <v>#N/A</v>
      </c>
      <c r="AR183" s="125" t="e">
        <f t="shared" ca="1" si="987"/>
        <v>#N/A</v>
      </c>
      <c r="AS183" s="125" t="e">
        <f t="shared" ca="1" si="987"/>
        <v>#N/A</v>
      </c>
      <c r="AT183" s="125" t="e">
        <f t="shared" ca="1" si="987"/>
        <v>#N/A</v>
      </c>
      <c r="AU183" s="125" t="e">
        <f t="shared" ca="1" si="987"/>
        <v>#N/A</v>
      </c>
      <c r="AV183" s="125" t="e">
        <f t="shared" ca="1" si="987"/>
        <v>#N/A</v>
      </c>
      <c r="AW183" s="125" t="e">
        <f t="shared" ca="1" si="987"/>
        <v>#N/A</v>
      </c>
      <c r="AX183" s="125" t="e">
        <f t="shared" ca="1" si="987"/>
        <v>#N/A</v>
      </c>
      <c r="AY183" s="125" t="e">
        <f t="shared" ca="1" si="980"/>
        <v>#N/A</v>
      </c>
      <c r="AZ183" s="125" t="e">
        <f t="shared" ca="1" si="980"/>
        <v>#N/A</v>
      </c>
      <c r="BA183" s="125" t="e">
        <f t="shared" ca="1" si="980"/>
        <v>#N/A</v>
      </c>
      <c r="BB183" s="125" t="str">
        <f t="shared" ca="1" si="713"/>
        <v/>
      </c>
      <c r="BC183" s="125" t="str">
        <f t="shared" ca="1" si="705"/>
        <v/>
      </c>
      <c r="BD183" s="125" t="str">
        <f t="shared" ca="1" si="706"/>
        <v/>
      </c>
      <c r="BE183" s="125" t="str">
        <f t="shared" ca="1" si="707"/>
        <v/>
      </c>
      <c r="BF183" t="str">
        <f t="shared" ca="1" si="714"/>
        <v/>
      </c>
      <c r="BG183" s="125" t="str">
        <f t="shared" ca="1" si="741"/>
        <v/>
      </c>
      <c r="BI183" s="606" t="str">
        <f t="shared" ca="1" si="776"/>
        <v/>
      </c>
      <c r="BJ183" s="125" t="str">
        <f t="shared" ca="1" si="754"/>
        <v/>
      </c>
      <c r="BK183" s="125" t="str">
        <f t="shared" ca="1" si="777"/>
        <v/>
      </c>
      <c r="BL183" s="125" t="str">
        <f t="shared" ref="BL183" ca="1" si="1013">IFERROR(INDEX($D$2:$BA$203,$A$41-1+$BI183,$A$27-3)*IF(RTF_unit="K",1,IF(RTF_unit="lb",1/1000,IF(RTF_unit="T",2,1))),"")</f>
        <v/>
      </c>
      <c r="BM183" s="125" t="str">
        <f t="shared" ref="BM183" ca="1" si="1014">IFERROR(INDEX($D$2:$BA$203,$A$41-1+$BI183,$A$27-1)*IF(RTF_unit="K",1,IF(RTF_unit="lb",1/1000,IF(RTF_unit="T",2,1))),"")</f>
        <v/>
      </c>
      <c r="BN183" s="125" t="str">
        <f t="shared" ref="BN183" ca="1" si="1015">IFERROR(INDEX($D$2:$BA$203,$A$41-1+$BI183,$A$27-2)*IF(RTF_unit="K",1,IF(RTF_unit="lb",1/1000,IF(RTF_unit="T",2,1))),"")</f>
        <v/>
      </c>
      <c r="BO183" s="125" t="str">
        <f t="shared" ref="BO183" ca="1" si="1016">IFERROR(INDEX($D$2:$BA$203,$A$41-1+$BI183,$A$27)*IF(RTF_unit_Moment="kip-ft",1,IF(RTF_unit_Moment="kip-in",1/12,IF(RTF_unit_Moment="lb-ft",1/1000,IF(RTF_unit_Moment="lb-in",1/12000,1)))),"")</f>
        <v/>
      </c>
      <c r="BP183" s="125" t="str">
        <f t="shared" ref="BP183" ca="1" si="1017">IFERROR(INDEX($D$2:$BA$203,$A$41-1+$BI183,$A$30)*IF(RTF_unit_Moment="kip-ft",1,IF(RTF_unit_Moment="kip-in",1/12,IF(RTF_unit_Moment="lb-ft",1/1000,IF(RTF_unit_Moment="lb-in",1/12000,1)))),"")</f>
        <v/>
      </c>
      <c r="BQ183" s="125" t="str">
        <f t="shared" ca="1" si="783"/>
        <v/>
      </c>
      <c r="BR183" s="125" t="str">
        <f t="shared" ca="1" si="784"/>
        <v/>
      </c>
      <c r="BT183" s="125" t="str">
        <f t="array" aca="1" ref="BT183" ca="1">IFERROR(INDEX($BB$1:$BB$203,SMALL(IF($BB$1:$BB$203&lt;&gt;"",ROW($BB$1:$BB$203)),ROW(176:176))),"")</f>
        <v/>
      </c>
      <c r="BU183" s="604" t="str">
        <f t="shared" ca="1" si="752"/>
        <v/>
      </c>
      <c r="BV183" s="125" t="str">
        <f t="shared" ca="1" si="760"/>
        <v/>
      </c>
      <c r="BW183" s="125" t="str">
        <f t="shared" ca="1" si="760"/>
        <v/>
      </c>
      <c r="BX183" s="125" t="str">
        <f t="shared" ca="1" si="760"/>
        <v/>
      </c>
      <c r="BY183" s="125" t="str">
        <f t="shared" ca="1" si="761"/>
        <v/>
      </c>
      <c r="BZ183" s="125" t="str">
        <f t="shared" ca="1" si="753"/>
        <v/>
      </c>
      <c r="CA183" s="125" t="str">
        <f t="shared" ca="1" si="762"/>
        <v/>
      </c>
      <c r="CB183" s="125" t="str">
        <f t="shared" ca="1" si="763"/>
        <v/>
      </c>
      <c r="CC183" s="125" t="str">
        <f t="shared" ca="1" si="764"/>
        <v/>
      </c>
      <c r="CD183" s="125" t="str">
        <f t="shared" ca="1" si="765"/>
        <v/>
      </c>
      <c r="CE183" s="125" t="str">
        <f t="shared" ca="1" si="766"/>
        <v/>
      </c>
      <c r="CF183" s="125" t="str">
        <f t="shared" ca="1" si="767"/>
        <v/>
      </c>
      <c r="CG183" s="125" t="str">
        <f t="shared" ca="1" si="768"/>
        <v/>
      </c>
      <c r="CH183" s="125" t="str">
        <f t="shared" ca="1" si="769"/>
        <v/>
      </c>
      <c r="CI183" s="125" t="str">
        <f t="shared" ca="1" si="770"/>
        <v/>
      </c>
      <c r="CJ183" s="125" t="str">
        <f t="array" aca="1" ref="CJ183" ca="1">IFERROR(INDEX($CI$1:$CI$502,SMALL(IF($CI$1:$CI$502&lt;&gt;"",ROW($CI$1:$CI$502)),ROW(176:176))),"")</f>
        <v/>
      </c>
      <c r="CK183" s="125" t="str">
        <f t="shared" ca="1" si="771"/>
        <v/>
      </c>
      <c r="CL183" s="125" t="str">
        <f t="shared" ca="1" si="772"/>
        <v/>
      </c>
      <c r="CM183" s="125"/>
      <c r="CO183" s="125" t="str">
        <f t="shared" si="773"/>
        <v/>
      </c>
      <c r="CP183" s="600" t="str">
        <f t="shared" si="774"/>
        <v/>
      </c>
      <c r="CQ183" s="600" t="str">
        <f t="shared" si="790"/>
        <v/>
      </c>
      <c r="CR183" s="600" t="str">
        <f t="shared" si="775"/>
        <v/>
      </c>
    </row>
    <row r="184" spans="1:96" x14ac:dyDescent="0.25">
      <c r="A184" s="591"/>
      <c r="C184" s="125">
        <f t="shared" si="720"/>
        <v>182</v>
      </c>
      <c r="D184" s="125" t="e">
        <f t="shared" ca="1" si="986"/>
        <v>#N/A</v>
      </c>
      <c r="E184" s="125" t="e">
        <f t="shared" ca="1" si="986"/>
        <v>#N/A</v>
      </c>
      <c r="F184" s="125" t="e">
        <f t="shared" ca="1" si="986"/>
        <v>#N/A</v>
      </c>
      <c r="G184" s="125" t="e">
        <f t="shared" ca="1" si="986"/>
        <v>#N/A</v>
      </c>
      <c r="H184" s="125" t="e">
        <f t="shared" ca="1" si="986"/>
        <v>#N/A</v>
      </c>
      <c r="I184" s="125" t="e">
        <f t="shared" ca="1" si="986"/>
        <v>#N/A</v>
      </c>
      <c r="J184" s="125" t="e">
        <f t="shared" ca="1" si="986"/>
        <v>#N/A</v>
      </c>
      <c r="K184" s="125" t="e">
        <f t="shared" ca="1" si="986"/>
        <v>#N/A</v>
      </c>
      <c r="L184" s="125" t="e">
        <f t="shared" ca="1" si="986"/>
        <v>#N/A</v>
      </c>
      <c r="M184" s="125" t="e">
        <f t="shared" ca="1" si="986"/>
        <v>#N/A</v>
      </c>
      <c r="N184" s="125" t="e">
        <f t="shared" ca="1" si="986"/>
        <v>#N/A</v>
      </c>
      <c r="O184" s="125" t="e">
        <f t="shared" ca="1" si="986"/>
        <v>#N/A</v>
      </c>
      <c r="P184" s="125" t="e">
        <f t="shared" ca="1" si="986"/>
        <v>#N/A</v>
      </c>
      <c r="Q184" s="125" t="e">
        <f t="shared" ca="1" si="986"/>
        <v>#N/A</v>
      </c>
      <c r="R184" s="125" t="e">
        <f t="shared" ca="1" si="986"/>
        <v>#N/A</v>
      </c>
      <c r="S184" s="125" t="e">
        <f t="shared" ca="1" si="986"/>
        <v>#N/A</v>
      </c>
      <c r="T184" s="125" t="e">
        <f t="shared" ca="1" si="979"/>
        <v>#N/A</v>
      </c>
      <c r="U184" s="125" t="e">
        <f t="shared" ca="1" si="979"/>
        <v>#N/A</v>
      </c>
      <c r="V184" s="125" t="e">
        <f t="shared" ca="1" si="979"/>
        <v>#N/A</v>
      </c>
      <c r="W184" s="125" t="e">
        <f t="shared" ca="1" si="979"/>
        <v>#N/A</v>
      </c>
      <c r="X184" s="125" t="e">
        <f t="shared" ca="1" si="979"/>
        <v>#N/A</v>
      </c>
      <c r="Y184" s="125" t="e">
        <f t="shared" ca="1" si="979"/>
        <v>#N/A</v>
      </c>
      <c r="Z184" s="125" t="e">
        <f t="shared" ca="1" si="979"/>
        <v>#N/A</v>
      </c>
      <c r="AA184" s="125" t="e">
        <f t="shared" ca="1" si="979"/>
        <v>#N/A</v>
      </c>
      <c r="AB184" s="125" t="e">
        <f t="shared" ca="1" si="979"/>
        <v>#N/A</v>
      </c>
      <c r="AC184" s="125" t="e">
        <f t="shared" ca="1" si="979"/>
        <v>#N/A</v>
      </c>
      <c r="AD184" s="125" t="e">
        <f t="shared" ca="1" si="979"/>
        <v>#N/A</v>
      </c>
      <c r="AE184" s="125" t="e">
        <f t="shared" ca="1" si="979"/>
        <v>#N/A</v>
      </c>
      <c r="AF184" s="125" t="e">
        <f t="shared" ca="1" si="979"/>
        <v>#N/A</v>
      </c>
      <c r="AG184" s="125" t="e">
        <f t="shared" ca="1" si="979"/>
        <v>#N/A</v>
      </c>
      <c r="AH184" s="125" t="e">
        <f t="shared" ca="1" si="979"/>
        <v>#N/A</v>
      </c>
      <c r="AI184" s="125" t="e">
        <f t="shared" ca="1" si="987"/>
        <v>#N/A</v>
      </c>
      <c r="AJ184" s="125" t="e">
        <f t="shared" ca="1" si="987"/>
        <v>#N/A</v>
      </c>
      <c r="AK184" s="125" t="e">
        <f t="shared" ca="1" si="987"/>
        <v>#N/A</v>
      </c>
      <c r="AL184" s="125" t="e">
        <f t="shared" ca="1" si="987"/>
        <v>#N/A</v>
      </c>
      <c r="AM184" s="125" t="e">
        <f t="shared" ca="1" si="987"/>
        <v>#N/A</v>
      </c>
      <c r="AN184" s="125" t="e">
        <f t="shared" ca="1" si="987"/>
        <v>#N/A</v>
      </c>
      <c r="AO184" s="125" t="e">
        <f t="shared" ca="1" si="987"/>
        <v>#N/A</v>
      </c>
      <c r="AP184" s="125" t="e">
        <f t="shared" ca="1" si="987"/>
        <v>#N/A</v>
      </c>
      <c r="AQ184" s="125" t="e">
        <f t="shared" ca="1" si="987"/>
        <v>#N/A</v>
      </c>
      <c r="AR184" s="125" t="e">
        <f t="shared" ca="1" si="987"/>
        <v>#N/A</v>
      </c>
      <c r="AS184" s="125" t="e">
        <f t="shared" ca="1" si="987"/>
        <v>#N/A</v>
      </c>
      <c r="AT184" s="125" t="e">
        <f t="shared" ca="1" si="987"/>
        <v>#N/A</v>
      </c>
      <c r="AU184" s="125" t="e">
        <f t="shared" ca="1" si="987"/>
        <v>#N/A</v>
      </c>
      <c r="AV184" s="125" t="e">
        <f t="shared" ca="1" si="987"/>
        <v>#N/A</v>
      </c>
      <c r="AW184" s="125" t="e">
        <f t="shared" ca="1" si="987"/>
        <v>#N/A</v>
      </c>
      <c r="AX184" s="125" t="e">
        <f t="shared" ca="1" si="987"/>
        <v>#N/A</v>
      </c>
      <c r="AY184" s="125" t="e">
        <f t="shared" ca="1" si="980"/>
        <v>#N/A</v>
      </c>
      <c r="AZ184" s="125" t="e">
        <f t="shared" ca="1" si="980"/>
        <v>#N/A</v>
      </c>
      <c r="BA184" s="125" t="e">
        <f t="shared" ca="1" si="980"/>
        <v>#N/A</v>
      </c>
      <c r="BB184" s="125" t="str">
        <f t="shared" ca="1" si="713"/>
        <v/>
      </c>
      <c r="BC184" s="125" t="str">
        <f t="shared" ca="1" si="705"/>
        <v/>
      </c>
      <c r="BD184" s="125" t="str">
        <f t="shared" ca="1" si="706"/>
        <v/>
      </c>
      <c r="BE184" s="125" t="str">
        <f t="shared" ca="1" si="707"/>
        <v/>
      </c>
      <c r="BF184" t="str">
        <f t="shared" ca="1" si="714"/>
        <v/>
      </c>
      <c r="BG184" s="125" t="str">
        <f t="shared" ca="1" si="741"/>
        <v/>
      </c>
      <c r="BI184" s="606" t="str">
        <f t="shared" ca="1" si="776"/>
        <v/>
      </c>
      <c r="BJ184" s="125" t="str">
        <f t="shared" ca="1" si="754"/>
        <v/>
      </c>
      <c r="BK184" s="125" t="str">
        <f t="shared" ca="1" si="777"/>
        <v/>
      </c>
      <c r="BL184" s="125" t="str">
        <f t="shared" ref="BL184" ca="1" si="1018">IFERROR(INDEX($D$2:$BA$203,$A$41-1+$BI184,$A$27-3)*IF(RTF_unit="K",1,IF(RTF_unit="lb",1/1000,IF(RTF_unit="T",2,1))),"")</f>
        <v/>
      </c>
      <c r="BM184" s="125" t="str">
        <f t="shared" ref="BM184" ca="1" si="1019">IFERROR(INDEX($D$2:$BA$203,$A$41-1+$BI184,$A$27-1)*IF(RTF_unit="K",1,IF(RTF_unit="lb",1/1000,IF(RTF_unit="T",2,1))),"")</f>
        <v/>
      </c>
      <c r="BN184" s="125" t="str">
        <f t="shared" ref="BN184" ca="1" si="1020">IFERROR(INDEX($D$2:$BA$203,$A$41-1+$BI184,$A$27-2)*IF(RTF_unit="K",1,IF(RTF_unit="lb",1/1000,IF(RTF_unit="T",2,1))),"")</f>
        <v/>
      </c>
      <c r="BO184" s="125" t="str">
        <f t="shared" ref="BO184" ca="1" si="1021">IFERROR(INDEX($D$2:$BA$203,$A$41-1+$BI184,$A$27)*IF(RTF_unit_Moment="kip-ft",1,IF(RTF_unit_Moment="kip-in",1/12,IF(RTF_unit_Moment="lb-ft",1/1000,IF(RTF_unit_Moment="lb-in",1/12000,1)))),"")</f>
        <v/>
      </c>
      <c r="BP184" s="125" t="str">
        <f t="shared" ref="BP184" ca="1" si="1022">IFERROR(INDEX($D$2:$BA$203,$A$41-1+$BI184,$A$30)*IF(RTF_unit_Moment="kip-ft",1,IF(RTF_unit_Moment="kip-in",1/12,IF(RTF_unit_Moment="lb-ft",1/1000,IF(RTF_unit_Moment="lb-in",1/12000,1)))),"")</f>
        <v/>
      </c>
      <c r="BQ184" s="125" t="str">
        <f t="shared" ca="1" si="783"/>
        <v/>
      </c>
      <c r="BR184" s="125" t="str">
        <f t="shared" ca="1" si="784"/>
        <v/>
      </c>
      <c r="BT184" s="125" t="str">
        <f t="array" aca="1" ref="BT184" ca="1">IFERROR(INDEX($BB$1:$BB$203,SMALL(IF($BB$1:$BB$203&lt;&gt;"",ROW($BB$1:$BB$203)),ROW(177:177))),"")</f>
        <v/>
      </c>
      <c r="BU184" s="604" t="str">
        <f t="shared" ca="1" si="752"/>
        <v/>
      </c>
      <c r="BV184" s="125" t="str">
        <f t="shared" ca="1" si="760"/>
        <v/>
      </c>
      <c r="BW184" s="125" t="str">
        <f t="shared" ca="1" si="760"/>
        <v/>
      </c>
      <c r="BX184" s="125" t="str">
        <f t="shared" ca="1" si="760"/>
        <v/>
      </c>
      <c r="BY184" s="125" t="str">
        <f t="shared" ca="1" si="761"/>
        <v/>
      </c>
      <c r="BZ184" s="125" t="str">
        <f t="shared" ca="1" si="753"/>
        <v/>
      </c>
      <c r="CA184" s="125" t="str">
        <f t="shared" ca="1" si="762"/>
        <v/>
      </c>
      <c r="CB184" s="125" t="str">
        <f t="shared" ca="1" si="763"/>
        <v/>
      </c>
      <c r="CC184" s="125" t="str">
        <f t="shared" ca="1" si="764"/>
        <v/>
      </c>
      <c r="CD184" s="125" t="str">
        <f t="shared" ca="1" si="765"/>
        <v/>
      </c>
      <c r="CE184" s="125" t="str">
        <f t="shared" ca="1" si="766"/>
        <v/>
      </c>
      <c r="CF184" s="125" t="str">
        <f t="shared" ca="1" si="767"/>
        <v/>
      </c>
      <c r="CG184" s="125" t="str">
        <f t="shared" ca="1" si="768"/>
        <v/>
      </c>
      <c r="CH184" s="125" t="str">
        <f t="shared" ca="1" si="769"/>
        <v/>
      </c>
      <c r="CI184" s="125" t="str">
        <f t="shared" ca="1" si="770"/>
        <v/>
      </c>
      <c r="CJ184" s="125" t="str">
        <f t="array" aca="1" ref="CJ184" ca="1">IFERROR(INDEX($CI$1:$CI$502,SMALL(IF($CI$1:$CI$502&lt;&gt;"",ROW($CI$1:$CI$502)),ROW(177:177))),"")</f>
        <v/>
      </c>
      <c r="CK184" s="125" t="str">
        <f t="shared" ca="1" si="771"/>
        <v/>
      </c>
      <c r="CL184" s="125" t="str">
        <f t="shared" ca="1" si="772"/>
        <v/>
      </c>
      <c r="CM184" s="125"/>
      <c r="CO184" s="125" t="str">
        <f t="shared" si="773"/>
        <v/>
      </c>
      <c r="CP184" s="600" t="str">
        <f t="shared" si="774"/>
        <v/>
      </c>
      <c r="CQ184" s="600" t="str">
        <f t="shared" si="790"/>
        <v/>
      </c>
      <c r="CR184" s="600" t="str">
        <f t="shared" si="775"/>
        <v/>
      </c>
    </row>
    <row r="185" spans="1:96" x14ac:dyDescent="0.25">
      <c r="A185" s="591"/>
      <c r="C185" s="125">
        <f t="shared" si="720"/>
        <v>183</v>
      </c>
      <c r="D185" s="125" t="e">
        <f t="shared" ca="1" si="986"/>
        <v>#N/A</v>
      </c>
      <c r="E185" s="125" t="e">
        <f t="shared" ca="1" si="986"/>
        <v>#N/A</v>
      </c>
      <c r="F185" s="125" t="e">
        <f t="shared" ca="1" si="986"/>
        <v>#N/A</v>
      </c>
      <c r="G185" s="125" t="e">
        <f t="shared" ca="1" si="986"/>
        <v>#N/A</v>
      </c>
      <c r="H185" s="125" t="e">
        <f t="shared" ca="1" si="986"/>
        <v>#N/A</v>
      </c>
      <c r="I185" s="125" t="e">
        <f t="shared" ca="1" si="986"/>
        <v>#N/A</v>
      </c>
      <c r="J185" s="125" t="e">
        <f t="shared" ca="1" si="986"/>
        <v>#N/A</v>
      </c>
      <c r="K185" s="125" t="e">
        <f t="shared" ca="1" si="986"/>
        <v>#N/A</v>
      </c>
      <c r="L185" s="125" t="e">
        <f t="shared" ca="1" si="986"/>
        <v>#N/A</v>
      </c>
      <c r="M185" s="125" t="e">
        <f t="shared" ca="1" si="986"/>
        <v>#N/A</v>
      </c>
      <c r="N185" s="125" t="e">
        <f t="shared" ca="1" si="986"/>
        <v>#N/A</v>
      </c>
      <c r="O185" s="125" t="e">
        <f t="shared" ca="1" si="986"/>
        <v>#N/A</v>
      </c>
      <c r="P185" s="125" t="e">
        <f t="shared" ca="1" si="986"/>
        <v>#N/A</v>
      </c>
      <c r="Q185" s="125" t="e">
        <f t="shared" ca="1" si="986"/>
        <v>#N/A</v>
      </c>
      <c r="R185" s="125" t="e">
        <f t="shared" ca="1" si="986"/>
        <v>#N/A</v>
      </c>
      <c r="S185" s="125" t="e">
        <f t="shared" ca="1" si="986"/>
        <v>#N/A</v>
      </c>
      <c r="T185" s="125" t="e">
        <f t="shared" ca="1" si="979"/>
        <v>#N/A</v>
      </c>
      <c r="U185" s="125" t="e">
        <f t="shared" ca="1" si="979"/>
        <v>#N/A</v>
      </c>
      <c r="V185" s="125" t="e">
        <f t="shared" ca="1" si="979"/>
        <v>#N/A</v>
      </c>
      <c r="W185" s="125" t="e">
        <f t="shared" ca="1" si="979"/>
        <v>#N/A</v>
      </c>
      <c r="X185" s="125" t="e">
        <f t="shared" ca="1" si="979"/>
        <v>#N/A</v>
      </c>
      <c r="Y185" s="125" t="e">
        <f t="shared" ca="1" si="979"/>
        <v>#N/A</v>
      </c>
      <c r="Z185" s="125" t="e">
        <f t="shared" ca="1" si="979"/>
        <v>#N/A</v>
      </c>
      <c r="AA185" s="125" t="e">
        <f t="shared" ca="1" si="979"/>
        <v>#N/A</v>
      </c>
      <c r="AB185" s="125" t="e">
        <f t="shared" ca="1" si="979"/>
        <v>#N/A</v>
      </c>
      <c r="AC185" s="125" t="e">
        <f t="shared" ca="1" si="979"/>
        <v>#N/A</v>
      </c>
      <c r="AD185" s="125" t="e">
        <f t="shared" ca="1" si="979"/>
        <v>#N/A</v>
      </c>
      <c r="AE185" s="125" t="e">
        <f t="shared" ca="1" si="979"/>
        <v>#N/A</v>
      </c>
      <c r="AF185" s="125" t="e">
        <f t="shared" ca="1" si="979"/>
        <v>#N/A</v>
      </c>
      <c r="AG185" s="125" t="e">
        <f t="shared" ca="1" si="979"/>
        <v>#N/A</v>
      </c>
      <c r="AH185" s="125" t="e">
        <f t="shared" ca="1" si="979"/>
        <v>#N/A</v>
      </c>
      <c r="AI185" s="125" t="e">
        <f t="shared" ca="1" si="987"/>
        <v>#N/A</v>
      </c>
      <c r="AJ185" s="125" t="e">
        <f t="shared" ca="1" si="987"/>
        <v>#N/A</v>
      </c>
      <c r="AK185" s="125" t="e">
        <f t="shared" ca="1" si="987"/>
        <v>#N/A</v>
      </c>
      <c r="AL185" s="125" t="e">
        <f t="shared" ca="1" si="987"/>
        <v>#N/A</v>
      </c>
      <c r="AM185" s="125" t="e">
        <f t="shared" ca="1" si="987"/>
        <v>#N/A</v>
      </c>
      <c r="AN185" s="125" t="e">
        <f t="shared" ca="1" si="987"/>
        <v>#N/A</v>
      </c>
      <c r="AO185" s="125" t="e">
        <f t="shared" ca="1" si="987"/>
        <v>#N/A</v>
      </c>
      <c r="AP185" s="125" t="e">
        <f t="shared" ca="1" si="987"/>
        <v>#N/A</v>
      </c>
      <c r="AQ185" s="125" t="e">
        <f t="shared" ca="1" si="987"/>
        <v>#N/A</v>
      </c>
      <c r="AR185" s="125" t="e">
        <f t="shared" ca="1" si="987"/>
        <v>#N/A</v>
      </c>
      <c r="AS185" s="125" t="e">
        <f t="shared" ca="1" si="987"/>
        <v>#N/A</v>
      </c>
      <c r="AT185" s="125" t="e">
        <f t="shared" ca="1" si="987"/>
        <v>#N/A</v>
      </c>
      <c r="AU185" s="125" t="e">
        <f t="shared" ca="1" si="987"/>
        <v>#N/A</v>
      </c>
      <c r="AV185" s="125" t="e">
        <f t="shared" ca="1" si="987"/>
        <v>#N/A</v>
      </c>
      <c r="AW185" s="125" t="e">
        <f t="shared" ca="1" si="987"/>
        <v>#N/A</v>
      </c>
      <c r="AX185" s="125" t="e">
        <f t="shared" ca="1" si="987"/>
        <v>#N/A</v>
      </c>
      <c r="AY185" s="125" t="e">
        <f t="shared" ca="1" si="980"/>
        <v>#N/A</v>
      </c>
      <c r="AZ185" s="125" t="e">
        <f t="shared" ca="1" si="980"/>
        <v>#N/A</v>
      </c>
      <c r="BA185" s="125" t="e">
        <f t="shared" ca="1" si="980"/>
        <v>#N/A</v>
      </c>
      <c r="BB185" s="125" t="str">
        <f t="shared" ca="1" si="713"/>
        <v/>
      </c>
      <c r="BC185" s="125" t="str">
        <f t="shared" ca="1" si="705"/>
        <v/>
      </c>
      <c r="BD185" s="125" t="str">
        <f t="shared" ca="1" si="706"/>
        <v/>
      </c>
      <c r="BE185" s="125" t="str">
        <f t="shared" ca="1" si="707"/>
        <v/>
      </c>
      <c r="BF185" t="str">
        <f t="shared" ca="1" si="714"/>
        <v/>
      </c>
      <c r="BG185" s="125" t="str">
        <f t="shared" ca="1" si="741"/>
        <v/>
      </c>
      <c r="BI185" s="606" t="str">
        <f t="shared" ca="1" si="776"/>
        <v/>
      </c>
      <c r="BJ185" s="125" t="str">
        <f t="shared" ca="1" si="754"/>
        <v/>
      </c>
      <c r="BK185" s="125" t="str">
        <f t="shared" ca="1" si="777"/>
        <v/>
      </c>
      <c r="BL185" s="125" t="str">
        <f t="shared" ref="BL185" ca="1" si="1023">IFERROR(INDEX($D$2:$BA$203,$A$41-1+$BI185,$A$27-3)*IF(RTF_unit="K",1,IF(RTF_unit="lb",1/1000,IF(RTF_unit="T",2,1))),"")</f>
        <v/>
      </c>
      <c r="BM185" s="125" t="str">
        <f t="shared" ref="BM185" ca="1" si="1024">IFERROR(INDEX($D$2:$BA$203,$A$41-1+$BI185,$A$27-1)*IF(RTF_unit="K",1,IF(RTF_unit="lb",1/1000,IF(RTF_unit="T",2,1))),"")</f>
        <v/>
      </c>
      <c r="BN185" s="125" t="str">
        <f t="shared" ref="BN185" ca="1" si="1025">IFERROR(INDEX($D$2:$BA$203,$A$41-1+$BI185,$A$27-2)*IF(RTF_unit="K",1,IF(RTF_unit="lb",1/1000,IF(RTF_unit="T",2,1))),"")</f>
        <v/>
      </c>
      <c r="BO185" s="125" t="str">
        <f t="shared" ref="BO185" ca="1" si="1026">IFERROR(INDEX($D$2:$BA$203,$A$41-1+$BI185,$A$27)*IF(RTF_unit_Moment="kip-ft",1,IF(RTF_unit_Moment="kip-in",1/12,IF(RTF_unit_Moment="lb-ft",1/1000,IF(RTF_unit_Moment="lb-in",1/12000,1)))),"")</f>
        <v/>
      </c>
      <c r="BP185" s="125" t="str">
        <f t="shared" ref="BP185" ca="1" si="1027">IFERROR(INDEX($D$2:$BA$203,$A$41-1+$BI185,$A$30)*IF(RTF_unit_Moment="kip-ft",1,IF(RTF_unit_Moment="kip-in",1/12,IF(RTF_unit_Moment="lb-ft",1/1000,IF(RTF_unit_Moment="lb-in",1/12000,1)))),"")</f>
        <v/>
      </c>
      <c r="BQ185" s="125" t="str">
        <f t="shared" ca="1" si="783"/>
        <v/>
      </c>
      <c r="BR185" s="125" t="str">
        <f t="shared" ca="1" si="784"/>
        <v/>
      </c>
      <c r="BT185" s="125" t="str">
        <f t="array" aca="1" ref="BT185" ca="1">IFERROR(INDEX($BB$1:$BB$203,SMALL(IF($BB$1:$BB$203&lt;&gt;"",ROW($BB$1:$BB$203)),ROW(178:178))),"")</f>
        <v/>
      </c>
      <c r="BU185" s="604" t="str">
        <f t="shared" ca="1" si="752"/>
        <v/>
      </c>
      <c r="BV185" s="125" t="str">
        <f t="shared" ca="1" si="760"/>
        <v/>
      </c>
      <c r="BW185" s="125" t="str">
        <f t="shared" ca="1" si="760"/>
        <v/>
      </c>
      <c r="BX185" s="125" t="str">
        <f t="shared" ca="1" si="760"/>
        <v/>
      </c>
      <c r="BY185" s="125" t="str">
        <f t="shared" ca="1" si="761"/>
        <v/>
      </c>
      <c r="BZ185" s="125" t="str">
        <f t="shared" ca="1" si="753"/>
        <v/>
      </c>
      <c r="CA185" s="125" t="str">
        <f t="shared" ca="1" si="762"/>
        <v/>
      </c>
      <c r="CB185" s="125" t="str">
        <f t="shared" ca="1" si="763"/>
        <v/>
      </c>
      <c r="CC185" s="125" t="str">
        <f t="shared" ca="1" si="764"/>
        <v/>
      </c>
      <c r="CD185" s="125" t="str">
        <f t="shared" ca="1" si="765"/>
        <v/>
      </c>
      <c r="CE185" s="125" t="str">
        <f t="shared" ca="1" si="766"/>
        <v/>
      </c>
      <c r="CF185" s="125" t="str">
        <f t="shared" ca="1" si="767"/>
        <v/>
      </c>
      <c r="CG185" s="125" t="str">
        <f t="shared" ca="1" si="768"/>
        <v/>
      </c>
      <c r="CH185" s="125" t="str">
        <f t="shared" ca="1" si="769"/>
        <v/>
      </c>
      <c r="CI185" s="125" t="str">
        <f t="shared" ca="1" si="770"/>
        <v/>
      </c>
      <c r="CJ185" s="125" t="str">
        <f t="array" aca="1" ref="CJ185" ca="1">IFERROR(INDEX($CI$1:$CI$502,SMALL(IF($CI$1:$CI$502&lt;&gt;"",ROW($CI$1:$CI$502)),ROW(178:178))),"")</f>
        <v/>
      </c>
      <c r="CK185" s="125" t="str">
        <f t="shared" ca="1" si="771"/>
        <v/>
      </c>
      <c r="CL185" s="125" t="str">
        <f t="shared" ca="1" si="772"/>
        <v/>
      </c>
      <c r="CM185" s="125"/>
      <c r="CO185" s="125" t="str">
        <f t="shared" si="773"/>
        <v/>
      </c>
      <c r="CP185" s="600" t="str">
        <f t="shared" si="774"/>
        <v/>
      </c>
      <c r="CQ185" s="600" t="str">
        <f t="shared" si="790"/>
        <v/>
      </c>
      <c r="CR185" s="600" t="str">
        <f t="shared" si="775"/>
        <v/>
      </c>
    </row>
    <row r="186" spans="1:96" x14ac:dyDescent="0.25">
      <c r="A186" s="591"/>
      <c r="C186" s="125">
        <f t="shared" si="720"/>
        <v>184</v>
      </c>
      <c r="D186" s="125" t="e">
        <f t="shared" ca="1" si="986"/>
        <v>#N/A</v>
      </c>
      <c r="E186" s="125" t="e">
        <f t="shared" ca="1" si="986"/>
        <v>#N/A</v>
      </c>
      <c r="F186" s="125" t="e">
        <f t="shared" ca="1" si="986"/>
        <v>#N/A</v>
      </c>
      <c r="G186" s="125" t="e">
        <f t="shared" ca="1" si="986"/>
        <v>#N/A</v>
      </c>
      <c r="H186" s="125" t="e">
        <f t="shared" ca="1" si="986"/>
        <v>#N/A</v>
      </c>
      <c r="I186" s="125" t="e">
        <f t="shared" ca="1" si="986"/>
        <v>#N/A</v>
      </c>
      <c r="J186" s="125" t="e">
        <f t="shared" ca="1" si="986"/>
        <v>#N/A</v>
      </c>
      <c r="K186" s="125" t="e">
        <f t="shared" ca="1" si="986"/>
        <v>#N/A</v>
      </c>
      <c r="L186" s="125" t="e">
        <f t="shared" ca="1" si="986"/>
        <v>#N/A</v>
      </c>
      <c r="M186" s="125" t="e">
        <f t="shared" ca="1" si="986"/>
        <v>#N/A</v>
      </c>
      <c r="N186" s="125" t="e">
        <f t="shared" ca="1" si="986"/>
        <v>#N/A</v>
      </c>
      <c r="O186" s="125" t="e">
        <f t="shared" ca="1" si="986"/>
        <v>#N/A</v>
      </c>
      <c r="P186" s="125" t="e">
        <f t="shared" ca="1" si="986"/>
        <v>#N/A</v>
      </c>
      <c r="Q186" s="125" t="e">
        <f t="shared" ca="1" si="986"/>
        <v>#N/A</v>
      </c>
      <c r="R186" s="125" t="e">
        <f t="shared" ca="1" si="986"/>
        <v>#N/A</v>
      </c>
      <c r="S186" s="125" t="e">
        <f t="shared" ca="1" si="986"/>
        <v>#N/A</v>
      </c>
      <c r="T186" s="125" t="e">
        <f t="shared" ca="1" si="979"/>
        <v>#N/A</v>
      </c>
      <c r="U186" s="125" t="e">
        <f t="shared" ca="1" si="979"/>
        <v>#N/A</v>
      </c>
      <c r="V186" s="125" t="e">
        <f t="shared" ca="1" si="979"/>
        <v>#N/A</v>
      </c>
      <c r="W186" s="125" t="e">
        <f t="shared" ca="1" si="979"/>
        <v>#N/A</v>
      </c>
      <c r="X186" s="125" t="e">
        <f t="shared" ca="1" si="979"/>
        <v>#N/A</v>
      </c>
      <c r="Y186" s="125" t="e">
        <f t="shared" ca="1" si="979"/>
        <v>#N/A</v>
      </c>
      <c r="Z186" s="125" t="e">
        <f t="shared" ca="1" si="979"/>
        <v>#N/A</v>
      </c>
      <c r="AA186" s="125" t="e">
        <f t="shared" ca="1" si="979"/>
        <v>#N/A</v>
      </c>
      <c r="AB186" s="125" t="e">
        <f t="shared" ca="1" si="979"/>
        <v>#N/A</v>
      </c>
      <c r="AC186" s="125" t="e">
        <f t="shared" ca="1" si="979"/>
        <v>#N/A</v>
      </c>
      <c r="AD186" s="125" t="e">
        <f t="shared" ca="1" si="979"/>
        <v>#N/A</v>
      </c>
      <c r="AE186" s="125" t="e">
        <f t="shared" ca="1" si="979"/>
        <v>#N/A</v>
      </c>
      <c r="AF186" s="125" t="e">
        <f t="shared" ca="1" si="979"/>
        <v>#N/A</v>
      </c>
      <c r="AG186" s="125" t="e">
        <f t="shared" ca="1" si="979"/>
        <v>#N/A</v>
      </c>
      <c r="AH186" s="125" t="e">
        <f t="shared" ca="1" si="979"/>
        <v>#N/A</v>
      </c>
      <c r="AI186" s="125" t="e">
        <f t="shared" ca="1" si="987"/>
        <v>#N/A</v>
      </c>
      <c r="AJ186" s="125" t="e">
        <f t="shared" ca="1" si="987"/>
        <v>#N/A</v>
      </c>
      <c r="AK186" s="125" t="e">
        <f t="shared" ca="1" si="987"/>
        <v>#N/A</v>
      </c>
      <c r="AL186" s="125" t="e">
        <f t="shared" ca="1" si="987"/>
        <v>#N/A</v>
      </c>
      <c r="AM186" s="125" t="e">
        <f t="shared" ca="1" si="987"/>
        <v>#N/A</v>
      </c>
      <c r="AN186" s="125" t="e">
        <f t="shared" ca="1" si="987"/>
        <v>#N/A</v>
      </c>
      <c r="AO186" s="125" t="e">
        <f t="shared" ca="1" si="987"/>
        <v>#N/A</v>
      </c>
      <c r="AP186" s="125" t="e">
        <f t="shared" ca="1" si="987"/>
        <v>#N/A</v>
      </c>
      <c r="AQ186" s="125" t="e">
        <f t="shared" ca="1" si="987"/>
        <v>#N/A</v>
      </c>
      <c r="AR186" s="125" t="e">
        <f t="shared" ca="1" si="987"/>
        <v>#N/A</v>
      </c>
      <c r="AS186" s="125" t="e">
        <f t="shared" ca="1" si="987"/>
        <v>#N/A</v>
      </c>
      <c r="AT186" s="125" t="e">
        <f t="shared" ca="1" si="987"/>
        <v>#N/A</v>
      </c>
      <c r="AU186" s="125" t="e">
        <f t="shared" ca="1" si="987"/>
        <v>#N/A</v>
      </c>
      <c r="AV186" s="125" t="e">
        <f t="shared" ca="1" si="987"/>
        <v>#N/A</v>
      </c>
      <c r="AW186" s="125" t="e">
        <f t="shared" ca="1" si="987"/>
        <v>#N/A</v>
      </c>
      <c r="AX186" s="125" t="e">
        <f t="shared" ca="1" si="987"/>
        <v>#N/A</v>
      </c>
      <c r="AY186" s="125" t="e">
        <f t="shared" ca="1" si="980"/>
        <v>#N/A</v>
      </c>
      <c r="AZ186" s="125" t="e">
        <f t="shared" ca="1" si="980"/>
        <v>#N/A</v>
      </c>
      <c r="BA186" s="125" t="e">
        <f t="shared" ca="1" si="980"/>
        <v>#N/A</v>
      </c>
      <c r="BB186" s="125" t="str">
        <f t="shared" ca="1" si="713"/>
        <v/>
      </c>
      <c r="BC186" s="125" t="str">
        <f t="shared" ca="1" si="705"/>
        <v/>
      </c>
      <c r="BD186" s="125" t="str">
        <f t="shared" ca="1" si="706"/>
        <v/>
      </c>
      <c r="BE186" s="125" t="str">
        <f t="shared" ca="1" si="707"/>
        <v/>
      </c>
      <c r="BF186" t="str">
        <f t="shared" ca="1" si="714"/>
        <v/>
      </c>
      <c r="BG186" s="125" t="str">
        <f t="shared" ca="1" si="741"/>
        <v/>
      </c>
      <c r="BI186" s="606" t="str">
        <f t="shared" ca="1" si="776"/>
        <v/>
      </c>
      <c r="BJ186" s="125" t="str">
        <f t="shared" ca="1" si="754"/>
        <v/>
      </c>
      <c r="BK186" s="125" t="str">
        <f t="shared" ca="1" si="777"/>
        <v/>
      </c>
      <c r="BL186" s="125" t="str">
        <f t="shared" ref="BL186" ca="1" si="1028">IFERROR(INDEX($D$2:$BA$203,$A$41-1+$BI186,$A$27-3)*IF(RTF_unit="K",1,IF(RTF_unit="lb",1/1000,IF(RTF_unit="T",2,1))),"")</f>
        <v/>
      </c>
      <c r="BM186" s="125" t="str">
        <f t="shared" ref="BM186" ca="1" si="1029">IFERROR(INDEX($D$2:$BA$203,$A$41-1+$BI186,$A$27-1)*IF(RTF_unit="K",1,IF(RTF_unit="lb",1/1000,IF(RTF_unit="T",2,1))),"")</f>
        <v/>
      </c>
      <c r="BN186" s="125" t="str">
        <f t="shared" ref="BN186" ca="1" si="1030">IFERROR(INDEX($D$2:$BA$203,$A$41-1+$BI186,$A$27-2)*IF(RTF_unit="K",1,IF(RTF_unit="lb",1/1000,IF(RTF_unit="T",2,1))),"")</f>
        <v/>
      </c>
      <c r="BO186" s="125" t="str">
        <f t="shared" ref="BO186" ca="1" si="1031">IFERROR(INDEX($D$2:$BA$203,$A$41-1+$BI186,$A$27)*IF(RTF_unit_Moment="kip-ft",1,IF(RTF_unit_Moment="kip-in",1/12,IF(RTF_unit_Moment="lb-ft",1/1000,IF(RTF_unit_Moment="lb-in",1/12000,1)))),"")</f>
        <v/>
      </c>
      <c r="BP186" s="125" t="str">
        <f t="shared" ref="BP186" ca="1" si="1032">IFERROR(INDEX($D$2:$BA$203,$A$41-1+$BI186,$A$30)*IF(RTF_unit_Moment="kip-ft",1,IF(RTF_unit_Moment="kip-in",1/12,IF(RTF_unit_Moment="lb-ft",1/1000,IF(RTF_unit_Moment="lb-in",1/12000,1)))),"")</f>
        <v/>
      </c>
      <c r="BQ186" s="125" t="str">
        <f t="shared" ca="1" si="783"/>
        <v/>
      </c>
      <c r="BR186" s="125" t="str">
        <f t="shared" ca="1" si="784"/>
        <v/>
      </c>
      <c r="BT186" s="125" t="str">
        <f t="array" aca="1" ref="BT186" ca="1">IFERROR(INDEX($BB$1:$BB$203,SMALL(IF($BB$1:$BB$203&lt;&gt;"",ROW($BB$1:$BB$203)),ROW(179:179))),"")</f>
        <v/>
      </c>
      <c r="BU186" s="604" t="str">
        <f t="shared" ca="1" si="752"/>
        <v/>
      </c>
      <c r="BV186" s="125" t="str">
        <f t="shared" ca="1" si="760"/>
        <v/>
      </c>
      <c r="BW186" s="125" t="str">
        <f t="shared" ca="1" si="760"/>
        <v/>
      </c>
      <c r="BX186" s="125" t="str">
        <f t="shared" ca="1" si="760"/>
        <v/>
      </c>
      <c r="BY186" s="125" t="str">
        <f t="shared" ca="1" si="761"/>
        <v/>
      </c>
      <c r="BZ186" s="125" t="str">
        <f t="shared" ca="1" si="753"/>
        <v/>
      </c>
      <c r="CA186" s="125" t="str">
        <f t="shared" ca="1" si="762"/>
        <v/>
      </c>
      <c r="CB186" s="125" t="str">
        <f t="shared" ca="1" si="763"/>
        <v/>
      </c>
      <c r="CC186" s="125" t="str">
        <f t="shared" ca="1" si="764"/>
        <v/>
      </c>
      <c r="CD186" s="125" t="str">
        <f t="shared" ca="1" si="765"/>
        <v/>
      </c>
      <c r="CE186" s="125" t="str">
        <f t="shared" ca="1" si="766"/>
        <v/>
      </c>
      <c r="CF186" s="125" t="str">
        <f t="shared" ca="1" si="767"/>
        <v/>
      </c>
      <c r="CG186" s="125" t="str">
        <f t="shared" ca="1" si="768"/>
        <v/>
      </c>
      <c r="CH186" s="125" t="str">
        <f t="shared" ca="1" si="769"/>
        <v/>
      </c>
      <c r="CI186" s="125" t="str">
        <f t="shared" ca="1" si="770"/>
        <v/>
      </c>
      <c r="CJ186" s="125" t="str">
        <f t="array" aca="1" ref="CJ186" ca="1">IFERROR(INDEX($CI$1:$CI$502,SMALL(IF($CI$1:$CI$502&lt;&gt;"",ROW($CI$1:$CI$502)),ROW(179:179))),"")</f>
        <v/>
      </c>
      <c r="CK186" s="125" t="str">
        <f t="shared" ca="1" si="771"/>
        <v/>
      </c>
      <c r="CL186" s="125" t="str">
        <f t="shared" ca="1" si="772"/>
        <v/>
      </c>
      <c r="CM186" s="125"/>
      <c r="CO186" s="125" t="str">
        <f t="shared" si="773"/>
        <v/>
      </c>
      <c r="CP186" s="600" t="str">
        <f t="shared" si="774"/>
        <v/>
      </c>
      <c r="CQ186" s="600" t="str">
        <f t="shared" si="790"/>
        <v/>
      </c>
      <c r="CR186" s="600" t="str">
        <f t="shared" si="775"/>
        <v/>
      </c>
    </row>
    <row r="187" spans="1:96" x14ac:dyDescent="0.25">
      <c r="A187" s="591"/>
      <c r="C187" s="125">
        <f t="shared" si="720"/>
        <v>185</v>
      </c>
      <c r="D187" s="125" t="e">
        <f t="shared" ca="1" si="986"/>
        <v>#N/A</v>
      </c>
      <c r="E187" s="125" t="e">
        <f t="shared" ca="1" si="986"/>
        <v>#N/A</v>
      </c>
      <c r="F187" s="125" t="e">
        <f t="shared" ca="1" si="986"/>
        <v>#N/A</v>
      </c>
      <c r="G187" s="125" t="e">
        <f t="shared" ca="1" si="986"/>
        <v>#N/A</v>
      </c>
      <c r="H187" s="125" t="e">
        <f t="shared" ca="1" si="986"/>
        <v>#N/A</v>
      </c>
      <c r="I187" s="125" t="e">
        <f t="shared" ca="1" si="986"/>
        <v>#N/A</v>
      </c>
      <c r="J187" s="125" t="e">
        <f t="shared" ca="1" si="986"/>
        <v>#N/A</v>
      </c>
      <c r="K187" s="125" t="e">
        <f t="shared" ca="1" si="986"/>
        <v>#N/A</v>
      </c>
      <c r="L187" s="125" t="e">
        <f t="shared" ca="1" si="986"/>
        <v>#N/A</v>
      </c>
      <c r="M187" s="125" t="e">
        <f t="shared" ca="1" si="986"/>
        <v>#N/A</v>
      </c>
      <c r="N187" s="125" t="e">
        <f t="shared" ca="1" si="986"/>
        <v>#N/A</v>
      </c>
      <c r="O187" s="125" t="e">
        <f t="shared" ca="1" si="986"/>
        <v>#N/A</v>
      </c>
      <c r="P187" s="125" t="e">
        <f t="shared" ca="1" si="986"/>
        <v>#N/A</v>
      </c>
      <c r="Q187" s="125" t="e">
        <f t="shared" ca="1" si="986"/>
        <v>#N/A</v>
      </c>
      <c r="R187" s="125" t="e">
        <f t="shared" ca="1" si="986"/>
        <v>#N/A</v>
      </c>
      <c r="S187" s="125" t="e">
        <f t="shared" ca="1" si="986"/>
        <v>#N/A</v>
      </c>
      <c r="T187" s="125" t="e">
        <f t="shared" ca="1" si="979"/>
        <v>#N/A</v>
      </c>
      <c r="U187" s="125" t="e">
        <f t="shared" ca="1" si="979"/>
        <v>#N/A</v>
      </c>
      <c r="V187" s="125" t="e">
        <f t="shared" ca="1" si="979"/>
        <v>#N/A</v>
      </c>
      <c r="W187" s="125" t="e">
        <f t="shared" ca="1" si="979"/>
        <v>#N/A</v>
      </c>
      <c r="X187" s="125" t="e">
        <f t="shared" ca="1" si="979"/>
        <v>#N/A</v>
      </c>
      <c r="Y187" s="125" t="e">
        <f t="shared" ca="1" si="979"/>
        <v>#N/A</v>
      </c>
      <c r="Z187" s="125" t="e">
        <f t="shared" ca="1" si="979"/>
        <v>#N/A</v>
      </c>
      <c r="AA187" s="125" t="e">
        <f t="shared" ca="1" si="979"/>
        <v>#N/A</v>
      </c>
      <c r="AB187" s="125" t="e">
        <f t="shared" ca="1" si="979"/>
        <v>#N/A</v>
      </c>
      <c r="AC187" s="125" t="e">
        <f t="shared" ca="1" si="979"/>
        <v>#N/A</v>
      </c>
      <c r="AD187" s="125" t="e">
        <f t="shared" ca="1" si="979"/>
        <v>#N/A</v>
      </c>
      <c r="AE187" s="125" t="e">
        <f t="shared" ca="1" si="979"/>
        <v>#N/A</v>
      </c>
      <c r="AF187" s="125" t="e">
        <f t="shared" ca="1" si="979"/>
        <v>#N/A</v>
      </c>
      <c r="AG187" s="125" t="e">
        <f t="shared" ca="1" si="979"/>
        <v>#N/A</v>
      </c>
      <c r="AH187" s="125" t="e">
        <f t="shared" ca="1" si="979"/>
        <v>#N/A</v>
      </c>
      <c r="AI187" s="125" t="e">
        <f t="shared" ca="1" si="987"/>
        <v>#N/A</v>
      </c>
      <c r="AJ187" s="125" t="e">
        <f t="shared" ca="1" si="987"/>
        <v>#N/A</v>
      </c>
      <c r="AK187" s="125" t="e">
        <f t="shared" ca="1" si="987"/>
        <v>#N/A</v>
      </c>
      <c r="AL187" s="125" t="e">
        <f t="shared" ca="1" si="987"/>
        <v>#N/A</v>
      </c>
      <c r="AM187" s="125" t="e">
        <f t="shared" ca="1" si="987"/>
        <v>#N/A</v>
      </c>
      <c r="AN187" s="125" t="e">
        <f t="shared" ca="1" si="987"/>
        <v>#N/A</v>
      </c>
      <c r="AO187" s="125" t="e">
        <f t="shared" ca="1" si="987"/>
        <v>#N/A</v>
      </c>
      <c r="AP187" s="125" t="e">
        <f t="shared" ca="1" si="987"/>
        <v>#N/A</v>
      </c>
      <c r="AQ187" s="125" t="e">
        <f t="shared" ca="1" si="987"/>
        <v>#N/A</v>
      </c>
      <c r="AR187" s="125" t="e">
        <f t="shared" ca="1" si="987"/>
        <v>#N/A</v>
      </c>
      <c r="AS187" s="125" t="e">
        <f t="shared" ca="1" si="987"/>
        <v>#N/A</v>
      </c>
      <c r="AT187" s="125" t="e">
        <f t="shared" ca="1" si="987"/>
        <v>#N/A</v>
      </c>
      <c r="AU187" s="125" t="e">
        <f t="shared" ca="1" si="987"/>
        <v>#N/A</v>
      </c>
      <c r="AV187" s="125" t="e">
        <f t="shared" ca="1" si="987"/>
        <v>#N/A</v>
      </c>
      <c r="AW187" s="125" t="e">
        <f t="shared" ca="1" si="987"/>
        <v>#N/A</v>
      </c>
      <c r="AX187" s="125" t="e">
        <f t="shared" ca="1" si="987"/>
        <v>#N/A</v>
      </c>
      <c r="AY187" s="125" t="e">
        <f t="shared" ca="1" si="980"/>
        <v>#N/A</v>
      </c>
      <c r="AZ187" s="125" t="e">
        <f t="shared" ca="1" si="980"/>
        <v>#N/A</v>
      </c>
      <c r="BA187" s="125" t="e">
        <f t="shared" ca="1" si="980"/>
        <v>#N/A</v>
      </c>
      <c r="BB187" s="125" t="str">
        <f t="shared" ca="1" si="713"/>
        <v/>
      </c>
      <c r="BC187" s="125" t="str">
        <f t="shared" ca="1" si="705"/>
        <v/>
      </c>
      <c r="BD187" s="125" t="str">
        <f t="shared" ca="1" si="706"/>
        <v/>
      </c>
      <c r="BE187" s="125" t="str">
        <f t="shared" ca="1" si="707"/>
        <v/>
      </c>
      <c r="BF187" t="str">
        <f t="shared" ca="1" si="714"/>
        <v/>
      </c>
      <c r="BG187" s="125" t="str">
        <f t="shared" ca="1" si="741"/>
        <v/>
      </c>
      <c r="BI187" s="606" t="str">
        <f t="shared" ca="1" si="776"/>
        <v/>
      </c>
      <c r="BJ187" s="125" t="str">
        <f t="shared" ca="1" si="754"/>
        <v/>
      </c>
      <c r="BK187" s="125" t="str">
        <f t="shared" ca="1" si="777"/>
        <v/>
      </c>
      <c r="BL187" s="125" t="str">
        <f t="shared" ref="BL187" ca="1" si="1033">IFERROR(INDEX($D$2:$BA$203,$A$41-1+$BI187,$A$27-3)*IF(RTF_unit="K",1,IF(RTF_unit="lb",1/1000,IF(RTF_unit="T",2,1))),"")</f>
        <v/>
      </c>
      <c r="BM187" s="125" t="str">
        <f t="shared" ref="BM187" ca="1" si="1034">IFERROR(INDEX($D$2:$BA$203,$A$41-1+$BI187,$A$27-1)*IF(RTF_unit="K",1,IF(RTF_unit="lb",1/1000,IF(RTF_unit="T",2,1))),"")</f>
        <v/>
      </c>
      <c r="BN187" s="125" t="str">
        <f t="shared" ref="BN187" ca="1" si="1035">IFERROR(INDEX($D$2:$BA$203,$A$41-1+$BI187,$A$27-2)*IF(RTF_unit="K",1,IF(RTF_unit="lb",1/1000,IF(RTF_unit="T",2,1))),"")</f>
        <v/>
      </c>
      <c r="BO187" s="125" t="str">
        <f t="shared" ref="BO187" ca="1" si="1036">IFERROR(INDEX($D$2:$BA$203,$A$41-1+$BI187,$A$27)*IF(RTF_unit_Moment="kip-ft",1,IF(RTF_unit_Moment="kip-in",1/12,IF(RTF_unit_Moment="lb-ft",1/1000,IF(RTF_unit_Moment="lb-in",1/12000,1)))),"")</f>
        <v/>
      </c>
      <c r="BP187" s="125" t="str">
        <f t="shared" ref="BP187" ca="1" si="1037">IFERROR(INDEX($D$2:$BA$203,$A$41-1+$BI187,$A$30)*IF(RTF_unit_Moment="kip-ft",1,IF(RTF_unit_Moment="kip-in",1/12,IF(RTF_unit_Moment="lb-ft",1/1000,IF(RTF_unit_Moment="lb-in",1/12000,1)))),"")</f>
        <v/>
      </c>
      <c r="BQ187" s="125" t="str">
        <f t="shared" ca="1" si="783"/>
        <v/>
      </c>
      <c r="BR187" s="125" t="str">
        <f t="shared" ca="1" si="784"/>
        <v/>
      </c>
      <c r="BT187" s="125" t="str">
        <f t="array" aca="1" ref="BT187" ca="1">IFERROR(INDEX($BB$1:$BB$203,SMALL(IF($BB$1:$BB$203&lt;&gt;"",ROW($BB$1:$BB$203)),ROW(180:180))),"")</f>
        <v/>
      </c>
      <c r="BU187" s="604" t="str">
        <f t="shared" ca="1" si="752"/>
        <v/>
      </c>
      <c r="BV187" s="125" t="str">
        <f t="shared" ca="1" si="760"/>
        <v/>
      </c>
      <c r="BW187" s="125" t="str">
        <f t="shared" ca="1" si="760"/>
        <v/>
      </c>
      <c r="BX187" s="125" t="str">
        <f t="shared" ca="1" si="760"/>
        <v/>
      </c>
      <c r="BY187" s="125" t="str">
        <f t="shared" ca="1" si="761"/>
        <v/>
      </c>
      <c r="BZ187" s="125" t="str">
        <f t="shared" ca="1" si="753"/>
        <v/>
      </c>
      <c r="CA187" s="125" t="str">
        <f t="shared" ca="1" si="762"/>
        <v/>
      </c>
      <c r="CB187" s="125" t="str">
        <f t="shared" ca="1" si="763"/>
        <v/>
      </c>
      <c r="CC187" s="125" t="str">
        <f t="shared" ca="1" si="764"/>
        <v/>
      </c>
      <c r="CD187" s="125" t="str">
        <f t="shared" ca="1" si="765"/>
        <v/>
      </c>
      <c r="CE187" s="125" t="str">
        <f t="shared" ca="1" si="766"/>
        <v/>
      </c>
      <c r="CF187" s="125" t="str">
        <f t="shared" ca="1" si="767"/>
        <v/>
      </c>
      <c r="CG187" s="125" t="str">
        <f t="shared" ca="1" si="768"/>
        <v/>
      </c>
      <c r="CH187" s="125" t="str">
        <f t="shared" ca="1" si="769"/>
        <v/>
      </c>
      <c r="CI187" s="125" t="str">
        <f t="shared" ca="1" si="770"/>
        <v/>
      </c>
      <c r="CJ187" s="125" t="str">
        <f t="array" aca="1" ref="CJ187" ca="1">IFERROR(INDEX($CI$1:$CI$502,SMALL(IF($CI$1:$CI$502&lt;&gt;"",ROW($CI$1:$CI$502)),ROW(180:180))),"")</f>
        <v/>
      </c>
      <c r="CK187" s="125" t="str">
        <f t="shared" ca="1" si="771"/>
        <v/>
      </c>
      <c r="CL187" s="125" t="str">
        <f t="shared" ca="1" si="772"/>
        <v/>
      </c>
      <c r="CM187" s="125"/>
      <c r="CO187" s="125" t="str">
        <f t="shared" si="773"/>
        <v/>
      </c>
      <c r="CP187" s="600" t="str">
        <f t="shared" si="774"/>
        <v/>
      </c>
      <c r="CQ187" s="600" t="str">
        <f t="shared" si="790"/>
        <v/>
      </c>
      <c r="CR187" s="600" t="str">
        <f t="shared" si="775"/>
        <v/>
      </c>
    </row>
    <row r="188" spans="1:96" x14ac:dyDescent="0.25">
      <c r="A188" s="591"/>
      <c r="C188" s="125">
        <f t="shared" si="720"/>
        <v>186</v>
      </c>
      <c r="D188" s="125" t="e">
        <f t="shared" ca="1" si="986"/>
        <v>#N/A</v>
      </c>
      <c r="E188" s="125" t="e">
        <f t="shared" ca="1" si="986"/>
        <v>#N/A</v>
      </c>
      <c r="F188" s="125" t="e">
        <f t="shared" ca="1" si="986"/>
        <v>#N/A</v>
      </c>
      <c r="G188" s="125" t="e">
        <f t="shared" ca="1" si="986"/>
        <v>#N/A</v>
      </c>
      <c r="H188" s="125" t="e">
        <f t="shared" ca="1" si="986"/>
        <v>#N/A</v>
      </c>
      <c r="I188" s="125" t="e">
        <f t="shared" ca="1" si="986"/>
        <v>#N/A</v>
      </c>
      <c r="J188" s="125" t="e">
        <f t="shared" ca="1" si="986"/>
        <v>#N/A</v>
      </c>
      <c r="K188" s="125" t="e">
        <f t="shared" ca="1" si="986"/>
        <v>#N/A</v>
      </c>
      <c r="L188" s="125" t="e">
        <f t="shared" ca="1" si="986"/>
        <v>#N/A</v>
      </c>
      <c r="M188" s="125" t="e">
        <f t="shared" ca="1" si="986"/>
        <v>#N/A</v>
      </c>
      <c r="N188" s="125" t="e">
        <f t="shared" ca="1" si="986"/>
        <v>#N/A</v>
      </c>
      <c r="O188" s="125" t="e">
        <f t="shared" ca="1" si="986"/>
        <v>#N/A</v>
      </c>
      <c r="P188" s="125" t="e">
        <f t="shared" ca="1" si="986"/>
        <v>#N/A</v>
      </c>
      <c r="Q188" s="125" t="e">
        <f t="shared" ca="1" si="986"/>
        <v>#N/A</v>
      </c>
      <c r="R188" s="125" t="e">
        <f t="shared" ca="1" si="986"/>
        <v>#N/A</v>
      </c>
      <c r="S188" s="125" t="e">
        <f t="shared" ca="1" si="986"/>
        <v>#N/A</v>
      </c>
      <c r="T188" s="125" t="e">
        <f t="shared" ca="1" si="979"/>
        <v>#N/A</v>
      </c>
      <c r="U188" s="125" t="e">
        <f t="shared" ca="1" si="979"/>
        <v>#N/A</v>
      </c>
      <c r="V188" s="125" t="e">
        <f t="shared" ca="1" si="979"/>
        <v>#N/A</v>
      </c>
      <c r="W188" s="125" t="e">
        <f t="shared" ca="1" si="979"/>
        <v>#N/A</v>
      </c>
      <c r="X188" s="125" t="e">
        <f t="shared" ca="1" si="979"/>
        <v>#N/A</v>
      </c>
      <c r="Y188" s="125" t="e">
        <f t="shared" ca="1" si="979"/>
        <v>#N/A</v>
      </c>
      <c r="Z188" s="125" t="e">
        <f t="shared" ca="1" si="979"/>
        <v>#N/A</v>
      </c>
      <c r="AA188" s="125" t="e">
        <f t="shared" ca="1" si="979"/>
        <v>#N/A</v>
      </c>
      <c r="AB188" s="125" t="e">
        <f t="shared" ca="1" si="979"/>
        <v>#N/A</v>
      </c>
      <c r="AC188" s="125" t="e">
        <f t="shared" ca="1" si="979"/>
        <v>#N/A</v>
      </c>
      <c r="AD188" s="125" t="e">
        <f t="shared" ca="1" si="979"/>
        <v>#N/A</v>
      </c>
      <c r="AE188" s="125" t="e">
        <f t="shared" ca="1" si="979"/>
        <v>#N/A</v>
      </c>
      <c r="AF188" s="125" t="e">
        <f t="shared" ca="1" si="979"/>
        <v>#N/A</v>
      </c>
      <c r="AG188" s="125" t="e">
        <f t="shared" ca="1" si="979"/>
        <v>#N/A</v>
      </c>
      <c r="AH188" s="125" t="e">
        <f t="shared" ca="1" si="979"/>
        <v>#N/A</v>
      </c>
      <c r="AI188" s="125" t="e">
        <f t="shared" ca="1" si="987"/>
        <v>#N/A</v>
      </c>
      <c r="AJ188" s="125" t="e">
        <f t="shared" ca="1" si="987"/>
        <v>#N/A</v>
      </c>
      <c r="AK188" s="125" t="e">
        <f t="shared" ca="1" si="987"/>
        <v>#N/A</v>
      </c>
      <c r="AL188" s="125" t="e">
        <f t="shared" ca="1" si="987"/>
        <v>#N/A</v>
      </c>
      <c r="AM188" s="125" t="e">
        <f t="shared" ca="1" si="987"/>
        <v>#N/A</v>
      </c>
      <c r="AN188" s="125" t="e">
        <f t="shared" ca="1" si="987"/>
        <v>#N/A</v>
      </c>
      <c r="AO188" s="125" t="e">
        <f t="shared" ca="1" si="987"/>
        <v>#N/A</v>
      </c>
      <c r="AP188" s="125" t="e">
        <f t="shared" ca="1" si="987"/>
        <v>#N/A</v>
      </c>
      <c r="AQ188" s="125" t="e">
        <f t="shared" ca="1" si="987"/>
        <v>#N/A</v>
      </c>
      <c r="AR188" s="125" t="e">
        <f t="shared" ca="1" si="987"/>
        <v>#N/A</v>
      </c>
      <c r="AS188" s="125" t="e">
        <f t="shared" ca="1" si="987"/>
        <v>#N/A</v>
      </c>
      <c r="AT188" s="125" t="e">
        <f t="shared" ca="1" si="987"/>
        <v>#N/A</v>
      </c>
      <c r="AU188" s="125" t="e">
        <f t="shared" ca="1" si="987"/>
        <v>#N/A</v>
      </c>
      <c r="AV188" s="125" t="e">
        <f t="shared" ca="1" si="987"/>
        <v>#N/A</v>
      </c>
      <c r="AW188" s="125" t="e">
        <f t="shared" ca="1" si="987"/>
        <v>#N/A</v>
      </c>
      <c r="AX188" s="125" t="e">
        <f t="shared" ca="1" si="987"/>
        <v>#N/A</v>
      </c>
      <c r="AY188" s="125" t="e">
        <f t="shared" ca="1" si="980"/>
        <v>#N/A</v>
      </c>
      <c r="AZ188" s="125" t="e">
        <f t="shared" ca="1" si="980"/>
        <v>#N/A</v>
      </c>
      <c r="BA188" s="125" t="e">
        <f t="shared" ca="1" si="980"/>
        <v>#N/A</v>
      </c>
      <c r="BB188" s="125" t="str">
        <f t="shared" ca="1" si="713"/>
        <v/>
      </c>
      <c r="BC188" s="125" t="str">
        <f t="shared" ca="1" si="705"/>
        <v/>
      </c>
      <c r="BD188" s="125" t="str">
        <f t="shared" ca="1" si="706"/>
        <v/>
      </c>
      <c r="BE188" s="125" t="str">
        <f t="shared" ca="1" si="707"/>
        <v/>
      </c>
      <c r="BF188" t="str">
        <f t="shared" ca="1" si="714"/>
        <v/>
      </c>
      <c r="BG188" s="125" t="str">
        <f t="shared" ca="1" si="741"/>
        <v/>
      </c>
      <c r="BI188" s="606" t="str">
        <f t="shared" ca="1" si="776"/>
        <v/>
      </c>
      <c r="BJ188" s="125" t="str">
        <f t="shared" ca="1" si="754"/>
        <v/>
      </c>
      <c r="BK188" s="125" t="str">
        <f t="shared" ca="1" si="777"/>
        <v/>
      </c>
      <c r="BL188" s="125" t="str">
        <f t="shared" ref="BL188" ca="1" si="1038">IFERROR(INDEX($D$2:$BA$203,$A$41-1+$BI188,$A$27-3)*IF(RTF_unit="K",1,IF(RTF_unit="lb",1/1000,IF(RTF_unit="T",2,1))),"")</f>
        <v/>
      </c>
      <c r="BM188" s="125" t="str">
        <f t="shared" ref="BM188" ca="1" si="1039">IFERROR(INDEX($D$2:$BA$203,$A$41-1+$BI188,$A$27-1)*IF(RTF_unit="K",1,IF(RTF_unit="lb",1/1000,IF(RTF_unit="T",2,1))),"")</f>
        <v/>
      </c>
      <c r="BN188" s="125" t="str">
        <f t="shared" ref="BN188" ca="1" si="1040">IFERROR(INDEX($D$2:$BA$203,$A$41-1+$BI188,$A$27-2)*IF(RTF_unit="K",1,IF(RTF_unit="lb",1/1000,IF(RTF_unit="T",2,1))),"")</f>
        <v/>
      </c>
      <c r="BO188" s="125" t="str">
        <f t="shared" ref="BO188" ca="1" si="1041">IFERROR(INDEX($D$2:$BA$203,$A$41-1+$BI188,$A$27)*IF(RTF_unit_Moment="kip-ft",1,IF(RTF_unit_Moment="kip-in",1/12,IF(RTF_unit_Moment="lb-ft",1/1000,IF(RTF_unit_Moment="lb-in",1/12000,1)))),"")</f>
        <v/>
      </c>
      <c r="BP188" s="125" t="str">
        <f t="shared" ref="BP188" ca="1" si="1042">IFERROR(INDEX($D$2:$BA$203,$A$41-1+$BI188,$A$30)*IF(RTF_unit_Moment="kip-ft",1,IF(RTF_unit_Moment="kip-in",1/12,IF(RTF_unit_Moment="lb-ft",1/1000,IF(RTF_unit_Moment="lb-in",1/12000,1)))),"")</f>
        <v/>
      </c>
      <c r="BQ188" s="125" t="str">
        <f t="shared" ca="1" si="783"/>
        <v/>
      </c>
      <c r="BR188" s="125" t="str">
        <f t="shared" ca="1" si="784"/>
        <v/>
      </c>
      <c r="BT188" s="125" t="str">
        <f t="array" aca="1" ref="BT188" ca="1">IFERROR(INDEX($BB$1:$BB$203,SMALL(IF($BB$1:$BB$203&lt;&gt;"",ROW($BB$1:$BB$203)),ROW(181:181))),"")</f>
        <v/>
      </c>
      <c r="BU188" s="604" t="str">
        <f t="shared" ca="1" si="752"/>
        <v/>
      </c>
      <c r="BV188" s="125" t="str">
        <f t="shared" ca="1" si="760"/>
        <v/>
      </c>
      <c r="BW188" s="125" t="str">
        <f t="shared" ca="1" si="760"/>
        <v/>
      </c>
      <c r="BX188" s="125" t="str">
        <f t="shared" ca="1" si="760"/>
        <v/>
      </c>
      <c r="BY188" s="125" t="str">
        <f t="shared" ca="1" si="761"/>
        <v/>
      </c>
      <c r="BZ188" s="125" t="str">
        <f t="shared" ca="1" si="753"/>
        <v/>
      </c>
      <c r="CA188" s="125" t="str">
        <f t="shared" ca="1" si="762"/>
        <v/>
      </c>
      <c r="CB188" s="125" t="str">
        <f t="shared" ca="1" si="763"/>
        <v/>
      </c>
      <c r="CC188" s="125" t="str">
        <f t="shared" ca="1" si="764"/>
        <v/>
      </c>
      <c r="CD188" s="125" t="str">
        <f t="shared" ca="1" si="765"/>
        <v/>
      </c>
      <c r="CE188" s="125" t="str">
        <f t="shared" ca="1" si="766"/>
        <v/>
      </c>
      <c r="CF188" s="125" t="str">
        <f t="shared" ca="1" si="767"/>
        <v/>
      </c>
      <c r="CG188" s="125" t="str">
        <f t="shared" ca="1" si="768"/>
        <v/>
      </c>
      <c r="CH188" s="125" t="str">
        <f t="shared" ca="1" si="769"/>
        <v/>
      </c>
      <c r="CI188" s="125" t="str">
        <f t="shared" ca="1" si="770"/>
        <v/>
      </c>
      <c r="CJ188" s="125" t="str">
        <f t="array" aca="1" ref="CJ188" ca="1">IFERROR(INDEX($CI$1:$CI$502,SMALL(IF($CI$1:$CI$502&lt;&gt;"",ROW($CI$1:$CI$502)),ROW(181:181))),"")</f>
        <v/>
      </c>
      <c r="CK188" s="125" t="str">
        <f t="shared" ca="1" si="771"/>
        <v/>
      </c>
      <c r="CL188" s="125" t="str">
        <f t="shared" ca="1" si="772"/>
        <v/>
      </c>
      <c r="CM188" s="125"/>
      <c r="CO188" s="125" t="str">
        <f t="shared" si="773"/>
        <v/>
      </c>
      <c r="CP188" s="600" t="str">
        <f t="shared" si="774"/>
        <v/>
      </c>
      <c r="CQ188" s="600" t="str">
        <f t="shared" si="790"/>
        <v/>
      </c>
      <c r="CR188" s="600" t="str">
        <f t="shared" si="775"/>
        <v/>
      </c>
    </row>
    <row r="189" spans="1:96" x14ac:dyDescent="0.25">
      <c r="A189" s="591"/>
      <c r="C189" s="125">
        <f t="shared" si="720"/>
        <v>187</v>
      </c>
      <c r="D189" s="125" t="e">
        <f t="shared" ca="1" si="986"/>
        <v>#N/A</v>
      </c>
      <c r="E189" s="125" t="e">
        <f t="shared" ca="1" si="986"/>
        <v>#N/A</v>
      </c>
      <c r="F189" s="125" t="e">
        <f t="shared" ca="1" si="986"/>
        <v>#N/A</v>
      </c>
      <c r="G189" s="125" t="e">
        <f t="shared" ca="1" si="986"/>
        <v>#N/A</v>
      </c>
      <c r="H189" s="125" t="e">
        <f t="shared" ca="1" si="986"/>
        <v>#N/A</v>
      </c>
      <c r="I189" s="125" t="e">
        <f t="shared" ca="1" si="986"/>
        <v>#N/A</v>
      </c>
      <c r="J189" s="125" t="e">
        <f t="shared" ca="1" si="986"/>
        <v>#N/A</v>
      </c>
      <c r="K189" s="125" t="e">
        <f t="shared" ca="1" si="986"/>
        <v>#N/A</v>
      </c>
      <c r="L189" s="125" t="e">
        <f t="shared" ca="1" si="986"/>
        <v>#N/A</v>
      </c>
      <c r="M189" s="125" t="e">
        <f t="shared" ca="1" si="986"/>
        <v>#N/A</v>
      </c>
      <c r="N189" s="125" t="e">
        <f t="shared" ca="1" si="986"/>
        <v>#N/A</v>
      </c>
      <c r="O189" s="125" t="e">
        <f t="shared" ca="1" si="986"/>
        <v>#N/A</v>
      </c>
      <c r="P189" s="125" t="e">
        <f t="shared" ca="1" si="986"/>
        <v>#N/A</v>
      </c>
      <c r="Q189" s="125" t="e">
        <f t="shared" ca="1" si="986"/>
        <v>#N/A</v>
      </c>
      <c r="R189" s="125" t="e">
        <f t="shared" ca="1" si="986"/>
        <v>#N/A</v>
      </c>
      <c r="S189" s="125" t="e">
        <f t="shared" ca="1" si="986"/>
        <v>#N/A</v>
      </c>
      <c r="T189" s="125" t="e">
        <f t="shared" ca="1" si="979"/>
        <v>#N/A</v>
      </c>
      <c r="U189" s="125" t="e">
        <f t="shared" ca="1" si="979"/>
        <v>#N/A</v>
      </c>
      <c r="V189" s="125" t="e">
        <f t="shared" ca="1" si="979"/>
        <v>#N/A</v>
      </c>
      <c r="W189" s="125" t="e">
        <f t="shared" ca="1" si="979"/>
        <v>#N/A</v>
      </c>
      <c r="X189" s="125" t="e">
        <f t="shared" ca="1" si="979"/>
        <v>#N/A</v>
      </c>
      <c r="Y189" s="125" t="e">
        <f t="shared" ca="1" si="979"/>
        <v>#N/A</v>
      </c>
      <c r="Z189" s="125" t="e">
        <f t="shared" ca="1" si="979"/>
        <v>#N/A</v>
      </c>
      <c r="AA189" s="125" t="e">
        <f t="shared" ca="1" si="979"/>
        <v>#N/A</v>
      </c>
      <c r="AB189" s="125" t="e">
        <f t="shared" ca="1" si="979"/>
        <v>#N/A</v>
      </c>
      <c r="AC189" s="125" t="e">
        <f t="shared" ca="1" si="979"/>
        <v>#N/A</v>
      </c>
      <c r="AD189" s="125" t="e">
        <f t="shared" ca="1" si="979"/>
        <v>#N/A</v>
      </c>
      <c r="AE189" s="125" t="e">
        <f t="shared" ca="1" si="979"/>
        <v>#N/A</v>
      </c>
      <c r="AF189" s="125" t="e">
        <f t="shared" ca="1" si="979"/>
        <v>#N/A</v>
      </c>
      <c r="AG189" s="125" t="e">
        <f t="shared" ca="1" si="979"/>
        <v>#N/A</v>
      </c>
      <c r="AH189" s="125" t="e">
        <f t="shared" ca="1" si="979"/>
        <v>#N/A</v>
      </c>
      <c r="AI189" s="125" t="e">
        <f t="shared" ca="1" si="987"/>
        <v>#N/A</v>
      </c>
      <c r="AJ189" s="125" t="e">
        <f t="shared" ca="1" si="987"/>
        <v>#N/A</v>
      </c>
      <c r="AK189" s="125" t="e">
        <f t="shared" ca="1" si="987"/>
        <v>#N/A</v>
      </c>
      <c r="AL189" s="125" t="e">
        <f t="shared" ca="1" si="987"/>
        <v>#N/A</v>
      </c>
      <c r="AM189" s="125" t="e">
        <f t="shared" ca="1" si="987"/>
        <v>#N/A</v>
      </c>
      <c r="AN189" s="125" t="e">
        <f t="shared" ca="1" si="987"/>
        <v>#N/A</v>
      </c>
      <c r="AO189" s="125" t="e">
        <f t="shared" ca="1" si="987"/>
        <v>#N/A</v>
      </c>
      <c r="AP189" s="125" t="e">
        <f t="shared" ca="1" si="987"/>
        <v>#N/A</v>
      </c>
      <c r="AQ189" s="125" t="e">
        <f t="shared" ca="1" si="987"/>
        <v>#N/A</v>
      </c>
      <c r="AR189" s="125" t="e">
        <f t="shared" ca="1" si="987"/>
        <v>#N/A</v>
      </c>
      <c r="AS189" s="125" t="e">
        <f t="shared" ca="1" si="987"/>
        <v>#N/A</v>
      </c>
      <c r="AT189" s="125" t="e">
        <f t="shared" ca="1" si="987"/>
        <v>#N/A</v>
      </c>
      <c r="AU189" s="125" t="e">
        <f t="shared" ca="1" si="987"/>
        <v>#N/A</v>
      </c>
      <c r="AV189" s="125" t="e">
        <f t="shared" ca="1" si="987"/>
        <v>#N/A</v>
      </c>
      <c r="AW189" s="125" t="e">
        <f t="shared" ca="1" si="987"/>
        <v>#N/A</v>
      </c>
      <c r="AX189" s="125" t="e">
        <f t="shared" ca="1" si="987"/>
        <v>#N/A</v>
      </c>
      <c r="AY189" s="125" t="e">
        <f t="shared" ca="1" si="980"/>
        <v>#N/A</v>
      </c>
      <c r="AZ189" s="125" t="e">
        <f t="shared" ca="1" si="980"/>
        <v>#N/A</v>
      </c>
      <c r="BA189" s="125" t="e">
        <f t="shared" ca="1" si="980"/>
        <v>#N/A</v>
      </c>
      <c r="BB189" s="125" t="str">
        <f t="shared" ca="1" si="713"/>
        <v/>
      </c>
      <c r="BC189" s="125" t="str">
        <f t="shared" ca="1" si="705"/>
        <v/>
      </c>
      <c r="BD189" s="125" t="str">
        <f t="shared" ca="1" si="706"/>
        <v/>
      </c>
      <c r="BE189" s="125" t="str">
        <f t="shared" ca="1" si="707"/>
        <v/>
      </c>
      <c r="BF189" t="str">
        <f t="shared" ca="1" si="714"/>
        <v/>
      </c>
      <c r="BG189" s="125" t="str">
        <f t="shared" ca="1" si="741"/>
        <v/>
      </c>
      <c r="BI189" s="606" t="str">
        <f t="shared" ca="1" si="776"/>
        <v/>
      </c>
      <c r="BJ189" s="125" t="str">
        <f t="shared" ca="1" si="754"/>
        <v/>
      </c>
      <c r="BK189" s="125" t="str">
        <f t="shared" ca="1" si="777"/>
        <v/>
      </c>
      <c r="BL189" s="125" t="str">
        <f t="shared" ref="BL189" ca="1" si="1043">IFERROR(INDEX($D$2:$BA$203,$A$41-1+$BI189,$A$27-3)*IF(RTF_unit="K",1,IF(RTF_unit="lb",1/1000,IF(RTF_unit="T",2,1))),"")</f>
        <v/>
      </c>
      <c r="BM189" s="125" t="str">
        <f t="shared" ref="BM189" ca="1" si="1044">IFERROR(INDEX($D$2:$BA$203,$A$41-1+$BI189,$A$27-1)*IF(RTF_unit="K",1,IF(RTF_unit="lb",1/1000,IF(RTF_unit="T",2,1))),"")</f>
        <v/>
      </c>
      <c r="BN189" s="125" t="str">
        <f t="shared" ref="BN189" ca="1" si="1045">IFERROR(INDEX($D$2:$BA$203,$A$41-1+$BI189,$A$27-2)*IF(RTF_unit="K",1,IF(RTF_unit="lb",1/1000,IF(RTF_unit="T",2,1))),"")</f>
        <v/>
      </c>
      <c r="BO189" s="125" t="str">
        <f t="shared" ref="BO189" ca="1" si="1046">IFERROR(INDEX($D$2:$BA$203,$A$41-1+$BI189,$A$27)*IF(RTF_unit_Moment="kip-ft",1,IF(RTF_unit_Moment="kip-in",1/12,IF(RTF_unit_Moment="lb-ft",1/1000,IF(RTF_unit_Moment="lb-in",1/12000,1)))),"")</f>
        <v/>
      </c>
      <c r="BP189" s="125" t="str">
        <f t="shared" ref="BP189" ca="1" si="1047">IFERROR(INDEX($D$2:$BA$203,$A$41-1+$BI189,$A$30)*IF(RTF_unit_Moment="kip-ft",1,IF(RTF_unit_Moment="kip-in",1/12,IF(RTF_unit_Moment="lb-ft",1/1000,IF(RTF_unit_Moment="lb-in",1/12000,1)))),"")</f>
        <v/>
      </c>
      <c r="BQ189" s="125" t="str">
        <f t="shared" ca="1" si="783"/>
        <v/>
      </c>
      <c r="BR189" s="125" t="str">
        <f t="shared" ca="1" si="784"/>
        <v/>
      </c>
      <c r="BT189" s="125" t="str">
        <f t="array" aca="1" ref="BT189" ca="1">IFERROR(INDEX($BB$1:$BB$203,SMALL(IF($BB$1:$BB$203&lt;&gt;"",ROW($BB$1:$BB$203)),ROW(182:182))),"")</f>
        <v/>
      </c>
      <c r="BU189" s="604" t="str">
        <f t="shared" ca="1" si="752"/>
        <v/>
      </c>
      <c r="BV189" s="125" t="str">
        <f t="shared" ca="1" si="760"/>
        <v/>
      </c>
      <c r="BW189" s="125" t="str">
        <f t="shared" ca="1" si="760"/>
        <v/>
      </c>
      <c r="BX189" s="125" t="str">
        <f t="shared" ca="1" si="760"/>
        <v/>
      </c>
      <c r="BY189" s="125" t="str">
        <f t="shared" ca="1" si="761"/>
        <v/>
      </c>
      <c r="BZ189" s="125" t="str">
        <f t="shared" ca="1" si="753"/>
        <v/>
      </c>
      <c r="CA189" s="125" t="str">
        <f t="shared" ca="1" si="762"/>
        <v/>
      </c>
      <c r="CB189" s="125" t="str">
        <f t="shared" ca="1" si="763"/>
        <v/>
      </c>
      <c r="CC189" s="125" t="str">
        <f t="shared" ca="1" si="764"/>
        <v/>
      </c>
      <c r="CD189" s="125" t="str">
        <f t="shared" ca="1" si="765"/>
        <v/>
      </c>
      <c r="CE189" s="125" t="str">
        <f t="shared" ca="1" si="766"/>
        <v/>
      </c>
      <c r="CF189" s="125" t="str">
        <f t="shared" ca="1" si="767"/>
        <v/>
      </c>
      <c r="CG189" s="125" t="str">
        <f t="shared" ca="1" si="768"/>
        <v/>
      </c>
      <c r="CH189" s="125" t="str">
        <f t="shared" ca="1" si="769"/>
        <v/>
      </c>
      <c r="CI189" s="125" t="str">
        <f t="shared" ca="1" si="770"/>
        <v/>
      </c>
      <c r="CJ189" s="125" t="str">
        <f t="array" aca="1" ref="CJ189" ca="1">IFERROR(INDEX($CI$1:$CI$502,SMALL(IF($CI$1:$CI$502&lt;&gt;"",ROW($CI$1:$CI$502)),ROW(182:182))),"")</f>
        <v/>
      </c>
      <c r="CK189" s="125" t="str">
        <f t="shared" ca="1" si="771"/>
        <v/>
      </c>
      <c r="CL189" s="125" t="str">
        <f t="shared" ca="1" si="772"/>
        <v/>
      </c>
      <c r="CM189" s="125"/>
      <c r="CO189" s="125" t="str">
        <f t="shared" si="773"/>
        <v/>
      </c>
      <c r="CP189" s="600" t="str">
        <f t="shared" si="774"/>
        <v/>
      </c>
      <c r="CQ189" s="600" t="str">
        <f t="shared" si="790"/>
        <v/>
      </c>
      <c r="CR189" s="600" t="str">
        <f t="shared" si="775"/>
        <v/>
      </c>
    </row>
    <row r="190" spans="1:96" x14ac:dyDescent="0.25">
      <c r="A190" s="591"/>
      <c r="C190" s="125">
        <f t="shared" si="720"/>
        <v>188</v>
      </c>
      <c r="D190" s="125" t="e">
        <f t="shared" ca="1" si="986"/>
        <v>#N/A</v>
      </c>
      <c r="E190" s="125" t="e">
        <f t="shared" ca="1" si="986"/>
        <v>#N/A</v>
      </c>
      <c r="F190" s="125" t="e">
        <f t="shared" ca="1" si="986"/>
        <v>#N/A</v>
      </c>
      <c r="G190" s="125" t="e">
        <f t="shared" ca="1" si="986"/>
        <v>#N/A</v>
      </c>
      <c r="H190" s="125" t="e">
        <f t="shared" ca="1" si="986"/>
        <v>#N/A</v>
      </c>
      <c r="I190" s="125" t="e">
        <f t="shared" ca="1" si="986"/>
        <v>#N/A</v>
      </c>
      <c r="J190" s="125" t="e">
        <f t="shared" ca="1" si="986"/>
        <v>#N/A</v>
      </c>
      <c r="K190" s="125" t="e">
        <f t="shared" ca="1" si="986"/>
        <v>#N/A</v>
      </c>
      <c r="L190" s="125" t="e">
        <f t="shared" ca="1" si="986"/>
        <v>#N/A</v>
      </c>
      <c r="M190" s="125" t="e">
        <f t="shared" ca="1" si="986"/>
        <v>#N/A</v>
      </c>
      <c r="N190" s="125" t="e">
        <f t="shared" ca="1" si="986"/>
        <v>#N/A</v>
      </c>
      <c r="O190" s="125" t="e">
        <f t="shared" ca="1" si="986"/>
        <v>#N/A</v>
      </c>
      <c r="P190" s="125" t="e">
        <f t="shared" ca="1" si="986"/>
        <v>#N/A</v>
      </c>
      <c r="Q190" s="125" t="e">
        <f t="shared" ca="1" si="986"/>
        <v>#N/A</v>
      </c>
      <c r="R190" s="125" t="e">
        <f t="shared" ca="1" si="986"/>
        <v>#N/A</v>
      </c>
      <c r="S190" s="125" t="e">
        <f t="shared" ca="1" si="986"/>
        <v>#N/A</v>
      </c>
      <c r="T190" s="125" t="e">
        <f t="shared" ca="1" si="979"/>
        <v>#N/A</v>
      </c>
      <c r="U190" s="125" t="e">
        <f t="shared" ca="1" si="979"/>
        <v>#N/A</v>
      </c>
      <c r="V190" s="125" t="e">
        <f t="shared" ca="1" si="979"/>
        <v>#N/A</v>
      </c>
      <c r="W190" s="125" t="e">
        <f t="shared" ca="1" si="979"/>
        <v>#N/A</v>
      </c>
      <c r="X190" s="125" t="e">
        <f t="shared" ca="1" si="979"/>
        <v>#N/A</v>
      </c>
      <c r="Y190" s="125" t="e">
        <f t="shared" ca="1" si="979"/>
        <v>#N/A</v>
      </c>
      <c r="Z190" s="125" t="e">
        <f t="shared" ca="1" si="979"/>
        <v>#N/A</v>
      </c>
      <c r="AA190" s="125" t="e">
        <f t="shared" ca="1" si="979"/>
        <v>#N/A</v>
      </c>
      <c r="AB190" s="125" t="e">
        <f t="shared" ca="1" si="979"/>
        <v>#N/A</v>
      </c>
      <c r="AC190" s="125" t="e">
        <f t="shared" ca="1" si="979"/>
        <v>#N/A</v>
      </c>
      <c r="AD190" s="125" t="e">
        <f t="shared" ca="1" si="979"/>
        <v>#N/A</v>
      </c>
      <c r="AE190" s="125" t="e">
        <f t="shared" ca="1" si="979"/>
        <v>#N/A</v>
      </c>
      <c r="AF190" s="125" t="e">
        <f t="shared" ca="1" si="979"/>
        <v>#N/A</v>
      </c>
      <c r="AG190" s="125" t="e">
        <f t="shared" ca="1" si="979"/>
        <v>#N/A</v>
      </c>
      <c r="AH190" s="125" t="e">
        <f t="shared" ca="1" si="979"/>
        <v>#N/A</v>
      </c>
      <c r="AI190" s="125" t="e">
        <f t="shared" ca="1" si="987"/>
        <v>#N/A</v>
      </c>
      <c r="AJ190" s="125" t="e">
        <f t="shared" ca="1" si="987"/>
        <v>#N/A</v>
      </c>
      <c r="AK190" s="125" t="e">
        <f t="shared" ca="1" si="987"/>
        <v>#N/A</v>
      </c>
      <c r="AL190" s="125" t="e">
        <f t="shared" ca="1" si="987"/>
        <v>#N/A</v>
      </c>
      <c r="AM190" s="125" t="e">
        <f t="shared" ca="1" si="987"/>
        <v>#N/A</v>
      </c>
      <c r="AN190" s="125" t="e">
        <f t="shared" ca="1" si="987"/>
        <v>#N/A</v>
      </c>
      <c r="AO190" s="125" t="e">
        <f t="shared" ca="1" si="987"/>
        <v>#N/A</v>
      </c>
      <c r="AP190" s="125" t="e">
        <f t="shared" ca="1" si="987"/>
        <v>#N/A</v>
      </c>
      <c r="AQ190" s="125" t="e">
        <f t="shared" ca="1" si="987"/>
        <v>#N/A</v>
      </c>
      <c r="AR190" s="125" t="e">
        <f t="shared" ca="1" si="987"/>
        <v>#N/A</v>
      </c>
      <c r="AS190" s="125" t="e">
        <f t="shared" ca="1" si="987"/>
        <v>#N/A</v>
      </c>
      <c r="AT190" s="125" t="e">
        <f t="shared" ca="1" si="987"/>
        <v>#N/A</v>
      </c>
      <c r="AU190" s="125" t="e">
        <f t="shared" ca="1" si="987"/>
        <v>#N/A</v>
      </c>
      <c r="AV190" s="125" t="e">
        <f t="shared" ca="1" si="987"/>
        <v>#N/A</v>
      </c>
      <c r="AW190" s="125" t="e">
        <f t="shared" ca="1" si="987"/>
        <v>#N/A</v>
      </c>
      <c r="AX190" s="125" t="e">
        <f t="shared" ca="1" si="987"/>
        <v>#N/A</v>
      </c>
      <c r="AY190" s="125" t="e">
        <f t="shared" ca="1" si="980"/>
        <v>#N/A</v>
      </c>
      <c r="AZ190" s="125" t="e">
        <f t="shared" ca="1" si="980"/>
        <v>#N/A</v>
      </c>
      <c r="BA190" s="125" t="e">
        <f t="shared" ca="1" si="980"/>
        <v>#N/A</v>
      </c>
      <c r="BB190" s="125" t="str">
        <f t="shared" ca="1" si="713"/>
        <v/>
      </c>
      <c r="BC190" s="125" t="str">
        <f t="shared" ca="1" si="705"/>
        <v/>
      </c>
      <c r="BD190" s="125" t="str">
        <f t="shared" ca="1" si="706"/>
        <v/>
      </c>
      <c r="BE190" s="125" t="str">
        <f t="shared" ca="1" si="707"/>
        <v/>
      </c>
      <c r="BF190" t="str">
        <f t="shared" ca="1" si="714"/>
        <v/>
      </c>
      <c r="BG190" s="125" t="str">
        <f t="shared" ca="1" si="741"/>
        <v/>
      </c>
      <c r="BI190" s="606" t="str">
        <f t="shared" ca="1" si="776"/>
        <v/>
      </c>
      <c r="BJ190" s="125" t="str">
        <f t="shared" ca="1" si="754"/>
        <v/>
      </c>
      <c r="BK190" s="125" t="str">
        <f t="shared" ca="1" si="777"/>
        <v/>
      </c>
      <c r="BL190" s="125" t="str">
        <f t="shared" ref="BL190" ca="1" si="1048">IFERROR(INDEX($D$2:$BA$203,$A$41-1+$BI190,$A$27-3)*IF(RTF_unit="K",1,IF(RTF_unit="lb",1/1000,IF(RTF_unit="T",2,1))),"")</f>
        <v/>
      </c>
      <c r="BM190" s="125" t="str">
        <f t="shared" ref="BM190" ca="1" si="1049">IFERROR(INDEX($D$2:$BA$203,$A$41-1+$BI190,$A$27-1)*IF(RTF_unit="K",1,IF(RTF_unit="lb",1/1000,IF(RTF_unit="T",2,1))),"")</f>
        <v/>
      </c>
      <c r="BN190" s="125" t="str">
        <f t="shared" ref="BN190" ca="1" si="1050">IFERROR(INDEX($D$2:$BA$203,$A$41-1+$BI190,$A$27-2)*IF(RTF_unit="K",1,IF(RTF_unit="lb",1/1000,IF(RTF_unit="T",2,1))),"")</f>
        <v/>
      </c>
      <c r="BO190" s="125" t="str">
        <f t="shared" ref="BO190" ca="1" si="1051">IFERROR(INDEX($D$2:$BA$203,$A$41-1+$BI190,$A$27)*IF(RTF_unit_Moment="kip-ft",1,IF(RTF_unit_Moment="kip-in",1/12,IF(RTF_unit_Moment="lb-ft",1/1000,IF(RTF_unit_Moment="lb-in",1/12000,1)))),"")</f>
        <v/>
      </c>
      <c r="BP190" s="125" t="str">
        <f t="shared" ref="BP190" ca="1" si="1052">IFERROR(INDEX($D$2:$BA$203,$A$41-1+$BI190,$A$30)*IF(RTF_unit_Moment="kip-ft",1,IF(RTF_unit_Moment="kip-in",1/12,IF(RTF_unit_Moment="lb-ft",1/1000,IF(RTF_unit_Moment="lb-in",1/12000,1)))),"")</f>
        <v/>
      </c>
      <c r="BQ190" s="125" t="str">
        <f t="shared" ca="1" si="783"/>
        <v/>
      </c>
      <c r="BR190" s="125" t="str">
        <f t="shared" ca="1" si="784"/>
        <v/>
      </c>
      <c r="BT190" s="125" t="str">
        <f t="array" aca="1" ref="BT190" ca="1">IFERROR(INDEX($BB$1:$BB$203,SMALL(IF($BB$1:$BB$203&lt;&gt;"",ROW($BB$1:$BB$203)),ROW(183:183))),"")</f>
        <v/>
      </c>
      <c r="BU190" s="604" t="str">
        <f t="shared" ca="1" si="752"/>
        <v/>
      </c>
      <c r="BV190" s="125" t="str">
        <f t="shared" ca="1" si="760"/>
        <v/>
      </c>
      <c r="BW190" s="125" t="str">
        <f t="shared" ca="1" si="760"/>
        <v/>
      </c>
      <c r="BX190" s="125" t="str">
        <f t="shared" ca="1" si="760"/>
        <v/>
      </c>
      <c r="BY190" s="125" t="str">
        <f t="shared" ca="1" si="761"/>
        <v/>
      </c>
      <c r="BZ190" s="125" t="str">
        <f t="shared" ca="1" si="753"/>
        <v/>
      </c>
      <c r="CA190" s="125" t="str">
        <f t="shared" ca="1" si="762"/>
        <v/>
      </c>
      <c r="CB190" s="125" t="str">
        <f t="shared" ca="1" si="763"/>
        <v/>
      </c>
      <c r="CC190" s="125" t="str">
        <f t="shared" ca="1" si="764"/>
        <v/>
      </c>
      <c r="CD190" s="125" t="str">
        <f t="shared" ca="1" si="765"/>
        <v/>
      </c>
      <c r="CE190" s="125" t="str">
        <f t="shared" ca="1" si="766"/>
        <v/>
      </c>
      <c r="CF190" s="125" t="str">
        <f t="shared" ca="1" si="767"/>
        <v/>
      </c>
      <c r="CG190" s="125" t="str">
        <f t="shared" ca="1" si="768"/>
        <v/>
      </c>
      <c r="CH190" s="125" t="str">
        <f t="shared" ca="1" si="769"/>
        <v/>
      </c>
      <c r="CI190" s="125" t="str">
        <f t="shared" ca="1" si="770"/>
        <v/>
      </c>
      <c r="CJ190" s="125" t="str">
        <f t="array" aca="1" ref="CJ190" ca="1">IFERROR(INDEX($CI$1:$CI$502,SMALL(IF($CI$1:$CI$502&lt;&gt;"",ROW($CI$1:$CI$502)),ROW(183:183))),"")</f>
        <v/>
      </c>
      <c r="CK190" s="125" t="str">
        <f t="shared" ca="1" si="771"/>
        <v/>
      </c>
      <c r="CL190" s="125" t="str">
        <f t="shared" ca="1" si="772"/>
        <v/>
      </c>
      <c r="CM190" s="125"/>
      <c r="CO190" s="125" t="str">
        <f t="shared" si="773"/>
        <v/>
      </c>
      <c r="CP190" s="600" t="str">
        <f t="shared" si="774"/>
        <v/>
      </c>
      <c r="CQ190" s="600" t="str">
        <f t="shared" si="790"/>
        <v/>
      </c>
      <c r="CR190" s="600" t="str">
        <f t="shared" si="775"/>
        <v/>
      </c>
    </row>
    <row r="191" spans="1:96" x14ac:dyDescent="0.25">
      <c r="A191" s="591"/>
      <c r="C191" s="125">
        <f t="shared" si="720"/>
        <v>189</v>
      </c>
      <c r="D191" s="125" t="e">
        <f t="shared" ca="1" si="986"/>
        <v>#N/A</v>
      </c>
      <c r="E191" s="125" t="e">
        <f t="shared" ca="1" si="986"/>
        <v>#N/A</v>
      </c>
      <c r="F191" s="125" t="e">
        <f t="shared" ca="1" si="986"/>
        <v>#N/A</v>
      </c>
      <c r="G191" s="125" t="e">
        <f t="shared" ca="1" si="986"/>
        <v>#N/A</v>
      </c>
      <c r="H191" s="125" t="e">
        <f t="shared" ca="1" si="986"/>
        <v>#N/A</v>
      </c>
      <c r="I191" s="125" t="e">
        <f t="shared" ca="1" si="986"/>
        <v>#N/A</v>
      </c>
      <c r="J191" s="125" t="e">
        <f t="shared" ca="1" si="986"/>
        <v>#N/A</v>
      </c>
      <c r="K191" s="125" t="e">
        <f t="shared" ca="1" si="986"/>
        <v>#N/A</v>
      </c>
      <c r="L191" s="125" t="e">
        <f t="shared" ca="1" si="986"/>
        <v>#N/A</v>
      </c>
      <c r="M191" s="125" t="e">
        <f t="shared" ca="1" si="986"/>
        <v>#N/A</v>
      </c>
      <c r="N191" s="125" t="e">
        <f t="shared" ca="1" si="986"/>
        <v>#N/A</v>
      </c>
      <c r="O191" s="125" t="e">
        <f t="shared" ca="1" si="986"/>
        <v>#N/A</v>
      </c>
      <c r="P191" s="125" t="e">
        <f t="shared" ca="1" si="986"/>
        <v>#N/A</v>
      </c>
      <c r="Q191" s="125" t="e">
        <f t="shared" ca="1" si="986"/>
        <v>#N/A</v>
      </c>
      <c r="R191" s="125" t="e">
        <f t="shared" ca="1" si="986"/>
        <v>#N/A</v>
      </c>
      <c r="S191" s="125" t="e">
        <f t="shared" ca="1" si="986"/>
        <v>#N/A</v>
      </c>
      <c r="T191" s="125" t="e">
        <f t="shared" ca="1" si="979"/>
        <v>#N/A</v>
      </c>
      <c r="U191" s="125" t="e">
        <f t="shared" ca="1" si="979"/>
        <v>#N/A</v>
      </c>
      <c r="V191" s="125" t="e">
        <f t="shared" ca="1" si="979"/>
        <v>#N/A</v>
      </c>
      <c r="W191" s="125" t="e">
        <f t="shared" ca="1" si="979"/>
        <v>#N/A</v>
      </c>
      <c r="X191" s="125" t="e">
        <f t="shared" ca="1" si="979"/>
        <v>#N/A</v>
      </c>
      <c r="Y191" s="125" t="e">
        <f t="shared" ca="1" si="979"/>
        <v>#N/A</v>
      </c>
      <c r="Z191" s="125" t="e">
        <f t="shared" ca="1" si="979"/>
        <v>#N/A</v>
      </c>
      <c r="AA191" s="125" t="e">
        <f t="shared" ca="1" si="979"/>
        <v>#N/A</v>
      </c>
      <c r="AB191" s="125" t="e">
        <f t="shared" ca="1" si="979"/>
        <v>#N/A</v>
      </c>
      <c r="AC191" s="125" t="e">
        <f t="shared" ca="1" si="979"/>
        <v>#N/A</v>
      </c>
      <c r="AD191" s="125" t="e">
        <f t="shared" ca="1" si="979"/>
        <v>#N/A</v>
      </c>
      <c r="AE191" s="125" t="e">
        <f t="shared" ca="1" si="979"/>
        <v>#N/A</v>
      </c>
      <c r="AF191" s="125" t="e">
        <f t="shared" ca="1" si="979"/>
        <v>#N/A</v>
      </c>
      <c r="AG191" s="125" t="e">
        <f t="shared" ca="1" si="979"/>
        <v>#N/A</v>
      </c>
      <c r="AH191" s="125" t="e">
        <f t="shared" ca="1" si="979"/>
        <v>#N/A</v>
      </c>
      <c r="AI191" s="125" t="e">
        <f t="shared" ca="1" si="987"/>
        <v>#N/A</v>
      </c>
      <c r="AJ191" s="125" t="e">
        <f t="shared" ca="1" si="987"/>
        <v>#N/A</v>
      </c>
      <c r="AK191" s="125" t="e">
        <f t="shared" ca="1" si="987"/>
        <v>#N/A</v>
      </c>
      <c r="AL191" s="125" t="e">
        <f t="shared" ca="1" si="987"/>
        <v>#N/A</v>
      </c>
      <c r="AM191" s="125" t="e">
        <f t="shared" ca="1" si="987"/>
        <v>#N/A</v>
      </c>
      <c r="AN191" s="125" t="e">
        <f t="shared" ca="1" si="987"/>
        <v>#N/A</v>
      </c>
      <c r="AO191" s="125" t="e">
        <f t="shared" ca="1" si="987"/>
        <v>#N/A</v>
      </c>
      <c r="AP191" s="125" t="e">
        <f t="shared" ca="1" si="987"/>
        <v>#N/A</v>
      </c>
      <c r="AQ191" s="125" t="e">
        <f t="shared" ca="1" si="987"/>
        <v>#N/A</v>
      </c>
      <c r="AR191" s="125" t="e">
        <f t="shared" ca="1" si="987"/>
        <v>#N/A</v>
      </c>
      <c r="AS191" s="125" t="e">
        <f t="shared" ca="1" si="987"/>
        <v>#N/A</v>
      </c>
      <c r="AT191" s="125" t="e">
        <f t="shared" ca="1" si="987"/>
        <v>#N/A</v>
      </c>
      <c r="AU191" s="125" t="e">
        <f t="shared" ca="1" si="987"/>
        <v>#N/A</v>
      </c>
      <c r="AV191" s="125" t="e">
        <f t="shared" ca="1" si="987"/>
        <v>#N/A</v>
      </c>
      <c r="AW191" s="125" t="e">
        <f t="shared" ca="1" si="987"/>
        <v>#N/A</v>
      </c>
      <c r="AX191" s="125" t="e">
        <f t="shared" ca="1" si="987"/>
        <v>#N/A</v>
      </c>
      <c r="AY191" s="125" t="e">
        <f t="shared" ca="1" si="980"/>
        <v>#N/A</v>
      </c>
      <c r="AZ191" s="125" t="e">
        <f t="shared" ca="1" si="980"/>
        <v>#N/A</v>
      </c>
      <c r="BA191" s="125" t="e">
        <f t="shared" ca="1" si="980"/>
        <v>#N/A</v>
      </c>
      <c r="BB191" s="125" t="str">
        <f t="shared" ca="1" si="713"/>
        <v/>
      </c>
      <c r="BC191" s="125" t="str">
        <f t="shared" ca="1" si="705"/>
        <v/>
      </c>
      <c r="BD191" s="125" t="str">
        <f t="shared" ca="1" si="706"/>
        <v/>
      </c>
      <c r="BE191" s="125" t="str">
        <f t="shared" ca="1" si="707"/>
        <v/>
      </c>
      <c r="BF191" t="str">
        <f t="shared" ca="1" si="714"/>
        <v/>
      </c>
      <c r="BG191" s="125" t="str">
        <f t="shared" ca="1" si="741"/>
        <v/>
      </c>
      <c r="BI191" s="606" t="str">
        <f t="shared" ca="1" si="776"/>
        <v/>
      </c>
      <c r="BJ191" s="125" t="str">
        <f t="shared" ca="1" si="754"/>
        <v/>
      </c>
      <c r="BK191" s="125" t="str">
        <f t="shared" ca="1" si="777"/>
        <v/>
      </c>
      <c r="BL191" s="125" t="str">
        <f t="shared" ref="BL191" ca="1" si="1053">IFERROR(INDEX($D$2:$BA$203,$A$41-1+$BI191,$A$27-3)*IF(RTF_unit="K",1,IF(RTF_unit="lb",1/1000,IF(RTF_unit="T",2,1))),"")</f>
        <v/>
      </c>
      <c r="BM191" s="125" t="str">
        <f t="shared" ref="BM191" ca="1" si="1054">IFERROR(INDEX($D$2:$BA$203,$A$41-1+$BI191,$A$27-1)*IF(RTF_unit="K",1,IF(RTF_unit="lb",1/1000,IF(RTF_unit="T",2,1))),"")</f>
        <v/>
      </c>
      <c r="BN191" s="125" t="str">
        <f t="shared" ref="BN191" ca="1" si="1055">IFERROR(INDEX($D$2:$BA$203,$A$41-1+$BI191,$A$27-2)*IF(RTF_unit="K",1,IF(RTF_unit="lb",1/1000,IF(RTF_unit="T",2,1))),"")</f>
        <v/>
      </c>
      <c r="BO191" s="125" t="str">
        <f t="shared" ref="BO191" ca="1" si="1056">IFERROR(INDEX($D$2:$BA$203,$A$41-1+$BI191,$A$27)*IF(RTF_unit_Moment="kip-ft",1,IF(RTF_unit_Moment="kip-in",1/12,IF(RTF_unit_Moment="lb-ft",1/1000,IF(RTF_unit_Moment="lb-in",1/12000,1)))),"")</f>
        <v/>
      </c>
      <c r="BP191" s="125" t="str">
        <f t="shared" ref="BP191" ca="1" si="1057">IFERROR(INDEX($D$2:$BA$203,$A$41-1+$BI191,$A$30)*IF(RTF_unit_Moment="kip-ft",1,IF(RTF_unit_Moment="kip-in",1/12,IF(RTF_unit_Moment="lb-ft",1/1000,IF(RTF_unit_Moment="lb-in",1/12000,1)))),"")</f>
        <v/>
      </c>
      <c r="BQ191" s="125" t="str">
        <f t="shared" ca="1" si="783"/>
        <v/>
      </c>
      <c r="BR191" s="125" t="str">
        <f t="shared" ca="1" si="784"/>
        <v/>
      </c>
      <c r="BT191" s="125" t="str">
        <f t="array" aca="1" ref="BT191" ca="1">IFERROR(INDEX($BB$1:$BB$203,SMALL(IF($BB$1:$BB$203&lt;&gt;"",ROW($BB$1:$BB$203)),ROW(184:184))),"")</f>
        <v/>
      </c>
      <c r="BU191" s="604" t="str">
        <f t="shared" ca="1" si="752"/>
        <v/>
      </c>
      <c r="BV191" s="125" t="str">
        <f t="shared" ca="1" si="760"/>
        <v/>
      </c>
      <c r="BW191" s="125" t="str">
        <f t="shared" ca="1" si="760"/>
        <v/>
      </c>
      <c r="BX191" s="125" t="str">
        <f t="shared" ca="1" si="760"/>
        <v/>
      </c>
      <c r="BY191" s="125" t="str">
        <f t="shared" ca="1" si="761"/>
        <v/>
      </c>
      <c r="BZ191" s="125" t="str">
        <f t="shared" ca="1" si="753"/>
        <v/>
      </c>
      <c r="CA191" s="125" t="str">
        <f t="shared" ca="1" si="762"/>
        <v/>
      </c>
      <c r="CB191" s="125" t="str">
        <f t="shared" ca="1" si="763"/>
        <v/>
      </c>
      <c r="CC191" s="125" t="str">
        <f t="shared" ca="1" si="764"/>
        <v/>
      </c>
      <c r="CD191" s="125" t="str">
        <f t="shared" ca="1" si="765"/>
        <v/>
      </c>
      <c r="CE191" s="125" t="str">
        <f t="shared" ca="1" si="766"/>
        <v/>
      </c>
      <c r="CF191" s="125" t="str">
        <f t="shared" ca="1" si="767"/>
        <v/>
      </c>
      <c r="CG191" s="125" t="str">
        <f t="shared" ca="1" si="768"/>
        <v/>
      </c>
      <c r="CH191" s="125" t="str">
        <f t="shared" ca="1" si="769"/>
        <v/>
      </c>
      <c r="CI191" s="125" t="str">
        <f t="shared" ca="1" si="770"/>
        <v/>
      </c>
      <c r="CJ191" s="125" t="str">
        <f t="array" aca="1" ref="CJ191" ca="1">IFERROR(INDEX($CI$1:$CI$502,SMALL(IF($CI$1:$CI$502&lt;&gt;"",ROW($CI$1:$CI$502)),ROW(184:184))),"")</f>
        <v/>
      </c>
      <c r="CK191" s="125" t="str">
        <f t="shared" ca="1" si="771"/>
        <v/>
      </c>
      <c r="CL191" s="125" t="str">
        <f t="shared" ca="1" si="772"/>
        <v/>
      </c>
      <c r="CM191" s="125"/>
      <c r="CO191" s="125" t="str">
        <f t="shared" si="773"/>
        <v/>
      </c>
      <c r="CP191" s="600" t="str">
        <f t="shared" si="774"/>
        <v/>
      </c>
      <c r="CQ191" s="600" t="str">
        <f t="shared" si="790"/>
        <v/>
      </c>
      <c r="CR191" s="600" t="str">
        <f t="shared" si="775"/>
        <v/>
      </c>
    </row>
    <row r="192" spans="1:96" x14ac:dyDescent="0.25">
      <c r="A192" s="591"/>
      <c r="C192" s="125">
        <f t="shared" si="720"/>
        <v>190</v>
      </c>
      <c r="D192" s="125" t="e">
        <f t="shared" ca="1" si="986"/>
        <v>#N/A</v>
      </c>
      <c r="E192" s="125" t="e">
        <f t="shared" ca="1" si="986"/>
        <v>#N/A</v>
      </c>
      <c r="F192" s="125" t="e">
        <f t="shared" ca="1" si="986"/>
        <v>#N/A</v>
      </c>
      <c r="G192" s="125" t="e">
        <f t="shared" ca="1" si="986"/>
        <v>#N/A</v>
      </c>
      <c r="H192" s="125" t="e">
        <f t="shared" ca="1" si="986"/>
        <v>#N/A</v>
      </c>
      <c r="I192" s="125" t="e">
        <f t="shared" ca="1" si="986"/>
        <v>#N/A</v>
      </c>
      <c r="J192" s="125" t="e">
        <f t="shared" ca="1" si="986"/>
        <v>#N/A</v>
      </c>
      <c r="K192" s="125" t="e">
        <f t="shared" ca="1" si="986"/>
        <v>#N/A</v>
      </c>
      <c r="L192" s="125" t="e">
        <f t="shared" ca="1" si="986"/>
        <v>#N/A</v>
      </c>
      <c r="M192" s="125" t="e">
        <f t="shared" ca="1" si="986"/>
        <v>#N/A</v>
      </c>
      <c r="N192" s="125" t="e">
        <f t="shared" ca="1" si="986"/>
        <v>#N/A</v>
      </c>
      <c r="O192" s="125" t="e">
        <f t="shared" ca="1" si="986"/>
        <v>#N/A</v>
      </c>
      <c r="P192" s="125" t="e">
        <f t="shared" ca="1" si="986"/>
        <v>#N/A</v>
      </c>
      <c r="Q192" s="125" t="e">
        <f t="shared" ca="1" si="986"/>
        <v>#N/A</v>
      </c>
      <c r="R192" s="125" t="e">
        <f t="shared" ca="1" si="986"/>
        <v>#N/A</v>
      </c>
      <c r="S192" s="125" t="e">
        <f t="shared" ca="1" si="986"/>
        <v>#N/A</v>
      </c>
      <c r="T192" s="125" t="e">
        <f t="shared" ca="1" si="979"/>
        <v>#N/A</v>
      </c>
      <c r="U192" s="125" t="e">
        <f t="shared" ca="1" si="979"/>
        <v>#N/A</v>
      </c>
      <c r="V192" s="125" t="e">
        <f t="shared" ca="1" si="979"/>
        <v>#N/A</v>
      </c>
      <c r="W192" s="125" t="e">
        <f t="shared" ca="1" si="979"/>
        <v>#N/A</v>
      </c>
      <c r="X192" s="125" t="e">
        <f t="shared" ca="1" si="979"/>
        <v>#N/A</v>
      </c>
      <c r="Y192" s="125" t="e">
        <f t="shared" ca="1" si="979"/>
        <v>#N/A</v>
      </c>
      <c r="Z192" s="125" t="e">
        <f t="shared" ca="1" si="979"/>
        <v>#N/A</v>
      </c>
      <c r="AA192" s="125" t="e">
        <f t="shared" ca="1" si="979"/>
        <v>#N/A</v>
      </c>
      <c r="AB192" s="125" t="e">
        <f t="shared" ca="1" si="979"/>
        <v>#N/A</v>
      </c>
      <c r="AC192" s="125" t="e">
        <f t="shared" ca="1" si="979"/>
        <v>#N/A</v>
      </c>
      <c r="AD192" s="125" t="e">
        <f t="shared" ca="1" si="979"/>
        <v>#N/A</v>
      </c>
      <c r="AE192" s="125" t="e">
        <f t="shared" ca="1" si="979"/>
        <v>#N/A</v>
      </c>
      <c r="AF192" s="125" t="e">
        <f t="shared" ca="1" si="979"/>
        <v>#N/A</v>
      </c>
      <c r="AG192" s="125" t="e">
        <f t="shared" ca="1" si="979"/>
        <v>#N/A</v>
      </c>
      <c r="AH192" s="125" t="e">
        <f t="shared" ca="1" si="979"/>
        <v>#N/A</v>
      </c>
      <c r="AI192" s="125" t="e">
        <f t="shared" ca="1" si="987"/>
        <v>#N/A</v>
      </c>
      <c r="AJ192" s="125" t="e">
        <f t="shared" ca="1" si="987"/>
        <v>#N/A</v>
      </c>
      <c r="AK192" s="125" t="e">
        <f t="shared" ca="1" si="987"/>
        <v>#N/A</v>
      </c>
      <c r="AL192" s="125" t="e">
        <f t="shared" ca="1" si="987"/>
        <v>#N/A</v>
      </c>
      <c r="AM192" s="125" t="e">
        <f t="shared" ca="1" si="987"/>
        <v>#N/A</v>
      </c>
      <c r="AN192" s="125" t="e">
        <f t="shared" ca="1" si="987"/>
        <v>#N/A</v>
      </c>
      <c r="AO192" s="125" t="e">
        <f t="shared" ca="1" si="987"/>
        <v>#N/A</v>
      </c>
      <c r="AP192" s="125" t="e">
        <f t="shared" ca="1" si="987"/>
        <v>#N/A</v>
      </c>
      <c r="AQ192" s="125" t="e">
        <f t="shared" ca="1" si="987"/>
        <v>#N/A</v>
      </c>
      <c r="AR192" s="125" t="e">
        <f t="shared" ca="1" si="987"/>
        <v>#N/A</v>
      </c>
      <c r="AS192" s="125" t="e">
        <f t="shared" ca="1" si="987"/>
        <v>#N/A</v>
      </c>
      <c r="AT192" s="125" t="e">
        <f t="shared" ca="1" si="987"/>
        <v>#N/A</v>
      </c>
      <c r="AU192" s="125" t="e">
        <f t="shared" ca="1" si="987"/>
        <v>#N/A</v>
      </c>
      <c r="AV192" s="125" t="e">
        <f t="shared" ca="1" si="987"/>
        <v>#N/A</v>
      </c>
      <c r="AW192" s="125" t="e">
        <f t="shared" ca="1" si="987"/>
        <v>#N/A</v>
      </c>
      <c r="AX192" s="125" t="e">
        <f t="shared" ca="1" si="987"/>
        <v>#N/A</v>
      </c>
      <c r="AY192" s="125" t="e">
        <f t="shared" ca="1" si="980"/>
        <v>#N/A</v>
      </c>
      <c r="AZ192" s="125" t="e">
        <f t="shared" ca="1" si="980"/>
        <v>#N/A</v>
      </c>
      <c r="BA192" s="125" t="e">
        <f t="shared" ca="1" si="980"/>
        <v>#N/A</v>
      </c>
      <c r="BB192" s="125" t="str">
        <f t="shared" ca="1" si="713"/>
        <v/>
      </c>
      <c r="BC192" s="125" t="str">
        <f t="shared" ca="1" si="705"/>
        <v/>
      </c>
      <c r="BD192" s="125" t="str">
        <f t="shared" ca="1" si="706"/>
        <v/>
      </c>
      <c r="BE192" s="125" t="str">
        <f t="shared" ca="1" si="707"/>
        <v/>
      </c>
      <c r="BF192" t="str">
        <f t="shared" ca="1" si="714"/>
        <v/>
      </c>
      <c r="BG192" s="125" t="str">
        <f t="shared" ca="1" si="741"/>
        <v/>
      </c>
      <c r="BI192" s="606" t="str">
        <f t="shared" ca="1" si="776"/>
        <v/>
      </c>
      <c r="BJ192" s="125" t="str">
        <f t="shared" ca="1" si="754"/>
        <v/>
      </c>
      <c r="BK192" s="125" t="str">
        <f t="shared" ca="1" si="777"/>
        <v/>
      </c>
      <c r="BL192" s="125" t="str">
        <f t="shared" ref="BL192" ca="1" si="1058">IFERROR(INDEX($D$2:$BA$203,$A$41-1+$BI192,$A$27-3)*IF(RTF_unit="K",1,IF(RTF_unit="lb",1/1000,IF(RTF_unit="T",2,1))),"")</f>
        <v/>
      </c>
      <c r="BM192" s="125" t="str">
        <f t="shared" ref="BM192" ca="1" si="1059">IFERROR(INDEX($D$2:$BA$203,$A$41-1+$BI192,$A$27-1)*IF(RTF_unit="K",1,IF(RTF_unit="lb",1/1000,IF(RTF_unit="T",2,1))),"")</f>
        <v/>
      </c>
      <c r="BN192" s="125" t="str">
        <f t="shared" ref="BN192" ca="1" si="1060">IFERROR(INDEX($D$2:$BA$203,$A$41-1+$BI192,$A$27-2)*IF(RTF_unit="K",1,IF(RTF_unit="lb",1/1000,IF(RTF_unit="T",2,1))),"")</f>
        <v/>
      </c>
      <c r="BO192" s="125" t="str">
        <f t="shared" ref="BO192" ca="1" si="1061">IFERROR(INDEX($D$2:$BA$203,$A$41-1+$BI192,$A$27)*IF(RTF_unit_Moment="kip-ft",1,IF(RTF_unit_Moment="kip-in",1/12,IF(RTF_unit_Moment="lb-ft",1/1000,IF(RTF_unit_Moment="lb-in",1/12000,1)))),"")</f>
        <v/>
      </c>
      <c r="BP192" s="125" t="str">
        <f t="shared" ref="BP192" ca="1" si="1062">IFERROR(INDEX($D$2:$BA$203,$A$41-1+$BI192,$A$30)*IF(RTF_unit_Moment="kip-ft",1,IF(RTF_unit_Moment="kip-in",1/12,IF(RTF_unit_Moment="lb-ft",1/1000,IF(RTF_unit_Moment="lb-in",1/12000,1)))),"")</f>
        <v/>
      </c>
      <c r="BQ192" s="125" t="str">
        <f t="shared" ca="1" si="783"/>
        <v/>
      </c>
      <c r="BR192" s="125" t="str">
        <f t="shared" ca="1" si="784"/>
        <v/>
      </c>
      <c r="BT192" s="125" t="str">
        <f t="array" aca="1" ref="BT192" ca="1">IFERROR(INDEX($BB$1:$BB$203,SMALL(IF($BB$1:$BB$203&lt;&gt;"",ROW($BB$1:$BB$203)),ROW(185:185))),"")</f>
        <v/>
      </c>
      <c r="BU192" s="604" t="str">
        <f t="shared" ca="1" si="752"/>
        <v/>
      </c>
      <c r="BV192" s="125" t="str">
        <f t="shared" ca="1" si="760"/>
        <v/>
      </c>
      <c r="BW192" s="125" t="str">
        <f t="shared" ca="1" si="760"/>
        <v/>
      </c>
      <c r="BX192" s="125" t="str">
        <f t="shared" ca="1" si="760"/>
        <v/>
      </c>
      <c r="BY192" s="125" t="str">
        <f t="shared" ca="1" si="761"/>
        <v/>
      </c>
      <c r="BZ192" s="125" t="str">
        <f t="shared" ca="1" si="753"/>
        <v/>
      </c>
      <c r="CA192" s="125" t="str">
        <f t="shared" ca="1" si="762"/>
        <v/>
      </c>
      <c r="CB192" s="125" t="str">
        <f t="shared" ca="1" si="763"/>
        <v/>
      </c>
      <c r="CC192" s="125" t="str">
        <f t="shared" ca="1" si="764"/>
        <v/>
      </c>
      <c r="CD192" s="125" t="str">
        <f t="shared" ca="1" si="765"/>
        <v/>
      </c>
      <c r="CE192" s="125" t="str">
        <f t="shared" ca="1" si="766"/>
        <v/>
      </c>
      <c r="CF192" s="125" t="str">
        <f t="shared" ca="1" si="767"/>
        <v/>
      </c>
      <c r="CG192" s="125" t="str">
        <f t="shared" ca="1" si="768"/>
        <v/>
      </c>
      <c r="CH192" s="125" t="str">
        <f t="shared" ca="1" si="769"/>
        <v/>
      </c>
      <c r="CI192" s="125" t="str">
        <f t="shared" ca="1" si="770"/>
        <v/>
      </c>
      <c r="CJ192" s="125" t="str">
        <f t="array" aca="1" ref="CJ192" ca="1">IFERROR(INDEX($CI$1:$CI$502,SMALL(IF($CI$1:$CI$502&lt;&gt;"",ROW($CI$1:$CI$502)),ROW(185:185))),"")</f>
        <v/>
      </c>
      <c r="CK192" s="125" t="str">
        <f t="shared" ca="1" si="771"/>
        <v/>
      </c>
      <c r="CL192" s="125" t="str">
        <f t="shared" ca="1" si="772"/>
        <v/>
      </c>
      <c r="CM192" s="125"/>
      <c r="CO192" s="125" t="str">
        <f t="shared" si="773"/>
        <v/>
      </c>
      <c r="CP192" s="600" t="str">
        <f t="shared" si="774"/>
        <v/>
      </c>
      <c r="CQ192" s="600" t="str">
        <f t="shared" si="790"/>
        <v/>
      </c>
      <c r="CR192" s="600" t="str">
        <f t="shared" si="775"/>
        <v/>
      </c>
    </row>
    <row r="193" spans="1:96" x14ac:dyDescent="0.25">
      <c r="A193" s="591"/>
      <c r="C193" s="125">
        <f t="shared" si="720"/>
        <v>191</v>
      </c>
      <c r="D193" s="125" t="e">
        <f t="shared" ca="1" si="986"/>
        <v>#N/A</v>
      </c>
      <c r="E193" s="125" t="e">
        <f t="shared" ca="1" si="986"/>
        <v>#N/A</v>
      </c>
      <c r="F193" s="125" t="e">
        <f t="shared" ca="1" si="986"/>
        <v>#N/A</v>
      </c>
      <c r="G193" s="125" t="e">
        <f t="shared" ca="1" si="986"/>
        <v>#N/A</v>
      </c>
      <c r="H193" s="125" t="e">
        <f t="shared" ca="1" si="986"/>
        <v>#N/A</v>
      </c>
      <c r="I193" s="125" t="e">
        <f t="shared" ca="1" si="986"/>
        <v>#N/A</v>
      </c>
      <c r="J193" s="125" t="e">
        <f t="shared" ca="1" si="986"/>
        <v>#N/A</v>
      </c>
      <c r="K193" s="125" t="e">
        <f t="shared" ca="1" si="986"/>
        <v>#N/A</v>
      </c>
      <c r="L193" s="125" t="e">
        <f t="shared" ca="1" si="986"/>
        <v>#N/A</v>
      </c>
      <c r="M193" s="125" t="e">
        <f t="shared" ca="1" si="986"/>
        <v>#N/A</v>
      </c>
      <c r="N193" s="125" t="e">
        <f t="shared" ca="1" si="986"/>
        <v>#N/A</v>
      </c>
      <c r="O193" s="125" t="e">
        <f t="shared" ca="1" si="986"/>
        <v>#N/A</v>
      </c>
      <c r="P193" s="125" t="e">
        <f t="shared" ca="1" si="986"/>
        <v>#N/A</v>
      </c>
      <c r="Q193" s="125" t="e">
        <f t="shared" ca="1" si="986"/>
        <v>#N/A</v>
      </c>
      <c r="R193" s="125" t="e">
        <f t="shared" ca="1" si="986"/>
        <v>#N/A</v>
      </c>
      <c r="S193" s="125" t="e">
        <f t="shared" ref="S193:AH208" ca="1" si="1063">TRIM(INDIRECT("'" &amp; "TNX Report" &amp; "'!" &amp; ADDRESS($A$9+$C193,S$1)))</f>
        <v>#N/A</v>
      </c>
      <c r="T193" s="125" t="e">
        <f t="shared" ca="1" si="1063"/>
        <v>#N/A</v>
      </c>
      <c r="U193" s="125" t="e">
        <f t="shared" ca="1" si="1063"/>
        <v>#N/A</v>
      </c>
      <c r="V193" s="125" t="e">
        <f t="shared" ca="1" si="1063"/>
        <v>#N/A</v>
      </c>
      <c r="W193" s="125" t="e">
        <f t="shared" ca="1" si="1063"/>
        <v>#N/A</v>
      </c>
      <c r="X193" s="125" t="e">
        <f t="shared" ca="1" si="1063"/>
        <v>#N/A</v>
      </c>
      <c r="Y193" s="125" t="e">
        <f t="shared" ca="1" si="1063"/>
        <v>#N/A</v>
      </c>
      <c r="Z193" s="125" t="e">
        <f t="shared" ca="1" si="1063"/>
        <v>#N/A</v>
      </c>
      <c r="AA193" s="125" t="e">
        <f t="shared" ca="1" si="1063"/>
        <v>#N/A</v>
      </c>
      <c r="AB193" s="125" t="e">
        <f t="shared" ca="1" si="1063"/>
        <v>#N/A</v>
      </c>
      <c r="AC193" s="125" t="e">
        <f t="shared" ca="1" si="1063"/>
        <v>#N/A</v>
      </c>
      <c r="AD193" s="125" t="e">
        <f t="shared" ca="1" si="1063"/>
        <v>#N/A</v>
      </c>
      <c r="AE193" s="125" t="e">
        <f t="shared" ca="1" si="1063"/>
        <v>#N/A</v>
      </c>
      <c r="AF193" s="125" t="e">
        <f t="shared" ca="1" si="1063"/>
        <v>#N/A</v>
      </c>
      <c r="AG193" s="125" t="e">
        <f t="shared" ca="1" si="1063"/>
        <v>#N/A</v>
      </c>
      <c r="AH193" s="125" t="e">
        <f t="shared" ca="1" si="1063"/>
        <v>#N/A</v>
      </c>
      <c r="AI193" s="125" t="e">
        <f t="shared" ca="1" si="987"/>
        <v>#N/A</v>
      </c>
      <c r="AJ193" s="125" t="e">
        <f t="shared" ca="1" si="987"/>
        <v>#N/A</v>
      </c>
      <c r="AK193" s="125" t="e">
        <f t="shared" ca="1" si="987"/>
        <v>#N/A</v>
      </c>
      <c r="AL193" s="125" t="e">
        <f t="shared" ca="1" si="987"/>
        <v>#N/A</v>
      </c>
      <c r="AM193" s="125" t="e">
        <f t="shared" ca="1" si="987"/>
        <v>#N/A</v>
      </c>
      <c r="AN193" s="125" t="e">
        <f t="shared" ca="1" si="987"/>
        <v>#N/A</v>
      </c>
      <c r="AO193" s="125" t="e">
        <f t="shared" ca="1" si="987"/>
        <v>#N/A</v>
      </c>
      <c r="AP193" s="125" t="e">
        <f t="shared" ca="1" si="987"/>
        <v>#N/A</v>
      </c>
      <c r="AQ193" s="125" t="e">
        <f t="shared" ca="1" si="987"/>
        <v>#N/A</v>
      </c>
      <c r="AR193" s="125" t="e">
        <f t="shared" ca="1" si="987"/>
        <v>#N/A</v>
      </c>
      <c r="AS193" s="125" t="e">
        <f t="shared" ca="1" si="987"/>
        <v>#N/A</v>
      </c>
      <c r="AT193" s="125" t="e">
        <f t="shared" ca="1" si="987"/>
        <v>#N/A</v>
      </c>
      <c r="AU193" s="125" t="e">
        <f t="shared" ca="1" si="987"/>
        <v>#N/A</v>
      </c>
      <c r="AV193" s="125" t="e">
        <f t="shared" ca="1" si="987"/>
        <v>#N/A</v>
      </c>
      <c r="AW193" s="125" t="e">
        <f t="shared" ca="1" si="987"/>
        <v>#N/A</v>
      </c>
      <c r="AX193" s="125" t="e">
        <f t="shared" ref="AX193:BA208" ca="1" si="1064">TRIM(INDIRECT("'" &amp; "TNX Report" &amp; "'!" &amp; ADDRESS($A$9+$C193,AX$1)))</f>
        <v>#N/A</v>
      </c>
      <c r="AY193" s="125" t="e">
        <f t="shared" ca="1" si="1064"/>
        <v>#N/A</v>
      </c>
      <c r="AZ193" s="125" t="e">
        <f t="shared" ca="1" si="1064"/>
        <v>#N/A</v>
      </c>
      <c r="BA193" s="125" t="e">
        <f t="shared" ca="1" si="1064"/>
        <v>#N/A</v>
      </c>
      <c r="BB193" s="125" t="str">
        <f t="shared" ca="1" si="713"/>
        <v/>
      </c>
      <c r="BC193" s="125" t="str">
        <f t="shared" ca="1" si="705"/>
        <v/>
      </c>
      <c r="BD193" s="125" t="str">
        <f t="shared" ca="1" si="706"/>
        <v/>
      </c>
      <c r="BE193" s="125" t="str">
        <f t="shared" ca="1" si="707"/>
        <v/>
      </c>
      <c r="BF193" t="str">
        <f t="shared" ca="1" si="714"/>
        <v/>
      </c>
      <c r="BG193" s="125" t="str">
        <f t="shared" ca="1" si="741"/>
        <v/>
      </c>
      <c r="BI193" s="606" t="str">
        <f t="shared" ca="1" si="776"/>
        <v/>
      </c>
      <c r="BJ193" s="125" t="str">
        <f t="shared" ca="1" si="754"/>
        <v/>
      </c>
      <c r="BK193" s="125" t="str">
        <f t="shared" ca="1" si="777"/>
        <v/>
      </c>
      <c r="BL193" s="125" t="str">
        <f t="shared" ref="BL193" ca="1" si="1065">IFERROR(INDEX($D$2:$BA$203,$A$41-1+$BI193,$A$27-3)*IF(RTF_unit="K",1,IF(RTF_unit="lb",1/1000,IF(RTF_unit="T",2,1))),"")</f>
        <v/>
      </c>
      <c r="BM193" s="125" t="str">
        <f t="shared" ref="BM193" ca="1" si="1066">IFERROR(INDEX($D$2:$BA$203,$A$41-1+$BI193,$A$27-1)*IF(RTF_unit="K",1,IF(RTF_unit="lb",1/1000,IF(RTF_unit="T",2,1))),"")</f>
        <v/>
      </c>
      <c r="BN193" s="125" t="str">
        <f t="shared" ref="BN193" ca="1" si="1067">IFERROR(INDEX($D$2:$BA$203,$A$41-1+$BI193,$A$27-2)*IF(RTF_unit="K",1,IF(RTF_unit="lb",1/1000,IF(RTF_unit="T",2,1))),"")</f>
        <v/>
      </c>
      <c r="BO193" s="125" t="str">
        <f t="shared" ref="BO193" ca="1" si="1068">IFERROR(INDEX($D$2:$BA$203,$A$41-1+$BI193,$A$27)*IF(RTF_unit_Moment="kip-ft",1,IF(RTF_unit_Moment="kip-in",1/12,IF(RTF_unit_Moment="lb-ft",1/1000,IF(RTF_unit_Moment="lb-in",1/12000,1)))),"")</f>
        <v/>
      </c>
      <c r="BP193" s="125" t="str">
        <f t="shared" ref="BP193" ca="1" si="1069">IFERROR(INDEX($D$2:$BA$203,$A$41-1+$BI193,$A$30)*IF(RTF_unit_Moment="kip-ft",1,IF(RTF_unit_Moment="kip-in",1/12,IF(RTF_unit_Moment="lb-ft",1/1000,IF(RTF_unit_Moment="lb-in",1/12000,1)))),"")</f>
        <v/>
      </c>
      <c r="BQ193" s="125" t="str">
        <f t="shared" ca="1" si="783"/>
        <v/>
      </c>
      <c r="BR193" s="125" t="str">
        <f t="shared" ca="1" si="784"/>
        <v/>
      </c>
      <c r="BT193" s="125" t="str">
        <f t="array" aca="1" ref="BT193" ca="1">IFERROR(INDEX($BB$1:$BB$203,SMALL(IF($BB$1:$BB$203&lt;&gt;"",ROW($BB$1:$BB$203)),ROW(186:186))),"")</f>
        <v/>
      </c>
      <c r="BU193" s="604" t="str">
        <f t="shared" ca="1" si="752"/>
        <v/>
      </c>
      <c r="BV193" s="125" t="str">
        <f t="shared" ca="1" si="760"/>
        <v/>
      </c>
      <c r="BW193" s="125" t="str">
        <f t="shared" ca="1" si="760"/>
        <v/>
      </c>
      <c r="BX193" s="125" t="str">
        <f t="shared" ca="1" si="760"/>
        <v/>
      </c>
      <c r="BY193" s="125" t="str">
        <f t="shared" ca="1" si="761"/>
        <v/>
      </c>
      <c r="BZ193" s="125" t="str">
        <f t="shared" ca="1" si="753"/>
        <v/>
      </c>
      <c r="CA193" s="125" t="str">
        <f t="shared" ca="1" si="762"/>
        <v/>
      </c>
      <c r="CB193" s="125" t="str">
        <f t="shared" ca="1" si="763"/>
        <v/>
      </c>
      <c r="CC193" s="125" t="str">
        <f t="shared" ca="1" si="764"/>
        <v/>
      </c>
      <c r="CD193" s="125" t="str">
        <f t="shared" ca="1" si="765"/>
        <v/>
      </c>
      <c r="CE193" s="125" t="str">
        <f t="shared" ca="1" si="766"/>
        <v/>
      </c>
      <c r="CF193" s="125" t="str">
        <f t="shared" ca="1" si="767"/>
        <v/>
      </c>
      <c r="CG193" s="125" t="str">
        <f t="shared" ca="1" si="768"/>
        <v/>
      </c>
      <c r="CH193" s="125" t="str">
        <f t="shared" ca="1" si="769"/>
        <v/>
      </c>
      <c r="CI193" s="125" t="str">
        <f t="shared" ca="1" si="770"/>
        <v/>
      </c>
      <c r="CJ193" s="125" t="str">
        <f t="array" aca="1" ref="CJ193" ca="1">IFERROR(INDEX($CI$1:$CI$502,SMALL(IF($CI$1:$CI$502&lt;&gt;"",ROW($CI$1:$CI$502)),ROW(186:186))),"")</f>
        <v/>
      </c>
      <c r="CK193" s="125" t="str">
        <f t="shared" ca="1" si="771"/>
        <v/>
      </c>
      <c r="CL193" s="125" t="str">
        <f t="shared" ca="1" si="772"/>
        <v/>
      </c>
      <c r="CM193" s="125"/>
      <c r="CO193" s="125" t="str">
        <f t="shared" si="773"/>
        <v/>
      </c>
      <c r="CP193" s="600" t="str">
        <f t="shared" si="774"/>
        <v/>
      </c>
      <c r="CQ193" s="600" t="str">
        <f t="shared" si="790"/>
        <v/>
      </c>
      <c r="CR193" s="600" t="str">
        <f t="shared" si="775"/>
        <v/>
      </c>
    </row>
    <row r="194" spans="1:96" x14ac:dyDescent="0.25">
      <c r="A194" s="591"/>
      <c r="C194" s="125">
        <f t="shared" si="720"/>
        <v>192</v>
      </c>
      <c r="D194" s="125" t="e">
        <f t="shared" ref="D194:S209" ca="1" si="1070">TRIM(INDIRECT("'" &amp; "TNX Report" &amp; "'!" &amp; ADDRESS($A$9+$C194,D$1)))</f>
        <v>#N/A</v>
      </c>
      <c r="E194" s="125" t="e">
        <f t="shared" ca="1" si="1070"/>
        <v>#N/A</v>
      </c>
      <c r="F194" s="125" t="e">
        <f t="shared" ca="1" si="1070"/>
        <v>#N/A</v>
      </c>
      <c r="G194" s="125" t="e">
        <f t="shared" ca="1" si="1070"/>
        <v>#N/A</v>
      </c>
      <c r="H194" s="125" t="e">
        <f t="shared" ca="1" si="1070"/>
        <v>#N/A</v>
      </c>
      <c r="I194" s="125" t="e">
        <f t="shared" ca="1" si="1070"/>
        <v>#N/A</v>
      </c>
      <c r="J194" s="125" t="e">
        <f t="shared" ca="1" si="1070"/>
        <v>#N/A</v>
      </c>
      <c r="K194" s="125" t="e">
        <f t="shared" ca="1" si="1070"/>
        <v>#N/A</v>
      </c>
      <c r="L194" s="125" t="e">
        <f t="shared" ca="1" si="1070"/>
        <v>#N/A</v>
      </c>
      <c r="M194" s="125" t="e">
        <f t="shared" ca="1" si="1070"/>
        <v>#N/A</v>
      </c>
      <c r="N194" s="125" t="e">
        <f t="shared" ca="1" si="1070"/>
        <v>#N/A</v>
      </c>
      <c r="O194" s="125" t="e">
        <f t="shared" ca="1" si="1070"/>
        <v>#N/A</v>
      </c>
      <c r="P194" s="125" t="e">
        <f t="shared" ca="1" si="1070"/>
        <v>#N/A</v>
      </c>
      <c r="Q194" s="125" t="e">
        <f t="shared" ca="1" si="1070"/>
        <v>#N/A</v>
      </c>
      <c r="R194" s="125" t="e">
        <f t="shared" ca="1" si="1070"/>
        <v>#N/A</v>
      </c>
      <c r="S194" s="125" t="e">
        <f t="shared" ca="1" si="1070"/>
        <v>#N/A</v>
      </c>
      <c r="T194" s="125" t="e">
        <f t="shared" ca="1" si="1063"/>
        <v>#N/A</v>
      </c>
      <c r="U194" s="125" t="e">
        <f t="shared" ca="1" si="1063"/>
        <v>#N/A</v>
      </c>
      <c r="V194" s="125" t="e">
        <f t="shared" ca="1" si="1063"/>
        <v>#N/A</v>
      </c>
      <c r="W194" s="125" t="e">
        <f t="shared" ca="1" si="1063"/>
        <v>#N/A</v>
      </c>
      <c r="X194" s="125" t="e">
        <f t="shared" ca="1" si="1063"/>
        <v>#N/A</v>
      </c>
      <c r="Y194" s="125" t="e">
        <f t="shared" ca="1" si="1063"/>
        <v>#N/A</v>
      </c>
      <c r="Z194" s="125" t="e">
        <f t="shared" ca="1" si="1063"/>
        <v>#N/A</v>
      </c>
      <c r="AA194" s="125" t="e">
        <f t="shared" ca="1" si="1063"/>
        <v>#N/A</v>
      </c>
      <c r="AB194" s="125" t="e">
        <f t="shared" ca="1" si="1063"/>
        <v>#N/A</v>
      </c>
      <c r="AC194" s="125" t="e">
        <f t="shared" ca="1" si="1063"/>
        <v>#N/A</v>
      </c>
      <c r="AD194" s="125" t="e">
        <f t="shared" ca="1" si="1063"/>
        <v>#N/A</v>
      </c>
      <c r="AE194" s="125" t="e">
        <f t="shared" ca="1" si="1063"/>
        <v>#N/A</v>
      </c>
      <c r="AF194" s="125" t="e">
        <f t="shared" ca="1" si="1063"/>
        <v>#N/A</v>
      </c>
      <c r="AG194" s="125" t="e">
        <f t="shared" ca="1" si="1063"/>
        <v>#N/A</v>
      </c>
      <c r="AH194" s="125" t="e">
        <f t="shared" ca="1" si="1063"/>
        <v>#N/A</v>
      </c>
      <c r="AI194" s="125" t="e">
        <f t="shared" ref="AI194:AX209" ca="1" si="1071">TRIM(INDIRECT("'" &amp; "TNX Report" &amp; "'!" &amp; ADDRESS($A$9+$C194,AI$1)))</f>
        <v>#N/A</v>
      </c>
      <c r="AJ194" s="125" t="e">
        <f t="shared" ca="1" si="1071"/>
        <v>#N/A</v>
      </c>
      <c r="AK194" s="125" t="e">
        <f t="shared" ca="1" si="1071"/>
        <v>#N/A</v>
      </c>
      <c r="AL194" s="125" t="e">
        <f t="shared" ca="1" si="1071"/>
        <v>#N/A</v>
      </c>
      <c r="AM194" s="125" t="e">
        <f t="shared" ca="1" si="1071"/>
        <v>#N/A</v>
      </c>
      <c r="AN194" s="125" t="e">
        <f t="shared" ca="1" si="1071"/>
        <v>#N/A</v>
      </c>
      <c r="AO194" s="125" t="e">
        <f t="shared" ca="1" si="1071"/>
        <v>#N/A</v>
      </c>
      <c r="AP194" s="125" t="e">
        <f t="shared" ca="1" si="1071"/>
        <v>#N/A</v>
      </c>
      <c r="AQ194" s="125" t="e">
        <f t="shared" ca="1" si="1071"/>
        <v>#N/A</v>
      </c>
      <c r="AR194" s="125" t="e">
        <f t="shared" ca="1" si="1071"/>
        <v>#N/A</v>
      </c>
      <c r="AS194" s="125" t="e">
        <f t="shared" ca="1" si="1071"/>
        <v>#N/A</v>
      </c>
      <c r="AT194" s="125" t="e">
        <f t="shared" ca="1" si="1071"/>
        <v>#N/A</v>
      </c>
      <c r="AU194" s="125" t="e">
        <f t="shared" ca="1" si="1071"/>
        <v>#N/A</v>
      </c>
      <c r="AV194" s="125" t="e">
        <f t="shared" ca="1" si="1071"/>
        <v>#N/A</v>
      </c>
      <c r="AW194" s="125" t="e">
        <f t="shared" ca="1" si="1071"/>
        <v>#N/A</v>
      </c>
      <c r="AX194" s="125" t="e">
        <f t="shared" ca="1" si="1071"/>
        <v>#N/A</v>
      </c>
      <c r="AY194" s="125" t="e">
        <f t="shared" ca="1" si="1064"/>
        <v>#N/A</v>
      </c>
      <c r="AZ194" s="125" t="e">
        <f t="shared" ca="1" si="1064"/>
        <v>#N/A</v>
      </c>
      <c r="BA194" s="125" t="e">
        <f t="shared" ca="1" si="1064"/>
        <v>#N/A</v>
      </c>
      <c r="BB194" s="125" t="str">
        <f t="shared" ca="1" si="713"/>
        <v/>
      </c>
      <c r="BC194" s="125" t="str">
        <f t="shared" ref="BC194:BC257" ca="1" si="1072">IFERROR(VALUE(G194)*IF(RTF_unit="K",1,IF(RTF_unit="lb",1/1000,IF(RTF_unit="T",2,1))),"")</f>
        <v/>
      </c>
      <c r="BD194" s="125" t="str">
        <f t="shared" ref="BD194:BD257" ca="1" si="1073">IFERROR(VALUE(H194)*IF(RTF_unit="K",1,IF(RTF_unit="lb",1/1000,IF(RTF_unit="T",2,1))),"")</f>
        <v/>
      </c>
      <c r="BE194" s="125" t="str">
        <f t="shared" ref="BE194:BE257" ca="1" si="1074">IFERROR(VALUE(I194)*IF(RTF_unit="K",1,IF(RTF_unit="lb",1/1000,IF(RTF_unit="T",2,1))),"")</f>
        <v/>
      </c>
      <c r="BF194" t="str">
        <f t="shared" ca="1" si="714"/>
        <v/>
      </c>
      <c r="BG194" s="125" t="str">
        <f t="shared" ca="1" si="741"/>
        <v/>
      </c>
      <c r="BI194" s="606" t="str">
        <f t="shared" ca="1" si="776"/>
        <v/>
      </c>
      <c r="BJ194" s="125" t="str">
        <f t="shared" ca="1" si="754"/>
        <v/>
      </c>
      <c r="BK194" s="125" t="str">
        <f t="shared" ca="1" si="777"/>
        <v/>
      </c>
      <c r="BL194" s="125" t="str">
        <f t="shared" ref="BL194" ca="1" si="1075">IFERROR(INDEX($D$2:$BA$203,$A$41-1+$BI194,$A$27-3)*IF(RTF_unit="K",1,IF(RTF_unit="lb",1/1000,IF(RTF_unit="T",2,1))),"")</f>
        <v/>
      </c>
      <c r="BM194" s="125" t="str">
        <f t="shared" ref="BM194" ca="1" si="1076">IFERROR(INDEX($D$2:$BA$203,$A$41-1+$BI194,$A$27-1)*IF(RTF_unit="K",1,IF(RTF_unit="lb",1/1000,IF(RTF_unit="T",2,1))),"")</f>
        <v/>
      </c>
      <c r="BN194" s="125" t="str">
        <f t="shared" ref="BN194" ca="1" si="1077">IFERROR(INDEX($D$2:$BA$203,$A$41-1+$BI194,$A$27-2)*IF(RTF_unit="K",1,IF(RTF_unit="lb",1/1000,IF(RTF_unit="T",2,1))),"")</f>
        <v/>
      </c>
      <c r="BO194" s="125" t="str">
        <f t="shared" ref="BO194" ca="1" si="1078">IFERROR(INDEX($D$2:$BA$203,$A$41-1+$BI194,$A$27)*IF(RTF_unit_Moment="kip-ft",1,IF(RTF_unit_Moment="kip-in",1/12,IF(RTF_unit_Moment="lb-ft",1/1000,IF(RTF_unit_Moment="lb-in",1/12000,1)))),"")</f>
        <v/>
      </c>
      <c r="BP194" s="125" t="str">
        <f t="shared" ref="BP194" ca="1" si="1079">IFERROR(INDEX($D$2:$BA$203,$A$41-1+$BI194,$A$30)*IF(RTF_unit_Moment="kip-ft",1,IF(RTF_unit_Moment="kip-in",1/12,IF(RTF_unit_Moment="lb-ft",1/1000,IF(RTF_unit_Moment="lb-in",1/12000,1)))),"")</f>
        <v/>
      </c>
      <c r="BQ194" s="125" t="str">
        <f t="shared" ca="1" si="783"/>
        <v/>
      </c>
      <c r="BR194" s="125" t="str">
        <f t="shared" ca="1" si="784"/>
        <v/>
      </c>
      <c r="BT194" s="125" t="str">
        <f t="array" aca="1" ref="BT194" ca="1">IFERROR(INDEX($BB$1:$BB$203,SMALL(IF($BB$1:$BB$203&lt;&gt;"",ROW($BB$1:$BB$203)),ROW(187:187))),"")</f>
        <v/>
      </c>
      <c r="BU194" s="604" t="str">
        <f t="shared" ca="1" si="752"/>
        <v/>
      </c>
      <c r="BV194" s="125" t="str">
        <f t="shared" ca="1" si="760"/>
        <v/>
      </c>
      <c r="BW194" s="125" t="str">
        <f t="shared" ca="1" si="760"/>
        <v/>
      </c>
      <c r="BX194" s="125" t="str">
        <f t="shared" ca="1" si="760"/>
        <v/>
      </c>
      <c r="BY194" s="125" t="str">
        <f t="shared" ca="1" si="761"/>
        <v/>
      </c>
      <c r="BZ194" s="125" t="str">
        <f t="shared" ca="1" si="753"/>
        <v/>
      </c>
      <c r="CA194" s="125" t="str">
        <f t="shared" ca="1" si="762"/>
        <v/>
      </c>
      <c r="CB194" s="125" t="str">
        <f t="shared" ca="1" si="763"/>
        <v/>
      </c>
      <c r="CC194" s="125" t="str">
        <f t="shared" ca="1" si="764"/>
        <v/>
      </c>
      <c r="CD194" s="125" t="str">
        <f t="shared" ca="1" si="765"/>
        <v/>
      </c>
      <c r="CE194" s="125" t="str">
        <f t="shared" ca="1" si="766"/>
        <v/>
      </c>
      <c r="CF194" s="125" t="str">
        <f t="shared" ca="1" si="767"/>
        <v/>
      </c>
      <c r="CG194" s="125" t="str">
        <f t="shared" ca="1" si="768"/>
        <v/>
      </c>
      <c r="CH194" s="125" t="str">
        <f t="shared" ca="1" si="769"/>
        <v/>
      </c>
      <c r="CI194" s="125" t="str">
        <f t="shared" ca="1" si="770"/>
        <v/>
      </c>
      <c r="CJ194" s="125" t="str">
        <f t="array" aca="1" ref="CJ194" ca="1">IFERROR(INDEX($CI$1:$CI$502,SMALL(IF($CI$1:$CI$502&lt;&gt;"",ROW($CI$1:$CI$502)),ROW(187:187))),"")</f>
        <v/>
      </c>
      <c r="CK194" s="125" t="str">
        <f t="shared" ca="1" si="771"/>
        <v/>
      </c>
      <c r="CL194" s="125" t="str">
        <f t="shared" ca="1" si="772"/>
        <v/>
      </c>
      <c r="CM194" s="125"/>
      <c r="CO194" s="125" t="str">
        <f t="shared" si="773"/>
        <v/>
      </c>
      <c r="CP194" s="600" t="str">
        <f t="shared" si="774"/>
        <v/>
      </c>
      <c r="CQ194" s="600" t="str">
        <f t="shared" si="790"/>
        <v/>
      </c>
      <c r="CR194" s="600" t="str">
        <f t="shared" si="775"/>
        <v/>
      </c>
    </row>
    <row r="195" spans="1:96" x14ac:dyDescent="0.25">
      <c r="A195" s="591"/>
      <c r="C195" s="125">
        <f t="shared" si="720"/>
        <v>193</v>
      </c>
      <c r="D195" s="125" t="e">
        <f t="shared" ca="1" si="1070"/>
        <v>#N/A</v>
      </c>
      <c r="E195" s="125" t="e">
        <f t="shared" ca="1" si="1070"/>
        <v>#N/A</v>
      </c>
      <c r="F195" s="125" t="e">
        <f t="shared" ca="1" si="1070"/>
        <v>#N/A</v>
      </c>
      <c r="G195" s="125" t="e">
        <f t="shared" ca="1" si="1070"/>
        <v>#N/A</v>
      </c>
      <c r="H195" s="125" t="e">
        <f t="shared" ca="1" si="1070"/>
        <v>#N/A</v>
      </c>
      <c r="I195" s="125" t="e">
        <f t="shared" ca="1" si="1070"/>
        <v>#N/A</v>
      </c>
      <c r="J195" s="125" t="e">
        <f t="shared" ca="1" si="1070"/>
        <v>#N/A</v>
      </c>
      <c r="K195" s="125" t="e">
        <f t="shared" ca="1" si="1070"/>
        <v>#N/A</v>
      </c>
      <c r="L195" s="125" t="e">
        <f t="shared" ca="1" si="1070"/>
        <v>#N/A</v>
      </c>
      <c r="M195" s="125" t="e">
        <f t="shared" ca="1" si="1070"/>
        <v>#N/A</v>
      </c>
      <c r="N195" s="125" t="e">
        <f t="shared" ca="1" si="1070"/>
        <v>#N/A</v>
      </c>
      <c r="O195" s="125" t="e">
        <f t="shared" ca="1" si="1070"/>
        <v>#N/A</v>
      </c>
      <c r="P195" s="125" t="e">
        <f t="shared" ca="1" si="1070"/>
        <v>#N/A</v>
      </c>
      <c r="Q195" s="125" t="e">
        <f t="shared" ca="1" si="1070"/>
        <v>#N/A</v>
      </c>
      <c r="R195" s="125" t="e">
        <f t="shared" ca="1" si="1070"/>
        <v>#N/A</v>
      </c>
      <c r="S195" s="125" t="e">
        <f t="shared" ca="1" si="1070"/>
        <v>#N/A</v>
      </c>
      <c r="T195" s="125" t="e">
        <f t="shared" ca="1" si="1063"/>
        <v>#N/A</v>
      </c>
      <c r="U195" s="125" t="e">
        <f t="shared" ca="1" si="1063"/>
        <v>#N/A</v>
      </c>
      <c r="V195" s="125" t="e">
        <f t="shared" ca="1" si="1063"/>
        <v>#N/A</v>
      </c>
      <c r="W195" s="125" t="e">
        <f t="shared" ca="1" si="1063"/>
        <v>#N/A</v>
      </c>
      <c r="X195" s="125" t="e">
        <f t="shared" ca="1" si="1063"/>
        <v>#N/A</v>
      </c>
      <c r="Y195" s="125" t="e">
        <f t="shared" ca="1" si="1063"/>
        <v>#N/A</v>
      </c>
      <c r="Z195" s="125" t="e">
        <f t="shared" ca="1" si="1063"/>
        <v>#N/A</v>
      </c>
      <c r="AA195" s="125" t="e">
        <f t="shared" ca="1" si="1063"/>
        <v>#N/A</v>
      </c>
      <c r="AB195" s="125" t="e">
        <f t="shared" ca="1" si="1063"/>
        <v>#N/A</v>
      </c>
      <c r="AC195" s="125" t="e">
        <f t="shared" ca="1" si="1063"/>
        <v>#N/A</v>
      </c>
      <c r="AD195" s="125" t="e">
        <f t="shared" ca="1" si="1063"/>
        <v>#N/A</v>
      </c>
      <c r="AE195" s="125" t="e">
        <f t="shared" ca="1" si="1063"/>
        <v>#N/A</v>
      </c>
      <c r="AF195" s="125" t="e">
        <f t="shared" ca="1" si="1063"/>
        <v>#N/A</v>
      </c>
      <c r="AG195" s="125" t="e">
        <f t="shared" ca="1" si="1063"/>
        <v>#N/A</v>
      </c>
      <c r="AH195" s="125" t="e">
        <f t="shared" ca="1" si="1063"/>
        <v>#N/A</v>
      </c>
      <c r="AI195" s="125" t="e">
        <f t="shared" ca="1" si="1071"/>
        <v>#N/A</v>
      </c>
      <c r="AJ195" s="125" t="e">
        <f t="shared" ca="1" si="1071"/>
        <v>#N/A</v>
      </c>
      <c r="AK195" s="125" t="e">
        <f t="shared" ca="1" si="1071"/>
        <v>#N/A</v>
      </c>
      <c r="AL195" s="125" t="e">
        <f t="shared" ca="1" si="1071"/>
        <v>#N/A</v>
      </c>
      <c r="AM195" s="125" t="e">
        <f t="shared" ca="1" si="1071"/>
        <v>#N/A</v>
      </c>
      <c r="AN195" s="125" t="e">
        <f t="shared" ca="1" si="1071"/>
        <v>#N/A</v>
      </c>
      <c r="AO195" s="125" t="e">
        <f t="shared" ca="1" si="1071"/>
        <v>#N/A</v>
      </c>
      <c r="AP195" s="125" t="e">
        <f t="shared" ca="1" si="1071"/>
        <v>#N/A</v>
      </c>
      <c r="AQ195" s="125" t="e">
        <f t="shared" ca="1" si="1071"/>
        <v>#N/A</v>
      </c>
      <c r="AR195" s="125" t="e">
        <f t="shared" ca="1" si="1071"/>
        <v>#N/A</v>
      </c>
      <c r="AS195" s="125" t="e">
        <f t="shared" ca="1" si="1071"/>
        <v>#N/A</v>
      </c>
      <c r="AT195" s="125" t="e">
        <f t="shared" ca="1" si="1071"/>
        <v>#N/A</v>
      </c>
      <c r="AU195" s="125" t="e">
        <f t="shared" ca="1" si="1071"/>
        <v>#N/A</v>
      </c>
      <c r="AV195" s="125" t="e">
        <f t="shared" ca="1" si="1071"/>
        <v>#N/A</v>
      </c>
      <c r="AW195" s="125" t="e">
        <f t="shared" ca="1" si="1071"/>
        <v>#N/A</v>
      </c>
      <c r="AX195" s="125" t="e">
        <f t="shared" ca="1" si="1071"/>
        <v>#N/A</v>
      </c>
      <c r="AY195" s="125" t="e">
        <f t="shared" ca="1" si="1064"/>
        <v>#N/A</v>
      </c>
      <c r="AZ195" s="125" t="e">
        <f t="shared" ca="1" si="1064"/>
        <v>#N/A</v>
      </c>
      <c r="BA195" s="125" t="e">
        <f t="shared" ca="1" si="1064"/>
        <v>#N/A</v>
      </c>
      <c r="BB195" s="125" t="str">
        <f t="shared" ref="BB195:BB258" ca="1" si="1080">IF(ISNUMBER(SEARCH("Guy"&amp;"*"&amp;"@*",$D195)),$D195,"")</f>
        <v/>
      </c>
      <c r="BC195" s="125" t="str">
        <f t="shared" ca="1" si="1072"/>
        <v/>
      </c>
      <c r="BD195" s="125" t="str">
        <f t="shared" ca="1" si="1073"/>
        <v/>
      </c>
      <c r="BE195" s="125" t="str">
        <f t="shared" ca="1" si="1074"/>
        <v/>
      </c>
      <c r="BF195" t="str">
        <f t="shared" ref="BF195:BF258" ca="1" si="1081">IFERROR(SQRT(BC195^2+SQRT(BD195^2+BE195^2)^2),"")</f>
        <v/>
      </c>
      <c r="BG195" s="125" t="str">
        <f t="shared" ca="1" si="741"/>
        <v/>
      </c>
      <c r="BI195" s="606" t="str">
        <f t="shared" ca="1" si="776"/>
        <v/>
      </c>
      <c r="BJ195" s="125" t="str">
        <f t="shared" ca="1" si="754"/>
        <v/>
      </c>
      <c r="BK195" s="125" t="str">
        <f t="shared" ca="1" si="777"/>
        <v/>
      </c>
      <c r="BL195" s="125" t="str">
        <f t="shared" ref="BL195" ca="1" si="1082">IFERROR(INDEX($D$2:$BA$203,$A$41-1+$BI195,$A$27-3)*IF(RTF_unit="K",1,IF(RTF_unit="lb",1/1000,IF(RTF_unit="T",2,1))),"")</f>
        <v/>
      </c>
      <c r="BM195" s="125" t="str">
        <f t="shared" ref="BM195" ca="1" si="1083">IFERROR(INDEX($D$2:$BA$203,$A$41-1+$BI195,$A$27-1)*IF(RTF_unit="K",1,IF(RTF_unit="lb",1/1000,IF(RTF_unit="T",2,1))),"")</f>
        <v/>
      </c>
      <c r="BN195" s="125" t="str">
        <f t="shared" ref="BN195" ca="1" si="1084">IFERROR(INDEX($D$2:$BA$203,$A$41-1+$BI195,$A$27-2)*IF(RTF_unit="K",1,IF(RTF_unit="lb",1/1000,IF(RTF_unit="T",2,1))),"")</f>
        <v/>
      </c>
      <c r="BO195" s="125" t="str">
        <f t="shared" ref="BO195" ca="1" si="1085">IFERROR(INDEX($D$2:$BA$203,$A$41-1+$BI195,$A$27)*IF(RTF_unit_Moment="kip-ft",1,IF(RTF_unit_Moment="kip-in",1/12,IF(RTF_unit_Moment="lb-ft",1/1000,IF(RTF_unit_Moment="lb-in",1/12000,1)))),"")</f>
        <v/>
      </c>
      <c r="BP195" s="125" t="str">
        <f t="shared" ref="BP195" ca="1" si="1086">IFERROR(INDEX($D$2:$BA$203,$A$41-1+$BI195,$A$30)*IF(RTF_unit_Moment="kip-ft",1,IF(RTF_unit_Moment="kip-in",1/12,IF(RTF_unit_Moment="lb-ft",1/1000,IF(RTF_unit_Moment="lb-in",1/12000,1)))),"")</f>
        <v/>
      </c>
      <c r="BQ195" s="125" t="str">
        <f t="shared" ca="1" si="783"/>
        <v/>
      </c>
      <c r="BR195" s="125" t="str">
        <f t="shared" ca="1" si="784"/>
        <v/>
      </c>
      <c r="BT195" s="125" t="str">
        <f t="array" aca="1" ref="BT195" ca="1">IFERROR(INDEX($BB$1:$BB$203,SMALL(IF($BB$1:$BB$203&lt;&gt;"",ROW($BB$1:$BB$203)),ROW(188:188))),"")</f>
        <v/>
      </c>
      <c r="BU195" s="604" t="str">
        <f t="shared" ca="1" si="752"/>
        <v/>
      </c>
      <c r="BV195" s="125" t="str">
        <f t="shared" ca="1" si="760"/>
        <v/>
      </c>
      <c r="BW195" s="125" t="str">
        <f t="shared" ca="1" si="760"/>
        <v/>
      </c>
      <c r="BX195" s="125" t="str">
        <f t="shared" ca="1" si="760"/>
        <v/>
      </c>
      <c r="BY195" s="125" t="str">
        <f t="shared" ca="1" si="761"/>
        <v/>
      </c>
      <c r="BZ195" s="125" t="str">
        <f t="shared" ca="1" si="753"/>
        <v/>
      </c>
      <c r="CA195" s="125" t="str">
        <f t="shared" ca="1" si="762"/>
        <v/>
      </c>
      <c r="CB195" s="125" t="str">
        <f t="shared" ca="1" si="763"/>
        <v/>
      </c>
      <c r="CC195" s="125" t="str">
        <f t="shared" ca="1" si="764"/>
        <v/>
      </c>
      <c r="CD195" s="125" t="str">
        <f t="shared" ca="1" si="765"/>
        <v/>
      </c>
      <c r="CE195" s="125" t="str">
        <f t="shared" ca="1" si="766"/>
        <v/>
      </c>
      <c r="CF195" s="125" t="str">
        <f t="shared" ca="1" si="767"/>
        <v/>
      </c>
      <c r="CG195" s="125" t="str">
        <f t="shared" ca="1" si="768"/>
        <v/>
      </c>
      <c r="CH195" s="125" t="str">
        <f t="shared" ca="1" si="769"/>
        <v/>
      </c>
      <c r="CI195" s="125" t="str">
        <f t="shared" ca="1" si="770"/>
        <v/>
      </c>
      <c r="CJ195" s="125" t="str">
        <f t="array" aca="1" ref="CJ195" ca="1">IFERROR(INDEX($CI$1:$CI$502,SMALL(IF($CI$1:$CI$502&lt;&gt;"",ROW($CI$1:$CI$502)),ROW(188:188))),"")</f>
        <v/>
      </c>
      <c r="CK195" s="125" t="str">
        <f t="shared" ca="1" si="771"/>
        <v/>
      </c>
      <c r="CL195" s="125" t="str">
        <f t="shared" ca="1" si="772"/>
        <v/>
      </c>
      <c r="CM195" s="125"/>
      <c r="CO195" s="125" t="str">
        <f t="shared" si="773"/>
        <v/>
      </c>
      <c r="CP195" s="600" t="str">
        <f t="shared" si="774"/>
        <v/>
      </c>
      <c r="CQ195" s="600" t="str">
        <f t="shared" si="790"/>
        <v/>
      </c>
      <c r="CR195" s="600" t="str">
        <f t="shared" si="775"/>
        <v/>
      </c>
    </row>
    <row r="196" spans="1:96" x14ac:dyDescent="0.25">
      <c r="A196" s="591"/>
      <c r="C196" s="125">
        <f t="shared" ref="C196:C259" si="1087">C195+1</f>
        <v>194</v>
      </c>
      <c r="D196" s="125" t="e">
        <f t="shared" ca="1" si="1070"/>
        <v>#N/A</v>
      </c>
      <c r="E196" s="125" t="e">
        <f t="shared" ca="1" si="1070"/>
        <v>#N/A</v>
      </c>
      <c r="F196" s="125" t="e">
        <f t="shared" ca="1" si="1070"/>
        <v>#N/A</v>
      </c>
      <c r="G196" s="125" t="e">
        <f t="shared" ca="1" si="1070"/>
        <v>#N/A</v>
      </c>
      <c r="H196" s="125" t="e">
        <f t="shared" ca="1" si="1070"/>
        <v>#N/A</v>
      </c>
      <c r="I196" s="125" t="e">
        <f t="shared" ca="1" si="1070"/>
        <v>#N/A</v>
      </c>
      <c r="J196" s="125" t="e">
        <f t="shared" ca="1" si="1070"/>
        <v>#N/A</v>
      </c>
      <c r="K196" s="125" t="e">
        <f t="shared" ca="1" si="1070"/>
        <v>#N/A</v>
      </c>
      <c r="L196" s="125" t="e">
        <f t="shared" ca="1" si="1070"/>
        <v>#N/A</v>
      </c>
      <c r="M196" s="125" t="e">
        <f t="shared" ca="1" si="1070"/>
        <v>#N/A</v>
      </c>
      <c r="N196" s="125" t="e">
        <f t="shared" ca="1" si="1070"/>
        <v>#N/A</v>
      </c>
      <c r="O196" s="125" t="e">
        <f t="shared" ca="1" si="1070"/>
        <v>#N/A</v>
      </c>
      <c r="P196" s="125" t="e">
        <f t="shared" ca="1" si="1070"/>
        <v>#N/A</v>
      </c>
      <c r="Q196" s="125" t="e">
        <f t="shared" ca="1" si="1070"/>
        <v>#N/A</v>
      </c>
      <c r="R196" s="125" t="e">
        <f t="shared" ca="1" si="1070"/>
        <v>#N/A</v>
      </c>
      <c r="S196" s="125" t="e">
        <f t="shared" ca="1" si="1070"/>
        <v>#N/A</v>
      </c>
      <c r="T196" s="125" t="e">
        <f t="shared" ca="1" si="1063"/>
        <v>#N/A</v>
      </c>
      <c r="U196" s="125" t="e">
        <f t="shared" ca="1" si="1063"/>
        <v>#N/A</v>
      </c>
      <c r="V196" s="125" t="e">
        <f t="shared" ca="1" si="1063"/>
        <v>#N/A</v>
      </c>
      <c r="W196" s="125" t="e">
        <f t="shared" ca="1" si="1063"/>
        <v>#N/A</v>
      </c>
      <c r="X196" s="125" t="e">
        <f t="shared" ca="1" si="1063"/>
        <v>#N/A</v>
      </c>
      <c r="Y196" s="125" t="e">
        <f t="shared" ca="1" si="1063"/>
        <v>#N/A</v>
      </c>
      <c r="Z196" s="125" t="e">
        <f t="shared" ca="1" si="1063"/>
        <v>#N/A</v>
      </c>
      <c r="AA196" s="125" t="e">
        <f t="shared" ca="1" si="1063"/>
        <v>#N/A</v>
      </c>
      <c r="AB196" s="125" t="e">
        <f t="shared" ca="1" si="1063"/>
        <v>#N/A</v>
      </c>
      <c r="AC196" s="125" t="e">
        <f t="shared" ca="1" si="1063"/>
        <v>#N/A</v>
      </c>
      <c r="AD196" s="125" t="e">
        <f t="shared" ca="1" si="1063"/>
        <v>#N/A</v>
      </c>
      <c r="AE196" s="125" t="e">
        <f t="shared" ca="1" si="1063"/>
        <v>#N/A</v>
      </c>
      <c r="AF196" s="125" t="e">
        <f t="shared" ca="1" si="1063"/>
        <v>#N/A</v>
      </c>
      <c r="AG196" s="125" t="e">
        <f t="shared" ca="1" si="1063"/>
        <v>#N/A</v>
      </c>
      <c r="AH196" s="125" t="e">
        <f t="shared" ca="1" si="1063"/>
        <v>#N/A</v>
      </c>
      <c r="AI196" s="125" t="e">
        <f t="shared" ca="1" si="1071"/>
        <v>#N/A</v>
      </c>
      <c r="AJ196" s="125" t="e">
        <f t="shared" ca="1" si="1071"/>
        <v>#N/A</v>
      </c>
      <c r="AK196" s="125" t="e">
        <f t="shared" ca="1" si="1071"/>
        <v>#N/A</v>
      </c>
      <c r="AL196" s="125" t="e">
        <f t="shared" ca="1" si="1071"/>
        <v>#N/A</v>
      </c>
      <c r="AM196" s="125" t="e">
        <f t="shared" ca="1" si="1071"/>
        <v>#N/A</v>
      </c>
      <c r="AN196" s="125" t="e">
        <f t="shared" ca="1" si="1071"/>
        <v>#N/A</v>
      </c>
      <c r="AO196" s="125" t="e">
        <f t="shared" ca="1" si="1071"/>
        <v>#N/A</v>
      </c>
      <c r="AP196" s="125" t="e">
        <f t="shared" ca="1" si="1071"/>
        <v>#N/A</v>
      </c>
      <c r="AQ196" s="125" t="e">
        <f t="shared" ca="1" si="1071"/>
        <v>#N/A</v>
      </c>
      <c r="AR196" s="125" t="e">
        <f t="shared" ca="1" si="1071"/>
        <v>#N/A</v>
      </c>
      <c r="AS196" s="125" t="e">
        <f t="shared" ca="1" si="1071"/>
        <v>#N/A</v>
      </c>
      <c r="AT196" s="125" t="e">
        <f t="shared" ca="1" si="1071"/>
        <v>#N/A</v>
      </c>
      <c r="AU196" s="125" t="e">
        <f t="shared" ca="1" si="1071"/>
        <v>#N/A</v>
      </c>
      <c r="AV196" s="125" t="e">
        <f t="shared" ca="1" si="1071"/>
        <v>#N/A</v>
      </c>
      <c r="AW196" s="125" t="e">
        <f t="shared" ca="1" si="1071"/>
        <v>#N/A</v>
      </c>
      <c r="AX196" s="125" t="e">
        <f t="shared" ca="1" si="1071"/>
        <v>#N/A</v>
      </c>
      <c r="AY196" s="125" t="e">
        <f t="shared" ca="1" si="1064"/>
        <v>#N/A</v>
      </c>
      <c r="AZ196" s="125" t="e">
        <f t="shared" ca="1" si="1064"/>
        <v>#N/A</v>
      </c>
      <c r="BA196" s="125" t="e">
        <f t="shared" ca="1" si="1064"/>
        <v>#N/A</v>
      </c>
      <c r="BB196" s="125" t="str">
        <f t="shared" ca="1" si="1080"/>
        <v/>
      </c>
      <c r="BC196" s="125" t="str">
        <f t="shared" ca="1" si="1072"/>
        <v/>
      </c>
      <c r="BD196" s="125" t="str">
        <f t="shared" ca="1" si="1073"/>
        <v/>
      </c>
      <c r="BE196" s="125" t="str">
        <f t="shared" ca="1" si="1074"/>
        <v/>
      </c>
      <c r="BF196" t="str">
        <f t="shared" ca="1" si="1081"/>
        <v/>
      </c>
      <c r="BG196" s="125" t="str">
        <f t="shared" ca="1" si="741"/>
        <v/>
      </c>
      <c r="BI196" s="606" t="str">
        <f t="shared" ca="1" si="776"/>
        <v/>
      </c>
      <c r="BJ196" s="125" t="str">
        <f t="shared" ca="1" si="754"/>
        <v/>
      </c>
      <c r="BK196" s="125" t="str">
        <f t="shared" ca="1" si="777"/>
        <v/>
      </c>
      <c r="BL196" s="125" t="str">
        <f t="shared" ref="BL196" ca="1" si="1088">IFERROR(INDEX($D$2:$BA$203,$A$41-1+$BI196,$A$27-3)*IF(RTF_unit="K",1,IF(RTF_unit="lb",1/1000,IF(RTF_unit="T",2,1))),"")</f>
        <v/>
      </c>
      <c r="BM196" s="125" t="str">
        <f t="shared" ref="BM196" ca="1" si="1089">IFERROR(INDEX($D$2:$BA$203,$A$41-1+$BI196,$A$27-1)*IF(RTF_unit="K",1,IF(RTF_unit="lb",1/1000,IF(RTF_unit="T",2,1))),"")</f>
        <v/>
      </c>
      <c r="BN196" s="125" t="str">
        <f t="shared" ref="BN196" ca="1" si="1090">IFERROR(INDEX($D$2:$BA$203,$A$41-1+$BI196,$A$27-2)*IF(RTF_unit="K",1,IF(RTF_unit="lb",1/1000,IF(RTF_unit="T",2,1))),"")</f>
        <v/>
      </c>
      <c r="BO196" s="125" t="str">
        <f t="shared" ref="BO196" ca="1" si="1091">IFERROR(INDEX($D$2:$BA$203,$A$41-1+$BI196,$A$27)*IF(RTF_unit_Moment="kip-ft",1,IF(RTF_unit_Moment="kip-in",1/12,IF(RTF_unit_Moment="lb-ft",1/1000,IF(RTF_unit_Moment="lb-in",1/12000,1)))),"")</f>
        <v/>
      </c>
      <c r="BP196" s="125" t="str">
        <f t="shared" ref="BP196" ca="1" si="1092">IFERROR(INDEX($D$2:$BA$203,$A$41-1+$BI196,$A$30)*IF(RTF_unit_Moment="kip-ft",1,IF(RTF_unit_Moment="kip-in",1/12,IF(RTF_unit_Moment="lb-ft",1/1000,IF(RTF_unit_Moment="lb-in",1/12000,1)))),"")</f>
        <v/>
      </c>
      <c r="BQ196" s="125" t="str">
        <f t="shared" ca="1" si="783"/>
        <v/>
      </c>
      <c r="BR196" s="125" t="str">
        <f t="shared" ca="1" si="784"/>
        <v/>
      </c>
      <c r="BT196" s="125" t="str">
        <f t="array" aca="1" ref="BT196" ca="1">IFERROR(INDEX($BB$1:$BB$203,SMALL(IF($BB$1:$BB$203&lt;&gt;"",ROW($BB$1:$BB$203)),ROW(189:189))),"")</f>
        <v/>
      </c>
      <c r="BU196" s="604" t="str">
        <f t="shared" ca="1" si="752"/>
        <v/>
      </c>
      <c r="BV196" s="125" t="str">
        <f t="shared" ca="1" si="760"/>
        <v/>
      </c>
      <c r="BW196" s="125" t="str">
        <f t="shared" ca="1" si="760"/>
        <v/>
      </c>
      <c r="BX196" s="125" t="str">
        <f t="shared" ca="1" si="760"/>
        <v/>
      </c>
      <c r="BY196" s="125" t="str">
        <f t="shared" ca="1" si="761"/>
        <v/>
      </c>
      <c r="BZ196" s="125" t="str">
        <f t="shared" ca="1" si="753"/>
        <v/>
      </c>
      <c r="CA196" s="125" t="str">
        <f t="shared" ca="1" si="762"/>
        <v/>
      </c>
      <c r="CB196" s="125" t="str">
        <f t="shared" ca="1" si="763"/>
        <v/>
      </c>
      <c r="CC196" s="125" t="str">
        <f t="shared" ca="1" si="764"/>
        <v/>
      </c>
      <c r="CD196" s="125" t="str">
        <f t="shared" ca="1" si="765"/>
        <v/>
      </c>
      <c r="CE196" s="125" t="str">
        <f t="shared" ca="1" si="766"/>
        <v/>
      </c>
      <c r="CF196" s="125" t="str">
        <f t="shared" ca="1" si="767"/>
        <v/>
      </c>
      <c r="CG196" s="125" t="str">
        <f t="shared" ca="1" si="768"/>
        <v/>
      </c>
      <c r="CH196" s="125" t="str">
        <f t="shared" ca="1" si="769"/>
        <v/>
      </c>
      <c r="CI196" s="125" t="str">
        <f t="shared" ca="1" si="770"/>
        <v/>
      </c>
      <c r="CJ196" s="125" t="str">
        <f t="array" aca="1" ref="CJ196" ca="1">IFERROR(INDEX($CI$1:$CI$502,SMALL(IF($CI$1:$CI$502&lt;&gt;"",ROW($CI$1:$CI$502)),ROW(189:189))),"")</f>
        <v/>
      </c>
      <c r="CK196" s="125" t="str">
        <f t="shared" ca="1" si="771"/>
        <v/>
      </c>
      <c r="CL196" s="125" t="str">
        <f t="shared" ca="1" si="772"/>
        <v/>
      </c>
      <c r="CM196" s="125"/>
      <c r="CO196" s="125" t="str">
        <f t="shared" si="773"/>
        <v/>
      </c>
      <c r="CP196" s="600" t="str">
        <f t="shared" si="774"/>
        <v/>
      </c>
      <c r="CQ196" s="600" t="str">
        <f t="shared" si="790"/>
        <v/>
      </c>
      <c r="CR196" s="600" t="str">
        <f t="shared" si="775"/>
        <v/>
      </c>
    </row>
    <row r="197" spans="1:96" x14ac:dyDescent="0.25">
      <c r="A197" s="591"/>
      <c r="C197" s="125">
        <f t="shared" si="1087"/>
        <v>195</v>
      </c>
      <c r="D197" s="125" t="e">
        <f t="shared" ca="1" si="1070"/>
        <v>#N/A</v>
      </c>
      <c r="E197" s="125" t="e">
        <f t="shared" ca="1" si="1070"/>
        <v>#N/A</v>
      </c>
      <c r="F197" s="125" t="e">
        <f t="shared" ca="1" si="1070"/>
        <v>#N/A</v>
      </c>
      <c r="G197" s="125" t="e">
        <f t="shared" ca="1" si="1070"/>
        <v>#N/A</v>
      </c>
      <c r="H197" s="125" t="e">
        <f t="shared" ca="1" si="1070"/>
        <v>#N/A</v>
      </c>
      <c r="I197" s="125" t="e">
        <f t="shared" ca="1" si="1070"/>
        <v>#N/A</v>
      </c>
      <c r="J197" s="125" t="e">
        <f t="shared" ca="1" si="1070"/>
        <v>#N/A</v>
      </c>
      <c r="K197" s="125" t="e">
        <f t="shared" ca="1" si="1070"/>
        <v>#N/A</v>
      </c>
      <c r="L197" s="125" t="e">
        <f t="shared" ca="1" si="1070"/>
        <v>#N/A</v>
      </c>
      <c r="M197" s="125" t="e">
        <f t="shared" ca="1" si="1070"/>
        <v>#N/A</v>
      </c>
      <c r="N197" s="125" t="e">
        <f t="shared" ca="1" si="1070"/>
        <v>#N/A</v>
      </c>
      <c r="O197" s="125" t="e">
        <f t="shared" ca="1" si="1070"/>
        <v>#N/A</v>
      </c>
      <c r="P197" s="125" t="e">
        <f t="shared" ca="1" si="1070"/>
        <v>#N/A</v>
      </c>
      <c r="Q197" s="125" t="e">
        <f t="shared" ca="1" si="1070"/>
        <v>#N/A</v>
      </c>
      <c r="R197" s="125" t="e">
        <f t="shared" ca="1" si="1070"/>
        <v>#N/A</v>
      </c>
      <c r="S197" s="125" t="e">
        <f t="shared" ca="1" si="1070"/>
        <v>#N/A</v>
      </c>
      <c r="T197" s="125" t="e">
        <f t="shared" ca="1" si="1063"/>
        <v>#N/A</v>
      </c>
      <c r="U197" s="125" t="e">
        <f t="shared" ca="1" si="1063"/>
        <v>#N/A</v>
      </c>
      <c r="V197" s="125" t="e">
        <f t="shared" ca="1" si="1063"/>
        <v>#N/A</v>
      </c>
      <c r="W197" s="125" t="e">
        <f t="shared" ca="1" si="1063"/>
        <v>#N/A</v>
      </c>
      <c r="X197" s="125" t="e">
        <f t="shared" ca="1" si="1063"/>
        <v>#N/A</v>
      </c>
      <c r="Y197" s="125" t="e">
        <f t="shared" ca="1" si="1063"/>
        <v>#N/A</v>
      </c>
      <c r="Z197" s="125" t="e">
        <f t="shared" ca="1" si="1063"/>
        <v>#N/A</v>
      </c>
      <c r="AA197" s="125" t="e">
        <f t="shared" ca="1" si="1063"/>
        <v>#N/A</v>
      </c>
      <c r="AB197" s="125" t="e">
        <f t="shared" ca="1" si="1063"/>
        <v>#N/A</v>
      </c>
      <c r="AC197" s="125" t="e">
        <f t="shared" ca="1" si="1063"/>
        <v>#N/A</v>
      </c>
      <c r="AD197" s="125" t="e">
        <f t="shared" ca="1" si="1063"/>
        <v>#N/A</v>
      </c>
      <c r="AE197" s="125" t="e">
        <f t="shared" ca="1" si="1063"/>
        <v>#N/A</v>
      </c>
      <c r="AF197" s="125" t="e">
        <f t="shared" ca="1" si="1063"/>
        <v>#N/A</v>
      </c>
      <c r="AG197" s="125" t="e">
        <f t="shared" ca="1" si="1063"/>
        <v>#N/A</v>
      </c>
      <c r="AH197" s="125" t="e">
        <f t="shared" ca="1" si="1063"/>
        <v>#N/A</v>
      </c>
      <c r="AI197" s="125" t="e">
        <f t="shared" ca="1" si="1071"/>
        <v>#N/A</v>
      </c>
      <c r="AJ197" s="125" t="e">
        <f t="shared" ca="1" si="1071"/>
        <v>#N/A</v>
      </c>
      <c r="AK197" s="125" t="e">
        <f t="shared" ca="1" si="1071"/>
        <v>#N/A</v>
      </c>
      <c r="AL197" s="125" t="e">
        <f t="shared" ca="1" si="1071"/>
        <v>#N/A</v>
      </c>
      <c r="AM197" s="125" t="e">
        <f t="shared" ca="1" si="1071"/>
        <v>#N/A</v>
      </c>
      <c r="AN197" s="125" t="e">
        <f t="shared" ca="1" si="1071"/>
        <v>#N/A</v>
      </c>
      <c r="AO197" s="125" t="e">
        <f t="shared" ca="1" si="1071"/>
        <v>#N/A</v>
      </c>
      <c r="AP197" s="125" t="e">
        <f t="shared" ca="1" si="1071"/>
        <v>#N/A</v>
      </c>
      <c r="AQ197" s="125" t="e">
        <f t="shared" ca="1" si="1071"/>
        <v>#N/A</v>
      </c>
      <c r="AR197" s="125" t="e">
        <f t="shared" ca="1" si="1071"/>
        <v>#N/A</v>
      </c>
      <c r="AS197" s="125" t="e">
        <f t="shared" ca="1" si="1071"/>
        <v>#N/A</v>
      </c>
      <c r="AT197" s="125" t="e">
        <f t="shared" ca="1" si="1071"/>
        <v>#N/A</v>
      </c>
      <c r="AU197" s="125" t="e">
        <f t="shared" ca="1" si="1071"/>
        <v>#N/A</v>
      </c>
      <c r="AV197" s="125" t="e">
        <f t="shared" ca="1" si="1071"/>
        <v>#N/A</v>
      </c>
      <c r="AW197" s="125" t="e">
        <f t="shared" ca="1" si="1071"/>
        <v>#N/A</v>
      </c>
      <c r="AX197" s="125" t="e">
        <f t="shared" ca="1" si="1071"/>
        <v>#N/A</v>
      </c>
      <c r="AY197" s="125" t="e">
        <f t="shared" ca="1" si="1064"/>
        <v>#N/A</v>
      </c>
      <c r="AZ197" s="125" t="e">
        <f t="shared" ca="1" si="1064"/>
        <v>#N/A</v>
      </c>
      <c r="BA197" s="125" t="e">
        <f t="shared" ca="1" si="1064"/>
        <v>#N/A</v>
      </c>
      <c r="BB197" s="125" t="str">
        <f t="shared" ca="1" si="1080"/>
        <v/>
      </c>
      <c r="BC197" s="125" t="str">
        <f t="shared" ca="1" si="1072"/>
        <v/>
      </c>
      <c r="BD197" s="125" t="str">
        <f t="shared" ca="1" si="1073"/>
        <v/>
      </c>
      <c r="BE197" s="125" t="str">
        <f t="shared" ca="1" si="1074"/>
        <v/>
      </c>
      <c r="BF197" t="str">
        <f t="shared" ca="1" si="1081"/>
        <v/>
      </c>
      <c r="BG197" s="125" t="str">
        <f t="shared" ca="1" si="741"/>
        <v/>
      </c>
      <c r="BI197" s="606" t="str">
        <f t="shared" ca="1" si="776"/>
        <v/>
      </c>
      <c r="BJ197" s="125" t="str">
        <f t="shared" ca="1" si="754"/>
        <v/>
      </c>
      <c r="BK197" s="125" t="str">
        <f t="shared" ca="1" si="777"/>
        <v/>
      </c>
      <c r="BL197" s="125" t="str">
        <f t="shared" ref="BL197" ca="1" si="1093">IFERROR(INDEX($D$2:$BA$203,$A$41-1+$BI197,$A$27-3)*IF(RTF_unit="K",1,IF(RTF_unit="lb",1/1000,IF(RTF_unit="T",2,1))),"")</f>
        <v/>
      </c>
      <c r="BM197" s="125" t="str">
        <f t="shared" ref="BM197" ca="1" si="1094">IFERROR(INDEX($D$2:$BA$203,$A$41-1+$BI197,$A$27-1)*IF(RTF_unit="K",1,IF(RTF_unit="lb",1/1000,IF(RTF_unit="T",2,1))),"")</f>
        <v/>
      </c>
      <c r="BN197" s="125" t="str">
        <f t="shared" ref="BN197" ca="1" si="1095">IFERROR(INDEX($D$2:$BA$203,$A$41-1+$BI197,$A$27-2)*IF(RTF_unit="K",1,IF(RTF_unit="lb",1/1000,IF(RTF_unit="T",2,1))),"")</f>
        <v/>
      </c>
      <c r="BO197" s="125" t="str">
        <f t="shared" ref="BO197" ca="1" si="1096">IFERROR(INDEX($D$2:$BA$203,$A$41-1+$BI197,$A$27)*IF(RTF_unit_Moment="kip-ft",1,IF(RTF_unit_Moment="kip-in",1/12,IF(RTF_unit_Moment="lb-ft",1/1000,IF(RTF_unit_Moment="lb-in",1/12000,1)))),"")</f>
        <v/>
      </c>
      <c r="BP197" s="125" t="str">
        <f t="shared" ref="BP197" ca="1" si="1097">IFERROR(INDEX($D$2:$BA$203,$A$41-1+$BI197,$A$30)*IF(RTF_unit_Moment="kip-ft",1,IF(RTF_unit_Moment="kip-in",1/12,IF(RTF_unit_Moment="lb-ft",1/1000,IF(RTF_unit_Moment="lb-in",1/12000,1)))),"")</f>
        <v/>
      </c>
      <c r="BQ197" s="125" t="str">
        <f t="shared" ca="1" si="783"/>
        <v/>
      </c>
      <c r="BR197" s="125" t="str">
        <f t="shared" ca="1" si="784"/>
        <v/>
      </c>
      <c r="BT197" s="125" t="str">
        <f t="array" aca="1" ref="BT197" ca="1">IFERROR(INDEX($BB$1:$BB$203,SMALL(IF($BB$1:$BB$203&lt;&gt;"",ROW($BB$1:$BB$203)),ROW(190:190))),"")</f>
        <v/>
      </c>
      <c r="BU197" s="604" t="str">
        <f t="shared" ca="1" si="752"/>
        <v/>
      </c>
      <c r="BV197" s="125" t="str">
        <f t="shared" ca="1" si="760"/>
        <v/>
      </c>
      <c r="BW197" s="125" t="str">
        <f t="shared" ca="1" si="760"/>
        <v/>
      </c>
      <c r="BX197" s="125" t="str">
        <f t="shared" ca="1" si="760"/>
        <v/>
      </c>
      <c r="BY197" s="125" t="str">
        <f t="shared" ca="1" si="761"/>
        <v/>
      </c>
      <c r="BZ197" s="125" t="str">
        <f t="shared" ca="1" si="753"/>
        <v/>
      </c>
      <c r="CA197" s="125" t="str">
        <f t="shared" ca="1" si="762"/>
        <v/>
      </c>
      <c r="CB197" s="125" t="str">
        <f t="shared" ca="1" si="763"/>
        <v/>
      </c>
      <c r="CC197" s="125" t="str">
        <f t="shared" ca="1" si="764"/>
        <v/>
      </c>
      <c r="CD197" s="125" t="str">
        <f t="shared" ca="1" si="765"/>
        <v/>
      </c>
      <c r="CE197" s="125" t="str">
        <f t="shared" ca="1" si="766"/>
        <v/>
      </c>
      <c r="CF197" s="125" t="str">
        <f t="shared" ca="1" si="767"/>
        <v/>
      </c>
      <c r="CG197" s="125" t="str">
        <f t="shared" ca="1" si="768"/>
        <v/>
      </c>
      <c r="CH197" s="125" t="str">
        <f t="shared" ca="1" si="769"/>
        <v/>
      </c>
      <c r="CI197" s="125" t="str">
        <f t="shared" ca="1" si="770"/>
        <v/>
      </c>
      <c r="CJ197" s="125" t="str">
        <f t="array" aca="1" ref="CJ197" ca="1">IFERROR(INDEX($CI$1:$CI$502,SMALL(IF($CI$1:$CI$502&lt;&gt;"",ROW($CI$1:$CI$502)),ROW(190:190))),"")</f>
        <v/>
      </c>
      <c r="CK197" s="125" t="str">
        <f t="shared" ca="1" si="771"/>
        <v/>
      </c>
      <c r="CL197" s="125" t="str">
        <f t="shared" ca="1" si="772"/>
        <v/>
      </c>
      <c r="CM197" s="125"/>
      <c r="CO197" s="125" t="str">
        <f t="shared" si="773"/>
        <v/>
      </c>
      <c r="CP197" s="600" t="str">
        <f t="shared" si="774"/>
        <v/>
      </c>
      <c r="CQ197" s="600" t="str">
        <f t="shared" si="790"/>
        <v/>
      </c>
      <c r="CR197" s="600" t="str">
        <f t="shared" si="775"/>
        <v/>
      </c>
    </row>
    <row r="198" spans="1:96" x14ac:dyDescent="0.25">
      <c r="A198" s="591"/>
      <c r="C198" s="125">
        <f t="shared" si="1087"/>
        <v>196</v>
      </c>
      <c r="D198" s="125" t="e">
        <f t="shared" ca="1" si="1070"/>
        <v>#N/A</v>
      </c>
      <c r="E198" s="125" t="e">
        <f t="shared" ca="1" si="1070"/>
        <v>#N/A</v>
      </c>
      <c r="F198" s="125" t="e">
        <f t="shared" ca="1" si="1070"/>
        <v>#N/A</v>
      </c>
      <c r="G198" s="125" t="e">
        <f t="shared" ca="1" si="1070"/>
        <v>#N/A</v>
      </c>
      <c r="H198" s="125" t="e">
        <f t="shared" ca="1" si="1070"/>
        <v>#N/A</v>
      </c>
      <c r="I198" s="125" t="e">
        <f t="shared" ca="1" si="1070"/>
        <v>#N/A</v>
      </c>
      <c r="J198" s="125" t="e">
        <f t="shared" ca="1" si="1070"/>
        <v>#N/A</v>
      </c>
      <c r="K198" s="125" t="e">
        <f t="shared" ca="1" si="1070"/>
        <v>#N/A</v>
      </c>
      <c r="L198" s="125" t="e">
        <f t="shared" ca="1" si="1070"/>
        <v>#N/A</v>
      </c>
      <c r="M198" s="125" t="e">
        <f t="shared" ca="1" si="1070"/>
        <v>#N/A</v>
      </c>
      <c r="N198" s="125" t="e">
        <f t="shared" ca="1" si="1070"/>
        <v>#N/A</v>
      </c>
      <c r="O198" s="125" t="e">
        <f t="shared" ca="1" si="1070"/>
        <v>#N/A</v>
      </c>
      <c r="P198" s="125" t="e">
        <f t="shared" ca="1" si="1070"/>
        <v>#N/A</v>
      </c>
      <c r="Q198" s="125" t="e">
        <f t="shared" ca="1" si="1070"/>
        <v>#N/A</v>
      </c>
      <c r="R198" s="125" t="e">
        <f t="shared" ca="1" si="1070"/>
        <v>#N/A</v>
      </c>
      <c r="S198" s="125" t="e">
        <f t="shared" ca="1" si="1070"/>
        <v>#N/A</v>
      </c>
      <c r="T198" s="125" t="e">
        <f t="shared" ca="1" si="1063"/>
        <v>#N/A</v>
      </c>
      <c r="U198" s="125" t="e">
        <f t="shared" ca="1" si="1063"/>
        <v>#N/A</v>
      </c>
      <c r="V198" s="125" t="e">
        <f t="shared" ca="1" si="1063"/>
        <v>#N/A</v>
      </c>
      <c r="W198" s="125" t="e">
        <f t="shared" ca="1" si="1063"/>
        <v>#N/A</v>
      </c>
      <c r="X198" s="125" t="e">
        <f t="shared" ca="1" si="1063"/>
        <v>#N/A</v>
      </c>
      <c r="Y198" s="125" t="e">
        <f t="shared" ca="1" si="1063"/>
        <v>#N/A</v>
      </c>
      <c r="Z198" s="125" t="e">
        <f t="shared" ca="1" si="1063"/>
        <v>#N/A</v>
      </c>
      <c r="AA198" s="125" t="e">
        <f t="shared" ca="1" si="1063"/>
        <v>#N/A</v>
      </c>
      <c r="AB198" s="125" t="e">
        <f t="shared" ca="1" si="1063"/>
        <v>#N/A</v>
      </c>
      <c r="AC198" s="125" t="e">
        <f t="shared" ca="1" si="1063"/>
        <v>#N/A</v>
      </c>
      <c r="AD198" s="125" t="e">
        <f t="shared" ca="1" si="1063"/>
        <v>#N/A</v>
      </c>
      <c r="AE198" s="125" t="e">
        <f t="shared" ca="1" si="1063"/>
        <v>#N/A</v>
      </c>
      <c r="AF198" s="125" t="e">
        <f t="shared" ca="1" si="1063"/>
        <v>#N/A</v>
      </c>
      <c r="AG198" s="125" t="e">
        <f t="shared" ca="1" si="1063"/>
        <v>#N/A</v>
      </c>
      <c r="AH198" s="125" t="e">
        <f t="shared" ca="1" si="1063"/>
        <v>#N/A</v>
      </c>
      <c r="AI198" s="125" t="e">
        <f t="shared" ca="1" si="1071"/>
        <v>#N/A</v>
      </c>
      <c r="AJ198" s="125" t="e">
        <f t="shared" ca="1" si="1071"/>
        <v>#N/A</v>
      </c>
      <c r="AK198" s="125" t="e">
        <f t="shared" ca="1" si="1071"/>
        <v>#N/A</v>
      </c>
      <c r="AL198" s="125" t="e">
        <f t="shared" ca="1" si="1071"/>
        <v>#N/A</v>
      </c>
      <c r="AM198" s="125" t="e">
        <f t="shared" ca="1" si="1071"/>
        <v>#N/A</v>
      </c>
      <c r="AN198" s="125" t="e">
        <f t="shared" ca="1" si="1071"/>
        <v>#N/A</v>
      </c>
      <c r="AO198" s="125" t="e">
        <f t="shared" ca="1" si="1071"/>
        <v>#N/A</v>
      </c>
      <c r="AP198" s="125" t="e">
        <f t="shared" ca="1" si="1071"/>
        <v>#N/A</v>
      </c>
      <c r="AQ198" s="125" t="e">
        <f t="shared" ca="1" si="1071"/>
        <v>#N/A</v>
      </c>
      <c r="AR198" s="125" t="e">
        <f t="shared" ca="1" si="1071"/>
        <v>#N/A</v>
      </c>
      <c r="AS198" s="125" t="e">
        <f t="shared" ca="1" si="1071"/>
        <v>#N/A</v>
      </c>
      <c r="AT198" s="125" t="e">
        <f t="shared" ca="1" si="1071"/>
        <v>#N/A</v>
      </c>
      <c r="AU198" s="125" t="e">
        <f t="shared" ca="1" si="1071"/>
        <v>#N/A</v>
      </c>
      <c r="AV198" s="125" t="e">
        <f t="shared" ca="1" si="1071"/>
        <v>#N/A</v>
      </c>
      <c r="AW198" s="125" t="e">
        <f t="shared" ca="1" si="1071"/>
        <v>#N/A</v>
      </c>
      <c r="AX198" s="125" t="e">
        <f t="shared" ca="1" si="1071"/>
        <v>#N/A</v>
      </c>
      <c r="AY198" s="125" t="e">
        <f t="shared" ca="1" si="1064"/>
        <v>#N/A</v>
      </c>
      <c r="AZ198" s="125" t="e">
        <f t="shared" ca="1" si="1064"/>
        <v>#N/A</v>
      </c>
      <c r="BA198" s="125" t="e">
        <f t="shared" ca="1" si="1064"/>
        <v>#N/A</v>
      </c>
      <c r="BB198" s="125" t="str">
        <f t="shared" ca="1" si="1080"/>
        <v/>
      </c>
      <c r="BC198" s="125" t="str">
        <f t="shared" ca="1" si="1072"/>
        <v/>
      </c>
      <c r="BD198" s="125" t="str">
        <f t="shared" ca="1" si="1073"/>
        <v/>
      </c>
      <c r="BE198" s="125" t="str">
        <f t="shared" ca="1" si="1074"/>
        <v/>
      </c>
      <c r="BF198" t="str">
        <f t="shared" ca="1" si="1081"/>
        <v/>
      </c>
      <c r="BG198" s="125" t="str">
        <f t="shared" ca="1" si="741"/>
        <v/>
      </c>
      <c r="BI198" s="606" t="str">
        <f t="shared" ca="1" si="776"/>
        <v/>
      </c>
      <c r="BJ198" s="125" t="str">
        <f t="shared" ca="1" si="754"/>
        <v/>
      </c>
      <c r="BK198" s="125" t="str">
        <f t="shared" ca="1" si="777"/>
        <v/>
      </c>
      <c r="BL198" s="125" t="str">
        <f t="shared" ref="BL198" ca="1" si="1098">IFERROR(INDEX($D$2:$BA$203,$A$41-1+$BI198,$A$27-3)*IF(RTF_unit="K",1,IF(RTF_unit="lb",1/1000,IF(RTF_unit="T",2,1))),"")</f>
        <v/>
      </c>
      <c r="BM198" s="125" t="str">
        <f t="shared" ref="BM198" ca="1" si="1099">IFERROR(INDEX($D$2:$BA$203,$A$41-1+$BI198,$A$27-1)*IF(RTF_unit="K",1,IF(RTF_unit="lb",1/1000,IF(RTF_unit="T",2,1))),"")</f>
        <v/>
      </c>
      <c r="BN198" s="125" t="str">
        <f t="shared" ref="BN198" ca="1" si="1100">IFERROR(INDEX($D$2:$BA$203,$A$41-1+$BI198,$A$27-2)*IF(RTF_unit="K",1,IF(RTF_unit="lb",1/1000,IF(RTF_unit="T",2,1))),"")</f>
        <v/>
      </c>
      <c r="BO198" s="125" t="str">
        <f t="shared" ref="BO198" ca="1" si="1101">IFERROR(INDEX($D$2:$BA$203,$A$41-1+$BI198,$A$27)*IF(RTF_unit_Moment="kip-ft",1,IF(RTF_unit_Moment="kip-in",1/12,IF(RTF_unit_Moment="lb-ft",1/1000,IF(RTF_unit_Moment="lb-in",1/12000,1)))),"")</f>
        <v/>
      </c>
      <c r="BP198" s="125" t="str">
        <f t="shared" ref="BP198" ca="1" si="1102">IFERROR(INDEX($D$2:$BA$203,$A$41-1+$BI198,$A$30)*IF(RTF_unit_Moment="kip-ft",1,IF(RTF_unit_Moment="kip-in",1/12,IF(RTF_unit_Moment="lb-ft",1/1000,IF(RTF_unit_Moment="lb-in",1/12000,1)))),"")</f>
        <v/>
      </c>
      <c r="BQ198" s="125" t="str">
        <f t="shared" ca="1" si="783"/>
        <v/>
      </c>
      <c r="BR198" s="125" t="str">
        <f t="shared" ca="1" si="784"/>
        <v/>
      </c>
      <c r="BT198" s="125" t="str">
        <f t="array" aca="1" ref="BT198" ca="1">IFERROR(INDEX($BB$1:$BB$203,SMALL(IF($BB$1:$BB$203&lt;&gt;"",ROW($BB$1:$BB$203)),ROW(191:191))),"")</f>
        <v/>
      </c>
      <c r="BU198" s="604" t="str">
        <f t="shared" ca="1" si="752"/>
        <v/>
      </c>
      <c r="BV198" s="125" t="str">
        <f t="shared" ca="1" si="760"/>
        <v/>
      </c>
      <c r="BW198" s="125" t="str">
        <f t="shared" ca="1" si="760"/>
        <v/>
      </c>
      <c r="BX198" s="125" t="str">
        <f t="shared" ca="1" si="760"/>
        <v/>
      </c>
      <c r="BY198" s="125" t="str">
        <f t="shared" ca="1" si="761"/>
        <v/>
      </c>
      <c r="BZ198" s="125" t="str">
        <f t="shared" ca="1" si="753"/>
        <v/>
      </c>
      <c r="CA198" s="125" t="str">
        <f t="shared" ca="1" si="762"/>
        <v/>
      </c>
      <c r="CB198" s="125" t="str">
        <f t="shared" ca="1" si="763"/>
        <v/>
      </c>
      <c r="CC198" s="125" t="str">
        <f t="shared" ca="1" si="764"/>
        <v/>
      </c>
      <c r="CD198" s="125" t="str">
        <f t="shared" ca="1" si="765"/>
        <v/>
      </c>
      <c r="CE198" s="125" t="str">
        <f t="shared" ca="1" si="766"/>
        <v/>
      </c>
      <c r="CF198" s="125" t="str">
        <f t="shared" ca="1" si="767"/>
        <v/>
      </c>
      <c r="CG198" s="125" t="str">
        <f t="shared" ca="1" si="768"/>
        <v/>
      </c>
      <c r="CH198" s="125" t="str">
        <f t="shared" ca="1" si="769"/>
        <v/>
      </c>
      <c r="CI198" s="125" t="str">
        <f t="shared" ca="1" si="770"/>
        <v/>
      </c>
      <c r="CJ198" s="125" t="str">
        <f t="array" aca="1" ref="CJ198" ca="1">IFERROR(INDEX($CI$1:$CI$502,SMALL(IF($CI$1:$CI$502&lt;&gt;"",ROW($CI$1:$CI$502)),ROW(191:191))),"")</f>
        <v/>
      </c>
      <c r="CK198" s="125" t="str">
        <f t="shared" ca="1" si="771"/>
        <v/>
      </c>
      <c r="CL198" s="125" t="str">
        <f t="shared" ca="1" si="772"/>
        <v/>
      </c>
      <c r="CM198" s="125"/>
      <c r="CO198" s="125" t="str">
        <f t="shared" si="773"/>
        <v/>
      </c>
      <c r="CP198" s="600" t="str">
        <f t="shared" si="774"/>
        <v/>
      </c>
      <c r="CQ198" s="600" t="str">
        <f t="shared" si="790"/>
        <v/>
      </c>
      <c r="CR198" s="600" t="str">
        <f t="shared" si="775"/>
        <v/>
      </c>
    </row>
    <row r="199" spans="1:96" x14ac:dyDescent="0.25">
      <c r="A199" s="591"/>
      <c r="C199" s="125">
        <f t="shared" si="1087"/>
        <v>197</v>
      </c>
      <c r="D199" s="125" t="e">
        <f t="shared" ca="1" si="1070"/>
        <v>#N/A</v>
      </c>
      <c r="E199" s="125" t="e">
        <f t="shared" ca="1" si="1070"/>
        <v>#N/A</v>
      </c>
      <c r="F199" s="125" t="e">
        <f t="shared" ca="1" si="1070"/>
        <v>#N/A</v>
      </c>
      <c r="G199" s="125" t="e">
        <f t="shared" ca="1" si="1070"/>
        <v>#N/A</v>
      </c>
      <c r="H199" s="125" t="e">
        <f t="shared" ca="1" si="1070"/>
        <v>#N/A</v>
      </c>
      <c r="I199" s="125" t="e">
        <f t="shared" ca="1" si="1070"/>
        <v>#N/A</v>
      </c>
      <c r="J199" s="125" t="e">
        <f t="shared" ca="1" si="1070"/>
        <v>#N/A</v>
      </c>
      <c r="K199" s="125" t="e">
        <f t="shared" ca="1" si="1070"/>
        <v>#N/A</v>
      </c>
      <c r="L199" s="125" t="e">
        <f t="shared" ca="1" si="1070"/>
        <v>#N/A</v>
      </c>
      <c r="M199" s="125" t="e">
        <f t="shared" ca="1" si="1070"/>
        <v>#N/A</v>
      </c>
      <c r="N199" s="125" t="e">
        <f t="shared" ca="1" si="1070"/>
        <v>#N/A</v>
      </c>
      <c r="O199" s="125" t="e">
        <f t="shared" ca="1" si="1070"/>
        <v>#N/A</v>
      </c>
      <c r="P199" s="125" t="e">
        <f t="shared" ca="1" si="1070"/>
        <v>#N/A</v>
      </c>
      <c r="Q199" s="125" t="e">
        <f t="shared" ca="1" si="1070"/>
        <v>#N/A</v>
      </c>
      <c r="R199" s="125" t="e">
        <f t="shared" ca="1" si="1070"/>
        <v>#N/A</v>
      </c>
      <c r="S199" s="125" t="e">
        <f t="shared" ca="1" si="1070"/>
        <v>#N/A</v>
      </c>
      <c r="T199" s="125" t="e">
        <f t="shared" ca="1" si="1063"/>
        <v>#N/A</v>
      </c>
      <c r="U199" s="125" t="e">
        <f t="shared" ca="1" si="1063"/>
        <v>#N/A</v>
      </c>
      <c r="V199" s="125" t="e">
        <f t="shared" ca="1" si="1063"/>
        <v>#N/A</v>
      </c>
      <c r="W199" s="125" t="e">
        <f t="shared" ca="1" si="1063"/>
        <v>#N/A</v>
      </c>
      <c r="X199" s="125" t="e">
        <f t="shared" ca="1" si="1063"/>
        <v>#N/A</v>
      </c>
      <c r="Y199" s="125" t="e">
        <f t="shared" ca="1" si="1063"/>
        <v>#N/A</v>
      </c>
      <c r="Z199" s="125" t="e">
        <f t="shared" ca="1" si="1063"/>
        <v>#N/A</v>
      </c>
      <c r="AA199" s="125" t="e">
        <f t="shared" ca="1" si="1063"/>
        <v>#N/A</v>
      </c>
      <c r="AB199" s="125" t="e">
        <f t="shared" ca="1" si="1063"/>
        <v>#N/A</v>
      </c>
      <c r="AC199" s="125" t="e">
        <f t="shared" ca="1" si="1063"/>
        <v>#N/A</v>
      </c>
      <c r="AD199" s="125" t="e">
        <f t="shared" ca="1" si="1063"/>
        <v>#N/A</v>
      </c>
      <c r="AE199" s="125" t="e">
        <f t="shared" ca="1" si="1063"/>
        <v>#N/A</v>
      </c>
      <c r="AF199" s="125" t="e">
        <f t="shared" ca="1" si="1063"/>
        <v>#N/A</v>
      </c>
      <c r="AG199" s="125" t="e">
        <f t="shared" ca="1" si="1063"/>
        <v>#N/A</v>
      </c>
      <c r="AH199" s="125" t="e">
        <f t="shared" ca="1" si="1063"/>
        <v>#N/A</v>
      </c>
      <c r="AI199" s="125" t="e">
        <f t="shared" ca="1" si="1071"/>
        <v>#N/A</v>
      </c>
      <c r="AJ199" s="125" t="e">
        <f t="shared" ca="1" si="1071"/>
        <v>#N/A</v>
      </c>
      <c r="AK199" s="125" t="e">
        <f t="shared" ca="1" si="1071"/>
        <v>#N/A</v>
      </c>
      <c r="AL199" s="125" t="e">
        <f t="shared" ca="1" si="1071"/>
        <v>#N/A</v>
      </c>
      <c r="AM199" s="125" t="e">
        <f t="shared" ca="1" si="1071"/>
        <v>#N/A</v>
      </c>
      <c r="AN199" s="125" t="e">
        <f t="shared" ca="1" si="1071"/>
        <v>#N/A</v>
      </c>
      <c r="AO199" s="125" t="e">
        <f t="shared" ca="1" si="1071"/>
        <v>#N/A</v>
      </c>
      <c r="AP199" s="125" t="e">
        <f t="shared" ca="1" si="1071"/>
        <v>#N/A</v>
      </c>
      <c r="AQ199" s="125" t="e">
        <f t="shared" ca="1" si="1071"/>
        <v>#N/A</v>
      </c>
      <c r="AR199" s="125" t="e">
        <f t="shared" ca="1" si="1071"/>
        <v>#N/A</v>
      </c>
      <c r="AS199" s="125" t="e">
        <f t="shared" ca="1" si="1071"/>
        <v>#N/A</v>
      </c>
      <c r="AT199" s="125" t="e">
        <f t="shared" ca="1" si="1071"/>
        <v>#N/A</v>
      </c>
      <c r="AU199" s="125" t="e">
        <f t="shared" ca="1" si="1071"/>
        <v>#N/A</v>
      </c>
      <c r="AV199" s="125" t="e">
        <f t="shared" ca="1" si="1071"/>
        <v>#N/A</v>
      </c>
      <c r="AW199" s="125" t="e">
        <f t="shared" ca="1" si="1071"/>
        <v>#N/A</v>
      </c>
      <c r="AX199" s="125" t="e">
        <f t="shared" ca="1" si="1071"/>
        <v>#N/A</v>
      </c>
      <c r="AY199" s="125" t="e">
        <f t="shared" ca="1" si="1064"/>
        <v>#N/A</v>
      </c>
      <c r="AZ199" s="125" t="e">
        <f t="shared" ca="1" si="1064"/>
        <v>#N/A</v>
      </c>
      <c r="BA199" s="125" t="e">
        <f t="shared" ca="1" si="1064"/>
        <v>#N/A</v>
      </c>
      <c r="BB199" s="125" t="str">
        <f t="shared" ca="1" si="1080"/>
        <v/>
      </c>
      <c r="BC199" s="125" t="str">
        <f t="shared" ca="1" si="1072"/>
        <v/>
      </c>
      <c r="BD199" s="125" t="str">
        <f t="shared" ca="1" si="1073"/>
        <v/>
      </c>
      <c r="BE199" s="125" t="str">
        <f t="shared" ca="1" si="1074"/>
        <v/>
      </c>
      <c r="BF199" t="str">
        <f t="shared" ca="1" si="1081"/>
        <v/>
      </c>
      <c r="BG199" s="125" t="str">
        <f t="shared" ca="1" si="741"/>
        <v/>
      </c>
      <c r="BI199" s="606" t="str">
        <f t="shared" ca="1" si="776"/>
        <v/>
      </c>
      <c r="BJ199" s="125" t="str">
        <f t="shared" ca="1" si="754"/>
        <v/>
      </c>
      <c r="BK199" s="125" t="str">
        <f t="shared" ca="1" si="777"/>
        <v/>
      </c>
      <c r="BL199" s="125" t="str">
        <f t="shared" ref="BL199" ca="1" si="1103">IFERROR(INDEX($D$2:$BA$203,$A$41-1+$BI199,$A$27-3)*IF(RTF_unit="K",1,IF(RTF_unit="lb",1/1000,IF(RTF_unit="T",2,1))),"")</f>
        <v/>
      </c>
      <c r="BM199" s="125" t="str">
        <f t="shared" ref="BM199" ca="1" si="1104">IFERROR(INDEX($D$2:$BA$203,$A$41-1+$BI199,$A$27-1)*IF(RTF_unit="K",1,IF(RTF_unit="lb",1/1000,IF(RTF_unit="T",2,1))),"")</f>
        <v/>
      </c>
      <c r="BN199" s="125" t="str">
        <f t="shared" ref="BN199" ca="1" si="1105">IFERROR(INDEX($D$2:$BA$203,$A$41-1+$BI199,$A$27-2)*IF(RTF_unit="K",1,IF(RTF_unit="lb",1/1000,IF(RTF_unit="T",2,1))),"")</f>
        <v/>
      </c>
      <c r="BO199" s="125" t="str">
        <f t="shared" ref="BO199" ca="1" si="1106">IFERROR(INDEX($D$2:$BA$203,$A$41-1+$BI199,$A$27)*IF(RTF_unit_Moment="kip-ft",1,IF(RTF_unit_Moment="kip-in",1/12,IF(RTF_unit_Moment="lb-ft",1/1000,IF(RTF_unit_Moment="lb-in",1/12000,1)))),"")</f>
        <v/>
      </c>
      <c r="BP199" s="125" t="str">
        <f t="shared" ref="BP199" ca="1" si="1107">IFERROR(INDEX($D$2:$BA$203,$A$41-1+$BI199,$A$30)*IF(RTF_unit_Moment="kip-ft",1,IF(RTF_unit_Moment="kip-in",1/12,IF(RTF_unit_Moment="lb-ft",1/1000,IF(RTF_unit_Moment="lb-in",1/12000,1)))),"")</f>
        <v/>
      </c>
      <c r="BQ199" s="125" t="str">
        <f t="shared" ca="1" si="783"/>
        <v/>
      </c>
      <c r="BR199" s="125" t="str">
        <f t="shared" ca="1" si="784"/>
        <v/>
      </c>
      <c r="BT199" s="125" t="str">
        <f t="array" aca="1" ref="BT199" ca="1">IFERROR(INDEX($BB$1:$BB$203,SMALL(IF($BB$1:$BB$203&lt;&gt;"",ROW($BB$1:$BB$203)),ROW(192:192))),"")</f>
        <v/>
      </c>
      <c r="BU199" s="604" t="str">
        <f t="shared" ca="1" si="752"/>
        <v/>
      </c>
      <c r="BV199" s="125" t="str">
        <f t="shared" ca="1" si="760"/>
        <v/>
      </c>
      <c r="BW199" s="125" t="str">
        <f t="shared" ca="1" si="760"/>
        <v/>
      </c>
      <c r="BX199" s="125" t="str">
        <f t="shared" ca="1" si="760"/>
        <v/>
      </c>
      <c r="BY199" s="125" t="str">
        <f t="shared" ca="1" si="761"/>
        <v/>
      </c>
      <c r="BZ199" s="125" t="str">
        <f t="shared" ca="1" si="753"/>
        <v/>
      </c>
      <c r="CA199" s="125" t="str">
        <f t="shared" ca="1" si="762"/>
        <v/>
      </c>
      <c r="CB199" s="125" t="str">
        <f t="shared" ca="1" si="763"/>
        <v/>
      </c>
      <c r="CC199" s="125" t="str">
        <f t="shared" ca="1" si="764"/>
        <v/>
      </c>
      <c r="CD199" s="125" t="str">
        <f t="shared" ca="1" si="765"/>
        <v/>
      </c>
      <c r="CE199" s="125" t="str">
        <f t="shared" ca="1" si="766"/>
        <v/>
      </c>
      <c r="CF199" s="125" t="str">
        <f t="shared" ca="1" si="767"/>
        <v/>
      </c>
      <c r="CG199" s="125" t="str">
        <f t="shared" ca="1" si="768"/>
        <v/>
      </c>
      <c r="CH199" s="125" t="str">
        <f t="shared" ca="1" si="769"/>
        <v/>
      </c>
      <c r="CI199" s="125" t="str">
        <f t="shared" ca="1" si="770"/>
        <v/>
      </c>
      <c r="CJ199" s="125" t="str">
        <f t="array" aca="1" ref="CJ199" ca="1">IFERROR(INDEX($CI$1:$CI$502,SMALL(IF($CI$1:$CI$502&lt;&gt;"",ROW($CI$1:$CI$502)),ROW(192:192))),"")</f>
        <v/>
      </c>
      <c r="CK199" s="125" t="str">
        <f t="shared" ca="1" si="771"/>
        <v/>
      </c>
      <c r="CL199" s="125" t="str">
        <f t="shared" ca="1" si="772"/>
        <v/>
      </c>
      <c r="CM199" s="125"/>
      <c r="CO199" s="125" t="str">
        <f t="shared" si="773"/>
        <v/>
      </c>
      <c r="CP199" s="600" t="str">
        <f t="shared" si="774"/>
        <v/>
      </c>
      <c r="CQ199" s="600" t="str">
        <f t="shared" si="790"/>
        <v/>
      </c>
      <c r="CR199" s="600" t="str">
        <f t="shared" si="775"/>
        <v/>
      </c>
    </row>
    <row r="200" spans="1:96" x14ac:dyDescent="0.25">
      <c r="A200" s="591"/>
      <c r="C200" s="125">
        <f t="shared" si="1087"/>
        <v>198</v>
      </c>
      <c r="D200" s="125" t="e">
        <f t="shared" ca="1" si="1070"/>
        <v>#N/A</v>
      </c>
      <c r="E200" s="125" t="e">
        <f t="shared" ca="1" si="1070"/>
        <v>#N/A</v>
      </c>
      <c r="F200" s="125" t="e">
        <f t="shared" ca="1" si="1070"/>
        <v>#N/A</v>
      </c>
      <c r="G200" s="125" t="e">
        <f t="shared" ca="1" si="1070"/>
        <v>#N/A</v>
      </c>
      <c r="H200" s="125" t="e">
        <f t="shared" ca="1" si="1070"/>
        <v>#N/A</v>
      </c>
      <c r="I200" s="125" t="e">
        <f t="shared" ca="1" si="1070"/>
        <v>#N/A</v>
      </c>
      <c r="J200" s="125" t="e">
        <f t="shared" ca="1" si="1070"/>
        <v>#N/A</v>
      </c>
      <c r="K200" s="125" t="e">
        <f t="shared" ca="1" si="1070"/>
        <v>#N/A</v>
      </c>
      <c r="L200" s="125" t="e">
        <f t="shared" ca="1" si="1070"/>
        <v>#N/A</v>
      </c>
      <c r="M200" s="125" t="e">
        <f t="shared" ca="1" si="1070"/>
        <v>#N/A</v>
      </c>
      <c r="N200" s="125" t="e">
        <f t="shared" ca="1" si="1070"/>
        <v>#N/A</v>
      </c>
      <c r="O200" s="125" t="e">
        <f t="shared" ca="1" si="1070"/>
        <v>#N/A</v>
      </c>
      <c r="P200" s="125" t="e">
        <f t="shared" ca="1" si="1070"/>
        <v>#N/A</v>
      </c>
      <c r="Q200" s="125" t="e">
        <f t="shared" ca="1" si="1070"/>
        <v>#N/A</v>
      </c>
      <c r="R200" s="125" t="e">
        <f t="shared" ca="1" si="1070"/>
        <v>#N/A</v>
      </c>
      <c r="S200" s="125" t="e">
        <f t="shared" ca="1" si="1070"/>
        <v>#N/A</v>
      </c>
      <c r="T200" s="125" t="e">
        <f t="shared" ca="1" si="1063"/>
        <v>#N/A</v>
      </c>
      <c r="U200" s="125" t="e">
        <f t="shared" ca="1" si="1063"/>
        <v>#N/A</v>
      </c>
      <c r="V200" s="125" t="e">
        <f t="shared" ca="1" si="1063"/>
        <v>#N/A</v>
      </c>
      <c r="W200" s="125" t="e">
        <f t="shared" ca="1" si="1063"/>
        <v>#N/A</v>
      </c>
      <c r="X200" s="125" t="e">
        <f t="shared" ca="1" si="1063"/>
        <v>#N/A</v>
      </c>
      <c r="Y200" s="125" t="e">
        <f t="shared" ca="1" si="1063"/>
        <v>#N/A</v>
      </c>
      <c r="Z200" s="125" t="e">
        <f t="shared" ca="1" si="1063"/>
        <v>#N/A</v>
      </c>
      <c r="AA200" s="125" t="e">
        <f t="shared" ca="1" si="1063"/>
        <v>#N/A</v>
      </c>
      <c r="AB200" s="125" t="e">
        <f t="shared" ca="1" si="1063"/>
        <v>#N/A</v>
      </c>
      <c r="AC200" s="125" t="e">
        <f t="shared" ca="1" si="1063"/>
        <v>#N/A</v>
      </c>
      <c r="AD200" s="125" t="e">
        <f t="shared" ca="1" si="1063"/>
        <v>#N/A</v>
      </c>
      <c r="AE200" s="125" t="e">
        <f t="shared" ca="1" si="1063"/>
        <v>#N/A</v>
      </c>
      <c r="AF200" s="125" t="e">
        <f t="shared" ca="1" si="1063"/>
        <v>#N/A</v>
      </c>
      <c r="AG200" s="125" t="e">
        <f t="shared" ca="1" si="1063"/>
        <v>#N/A</v>
      </c>
      <c r="AH200" s="125" t="e">
        <f t="shared" ca="1" si="1063"/>
        <v>#N/A</v>
      </c>
      <c r="AI200" s="125" t="e">
        <f t="shared" ca="1" si="1071"/>
        <v>#N/A</v>
      </c>
      <c r="AJ200" s="125" t="e">
        <f t="shared" ca="1" si="1071"/>
        <v>#N/A</v>
      </c>
      <c r="AK200" s="125" t="e">
        <f t="shared" ca="1" si="1071"/>
        <v>#N/A</v>
      </c>
      <c r="AL200" s="125" t="e">
        <f t="shared" ca="1" si="1071"/>
        <v>#N/A</v>
      </c>
      <c r="AM200" s="125" t="e">
        <f t="shared" ca="1" si="1071"/>
        <v>#N/A</v>
      </c>
      <c r="AN200" s="125" t="e">
        <f t="shared" ca="1" si="1071"/>
        <v>#N/A</v>
      </c>
      <c r="AO200" s="125" t="e">
        <f t="shared" ca="1" si="1071"/>
        <v>#N/A</v>
      </c>
      <c r="AP200" s="125" t="e">
        <f t="shared" ca="1" si="1071"/>
        <v>#N/A</v>
      </c>
      <c r="AQ200" s="125" t="e">
        <f t="shared" ca="1" si="1071"/>
        <v>#N/A</v>
      </c>
      <c r="AR200" s="125" t="e">
        <f t="shared" ca="1" si="1071"/>
        <v>#N/A</v>
      </c>
      <c r="AS200" s="125" t="e">
        <f t="shared" ca="1" si="1071"/>
        <v>#N/A</v>
      </c>
      <c r="AT200" s="125" t="e">
        <f t="shared" ca="1" si="1071"/>
        <v>#N/A</v>
      </c>
      <c r="AU200" s="125" t="e">
        <f t="shared" ca="1" si="1071"/>
        <v>#N/A</v>
      </c>
      <c r="AV200" s="125" t="e">
        <f t="shared" ca="1" si="1071"/>
        <v>#N/A</v>
      </c>
      <c r="AW200" s="125" t="e">
        <f t="shared" ca="1" si="1071"/>
        <v>#N/A</v>
      </c>
      <c r="AX200" s="125" t="e">
        <f t="shared" ca="1" si="1071"/>
        <v>#N/A</v>
      </c>
      <c r="AY200" s="125" t="e">
        <f t="shared" ca="1" si="1064"/>
        <v>#N/A</v>
      </c>
      <c r="AZ200" s="125" t="e">
        <f t="shared" ca="1" si="1064"/>
        <v>#N/A</v>
      </c>
      <c r="BA200" s="125" t="e">
        <f t="shared" ca="1" si="1064"/>
        <v>#N/A</v>
      </c>
      <c r="BB200" s="125" t="str">
        <f t="shared" ca="1" si="1080"/>
        <v/>
      </c>
      <c r="BC200" s="125" t="str">
        <f t="shared" ca="1" si="1072"/>
        <v/>
      </c>
      <c r="BD200" s="125" t="str">
        <f t="shared" ca="1" si="1073"/>
        <v/>
      </c>
      <c r="BE200" s="125" t="str">
        <f t="shared" ca="1" si="1074"/>
        <v/>
      </c>
      <c r="BF200" t="str">
        <f t="shared" ca="1" si="1081"/>
        <v/>
      </c>
      <c r="BG200" s="125" t="str">
        <f t="shared" ref="BG200:BG263" ca="1" si="1108">IF(BB200="","",_xlfn.AGGREGATE(4,6,BF200:BF207))</f>
        <v/>
      </c>
      <c r="BI200" s="606" t="str">
        <f t="shared" ca="1" si="776"/>
        <v/>
      </c>
      <c r="BJ200" s="125" t="str">
        <f t="shared" ca="1" si="754"/>
        <v/>
      </c>
      <c r="BK200" s="125" t="str">
        <f t="shared" ca="1" si="777"/>
        <v/>
      </c>
      <c r="BL200" s="125" t="str">
        <f t="shared" ref="BL200" ca="1" si="1109">IFERROR(INDEX($D$2:$BA$203,$A$41-1+$BI200,$A$27-3)*IF(RTF_unit="K",1,IF(RTF_unit="lb",1/1000,IF(RTF_unit="T",2,1))),"")</f>
        <v/>
      </c>
      <c r="BM200" s="125" t="str">
        <f t="shared" ref="BM200" ca="1" si="1110">IFERROR(INDEX($D$2:$BA$203,$A$41-1+$BI200,$A$27-1)*IF(RTF_unit="K",1,IF(RTF_unit="lb",1/1000,IF(RTF_unit="T",2,1))),"")</f>
        <v/>
      </c>
      <c r="BN200" s="125" t="str">
        <f t="shared" ref="BN200" ca="1" si="1111">IFERROR(INDEX($D$2:$BA$203,$A$41-1+$BI200,$A$27-2)*IF(RTF_unit="K",1,IF(RTF_unit="lb",1/1000,IF(RTF_unit="T",2,1))),"")</f>
        <v/>
      </c>
      <c r="BO200" s="125" t="str">
        <f t="shared" ref="BO200" ca="1" si="1112">IFERROR(INDEX($D$2:$BA$203,$A$41-1+$BI200,$A$27)*IF(RTF_unit_Moment="kip-ft",1,IF(RTF_unit_Moment="kip-in",1/12,IF(RTF_unit_Moment="lb-ft",1/1000,IF(RTF_unit_Moment="lb-in",1/12000,1)))),"")</f>
        <v/>
      </c>
      <c r="BP200" s="125" t="str">
        <f t="shared" ref="BP200" ca="1" si="1113">IFERROR(INDEX($D$2:$BA$203,$A$41-1+$BI200,$A$30)*IF(RTF_unit_Moment="kip-ft",1,IF(RTF_unit_Moment="kip-in",1/12,IF(RTF_unit_Moment="lb-ft",1/1000,IF(RTF_unit_Moment="lb-in",1/12000,1)))),"")</f>
        <v/>
      </c>
      <c r="BQ200" s="125" t="str">
        <f t="shared" ca="1" si="783"/>
        <v/>
      </c>
      <c r="BR200" s="125" t="str">
        <f t="shared" ca="1" si="784"/>
        <v/>
      </c>
      <c r="BT200" s="125" t="str">
        <f t="array" aca="1" ref="BT200" ca="1">IFERROR(INDEX($BB$1:$BB$203,SMALL(IF($BB$1:$BB$203&lt;&gt;"",ROW($BB$1:$BB$203)),ROW(193:193))),"")</f>
        <v/>
      </c>
      <c r="BU200" s="604" t="str">
        <f t="shared" ca="1" si="752"/>
        <v/>
      </c>
      <c r="BV200" s="125" t="str">
        <f t="shared" ca="1" si="760"/>
        <v/>
      </c>
      <c r="BW200" s="125" t="str">
        <f t="shared" ca="1" si="760"/>
        <v/>
      </c>
      <c r="BX200" s="125" t="str">
        <f t="shared" ca="1" si="760"/>
        <v/>
      </c>
      <c r="BY200" s="125" t="str">
        <f t="shared" ca="1" si="761"/>
        <v/>
      </c>
      <c r="BZ200" s="125" t="str">
        <f t="shared" ca="1" si="753"/>
        <v/>
      </c>
      <c r="CA200" s="125" t="str">
        <f t="shared" ca="1" si="762"/>
        <v/>
      </c>
      <c r="CB200" s="125" t="str">
        <f t="shared" ca="1" si="763"/>
        <v/>
      </c>
      <c r="CC200" s="125" t="str">
        <f t="shared" ca="1" si="764"/>
        <v/>
      </c>
      <c r="CD200" s="125" t="str">
        <f t="shared" ca="1" si="765"/>
        <v/>
      </c>
      <c r="CE200" s="125" t="str">
        <f t="shared" ca="1" si="766"/>
        <v/>
      </c>
      <c r="CF200" s="125" t="str">
        <f t="shared" ca="1" si="767"/>
        <v/>
      </c>
      <c r="CG200" s="125" t="str">
        <f t="shared" ca="1" si="768"/>
        <v/>
      </c>
      <c r="CH200" s="125" t="str">
        <f t="shared" ca="1" si="769"/>
        <v/>
      </c>
      <c r="CI200" s="125" t="str">
        <f t="shared" ca="1" si="770"/>
        <v/>
      </c>
      <c r="CJ200" s="125" t="str">
        <f t="array" aca="1" ref="CJ200" ca="1">IFERROR(INDEX($CI$1:$CI$502,SMALL(IF($CI$1:$CI$502&lt;&gt;"",ROW($CI$1:$CI$502)),ROW(193:193))),"")</f>
        <v/>
      </c>
      <c r="CK200" s="125" t="str">
        <f t="shared" ca="1" si="771"/>
        <v/>
      </c>
      <c r="CL200" s="125" t="str">
        <f t="shared" ca="1" si="772"/>
        <v/>
      </c>
      <c r="CM200" s="125"/>
      <c r="CO200" s="125" t="str">
        <f t="shared" si="773"/>
        <v/>
      </c>
      <c r="CP200" s="600" t="str">
        <f t="shared" si="774"/>
        <v/>
      </c>
      <c r="CQ200" s="600" t="str">
        <f t="shared" si="790"/>
        <v/>
      </c>
      <c r="CR200" s="600" t="str">
        <f t="shared" si="775"/>
        <v/>
      </c>
    </row>
    <row r="201" spans="1:96" x14ac:dyDescent="0.25">
      <c r="A201" s="591"/>
      <c r="C201" s="125">
        <f t="shared" si="1087"/>
        <v>199</v>
      </c>
      <c r="D201" s="125" t="e">
        <f t="shared" ca="1" si="1070"/>
        <v>#N/A</v>
      </c>
      <c r="E201" s="125" t="e">
        <f t="shared" ca="1" si="1070"/>
        <v>#N/A</v>
      </c>
      <c r="F201" s="125" t="e">
        <f t="shared" ca="1" si="1070"/>
        <v>#N/A</v>
      </c>
      <c r="G201" s="125" t="e">
        <f t="shared" ca="1" si="1070"/>
        <v>#N/A</v>
      </c>
      <c r="H201" s="125" t="e">
        <f t="shared" ca="1" si="1070"/>
        <v>#N/A</v>
      </c>
      <c r="I201" s="125" t="e">
        <f t="shared" ca="1" si="1070"/>
        <v>#N/A</v>
      </c>
      <c r="J201" s="125" t="e">
        <f t="shared" ca="1" si="1070"/>
        <v>#N/A</v>
      </c>
      <c r="K201" s="125" t="e">
        <f t="shared" ca="1" si="1070"/>
        <v>#N/A</v>
      </c>
      <c r="L201" s="125" t="e">
        <f t="shared" ca="1" si="1070"/>
        <v>#N/A</v>
      </c>
      <c r="M201" s="125" t="e">
        <f t="shared" ca="1" si="1070"/>
        <v>#N/A</v>
      </c>
      <c r="N201" s="125" t="e">
        <f t="shared" ca="1" si="1070"/>
        <v>#N/A</v>
      </c>
      <c r="O201" s="125" t="e">
        <f t="shared" ca="1" si="1070"/>
        <v>#N/A</v>
      </c>
      <c r="P201" s="125" t="e">
        <f t="shared" ca="1" si="1070"/>
        <v>#N/A</v>
      </c>
      <c r="Q201" s="125" t="e">
        <f t="shared" ca="1" si="1070"/>
        <v>#N/A</v>
      </c>
      <c r="R201" s="125" t="e">
        <f t="shared" ca="1" si="1070"/>
        <v>#N/A</v>
      </c>
      <c r="S201" s="125" t="e">
        <f t="shared" ca="1" si="1070"/>
        <v>#N/A</v>
      </c>
      <c r="T201" s="125" t="e">
        <f t="shared" ca="1" si="1063"/>
        <v>#N/A</v>
      </c>
      <c r="U201" s="125" t="e">
        <f t="shared" ca="1" si="1063"/>
        <v>#N/A</v>
      </c>
      <c r="V201" s="125" t="e">
        <f t="shared" ca="1" si="1063"/>
        <v>#N/A</v>
      </c>
      <c r="W201" s="125" t="e">
        <f t="shared" ca="1" si="1063"/>
        <v>#N/A</v>
      </c>
      <c r="X201" s="125" t="e">
        <f t="shared" ca="1" si="1063"/>
        <v>#N/A</v>
      </c>
      <c r="Y201" s="125" t="e">
        <f t="shared" ca="1" si="1063"/>
        <v>#N/A</v>
      </c>
      <c r="Z201" s="125" t="e">
        <f t="shared" ca="1" si="1063"/>
        <v>#N/A</v>
      </c>
      <c r="AA201" s="125" t="e">
        <f t="shared" ca="1" si="1063"/>
        <v>#N/A</v>
      </c>
      <c r="AB201" s="125" t="e">
        <f t="shared" ca="1" si="1063"/>
        <v>#N/A</v>
      </c>
      <c r="AC201" s="125" t="e">
        <f t="shared" ca="1" si="1063"/>
        <v>#N/A</v>
      </c>
      <c r="AD201" s="125" t="e">
        <f t="shared" ca="1" si="1063"/>
        <v>#N/A</v>
      </c>
      <c r="AE201" s="125" t="e">
        <f t="shared" ca="1" si="1063"/>
        <v>#N/A</v>
      </c>
      <c r="AF201" s="125" t="e">
        <f t="shared" ca="1" si="1063"/>
        <v>#N/A</v>
      </c>
      <c r="AG201" s="125" t="e">
        <f t="shared" ca="1" si="1063"/>
        <v>#N/A</v>
      </c>
      <c r="AH201" s="125" t="e">
        <f t="shared" ca="1" si="1063"/>
        <v>#N/A</v>
      </c>
      <c r="AI201" s="125" t="e">
        <f t="shared" ca="1" si="1071"/>
        <v>#N/A</v>
      </c>
      <c r="AJ201" s="125" t="e">
        <f t="shared" ca="1" si="1071"/>
        <v>#N/A</v>
      </c>
      <c r="AK201" s="125" t="e">
        <f t="shared" ca="1" si="1071"/>
        <v>#N/A</v>
      </c>
      <c r="AL201" s="125" t="e">
        <f t="shared" ca="1" si="1071"/>
        <v>#N/A</v>
      </c>
      <c r="AM201" s="125" t="e">
        <f t="shared" ca="1" si="1071"/>
        <v>#N/A</v>
      </c>
      <c r="AN201" s="125" t="e">
        <f t="shared" ca="1" si="1071"/>
        <v>#N/A</v>
      </c>
      <c r="AO201" s="125" t="e">
        <f t="shared" ca="1" si="1071"/>
        <v>#N/A</v>
      </c>
      <c r="AP201" s="125" t="e">
        <f t="shared" ca="1" si="1071"/>
        <v>#N/A</v>
      </c>
      <c r="AQ201" s="125" t="e">
        <f t="shared" ca="1" si="1071"/>
        <v>#N/A</v>
      </c>
      <c r="AR201" s="125" t="e">
        <f t="shared" ca="1" si="1071"/>
        <v>#N/A</v>
      </c>
      <c r="AS201" s="125" t="e">
        <f t="shared" ca="1" si="1071"/>
        <v>#N/A</v>
      </c>
      <c r="AT201" s="125" t="e">
        <f t="shared" ca="1" si="1071"/>
        <v>#N/A</v>
      </c>
      <c r="AU201" s="125" t="e">
        <f t="shared" ca="1" si="1071"/>
        <v>#N/A</v>
      </c>
      <c r="AV201" s="125" t="e">
        <f t="shared" ca="1" si="1071"/>
        <v>#N/A</v>
      </c>
      <c r="AW201" s="125" t="e">
        <f t="shared" ca="1" si="1071"/>
        <v>#N/A</v>
      </c>
      <c r="AX201" s="125" t="e">
        <f t="shared" ca="1" si="1071"/>
        <v>#N/A</v>
      </c>
      <c r="AY201" s="125" t="e">
        <f t="shared" ca="1" si="1064"/>
        <v>#N/A</v>
      </c>
      <c r="AZ201" s="125" t="e">
        <f t="shared" ca="1" si="1064"/>
        <v>#N/A</v>
      </c>
      <c r="BA201" s="125" t="e">
        <f t="shared" ca="1" si="1064"/>
        <v>#N/A</v>
      </c>
      <c r="BB201" s="125" t="str">
        <f t="shared" ca="1" si="1080"/>
        <v/>
      </c>
      <c r="BC201" s="125" t="str">
        <f t="shared" ca="1" si="1072"/>
        <v/>
      </c>
      <c r="BD201" s="125" t="str">
        <f t="shared" ca="1" si="1073"/>
        <v/>
      </c>
      <c r="BE201" s="125" t="str">
        <f t="shared" ca="1" si="1074"/>
        <v/>
      </c>
      <c r="BF201" t="str">
        <f t="shared" ca="1" si="1081"/>
        <v/>
      </c>
      <c r="BG201" s="125" t="str">
        <f t="shared" ca="1" si="1108"/>
        <v/>
      </c>
      <c r="BI201" s="606" t="str">
        <f t="shared" ca="1" si="776"/>
        <v/>
      </c>
      <c r="BJ201" s="125" t="str">
        <f t="shared" ca="1" si="754"/>
        <v/>
      </c>
      <c r="BK201" s="125" t="str">
        <f t="shared" ca="1" si="777"/>
        <v/>
      </c>
      <c r="BL201" s="125" t="str">
        <f t="shared" ref="BL201" ca="1" si="1114">IFERROR(INDEX($D$2:$BA$203,$A$41-1+$BI201,$A$27-3)*IF(RTF_unit="K",1,IF(RTF_unit="lb",1/1000,IF(RTF_unit="T",2,1))),"")</f>
        <v/>
      </c>
      <c r="BM201" s="125" t="str">
        <f t="shared" ref="BM201" ca="1" si="1115">IFERROR(INDEX($D$2:$BA$203,$A$41-1+$BI201,$A$27-1)*IF(RTF_unit="K",1,IF(RTF_unit="lb",1/1000,IF(RTF_unit="T",2,1))),"")</f>
        <v/>
      </c>
      <c r="BN201" s="125" t="str">
        <f t="shared" ref="BN201" ca="1" si="1116">IFERROR(INDEX($D$2:$BA$203,$A$41-1+$BI201,$A$27-2)*IF(RTF_unit="K",1,IF(RTF_unit="lb",1/1000,IF(RTF_unit="T",2,1))),"")</f>
        <v/>
      </c>
      <c r="BO201" s="125" t="str">
        <f t="shared" ref="BO201" ca="1" si="1117">IFERROR(INDEX($D$2:$BA$203,$A$41-1+$BI201,$A$27)*IF(RTF_unit_Moment="kip-ft",1,IF(RTF_unit_Moment="kip-in",1/12,IF(RTF_unit_Moment="lb-ft",1/1000,IF(RTF_unit_Moment="lb-in",1/12000,1)))),"")</f>
        <v/>
      </c>
      <c r="BP201" s="125" t="str">
        <f t="shared" ref="BP201" ca="1" si="1118">IFERROR(INDEX($D$2:$BA$203,$A$41-1+$BI201,$A$30)*IF(RTF_unit_Moment="kip-ft",1,IF(RTF_unit_Moment="kip-in",1/12,IF(RTF_unit_Moment="lb-ft",1/1000,IF(RTF_unit_Moment="lb-in",1/12000,1)))),"")</f>
        <v/>
      </c>
      <c r="BQ201" s="125" t="str">
        <f t="shared" ca="1" si="783"/>
        <v/>
      </c>
      <c r="BR201" s="125" t="str">
        <f t="shared" ca="1" si="784"/>
        <v/>
      </c>
      <c r="BT201" s="125" t="str">
        <f t="array" aca="1" ref="BT201" ca="1">IFERROR(INDEX($BB$1:$BB$203,SMALL(IF($BB$1:$BB$203&lt;&gt;"",ROW($BB$1:$BB$203)),ROW(194:194))),"")</f>
        <v/>
      </c>
      <c r="BU201" s="604" t="str">
        <f t="shared" ref="BU201:BU264" ca="1" si="1119">IF($BT201="","",ROW(INDEX(BB:BB,MATCH($BT201,BB:BB,0))))</f>
        <v/>
      </c>
      <c r="BV201" s="125" t="str">
        <f t="shared" ca="1" si="760"/>
        <v/>
      </c>
      <c r="BW201" s="125" t="str">
        <f t="shared" ca="1" si="760"/>
        <v/>
      </c>
      <c r="BX201" s="125" t="str">
        <f t="shared" ca="1" si="760"/>
        <v/>
      </c>
      <c r="BY201" s="125" t="str">
        <f t="shared" ca="1" si="761"/>
        <v/>
      </c>
      <c r="BZ201" s="125" t="str">
        <f t="shared" ref="BZ201:BZ264" ca="1" si="1120">IF($BT201="","",VLOOKUP($BT201,$BB:$BG,6,0))</f>
        <v/>
      </c>
      <c r="CA201" s="125" t="str">
        <f t="shared" ca="1" si="762"/>
        <v/>
      </c>
      <c r="CB201" s="125" t="str">
        <f t="shared" ca="1" si="763"/>
        <v/>
      </c>
      <c r="CC201" s="125" t="str">
        <f t="shared" ca="1" si="764"/>
        <v/>
      </c>
      <c r="CD201" s="125" t="str">
        <f t="shared" ca="1" si="765"/>
        <v/>
      </c>
      <c r="CE201" s="125" t="str">
        <f t="shared" ca="1" si="766"/>
        <v/>
      </c>
      <c r="CF201" s="125" t="str">
        <f t="shared" ca="1" si="767"/>
        <v/>
      </c>
      <c r="CG201" s="125" t="str">
        <f t="shared" ca="1" si="768"/>
        <v/>
      </c>
      <c r="CH201" s="125" t="str">
        <f t="shared" ca="1" si="769"/>
        <v/>
      </c>
      <c r="CI201" s="125" t="str">
        <f t="shared" ca="1" si="770"/>
        <v/>
      </c>
      <c r="CJ201" s="125" t="str">
        <f t="array" aca="1" ref="CJ201" ca="1">IFERROR(INDEX($CI$1:$CI$502,SMALL(IF($CI$1:$CI$502&lt;&gt;"",ROW($CI$1:$CI$502)),ROW(194:194))),"")</f>
        <v/>
      </c>
      <c r="CK201" s="125" t="str">
        <f t="shared" ca="1" si="771"/>
        <v/>
      </c>
      <c r="CL201" s="125" t="str">
        <f t="shared" ca="1" si="772"/>
        <v/>
      </c>
      <c r="CM201" s="125"/>
      <c r="CO201" s="125" t="str">
        <f t="shared" si="773"/>
        <v/>
      </c>
      <c r="CP201" s="600" t="str">
        <f t="shared" si="774"/>
        <v/>
      </c>
      <c r="CQ201" s="600" t="str">
        <f t="shared" si="790"/>
        <v/>
      </c>
      <c r="CR201" s="600" t="str">
        <f t="shared" si="775"/>
        <v/>
      </c>
    </row>
    <row r="202" spans="1:96" x14ac:dyDescent="0.25">
      <c r="A202" s="591"/>
      <c r="C202" s="125">
        <f t="shared" si="1087"/>
        <v>200</v>
      </c>
      <c r="D202" s="125" t="e">
        <f t="shared" ca="1" si="1070"/>
        <v>#N/A</v>
      </c>
      <c r="E202" s="125" t="e">
        <f t="shared" ca="1" si="1070"/>
        <v>#N/A</v>
      </c>
      <c r="F202" s="125" t="e">
        <f t="shared" ca="1" si="1070"/>
        <v>#N/A</v>
      </c>
      <c r="G202" s="125" t="e">
        <f t="shared" ca="1" si="1070"/>
        <v>#N/A</v>
      </c>
      <c r="H202" s="125" t="e">
        <f t="shared" ca="1" si="1070"/>
        <v>#N/A</v>
      </c>
      <c r="I202" s="125" t="e">
        <f t="shared" ca="1" si="1070"/>
        <v>#N/A</v>
      </c>
      <c r="J202" s="125" t="e">
        <f t="shared" ca="1" si="1070"/>
        <v>#N/A</v>
      </c>
      <c r="K202" s="125" t="e">
        <f t="shared" ca="1" si="1070"/>
        <v>#N/A</v>
      </c>
      <c r="L202" s="125" t="e">
        <f t="shared" ca="1" si="1070"/>
        <v>#N/A</v>
      </c>
      <c r="M202" s="125" t="e">
        <f t="shared" ca="1" si="1070"/>
        <v>#N/A</v>
      </c>
      <c r="N202" s="125" t="e">
        <f t="shared" ca="1" si="1070"/>
        <v>#N/A</v>
      </c>
      <c r="O202" s="125" t="e">
        <f t="shared" ca="1" si="1070"/>
        <v>#N/A</v>
      </c>
      <c r="P202" s="125" t="e">
        <f t="shared" ca="1" si="1070"/>
        <v>#N/A</v>
      </c>
      <c r="Q202" s="125" t="e">
        <f t="shared" ca="1" si="1070"/>
        <v>#N/A</v>
      </c>
      <c r="R202" s="125" t="e">
        <f t="shared" ca="1" si="1070"/>
        <v>#N/A</v>
      </c>
      <c r="S202" s="125" t="e">
        <f t="shared" ca="1" si="1070"/>
        <v>#N/A</v>
      </c>
      <c r="T202" s="125" t="e">
        <f t="shared" ca="1" si="1063"/>
        <v>#N/A</v>
      </c>
      <c r="U202" s="125" t="e">
        <f t="shared" ca="1" si="1063"/>
        <v>#N/A</v>
      </c>
      <c r="V202" s="125" t="e">
        <f t="shared" ca="1" si="1063"/>
        <v>#N/A</v>
      </c>
      <c r="W202" s="125" t="e">
        <f t="shared" ca="1" si="1063"/>
        <v>#N/A</v>
      </c>
      <c r="X202" s="125" t="e">
        <f t="shared" ca="1" si="1063"/>
        <v>#N/A</v>
      </c>
      <c r="Y202" s="125" t="e">
        <f t="shared" ca="1" si="1063"/>
        <v>#N/A</v>
      </c>
      <c r="Z202" s="125" t="e">
        <f t="shared" ca="1" si="1063"/>
        <v>#N/A</v>
      </c>
      <c r="AA202" s="125" t="e">
        <f t="shared" ca="1" si="1063"/>
        <v>#N/A</v>
      </c>
      <c r="AB202" s="125" t="e">
        <f t="shared" ca="1" si="1063"/>
        <v>#N/A</v>
      </c>
      <c r="AC202" s="125" t="e">
        <f t="shared" ca="1" si="1063"/>
        <v>#N/A</v>
      </c>
      <c r="AD202" s="125" t="e">
        <f t="shared" ca="1" si="1063"/>
        <v>#N/A</v>
      </c>
      <c r="AE202" s="125" t="e">
        <f t="shared" ca="1" si="1063"/>
        <v>#N/A</v>
      </c>
      <c r="AF202" s="125" t="e">
        <f t="shared" ca="1" si="1063"/>
        <v>#N/A</v>
      </c>
      <c r="AG202" s="125" t="e">
        <f t="shared" ca="1" si="1063"/>
        <v>#N/A</v>
      </c>
      <c r="AH202" s="125" t="e">
        <f t="shared" ca="1" si="1063"/>
        <v>#N/A</v>
      </c>
      <c r="AI202" s="125" t="e">
        <f t="shared" ca="1" si="1071"/>
        <v>#N/A</v>
      </c>
      <c r="AJ202" s="125" t="e">
        <f t="shared" ca="1" si="1071"/>
        <v>#N/A</v>
      </c>
      <c r="AK202" s="125" t="e">
        <f t="shared" ca="1" si="1071"/>
        <v>#N/A</v>
      </c>
      <c r="AL202" s="125" t="e">
        <f t="shared" ca="1" si="1071"/>
        <v>#N/A</v>
      </c>
      <c r="AM202" s="125" t="e">
        <f t="shared" ca="1" si="1071"/>
        <v>#N/A</v>
      </c>
      <c r="AN202" s="125" t="e">
        <f t="shared" ca="1" si="1071"/>
        <v>#N/A</v>
      </c>
      <c r="AO202" s="125" t="e">
        <f t="shared" ca="1" si="1071"/>
        <v>#N/A</v>
      </c>
      <c r="AP202" s="125" t="e">
        <f t="shared" ca="1" si="1071"/>
        <v>#N/A</v>
      </c>
      <c r="AQ202" s="125" t="e">
        <f t="shared" ca="1" si="1071"/>
        <v>#N/A</v>
      </c>
      <c r="AR202" s="125" t="e">
        <f t="shared" ca="1" si="1071"/>
        <v>#N/A</v>
      </c>
      <c r="AS202" s="125" t="e">
        <f t="shared" ca="1" si="1071"/>
        <v>#N/A</v>
      </c>
      <c r="AT202" s="125" t="e">
        <f t="shared" ca="1" si="1071"/>
        <v>#N/A</v>
      </c>
      <c r="AU202" s="125" t="e">
        <f t="shared" ca="1" si="1071"/>
        <v>#N/A</v>
      </c>
      <c r="AV202" s="125" t="e">
        <f t="shared" ca="1" si="1071"/>
        <v>#N/A</v>
      </c>
      <c r="AW202" s="125" t="e">
        <f t="shared" ca="1" si="1071"/>
        <v>#N/A</v>
      </c>
      <c r="AX202" s="125" t="e">
        <f t="shared" ca="1" si="1071"/>
        <v>#N/A</v>
      </c>
      <c r="AY202" s="125" t="e">
        <f t="shared" ca="1" si="1064"/>
        <v>#N/A</v>
      </c>
      <c r="AZ202" s="125" t="e">
        <f t="shared" ca="1" si="1064"/>
        <v>#N/A</v>
      </c>
      <c r="BA202" s="125" t="e">
        <f t="shared" ca="1" si="1064"/>
        <v>#N/A</v>
      </c>
      <c r="BB202" s="125" t="str">
        <f t="shared" ca="1" si="1080"/>
        <v/>
      </c>
      <c r="BC202" s="125" t="str">
        <f t="shared" ca="1" si="1072"/>
        <v/>
      </c>
      <c r="BD202" s="125" t="str">
        <f t="shared" ca="1" si="1073"/>
        <v/>
      </c>
      <c r="BE202" s="125" t="str">
        <f t="shared" ca="1" si="1074"/>
        <v/>
      </c>
      <c r="BF202" t="str">
        <f t="shared" ca="1" si="1081"/>
        <v/>
      </c>
      <c r="BG202" s="125" t="str">
        <f t="shared" ca="1" si="1108"/>
        <v/>
      </c>
      <c r="BI202" s="606" t="str">
        <f t="shared" ca="1" si="776"/>
        <v/>
      </c>
      <c r="BJ202" s="125" t="str">
        <f t="shared" ref="BJ202:BJ265" ca="1" si="1121">IFERROR(INDEX(D:D,$A$41+$BI202,1),"")</f>
        <v/>
      </c>
      <c r="BK202" s="125" t="str">
        <f t="shared" ca="1" si="777"/>
        <v/>
      </c>
      <c r="BL202" s="125" t="str">
        <f t="shared" ref="BL202" ca="1" si="1122">IFERROR(INDEX($D$2:$BA$203,$A$41-1+$BI202,$A$27-3)*IF(RTF_unit="K",1,IF(RTF_unit="lb",1/1000,IF(RTF_unit="T",2,1))),"")</f>
        <v/>
      </c>
      <c r="BM202" s="125" t="str">
        <f t="shared" ref="BM202" ca="1" si="1123">IFERROR(INDEX($D$2:$BA$203,$A$41-1+$BI202,$A$27-1)*IF(RTF_unit="K",1,IF(RTF_unit="lb",1/1000,IF(RTF_unit="T",2,1))),"")</f>
        <v/>
      </c>
      <c r="BN202" s="125" t="str">
        <f t="shared" ref="BN202" ca="1" si="1124">IFERROR(INDEX($D$2:$BA$203,$A$41-1+$BI202,$A$27-2)*IF(RTF_unit="K",1,IF(RTF_unit="lb",1/1000,IF(RTF_unit="T",2,1))),"")</f>
        <v/>
      </c>
      <c r="BO202" s="125" t="str">
        <f t="shared" ref="BO202" ca="1" si="1125">IFERROR(INDEX($D$2:$BA$203,$A$41-1+$BI202,$A$27)*IF(RTF_unit_Moment="kip-ft",1,IF(RTF_unit_Moment="kip-in",1/12,IF(RTF_unit_Moment="lb-ft",1/1000,IF(RTF_unit_Moment="lb-in",1/12000,1)))),"")</f>
        <v/>
      </c>
      <c r="BP202" s="125" t="str">
        <f t="shared" ref="BP202" ca="1" si="1126">IFERROR(INDEX($D$2:$BA$203,$A$41-1+$BI202,$A$30)*IF(RTF_unit_Moment="kip-ft",1,IF(RTF_unit_Moment="kip-in",1/12,IF(RTF_unit_Moment="lb-ft",1/1000,IF(RTF_unit_Moment="lb-in",1/12000,1)))),"")</f>
        <v/>
      </c>
      <c r="BQ202" s="125" t="str">
        <f t="shared" ca="1" si="783"/>
        <v/>
      </c>
      <c r="BR202" s="125" t="str">
        <f t="shared" ca="1" si="784"/>
        <v/>
      </c>
      <c r="BT202" s="125" t="str">
        <f t="array" aca="1" ref="BT202" ca="1">IFERROR(INDEX($BB$1:$BB$203,SMALL(IF($BB$1:$BB$203&lt;&gt;"",ROW($BB$1:$BB$203)),ROW(195:195))),"")</f>
        <v/>
      </c>
      <c r="BU202" s="604" t="str">
        <f t="shared" ca="1" si="1119"/>
        <v/>
      </c>
      <c r="BV202" s="125" t="str">
        <f t="shared" ref="BV202:BX265" ca="1" si="1127">IFERROR(INDEX(INDIRECT(BV$7 &amp; ":" &amp; BV$7),$BU202 + MATCH($BZ202,INDIRECT($BZ$7 &amp; $BU202 &amp; ":" &amp; $BZ$7 &amp; $BU202+7),0) - 1,1),"")</f>
        <v/>
      </c>
      <c r="BW202" s="125" t="str">
        <f t="shared" ca="1" si="1127"/>
        <v/>
      </c>
      <c r="BX202" s="125" t="str">
        <f t="shared" ca="1" si="1127"/>
        <v/>
      </c>
      <c r="BY202" s="125" t="str">
        <f t="shared" ref="BY202:BY265" ca="1" si="1128">IFERROR(SQRT(BW202^2+BX202^2),"")</f>
        <v/>
      </c>
      <c r="BZ202" s="125" t="str">
        <f t="shared" ca="1" si="1120"/>
        <v/>
      </c>
      <c r="CA202" s="125" t="str">
        <f t="shared" ref="CA202:CA265" ca="1" si="1129">IF($BT202="","",0)</f>
        <v/>
      </c>
      <c r="CB202" s="125" t="str">
        <f t="shared" ref="CB202:CB265" ca="1" si="1130">IF($BT202="","",ABS($BV202))</f>
        <v/>
      </c>
      <c r="CC202" s="125" t="str">
        <f t="shared" ref="CC202:CC265" ca="1" si="1131">IF($BT202="","",ABS($BY202))</f>
        <v/>
      </c>
      <c r="CD202" s="125" t="str">
        <f t="shared" ref="CD202:CD265" ca="1" si="1132">IFERROR(VLOOKUP(INDEX(F:F,MATCH(INDEX(INDIRECT(BV$7 &amp; ":" &amp; BV$7),$BU202 + MATCH($BZ202,INDIRECT($BZ$7 &amp; $BU202 &amp; ":" &amp; $BZ$7 &amp; $BU202+7),0) - 1,1),BC:BC,0))-1,$BI$10:$BR$502,3,0),"")</f>
        <v/>
      </c>
      <c r="CE202" s="125" t="str">
        <f t="shared" ref="CE202:CE265" ca="1" si="1133">IFERROR(LEFT($BT202,(FIND("@",$BT202,1)-1)),"")</f>
        <v/>
      </c>
      <c r="CF202" s="125" t="str">
        <f t="shared" ref="CF202:CF265" ca="1" si="1134">IFERROR(RIGHT($BT202,(FIND("@",$BT202,1)-1)),"")</f>
        <v/>
      </c>
      <c r="CG202" s="125" t="str">
        <f t="shared" ref="CG202:CG265" ca="1" si="1135">IF($CF202=$CF201,"",$CF202)</f>
        <v/>
      </c>
      <c r="CH202" s="125" t="str">
        <f t="shared" ref="CH202:CH265" ca="1" si="1136">IFERROR(IF(MAX(($CF$9:$CF$502=$CG202)*$BZ$9:$BZ$502)=0,"",MAX(($CF$9:$CF$502=$CG202)*$BZ$9:$BZ$502)),"")</f>
        <v/>
      </c>
      <c r="CI202" s="125" t="str">
        <f t="shared" ref="CI202:CI265" ca="1" si="1137">INDEX($BT$9:$BT$502,MATCH($CH202,$BZ$9:$BZ$502,0))</f>
        <v/>
      </c>
      <c r="CJ202" s="125" t="str">
        <f t="array" aca="1" ref="CJ202" ca="1">IFERROR(INDEX($CI$1:$CI$502,SMALL(IF($CI$1:$CI$502&lt;&gt;"",ROW($CI$1:$CI$502)),ROW(195:195))),"")</f>
        <v/>
      </c>
      <c r="CK202" s="125" t="str">
        <f t="shared" ref="CK202:CK265" ca="1" si="1138">IF($CJ202="","","Maximum @ "&amp; IFERROR(RIGHT($CJ202,(FIND("@",$CJ202,1)-1)),""))</f>
        <v/>
      </c>
      <c r="CL202" s="125" t="str">
        <f t="shared" ref="CL202:CL265" ca="1" si="1139">IF($BT202="","",$BT202)</f>
        <v/>
      </c>
      <c r="CM202" s="125"/>
      <c r="CO202" s="125" t="str">
        <f t="shared" ref="CO202:CO265" si="1140">IF($CM202="","",$CM202)</f>
        <v/>
      </c>
      <c r="CP202" s="600" t="str">
        <f t="shared" ref="CP202:CP265" si="1141">IF($CO202="","",ABS(VLOOKUP(IF(LEFT($CO202,3)="Guy",$CO202,INDEX($CJ$9:$CJ$502,MATCH($CO202,$CK$9:$CK$502,0))),$BT$9:$CD$502,11,0)))</f>
        <v/>
      </c>
      <c r="CQ202" s="600" t="str">
        <f t="shared" si="790"/>
        <v/>
      </c>
      <c r="CR202" s="600" t="str">
        <f t="shared" ref="CR202:CR265" si="1142">IF($CO202="","",ABS(VLOOKUP(IF(LEFT($CO202,3)="Guy",$CO202,INDEX($CJ$9:$CJ$502,MATCH($CO202,$CK$9:$CK$502,0))),$BT$9:$CD$502,6,0)))</f>
        <v/>
      </c>
    </row>
    <row r="203" spans="1:96" x14ac:dyDescent="0.25">
      <c r="A203" s="591"/>
      <c r="C203" s="125">
        <f t="shared" si="1087"/>
        <v>201</v>
      </c>
      <c r="D203" s="125" t="e">
        <f t="shared" ca="1" si="1070"/>
        <v>#N/A</v>
      </c>
      <c r="E203" s="125" t="e">
        <f t="shared" ca="1" si="1070"/>
        <v>#N/A</v>
      </c>
      <c r="F203" s="125" t="e">
        <f t="shared" ca="1" si="1070"/>
        <v>#N/A</v>
      </c>
      <c r="G203" s="125" t="e">
        <f t="shared" ca="1" si="1070"/>
        <v>#N/A</v>
      </c>
      <c r="H203" s="125" t="e">
        <f t="shared" ca="1" si="1070"/>
        <v>#N/A</v>
      </c>
      <c r="I203" s="125" t="e">
        <f t="shared" ca="1" si="1070"/>
        <v>#N/A</v>
      </c>
      <c r="J203" s="125" t="e">
        <f t="shared" ca="1" si="1070"/>
        <v>#N/A</v>
      </c>
      <c r="K203" s="125" t="e">
        <f t="shared" ca="1" si="1070"/>
        <v>#N/A</v>
      </c>
      <c r="L203" s="125" t="e">
        <f t="shared" ca="1" si="1070"/>
        <v>#N/A</v>
      </c>
      <c r="M203" s="125" t="e">
        <f t="shared" ca="1" si="1070"/>
        <v>#N/A</v>
      </c>
      <c r="N203" s="125" t="e">
        <f t="shared" ca="1" si="1070"/>
        <v>#N/A</v>
      </c>
      <c r="O203" s="125" t="e">
        <f t="shared" ca="1" si="1070"/>
        <v>#N/A</v>
      </c>
      <c r="P203" s="125" t="e">
        <f t="shared" ca="1" si="1070"/>
        <v>#N/A</v>
      </c>
      <c r="Q203" s="125" t="e">
        <f t="shared" ca="1" si="1070"/>
        <v>#N/A</v>
      </c>
      <c r="R203" s="125" t="e">
        <f t="shared" ca="1" si="1070"/>
        <v>#N/A</v>
      </c>
      <c r="S203" s="125" t="e">
        <f t="shared" ca="1" si="1070"/>
        <v>#N/A</v>
      </c>
      <c r="T203" s="125" t="e">
        <f t="shared" ca="1" si="1063"/>
        <v>#N/A</v>
      </c>
      <c r="U203" s="125" t="e">
        <f t="shared" ca="1" si="1063"/>
        <v>#N/A</v>
      </c>
      <c r="V203" s="125" t="e">
        <f t="shared" ca="1" si="1063"/>
        <v>#N/A</v>
      </c>
      <c r="W203" s="125" t="e">
        <f t="shared" ca="1" si="1063"/>
        <v>#N/A</v>
      </c>
      <c r="X203" s="125" t="e">
        <f t="shared" ca="1" si="1063"/>
        <v>#N/A</v>
      </c>
      <c r="Y203" s="125" t="e">
        <f t="shared" ca="1" si="1063"/>
        <v>#N/A</v>
      </c>
      <c r="Z203" s="125" t="e">
        <f t="shared" ca="1" si="1063"/>
        <v>#N/A</v>
      </c>
      <c r="AA203" s="125" t="e">
        <f t="shared" ca="1" si="1063"/>
        <v>#N/A</v>
      </c>
      <c r="AB203" s="125" t="e">
        <f t="shared" ca="1" si="1063"/>
        <v>#N/A</v>
      </c>
      <c r="AC203" s="125" t="e">
        <f t="shared" ca="1" si="1063"/>
        <v>#N/A</v>
      </c>
      <c r="AD203" s="125" t="e">
        <f t="shared" ca="1" si="1063"/>
        <v>#N/A</v>
      </c>
      <c r="AE203" s="125" t="e">
        <f t="shared" ca="1" si="1063"/>
        <v>#N/A</v>
      </c>
      <c r="AF203" s="125" t="e">
        <f t="shared" ca="1" si="1063"/>
        <v>#N/A</v>
      </c>
      <c r="AG203" s="125" t="e">
        <f t="shared" ca="1" si="1063"/>
        <v>#N/A</v>
      </c>
      <c r="AH203" s="125" t="e">
        <f t="shared" ca="1" si="1063"/>
        <v>#N/A</v>
      </c>
      <c r="AI203" s="125" t="e">
        <f t="shared" ca="1" si="1071"/>
        <v>#N/A</v>
      </c>
      <c r="AJ203" s="125" t="e">
        <f t="shared" ca="1" si="1071"/>
        <v>#N/A</v>
      </c>
      <c r="AK203" s="125" t="e">
        <f t="shared" ca="1" si="1071"/>
        <v>#N/A</v>
      </c>
      <c r="AL203" s="125" t="e">
        <f t="shared" ca="1" si="1071"/>
        <v>#N/A</v>
      </c>
      <c r="AM203" s="125" t="e">
        <f t="shared" ca="1" si="1071"/>
        <v>#N/A</v>
      </c>
      <c r="AN203" s="125" t="e">
        <f t="shared" ca="1" si="1071"/>
        <v>#N/A</v>
      </c>
      <c r="AO203" s="125" t="e">
        <f t="shared" ca="1" si="1071"/>
        <v>#N/A</v>
      </c>
      <c r="AP203" s="125" t="e">
        <f t="shared" ca="1" si="1071"/>
        <v>#N/A</v>
      </c>
      <c r="AQ203" s="125" t="e">
        <f t="shared" ca="1" si="1071"/>
        <v>#N/A</v>
      </c>
      <c r="AR203" s="125" t="e">
        <f t="shared" ca="1" si="1071"/>
        <v>#N/A</v>
      </c>
      <c r="AS203" s="125" t="e">
        <f t="shared" ca="1" si="1071"/>
        <v>#N/A</v>
      </c>
      <c r="AT203" s="125" t="e">
        <f t="shared" ca="1" si="1071"/>
        <v>#N/A</v>
      </c>
      <c r="AU203" s="125" t="e">
        <f t="shared" ca="1" si="1071"/>
        <v>#N/A</v>
      </c>
      <c r="AV203" s="125" t="e">
        <f t="shared" ca="1" si="1071"/>
        <v>#N/A</v>
      </c>
      <c r="AW203" s="125" t="e">
        <f t="shared" ca="1" si="1071"/>
        <v>#N/A</v>
      </c>
      <c r="AX203" s="125" t="e">
        <f t="shared" ca="1" si="1071"/>
        <v>#N/A</v>
      </c>
      <c r="AY203" s="125" t="e">
        <f t="shared" ca="1" si="1064"/>
        <v>#N/A</v>
      </c>
      <c r="AZ203" s="125" t="e">
        <f t="shared" ca="1" si="1064"/>
        <v>#N/A</v>
      </c>
      <c r="BA203" s="125" t="e">
        <f t="shared" ca="1" si="1064"/>
        <v>#N/A</v>
      </c>
      <c r="BB203" s="125" t="str">
        <f t="shared" ca="1" si="1080"/>
        <v/>
      </c>
      <c r="BC203" s="125" t="str">
        <f t="shared" ca="1" si="1072"/>
        <v/>
      </c>
      <c r="BD203" s="125" t="str">
        <f t="shared" ca="1" si="1073"/>
        <v/>
      </c>
      <c r="BE203" s="125" t="str">
        <f t="shared" ca="1" si="1074"/>
        <v/>
      </c>
      <c r="BF203" t="str">
        <f t="shared" ca="1" si="1081"/>
        <v/>
      </c>
      <c r="BG203" s="125" t="str">
        <f t="shared" ca="1" si="1108"/>
        <v/>
      </c>
      <c r="BI203" s="606" t="str">
        <f t="shared" ref="BI203:BI266" ca="1" si="1143">IFERROR(IF($BI202+1&lt;=$A$44-$A$41,$BI202+1,""),"")</f>
        <v/>
      </c>
      <c r="BJ203" s="125" t="str">
        <f t="shared" ca="1" si="1121"/>
        <v/>
      </c>
      <c r="BK203" s="125" t="str">
        <f t="shared" ref="BK203:BK266" ca="1" si="1144">IF($BJ203="","",IF(ISNUMBER(SEARCH("1.2",$BJ203))=TRUE,1.2,IF(ISNUMBER(SEARCH("0.9",$BJ203))=TRUE,0.9,1)))</f>
        <v/>
      </c>
      <c r="BL203" s="125" t="str">
        <f t="shared" ref="BL203" ca="1" si="1145">IFERROR(INDEX($D$2:$BA$203,$A$41-1+$BI203,$A$27-3)*IF(RTF_unit="K",1,IF(RTF_unit="lb",1/1000,IF(RTF_unit="T",2,1))),"")</f>
        <v/>
      </c>
      <c r="BM203" s="125" t="str">
        <f t="shared" ref="BM203" ca="1" si="1146">IFERROR(INDEX($D$2:$BA$203,$A$41-1+$BI203,$A$27-1)*IF(RTF_unit="K",1,IF(RTF_unit="lb",1/1000,IF(RTF_unit="T",2,1))),"")</f>
        <v/>
      </c>
      <c r="BN203" s="125" t="str">
        <f t="shared" ref="BN203" ca="1" si="1147">IFERROR(INDEX($D$2:$BA$203,$A$41-1+$BI203,$A$27-2)*IF(RTF_unit="K",1,IF(RTF_unit="lb",1/1000,IF(RTF_unit="T",2,1))),"")</f>
        <v/>
      </c>
      <c r="BO203" s="125" t="str">
        <f t="shared" ref="BO203" ca="1" si="1148">IFERROR(INDEX($D$2:$BA$203,$A$41-1+$BI203,$A$27)*IF(RTF_unit_Moment="kip-ft",1,IF(RTF_unit_Moment="kip-in",1/12,IF(RTF_unit_Moment="lb-ft",1/1000,IF(RTF_unit_Moment="lb-in",1/12000,1)))),"")</f>
        <v/>
      </c>
      <c r="BP203" s="125" t="str">
        <f t="shared" ref="BP203" ca="1" si="1149">IFERROR(INDEX($D$2:$BA$203,$A$41-1+$BI203,$A$30)*IF(RTF_unit_Moment="kip-ft",1,IF(RTF_unit_Moment="kip-in",1/12,IF(RTF_unit_Moment="lb-ft",1/1000,IF(RTF_unit_Moment="lb-in",1/12000,1)))),"")</f>
        <v/>
      </c>
      <c r="BQ203" s="125" t="str">
        <f t="shared" ref="BQ203:BQ266" ca="1" si="1150">IFERROR(SQRT($BO203^2+$BP203^2),"")</f>
        <v/>
      </c>
      <c r="BR203" s="125" t="str">
        <f t="shared" ref="BR203:BR266" ca="1" si="1151">IFERROR(SQRT($BM203^2+$BN203^2),"")</f>
        <v/>
      </c>
      <c r="BT203" s="125" t="str">
        <f t="array" aca="1" ref="BT203" ca="1">IFERROR(INDEX($BB$1:$BB$203,SMALL(IF($BB$1:$BB$203&lt;&gt;"",ROW($BB$1:$BB$203)),ROW(196:196))),"")</f>
        <v/>
      </c>
      <c r="BU203" s="604" t="str">
        <f t="shared" ca="1" si="1119"/>
        <v/>
      </c>
      <c r="BV203" s="125" t="str">
        <f t="shared" ca="1" si="1127"/>
        <v/>
      </c>
      <c r="BW203" s="125" t="str">
        <f t="shared" ca="1" si="1127"/>
        <v/>
      </c>
      <c r="BX203" s="125" t="str">
        <f t="shared" ca="1" si="1127"/>
        <v/>
      </c>
      <c r="BY203" s="125" t="str">
        <f t="shared" ca="1" si="1128"/>
        <v/>
      </c>
      <c r="BZ203" s="125" t="str">
        <f t="shared" ca="1" si="1120"/>
        <v/>
      </c>
      <c r="CA203" s="125" t="str">
        <f t="shared" ca="1" si="1129"/>
        <v/>
      </c>
      <c r="CB203" s="125" t="str">
        <f t="shared" ca="1" si="1130"/>
        <v/>
      </c>
      <c r="CC203" s="125" t="str">
        <f t="shared" ca="1" si="1131"/>
        <v/>
      </c>
      <c r="CD203" s="125" t="str">
        <f t="shared" ca="1" si="1132"/>
        <v/>
      </c>
      <c r="CE203" s="125" t="str">
        <f t="shared" ca="1" si="1133"/>
        <v/>
      </c>
      <c r="CF203" s="125" t="str">
        <f t="shared" ca="1" si="1134"/>
        <v/>
      </c>
      <c r="CG203" s="125" t="str">
        <f t="shared" ca="1" si="1135"/>
        <v/>
      </c>
      <c r="CH203" s="125" t="str">
        <f t="shared" ca="1" si="1136"/>
        <v/>
      </c>
      <c r="CI203" s="125" t="str">
        <f t="shared" ca="1" si="1137"/>
        <v/>
      </c>
      <c r="CJ203" s="125" t="str">
        <f t="array" aca="1" ref="CJ203" ca="1">IFERROR(INDEX($CI$1:$CI$502,SMALL(IF($CI$1:$CI$502&lt;&gt;"",ROW($CI$1:$CI$502)),ROW(196:196))),"")</f>
        <v/>
      </c>
      <c r="CK203" s="125" t="str">
        <f t="shared" ca="1" si="1138"/>
        <v/>
      </c>
      <c r="CL203" s="125" t="str">
        <f t="shared" ca="1" si="1139"/>
        <v/>
      </c>
      <c r="CM203" s="125"/>
      <c r="CO203" s="125" t="str">
        <f t="shared" si="1140"/>
        <v/>
      </c>
      <c r="CP203" s="600" t="str">
        <f t="shared" si="1141"/>
        <v/>
      </c>
      <c r="CQ203" s="600" t="str">
        <f t="shared" si="790"/>
        <v/>
      </c>
      <c r="CR203" s="600" t="str">
        <f t="shared" si="1142"/>
        <v/>
      </c>
    </row>
    <row r="204" spans="1:96" x14ac:dyDescent="0.25">
      <c r="A204" s="591"/>
      <c r="C204" s="125">
        <f t="shared" si="1087"/>
        <v>202</v>
      </c>
      <c r="D204" s="125" t="e">
        <f t="shared" ca="1" si="1070"/>
        <v>#N/A</v>
      </c>
      <c r="E204" s="125" t="e">
        <f t="shared" ca="1" si="1070"/>
        <v>#N/A</v>
      </c>
      <c r="F204" s="125" t="e">
        <f t="shared" ca="1" si="1070"/>
        <v>#N/A</v>
      </c>
      <c r="G204" s="125" t="e">
        <f t="shared" ca="1" si="1070"/>
        <v>#N/A</v>
      </c>
      <c r="H204" s="125" t="e">
        <f t="shared" ca="1" si="1070"/>
        <v>#N/A</v>
      </c>
      <c r="I204" s="125" t="e">
        <f t="shared" ca="1" si="1070"/>
        <v>#N/A</v>
      </c>
      <c r="J204" s="125" t="e">
        <f t="shared" ca="1" si="1070"/>
        <v>#N/A</v>
      </c>
      <c r="K204" s="125" t="e">
        <f t="shared" ca="1" si="1070"/>
        <v>#N/A</v>
      </c>
      <c r="L204" s="125" t="e">
        <f t="shared" ca="1" si="1070"/>
        <v>#N/A</v>
      </c>
      <c r="M204" s="125" t="e">
        <f t="shared" ca="1" si="1070"/>
        <v>#N/A</v>
      </c>
      <c r="N204" s="125" t="e">
        <f t="shared" ca="1" si="1070"/>
        <v>#N/A</v>
      </c>
      <c r="O204" s="125" t="e">
        <f t="shared" ca="1" si="1070"/>
        <v>#N/A</v>
      </c>
      <c r="P204" s="125" t="e">
        <f t="shared" ca="1" si="1070"/>
        <v>#N/A</v>
      </c>
      <c r="Q204" s="125" t="e">
        <f t="shared" ca="1" si="1070"/>
        <v>#N/A</v>
      </c>
      <c r="R204" s="125" t="e">
        <f t="shared" ca="1" si="1070"/>
        <v>#N/A</v>
      </c>
      <c r="S204" s="125" t="e">
        <f t="shared" ca="1" si="1070"/>
        <v>#N/A</v>
      </c>
      <c r="T204" s="125" t="e">
        <f t="shared" ca="1" si="1063"/>
        <v>#N/A</v>
      </c>
      <c r="U204" s="125" t="e">
        <f t="shared" ca="1" si="1063"/>
        <v>#N/A</v>
      </c>
      <c r="V204" s="125" t="e">
        <f t="shared" ca="1" si="1063"/>
        <v>#N/A</v>
      </c>
      <c r="W204" s="125" t="e">
        <f t="shared" ca="1" si="1063"/>
        <v>#N/A</v>
      </c>
      <c r="X204" s="125" t="e">
        <f t="shared" ca="1" si="1063"/>
        <v>#N/A</v>
      </c>
      <c r="Y204" s="125" t="e">
        <f t="shared" ca="1" si="1063"/>
        <v>#N/A</v>
      </c>
      <c r="Z204" s="125" t="e">
        <f t="shared" ca="1" si="1063"/>
        <v>#N/A</v>
      </c>
      <c r="AA204" s="125" t="e">
        <f t="shared" ca="1" si="1063"/>
        <v>#N/A</v>
      </c>
      <c r="AB204" s="125" t="e">
        <f t="shared" ca="1" si="1063"/>
        <v>#N/A</v>
      </c>
      <c r="AC204" s="125" t="e">
        <f t="shared" ca="1" si="1063"/>
        <v>#N/A</v>
      </c>
      <c r="AD204" s="125" t="e">
        <f t="shared" ca="1" si="1063"/>
        <v>#N/A</v>
      </c>
      <c r="AE204" s="125" t="e">
        <f t="shared" ca="1" si="1063"/>
        <v>#N/A</v>
      </c>
      <c r="AF204" s="125" t="e">
        <f t="shared" ca="1" si="1063"/>
        <v>#N/A</v>
      </c>
      <c r="AG204" s="125" t="e">
        <f t="shared" ca="1" si="1063"/>
        <v>#N/A</v>
      </c>
      <c r="AH204" s="125" t="e">
        <f t="shared" ca="1" si="1063"/>
        <v>#N/A</v>
      </c>
      <c r="AI204" s="125" t="e">
        <f t="shared" ca="1" si="1071"/>
        <v>#N/A</v>
      </c>
      <c r="AJ204" s="125" t="e">
        <f t="shared" ca="1" si="1071"/>
        <v>#N/A</v>
      </c>
      <c r="AK204" s="125" t="e">
        <f t="shared" ca="1" si="1071"/>
        <v>#N/A</v>
      </c>
      <c r="AL204" s="125" t="e">
        <f t="shared" ca="1" si="1071"/>
        <v>#N/A</v>
      </c>
      <c r="AM204" s="125" t="e">
        <f t="shared" ca="1" si="1071"/>
        <v>#N/A</v>
      </c>
      <c r="AN204" s="125" t="e">
        <f t="shared" ca="1" si="1071"/>
        <v>#N/A</v>
      </c>
      <c r="AO204" s="125" t="e">
        <f t="shared" ca="1" si="1071"/>
        <v>#N/A</v>
      </c>
      <c r="AP204" s="125" t="e">
        <f t="shared" ca="1" si="1071"/>
        <v>#N/A</v>
      </c>
      <c r="AQ204" s="125" t="e">
        <f t="shared" ca="1" si="1071"/>
        <v>#N/A</v>
      </c>
      <c r="AR204" s="125" t="e">
        <f t="shared" ca="1" si="1071"/>
        <v>#N/A</v>
      </c>
      <c r="AS204" s="125" t="e">
        <f t="shared" ca="1" si="1071"/>
        <v>#N/A</v>
      </c>
      <c r="AT204" s="125" t="e">
        <f t="shared" ca="1" si="1071"/>
        <v>#N/A</v>
      </c>
      <c r="AU204" s="125" t="e">
        <f t="shared" ca="1" si="1071"/>
        <v>#N/A</v>
      </c>
      <c r="AV204" s="125" t="e">
        <f t="shared" ca="1" si="1071"/>
        <v>#N/A</v>
      </c>
      <c r="AW204" s="125" t="e">
        <f t="shared" ca="1" si="1071"/>
        <v>#N/A</v>
      </c>
      <c r="AX204" s="125" t="e">
        <f t="shared" ca="1" si="1071"/>
        <v>#N/A</v>
      </c>
      <c r="AY204" s="125" t="e">
        <f t="shared" ca="1" si="1064"/>
        <v>#N/A</v>
      </c>
      <c r="AZ204" s="125" t="e">
        <f t="shared" ca="1" si="1064"/>
        <v>#N/A</v>
      </c>
      <c r="BA204" s="125" t="e">
        <f t="shared" ca="1" si="1064"/>
        <v>#N/A</v>
      </c>
      <c r="BB204" s="125" t="str">
        <f t="shared" ca="1" si="1080"/>
        <v/>
      </c>
      <c r="BC204" s="125" t="str">
        <f t="shared" ca="1" si="1072"/>
        <v/>
      </c>
      <c r="BD204" s="125" t="str">
        <f t="shared" ca="1" si="1073"/>
        <v/>
      </c>
      <c r="BE204" s="125" t="str">
        <f t="shared" ca="1" si="1074"/>
        <v/>
      </c>
      <c r="BF204" t="str">
        <f t="shared" ca="1" si="1081"/>
        <v/>
      </c>
      <c r="BG204" s="125" t="str">
        <f t="shared" ca="1" si="1108"/>
        <v/>
      </c>
      <c r="BI204" s="606" t="str">
        <f t="shared" ca="1" si="1143"/>
        <v/>
      </c>
      <c r="BJ204" s="125" t="str">
        <f t="shared" ca="1" si="1121"/>
        <v/>
      </c>
      <c r="BK204" s="125" t="str">
        <f t="shared" ca="1" si="1144"/>
        <v/>
      </c>
      <c r="BL204" s="125" t="str">
        <f t="shared" ref="BL204" ca="1" si="1152">IFERROR(INDEX($D$2:$BA$203,$A$41-1+$BI204,$A$27-3)*IF(RTF_unit="K",1,IF(RTF_unit="lb",1/1000,IF(RTF_unit="T",2,1))),"")</f>
        <v/>
      </c>
      <c r="BM204" s="125" t="str">
        <f t="shared" ref="BM204" ca="1" si="1153">IFERROR(INDEX($D$2:$BA$203,$A$41-1+$BI204,$A$27-1)*IF(RTF_unit="K",1,IF(RTF_unit="lb",1/1000,IF(RTF_unit="T",2,1))),"")</f>
        <v/>
      </c>
      <c r="BN204" s="125" t="str">
        <f t="shared" ref="BN204" ca="1" si="1154">IFERROR(INDEX($D$2:$BA$203,$A$41-1+$BI204,$A$27-2)*IF(RTF_unit="K",1,IF(RTF_unit="lb",1/1000,IF(RTF_unit="T",2,1))),"")</f>
        <v/>
      </c>
      <c r="BO204" s="125" t="str">
        <f t="shared" ref="BO204" ca="1" si="1155">IFERROR(INDEX($D$2:$BA$203,$A$41-1+$BI204,$A$27)*IF(RTF_unit_Moment="kip-ft",1,IF(RTF_unit_Moment="kip-in",1/12,IF(RTF_unit_Moment="lb-ft",1/1000,IF(RTF_unit_Moment="lb-in",1/12000,1)))),"")</f>
        <v/>
      </c>
      <c r="BP204" s="125" t="str">
        <f t="shared" ref="BP204" ca="1" si="1156">IFERROR(INDEX($D$2:$BA$203,$A$41-1+$BI204,$A$30)*IF(RTF_unit_Moment="kip-ft",1,IF(RTF_unit_Moment="kip-in",1/12,IF(RTF_unit_Moment="lb-ft",1/1000,IF(RTF_unit_Moment="lb-in",1/12000,1)))),"")</f>
        <v/>
      </c>
      <c r="BQ204" s="125" t="str">
        <f t="shared" ca="1" si="1150"/>
        <v/>
      </c>
      <c r="BR204" s="125" t="str">
        <f t="shared" ca="1" si="1151"/>
        <v/>
      </c>
      <c r="BT204" s="125" t="str">
        <f t="array" aca="1" ref="BT204" ca="1">IFERROR(INDEX($BB$1:$BB$203,SMALL(IF($BB$1:$BB$203&lt;&gt;"",ROW($BB$1:$BB$203)),ROW(197:197))),"")</f>
        <v/>
      </c>
      <c r="BU204" s="604" t="str">
        <f t="shared" ca="1" si="1119"/>
        <v/>
      </c>
      <c r="BV204" s="125" t="str">
        <f t="shared" ca="1" si="1127"/>
        <v/>
      </c>
      <c r="BW204" s="125" t="str">
        <f t="shared" ca="1" si="1127"/>
        <v/>
      </c>
      <c r="BX204" s="125" t="str">
        <f t="shared" ca="1" si="1127"/>
        <v/>
      </c>
      <c r="BY204" s="125" t="str">
        <f t="shared" ca="1" si="1128"/>
        <v/>
      </c>
      <c r="BZ204" s="125" t="str">
        <f t="shared" ca="1" si="1120"/>
        <v/>
      </c>
      <c r="CA204" s="125" t="str">
        <f t="shared" ca="1" si="1129"/>
        <v/>
      </c>
      <c r="CB204" s="125" t="str">
        <f t="shared" ca="1" si="1130"/>
        <v/>
      </c>
      <c r="CC204" s="125" t="str">
        <f t="shared" ca="1" si="1131"/>
        <v/>
      </c>
      <c r="CD204" s="125" t="str">
        <f t="shared" ca="1" si="1132"/>
        <v/>
      </c>
      <c r="CE204" s="125" t="str">
        <f t="shared" ca="1" si="1133"/>
        <v/>
      </c>
      <c r="CF204" s="125" t="str">
        <f t="shared" ca="1" si="1134"/>
        <v/>
      </c>
      <c r="CG204" s="125" t="str">
        <f t="shared" ca="1" si="1135"/>
        <v/>
      </c>
      <c r="CH204" s="125" t="str">
        <f t="shared" ca="1" si="1136"/>
        <v/>
      </c>
      <c r="CI204" s="125" t="str">
        <f t="shared" ca="1" si="1137"/>
        <v/>
      </c>
      <c r="CJ204" s="125" t="str">
        <f t="array" aca="1" ref="CJ204" ca="1">IFERROR(INDEX($CI$1:$CI$502,SMALL(IF($CI$1:$CI$502&lt;&gt;"",ROW($CI$1:$CI$502)),ROW(197:197))),"")</f>
        <v/>
      </c>
      <c r="CK204" s="125" t="str">
        <f t="shared" ca="1" si="1138"/>
        <v/>
      </c>
      <c r="CL204" s="125" t="str">
        <f t="shared" ca="1" si="1139"/>
        <v/>
      </c>
      <c r="CM204" s="125"/>
      <c r="CO204" s="125" t="str">
        <f t="shared" si="1140"/>
        <v/>
      </c>
      <c r="CP204" s="600" t="str">
        <f t="shared" si="1141"/>
        <v/>
      </c>
      <c r="CQ204" s="600" t="str">
        <f t="shared" ref="CQ204:CQ267" si="1157">IF($CO204="","",ABS(VLOOKUP(IF(LEFT($CO204,3)="Guy",$CO204,INDEX($CJ$9:$CJ$502,MATCH($CO204,$CK$9:$CK$502,0))),$BT$9:$CD$502,3,0)))</f>
        <v/>
      </c>
      <c r="CR204" s="600" t="str">
        <f t="shared" si="1142"/>
        <v/>
      </c>
    </row>
    <row r="205" spans="1:96" x14ac:dyDescent="0.25">
      <c r="A205" s="591"/>
      <c r="C205" s="125">
        <f t="shared" si="1087"/>
        <v>203</v>
      </c>
      <c r="D205" s="125" t="e">
        <f t="shared" ca="1" si="1070"/>
        <v>#N/A</v>
      </c>
      <c r="E205" s="125" t="e">
        <f t="shared" ca="1" si="1070"/>
        <v>#N/A</v>
      </c>
      <c r="F205" s="125" t="e">
        <f t="shared" ca="1" si="1070"/>
        <v>#N/A</v>
      </c>
      <c r="G205" s="125" t="e">
        <f t="shared" ca="1" si="1070"/>
        <v>#N/A</v>
      </c>
      <c r="H205" s="125" t="e">
        <f t="shared" ca="1" si="1070"/>
        <v>#N/A</v>
      </c>
      <c r="I205" s="125" t="e">
        <f t="shared" ca="1" si="1070"/>
        <v>#N/A</v>
      </c>
      <c r="J205" s="125" t="e">
        <f t="shared" ca="1" si="1070"/>
        <v>#N/A</v>
      </c>
      <c r="K205" s="125" t="e">
        <f t="shared" ca="1" si="1070"/>
        <v>#N/A</v>
      </c>
      <c r="L205" s="125" t="e">
        <f t="shared" ca="1" si="1070"/>
        <v>#N/A</v>
      </c>
      <c r="M205" s="125" t="e">
        <f t="shared" ca="1" si="1070"/>
        <v>#N/A</v>
      </c>
      <c r="N205" s="125" t="e">
        <f t="shared" ca="1" si="1070"/>
        <v>#N/A</v>
      </c>
      <c r="O205" s="125" t="e">
        <f t="shared" ca="1" si="1070"/>
        <v>#N/A</v>
      </c>
      <c r="P205" s="125" t="e">
        <f t="shared" ca="1" si="1070"/>
        <v>#N/A</v>
      </c>
      <c r="Q205" s="125" t="e">
        <f t="shared" ca="1" si="1070"/>
        <v>#N/A</v>
      </c>
      <c r="R205" s="125" t="e">
        <f t="shared" ca="1" si="1070"/>
        <v>#N/A</v>
      </c>
      <c r="S205" s="125" t="e">
        <f t="shared" ca="1" si="1070"/>
        <v>#N/A</v>
      </c>
      <c r="T205" s="125" t="e">
        <f t="shared" ca="1" si="1063"/>
        <v>#N/A</v>
      </c>
      <c r="U205" s="125" t="e">
        <f t="shared" ca="1" si="1063"/>
        <v>#N/A</v>
      </c>
      <c r="V205" s="125" t="e">
        <f t="shared" ca="1" si="1063"/>
        <v>#N/A</v>
      </c>
      <c r="W205" s="125" t="e">
        <f t="shared" ca="1" si="1063"/>
        <v>#N/A</v>
      </c>
      <c r="X205" s="125" t="e">
        <f t="shared" ca="1" si="1063"/>
        <v>#N/A</v>
      </c>
      <c r="Y205" s="125" t="e">
        <f t="shared" ca="1" si="1063"/>
        <v>#N/A</v>
      </c>
      <c r="Z205" s="125" t="e">
        <f t="shared" ca="1" si="1063"/>
        <v>#N/A</v>
      </c>
      <c r="AA205" s="125" t="e">
        <f t="shared" ca="1" si="1063"/>
        <v>#N/A</v>
      </c>
      <c r="AB205" s="125" t="e">
        <f t="shared" ca="1" si="1063"/>
        <v>#N/A</v>
      </c>
      <c r="AC205" s="125" t="e">
        <f t="shared" ca="1" si="1063"/>
        <v>#N/A</v>
      </c>
      <c r="AD205" s="125" t="e">
        <f t="shared" ca="1" si="1063"/>
        <v>#N/A</v>
      </c>
      <c r="AE205" s="125" t="e">
        <f t="shared" ca="1" si="1063"/>
        <v>#N/A</v>
      </c>
      <c r="AF205" s="125" t="e">
        <f t="shared" ca="1" si="1063"/>
        <v>#N/A</v>
      </c>
      <c r="AG205" s="125" t="e">
        <f t="shared" ca="1" si="1063"/>
        <v>#N/A</v>
      </c>
      <c r="AH205" s="125" t="e">
        <f t="shared" ca="1" si="1063"/>
        <v>#N/A</v>
      </c>
      <c r="AI205" s="125" t="e">
        <f t="shared" ca="1" si="1071"/>
        <v>#N/A</v>
      </c>
      <c r="AJ205" s="125" t="e">
        <f t="shared" ca="1" si="1071"/>
        <v>#N/A</v>
      </c>
      <c r="AK205" s="125" t="e">
        <f t="shared" ca="1" si="1071"/>
        <v>#N/A</v>
      </c>
      <c r="AL205" s="125" t="e">
        <f t="shared" ca="1" si="1071"/>
        <v>#N/A</v>
      </c>
      <c r="AM205" s="125" t="e">
        <f t="shared" ca="1" si="1071"/>
        <v>#N/A</v>
      </c>
      <c r="AN205" s="125" t="e">
        <f t="shared" ca="1" si="1071"/>
        <v>#N/A</v>
      </c>
      <c r="AO205" s="125" t="e">
        <f t="shared" ca="1" si="1071"/>
        <v>#N/A</v>
      </c>
      <c r="AP205" s="125" t="e">
        <f t="shared" ca="1" si="1071"/>
        <v>#N/A</v>
      </c>
      <c r="AQ205" s="125" t="e">
        <f t="shared" ca="1" si="1071"/>
        <v>#N/A</v>
      </c>
      <c r="AR205" s="125" t="e">
        <f t="shared" ca="1" si="1071"/>
        <v>#N/A</v>
      </c>
      <c r="AS205" s="125" t="e">
        <f t="shared" ca="1" si="1071"/>
        <v>#N/A</v>
      </c>
      <c r="AT205" s="125" t="e">
        <f t="shared" ca="1" si="1071"/>
        <v>#N/A</v>
      </c>
      <c r="AU205" s="125" t="e">
        <f t="shared" ca="1" si="1071"/>
        <v>#N/A</v>
      </c>
      <c r="AV205" s="125" t="e">
        <f t="shared" ca="1" si="1071"/>
        <v>#N/A</v>
      </c>
      <c r="AW205" s="125" t="e">
        <f t="shared" ca="1" si="1071"/>
        <v>#N/A</v>
      </c>
      <c r="AX205" s="125" t="e">
        <f t="shared" ca="1" si="1071"/>
        <v>#N/A</v>
      </c>
      <c r="AY205" s="125" t="e">
        <f t="shared" ca="1" si="1064"/>
        <v>#N/A</v>
      </c>
      <c r="AZ205" s="125" t="e">
        <f t="shared" ca="1" si="1064"/>
        <v>#N/A</v>
      </c>
      <c r="BA205" s="125" t="e">
        <f t="shared" ca="1" si="1064"/>
        <v>#N/A</v>
      </c>
      <c r="BB205" s="125" t="str">
        <f t="shared" ca="1" si="1080"/>
        <v/>
      </c>
      <c r="BC205" s="125" t="str">
        <f t="shared" ca="1" si="1072"/>
        <v/>
      </c>
      <c r="BD205" s="125" t="str">
        <f t="shared" ca="1" si="1073"/>
        <v/>
      </c>
      <c r="BE205" s="125" t="str">
        <f t="shared" ca="1" si="1074"/>
        <v/>
      </c>
      <c r="BF205" t="str">
        <f t="shared" ca="1" si="1081"/>
        <v/>
      </c>
      <c r="BG205" s="125" t="str">
        <f t="shared" ca="1" si="1108"/>
        <v/>
      </c>
      <c r="BI205" s="606" t="str">
        <f t="shared" ca="1" si="1143"/>
        <v/>
      </c>
      <c r="BJ205" s="125" t="str">
        <f t="shared" ca="1" si="1121"/>
        <v/>
      </c>
      <c r="BK205" s="125" t="str">
        <f t="shared" ca="1" si="1144"/>
        <v/>
      </c>
      <c r="BL205" s="125" t="str">
        <f t="shared" ref="BL205" ca="1" si="1158">IFERROR(INDEX($D$2:$BA$203,$A$41-1+$BI205,$A$27-3)*IF(RTF_unit="K",1,IF(RTF_unit="lb",1/1000,IF(RTF_unit="T",2,1))),"")</f>
        <v/>
      </c>
      <c r="BM205" s="125" t="str">
        <f t="shared" ref="BM205" ca="1" si="1159">IFERROR(INDEX($D$2:$BA$203,$A$41-1+$BI205,$A$27-1)*IF(RTF_unit="K",1,IF(RTF_unit="lb",1/1000,IF(RTF_unit="T",2,1))),"")</f>
        <v/>
      </c>
      <c r="BN205" s="125" t="str">
        <f t="shared" ref="BN205" ca="1" si="1160">IFERROR(INDEX($D$2:$BA$203,$A$41-1+$BI205,$A$27-2)*IF(RTF_unit="K",1,IF(RTF_unit="lb",1/1000,IF(RTF_unit="T",2,1))),"")</f>
        <v/>
      </c>
      <c r="BO205" s="125" t="str">
        <f t="shared" ref="BO205" ca="1" si="1161">IFERROR(INDEX($D$2:$BA$203,$A$41-1+$BI205,$A$27)*IF(RTF_unit_Moment="kip-ft",1,IF(RTF_unit_Moment="kip-in",1/12,IF(RTF_unit_Moment="lb-ft",1/1000,IF(RTF_unit_Moment="lb-in",1/12000,1)))),"")</f>
        <v/>
      </c>
      <c r="BP205" s="125" t="str">
        <f t="shared" ref="BP205" ca="1" si="1162">IFERROR(INDEX($D$2:$BA$203,$A$41-1+$BI205,$A$30)*IF(RTF_unit_Moment="kip-ft",1,IF(RTF_unit_Moment="kip-in",1/12,IF(RTF_unit_Moment="lb-ft",1/1000,IF(RTF_unit_Moment="lb-in",1/12000,1)))),"")</f>
        <v/>
      </c>
      <c r="BQ205" s="125" t="str">
        <f t="shared" ca="1" si="1150"/>
        <v/>
      </c>
      <c r="BR205" s="125" t="str">
        <f t="shared" ca="1" si="1151"/>
        <v/>
      </c>
      <c r="BT205" s="125" t="str">
        <f t="array" aca="1" ref="BT205" ca="1">IFERROR(INDEX($BB$1:$BB$203,SMALL(IF($BB$1:$BB$203&lt;&gt;"",ROW($BB$1:$BB$203)),ROW(198:198))),"")</f>
        <v/>
      </c>
      <c r="BU205" s="604" t="str">
        <f t="shared" ca="1" si="1119"/>
        <v/>
      </c>
      <c r="BV205" s="125" t="str">
        <f t="shared" ca="1" si="1127"/>
        <v/>
      </c>
      <c r="BW205" s="125" t="str">
        <f t="shared" ca="1" si="1127"/>
        <v/>
      </c>
      <c r="BX205" s="125" t="str">
        <f t="shared" ca="1" si="1127"/>
        <v/>
      </c>
      <c r="BY205" s="125" t="str">
        <f t="shared" ca="1" si="1128"/>
        <v/>
      </c>
      <c r="BZ205" s="125" t="str">
        <f t="shared" ca="1" si="1120"/>
        <v/>
      </c>
      <c r="CA205" s="125" t="str">
        <f t="shared" ca="1" si="1129"/>
        <v/>
      </c>
      <c r="CB205" s="125" t="str">
        <f t="shared" ca="1" si="1130"/>
        <v/>
      </c>
      <c r="CC205" s="125" t="str">
        <f t="shared" ca="1" si="1131"/>
        <v/>
      </c>
      <c r="CD205" s="125" t="str">
        <f t="shared" ca="1" si="1132"/>
        <v/>
      </c>
      <c r="CE205" s="125" t="str">
        <f t="shared" ca="1" si="1133"/>
        <v/>
      </c>
      <c r="CF205" s="125" t="str">
        <f t="shared" ca="1" si="1134"/>
        <v/>
      </c>
      <c r="CG205" s="125" t="str">
        <f t="shared" ca="1" si="1135"/>
        <v/>
      </c>
      <c r="CH205" s="125" t="str">
        <f t="shared" ca="1" si="1136"/>
        <v/>
      </c>
      <c r="CI205" s="125" t="str">
        <f t="shared" ca="1" si="1137"/>
        <v/>
      </c>
      <c r="CJ205" s="125" t="str">
        <f t="array" aca="1" ref="CJ205" ca="1">IFERROR(INDEX($CI$1:$CI$502,SMALL(IF($CI$1:$CI$502&lt;&gt;"",ROW($CI$1:$CI$502)),ROW(198:198))),"")</f>
        <v/>
      </c>
      <c r="CK205" s="125" t="str">
        <f t="shared" ca="1" si="1138"/>
        <v/>
      </c>
      <c r="CL205" s="125" t="str">
        <f t="shared" ca="1" si="1139"/>
        <v/>
      </c>
      <c r="CM205" s="125"/>
      <c r="CO205" s="125" t="str">
        <f t="shared" si="1140"/>
        <v/>
      </c>
      <c r="CP205" s="600" t="str">
        <f t="shared" si="1141"/>
        <v/>
      </c>
      <c r="CQ205" s="600" t="str">
        <f t="shared" si="1157"/>
        <v/>
      </c>
      <c r="CR205" s="600" t="str">
        <f t="shared" si="1142"/>
        <v/>
      </c>
    </row>
    <row r="206" spans="1:96" x14ac:dyDescent="0.25">
      <c r="A206" s="591"/>
      <c r="C206" s="125">
        <f t="shared" si="1087"/>
        <v>204</v>
      </c>
      <c r="D206" s="125" t="e">
        <f t="shared" ca="1" si="1070"/>
        <v>#N/A</v>
      </c>
      <c r="E206" s="125" t="e">
        <f t="shared" ca="1" si="1070"/>
        <v>#N/A</v>
      </c>
      <c r="F206" s="125" t="e">
        <f t="shared" ca="1" si="1070"/>
        <v>#N/A</v>
      </c>
      <c r="G206" s="125" t="e">
        <f t="shared" ca="1" si="1070"/>
        <v>#N/A</v>
      </c>
      <c r="H206" s="125" t="e">
        <f t="shared" ca="1" si="1070"/>
        <v>#N/A</v>
      </c>
      <c r="I206" s="125" t="e">
        <f t="shared" ca="1" si="1070"/>
        <v>#N/A</v>
      </c>
      <c r="J206" s="125" t="e">
        <f t="shared" ca="1" si="1070"/>
        <v>#N/A</v>
      </c>
      <c r="K206" s="125" t="e">
        <f t="shared" ca="1" si="1070"/>
        <v>#N/A</v>
      </c>
      <c r="L206" s="125" t="e">
        <f t="shared" ca="1" si="1070"/>
        <v>#N/A</v>
      </c>
      <c r="M206" s="125" t="e">
        <f t="shared" ca="1" si="1070"/>
        <v>#N/A</v>
      </c>
      <c r="N206" s="125" t="e">
        <f t="shared" ca="1" si="1070"/>
        <v>#N/A</v>
      </c>
      <c r="O206" s="125" t="e">
        <f t="shared" ca="1" si="1070"/>
        <v>#N/A</v>
      </c>
      <c r="P206" s="125" t="e">
        <f t="shared" ca="1" si="1070"/>
        <v>#N/A</v>
      </c>
      <c r="Q206" s="125" t="e">
        <f t="shared" ca="1" si="1070"/>
        <v>#N/A</v>
      </c>
      <c r="R206" s="125" t="e">
        <f t="shared" ca="1" si="1070"/>
        <v>#N/A</v>
      </c>
      <c r="S206" s="125" t="e">
        <f t="shared" ca="1" si="1070"/>
        <v>#N/A</v>
      </c>
      <c r="T206" s="125" t="e">
        <f t="shared" ca="1" si="1063"/>
        <v>#N/A</v>
      </c>
      <c r="U206" s="125" t="e">
        <f t="shared" ca="1" si="1063"/>
        <v>#N/A</v>
      </c>
      <c r="V206" s="125" t="e">
        <f t="shared" ca="1" si="1063"/>
        <v>#N/A</v>
      </c>
      <c r="W206" s="125" t="e">
        <f t="shared" ca="1" si="1063"/>
        <v>#N/A</v>
      </c>
      <c r="X206" s="125" t="e">
        <f t="shared" ca="1" si="1063"/>
        <v>#N/A</v>
      </c>
      <c r="Y206" s="125" t="e">
        <f t="shared" ca="1" si="1063"/>
        <v>#N/A</v>
      </c>
      <c r="Z206" s="125" t="e">
        <f t="shared" ca="1" si="1063"/>
        <v>#N/A</v>
      </c>
      <c r="AA206" s="125" t="e">
        <f t="shared" ca="1" si="1063"/>
        <v>#N/A</v>
      </c>
      <c r="AB206" s="125" t="e">
        <f t="shared" ca="1" si="1063"/>
        <v>#N/A</v>
      </c>
      <c r="AC206" s="125" t="e">
        <f t="shared" ca="1" si="1063"/>
        <v>#N/A</v>
      </c>
      <c r="AD206" s="125" t="e">
        <f t="shared" ca="1" si="1063"/>
        <v>#N/A</v>
      </c>
      <c r="AE206" s="125" t="e">
        <f t="shared" ca="1" si="1063"/>
        <v>#N/A</v>
      </c>
      <c r="AF206" s="125" t="e">
        <f t="shared" ca="1" si="1063"/>
        <v>#N/A</v>
      </c>
      <c r="AG206" s="125" t="e">
        <f t="shared" ca="1" si="1063"/>
        <v>#N/A</v>
      </c>
      <c r="AH206" s="125" t="e">
        <f t="shared" ca="1" si="1063"/>
        <v>#N/A</v>
      </c>
      <c r="AI206" s="125" t="e">
        <f t="shared" ca="1" si="1071"/>
        <v>#N/A</v>
      </c>
      <c r="AJ206" s="125" t="e">
        <f t="shared" ca="1" si="1071"/>
        <v>#N/A</v>
      </c>
      <c r="AK206" s="125" t="e">
        <f t="shared" ca="1" si="1071"/>
        <v>#N/A</v>
      </c>
      <c r="AL206" s="125" t="e">
        <f t="shared" ca="1" si="1071"/>
        <v>#N/A</v>
      </c>
      <c r="AM206" s="125" t="e">
        <f t="shared" ca="1" si="1071"/>
        <v>#N/A</v>
      </c>
      <c r="AN206" s="125" t="e">
        <f t="shared" ca="1" si="1071"/>
        <v>#N/A</v>
      </c>
      <c r="AO206" s="125" t="e">
        <f t="shared" ca="1" si="1071"/>
        <v>#N/A</v>
      </c>
      <c r="AP206" s="125" t="e">
        <f t="shared" ca="1" si="1071"/>
        <v>#N/A</v>
      </c>
      <c r="AQ206" s="125" t="e">
        <f t="shared" ca="1" si="1071"/>
        <v>#N/A</v>
      </c>
      <c r="AR206" s="125" t="e">
        <f t="shared" ca="1" si="1071"/>
        <v>#N/A</v>
      </c>
      <c r="AS206" s="125" t="e">
        <f t="shared" ca="1" si="1071"/>
        <v>#N/A</v>
      </c>
      <c r="AT206" s="125" t="e">
        <f t="shared" ca="1" si="1071"/>
        <v>#N/A</v>
      </c>
      <c r="AU206" s="125" t="e">
        <f t="shared" ca="1" si="1071"/>
        <v>#N/A</v>
      </c>
      <c r="AV206" s="125" t="e">
        <f t="shared" ca="1" si="1071"/>
        <v>#N/A</v>
      </c>
      <c r="AW206" s="125" t="e">
        <f t="shared" ca="1" si="1071"/>
        <v>#N/A</v>
      </c>
      <c r="AX206" s="125" t="e">
        <f t="shared" ca="1" si="1071"/>
        <v>#N/A</v>
      </c>
      <c r="AY206" s="125" t="e">
        <f t="shared" ca="1" si="1064"/>
        <v>#N/A</v>
      </c>
      <c r="AZ206" s="125" t="e">
        <f t="shared" ca="1" si="1064"/>
        <v>#N/A</v>
      </c>
      <c r="BA206" s="125" t="e">
        <f t="shared" ca="1" si="1064"/>
        <v>#N/A</v>
      </c>
      <c r="BB206" s="125" t="str">
        <f t="shared" ca="1" si="1080"/>
        <v/>
      </c>
      <c r="BC206" s="125" t="str">
        <f t="shared" ca="1" si="1072"/>
        <v/>
      </c>
      <c r="BD206" s="125" t="str">
        <f t="shared" ca="1" si="1073"/>
        <v/>
      </c>
      <c r="BE206" s="125" t="str">
        <f t="shared" ca="1" si="1074"/>
        <v/>
      </c>
      <c r="BF206" t="str">
        <f t="shared" ca="1" si="1081"/>
        <v/>
      </c>
      <c r="BG206" s="125" t="str">
        <f t="shared" ca="1" si="1108"/>
        <v/>
      </c>
      <c r="BI206" s="606" t="str">
        <f t="shared" ca="1" si="1143"/>
        <v/>
      </c>
      <c r="BJ206" s="125" t="str">
        <f t="shared" ca="1" si="1121"/>
        <v/>
      </c>
      <c r="BK206" s="125" t="str">
        <f t="shared" ca="1" si="1144"/>
        <v/>
      </c>
      <c r="BL206" s="125" t="str">
        <f t="shared" ref="BL206" ca="1" si="1163">IFERROR(INDEX($D$2:$BA$203,$A$41-1+$BI206,$A$27-3)*IF(RTF_unit="K",1,IF(RTF_unit="lb",1/1000,IF(RTF_unit="T",2,1))),"")</f>
        <v/>
      </c>
      <c r="BM206" s="125" t="str">
        <f t="shared" ref="BM206" ca="1" si="1164">IFERROR(INDEX($D$2:$BA$203,$A$41-1+$BI206,$A$27-1)*IF(RTF_unit="K",1,IF(RTF_unit="lb",1/1000,IF(RTF_unit="T",2,1))),"")</f>
        <v/>
      </c>
      <c r="BN206" s="125" t="str">
        <f t="shared" ref="BN206" ca="1" si="1165">IFERROR(INDEX($D$2:$BA$203,$A$41-1+$BI206,$A$27-2)*IF(RTF_unit="K",1,IF(RTF_unit="lb",1/1000,IF(RTF_unit="T",2,1))),"")</f>
        <v/>
      </c>
      <c r="BO206" s="125" t="str">
        <f t="shared" ref="BO206" ca="1" si="1166">IFERROR(INDEX($D$2:$BA$203,$A$41-1+$BI206,$A$27)*IF(RTF_unit_Moment="kip-ft",1,IF(RTF_unit_Moment="kip-in",1/12,IF(RTF_unit_Moment="lb-ft",1/1000,IF(RTF_unit_Moment="lb-in",1/12000,1)))),"")</f>
        <v/>
      </c>
      <c r="BP206" s="125" t="str">
        <f t="shared" ref="BP206" ca="1" si="1167">IFERROR(INDEX($D$2:$BA$203,$A$41-1+$BI206,$A$30)*IF(RTF_unit_Moment="kip-ft",1,IF(RTF_unit_Moment="kip-in",1/12,IF(RTF_unit_Moment="lb-ft",1/1000,IF(RTF_unit_Moment="lb-in",1/12000,1)))),"")</f>
        <v/>
      </c>
      <c r="BQ206" s="125" t="str">
        <f t="shared" ca="1" si="1150"/>
        <v/>
      </c>
      <c r="BR206" s="125" t="str">
        <f t="shared" ca="1" si="1151"/>
        <v/>
      </c>
      <c r="BT206" s="125" t="str">
        <f t="array" aca="1" ref="BT206" ca="1">IFERROR(INDEX($BB$1:$BB$203,SMALL(IF($BB$1:$BB$203&lt;&gt;"",ROW($BB$1:$BB$203)),ROW(199:199))),"")</f>
        <v/>
      </c>
      <c r="BU206" s="604" t="str">
        <f t="shared" ca="1" si="1119"/>
        <v/>
      </c>
      <c r="BV206" s="125" t="str">
        <f t="shared" ca="1" si="1127"/>
        <v/>
      </c>
      <c r="BW206" s="125" t="str">
        <f t="shared" ca="1" si="1127"/>
        <v/>
      </c>
      <c r="BX206" s="125" t="str">
        <f t="shared" ca="1" si="1127"/>
        <v/>
      </c>
      <c r="BY206" s="125" t="str">
        <f t="shared" ca="1" si="1128"/>
        <v/>
      </c>
      <c r="BZ206" s="125" t="str">
        <f t="shared" ca="1" si="1120"/>
        <v/>
      </c>
      <c r="CA206" s="125" t="str">
        <f t="shared" ca="1" si="1129"/>
        <v/>
      </c>
      <c r="CB206" s="125" t="str">
        <f t="shared" ca="1" si="1130"/>
        <v/>
      </c>
      <c r="CC206" s="125" t="str">
        <f t="shared" ca="1" si="1131"/>
        <v/>
      </c>
      <c r="CD206" s="125" t="str">
        <f t="shared" ca="1" si="1132"/>
        <v/>
      </c>
      <c r="CE206" s="125" t="str">
        <f t="shared" ca="1" si="1133"/>
        <v/>
      </c>
      <c r="CF206" s="125" t="str">
        <f t="shared" ca="1" si="1134"/>
        <v/>
      </c>
      <c r="CG206" s="125" t="str">
        <f t="shared" ca="1" si="1135"/>
        <v/>
      </c>
      <c r="CH206" s="125" t="str">
        <f t="shared" ca="1" si="1136"/>
        <v/>
      </c>
      <c r="CI206" s="125" t="str">
        <f t="shared" ca="1" si="1137"/>
        <v/>
      </c>
      <c r="CJ206" s="125" t="str">
        <f t="array" aca="1" ref="CJ206" ca="1">IFERROR(INDEX($CI$1:$CI$502,SMALL(IF($CI$1:$CI$502&lt;&gt;"",ROW($CI$1:$CI$502)),ROW(199:199))),"")</f>
        <v/>
      </c>
      <c r="CK206" s="125" t="str">
        <f t="shared" ca="1" si="1138"/>
        <v/>
      </c>
      <c r="CL206" s="125" t="str">
        <f t="shared" ca="1" si="1139"/>
        <v/>
      </c>
      <c r="CM206" s="125"/>
      <c r="CO206" s="125" t="str">
        <f t="shared" si="1140"/>
        <v/>
      </c>
      <c r="CP206" s="600" t="str">
        <f t="shared" si="1141"/>
        <v/>
      </c>
      <c r="CQ206" s="600" t="str">
        <f t="shared" si="1157"/>
        <v/>
      </c>
      <c r="CR206" s="600" t="str">
        <f t="shared" si="1142"/>
        <v/>
      </c>
    </row>
    <row r="207" spans="1:96" x14ac:dyDescent="0.25">
      <c r="A207" s="591"/>
      <c r="C207" s="125">
        <f t="shared" si="1087"/>
        <v>205</v>
      </c>
      <c r="D207" s="125" t="e">
        <f t="shared" ca="1" si="1070"/>
        <v>#N/A</v>
      </c>
      <c r="E207" s="125" t="e">
        <f t="shared" ca="1" si="1070"/>
        <v>#N/A</v>
      </c>
      <c r="F207" s="125" t="e">
        <f t="shared" ca="1" si="1070"/>
        <v>#N/A</v>
      </c>
      <c r="G207" s="125" t="e">
        <f t="shared" ca="1" si="1070"/>
        <v>#N/A</v>
      </c>
      <c r="H207" s="125" t="e">
        <f t="shared" ca="1" si="1070"/>
        <v>#N/A</v>
      </c>
      <c r="I207" s="125" t="e">
        <f t="shared" ca="1" si="1070"/>
        <v>#N/A</v>
      </c>
      <c r="J207" s="125" t="e">
        <f t="shared" ca="1" si="1070"/>
        <v>#N/A</v>
      </c>
      <c r="K207" s="125" t="e">
        <f t="shared" ca="1" si="1070"/>
        <v>#N/A</v>
      </c>
      <c r="L207" s="125" t="e">
        <f t="shared" ca="1" si="1070"/>
        <v>#N/A</v>
      </c>
      <c r="M207" s="125" t="e">
        <f t="shared" ca="1" si="1070"/>
        <v>#N/A</v>
      </c>
      <c r="N207" s="125" t="e">
        <f t="shared" ca="1" si="1070"/>
        <v>#N/A</v>
      </c>
      <c r="O207" s="125" t="e">
        <f t="shared" ca="1" si="1070"/>
        <v>#N/A</v>
      </c>
      <c r="P207" s="125" t="e">
        <f t="shared" ca="1" si="1070"/>
        <v>#N/A</v>
      </c>
      <c r="Q207" s="125" t="e">
        <f t="shared" ca="1" si="1070"/>
        <v>#N/A</v>
      </c>
      <c r="R207" s="125" t="e">
        <f t="shared" ca="1" si="1070"/>
        <v>#N/A</v>
      </c>
      <c r="S207" s="125" t="e">
        <f t="shared" ca="1" si="1070"/>
        <v>#N/A</v>
      </c>
      <c r="T207" s="125" t="e">
        <f t="shared" ca="1" si="1063"/>
        <v>#N/A</v>
      </c>
      <c r="U207" s="125" t="e">
        <f t="shared" ca="1" si="1063"/>
        <v>#N/A</v>
      </c>
      <c r="V207" s="125" t="e">
        <f t="shared" ca="1" si="1063"/>
        <v>#N/A</v>
      </c>
      <c r="W207" s="125" t="e">
        <f t="shared" ca="1" si="1063"/>
        <v>#N/A</v>
      </c>
      <c r="X207" s="125" t="e">
        <f t="shared" ca="1" si="1063"/>
        <v>#N/A</v>
      </c>
      <c r="Y207" s="125" t="e">
        <f t="shared" ca="1" si="1063"/>
        <v>#N/A</v>
      </c>
      <c r="Z207" s="125" t="e">
        <f t="shared" ca="1" si="1063"/>
        <v>#N/A</v>
      </c>
      <c r="AA207" s="125" t="e">
        <f t="shared" ca="1" si="1063"/>
        <v>#N/A</v>
      </c>
      <c r="AB207" s="125" t="e">
        <f t="shared" ca="1" si="1063"/>
        <v>#N/A</v>
      </c>
      <c r="AC207" s="125" t="e">
        <f t="shared" ca="1" si="1063"/>
        <v>#N/A</v>
      </c>
      <c r="AD207" s="125" t="e">
        <f t="shared" ca="1" si="1063"/>
        <v>#N/A</v>
      </c>
      <c r="AE207" s="125" t="e">
        <f t="shared" ca="1" si="1063"/>
        <v>#N/A</v>
      </c>
      <c r="AF207" s="125" t="e">
        <f t="shared" ca="1" si="1063"/>
        <v>#N/A</v>
      </c>
      <c r="AG207" s="125" t="e">
        <f t="shared" ca="1" si="1063"/>
        <v>#N/A</v>
      </c>
      <c r="AH207" s="125" t="e">
        <f t="shared" ca="1" si="1063"/>
        <v>#N/A</v>
      </c>
      <c r="AI207" s="125" t="e">
        <f t="shared" ca="1" si="1071"/>
        <v>#N/A</v>
      </c>
      <c r="AJ207" s="125" t="e">
        <f t="shared" ca="1" si="1071"/>
        <v>#N/A</v>
      </c>
      <c r="AK207" s="125" t="e">
        <f t="shared" ca="1" si="1071"/>
        <v>#N/A</v>
      </c>
      <c r="AL207" s="125" t="e">
        <f t="shared" ca="1" si="1071"/>
        <v>#N/A</v>
      </c>
      <c r="AM207" s="125" t="e">
        <f t="shared" ca="1" si="1071"/>
        <v>#N/A</v>
      </c>
      <c r="AN207" s="125" t="e">
        <f t="shared" ca="1" si="1071"/>
        <v>#N/A</v>
      </c>
      <c r="AO207" s="125" t="e">
        <f t="shared" ca="1" si="1071"/>
        <v>#N/A</v>
      </c>
      <c r="AP207" s="125" t="e">
        <f t="shared" ca="1" si="1071"/>
        <v>#N/A</v>
      </c>
      <c r="AQ207" s="125" t="e">
        <f t="shared" ca="1" si="1071"/>
        <v>#N/A</v>
      </c>
      <c r="AR207" s="125" t="e">
        <f t="shared" ca="1" si="1071"/>
        <v>#N/A</v>
      </c>
      <c r="AS207" s="125" t="e">
        <f t="shared" ca="1" si="1071"/>
        <v>#N/A</v>
      </c>
      <c r="AT207" s="125" t="e">
        <f t="shared" ca="1" si="1071"/>
        <v>#N/A</v>
      </c>
      <c r="AU207" s="125" t="e">
        <f t="shared" ca="1" si="1071"/>
        <v>#N/A</v>
      </c>
      <c r="AV207" s="125" t="e">
        <f t="shared" ca="1" si="1071"/>
        <v>#N/A</v>
      </c>
      <c r="AW207" s="125" t="e">
        <f t="shared" ca="1" si="1071"/>
        <v>#N/A</v>
      </c>
      <c r="AX207" s="125" t="e">
        <f t="shared" ca="1" si="1071"/>
        <v>#N/A</v>
      </c>
      <c r="AY207" s="125" t="e">
        <f t="shared" ca="1" si="1064"/>
        <v>#N/A</v>
      </c>
      <c r="AZ207" s="125" t="e">
        <f t="shared" ca="1" si="1064"/>
        <v>#N/A</v>
      </c>
      <c r="BA207" s="125" t="e">
        <f t="shared" ca="1" si="1064"/>
        <v>#N/A</v>
      </c>
      <c r="BB207" s="125" t="str">
        <f t="shared" ca="1" si="1080"/>
        <v/>
      </c>
      <c r="BC207" s="125" t="str">
        <f t="shared" ca="1" si="1072"/>
        <v/>
      </c>
      <c r="BD207" s="125" t="str">
        <f t="shared" ca="1" si="1073"/>
        <v/>
      </c>
      <c r="BE207" s="125" t="str">
        <f t="shared" ca="1" si="1074"/>
        <v/>
      </c>
      <c r="BF207" t="str">
        <f t="shared" ca="1" si="1081"/>
        <v/>
      </c>
      <c r="BG207" s="125" t="str">
        <f t="shared" ca="1" si="1108"/>
        <v/>
      </c>
      <c r="BI207" s="606" t="str">
        <f t="shared" ca="1" si="1143"/>
        <v/>
      </c>
      <c r="BJ207" s="125" t="str">
        <f t="shared" ca="1" si="1121"/>
        <v/>
      </c>
      <c r="BK207" s="125" t="str">
        <f t="shared" ca="1" si="1144"/>
        <v/>
      </c>
      <c r="BL207" s="125" t="str">
        <f t="shared" ref="BL207" ca="1" si="1168">IFERROR(INDEX($D$2:$BA$203,$A$41-1+$BI207,$A$27-3)*IF(RTF_unit="K",1,IF(RTF_unit="lb",1/1000,IF(RTF_unit="T",2,1))),"")</f>
        <v/>
      </c>
      <c r="BM207" s="125" t="str">
        <f t="shared" ref="BM207" ca="1" si="1169">IFERROR(INDEX($D$2:$BA$203,$A$41-1+$BI207,$A$27-1)*IF(RTF_unit="K",1,IF(RTF_unit="lb",1/1000,IF(RTF_unit="T",2,1))),"")</f>
        <v/>
      </c>
      <c r="BN207" s="125" t="str">
        <f t="shared" ref="BN207" ca="1" si="1170">IFERROR(INDEX($D$2:$BA$203,$A$41-1+$BI207,$A$27-2)*IF(RTF_unit="K",1,IF(RTF_unit="lb",1/1000,IF(RTF_unit="T",2,1))),"")</f>
        <v/>
      </c>
      <c r="BO207" s="125" t="str">
        <f t="shared" ref="BO207" ca="1" si="1171">IFERROR(INDEX($D$2:$BA$203,$A$41-1+$BI207,$A$27)*IF(RTF_unit_Moment="kip-ft",1,IF(RTF_unit_Moment="kip-in",1/12,IF(RTF_unit_Moment="lb-ft",1/1000,IF(RTF_unit_Moment="lb-in",1/12000,1)))),"")</f>
        <v/>
      </c>
      <c r="BP207" s="125" t="str">
        <f t="shared" ref="BP207" ca="1" si="1172">IFERROR(INDEX($D$2:$BA$203,$A$41-1+$BI207,$A$30)*IF(RTF_unit_Moment="kip-ft",1,IF(RTF_unit_Moment="kip-in",1/12,IF(RTF_unit_Moment="lb-ft",1/1000,IF(RTF_unit_Moment="lb-in",1/12000,1)))),"")</f>
        <v/>
      </c>
      <c r="BQ207" s="125" t="str">
        <f t="shared" ca="1" si="1150"/>
        <v/>
      </c>
      <c r="BR207" s="125" t="str">
        <f t="shared" ca="1" si="1151"/>
        <v/>
      </c>
      <c r="BT207" s="125" t="str">
        <f t="array" aca="1" ref="BT207" ca="1">IFERROR(INDEX($BB$1:$BB$203,SMALL(IF($BB$1:$BB$203&lt;&gt;"",ROW($BB$1:$BB$203)),ROW(200:200))),"")</f>
        <v/>
      </c>
      <c r="BU207" s="604" t="str">
        <f t="shared" ca="1" si="1119"/>
        <v/>
      </c>
      <c r="BV207" s="125" t="str">
        <f t="shared" ca="1" si="1127"/>
        <v/>
      </c>
      <c r="BW207" s="125" t="str">
        <f t="shared" ca="1" si="1127"/>
        <v/>
      </c>
      <c r="BX207" s="125" t="str">
        <f t="shared" ca="1" si="1127"/>
        <v/>
      </c>
      <c r="BY207" s="125" t="str">
        <f t="shared" ca="1" si="1128"/>
        <v/>
      </c>
      <c r="BZ207" s="125" t="str">
        <f t="shared" ca="1" si="1120"/>
        <v/>
      </c>
      <c r="CA207" s="125" t="str">
        <f t="shared" ca="1" si="1129"/>
        <v/>
      </c>
      <c r="CB207" s="125" t="str">
        <f t="shared" ca="1" si="1130"/>
        <v/>
      </c>
      <c r="CC207" s="125" t="str">
        <f t="shared" ca="1" si="1131"/>
        <v/>
      </c>
      <c r="CD207" s="125" t="str">
        <f t="shared" ca="1" si="1132"/>
        <v/>
      </c>
      <c r="CE207" s="125" t="str">
        <f t="shared" ca="1" si="1133"/>
        <v/>
      </c>
      <c r="CF207" s="125" t="str">
        <f t="shared" ca="1" si="1134"/>
        <v/>
      </c>
      <c r="CG207" s="125" t="str">
        <f t="shared" ca="1" si="1135"/>
        <v/>
      </c>
      <c r="CH207" s="125" t="str">
        <f t="shared" ca="1" si="1136"/>
        <v/>
      </c>
      <c r="CI207" s="125" t="str">
        <f t="shared" ca="1" si="1137"/>
        <v/>
      </c>
      <c r="CJ207" s="125" t="str">
        <f t="array" aca="1" ref="CJ207" ca="1">IFERROR(INDEX($CI$1:$CI$502,SMALL(IF($CI$1:$CI$502&lt;&gt;"",ROW($CI$1:$CI$502)),ROW(200:200))),"")</f>
        <v/>
      </c>
      <c r="CK207" s="125" t="str">
        <f t="shared" ca="1" si="1138"/>
        <v/>
      </c>
      <c r="CL207" s="125" t="str">
        <f t="shared" ca="1" si="1139"/>
        <v/>
      </c>
      <c r="CM207" s="125"/>
      <c r="CO207" s="125" t="str">
        <f t="shared" si="1140"/>
        <v/>
      </c>
      <c r="CP207" s="600" t="str">
        <f t="shared" si="1141"/>
        <v/>
      </c>
      <c r="CQ207" s="600" t="str">
        <f t="shared" si="1157"/>
        <v/>
      </c>
      <c r="CR207" s="600" t="str">
        <f t="shared" si="1142"/>
        <v/>
      </c>
    </row>
    <row r="208" spans="1:96" x14ac:dyDescent="0.25">
      <c r="A208" s="591"/>
      <c r="C208" s="125">
        <f t="shared" si="1087"/>
        <v>206</v>
      </c>
      <c r="D208" s="125" t="e">
        <f t="shared" ca="1" si="1070"/>
        <v>#N/A</v>
      </c>
      <c r="E208" s="125" t="e">
        <f t="shared" ca="1" si="1070"/>
        <v>#N/A</v>
      </c>
      <c r="F208" s="125" t="e">
        <f t="shared" ca="1" si="1070"/>
        <v>#N/A</v>
      </c>
      <c r="G208" s="125" t="e">
        <f t="shared" ca="1" si="1070"/>
        <v>#N/A</v>
      </c>
      <c r="H208" s="125" t="e">
        <f t="shared" ca="1" si="1070"/>
        <v>#N/A</v>
      </c>
      <c r="I208" s="125" t="e">
        <f t="shared" ca="1" si="1070"/>
        <v>#N/A</v>
      </c>
      <c r="J208" s="125" t="e">
        <f t="shared" ca="1" si="1070"/>
        <v>#N/A</v>
      </c>
      <c r="K208" s="125" t="e">
        <f t="shared" ca="1" si="1070"/>
        <v>#N/A</v>
      </c>
      <c r="L208" s="125" t="e">
        <f t="shared" ca="1" si="1070"/>
        <v>#N/A</v>
      </c>
      <c r="M208" s="125" t="e">
        <f t="shared" ca="1" si="1070"/>
        <v>#N/A</v>
      </c>
      <c r="N208" s="125" t="e">
        <f t="shared" ca="1" si="1070"/>
        <v>#N/A</v>
      </c>
      <c r="O208" s="125" t="e">
        <f t="shared" ca="1" si="1070"/>
        <v>#N/A</v>
      </c>
      <c r="P208" s="125" t="e">
        <f t="shared" ca="1" si="1070"/>
        <v>#N/A</v>
      </c>
      <c r="Q208" s="125" t="e">
        <f t="shared" ca="1" si="1070"/>
        <v>#N/A</v>
      </c>
      <c r="R208" s="125" t="e">
        <f t="shared" ca="1" si="1070"/>
        <v>#N/A</v>
      </c>
      <c r="S208" s="125" t="e">
        <f t="shared" ca="1" si="1070"/>
        <v>#N/A</v>
      </c>
      <c r="T208" s="125" t="e">
        <f t="shared" ca="1" si="1063"/>
        <v>#N/A</v>
      </c>
      <c r="U208" s="125" t="e">
        <f t="shared" ca="1" si="1063"/>
        <v>#N/A</v>
      </c>
      <c r="V208" s="125" t="e">
        <f t="shared" ca="1" si="1063"/>
        <v>#N/A</v>
      </c>
      <c r="W208" s="125" t="e">
        <f t="shared" ca="1" si="1063"/>
        <v>#N/A</v>
      </c>
      <c r="X208" s="125" t="e">
        <f t="shared" ca="1" si="1063"/>
        <v>#N/A</v>
      </c>
      <c r="Y208" s="125" t="e">
        <f t="shared" ca="1" si="1063"/>
        <v>#N/A</v>
      </c>
      <c r="Z208" s="125" t="e">
        <f t="shared" ca="1" si="1063"/>
        <v>#N/A</v>
      </c>
      <c r="AA208" s="125" t="e">
        <f t="shared" ca="1" si="1063"/>
        <v>#N/A</v>
      </c>
      <c r="AB208" s="125" t="e">
        <f t="shared" ca="1" si="1063"/>
        <v>#N/A</v>
      </c>
      <c r="AC208" s="125" t="e">
        <f t="shared" ca="1" si="1063"/>
        <v>#N/A</v>
      </c>
      <c r="AD208" s="125" t="e">
        <f t="shared" ca="1" si="1063"/>
        <v>#N/A</v>
      </c>
      <c r="AE208" s="125" t="e">
        <f t="shared" ca="1" si="1063"/>
        <v>#N/A</v>
      </c>
      <c r="AF208" s="125" t="e">
        <f t="shared" ca="1" si="1063"/>
        <v>#N/A</v>
      </c>
      <c r="AG208" s="125" t="e">
        <f t="shared" ca="1" si="1063"/>
        <v>#N/A</v>
      </c>
      <c r="AH208" s="125" t="e">
        <f t="shared" ca="1" si="1063"/>
        <v>#N/A</v>
      </c>
      <c r="AI208" s="125" t="e">
        <f t="shared" ca="1" si="1071"/>
        <v>#N/A</v>
      </c>
      <c r="AJ208" s="125" t="e">
        <f t="shared" ca="1" si="1071"/>
        <v>#N/A</v>
      </c>
      <c r="AK208" s="125" t="e">
        <f t="shared" ca="1" si="1071"/>
        <v>#N/A</v>
      </c>
      <c r="AL208" s="125" t="e">
        <f t="shared" ca="1" si="1071"/>
        <v>#N/A</v>
      </c>
      <c r="AM208" s="125" t="e">
        <f t="shared" ca="1" si="1071"/>
        <v>#N/A</v>
      </c>
      <c r="AN208" s="125" t="e">
        <f t="shared" ca="1" si="1071"/>
        <v>#N/A</v>
      </c>
      <c r="AO208" s="125" t="e">
        <f t="shared" ca="1" si="1071"/>
        <v>#N/A</v>
      </c>
      <c r="AP208" s="125" t="e">
        <f t="shared" ca="1" si="1071"/>
        <v>#N/A</v>
      </c>
      <c r="AQ208" s="125" t="e">
        <f t="shared" ca="1" si="1071"/>
        <v>#N/A</v>
      </c>
      <c r="AR208" s="125" t="e">
        <f t="shared" ca="1" si="1071"/>
        <v>#N/A</v>
      </c>
      <c r="AS208" s="125" t="e">
        <f t="shared" ca="1" si="1071"/>
        <v>#N/A</v>
      </c>
      <c r="AT208" s="125" t="e">
        <f t="shared" ca="1" si="1071"/>
        <v>#N/A</v>
      </c>
      <c r="AU208" s="125" t="e">
        <f t="shared" ca="1" si="1071"/>
        <v>#N/A</v>
      </c>
      <c r="AV208" s="125" t="e">
        <f t="shared" ca="1" si="1071"/>
        <v>#N/A</v>
      </c>
      <c r="AW208" s="125" t="e">
        <f t="shared" ca="1" si="1071"/>
        <v>#N/A</v>
      </c>
      <c r="AX208" s="125" t="e">
        <f t="shared" ca="1" si="1071"/>
        <v>#N/A</v>
      </c>
      <c r="AY208" s="125" t="e">
        <f t="shared" ca="1" si="1064"/>
        <v>#N/A</v>
      </c>
      <c r="AZ208" s="125" t="e">
        <f t="shared" ca="1" si="1064"/>
        <v>#N/A</v>
      </c>
      <c r="BA208" s="125" t="e">
        <f t="shared" ca="1" si="1064"/>
        <v>#N/A</v>
      </c>
      <c r="BB208" s="125" t="str">
        <f t="shared" ca="1" si="1080"/>
        <v/>
      </c>
      <c r="BC208" s="125" t="str">
        <f t="shared" ca="1" si="1072"/>
        <v/>
      </c>
      <c r="BD208" s="125" t="str">
        <f t="shared" ca="1" si="1073"/>
        <v/>
      </c>
      <c r="BE208" s="125" t="str">
        <f t="shared" ca="1" si="1074"/>
        <v/>
      </c>
      <c r="BF208" t="str">
        <f t="shared" ca="1" si="1081"/>
        <v/>
      </c>
      <c r="BG208" s="125" t="str">
        <f t="shared" ca="1" si="1108"/>
        <v/>
      </c>
      <c r="BI208" s="606" t="str">
        <f t="shared" ca="1" si="1143"/>
        <v/>
      </c>
      <c r="BJ208" s="125" t="str">
        <f t="shared" ca="1" si="1121"/>
        <v/>
      </c>
      <c r="BK208" s="125" t="str">
        <f t="shared" ca="1" si="1144"/>
        <v/>
      </c>
      <c r="BL208" s="125" t="str">
        <f t="shared" ref="BL208" ca="1" si="1173">IFERROR(INDEX($D$2:$BA$203,$A$41-1+$BI208,$A$27-3)*IF(RTF_unit="K",1,IF(RTF_unit="lb",1/1000,IF(RTF_unit="T",2,1))),"")</f>
        <v/>
      </c>
      <c r="BM208" s="125" t="str">
        <f t="shared" ref="BM208" ca="1" si="1174">IFERROR(INDEX($D$2:$BA$203,$A$41-1+$BI208,$A$27-1)*IF(RTF_unit="K",1,IF(RTF_unit="lb",1/1000,IF(RTF_unit="T",2,1))),"")</f>
        <v/>
      </c>
      <c r="BN208" s="125" t="str">
        <f t="shared" ref="BN208" ca="1" si="1175">IFERROR(INDEX($D$2:$BA$203,$A$41-1+$BI208,$A$27-2)*IF(RTF_unit="K",1,IF(RTF_unit="lb",1/1000,IF(RTF_unit="T",2,1))),"")</f>
        <v/>
      </c>
      <c r="BO208" s="125" t="str">
        <f t="shared" ref="BO208" ca="1" si="1176">IFERROR(INDEX($D$2:$BA$203,$A$41-1+$BI208,$A$27)*IF(RTF_unit_Moment="kip-ft",1,IF(RTF_unit_Moment="kip-in",1/12,IF(RTF_unit_Moment="lb-ft",1/1000,IF(RTF_unit_Moment="lb-in",1/12000,1)))),"")</f>
        <v/>
      </c>
      <c r="BP208" s="125" t="str">
        <f t="shared" ref="BP208" ca="1" si="1177">IFERROR(INDEX($D$2:$BA$203,$A$41-1+$BI208,$A$30)*IF(RTF_unit_Moment="kip-ft",1,IF(RTF_unit_Moment="kip-in",1/12,IF(RTF_unit_Moment="lb-ft",1/1000,IF(RTF_unit_Moment="lb-in",1/12000,1)))),"")</f>
        <v/>
      </c>
      <c r="BQ208" s="125" t="str">
        <f t="shared" ca="1" si="1150"/>
        <v/>
      </c>
      <c r="BR208" s="125" t="str">
        <f t="shared" ca="1" si="1151"/>
        <v/>
      </c>
      <c r="BT208" s="125" t="str">
        <f t="array" aca="1" ref="BT208" ca="1">IFERROR(INDEX($BB$1:$BB$203,SMALL(IF($BB$1:$BB$203&lt;&gt;"",ROW($BB$1:$BB$203)),ROW(201:201))),"")</f>
        <v/>
      </c>
      <c r="BU208" s="604" t="str">
        <f t="shared" ca="1" si="1119"/>
        <v/>
      </c>
      <c r="BV208" s="125" t="str">
        <f t="shared" ca="1" si="1127"/>
        <v/>
      </c>
      <c r="BW208" s="125" t="str">
        <f t="shared" ca="1" si="1127"/>
        <v/>
      </c>
      <c r="BX208" s="125" t="str">
        <f t="shared" ca="1" si="1127"/>
        <v/>
      </c>
      <c r="BY208" s="125" t="str">
        <f t="shared" ca="1" si="1128"/>
        <v/>
      </c>
      <c r="BZ208" s="125" t="str">
        <f t="shared" ca="1" si="1120"/>
        <v/>
      </c>
      <c r="CA208" s="125" t="str">
        <f t="shared" ca="1" si="1129"/>
        <v/>
      </c>
      <c r="CB208" s="125" t="str">
        <f t="shared" ca="1" si="1130"/>
        <v/>
      </c>
      <c r="CC208" s="125" t="str">
        <f t="shared" ca="1" si="1131"/>
        <v/>
      </c>
      <c r="CD208" s="125" t="str">
        <f t="shared" ca="1" si="1132"/>
        <v/>
      </c>
      <c r="CE208" s="125" t="str">
        <f t="shared" ca="1" si="1133"/>
        <v/>
      </c>
      <c r="CF208" s="125" t="str">
        <f t="shared" ca="1" si="1134"/>
        <v/>
      </c>
      <c r="CG208" s="125" t="str">
        <f t="shared" ca="1" si="1135"/>
        <v/>
      </c>
      <c r="CH208" s="125" t="str">
        <f t="shared" ca="1" si="1136"/>
        <v/>
      </c>
      <c r="CI208" s="125" t="str">
        <f t="shared" ca="1" si="1137"/>
        <v/>
      </c>
      <c r="CJ208" s="125" t="str">
        <f t="array" aca="1" ref="CJ208" ca="1">IFERROR(INDEX($CI$1:$CI$502,SMALL(IF($CI$1:$CI$502&lt;&gt;"",ROW($CI$1:$CI$502)),ROW(201:201))),"")</f>
        <v/>
      </c>
      <c r="CK208" s="125" t="str">
        <f t="shared" ca="1" si="1138"/>
        <v/>
      </c>
      <c r="CL208" s="125" t="str">
        <f t="shared" ca="1" si="1139"/>
        <v/>
      </c>
      <c r="CM208" s="125"/>
      <c r="CO208" s="125" t="str">
        <f t="shared" si="1140"/>
        <v/>
      </c>
      <c r="CP208" s="600" t="str">
        <f t="shared" si="1141"/>
        <v/>
      </c>
      <c r="CQ208" s="600" t="str">
        <f t="shared" si="1157"/>
        <v/>
      </c>
      <c r="CR208" s="600" t="str">
        <f t="shared" si="1142"/>
        <v/>
      </c>
    </row>
    <row r="209" spans="1:96" x14ac:dyDescent="0.25">
      <c r="A209" s="591"/>
      <c r="C209" s="125">
        <f t="shared" si="1087"/>
        <v>207</v>
      </c>
      <c r="D209" s="125" t="e">
        <f t="shared" ca="1" si="1070"/>
        <v>#N/A</v>
      </c>
      <c r="E209" s="125" t="e">
        <f t="shared" ca="1" si="1070"/>
        <v>#N/A</v>
      </c>
      <c r="F209" s="125" t="e">
        <f t="shared" ca="1" si="1070"/>
        <v>#N/A</v>
      </c>
      <c r="G209" s="125" t="e">
        <f t="shared" ca="1" si="1070"/>
        <v>#N/A</v>
      </c>
      <c r="H209" s="125" t="e">
        <f t="shared" ca="1" si="1070"/>
        <v>#N/A</v>
      </c>
      <c r="I209" s="125" t="e">
        <f t="shared" ca="1" si="1070"/>
        <v>#N/A</v>
      </c>
      <c r="J209" s="125" t="e">
        <f t="shared" ca="1" si="1070"/>
        <v>#N/A</v>
      </c>
      <c r="K209" s="125" t="e">
        <f t="shared" ca="1" si="1070"/>
        <v>#N/A</v>
      </c>
      <c r="L209" s="125" t="e">
        <f t="shared" ca="1" si="1070"/>
        <v>#N/A</v>
      </c>
      <c r="M209" s="125" t="e">
        <f t="shared" ca="1" si="1070"/>
        <v>#N/A</v>
      </c>
      <c r="N209" s="125" t="e">
        <f t="shared" ca="1" si="1070"/>
        <v>#N/A</v>
      </c>
      <c r="O209" s="125" t="e">
        <f t="shared" ca="1" si="1070"/>
        <v>#N/A</v>
      </c>
      <c r="P209" s="125" t="e">
        <f t="shared" ca="1" si="1070"/>
        <v>#N/A</v>
      </c>
      <c r="Q209" s="125" t="e">
        <f t="shared" ca="1" si="1070"/>
        <v>#N/A</v>
      </c>
      <c r="R209" s="125" t="e">
        <f t="shared" ca="1" si="1070"/>
        <v>#N/A</v>
      </c>
      <c r="S209" s="125" t="e">
        <f t="shared" ref="S209:AH224" ca="1" si="1178">TRIM(INDIRECT("'" &amp; "TNX Report" &amp; "'!" &amp; ADDRESS($A$9+$C209,S$1)))</f>
        <v>#N/A</v>
      </c>
      <c r="T209" s="125" t="e">
        <f t="shared" ca="1" si="1178"/>
        <v>#N/A</v>
      </c>
      <c r="U209" s="125" t="e">
        <f t="shared" ca="1" si="1178"/>
        <v>#N/A</v>
      </c>
      <c r="V209" s="125" t="e">
        <f t="shared" ca="1" si="1178"/>
        <v>#N/A</v>
      </c>
      <c r="W209" s="125" t="e">
        <f t="shared" ca="1" si="1178"/>
        <v>#N/A</v>
      </c>
      <c r="X209" s="125" t="e">
        <f t="shared" ca="1" si="1178"/>
        <v>#N/A</v>
      </c>
      <c r="Y209" s="125" t="e">
        <f t="shared" ca="1" si="1178"/>
        <v>#N/A</v>
      </c>
      <c r="Z209" s="125" t="e">
        <f t="shared" ca="1" si="1178"/>
        <v>#N/A</v>
      </c>
      <c r="AA209" s="125" t="e">
        <f t="shared" ca="1" si="1178"/>
        <v>#N/A</v>
      </c>
      <c r="AB209" s="125" t="e">
        <f t="shared" ca="1" si="1178"/>
        <v>#N/A</v>
      </c>
      <c r="AC209" s="125" t="e">
        <f t="shared" ca="1" si="1178"/>
        <v>#N/A</v>
      </c>
      <c r="AD209" s="125" t="e">
        <f t="shared" ca="1" si="1178"/>
        <v>#N/A</v>
      </c>
      <c r="AE209" s="125" t="e">
        <f t="shared" ca="1" si="1178"/>
        <v>#N/A</v>
      </c>
      <c r="AF209" s="125" t="e">
        <f t="shared" ca="1" si="1178"/>
        <v>#N/A</v>
      </c>
      <c r="AG209" s="125" t="e">
        <f t="shared" ca="1" si="1178"/>
        <v>#N/A</v>
      </c>
      <c r="AH209" s="125" t="e">
        <f t="shared" ca="1" si="1178"/>
        <v>#N/A</v>
      </c>
      <c r="AI209" s="125" t="e">
        <f t="shared" ca="1" si="1071"/>
        <v>#N/A</v>
      </c>
      <c r="AJ209" s="125" t="e">
        <f t="shared" ca="1" si="1071"/>
        <v>#N/A</v>
      </c>
      <c r="AK209" s="125" t="e">
        <f t="shared" ca="1" si="1071"/>
        <v>#N/A</v>
      </c>
      <c r="AL209" s="125" t="e">
        <f t="shared" ca="1" si="1071"/>
        <v>#N/A</v>
      </c>
      <c r="AM209" s="125" t="e">
        <f t="shared" ca="1" si="1071"/>
        <v>#N/A</v>
      </c>
      <c r="AN209" s="125" t="e">
        <f t="shared" ca="1" si="1071"/>
        <v>#N/A</v>
      </c>
      <c r="AO209" s="125" t="e">
        <f t="shared" ca="1" si="1071"/>
        <v>#N/A</v>
      </c>
      <c r="AP209" s="125" t="e">
        <f t="shared" ca="1" si="1071"/>
        <v>#N/A</v>
      </c>
      <c r="AQ209" s="125" t="e">
        <f t="shared" ca="1" si="1071"/>
        <v>#N/A</v>
      </c>
      <c r="AR209" s="125" t="e">
        <f t="shared" ca="1" si="1071"/>
        <v>#N/A</v>
      </c>
      <c r="AS209" s="125" t="e">
        <f t="shared" ca="1" si="1071"/>
        <v>#N/A</v>
      </c>
      <c r="AT209" s="125" t="e">
        <f t="shared" ca="1" si="1071"/>
        <v>#N/A</v>
      </c>
      <c r="AU209" s="125" t="e">
        <f t="shared" ca="1" si="1071"/>
        <v>#N/A</v>
      </c>
      <c r="AV209" s="125" t="e">
        <f t="shared" ca="1" si="1071"/>
        <v>#N/A</v>
      </c>
      <c r="AW209" s="125" t="e">
        <f t="shared" ca="1" si="1071"/>
        <v>#N/A</v>
      </c>
      <c r="AX209" s="125" t="e">
        <f t="shared" ref="AX209:BA224" ca="1" si="1179">TRIM(INDIRECT("'" &amp; "TNX Report" &amp; "'!" &amp; ADDRESS($A$9+$C209,AX$1)))</f>
        <v>#N/A</v>
      </c>
      <c r="AY209" s="125" t="e">
        <f t="shared" ca="1" si="1179"/>
        <v>#N/A</v>
      </c>
      <c r="AZ209" s="125" t="e">
        <f t="shared" ca="1" si="1179"/>
        <v>#N/A</v>
      </c>
      <c r="BA209" s="125" t="e">
        <f t="shared" ca="1" si="1179"/>
        <v>#N/A</v>
      </c>
      <c r="BB209" s="125" t="str">
        <f t="shared" ca="1" si="1080"/>
        <v/>
      </c>
      <c r="BC209" s="125" t="str">
        <f t="shared" ca="1" si="1072"/>
        <v/>
      </c>
      <c r="BD209" s="125" t="str">
        <f t="shared" ca="1" si="1073"/>
        <v/>
      </c>
      <c r="BE209" s="125" t="str">
        <f t="shared" ca="1" si="1074"/>
        <v/>
      </c>
      <c r="BF209" t="str">
        <f t="shared" ca="1" si="1081"/>
        <v/>
      </c>
      <c r="BG209" s="125" t="str">
        <f t="shared" ca="1" si="1108"/>
        <v/>
      </c>
      <c r="BI209" s="606" t="str">
        <f t="shared" ca="1" si="1143"/>
        <v/>
      </c>
      <c r="BJ209" s="125" t="str">
        <f t="shared" ca="1" si="1121"/>
        <v/>
      </c>
      <c r="BK209" s="125" t="str">
        <f t="shared" ca="1" si="1144"/>
        <v/>
      </c>
      <c r="BL209" s="125" t="str">
        <f t="shared" ref="BL209" ca="1" si="1180">IFERROR(INDEX($D$2:$BA$203,$A$41-1+$BI209,$A$27-3)*IF(RTF_unit="K",1,IF(RTF_unit="lb",1/1000,IF(RTF_unit="T",2,1))),"")</f>
        <v/>
      </c>
      <c r="BM209" s="125" t="str">
        <f t="shared" ref="BM209" ca="1" si="1181">IFERROR(INDEX($D$2:$BA$203,$A$41-1+$BI209,$A$27-1)*IF(RTF_unit="K",1,IF(RTF_unit="lb",1/1000,IF(RTF_unit="T",2,1))),"")</f>
        <v/>
      </c>
      <c r="BN209" s="125" t="str">
        <f t="shared" ref="BN209" ca="1" si="1182">IFERROR(INDEX($D$2:$BA$203,$A$41-1+$BI209,$A$27-2)*IF(RTF_unit="K",1,IF(RTF_unit="lb",1/1000,IF(RTF_unit="T",2,1))),"")</f>
        <v/>
      </c>
      <c r="BO209" s="125" t="str">
        <f t="shared" ref="BO209" ca="1" si="1183">IFERROR(INDEX($D$2:$BA$203,$A$41-1+$BI209,$A$27)*IF(RTF_unit_Moment="kip-ft",1,IF(RTF_unit_Moment="kip-in",1/12,IF(RTF_unit_Moment="lb-ft",1/1000,IF(RTF_unit_Moment="lb-in",1/12000,1)))),"")</f>
        <v/>
      </c>
      <c r="BP209" s="125" t="str">
        <f t="shared" ref="BP209" ca="1" si="1184">IFERROR(INDEX($D$2:$BA$203,$A$41-1+$BI209,$A$30)*IF(RTF_unit_Moment="kip-ft",1,IF(RTF_unit_Moment="kip-in",1/12,IF(RTF_unit_Moment="lb-ft",1/1000,IF(RTF_unit_Moment="lb-in",1/12000,1)))),"")</f>
        <v/>
      </c>
      <c r="BQ209" s="125" t="str">
        <f t="shared" ca="1" si="1150"/>
        <v/>
      </c>
      <c r="BR209" s="125" t="str">
        <f t="shared" ca="1" si="1151"/>
        <v/>
      </c>
      <c r="BT209" s="125" t="str">
        <f t="array" aca="1" ref="BT209" ca="1">IFERROR(INDEX($BB$1:$BB$203,SMALL(IF($BB$1:$BB$203&lt;&gt;"",ROW($BB$1:$BB$203)),ROW(202:202))),"")</f>
        <v/>
      </c>
      <c r="BU209" s="604" t="str">
        <f t="shared" ca="1" si="1119"/>
        <v/>
      </c>
      <c r="BV209" s="125" t="str">
        <f t="shared" ca="1" si="1127"/>
        <v/>
      </c>
      <c r="BW209" s="125" t="str">
        <f t="shared" ca="1" si="1127"/>
        <v/>
      </c>
      <c r="BX209" s="125" t="str">
        <f t="shared" ca="1" si="1127"/>
        <v/>
      </c>
      <c r="BY209" s="125" t="str">
        <f t="shared" ca="1" si="1128"/>
        <v/>
      </c>
      <c r="BZ209" s="125" t="str">
        <f t="shared" ca="1" si="1120"/>
        <v/>
      </c>
      <c r="CA209" s="125" t="str">
        <f t="shared" ca="1" si="1129"/>
        <v/>
      </c>
      <c r="CB209" s="125" t="str">
        <f t="shared" ca="1" si="1130"/>
        <v/>
      </c>
      <c r="CC209" s="125" t="str">
        <f t="shared" ca="1" si="1131"/>
        <v/>
      </c>
      <c r="CD209" s="125" t="str">
        <f t="shared" ca="1" si="1132"/>
        <v/>
      </c>
      <c r="CE209" s="125" t="str">
        <f t="shared" ca="1" si="1133"/>
        <v/>
      </c>
      <c r="CF209" s="125" t="str">
        <f t="shared" ca="1" si="1134"/>
        <v/>
      </c>
      <c r="CG209" s="125" t="str">
        <f t="shared" ca="1" si="1135"/>
        <v/>
      </c>
      <c r="CH209" s="125" t="str">
        <f t="shared" ca="1" si="1136"/>
        <v/>
      </c>
      <c r="CI209" s="125" t="str">
        <f t="shared" ca="1" si="1137"/>
        <v/>
      </c>
      <c r="CJ209" s="125" t="str">
        <f t="array" aca="1" ref="CJ209" ca="1">IFERROR(INDEX($CI$1:$CI$502,SMALL(IF($CI$1:$CI$502&lt;&gt;"",ROW($CI$1:$CI$502)),ROW(202:202))),"")</f>
        <v/>
      </c>
      <c r="CK209" s="125" t="str">
        <f t="shared" ca="1" si="1138"/>
        <v/>
      </c>
      <c r="CL209" s="125" t="str">
        <f t="shared" ca="1" si="1139"/>
        <v/>
      </c>
      <c r="CM209" s="125"/>
      <c r="CO209" s="125" t="str">
        <f t="shared" si="1140"/>
        <v/>
      </c>
      <c r="CP209" s="600" t="str">
        <f t="shared" si="1141"/>
        <v/>
      </c>
      <c r="CQ209" s="600" t="str">
        <f t="shared" si="1157"/>
        <v/>
      </c>
      <c r="CR209" s="600" t="str">
        <f t="shared" si="1142"/>
        <v/>
      </c>
    </row>
    <row r="210" spans="1:96" x14ac:dyDescent="0.25">
      <c r="A210" s="591"/>
      <c r="C210" s="125">
        <f t="shared" si="1087"/>
        <v>208</v>
      </c>
      <c r="D210" s="125" t="e">
        <f t="shared" ref="D210:S225" ca="1" si="1185">TRIM(INDIRECT("'" &amp; "TNX Report" &amp; "'!" &amp; ADDRESS($A$9+$C210,D$1)))</f>
        <v>#N/A</v>
      </c>
      <c r="E210" s="125" t="e">
        <f t="shared" ca="1" si="1185"/>
        <v>#N/A</v>
      </c>
      <c r="F210" s="125" t="e">
        <f t="shared" ca="1" si="1185"/>
        <v>#N/A</v>
      </c>
      <c r="G210" s="125" t="e">
        <f t="shared" ca="1" si="1185"/>
        <v>#N/A</v>
      </c>
      <c r="H210" s="125" t="e">
        <f t="shared" ca="1" si="1185"/>
        <v>#N/A</v>
      </c>
      <c r="I210" s="125" t="e">
        <f t="shared" ca="1" si="1185"/>
        <v>#N/A</v>
      </c>
      <c r="J210" s="125" t="e">
        <f t="shared" ca="1" si="1185"/>
        <v>#N/A</v>
      </c>
      <c r="K210" s="125" t="e">
        <f t="shared" ca="1" si="1185"/>
        <v>#N/A</v>
      </c>
      <c r="L210" s="125" t="e">
        <f t="shared" ca="1" si="1185"/>
        <v>#N/A</v>
      </c>
      <c r="M210" s="125" t="e">
        <f t="shared" ca="1" si="1185"/>
        <v>#N/A</v>
      </c>
      <c r="N210" s="125" t="e">
        <f t="shared" ca="1" si="1185"/>
        <v>#N/A</v>
      </c>
      <c r="O210" s="125" t="e">
        <f t="shared" ca="1" si="1185"/>
        <v>#N/A</v>
      </c>
      <c r="P210" s="125" t="e">
        <f t="shared" ca="1" si="1185"/>
        <v>#N/A</v>
      </c>
      <c r="Q210" s="125" t="e">
        <f t="shared" ca="1" si="1185"/>
        <v>#N/A</v>
      </c>
      <c r="R210" s="125" t="e">
        <f t="shared" ca="1" si="1185"/>
        <v>#N/A</v>
      </c>
      <c r="S210" s="125" t="e">
        <f t="shared" ca="1" si="1185"/>
        <v>#N/A</v>
      </c>
      <c r="T210" s="125" t="e">
        <f t="shared" ca="1" si="1178"/>
        <v>#N/A</v>
      </c>
      <c r="U210" s="125" t="e">
        <f t="shared" ca="1" si="1178"/>
        <v>#N/A</v>
      </c>
      <c r="V210" s="125" t="e">
        <f t="shared" ca="1" si="1178"/>
        <v>#N/A</v>
      </c>
      <c r="W210" s="125" t="e">
        <f t="shared" ca="1" si="1178"/>
        <v>#N/A</v>
      </c>
      <c r="X210" s="125" t="e">
        <f t="shared" ca="1" si="1178"/>
        <v>#N/A</v>
      </c>
      <c r="Y210" s="125" t="e">
        <f t="shared" ca="1" si="1178"/>
        <v>#N/A</v>
      </c>
      <c r="Z210" s="125" t="e">
        <f t="shared" ca="1" si="1178"/>
        <v>#N/A</v>
      </c>
      <c r="AA210" s="125" t="e">
        <f t="shared" ca="1" si="1178"/>
        <v>#N/A</v>
      </c>
      <c r="AB210" s="125" t="e">
        <f t="shared" ca="1" si="1178"/>
        <v>#N/A</v>
      </c>
      <c r="AC210" s="125" t="e">
        <f t="shared" ca="1" si="1178"/>
        <v>#N/A</v>
      </c>
      <c r="AD210" s="125" t="e">
        <f t="shared" ca="1" si="1178"/>
        <v>#N/A</v>
      </c>
      <c r="AE210" s="125" t="e">
        <f t="shared" ca="1" si="1178"/>
        <v>#N/A</v>
      </c>
      <c r="AF210" s="125" t="e">
        <f t="shared" ca="1" si="1178"/>
        <v>#N/A</v>
      </c>
      <c r="AG210" s="125" t="e">
        <f t="shared" ca="1" si="1178"/>
        <v>#N/A</v>
      </c>
      <c r="AH210" s="125" t="e">
        <f t="shared" ca="1" si="1178"/>
        <v>#N/A</v>
      </c>
      <c r="AI210" s="125" t="e">
        <f t="shared" ref="AI210:AX225" ca="1" si="1186">TRIM(INDIRECT("'" &amp; "TNX Report" &amp; "'!" &amp; ADDRESS($A$9+$C210,AI$1)))</f>
        <v>#N/A</v>
      </c>
      <c r="AJ210" s="125" t="e">
        <f t="shared" ca="1" si="1186"/>
        <v>#N/A</v>
      </c>
      <c r="AK210" s="125" t="e">
        <f t="shared" ca="1" si="1186"/>
        <v>#N/A</v>
      </c>
      <c r="AL210" s="125" t="e">
        <f t="shared" ca="1" si="1186"/>
        <v>#N/A</v>
      </c>
      <c r="AM210" s="125" t="e">
        <f t="shared" ca="1" si="1186"/>
        <v>#N/A</v>
      </c>
      <c r="AN210" s="125" t="e">
        <f t="shared" ca="1" si="1186"/>
        <v>#N/A</v>
      </c>
      <c r="AO210" s="125" t="e">
        <f t="shared" ca="1" si="1186"/>
        <v>#N/A</v>
      </c>
      <c r="AP210" s="125" t="e">
        <f t="shared" ca="1" si="1186"/>
        <v>#N/A</v>
      </c>
      <c r="AQ210" s="125" t="e">
        <f t="shared" ca="1" si="1186"/>
        <v>#N/A</v>
      </c>
      <c r="AR210" s="125" t="e">
        <f t="shared" ca="1" si="1186"/>
        <v>#N/A</v>
      </c>
      <c r="AS210" s="125" t="e">
        <f t="shared" ca="1" si="1186"/>
        <v>#N/A</v>
      </c>
      <c r="AT210" s="125" t="e">
        <f t="shared" ca="1" si="1186"/>
        <v>#N/A</v>
      </c>
      <c r="AU210" s="125" t="e">
        <f t="shared" ca="1" si="1186"/>
        <v>#N/A</v>
      </c>
      <c r="AV210" s="125" t="e">
        <f t="shared" ca="1" si="1186"/>
        <v>#N/A</v>
      </c>
      <c r="AW210" s="125" t="e">
        <f t="shared" ca="1" si="1186"/>
        <v>#N/A</v>
      </c>
      <c r="AX210" s="125" t="e">
        <f t="shared" ca="1" si="1186"/>
        <v>#N/A</v>
      </c>
      <c r="AY210" s="125" t="e">
        <f t="shared" ca="1" si="1179"/>
        <v>#N/A</v>
      </c>
      <c r="AZ210" s="125" t="e">
        <f t="shared" ca="1" si="1179"/>
        <v>#N/A</v>
      </c>
      <c r="BA210" s="125" t="e">
        <f t="shared" ca="1" si="1179"/>
        <v>#N/A</v>
      </c>
      <c r="BB210" s="125" t="str">
        <f t="shared" ca="1" si="1080"/>
        <v/>
      </c>
      <c r="BC210" s="125" t="str">
        <f t="shared" ca="1" si="1072"/>
        <v/>
      </c>
      <c r="BD210" s="125" t="str">
        <f t="shared" ca="1" si="1073"/>
        <v/>
      </c>
      <c r="BE210" s="125" t="str">
        <f t="shared" ca="1" si="1074"/>
        <v/>
      </c>
      <c r="BF210" t="str">
        <f t="shared" ca="1" si="1081"/>
        <v/>
      </c>
      <c r="BG210" s="125" t="str">
        <f t="shared" ca="1" si="1108"/>
        <v/>
      </c>
      <c r="BI210" s="606" t="str">
        <f t="shared" ca="1" si="1143"/>
        <v/>
      </c>
      <c r="BJ210" s="125" t="str">
        <f t="shared" ca="1" si="1121"/>
        <v/>
      </c>
      <c r="BK210" s="125" t="str">
        <f t="shared" ca="1" si="1144"/>
        <v/>
      </c>
      <c r="BL210" s="125" t="str">
        <f t="shared" ref="BL210" ca="1" si="1187">IFERROR(INDEX($D$2:$BA$203,$A$41-1+$BI210,$A$27-3)*IF(RTF_unit="K",1,IF(RTF_unit="lb",1/1000,IF(RTF_unit="T",2,1))),"")</f>
        <v/>
      </c>
      <c r="BM210" s="125" t="str">
        <f t="shared" ref="BM210" ca="1" si="1188">IFERROR(INDEX($D$2:$BA$203,$A$41-1+$BI210,$A$27-1)*IF(RTF_unit="K",1,IF(RTF_unit="lb",1/1000,IF(RTF_unit="T",2,1))),"")</f>
        <v/>
      </c>
      <c r="BN210" s="125" t="str">
        <f t="shared" ref="BN210" ca="1" si="1189">IFERROR(INDEX($D$2:$BA$203,$A$41-1+$BI210,$A$27-2)*IF(RTF_unit="K",1,IF(RTF_unit="lb",1/1000,IF(RTF_unit="T",2,1))),"")</f>
        <v/>
      </c>
      <c r="BO210" s="125" t="str">
        <f t="shared" ref="BO210" ca="1" si="1190">IFERROR(INDEX($D$2:$BA$203,$A$41-1+$BI210,$A$27)*IF(RTF_unit_Moment="kip-ft",1,IF(RTF_unit_Moment="kip-in",1/12,IF(RTF_unit_Moment="lb-ft",1/1000,IF(RTF_unit_Moment="lb-in",1/12000,1)))),"")</f>
        <v/>
      </c>
      <c r="BP210" s="125" t="str">
        <f t="shared" ref="BP210" ca="1" si="1191">IFERROR(INDEX($D$2:$BA$203,$A$41-1+$BI210,$A$30)*IF(RTF_unit_Moment="kip-ft",1,IF(RTF_unit_Moment="kip-in",1/12,IF(RTF_unit_Moment="lb-ft",1/1000,IF(RTF_unit_Moment="lb-in",1/12000,1)))),"")</f>
        <v/>
      </c>
      <c r="BQ210" s="125" t="str">
        <f t="shared" ca="1" si="1150"/>
        <v/>
      </c>
      <c r="BR210" s="125" t="str">
        <f t="shared" ca="1" si="1151"/>
        <v/>
      </c>
      <c r="BT210" s="125" t="str">
        <f t="array" aca="1" ref="BT210" ca="1">IFERROR(INDEX($BB$1:$BB$203,SMALL(IF($BB$1:$BB$203&lt;&gt;"",ROW($BB$1:$BB$203)),ROW(203:203))),"")</f>
        <v/>
      </c>
      <c r="BU210" s="604" t="str">
        <f t="shared" ca="1" si="1119"/>
        <v/>
      </c>
      <c r="BV210" s="125" t="str">
        <f t="shared" ca="1" si="1127"/>
        <v/>
      </c>
      <c r="BW210" s="125" t="str">
        <f t="shared" ca="1" si="1127"/>
        <v/>
      </c>
      <c r="BX210" s="125" t="str">
        <f t="shared" ca="1" si="1127"/>
        <v/>
      </c>
      <c r="BY210" s="125" t="str">
        <f t="shared" ca="1" si="1128"/>
        <v/>
      </c>
      <c r="BZ210" s="125" t="str">
        <f t="shared" ca="1" si="1120"/>
        <v/>
      </c>
      <c r="CA210" s="125" t="str">
        <f t="shared" ca="1" si="1129"/>
        <v/>
      </c>
      <c r="CB210" s="125" t="str">
        <f t="shared" ca="1" si="1130"/>
        <v/>
      </c>
      <c r="CC210" s="125" t="str">
        <f t="shared" ca="1" si="1131"/>
        <v/>
      </c>
      <c r="CD210" s="125" t="str">
        <f t="shared" ca="1" si="1132"/>
        <v/>
      </c>
      <c r="CE210" s="125" t="str">
        <f t="shared" ca="1" si="1133"/>
        <v/>
      </c>
      <c r="CF210" s="125" t="str">
        <f t="shared" ca="1" si="1134"/>
        <v/>
      </c>
      <c r="CG210" s="125" t="str">
        <f t="shared" ca="1" si="1135"/>
        <v/>
      </c>
      <c r="CH210" s="125" t="str">
        <f t="shared" ca="1" si="1136"/>
        <v/>
      </c>
      <c r="CI210" s="125" t="str">
        <f t="shared" ca="1" si="1137"/>
        <v/>
      </c>
      <c r="CJ210" s="125" t="str">
        <f t="array" aca="1" ref="CJ210" ca="1">IFERROR(INDEX($CI$1:$CI$502,SMALL(IF($CI$1:$CI$502&lt;&gt;"",ROW($CI$1:$CI$502)),ROW(203:203))),"")</f>
        <v/>
      </c>
      <c r="CK210" s="125" t="str">
        <f t="shared" ca="1" si="1138"/>
        <v/>
      </c>
      <c r="CL210" s="125" t="str">
        <f t="shared" ca="1" si="1139"/>
        <v/>
      </c>
      <c r="CM210" s="125"/>
      <c r="CO210" s="125" t="str">
        <f t="shared" si="1140"/>
        <v/>
      </c>
      <c r="CP210" s="600" t="str">
        <f t="shared" si="1141"/>
        <v/>
      </c>
      <c r="CQ210" s="600" t="str">
        <f t="shared" si="1157"/>
        <v/>
      </c>
      <c r="CR210" s="600" t="str">
        <f t="shared" si="1142"/>
        <v/>
      </c>
    </row>
    <row r="211" spans="1:96" x14ac:dyDescent="0.25">
      <c r="A211" s="591"/>
      <c r="C211" s="125">
        <f t="shared" si="1087"/>
        <v>209</v>
      </c>
      <c r="D211" s="125" t="e">
        <f t="shared" ca="1" si="1185"/>
        <v>#N/A</v>
      </c>
      <c r="E211" s="125" t="e">
        <f t="shared" ca="1" si="1185"/>
        <v>#N/A</v>
      </c>
      <c r="F211" s="125" t="e">
        <f t="shared" ca="1" si="1185"/>
        <v>#N/A</v>
      </c>
      <c r="G211" s="125" t="e">
        <f t="shared" ca="1" si="1185"/>
        <v>#N/A</v>
      </c>
      <c r="H211" s="125" t="e">
        <f t="shared" ca="1" si="1185"/>
        <v>#N/A</v>
      </c>
      <c r="I211" s="125" t="e">
        <f t="shared" ca="1" si="1185"/>
        <v>#N/A</v>
      </c>
      <c r="J211" s="125" t="e">
        <f t="shared" ca="1" si="1185"/>
        <v>#N/A</v>
      </c>
      <c r="K211" s="125" t="e">
        <f t="shared" ca="1" si="1185"/>
        <v>#N/A</v>
      </c>
      <c r="L211" s="125" t="e">
        <f t="shared" ca="1" si="1185"/>
        <v>#N/A</v>
      </c>
      <c r="M211" s="125" t="e">
        <f t="shared" ca="1" si="1185"/>
        <v>#N/A</v>
      </c>
      <c r="N211" s="125" t="e">
        <f t="shared" ca="1" si="1185"/>
        <v>#N/A</v>
      </c>
      <c r="O211" s="125" t="e">
        <f t="shared" ca="1" si="1185"/>
        <v>#N/A</v>
      </c>
      <c r="P211" s="125" t="e">
        <f t="shared" ca="1" si="1185"/>
        <v>#N/A</v>
      </c>
      <c r="Q211" s="125" t="e">
        <f t="shared" ca="1" si="1185"/>
        <v>#N/A</v>
      </c>
      <c r="R211" s="125" t="e">
        <f t="shared" ca="1" si="1185"/>
        <v>#N/A</v>
      </c>
      <c r="S211" s="125" t="e">
        <f t="shared" ca="1" si="1185"/>
        <v>#N/A</v>
      </c>
      <c r="T211" s="125" t="e">
        <f t="shared" ca="1" si="1178"/>
        <v>#N/A</v>
      </c>
      <c r="U211" s="125" t="e">
        <f t="shared" ca="1" si="1178"/>
        <v>#N/A</v>
      </c>
      <c r="V211" s="125" t="e">
        <f t="shared" ca="1" si="1178"/>
        <v>#N/A</v>
      </c>
      <c r="W211" s="125" t="e">
        <f t="shared" ca="1" si="1178"/>
        <v>#N/A</v>
      </c>
      <c r="X211" s="125" t="e">
        <f t="shared" ca="1" si="1178"/>
        <v>#N/A</v>
      </c>
      <c r="Y211" s="125" t="e">
        <f t="shared" ca="1" si="1178"/>
        <v>#N/A</v>
      </c>
      <c r="Z211" s="125" t="e">
        <f t="shared" ca="1" si="1178"/>
        <v>#N/A</v>
      </c>
      <c r="AA211" s="125" t="e">
        <f t="shared" ca="1" si="1178"/>
        <v>#N/A</v>
      </c>
      <c r="AB211" s="125" t="e">
        <f t="shared" ca="1" si="1178"/>
        <v>#N/A</v>
      </c>
      <c r="AC211" s="125" t="e">
        <f t="shared" ca="1" si="1178"/>
        <v>#N/A</v>
      </c>
      <c r="AD211" s="125" t="e">
        <f t="shared" ca="1" si="1178"/>
        <v>#N/A</v>
      </c>
      <c r="AE211" s="125" t="e">
        <f t="shared" ca="1" si="1178"/>
        <v>#N/A</v>
      </c>
      <c r="AF211" s="125" t="e">
        <f t="shared" ca="1" si="1178"/>
        <v>#N/A</v>
      </c>
      <c r="AG211" s="125" t="e">
        <f t="shared" ca="1" si="1178"/>
        <v>#N/A</v>
      </c>
      <c r="AH211" s="125" t="e">
        <f t="shared" ca="1" si="1178"/>
        <v>#N/A</v>
      </c>
      <c r="AI211" s="125" t="e">
        <f t="shared" ca="1" si="1186"/>
        <v>#N/A</v>
      </c>
      <c r="AJ211" s="125" t="e">
        <f t="shared" ca="1" si="1186"/>
        <v>#N/A</v>
      </c>
      <c r="AK211" s="125" t="e">
        <f t="shared" ca="1" si="1186"/>
        <v>#N/A</v>
      </c>
      <c r="AL211" s="125" t="e">
        <f t="shared" ca="1" si="1186"/>
        <v>#N/A</v>
      </c>
      <c r="AM211" s="125" t="e">
        <f t="shared" ca="1" si="1186"/>
        <v>#N/A</v>
      </c>
      <c r="AN211" s="125" t="e">
        <f t="shared" ca="1" si="1186"/>
        <v>#N/A</v>
      </c>
      <c r="AO211" s="125" t="e">
        <f t="shared" ca="1" si="1186"/>
        <v>#N/A</v>
      </c>
      <c r="AP211" s="125" t="e">
        <f t="shared" ca="1" si="1186"/>
        <v>#N/A</v>
      </c>
      <c r="AQ211" s="125" t="e">
        <f t="shared" ca="1" si="1186"/>
        <v>#N/A</v>
      </c>
      <c r="AR211" s="125" t="e">
        <f t="shared" ca="1" si="1186"/>
        <v>#N/A</v>
      </c>
      <c r="AS211" s="125" t="e">
        <f t="shared" ca="1" si="1186"/>
        <v>#N/A</v>
      </c>
      <c r="AT211" s="125" t="e">
        <f t="shared" ca="1" si="1186"/>
        <v>#N/A</v>
      </c>
      <c r="AU211" s="125" t="e">
        <f t="shared" ca="1" si="1186"/>
        <v>#N/A</v>
      </c>
      <c r="AV211" s="125" t="e">
        <f t="shared" ca="1" si="1186"/>
        <v>#N/A</v>
      </c>
      <c r="AW211" s="125" t="e">
        <f t="shared" ca="1" si="1186"/>
        <v>#N/A</v>
      </c>
      <c r="AX211" s="125" t="e">
        <f t="shared" ca="1" si="1186"/>
        <v>#N/A</v>
      </c>
      <c r="AY211" s="125" t="e">
        <f t="shared" ca="1" si="1179"/>
        <v>#N/A</v>
      </c>
      <c r="AZ211" s="125" t="e">
        <f t="shared" ca="1" si="1179"/>
        <v>#N/A</v>
      </c>
      <c r="BA211" s="125" t="e">
        <f t="shared" ca="1" si="1179"/>
        <v>#N/A</v>
      </c>
      <c r="BB211" s="125" t="str">
        <f t="shared" ca="1" si="1080"/>
        <v/>
      </c>
      <c r="BC211" s="125" t="str">
        <f t="shared" ca="1" si="1072"/>
        <v/>
      </c>
      <c r="BD211" s="125" t="str">
        <f t="shared" ca="1" si="1073"/>
        <v/>
      </c>
      <c r="BE211" s="125" t="str">
        <f t="shared" ca="1" si="1074"/>
        <v/>
      </c>
      <c r="BF211" t="str">
        <f t="shared" ca="1" si="1081"/>
        <v/>
      </c>
      <c r="BG211" s="125" t="str">
        <f t="shared" ca="1" si="1108"/>
        <v/>
      </c>
      <c r="BI211" s="606" t="str">
        <f t="shared" ca="1" si="1143"/>
        <v/>
      </c>
      <c r="BJ211" s="125" t="str">
        <f t="shared" ca="1" si="1121"/>
        <v/>
      </c>
      <c r="BK211" s="125" t="str">
        <f t="shared" ca="1" si="1144"/>
        <v/>
      </c>
      <c r="BL211" s="125" t="str">
        <f t="shared" ref="BL211" ca="1" si="1192">IFERROR(INDEX($D$2:$BA$203,$A$41-1+$BI211,$A$27-3)*IF(RTF_unit="K",1,IF(RTF_unit="lb",1/1000,IF(RTF_unit="T",2,1))),"")</f>
        <v/>
      </c>
      <c r="BM211" s="125" t="str">
        <f t="shared" ref="BM211" ca="1" si="1193">IFERROR(INDEX($D$2:$BA$203,$A$41-1+$BI211,$A$27-1)*IF(RTF_unit="K",1,IF(RTF_unit="lb",1/1000,IF(RTF_unit="T",2,1))),"")</f>
        <v/>
      </c>
      <c r="BN211" s="125" t="str">
        <f t="shared" ref="BN211" ca="1" si="1194">IFERROR(INDEX($D$2:$BA$203,$A$41-1+$BI211,$A$27-2)*IF(RTF_unit="K",1,IF(RTF_unit="lb",1/1000,IF(RTF_unit="T",2,1))),"")</f>
        <v/>
      </c>
      <c r="BO211" s="125" t="str">
        <f t="shared" ref="BO211" ca="1" si="1195">IFERROR(INDEX($D$2:$BA$203,$A$41-1+$BI211,$A$27)*IF(RTF_unit_Moment="kip-ft",1,IF(RTF_unit_Moment="kip-in",1/12,IF(RTF_unit_Moment="lb-ft",1/1000,IF(RTF_unit_Moment="lb-in",1/12000,1)))),"")</f>
        <v/>
      </c>
      <c r="BP211" s="125" t="str">
        <f t="shared" ref="BP211" ca="1" si="1196">IFERROR(INDEX($D$2:$BA$203,$A$41-1+$BI211,$A$30)*IF(RTF_unit_Moment="kip-ft",1,IF(RTF_unit_Moment="kip-in",1/12,IF(RTF_unit_Moment="lb-ft",1/1000,IF(RTF_unit_Moment="lb-in",1/12000,1)))),"")</f>
        <v/>
      </c>
      <c r="BQ211" s="125" t="str">
        <f t="shared" ca="1" si="1150"/>
        <v/>
      </c>
      <c r="BR211" s="125" t="str">
        <f t="shared" ca="1" si="1151"/>
        <v/>
      </c>
      <c r="BT211" s="125" t="str">
        <f t="array" aca="1" ref="BT211" ca="1">IFERROR(INDEX($BB$1:$BB$203,SMALL(IF($BB$1:$BB$203&lt;&gt;"",ROW($BB$1:$BB$203)),ROW(204:204))),"")</f>
        <v/>
      </c>
      <c r="BU211" s="604" t="str">
        <f t="shared" ca="1" si="1119"/>
        <v/>
      </c>
      <c r="BV211" s="125" t="str">
        <f t="shared" ca="1" si="1127"/>
        <v/>
      </c>
      <c r="BW211" s="125" t="str">
        <f t="shared" ca="1" si="1127"/>
        <v/>
      </c>
      <c r="BX211" s="125" t="str">
        <f t="shared" ca="1" si="1127"/>
        <v/>
      </c>
      <c r="BY211" s="125" t="str">
        <f t="shared" ca="1" si="1128"/>
        <v/>
      </c>
      <c r="BZ211" s="125" t="str">
        <f t="shared" ca="1" si="1120"/>
        <v/>
      </c>
      <c r="CA211" s="125" t="str">
        <f t="shared" ca="1" si="1129"/>
        <v/>
      </c>
      <c r="CB211" s="125" t="str">
        <f t="shared" ca="1" si="1130"/>
        <v/>
      </c>
      <c r="CC211" s="125" t="str">
        <f t="shared" ca="1" si="1131"/>
        <v/>
      </c>
      <c r="CD211" s="125" t="str">
        <f t="shared" ca="1" si="1132"/>
        <v/>
      </c>
      <c r="CE211" s="125" t="str">
        <f t="shared" ca="1" si="1133"/>
        <v/>
      </c>
      <c r="CF211" s="125" t="str">
        <f t="shared" ca="1" si="1134"/>
        <v/>
      </c>
      <c r="CG211" s="125" t="str">
        <f t="shared" ca="1" si="1135"/>
        <v/>
      </c>
      <c r="CH211" s="125" t="str">
        <f t="shared" ca="1" si="1136"/>
        <v/>
      </c>
      <c r="CI211" s="125" t="str">
        <f t="shared" ca="1" si="1137"/>
        <v/>
      </c>
      <c r="CJ211" s="125" t="str">
        <f t="array" aca="1" ref="CJ211" ca="1">IFERROR(INDEX($CI$1:$CI$502,SMALL(IF($CI$1:$CI$502&lt;&gt;"",ROW($CI$1:$CI$502)),ROW(204:204))),"")</f>
        <v/>
      </c>
      <c r="CK211" s="125" t="str">
        <f t="shared" ca="1" si="1138"/>
        <v/>
      </c>
      <c r="CL211" s="125" t="str">
        <f t="shared" ca="1" si="1139"/>
        <v/>
      </c>
      <c r="CM211" s="125"/>
      <c r="CO211" s="125" t="str">
        <f t="shared" si="1140"/>
        <v/>
      </c>
      <c r="CP211" s="600" t="str">
        <f t="shared" si="1141"/>
        <v/>
      </c>
      <c r="CQ211" s="600" t="str">
        <f t="shared" si="1157"/>
        <v/>
      </c>
      <c r="CR211" s="600" t="str">
        <f t="shared" si="1142"/>
        <v/>
      </c>
    </row>
    <row r="212" spans="1:96" x14ac:dyDescent="0.25">
      <c r="A212" s="591"/>
      <c r="C212" s="125">
        <f t="shared" si="1087"/>
        <v>210</v>
      </c>
      <c r="D212" s="125" t="e">
        <f t="shared" ca="1" si="1185"/>
        <v>#N/A</v>
      </c>
      <c r="E212" s="125" t="e">
        <f t="shared" ca="1" si="1185"/>
        <v>#N/A</v>
      </c>
      <c r="F212" s="125" t="e">
        <f t="shared" ca="1" si="1185"/>
        <v>#N/A</v>
      </c>
      <c r="G212" s="125" t="e">
        <f t="shared" ca="1" si="1185"/>
        <v>#N/A</v>
      </c>
      <c r="H212" s="125" t="e">
        <f t="shared" ca="1" si="1185"/>
        <v>#N/A</v>
      </c>
      <c r="I212" s="125" t="e">
        <f t="shared" ca="1" si="1185"/>
        <v>#N/A</v>
      </c>
      <c r="J212" s="125" t="e">
        <f t="shared" ca="1" si="1185"/>
        <v>#N/A</v>
      </c>
      <c r="K212" s="125" t="e">
        <f t="shared" ca="1" si="1185"/>
        <v>#N/A</v>
      </c>
      <c r="L212" s="125" t="e">
        <f t="shared" ca="1" si="1185"/>
        <v>#N/A</v>
      </c>
      <c r="M212" s="125" t="e">
        <f t="shared" ca="1" si="1185"/>
        <v>#N/A</v>
      </c>
      <c r="N212" s="125" t="e">
        <f t="shared" ca="1" si="1185"/>
        <v>#N/A</v>
      </c>
      <c r="O212" s="125" t="e">
        <f t="shared" ca="1" si="1185"/>
        <v>#N/A</v>
      </c>
      <c r="P212" s="125" t="e">
        <f t="shared" ca="1" si="1185"/>
        <v>#N/A</v>
      </c>
      <c r="Q212" s="125" t="e">
        <f t="shared" ca="1" si="1185"/>
        <v>#N/A</v>
      </c>
      <c r="R212" s="125" t="e">
        <f t="shared" ca="1" si="1185"/>
        <v>#N/A</v>
      </c>
      <c r="S212" s="125" t="e">
        <f t="shared" ca="1" si="1185"/>
        <v>#N/A</v>
      </c>
      <c r="T212" s="125" t="e">
        <f t="shared" ca="1" si="1178"/>
        <v>#N/A</v>
      </c>
      <c r="U212" s="125" t="e">
        <f t="shared" ca="1" si="1178"/>
        <v>#N/A</v>
      </c>
      <c r="V212" s="125" t="e">
        <f t="shared" ca="1" si="1178"/>
        <v>#N/A</v>
      </c>
      <c r="W212" s="125" t="e">
        <f t="shared" ca="1" si="1178"/>
        <v>#N/A</v>
      </c>
      <c r="X212" s="125" t="e">
        <f t="shared" ca="1" si="1178"/>
        <v>#N/A</v>
      </c>
      <c r="Y212" s="125" t="e">
        <f t="shared" ca="1" si="1178"/>
        <v>#N/A</v>
      </c>
      <c r="Z212" s="125" t="e">
        <f t="shared" ca="1" si="1178"/>
        <v>#N/A</v>
      </c>
      <c r="AA212" s="125" t="e">
        <f t="shared" ca="1" si="1178"/>
        <v>#N/A</v>
      </c>
      <c r="AB212" s="125" t="e">
        <f t="shared" ca="1" si="1178"/>
        <v>#N/A</v>
      </c>
      <c r="AC212" s="125" t="e">
        <f t="shared" ca="1" si="1178"/>
        <v>#N/A</v>
      </c>
      <c r="AD212" s="125" t="e">
        <f t="shared" ca="1" si="1178"/>
        <v>#N/A</v>
      </c>
      <c r="AE212" s="125" t="e">
        <f t="shared" ca="1" si="1178"/>
        <v>#N/A</v>
      </c>
      <c r="AF212" s="125" t="e">
        <f t="shared" ca="1" si="1178"/>
        <v>#N/A</v>
      </c>
      <c r="AG212" s="125" t="e">
        <f t="shared" ca="1" si="1178"/>
        <v>#N/A</v>
      </c>
      <c r="AH212" s="125" t="e">
        <f t="shared" ca="1" si="1178"/>
        <v>#N/A</v>
      </c>
      <c r="AI212" s="125" t="e">
        <f t="shared" ca="1" si="1186"/>
        <v>#N/A</v>
      </c>
      <c r="AJ212" s="125" t="e">
        <f t="shared" ca="1" si="1186"/>
        <v>#N/A</v>
      </c>
      <c r="AK212" s="125" t="e">
        <f t="shared" ca="1" si="1186"/>
        <v>#N/A</v>
      </c>
      <c r="AL212" s="125" t="e">
        <f t="shared" ca="1" si="1186"/>
        <v>#N/A</v>
      </c>
      <c r="AM212" s="125" t="e">
        <f t="shared" ca="1" si="1186"/>
        <v>#N/A</v>
      </c>
      <c r="AN212" s="125" t="e">
        <f t="shared" ca="1" si="1186"/>
        <v>#N/A</v>
      </c>
      <c r="AO212" s="125" t="e">
        <f t="shared" ca="1" si="1186"/>
        <v>#N/A</v>
      </c>
      <c r="AP212" s="125" t="e">
        <f t="shared" ca="1" si="1186"/>
        <v>#N/A</v>
      </c>
      <c r="AQ212" s="125" t="e">
        <f t="shared" ca="1" si="1186"/>
        <v>#N/A</v>
      </c>
      <c r="AR212" s="125" t="e">
        <f t="shared" ca="1" si="1186"/>
        <v>#N/A</v>
      </c>
      <c r="AS212" s="125" t="e">
        <f t="shared" ca="1" si="1186"/>
        <v>#N/A</v>
      </c>
      <c r="AT212" s="125" t="e">
        <f t="shared" ca="1" si="1186"/>
        <v>#N/A</v>
      </c>
      <c r="AU212" s="125" t="e">
        <f t="shared" ca="1" si="1186"/>
        <v>#N/A</v>
      </c>
      <c r="AV212" s="125" t="e">
        <f t="shared" ca="1" si="1186"/>
        <v>#N/A</v>
      </c>
      <c r="AW212" s="125" t="e">
        <f t="shared" ca="1" si="1186"/>
        <v>#N/A</v>
      </c>
      <c r="AX212" s="125" t="e">
        <f t="shared" ca="1" si="1186"/>
        <v>#N/A</v>
      </c>
      <c r="AY212" s="125" t="e">
        <f t="shared" ca="1" si="1179"/>
        <v>#N/A</v>
      </c>
      <c r="AZ212" s="125" t="e">
        <f t="shared" ca="1" si="1179"/>
        <v>#N/A</v>
      </c>
      <c r="BA212" s="125" t="e">
        <f t="shared" ca="1" si="1179"/>
        <v>#N/A</v>
      </c>
      <c r="BB212" s="125" t="str">
        <f t="shared" ca="1" si="1080"/>
        <v/>
      </c>
      <c r="BC212" s="125" t="str">
        <f t="shared" ca="1" si="1072"/>
        <v/>
      </c>
      <c r="BD212" s="125" t="str">
        <f t="shared" ca="1" si="1073"/>
        <v/>
      </c>
      <c r="BE212" s="125" t="str">
        <f t="shared" ca="1" si="1074"/>
        <v/>
      </c>
      <c r="BF212" t="str">
        <f t="shared" ca="1" si="1081"/>
        <v/>
      </c>
      <c r="BG212" s="125" t="str">
        <f t="shared" ca="1" si="1108"/>
        <v/>
      </c>
      <c r="BI212" s="606" t="str">
        <f t="shared" ca="1" si="1143"/>
        <v/>
      </c>
      <c r="BJ212" s="125" t="str">
        <f t="shared" ca="1" si="1121"/>
        <v/>
      </c>
      <c r="BK212" s="125" t="str">
        <f t="shared" ca="1" si="1144"/>
        <v/>
      </c>
      <c r="BL212" s="125" t="str">
        <f t="shared" ref="BL212" ca="1" si="1197">IFERROR(INDEX($D$2:$BA$203,$A$41-1+$BI212,$A$27-3)*IF(RTF_unit="K",1,IF(RTF_unit="lb",1/1000,IF(RTF_unit="T",2,1))),"")</f>
        <v/>
      </c>
      <c r="BM212" s="125" t="str">
        <f t="shared" ref="BM212" ca="1" si="1198">IFERROR(INDEX($D$2:$BA$203,$A$41-1+$BI212,$A$27-1)*IF(RTF_unit="K",1,IF(RTF_unit="lb",1/1000,IF(RTF_unit="T",2,1))),"")</f>
        <v/>
      </c>
      <c r="BN212" s="125" t="str">
        <f t="shared" ref="BN212" ca="1" si="1199">IFERROR(INDEX($D$2:$BA$203,$A$41-1+$BI212,$A$27-2)*IF(RTF_unit="K",1,IF(RTF_unit="lb",1/1000,IF(RTF_unit="T",2,1))),"")</f>
        <v/>
      </c>
      <c r="BO212" s="125" t="str">
        <f t="shared" ref="BO212" ca="1" si="1200">IFERROR(INDEX($D$2:$BA$203,$A$41-1+$BI212,$A$27)*IF(RTF_unit_Moment="kip-ft",1,IF(RTF_unit_Moment="kip-in",1/12,IF(RTF_unit_Moment="lb-ft",1/1000,IF(RTF_unit_Moment="lb-in",1/12000,1)))),"")</f>
        <v/>
      </c>
      <c r="BP212" s="125" t="str">
        <f t="shared" ref="BP212" ca="1" si="1201">IFERROR(INDEX($D$2:$BA$203,$A$41-1+$BI212,$A$30)*IF(RTF_unit_Moment="kip-ft",1,IF(RTF_unit_Moment="kip-in",1/12,IF(RTF_unit_Moment="lb-ft",1/1000,IF(RTF_unit_Moment="lb-in",1/12000,1)))),"")</f>
        <v/>
      </c>
      <c r="BQ212" s="125" t="str">
        <f t="shared" ca="1" si="1150"/>
        <v/>
      </c>
      <c r="BR212" s="125" t="str">
        <f t="shared" ca="1" si="1151"/>
        <v/>
      </c>
      <c r="BT212" s="125" t="str">
        <f t="array" aca="1" ref="BT212" ca="1">IFERROR(INDEX($BB$1:$BB$203,SMALL(IF($BB$1:$BB$203&lt;&gt;"",ROW($BB$1:$BB$203)),ROW(205:205))),"")</f>
        <v/>
      </c>
      <c r="BU212" s="604" t="str">
        <f t="shared" ca="1" si="1119"/>
        <v/>
      </c>
      <c r="BV212" s="125" t="str">
        <f t="shared" ca="1" si="1127"/>
        <v/>
      </c>
      <c r="BW212" s="125" t="str">
        <f t="shared" ca="1" si="1127"/>
        <v/>
      </c>
      <c r="BX212" s="125" t="str">
        <f t="shared" ca="1" si="1127"/>
        <v/>
      </c>
      <c r="BY212" s="125" t="str">
        <f t="shared" ca="1" si="1128"/>
        <v/>
      </c>
      <c r="BZ212" s="125" t="str">
        <f t="shared" ca="1" si="1120"/>
        <v/>
      </c>
      <c r="CA212" s="125" t="str">
        <f t="shared" ca="1" si="1129"/>
        <v/>
      </c>
      <c r="CB212" s="125" t="str">
        <f t="shared" ca="1" si="1130"/>
        <v/>
      </c>
      <c r="CC212" s="125" t="str">
        <f t="shared" ca="1" si="1131"/>
        <v/>
      </c>
      <c r="CD212" s="125" t="str">
        <f t="shared" ca="1" si="1132"/>
        <v/>
      </c>
      <c r="CE212" s="125" t="str">
        <f t="shared" ca="1" si="1133"/>
        <v/>
      </c>
      <c r="CF212" s="125" t="str">
        <f t="shared" ca="1" si="1134"/>
        <v/>
      </c>
      <c r="CG212" s="125" t="str">
        <f t="shared" ca="1" si="1135"/>
        <v/>
      </c>
      <c r="CH212" s="125" t="str">
        <f t="shared" ca="1" si="1136"/>
        <v/>
      </c>
      <c r="CI212" s="125" t="str">
        <f t="shared" ca="1" si="1137"/>
        <v/>
      </c>
      <c r="CJ212" s="125" t="str">
        <f t="array" aca="1" ref="CJ212" ca="1">IFERROR(INDEX($CI$1:$CI$502,SMALL(IF($CI$1:$CI$502&lt;&gt;"",ROW($CI$1:$CI$502)),ROW(205:205))),"")</f>
        <v/>
      </c>
      <c r="CK212" s="125" t="str">
        <f t="shared" ca="1" si="1138"/>
        <v/>
      </c>
      <c r="CL212" s="125" t="str">
        <f t="shared" ca="1" si="1139"/>
        <v/>
      </c>
      <c r="CM212" s="125"/>
      <c r="CO212" s="125" t="str">
        <f t="shared" si="1140"/>
        <v/>
      </c>
      <c r="CP212" s="600" t="str">
        <f t="shared" si="1141"/>
        <v/>
      </c>
      <c r="CQ212" s="600" t="str">
        <f t="shared" si="1157"/>
        <v/>
      </c>
      <c r="CR212" s="600" t="str">
        <f t="shared" si="1142"/>
        <v/>
      </c>
    </row>
    <row r="213" spans="1:96" x14ac:dyDescent="0.25">
      <c r="A213" s="591"/>
      <c r="C213" s="125">
        <f t="shared" si="1087"/>
        <v>211</v>
      </c>
      <c r="D213" s="125" t="e">
        <f t="shared" ca="1" si="1185"/>
        <v>#N/A</v>
      </c>
      <c r="E213" s="125" t="e">
        <f t="shared" ca="1" si="1185"/>
        <v>#N/A</v>
      </c>
      <c r="F213" s="125" t="e">
        <f t="shared" ca="1" si="1185"/>
        <v>#N/A</v>
      </c>
      <c r="G213" s="125" t="e">
        <f t="shared" ca="1" si="1185"/>
        <v>#N/A</v>
      </c>
      <c r="H213" s="125" t="e">
        <f t="shared" ca="1" si="1185"/>
        <v>#N/A</v>
      </c>
      <c r="I213" s="125" t="e">
        <f t="shared" ca="1" si="1185"/>
        <v>#N/A</v>
      </c>
      <c r="J213" s="125" t="e">
        <f t="shared" ca="1" si="1185"/>
        <v>#N/A</v>
      </c>
      <c r="K213" s="125" t="e">
        <f t="shared" ca="1" si="1185"/>
        <v>#N/A</v>
      </c>
      <c r="L213" s="125" t="e">
        <f t="shared" ca="1" si="1185"/>
        <v>#N/A</v>
      </c>
      <c r="M213" s="125" t="e">
        <f t="shared" ca="1" si="1185"/>
        <v>#N/A</v>
      </c>
      <c r="N213" s="125" t="e">
        <f t="shared" ca="1" si="1185"/>
        <v>#N/A</v>
      </c>
      <c r="O213" s="125" t="e">
        <f t="shared" ca="1" si="1185"/>
        <v>#N/A</v>
      </c>
      <c r="P213" s="125" t="e">
        <f t="shared" ca="1" si="1185"/>
        <v>#N/A</v>
      </c>
      <c r="Q213" s="125" t="e">
        <f t="shared" ca="1" si="1185"/>
        <v>#N/A</v>
      </c>
      <c r="R213" s="125" t="e">
        <f t="shared" ca="1" si="1185"/>
        <v>#N/A</v>
      </c>
      <c r="S213" s="125" t="e">
        <f t="shared" ca="1" si="1185"/>
        <v>#N/A</v>
      </c>
      <c r="T213" s="125" t="e">
        <f t="shared" ca="1" si="1178"/>
        <v>#N/A</v>
      </c>
      <c r="U213" s="125" t="e">
        <f t="shared" ca="1" si="1178"/>
        <v>#N/A</v>
      </c>
      <c r="V213" s="125" t="e">
        <f t="shared" ca="1" si="1178"/>
        <v>#N/A</v>
      </c>
      <c r="W213" s="125" t="e">
        <f t="shared" ca="1" si="1178"/>
        <v>#N/A</v>
      </c>
      <c r="X213" s="125" t="e">
        <f t="shared" ca="1" si="1178"/>
        <v>#N/A</v>
      </c>
      <c r="Y213" s="125" t="e">
        <f t="shared" ca="1" si="1178"/>
        <v>#N/A</v>
      </c>
      <c r="Z213" s="125" t="e">
        <f t="shared" ca="1" si="1178"/>
        <v>#N/A</v>
      </c>
      <c r="AA213" s="125" t="e">
        <f t="shared" ca="1" si="1178"/>
        <v>#N/A</v>
      </c>
      <c r="AB213" s="125" t="e">
        <f t="shared" ca="1" si="1178"/>
        <v>#N/A</v>
      </c>
      <c r="AC213" s="125" t="e">
        <f t="shared" ca="1" si="1178"/>
        <v>#N/A</v>
      </c>
      <c r="AD213" s="125" t="e">
        <f t="shared" ca="1" si="1178"/>
        <v>#N/A</v>
      </c>
      <c r="AE213" s="125" t="e">
        <f t="shared" ca="1" si="1178"/>
        <v>#N/A</v>
      </c>
      <c r="AF213" s="125" t="e">
        <f t="shared" ca="1" si="1178"/>
        <v>#N/A</v>
      </c>
      <c r="AG213" s="125" t="e">
        <f t="shared" ca="1" si="1178"/>
        <v>#N/A</v>
      </c>
      <c r="AH213" s="125" t="e">
        <f t="shared" ca="1" si="1178"/>
        <v>#N/A</v>
      </c>
      <c r="AI213" s="125" t="e">
        <f t="shared" ca="1" si="1186"/>
        <v>#N/A</v>
      </c>
      <c r="AJ213" s="125" t="e">
        <f t="shared" ca="1" si="1186"/>
        <v>#N/A</v>
      </c>
      <c r="AK213" s="125" t="e">
        <f t="shared" ca="1" si="1186"/>
        <v>#N/A</v>
      </c>
      <c r="AL213" s="125" t="e">
        <f t="shared" ca="1" si="1186"/>
        <v>#N/A</v>
      </c>
      <c r="AM213" s="125" t="e">
        <f t="shared" ca="1" si="1186"/>
        <v>#N/A</v>
      </c>
      <c r="AN213" s="125" t="e">
        <f t="shared" ca="1" si="1186"/>
        <v>#N/A</v>
      </c>
      <c r="AO213" s="125" t="e">
        <f t="shared" ca="1" si="1186"/>
        <v>#N/A</v>
      </c>
      <c r="AP213" s="125" t="e">
        <f t="shared" ca="1" si="1186"/>
        <v>#N/A</v>
      </c>
      <c r="AQ213" s="125" t="e">
        <f t="shared" ca="1" si="1186"/>
        <v>#N/A</v>
      </c>
      <c r="AR213" s="125" t="e">
        <f t="shared" ca="1" si="1186"/>
        <v>#N/A</v>
      </c>
      <c r="AS213" s="125" t="e">
        <f t="shared" ca="1" si="1186"/>
        <v>#N/A</v>
      </c>
      <c r="AT213" s="125" t="e">
        <f t="shared" ca="1" si="1186"/>
        <v>#N/A</v>
      </c>
      <c r="AU213" s="125" t="e">
        <f t="shared" ca="1" si="1186"/>
        <v>#N/A</v>
      </c>
      <c r="AV213" s="125" t="e">
        <f t="shared" ca="1" si="1186"/>
        <v>#N/A</v>
      </c>
      <c r="AW213" s="125" t="e">
        <f t="shared" ca="1" si="1186"/>
        <v>#N/A</v>
      </c>
      <c r="AX213" s="125" t="e">
        <f t="shared" ca="1" si="1186"/>
        <v>#N/A</v>
      </c>
      <c r="AY213" s="125" t="e">
        <f t="shared" ca="1" si="1179"/>
        <v>#N/A</v>
      </c>
      <c r="AZ213" s="125" t="e">
        <f t="shared" ca="1" si="1179"/>
        <v>#N/A</v>
      </c>
      <c r="BA213" s="125" t="e">
        <f t="shared" ca="1" si="1179"/>
        <v>#N/A</v>
      </c>
      <c r="BB213" s="125" t="str">
        <f t="shared" ca="1" si="1080"/>
        <v/>
      </c>
      <c r="BC213" s="125" t="str">
        <f t="shared" ca="1" si="1072"/>
        <v/>
      </c>
      <c r="BD213" s="125" t="str">
        <f t="shared" ca="1" si="1073"/>
        <v/>
      </c>
      <c r="BE213" s="125" t="str">
        <f t="shared" ca="1" si="1074"/>
        <v/>
      </c>
      <c r="BF213" t="str">
        <f t="shared" ca="1" si="1081"/>
        <v/>
      </c>
      <c r="BG213" s="125" t="str">
        <f t="shared" ca="1" si="1108"/>
        <v/>
      </c>
      <c r="BI213" s="606" t="str">
        <f t="shared" ca="1" si="1143"/>
        <v/>
      </c>
      <c r="BJ213" s="125" t="str">
        <f t="shared" ca="1" si="1121"/>
        <v/>
      </c>
      <c r="BK213" s="125" t="str">
        <f t="shared" ca="1" si="1144"/>
        <v/>
      </c>
      <c r="BL213" s="125" t="str">
        <f t="shared" ref="BL213" ca="1" si="1202">IFERROR(INDEX($D$2:$BA$203,$A$41-1+$BI213,$A$27-3)*IF(RTF_unit="K",1,IF(RTF_unit="lb",1/1000,IF(RTF_unit="T",2,1))),"")</f>
        <v/>
      </c>
      <c r="BM213" s="125" t="str">
        <f t="shared" ref="BM213" ca="1" si="1203">IFERROR(INDEX($D$2:$BA$203,$A$41-1+$BI213,$A$27-1)*IF(RTF_unit="K",1,IF(RTF_unit="lb",1/1000,IF(RTF_unit="T",2,1))),"")</f>
        <v/>
      </c>
      <c r="BN213" s="125" t="str">
        <f t="shared" ref="BN213" ca="1" si="1204">IFERROR(INDEX($D$2:$BA$203,$A$41-1+$BI213,$A$27-2)*IF(RTF_unit="K",1,IF(RTF_unit="lb",1/1000,IF(RTF_unit="T",2,1))),"")</f>
        <v/>
      </c>
      <c r="BO213" s="125" t="str">
        <f t="shared" ref="BO213" ca="1" si="1205">IFERROR(INDEX($D$2:$BA$203,$A$41-1+$BI213,$A$27)*IF(RTF_unit_Moment="kip-ft",1,IF(RTF_unit_Moment="kip-in",1/12,IF(RTF_unit_Moment="lb-ft",1/1000,IF(RTF_unit_Moment="lb-in",1/12000,1)))),"")</f>
        <v/>
      </c>
      <c r="BP213" s="125" t="str">
        <f t="shared" ref="BP213" ca="1" si="1206">IFERROR(INDEX($D$2:$BA$203,$A$41-1+$BI213,$A$30)*IF(RTF_unit_Moment="kip-ft",1,IF(RTF_unit_Moment="kip-in",1/12,IF(RTF_unit_Moment="lb-ft",1/1000,IF(RTF_unit_Moment="lb-in",1/12000,1)))),"")</f>
        <v/>
      </c>
      <c r="BQ213" s="125" t="str">
        <f t="shared" ca="1" si="1150"/>
        <v/>
      </c>
      <c r="BR213" s="125" t="str">
        <f t="shared" ca="1" si="1151"/>
        <v/>
      </c>
      <c r="BT213" s="125" t="str">
        <f t="array" aca="1" ref="BT213" ca="1">IFERROR(INDEX($BB$1:$BB$203,SMALL(IF($BB$1:$BB$203&lt;&gt;"",ROW($BB$1:$BB$203)),ROW(206:206))),"")</f>
        <v/>
      </c>
      <c r="BU213" s="604" t="str">
        <f t="shared" ca="1" si="1119"/>
        <v/>
      </c>
      <c r="BV213" s="125" t="str">
        <f t="shared" ca="1" si="1127"/>
        <v/>
      </c>
      <c r="BW213" s="125" t="str">
        <f t="shared" ca="1" si="1127"/>
        <v/>
      </c>
      <c r="BX213" s="125" t="str">
        <f t="shared" ca="1" si="1127"/>
        <v/>
      </c>
      <c r="BY213" s="125" t="str">
        <f t="shared" ca="1" si="1128"/>
        <v/>
      </c>
      <c r="BZ213" s="125" t="str">
        <f t="shared" ca="1" si="1120"/>
        <v/>
      </c>
      <c r="CA213" s="125" t="str">
        <f t="shared" ca="1" si="1129"/>
        <v/>
      </c>
      <c r="CB213" s="125" t="str">
        <f t="shared" ca="1" si="1130"/>
        <v/>
      </c>
      <c r="CC213" s="125" t="str">
        <f t="shared" ca="1" si="1131"/>
        <v/>
      </c>
      <c r="CD213" s="125" t="str">
        <f t="shared" ca="1" si="1132"/>
        <v/>
      </c>
      <c r="CE213" s="125" t="str">
        <f t="shared" ca="1" si="1133"/>
        <v/>
      </c>
      <c r="CF213" s="125" t="str">
        <f t="shared" ca="1" si="1134"/>
        <v/>
      </c>
      <c r="CG213" s="125" t="str">
        <f t="shared" ca="1" si="1135"/>
        <v/>
      </c>
      <c r="CH213" s="125" t="str">
        <f t="shared" ca="1" si="1136"/>
        <v/>
      </c>
      <c r="CI213" s="125" t="str">
        <f t="shared" ca="1" si="1137"/>
        <v/>
      </c>
      <c r="CJ213" s="125" t="str">
        <f t="array" aca="1" ref="CJ213" ca="1">IFERROR(INDEX($CI$1:$CI$502,SMALL(IF($CI$1:$CI$502&lt;&gt;"",ROW($CI$1:$CI$502)),ROW(206:206))),"")</f>
        <v/>
      </c>
      <c r="CK213" s="125" t="str">
        <f t="shared" ca="1" si="1138"/>
        <v/>
      </c>
      <c r="CL213" s="125" t="str">
        <f t="shared" ca="1" si="1139"/>
        <v/>
      </c>
      <c r="CM213" s="125"/>
      <c r="CO213" s="125" t="str">
        <f t="shared" si="1140"/>
        <v/>
      </c>
      <c r="CP213" s="600" t="str">
        <f t="shared" si="1141"/>
        <v/>
      </c>
      <c r="CQ213" s="600" t="str">
        <f t="shared" si="1157"/>
        <v/>
      </c>
      <c r="CR213" s="600" t="str">
        <f t="shared" si="1142"/>
        <v/>
      </c>
    </row>
    <row r="214" spans="1:96" x14ac:dyDescent="0.25">
      <c r="A214" s="591"/>
      <c r="C214" s="125">
        <f t="shared" si="1087"/>
        <v>212</v>
      </c>
      <c r="D214" s="125" t="e">
        <f t="shared" ca="1" si="1185"/>
        <v>#N/A</v>
      </c>
      <c r="E214" s="125" t="e">
        <f t="shared" ca="1" si="1185"/>
        <v>#N/A</v>
      </c>
      <c r="F214" s="125" t="e">
        <f t="shared" ca="1" si="1185"/>
        <v>#N/A</v>
      </c>
      <c r="G214" s="125" t="e">
        <f t="shared" ca="1" si="1185"/>
        <v>#N/A</v>
      </c>
      <c r="H214" s="125" t="e">
        <f t="shared" ca="1" si="1185"/>
        <v>#N/A</v>
      </c>
      <c r="I214" s="125" t="e">
        <f t="shared" ca="1" si="1185"/>
        <v>#N/A</v>
      </c>
      <c r="J214" s="125" t="e">
        <f t="shared" ca="1" si="1185"/>
        <v>#N/A</v>
      </c>
      <c r="K214" s="125" t="e">
        <f t="shared" ca="1" si="1185"/>
        <v>#N/A</v>
      </c>
      <c r="L214" s="125" t="e">
        <f t="shared" ca="1" si="1185"/>
        <v>#N/A</v>
      </c>
      <c r="M214" s="125" t="e">
        <f t="shared" ca="1" si="1185"/>
        <v>#N/A</v>
      </c>
      <c r="N214" s="125" t="e">
        <f t="shared" ca="1" si="1185"/>
        <v>#N/A</v>
      </c>
      <c r="O214" s="125" t="e">
        <f t="shared" ca="1" si="1185"/>
        <v>#N/A</v>
      </c>
      <c r="P214" s="125" t="e">
        <f t="shared" ca="1" si="1185"/>
        <v>#N/A</v>
      </c>
      <c r="Q214" s="125" t="e">
        <f t="shared" ca="1" si="1185"/>
        <v>#N/A</v>
      </c>
      <c r="R214" s="125" t="e">
        <f t="shared" ca="1" si="1185"/>
        <v>#N/A</v>
      </c>
      <c r="S214" s="125" t="e">
        <f t="shared" ca="1" si="1185"/>
        <v>#N/A</v>
      </c>
      <c r="T214" s="125" t="e">
        <f t="shared" ca="1" si="1178"/>
        <v>#N/A</v>
      </c>
      <c r="U214" s="125" t="e">
        <f t="shared" ca="1" si="1178"/>
        <v>#N/A</v>
      </c>
      <c r="V214" s="125" t="e">
        <f t="shared" ca="1" si="1178"/>
        <v>#N/A</v>
      </c>
      <c r="W214" s="125" t="e">
        <f t="shared" ca="1" si="1178"/>
        <v>#N/A</v>
      </c>
      <c r="X214" s="125" t="e">
        <f t="shared" ca="1" si="1178"/>
        <v>#N/A</v>
      </c>
      <c r="Y214" s="125" t="e">
        <f t="shared" ca="1" si="1178"/>
        <v>#N/A</v>
      </c>
      <c r="Z214" s="125" t="e">
        <f t="shared" ca="1" si="1178"/>
        <v>#N/A</v>
      </c>
      <c r="AA214" s="125" t="e">
        <f t="shared" ca="1" si="1178"/>
        <v>#N/A</v>
      </c>
      <c r="AB214" s="125" t="e">
        <f t="shared" ca="1" si="1178"/>
        <v>#N/A</v>
      </c>
      <c r="AC214" s="125" t="e">
        <f t="shared" ca="1" si="1178"/>
        <v>#N/A</v>
      </c>
      <c r="AD214" s="125" t="e">
        <f t="shared" ca="1" si="1178"/>
        <v>#N/A</v>
      </c>
      <c r="AE214" s="125" t="e">
        <f t="shared" ca="1" si="1178"/>
        <v>#N/A</v>
      </c>
      <c r="AF214" s="125" t="e">
        <f t="shared" ca="1" si="1178"/>
        <v>#N/A</v>
      </c>
      <c r="AG214" s="125" t="e">
        <f t="shared" ca="1" si="1178"/>
        <v>#N/A</v>
      </c>
      <c r="AH214" s="125" t="e">
        <f t="shared" ca="1" si="1178"/>
        <v>#N/A</v>
      </c>
      <c r="AI214" s="125" t="e">
        <f t="shared" ca="1" si="1186"/>
        <v>#N/A</v>
      </c>
      <c r="AJ214" s="125" t="e">
        <f t="shared" ca="1" si="1186"/>
        <v>#N/A</v>
      </c>
      <c r="AK214" s="125" t="e">
        <f t="shared" ca="1" si="1186"/>
        <v>#N/A</v>
      </c>
      <c r="AL214" s="125" t="e">
        <f t="shared" ca="1" si="1186"/>
        <v>#N/A</v>
      </c>
      <c r="AM214" s="125" t="e">
        <f t="shared" ca="1" si="1186"/>
        <v>#N/A</v>
      </c>
      <c r="AN214" s="125" t="e">
        <f t="shared" ca="1" si="1186"/>
        <v>#N/A</v>
      </c>
      <c r="AO214" s="125" t="e">
        <f t="shared" ca="1" si="1186"/>
        <v>#N/A</v>
      </c>
      <c r="AP214" s="125" t="e">
        <f t="shared" ca="1" si="1186"/>
        <v>#N/A</v>
      </c>
      <c r="AQ214" s="125" t="e">
        <f t="shared" ca="1" si="1186"/>
        <v>#N/A</v>
      </c>
      <c r="AR214" s="125" t="e">
        <f t="shared" ca="1" si="1186"/>
        <v>#N/A</v>
      </c>
      <c r="AS214" s="125" t="e">
        <f t="shared" ca="1" si="1186"/>
        <v>#N/A</v>
      </c>
      <c r="AT214" s="125" t="e">
        <f t="shared" ca="1" si="1186"/>
        <v>#N/A</v>
      </c>
      <c r="AU214" s="125" t="e">
        <f t="shared" ca="1" si="1186"/>
        <v>#N/A</v>
      </c>
      <c r="AV214" s="125" t="e">
        <f t="shared" ca="1" si="1186"/>
        <v>#N/A</v>
      </c>
      <c r="AW214" s="125" t="e">
        <f t="shared" ca="1" si="1186"/>
        <v>#N/A</v>
      </c>
      <c r="AX214" s="125" t="e">
        <f t="shared" ca="1" si="1186"/>
        <v>#N/A</v>
      </c>
      <c r="AY214" s="125" t="e">
        <f t="shared" ca="1" si="1179"/>
        <v>#N/A</v>
      </c>
      <c r="AZ214" s="125" t="e">
        <f t="shared" ca="1" si="1179"/>
        <v>#N/A</v>
      </c>
      <c r="BA214" s="125" t="e">
        <f t="shared" ca="1" si="1179"/>
        <v>#N/A</v>
      </c>
      <c r="BB214" s="125" t="str">
        <f t="shared" ca="1" si="1080"/>
        <v/>
      </c>
      <c r="BC214" s="125" t="str">
        <f t="shared" ca="1" si="1072"/>
        <v/>
      </c>
      <c r="BD214" s="125" t="str">
        <f t="shared" ca="1" si="1073"/>
        <v/>
      </c>
      <c r="BE214" s="125" t="str">
        <f t="shared" ca="1" si="1074"/>
        <v/>
      </c>
      <c r="BF214" t="str">
        <f t="shared" ca="1" si="1081"/>
        <v/>
      </c>
      <c r="BG214" s="125" t="str">
        <f t="shared" ca="1" si="1108"/>
        <v/>
      </c>
      <c r="BI214" s="606" t="str">
        <f t="shared" ca="1" si="1143"/>
        <v/>
      </c>
      <c r="BJ214" s="125" t="str">
        <f t="shared" ca="1" si="1121"/>
        <v/>
      </c>
      <c r="BK214" s="125" t="str">
        <f t="shared" ca="1" si="1144"/>
        <v/>
      </c>
      <c r="BL214" s="125" t="str">
        <f t="shared" ref="BL214" ca="1" si="1207">IFERROR(INDEX($D$2:$BA$203,$A$41-1+$BI214,$A$27-3)*IF(RTF_unit="K",1,IF(RTF_unit="lb",1/1000,IF(RTF_unit="T",2,1))),"")</f>
        <v/>
      </c>
      <c r="BM214" s="125" t="str">
        <f t="shared" ref="BM214" ca="1" si="1208">IFERROR(INDEX($D$2:$BA$203,$A$41-1+$BI214,$A$27-1)*IF(RTF_unit="K",1,IF(RTF_unit="lb",1/1000,IF(RTF_unit="T",2,1))),"")</f>
        <v/>
      </c>
      <c r="BN214" s="125" t="str">
        <f t="shared" ref="BN214" ca="1" si="1209">IFERROR(INDEX($D$2:$BA$203,$A$41-1+$BI214,$A$27-2)*IF(RTF_unit="K",1,IF(RTF_unit="lb",1/1000,IF(RTF_unit="T",2,1))),"")</f>
        <v/>
      </c>
      <c r="BO214" s="125" t="str">
        <f t="shared" ref="BO214" ca="1" si="1210">IFERROR(INDEX($D$2:$BA$203,$A$41-1+$BI214,$A$27)*IF(RTF_unit_Moment="kip-ft",1,IF(RTF_unit_Moment="kip-in",1/12,IF(RTF_unit_Moment="lb-ft",1/1000,IF(RTF_unit_Moment="lb-in",1/12000,1)))),"")</f>
        <v/>
      </c>
      <c r="BP214" s="125" t="str">
        <f t="shared" ref="BP214" ca="1" si="1211">IFERROR(INDEX($D$2:$BA$203,$A$41-1+$BI214,$A$30)*IF(RTF_unit_Moment="kip-ft",1,IF(RTF_unit_Moment="kip-in",1/12,IF(RTF_unit_Moment="lb-ft",1/1000,IF(RTF_unit_Moment="lb-in",1/12000,1)))),"")</f>
        <v/>
      </c>
      <c r="BQ214" s="125" t="str">
        <f t="shared" ca="1" si="1150"/>
        <v/>
      </c>
      <c r="BR214" s="125" t="str">
        <f t="shared" ca="1" si="1151"/>
        <v/>
      </c>
      <c r="BT214" s="125" t="str">
        <f t="array" aca="1" ref="BT214" ca="1">IFERROR(INDEX($BB$1:$BB$203,SMALL(IF($BB$1:$BB$203&lt;&gt;"",ROW($BB$1:$BB$203)),ROW(207:207))),"")</f>
        <v/>
      </c>
      <c r="BU214" s="604" t="str">
        <f t="shared" ca="1" si="1119"/>
        <v/>
      </c>
      <c r="BV214" s="125" t="str">
        <f t="shared" ca="1" si="1127"/>
        <v/>
      </c>
      <c r="BW214" s="125" t="str">
        <f t="shared" ca="1" si="1127"/>
        <v/>
      </c>
      <c r="BX214" s="125" t="str">
        <f t="shared" ca="1" si="1127"/>
        <v/>
      </c>
      <c r="BY214" s="125" t="str">
        <f t="shared" ca="1" si="1128"/>
        <v/>
      </c>
      <c r="BZ214" s="125" t="str">
        <f t="shared" ca="1" si="1120"/>
        <v/>
      </c>
      <c r="CA214" s="125" t="str">
        <f t="shared" ca="1" si="1129"/>
        <v/>
      </c>
      <c r="CB214" s="125" t="str">
        <f t="shared" ca="1" si="1130"/>
        <v/>
      </c>
      <c r="CC214" s="125" t="str">
        <f t="shared" ca="1" si="1131"/>
        <v/>
      </c>
      <c r="CD214" s="125" t="str">
        <f t="shared" ca="1" si="1132"/>
        <v/>
      </c>
      <c r="CE214" s="125" t="str">
        <f t="shared" ca="1" si="1133"/>
        <v/>
      </c>
      <c r="CF214" s="125" t="str">
        <f t="shared" ca="1" si="1134"/>
        <v/>
      </c>
      <c r="CG214" s="125" t="str">
        <f t="shared" ca="1" si="1135"/>
        <v/>
      </c>
      <c r="CH214" s="125" t="str">
        <f t="shared" ca="1" si="1136"/>
        <v/>
      </c>
      <c r="CI214" s="125" t="str">
        <f t="shared" ca="1" si="1137"/>
        <v/>
      </c>
      <c r="CJ214" s="125" t="str">
        <f t="array" aca="1" ref="CJ214" ca="1">IFERROR(INDEX($CI$1:$CI$502,SMALL(IF($CI$1:$CI$502&lt;&gt;"",ROW($CI$1:$CI$502)),ROW(207:207))),"")</f>
        <v/>
      </c>
      <c r="CK214" s="125" t="str">
        <f t="shared" ca="1" si="1138"/>
        <v/>
      </c>
      <c r="CL214" s="125" t="str">
        <f t="shared" ca="1" si="1139"/>
        <v/>
      </c>
      <c r="CM214" s="125"/>
      <c r="CO214" s="125" t="str">
        <f t="shared" si="1140"/>
        <v/>
      </c>
      <c r="CP214" s="600" t="str">
        <f t="shared" si="1141"/>
        <v/>
      </c>
      <c r="CQ214" s="600" t="str">
        <f t="shared" si="1157"/>
        <v/>
      </c>
      <c r="CR214" s="600" t="str">
        <f t="shared" si="1142"/>
        <v/>
      </c>
    </row>
    <row r="215" spans="1:96" x14ac:dyDescent="0.25">
      <c r="A215" s="591"/>
      <c r="C215" s="125">
        <f t="shared" si="1087"/>
        <v>213</v>
      </c>
      <c r="D215" s="125" t="e">
        <f t="shared" ca="1" si="1185"/>
        <v>#N/A</v>
      </c>
      <c r="E215" s="125" t="e">
        <f t="shared" ca="1" si="1185"/>
        <v>#N/A</v>
      </c>
      <c r="F215" s="125" t="e">
        <f t="shared" ca="1" si="1185"/>
        <v>#N/A</v>
      </c>
      <c r="G215" s="125" t="e">
        <f t="shared" ca="1" si="1185"/>
        <v>#N/A</v>
      </c>
      <c r="H215" s="125" t="e">
        <f t="shared" ca="1" si="1185"/>
        <v>#N/A</v>
      </c>
      <c r="I215" s="125" t="e">
        <f t="shared" ca="1" si="1185"/>
        <v>#N/A</v>
      </c>
      <c r="J215" s="125" t="e">
        <f t="shared" ca="1" si="1185"/>
        <v>#N/A</v>
      </c>
      <c r="K215" s="125" t="e">
        <f t="shared" ca="1" si="1185"/>
        <v>#N/A</v>
      </c>
      <c r="L215" s="125" t="e">
        <f t="shared" ca="1" si="1185"/>
        <v>#N/A</v>
      </c>
      <c r="M215" s="125" t="e">
        <f t="shared" ca="1" si="1185"/>
        <v>#N/A</v>
      </c>
      <c r="N215" s="125" t="e">
        <f t="shared" ca="1" si="1185"/>
        <v>#N/A</v>
      </c>
      <c r="O215" s="125" t="e">
        <f t="shared" ca="1" si="1185"/>
        <v>#N/A</v>
      </c>
      <c r="P215" s="125" t="e">
        <f t="shared" ca="1" si="1185"/>
        <v>#N/A</v>
      </c>
      <c r="Q215" s="125" t="e">
        <f t="shared" ca="1" si="1185"/>
        <v>#N/A</v>
      </c>
      <c r="R215" s="125" t="e">
        <f t="shared" ca="1" si="1185"/>
        <v>#N/A</v>
      </c>
      <c r="S215" s="125" t="e">
        <f t="shared" ca="1" si="1185"/>
        <v>#N/A</v>
      </c>
      <c r="T215" s="125" t="e">
        <f t="shared" ca="1" si="1178"/>
        <v>#N/A</v>
      </c>
      <c r="U215" s="125" t="e">
        <f t="shared" ca="1" si="1178"/>
        <v>#N/A</v>
      </c>
      <c r="V215" s="125" t="e">
        <f t="shared" ca="1" si="1178"/>
        <v>#N/A</v>
      </c>
      <c r="W215" s="125" t="e">
        <f t="shared" ca="1" si="1178"/>
        <v>#N/A</v>
      </c>
      <c r="X215" s="125" t="e">
        <f t="shared" ca="1" si="1178"/>
        <v>#N/A</v>
      </c>
      <c r="Y215" s="125" t="e">
        <f t="shared" ca="1" si="1178"/>
        <v>#N/A</v>
      </c>
      <c r="Z215" s="125" t="e">
        <f t="shared" ca="1" si="1178"/>
        <v>#N/A</v>
      </c>
      <c r="AA215" s="125" t="e">
        <f t="shared" ca="1" si="1178"/>
        <v>#N/A</v>
      </c>
      <c r="AB215" s="125" t="e">
        <f t="shared" ca="1" si="1178"/>
        <v>#N/A</v>
      </c>
      <c r="AC215" s="125" t="e">
        <f t="shared" ca="1" si="1178"/>
        <v>#N/A</v>
      </c>
      <c r="AD215" s="125" t="e">
        <f t="shared" ca="1" si="1178"/>
        <v>#N/A</v>
      </c>
      <c r="AE215" s="125" t="e">
        <f t="shared" ca="1" si="1178"/>
        <v>#N/A</v>
      </c>
      <c r="AF215" s="125" t="e">
        <f t="shared" ca="1" si="1178"/>
        <v>#N/A</v>
      </c>
      <c r="AG215" s="125" t="e">
        <f t="shared" ca="1" si="1178"/>
        <v>#N/A</v>
      </c>
      <c r="AH215" s="125" t="e">
        <f t="shared" ca="1" si="1178"/>
        <v>#N/A</v>
      </c>
      <c r="AI215" s="125" t="e">
        <f t="shared" ca="1" si="1186"/>
        <v>#N/A</v>
      </c>
      <c r="AJ215" s="125" t="e">
        <f t="shared" ca="1" si="1186"/>
        <v>#N/A</v>
      </c>
      <c r="AK215" s="125" t="e">
        <f t="shared" ca="1" si="1186"/>
        <v>#N/A</v>
      </c>
      <c r="AL215" s="125" t="e">
        <f t="shared" ca="1" si="1186"/>
        <v>#N/A</v>
      </c>
      <c r="AM215" s="125" t="e">
        <f t="shared" ca="1" si="1186"/>
        <v>#N/A</v>
      </c>
      <c r="AN215" s="125" t="e">
        <f t="shared" ca="1" si="1186"/>
        <v>#N/A</v>
      </c>
      <c r="AO215" s="125" t="e">
        <f t="shared" ca="1" si="1186"/>
        <v>#N/A</v>
      </c>
      <c r="AP215" s="125" t="e">
        <f t="shared" ca="1" si="1186"/>
        <v>#N/A</v>
      </c>
      <c r="AQ215" s="125" t="e">
        <f t="shared" ca="1" si="1186"/>
        <v>#N/A</v>
      </c>
      <c r="AR215" s="125" t="e">
        <f t="shared" ca="1" si="1186"/>
        <v>#N/A</v>
      </c>
      <c r="AS215" s="125" t="e">
        <f t="shared" ca="1" si="1186"/>
        <v>#N/A</v>
      </c>
      <c r="AT215" s="125" t="e">
        <f t="shared" ca="1" si="1186"/>
        <v>#N/A</v>
      </c>
      <c r="AU215" s="125" t="e">
        <f t="shared" ca="1" si="1186"/>
        <v>#N/A</v>
      </c>
      <c r="AV215" s="125" t="e">
        <f t="shared" ca="1" si="1186"/>
        <v>#N/A</v>
      </c>
      <c r="AW215" s="125" t="e">
        <f t="shared" ca="1" si="1186"/>
        <v>#N/A</v>
      </c>
      <c r="AX215" s="125" t="e">
        <f t="shared" ca="1" si="1186"/>
        <v>#N/A</v>
      </c>
      <c r="AY215" s="125" t="e">
        <f t="shared" ca="1" si="1179"/>
        <v>#N/A</v>
      </c>
      <c r="AZ215" s="125" t="e">
        <f t="shared" ca="1" si="1179"/>
        <v>#N/A</v>
      </c>
      <c r="BA215" s="125" t="e">
        <f t="shared" ca="1" si="1179"/>
        <v>#N/A</v>
      </c>
      <c r="BB215" s="125" t="str">
        <f t="shared" ca="1" si="1080"/>
        <v/>
      </c>
      <c r="BC215" s="125" t="str">
        <f t="shared" ca="1" si="1072"/>
        <v/>
      </c>
      <c r="BD215" s="125" t="str">
        <f t="shared" ca="1" si="1073"/>
        <v/>
      </c>
      <c r="BE215" s="125" t="str">
        <f t="shared" ca="1" si="1074"/>
        <v/>
      </c>
      <c r="BF215" t="str">
        <f t="shared" ca="1" si="1081"/>
        <v/>
      </c>
      <c r="BG215" s="125" t="str">
        <f t="shared" ca="1" si="1108"/>
        <v/>
      </c>
      <c r="BI215" s="606" t="str">
        <f t="shared" ca="1" si="1143"/>
        <v/>
      </c>
      <c r="BJ215" s="125" t="str">
        <f t="shared" ca="1" si="1121"/>
        <v/>
      </c>
      <c r="BK215" s="125" t="str">
        <f t="shared" ca="1" si="1144"/>
        <v/>
      </c>
      <c r="BL215" s="125" t="str">
        <f t="shared" ref="BL215" ca="1" si="1212">IFERROR(INDEX($D$2:$BA$203,$A$41-1+$BI215,$A$27-3)*IF(RTF_unit="K",1,IF(RTF_unit="lb",1/1000,IF(RTF_unit="T",2,1))),"")</f>
        <v/>
      </c>
      <c r="BM215" s="125" t="str">
        <f t="shared" ref="BM215" ca="1" si="1213">IFERROR(INDEX($D$2:$BA$203,$A$41-1+$BI215,$A$27-1)*IF(RTF_unit="K",1,IF(RTF_unit="lb",1/1000,IF(RTF_unit="T",2,1))),"")</f>
        <v/>
      </c>
      <c r="BN215" s="125" t="str">
        <f t="shared" ref="BN215" ca="1" si="1214">IFERROR(INDEX($D$2:$BA$203,$A$41-1+$BI215,$A$27-2)*IF(RTF_unit="K",1,IF(RTF_unit="lb",1/1000,IF(RTF_unit="T",2,1))),"")</f>
        <v/>
      </c>
      <c r="BO215" s="125" t="str">
        <f t="shared" ref="BO215" ca="1" si="1215">IFERROR(INDEX($D$2:$BA$203,$A$41-1+$BI215,$A$27)*IF(RTF_unit_Moment="kip-ft",1,IF(RTF_unit_Moment="kip-in",1/12,IF(RTF_unit_Moment="lb-ft",1/1000,IF(RTF_unit_Moment="lb-in",1/12000,1)))),"")</f>
        <v/>
      </c>
      <c r="BP215" s="125" t="str">
        <f t="shared" ref="BP215" ca="1" si="1216">IFERROR(INDEX($D$2:$BA$203,$A$41-1+$BI215,$A$30)*IF(RTF_unit_Moment="kip-ft",1,IF(RTF_unit_Moment="kip-in",1/12,IF(RTF_unit_Moment="lb-ft",1/1000,IF(RTF_unit_Moment="lb-in",1/12000,1)))),"")</f>
        <v/>
      </c>
      <c r="BQ215" s="125" t="str">
        <f t="shared" ca="1" si="1150"/>
        <v/>
      </c>
      <c r="BR215" s="125" t="str">
        <f t="shared" ca="1" si="1151"/>
        <v/>
      </c>
      <c r="BT215" s="125" t="str">
        <f t="array" aca="1" ref="BT215" ca="1">IFERROR(INDEX($BB$1:$BB$203,SMALL(IF($BB$1:$BB$203&lt;&gt;"",ROW($BB$1:$BB$203)),ROW(208:208))),"")</f>
        <v/>
      </c>
      <c r="BU215" s="604" t="str">
        <f t="shared" ca="1" si="1119"/>
        <v/>
      </c>
      <c r="BV215" s="125" t="str">
        <f t="shared" ca="1" si="1127"/>
        <v/>
      </c>
      <c r="BW215" s="125" t="str">
        <f t="shared" ca="1" si="1127"/>
        <v/>
      </c>
      <c r="BX215" s="125" t="str">
        <f t="shared" ca="1" si="1127"/>
        <v/>
      </c>
      <c r="BY215" s="125" t="str">
        <f t="shared" ca="1" si="1128"/>
        <v/>
      </c>
      <c r="BZ215" s="125" t="str">
        <f t="shared" ca="1" si="1120"/>
        <v/>
      </c>
      <c r="CA215" s="125" t="str">
        <f t="shared" ca="1" si="1129"/>
        <v/>
      </c>
      <c r="CB215" s="125" t="str">
        <f t="shared" ca="1" si="1130"/>
        <v/>
      </c>
      <c r="CC215" s="125" t="str">
        <f t="shared" ca="1" si="1131"/>
        <v/>
      </c>
      <c r="CD215" s="125" t="str">
        <f t="shared" ca="1" si="1132"/>
        <v/>
      </c>
      <c r="CE215" s="125" t="str">
        <f t="shared" ca="1" si="1133"/>
        <v/>
      </c>
      <c r="CF215" s="125" t="str">
        <f t="shared" ca="1" si="1134"/>
        <v/>
      </c>
      <c r="CG215" s="125" t="str">
        <f t="shared" ca="1" si="1135"/>
        <v/>
      </c>
      <c r="CH215" s="125" t="str">
        <f t="shared" ca="1" si="1136"/>
        <v/>
      </c>
      <c r="CI215" s="125" t="str">
        <f t="shared" ca="1" si="1137"/>
        <v/>
      </c>
      <c r="CJ215" s="125" t="str">
        <f t="array" aca="1" ref="CJ215" ca="1">IFERROR(INDEX($CI$1:$CI$502,SMALL(IF($CI$1:$CI$502&lt;&gt;"",ROW($CI$1:$CI$502)),ROW(208:208))),"")</f>
        <v/>
      </c>
      <c r="CK215" s="125" t="str">
        <f t="shared" ca="1" si="1138"/>
        <v/>
      </c>
      <c r="CL215" s="125" t="str">
        <f t="shared" ca="1" si="1139"/>
        <v/>
      </c>
      <c r="CM215" s="125"/>
      <c r="CO215" s="125" t="str">
        <f t="shared" si="1140"/>
        <v/>
      </c>
      <c r="CP215" s="600" t="str">
        <f t="shared" si="1141"/>
        <v/>
      </c>
      <c r="CQ215" s="600" t="str">
        <f t="shared" si="1157"/>
        <v/>
      </c>
      <c r="CR215" s="600" t="str">
        <f t="shared" si="1142"/>
        <v/>
      </c>
    </row>
    <row r="216" spans="1:96" x14ac:dyDescent="0.25">
      <c r="A216" s="591"/>
      <c r="C216" s="125">
        <f t="shared" si="1087"/>
        <v>214</v>
      </c>
      <c r="D216" s="125" t="e">
        <f t="shared" ca="1" si="1185"/>
        <v>#N/A</v>
      </c>
      <c r="E216" s="125" t="e">
        <f t="shared" ca="1" si="1185"/>
        <v>#N/A</v>
      </c>
      <c r="F216" s="125" t="e">
        <f t="shared" ca="1" si="1185"/>
        <v>#N/A</v>
      </c>
      <c r="G216" s="125" t="e">
        <f t="shared" ca="1" si="1185"/>
        <v>#N/A</v>
      </c>
      <c r="H216" s="125" t="e">
        <f t="shared" ca="1" si="1185"/>
        <v>#N/A</v>
      </c>
      <c r="I216" s="125" t="e">
        <f t="shared" ca="1" si="1185"/>
        <v>#N/A</v>
      </c>
      <c r="J216" s="125" t="e">
        <f t="shared" ca="1" si="1185"/>
        <v>#N/A</v>
      </c>
      <c r="K216" s="125" t="e">
        <f t="shared" ca="1" si="1185"/>
        <v>#N/A</v>
      </c>
      <c r="L216" s="125" t="e">
        <f t="shared" ca="1" si="1185"/>
        <v>#N/A</v>
      </c>
      <c r="M216" s="125" t="e">
        <f t="shared" ca="1" si="1185"/>
        <v>#N/A</v>
      </c>
      <c r="N216" s="125" t="e">
        <f t="shared" ca="1" si="1185"/>
        <v>#N/A</v>
      </c>
      <c r="O216" s="125" t="e">
        <f t="shared" ca="1" si="1185"/>
        <v>#N/A</v>
      </c>
      <c r="P216" s="125" t="e">
        <f t="shared" ca="1" si="1185"/>
        <v>#N/A</v>
      </c>
      <c r="Q216" s="125" t="e">
        <f t="shared" ca="1" si="1185"/>
        <v>#N/A</v>
      </c>
      <c r="R216" s="125" t="e">
        <f t="shared" ca="1" si="1185"/>
        <v>#N/A</v>
      </c>
      <c r="S216" s="125" t="e">
        <f t="shared" ca="1" si="1185"/>
        <v>#N/A</v>
      </c>
      <c r="T216" s="125" t="e">
        <f t="shared" ca="1" si="1178"/>
        <v>#N/A</v>
      </c>
      <c r="U216" s="125" t="e">
        <f t="shared" ca="1" si="1178"/>
        <v>#N/A</v>
      </c>
      <c r="V216" s="125" t="e">
        <f t="shared" ca="1" si="1178"/>
        <v>#N/A</v>
      </c>
      <c r="W216" s="125" t="e">
        <f t="shared" ca="1" si="1178"/>
        <v>#N/A</v>
      </c>
      <c r="X216" s="125" t="e">
        <f t="shared" ca="1" si="1178"/>
        <v>#N/A</v>
      </c>
      <c r="Y216" s="125" t="e">
        <f t="shared" ca="1" si="1178"/>
        <v>#N/A</v>
      </c>
      <c r="Z216" s="125" t="e">
        <f t="shared" ca="1" si="1178"/>
        <v>#N/A</v>
      </c>
      <c r="AA216" s="125" t="e">
        <f t="shared" ca="1" si="1178"/>
        <v>#N/A</v>
      </c>
      <c r="AB216" s="125" t="e">
        <f t="shared" ca="1" si="1178"/>
        <v>#N/A</v>
      </c>
      <c r="AC216" s="125" t="e">
        <f t="shared" ca="1" si="1178"/>
        <v>#N/A</v>
      </c>
      <c r="AD216" s="125" t="e">
        <f t="shared" ca="1" si="1178"/>
        <v>#N/A</v>
      </c>
      <c r="AE216" s="125" t="e">
        <f t="shared" ca="1" si="1178"/>
        <v>#N/A</v>
      </c>
      <c r="AF216" s="125" t="e">
        <f t="shared" ca="1" si="1178"/>
        <v>#N/A</v>
      </c>
      <c r="AG216" s="125" t="e">
        <f t="shared" ca="1" si="1178"/>
        <v>#N/A</v>
      </c>
      <c r="AH216" s="125" t="e">
        <f t="shared" ca="1" si="1178"/>
        <v>#N/A</v>
      </c>
      <c r="AI216" s="125" t="e">
        <f t="shared" ca="1" si="1186"/>
        <v>#N/A</v>
      </c>
      <c r="AJ216" s="125" t="e">
        <f t="shared" ca="1" si="1186"/>
        <v>#N/A</v>
      </c>
      <c r="AK216" s="125" t="e">
        <f t="shared" ca="1" si="1186"/>
        <v>#N/A</v>
      </c>
      <c r="AL216" s="125" t="e">
        <f t="shared" ca="1" si="1186"/>
        <v>#N/A</v>
      </c>
      <c r="AM216" s="125" t="e">
        <f t="shared" ca="1" si="1186"/>
        <v>#N/A</v>
      </c>
      <c r="AN216" s="125" t="e">
        <f t="shared" ca="1" si="1186"/>
        <v>#N/A</v>
      </c>
      <c r="AO216" s="125" t="e">
        <f t="shared" ca="1" si="1186"/>
        <v>#N/A</v>
      </c>
      <c r="AP216" s="125" t="e">
        <f t="shared" ca="1" si="1186"/>
        <v>#N/A</v>
      </c>
      <c r="AQ216" s="125" t="e">
        <f t="shared" ca="1" si="1186"/>
        <v>#N/A</v>
      </c>
      <c r="AR216" s="125" t="e">
        <f t="shared" ca="1" si="1186"/>
        <v>#N/A</v>
      </c>
      <c r="AS216" s="125" t="e">
        <f t="shared" ca="1" si="1186"/>
        <v>#N/A</v>
      </c>
      <c r="AT216" s="125" t="e">
        <f t="shared" ca="1" si="1186"/>
        <v>#N/A</v>
      </c>
      <c r="AU216" s="125" t="e">
        <f t="shared" ca="1" si="1186"/>
        <v>#N/A</v>
      </c>
      <c r="AV216" s="125" t="e">
        <f t="shared" ca="1" si="1186"/>
        <v>#N/A</v>
      </c>
      <c r="AW216" s="125" t="e">
        <f t="shared" ca="1" si="1186"/>
        <v>#N/A</v>
      </c>
      <c r="AX216" s="125" t="e">
        <f t="shared" ca="1" si="1186"/>
        <v>#N/A</v>
      </c>
      <c r="AY216" s="125" t="e">
        <f t="shared" ca="1" si="1179"/>
        <v>#N/A</v>
      </c>
      <c r="AZ216" s="125" t="e">
        <f t="shared" ca="1" si="1179"/>
        <v>#N/A</v>
      </c>
      <c r="BA216" s="125" t="e">
        <f t="shared" ca="1" si="1179"/>
        <v>#N/A</v>
      </c>
      <c r="BB216" s="125" t="str">
        <f t="shared" ca="1" si="1080"/>
        <v/>
      </c>
      <c r="BC216" s="125" t="str">
        <f t="shared" ca="1" si="1072"/>
        <v/>
      </c>
      <c r="BD216" s="125" t="str">
        <f t="shared" ca="1" si="1073"/>
        <v/>
      </c>
      <c r="BE216" s="125" t="str">
        <f t="shared" ca="1" si="1074"/>
        <v/>
      </c>
      <c r="BF216" t="str">
        <f t="shared" ca="1" si="1081"/>
        <v/>
      </c>
      <c r="BG216" s="125" t="str">
        <f t="shared" ca="1" si="1108"/>
        <v/>
      </c>
      <c r="BI216" s="606" t="str">
        <f t="shared" ca="1" si="1143"/>
        <v/>
      </c>
      <c r="BJ216" s="125" t="str">
        <f t="shared" ca="1" si="1121"/>
        <v/>
      </c>
      <c r="BK216" s="125" t="str">
        <f t="shared" ca="1" si="1144"/>
        <v/>
      </c>
      <c r="BL216" s="125" t="str">
        <f t="shared" ref="BL216" ca="1" si="1217">IFERROR(INDEX($D$2:$BA$203,$A$41-1+$BI216,$A$27-3)*IF(RTF_unit="K",1,IF(RTF_unit="lb",1/1000,IF(RTF_unit="T",2,1))),"")</f>
        <v/>
      </c>
      <c r="BM216" s="125" t="str">
        <f t="shared" ref="BM216" ca="1" si="1218">IFERROR(INDEX($D$2:$BA$203,$A$41-1+$BI216,$A$27-1)*IF(RTF_unit="K",1,IF(RTF_unit="lb",1/1000,IF(RTF_unit="T",2,1))),"")</f>
        <v/>
      </c>
      <c r="BN216" s="125" t="str">
        <f t="shared" ref="BN216" ca="1" si="1219">IFERROR(INDEX($D$2:$BA$203,$A$41-1+$BI216,$A$27-2)*IF(RTF_unit="K",1,IF(RTF_unit="lb",1/1000,IF(RTF_unit="T",2,1))),"")</f>
        <v/>
      </c>
      <c r="BO216" s="125" t="str">
        <f t="shared" ref="BO216" ca="1" si="1220">IFERROR(INDEX($D$2:$BA$203,$A$41-1+$BI216,$A$27)*IF(RTF_unit_Moment="kip-ft",1,IF(RTF_unit_Moment="kip-in",1/12,IF(RTF_unit_Moment="lb-ft",1/1000,IF(RTF_unit_Moment="lb-in",1/12000,1)))),"")</f>
        <v/>
      </c>
      <c r="BP216" s="125" t="str">
        <f t="shared" ref="BP216" ca="1" si="1221">IFERROR(INDEX($D$2:$BA$203,$A$41-1+$BI216,$A$30)*IF(RTF_unit_Moment="kip-ft",1,IF(RTF_unit_Moment="kip-in",1/12,IF(RTF_unit_Moment="lb-ft",1/1000,IF(RTF_unit_Moment="lb-in",1/12000,1)))),"")</f>
        <v/>
      </c>
      <c r="BQ216" s="125" t="str">
        <f t="shared" ca="1" si="1150"/>
        <v/>
      </c>
      <c r="BR216" s="125" t="str">
        <f t="shared" ca="1" si="1151"/>
        <v/>
      </c>
      <c r="BT216" s="125" t="str">
        <f t="array" aca="1" ref="BT216" ca="1">IFERROR(INDEX($BB$1:$BB$203,SMALL(IF($BB$1:$BB$203&lt;&gt;"",ROW($BB$1:$BB$203)),ROW(209:209))),"")</f>
        <v/>
      </c>
      <c r="BU216" s="604" t="str">
        <f t="shared" ca="1" si="1119"/>
        <v/>
      </c>
      <c r="BV216" s="125" t="str">
        <f t="shared" ca="1" si="1127"/>
        <v/>
      </c>
      <c r="BW216" s="125" t="str">
        <f t="shared" ca="1" si="1127"/>
        <v/>
      </c>
      <c r="BX216" s="125" t="str">
        <f t="shared" ca="1" si="1127"/>
        <v/>
      </c>
      <c r="BY216" s="125" t="str">
        <f t="shared" ca="1" si="1128"/>
        <v/>
      </c>
      <c r="BZ216" s="125" t="str">
        <f t="shared" ca="1" si="1120"/>
        <v/>
      </c>
      <c r="CA216" s="125" t="str">
        <f t="shared" ca="1" si="1129"/>
        <v/>
      </c>
      <c r="CB216" s="125" t="str">
        <f t="shared" ca="1" si="1130"/>
        <v/>
      </c>
      <c r="CC216" s="125" t="str">
        <f t="shared" ca="1" si="1131"/>
        <v/>
      </c>
      <c r="CD216" s="125" t="str">
        <f t="shared" ca="1" si="1132"/>
        <v/>
      </c>
      <c r="CE216" s="125" t="str">
        <f t="shared" ca="1" si="1133"/>
        <v/>
      </c>
      <c r="CF216" s="125" t="str">
        <f t="shared" ca="1" si="1134"/>
        <v/>
      </c>
      <c r="CG216" s="125" t="str">
        <f t="shared" ca="1" si="1135"/>
        <v/>
      </c>
      <c r="CH216" s="125" t="str">
        <f t="shared" ca="1" si="1136"/>
        <v/>
      </c>
      <c r="CI216" s="125" t="str">
        <f t="shared" ca="1" si="1137"/>
        <v/>
      </c>
      <c r="CJ216" s="125" t="str">
        <f t="array" aca="1" ref="CJ216" ca="1">IFERROR(INDEX($CI$1:$CI$502,SMALL(IF($CI$1:$CI$502&lt;&gt;"",ROW($CI$1:$CI$502)),ROW(209:209))),"")</f>
        <v/>
      </c>
      <c r="CK216" s="125" t="str">
        <f t="shared" ca="1" si="1138"/>
        <v/>
      </c>
      <c r="CL216" s="125" t="str">
        <f t="shared" ca="1" si="1139"/>
        <v/>
      </c>
      <c r="CM216" s="125"/>
      <c r="CO216" s="125" t="str">
        <f t="shared" si="1140"/>
        <v/>
      </c>
      <c r="CP216" s="600" t="str">
        <f t="shared" si="1141"/>
        <v/>
      </c>
      <c r="CQ216" s="600" t="str">
        <f t="shared" si="1157"/>
        <v/>
      </c>
      <c r="CR216" s="600" t="str">
        <f t="shared" si="1142"/>
        <v/>
      </c>
    </row>
    <row r="217" spans="1:96" x14ac:dyDescent="0.25">
      <c r="A217" s="591"/>
      <c r="C217" s="125">
        <f t="shared" si="1087"/>
        <v>215</v>
      </c>
      <c r="D217" s="125" t="e">
        <f t="shared" ca="1" si="1185"/>
        <v>#N/A</v>
      </c>
      <c r="E217" s="125" t="e">
        <f t="shared" ca="1" si="1185"/>
        <v>#N/A</v>
      </c>
      <c r="F217" s="125" t="e">
        <f t="shared" ca="1" si="1185"/>
        <v>#N/A</v>
      </c>
      <c r="G217" s="125" t="e">
        <f t="shared" ca="1" si="1185"/>
        <v>#N/A</v>
      </c>
      <c r="H217" s="125" t="e">
        <f t="shared" ca="1" si="1185"/>
        <v>#N/A</v>
      </c>
      <c r="I217" s="125" t="e">
        <f t="shared" ca="1" si="1185"/>
        <v>#N/A</v>
      </c>
      <c r="J217" s="125" t="e">
        <f t="shared" ca="1" si="1185"/>
        <v>#N/A</v>
      </c>
      <c r="K217" s="125" t="e">
        <f t="shared" ca="1" si="1185"/>
        <v>#N/A</v>
      </c>
      <c r="L217" s="125" t="e">
        <f t="shared" ca="1" si="1185"/>
        <v>#N/A</v>
      </c>
      <c r="M217" s="125" t="e">
        <f t="shared" ca="1" si="1185"/>
        <v>#N/A</v>
      </c>
      <c r="N217" s="125" t="e">
        <f t="shared" ca="1" si="1185"/>
        <v>#N/A</v>
      </c>
      <c r="O217" s="125" t="e">
        <f t="shared" ca="1" si="1185"/>
        <v>#N/A</v>
      </c>
      <c r="P217" s="125" t="e">
        <f t="shared" ca="1" si="1185"/>
        <v>#N/A</v>
      </c>
      <c r="Q217" s="125" t="e">
        <f t="shared" ca="1" si="1185"/>
        <v>#N/A</v>
      </c>
      <c r="R217" s="125" t="e">
        <f t="shared" ca="1" si="1185"/>
        <v>#N/A</v>
      </c>
      <c r="S217" s="125" t="e">
        <f t="shared" ca="1" si="1185"/>
        <v>#N/A</v>
      </c>
      <c r="T217" s="125" t="e">
        <f t="shared" ca="1" si="1178"/>
        <v>#N/A</v>
      </c>
      <c r="U217" s="125" t="e">
        <f t="shared" ca="1" si="1178"/>
        <v>#N/A</v>
      </c>
      <c r="V217" s="125" t="e">
        <f t="shared" ca="1" si="1178"/>
        <v>#N/A</v>
      </c>
      <c r="W217" s="125" t="e">
        <f t="shared" ca="1" si="1178"/>
        <v>#N/A</v>
      </c>
      <c r="X217" s="125" t="e">
        <f t="shared" ca="1" si="1178"/>
        <v>#N/A</v>
      </c>
      <c r="Y217" s="125" t="e">
        <f t="shared" ca="1" si="1178"/>
        <v>#N/A</v>
      </c>
      <c r="Z217" s="125" t="e">
        <f t="shared" ca="1" si="1178"/>
        <v>#N/A</v>
      </c>
      <c r="AA217" s="125" t="e">
        <f t="shared" ca="1" si="1178"/>
        <v>#N/A</v>
      </c>
      <c r="AB217" s="125" t="e">
        <f t="shared" ca="1" si="1178"/>
        <v>#N/A</v>
      </c>
      <c r="AC217" s="125" t="e">
        <f t="shared" ca="1" si="1178"/>
        <v>#N/A</v>
      </c>
      <c r="AD217" s="125" t="e">
        <f t="shared" ca="1" si="1178"/>
        <v>#N/A</v>
      </c>
      <c r="AE217" s="125" t="e">
        <f t="shared" ca="1" si="1178"/>
        <v>#N/A</v>
      </c>
      <c r="AF217" s="125" t="e">
        <f t="shared" ca="1" si="1178"/>
        <v>#N/A</v>
      </c>
      <c r="AG217" s="125" t="e">
        <f t="shared" ca="1" si="1178"/>
        <v>#N/A</v>
      </c>
      <c r="AH217" s="125" t="e">
        <f t="shared" ca="1" si="1178"/>
        <v>#N/A</v>
      </c>
      <c r="AI217" s="125" t="e">
        <f t="shared" ca="1" si="1186"/>
        <v>#N/A</v>
      </c>
      <c r="AJ217" s="125" t="e">
        <f t="shared" ca="1" si="1186"/>
        <v>#N/A</v>
      </c>
      <c r="AK217" s="125" t="e">
        <f t="shared" ca="1" si="1186"/>
        <v>#N/A</v>
      </c>
      <c r="AL217" s="125" t="e">
        <f t="shared" ca="1" si="1186"/>
        <v>#N/A</v>
      </c>
      <c r="AM217" s="125" t="e">
        <f t="shared" ca="1" si="1186"/>
        <v>#N/A</v>
      </c>
      <c r="AN217" s="125" t="e">
        <f t="shared" ca="1" si="1186"/>
        <v>#N/A</v>
      </c>
      <c r="AO217" s="125" t="e">
        <f t="shared" ca="1" si="1186"/>
        <v>#N/A</v>
      </c>
      <c r="AP217" s="125" t="e">
        <f t="shared" ca="1" si="1186"/>
        <v>#N/A</v>
      </c>
      <c r="AQ217" s="125" t="e">
        <f t="shared" ca="1" si="1186"/>
        <v>#N/A</v>
      </c>
      <c r="AR217" s="125" t="e">
        <f t="shared" ca="1" si="1186"/>
        <v>#N/A</v>
      </c>
      <c r="AS217" s="125" t="e">
        <f t="shared" ca="1" si="1186"/>
        <v>#N/A</v>
      </c>
      <c r="AT217" s="125" t="e">
        <f t="shared" ca="1" si="1186"/>
        <v>#N/A</v>
      </c>
      <c r="AU217" s="125" t="e">
        <f t="shared" ca="1" si="1186"/>
        <v>#N/A</v>
      </c>
      <c r="AV217" s="125" t="e">
        <f t="shared" ca="1" si="1186"/>
        <v>#N/A</v>
      </c>
      <c r="AW217" s="125" t="e">
        <f t="shared" ca="1" si="1186"/>
        <v>#N/A</v>
      </c>
      <c r="AX217" s="125" t="e">
        <f t="shared" ca="1" si="1186"/>
        <v>#N/A</v>
      </c>
      <c r="AY217" s="125" t="e">
        <f t="shared" ca="1" si="1179"/>
        <v>#N/A</v>
      </c>
      <c r="AZ217" s="125" t="e">
        <f t="shared" ca="1" si="1179"/>
        <v>#N/A</v>
      </c>
      <c r="BA217" s="125" t="e">
        <f t="shared" ca="1" si="1179"/>
        <v>#N/A</v>
      </c>
      <c r="BB217" s="125" t="str">
        <f t="shared" ca="1" si="1080"/>
        <v/>
      </c>
      <c r="BC217" s="125" t="str">
        <f t="shared" ca="1" si="1072"/>
        <v/>
      </c>
      <c r="BD217" s="125" t="str">
        <f t="shared" ca="1" si="1073"/>
        <v/>
      </c>
      <c r="BE217" s="125" t="str">
        <f t="shared" ca="1" si="1074"/>
        <v/>
      </c>
      <c r="BF217" t="str">
        <f t="shared" ca="1" si="1081"/>
        <v/>
      </c>
      <c r="BG217" s="125" t="str">
        <f t="shared" ca="1" si="1108"/>
        <v/>
      </c>
      <c r="BI217" s="606" t="str">
        <f t="shared" ca="1" si="1143"/>
        <v/>
      </c>
      <c r="BJ217" s="125" t="str">
        <f t="shared" ca="1" si="1121"/>
        <v/>
      </c>
      <c r="BK217" s="125" t="str">
        <f t="shared" ca="1" si="1144"/>
        <v/>
      </c>
      <c r="BL217" s="125" t="str">
        <f t="shared" ref="BL217" ca="1" si="1222">IFERROR(INDEX($D$2:$BA$203,$A$41-1+$BI217,$A$27-3)*IF(RTF_unit="K",1,IF(RTF_unit="lb",1/1000,IF(RTF_unit="T",2,1))),"")</f>
        <v/>
      </c>
      <c r="BM217" s="125" t="str">
        <f t="shared" ref="BM217" ca="1" si="1223">IFERROR(INDEX($D$2:$BA$203,$A$41-1+$BI217,$A$27-1)*IF(RTF_unit="K",1,IF(RTF_unit="lb",1/1000,IF(RTF_unit="T",2,1))),"")</f>
        <v/>
      </c>
      <c r="BN217" s="125" t="str">
        <f t="shared" ref="BN217" ca="1" si="1224">IFERROR(INDEX($D$2:$BA$203,$A$41-1+$BI217,$A$27-2)*IF(RTF_unit="K",1,IF(RTF_unit="lb",1/1000,IF(RTF_unit="T",2,1))),"")</f>
        <v/>
      </c>
      <c r="BO217" s="125" t="str">
        <f t="shared" ref="BO217" ca="1" si="1225">IFERROR(INDEX($D$2:$BA$203,$A$41-1+$BI217,$A$27)*IF(RTF_unit_Moment="kip-ft",1,IF(RTF_unit_Moment="kip-in",1/12,IF(RTF_unit_Moment="lb-ft",1/1000,IF(RTF_unit_Moment="lb-in",1/12000,1)))),"")</f>
        <v/>
      </c>
      <c r="BP217" s="125" t="str">
        <f t="shared" ref="BP217" ca="1" si="1226">IFERROR(INDEX($D$2:$BA$203,$A$41-1+$BI217,$A$30)*IF(RTF_unit_Moment="kip-ft",1,IF(RTF_unit_Moment="kip-in",1/12,IF(RTF_unit_Moment="lb-ft",1/1000,IF(RTF_unit_Moment="lb-in",1/12000,1)))),"")</f>
        <v/>
      </c>
      <c r="BQ217" s="125" t="str">
        <f t="shared" ca="1" si="1150"/>
        <v/>
      </c>
      <c r="BR217" s="125" t="str">
        <f t="shared" ca="1" si="1151"/>
        <v/>
      </c>
      <c r="BT217" s="125" t="str">
        <f t="array" aca="1" ref="BT217" ca="1">IFERROR(INDEX($BB$1:$BB$203,SMALL(IF($BB$1:$BB$203&lt;&gt;"",ROW($BB$1:$BB$203)),ROW(210:210))),"")</f>
        <v/>
      </c>
      <c r="BU217" s="604" t="str">
        <f t="shared" ca="1" si="1119"/>
        <v/>
      </c>
      <c r="BV217" s="125" t="str">
        <f t="shared" ca="1" si="1127"/>
        <v/>
      </c>
      <c r="BW217" s="125" t="str">
        <f t="shared" ca="1" si="1127"/>
        <v/>
      </c>
      <c r="BX217" s="125" t="str">
        <f t="shared" ca="1" si="1127"/>
        <v/>
      </c>
      <c r="BY217" s="125" t="str">
        <f t="shared" ca="1" si="1128"/>
        <v/>
      </c>
      <c r="BZ217" s="125" t="str">
        <f t="shared" ca="1" si="1120"/>
        <v/>
      </c>
      <c r="CA217" s="125" t="str">
        <f t="shared" ca="1" si="1129"/>
        <v/>
      </c>
      <c r="CB217" s="125" t="str">
        <f t="shared" ca="1" si="1130"/>
        <v/>
      </c>
      <c r="CC217" s="125" t="str">
        <f t="shared" ca="1" si="1131"/>
        <v/>
      </c>
      <c r="CD217" s="125" t="str">
        <f t="shared" ca="1" si="1132"/>
        <v/>
      </c>
      <c r="CE217" s="125" t="str">
        <f t="shared" ca="1" si="1133"/>
        <v/>
      </c>
      <c r="CF217" s="125" t="str">
        <f t="shared" ca="1" si="1134"/>
        <v/>
      </c>
      <c r="CG217" s="125" t="str">
        <f t="shared" ca="1" si="1135"/>
        <v/>
      </c>
      <c r="CH217" s="125" t="str">
        <f t="shared" ca="1" si="1136"/>
        <v/>
      </c>
      <c r="CI217" s="125" t="str">
        <f t="shared" ca="1" si="1137"/>
        <v/>
      </c>
      <c r="CJ217" s="125" t="str">
        <f t="array" aca="1" ref="CJ217" ca="1">IFERROR(INDEX($CI$1:$CI$502,SMALL(IF($CI$1:$CI$502&lt;&gt;"",ROW($CI$1:$CI$502)),ROW(210:210))),"")</f>
        <v/>
      </c>
      <c r="CK217" s="125" t="str">
        <f t="shared" ca="1" si="1138"/>
        <v/>
      </c>
      <c r="CL217" s="125" t="str">
        <f t="shared" ca="1" si="1139"/>
        <v/>
      </c>
      <c r="CM217" s="125"/>
      <c r="CO217" s="125" t="str">
        <f t="shared" si="1140"/>
        <v/>
      </c>
      <c r="CP217" s="600" t="str">
        <f t="shared" si="1141"/>
        <v/>
      </c>
      <c r="CQ217" s="600" t="str">
        <f t="shared" si="1157"/>
        <v/>
      </c>
      <c r="CR217" s="600" t="str">
        <f t="shared" si="1142"/>
        <v/>
      </c>
    </row>
    <row r="218" spans="1:96" x14ac:dyDescent="0.25">
      <c r="A218" s="591"/>
      <c r="C218" s="125">
        <f t="shared" si="1087"/>
        <v>216</v>
      </c>
      <c r="D218" s="125" t="e">
        <f t="shared" ca="1" si="1185"/>
        <v>#N/A</v>
      </c>
      <c r="E218" s="125" t="e">
        <f t="shared" ca="1" si="1185"/>
        <v>#N/A</v>
      </c>
      <c r="F218" s="125" t="e">
        <f t="shared" ca="1" si="1185"/>
        <v>#N/A</v>
      </c>
      <c r="G218" s="125" t="e">
        <f t="shared" ca="1" si="1185"/>
        <v>#N/A</v>
      </c>
      <c r="H218" s="125" t="e">
        <f t="shared" ca="1" si="1185"/>
        <v>#N/A</v>
      </c>
      <c r="I218" s="125" t="e">
        <f t="shared" ca="1" si="1185"/>
        <v>#N/A</v>
      </c>
      <c r="J218" s="125" t="e">
        <f t="shared" ca="1" si="1185"/>
        <v>#N/A</v>
      </c>
      <c r="K218" s="125" t="e">
        <f t="shared" ca="1" si="1185"/>
        <v>#N/A</v>
      </c>
      <c r="L218" s="125" t="e">
        <f t="shared" ca="1" si="1185"/>
        <v>#N/A</v>
      </c>
      <c r="M218" s="125" t="e">
        <f t="shared" ca="1" si="1185"/>
        <v>#N/A</v>
      </c>
      <c r="N218" s="125" t="e">
        <f t="shared" ca="1" si="1185"/>
        <v>#N/A</v>
      </c>
      <c r="O218" s="125" t="e">
        <f t="shared" ca="1" si="1185"/>
        <v>#N/A</v>
      </c>
      <c r="P218" s="125" t="e">
        <f t="shared" ca="1" si="1185"/>
        <v>#N/A</v>
      </c>
      <c r="Q218" s="125" t="e">
        <f t="shared" ca="1" si="1185"/>
        <v>#N/A</v>
      </c>
      <c r="R218" s="125" t="e">
        <f t="shared" ca="1" si="1185"/>
        <v>#N/A</v>
      </c>
      <c r="S218" s="125" t="e">
        <f t="shared" ca="1" si="1185"/>
        <v>#N/A</v>
      </c>
      <c r="T218" s="125" t="e">
        <f t="shared" ca="1" si="1178"/>
        <v>#N/A</v>
      </c>
      <c r="U218" s="125" t="e">
        <f t="shared" ca="1" si="1178"/>
        <v>#N/A</v>
      </c>
      <c r="V218" s="125" t="e">
        <f t="shared" ca="1" si="1178"/>
        <v>#N/A</v>
      </c>
      <c r="W218" s="125" t="e">
        <f t="shared" ca="1" si="1178"/>
        <v>#N/A</v>
      </c>
      <c r="X218" s="125" t="e">
        <f t="shared" ca="1" si="1178"/>
        <v>#N/A</v>
      </c>
      <c r="Y218" s="125" t="e">
        <f t="shared" ca="1" si="1178"/>
        <v>#N/A</v>
      </c>
      <c r="Z218" s="125" t="e">
        <f t="shared" ca="1" si="1178"/>
        <v>#N/A</v>
      </c>
      <c r="AA218" s="125" t="e">
        <f t="shared" ca="1" si="1178"/>
        <v>#N/A</v>
      </c>
      <c r="AB218" s="125" t="e">
        <f t="shared" ca="1" si="1178"/>
        <v>#N/A</v>
      </c>
      <c r="AC218" s="125" t="e">
        <f t="shared" ca="1" si="1178"/>
        <v>#N/A</v>
      </c>
      <c r="AD218" s="125" t="e">
        <f t="shared" ca="1" si="1178"/>
        <v>#N/A</v>
      </c>
      <c r="AE218" s="125" t="e">
        <f t="shared" ca="1" si="1178"/>
        <v>#N/A</v>
      </c>
      <c r="AF218" s="125" t="e">
        <f t="shared" ca="1" si="1178"/>
        <v>#N/A</v>
      </c>
      <c r="AG218" s="125" t="e">
        <f t="shared" ca="1" si="1178"/>
        <v>#N/A</v>
      </c>
      <c r="AH218" s="125" t="e">
        <f t="shared" ca="1" si="1178"/>
        <v>#N/A</v>
      </c>
      <c r="AI218" s="125" t="e">
        <f t="shared" ca="1" si="1186"/>
        <v>#N/A</v>
      </c>
      <c r="AJ218" s="125" t="e">
        <f t="shared" ca="1" si="1186"/>
        <v>#N/A</v>
      </c>
      <c r="AK218" s="125" t="e">
        <f t="shared" ca="1" si="1186"/>
        <v>#N/A</v>
      </c>
      <c r="AL218" s="125" t="e">
        <f t="shared" ca="1" si="1186"/>
        <v>#N/A</v>
      </c>
      <c r="AM218" s="125" t="e">
        <f t="shared" ca="1" si="1186"/>
        <v>#N/A</v>
      </c>
      <c r="AN218" s="125" t="e">
        <f t="shared" ca="1" si="1186"/>
        <v>#N/A</v>
      </c>
      <c r="AO218" s="125" t="e">
        <f t="shared" ca="1" si="1186"/>
        <v>#N/A</v>
      </c>
      <c r="AP218" s="125" t="e">
        <f t="shared" ca="1" si="1186"/>
        <v>#N/A</v>
      </c>
      <c r="AQ218" s="125" t="e">
        <f t="shared" ca="1" si="1186"/>
        <v>#N/A</v>
      </c>
      <c r="AR218" s="125" t="e">
        <f t="shared" ca="1" si="1186"/>
        <v>#N/A</v>
      </c>
      <c r="AS218" s="125" t="e">
        <f t="shared" ca="1" si="1186"/>
        <v>#N/A</v>
      </c>
      <c r="AT218" s="125" t="e">
        <f t="shared" ca="1" si="1186"/>
        <v>#N/A</v>
      </c>
      <c r="AU218" s="125" t="e">
        <f t="shared" ca="1" si="1186"/>
        <v>#N/A</v>
      </c>
      <c r="AV218" s="125" t="e">
        <f t="shared" ca="1" si="1186"/>
        <v>#N/A</v>
      </c>
      <c r="AW218" s="125" t="e">
        <f t="shared" ca="1" si="1186"/>
        <v>#N/A</v>
      </c>
      <c r="AX218" s="125" t="e">
        <f t="shared" ca="1" si="1186"/>
        <v>#N/A</v>
      </c>
      <c r="AY218" s="125" t="e">
        <f t="shared" ca="1" si="1179"/>
        <v>#N/A</v>
      </c>
      <c r="AZ218" s="125" t="e">
        <f t="shared" ca="1" si="1179"/>
        <v>#N/A</v>
      </c>
      <c r="BA218" s="125" t="e">
        <f t="shared" ca="1" si="1179"/>
        <v>#N/A</v>
      </c>
      <c r="BB218" s="125" t="str">
        <f t="shared" ca="1" si="1080"/>
        <v/>
      </c>
      <c r="BC218" s="125" t="str">
        <f t="shared" ca="1" si="1072"/>
        <v/>
      </c>
      <c r="BD218" s="125" t="str">
        <f t="shared" ca="1" si="1073"/>
        <v/>
      </c>
      <c r="BE218" s="125" t="str">
        <f t="shared" ca="1" si="1074"/>
        <v/>
      </c>
      <c r="BF218" t="str">
        <f t="shared" ca="1" si="1081"/>
        <v/>
      </c>
      <c r="BG218" s="125" t="str">
        <f t="shared" ca="1" si="1108"/>
        <v/>
      </c>
      <c r="BI218" s="606" t="str">
        <f t="shared" ca="1" si="1143"/>
        <v/>
      </c>
      <c r="BJ218" s="125" t="str">
        <f t="shared" ca="1" si="1121"/>
        <v/>
      </c>
      <c r="BK218" s="125" t="str">
        <f t="shared" ca="1" si="1144"/>
        <v/>
      </c>
      <c r="BL218" s="125" t="str">
        <f t="shared" ref="BL218" ca="1" si="1227">IFERROR(INDEX($D$2:$BA$203,$A$41-1+$BI218,$A$27-3)*IF(RTF_unit="K",1,IF(RTF_unit="lb",1/1000,IF(RTF_unit="T",2,1))),"")</f>
        <v/>
      </c>
      <c r="BM218" s="125" t="str">
        <f t="shared" ref="BM218" ca="1" si="1228">IFERROR(INDEX($D$2:$BA$203,$A$41-1+$BI218,$A$27-1)*IF(RTF_unit="K",1,IF(RTF_unit="lb",1/1000,IF(RTF_unit="T",2,1))),"")</f>
        <v/>
      </c>
      <c r="BN218" s="125" t="str">
        <f t="shared" ref="BN218" ca="1" si="1229">IFERROR(INDEX($D$2:$BA$203,$A$41-1+$BI218,$A$27-2)*IF(RTF_unit="K",1,IF(RTF_unit="lb",1/1000,IF(RTF_unit="T",2,1))),"")</f>
        <v/>
      </c>
      <c r="BO218" s="125" t="str">
        <f t="shared" ref="BO218" ca="1" si="1230">IFERROR(INDEX($D$2:$BA$203,$A$41-1+$BI218,$A$27)*IF(RTF_unit_Moment="kip-ft",1,IF(RTF_unit_Moment="kip-in",1/12,IF(RTF_unit_Moment="lb-ft",1/1000,IF(RTF_unit_Moment="lb-in",1/12000,1)))),"")</f>
        <v/>
      </c>
      <c r="BP218" s="125" t="str">
        <f t="shared" ref="BP218" ca="1" si="1231">IFERROR(INDEX($D$2:$BA$203,$A$41-1+$BI218,$A$30)*IF(RTF_unit_Moment="kip-ft",1,IF(RTF_unit_Moment="kip-in",1/12,IF(RTF_unit_Moment="lb-ft",1/1000,IF(RTF_unit_Moment="lb-in",1/12000,1)))),"")</f>
        <v/>
      </c>
      <c r="BQ218" s="125" t="str">
        <f t="shared" ca="1" si="1150"/>
        <v/>
      </c>
      <c r="BR218" s="125" t="str">
        <f t="shared" ca="1" si="1151"/>
        <v/>
      </c>
      <c r="BT218" s="125" t="str">
        <f t="array" aca="1" ref="BT218" ca="1">IFERROR(INDEX($BB$1:$BB$203,SMALL(IF($BB$1:$BB$203&lt;&gt;"",ROW($BB$1:$BB$203)),ROW(211:211))),"")</f>
        <v/>
      </c>
      <c r="BU218" s="604" t="str">
        <f t="shared" ca="1" si="1119"/>
        <v/>
      </c>
      <c r="BV218" s="125" t="str">
        <f t="shared" ca="1" si="1127"/>
        <v/>
      </c>
      <c r="BW218" s="125" t="str">
        <f t="shared" ca="1" si="1127"/>
        <v/>
      </c>
      <c r="BX218" s="125" t="str">
        <f t="shared" ca="1" si="1127"/>
        <v/>
      </c>
      <c r="BY218" s="125" t="str">
        <f t="shared" ca="1" si="1128"/>
        <v/>
      </c>
      <c r="BZ218" s="125" t="str">
        <f t="shared" ca="1" si="1120"/>
        <v/>
      </c>
      <c r="CA218" s="125" t="str">
        <f t="shared" ca="1" si="1129"/>
        <v/>
      </c>
      <c r="CB218" s="125" t="str">
        <f t="shared" ca="1" si="1130"/>
        <v/>
      </c>
      <c r="CC218" s="125" t="str">
        <f t="shared" ca="1" si="1131"/>
        <v/>
      </c>
      <c r="CD218" s="125" t="str">
        <f t="shared" ca="1" si="1132"/>
        <v/>
      </c>
      <c r="CE218" s="125" t="str">
        <f t="shared" ca="1" si="1133"/>
        <v/>
      </c>
      <c r="CF218" s="125" t="str">
        <f t="shared" ca="1" si="1134"/>
        <v/>
      </c>
      <c r="CG218" s="125" t="str">
        <f t="shared" ca="1" si="1135"/>
        <v/>
      </c>
      <c r="CH218" s="125" t="str">
        <f t="shared" ca="1" si="1136"/>
        <v/>
      </c>
      <c r="CI218" s="125" t="str">
        <f t="shared" ca="1" si="1137"/>
        <v/>
      </c>
      <c r="CJ218" s="125" t="str">
        <f t="array" aca="1" ref="CJ218" ca="1">IFERROR(INDEX($CI$1:$CI$502,SMALL(IF($CI$1:$CI$502&lt;&gt;"",ROW($CI$1:$CI$502)),ROW(211:211))),"")</f>
        <v/>
      </c>
      <c r="CK218" s="125" t="str">
        <f t="shared" ca="1" si="1138"/>
        <v/>
      </c>
      <c r="CL218" s="125" t="str">
        <f t="shared" ca="1" si="1139"/>
        <v/>
      </c>
      <c r="CM218" s="125"/>
      <c r="CO218" s="125" t="str">
        <f t="shared" si="1140"/>
        <v/>
      </c>
      <c r="CP218" s="600" t="str">
        <f t="shared" si="1141"/>
        <v/>
      </c>
      <c r="CQ218" s="600" t="str">
        <f t="shared" si="1157"/>
        <v/>
      </c>
      <c r="CR218" s="600" t="str">
        <f t="shared" si="1142"/>
        <v/>
      </c>
    </row>
    <row r="219" spans="1:96" x14ac:dyDescent="0.25">
      <c r="A219" s="591"/>
      <c r="C219" s="125">
        <f t="shared" si="1087"/>
        <v>217</v>
      </c>
      <c r="D219" s="125" t="e">
        <f t="shared" ca="1" si="1185"/>
        <v>#N/A</v>
      </c>
      <c r="E219" s="125" t="e">
        <f t="shared" ca="1" si="1185"/>
        <v>#N/A</v>
      </c>
      <c r="F219" s="125" t="e">
        <f t="shared" ca="1" si="1185"/>
        <v>#N/A</v>
      </c>
      <c r="G219" s="125" t="e">
        <f t="shared" ca="1" si="1185"/>
        <v>#N/A</v>
      </c>
      <c r="H219" s="125" t="e">
        <f t="shared" ca="1" si="1185"/>
        <v>#N/A</v>
      </c>
      <c r="I219" s="125" t="e">
        <f t="shared" ca="1" si="1185"/>
        <v>#N/A</v>
      </c>
      <c r="J219" s="125" t="e">
        <f t="shared" ca="1" si="1185"/>
        <v>#N/A</v>
      </c>
      <c r="K219" s="125" t="e">
        <f t="shared" ca="1" si="1185"/>
        <v>#N/A</v>
      </c>
      <c r="L219" s="125" t="e">
        <f t="shared" ca="1" si="1185"/>
        <v>#N/A</v>
      </c>
      <c r="M219" s="125" t="e">
        <f t="shared" ca="1" si="1185"/>
        <v>#N/A</v>
      </c>
      <c r="N219" s="125" t="e">
        <f t="shared" ca="1" si="1185"/>
        <v>#N/A</v>
      </c>
      <c r="O219" s="125" t="e">
        <f t="shared" ca="1" si="1185"/>
        <v>#N/A</v>
      </c>
      <c r="P219" s="125" t="e">
        <f t="shared" ca="1" si="1185"/>
        <v>#N/A</v>
      </c>
      <c r="Q219" s="125" t="e">
        <f t="shared" ca="1" si="1185"/>
        <v>#N/A</v>
      </c>
      <c r="R219" s="125" t="e">
        <f t="shared" ca="1" si="1185"/>
        <v>#N/A</v>
      </c>
      <c r="S219" s="125" t="e">
        <f t="shared" ca="1" si="1185"/>
        <v>#N/A</v>
      </c>
      <c r="T219" s="125" t="e">
        <f t="shared" ca="1" si="1178"/>
        <v>#N/A</v>
      </c>
      <c r="U219" s="125" t="e">
        <f t="shared" ca="1" si="1178"/>
        <v>#N/A</v>
      </c>
      <c r="V219" s="125" t="e">
        <f t="shared" ca="1" si="1178"/>
        <v>#N/A</v>
      </c>
      <c r="W219" s="125" t="e">
        <f t="shared" ca="1" si="1178"/>
        <v>#N/A</v>
      </c>
      <c r="X219" s="125" t="e">
        <f t="shared" ca="1" si="1178"/>
        <v>#N/A</v>
      </c>
      <c r="Y219" s="125" t="e">
        <f t="shared" ca="1" si="1178"/>
        <v>#N/A</v>
      </c>
      <c r="Z219" s="125" t="e">
        <f t="shared" ca="1" si="1178"/>
        <v>#N/A</v>
      </c>
      <c r="AA219" s="125" t="e">
        <f t="shared" ca="1" si="1178"/>
        <v>#N/A</v>
      </c>
      <c r="AB219" s="125" t="e">
        <f t="shared" ca="1" si="1178"/>
        <v>#N/A</v>
      </c>
      <c r="AC219" s="125" t="e">
        <f t="shared" ca="1" si="1178"/>
        <v>#N/A</v>
      </c>
      <c r="AD219" s="125" t="e">
        <f t="shared" ca="1" si="1178"/>
        <v>#N/A</v>
      </c>
      <c r="AE219" s="125" t="e">
        <f t="shared" ca="1" si="1178"/>
        <v>#N/A</v>
      </c>
      <c r="AF219" s="125" t="e">
        <f t="shared" ca="1" si="1178"/>
        <v>#N/A</v>
      </c>
      <c r="AG219" s="125" t="e">
        <f t="shared" ca="1" si="1178"/>
        <v>#N/A</v>
      </c>
      <c r="AH219" s="125" t="e">
        <f t="shared" ca="1" si="1178"/>
        <v>#N/A</v>
      </c>
      <c r="AI219" s="125" t="e">
        <f t="shared" ca="1" si="1186"/>
        <v>#N/A</v>
      </c>
      <c r="AJ219" s="125" t="e">
        <f t="shared" ca="1" si="1186"/>
        <v>#N/A</v>
      </c>
      <c r="AK219" s="125" t="e">
        <f t="shared" ca="1" si="1186"/>
        <v>#N/A</v>
      </c>
      <c r="AL219" s="125" t="e">
        <f t="shared" ca="1" si="1186"/>
        <v>#N/A</v>
      </c>
      <c r="AM219" s="125" t="e">
        <f t="shared" ca="1" si="1186"/>
        <v>#N/A</v>
      </c>
      <c r="AN219" s="125" t="e">
        <f t="shared" ca="1" si="1186"/>
        <v>#N/A</v>
      </c>
      <c r="AO219" s="125" t="e">
        <f t="shared" ca="1" si="1186"/>
        <v>#N/A</v>
      </c>
      <c r="AP219" s="125" t="e">
        <f t="shared" ca="1" si="1186"/>
        <v>#N/A</v>
      </c>
      <c r="AQ219" s="125" t="e">
        <f t="shared" ca="1" si="1186"/>
        <v>#N/A</v>
      </c>
      <c r="AR219" s="125" t="e">
        <f t="shared" ca="1" si="1186"/>
        <v>#N/A</v>
      </c>
      <c r="AS219" s="125" t="e">
        <f t="shared" ca="1" si="1186"/>
        <v>#N/A</v>
      </c>
      <c r="AT219" s="125" t="e">
        <f t="shared" ca="1" si="1186"/>
        <v>#N/A</v>
      </c>
      <c r="AU219" s="125" t="e">
        <f t="shared" ca="1" si="1186"/>
        <v>#N/A</v>
      </c>
      <c r="AV219" s="125" t="e">
        <f t="shared" ca="1" si="1186"/>
        <v>#N/A</v>
      </c>
      <c r="AW219" s="125" t="e">
        <f t="shared" ca="1" si="1186"/>
        <v>#N/A</v>
      </c>
      <c r="AX219" s="125" t="e">
        <f t="shared" ca="1" si="1186"/>
        <v>#N/A</v>
      </c>
      <c r="AY219" s="125" t="e">
        <f t="shared" ca="1" si="1179"/>
        <v>#N/A</v>
      </c>
      <c r="AZ219" s="125" t="e">
        <f t="shared" ca="1" si="1179"/>
        <v>#N/A</v>
      </c>
      <c r="BA219" s="125" t="e">
        <f t="shared" ca="1" si="1179"/>
        <v>#N/A</v>
      </c>
      <c r="BB219" s="125" t="str">
        <f t="shared" ca="1" si="1080"/>
        <v/>
      </c>
      <c r="BC219" s="125" t="str">
        <f t="shared" ca="1" si="1072"/>
        <v/>
      </c>
      <c r="BD219" s="125" t="str">
        <f t="shared" ca="1" si="1073"/>
        <v/>
      </c>
      <c r="BE219" s="125" t="str">
        <f t="shared" ca="1" si="1074"/>
        <v/>
      </c>
      <c r="BF219" t="str">
        <f t="shared" ca="1" si="1081"/>
        <v/>
      </c>
      <c r="BG219" s="125" t="str">
        <f t="shared" ca="1" si="1108"/>
        <v/>
      </c>
      <c r="BI219" s="606" t="str">
        <f t="shared" ca="1" si="1143"/>
        <v/>
      </c>
      <c r="BJ219" s="125" t="str">
        <f t="shared" ca="1" si="1121"/>
        <v/>
      </c>
      <c r="BK219" s="125" t="str">
        <f t="shared" ca="1" si="1144"/>
        <v/>
      </c>
      <c r="BL219" s="125" t="str">
        <f t="shared" ref="BL219" ca="1" si="1232">IFERROR(INDEX($D$2:$BA$203,$A$41-1+$BI219,$A$27-3)*IF(RTF_unit="K",1,IF(RTF_unit="lb",1/1000,IF(RTF_unit="T",2,1))),"")</f>
        <v/>
      </c>
      <c r="BM219" s="125" t="str">
        <f t="shared" ref="BM219" ca="1" si="1233">IFERROR(INDEX($D$2:$BA$203,$A$41-1+$BI219,$A$27-1)*IF(RTF_unit="K",1,IF(RTF_unit="lb",1/1000,IF(RTF_unit="T",2,1))),"")</f>
        <v/>
      </c>
      <c r="BN219" s="125" t="str">
        <f t="shared" ref="BN219" ca="1" si="1234">IFERROR(INDEX($D$2:$BA$203,$A$41-1+$BI219,$A$27-2)*IF(RTF_unit="K",1,IF(RTF_unit="lb",1/1000,IF(RTF_unit="T",2,1))),"")</f>
        <v/>
      </c>
      <c r="BO219" s="125" t="str">
        <f t="shared" ref="BO219" ca="1" si="1235">IFERROR(INDEX($D$2:$BA$203,$A$41-1+$BI219,$A$27)*IF(RTF_unit_Moment="kip-ft",1,IF(RTF_unit_Moment="kip-in",1/12,IF(RTF_unit_Moment="lb-ft",1/1000,IF(RTF_unit_Moment="lb-in",1/12000,1)))),"")</f>
        <v/>
      </c>
      <c r="BP219" s="125" t="str">
        <f t="shared" ref="BP219" ca="1" si="1236">IFERROR(INDEX($D$2:$BA$203,$A$41-1+$BI219,$A$30)*IF(RTF_unit_Moment="kip-ft",1,IF(RTF_unit_Moment="kip-in",1/12,IF(RTF_unit_Moment="lb-ft",1/1000,IF(RTF_unit_Moment="lb-in",1/12000,1)))),"")</f>
        <v/>
      </c>
      <c r="BQ219" s="125" t="str">
        <f t="shared" ca="1" si="1150"/>
        <v/>
      </c>
      <c r="BR219" s="125" t="str">
        <f t="shared" ca="1" si="1151"/>
        <v/>
      </c>
      <c r="BT219" s="125" t="str">
        <f t="array" aca="1" ref="BT219" ca="1">IFERROR(INDEX($BB$1:$BB$203,SMALL(IF($BB$1:$BB$203&lt;&gt;"",ROW($BB$1:$BB$203)),ROW(212:212))),"")</f>
        <v/>
      </c>
      <c r="BU219" s="604" t="str">
        <f t="shared" ca="1" si="1119"/>
        <v/>
      </c>
      <c r="BV219" s="125" t="str">
        <f t="shared" ca="1" si="1127"/>
        <v/>
      </c>
      <c r="BW219" s="125" t="str">
        <f t="shared" ca="1" si="1127"/>
        <v/>
      </c>
      <c r="BX219" s="125" t="str">
        <f t="shared" ca="1" si="1127"/>
        <v/>
      </c>
      <c r="BY219" s="125" t="str">
        <f t="shared" ca="1" si="1128"/>
        <v/>
      </c>
      <c r="BZ219" s="125" t="str">
        <f t="shared" ca="1" si="1120"/>
        <v/>
      </c>
      <c r="CA219" s="125" t="str">
        <f t="shared" ca="1" si="1129"/>
        <v/>
      </c>
      <c r="CB219" s="125" t="str">
        <f t="shared" ca="1" si="1130"/>
        <v/>
      </c>
      <c r="CC219" s="125" t="str">
        <f t="shared" ca="1" si="1131"/>
        <v/>
      </c>
      <c r="CD219" s="125" t="str">
        <f t="shared" ca="1" si="1132"/>
        <v/>
      </c>
      <c r="CE219" s="125" t="str">
        <f t="shared" ca="1" si="1133"/>
        <v/>
      </c>
      <c r="CF219" s="125" t="str">
        <f t="shared" ca="1" si="1134"/>
        <v/>
      </c>
      <c r="CG219" s="125" t="str">
        <f t="shared" ca="1" si="1135"/>
        <v/>
      </c>
      <c r="CH219" s="125" t="str">
        <f t="shared" ca="1" si="1136"/>
        <v/>
      </c>
      <c r="CI219" s="125" t="str">
        <f t="shared" ca="1" si="1137"/>
        <v/>
      </c>
      <c r="CJ219" s="125" t="str">
        <f t="array" aca="1" ref="CJ219" ca="1">IFERROR(INDEX($CI$1:$CI$502,SMALL(IF($CI$1:$CI$502&lt;&gt;"",ROW($CI$1:$CI$502)),ROW(212:212))),"")</f>
        <v/>
      </c>
      <c r="CK219" s="125" t="str">
        <f t="shared" ca="1" si="1138"/>
        <v/>
      </c>
      <c r="CL219" s="125" t="str">
        <f t="shared" ca="1" si="1139"/>
        <v/>
      </c>
      <c r="CM219" s="125"/>
      <c r="CO219" s="125" t="str">
        <f t="shared" si="1140"/>
        <v/>
      </c>
      <c r="CP219" s="600" t="str">
        <f t="shared" si="1141"/>
        <v/>
      </c>
      <c r="CQ219" s="600" t="str">
        <f t="shared" si="1157"/>
        <v/>
      </c>
      <c r="CR219" s="600" t="str">
        <f t="shared" si="1142"/>
        <v/>
      </c>
    </row>
    <row r="220" spans="1:96" x14ac:dyDescent="0.25">
      <c r="A220" s="591"/>
      <c r="C220" s="125">
        <f t="shared" si="1087"/>
        <v>218</v>
      </c>
      <c r="D220" s="125" t="e">
        <f t="shared" ca="1" si="1185"/>
        <v>#N/A</v>
      </c>
      <c r="E220" s="125" t="e">
        <f t="shared" ca="1" si="1185"/>
        <v>#N/A</v>
      </c>
      <c r="F220" s="125" t="e">
        <f t="shared" ca="1" si="1185"/>
        <v>#N/A</v>
      </c>
      <c r="G220" s="125" t="e">
        <f t="shared" ca="1" si="1185"/>
        <v>#N/A</v>
      </c>
      <c r="H220" s="125" t="e">
        <f t="shared" ca="1" si="1185"/>
        <v>#N/A</v>
      </c>
      <c r="I220" s="125" t="e">
        <f t="shared" ca="1" si="1185"/>
        <v>#N/A</v>
      </c>
      <c r="J220" s="125" t="e">
        <f t="shared" ca="1" si="1185"/>
        <v>#N/A</v>
      </c>
      <c r="K220" s="125" t="e">
        <f t="shared" ca="1" si="1185"/>
        <v>#N/A</v>
      </c>
      <c r="L220" s="125" t="e">
        <f t="shared" ca="1" si="1185"/>
        <v>#N/A</v>
      </c>
      <c r="M220" s="125" t="e">
        <f t="shared" ca="1" si="1185"/>
        <v>#N/A</v>
      </c>
      <c r="N220" s="125" t="e">
        <f t="shared" ca="1" si="1185"/>
        <v>#N/A</v>
      </c>
      <c r="O220" s="125" t="e">
        <f t="shared" ca="1" si="1185"/>
        <v>#N/A</v>
      </c>
      <c r="P220" s="125" t="e">
        <f t="shared" ca="1" si="1185"/>
        <v>#N/A</v>
      </c>
      <c r="Q220" s="125" t="e">
        <f t="shared" ca="1" si="1185"/>
        <v>#N/A</v>
      </c>
      <c r="R220" s="125" t="e">
        <f t="shared" ca="1" si="1185"/>
        <v>#N/A</v>
      </c>
      <c r="S220" s="125" t="e">
        <f t="shared" ca="1" si="1185"/>
        <v>#N/A</v>
      </c>
      <c r="T220" s="125" t="e">
        <f t="shared" ca="1" si="1178"/>
        <v>#N/A</v>
      </c>
      <c r="U220" s="125" t="e">
        <f t="shared" ca="1" si="1178"/>
        <v>#N/A</v>
      </c>
      <c r="V220" s="125" t="e">
        <f t="shared" ca="1" si="1178"/>
        <v>#N/A</v>
      </c>
      <c r="W220" s="125" t="e">
        <f t="shared" ca="1" si="1178"/>
        <v>#N/A</v>
      </c>
      <c r="X220" s="125" t="e">
        <f t="shared" ca="1" si="1178"/>
        <v>#N/A</v>
      </c>
      <c r="Y220" s="125" t="e">
        <f t="shared" ca="1" si="1178"/>
        <v>#N/A</v>
      </c>
      <c r="Z220" s="125" t="e">
        <f t="shared" ca="1" si="1178"/>
        <v>#N/A</v>
      </c>
      <c r="AA220" s="125" t="e">
        <f t="shared" ca="1" si="1178"/>
        <v>#N/A</v>
      </c>
      <c r="AB220" s="125" t="e">
        <f t="shared" ca="1" si="1178"/>
        <v>#N/A</v>
      </c>
      <c r="AC220" s="125" t="e">
        <f t="shared" ca="1" si="1178"/>
        <v>#N/A</v>
      </c>
      <c r="AD220" s="125" t="e">
        <f t="shared" ca="1" si="1178"/>
        <v>#N/A</v>
      </c>
      <c r="AE220" s="125" t="e">
        <f t="shared" ca="1" si="1178"/>
        <v>#N/A</v>
      </c>
      <c r="AF220" s="125" t="e">
        <f t="shared" ca="1" si="1178"/>
        <v>#N/A</v>
      </c>
      <c r="AG220" s="125" t="e">
        <f t="shared" ca="1" si="1178"/>
        <v>#N/A</v>
      </c>
      <c r="AH220" s="125" t="e">
        <f t="shared" ca="1" si="1178"/>
        <v>#N/A</v>
      </c>
      <c r="AI220" s="125" t="e">
        <f t="shared" ca="1" si="1186"/>
        <v>#N/A</v>
      </c>
      <c r="AJ220" s="125" t="e">
        <f t="shared" ca="1" si="1186"/>
        <v>#N/A</v>
      </c>
      <c r="AK220" s="125" t="e">
        <f t="shared" ca="1" si="1186"/>
        <v>#N/A</v>
      </c>
      <c r="AL220" s="125" t="e">
        <f t="shared" ca="1" si="1186"/>
        <v>#N/A</v>
      </c>
      <c r="AM220" s="125" t="e">
        <f t="shared" ca="1" si="1186"/>
        <v>#N/A</v>
      </c>
      <c r="AN220" s="125" t="e">
        <f t="shared" ca="1" si="1186"/>
        <v>#N/A</v>
      </c>
      <c r="AO220" s="125" t="e">
        <f t="shared" ca="1" si="1186"/>
        <v>#N/A</v>
      </c>
      <c r="AP220" s="125" t="e">
        <f t="shared" ca="1" si="1186"/>
        <v>#N/A</v>
      </c>
      <c r="AQ220" s="125" t="e">
        <f t="shared" ca="1" si="1186"/>
        <v>#N/A</v>
      </c>
      <c r="AR220" s="125" t="e">
        <f t="shared" ca="1" si="1186"/>
        <v>#N/A</v>
      </c>
      <c r="AS220" s="125" t="e">
        <f t="shared" ca="1" si="1186"/>
        <v>#N/A</v>
      </c>
      <c r="AT220" s="125" t="e">
        <f t="shared" ca="1" si="1186"/>
        <v>#N/A</v>
      </c>
      <c r="AU220" s="125" t="e">
        <f t="shared" ca="1" si="1186"/>
        <v>#N/A</v>
      </c>
      <c r="AV220" s="125" t="e">
        <f t="shared" ca="1" si="1186"/>
        <v>#N/A</v>
      </c>
      <c r="AW220" s="125" t="e">
        <f t="shared" ca="1" si="1186"/>
        <v>#N/A</v>
      </c>
      <c r="AX220" s="125" t="e">
        <f t="shared" ca="1" si="1186"/>
        <v>#N/A</v>
      </c>
      <c r="AY220" s="125" t="e">
        <f t="shared" ca="1" si="1179"/>
        <v>#N/A</v>
      </c>
      <c r="AZ220" s="125" t="e">
        <f t="shared" ca="1" si="1179"/>
        <v>#N/A</v>
      </c>
      <c r="BA220" s="125" t="e">
        <f t="shared" ca="1" si="1179"/>
        <v>#N/A</v>
      </c>
      <c r="BB220" s="125" t="str">
        <f t="shared" ca="1" si="1080"/>
        <v/>
      </c>
      <c r="BC220" s="125" t="str">
        <f t="shared" ca="1" si="1072"/>
        <v/>
      </c>
      <c r="BD220" s="125" t="str">
        <f t="shared" ca="1" si="1073"/>
        <v/>
      </c>
      <c r="BE220" s="125" t="str">
        <f t="shared" ca="1" si="1074"/>
        <v/>
      </c>
      <c r="BF220" t="str">
        <f t="shared" ca="1" si="1081"/>
        <v/>
      </c>
      <c r="BG220" s="125" t="str">
        <f t="shared" ca="1" si="1108"/>
        <v/>
      </c>
      <c r="BI220" s="606" t="str">
        <f t="shared" ca="1" si="1143"/>
        <v/>
      </c>
      <c r="BJ220" s="125" t="str">
        <f t="shared" ca="1" si="1121"/>
        <v/>
      </c>
      <c r="BK220" s="125" t="str">
        <f t="shared" ca="1" si="1144"/>
        <v/>
      </c>
      <c r="BL220" s="125" t="str">
        <f t="shared" ref="BL220" ca="1" si="1237">IFERROR(INDEX($D$2:$BA$203,$A$41-1+$BI220,$A$27-3)*IF(RTF_unit="K",1,IF(RTF_unit="lb",1/1000,IF(RTF_unit="T",2,1))),"")</f>
        <v/>
      </c>
      <c r="BM220" s="125" t="str">
        <f t="shared" ref="BM220" ca="1" si="1238">IFERROR(INDEX($D$2:$BA$203,$A$41-1+$BI220,$A$27-1)*IF(RTF_unit="K",1,IF(RTF_unit="lb",1/1000,IF(RTF_unit="T",2,1))),"")</f>
        <v/>
      </c>
      <c r="BN220" s="125" t="str">
        <f t="shared" ref="BN220" ca="1" si="1239">IFERROR(INDEX($D$2:$BA$203,$A$41-1+$BI220,$A$27-2)*IF(RTF_unit="K",1,IF(RTF_unit="lb",1/1000,IF(RTF_unit="T",2,1))),"")</f>
        <v/>
      </c>
      <c r="BO220" s="125" t="str">
        <f t="shared" ref="BO220" ca="1" si="1240">IFERROR(INDEX($D$2:$BA$203,$A$41-1+$BI220,$A$27)*IF(RTF_unit_Moment="kip-ft",1,IF(RTF_unit_Moment="kip-in",1/12,IF(RTF_unit_Moment="lb-ft",1/1000,IF(RTF_unit_Moment="lb-in",1/12000,1)))),"")</f>
        <v/>
      </c>
      <c r="BP220" s="125" t="str">
        <f t="shared" ref="BP220" ca="1" si="1241">IFERROR(INDEX($D$2:$BA$203,$A$41-1+$BI220,$A$30)*IF(RTF_unit_Moment="kip-ft",1,IF(RTF_unit_Moment="kip-in",1/12,IF(RTF_unit_Moment="lb-ft",1/1000,IF(RTF_unit_Moment="lb-in",1/12000,1)))),"")</f>
        <v/>
      </c>
      <c r="BQ220" s="125" t="str">
        <f t="shared" ca="1" si="1150"/>
        <v/>
      </c>
      <c r="BR220" s="125" t="str">
        <f t="shared" ca="1" si="1151"/>
        <v/>
      </c>
      <c r="BT220" s="125" t="str">
        <f t="array" aca="1" ref="BT220" ca="1">IFERROR(INDEX($BB$1:$BB$203,SMALL(IF($BB$1:$BB$203&lt;&gt;"",ROW($BB$1:$BB$203)),ROW(213:213))),"")</f>
        <v/>
      </c>
      <c r="BU220" s="604" t="str">
        <f t="shared" ca="1" si="1119"/>
        <v/>
      </c>
      <c r="BV220" s="125" t="str">
        <f t="shared" ca="1" si="1127"/>
        <v/>
      </c>
      <c r="BW220" s="125" t="str">
        <f t="shared" ca="1" si="1127"/>
        <v/>
      </c>
      <c r="BX220" s="125" t="str">
        <f t="shared" ca="1" si="1127"/>
        <v/>
      </c>
      <c r="BY220" s="125" t="str">
        <f t="shared" ca="1" si="1128"/>
        <v/>
      </c>
      <c r="BZ220" s="125" t="str">
        <f t="shared" ca="1" si="1120"/>
        <v/>
      </c>
      <c r="CA220" s="125" t="str">
        <f t="shared" ca="1" si="1129"/>
        <v/>
      </c>
      <c r="CB220" s="125" t="str">
        <f t="shared" ca="1" si="1130"/>
        <v/>
      </c>
      <c r="CC220" s="125" t="str">
        <f t="shared" ca="1" si="1131"/>
        <v/>
      </c>
      <c r="CD220" s="125" t="str">
        <f t="shared" ca="1" si="1132"/>
        <v/>
      </c>
      <c r="CE220" s="125" t="str">
        <f t="shared" ca="1" si="1133"/>
        <v/>
      </c>
      <c r="CF220" s="125" t="str">
        <f t="shared" ca="1" si="1134"/>
        <v/>
      </c>
      <c r="CG220" s="125" t="str">
        <f t="shared" ca="1" si="1135"/>
        <v/>
      </c>
      <c r="CH220" s="125" t="str">
        <f t="shared" ca="1" si="1136"/>
        <v/>
      </c>
      <c r="CI220" s="125" t="str">
        <f t="shared" ca="1" si="1137"/>
        <v/>
      </c>
      <c r="CJ220" s="125" t="str">
        <f t="array" aca="1" ref="CJ220" ca="1">IFERROR(INDEX($CI$1:$CI$502,SMALL(IF($CI$1:$CI$502&lt;&gt;"",ROW($CI$1:$CI$502)),ROW(213:213))),"")</f>
        <v/>
      </c>
      <c r="CK220" s="125" t="str">
        <f t="shared" ca="1" si="1138"/>
        <v/>
      </c>
      <c r="CL220" s="125" t="str">
        <f t="shared" ca="1" si="1139"/>
        <v/>
      </c>
      <c r="CM220" s="125"/>
      <c r="CO220" s="125" t="str">
        <f t="shared" si="1140"/>
        <v/>
      </c>
      <c r="CP220" s="600" t="str">
        <f t="shared" si="1141"/>
        <v/>
      </c>
      <c r="CQ220" s="600" t="str">
        <f t="shared" si="1157"/>
        <v/>
      </c>
      <c r="CR220" s="600" t="str">
        <f t="shared" si="1142"/>
        <v/>
      </c>
    </row>
    <row r="221" spans="1:96" x14ac:dyDescent="0.25">
      <c r="A221" s="591"/>
      <c r="C221" s="125">
        <f t="shared" si="1087"/>
        <v>219</v>
      </c>
      <c r="D221" s="125" t="e">
        <f t="shared" ca="1" si="1185"/>
        <v>#N/A</v>
      </c>
      <c r="E221" s="125" t="e">
        <f t="shared" ca="1" si="1185"/>
        <v>#N/A</v>
      </c>
      <c r="F221" s="125" t="e">
        <f t="shared" ca="1" si="1185"/>
        <v>#N/A</v>
      </c>
      <c r="G221" s="125" t="e">
        <f t="shared" ca="1" si="1185"/>
        <v>#N/A</v>
      </c>
      <c r="H221" s="125" t="e">
        <f t="shared" ca="1" si="1185"/>
        <v>#N/A</v>
      </c>
      <c r="I221" s="125" t="e">
        <f t="shared" ca="1" si="1185"/>
        <v>#N/A</v>
      </c>
      <c r="J221" s="125" t="e">
        <f t="shared" ca="1" si="1185"/>
        <v>#N/A</v>
      </c>
      <c r="K221" s="125" t="e">
        <f t="shared" ca="1" si="1185"/>
        <v>#N/A</v>
      </c>
      <c r="L221" s="125" t="e">
        <f t="shared" ca="1" si="1185"/>
        <v>#N/A</v>
      </c>
      <c r="M221" s="125" t="e">
        <f t="shared" ca="1" si="1185"/>
        <v>#N/A</v>
      </c>
      <c r="N221" s="125" t="e">
        <f t="shared" ca="1" si="1185"/>
        <v>#N/A</v>
      </c>
      <c r="O221" s="125" t="e">
        <f t="shared" ca="1" si="1185"/>
        <v>#N/A</v>
      </c>
      <c r="P221" s="125" t="e">
        <f t="shared" ca="1" si="1185"/>
        <v>#N/A</v>
      </c>
      <c r="Q221" s="125" t="e">
        <f t="shared" ca="1" si="1185"/>
        <v>#N/A</v>
      </c>
      <c r="R221" s="125" t="e">
        <f t="shared" ca="1" si="1185"/>
        <v>#N/A</v>
      </c>
      <c r="S221" s="125" t="e">
        <f t="shared" ca="1" si="1185"/>
        <v>#N/A</v>
      </c>
      <c r="T221" s="125" t="e">
        <f t="shared" ca="1" si="1178"/>
        <v>#N/A</v>
      </c>
      <c r="U221" s="125" t="e">
        <f t="shared" ca="1" si="1178"/>
        <v>#N/A</v>
      </c>
      <c r="V221" s="125" t="e">
        <f t="shared" ca="1" si="1178"/>
        <v>#N/A</v>
      </c>
      <c r="W221" s="125" t="e">
        <f t="shared" ca="1" si="1178"/>
        <v>#N/A</v>
      </c>
      <c r="X221" s="125" t="e">
        <f t="shared" ca="1" si="1178"/>
        <v>#N/A</v>
      </c>
      <c r="Y221" s="125" t="e">
        <f t="shared" ca="1" si="1178"/>
        <v>#N/A</v>
      </c>
      <c r="Z221" s="125" t="e">
        <f t="shared" ca="1" si="1178"/>
        <v>#N/A</v>
      </c>
      <c r="AA221" s="125" t="e">
        <f t="shared" ca="1" si="1178"/>
        <v>#N/A</v>
      </c>
      <c r="AB221" s="125" t="e">
        <f t="shared" ca="1" si="1178"/>
        <v>#N/A</v>
      </c>
      <c r="AC221" s="125" t="e">
        <f t="shared" ca="1" si="1178"/>
        <v>#N/A</v>
      </c>
      <c r="AD221" s="125" t="e">
        <f t="shared" ca="1" si="1178"/>
        <v>#N/A</v>
      </c>
      <c r="AE221" s="125" t="e">
        <f t="shared" ca="1" si="1178"/>
        <v>#N/A</v>
      </c>
      <c r="AF221" s="125" t="e">
        <f t="shared" ca="1" si="1178"/>
        <v>#N/A</v>
      </c>
      <c r="AG221" s="125" t="e">
        <f t="shared" ca="1" si="1178"/>
        <v>#N/A</v>
      </c>
      <c r="AH221" s="125" t="e">
        <f t="shared" ca="1" si="1178"/>
        <v>#N/A</v>
      </c>
      <c r="AI221" s="125" t="e">
        <f t="shared" ca="1" si="1186"/>
        <v>#N/A</v>
      </c>
      <c r="AJ221" s="125" t="e">
        <f t="shared" ca="1" si="1186"/>
        <v>#N/A</v>
      </c>
      <c r="AK221" s="125" t="e">
        <f t="shared" ca="1" si="1186"/>
        <v>#N/A</v>
      </c>
      <c r="AL221" s="125" t="e">
        <f t="shared" ca="1" si="1186"/>
        <v>#N/A</v>
      </c>
      <c r="AM221" s="125" t="e">
        <f t="shared" ca="1" si="1186"/>
        <v>#N/A</v>
      </c>
      <c r="AN221" s="125" t="e">
        <f t="shared" ca="1" si="1186"/>
        <v>#N/A</v>
      </c>
      <c r="AO221" s="125" t="e">
        <f t="shared" ca="1" si="1186"/>
        <v>#N/A</v>
      </c>
      <c r="AP221" s="125" t="e">
        <f t="shared" ca="1" si="1186"/>
        <v>#N/A</v>
      </c>
      <c r="AQ221" s="125" t="e">
        <f t="shared" ca="1" si="1186"/>
        <v>#N/A</v>
      </c>
      <c r="AR221" s="125" t="e">
        <f t="shared" ca="1" si="1186"/>
        <v>#N/A</v>
      </c>
      <c r="AS221" s="125" t="e">
        <f t="shared" ca="1" si="1186"/>
        <v>#N/A</v>
      </c>
      <c r="AT221" s="125" t="e">
        <f t="shared" ca="1" si="1186"/>
        <v>#N/A</v>
      </c>
      <c r="AU221" s="125" t="e">
        <f t="shared" ca="1" si="1186"/>
        <v>#N/A</v>
      </c>
      <c r="AV221" s="125" t="e">
        <f t="shared" ca="1" si="1186"/>
        <v>#N/A</v>
      </c>
      <c r="AW221" s="125" t="e">
        <f t="shared" ca="1" si="1186"/>
        <v>#N/A</v>
      </c>
      <c r="AX221" s="125" t="e">
        <f t="shared" ca="1" si="1186"/>
        <v>#N/A</v>
      </c>
      <c r="AY221" s="125" t="e">
        <f t="shared" ca="1" si="1179"/>
        <v>#N/A</v>
      </c>
      <c r="AZ221" s="125" t="e">
        <f t="shared" ca="1" si="1179"/>
        <v>#N/A</v>
      </c>
      <c r="BA221" s="125" t="e">
        <f t="shared" ca="1" si="1179"/>
        <v>#N/A</v>
      </c>
      <c r="BB221" s="125" t="str">
        <f t="shared" ca="1" si="1080"/>
        <v/>
      </c>
      <c r="BC221" s="125" t="str">
        <f t="shared" ca="1" si="1072"/>
        <v/>
      </c>
      <c r="BD221" s="125" t="str">
        <f t="shared" ca="1" si="1073"/>
        <v/>
      </c>
      <c r="BE221" s="125" t="str">
        <f t="shared" ca="1" si="1074"/>
        <v/>
      </c>
      <c r="BF221" t="str">
        <f t="shared" ca="1" si="1081"/>
        <v/>
      </c>
      <c r="BG221" s="125" t="str">
        <f t="shared" ca="1" si="1108"/>
        <v/>
      </c>
      <c r="BI221" s="606" t="str">
        <f t="shared" ca="1" si="1143"/>
        <v/>
      </c>
      <c r="BJ221" s="125" t="str">
        <f t="shared" ca="1" si="1121"/>
        <v/>
      </c>
      <c r="BK221" s="125" t="str">
        <f t="shared" ca="1" si="1144"/>
        <v/>
      </c>
      <c r="BL221" s="125" t="str">
        <f t="shared" ref="BL221" ca="1" si="1242">IFERROR(INDEX($D$2:$BA$203,$A$41-1+$BI221,$A$27-3)*IF(RTF_unit="K",1,IF(RTF_unit="lb",1/1000,IF(RTF_unit="T",2,1))),"")</f>
        <v/>
      </c>
      <c r="BM221" s="125" t="str">
        <f t="shared" ref="BM221" ca="1" si="1243">IFERROR(INDEX($D$2:$BA$203,$A$41-1+$BI221,$A$27-1)*IF(RTF_unit="K",1,IF(RTF_unit="lb",1/1000,IF(RTF_unit="T",2,1))),"")</f>
        <v/>
      </c>
      <c r="BN221" s="125" t="str">
        <f t="shared" ref="BN221" ca="1" si="1244">IFERROR(INDEX($D$2:$BA$203,$A$41-1+$BI221,$A$27-2)*IF(RTF_unit="K",1,IF(RTF_unit="lb",1/1000,IF(RTF_unit="T",2,1))),"")</f>
        <v/>
      </c>
      <c r="BO221" s="125" t="str">
        <f t="shared" ref="BO221" ca="1" si="1245">IFERROR(INDEX($D$2:$BA$203,$A$41-1+$BI221,$A$27)*IF(RTF_unit_Moment="kip-ft",1,IF(RTF_unit_Moment="kip-in",1/12,IF(RTF_unit_Moment="lb-ft",1/1000,IF(RTF_unit_Moment="lb-in",1/12000,1)))),"")</f>
        <v/>
      </c>
      <c r="BP221" s="125" t="str">
        <f t="shared" ref="BP221" ca="1" si="1246">IFERROR(INDEX($D$2:$BA$203,$A$41-1+$BI221,$A$30)*IF(RTF_unit_Moment="kip-ft",1,IF(RTF_unit_Moment="kip-in",1/12,IF(RTF_unit_Moment="lb-ft",1/1000,IF(RTF_unit_Moment="lb-in",1/12000,1)))),"")</f>
        <v/>
      </c>
      <c r="BQ221" s="125" t="str">
        <f t="shared" ca="1" si="1150"/>
        <v/>
      </c>
      <c r="BR221" s="125" t="str">
        <f t="shared" ca="1" si="1151"/>
        <v/>
      </c>
      <c r="BT221" s="125" t="str">
        <f t="array" aca="1" ref="BT221" ca="1">IFERROR(INDEX($BB$1:$BB$203,SMALL(IF($BB$1:$BB$203&lt;&gt;"",ROW($BB$1:$BB$203)),ROW(214:214))),"")</f>
        <v/>
      </c>
      <c r="BU221" s="604" t="str">
        <f t="shared" ca="1" si="1119"/>
        <v/>
      </c>
      <c r="BV221" s="125" t="str">
        <f t="shared" ca="1" si="1127"/>
        <v/>
      </c>
      <c r="BW221" s="125" t="str">
        <f t="shared" ca="1" si="1127"/>
        <v/>
      </c>
      <c r="BX221" s="125" t="str">
        <f t="shared" ca="1" si="1127"/>
        <v/>
      </c>
      <c r="BY221" s="125" t="str">
        <f t="shared" ca="1" si="1128"/>
        <v/>
      </c>
      <c r="BZ221" s="125" t="str">
        <f t="shared" ca="1" si="1120"/>
        <v/>
      </c>
      <c r="CA221" s="125" t="str">
        <f t="shared" ca="1" si="1129"/>
        <v/>
      </c>
      <c r="CB221" s="125" t="str">
        <f t="shared" ca="1" si="1130"/>
        <v/>
      </c>
      <c r="CC221" s="125" t="str">
        <f t="shared" ca="1" si="1131"/>
        <v/>
      </c>
      <c r="CD221" s="125" t="str">
        <f t="shared" ca="1" si="1132"/>
        <v/>
      </c>
      <c r="CE221" s="125" t="str">
        <f t="shared" ca="1" si="1133"/>
        <v/>
      </c>
      <c r="CF221" s="125" t="str">
        <f t="shared" ca="1" si="1134"/>
        <v/>
      </c>
      <c r="CG221" s="125" t="str">
        <f t="shared" ca="1" si="1135"/>
        <v/>
      </c>
      <c r="CH221" s="125" t="str">
        <f t="shared" ca="1" si="1136"/>
        <v/>
      </c>
      <c r="CI221" s="125" t="str">
        <f t="shared" ca="1" si="1137"/>
        <v/>
      </c>
      <c r="CJ221" s="125" t="str">
        <f t="array" aca="1" ref="CJ221" ca="1">IFERROR(INDEX($CI$1:$CI$502,SMALL(IF($CI$1:$CI$502&lt;&gt;"",ROW($CI$1:$CI$502)),ROW(214:214))),"")</f>
        <v/>
      </c>
      <c r="CK221" s="125" t="str">
        <f t="shared" ca="1" si="1138"/>
        <v/>
      </c>
      <c r="CL221" s="125" t="str">
        <f t="shared" ca="1" si="1139"/>
        <v/>
      </c>
      <c r="CM221" s="125"/>
      <c r="CO221" s="125" t="str">
        <f t="shared" si="1140"/>
        <v/>
      </c>
      <c r="CP221" s="600" t="str">
        <f t="shared" si="1141"/>
        <v/>
      </c>
      <c r="CQ221" s="600" t="str">
        <f t="shared" si="1157"/>
        <v/>
      </c>
      <c r="CR221" s="600" t="str">
        <f t="shared" si="1142"/>
        <v/>
      </c>
    </row>
    <row r="222" spans="1:96" x14ac:dyDescent="0.25">
      <c r="A222" s="591"/>
      <c r="C222" s="125">
        <f t="shared" si="1087"/>
        <v>220</v>
      </c>
      <c r="D222" s="125" t="e">
        <f t="shared" ca="1" si="1185"/>
        <v>#N/A</v>
      </c>
      <c r="E222" s="125" t="e">
        <f t="shared" ca="1" si="1185"/>
        <v>#N/A</v>
      </c>
      <c r="F222" s="125" t="e">
        <f t="shared" ca="1" si="1185"/>
        <v>#N/A</v>
      </c>
      <c r="G222" s="125" t="e">
        <f t="shared" ca="1" si="1185"/>
        <v>#N/A</v>
      </c>
      <c r="H222" s="125" t="e">
        <f t="shared" ca="1" si="1185"/>
        <v>#N/A</v>
      </c>
      <c r="I222" s="125" t="e">
        <f t="shared" ca="1" si="1185"/>
        <v>#N/A</v>
      </c>
      <c r="J222" s="125" t="e">
        <f t="shared" ca="1" si="1185"/>
        <v>#N/A</v>
      </c>
      <c r="K222" s="125" t="e">
        <f t="shared" ca="1" si="1185"/>
        <v>#N/A</v>
      </c>
      <c r="L222" s="125" t="e">
        <f t="shared" ca="1" si="1185"/>
        <v>#N/A</v>
      </c>
      <c r="M222" s="125" t="e">
        <f t="shared" ca="1" si="1185"/>
        <v>#N/A</v>
      </c>
      <c r="N222" s="125" t="e">
        <f t="shared" ca="1" si="1185"/>
        <v>#N/A</v>
      </c>
      <c r="O222" s="125" t="e">
        <f t="shared" ca="1" si="1185"/>
        <v>#N/A</v>
      </c>
      <c r="P222" s="125" t="e">
        <f t="shared" ca="1" si="1185"/>
        <v>#N/A</v>
      </c>
      <c r="Q222" s="125" t="e">
        <f t="shared" ca="1" si="1185"/>
        <v>#N/A</v>
      </c>
      <c r="R222" s="125" t="e">
        <f t="shared" ca="1" si="1185"/>
        <v>#N/A</v>
      </c>
      <c r="S222" s="125" t="e">
        <f t="shared" ca="1" si="1185"/>
        <v>#N/A</v>
      </c>
      <c r="T222" s="125" t="e">
        <f t="shared" ca="1" si="1178"/>
        <v>#N/A</v>
      </c>
      <c r="U222" s="125" t="e">
        <f t="shared" ca="1" si="1178"/>
        <v>#N/A</v>
      </c>
      <c r="V222" s="125" t="e">
        <f t="shared" ca="1" si="1178"/>
        <v>#N/A</v>
      </c>
      <c r="W222" s="125" t="e">
        <f t="shared" ca="1" si="1178"/>
        <v>#N/A</v>
      </c>
      <c r="X222" s="125" t="e">
        <f t="shared" ca="1" si="1178"/>
        <v>#N/A</v>
      </c>
      <c r="Y222" s="125" t="e">
        <f t="shared" ca="1" si="1178"/>
        <v>#N/A</v>
      </c>
      <c r="Z222" s="125" t="e">
        <f t="shared" ca="1" si="1178"/>
        <v>#N/A</v>
      </c>
      <c r="AA222" s="125" t="e">
        <f t="shared" ca="1" si="1178"/>
        <v>#N/A</v>
      </c>
      <c r="AB222" s="125" t="e">
        <f t="shared" ca="1" si="1178"/>
        <v>#N/A</v>
      </c>
      <c r="AC222" s="125" t="e">
        <f t="shared" ca="1" si="1178"/>
        <v>#N/A</v>
      </c>
      <c r="AD222" s="125" t="e">
        <f t="shared" ca="1" si="1178"/>
        <v>#N/A</v>
      </c>
      <c r="AE222" s="125" t="e">
        <f t="shared" ca="1" si="1178"/>
        <v>#N/A</v>
      </c>
      <c r="AF222" s="125" t="e">
        <f t="shared" ca="1" si="1178"/>
        <v>#N/A</v>
      </c>
      <c r="AG222" s="125" t="e">
        <f t="shared" ca="1" si="1178"/>
        <v>#N/A</v>
      </c>
      <c r="AH222" s="125" t="e">
        <f t="shared" ca="1" si="1178"/>
        <v>#N/A</v>
      </c>
      <c r="AI222" s="125" t="e">
        <f t="shared" ca="1" si="1186"/>
        <v>#N/A</v>
      </c>
      <c r="AJ222" s="125" t="e">
        <f t="shared" ca="1" si="1186"/>
        <v>#N/A</v>
      </c>
      <c r="AK222" s="125" t="e">
        <f t="shared" ca="1" si="1186"/>
        <v>#N/A</v>
      </c>
      <c r="AL222" s="125" t="e">
        <f t="shared" ca="1" si="1186"/>
        <v>#N/A</v>
      </c>
      <c r="AM222" s="125" t="e">
        <f t="shared" ca="1" si="1186"/>
        <v>#N/A</v>
      </c>
      <c r="AN222" s="125" t="e">
        <f t="shared" ca="1" si="1186"/>
        <v>#N/A</v>
      </c>
      <c r="AO222" s="125" t="e">
        <f t="shared" ca="1" si="1186"/>
        <v>#N/A</v>
      </c>
      <c r="AP222" s="125" t="e">
        <f t="shared" ca="1" si="1186"/>
        <v>#N/A</v>
      </c>
      <c r="AQ222" s="125" t="e">
        <f t="shared" ca="1" si="1186"/>
        <v>#N/A</v>
      </c>
      <c r="AR222" s="125" t="e">
        <f t="shared" ca="1" si="1186"/>
        <v>#N/A</v>
      </c>
      <c r="AS222" s="125" t="e">
        <f t="shared" ca="1" si="1186"/>
        <v>#N/A</v>
      </c>
      <c r="AT222" s="125" t="e">
        <f t="shared" ca="1" si="1186"/>
        <v>#N/A</v>
      </c>
      <c r="AU222" s="125" t="e">
        <f t="shared" ca="1" si="1186"/>
        <v>#N/A</v>
      </c>
      <c r="AV222" s="125" t="e">
        <f t="shared" ca="1" si="1186"/>
        <v>#N/A</v>
      </c>
      <c r="AW222" s="125" t="e">
        <f t="shared" ca="1" si="1186"/>
        <v>#N/A</v>
      </c>
      <c r="AX222" s="125" t="e">
        <f t="shared" ca="1" si="1186"/>
        <v>#N/A</v>
      </c>
      <c r="AY222" s="125" t="e">
        <f t="shared" ca="1" si="1179"/>
        <v>#N/A</v>
      </c>
      <c r="AZ222" s="125" t="e">
        <f t="shared" ca="1" si="1179"/>
        <v>#N/A</v>
      </c>
      <c r="BA222" s="125" t="e">
        <f t="shared" ca="1" si="1179"/>
        <v>#N/A</v>
      </c>
      <c r="BB222" s="125" t="str">
        <f t="shared" ca="1" si="1080"/>
        <v/>
      </c>
      <c r="BC222" s="125" t="str">
        <f t="shared" ca="1" si="1072"/>
        <v/>
      </c>
      <c r="BD222" s="125" t="str">
        <f t="shared" ca="1" si="1073"/>
        <v/>
      </c>
      <c r="BE222" s="125" t="str">
        <f t="shared" ca="1" si="1074"/>
        <v/>
      </c>
      <c r="BF222" t="str">
        <f t="shared" ca="1" si="1081"/>
        <v/>
      </c>
      <c r="BG222" s="125" t="str">
        <f t="shared" ca="1" si="1108"/>
        <v/>
      </c>
      <c r="BI222" s="606" t="str">
        <f t="shared" ca="1" si="1143"/>
        <v/>
      </c>
      <c r="BJ222" s="125" t="str">
        <f t="shared" ca="1" si="1121"/>
        <v/>
      </c>
      <c r="BK222" s="125" t="str">
        <f t="shared" ca="1" si="1144"/>
        <v/>
      </c>
      <c r="BL222" s="125" t="str">
        <f t="shared" ref="BL222" ca="1" si="1247">IFERROR(INDEX($D$2:$BA$203,$A$41-1+$BI222,$A$27-3)*IF(RTF_unit="K",1,IF(RTF_unit="lb",1/1000,IF(RTF_unit="T",2,1))),"")</f>
        <v/>
      </c>
      <c r="BM222" s="125" t="str">
        <f t="shared" ref="BM222" ca="1" si="1248">IFERROR(INDEX($D$2:$BA$203,$A$41-1+$BI222,$A$27-1)*IF(RTF_unit="K",1,IF(RTF_unit="lb",1/1000,IF(RTF_unit="T",2,1))),"")</f>
        <v/>
      </c>
      <c r="BN222" s="125" t="str">
        <f t="shared" ref="BN222" ca="1" si="1249">IFERROR(INDEX($D$2:$BA$203,$A$41-1+$BI222,$A$27-2)*IF(RTF_unit="K",1,IF(RTF_unit="lb",1/1000,IF(RTF_unit="T",2,1))),"")</f>
        <v/>
      </c>
      <c r="BO222" s="125" t="str">
        <f t="shared" ref="BO222" ca="1" si="1250">IFERROR(INDEX($D$2:$BA$203,$A$41-1+$BI222,$A$27)*IF(RTF_unit_Moment="kip-ft",1,IF(RTF_unit_Moment="kip-in",1/12,IF(RTF_unit_Moment="lb-ft",1/1000,IF(RTF_unit_Moment="lb-in",1/12000,1)))),"")</f>
        <v/>
      </c>
      <c r="BP222" s="125" t="str">
        <f t="shared" ref="BP222" ca="1" si="1251">IFERROR(INDEX($D$2:$BA$203,$A$41-1+$BI222,$A$30)*IF(RTF_unit_Moment="kip-ft",1,IF(RTF_unit_Moment="kip-in",1/12,IF(RTF_unit_Moment="lb-ft",1/1000,IF(RTF_unit_Moment="lb-in",1/12000,1)))),"")</f>
        <v/>
      </c>
      <c r="BQ222" s="125" t="str">
        <f t="shared" ca="1" si="1150"/>
        <v/>
      </c>
      <c r="BR222" s="125" t="str">
        <f t="shared" ca="1" si="1151"/>
        <v/>
      </c>
      <c r="BT222" s="125" t="str">
        <f t="array" aca="1" ref="BT222" ca="1">IFERROR(INDEX($BB$1:$BB$203,SMALL(IF($BB$1:$BB$203&lt;&gt;"",ROW($BB$1:$BB$203)),ROW(215:215))),"")</f>
        <v/>
      </c>
      <c r="BU222" s="604" t="str">
        <f t="shared" ca="1" si="1119"/>
        <v/>
      </c>
      <c r="BV222" s="125" t="str">
        <f t="shared" ca="1" si="1127"/>
        <v/>
      </c>
      <c r="BW222" s="125" t="str">
        <f t="shared" ca="1" si="1127"/>
        <v/>
      </c>
      <c r="BX222" s="125" t="str">
        <f t="shared" ca="1" si="1127"/>
        <v/>
      </c>
      <c r="BY222" s="125" t="str">
        <f t="shared" ca="1" si="1128"/>
        <v/>
      </c>
      <c r="BZ222" s="125" t="str">
        <f t="shared" ca="1" si="1120"/>
        <v/>
      </c>
      <c r="CA222" s="125" t="str">
        <f t="shared" ca="1" si="1129"/>
        <v/>
      </c>
      <c r="CB222" s="125" t="str">
        <f t="shared" ca="1" si="1130"/>
        <v/>
      </c>
      <c r="CC222" s="125" t="str">
        <f t="shared" ca="1" si="1131"/>
        <v/>
      </c>
      <c r="CD222" s="125" t="str">
        <f t="shared" ca="1" si="1132"/>
        <v/>
      </c>
      <c r="CE222" s="125" t="str">
        <f t="shared" ca="1" si="1133"/>
        <v/>
      </c>
      <c r="CF222" s="125" t="str">
        <f t="shared" ca="1" si="1134"/>
        <v/>
      </c>
      <c r="CG222" s="125" t="str">
        <f t="shared" ca="1" si="1135"/>
        <v/>
      </c>
      <c r="CH222" s="125" t="str">
        <f t="shared" ca="1" si="1136"/>
        <v/>
      </c>
      <c r="CI222" s="125" t="str">
        <f t="shared" ca="1" si="1137"/>
        <v/>
      </c>
      <c r="CJ222" s="125" t="str">
        <f t="array" aca="1" ref="CJ222" ca="1">IFERROR(INDEX($CI$1:$CI$502,SMALL(IF($CI$1:$CI$502&lt;&gt;"",ROW($CI$1:$CI$502)),ROW(215:215))),"")</f>
        <v/>
      </c>
      <c r="CK222" s="125" t="str">
        <f t="shared" ca="1" si="1138"/>
        <v/>
      </c>
      <c r="CL222" s="125" t="str">
        <f t="shared" ca="1" si="1139"/>
        <v/>
      </c>
      <c r="CM222" s="125"/>
      <c r="CO222" s="125" t="str">
        <f t="shared" si="1140"/>
        <v/>
      </c>
      <c r="CP222" s="600" t="str">
        <f t="shared" si="1141"/>
        <v/>
      </c>
      <c r="CQ222" s="600" t="str">
        <f t="shared" si="1157"/>
        <v/>
      </c>
      <c r="CR222" s="600" t="str">
        <f t="shared" si="1142"/>
        <v/>
      </c>
    </row>
    <row r="223" spans="1:96" x14ac:dyDescent="0.25">
      <c r="A223" s="591"/>
      <c r="C223" s="125">
        <f t="shared" si="1087"/>
        <v>221</v>
      </c>
      <c r="D223" s="125" t="e">
        <f t="shared" ca="1" si="1185"/>
        <v>#N/A</v>
      </c>
      <c r="E223" s="125" t="e">
        <f t="shared" ca="1" si="1185"/>
        <v>#N/A</v>
      </c>
      <c r="F223" s="125" t="e">
        <f t="shared" ca="1" si="1185"/>
        <v>#N/A</v>
      </c>
      <c r="G223" s="125" t="e">
        <f t="shared" ca="1" si="1185"/>
        <v>#N/A</v>
      </c>
      <c r="H223" s="125" t="e">
        <f t="shared" ca="1" si="1185"/>
        <v>#N/A</v>
      </c>
      <c r="I223" s="125" t="e">
        <f t="shared" ca="1" si="1185"/>
        <v>#N/A</v>
      </c>
      <c r="J223" s="125" t="e">
        <f t="shared" ca="1" si="1185"/>
        <v>#N/A</v>
      </c>
      <c r="K223" s="125" t="e">
        <f t="shared" ca="1" si="1185"/>
        <v>#N/A</v>
      </c>
      <c r="L223" s="125" t="e">
        <f t="shared" ca="1" si="1185"/>
        <v>#N/A</v>
      </c>
      <c r="M223" s="125" t="e">
        <f t="shared" ca="1" si="1185"/>
        <v>#N/A</v>
      </c>
      <c r="N223" s="125" t="e">
        <f t="shared" ca="1" si="1185"/>
        <v>#N/A</v>
      </c>
      <c r="O223" s="125" t="e">
        <f t="shared" ca="1" si="1185"/>
        <v>#N/A</v>
      </c>
      <c r="P223" s="125" t="e">
        <f t="shared" ca="1" si="1185"/>
        <v>#N/A</v>
      </c>
      <c r="Q223" s="125" t="e">
        <f t="shared" ca="1" si="1185"/>
        <v>#N/A</v>
      </c>
      <c r="R223" s="125" t="e">
        <f t="shared" ca="1" si="1185"/>
        <v>#N/A</v>
      </c>
      <c r="S223" s="125" t="e">
        <f t="shared" ca="1" si="1185"/>
        <v>#N/A</v>
      </c>
      <c r="T223" s="125" t="e">
        <f t="shared" ca="1" si="1178"/>
        <v>#N/A</v>
      </c>
      <c r="U223" s="125" t="e">
        <f t="shared" ca="1" si="1178"/>
        <v>#N/A</v>
      </c>
      <c r="V223" s="125" t="e">
        <f t="shared" ca="1" si="1178"/>
        <v>#N/A</v>
      </c>
      <c r="W223" s="125" t="e">
        <f t="shared" ca="1" si="1178"/>
        <v>#N/A</v>
      </c>
      <c r="X223" s="125" t="e">
        <f t="shared" ca="1" si="1178"/>
        <v>#N/A</v>
      </c>
      <c r="Y223" s="125" t="e">
        <f t="shared" ca="1" si="1178"/>
        <v>#N/A</v>
      </c>
      <c r="Z223" s="125" t="e">
        <f t="shared" ca="1" si="1178"/>
        <v>#N/A</v>
      </c>
      <c r="AA223" s="125" t="e">
        <f t="shared" ca="1" si="1178"/>
        <v>#N/A</v>
      </c>
      <c r="AB223" s="125" t="e">
        <f t="shared" ca="1" si="1178"/>
        <v>#N/A</v>
      </c>
      <c r="AC223" s="125" t="e">
        <f t="shared" ca="1" si="1178"/>
        <v>#N/A</v>
      </c>
      <c r="AD223" s="125" t="e">
        <f t="shared" ca="1" si="1178"/>
        <v>#N/A</v>
      </c>
      <c r="AE223" s="125" t="e">
        <f t="shared" ca="1" si="1178"/>
        <v>#N/A</v>
      </c>
      <c r="AF223" s="125" t="e">
        <f t="shared" ca="1" si="1178"/>
        <v>#N/A</v>
      </c>
      <c r="AG223" s="125" t="e">
        <f t="shared" ca="1" si="1178"/>
        <v>#N/A</v>
      </c>
      <c r="AH223" s="125" t="e">
        <f t="shared" ca="1" si="1178"/>
        <v>#N/A</v>
      </c>
      <c r="AI223" s="125" t="e">
        <f t="shared" ca="1" si="1186"/>
        <v>#N/A</v>
      </c>
      <c r="AJ223" s="125" t="e">
        <f t="shared" ca="1" si="1186"/>
        <v>#N/A</v>
      </c>
      <c r="AK223" s="125" t="e">
        <f t="shared" ca="1" si="1186"/>
        <v>#N/A</v>
      </c>
      <c r="AL223" s="125" t="e">
        <f t="shared" ca="1" si="1186"/>
        <v>#N/A</v>
      </c>
      <c r="AM223" s="125" t="e">
        <f t="shared" ca="1" si="1186"/>
        <v>#N/A</v>
      </c>
      <c r="AN223" s="125" t="e">
        <f t="shared" ca="1" si="1186"/>
        <v>#N/A</v>
      </c>
      <c r="AO223" s="125" t="e">
        <f t="shared" ca="1" si="1186"/>
        <v>#N/A</v>
      </c>
      <c r="AP223" s="125" t="e">
        <f t="shared" ca="1" si="1186"/>
        <v>#N/A</v>
      </c>
      <c r="AQ223" s="125" t="e">
        <f t="shared" ca="1" si="1186"/>
        <v>#N/A</v>
      </c>
      <c r="AR223" s="125" t="e">
        <f t="shared" ca="1" si="1186"/>
        <v>#N/A</v>
      </c>
      <c r="AS223" s="125" t="e">
        <f t="shared" ca="1" si="1186"/>
        <v>#N/A</v>
      </c>
      <c r="AT223" s="125" t="e">
        <f t="shared" ca="1" si="1186"/>
        <v>#N/A</v>
      </c>
      <c r="AU223" s="125" t="e">
        <f t="shared" ca="1" si="1186"/>
        <v>#N/A</v>
      </c>
      <c r="AV223" s="125" t="e">
        <f t="shared" ca="1" si="1186"/>
        <v>#N/A</v>
      </c>
      <c r="AW223" s="125" t="e">
        <f t="shared" ca="1" si="1186"/>
        <v>#N/A</v>
      </c>
      <c r="AX223" s="125" t="e">
        <f t="shared" ca="1" si="1186"/>
        <v>#N/A</v>
      </c>
      <c r="AY223" s="125" t="e">
        <f t="shared" ca="1" si="1179"/>
        <v>#N/A</v>
      </c>
      <c r="AZ223" s="125" t="e">
        <f t="shared" ca="1" si="1179"/>
        <v>#N/A</v>
      </c>
      <c r="BA223" s="125" t="e">
        <f t="shared" ca="1" si="1179"/>
        <v>#N/A</v>
      </c>
      <c r="BB223" s="125" t="str">
        <f t="shared" ca="1" si="1080"/>
        <v/>
      </c>
      <c r="BC223" s="125" t="str">
        <f t="shared" ca="1" si="1072"/>
        <v/>
      </c>
      <c r="BD223" s="125" t="str">
        <f t="shared" ca="1" si="1073"/>
        <v/>
      </c>
      <c r="BE223" s="125" t="str">
        <f t="shared" ca="1" si="1074"/>
        <v/>
      </c>
      <c r="BF223" t="str">
        <f t="shared" ca="1" si="1081"/>
        <v/>
      </c>
      <c r="BG223" s="125" t="str">
        <f t="shared" ca="1" si="1108"/>
        <v/>
      </c>
      <c r="BI223" s="606" t="str">
        <f t="shared" ca="1" si="1143"/>
        <v/>
      </c>
      <c r="BJ223" s="125" t="str">
        <f t="shared" ca="1" si="1121"/>
        <v/>
      </c>
      <c r="BK223" s="125" t="str">
        <f t="shared" ca="1" si="1144"/>
        <v/>
      </c>
      <c r="BL223" s="125" t="str">
        <f t="shared" ref="BL223" ca="1" si="1252">IFERROR(INDEX($D$2:$BA$203,$A$41-1+$BI223,$A$27-3)*IF(RTF_unit="K",1,IF(RTF_unit="lb",1/1000,IF(RTF_unit="T",2,1))),"")</f>
        <v/>
      </c>
      <c r="BM223" s="125" t="str">
        <f t="shared" ref="BM223" ca="1" si="1253">IFERROR(INDEX($D$2:$BA$203,$A$41-1+$BI223,$A$27-1)*IF(RTF_unit="K",1,IF(RTF_unit="lb",1/1000,IF(RTF_unit="T",2,1))),"")</f>
        <v/>
      </c>
      <c r="BN223" s="125" t="str">
        <f t="shared" ref="BN223" ca="1" si="1254">IFERROR(INDEX($D$2:$BA$203,$A$41-1+$BI223,$A$27-2)*IF(RTF_unit="K",1,IF(RTF_unit="lb",1/1000,IF(RTF_unit="T",2,1))),"")</f>
        <v/>
      </c>
      <c r="BO223" s="125" t="str">
        <f t="shared" ref="BO223" ca="1" si="1255">IFERROR(INDEX($D$2:$BA$203,$A$41-1+$BI223,$A$27)*IF(RTF_unit_Moment="kip-ft",1,IF(RTF_unit_Moment="kip-in",1/12,IF(RTF_unit_Moment="lb-ft",1/1000,IF(RTF_unit_Moment="lb-in",1/12000,1)))),"")</f>
        <v/>
      </c>
      <c r="BP223" s="125" t="str">
        <f t="shared" ref="BP223" ca="1" si="1256">IFERROR(INDEX($D$2:$BA$203,$A$41-1+$BI223,$A$30)*IF(RTF_unit_Moment="kip-ft",1,IF(RTF_unit_Moment="kip-in",1/12,IF(RTF_unit_Moment="lb-ft",1/1000,IF(RTF_unit_Moment="lb-in",1/12000,1)))),"")</f>
        <v/>
      </c>
      <c r="BQ223" s="125" t="str">
        <f t="shared" ca="1" si="1150"/>
        <v/>
      </c>
      <c r="BR223" s="125" t="str">
        <f t="shared" ca="1" si="1151"/>
        <v/>
      </c>
      <c r="BT223" s="125" t="str">
        <f t="array" aca="1" ref="BT223" ca="1">IFERROR(INDEX($BB$1:$BB$203,SMALL(IF($BB$1:$BB$203&lt;&gt;"",ROW($BB$1:$BB$203)),ROW(216:216))),"")</f>
        <v/>
      </c>
      <c r="BU223" s="604" t="str">
        <f t="shared" ca="1" si="1119"/>
        <v/>
      </c>
      <c r="BV223" s="125" t="str">
        <f t="shared" ca="1" si="1127"/>
        <v/>
      </c>
      <c r="BW223" s="125" t="str">
        <f t="shared" ca="1" si="1127"/>
        <v/>
      </c>
      <c r="BX223" s="125" t="str">
        <f t="shared" ca="1" si="1127"/>
        <v/>
      </c>
      <c r="BY223" s="125" t="str">
        <f t="shared" ca="1" si="1128"/>
        <v/>
      </c>
      <c r="BZ223" s="125" t="str">
        <f t="shared" ca="1" si="1120"/>
        <v/>
      </c>
      <c r="CA223" s="125" t="str">
        <f t="shared" ca="1" si="1129"/>
        <v/>
      </c>
      <c r="CB223" s="125" t="str">
        <f t="shared" ca="1" si="1130"/>
        <v/>
      </c>
      <c r="CC223" s="125" t="str">
        <f t="shared" ca="1" si="1131"/>
        <v/>
      </c>
      <c r="CD223" s="125" t="str">
        <f t="shared" ca="1" si="1132"/>
        <v/>
      </c>
      <c r="CE223" s="125" t="str">
        <f t="shared" ca="1" si="1133"/>
        <v/>
      </c>
      <c r="CF223" s="125" t="str">
        <f t="shared" ca="1" si="1134"/>
        <v/>
      </c>
      <c r="CG223" s="125" t="str">
        <f t="shared" ca="1" si="1135"/>
        <v/>
      </c>
      <c r="CH223" s="125" t="str">
        <f t="shared" ca="1" si="1136"/>
        <v/>
      </c>
      <c r="CI223" s="125" t="str">
        <f t="shared" ca="1" si="1137"/>
        <v/>
      </c>
      <c r="CJ223" s="125" t="str">
        <f t="array" aca="1" ref="CJ223" ca="1">IFERROR(INDEX($CI$1:$CI$502,SMALL(IF($CI$1:$CI$502&lt;&gt;"",ROW($CI$1:$CI$502)),ROW(216:216))),"")</f>
        <v/>
      </c>
      <c r="CK223" s="125" t="str">
        <f t="shared" ca="1" si="1138"/>
        <v/>
      </c>
      <c r="CL223" s="125" t="str">
        <f t="shared" ca="1" si="1139"/>
        <v/>
      </c>
      <c r="CM223" s="125"/>
      <c r="CO223" s="125" t="str">
        <f t="shared" si="1140"/>
        <v/>
      </c>
      <c r="CP223" s="600" t="str">
        <f t="shared" si="1141"/>
        <v/>
      </c>
      <c r="CQ223" s="600" t="str">
        <f t="shared" si="1157"/>
        <v/>
      </c>
      <c r="CR223" s="600" t="str">
        <f t="shared" si="1142"/>
        <v/>
      </c>
    </row>
    <row r="224" spans="1:96" x14ac:dyDescent="0.25">
      <c r="A224" s="591"/>
      <c r="C224" s="125">
        <f t="shared" si="1087"/>
        <v>222</v>
      </c>
      <c r="D224" s="125" t="e">
        <f t="shared" ca="1" si="1185"/>
        <v>#N/A</v>
      </c>
      <c r="E224" s="125" t="e">
        <f t="shared" ca="1" si="1185"/>
        <v>#N/A</v>
      </c>
      <c r="F224" s="125" t="e">
        <f t="shared" ca="1" si="1185"/>
        <v>#N/A</v>
      </c>
      <c r="G224" s="125" t="e">
        <f t="shared" ca="1" si="1185"/>
        <v>#N/A</v>
      </c>
      <c r="H224" s="125" t="e">
        <f t="shared" ca="1" si="1185"/>
        <v>#N/A</v>
      </c>
      <c r="I224" s="125" t="e">
        <f t="shared" ca="1" si="1185"/>
        <v>#N/A</v>
      </c>
      <c r="J224" s="125" t="e">
        <f t="shared" ca="1" si="1185"/>
        <v>#N/A</v>
      </c>
      <c r="K224" s="125" t="e">
        <f t="shared" ca="1" si="1185"/>
        <v>#N/A</v>
      </c>
      <c r="L224" s="125" t="e">
        <f t="shared" ca="1" si="1185"/>
        <v>#N/A</v>
      </c>
      <c r="M224" s="125" t="e">
        <f t="shared" ca="1" si="1185"/>
        <v>#N/A</v>
      </c>
      <c r="N224" s="125" t="e">
        <f t="shared" ca="1" si="1185"/>
        <v>#N/A</v>
      </c>
      <c r="O224" s="125" t="e">
        <f t="shared" ca="1" si="1185"/>
        <v>#N/A</v>
      </c>
      <c r="P224" s="125" t="e">
        <f t="shared" ca="1" si="1185"/>
        <v>#N/A</v>
      </c>
      <c r="Q224" s="125" t="e">
        <f t="shared" ca="1" si="1185"/>
        <v>#N/A</v>
      </c>
      <c r="R224" s="125" t="e">
        <f t="shared" ca="1" si="1185"/>
        <v>#N/A</v>
      </c>
      <c r="S224" s="125" t="e">
        <f t="shared" ca="1" si="1185"/>
        <v>#N/A</v>
      </c>
      <c r="T224" s="125" t="e">
        <f t="shared" ca="1" si="1178"/>
        <v>#N/A</v>
      </c>
      <c r="U224" s="125" t="e">
        <f t="shared" ca="1" si="1178"/>
        <v>#N/A</v>
      </c>
      <c r="V224" s="125" t="e">
        <f t="shared" ca="1" si="1178"/>
        <v>#N/A</v>
      </c>
      <c r="W224" s="125" t="e">
        <f t="shared" ca="1" si="1178"/>
        <v>#N/A</v>
      </c>
      <c r="X224" s="125" t="e">
        <f t="shared" ca="1" si="1178"/>
        <v>#N/A</v>
      </c>
      <c r="Y224" s="125" t="e">
        <f t="shared" ca="1" si="1178"/>
        <v>#N/A</v>
      </c>
      <c r="Z224" s="125" t="e">
        <f t="shared" ca="1" si="1178"/>
        <v>#N/A</v>
      </c>
      <c r="AA224" s="125" t="e">
        <f t="shared" ca="1" si="1178"/>
        <v>#N/A</v>
      </c>
      <c r="AB224" s="125" t="e">
        <f t="shared" ca="1" si="1178"/>
        <v>#N/A</v>
      </c>
      <c r="AC224" s="125" t="e">
        <f t="shared" ca="1" si="1178"/>
        <v>#N/A</v>
      </c>
      <c r="AD224" s="125" t="e">
        <f t="shared" ca="1" si="1178"/>
        <v>#N/A</v>
      </c>
      <c r="AE224" s="125" t="e">
        <f t="shared" ca="1" si="1178"/>
        <v>#N/A</v>
      </c>
      <c r="AF224" s="125" t="e">
        <f t="shared" ca="1" si="1178"/>
        <v>#N/A</v>
      </c>
      <c r="AG224" s="125" t="e">
        <f t="shared" ca="1" si="1178"/>
        <v>#N/A</v>
      </c>
      <c r="AH224" s="125" t="e">
        <f t="shared" ca="1" si="1178"/>
        <v>#N/A</v>
      </c>
      <c r="AI224" s="125" t="e">
        <f t="shared" ca="1" si="1186"/>
        <v>#N/A</v>
      </c>
      <c r="AJ224" s="125" t="e">
        <f t="shared" ca="1" si="1186"/>
        <v>#N/A</v>
      </c>
      <c r="AK224" s="125" t="e">
        <f t="shared" ca="1" si="1186"/>
        <v>#N/A</v>
      </c>
      <c r="AL224" s="125" t="e">
        <f t="shared" ca="1" si="1186"/>
        <v>#N/A</v>
      </c>
      <c r="AM224" s="125" t="e">
        <f t="shared" ca="1" si="1186"/>
        <v>#N/A</v>
      </c>
      <c r="AN224" s="125" t="e">
        <f t="shared" ca="1" si="1186"/>
        <v>#N/A</v>
      </c>
      <c r="AO224" s="125" t="e">
        <f t="shared" ca="1" si="1186"/>
        <v>#N/A</v>
      </c>
      <c r="AP224" s="125" t="e">
        <f t="shared" ca="1" si="1186"/>
        <v>#N/A</v>
      </c>
      <c r="AQ224" s="125" t="e">
        <f t="shared" ca="1" si="1186"/>
        <v>#N/A</v>
      </c>
      <c r="AR224" s="125" t="e">
        <f t="shared" ca="1" si="1186"/>
        <v>#N/A</v>
      </c>
      <c r="AS224" s="125" t="e">
        <f t="shared" ca="1" si="1186"/>
        <v>#N/A</v>
      </c>
      <c r="AT224" s="125" t="e">
        <f t="shared" ca="1" si="1186"/>
        <v>#N/A</v>
      </c>
      <c r="AU224" s="125" t="e">
        <f t="shared" ca="1" si="1186"/>
        <v>#N/A</v>
      </c>
      <c r="AV224" s="125" t="e">
        <f t="shared" ca="1" si="1186"/>
        <v>#N/A</v>
      </c>
      <c r="AW224" s="125" t="e">
        <f t="shared" ca="1" si="1186"/>
        <v>#N/A</v>
      </c>
      <c r="AX224" s="125" t="e">
        <f t="shared" ca="1" si="1186"/>
        <v>#N/A</v>
      </c>
      <c r="AY224" s="125" t="e">
        <f t="shared" ca="1" si="1179"/>
        <v>#N/A</v>
      </c>
      <c r="AZ224" s="125" t="e">
        <f t="shared" ca="1" si="1179"/>
        <v>#N/A</v>
      </c>
      <c r="BA224" s="125" t="e">
        <f t="shared" ca="1" si="1179"/>
        <v>#N/A</v>
      </c>
      <c r="BB224" s="125" t="str">
        <f t="shared" ca="1" si="1080"/>
        <v/>
      </c>
      <c r="BC224" s="125" t="str">
        <f t="shared" ca="1" si="1072"/>
        <v/>
      </c>
      <c r="BD224" s="125" t="str">
        <f t="shared" ca="1" si="1073"/>
        <v/>
      </c>
      <c r="BE224" s="125" t="str">
        <f t="shared" ca="1" si="1074"/>
        <v/>
      </c>
      <c r="BF224" t="str">
        <f t="shared" ca="1" si="1081"/>
        <v/>
      </c>
      <c r="BG224" s="125" t="str">
        <f t="shared" ca="1" si="1108"/>
        <v/>
      </c>
      <c r="BI224" s="606" t="str">
        <f t="shared" ca="1" si="1143"/>
        <v/>
      </c>
      <c r="BJ224" s="125" t="str">
        <f t="shared" ca="1" si="1121"/>
        <v/>
      </c>
      <c r="BK224" s="125" t="str">
        <f t="shared" ca="1" si="1144"/>
        <v/>
      </c>
      <c r="BL224" s="125" t="str">
        <f t="shared" ref="BL224" ca="1" si="1257">IFERROR(INDEX($D$2:$BA$203,$A$41-1+$BI224,$A$27-3)*IF(RTF_unit="K",1,IF(RTF_unit="lb",1/1000,IF(RTF_unit="T",2,1))),"")</f>
        <v/>
      </c>
      <c r="BM224" s="125" t="str">
        <f t="shared" ref="BM224" ca="1" si="1258">IFERROR(INDEX($D$2:$BA$203,$A$41-1+$BI224,$A$27-1)*IF(RTF_unit="K",1,IF(RTF_unit="lb",1/1000,IF(RTF_unit="T",2,1))),"")</f>
        <v/>
      </c>
      <c r="BN224" s="125" t="str">
        <f t="shared" ref="BN224" ca="1" si="1259">IFERROR(INDEX($D$2:$BA$203,$A$41-1+$BI224,$A$27-2)*IF(RTF_unit="K",1,IF(RTF_unit="lb",1/1000,IF(RTF_unit="T",2,1))),"")</f>
        <v/>
      </c>
      <c r="BO224" s="125" t="str">
        <f t="shared" ref="BO224" ca="1" si="1260">IFERROR(INDEX($D$2:$BA$203,$A$41-1+$BI224,$A$27)*IF(RTF_unit_Moment="kip-ft",1,IF(RTF_unit_Moment="kip-in",1/12,IF(RTF_unit_Moment="lb-ft",1/1000,IF(RTF_unit_Moment="lb-in",1/12000,1)))),"")</f>
        <v/>
      </c>
      <c r="BP224" s="125" t="str">
        <f t="shared" ref="BP224" ca="1" si="1261">IFERROR(INDEX($D$2:$BA$203,$A$41-1+$BI224,$A$30)*IF(RTF_unit_Moment="kip-ft",1,IF(RTF_unit_Moment="kip-in",1/12,IF(RTF_unit_Moment="lb-ft",1/1000,IF(RTF_unit_Moment="lb-in",1/12000,1)))),"")</f>
        <v/>
      </c>
      <c r="BQ224" s="125" t="str">
        <f t="shared" ca="1" si="1150"/>
        <v/>
      </c>
      <c r="BR224" s="125" t="str">
        <f t="shared" ca="1" si="1151"/>
        <v/>
      </c>
      <c r="BT224" s="125" t="str">
        <f t="array" aca="1" ref="BT224" ca="1">IFERROR(INDEX($BB$1:$BB$203,SMALL(IF($BB$1:$BB$203&lt;&gt;"",ROW($BB$1:$BB$203)),ROW(217:217))),"")</f>
        <v/>
      </c>
      <c r="BU224" s="604" t="str">
        <f t="shared" ca="1" si="1119"/>
        <v/>
      </c>
      <c r="BV224" s="125" t="str">
        <f t="shared" ca="1" si="1127"/>
        <v/>
      </c>
      <c r="BW224" s="125" t="str">
        <f t="shared" ca="1" si="1127"/>
        <v/>
      </c>
      <c r="BX224" s="125" t="str">
        <f t="shared" ca="1" si="1127"/>
        <v/>
      </c>
      <c r="BY224" s="125" t="str">
        <f t="shared" ca="1" si="1128"/>
        <v/>
      </c>
      <c r="BZ224" s="125" t="str">
        <f t="shared" ca="1" si="1120"/>
        <v/>
      </c>
      <c r="CA224" s="125" t="str">
        <f t="shared" ca="1" si="1129"/>
        <v/>
      </c>
      <c r="CB224" s="125" t="str">
        <f t="shared" ca="1" si="1130"/>
        <v/>
      </c>
      <c r="CC224" s="125" t="str">
        <f t="shared" ca="1" si="1131"/>
        <v/>
      </c>
      <c r="CD224" s="125" t="str">
        <f t="shared" ca="1" si="1132"/>
        <v/>
      </c>
      <c r="CE224" s="125" t="str">
        <f t="shared" ca="1" si="1133"/>
        <v/>
      </c>
      <c r="CF224" s="125" t="str">
        <f t="shared" ca="1" si="1134"/>
        <v/>
      </c>
      <c r="CG224" s="125" t="str">
        <f t="shared" ca="1" si="1135"/>
        <v/>
      </c>
      <c r="CH224" s="125" t="str">
        <f t="shared" ca="1" si="1136"/>
        <v/>
      </c>
      <c r="CI224" s="125" t="str">
        <f t="shared" ca="1" si="1137"/>
        <v/>
      </c>
      <c r="CJ224" s="125" t="str">
        <f t="array" aca="1" ref="CJ224" ca="1">IFERROR(INDEX($CI$1:$CI$502,SMALL(IF($CI$1:$CI$502&lt;&gt;"",ROW($CI$1:$CI$502)),ROW(217:217))),"")</f>
        <v/>
      </c>
      <c r="CK224" s="125" t="str">
        <f t="shared" ca="1" si="1138"/>
        <v/>
      </c>
      <c r="CL224" s="125" t="str">
        <f t="shared" ca="1" si="1139"/>
        <v/>
      </c>
      <c r="CM224" s="125"/>
      <c r="CO224" s="125" t="str">
        <f t="shared" si="1140"/>
        <v/>
      </c>
      <c r="CP224" s="600" t="str">
        <f t="shared" si="1141"/>
        <v/>
      </c>
      <c r="CQ224" s="600" t="str">
        <f t="shared" si="1157"/>
        <v/>
      </c>
      <c r="CR224" s="600" t="str">
        <f t="shared" si="1142"/>
        <v/>
      </c>
    </row>
    <row r="225" spans="1:96" x14ac:dyDescent="0.25">
      <c r="A225" s="591"/>
      <c r="C225" s="125">
        <f t="shared" si="1087"/>
        <v>223</v>
      </c>
      <c r="D225" s="125" t="e">
        <f t="shared" ca="1" si="1185"/>
        <v>#N/A</v>
      </c>
      <c r="E225" s="125" t="e">
        <f t="shared" ca="1" si="1185"/>
        <v>#N/A</v>
      </c>
      <c r="F225" s="125" t="e">
        <f t="shared" ca="1" si="1185"/>
        <v>#N/A</v>
      </c>
      <c r="G225" s="125" t="e">
        <f t="shared" ca="1" si="1185"/>
        <v>#N/A</v>
      </c>
      <c r="H225" s="125" t="e">
        <f t="shared" ca="1" si="1185"/>
        <v>#N/A</v>
      </c>
      <c r="I225" s="125" t="e">
        <f t="shared" ca="1" si="1185"/>
        <v>#N/A</v>
      </c>
      <c r="J225" s="125" t="e">
        <f t="shared" ca="1" si="1185"/>
        <v>#N/A</v>
      </c>
      <c r="K225" s="125" t="e">
        <f t="shared" ca="1" si="1185"/>
        <v>#N/A</v>
      </c>
      <c r="L225" s="125" t="e">
        <f t="shared" ca="1" si="1185"/>
        <v>#N/A</v>
      </c>
      <c r="M225" s="125" t="e">
        <f t="shared" ca="1" si="1185"/>
        <v>#N/A</v>
      </c>
      <c r="N225" s="125" t="e">
        <f t="shared" ca="1" si="1185"/>
        <v>#N/A</v>
      </c>
      <c r="O225" s="125" t="e">
        <f t="shared" ca="1" si="1185"/>
        <v>#N/A</v>
      </c>
      <c r="P225" s="125" t="e">
        <f t="shared" ca="1" si="1185"/>
        <v>#N/A</v>
      </c>
      <c r="Q225" s="125" t="e">
        <f t="shared" ca="1" si="1185"/>
        <v>#N/A</v>
      </c>
      <c r="R225" s="125" t="e">
        <f t="shared" ca="1" si="1185"/>
        <v>#N/A</v>
      </c>
      <c r="S225" s="125" t="e">
        <f t="shared" ref="S225:AH240" ca="1" si="1262">TRIM(INDIRECT("'" &amp; "TNX Report" &amp; "'!" &amp; ADDRESS($A$9+$C225,S$1)))</f>
        <v>#N/A</v>
      </c>
      <c r="T225" s="125" t="e">
        <f t="shared" ca="1" si="1262"/>
        <v>#N/A</v>
      </c>
      <c r="U225" s="125" t="e">
        <f t="shared" ca="1" si="1262"/>
        <v>#N/A</v>
      </c>
      <c r="V225" s="125" t="e">
        <f t="shared" ca="1" si="1262"/>
        <v>#N/A</v>
      </c>
      <c r="W225" s="125" t="e">
        <f t="shared" ca="1" si="1262"/>
        <v>#N/A</v>
      </c>
      <c r="X225" s="125" t="e">
        <f t="shared" ca="1" si="1262"/>
        <v>#N/A</v>
      </c>
      <c r="Y225" s="125" t="e">
        <f t="shared" ca="1" si="1262"/>
        <v>#N/A</v>
      </c>
      <c r="Z225" s="125" t="e">
        <f t="shared" ca="1" si="1262"/>
        <v>#N/A</v>
      </c>
      <c r="AA225" s="125" t="e">
        <f t="shared" ca="1" si="1262"/>
        <v>#N/A</v>
      </c>
      <c r="AB225" s="125" t="e">
        <f t="shared" ca="1" si="1262"/>
        <v>#N/A</v>
      </c>
      <c r="AC225" s="125" t="e">
        <f t="shared" ca="1" si="1262"/>
        <v>#N/A</v>
      </c>
      <c r="AD225" s="125" t="e">
        <f t="shared" ca="1" si="1262"/>
        <v>#N/A</v>
      </c>
      <c r="AE225" s="125" t="e">
        <f t="shared" ca="1" si="1262"/>
        <v>#N/A</v>
      </c>
      <c r="AF225" s="125" t="e">
        <f t="shared" ca="1" si="1262"/>
        <v>#N/A</v>
      </c>
      <c r="AG225" s="125" t="e">
        <f t="shared" ca="1" si="1262"/>
        <v>#N/A</v>
      </c>
      <c r="AH225" s="125" t="e">
        <f t="shared" ca="1" si="1262"/>
        <v>#N/A</v>
      </c>
      <c r="AI225" s="125" t="e">
        <f t="shared" ca="1" si="1186"/>
        <v>#N/A</v>
      </c>
      <c r="AJ225" s="125" t="e">
        <f t="shared" ca="1" si="1186"/>
        <v>#N/A</v>
      </c>
      <c r="AK225" s="125" t="e">
        <f t="shared" ca="1" si="1186"/>
        <v>#N/A</v>
      </c>
      <c r="AL225" s="125" t="e">
        <f t="shared" ca="1" si="1186"/>
        <v>#N/A</v>
      </c>
      <c r="AM225" s="125" t="e">
        <f t="shared" ca="1" si="1186"/>
        <v>#N/A</v>
      </c>
      <c r="AN225" s="125" t="e">
        <f t="shared" ca="1" si="1186"/>
        <v>#N/A</v>
      </c>
      <c r="AO225" s="125" t="e">
        <f t="shared" ca="1" si="1186"/>
        <v>#N/A</v>
      </c>
      <c r="AP225" s="125" t="e">
        <f t="shared" ca="1" si="1186"/>
        <v>#N/A</v>
      </c>
      <c r="AQ225" s="125" t="e">
        <f t="shared" ca="1" si="1186"/>
        <v>#N/A</v>
      </c>
      <c r="AR225" s="125" t="e">
        <f t="shared" ca="1" si="1186"/>
        <v>#N/A</v>
      </c>
      <c r="AS225" s="125" t="e">
        <f t="shared" ca="1" si="1186"/>
        <v>#N/A</v>
      </c>
      <c r="AT225" s="125" t="e">
        <f t="shared" ca="1" si="1186"/>
        <v>#N/A</v>
      </c>
      <c r="AU225" s="125" t="e">
        <f t="shared" ca="1" si="1186"/>
        <v>#N/A</v>
      </c>
      <c r="AV225" s="125" t="e">
        <f t="shared" ca="1" si="1186"/>
        <v>#N/A</v>
      </c>
      <c r="AW225" s="125" t="e">
        <f t="shared" ca="1" si="1186"/>
        <v>#N/A</v>
      </c>
      <c r="AX225" s="125" t="e">
        <f t="shared" ref="AX225:BA240" ca="1" si="1263">TRIM(INDIRECT("'" &amp; "TNX Report" &amp; "'!" &amp; ADDRESS($A$9+$C225,AX$1)))</f>
        <v>#N/A</v>
      </c>
      <c r="AY225" s="125" t="e">
        <f t="shared" ca="1" si="1263"/>
        <v>#N/A</v>
      </c>
      <c r="AZ225" s="125" t="e">
        <f t="shared" ca="1" si="1263"/>
        <v>#N/A</v>
      </c>
      <c r="BA225" s="125" t="e">
        <f t="shared" ca="1" si="1263"/>
        <v>#N/A</v>
      </c>
      <c r="BB225" s="125" t="str">
        <f t="shared" ca="1" si="1080"/>
        <v/>
      </c>
      <c r="BC225" s="125" t="str">
        <f t="shared" ca="1" si="1072"/>
        <v/>
      </c>
      <c r="BD225" s="125" t="str">
        <f t="shared" ca="1" si="1073"/>
        <v/>
      </c>
      <c r="BE225" s="125" t="str">
        <f t="shared" ca="1" si="1074"/>
        <v/>
      </c>
      <c r="BF225" t="str">
        <f t="shared" ca="1" si="1081"/>
        <v/>
      </c>
      <c r="BG225" s="125" t="str">
        <f t="shared" ca="1" si="1108"/>
        <v/>
      </c>
      <c r="BI225" s="606" t="str">
        <f t="shared" ca="1" si="1143"/>
        <v/>
      </c>
      <c r="BJ225" s="125" t="str">
        <f t="shared" ca="1" si="1121"/>
        <v/>
      </c>
      <c r="BK225" s="125" t="str">
        <f t="shared" ca="1" si="1144"/>
        <v/>
      </c>
      <c r="BL225" s="125" t="str">
        <f t="shared" ref="BL225" ca="1" si="1264">IFERROR(INDEX($D$2:$BA$203,$A$41-1+$BI225,$A$27-3)*IF(RTF_unit="K",1,IF(RTF_unit="lb",1/1000,IF(RTF_unit="T",2,1))),"")</f>
        <v/>
      </c>
      <c r="BM225" s="125" t="str">
        <f t="shared" ref="BM225" ca="1" si="1265">IFERROR(INDEX($D$2:$BA$203,$A$41-1+$BI225,$A$27-1)*IF(RTF_unit="K",1,IF(RTF_unit="lb",1/1000,IF(RTF_unit="T",2,1))),"")</f>
        <v/>
      </c>
      <c r="BN225" s="125" t="str">
        <f t="shared" ref="BN225" ca="1" si="1266">IFERROR(INDEX($D$2:$BA$203,$A$41-1+$BI225,$A$27-2)*IF(RTF_unit="K",1,IF(RTF_unit="lb",1/1000,IF(RTF_unit="T",2,1))),"")</f>
        <v/>
      </c>
      <c r="BO225" s="125" t="str">
        <f t="shared" ref="BO225" ca="1" si="1267">IFERROR(INDEX($D$2:$BA$203,$A$41-1+$BI225,$A$27)*IF(RTF_unit_Moment="kip-ft",1,IF(RTF_unit_Moment="kip-in",1/12,IF(RTF_unit_Moment="lb-ft",1/1000,IF(RTF_unit_Moment="lb-in",1/12000,1)))),"")</f>
        <v/>
      </c>
      <c r="BP225" s="125" t="str">
        <f t="shared" ref="BP225" ca="1" si="1268">IFERROR(INDEX($D$2:$BA$203,$A$41-1+$BI225,$A$30)*IF(RTF_unit_Moment="kip-ft",1,IF(RTF_unit_Moment="kip-in",1/12,IF(RTF_unit_Moment="lb-ft",1/1000,IF(RTF_unit_Moment="lb-in",1/12000,1)))),"")</f>
        <v/>
      </c>
      <c r="BQ225" s="125" t="str">
        <f t="shared" ca="1" si="1150"/>
        <v/>
      </c>
      <c r="BR225" s="125" t="str">
        <f t="shared" ca="1" si="1151"/>
        <v/>
      </c>
      <c r="BT225" s="125" t="str">
        <f t="array" aca="1" ref="BT225" ca="1">IFERROR(INDEX($BB$1:$BB$203,SMALL(IF($BB$1:$BB$203&lt;&gt;"",ROW($BB$1:$BB$203)),ROW(218:218))),"")</f>
        <v/>
      </c>
      <c r="BU225" s="604" t="str">
        <f t="shared" ca="1" si="1119"/>
        <v/>
      </c>
      <c r="BV225" s="125" t="str">
        <f t="shared" ca="1" si="1127"/>
        <v/>
      </c>
      <c r="BW225" s="125" t="str">
        <f t="shared" ca="1" si="1127"/>
        <v/>
      </c>
      <c r="BX225" s="125" t="str">
        <f t="shared" ca="1" si="1127"/>
        <v/>
      </c>
      <c r="BY225" s="125" t="str">
        <f t="shared" ca="1" si="1128"/>
        <v/>
      </c>
      <c r="BZ225" s="125" t="str">
        <f t="shared" ca="1" si="1120"/>
        <v/>
      </c>
      <c r="CA225" s="125" t="str">
        <f t="shared" ca="1" si="1129"/>
        <v/>
      </c>
      <c r="CB225" s="125" t="str">
        <f t="shared" ca="1" si="1130"/>
        <v/>
      </c>
      <c r="CC225" s="125" t="str">
        <f t="shared" ca="1" si="1131"/>
        <v/>
      </c>
      <c r="CD225" s="125" t="str">
        <f t="shared" ca="1" si="1132"/>
        <v/>
      </c>
      <c r="CE225" s="125" t="str">
        <f t="shared" ca="1" si="1133"/>
        <v/>
      </c>
      <c r="CF225" s="125" t="str">
        <f t="shared" ca="1" si="1134"/>
        <v/>
      </c>
      <c r="CG225" s="125" t="str">
        <f t="shared" ca="1" si="1135"/>
        <v/>
      </c>
      <c r="CH225" s="125" t="str">
        <f t="shared" ca="1" si="1136"/>
        <v/>
      </c>
      <c r="CI225" s="125" t="str">
        <f t="shared" ca="1" si="1137"/>
        <v/>
      </c>
      <c r="CJ225" s="125" t="str">
        <f t="array" aca="1" ref="CJ225" ca="1">IFERROR(INDEX($CI$1:$CI$502,SMALL(IF($CI$1:$CI$502&lt;&gt;"",ROW($CI$1:$CI$502)),ROW(218:218))),"")</f>
        <v/>
      </c>
      <c r="CK225" s="125" t="str">
        <f t="shared" ca="1" si="1138"/>
        <v/>
      </c>
      <c r="CL225" s="125" t="str">
        <f t="shared" ca="1" si="1139"/>
        <v/>
      </c>
      <c r="CM225" s="125"/>
      <c r="CO225" s="125" t="str">
        <f t="shared" si="1140"/>
        <v/>
      </c>
      <c r="CP225" s="600" t="str">
        <f t="shared" si="1141"/>
        <v/>
      </c>
      <c r="CQ225" s="600" t="str">
        <f t="shared" si="1157"/>
        <v/>
      </c>
      <c r="CR225" s="600" t="str">
        <f t="shared" si="1142"/>
        <v/>
      </c>
    </row>
    <row r="226" spans="1:96" x14ac:dyDescent="0.25">
      <c r="A226" s="591"/>
      <c r="C226" s="125">
        <f t="shared" si="1087"/>
        <v>224</v>
      </c>
      <c r="D226" s="125" t="e">
        <f t="shared" ref="D226:S241" ca="1" si="1269">TRIM(INDIRECT("'" &amp; "TNX Report" &amp; "'!" &amp; ADDRESS($A$9+$C226,D$1)))</f>
        <v>#N/A</v>
      </c>
      <c r="E226" s="125" t="e">
        <f t="shared" ca="1" si="1269"/>
        <v>#N/A</v>
      </c>
      <c r="F226" s="125" t="e">
        <f t="shared" ca="1" si="1269"/>
        <v>#N/A</v>
      </c>
      <c r="G226" s="125" t="e">
        <f t="shared" ca="1" si="1269"/>
        <v>#N/A</v>
      </c>
      <c r="H226" s="125" t="e">
        <f t="shared" ca="1" si="1269"/>
        <v>#N/A</v>
      </c>
      <c r="I226" s="125" t="e">
        <f t="shared" ca="1" si="1269"/>
        <v>#N/A</v>
      </c>
      <c r="J226" s="125" t="e">
        <f t="shared" ca="1" si="1269"/>
        <v>#N/A</v>
      </c>
      <c r="K226" s="125" t="e">
        <f t="shared" ca="1" si="1269"/>
        <v>#N/A</v>
      </c>
      <c r="L226" s="125" t="e">
        <f t="shared" ca="1" si="1269"/>
        <v>#N/A</v>
      </c>
      <c r="M226" s="125" t="e">
        <f t="shared" ca="1" si="1269"/>
        <v>#N/A</v>
      </c>
      <c r="N226" s="125" t="e">
        <f t="shared" ca="1" si="1269"/>
        <v>#N/A</v>
      </c>
      <c r="O226" s="125" t="e">
        <f t="shared" ca="1" si="1269"/>
        <v>#N/A</v>
      </c>
      <c r="P226" s="125" t="e">
        <f t="shared" ca="1" si="1269"/>
        <v>#N/A</v>
      </c>
      <c r="Q226" s="125" t="e">
        <f t="shared" ca="1" si="1269"/>
        <v>#N/A</v>
      </c>
      <c r="R226" s="125" t="e">
        <f t="shared" ca="1" si="1269"/>
        <v>#N/A</v>
      </c>
      <c r="S226" s="125" t="e">
        <f t="shared" ca="1" si="1269"/>
        <v>#N/A</v>
      </c>
      <c r="T226" s="125" t="e">
        <f t="shared" ca="1" si="1262"/>
        <v>#N/A</v>
      </c>
      <c r="U226" s="125" t="e">
        <f t="shared" ca="1" si="1262"/>
        <v>#N/A</v>
      </c>
      <c r="V226" s="125" t="e">
        <f t="shared" ca="1" si="1262"/>
        <v>#N/A</v>
      </c>
      <c r="W226" s="125" t="e">
        <f t="shared" ca="1" si="1262"/>
        <v>#N/A</v>
      </c>
      <c r="X226" s="125" t="e">
        <f t="shared" ca="1" si="1262"/>
        <v>#N/A</v>
      </c>
      <c r="Y226" s="125" t="e">
        <f t="shared" ca="1" si="1262"/>
        <v>#N/A</v>
      </c>
      <c r="Z226" s="125" t="e">
        <f t="shared" ca="1" si="1262"/>
        <v>#N/A</v>
      </c>
      <c r="AA226" s="125" t="e">
        <f t="shared" ca="1" si="1262"/>
        <v>#N/A</v>
      </c>
      <c r="AB226" s="125" t="e">
        <f t="shared" ca="1" si="1262"/>
        <v>#N/A</v>
      </c>
      <c r="AC226" s="125" t="e">
        <f t="shared" ca="1" si="1262"/>
        <v>#N/A</v>
      </c>
      <c r="AD226" s="125" t="e">
        <f t="shared" ca="1" si="1262"/>
        <v>#N/A</v>
      </c>
      <c r="AE226" s="125" t="e">
        <f t="shared" ca="1" si="1262"/>
        <v>#N/A</v>
      </c>
      <c r="AF226" s="125" t="e">
        <f t="shared" ca="1" si="1262"/>
        <v>#N/A</v>
      </c>
      <c r="AG226" s="125" t="e">
        <f t="shared" ca="1" si="1262"/>
        <v>#N/A</v>
      </c>
      <c r="AH226" s="125" t="e">
        <f t="shared" ca="1" si="1262"/>
        <v>#N/A</v>
      </c>
      <c r="AI226" s="125" t="e">
        <f t="shared" ref="AI226:AX241" ca="1" si="1270">TRIM(INDIRECT("'" &amp; "TNX Report" &amp; "'!" &amp; ADDRESS($A$9+$C226,AI$1)))</f>
        <v>#N/A</v>
      </c>
      <c r="AJ226" s="125" t="e">
        <f t="shared" ca="1" si="1270"/>
        <v>#N/A</v>
      </c>
      <c r="AK226" s="125" t="e">
        <f t="shared" ca="1" si="1270"/>
        <v>#N/A</v>
      </c>
      <c r="AL226" s="125" t="e">
        <f t="shared" ca="1" si="1270"/>
        <v>#N/A</v>
      </c>
      <c r="AM226" s="125" t="e">
        <f t="shared" ca="1" si="1270"/>
        <v>#N/A</v>
      </c>
      <c r="AN226" s="125" t="e">
        <f t="shared" ca="1" si="1270"/>
        <v>#N/A</v>
      </c>
      <c r="AO226" s="125" t="e">
        <f t="shared" ca="1" si="1270"/>
        <v>#N/A</v>
      </c>
      <c r="AP226" s="125" t="e">
        <f t="shared" ca="1" si="1270"/>
        <v>#N/A</v>
      </c>
      <c r="AQ226" s="125" t="e">
        <f t="shared" ca="1" si="1270"/>
        <v>#N/A</v>
      </c>
      <c r="AR226" s="125" t="e">
        <f t="shared" ca="1" si="1270"/>
        <v>#N/A</v>
      </c>
      <c r="AS226" s="125" t="e">
        <f t="shared" ca="1" si="1270"/>
        <v>#N/A</v>
      </c>
      <c r="AT226" s="125" t="e">
        <f t="shared" ca="1" si="1270"/>
        <v>#N/A</v>
      </c>
      <c r="AU226" s="125" t="e">
        <f t="shared" ca="1" si="1270"/>
        <v>#N/A</v>
      </c>
      <c r="AV226" s="125" t="e">
        <f t="shared" ca="1" si="1270"/>
        <v>#N/A</v>
      </c>
      <c r="AW226" s="125" t="e">
        <f t="shared" ca="1" si="1270"/>
        <v>#N/A</v>
      </c>
      <c r="AX226" s="125" t="e">
        <f t="shared" ca="1" si="1270"/>
        <v>#N/A</v>
      </c>
      <c r="AY226" s="125" t="e">
        <f t="shared" ca="1" si="1263"/>
        <v>#N/A</v>
      </c>
      <c r="AZ226" s="125" t="e">
        <f t="shared" ca="1" si="1263"/>
        <v>#N/A</v>
      </c>
      <c r="BA226" s="125" t="e">
        <f t="shared" ca="1" si="1263"/>
        <v>#N/A</v>
      </c>
      <c r="BB226" s="125" t="str">
        <f t="shared" ca="1" si="1080"/>
        <v/>
      </c>
      <c r="BC226" s="125" t="str">
        <f t="shared" ca="1" si="1072"/>
        <v/>
      </c>
      <c r="BD226" s="125" t="str">
        <f t="shared" ca="1" si="1073"/>
        <v/>
      </c>
      <c r="BE226" s="125" t="str">
        <f t="shared" ca="1" si="1074"/>
        <v/>
      </c>
      <c r="BF226" t="str">
        <f t="shared" ca="1" si="1081"/>
        <v/>
      </c>
      <c r="BG226" s="125" t="str">
        <f t="shared" ca="1" si="1108"/>
        <v/>
      </c>
      <c r="BI226" s="606" t="str">
        <f t="shared" ca="1" si="1143"/>
        <v/>
      </c>
      <c r="BJ226" s="125" t="str">
        <f t="shared" ca="1" si="1121"/>
        <v/>
      </c>
      <c r="BK226" s="125" t="str">
        <f t="shared" ca="1" si="1144"/>
        <v/>
      </c>
      <c r="BL226" s="125" t="str">
        <f t="shared" ref="BL226" ca="1" si="1271">IFERROR(INDEX($D$2:$BA$203,$A$41-1+$BI226,$A$27-3)*IF(RTF_unit="K",1,IF(RTF_unit="lb",1/1000,IF(RTF_unit="T",2,1))),"")</f>
        <v/>
      </c>
      <c r="BM226" s="125" t="str">
        <f t="shared" ref="BM226" ca="1" si="1272">IFERROR(INDEX($D$2:$BA$203,$A$41-1+$BI226,$A$27-1)*IF(RTF_unit="K",1,IF(RTF_unit="lb",1/1000,IF(RTF_unit="T",2,1))),"")</f>
        <v/>
      </c>
      <c r="BN226" s="125" t="str">
        <f t="shared" ref="BN226" ca="1" si="1273">IFERROR(INDEX($D$2:$BA$203,$A$41-1+$BI226,$A$27-2)*IF(RTF_unit="K",1,IF(RTF_unit="lb",1/1000,IF(RTF_unit="T",2,1))),"")</f>
        <v/>
      </c>
      <c r="BO226" s="125" t="str">
        <f t="shared" ref="BO226" ca="1" si="1274">IFERROR(INDEX($D$2:$BA$203,$A$41-1+$BI226,$A$27)*IF(RTF_unit_Moment="kip-ft",1,IF(RTF_unit_Moment="kip-in",1/12,IF(RTF_unit_Moment="lb-ft",1/1000,IF(RTF_unit_Moment="lb-in",1/12000,1)))),"")</f>
        <v/>
      </c>
      <c r="BP226" s="125" t="str">
        <f t="shared" ref="BP226" ca="1" si="1275">IFERROR(INDEX($D$2:$BA$203,$A$41-1+$BI226,$A$30)*IF(RTF_unit_Moment="kip-ft",1,IF(RTF_unit_Moment="kip-in",1/12,IF(RTF_unit_Moment="lb-ft",1/1000,IF(RTF_unit_Moment="lb-in",1/12000,1)))),"")</f>
        <v/>
      </c>
      <c r="BQ226" s="125" t="str">
        <f t="shared" ca="1" si="1150"/>
        <v/>
      </c>
      <c r="BR226" s="125" t="str">
        <f t="shared" ca="1" si="1151"/>
        <v/>
      </c>
      <c r="BT226" s="125" t="str">
        <f t="array" aca="1" ref="BT226" ca="1">IFERROR(INDEX($BB$1:$BB$203,SMALL(IF($BB$1:$BB$203&lt;&gt;"",ROW($BB$1:$BB$203)),ROW(219:219))),"")</f>
        <v/>
      </c>
      <c r="BU226" s="604" t="str">
        <f t="shared" ca="1" si="1119"/>
        <v/>
      </c>
      <c r="BV226" s="125" t="str">
        <f t="shared" ca="1" si="1127"/>
        <v/>
      </c>
      <c r="BW226" s="125" t="str">
        <f t="shared" ca="1" si="1127"/>
        <v/>
      </c>
      <c r="BX226" s="125" t="str">
        <f t="shared" ca="1" si="1127"/>
        <v/>
      </c>
      <c r="BY226" s="125" t="str">
        <f t="shared" ca="1" si="1128"/>
        <v/>
      </c>
      <c r="BZ226" s="125" t="str">
        <f t="shared" ca="1" si="1120"/>
        <v/>
      </c>
      <c r="CA226" s="125" t="str">
        <f t="shared" ca="1" si="1129"/>
        <v/>
      </c>
      <c r="CB226" s="125" t="str">
        <f t="shared" ca="1" si="1130"/>
        <v/>
      </c>
      <c r="CC226" s="125" t="str">
        <f t="shared" ca="1" si="1131"/>
        <v/>
      </c>
      <c r="CD226" s="125" t="str">
        <f t="shared" ca="1" si="1132"/>
        <v/>
      </c>
      <c r="CE226" s="125" t="str">
        <f t="shared" ca="1" si="1133"/>
        <v/>
      </c>
      <c r="CF226" s="125" t="str">
        <f t="shared" ca="1" si="1134"/>
        <v/>
      </c>
      <c r="CG226" s="125" t="str">
        <f t="shared" ca="1" si="1135"/>
        <v/>
      </c>
      <c r="CH226" s="125" t="str">
        <f t="shared" ca="1" si="1136"/>
        <v/>
      </c>
      <c r="CI226" s="125" t="str">
        <f t="shared" ca="1" si="1137"/>
        <v/>
      </c>
      <c r="CJ226" s="125" t="str">
        <f t="array" aca="1" ref="CJ226" ca="1">IFERROR(INDEX($CI$1:$CI$502,SMALL(IF($CI$1:$CI$502&lt;&gt;"",ROW($CI$1:$CI$502)),ROW(219:219))),"")</f>
        <v/>
      </c>
      <c r="CK226" s="125" t="str">
        <f t="shared" ca="1" si="1138"/>
        <v/>
      </c>
      <c r="CL226" s="125" t="str">
        <f t="shared" ca="1" si="1139"/>
        <v/>
      </c>
      <c r="CM226" s="125"/>
      <c r="CO226" s="125" t="str">
        <f t="shared" si="1140"/>
        <v/>
      </c>
      <c r="CP226" s="600" t="str">
        <f t="shared" si="1141"/>
        <v/>
      </c>
      <c r="CQ226" s="600" t="str">
        <f t="shared" si="1157"/>
        <v/>
      </c>
      <c r="CR226" s="600" t="str">
        <f t="shared" si="1142"/>
        <v/>
      </c>
    </row>
    <row r="227" spans="1:96" x14ac:dyDescent="0.25">
      <c r="A227" s="591"/>
      <c r="C227" s="125">
        <f t="shared" si="1087"/>
        <v>225</v>
      </c>
      <c r="D227" s="125" t="e">
        <f t="shared" ca="1" si="1269"/>
        <v>#N/A</v>
      </c>
      <c r="E227" s="125" t="e">
        <f t="shared" ca="1" si="1269"/>
        <v>#N/A</v>
      </c>
      <c r="F227" s="125" t="e">
        <f t="shared" ca="1" si="1269"/>
        <v>#N/A</v>
      </c>
      <c r="G227" s="125" t="e">
        <f t="shared" ca="1" si="1269"/>
        <v>#N/A</v>
      </c>
      <c r="H227" s="125" t="e">
        <f t="shared" ca="1" si="1269"/>
        <v>#N/A</v>
      </c>
      <c r="I227" s="125" t="e">
        <f t="shared" ca="1" si="1269"/>
        <v>#N/A</v>
      </c>
      <c r="J227" s="125" t="e">
        <f t="shared" ca="1" si="1269"/>
        <v>#N/A</v>
      </c>
      <c r="K227" s="125" t="e">
        <f t="shared" ca="1" si="1269"/>
        <v>#N/A</v>
      </c>
      <c r="L227" s="125" t="e">
        <f t="shared" ca="1" si="1269"/>
        <v>#N/A</v>
      </c>
      <c r="M227" s="125" t="e">
        <f t="shared" ca="1" si="1269"/>
        <v>#N/A</v>
      </c>
      <c r="N227" s="125" t="e">
        <f t="shared" ca="1" si="1269"/>
        <v>#N/A</v>
      </c>
      <c r="O227" s="125" t="e">
        <f t="shared" ca="1" si="1269"/>
        <v>#N/A</v>
      </c>
      <c r="P227" s="125" t="e">
        <f t="shared" ca="1" si="1269"/>
        <v>#N/A</v>
      </c>
      <c r="Q227" s="125" t="e">
        <f t="shared" ca="1" si="1269"/>
        <v>#N/A</v>
      </c>
      <c r="R227" s="125" t="e">
        <f t="shared" ca="1" si="1269"/>
        <v>#N/A</v>
      </c>
      <c r="S227" s="125" t="e">
        <f t="shared" ca="1" si="1269"/>
        <v>#N/A</v>
      </c>
      <c r="T227" s="125" t="e">
        <f t="shared" ca="1" si="1262"/>
        <v>#N/A</v>
      </c>
      <c r="U227" s="125" t="e">
        <f t="shared" ca="1" si="1262"/>
        <v>#N/A</v>
      </c>
      <c r="V227" s="125" t="e">
        <f t="shared" ca="1" si="1262"/>
        <v>#N/A</v>
      </c>
      <c r="W227" s="125" t="e">
        <f t="shared" ca="1" si="1262"/>
        <v>#N/A</v>
      </c>
      <c r="X227" s="125" t="e">
        <f t="shared" ca="1" si="1262"/>
        <v>#N/A</v>
      </c>
      <c r="Y227" s="125" t="e">
        <f t="shared" ca="1" si="1262"/>
        <v>#N/A</v>
      </c>
      <c r="Z227" s="125" t="e">
        <f t="shared" ca="1" si="1262"/>
        <v>#N/A</v>
      </c>
      <c r="AA227" s="125" t="e">
        <f t="shared" ca="1" si="1262"/>
        <v>#N/A</v>
      </c>
      <c r="AB227" s="125" t="e">
        <f t="shared" ca="1" si="1262"/>
        <v>#N/A</v>
      </c>
      <c r="AC227" s="125" t="e">
        <f t="shared" ca="1" si="1262"/>
        <v>#N/A</v>
      </c>
      <c r="AD227" s="125" t="e">
        <f t="shared" ca="1" si="1262"/>
        <v>#N/A</v>
      </c>
      <c r="AE227" s="125" t="e">
        <f t="shared" ca="1" si="1262"/>
        <v>#N/A</v>
      </c>
      <c r="AF227" s="125" t="e">
        <f t="shared" ca="1" si="1262"/>
        <v>#N/A</v>
      </c>
      <c r="AG227" s="125" t="e">
        <f t="shared" ca="1" si="1262"/>
        <v>#N/A</v>
      </c>
      <c r="AH227" s="125" t="e">
        <f t="shared" ca="1" si="1262"/>
        <v>#N/A</v>
      </c>
      <c r="AI227" s="125" t="e">
        <f t="shared" ca="1" si="1270"/>
        <v>#N/A</v>
      </c>
      <c r="AJ227" s="125" t="e">
        <f t="shared" ca="1" si="1270"/>
        <v>#N/A</v>
      </c>
      <c r="AK227" s="125" t="e">
        <f t="shared" ca="1" si="1270"/>
        <v>#N/A</v>
      </c>
      <c r="AL227" s="125" t="e">
        <f t="shared" ca="1" si="1270"/>
        <v>#N/A</v>
      </c>
      <c r="AM227" s="125" t="e">
        <f t="shared" ca="1" si="1270"/>
        <v>#N/A</v>
      </c>
      <c r="AN227" s="125" t="e">
        <f t="shared" ca="1" si="1270"/>
        <v>#N/A</v>
      </c>
      <c r="AO227" s="125" t="e">
        <f t="shared" ca="1" si="1270"/>
        <v>#N/A</v>
      </c>
      <c r="AP227" s="125" t="e">
        <f t="shared" ca="1" si="1270"/>
        <v>#N/A</v>
      </c>
      <c r="AQ227" s="125" t="e">
        <f t="shared" ca="1" si="1270"/>
        <v>#N/A</v>
      </c>
      <c r="AR227" s="125" t="e">
        <f t="shared" ca="1" si="1270"/>
        <v>#N/A</v>
      </c>
      <c r="AS227" s="125" t="e">
        <f t="shared" ca="1" si="1270"/>
        <v>#N/A</v>
      </c>
      <c r="AT227" s="125" t="e">
        <f t="shared" ca="1" si="1270"/>
        <v>#N/A</v>
      </c>
      <c r="AU227" s="125" t="e">
        <f t="shared" ca="1" si="1270"/>
        <v>#N/A</v>
      </c>
      <c r="AV227" s="125" t="e">
        <f t="shared" ca="1" si="1270"/>
        <v>#N/A</v>
      </c>
      <c r="AW227" s="125" t="e">
        <f t="shared" ca="1" si="1270"/>
        <v>#N/A</v>
      </c>
      <c r="AX227" s="125" t="e">
        <f t="shared" ca="1" si="1270"/>
        <v>#N/A</v>
      </c>
      <c r="AY227" s="125" t="e">
        <f t="shared" ca="1" si="1263"/>
        <v>#N/A</v>
      </c>
      <c r="AZ227" s="125" t="e">
        <f t="shared" ca="1" si="1263"/>
        <v>#N/A</v>
      </c>
      <c r="BA227" s="125" t="e">
        <f t="shared" ca="1" si="1263"/>
        <v>#N/A</v>
      </c>
      <c r="BB227" s="125" t="str">
        <f t="shared" ca="1" si="1080"/>
        <v/>
      </c>
      <c r="BC227" s="125" t="str">
        <f t="shared" ca="1" si="1072"/>
        <v/>
      </c>
      <c r="BD227" s="125" t="str">
        <f t="shared" ca="1" si="1073"/>
        <v/>
      </c>
      <c r="BE227" s="125" t="str">
        <f t="shared" ca="1" si="1074"/>
        <v/>
      </c>
      <c r="BF227" t="str">
        <f t="shared" ca="1" si="1081"/>
        <v/>
      </c>
      <c r="BG227" s="125" t="str">
        <f t="shared" ca="1" si="1108"/>
        <v/>
      </c>
      <c r="BI227" s="606" t="str">
        <f t="shared" ca="1" si="1143"/>
        <v/>
      </c>
      <c r="BJ227" s="125" t="str">
        <f t="shared" ca="1" si="1121"/>
        <v/>
      </c>
      <c r="BK227" s="125" t="str">
        <f t="shared" ca="1" si="1144"/>
        <v/>
      </c>
      <c r="BL227" s="125" t="str">
        <f t="shared" ref="BL227" ca="1" si="1276">IFERROR(INDEX($D$2:$BA$203,$A$41-1+$BI227,$A$27-3)*IF(RTF_unit="K",1,IF(RTF_unit="lb",1/1000,IF(RTF_unit="T",2,1))),"")</f>
        <v/>
      </c>
      <c r="BM227" s="125" t="str">
        <f t="shared" ref="BM227" ca="1" si="1277">IFERROR(INDEX($D$2:$BA$203,$A$41-1+$BI227,$A$27-1)*IF(RTF_unit="K",1,IF(RTF_unit="lb",1/1000,IF(RTF_unit="T",2,1))),"")</f>
        <v/>
      </c>
      <c r="BN227" s="125" t="str">
        <f t="shared" ref="BN227" ca="1" si="1278">IFERROR(INDEX($D$2:$BA$203,$A$41-1+$BI227,$A$27-2)*IF(RTF_unit="K",1,IF(RTF_unit="lb",1/1000,IF(RTF_unit="T",2,1))),"")</f>
        <v/>
      </c>
      <c r="BO227" s="125" t="str">
        <f t="shared" ref="BO227" ca="1" si="1279">IFERROR(INDEX($D$2:$BA$203,$A$41-1+$BI227,$A$27)*IF(RTF_unit_Moment="kip-ft",1,IF(RTF_unit_Moment="kip-in",1/12,IF(RTF_unit_Moment="lb-ft",1/1000,IF(RTF_unit_Moment="lb-in",1/12000,1)))),"")</f>
        <v/>
      </c>
      <c r="BP227" s="125" t="str">
        <f t="shared" ref="BP227" ca="1" si="1280">IFERROR(INDEX($D$2:$BA$203,$A$41-1+$BI227,$A$30)*IF(RTF_unit_Moment="kip-ft",1,IF(RTF_unit_Moment="kip-in",1/12,IF(RTF_unit_Moment="lb-ft",1/1000,IF(RTF_unit_Moment="lb-in",1/12000,1)))),"")</f>
        <v/>
      </c>
      <c r="BQ227" s="125" t="str">
        <f t="shared" ca="1" si="1150"/>
        <v/>
      </c>
      <c r="BR227" s="125" t="str">
        <f t="shared" ca="1" si="1151"/>
        <v/>
      </c>
      <c r="BT227" s="125" t="str">
        <f t="array" aca="1" ref="BT227" ca="1">IFERROR(INDEX($BB$1:$BB$203,SMALL(IF($BB$1:$BB$203&lt;&gt;"",ROW($BB$1:$BB$203)),ROW(220:220))),"")</f>
        <v/>
      </c>
      <c r="BU227" s="604" t="str">
        <f t="shared" ca="1" si="1119"/>
        <v/>
      </c>
      <c r="BV227" s="125" t="str">
        <f t="shared" ca="1" si="1127"/>
        <v/>
      </c>
      <c r="BW227" s="125" t="str">
        <f t="shared" ca="1" si="1127"/>
        <v/>
      </c>
      <c r="BX227" s="125" t="str">
        <f t="shared" ca="1" si="1127"/>
        <v/>
      </c>
      <c r="BY227" s="125" t="str">
        <f t="shared" ca="1" si="1128"/>
        <v/>
      </c>
      <c r="BZ227" s="125" t="str">
        <f t="shared" ca="1" si="1120"/>
        <v/>
      </c>
      <c r="CA227" s="125" t="str">
        <f t="shared" ca="1" si="1129"/>
        <v/>
      </c>
      <c r="CB227" s="125" t="str">
        <f t="shared" ca="1" si="1130"/>
        <v/>
      </c>
      <c r="CC227" s="125" t="str">
        <f t="shared" ca="1" si="1131"/>
        <v/>
      </c>
      <c r="CD227" s="125" t="str">
        <f t="shared" ca="1" si="1132"/>
        <v/>
      </c>
      <c r="CE227" s="125" t="str">
        <f t="shared" ca="1" si="1133"/>
        <v/>
      </c>
      <c r="CF227" s="125" t="str">
        <f t="shared" ca="1" si="1134"/>
        <v/>
      </c>
      <c r="CG227" s="125" t="str">
        <f t="shared" ca="1" si="1135"/>
        <v/>
      </c>
      <c r="CH227" s="125" t="str">
        <f t="shared" ca="1" si="1136"/>
        <v/>
      </c>
      <c r="CI227" s="125" t="str">
        <f t="shared" ca="1" si="1137"/>
        <v/>
      </c>
      <c r="CJ227" s="125" t="str">
        <f t="array" aca="1" ref="CJ227" ca="1">IFERROR(INDEX($CI$1:$CI$502,SMALL(IF($CI$1:$CI$502&lt;&gt;"",ROW($CI$1:$CI$502)),ROW(220:220))),"")</f>
        <v/>
      </c>
      <c r="CK227" s="125" t="str">
        <f t="shared" ca="1" si="1138"/>
        <v/>
      </c>
      <c r="CL227" s="125" t="str">
        <f t="shared" ca="1" si="1139"/>
        <v/>
      </c>
      <c r="CM227" s="125"/>
      <c r="CO227" s="125" t="str">
        <f t="shared" si="1140"/>
        <v/>
      </c>
      <c r="CP227" s="600" t="str">
        <f t="shared" si="1141"/>
        <v/>
      </c>
      <c r="CQ227" s="600" t="str">
        <f t="shared" si="1157"/>
        <v/>
      </c>
      <c r="CR227" s="600" t="str">
        <f t="shared" si="1142"/>
        <v/>
      </c>
    </row>
    <row r="228" spans="1:96" x14ac:dyDescent="0.25">
      <c r="A228" s="591"/>
      <c r="C228" s="125">
        <f t="shared" si="1087"/>
        <v>226</v>
      </c>
      <c r="D228" s="125" t="e">
        <f t="shared" ca="1" si="1269"/>
        <v>#N/A</v>
      </c>
      <c r="E228" s="125" t="e">
        <f t="shared" ca="1" si="1269"/>
        <v>#N/A</v>
      </c>
      <c r="F228" s="125" t="e">
        <f t="shared" ca="1" si="1269"/>
        <v>#N/A</v>
      </c>
      <c r="G228" s="125" t="e">
        <f t="shared" ca="1" si="1269"/>
        <v>#N/A</v>
      </c>
      <c r="H228" s="125" t="e">
        <f t="shared" ca="1" si="1269"/>
        <v>#N/A</v>
      </c>
      <c r="I228" s="125" t="e">
        <f t="shared" ca="1" si="1269"/>
        <v>#N/A</v>
      </c>
      <c r="J228" s="125" t="e">
        <f t="shared" ca="1" si="1269"/>
        <v>#N/A</v>
      </c>
      <c r="K228" s="125" t="e">
        <f t="shared" ca="1" si="1269"/>
        <v>#N/A</v>
      </c>
      <c r="L228" s="125" t="e">
        <f t="shared" ca="1" si="1269"/>
        <v>#N/A</v>
      </c>
      <c r="M228" s="125" t="e">
        <f t="shared" ca="1" si="1269"/>
        <v>#N/A</v>
      </c>
      <c r="N228" s="125" t="e">
        <f t="shared" ca="1" si="1269"/>
        <v>#N/A</v>
      </c>
      <c r="O228" s="125" t="e">
        <f t="shared" ca="1" si="1269"/>
        <v>#N/A</v>
      </c>
      <c r="P228" s="125" t="e">
        <f t="shared" ca="1" si="1269"/>
        <v>#N/A</v>
      </c>
      <c r="Q228" s="125" t="e">
        <f t="shared" ca="1" si="1269"/>
        <v>#N/A</v>
      </c>
      <c r="R228" s="125" t="e">
        <f t="shared" ca="1" si="1269"/>
        <v>#N/A</v>
      </c>
      <c r="S228" s="125" t="e">
        <f t="shared" ca="1" si="1269"/>
        <v>#N/A</v>
      </c>
      <c r="T228" s="125" t="e">
        <f t="shared" ca="1" si="1262"/>
        <v>#N/A</v>
      </c>
      <c r="U228" s="125" t="e">
        <f t="shared" ca="1" si="1262"/>
        <v>#N/A</v>
      </c>
      <c r="V228" s="125" t="e">
        <f t="shared" ca="1" si="1262"/>
        <v>#N/A</v>
      </c>
      <c r="W228" s="125" t="e">
        <f t="shared" ca="1" si="1262"/>
        <v>#N/A</v>
      </c>
      <c r="X228" s="125" t="e">
        <f t="shared" ca="1" si="1262"/>
        <v>#N/A</v>
      </c>
      <c r="Y228" s="125" t="e">
        <f t="shared" ca="1" si="1262"/>
        <v>#N/A</v>
      </c>
      <c r="Z228" s="125" t="e">
        <f t="shared" ca="1" si="1262"/>
        <v>#N/A</v>
      </c>
      <c r="AA228" s="125" t="e">
        <f t="shared" ca="1" si="1262"/>
        <v>#N/A</v>
      </c>
      <c r="AB228" s="125" t="e">
        <f t="shared" ca="1" si="1262"/>
        <v>#N/A</v>
      </c>
      <c r="AC228" s="125" t="e">
        <f t="shared" ca="1" si="1262"/>
        <v>#N/A</v>
      </c>
      <c r="AD228" s="125" t="e">
        <f t="shared" ca="1" si="1262"/>
        <v>#N/A</v>
      </c>
      <c r="AE228" s="125" t="e">
        <f t="shared" ca="1" si="1262"/>
        <v>#N/A</v>
      </c>
      <c r="AF228" s="125" t="e">
        <f t="shared" ca="1" si="1262"/>
        <v>#N/A</v>
      </c>
      <c r="AG228" s="125" t="e">
        <f t="shared" ca="1" si="1262"/>
        <v>#N/A</v>
      </c>
      <c r="AH228" s="125" t="e">
        <f t="shared" ca="1" si="1262"/>
        <v>#N/A</v>
      </c>
      <c r="AI228" s="125" t="e">
        <f t="shared" ca="1" si="1270"/>
        <v>#N/A</v>
      </c>
      <c r="AJ228" s="125" t="e">
        <f t="shared" ca="1" si="1270"/>
        <v>#N/A</v>
      </c>
      <c r="AK228" s="125" t="e">
        <f t="shared" ca="1" si="1270"/>
        <v>#N/A</v>
      </c>
      <c r="AL228" s="125" t="e">
        <f t="shared" ca="1" si="1270"/>
        <v>#N/A</v>
      </c>
      <c r="AM228" s="125" t="e">
        <f t="shared" ca="1" si="1270"/>
        <v>#N/A</v>
      </c>
      <c r="AN228" s="125" t="e">
        <f t="shared" ca="1" si="1270"/>
        <v>#N/A</v>
      </c>
      <c r="AO228" s="125" t="e">
        <f t="shared" ca="1" si="1270"/>
        <v>#N/A</v>
      </c>
      <c r="AP228" s="125" t="e">
        <f t="shared" ca="1" si="1270"/>
        <v>#N/A</v>
      </c>
      <c r="AQ228" s="125" t="e">
        <f t="shared" ca="1" si="1270"/>
        <v>#N/A</v>
      </c>
      <c r="AR228" s="125" t="e">
        <f t="shared" ca="1" si="1270"/>
        <v>#N/A</v>
      </c>
      <c r="AS228" s="125" t="e">
        <f t="shared" ca="1" si="1270"/>
        <v>#N/A</v>
      </c>
      <c r="AT228" s="125" t="e">
        <f t="shared" ca="1" si="1270"/>
        <v>#N/A</v>
      </c>
      <c r="AU228" s="125" t="e">
        <f t="shared" ca="1" si="1270"/>
        <v>#N/A</v>
      </c>
      <c r="AV228" s="125" t="e">
        <f t="shared" ca="1" si="1270"/>
        <v>#N/A</v>
      </c>
      <c r="AW228" s="125" t="e">
        <f t="shared" ca="1" si="1270"/>
        <v>#N/A</v>
      </c>
      <c r="AX228" s="125" t="e">
        <f t="shared" ca="1" si="1270"/>
        <v>#N/A</v>
      </c>
      <c r="AY228" s="125" t="e">
        <f t="shared" ca="1" si="1263"/>
        <v>#N/A</v>
      </c>
      <c r="AZ228" s="125" t="e">
        <f t="shared" ca="1" si="1263"/>
        <v>#N/A</v>
      </c>
      <c r="BA228" s="125" t="e">
        <f t="shared" ca="1" si="1263"/>
        <v>#N/A</v>
      </c>
      <c r="BB228" s="125" t="str">
        <f t="shared" ca="1" si="1080"/>
        <v/>
      </c>
      <c r="BC228" s="125" t="str">
        <f t="shared" ca="1" si="1072"/>
        <v/>
      </c>
      <c r="BD228" s="125" t="str">
        <f t="shared" ca="1" si="1073"/>
        <v/>
      </c>
      <c r="BE228" s="125" t="str">
        <f t="shared" ca="1" si="1074"/>
        <v/>
      </c>
      <c r="BF228" t="str">
        <f t="shared" ca="1" si="1081"/>
        <v/>
      </c>
      <c r="BG228" s="125" t="str">
        <f t="shared" ca="1" si="1108"/>
        <v/>
      </c>
      <c r="BI228" s="606" t="str">
        <f t="shared" ca="1" si="1143"/>
        <v/>
      </c>
      <c r="BJ228" s="125" t="str">
        <f t="shared" ca="1" si="1121"/>
        <v/>
      </c>
      <c r="BK228" s="125" t="str">
        <f t="shared" ca="1" si="1144"/>
        <v/>
      </c>
      <c r="BL228" s="125" t="str">
        <f t="shared" ref="BL228" ca="1" si="1281">IFERROR(INDEX($D$2:$BA$203,$A$41-1+$BI228,$A$27-3)*IF(RTF_unit="K",1,IF(RTF_unit="lb",1/1000,IF(RTF_unit="T",2,1))),"")</f>
        <v/>
      </c>
      <c r="BM228" s="125" t="str">
        <f t="shared" ref="BM228" ca="1" si="1282">IFERROR(INDEX($D$2:$BA$203,$A$41-1+$BI228,$A$27-1)*IF(RTF_unit="K",1,IF(RTF_unit="lb",1/1000,IF(RTF_unit="T",2,1))),"")</f>
        <v/>
      </c>
      <c r="BN228" s="125" t="str">
        <f t="shared" ref="BN228" ca="1" si="1283">IFERROR(INDEX($D$2:$BA$203,$A$41-1+$BI228,$A$27-2)*IF(RTF_unit="K",1,IF(RTF_unit="lb",1/1000,IF(RTF_unit="T",2,1))),"")</f>
        <v/>
      </c>
      <c r="BO228" s="125" t="str">
        <f t="shared" ref="BO228" ca="1" si="1284">IFERROR(INDEX($D$2:$BA$203,$A$41-1+$BI228,$A$27)*IF(RTF_unit_Moment="kip-ft",1,IF(RTF_unit_Moment="kip-in",1/12,IF(RTF_unit_Moment="lb-ft",1/1000,IF(RTF_unit_Moment="lb-in",1/12000,1)))),"")</f>
        <v/>
      </c>
      <c r="BP228" s="125" t="str">
        <f t="shared" ref="BP228" ca="1" si="1285">IFERROR(INDEX($D$2:$BA$203,$A$41-1+$BI228,$A$30)*IF(RTF_unit_Moment="kip-ft",1,IF(RTF_unit_Moment="kip-in",1/12,IF(RTF_unit_Moment="lb-ft",1/1000,IF(RTF_unit_Moment="lb-in",1/12000,1)))),"")</f>
        <v/>
      </c>
      <c r="BQ228" s="125" t="str">
        <f t="shared" ca="1" si="1150"/>
        <v/>
      </c>
      <c r="BR228" s="125" t="str">
        <f t="shared" ca="1" si="1151"/>
        <v/>
      </c>
      <c r="BT228" s="125" t="str">
        <f t="array" aca="1" ref="BT228" ca="1">IFERROR(INDEX($BB$1:$BB$203,SMALL(IF($BB$1:$BB$203&lt;&gt;"",ROW($BB$1:$BB$203)),ROW(221:221))),"")</f>
        <v/>
      </c>
      <c r="BU228" s="604" t="str">
        <f t="shared" ca="1" si="1119"/>
        <v/>
      </c>
      <c r="BV228" s="125" t="str">
        <f t="shared" ca="1" si="1127"/>
        <v/>
      </c>
      <c r="BW228" s="125" t="str">
        <f t="shared" ca="1" si="1127"/>
        <v/>
      </c>
      <c r="BX228" s="125" t="str">
        <f t="shared" ca="1" si="1127"/>
        <v/>
      </c>
      <c r="BY228" s="125" t="str">
        <f t="shared" ca="1" si="1128"/>
        <v/>
      </c>
      <c r="BZ228" s="125" t="str">
        <f t="shared" ca="1" si="1120"/>
        <v/>
      </c>
      <c r="CA228" s="125" t="str">
        <f t="shared" ca="1" si="1129"/>
        <v/>
      </c>
      <c r="CB228" s="125" t="str">
        <f t="shared" ca="1" si="1130"/>
        <v/>
      </c>
      <c r="CC228" s="125" t="str">
        <f t="shared" ca="1" si="1131"/>
        <v/>
      </c>
      <c r="CD228" s="125" t="str">
        <f t="shared" ca="1" si="1132"/>
        <v/>
      </c>
      <c r="CE228" s="125" t="str">
        <f t="shared" ca="1" si="1133"/>
        <v/>
      </c>
      <c r="CF228" s="125" t="str">
        <f t="shared" ca="1" si="1134"/>
        <v/>
      </c>
      <c r="CG228" s="125" t="str">
        <f t="shared" ca="1" si="1135"/>
        <v/>
      </c>
      <c r="CH228" s="125" t="str">
        <f t="shared" ca="1" si="1136"/>
        <v/>
      </c>
      <c r="CI228" s="125" t="str">
        <f t="shared" ca="1" si="1137"/>
        <v/>
      </c>
      <c r="CJ228" s="125" t="str">
        <f t="array" aca="1" ref="CJ228" ca="1">IFERROR(INDEX($CI$1:$CI$502,SMALL(IF($CI$1:$CI$502&lt;&gt;"",ROW($CI$1:$CI$502)),ROW(221:221))),"")</f>
        <v/>
      </c>
      <c r="CK228" s="125" t="str">
        <f t="shared" ca="1" si="1138"/>
        <v/>
      </c>
      <c r="CL228" s="125" t="str">
        <f t="shared" ca="1" si="1139"/>
        <v/>
      </c>
      <c r="CM228" s="125"/>
      <c r="CO228" s="125" t="str">
        <f t="shared" si="1140"/>
        <v/>
      </c>
      <c r="CP228" s="600" t="str">
        <f t="shared" si="1141"/>
        <v/>
      </c>
      <c r="CQ228" s="600" t="str">
        <f t="shared" si="1157"/>
        <v/>
      </c>
      <c r="CR228" s="600" t="str">
        <f t="shared" si="1142"/>
        <v/>
      </c>
    </row>
    <row r="229" spans="1:96" x14ac:dyDescent="0.25">
      <c r="A229" s="591"/>
      <c r="C229" s="125">
        <f t="shared" si="1087"/>
        <v>227</v>
      </c>
      <c r="D229" s="125" t="e">
        <f t="shared" ca="1" si="1269"/>
        <v>#N/A</v>
      </c>
      <c r="E229" s="125" t="e">
        <f t="shared" ca="1" si="1269"/>
        <v>#N/A</v>
      </c>
      <c r="F229" s="125" t="e">
        <f t="shared" ca="1" si="1269"/>
        <v>#N/A</v>
      </c>
      <c r="G229" s="125" t="e">
        <f t="shared" ca="1" si="1269"/>
        <v>#N/A</v>
      </c>
      <c r="H229" s="125" t="e">
        <f t="shared" ca="1" si="1269"/>
        <v>#N/A</v>
      </c>
      <c r="I229" s="125" t="e">
        <f t="shared" ca="1" si="1269"/>
        <v>#N/A</v>
      </c>
      <c r="J229" s="125" t="e">
        <f t="shared" ca="1" si="1269"/>
        <v>#N/A</v>
      </c>
      <c r="K229" s="125" t="e">
        <f t="shared" ca="1" si="1269"/>
        <v>#N/A</v>
      </c>
      <c r="L229" s="125" t="e">
        <f t="shared" ca="1" si="1269"/>
        <v>#N/A</v>
      </c>
      <c r="M229" s="125" t="e">
        <f t="shared" ca="1" si="1269"/>
        <v>#N/A</v>
      </c>
      <c r="N229" s="125" t="e">
        <f t="shared" ca="1" si="1269"/>
        <v>#N/A</v>
      </c>
      <c r="O229" s="125" t="e">
        <f t="shared" ca="1" si="1269"/>
        <v>#N/A</v>
      </c>
      <c r="P229" s="125" t="e">
        <f t="shared" ca="1" si="1269"/>
        <v>#N/A</v>
      </c>
      <c r="Q229" s="125" t="e">
        <f t="shared" ca="1" si="1269"/>
        <v>#N/A</v>
      </c>
      <c r="R229" s="125" t="e">
        <f t="shared" ca="1" si="1269"/>
        <v>#N/A</v>
      </c>
      <c r="S229" s="125" t="e">
        <f t="shared" ca="1" si="1269"/>
        <v>#N/A</v>
      </c>
      <c r="T229" s="125" t="e">
        <f t="shared" ca="1" si="1262"/>
        <v>#N/A</v>
      </c>
      <c r="U229" s="125" t="e">
        <f t="shared" ca="1" si="1262"/>
        <v>#N/A</v>
      </c>
      <c r="V229" s="125" t="e">
        <f t="shared" ca="1" si="1262"/>
        <v>#N/A</v>
      </c>
      <c r="W229" s="125" t="e">
        <f t="shared" ca="1" si="1262"/>
        <v>#N/A</v>
      </c>
      <c r="X229" s="125" t="e">
        <f t="shared" ca="1" si="1262"/>
        <v>#N/A</v>
      </c>
      <c r="Y229" s="125" t="e">
        <f t="shared" ca="1" si="1262"/>
        <v>#N/A</v>
      </c>
      <c r="Z229" s="125" t="e">
        <f t="shared" ca="1" si="1262"/>
        <v>#N/A</v>
      </c>
      <c r="AA229" s="125" t="e">
        <f t="shared" ca="1" si="1262"/>
        <v>#N/A</v>
      </c>
      <c r="AB229" s="125" t="e">
        <f t="shared" ca="1" si="1262"/>
        <v>#N/A</v>
      </c>
      <c r="AC229" s="125" t="e">
        <f t="shared" ca="1" si="1262"/>
        <v>#N/A</v>
      </c>
      <c r="AD229" s="125" t="e">
        <f t="shared" ca="1" si="1262"/>
        <v>#N/A</v>
      </c>
      <c r="AE229" s="125" t="e">
        <f t="shared" ca="1" si="1262"/>
        <v>#N/A</v>
      </c>
      <c r="AF229" s="125" t="e">
        <f t="shared" ca="1" si="1262"/>
        <v>#N/A</v>
      </c>
      <c r="AG229" s="125" t="e">
        <f t="shared" ca="1" si="1262"/>
        <v>#N/A</v>
      </c>
      <c r="AH229" s="125" t="e">
        <f t="shared" ca="1" si="1262"/>
        <v>#N/A</v>
      </c>
      <c r="AI229" s="125" t="e">
        <f t="shared" ca="1" si="1270"/>
        <v>#N/A</v>
      </c>
      <c r="AJ229" s="125" t="e">
        <f t="shared" ca="1" si="1270"/>
        <v>#N/A</v>
      </c>
      <c r="AK229" s="125" t="e">
        <f t="shared" ca="1" si="1270"/>
        <v>#N/A</v>
      </c>
      <c r="AL229" s="125" t="e">
        <f t="shared" ca="1" si="1270"/>
        <v>#N/A</v>
      </c>
      <c r="AM229" s="125" t="e">
        <f t="shared" ca="1" si="1270"/>
        <v>#N/A</v>
      </c>
      <c r="AN229" s="125" t="e">
        <f t="shared" ca="1" si="1270"/>
        <v>#N/A</v>
      </c>
      <c r="AO229" s="125" t="e">
        <f t="shared" ca="1" si="1270"/>
        <v>#N/A</v>
      </c>
      <c r="AP229" s="125" t="e">
        <f t="shared" ca="1" si="1270"/>
        <v>#N/A</v>
      </c>
      <c r="AQ229" s="125" t="e">
        <f t="shared" ca="1" si="1270"/>
        <v>#N/A</v>
      </c>
      <c r="AR229" s="125" t="e">
        <f t="shared" ca="1" si="1270"/>
        <v>#N/A</v>
      </c>
      <c r="AS229" s="125" t="e">
        <f t="shared" ca="1" si="1270"/>
        <v>#N/A</v>
      </c>
      <c r="AT229" s="125" t="e">
        <f t="shared" ca="1" si="1270"/>
        <v>#N/A</v>
      </c>
      <c r="AU229" s="125" t="e">
        <f t="shared" ca="1" si="1270"/>
        <v>#N/A</v>
      </c>
      <c r="AV229" s="125" t="e">
        <f t="shared" ca="1" si="1270"/>
        <v>#N/A</v>
      </c>
      <c r="AW229" s="125" t="e">
        <f t="shared" ca="1" si="1270"/>
        <v>#N/A</v>
      </c>
      <c r="AX229" s="125" t="e">
        <f t="shared" ca="1" si="1270"/>
        <v>#N/A</v>
      </c>
      <c r="AY229" s="125" t="e">
        <f t="shared" ca="1" si="1263"/>
        <v>#N/A</v>
      </c>
      <c r="AZ229" s="125" t="e">
        <f t="shared" ca="1" si="1263"/>
        <v>#N/A</v>
      </c>
      <c r="BA229" s="125" t="e">
        <f t="shared" ca="1" si="1263"/>
        <v>#N/A</v>
      </c>
      <c r="BB229" s="125" t="str">
        <f t="shared" ca="1" si="1080"/>
        <v/>
      </c>
      <c r="BC229" s="125" t="str">
        <f t="shared" ca="1" si="1072"/>
        <v/>
      </c>
      <c r="BD229" s="125" t="str">
        <f t="shared" ca="1" si="1073"/>
        <v/>
      </c>
      <c r="BE229" s="125" t="str">
        <f t="shared" ca="1" si="1074"/>
        <v/>
      </c>
      <c r="BF229" t="str">
        <f t="shared" ca="1" si="1081"/>
        <v/>
      </c>
      <c r="BG229" s="125" t="str">
        <f t="shared" ca="1" si="1108"/>
        <v/>
      </c>
      <c r="BI229" s="606" t="str">
        <f t="shared" ca="1" si="1143"/>
        <v/>
      </c>
      <c r="BJ229" s="125" t="str">
        <f t="shared" ca="1" si="1121"/>
        <v/>
      </c>
      <c r="BK229" s="125" t="str">
        <f t="shared" ca="1" si="1144"/>
        <v/>
      </c>
      <c r="BL229" s="125" t="str">
        <f t="shared" ref="BL229" ca="1" si="1286">IFERROR(INDEX($D$2:$BA$203,$A$41-1+$BI229,$A$27-3)*IF(RTF_unit="K",1,IF(RTF_unit="lb",1/1000,IF(RTF_unit="T",2,1))),"")</f>
        <v/>
      </c>
      <c r="BM229" s="125" t="str">
        <f t="shared" ref="BM229" ca="1" si="1287">IFERROR(INDEX($D$2:$BA$203,$A$41-1+$BI229,$A$27-1)*IF(RTF_unit="K",1,IF(RTF_unit="lb",1/1000,IF(RTF_unit="T",2,1))),"")</f>
        <v/>
      </c>
      <c r="BN229" s="125" t="str">
        <f t="shared" ref="BN229" ca="1" si="1288">IFERROR(INDEX($D$2:$BA$203,$A$41-1+$BI229,$A$27-2)*IF(RTF_unit="K",1,IF(RTF_unit="lb",1/1000,IF(RTF_unit="T",2,1))),"")</f>
        <v/>
      </c>
      <c r="BO229" s="125" t="str">
        <f t="shared" ref="BO229" ca="1" si="1289">IFERROR(INDEX($D$2:$BA$203,$A$41-1+$BI229,$A$27)*IF(RTF_unit_Moment="kip-ft",1,IF(RTF_unit_Moment="kip-in",1/12,IF(RTF_unit_Moment="lb-ft",1/1000,IF(RTF_unit_Moment="lb-in",1/12000,1)))),"")</f>
        <v/>
      </c>
      <c r="BP229" s="125" t="str">
        <f t="shared" ref="BP229" ca="1" si="1290">IFERROR(INDEX($D$2:$BA$203,$A$41-1+$BI229,$A$30)*IF(RTF_unit_Moment="kip-ft",1,IF(RTF_unit_Moment="kip-in",1/12,IF(RTF_unit_Moment="lb-ft",1/1000,IF(RTF_unit_Moment="lb-in",1/12000,1)))),"")</f>
        <v/>
      </c>
      <c r="BQ229" s="125" t="str">
        <f t="shared" ca="1" si="1150"/>
        <v/>
      </c>
      <c r="BR229" s="125" t="str">
        <f t="shared" ca="1" si="1151"/>
        <v/>
      </c>
      <c r="BT229" s="125" t="str">
        <f t="array" aca="1" ref="BT229" ca="1">IFERROR(INDEX($BB$1:$BB$203,SMALL(IF($BB$1:$BB$203&lt;&gt;"",ROW($BB$1:$BB$203)),ROW(222:222))),"")</f>
        <v/>
      </c>
      <c r="BU229" s="604" t="str">
        <f t="shared" ca="1" si="1119"/>
        <v/>
      </c>
      <c r="BV229" s="125" t="str">
        <f t="shared" ca="1" si="1127"/>
        <v/>
      </c>
      <c r="BW229" s="125" t="str">
        <f t="shared" ca="1" si="1127"/>
        <v/>
      </c>
      <c r="BX229" s="125" t="str">
        <f t="shared" ca="1" si="1127"/>
        <v/>
      </c>
      <c r="BY229" s="125" t="str">
        <f t="shared" ca="1" si="1128"/>
        <v/>
      </c>
      <c r="BZ229" s="125" t="str">
        <f t="shared" ca="1" si="1120"/>
        <v/>
      </c>
      <c r="CA229" s="125" t="str">
        <f t="shared" ca="1" si="1129"/>
        <v/>
      </c>
      <c r="CB229" s="125" t="str">
        <f t="shared" ca="1" si="1130"/>
        <v/>
      </c>
      <c r="CC229" s="125" t="str">
        <f t="shared" ca="1" si="1131"/>
        <v/>
      </c>
      <c r="CD229" s="125" t="str">
        <f t="shared" ca="1" si="1132"/>
        <v/>
      </c>
      <c r="CE229" s="125" t="str">
        <f t="shared" ca="1" si="1133"/>
        <v/>
      </c>
      <c r="CF229" s="125" t="str">
        <f t="shared" ca="1" si="1134"/>
        <v/>
      </c>
      <c r="CG229" s="125" t="str">
        <f t="shared" ca="1" si="1135"/>
        <v/>
      </c>
      <c r="CH229" s="125" t="str">
        <f t="shared" ca="1" si="1136"/>
        <v/>
      </c>
      <c r="CI229" s="125" t="str">
        <f t="shared" ca="1" si="1137"/>
        <v/>
      </c>
      <c r="CJ229" s="125" t="str">
        <f t="array" aca="1" ref="CJ229" ca="1">IFERROR(INDEX($CI$1:$CI$502,SMALL(IF($CI$1:$CI$502&lt;&gt;"",ROW($CI$1:$CI$502)),ROW(222:222))),"")</f>
        <v/>
      </c>
      <c r="CK229" s="125" t="str">
        <f t="shared" ca="1" si="1138"/>
        <v/>
      </c>
      <c r="CL229" s="125" t="str">
        <f t="shared" ca="1" si="1139"/>
        <v/>
      </c>
      <c r="CM229" s="125"/>
      <c r="CO229" s="125" t="str">
        <f t="shared" si="1140"/>
        <v/>
      </c>
      <c r="CP229" s="600" t="str">
        <f t="shared" si="1141"/>
        <v/>
      </c>
      <c r="CQ229" s="600" t="str">
        <f t="shared" si="1157"/>
        <v/>
      </c>
      <c r="CR229" s="600" t="str">
        <f t="shared" si="1142"/>
        <v/>
      </c>
    </row>
    <row r="230" spans="1:96" x14ac:dyDescent="0.25">
      <c r="A230" s="591"/>
      <c r="C230" s="125">
        <f t="shared" si="1087"/>
        <v>228</v>
      </c>
      <c r="D230" s="125" t="e">
        <f t="shared" ca="1" si="1269"/>
        <v>#N/A</v>
      </c>
      <c r="E230" s="125" t="e">
        <f t="shared" ca="1" si="1269"/>
        <v>#N/A</v>
      </c>
      <c r="F230" s="125" t="e">
        <f t="shared" ca="1" si="1269"/>
        <v>#N/A</v>
      </c>
      <c r="G230" s="125" t="e">
        <f t="shared" ca="1" si="1269"/>
        <v>#N/A</v>
      </c>
      <c r="H230" s="125" t="e">
        <f t="shared" ca="1" si="1269"/>
        <v>#N/A</v>
      </c>
      <c r="I230" s="125" t="e">
        <f t="shared" ca="1" si="1269"/>
        <v>#N/A</v>
      </c>
      <c r="J230" s="125" t="e">
        <f t="shared" ca="1" si="1269"/>
        <v>#N/A</v>
      </c>
      <c r="K230" s="125" t="e">
        <f t="shared" ca="1" si="1269"/>
        <v>#N/A</v>
      </c>
      <c r="L230" s="125" t="e">
        <f t="shared" ca="1" si="1269"/>
        <v>#N/A</v>
      </c>
      <c r="M230" s="125" t="e">
        <f t="shared" ca="1" si="1269"/>
        <v>#N/A</v>
      </c>
      <c r="N230" s="125" t="e">
        <f t="shared" ca="1" si="1269"/>
        <v>#N/A</v>
      </c>
      <c r="O230" s="125" t="e">
        <f t="shared" ca="1" si="1269"/>
        <v>#N/A</v>
      </c>
      <c r="P230" s="125" t="e">
        <f t="shared" ca="1" si="1269"/>
        <v>#N/A</v>
      </c>
      <c r="Q230" s="125" t="e">
        <f t="shared" ca="1" si="1269"/>
        <v>#N/A</v>
      </c>
      <c r="R230" s="125" t="e">
        <f t="shared" ca="1" si="1269"/>
        <v>#N/A</v>
      </c>
      <c r="S230" s="125" t="e">
        <f t="shared" ca="1" si="1269"/>
        <v>#N/A</v>
      </c>
      <c r="T230" s="125" t="e">
        <f t="shared" ca="1" si="1262"/>
        <v>#N/A</v>
      </c>
      <c r="U230" s="125" t="e">
        <f t="shared" ca="1" si="1262"/>
        <v>#N/A</v>
      </c>
      <c r="V230" s="125" t="e">
        <f t="shared" ca="1" si="1262"/>
        <v>#N/A</v>
      </c>
      <c r="W230" s="125" t="e">
        <f t="shared" ca="1" si="1262"/>
        <v>#N/A</v>
      </c>
      <c r="X230" s="125" t="e">
        <f t="shared" ca="1" si="1262"/>
        <v>#N/A</v>
      </c>
      <c r="Y230" s="125" t="e">
        <f t="shared" ca="1" si="1262"/>
        <v>#N/A</v>
      </c>
      <c r="Z230" s="125" t="e">
        <f t="shared" ca="1" si="1262"/>
        <v>#N/A</v>
      </c>
      <c r="AA230" s="125" t="e">
        <f t="shared" ca="1" si="1262"/>
        <v>#N/A</v>
      </c>
      <c r="AB230" s="125" t="e">
        <f t="shared" ca="1" si="1262"/>
        <v>#N/A</v>
      </c>
      <c r="AC230" s="125" t="e">
        <f t="shared" ca="1" si="1262"/>
        <v>#N/A</v>
      </c>
      <c r="AD230" s="125" t="e">
        <f t="shared" ca="1" si="1262"/>
        <v>#N/A</v>
      </c>
      <c r="AE230" s="125" t="e">
        <f t="shared" ca="1" si="1262"/>
        <v>#N/A</v>
      </c>
      <c r="AF230" s="125" t="e">
        <f t="shared" ca="1" si="1262"/>
        <v>#N/A</v>
      </c>
      <c r="AG230" s="125" t="e">
        <f t="shared" ca="1" si="1262"/>
        <v>#N/A</v>
      </c>
      <c r="AH230" s="125" t="e">
        <f t="shared" ca="1" si="1262"/>
        <v>#N/A</v>
      </c>
      <c r="AI230" s="125" t="e">
        <f t="shared" ca="1" si="1270"/>
        <v>#N/A</v>
      </c>
      <c r="AJ230" s="125" t="e">
        <f t="shared" ca="1" si="1270"/>
        <v>#N/A</v>
      </c>
      <c r="AK230" s="125" t="e">
        <f t="shared" ca="1" si="1270"/>
        <v>#N/A</v>
      </c>
      <c r="AL230" s="125" t="e">
        <f t="shared" ca="1" si="1270"/>
        <v>#N/A</v>
      </c>
      <c r="AM230" s="125" t="e">
        <f t="shared" ca="1" si="1270"/>
        <v>#N/A</v>
      </c>
      <c r="AN230" s="125" t="e">
        <f t="shared" ca="1" si="1270"/>
        <v>#N/A</v>
      </c>
      <c r="AO230" s="125" t="e">
        <f t="shared" ca="1" si="1270"/>
        <v>#N/A</v>
      </c>
      <c r="AP230" s="125" t="e">
        <f t="shared" ca="1" si="1270"/>
        <v>#N/A</v>
      </c>
      <c r="AQ230" s="125" t="e">
        <f t="shared" ca="1" si="1270"/>
        <v>#N/A</v>
      </c>
      <c r="AR230" s="125" t="e">
        <f t="shared" ca="1" si="1270"/>
        <v>#N/A</v>
      </c>
      <c r="AS230" s="125" t="e">
        <f t="shared" ca="1" si="1270"/>
        <v>#N/A</v>
      </c>
      <c r="AT230" s="125" t="e">
        <f t="shared" ca="1" si="1270"/>
        <v>#N/A</v>
      </c>
      <c r="AU230" s="125" t="e">
        <f t="shared" ca="1" si="1270"/>
        <v>#N/A</v>
      </c>
      <c r="AV230" s="125" t="e">
        <f t="shared" ca="1" si="1270"/>
        <v>#N/A</v>
      </c>
      <c r="AW230" s="125" t="e">
        <f t="shared" ca="1" si="1270"/>
        <v>#N/A</v>
      </c>
      <c r="AX230" s="125" t="e">
        <f t="shared" ca="1" si="1270"/>
        <v>#N/A</v>
      </c>
      <c r="AY230" s="125" t="e">
        <f t="shared" ca="1" si="1263"/>
        <v>#N/A</v>
      </c>
      <c r="AZ230" s="125" t="e">
        <f t="shared" ca="1" si="1263"/>
        <v>#N/A</v>
      </c>
      <c r="BA230" s="125" t="e">
        <f t="shared" ca="1" si="1263"/>
        <v>#N/A</v>
      </c>
      <c r="BB230" s="125" t="str">
        <f t="shared" ca="1" si="1080"/>
        <v/>
      </c>
      <c r="BC230" s="125" t="str">
        <f t="shared" ca="1" si="1072"/>
        <v/>
      </c>
      <c r="BD230" s="125" t="str">
        <f t="shared" ca="1" si="1073"/>
        <v/>
      </c>
      <c r="BE230" s="125" t="str">
        <f t="shared" ca="1" si="1074"/>
        <v/>
      </c>
      <c r="BF230" t="str">
        <f t="shared" ca="1" si="1081"/>
        <v/>
      </c>
      <c r="BG230" s="125" t="str">
        <f t="shared" ca="1" si="1108"/>
        <v/>
      </c>
      <c r="BI230" s="606" t="str">
        <f t="shared" ca="1" si="1143"/>
        <v/>
      </c>
      <c r="BJ230" s="125" t="str">
        <f t="shared" ca="1" si="1121"/>
        <v/>
      </c>
      <c r="BK230" s="125" t="str">
        <f t="shared" ca="1" si="1144"/>
        <v/>
      </c>
      <c r="BL230" s="125" t="str">
        <f t="shared" ref="BL230" ca="1" si="1291">IFERROR(INDEX($D$2:$BA$203,$A$41-1+$BI230,$A$27-3)*IF(RTF_unit="K",1,IF(RTF_unit="lb",1/1000,IF(RTF_unit="T",2,1))),"")</f>
        <v/>
      </c>
      <c r="BM230" s="125" t="str">
        <f t="shared" ref="BM230" ca="1" si="1292">IFERROR(INDEX($D$2:$BA$203,$A$41-1+$BI230,$A$27-1)*IF(RTF_unit="K",1,IF(RTF_unit="lb",1/1000,IF(RTF_unit="T",2,1))),"")</f>
        <v/>
      </c>
      <c r="BN230" s="125" t="str">
        <f t="shared" ref="BN230" ca="1" si="1293">IFERROR(INDEX($D$2:$BA$203,$A$41-1+$BI230,$A$27-2)*IF(RTF_unit="K",1,IF(RTF_unit="lb",1/1000,IF(RTF_unit="T",2,1))),"")</f>
        <v/>
      </c>
      <c r="BO230" s="125" t="str">
        <f t="shared" ref="BO230" ca="1" si="1294">IFERROR(INDEX($D$2:$BA$203,$A$41-1+$BI230,$A$27)*IF(RTF_unit_Moment="kip-ft",1,IF(RTF_unit_Moment="kip-in",1/12,IF(RTF_unit_Moment="lb-ft",1/1000,IF(RTF_unit_Moment="lb-in",1/12000,1)))),"")</f>
        <v/>
      </c>
      <c r="BP230" s="125" t="str">
        <f t="shared" ref="BP230" ca="1" si="1295">IFERROR(INDEX($D$2:$BA$203,$A$41-1+$BI230,$A$30)*IF(RTF_unit_Moment="kip-ft",1,IF(RTF_unit_Moment="kip-in",1/12,IF(RTF_unit_Moment="lb-ft",1/1000,IF(RTF_unit_Moment="lb-in",1/12000,1)))),"")</f>
        <v/>
      </c>
      <c r="BQ230" s="125" t="str">
        <f t="shared" ca="1" si="1150"/>
        <v/>
      </c>
      <c r="BR230" s="125" t="str">
        <f t="shared" ca="1" si="1151"/>
        <v/>
      </c>
      <c r="BT230" s="125" t="str">
        <f t="array" aca="1" ref="BT230" ca="1">IFERROR(INDEX($BB$1:$BB$203,SMALL(IF($BB$1:$BB$203&lt;&gt;"",ROW($BB$1:$BB$203)),ROW(223:223))),"")</f>
        <v/>
      </c>
      <c r="BU230" s="604" t="str">
        <f t="shared" ca="1" si="1119"/>
        <v/>
      </c>
      <c r="BV230" s="125" t="str">
        <f t="shared" ca="1" si="1127"/>
        <v/>
      </c>
      <c r="BW230" s="125" t="str">
        <f t="shared" ca="1" si="1127"/>
        <v/>
      </c>
      <c r="BX230" s="125" t="str">
        <f t="shared" ca="1" si="1127"/>
        <v/>
      </c>
      <c r="BY230" s="125" t="str">
        <f t="shared" ca="1" si="1128"/>
        <v/>
      </c>
      <c r="BZ230" s="125" t="str">
        <f t="shared" ca="1" si="1120"/>
        <v/>
      </c>
      <c r="CA230" s="125" t="str">
        <f t="shared" ca="1" si="1129"/>
        <v/>
      </c>
      <c r="CB230" s="125" t="str">
        <f t="shared" ca="1" si="1130"/>
        <v/>
      </c>
      <c r="CC230" s="125" t="str">
        <f t="shared" ca="1" si="1131"/>
        <v/>
      </c>
      <c r="CD230" s="125" t="str">
        <f t="shared" ca="1" si="1132"/>
        <v/>
      </c>
      <c r="CE230" s="125" t="str">
        <f t="shared" ca="1" si="1133"/>
        <v/>
      </c>
      <c r="CF230" s="125" t="str">
        <f t="shared" ca="1" si="1134"/>
        <v/>
      </c>
      <c r="CG230" s="125" t="str">
        <f t="shared" ca="1" si="1135"/>
        <v/>
      </c>
      <c r="CH230" s="125" t="str">
        <f t="shared" ca="1" si="1136"/>
        <v/>
      </c>
      <c r="CI230" s="125" t="str">
        <f t="shared" ca="1" si="1137"/>
        <v/>
      </c>
      <c r="CJ230" s="125" t="str">
        <f t="array" aca="1" ref="CJ230" ca="1">IFERROR(INDEX($CI$1:$CI$502,SMALL(IF($CI$1:$CI$502&lt;&gt;"",ROW($CI$1:$CI$502)),ROW(223:223))),"")</f>
        <v/>
      </c>
      <c r="CK230" s="125" t="str">
        <f t="shared" ca="1" si="1138"/>
        <v/>
      </c>
      <c r="CL230" s="125" t="str">
        <f t="shared" ca="1" si="1139"/>
        <v/>
      </c>
      <c r="CM230" s="125"/>
      <c r="CO230" s="125" t="str">
        <f t="shared" si="1140"/>
        <v/>
      </c>
      <c r="CP230" s="600" t="str">
        <f t="shared" si="1141"/>
        <v/>
      </c>
      <c r="CQ230" s="600" t="str">
        <f t="shared" si="1157"/>
        <v/>
      </c>
      <c r="CR230" s="600" t="str">
        <f t="shared" si="1142"/>
        <v/>
      </c>
    </row>
    <row r="231" spans="1:96" x14ac:dyDescent="0.25">
      <c r="A231" s="591"/>
      <c r="C231" s="125">
        <f t="shared" si="1087"/>
        <v>229</v>
      </c>
      <c r="D231" s="125" t="e">
        <f t="shared" ca="1" si="1269"/>
        <v>#N/A</v>
      </c>
      <c r="E231" s="125" t="e">
        <f t="shared" ca="1" si="1269"/>
        <v>#N/A</v>
      </c>
      <c r="F231" s="125" t="e">
        <f t="shared" ca="1" si="1269"/>
        <v>#N/A</v>
      </c>
      <c r="G231" s="125" t="e">
        <f t="shared" ca="1" si="1269"/>
        <v>#N/A</v>
      </c>
      <c r="H231" s="125" t="e">
        <f t="shared" ca="1" si="1269"/>
        <v>#N/A</v>
      </c>
      <c r="I231" s="125" t="e">
        <f t="shared" ca="1" si="1269"/>
        <v>#N/A</v>
      </c>
      <c r="J231" s="125" t="e">
        <f t="shared" ca="1" si="1269"/>
        <v>#N/A</v>
      </c>
      <c r="K231" s="125" t="e">
        <f t="shared" ca="1" si="1269"/>
        <v>#N/A</v>
      </c>
      <c r="L231" s="125" t="e">
        <f t="shared" ca="1" si="1269"/>
        <v>#N/A</v>
      </c>
      <c r="M231" s="125" t="e">
        <f t="shared" ca="1" si="1269"/>
        <v>#N/A</v>
      </c>
      <c r="N231" s="125" t="e">
        <f t="shared" ca="1" si="1269"/>
        <v>#N/A</v>
      </c>
      <c r="O231" s="125" t="e">
        <f t="shared" ca="1" si="1269"/>
        <v>#N/A</v>
      </c>
      <c r="P231" s="125" t="e">
        <f t="shared" ca="1" si="1269"/>
        <v>#N/A</v>
      </c>
      <c r="Q231" s="125" t="e">
        <f t="shared" ca="1" si="1269"/>
        <v>#N/A</v>
      </c>
      <c r="R231" s="125" t="e">
        <f t="shared" ca="1" si="1269"/>
        <v>#N/A</v>
      </c>
      <c r="S231" s="125" t="e">
        <f t="shared" ca="1" si="1269"/>
        <v>#N/A</v>
      </c>
      <c r="T231" s="125" t="e">
        <f t="shared" ca="1" si="1262"/>
        <v>#N/A</v>
      </c>
      <c r="U231" s="125" t="e">
        <f t="shared" ca="1" si="1262"/>
        <v>#N/A</v>
      </c>
      <c r="V231" s="125" t="e">
        <f t="shared" ca="1" si="1262"/>
        <v>#N/A</v>
      </c>
      <c r="W231" s="125" t="e">
        <f t="shared" ca="1" si="1262"/>
        <v>#N/A</v>
      </c>
      <c r="X231" s="125" t="e">
        <f t="shared" ca="1" si="1262"/>
        <v>#N/A</v>
      </c>
      <c r="Y231" s="125" t="e">
        <f t="shared" ca="1" si="1262"/>
        <v>#N/A</v>
      </c>
      <c r="Z231" s="125" t="e">
        <f t="shared" ca="1" si="1262"/>
        <v>#N/A</v>
      </c>
      <c r="AA231" s="125" t="e">
        <f t="shared" ca="1" si="1262"/>
        <v>#N/A</v>
      </c>
      <c r="AB231" s="125" t="e">
        <f t="shared" ca="1" si="1262"/>
        <v>#N/A</v>
      </c>
      <c r="AC231" s="125" t="e">
        <f t="shared" ca="1" si="1262"/>
        <v>#N/A</v>
      </c>
      <c r="AD231" s="125" t="e">
        <f t="shared" ca="1" si="1262"/>
        <v>#N/A</v>
      </c>
      <c r="AE231" s="125" t="e">
        <f t="shared" ca="1" si="1262"/>
        <v>#N/A</v>
      </c>
      <c r="AF231" s="125" t="e">
        <f t="shared" ca="1" si="1262"/>
        <v>#N/A</v>
      </c>
      <c r="AG231" s="125" t="e">
        <f t="shared" ca="1" si="1262"/>
        <v>#N/A</v>
      </c>
      <c r="AH231" s="125" t="e">
        <f t="shared" ca="1" si="1262"/>
        <v>#N/A</v>
      </c>
      <c r="AI231" s="125" t="e">
        <f t="shared" ca="1" si="1270"/>
        <v>#N/A</v>
      </c>
      <c r="AJ231" s="125" t="e">
        <f t="shared" ca="1" si="1270"/>
        <v>#N/A</v>
      </c>
      <c r="AK231" s="125" t="e">
        <f t="shared" ca="1" si="1270"/>
        <v>#N/A</v>
      </c>
      <c r="AL231" s="125" t="e">
        <f t="shared" ca="1" si="1270"/>
        <v>#N/A</v>
      </c>
      <c r="AM231" s="125" t="e">
        <f t="shared" ca="1" si="1270"/>
        <v>#N/A</v>
      </c>
      <c r="AN231" s="125" t="e">
        <f t="shared" ca="1" si="1270"/>
        <v>#N/A</v>
      </c>
      <c r="AO231" s="125" t="e">
        <f t="shared" ca="1" si="1270"/>
        <v>#N/A</v>
      </c>
      <c r="AP231" s="125" t="e">
        <f t="shared" ca="1" si="1270"/>
        <v>#N/A</v>
      </c>
      <c r="AQ231" s="125" t="e">
        <f t="shared" ca="1" si="1270"/>
        <v>#N/A</v>
      </c>
      <c r="AR231" s="125" t="e">
        <f t="shared" ca="1" si="1270"/>
        <v>#N/A</v>
      </c>
      <c r="AS231" s="125" t="e">
        <f t="shared" ca="1" si="1270"/>
        <v>#N/A</v>
      </c>
      <c r="AT231" s="125" t="e">
        <f t="shared" ca="1" si="1270"/>
        <v>#N/A</v>
      </c>
      <c r="AU231" s="125" t="e">
        <f t="shared" ca="1" si="1270"/>
        <v>#N/A</v>
      </c>
      <c r="AV231" s="125" t="e">
        <f t="shared" ca="1" si="1270"/>
        <v>#N/A</v>
      </c>
      <c r="AW231" s="125" t="e">
        <f t="shared" ca="1" si="1270"/>
        <v>#N/A</v>
      </c>
      <c r="AX231" s="125" t="e">
        <f t="shared" ca="1" si="1270"/>
        <v>#N/A</v>
      </c>
      <c r="AY231" s="125" t="e">
        <f t="shared" ca="1" si="1263"/>
        <v>#N/A</v>
      </c>
      <c r="AZ231" s="125" t="e">
        <f t="shared" ca="1" si="1263"/>
        <v>#N/A</v>
      </c>
      <c r="BA231" s="125" t="e">
        <f t="shared" ca="1" si="1263"/>
        <v>#N/A</v>
      </c>
      <c r="BB231" s="125" t="str">
        <f t="shared" ca="1" si="1080"/>
        <v/>
      </c>
      <c r="BC231" s="125" t="str">
        <f t="shared" ca="1" si="1072"/>
        <v/>
      </c>
      <c r="BD231" s="125" t="str">
        <f t="shared" ca="1" si="1073"/>
        <v/>
      </c>
      <c r="BE231" s="125" t="str">
        <f t="shared" ca="1" si="1074"/>
        <v/>
      </c>
      <c r="BF231" t="str">
        <f t="shared" ca="1" si="1081"/>
        <v/>
      </c>
      <c r="BG231" s="125" t="str">
        <f t="shared" ca="1" si="1108"/>
        <v/>
      </c>
      <c r="BI231" s="606" t="str">
        <f t="shared" ca="1" si="1143"/>
        <v/>
      </c>
      <c r="BJ231" s="125" t="str">
        <f t="shared" ca="1" si="1121"/>
        <v/>
      </c>
      <c r="BK231" s="125" t="str">
        <f t="shared" ca="1" si="1144"/>
        <v/>
      </c>
      <c r="BL231" s="125" t="str">
        <f t="shared" ref="BL231" ca="1" si="1296">IFERROR(INDEX($D$2:$BA$203,$A$41-1+$BI231,$A$27-3)*IF(RTF_unit="K",1,IF(RTF_unit="lb",1/1000,IF(RTF_unit="T",2,1))),"")</f>
        <v/>
      </c>
      <c r="BM231" s="125" t="str">
        <f t="shared" ref="BM231" ca="1" si="1297">IFERROR(INDEX($D$2:$BA$203,$A$41-1+$BI231,$A$27-1)*IF(RTF_unit="K",1,IF(RTF_unit="lb",1/1000,IF(RTF_unit="T",2,1))),"")</f>
        <v/>
      </c>
      <c r="BN231" s="125" t="str">
        <f t="shared" ref="BN231" ca="1" si="1298">IFERROR(INDEX($D$2:$BA$203,$A$41-1+$BI231,$A$27-2)*IF(RTF_unit="K",1,IF(RTF_unit="lb",1/1000,IF(RTF_unit="T",2,1))),"")</f>
        <v/>
      </c>
      <c r="BO231" s="125" t="str">
        <f t="shared" ref="BO231" ca="1" si="1299">IFERROR(INDEX($D$2:$BA$203,$A$41-1+$BI231,$A$27)*IF(RTF_unit_Moment="kip-ft",1,IF(RTF_unit_Moment="kip-in",1/12,IF(RTF_unit_Moment="lb-ft",1/1000,IF(RTF_unit_Moment="lb-in",1/12000,1)))),"")</f>
        <v/>
      </c>
      <c r="BP231" s="125" t="str">
        <f t="shared" ref="BP231" ca="1" si="1300">IFERROR(INDEX($D$2:$BA$203,$A$41-1+$BI231,$A$30)*IF(RTF_unit_Moment="kip-ft",1,IF(RTF_unit_Moment="kip-in",1/12,IF(RTF_unit_Moment="lb-ft",1/1000,IF(RTF_unit_Moment="lb-in",1/12000,1)))),"")</f>
        <v/>
      </c>
      <c r="BQ231" s="125" t="str">
        <f t="shared" ca="1" si="1150"/>
        <v/>
      </c>
      <c r="BR231" s="125" t="str">
        <f t="shared" ca="1" si="1151"/>
        <v/>
      </c>
      <c r="BT231" s="125" t="str">
        <f t="array" aca="1" ref="BT231" ca="1">IFERROR(INDEX($BB$1:$BB$203,SMALL(IF($BB$1:$BB$203&lt;&gt;"",ROW($BB$1:$BB$203)),ROW(224:224))),"")</f>
        <v/>
      </c>
      <c r="BU231" s="604" t="str">
        <f t="shared" ca="1" si="1119"/>
        <v/>
      </c>
      <c r="BV231" s="125" t="str">
        <f t="shared" ca="1" si="1127"/>
        <v/>
      </c>
      <c r="BW231" s="125" t="str">
        <f t="shared" ca="1" si="1127"/>
        <v/>
      </c>
      <c r="BX231" s="125" t="str">
        <f t="shared" ca="1" si="1127"/>
        <v/>
      </c>
      <c r="BY231" s="125" t="str">
        <f t="shared" ca="1" si="1128"/>
        <v/>
      </c>
      <c r="BZ231" s="125" t="str">
        <f t="shared" ca="1" si="1120"/>
        <v/>
      </c>
      <c r="CA231" s="125" t="str">
        <f t="shared" ca="1" si="1129"/>
        <v/>
      </c>
      <c r="CB231" s="125" t="str">
        <f t="shared" ca="1" si="1130"/>
        <v/>
      </c>
      <c r="CC231" s="125" t="str">
        <f t="shared" ca="1" si="1131"/>
        <v/>
      </c>
      <c r="CD231" s="125" t="str">
        <f t="shared" ca="1" si="1132"/>
        <v/>
      </c>
      <c r="CE231" s="125" t="str">
        <f t="shared" ca="1" si="1133"/>
        <v/>
      </c>
      <c r="CF231" s="125" t="str">
        <f t="shared" ca="1" si="1134"/>
        <v/>
      </c>
      <c r="CG231" s="125" t="str">
        <f t="shared" ca="1" si="1135"/>
        <v/>
      </c>
      <c r="CH231" s="125" t="str">
        <f t="shared" ca="1" si="1136"/>
        <v/>
      </c>
      <c r="CI231" s="125" t="str">
        <f t="shared" ca="1" si="1137"/>
        <v/>
      </c>
      <c r="CJ231" s="125" t="str">
        <f t="array" aca="1" ref="CJ231" ca="1">IFERROR(INDEX($CI$1:$CI$502,SMALL(IF($CI$1:$CI$502&lt;&gt;"",ROW($CI$1:$CI$502)),ROW(224:224))),"")</f>
        <v/>
      </c>
      <c r="CK231" s="125" t="str">
        <f t="shared" ca="1" si="1138"/>
        <v/>
      </c>
      <c r="CL231" s="125" t="str">
        <f t="shared" ca="1" si="1139"/>
        <v/>
      </c>
      <c r="CM231" s="125"/>
      <c r="CO231" s="125" t="str">
        <f t="shared" si="1140"/>
        <v/>
      </c>
      <c r="CP231" s="600" t="str">
        <f t="shared" si="1141"/>
        <v/>
      </c>
      <c r="CQ231" s="600" t="str">
        <f t="shared" si="1157"/>
        <v/>
      </c>
      <c r="CR231" s="600" t="str">
        <f t="shared" si="1142"/>
        <v/>
      </c>
    </row>
    <row r="232" spans="1:96" x14ac:dyDescent="0.25">
      <c r="A232" s="591"/>
      <c r="C232" s="125">
        <f t="shared" si="1087"/>
        <v>230</v>
      </c>
      <c r="D232" s="125" t="e">
        <f t="shared" ca="1" si="1269"/>
        <v>#N/A</v>
      </c>
      <c r="E232" s="125" t="e">
        <f t="shared" ca="1" si="1269"/>
        <v>#N/A</v>
      </c>
      <c r="F232" s="125" t="e">
        <f t="shared" ca="1" si="1269"/>
        <v>#N/A</v>
      </c>
      <c r="G232" s="125" t="e">
        <f t="shared" ca="1" si="1269"/>
        <v>#N/A</v>
      </c>
      <c r="H232" s="125" t="e">
        <f t="shared" ca="1" si="1269"/>
        <v>#N/A</v>
      </c>
      <c r="I232" s="125" t="e">
        <f t="shared" ca="1" si="1269"/>
        <v>#N/A</v>
      </c>
      <c r="J232" s="125" t="e">
        <f t="shared" ca="1" si="1269"/>
        <v>#N/A</v>
      </c>
      <c r="K232" s="125" t="e">
        <f t="shared" ca="1" si="1269"/>
        <v>#N/A</v>
      </c>
      <c r="L232" s="125" t="e">
        <f t="shared" ca="1" si="1269"/>
        <v>#N/A</v>
      </c>
      <c r="M232" s="125" t="e">
        <f t="shared" ca="1" si="1269"/>
        <v>#N/A</v>
      </c>
      <c r="N232" s="125" t="e">
        <f t="shared" ca="1" si="1269"/>
        <v>#N/A</v>
      </c>
      <c r="O232" s="125" t="e">
        <f t="shared" ca="1" si="1269"/>
        <v>#N/A</v>
      </c>
      <c r="P232" s="125" t="e">
        <f t="shared" ca="1" si="1269"/>
        <v>#N/A</v>
      </c>
      <c r="Q232" s="125" t="e">
        <f t="shared" ca="1" si="1269"/>
        <v>#N/A</v>
      </c>
      <c r="R232" s="125" t="e">
        <f t="shared" ca="1" si="1269"/>
        <v>#N/A</v>
      </c>
      <c r="S232" s="125" t="e">
        <f t="shared" ca="1" si="1269"/>
        <v>#N/A</v>
      </c>
      <c r="T232" s="125" t="e">
        <f t="shared" ca="1" si="1262"/>
        <v>#N/A</v>
      </c>
      <c r="U232" s="125" t="e">
        <f t="shared" ca="1" si="1262"/>
        <v>#N/A</v>
      </c>
      <c r="V232" s="125" t="e">
        <f t="shared" ca="1" si="1262"/>
        <v>#N/A</v>
      </c>
      <c r="W232" s="125" t="e">
        <f t="shared" ca="1" si="1262"/>
        <v>#N/A</v>
      </c>
      <c r="X232" s="125" t="e">
        <f t="shared" ca="1" si="1262"/>
        <v>#N/A</v>
      </c>
      <c r="Y232" s="125" t="e">
        <f t="shared" ca="1" si="1262"/>
        <v>#N/A</v>
      </c>
      <c r="Z232" s="125" t="e">
        <f t="shared" ca="1" si="1262"/>
        <v>#N/A</v>
      </c>
      <c r="AA232" s="125" t="e">
        <f t="shared" ca="1" si="1262"/>
        <v>#N/A</v>
      </c>
      <c r="AB232" s="125" t="e">
        <f t="shared" ca="1" si="1262"/>
        <v>#N/A</v>
      </c>
      <c r="AC232" s="125" t="e">
        <f t="shared" ca="1" si="1262"/>
        <v>#N/A</v>
      </c>
      <c r="AD232" s="125" t="e">
        <f t="shared" ca="1" si="1262"/>
        <v>#N/A</v>
      </c>
      <c r="AE232" s="125" t="e">
        <f t="shared" ca="1" si="1262"/>
        <v>#N/A</v>
      </c>
      <c r="AF232" s="125" t="e">
        <f t="shared" ca="1" si="1262"/>
        <v>#N/A</v>
      </c>
      <c r="AG232" s="125" t="e">
        <f t="shared" ca="1" si="1262"/>
        <v>#N/A</v>
      </c>
      <c r="AH232" s="125" t="e">
        <f t="shared" ca="1" si="1262"/>
        <v>#N/A</v>
      </c>
      <c r="AI232" s="125" t="e">
        <f t="shared" ca="1" si="1270"/>
        <v>#N/A</v>
      </c>
      <c r="AJ232" s="125" t="e">
        <f t="shared" ca="1" si="1270"/>
        <v>#N/A</v>
      </c>
      <c r="AK232" s="125" t="e">
        <f t="shared" ca="1" si="1270"/>
        <v>#N/A</v>
      </c>
      <c r="AL232" s="125" t="e">
        <f t="shared" ca="1" si="1270"/>
        <v>#N/A</v>
      </c>
      <c r="AM232" s="125" t="e">
        <f t="shared" ca="1" si="1270"/>
        <v>#N/A</v>
      </c>
      <c r="AN232" s="125" t="e">
        <f t="shared" ca="1" si="1270"/>
        <v>#N/A</v>
      </c>
      <c r="AO232" s="125" t="e">
        <f t="shared" ca="1" si="1270"/>
        <v>#N/A</v>
      </c>
      <c r="AP232" s="125" t="e">
        <f t="shared" ca="1" si="1270"/>
        <v>#N/A</v>
      </c>
      <c r="AQ232" s="125" t="e">
        <f t="shared" ca="1" si="1270"/>
        <v>#N/A</v>
      </c>
      <c r="AR232" s="125" t="e">
        <f t="shared" ca="1" si="1270"/>
        <v>#N/A</v>
      </c>
      <c r="AS232" s="125" t="e">
        <f t="shared" ca="1" si="1270"/>
        <v>#N/A</v>
      </c>
      <c r="AT232" s="125" t="e">
        <f t="shared" ca="1" si="1270"/>
        <v>#N/A</v>
      </c>
      <c r="AU232" s="125" t="e">
        <f t="shared" ca="1" si="1270"/>
        <v>#N/A</v>
      </c>
      <c r="AV232" s="125" t="e">
        <f t="shared" ca="1" si="1270"/>
        <v>#N/A</v>
      </c>
      <c r="AW232" s="125" t="e">
        <f t="shared" ca="1" si="1270"/>
        <v>#N/A</v>
      </c>
      <c r="AX232" s="125" t="e">
        <f t="shared" ca="1" si="1270"/>
        <v>#N/A</v>
      </c>
      <c r="AY232" s="125" t="e">
        <f t="shared" ca="1" si="1263"/>
        <v>#N/A</v>
      </c>
      <c r="AZ232" s="125" t="e">
        <f t="shared" ca="1" si="1263"/>
        <v>#N/A</v>
      </c>
      <c r="BA232" s="125" t="e">
        <f t="shared" ca="1" si="1263"/>
        <v>#N/A</v>
      </c>
      <c r="BB232" s="125" t="str">
        <f t="shared" ca="1" si="1080"/>
        <v/>
      </c>
      <c r="BC232" s="125" t="str">
        <f t="shared" ca="1" si="1072"/>
        <v/>
      </c>
      <c r="BD232" s="125" t="str">
        <f t="shared" ca="1" si="1073"/>
        <v/>
      </c>
      <c r="BE232" s="125" t="str">
        <f t="shared" ca="1" si="1074"/>
        <v/>
      </c>
      <c r="BF232" t="str">
        <f t="shared" ca="1" si="1081"/>
        <v/>
      </c>
      <c r="BG232" s="125" t="str">
        <f t="shared" ca="1" si="1108"/>
        <v/>
      </c>
      <c r="BI232" s="606" t="str">
        <f t="shared" ca="1" si="1143"/>
        <v/>
      </c>
      <c r="BJ232" s="125" t="str">
        <f t="shared" ca="1" si="1121"/>
        <v/>
      </c>
      <c r="BK232" s="125" t="str">
        <f t="shared" ca="1" si="1144"/>
        <v/>
      </c>
      <c r="BL232" s="125" t="str">
        <f t="shared" ref="BL232" ca="1" si="1301">IFERROR(INDEX($D$2:$BA$203,$A$41-1+$BI232,$A$27-3)*IF(RTF_unit="K",1,IF(RTF_unit="lb",1/1000,IF(RTF_unit="T",2,1))),"")</f>
        <v/>
      </c>
      <c r="BM232" s="125" t="str">
        <f t="shared" ref="BM232" ca="1" si="1302">IFERROR(INDEX($D$2:$BA$203,$A$41-1+$BI232,$A$27-1)*IF(RTF_unit="K",1,IF(RTF_unit="lb",1/1000,IF(RTF_unit="T",2,1))),"")</f>
        <v/>
      </c>
      <c r="BN232" s="125" t="str">
        <f t="shared" ref="BN232" ca="1" si="1303">IFERROR(INDEX($D$2:$BA$203,$A$41-1+$BI232,$A$27-2)*IF(RTF_unit="K",1,IF(RTF_unit="lb",1/1000,IF(RTF_unit="T",2,1))),"")</f>
        <v/>
      </c>
      <c r="BO232" s="125" t="str">
        <f t="shared" ref="BO232" ca="1" si="1304">IFERROR(INDEX($D$2:$BA$203,$A$41-1+$BI232,$A$27)*IF(RTF_unit_Moment="kip-ft",1,IF(RTF_unit_Moment="kip-in",1/12,IF(RTF_unit_Moment="lb-ft",1/1000,IF(RTF_unit_Moment="lb-in",1/12000,1)))),"")</f>
        <v/>
      </c>
      <c r="BP232" s="125" t="str">
        <f t="shared" ref="BP232" ca="1" si="1305">IFERROR(INDEX($D$2:$BA$203,$A$41-1+$BI232,$A$30)*IF(RTF_unit_Moment="kip-ft",1,IF(RTF_unit_Moment="kip-in",1/12,IF(RTF_unit_Moment="lb-ft",1/1000,IF(RTF_unit_Moment="lb-in",1/12000,1)))),"")</f>
        <v/>
      </c>
      <c r="BQ232" s="125" t="str">
        <f t="shared" ca="1" si="1150"/>
        <v/>
      </c>
      <c r="BR232" s="125" t="str">
        <f t="shared" ca="1" si="1151"/>
        <v/>
      </c>
      <c r="BT232" s="125" t="str">
        <f t="array" aca="1" ref="BT232" ca="1">IFERROR(INDEX($BB$1:$BB$203,SMALL(IF($BB$1:$BB$203&lt;&gt;"",ROW($BB$1:$BB$203)),ROW(225:225))),"")</f>
        <v/>
      </c>
      <c r="BU232" s="604" t="str">
        <f t="shared" ca="1" si="1119"/>
        <v/>
      </c>
      <c r="BV232" s="125" t="str">
        <f t="shared" ca="1" si="1127"/>
        <v/>
      </c>
      <c r="BW232" s="125" t="str">
        <f t="shared" ca="1" si="1127"/>
        <v/>
      </c>
      <c r="BX232" s="125" t="str">
        <f t="shared" ca="1" si="1127"/>
        <v/>
      </c>
      <c r="BY232" s="125" t="str">
        <f t="shared" ca="1" si="1128"/>
        <v/>
      </c>
      <c r="BZ232" s="125" t="str">
        <f t="shared" ca="1" si="1120"/>
        <v/>
      </c>
      <c r="CA232" s="125" t="str">
        <f t="shared" ca="1" si="1129"/>
        <v/>
      </c>
      <c r="CB232" s="125" t="str">
        <f t="shared" ca="1" si="1130"/>
        <v/>
      </c>
      <c r="CC232" s="125" t="str">
        <f t="shared" ca="1" si="1131"/>
        <v/>
      </c>
      <c r="CD232" s="125" t="str">
        <f t="shared" ca="1" si="1132"/>
        <v/>
      </c>
      <c r="CE232" s="125" t="str">
        <f t="shared" ca="1" si="1133"/>
        <v/>
      </c>
      <c r="CF232" s="125" t="str">
        <f t="shared" ca="1" si="1134"/>
        <v/>
      </c>
      <c r="CG232" s="125" t="str">
        <f t="shared" ca="1" si="1135"/>
        <v/>
      </c>
      <c r="CH232" s="125" t="str">
        <f t="shared" ca="1" si="1136"/>
        <v/>
      </c>
      <c r="CI232" s="125" t="str">
        <f t="shared" ca="1" si="1137"/>
        <v/>
      </c>
      <c r="CJ232" s="125" t="str">
        <f t="array" aca="1" ref="CJ232" ca="1">IFERROR(INDEX($CI$1:$CI$502,SMALL(IF($CI$1:$CI$502&lt;&gt;"",ROW($CI$1:$CI$502)),ROW(225:225))),"")</f>
        <v/>
      </c>
      <c r="CK232" s="125" t="str">
        <f t="shared" ca="1" si="1138"/>
        <v/>
      </c>
      <c r="CL232" s="125" t="str">
        <f t="shared" ca="1" si="1139"/>
        <v/>
      </c>
      <c r="CM232" s="125"/>
      <c r="CO232" s="125" t="str">
        <f t="shared" si="1140"/>
        <v/>
      </c>
      <c r="CP232" s="600" t="str">
        <f t="shared" si="1141"/>
        <v/>
      </c>
      <c r="CQ232" s="600" t="str">
        <f t="shared" si="1157"/>
        <v/>
      </c>
      <c r="CR232" s="600" t="str">
        <f t="shared" si="1142"/>
        <v/>
      </c>
    </row>
    <row r="233" spans="1:96" x14ac:dyDescent="0.25">
      <c r="A233" s="591"/>
      <c r="C233" s="125">
        <f t="shared" si="1087"/>
        <v>231</v>
      </c>
      <c r="D233" s="125" t="e">
        <f t="shared" ca="1" si="1269"/>
        <v>#N/A</v>
      </c>
      <c r="E233" s="125" t="e">
        <f t="shared" ca="1" si="1269"/>
        <v>#N/A</v>
      </c>
      <c r="F233" s="125" t="e">
        <f t="shared" ca="1" si="1269"/>
        <v>#N/A</v>
      </c>
      <c r="G233" s="125" t="e">
        <f t="shared" ca="1" si="1269"/>
        <v>#N/A</v>
      </c>
      <c r="H233" s="125" t="e">
        <f t="shared" ca="1" si="1269"/>
        <v>#N/A</v>
      </c>
      <c r="I233" s="125" t="e">
        <f t="shared" ca="1" si="1269"/>
        <v>#N/A</v>
      </c>
      <c r="J233" s="125" t="e">
        <f t="shared" ca="1" si="1269"/>
        <v>#N/A</v>
      </c>
      <c r="K233" s="125" t="e">
        <f t="shared" ca="1" si="1269"/>
        <v>#N/A</v>
      </c>
      <c r="L233" s="125" t="e">
        <f t="shared" ca="1" si="1269"/>
        <v>#N/A</v>
      </c>
      <c r="M233" s="125" t="e">
        <f t="shared" ca="1" si="1269"/>
        <v>#N/A</v>
      </c>
      <c r="N233" s="125" t="e">
        <f t="shared" ca="1" si="1269"/>
        <v>#N/A</v>
      </c>
      <c r="O233" s="125" t="e">
        <f t="shared" ca="1" si="1269"/>
        <v>#N/A</v>
      </c>
      <c r="P233" s="125" t="e">
        <f t="shared" ca="1" si="1269"/>
        <v>#N/A</v>
      </c>
      <c r="Q233" s="125" t="e">
        <f t="shared" ca="1" si="1269"/>
        <v>#N/A</v>
      </c>
      <c r="R233" s="125" t="e">
        <f t="shared" ca="1" si="1269"/>
        <v>#N/A</v>
      </c>
      <c r="S233" s="125" t="e">
        <f t="shared" ca="1" si="1269"/>
        <v>#N/A</v>
      </c>
      <c r="T233" s="125" t="e">
        <f t="shared" ca="1" si="1262"/>
        <v>#N/A</v>
      </c>
      <c r="U233" s="125" t="e">
        <f t="shared" ca="1" si="1262"/>
        <v>#N/A</v>
      </c>
      <c r="V233" s="125" t="e">
        <f t="shared" ca="1" si="1262"/>
        <v>#N/A</v>
      </c>
      <c r="W233" s="125" t="e">
        <f t="shared" ca="1" si="1262"/>
        <v>#N/A</v>
      </c>
      <c r="X233" s="125" t="e">
        <f t="shared" ca="1" si="1262"/>
        <v>#N/A</v>
      </c>
      <c r="Y233" s="125" t="e">
        <f t="shared" ca="1" si="1262"/>
        <v>#N/A</v>
      </c>
      <c r="Z233" s="125" t="e">
        <f t="shared" ca="1" si="1262"/>
        <v>#N/A</v>
      </c>
      <c r="AA233" s="125" t="e">
        <f t="shared" ca="1" si="1262"/>
        <v>#N/A</v>
      </c>
      <c r="AB233" s="125" t="e">
        <f t="shared" ca="1" si="1262"/>
        <v>#N/A</v>
      </c>
      <c r="AC233" s="125" t="e">
        <f t="shared" ca="1" si="1262"/>
        <v>#N/A</v>
      </c>
      <c r="AD233" s="125" t="e">
        <f t="shared" ca="1" si="1262"/>
        <v>#N/A</v>
      </c>
      <c r="AE233" s="125" t="e">
        <f t="shared" ca="1" si="1262"/>
        <v>#N/A</v>
      </c>
      <c r="AF233" s="125" t="e">
        <f t="shared" ca="1" si="1262"/>
        <v>#N/A</v>
      </c>
      <c r="AG233" s="125" t="e">
        <f t="shared" ca="1" si="1262"/>
        <v>#N/A</v>
      </c>
      <c r="AH233" s="125" t="e">
        <f t="shared" ca="1" si="1262"/>
        <v>#N/A</v>
      </c>
      <c r="AI233" s="125" t="e">
        <f t="shared" ca="1" si="1270"/>
        <v>#N/A</v>
      </c>
      <c r="AJ233" s="125" t="e">
        <f t="shared" ca="1" si="1270"/>
        <v>#N/A</v>
      </c>
      <c r="AK233" s="125" t="e">
        <f t="shared" ca="1" si="1270"/>
        <v>#N/A</v>
      </c>
      <c r="AL233" s="125" t="e">
        <f t="shared" ca="1" si="1270"/>
        <v>#N/A</v>
      </c>
      <c r="AM233" s="125" t="e">
        <f t="shared" ca="1" si="1270"/>
        <v>#N/A</v>
      </c>
      <c r="AN233" s="125" t="e">
        <f t="shared" ca="1" si="1270"/>
        <v>#N/A</v>
      </c>
      <c r="AO233" s="125" t="e">
        <f t="shared" ca="1" si="1270"/>
        <v>#N/A</v>
      </c>
      <c r="AP233" s="125" t="e">
        <f t="shared" ca="1" si="1270"/>
        <v>#N/A</v>
      </c>
      <c r="AQ233" s="125" t="e">
        <f t="shared" ca="1" si="1270"/>
        <v>#N/A</v>
      </c>
      <c r="AR233" s="125" t="e">
        <f t="shared" ca="1" si="1270"/>
        <v>#N/A</v>
      </c>
      <c r="AS233" s="125" t="e">
        <f t="shared" ca="1" si="1270"/>
        <v>#N/A</v>
      </c>
      <c r="AT233" s="125" t="e">
        <f t="shared" ca="1" si="1270"/>
        <v>#N/A</v>
      </c>
      <c r="AU233" s="125" t="e">
        <f t="shared" ca="1" si="1270"/>
        <v>#N/A</v>
      </c>
      <c r="AV233" s="125" t="e">
        <f t="shared" ca="1" si="1270"/>
        <v>#N/A</v>
      </c>
      <c r="AW233" s="125" t="e">
        <f t="shared" ca="1" si="1270"/>
        <v>#N/A</v>
      </c>
      <c r="AX233" s="125" t="e">
        <f t="shared" ca="1" si="1270"/>
        <v>#N/A</v>
      </c>
      <c r="AY233" s="125" t="e">
        <f t="shared" ca="1" si="1263"/>
        <v>#N/A</v>
      </c>
      <c r="AZ233" s="125" t="e">
        <f t="shared" ca="1" si="1263"/>
        <v>#N/A</v>
      </c>
      <c r="BA233" s="125" t="e">
        <f t="shared" ca="1" si="1263"/>
        <v>#N/A</v>
      </c>
      <c r="BB233" s="125" t="str">
        <f t="shared" ca="1" si="1080"/>
        <v/>
      </c>
      <c r="BC233" s="125" t="str">
        <f t="shared" ca="1" si="1072"/>
        <v/>
      </c>
      <c r="BD233" s="125" t="str">
        <f t="shared" ca="1" si="1073"/>
        <v/>
      </c>
      <c r="BE233" s="125" t="str">
        <f t="shared" ca="1" si="1074"/>
        <v/>
      </c>
      <c r="BF233" t="str">
        <f t="shared" ca="1" si="1081"/>
        <v/>
      </c>
      <c r="BG233" s="125" t="str">
        <f t="shared" ca="1" si="1108"/>
        <v/>
      </c>
      <c r="BI233" s="606" t="str">
        <f t="shared" ca="1" si="1143"/>
        <v/>
      </c>
      <c r="BJ233" s="125" t="str">
        <f t="shared" ca="1" si="1121"/>
        <v/>
      </c>
      <c r="BK233" s="125" t="str">
        <f t="shared" ca="1" si="1144"/>
        <v/>
      </c>
      <c r="BL233" s="125" t="str">
        <f t="shared" ref="BL233" ca="1" si="1306">IFERROR(INDEX($D$2:$BA$203,$A$41-1+$BI233,$A$27-3)*IF(RTF_unit="K",1,IF(RTF_unit="lb",1/1000,IF(RTF_unit="T",2,1))),"")</f>
        <v/>
      </c>
      <c r="BM233" s="125" t="str">
        <f t="shared" ref="BM233" ca="1" si="1307">IFERROR(INDEX($D$2:$BA$203,$A$41-1+$BI233,$A$27-1)*IF(RTF_unit="K",1,IF(RTF_unit="lb",1/1000,IF(RTF_unit="T",2,1))),"")</f>
        <v/>
      </c>
      <c r="BN233" s="125" t="str">
        <f t="shared" ref="BN233" ca="1" si="1308">IFERROR(INDEX($D$2:$BA$203,$A$41-1+$BI233,$A$27-2)*IF(RTF_unit="K",1,IF(RTF_unit="lb",1/1000,IF(RTF_unit="T",2,1))),"")</f>
        <v/>
      </c>
      <c r="BO233" s="125" t="str">
        <f t="shared" ref="BO233" ca="1" si="1309">IFERROR(INDEX($D$2:$BA$203,$A$41-1+$BI233,$A$27)*IF(RTF_unit_Moment="kip-ft",1,IF(RTF_unit_Moment="kip-in",1/12,IF(RTF_unit_Moment="lb-ft",1/1000,IF(RTF_unit_Moment="lb-in",1/12000,1)))),"")</f>
        <v/>
      </c>
      <c r="BP233" s="125" t="str">
        <f t="shared" ref="BP233" ca="1" si="1310">IFERROR(INDEX($D$2:$BA$203,$A$41-1+$BI233,$A$30)*IF(RTF_unit_Moment="kip-ft",1,IF(RTF_unit_Moment="kip-in",1/12,IF(RTF_unit_Moment="lb-ft",1/1000,IF(RTF_unit_Moment="lb-in",1/12000,1)))),"")</f>
        <v/>
      </c>
      <c r="BQ233" s="125" t="str">
        <f t="shared" ca="1" si="1150"/>
        <v/>
      </c>
      <c r="BR233" s="125" t="str">
        <f t="shared" ca="1" si="1151"/>
        <v/>
      </c>
      <c r="BT233" s="125" t="str">
        <f t="array" aca="1" ref="BT233" ca="1">IFERROR(INDEX($BB$1:$BB$203,SMALL(IF($BB$1:$BB$203&lt;&gt;"",ROW($BB$1:$BB$203)),ROW(226:226))),"")</f>
        <v/>
      </c>
      <c r="BU233" s="604" t="str">
        <f t="shared" ca="1" si="1119"/>
        <v/>
      </c>
      <c r="BV233" s="125" t="str">
        <f t="shared" ca="1" si="1127"/>
        <v/>
      </c>
      <c r="BW233" s="125" t="str">
        <f t="shared" ca="1" si="1127"/>
        <v/>
      </c>
      <c r="BX233" s="125" t="str">
        <f t="shared" ca="1" si="1127"/>
        <v/>
      </c>
      <c r="BY233" s="125" t="str">
        <f t="shared" ca="1" si="1128"/>
        <v/>
      </c>
      <c r="BZ233" s="125" t="str">
        <f t="shared" ca="1" si="1120"/>
        <v/>
      </c>
      <c r="CA233" s="125" t="str">
        <f t="shared" ca="1" si="1129"/>
        <v/>
      </c>
      <c r="CB233" s="125" t="str">
        <f t="shared" ca="1" si="1130"/>
        <v/>
      </c>
      <c r="CC233" s="125" t="str">
        <f t="shared" ca="1" si="1131"/>
        <v/>
      </c>
      <c r="CD233" s="125" t="str">
        <f t="shared" ca="1" si="1132"/>
        <v/>
      </c>
      <c r="CE233" s="125" t="str">
        <f t="shared" ca="1" si="1133"/>
        <v/>
      </c>
      <c r="CF233" s="125" t="str">
        <f t="shared" ca="1" si="1134"/>
        <v/>
      </c>
      <c r="CG233" s="125" t="str">
        <f t="shared" ca="1" si="1135"/>
        <v/>
      </c>
      <c r="CH233" s="125" t="str">
        <f t="shared" ca="1" si="1136"/>
        <v/>
      </c>
      <c r="CI233" s="125" t="str">
        <f t="shared" ca="1" si="1137"/>
        <v/>
      </c>
      <c r="CJ233" s="125" t="str">
        <f t="array" aca="1" ref="CJ233" ca="1">IFERROR(INDEX($CI$1:$CI$502,SMALL(IF($CI$1:$CI$502&lt;&gt;"",ROW($CI$1:$CI$502)),ROW(226:226))),"")</f>
        <v/>
      </c>
      <c r="CK233" s="125" t="str">
        <f t="shared" ca="1" si="1138"/>
        <v/>
      </c>
      <c r="CL233" s="125" t="str">
        <f t="shared" ca="1" si="1139"/>
        <v/>
      </c>
      <c r="CM233" s="125"/>
      <c r="CO233" s="125" t="str">
        <f t="shared" si="1140"/>
        <v/>
      </c>
      <c r="CP233" s="600" t="str">
        <f t="shared" si="1141"/>
        <v/>
      </c>
      <c r="CQ233" s="600" t="str">
        <f t="shared" si="1157"/>
        <v/>
      </c>
      <c r="CR233" s="600" t="str">
        <f t="shared" si="1142"/>
        <v/>
      </c>
    </row>
    <row r="234" spans="1:96" x14ac:dyDescent="0.25">
      <c r="A234" s="591"/>
      <c r="C234" s="125">
        <f t="shared" si="1087"/>
        <v>232</v>
      </c>
      <c r="D234" s="125" t="e">
        <f t="shared" ca="1" si="1269"/>
        <v>#N/A</v>
      </c>
      <c r="E234" s="125" t="e">
        <f t="shared" ca="1" si="1269"/>
        <v>#N/A</v>
      </c>
      <c r="F234" s="125" t="e">
        <f t="shared" ca="1" si="1269"/>
        <v>#N/A</v>
      </c>
      <c r="G234" s="125" t="e">
        <f t="shared" ca="1" si="1269"/>
        <v>#N/A</v>
      </c>
      <c r="H234" s="125" t="e">
        <f t="shared" ca="1" si="1269"/>
        <v>#N/A</v>
      </c>
      <c r="I234" s="125" t="e">
        <f t="shared" ca="1" si="1269"/>
        <v>#N/A</v>
      </c>
      <c r="J234" s="125" t="e">
        <f t="shared" ca="1" si="1269"/>
        <v>#N/A</v>
      </c>
      <c r="K234" s="125" t="e">
        <f t="shared" ca="1" si="1269"/>
        <v>#N/A</v>
      </c>
      <c r="L234" s="125" t="e">
        <f t="shared" ca="1" si="1269"/>
        <v>#N/A</v>
      </c>
      <c r="M234" s="125" t="e">
        <f t="shared" ca="1" si="1269"/>
        <v>#N/A</v>
      </c>
      <c r="N234" s="125" t="e">
        <f t="shared" ca="1" si="1269"/>
        <v>#N/A</v>
      </c>
      <c r="O234" s="125" t="e">
        <f t="shared" ca="1" si="1269"/>
        <v>#N/A</v>
      </c>
      <c r="P234" s="125" t="e">
        <f t="shared" ca="1" si="1269"/>
        <v>#N/A</v>
      </c>
      <c r="Q234" s="125" t="e">
        <f t="shared" ca="1" si="1269"/>
        <v>#N/A</v>
      </c>
      <c r="R234" s="125" t="e">
        <f t="shared" ca="1" si="1269"/>
        <v>#N/A</v>
      </c>
      <c r="S234" s="125" t="e">
        <f t="shared" ca="1" si="1269"/>
        <v>#N/A</v>
      </c>
      <c r="T234" s="125" t="e">
        <f t="shared" ca="1" si="1262"/>
        <v>#N/A</v>
      </c>
      <c r="U234" s="125" t="e">
        <f t="shared" ca="1" si="1262"/>
        <v>#N/A</v>
      </c>
      <c r="V234" s="125" t="e">
        <f t="shared" ca="1" si="1262"/>
        <v>#N/A</v>
      </c>
      <c r="W234" s="125" t="e">
        <f t="shared" ca="1" si="1262"/>
        <v>#N/A</v>
      </c>
      <c r="X234" s="125" t="e">
        <f t="shared" ca="1" si="1262"/>
        <v>#N/A</v>
      </c>
      <c r="Y234" s="125" t="e">
        <f t="shared" ca="1" si="1262"/>
        <v>#N/A</v>
      </c>
      <c r="Z234" s="125" t="e">
        <f t="shared" ca="1" si="1262"/>
        <v>#N/A</v>
      </c>
      <c r="AA234" s="125" t="e">
        <f t="shared" ca="1" si="1262"/>
        <v>#N/A</v>
      </c>
      <c r="AB234" s="125" t="e">
        <f t="shared" ca="1" si="1262"/>
        <v>#N/A</v>
      </c>
      <c r="AC234" s="125" t="e">
        <f t="shared" ca="1" si="1262"/>
        <v>#N/A</v>
      </c>
      <c r="AD234" s="125" t="e">
        <f t="shared" ca="1" si="1262"/>
        <v>#N/A</v>
      </c>
      <c r="AE234" s="125" t="e">
        <f t="shared" ca="1" si="1262"/>
        <v>#N/A</v>
      </c>
      <c r="AF234" s="125" t="e">
        <f t="shared" ca="1" si="1262"/>
        <v>#N/A</v>
      </c>
      <c r="AG234" s="125" t="e">
        <f t="shared" ca="1" si="1262"/>
        <v>#N/A</v>
      </c>
      <c r="AH234" s="125" t="e">
        <f t="shared" ca="1" si="1262"/>
        <v>#N/A</v>
      </c>
      <c r="AI234" s="125" t="e">
        <f t="shared" ca="1" si="1270"/>
        <v>#N/A</v>
      </c>
      <c r="AJ234" s="125" t="e">
        <f t="shared" ca="1" si="1270"/>
        <v>#N/A</v>
      </c>
      <c r="AK234" s="125" t="e">
        <f t="shared" ca="1" si="1270"/>
        <v>#N/A</v>
      </c>
      <c r="AL234" s="125" t="e">
        <f t="shared" ca="1" si="1270"/>
        <v>#N/A</v>
      </c>
      <c r="AM234" s="125" t="e">
        <f t="shared" ca="1" si="1270"/>
        <v>#N/A</v>
      </c>
      <c r="AN234" s="125" t="e">
        <f t="shared" ca="1" si="1270"/>
        <v>#N/A</v>
      </c>
      <c r="AO234" s="125" t="e">
        <f t="shared" ca="1" si="1270"/>
        <v>#N/A</v>
      </c>
      <c r="AP234" s="125" t="e">
        <f t="shared" ca="1" si="1270"/>
        <v>#N/A</v>
      </c>
      <c r="AQ234" s="125" t="e">
        <f t="shared" ca="1" si="1270"/>
        <v>#N/A</v>
      </c>
      <c r="AR234" s="125" t="e">
        <f t="shared" ca="1" si="1270"/>
        <v>#N/A</v>
      </c>
      <c r="AS234" s="125" t="e">
        <f t="shared" ca="1" si="1270"/>
        <v>#N/A</v>
      </c>
      <c r="AT234" s="125" t="e">
        <f t="shared" ca="1" si="1270"/>
        <v>#N/A</v>
      </c>
      <c r="AU234" s="125" t="e">
        <f t="shared" ca="1" si="1270"/>
        <v>#N/A</v>
      </c>
      <c r="AV234" s="125" t="e">
        <f t="shared" ca="1" si="1270"/>
        <v>#N/A</v>
      </c>
      <c r="AW234" s="125" t="e">
        <f t="shared" ca="1" si="1270"/>
        <v>#N/A</v>
      </c>
      <c r="AX234" s="125" t="e">
        <f t="shared" ca="1" si="1270"/>
        <v>#N/A</v>
      </c>
      <c r="AY234" s="125" t="e">
        <f t="shared" ca="1" si="1263"/>
        <v>#N/A</v>
      </c>
      <c r="AZ234" s="125" t="e">
        <f t="shared" ca="1" si="1263"/>
        <v>#N/A</v>
      </c>
      <c r="BA234" s="125" t="e">
        <f t="shared" ca="1" si="1263"/>
        <v>#N/A</v>
      </c>
      <c r="BB234" s="125" t="str">
        <f t="shared" ca="1" si="1080"/>
        <v/>
      </c>
      <c r="BC234" s="125" t="str">
        <f t="shared" ca="1" si="1072"/>
        <v/>
      </c>
      <c r="BD234" s="125" t="str">
        <f t="shared" ca="1" si="1073"/>
        <v/>
      </c>
      <c r="BE234" s="125" t="str">
        <f t="shared" ca="1" si="1074"/>
        <v/>
      </c>
      <c r="BF234" t="str">
        <f t="shared" ca="1" si="1081"/>
        <v/>
      </c>
      <c r="BG234" s="125" t="str">
        <f t="shared" ca="1" si="1108"/>
        <v/>
      </c>
      <c r="BI234" s="606" t="str">
        <f t="shared" ca="1" si="1143"/>
        <v/>
      </c>
      <c r="BJ234" s="125" t="str">
        <f t="shared" ca="1" si="1121"/>
        <v/>
      </c>
      <c r="BK234" s="125" t="str">
        <f t="shared" ca="1" si="1144"/>
        <v/>
      </c>
      <c r="BL234" s="125" t="str">
        <f t="shared" ref="BL234" ca="1" si="1311">IFERROR(INDEX($D$2:$BA$203,$A$41-1+$BI234,$A$27-3)*IF(RTF_unit="K",1,IF(RTF_unit="lb",1/1000,IF(RTF_unit="T",2,1))),"")</f>
        <v/>
      </c>
      <c r="BM234" s="125" t="str">
        <f t="shared" ref="BM234" ca="1" si="1312">IFERROR(INDEX($D$2:$BA$203,$A$41-1+$BI234,$A$27-1)*IF(RTF_unit="K",1,IF(RTF_unit="lb",1/1000,IF(RTF_unit="T",2,1))),"")</f>
        <v/>
      </c>
      <c r="BN234" s="125" t="str">
        <f t="shared" ref="BN234" ca="1" si="1313">IFERROR(INDEX($D$2:$BA$203,$A$41-1+$BI234,$A$27-2)*IF(RTF_unit="K",1,IF(RTF_unit="lb",1/1000,IF(RTF_unit="T",2,1))),"")</f>
        <v/>
      </c>
      <c r="BO234" s="125" t="str">
        <f t="shared" ref="BO234" ca="1" si="1314">IFERROR(INDEX($D$2:$BA$203,$A$41-1+$BI234,$A$27)*IF(RTF_unit_Moment="kip-ft",1,IF(RTF_unit_Moment="kip-in",1/12,IF(RTF_unit_Moment="lb-ft",1/1000,IF(RTF_unit_Moment="lb-in",1/12000,1)))),"")</f>
        <v/>
      </c>
      <c r="BP234" s="125" t="str">
        <f t="shared" ref="BP234" ca="1" si="1315">IFERROR(INDEX($D$2:$BA$203,$A$41-1+$BI234,$A$30)*IF(RTF_unit_Moment="kip-ft",1,IF(RTF_unit_Moment="kip-in",1/12,IF(RTF_unit_Moment="lb-ft",1/1000,IF(RTF_unit_Moment="lb-in",1/12000,1)))),"")</f>
        <v/>
      </c>
      <c r="BQ234" s="125" t="str">
        <f t="shared" ca="1" si="1150"/>
        <v/>
      </c>
      <c r="BR234" s="125" t="str">
        <f t="shared" ca="1" si="1151"/>
        <v/>
      </c>
      <c r="BT234" s="125" t="str">
        <f t="array" aca="1" ref="BT234" ca="1">IFERROR(INDEX($BB$1:$BB$203,SMALL(IF($BB$1:$BB$203&lt;&gt;"",ROW($BB$1:$BB$203)),ROW(227:227))),"")</f>
        <v/>
      </c>
      <c r="BU234" s="604" t="str">
        <f t="shared" ca="1" si="1119"/>
        <v/>
      </c>
      <c r="BV234" s="125" t="str">
        <f t="shared" ca="1" si="1127"/>
        <v/>
      </c>
      <c r="BW234" s="125" t="str">
        <f t="shared" ca="1" si="1127"/>
        <v/>
      </c>
      <c r="BX234" s="125" t="str">
        <f t="shared" ca="1" si="1127"/>
        <v/>
      </c>
      <c r="BY234" s="125" t="str">
        <f t="shared" ca="1" si="1128"/>
        <v/>
      </c>
      <c r="BZ234" s="125" t="str">
        <f t="shared" ca="1" si="1120"/>
        <v/>
      </c>
      <c r="CA234" s="125" t="str">
        <f t="shared" ca="1" si="1129"/>
        <v/>
      </c>
      <c r="CB234" s="125" t="str">
        <f t="shared" ca="1" si="1130"/>
        <v/>
      </c>
      <c r="CC234" s="125" t="str">
        <f t="shared" ca="1" si="1131"/>
        <v/>
      </c>
      <c r="CD234" s="125" t="str">
        <f t="shared" ca="1" si="1132"/>
        <v/>
      </c>
      <c r="CE234" s="125" t="str">
        <f t="shared" ca="1" si="1133"/>
        <v/>
      </c>
      <c r="CF234" s="125" t="str">
        <f t="shared" ca="1" si="1134"/>
        <v/>
      </c>
      <c r="CG234" s="125" t="str">
        <f t="shared" ca="1" si="1135"/>
        <v/>
      </c>
      <c r="CH234" s="125" t="str">
        <f t="shared" ca="1" si="1136"/>
        <v/>
      </c>
      <c r="CI234" s="125" t="str">
        <f t="shared" ca="1" si="1137"/>
        <v/>
      </c>
      <c r="CJ234" s="125" t="str">
        <f t="array" aca="1" ref="CJ234" ca="1">IFERROR(INDEX($CI$1:$CI$502,SMALL(IF($CI$1:$CI$502&lt;&gt;"",ROW($CI$1:$CI$502)),ROW(227:227))),"")</f>
        <v/>
      </c>
      <c r="CK234" s="125" t="str">
        <f t="shared" ca="1" si="1138"/>
        <v/>
      </c>
      <c r="CL234" s="125" t="str">
        <f t="shared" ca="1" si="1139"/>
        <v/>
      </c>
      <c r="CM234" s="125"/>
      <c r="CO234" s="125" t="str">
        <f t="shared" si="1140"/>
        <v/>
      </c>
      <c r="CP234" s="600" t="str">
        <f t="shared" si="1141"/>
        <v/>
      </c>
      <c r="CQ234" s="600" t="str">
        <f t="shared" si="1157"/>
        <v/>
      </c>
      <c r="CR234" s="600" t="str">
        <f t="shared" si="1142"/>
        <v/>
      </c>
    </row>
    <row r="235" spans="1:96" x14ac:dyDescent="0.25">
      <c r="A235" s="591"/>
      <c r="C235" s="125">
        <f t="shared" si="1087"/>
        <v>233</v>
      </c>
      <c r="D235" s="125" t="e">
        <f t="shared" ca="1" si="1269"/>
        <v>#N/A</v>
      </c>
      <c r="E235" s="125" t="e">
        <f t="shared" ca="1" si="1269"/>
        <v>#N/A</v>
      </c>
      <c r="F235" s="125" t="e">
        <f t="shared" ca="1" si="1269"/>
        <v>#N/A</v>
      </c>
      <c r="G235" s="125" t="e">
        <f t="shared" ca="1" si="1269"/>
        <v>#N/A</v>
      </c>
      <c r="H235" s="125" t="e">
        <f t="shared" ca="1" si="1269"/>
        <v>#N/A</v>
      </c>
      <c r="I235" s="125" t="e">
        <f t="shared" ca="1" si="1269"/>
        <v>#N/A</v>
      </c>
      <c r="J235" s="125" t="e">
        <f t="shared" ca="1" si="1269"/>
        <v>#N/A</v>
      </c>
      <c r="K235" s="125" t="e">
        <f t="shared" ca="1" si="1269"/>
        <v>#N/A</v>
      </c>
      <c r="L235" s="125" t="e">
        <f t="shared" ca="1" si="1269"/>
        <v>#N/A</v>
      </c>
      <c r="M235" s="125" t="e">
        <f t="shared" ca="1" si="1269"/>
        <v>#N/A</v>
      </c>
      <c r="N235" s="125" t="e">
        <f t="shared" ca="1" si="1269"/>
        <v>#N/A</v>
      </c>
      <c r="O235" s="125" t="e">
        <f t="shared" ca="1" si="1269"/>
        <v>#N/A</v>
      </c>
      <c r="P235" s="125" t="e">
        <f t="shared" ca="1" si="1269"/>
        <v>#N/A</v>
      </c>
      <c r="Q235" s="125" t="e">
        <f t="shared" ca="1" si="1269"/>
        <v>#N/A</v>
      </c>
      <c r="R235" s="125" t="e">
        <f t="shared" ca="1" si="1269"/>
        <v>#N/A</v>
      </c>
      <c r="S235" s="125" t="e">
        <f t="shared" ca="1" si="1269"/>
        <v>#N/A</v>
      </c>
      <c r="T235" s="125" t="e">
        <f t="shared" ca="1" si="1262"/>
        <v>#N/A</v>
      </c>
      <c r="U235" s="125" t="e">
        <f t="shared" ca="1" si="1262"/>
        <v>#N/A</v>
      </c>
      <c r="V235" s="125" t="e">
        <f t="shared" ca="1" si="1262"/>
        <v>#N/A</v>
      </c>
      <c r="W235" s="125" t="e">
        <f t="shared" ca="1" si="1262"/>
        <v>#N/A</v>
      </c>
      <c r="X235" s="125" t="e">
        <f t="shared" ca="1" si="1262"/>
        <v>#N/A</v>
      </c>
      <c r="Y235" s="125" t="e">
        <f t="shared" ca="1" si="1262"/>
        <v>#N/A</v>
      </c>
      <c r="Z235" s="125" t="e">
        <f t="shared" ca="1" si="1262"/>
        <v>#N/A</v>
      </c>
      <c r="AA235" s="125" t="e">
        <f t="shared" ca="1" si="1262"/>
        <v>#N/A</v>
      </c>
      <c r="AB235" s="125" t="e">
        <f t="shared" ca="1" si="1262"/>
        <v>#N/A</v>
      </c>
      <c r="AC235" s="125" t="e">
        <f t="shared" ca="1" si="1262"/>
        <v>#N/A</v>
      </c>
      <c r="AD235" s="125" t="e">
        <f t="shared" ca="1" si="1262"/>
        <v>#N/A</v>
      </c>
      <c r="AE235" s="125" t="e">
        <f t="shared" ca="1" si="1262"/>
        <v>#N/A</v>
      </c>
      <c r="AF235" s="125" t="e">
        <f t="shared" ca="1" si="1262"/>
        <v>#N/A</v>
      </c>
      <c r="AG235" s="125" t="e">
        <f t="shared" ca="1" si="1262"/>
        <v>#N/A</v>
      </c>
      <c r="AH235" s="125" t="e">
        <f t="shared" ca="1" si="1262"/>
        <v>#N/A</v>
      </c>
      <c r="AI235" s="125" t="e">
        <f t="shared" ca="1" si="1270"/>
        <v>#N/A</v>
      </c>
      <c r="AJ235" s="125" t="e">
        <f t="shared" ca="1" si="1270"/>
        <v>#N/A</v>
      </c>
      <c r="AK235" s="125" t="e">
        <f t="shared" ca="1" si="1270"/>
        <v>#N/A</v>
      </c>
      <c r="AL235" s="125" t="e">
        <f t="shared" ca="1" si="1270"/>
        <v>#N/A</v>
      </c>
      <c r="AM235" s="125" t="e">
        <f t="shared" ca="1" si="1270"/>
        <v>#N/A</v>
      </c>
      <c r="AN235" s="125" t="e">
        <f t="shared" ca="1" si="1270"/>
        <v>#N/A</v>
      </c>
      <c r="AO235" s="125" t="e">
        <f t="shared" ca="1" si="1270"/>
        <v>#N/A</v>
      </c>
      <c r="AP235" s="125" t="e">
        <f t="shared" ca="1" si="1270"/>
        <v>#N/A</v>
      </c>
      <c r="AQ235" s="125" t="e">
        <f t="shared" ca="1" si="1270"/>
        <v>#N/A</v>
      </c>
      <c r="AR235" s="125" t="e">
        <f t="shared" ca="1" si="1270"/>
        <v>#N/A</v>
      </c>
      <c r="AS235" s="125" t="e">
        <f t="shared" ca="1" si="1270"/>
        <v>#N/A</v>
      </c>
      <c r="AT235" s="125" t="e">
        <f t="shared" ca="1" si="1270"/>
        <v>#N/A</v>
      </c>
      <c r="AU235" s="125" t="e">
        <f t="shared" ca="1" si="1270"/>
        <v>#N/A</v>
      </c>
      <c r="AV235" s="125" t="e">
        <f t="shared" ca="1" si="1270"/>
        <v>#N/A</v>
      </c>
      <c r="AW235" s="125" t="e">
        <f t="shared" ca="1" si="1270"/>
        <v>#N/A</v>
      </c>
      <c r="AX235" s="125" t="e">
        <f t="shared" ca="1" si="1270"/>
        <v>#N/A</v>
      </c>
      <c r="AY235" s="125" t="e">
        <f t="shared" ca="1" si="1263"/>
        <v>#N/A</v>
      </c>
      <c r="AZ235" s="125" t="e">
        <f t="shared" ca="1" si="1263"/>
        <v>#N/A</v>
      </c>
      <c r="BA235" s="125" t="e">
        <f t="shared" ca="1" si="1263"/>
        <v>#N/A</v>
      </c>
      <c r="BB235" s="125" t="str">
        <f t="shared" ca="1" si="1080"/>
        <v/>
      </c>
      <c r="BC235" s="125" t="str">
        <f t="shared" ca="1" si="1072"/>
        <v/>
      </c>
      <c r="BD235" s="125" t="str">
        <f t="shared" ca="1" si="1073"/>
        <v/>
      </c>
      <c r="BE235" s="125" t="str">
        <f t="shared" ca="1" si="1074"/>
        <v/>
      </c>
      <c r="BF235" t="str">
        <f t="shared" ca="1" si="1081"/>
        <v/>
      </c>
      <c r="BG235" s="125" t="str">
        <f t="shared" ca="1" si="1108"/>
        <v/>
      </c>
      <c r="BI235" s="606" t="str">
        <f t="shared" ca="1" si="1143"/>
        <v/>
      </c>
      <c r="BJ235" s="125" t="str">
        <f t="shared" ca="1" si="1121"/>
        <v/>
      </c>
      <c r="BK235" s="125" t="str">
        <f t="shared" ca="1" si="1144"/>
        <v/>
      </c>
      <c r="BL235" s="125" t="str">
        <f t="shared" ref="BL235" ca="1" si="1316">IFERROR(INDEX($D$2:$BA$203,$A$41-1+$BI235,$A$27-3)*IF(RTF_unit="K",1,IF(RTF_unit="lb",1/1000,IF(RTF_unit="T",2,1))),"")</f>
        <v/>
      </c>
      <c r="BM235" s="125" t="str">
        <f t="shared" ref="BM235" ca="1" si="1317">IFERROR(INDEX($D$2:$BA$203,$A$41-1+$BI235,$A$27-1)*IF(RTF_unit="K",1,IF(RTF_unit="lb",1/1000,IF(RTF_unit="T",2,1))),"")</f>
        <v/>
      </c>
      <c r="BN235" s="125" t="str">
        <f t="shared" ref="BN235" ca="1" si="1318">IFERROR(INDEX($D$2:$BA$203,$A$41-1+$BI235,$A$27-2)*IF(RTF_unit="K",1,IF(RTF_unit="lb",1/1000,IF(RTF_unit="T",2,1))),"")</f>
        <v/>
      </c>
      <c r="BO235" s="125" t="str">
        <f t="shared" ref="BO235" ca="1" si="1319">IFERROR(INDEX($D$2:$BA$203,$A$41-1+$BI235,$A$27)*IF(RTF_unit_Moment="kip-ft",1,IF(RTF_unit_Moment="kip-in",1/12,IF(RTF_unit_Moment="lb-ft",1/1000,IF(RTF_unit_Moment="lb-in",1/12000,1)))),"")</f>
        <v/>
      </c>
      <c r="BP235" s="125" t="str">
        <f t="shared" ref="BP235" ca="1" si="1320">IFERROR(INDEX($D$2:$BA$203,$A$41-1+$BI235,$A$30)*IF(RTF_unit_Moment="kip-ft",1,IF(RTF_unit_Moment="kip-in",1/12,IF(RTF_unit_Moment="lb-ft",1/1000,IF(RTF_unit_Moment="lb-in",1/12000,1)))),"")</f>
        <v/>
      </c>
      <c r="BQ235" s="125" t="str">
        <f t="shared" ca="1" si="1150"/>
        <v/>
      </c>
      <c r="BR235" s="125" t="str">
        <f t="shared" ca="1" si="1151"/>
        <v/>
      </c>
      <c r="BT235" s="125" t="str">
        <f t="array" aca="1" ref="BT235" ca="1">IFERROR(INDEX($BB$1:$BB$203,SMALL(IF($BB$1:$BB$203&lt;&gt;"",ROW($BB$1:$BB$203)),ROW(228:228))),"")</f>
        <v/>
      </c>
      <c r="BU235" s="604" t="str">
        <f t="shared" ca="1" si="1119"/>
        <v/>
      </c>
      <c r="BV235" s="125" t="str">
        <f t="shared" ca="1" si="1127"/>
        <v/>
      </c>
      <c r="BW235" s="125" t="str">
        <f t="shared" ca="1" si="1127"/>
        <v/>
      </c>
      <c r="BX235" s="125" t="str">
        <f t="shared" ca="1" si="1127"/>
        <v/>
      </c>
      <c r="BY235" s="125" t="str">
        <f t="shared" ca="1" si="1128"/>
        <v/>
      </c>
      <c r="BZ235" s="125" t="str">
        <f t="shared" ca="1" si="1120"/>
        <v/>
      </c>
      <c r="CA235" s="125" t="str">
        <f t="shared" ca="1" si="1129"/>
        <v/>
      </c>
      <c r="CB235" s="125" t="str">
        <f t="shared" ca="1" si="1130"/>
        <v/>
      </c>
      <c r="CC235" s="125" t="str">
        <f t="shared" ca="1" si="1131"/>
        <v/>
      </c>
      <c r="CD235" s="125" t="str">
        <f t="shared" ca="1" si="1132"/>
        <v/>
      </c>
      <c r="CE235" s="125" t="str">
        <f t="shared" ca="1" si="1133"/>
        <v/>
      </c>
      <c r="CF235" s="125" t="str">
        <f t="shared" ca="1" si="1134"/>
        <v/>
      </c>
      <c r="CG235" s="125" t="str">
        <f t="shared" ca="1" si="1135"/>
        <v/>
      </c>
      <c r="CH235" s="125" t="str">
        <f t="shared" ca="1" si="1136"/>
        <v/>
      </c>
      <c r="CI235" s="125" t="str">
        <f t="shared" ca="1" si="1137"/>
        <v/>
      </c>
      <c r="CJ235" s="125" t="str">
        <f t="array" aca="1" ref="CJ235" ca="1">IFERROR(INDEX($CI$1:$CI$502,SMALL(IF($CI$1:$CI$502&lt;&gt;"",ROW($CI$1:$CI$502)),ROW(228:228))),"")</f>
        <v/>
      </c>
      <c r="CK235" s="125" t="str">
        <f t="shared" ca="1" si="1138"/>
        <v/>
      </c>
      <c r="CL235" s="125" t="str">
        <f t="shared" ca="1" si="1139"/>
        <v/>
      </c>
      <c r="CM235" s="125"/>
      <c r="CO235" s="125" t="str">
        <f t="shared" si="1140"/>
        <v/>
      </c>
      <c r="CP235" s="600" t="str">
        <f t="shared" si="1141"/>
        <v/>
      </c>
      <c r="CQ235" s="600" t="str">
        <f t="shared" si="1157"/>
        <v/>
      </c>
      <c r="CR235" s="600" t="str">
        <f t="shared" si="1142"/>
        <v/>
      </c>
    </row>
    <row r="236" spans="1:96" x14ac:dyDescent="0.25">
      <c r="A236" s="591"/>
      <c r="C236" s="125">
        <f t="shared" si="1087"/>
        <v>234</v>
      </c>
      <c r="D236" s="125" t="e">
        <f t="shared" ca="1" si="1269"/>
        <v>#N/A</v>
      </c>
      <c r="E236" s="125" t="e">
        <f t="shared" ca="1" si="1269"/>
        <v>#N/A</v>
      </c>
      <c r="F236" s="125" t="e">
        <f t="shared" ca="1" si="1269"/>
        <v>#N/A</v>
      </c>
      <c r="G236" s="125" t="e">
        <f t="shared" ca="1" si="1269"/>
        <v>#N/A</v>
      </c>
      <c r="H236" s="125" t="e">
        <f t="shared" ca="1" si="1269"/>
        <v>#N/A</v>
      </c>
      <c r="I236" s="125" t="e">
        <f t="shared" ca="1" si="1269"/>
        <v>#N/A</v>
      </c>
      <c r="J236" s="125" t="e">
        <f t="shared" ca="1" si="1269"/>
        <v>#N/A</v>
      </c>
      <c r="K236" s="125" t="e">
        <f t="shared" ca="1" si="1269"/>
        <v>#N/A</v>
      </c>
      <c r="L236" s="125" t="e">
        <f t="shared" ca="1" si="1269"/>
        <v>#N/A</v>
      </c>
      <c r="M236" s="125" t="e">
        <f t="shared" ca="1" si="1269"/>
        <v>#N/A</v>
      </c>
      <c r="N236" s="125" t="e">
        <f t="shared" ca="1" si="1269"/>
        <v>#N/A</v>
      </c>
      <c r="O236" s="125" t="e">
        <f t="shared" ca="1" si="1269"/>
        <v>#N/A</v>
      </c>
      <c r="P236" s="125" t="e">
        <f t="shared" ca="1" si="1269"/>
        <v>#N/A</v>
      </c>
      <c r="Q236" s="125" t="e">
        <f t="shared" ca="1" si="1269"/>
        <v>#N/A</v>
      </c>
      <c r="R236" s="125" t="e">
        <f t="shared" ca="1" si="1269"/>
        <v>#N/A</v>
      </c>
      <c r="S236" s="125" t="e">
        <f t="shared" ca="1" si="1269"/>
        <v>#N/A</v>
      </c>
      <c r="T236" s="125" t="e">
        <f t="shared" ca="1" si="1262"/>
        <v>#N/A</v>
      </c>
      <c r="U236" s="125" t="e">
        <f t="shared" ca="1" si="1262"/>
        <v>#N/A</v>
      </c>
      <c r="V236" s="125" t="e">
        <f t="shared" ca="1" si="1262"/>
        <v>#N/A</v>
      </c>
      <c r="W236" s="125" t="e">
        <f t="shared" ca="1" si="1262"/>
        <v>#N/A</v>
      </c>
      <c r="X236" s="125" t="e">
        <f t="shared" ca="1" si="1262"/>
        <v>#N/A</v>
      </c>
      <c r="Y236" s="125" t="e">
        <f t="shared" ca="1" si="1262"/>
        <v>#N/A</v>
      </c>
      <c r="Z236" s="125" t="e">
        <f t="shared" ca="1" si="1262"/>
        <v>#N/A</v>
      </c>
      <c r="AA236" s="125" t="e">
        <f t="shared" ca="1" si="1262"/>
        <v>#N/A</v>
      </c>
      <c r="AB236" s="125" t="e">
        <f t="shared" ca="1" si="1262"/>
        <v>#N/A</v>
      </c>
      <c r="AC236" s="125" t="e">
        <f t="shared" ca="1" si="1262"/>
        <v>#N/A</v>
      </c>
      <c r="AD236" s="125" t="e">
        <f t="shared" ca="1" si="1262"/>
        <v>#N/A</v>
      </c>
      <c r="AE236" s="125" t="e">
        <f t="shared" ca="1" si="1262"/>
        <v>#N/A</v>
      </c>
      <c r="AF236" s="125" t="e">
        <f t="shared" ca="1" si="1262"/>
        <v>#N/A</v>
      </c>
      <c r="AG236" s="125" t="e">
        <f t="shared" ca="1" si="1262"/>
        <v>#N/A</v>
      </c>
      <c r="AH236" s="125" t="e">
        <f t="shared" ca="1" si="1262"/>
        <v>#N/A</v>
      </c>
      <c r="AI236" s="125" t="e">
        <f t="shared" ca="1" si="1270"/>
        <v>#N/A</v>
      </c>
      <c r="AJ236" s="125" t="e">
        <f t="shared" ca="1" si="1270"/>
        <v>#N/A</v>
      </c>
      <c r="AK236" s="125" t="e">
        <f t="shared" ca="1" si="1270"/>
        <v>#N/A</v>
      </c>
      <c r="AL236" s="125" t="e">
        <f t="shared" ca="1" si="1270"/>
        <v>#N/A</v>
      </c>
      <c r="AM236" s="125" t="e">
        <f t="shared" ca="1" si="1270"/>
        <v>#N/A</v>
      </c>
      <c r="AN236" s="125" t="e">
        <f t="shared" ca="1" si="1270"/>
        <v>#N/A</v>
      </c>
      <c r="AO236" s="125" t="e">
        <f t="shared" ca="1" si="1270"/>
        <v>#N/A</v>
      </c>
      <c r="AP236" s="125" t="e">
        <f t="shared" ca="1" si="1270"/>
        <v>#N/A</v>
      </c>
      <c r="AQ236" s="125" t="e">
        <f t="shared" ca="1" si="1270"/>
        <v>#N/A</v>
      </c>
      <c r="AR236" s="125" t="e">
        <f t="shared" ca="1" si="1270"/>
        <v>#N/A</v>
      </c>
      <c r="AS236" s="125" t="e">
        <f t="shared" ca="1" si="1270"/>
        <v>#N/A</v>
      </c>
      <c r="AT236" s="125" t="e">
        <f t="shared" ca="1" si="1270"/>
        <v>#N/A</v>
      </c>
      <c r="AU236" s="125" t="e">
        <f t="shared" ca="1" si="1270"/>
        <v>#N/A</v>
      </c>
      <c r="AV236" s="125" t="e">
        <f t="shared" ca="1" si="1270"/>
        <v>#N/A</v>
      </c>
      <c r="AW236" s="125" t="e">
        <f t="shared" ca="1" si="1270"/>
        <v>#N/A</v>
      </c>
      <c r="AX236" s="125" t="e">
        <f t="shared" ca="1" si="1270"/>
        <v>#N/A</v>
      </c>
      <c r="AY236" s="125" t="e">
        <f t="shared" ca="1" si="1263"/>
        <v>#N/A</v>
      </c>
      <c r="AZ236" s="125" t="e">
        <f t="shared" ca="1" si="1263"/>
        <v>#N/A</v>
      </c>
      <c r="BA236" s="125" t="e">
        <f t="shared" ca="1" si="1263"/>
        <v>#N/A</v>
      </c>
      <c r="BB236" s="125" t="str">
        <f t="shared" ca="1" si="1080"/>
        <v/>
      </c>
      <c r="BC236" s="125" t="str">
        <f t="shared" ca="1" si="1072"/>
        <v/>
      </c>
      <c r="BD236" s="125" t="str">
        <f t="shared" ca="1" si="1073"/>
        <v/>
      </c>
      <c r="BE236" s="125" t="str">
        <f t="shared" ca="1" si="1074"/>
        <v/>
      </c>
      <c r="BF236" t="str">
        <f t="shared" ca="1" si="1081"/>
        <v/>
      </c>
      <c r="BG236" s="125" t="str">
        <f t="shared" ca="1" si="1108"/>
        <v/>
      </c>
      <c r="BI236" s="606" t="str">
        <f t="shared" ca="1" si="1143"/>
        <v/>
      </c>
      <c r="BJ236" s="125" t="str">
        <f t="shared" ca="1" si="1121"/>
        <v/>
      </c>
      <c r="BK236" s="125" t="str">
        <f t="shared" ca="1" si="1144"/>
        <v/>
      </c>
      <c r="BL236" s="125" t="str">
        <f t="shared" ref="BL236" ca="1" si="1321">IFERROR(INDEX($D$2:$BA$203,$A$41-1+$BI236,$A$27-3)*IF(RTF_unit="K",1,IF(RTF_unit="lb",1/1000,IF(RTF_unit="T",2,1))),"")</f>
        <v/>
      </c>
      <c r="BM236" s="125" t="str">
        <f t="shared" ref="BM236" ca="1" si="1322">IFERROR(INDEX($D$2:$BA$203,$A$41-1+$BI236,$A$27-1)*IF(RTF_unit="K",1,IF(RTF_unit="lb",1/1000,IF(RTF_unit="T",2,1))),"")</f>
        <v/>
      </c>
      <c r="BN236" s="125" t="str">
        <f t="shared" ref="BN236" ca="1" si="1323">IFERROR(INDEX($D$2:$BA$203,$A$41-1+$BI236,$A$27-2)*IF(RTF_unit="K",1,IF(RTF_unit="lb",1/1000,IF(RTF_unit="T",2,1))),"")</f>
        <v/>
      </c>
      <c r="BO236" s="125" t="str">
        <f t="shared" ref="BO236" ca="1" si="1324">IFERROR(INDEX($D$2:$BA$203,$A$41-1+$BI236,$A$27)*IF(RTF_unit_Moment="kip-ft",1,IF(RTF_unit_Moment="kip-in",1/12,IF(RTF_unit_Moment="lb-ft",1/1000,IF(RTF_unit_Moment="lb-in",1/12000,1)))),"")</f>
        <v/>
      </c>
      <c r="BP236" s="125" t="str">
        <f t="shared" ref="BP236" ca="1" si="1325">IFERROR(INDEX($D$2:$BA$203,$A$41-1+$BI236,$A$30)*IF(RTF_unit_Moment="kip-ft",1,IF(RTF_unit_Moment="kip-in",1/12,IF(RTF_unit_Moment="lb-ft",1/1000,IF(RTF_unit_Moment="lb-in",1/12000,1)))),"")</f>
        <v/>
      </c>
      <c r="BQ236" s="125" t="str">
        <f t="shared" ca="1" si="1150"/>
        <v/>
      </c>
      <c r="BR236" s="125" t="str">
        <f t="shared" ca="1" si="1151"/>
        <v/>
      </c>
      <c r="BT236" s="125" t="str">
        <f t="array" aca="1" ref="BT236" ca="1">IFERROR(INDEX($BB$1:$BB$203,SMALL(IF($BB$1:$BB$203&lt;&gt;"",ROW($BB$1:$BB$203)),ROW(229:229))),"")</f>
        <v/>
      </c>
      <c r="BU236" s="604" t="str">
        <f t="shared" ca="1" si="1119"/>
        <v/>
      </c>
      <c r="BV236" s="125" t="str">
        <f t="shared" ca="1" si="1127"/>
        <v/>
      </c>
      <c r="BW236" s="125" t="str">
        <f t="shared" ca="1" si="1127"/>
        <v/>
      </c>
      <c r="BX236" s="125" t="str">
        <f t="shared" ca="1" si="1127"/>
        <v/>
      </c>
      <c r="BY236" s="125" t="str">
        <f t="shared" ca="1" si="1128"/>
        <v/>
      </c>
      <c r="BZ236" s="125" t="str">
        <f t="shared" ca="1" si="1120"/>
        <v/>
      </c>
      <c r="CA236" s="125" t="str">
        <f t="shared" ca="1" si="1129"/>
        <v/>
      </c>
      <c r="CB236" s="125" t="str">
        <f t="shared" ca="1" si="1130"/>
        <v/>
      </c>
      <c r="CC236" s="125" t="str">
        <f t="shared" ca="1" si="1131"/>
        <v/>
      </c>
      <c r="CD236" s="125" t="str">
        <f t="shared" ca="1" si="1132"/>
        <v/>
      </c>
      <c r="CE236" s="125" t="str">
        <f t="shared" ca="1" si="1133"/>
        <v/>
      </c>
      <c r="CF236" s="125" t="str">
        <f t="shared" ca="1" si="1134"/>
        <v/>
      </c>
      <c r="CG236" s="125" t="str">
        <f t="shared" ca="1" si="1135"/>
        <v/>
      </c>
      <c r="CH236" s="125" t="str">
        <f t="shared" ca="1" si="1136"/>
        <v/>
      </c>
      <c r="CI236" s="125" t="str">
        <f t="shared" ca="1" si="1137"/>
        <v/>
      </c>
      <c r="CJ236" s="125" t="str">
        <f t="array" aca="1" ref="CJ236" ca="1">IFERROR(INDEX($CI$1:$CI$502,SMALL(IF($CI$1:$CI$502&lt;&gt;"",ROW($CI$1:$CI$502)),ROW(229:229))),"")</f>
        <v/>
      </c>
      <c r="CK236" s="125" t="str">
        <f t="shared" ca="1" si="1138"/>
        <v/>
      </c>
      <c r="CL236" s="125" t="str">
        <f t="shared" ca="1" si="1139"/>
        <v/>
      </c>
      <c r="CM236" s="125"/>
      <c r="CO236" s="125" t="str">
        <f t="shared" si="1140"/>
        <v/>
      </c>
      <c r="CP236" s="600" t="str">
        <f t="shared" si="1141"/>
        <v/>
      </c>
      <c r="CQ236" s="600" t="str">
        <f t="shared" si="1157"/>
        <v/>
      </c>
      <c r="CR236" s="600" t="str">
        <f t="shared" si="1142"/>
        <v/>
      </c>
    </row>
    <row r="237" spans="1:96" x14ac:dyDescent="0.25">
      <c r="A237" s="591"/>
      <c r="C237" s="125">
        <f t="shared" si="1087"/>
        <v>235</v>
      </c>
      <c r="D237" s="125" t="e">
        <f t="shared" ca="1" si="1269"/>
        <v>#N/A</v>
      </c>
      <c r="E237" s="125" t="e">
        <f t="shared" ca="1" si="1269"/>
        <v>#N/A</v>
      </c>
      <c r="F237" s="125" t="e">
        <f t="shared" ca="1" si="1269"/>
        <v>#N/A</v>
      </c>
      <c r="G237" s="125" t="e">
        <f t="shared" ca="1" si="1269"/>
        <v>#N/A</v>
      </c>
      <c r="H237" s="125" t="e">
        <f t="shared" ca="1" si="1269"/>
        <v>#N/A</v>
      </c>
      <c r="I237" s="125" t="e">
        <f t="shared" ca="1" si="1269"/>
        <v>#N/A</v>
      </c>
      <c r="J237" s="125" t="e">
        <f t="shared" ca="1" si="1269"/>
        <v>#N/A</v>
      </c>
      <c r="K237" s="125" t="e">
        <f t="shared" ca="1" si="1269"/>
        <v>#N/A</v>
      </c>
      <c r="L237" s="125" t="e">
        <f t="shared" ca="1" si="1269"/>
        <v>#N/A</v>
      </c>
      <c r="M237" s="125" t="e">
        <f t="shared" ca="1" si="1269"/>
        <v>#N/A</v>
      </c>
      <c r="N237" s="125" t="e">
        <f t="shared" ca="1" si="1269"/>
        <v>#N/A</v>
      </c>
      <c r="O237" s="125" t="e">
        <f t="shared" ca="1" si="1269"/>
        <v>#N/A</v>
      </c>
      <c r="P237" s="125" t="e">
        <f t="shared" ca="1" si="1269"/>
        <v>#N/A</v>
      </c>
      <c r="Q237" s="125" t="e">
        <f t="shared" ca="1" si="1269"/>
        <v>#N/A</v>
      </c>
      <c r="R237" s="125" t="e">
        <f t="shared" ca="1" si="1269"/>
        <v>#N/A</v>
      </c>
      <c r="S237" s="125" t="e">
        <f t="shared" ca="1" si="1269"/>
        <v>#N/A</v>
      </c>
      <c r="T237" s="125" t="e">
        <f t="shared" ca="1" si="1262"/>
        <v>#N/A</v>
      </c>
      <c r="U237" s="125" t="e">
        <f t="shared" ca="1" si="1262"/>
        <v>#N/A</v>
      </c>
      <c r="V237" s="125" t="e">
        <f t="shared" ca="1" si="1262"/>
        <v>#N/A</v>
      </c>
      <c r="W237" s="125" t="e">
        <f t="shared" ca="1" si="1262"/>
        <v>#N/A</v>
      </c>
      <c r="X237" s="125" t="e">
        <f t="shared" ca="1" si="1262"/>
        <v>#N/A</v>
      </c>
      <c r="Y237" s="125" t="e">
        <f t="shared" ca="1" si="1262"/>
        <v>#N/A</v>
      </c>
      <c r="Z237" s="125" t="e">
        <f t="shared" ca="1" si="1262"/>
        <v>#N/A</v>
      </c>
      <c r="AA237" s="125" t="e">
        <f t="shared" ca="1" si="1262"/>
        <v>#N/A</v>
      </c>
      <c r="AB237" s="125" t="e">
        <f t="shared" ca="1" si="1262"/>
        <v>#N/A</v>
      </c>
      <c r="AC237" s="125" t="e">
        <f t="shared" ca="1" si="1262"/>
        <v>#N/A</v>
      </c>
      <c r="AD237" s="125" t="e">
        <f t="shared" ca="1" si="1262"/>
        <v>#N/A</v>
      </c>
      <c r="AE237" s="125" t="e">
        <f t="shared" ca="1" si="1262"/>
        <v>#N/A</v>
      </c>
      <c r="AF237" s="125" t="e">
        <f t="shared" ca="1" si="1262"/>
        <v>#N/A</v>
      </c>
      <c r="AG237" s="125" t="e">
        <f t="shared" ca="1" si="1262"/>
        <v>#N/A</v>
      </c>
      <c r="AH237" s="125" t="e">
        <f t="shared" ca="1" si="1262"/>
        <v>#N/A</v>
      </c>
      <c r="AI237" s="125" t="e">
        <f t="shared" ca="1" si="1270"/>
        <v>#N/A</v>
      </c>
      <c r="AJ237" s="125" t="e">
        <f t="shared" ca="1" si="1270"/>
        <v>#N/A</v>
      </c>
      <c r="AK237" s="125" t="e">
        <f t="shared" ca="1" si="1270"/>
        <v>#N/A</v>
      </c>
      <c r="AL237" s="125" t="e">
        <f t="shared" ca="1" si="1270"/>
        <v>#N/A</v>
      </c>
      <c r="AM237" s="125" t="e">
        <f t="shared" ca="1" si="1270"/>
        <v>#N/A</v>
      </c>
      <c r="AN237" s="125" t="e">
        <f t="shared" ca="1" si="1270"/>
        <v>#N/A</v>
      </c>
      <c r="AO237" s="125" t="e">
        <f t="shared" ca="1" si="1270"/>
        <v>#N/A</v>
      </c>
      <c r="AP237" s="125" t="e">
        <f t="shared" ca="1" si="1270"/>
        <v>#N/A</v>
      </c>
      <c r="AQ237" s="125" t="e">
        <f t="shared" ca="1" si="1270"/>
        <v>#N/A</v>
      </c>
      <c r="AR237" s="125" t="e">
        <f t="shared" ca="1" si="1270"/>
        <v>#N/A</v>
      </c>
      <c r="AS237" s="125" t="e">
        <f t="shared" ca="1" si="1270"/>
        <v>#N/A</v>
      </c>
      <c r="AT237" s="125" t="e">
        <f t="shared" ca="1" si="1270"/>
        <v>#N/A</v>
      </c>
      <c r="AU237" s="125" t="e">
        <f t="shared" ca="1" si="1270"/>
        <v>#N/A</v>
      </c>
      <c r="AV237" s="125" t="e">
        <f t="shared" ca="1" si="1270"/>
        <v>#N/A</v>
      </c>
      <c r="AW237" s="125" t="e">
        <f t="shared" ca="1" si="1270"/>
        <v>#N/A</v>
      </c>
      <c r="AX237" s="125" t="e">
        <f t="shared" ca="1" si="1270"/>
        <v>#N/A</v>
      </c>
      <c r="AY237" s="125" t="e">
        <f t="shared" ca="1" si="1263"/>
        <v>#N/A</v>
      </c>
      <c r="AZ237" s="125" t="e">
        <f t="shared" ca="1" si="1263"/>
        <v>#N/A</v>
      </c>
      <c r="BA237" s="125" t="e">
        <f t="shared" ca="1" si="1263"/>
        <v>#N/A</v>
      </c>
      <c r="BB237" s="125" t="str">
        <f t="shared" ca="1" si="1080"/>
        <v/>
      </c>
      <c r="BC237" s="125" t="str">
        <f t="shared" ca="1" si="1072"/>
        <v/>
      </c>
      <c r="BD237" s="125" t="str">
        <f t="shared" ca="1" si="1073"/>
        <v/>
      </c>
      <c r="BE237" s="125" t="str">
        <f t="shared" ca="1" si="1074"/>
        <v/>
      </c>
      <c r="BF237" t="str">
        <f t="shared" ca="1" si="1081"/>
        <v/>
      </c>
      <c r="BG237" s="125" t="str">
        <f t="shared" ca="1" si="1108"/>
        <v/>
      </c>
      <c r="BI237" s="606" t="str">
        <f t="shared" ca="1" si="1143"/>
        <v/>
      </c>
      <c r="BJ237" s="125" t="str">
        <f t="shared" ca="1" si="1121"/>
        <v/>
      </c>
      <c r="BK237" s="125" t="str">
        <f t="shared" ca="1" si="1144"/>
        <v/>
      </c>
      <c r="BL237" s="125" t="str">
        <f t="shared" ref="BL237" ca="1" si="1326">IFERROR(INDEX($D$2:$BA$203,$A$41-1+$BI237,$A$27-3)*IF(RTF_unit="K",1,IF(RTF_unit="lb",1/1000,IF(RTF_unit="T",2,1))),"")</f>
        <v/>
      </c>
      <c r="BM237" s="125" t="str">
        <f t="shared" ref="BM237" ca="1" si="1327">IFERROR(INDEX($D$2:$BA$203,$A$41-1+$BI237,$A$27-1)*IF(RTF_unit="K",1,IF(RTF_unit="lb",1/1000,IF(RTF_unit="T",2,1))),"")</f>
        <v/>
      </c>
      <c r="BN237" s="125" t="str">
        <f t="shared" ref="BN237" ca="1" si="1328">IFERROR(INDEX($D$2:$BA$203,$A$41-1+$BI237,$A$27-2)*IF(RTF_unit="K",1,IF(RTF_unit="lb",1/1000,IF(RTF_unit="T",2,1))),"")</f>
        <v/>
      </c>
      <c r="BO237" s="125" t="str">
        <f t="shared" ref="BO237" ca="1" si="1329">IFERROR(INDEX($D$2:$BA$203,$A$41-1+$BI237,$A$27)*IF(RTF_unit_Moment="kip-ft",1,IF(RTF_unit_Moment="kip-in",1/12,IF(RTF_unit_Moment="lb-ft",1/1000,IF(RTF_unit_Moment="lb-in",1/12000,1)))),"")</f>
        <v/>
      </c>
      <c r="BP237" s="125" t="str">
        <f t="shared" ref="BP237" ca="1" si="1330">IFERROR(INDEX($D$2:$BA$203,$A$41-1+$BI237,$A$30)*IF(RTF_unit_Moment="kip-ft",1,IF(RTF_unit_Moment="kip-in",1/12,IF(RTF_unit_Moment="lb-ft",1/1000,IF(RTF_unit_Moment="lb-in",1/12000,1)))),"")</f>
        <v/>
      </c>
      <c r="BQ237" s="125" t="str">
        <f t="shared" ca="1" si="1150"/>
        <v/>
      </c>
      <c r="BR237" s="125" t="str">
        <f t="shared" ca="1" si="1151"/>
        <v/>
      </c>
      <c r="BT237" s="125" t="str">
        <f t="array" aca="1" ref="BT237" ca="1">IFERROR(INDEX($BB$1:$BB$203,SMALL(IF($BB$1:$BB$203&lt;&gt;"",ROW($BB$1:$BB$203)),ROW(230:230))),"")</f>
        <v/>
      </c>
      <c r="BU237" s="604" t="str">
        <f t="shared" ca="1" si="1119"/>
        <v/>
      </c>
      <c r="BV237" s="125" t="str">
        <f t="shared" ca="1" si="1127"/>
        <v/>
      </c>
      <c r="BW237" s="125" t="str">
        <f t="shared" ca="1" si="1127"/>
        <v/>
      </c>
      <c r="BX237" s="125" t="str">
        <f t="shared" ca="1" si="1127"/>
        <v/>
      </c>
      <c r="BY237" s="125" t="str">
        <f t="shared" ca="1" si="1128"/>
        <v/>
      </c>
      <c r="BZ237" s="125" t="str">
        <f t="shared" ca="1" si="1120"/>
        <v/>
      </c>
      <c r="CA237" s="125" t="str">
        <f t="shared" ca="1" si="1129"/>
        <v/>
      </c>
      <c r="CB237" s="125" t="str">
        <f t="shared" ca="1" si="1130"/>
        <v/>
      </c>
      <c r="CC237" s="125" t="str">
        <f t="shared" ca="1" si="1131"/>
        <v/>
      </c>
      <c r="CD237" s="125" t="str">
        <f t="shared" ca="1" si="1132"/>
        <v/>
      </c>
      <c r="CE237" s="125" t="str">
        <f t="shared" ca="1" si="1133"/>
        <v/>
      </c>
      <c r="CF237" s="125" t="str">
        <f t="shared" ca="1" si="1134"/>
        <v/>
      </c>
      <c r="CG237" s="125" t="str">
        <f t="shared" ca="1" si="1135"/>
        <v/>
      </c>
      <c r="CH237" s="125" t="str">
        <f t="shared" ca="1" si="1136"/>
        <v/>
      </c>
      <c r="CI237" s="125" t="str">
        <f t="shared" ca="1" si="1137"/>
        <v/>
      </c>
      <c r="CJ237" s="125" t="str">
        <f t="array" aca="1" ref="CJ237" ca="1">IFERROR(INDEX($CI$1:$CI$502,SMALL(IF($CI$1:$CI$502&lt;&gt;"",ROW($CI$1:$CI$502)),ROW(230:230))),"")</f>
        <v/>
      </c>
      <c r="CK237" s="125" t="str">
        <f t="shared" ca="1" si="1138"/>
        <v/>
      </c>
      <c r="CL237" s="125" t="str">
        <f t="shared" ca="1" si="1139"/>
        <v/>
      </c>
      <c r="CM237" s="125"/>
      <c r="CO237" s="125" t="str">
        <f t="shared" si="1140"/>
        <v/>
      </c>
      <c r="CP237" s="600" t="str">
        <f t="shared" si="1141"/>
        <v/>
      </c>
      <c r="CQ237" s="600" t="str">
        <f t="shared" si="1157"/>
        <v/>
      </c>
      <c r="CR237" s="600" t="str">
        <f t="shared" si="1142"/>
        <v/>
      </c>
    </row>
    <row r="238" spans="1:96" x14ac:dyDescent="0.25">
      <c r="A238" s="591"/>
      <c r="C238" s="125">
        <f t="shared" si="1087"/>
        <v>236</v>
      </c>
      <c r="D238" s="125" t="e">
        <f t="shared" ca="1" si="1269"/>
        <v>#N/A</v>
      </c>
      <c r="E238" s="125" t="e">
        <f t="shared" ca="1" si="1269"/>
        <v>#N/A</v>
      </c>
      <c r="F238" s="125" t="e">
        <f t="shared" ca="1" si="1269"/>
        <v>#N/A</v>
      </c>
      <c r="G238" s="125" t="e">
        <f t="shared" ca="1" si="1269"/>
        <v>#N/A</v>
      </c>
      <c r="H238" s="125" t="e">
        <f t="shared" ca="1" si="1269"/>
        <v>#N/A</v>
      </c>
      <c r="I238" s="125" t="e">
        <f t="shared" ca="1" si="1269"/>
        <v>#N/A</v>
      </c>
      <c r="J238" s="125" t="e">
        <f t="shared" ca="1" si="1269"/>
        <v>#N/A</v>
      </c>
      <c r="K238" s="125" t="e">
        <f t="shared" ca="1" si="1269"/>
        <v>#N/A</v>
      </c>
      <c r="L238" s="125" t="e">
        <f t="shared" ca="1" si="1269"/>
        <v>#N/A</v>
      </c>
      <c r="M238" s="125" t="e">
        <f t="shared" ca="1" si="1269"/>
        <v>#N/A</v>
      </c>
      <c r="N238" s="125" t="e">
        <f t="shared" ca="1" si="1269"/>
        <v>#N/A</v>
      </c>
      <c r="O238" s="125" t="e">
        <f t="shared" ca="1" si="1269"/>
        <v>#N/A</v>
      </c>
      <c r="P238" s="125" t="e">
        <f t="shared" ca="1" si="1269"/>
        <v>#N/A</v>
      </c>
      <c r="Q238" s="125" t="e">
        <f t="shared" ca="1" si="1269"/>
        <v>#N/A</v>
      </c>
      <c r="R238" s="125" t="e">
        <f t="shared" ca="1" si="1269"/>
        <v>#N/A</v>
      </c>
      <c r="S238" s="125" t="e">
        <f t="shared" ca="1" si="1269"/>
        <v>#N/A</v>
      </c>
      <c r="T238" s="125" t="e">
        <f t="shared" ca="1" si="1262"/>
        <v>#N/A</v>
      </c>
      <c r="U238" s="125" t="e">
        <f t="shared" ca="1" si="1262"/>
        <v>#N/A</v>
      </c>
      <c r="V238" s="125" t="e">
        <f t="shared" ca="1" si="1262"/>
        <v>#N/A</v>
      </c>
      <c r="W238" s="125" t="e">
        <f t="shared" ca="1" si="1262"/>
        <v>#N/A</v>
      </c>
      <c r="X238" s="125" t="e">
        <f t="shared" ca="1" si="1262"/>
        <v>#N/A</v>
      </c>
      <c r="Y238" s="125" t="e">
        <f t="shared" ca="1" si="1262"/>
        <v>#N/A</v>
      </c>
      <c r="Z238" s="125" t="e">
        <f t="shared" ca="1" si="1262"/>
        <v>#N/A</v>
      </c>
      <c r="AA238" s="125" t="e">
        <f t="shared" ca="1" si="1262"/>
        <v>#N/A</v>
      </c>
      <c r="AB238" s="125" t="e">
        <f t="shared" ca="1" si="1262"/>
        <v>#N/A</v>
      </c>
      <c r="AC238" s="125" t="e">
        <f t="shared" ca="1" si="1262"/>
        <v>#N/A</v>
      </c>
      <c r="AD238" s="125" t="e">
        <f t="shared" ca="1" si="1262"/>
        <v>#N/A</v>
      </c>
      <c r="AE238" s="125" t="e">
        <f t="shared" ca="1" si="1262"/>
        <v>#N/A</v>
      </c>
      <c r="AF238" s="125" t="e">
        <f t="shared" ca="1" si="1262"/>
        <v>#N/A</v>
      </c>
      <c r="AG238" s="125" t="e">
        <f t="shared" ca="1" si="1262"/>
        <v>#N/A</v>
      </c>
      <c r="AH238" s="125" t="e">
        <f t="shared" ca="1" si="1262"/>
        <v>#N/A</v>
      </c>
      <c r="AI238" s="125" t="e">
        <f t="shared" ca="1" si="1270"/>
        <v>#N/A</v>
      </c>
      <c r="AJ238" s="125" t="e">
        <f t="shared" ca="1" si="1270"/>
        <v>#N/A</v>
      </c>
      <c r="AK238" s="125" t="e">
        <f t="shared" ca="1" si="1270"/>
        <v>#N/A</v>
      </c>
      <c r="AL238" s="125" t="e">
        <f t="shared" ca="1" si="1270"/>
        <v>#N/A</v>
      </c>
      <c r="AM238" s="125" t="e">
        <f t="shared" ca="1" si="1270"/>
        <v>#N/A</v>
      </c>
      <c r="AN238" s="125" t="e">
        <f t="shared" ca="1" si="1270"/>
        <v>#N/A</v>
      </c>
      <c r="AO238" s="125" t="e">
        <f t="shared" ca="1" si="1270"/>
        <v>#N/A</v>
      </c>
      <c r="AP238" s="125" t="e">
        <f t="shared" ca="1" si="1270"/>
        <v>#N/A</v>
      </c>
      <c r="AQ238" s="125" t="e">
        <f t="shared" ca="1" si="1270"/>
        <v>#N/A</v>
      </c>
      <c r="AR238" s="125" t="e">
        <f t="shared" ca="1" si="1270"/>
        <v>#N/A</v>
      </c>
      <c r="AS238" s="125" t="e">
        <f t="shared" ca="1" si="1270"/>
        <v>#N/A</v>
      </c>
      <c r="AT238" s="125" t="e">
        <f t="shared" ca="1" si="1270"/>
        <v>#N/A</v>
      </c>
      <c r="AU238" s="125" t="e">
        <f t="shared" ca="1" si="1270"/>
        <v>#N/A</v>
      </c>
      <c r="AV238" s="125" t="e">
        <f t="shared" ca="1" si="1270"/>
        <v>#N/A</v>
      </c>
      <c r="AW238" s="125" t="e">
        <f t="shared" ca="1" si="1270"/>
        <v>#N/A</v>
      </c>
      <c r="AX238" s="125" t="e">
        <f t="shared" ca="1" si="1270"/>
        <v>#N/A</v>
      </c>
      <c r="AY238" s="125" t="e">
        <f t="shared" ca="1" si="1263"/>
        <v>#N/A</v>
      </c>
      <c r="AZ238" s="125" t="e">
        <f t="shared" ca="1" si="1263"/>
        <v>#N/A</v>
      </c>
      <c r="BA238" s="125" t="e">
        <f t="shared" ca="1" si="1263"/>
        <v>#N/A</v>
      </c>
      <c r="BB238" s="125" t="str">
        <f t="shared" ca="1" si="1080"/>
        <v/>
      </c>
      <c r="BC238" s="125" t="str">
        <f t="shared" ca="1" si="1072"/>
        <v/>
      </c>
      <c r="BD238" s="125" t="str">
        <f t="shared" ca="1" si="1073"/>
        <v/>
      </c>
      <c r="BE238" s="125" t="str">
        <f t="shared" ca="1" si="1074"/>
        <v/>
      </c>
      <c r="BF238" t="str">
        <f t="shared" ca="1" si="1081"/>
        <v/>
      </c>
      <c r="BG238" s="125" t="str">
        <f t="shared" ca="1" si="1108"/>
        <v/>
      </c>
      <c r="BI238" s="606" t="str">
        <f t="shared" ca="1" si="1143"/>
        <v/>
      </c>
      <c r="BJ238" s="125" t="str">
        <f t="shared" ca="1" si="1121"/>
        <v/>
      </c>
      <c r="BK238" s="125" t="str">
        <f t="shared" ca="1" si="1144"/>
        <v/>
      </c>
      <c r="BL238" s="125" t="str">
        <f t="shared" ref="BL238" ca="1" si="1331">IFERROR(INDEX($D$2:$BA$203,$A$41-1+$BI238,$A$27-3)*IF(RTF_unit="K",1,IF(RTF_unit="lb",1/1000,IF(RTF_unit="T",2,1))),"")</f>
        <v/>
      </c>
      <c r="BM238" s="125" t="str">
        <f t="shared" ref="BM238" ca="1" si="1332">IFERROR(INDEX($D$2:$BA$203,$A$41-1+$BI238,$A$27-1)*IF(RTF_unit="K",1,IF(RTF_unit="lb",1/1000,IF(RTF_unit="T",2,1))),"")</f>
        <v/>
      </c>
      <c r="BN238" s="125" t="str">
        <f t="shared" ref="BN238" ca="1" si="1333">IFERROR(INDEX($D$2:$BA$203,$A$41-1+$BI238,$A$27-2)*IF(RTF_unit="K",1,IF(RTF_unit="lb",1/1000,IF(RTF_unit="T",2,1))),"")</f>
        <v/>
      </c>
      <c r="BO238" s="125" t="str">
        <f t="shared" ref="BO238" ca="1" si="1334">IFERROR(INDEX($D$2:$BA$203,$A$41-1+$BI238,$A$27)*IF(RTF_unit_Moment="kip-ft",1,IF(RTF_unit_Moment="kip-in",1/12,IF(RTF_unit_Moment="lb-ft",1/1000,IF(RTF_unit_Moment="lb-in",1/12000,1)))),"")</f>
        <v/>
      </c>
      <c r="BP238" s="125" t="str">
        <f t="shared" ref="BP238" ca="1" si="1335">IFERROR(INDEX($D$2:$BA$203,$A$41-1+$BI238,$A$30)*IF(RTF_unit_Moment="kip-ft",1,IF(RTF_unit_Moment="kip-in",1/12,IF(RTF_unit_Moment="lb-ft",1/1000,IF(RTF_unit_Moment="lb-in",1/12000,1)))),"")</f>
        <v/>
      </c>
      <c r="BQ238" s="125" t="str">
        <f t="shared" ca="1" si="1150"/>
        <v/>
      </c>
      <c r="BR238" s="125" t="str">
        <f t="shared" ca="1" si="1151"/>
        <v/>
      </c>
      <c r="BT238" s="125" t="str">
        <f t="array" aca="1" ref="BT238" ca="1">IFERROR(INDEX($BB$1:$BB$203,SMALL(IF($BB$1:$BB$203&lt;&gt;"",ROW($BB$1:$BB$203)),ROW(231:231))),"")</f>
        <v/>
      </c>
      <c r="BU238" s="604" t="str">
        <f t="shared" ca="1" si="1119"/>
        <v/>
      </c>
      <c r="BV238" s="125" t="str">
        <f t="shared" ca="1" si="1127"/>
        <v/>
      </c>
      <c r="BW238" s="125" t="str">
        <f t="shared" ca="1" si="1127"/>
        <v/>
      </c>
      <c r="BX238" s="125" t="str">
        <f t="shared" ca="1" si="1127"/>
        <v/>
      </c>
      <c r="BY238" s="125" t="str">
        <f t="shared" ca="1" si="1128"/>
        <v/>
      </c>
      <c r="BZ238" s="125" t="str">
        <f t="shared" ca="1" si="1120"/>
        <v/>
      </c>
      <c r="CA238" s="125" t="str">
        <f t="shared" ca="1" si="1129"/>
        <v/>
      </c>
      <c r="CB238" s="125" t="str">
        <f t="shared" ca="1" si="1130"/>
        <v/>
      </c>
      <c r="CC238" s="125" t="str">
        <f t="shared" ca="1" si="1131"/>
        <v/>
      </c>
      <c r="CD238" s="125" t="str">
        <f t="shared" ca="1" si="1132"/>
        <v/>
      </c>
      <c r="CE238" s="125" t="str">
        <f t="shared" ca="1" si="1133"/>
        <v/>
      </c>
      <c r="CF238" s="125" t="str">
        <f t="shared" ca="1" si="1134"/>
        <v/>
      </c>
      <c r="CG238" s="125" t="str">
        <f t="shared" ca="1" si="1135"/>
        <v/>
      </c>
      <c r="CH238" s="125" t="str">
        <f t="shared" ca="1" si="1136"/>
        <v/>
      </c>
      <c r="CI238" s="125" t="str">
        <f t="shared" ca="1" si="1137"/>
        <v/>
      </c>
      <c r="CJ238" s="125" t="str">
        <f t="array" aca="1" ref="CJ238" ca="1">IFERROR(INDEX($CI$1:$CI$502,SMALL(IF($CI$1:$CI$502&lt;&gt;"",ROW($CI$1:$CI$502)),ROW(231:231))),"")</f>
        <v/>
      </c>
      <c r="CK238" s="125" t="str">
        <f t="shared" ca="1" si="1138"/>
        <v/>
      </c>
      <c r="CL238" s="125" t="str">
        <f t="shared" ca="1" si="1139"/>
        <v/>
      </c>
      <c r="CM238" s="125"/>
      <c r="CO238" s="125" t="str">
        <f t="shared" si="1140"/>
        <v/>
      </c>
      <c r="CP238" s="600" t="str">
        <f t="shared" si="1141"/>
        <v/>
      </c>
      <c r="CQ238" s="600" t="str">
        <f t="shared" si="1157"/>
        <v/>
      </c>
      <c r="CR238" s="600" t="str">
        <f t="shared" si="1142"/>
        <v/>
      </c>
    </row>
    <row r="239" spans="1:96" x14ac:dyDescent="0.25">
      <c r="A239" s="591"/>
      <c r="C239" s="125">
        <f t="shared" si="1087"/>
        <v>237</v>
      </c>
      <c r="D239" s="125" t="e">
        <f t="shared" ca="1" si="1269"/>
        <v>#N/A</v>
      </c>
      <c r="E239" s="125" t="e">
        <f t="shared" ca="1" si="1269"/>
        <v>#N/A</v>
      </c>
      <c r="F239" s="125" t="e">
        <f t="shared" ca="1" si="1269"/>
        <v>#N/A</v>
      </c>
      <c r="G239" s="125" t="e">
        <f t="shared" ca="1" si="1269"/>
        <v>#N/A</v>
      </c>
      <c r="H239" s="125" t="e">
        <f t="shared" ca="1" si="1269"/>
        <v>#N/A</v>
      </c>
      <c r="I239" s="125" t="e">
        <f t="shared" ca="1" si="1269"/>
        <v>#N/A</v>
      </c>
      <c r="J239" s="125" t="e">
        <f t="shared" ca="1" si="1269"/>
        <v>#N/A</v>
      </c>
      <c r="K239" s="125" t="e">
        <f t="shared" ca="1" si="1269"/>
        <v>#N/A</v>
      </c>
      <c r="L239" s="125" t="e">
        <f t="shared" ca="1" si="1269"/>
        <v>#N/A</v>
      </c>
      <c r="M239" s="125" t="e">
        <f t="shared" ca="1" si="1269"/>
        <v>#N/A</v>
      </c>
      <c r="N239" s="125" t="e">
        <f t="shared" ca="1" si="1269"/>
        <v>#N/A</v>
      </c>
      <c r="O239" s="125" t="e">
        <f t="shared" ca="1" si="1269"/>
        <v>#N/A</v>
      </c>
      <c r="P239" s="125" t="e">
        <f t="shared" ca="1" si="1269"/>
        <v>#N/A</v>
      </c>
      <c r="Q239" s="125" t="e">
        <f t="shared" ca="1" si="1269"/>
        <v>#N/A</v>
      </c>
      <c r="R239" s="125" t="e">
        <f t="shared" ca="1" si="1269"/>
        <v>#N/A</v>
      </c>
      <c r="S239" s="125" t="e">
        <f t="shared" ca="1" si="1269"/>
        <v>#N/A</v>
      </c>
      <c r="T239" s="125" t="e">
        <f t="shared" ca="1" si="1262"/>
        <v>#N/A</v>
      </c>
      <c r="U239" s="125" t="e">
        <f t="shared" ca="1" si="1262"/>
        <v>#N/A</v>
      </c>
      <c r="V239" s="125" t="e">
        <f t="shared" ca="1" si="1262"/>
        <v>#N/A</v>
      </c>
      <c r="W239" s="125" t="e">
        <f t="shared" ca="1" si="1262"/>
        <v>#N/A</v>
      </c>
      <c r="X239" s="125" t="e">
        <f t="shared" ca="1" si="1262"/>
        <v>#N/A</v>
      </c>
      <c r="Y239" s="125" t="e">
        <f t="shared" ca="1" si="1262"/>
        <v>#N/A</v>
      </c>
      <c r="Z239" s="125" t="e">
        <f t="shared" ca="1" si="1262"/>
        <v>#N/A</v>
      </c>
      <c r="AA239" s="125" t="e">
        <f t="shared" ca="1" si="1262"/>
        <v>#N/A</v>
      </c>
      <c r="AB239" s="125" t="e">
        <f t="shared" ca="1" si="1262"/>
        <v>#N/A</v>
      </c>
      <c r="AC239" s="125" t="e">
        <f t="shared" ca="1" si="1262"/>
        <v>#N/A</v>
      </c>
      <c r="AD239" s="125" t="e">
        <f t="shared" ca="1" si="1262"/>
        <v>#N/A</v>
      </c>
      <c r="AE239" s="125" t="e">
        <f t="shared" ca="1" si="1262"/>
        <v>#N/A</v>
      </c>
      <c r="AF239" s="125" t="e">
        <f t="shared" ca="1" si="1262"/>
        <v>#N/A</v>
      </c>
      <c r="AG239" s="125" t="e">
        <f t="shared" ca="1" si="1262"/>
        <v>#N/A</v>
      </c>
      <c r="AH239" s="125" t="e">
        <f t="shared" ca="1" si="1262"/>
        <v>#N/A</v>
      </c>
      <c r="AI239" s="125" t="e">
        <f t="shared" ca="1" si="1270"/>
        <v>#N/A</v>
      </c>
      <c r="AJ239" s="125" t="e">
        <f t="shared" ca="1" si="1270"/>
        <v>#N/A</v>
      </c>
      <c r="AK239" s="125" t="e">
        <f t="shared" ca="1" si="1270"/>
        <v>#N/A</v>
      </c>
      <c r="AL239" s="125" t="e">
        <f t="shared" ca="1" si="1270"/>
        <v>#N/A</v>
      </c>
      <c r="AM239" s="125" t="e">
        <f t="shared" ca="1" si="1270"/>
        <v>#N/A</v>
      </c>
      <c r="AN239" s="125" t="e">
        <f t="shared" ca="1" si="1270"/>
        <v>#N/A</v>
      </c>
      <c r="AO239" s="125" t="e">
        <f t="shared" ca="1" si="1270"/>
        <v>#N/A</v>
      </c>
      <c r="AP239" s="125" t="e">
        <f t="shared" ca="1" si="1270"/>
        <v>#N/A</v>
      </c>
      <c r="AQ239" s="125" t="e">
        <f t="shared" ca="1" si="1270"/>
        <v>#N/A</v>
      </c>
      <c r="AR239" s="125" t="e">
        <f t="shared" ca="1" si="1270"/>
        <v>#N/A</v>
      </c>
      <c r="AS239" s="125" t="e">
        <f t="shared" ca="1" si="1270"/>
        <v>#N/A</v>
      </c>
      <c r="AT239" s="125" t="e">
        <f t="shared" ca="1" si="1270"/>
        <v>#N/A</v>
      </c>
      <c r="AU239" s="125" t="e">
        <f t="shared" ca="1" si="1270"/>
        <v>#N/A</v>
      </c>
      <c r="AV239" s="125" t="e">
        <f t="shared" ca="1" si="1270"/>
        <v>#N/A</v>
      </c>
      <c r="AW239" s="125" t="e">
        <f t="shared" ca="1" si="1270"/>
        <v>#N/A</v>
      </c>
      <c r="AX239" s="125" t="e">
        <f t="shared" ca="1" si="1270"/>
        <v>#N/A</v>
      </c>
      <c r="AY239" s="125" t="e">
        <f t="shared" ca="1" si="1263"/>
        <v>#N/A</v>
      </c>
      <c r="AZ239" s="125" t="e">
        <f t="shared" ca="1" si="1263"/>
        <v>#N/A</v>
      </c>
      <c r="BA239" s="125" t="e">
        <f t="shared" ca="1" si="1263"/>
        <v>#N/A</v>
      </c>
      <c r="BB239" s="125" t="str">
        <f t="shared" ca="1" si="1080"/>
        <v/>
      </c>
      <c r="BC239" s="125" t="str">
        <f t="shared" ca="1" si="1072"/>
        <v/>
      </c>
      <c r="BD239" s="125" t="str">
        <f t="shared" ca="1" si="1073"/>
        <v/>
      </c>
      <c r="BE239" s="125" t="str">
        <f t="shared" ca="1" si="1074"/>
        <v/>
      </c>
      <c r="BF239" t="str">
        <f t="shared" ca="1" si="1081"/>
        <v/>
      </c>
      <c r="BG239" s="125" t="str">
        <f t="shared" ca="1" si="1108"/>
        <v/>
      </c>
      <c r="BI239" s="606" t="str">
        <f t="shared" ca="1" si="1143"/>
        <v/>
      </c>
      <c r="BJ239" s="125" t="str">
        <f t="shared" ca="1" si="1121"/>
        <v/>
      </c>
      <c r="BK239" s="125" t="str">
        <f t="shared" ca="1" si="1144"/>
        <v/>
      </c>
      <c r="BL239" s="125" t="str">
        <f t="shared" ref="BL239" ca="1" si="1336">IFERROR(INDEX($D$2:$BA$203,$A$41-1+$BI239,$A$27-3)*IF(RTF_unit="K",1,IF(RTF_unit="lb",1/1000,IF(RTF_unit="T",2,1))),"")</f>
        <v/>
      </c>
      <c r="BM239" s="125" t="str">
        <f t="shared" ref="BM239" ca="1" si="1337">IFERROR(INDEX($D$2:$BA$203,$A$41-1+$BI239,$A$27-1)*IF(RTF_unit="K",1,IF(RTF_unit="lb",1/1000,IF(RTF_unit="T",2,1))),"")</f>
        <v/>
      </c>
      <c r="BN239" s="125" t="str">
        <f t="shared" ref="BN239" ca="1" si="1338">IFERROR(INDEX($D$2:$BA$203,$A$41-1+$BI239,$A$27-2)*IF(RTF_unit="K",1,IF(RTF_unit="lb",1/1000,IF(RTF_unit="T",2,1))),"")</f>
        <v/>
      </c>
      <c r="BO239" s="125" t="str">
        <f t="shared" ref="BO239" ca="1" si="1339">IFERROR(INDEX($D$2:$BA$203,$A$41-1+$BI239,$A$27)*IF(RTF_unit_Moment="kip-ft",1,IF(RTF_unit_Moment="kip-in",1/12,IF(RTF_unit_Moment="lb-ft",1/1000,IF(RTF_unit_Moment="lb-in",1/12000,1)))),"")</f>
        <v/>
      </c>
      <c r="BP239" s="125" t="str">
        <f t="shared" ref="BP239" ca="1" si="1340">IFERROR(INDEX($D$2:$BA$203,$A$41-1+$BI239,$A$30)*IF(RTF_unit_Moment="kip-ft",1,IF(RTF_unit_Moment="kip-in",1/12,IF(RTF_unit_Moment="lb-ft",1/1000,IF(RTF_unit_Moment="lb-in",1/12000,1)))),"")</f>
        <v/>
      </c>
      <c r="BQ239" s="125" t="str">
        <f t="shared" ca="1" si="1150"/>
        <v/>
      </c>
      <c r="BR239" s="125" t="str">
        <f t="shared" ca="1" si="1151"/>
        <v/>
      </c>
      <c r="BT239" s="125" t="str">
        <f t="array" aca="1" ref="BT239" ca="1">IFERROR(INDEX($BB$1:$BB$203,SMALL(IF($BB$1:$BB$203&lt;&gt;"",ROW($BB$1:$BB$203)),ROW(232:232))),"")</f>
        <v/>
      </c>
      <c r="BU239" s="604" t="str">
        <f t="shared" ca="1" si="1119"/>
        <v/>
      </c>
      <c r="BV239" s="125" t="str">
        <f t="shared" ca="1" si="1127"/>
        <v/>
      </c>
      <c r="BW239" s="125" t="str">
        <f t="shared" ca="1" si="1127"/>
        <v/>
      </c>
      <c r="BX239" s="125" t="str">
        <f t="shared" ca="1" si="1127"/>
        <v/>
      </c>
      <c r="BY239" s="125" t="str">
        <f t="shared" ca="1" si="1128"/>
        <v/>
      </c>
      <c r="BZ239" s="125" t="str">
        <f t="shared" ca="1" si="1120"/>
        <v/>
      </c>
      <c r="CA239" s="125" t="str">
        <f t="shared" ca="1" si="1129"/>
        <v/>
      </c>
      <c r="CB239" s="125" t="str">
        <f t="shared" ca="1" si="1130"/>
        <v/>
      </c>
      <c r="CC239" s="125" t="str">
        <f t="shared" ca="1" si="1131"/>
        <v/>
      </c>
      <c r="CD239" s="125" t="str">
        <f t="shared" ca="1" si="1132"/>
        <v/>
      </c>
      <c r="CE239" s="125" t="str">
        <f t="shared" ca="1" si="1133"/>
        <v/>
      </c>
      <c r="CF239" s="125" t="str">
        <f t="shared" ca="1" si="1134"/>
        <v/>
      </c>
      <c r="CG239" s="125" t="str">
        <f t="shared" ca="1" si="1135"/>
        <v/>
      </c>
      <c r="CH239" s="125" t="str">
        <f t="shared" ca="1" si="1136"/>
        <v/>
      </c>
      <c r="CI239" s="125" t="str">
        <f t="shared" ca="1" si="1137"/>
        <v/>
      </c>
      <c r="CJ239" s="125" t="str">
        <f t="array" aca="1" ref="CJ239" ca="1">IFERROR(INDEX($CI$1:$CI$502,SMALL(IF($CI$1:$CI$502&lt;&gt;"",ROW($CI$1:$CI$502)),ROW(232:232))),"")</f>
        <v/>
      </c>
      <c r="CK239" s="125" t="str">
        <f t="shared" ca="1" si="1138"/>
        <v/>
      </c>
      <c r="CL239" s="125" t="str">
        <f t="shared" ca="1" si="1139"/>
        <v/>
      </c>
      <c r="CM239" s="125"/>
      <c r="CO239" s="125" t="str">
        <f t="shared" si="1140"/>
        <v/>
      </c>
      <c r="CP239" s="600" t="str">
        <f t="shared" si="1141"/>
        <v/>
      </c>
      <c r="CQ239" s="600" t="str">
        <f t="shared" si="1157"/>
        <v/>
      </c>
      <c r="CR239" s="600" t="str">
        <f t="shared" si="1142"/>
        <v/>
      </c>
    </row>
    <row r="240" spans="1:96" x14ac:dyDescent="0.25">
      <c r="A240" s="591"/>
      <c r="C240" s="125">
        <f t="shared" si="1087"/>
        <v>238</v>
      </c>
      <c r="D240" s="125" t="e">
        <f t="shared" ca="1" si="1269"/>
        <v>#N/A</v>
      </c>
      <c r="E240" s="125" t="e">
        <f t="shared" ca="1" si="1269"/>
        <v>#N/A</v>
      </c>
      <c r="F240" s="125" t="e">
        <f t="shared" ca="1" si="1269"/>
        <v>#N/A</v>
      </c>
      <c r="G240" s="125" t="e">
        <f t="shared" ca="1" si="1269"/>
        <v>#N/A</v>
      </c>
      <c r="H240" s="125" t="e">
        <f t="shared" ca="1" si="1269"/>
        <v>#N/A</v>
      </c>
      <c r="I240" s="125" t="e">
        <f t="shared" ca="1" si="1269"/>
        <v>#N/A</v>
      </c>
      <c r="J240" s="125" t="e">
        <f t="shared" ca="1" si="1269"/>
        <v>#N/A</v>
      </c>
      <c r="K240" s="125" t="e">
        <f t="shared" ca="1" si="1269"/>
        <v>#N/A</v>
      </c>
      <c r="L240" s="125" t="e">
        <f t="shared" ca="1" si="1269"/>
        <v>#N/A</v>
      </c>
      <c r="M240" s="125" t="e">
        <f t="shared" ca="1" si="1269"/>
        <v>#N/A</v>
      </c>
      <c r="N240" s="125" t="e">
        <f t="shared" ca="1" si="1269"/>
        <v>#N/A</v>
      </c>
      <c r="O240" s="125" t="e">
        <f t="shared" ca="1" si="1269"/>
        <v>#N/A</v>
      </c>
      <c r="P240" s="125" t="e">
        <f t="shared" ca="1" si="1269"/>
        <v>#N/A</v>
      </c>
      <c r="Q240" s="125" t="e">
        <f t="shared" ca="1" si="1269"/>
        <v>#N/A</v>
      </c>
      <c r="R240" s="125" t="e">
        <f t="shared" ca="1" si="1269"/>
        <v>#N/A</v>
      </c>
      <c r="S240" s="125" t="e">
        <f t="shared" ca="1" si="1269"/>
        <v>#N/A</v>
      </c>
      <c r="T240" s="125" t="e">
        <f t="shared" ca="1" si="1262"/>
        <v>#N/A</v>
      </c>
      <c r="U240" s="125" t="e">
        <f t="shared" ca="1" si="1262"/>
        <v>#N/A</v>
      </c>
      <c r="V240" s="125" t="e">
        <f t="shared" ca="1" si="1262"/>
        <v>#N/A</v>
      </c>
      <c r="W240" s="125" t="e">
        <f t="shared" ca="1" si="1262"/>
        <v>#N/A</v>
      </c>
      <c r="X240" s="125" t="e">
        <f t="shared" ca="1" si="1262"/>
        <v>#N/A</v>
      </c>
      <c r="Y240" s="125" t="e">
        <f t="shared" ca="1" si="1262"/>
        <v>#N/A</v>
      </c>
      <c r="Z240" s="125" t="e">
        <f t="shared" ca="1" si="1262"/>
        <v>#N/A</v>
      </c>
      <c r="AA240" s="125" t="e">
        <f t="shared" ca="1" si="1262"/>
        <v>#N/A</v>
      </c>
      <c r="AB240" s="125" t="e">
        <f t="shared" ca="1" si="1262"/>
        <v>#N/A</v>
      </c>
      <c r="AC240" s="125" t="e">
        <f t="shared" ca="1" si="1262"/>
        <v>#N/A</v>
      </c>
      <c r="AD240" s="125" t="e">
        <f t="shared" ca="1" si="1262"/>
        <v>#N/A</v>
      </c>
      <c r="AE240" s="125" t="e">
        <f t="shared" ca="1" si="1262"/>
        <v>#N/A</v>
      </c>
      <c r="AF240" s="125" t="e">
        <f t="shared" ca="1" si="1262"/>
        <v>#N/A</v>
      </c>
      <c r="AG240" s="125" t="e">
        <f t="shared" ca="1" si="1262"/>
        <v>#N/A</v>
      </c>
      <c r="AH240" s="125" t="e">
        <f t="shared" ca="1" si="1262"/>
        <v>#N/A</v>
      </c>
      <c r="AI240" s="125" t="e">
        <f t="shared" ca="1" si="1270"/>
        <v>#N/A</v>
      </c>
      <c r="AJ240" s="125" t="e">
        <f t="shared" ca="1" si="1270"/>
        <v>#N/A</v>
      </c>
      <c r="AK240" s="125" t="e">
        <f t="shared" ca="1" si="1270"/>
        <v>#N/A</v>
      </c>
      <c r="AL240" s="125" t="e">
        <f t="shared" ca="1" si="1270"/>
        <v>#N/A</v>
      </c>
      <c r="AM240" s="125" t="e">
        <f t="shared" ca="1" si="1270"/>
        <v>#N/A</v>
      </c>
      <c r="AN240" s="125" t="e">
        <f t="shared" ca="1" si="1270"/>
        <v>#N/A</v>
      </c>
      <c r="AO240" s="125" t="e">
        <f t="shared" ca="1" si="1270"/>
        <v>#N/A</v>
      </c>
      <c r="AP240" s="125" t="e">
        <f t="shared" ca="1" si="1270"/>
        <v>#N/A</v>
      </c>
      <c r="AQ240" s="125" t="e">
        <f t="shared" ca="1" si="1270"/>
        <v>#N/A</v>
      </c>
      <c r="AR240" s="125" t="e">
        <f t="shared" ca="1" si="1270"/>
        <v>#N/A</v>
      </c>
      <c r="AS240" s="125" t="e">
        <f t="shared" ca="1" si="1270"/>
        <v>#N/A</v>
      </c>
      <c r="AT240" s="125" t="e">
        <f t="shared" ca="1" si="1270"/>
        <v>#N/A</v>
      </c>
      <c r="AU240" s="125" t="e">
        <f t="shared" ca="1" si="1270"/>
        <v>#N/A</v>
      </c>
      <c r="AV240" s="125" t="e">
        <f t="shared" ca="1" si="1270"/>
        <v>#N/A</v>
      </c>
      <c r="AW240" s="125" t="e">
        <f t="shared" ca="1" si="1270"/>
        <v>#N/A</v>
      </c>
      <c r="AX240" s="125" t="e">
        <f t="shared" ca="1" si="1270"/>
        <v>#N/A</v>
      </c>
      <c r="AY240" s="125" t="e">
        <f t="shared" ca="1" si="1263"/>
        <v>#N/A</v>
      </c>
      <c r="AZ240" s="125" t="e">
        <f t="shared" ca="1" si="1263"/>
        <v>#N/A</v>
      </c>
      <c r="BA240" s="125" t="e">
        <f t="shared" ca="1" si="1263"/>
        <v>#N/A</v>
      </c>
      <c r="BB240" s="125" t="str">
        <f t="shared" ca="1" si="1080"/>
        <v/>
      </c>
      <c r="BC240" s="125" t="str">
        <f t="shared" ca="1" si="1072"/>
        <v/>
      </c>
      <c r="BD240" s="125" t="str">
        <f t="shared" ca="1" si="1073"/>
        <v/>
      </c>
      <c r="BE240" s="125" t="str">
        <f t="shared" ca="1" si="1074"/>
        <v/>
      </c>
      <c r="BF240" t="str">
        <f t="shared" ca="1" si="1081"/>
        <v/>
      </c>
      <c r="BG240" s="125" t="str">
        <f t="shared" ca="1" si="1108"/>
        <v/>
      </c>
      <c r="BI240" s="606" t="str">
        <f t="shared" ca="1" si="1143"/>
        <v/>
      </c>
      <c r="BJ240" s="125" t="str">
        <f t="shared" ca="1" si="1121"/>
        <v/>
      </c>
      <c r="BK240" s="125" t="str">
        <f t="shared" ca="1" si="1144"/>
        <v/>
      </c>
      <c r="BL240" s="125" t="str">
        <f t="shared" ref="BL240" ca="1" si="1341">IFERROR(INDEX($D$2:$BA$203,$A$41-1+$BI240,$A$27-3)*IF(RTF_unit="K",1,IF(RTF_unit="lb",1/1000,IF(RTF_unit="T",2,1))),"")</f>
        <v/>
      </c>
      <c r="BM240" s="125" t="str">
        <f t="shared" ref="BM240" ca="1" si="1342">IFERROR(INDEX($D$2:$BA$203,$A$41-1+$BI240,$A$27-1)*IF(RTF_unit="K",1,IF(RTF_unit="lb",1/1000,IF(RTF_unit="T",2,1))),"")</f>
        <v/>
      </c>
      <c r="BN240" s="125" t="str">
        <f t="shared" ref="BN240" ca="1" si="1343">IFERROR(INDEX($D$2:$BA$203,$A$41-1+$BI240,$A$27-2)*IF(RTF_unit="K",1,IF(RTF_unit="lb",1/1000,IF(RTF_unit="T",2,1))),"")</f>
        <v/>
      </c>
      <c r="BO240" s="125" t="str">
        <f t="shared" ref="BO240" ca="1" si="1344">IFERROR(INDEX($D$2:$BA$203,$A$41-1+$BI240,$A$27)*IF(RTF_unit_Moment="kip-ft",1,IF(RTF_unit_Moment="kip-in",1/12,IF(RTF_unit_Moment="lb-ft",1/1000,IF(RTF_unit_Moment="lb-in",1/12000,1)))),"")</f>
        <v/>
      </c>
      <c r="BP240" s="125" t="str">
        <f t="shared" ref="BP240" ca="1" si="1345">IFERROR(INDEX($D$2:$BA$203,$A$41-1+$BI240,$A$30)*IF(RTF_unit_Moment="kip-ft",1,IF(RTF_unit_Moment="kip-in",1/12,IF(RTF_unit_Moment="lb-ft",1/1000,IF(RTF_unit_Moment="lb-in",1/12000,1)))),"")</f>
        <v/>
      </c>
      <c r="BQ240" s="125" t="str">
        <f t="shared" ca="1" si="1150"/>
        <v/>
      </c>
      <c r="BR240" s="125" t="str">
        <f t="shared" ca="1" si="1151"/>
        <v/>
      </c>
      <c r="BT240" s="125" t="str">
        <f t="array" aca="1" ref="BT240" ca="1">IFERROR(INDEX($BB$1:$BB$203,SMALL(IF($BB$1:$BB$203&lt;&gt;"",ROW($BB$1:$BB$203)),ROW(233:233))),"")</f>
        <v/>
      </c>
      <c r="BU240" s="604" t="str">
        <f t="shared" ca="1" si="1119"/>
        <v/>
      </c>
      <c r="BV240" s="125" t="str">
        <f t="shared" ca="1" si="1127"/>
        <v/>
      </c>
      <c r="BW240" s="125" t="str">
        <f t="shared" ca="1" si="1127"/>
        <v/>
      </c>
      <c r="BX240" s="125" t="str">
        <f t="shared" ca="1" si="1127"/>
        <v/>
      </c>
      <c r="BY240" s="125" t="str">
        <f t="shared" ca="1" si="1128"/>
        <v/>
      </c>
      <c r="BZ240" s="125" t="str">
        <f t="shared" ca="1" si="1120"/>
        <v/>
      </c>
      <c r="CA240" s="125" t="str">
        <f t="shared" ca="1" si="1129"/>
        <v/>
      </c>
      <c r="CB240" s="125" t="str">
        <f t="shared" ca="1" si="1130"/>
        <v/>
      </c>
      <c r="CC240" s="125" t="str">
        <f t="shared" ca="1" si="1131"/>
        <v/>
      </c>
      <c r="CD240" s="125" t="str">
        <f t="shared" ca="1" si="1132"/>
        <v/>
      </c>
      <c r="CE240" s="125" t="str">
        <f t="shared" ca="1" si="1133"/>
        <v/>
      </c>
      <c r="CF240" s="125" t="str">
        <f t="shared" ca="1" si="1134"/>
        <v/>
      </c>
      <c r="CG240" s="125" t="str">
        <f t="shared" ca="1" si="1135"/>
        <v/>
      </c>
      <c r="CH240" s="125" t="str">
        <f t="shared" ca="1" si="1136"/>
        <v/>
      </c>
      <c r="CI240" s="125" t="str">
        <f t="shared" ca="1" si="1137"/>
        <v/>
      </c>
      <c r="CJ240" s="125" t="str">
        <f t="array" aca="1" ref="CJ240" ca="1">IFERROR(INDEX($CI$1:$CI$502,SMALL(IF($CI$1:$CI$502&lt;&gt;"",ROW($CI$1:$CI$502)),ROW(233:233))),"")</f>
        <v/>
      </c>
      <c r="CK240" s="125" t="str">
        <f t="shared" ca="1" si="1138"/>
        <v/>
      </c>
      <c r="CL240" s="125" t="str">
        <f t="shared" ca="1" si="1139"/>
        <v/>
      </c>
      <c r="CM240" s="125"/>
      <c r="CO240" s="125" t="str">
        <f t="shared" si="1140"/>
        <v/>
      </c>
      <c r="CP240" s="600" t="str">
        <f t="shared" si="1141"/>
        <v/>
      </c>
      <c r="CQ240" s="600" t="str">
        <f t="shared" si="1157"/>
        <v/>
      </c>
      <c r="CR240" s="600" t="str">
        <f t="shared" si="1142"/>
        <v/>
      </c>
    </row>
    <row r="241" spans="1:96" x14ac:dyDescent="0.25">
      <c r="A241" s="591"/>
      <c r="C241" s="125">
        <f t="shared" si="1087"/>
        <v>239</v>
      </c>
      <c r="D241" s="125" t="e">
        <f t="shared" ca="1" si="1269"/>
        <v>#N/A</v>
      </c>
      <c r="E241" s="125" t="e">
        <f t="shared" ca="1" si="1269"/>
        <v>#N/A</v>
      </c>
      <c r="F241" s="125" t="e">
        <f t="shared" ca="1" si="1269"/>
        <v>#N/A</v>
      </c>
      <c r="G241" s="125" t="e">
        <f t="shared" ca="1" si="1269"/>
        <v>#N/A</v>
      </c>
      <c r="H241" s="125" t="e">
        <f t="shared" ca="1" si="1269"/>
        <v>#N/A</v>
      </c>
      <c r="I241" s="125" t="e">
        <f t="shared" ca="1" si="1269"/>
        <v>#N/A</v>
      </c>
      <c r="J241" s="125" t="e">
        <f t="shared" ca="1" si="1269"/>
        <v>#N/A</v>
      </c>
      <c r="K241" s="125" t="e">
        <f t="shared" ca="1" si="1269"/>
        <v>#N/A</v>
      </c>
      <c r="L241" s="125" t="e">
        <f t="shared" ca="1" si="1269"/>
        <v>#N/A</v>
      </c>
      <c r="M241" s="125" t="e">
        <f t="shared" ca="1" si="1269"/>
        <v>#N/A</v>
      </c>
      <c r="N241" s="125" t="e">
        <f t="shared" ca="1" si="1269"/>
        <v>#N/A</v>
      </c>
      <c r="O241" s="125" t="e">
        <f t="shared" ca="1" si="1269"/>
        <v>#N/A</v>
      </c>
      <c r="P241" s="125" t="e">
        <f t="shared" ca="1" si="1269"/>
        <v>#N/A</v>
      </c>
      <c r="Q241" s="125" t="e">
        <f t="shared" ca="1" si="1269"/>
        <v>#N/A</v>
      </c>
      <c r="R241" s="125" t="e">
        <f t="shared" ca="1" si="1269"/>
        <v>#N/A</v>
      </c>
      <c r="S241" s="125" t="e">
        <f t="shared" ref="S241:AH256" ca="1" si="1346">TRIM(INDIRECT("'" &amp; "TNX Report" &amp; "'!" &amp; ADDRESS($A$9+$C241,S$1)))</f>
        <v>#N/A</v>
      </c>
      <c r="T241" s="125" t="e">
        <f t="shared" ca="1" si="1346"/>
        <v>#N/A</v>
      </c>
      <c r="U241" s="125" t="e">
        <f t="shared" ca="1" si="1346"/>
        <v>#N/A</v>
      </c>
      <c r="V241" s="125" t="e">
        <f t="shared" ca="1" si="1346"/>
        <v>#N/A</v>
      </c>
      <c r="W241" s="125" t="e">
        <f t="shared" ca="1" si="1346"/>
        <v>#N/A</v>
      </c>
      <c r="X241" s="125" t="e">
        <f t="shared" ca="1" si="1346"/>
        <v>#N/A</v>
      </c>
      <c r="Y241" s="125" t="e">
        <f t="shared" ca="1" si="1346"/>
        <v>#N/A</v>
      </c>
      <c r="Z241" s="125" t="e">
        <f t="shared" ca="1" si="1346"/>
        <v>#N/A</v>
      </c>
      <c r="AA241" s="125" t="e">
        <f t="shared" ca="1" si="1346"/>
        <v>#N/A</v>
      </c>
      <c r="AB241" s="125" t="e">
        <f t="shared" ca="1" si="1346"/>
        <v>#N/A</v>
      </c>
      <c r="AC241" s="125" t="e">
        <f t="shared" ca="1" si="1346"/>
        <v>#N/A</v>
      </c>
      <c r="AD241" s="125" t="e">
        <f t="shared" ca="1" si="1346"/>
        <v>#N/A</v>
      </c>
      <c r="AE241" s="125" t="e">
        <f t="shared" ca="1" si="1346"/>
        <v>#N/A</v>
      </c>
      <c r="AF241" s="125" t="e">
        <f t="shared" ca="1" si="1346"/>
        <v>#N/A</v>
      </c>
      <c r="AG241" s="125" t="e">
        <f t="shared" ca="1" si="1346"/>
        <v>#N/A</v>
      </c>
      <c r="AH241" s="125" t="e">
        <f t="shared" ca="1" si="1346"/>
        <v>#N/A</v>
      </c>
      <c r="AI241" s="125" t="e">
        <f t="shared" ca="1" si="1270"/>
        <v>#N/A</v>
      </c>
      <c r="AJ241" s="125" t="e">
        <f t="shared" ca="1" si="1270"/>
        <v>#N/A</v>
      </c>
      <c r="AK241" s="125" t="e">
        <f t="shared" ca="1" si="1270"/>
        <v>#N/A</v>
      </c>
      <c r="AL241" s="125" t="e">
        <f t="shared" ca="1" si="1270"/>
        <v>#N/A</v>
      </c>
      <c r="AM241" s="125" t="e">
        <f t="shared" ca="1" si="1270"/>
        <v>#N/A</v>
      </c>
      <c r="AN241" s="125" t="e">
        <f t="shared" ca="1" si="1270"/>
        <v>#N/A</v>
      </c>
      <c r="AO241" s="125" t="e">
        <f t="shared" ca="1" si="1270"/>
        <v>#N/A</v>
      </c>
      <c r="AP241" s="125" t="e">
        <f t="shared" ca="1" si="1270"/>
        <v>#N/A</v>
      </c>
      <c r="AQ241" s="125" t="e">
        <f t="shared" ca="1" si="1270"/>
        <v>#N/A</v>
      </c>
      <c r="AR241" s="125" t="e">
        <f t="shared" ca="1" si="1270"/>
        <v>#N/A</v>
      </c>
      <c r="AS241" s="125" t="e">
        <f t="shared" ca="1" si="1270"/>
        <v>#N/A</v>
      </c>
      <c r="AT241" s="125" t="e">
        <f t="shared" ca="1" si="1270"/>
        <v>#N/A</v>
      </c>
      <c r="AU241" s="125" t="e">
        <f t="shared" ca="1" si="1270"/>
        <v>#N/A</v>
      </c>
      <c r="AV241" s="125" t="e">
        <f t="shared" ca="1" si="1270"/>
        <v>#N/A</v>
      </c>
      <c r="AW241" s="125" t="e">
        <f t="shared" ca="1" si="1270"/>
        <v>#N/A</v>
      </c>
      <c r="AX241" s="125" t="e">
        <f t="shared" ref="AX241:BA256" ca="1" si="1347">TRIM(INDIRECT("'" &amp; "TNX Report" &amp; "'!" &amp; ADDRESS($A$9+$C241,AX$1)))</f>
        <v>#N/A</v>
      </c>
      <c r="AY241" s="125" t="e">
        <f t="shared" ca="1" si="1347"/>
        <v>#N/A</v>
      </c>
      <c r="AZ241" s="125" t="e">
        <f t="shared" ca="1" si="1347"/>
        <v>#N/A</v>
      </c>
      <c r="BA241" s="125" t="e">
        <f t="shared" ca="1" si="1347"/>
        <v>#N/A</v>
      </c>
      <c r="BB241" s="125" t="str">
        <f t="shared" ca="1" si="1080"/>
        <v/>
      </c>
      <c r="BC241" s="125" t="str">
        <f t="shared" ca="1" si="1072"/>
        <v/>
      </c>
      <c r="BD241" s="125" t="str">
        <f t="shared" ca="1" si="1073"/>
        <v/>
      </c>
      <c r="BE241" s="125" t="str">
        <f t="shared" ca="1" si="1074"/>
        <v/>
      </c>
      <c r="BF241" t="str">
        <f t="shared" ca="1" si="1081"/>
        <v/>
      </c>
      <c r="BG241" s="125" t="str">
        <f t="shared" ca="1" si="1108"/>
        <v/>
      </c>
      <c r="BI241" s="606" t="str">
        <f t="shared" ca="1" si="1143"/>
        <v/>
      </c>
      <c r="BJ241" s="125" t="str">
        <f t="shared" ca="1" si="1121"/>
        <v/>
      </c>
      <c r="BK241" s="125" t="str">
        <f t="shared" ca="1" si="1144"/>
        <v/>
      </c>
      <c r="BL241" s="125" t="str">
        <f t="shared" ref="BL241" ca="1" si="1348">IFERROR(INDEX($D$2:$BA$203,$A$41-1+$BI241,$A$27-3)*IF(RTF_unit="K",1,IF(RTF_unit="lb",1/1000,IF(RTF_unit="T",2,1))),"")</f>
        <v/>
      </c>
      <c r="BM241" s="125" t="str">
        <f t="shared" ref="BM241" ca="1" si="1349">IFERROR(INDEX($D$2:$BA$203,$A$41-1+$BI241,$A$27-1)*IF(RTF_unit="K",1,IF(RTF_unit="lb",1/1000,IF(RTF_unit="T",2,1))),"")</f>
        <v/>
      </c>
      <c r="BN241" s="125" t="str">
        <f t="shared" ref="BN241" ca="1" si="1350">IFERROR(INDEX($D$2:$BA$203,$A$41-1+$BI241,$A$27-2)*IF(RTF_unit="K",1,IF(RTF_unit="lb",1/1000,IF(RTF_unit="T",2,1))),"")</f>
        <v/>
      </c>
      <c r="BO241" s="125" t="str">
        <f t="shared" ref="BO241" ca="1" si="1351">IFERROR(INDEX($D$2:$BA$203,$A$41-1+$BI241,$A$27)*IF(RTF_unit_Moment="kip-ft",1,IF(RTF_unit_Moment="kip-in",1/12,IF(RTF_unit_Moment="lb-ft",1/1000,IF(RTF_unit_Moment="lb-in",1/12000,1)))),"")</f>
        <v/>
      </c>
      <c r="BP241" s="125" t="str">
        <f t="shared" ref="BP241" ca="1" si="1352">IFERROR(INDEX($D$2:$BA$203,$A$41-1+$BI241,$A$30)*IF(RTF_unit_Moment="kip-ft",1,IF(RTF_unit_Moment="kip-in",1/12,IF(RTF_unit_Moment="lb-ft",1/1000,IF(RTF_unit_Moment="lb-in",1/12000,1)))),"")</f>
        <v/>
      </c>
      <c r="BQ241" s="125" t="str">
        <f t="shared" ca="1" si="1150"/>
        <v/>
      </c>
      <c r="BR241" s="125" t="str">
        <f t="shared" ca="1" si="1151"/>
        <v/>
      </c>
      <c r="BT241" s="125" t="str">
        <f t="array" aca="1" ref="BT241" ca="1">IFERROR(INDEX($BB$1:$BB$203,SMALL(IF($BB$1:$BB$203&lt;&gt;"",ROW($BB$1:$BB$203)),ROW(234:234))),"")</f>
        <v/>
      </c>
      <c r="BU241" s="604" t="str">
        <f t="shared" ca="1" si="1119"/>
        <v/>
      </c>
      <c r="BV241" s="125" t="str">
        <f t="shared" ca="1" si="1127"/>
        <v/>
      </c>
      <c r="BW241" s="125" t="str">
        <f t="shared" ca="1" si="1127"/>
        <v/>
      </c>
      <c r="BX241" s="125" t="str">
        <f t="shared" ca="1" si="1127"/>
        <v/>
      </c>
      <c r="BY241" s="125" t="str">
        <f t="shared" ca="1" si="1128"/>
        <v/>
      </c>
      <c r="BZ241" s="125" t="str">
        <f t="shared" ca="1" si="1120"/>
        <v/>
      </c>
      <c r="CA241" s="125" t="str">
        <f t="shared" ca="1" si="1129"/>
        <v/>
      </c>
      <c r="CB241" s="125" t="str">
        <f t="shared" ca="1" si="1130"/>
        <v/>
      </c>
      <c r="CC241" s="125" t="str">
        <f t="shared" ca="1" si="1131"/>
        <v/>
      </c>
      <c r="CD241" s="125" t="str">
        <f t="shared" ca="1" si="1132"/>
        <v/>
      </c>
      <c r="CE241" s="125" t="str">
        <f t="shared" ca="1" si="1133"/>
        <v/>
      </c>
      <c r="CF241" s="125" t="str">
        <f t="shared" ca="1" si="1134"/>
        <v/>
      </c>
      <c r="CG241" s="125" t="str">
        <f t="shared" ca="1" si="1135"/>
        <v/>
      </c>
      <c r="CH241" s="125" t="str">
        <f t="shared" ca="1" si="1136"/>
        <v/>
      </c>
      <c r="CI241" s="125" t="str">
        <f t="shared" ca="1" si="1137"/>
        <v/>
      </c>
      <c r="CJ241" s="125" t="str">
        <f t="array" aca="1" ref="CJ241" ca="1">IFERROR(INDEX($CI$1:$CI$502,SMALL(IF($CI$1:$CI$502&lt;&gt;"",ROW($CI$1:$CI$502)),ROW(234:234))),"")</f>
        <v/>
      </c>
      <c r="CK241" s="125" t="str">
        <f t="shared" ca="1" si="1138"/>
        <v/>
      </c>
      <c r="CL241" s="125" t="str">
        <f t="shared" ca="1" si="1139"/>
        <v/>
      </c>
      <c r="CM241" s="125"/>
      <c r="CO241" s="125" t="str">
        <f t="shared" si="1140"/>
        <v/>
      </c>
      <c r="CP241" s="600" t="str">
        <f t="shared" si="1141"/>
        <v/>
      </c>
      <c r="CQ241" s="600" t="str">
        <f t="shared" si="1157"/>
        <v/>
      </c>
      <c r="CR241" s="600" t="str">
        <f t="shared" si="1142"/>
        <v/>
      </c>
    </row>
    <row r="242" spans="1:96" x14ac:dyDescent="0.25">
      <c r="A242" s="591"/>
      <c r="C242" s="125">
        <f t="shared" si="1087"/>
        <v>240</v>
      </c>
      <c r="D242" s="125" t="e">
        <f t="shared" ref="D242:S257" ca="1" si="1353">TRIM(INDIRECT("'" &amp; "TNX Report" &amp; "'!" &amp; ADDRESS($A$9+$C242,D$1)))</f>
        <v>#N/A</v>
      </c>
      <c r="E242" s="125" t="e">
        <f t="shared" ca="1" si="1353"/>
        <v>#N/A</v>
      </c>
      <c r="F242" s="125" t="e">
        <f t="shared" ca="1" si="1353"/>
        <v>#N/A</v>
      </c>
      <c r="G242" s="125" t="e">
        <f t="shared" ca="1" si="1353"/>
        <v>#N/A</v>
      </c>
      <c r="H242" s="125" t="e">
        <f t="shared" ca="1" si="1353"/>
        <v>#N/A</v>
      </c>
      <c r="I242" s="125" t="e">
        <f t="shared" ca="1" si="1353"/>
        <v>#N/A</v>
      </c>
      <c r="J242" s="125" t="e">
        <f t="shared" ca="1" si="1353"/>
        <v>#N/A</v>
      </c>
      <c r="K242" s="125" t="e">
        <f t="shared" ca="1" si="1353"/>
        <v>#N/A</v>
      </c>
      <c r="L242" s="125" t="e">
        <f t="shared" ca="1" si="1353"/>
        <v>#N/A</v>
      </c>
      <c r="M242" s="125" t="e">
        <f t="shared" ca="1" si="1353"/>
        <v>#N/A</v>
      </c>
      <c r="N242" s="125" t="e">
        <f t="shared" ca="1" si="1353"/>
        <v>#N/A</v>
      </c>
      <c r="O242" s="125" t="e">
        <f t="shared" ca="1" si="1353"/>
        <v>#N/A</v>
      </c>
      <c r="P242" s="125" t="e">
        <f t="shared" ca="1" si="1353"/>
        <v>#N/A</v>
      </c>
      <c r="Q242" s="125" t="e">
        <f t="shared" ca="1" si="1353"/>
        <v>#N/A</v>
      </c>
      <c r="R242" s="125" t="e">
        <f t="shared" ca="1" si="1353"/>
        <v>#N/A</v>
      </c>
      <c r="S242" s="125" t="e">
        <f t="shared" ca="1" si="1353"/>
        <v>#N/A</v>
      </c>
      <c r="T242" s="125" t="e">
        <f t="shared" ca="1" si="1346"/>
        <v>#N/A</v>
      </c>
      <c r="U242" s="125" t="e">
        <f t="shared" ca="1" si="1346"/>
        <v>#N/A</v>
      </c>
      <c r="V242" s="125" t="e">
        <f t="shared" ca="1" si="1346"/>
        <v>#N/A</v>
      </c>
      <c r="W242" s="125" t="e">
        <f t="shared" ca="1" si="1346"/>
        <v>#N/A</v>
      </c>
      <c r="X242" s="125" t="e">
        <f t="shared" ca="1" si="1346"/>
        <v>#N/A</v>
      </c>
      <c r="Y242" s="125" t="e">
        <f t="shared" ca="1" si="1346"/>
        <v>#N/A</v>
      </c>
      <c r="Z242" s="125" t="e">
        <f t="shared" ca="1" si="1346"/>
        <v>#N/A</v>
      </c>
      <c r="AA242" s="125" t="e">
        <f t="shared" ca="1" si="1346"/>
        <v>#N/A</v>
      </c>
      <c r="AB242" s="125" t="e">
        <f t="shared" ca="1" si="1346"/>
        <v>#N/A</v>
      </c>
      <c r="AC242" s="125" t="e">
        <f t="shared" ca="1" si="1346"/>
        <v>#N/A</v>
      </c>
      <c r="AD242" s="125" t="e">
        <f t="shared" ca="1" si="1346"/>
        <v>#N/A</v>
      </c>
      <c r="AE242" s="125" t="e">
        <f t="shared" ca="1" si="1346"/>
        <v>#N/A</v>
      </c>
      <c r="AF242" s="125" t="e">
        <f t="shared" ca="1" si="1346"/>
        <v>#N/A</v>
      </c>
      <c r="AG242" s="125" t="e">
        <f t="shared" ca="1" si="1346"/>
        <v>#N/A</v>
      </c>
      <c r="AH242" s="125" t="e">
        <f t="shared" ca="1" si="1346"/>
        <v>#N/A</v>
      </c>
      <c r="AI242" s="125" t="e">
        <f t="shared" ref="AI242:AX257" ca="1" si="1354">TRIM(INDIRECT("'" &amp; "TNX Report" &amp; "'!" &amp; ADDRESS($A$9+$C242,AI$1)))</f>
        <v>#N/A</v>
      </c>
      <c r="AJ242" s="125" t="e">
        <f t="shared" ca="1" si="1354"/>
        <v>#N/A</v>
      </c>
      <c r="AK242" s="125" t="e">
        <f t="shared" ca="1" si="1354"/>
        <v>#N/A</v>
      </c>
      <c r="AL242" s="125" t="e">
        <f t="shared" ca="1" si="1354"/>
        <v>#N/A</v>
      </c>
      <c r="AM242" s="125" t="e">
        <f t="shared" ca="1" si="1354"/>
        <v>#N/A</v>
      </c>
      <c r="AN242" s="125" t="e">
        <f t="shared" ca="1" si="1354"/>
        <v>#N/A</v>
      </c>
      <c r="AO242" s="125" t="e">
        <f t="shared" ca="1" si="1354"/>
        <v>#N/A</v>
      </c>
      <c r="AP242" s="125" t="e">
        <f t="shared" ca="1" si="1354"/>
        <v>#N/A</v>
      </c>
      <c r="AQ242" s="125" t="e">
        <f t="shared" ca="1" si="1354"/>
        <v>#N/A</v>
      </c>
      <c r="AR242" s="125" t="e">
        <f t="shared" ca="1" si="1354"/>
        <v>#N/A</v>
      </c>
      <c r="AS242" s="125" t="e">
        <f t="shared" ca="1" si="1354"/>
        <v>#N/A</v>
      </c>
      <c r="AT242" s="125" t="e">
        <f t="shared" ca="1" si="1354"/>
        <v>#N/A</v>
      </c>
      <c r="AU242" s="125" t="e">
        <f t="shared" ca="1" si="1354"/>
        <v>#N/A</v>
      </c>
      <c r="AV242" s="125" t="e">
        <f t="shared" ca="1" si="1354"/>
        <v>#N/A</v>
      </c>
      <c r="AW242" s="125" t="e">
        <f t="shared" ca="1" si="1354"/>
        <v>#N/A</v>
      </c>
      <c r="AX242" s="125" t="e">
        <f t="shared" ca="1" si="1354"/>
        <v>#N/A</v>
      </c>
      <c r="AY242" s="125" t="e">
        <f t="shared" ca="1" si="1347"/>
        <v>#N/A</v>
      </c>
      <c r="AZ242" s="125" t="e">
        <f t="shared" ca="1" si="1347"/>
        <v>#N/A</v>
      </c>
      <c r="BA242" s="125" t="e">
        <f t="shared" ca="1" si="1347"/>
        <v>#N/A</v>
      </c>
      <c r="BB242" s="125" t="str">
        <f t="shared" ca="1" si="1080"/>
        <v/>
      </c>
      <c r="BC242" s="125" t="str">
        <f t="shared" ca="1" si="1072"/>
        <v/>
      </c>
      <c r="BD242" s="125" t="str">
        <f t="shared" ca="1" si="1073"/>
        <v/>
      </c>
      <c r="BE242" s="125" t="str">
        <f t="shared" ca="1" si="1074"/>
        <v/>
      </c>
      <c r="BF242" t="str">
        <f t="shared" ca="1" si="1081"/>
        <v/>
      </c>
      <c r="BG242" s="125" t="str">
        <f t="shared" ca="1" si="1108"/>
        <v/>
      </c>
      <c r="BI242" s="606" t="str">
        <f t="shared" ca="1" si="1143"/>
        <v/>
      </c>
      <c r="BJ242" s="125" t="str">
        <f t="shared" ca="1" si="1121"/>
        <v/>
      </c>
      <c r="BK242" s="125" t="str">
        <f t="shared" ca="1" si="1144"/>
        <v/>
      </c>
      <c r="BL242" s="125" t="str">
        <f t="shared" ref="BL242" ca="1" si="1355">IFERROR(INDEX($D$2:$BA$203,$A$41-1+$BI242,$A$27-3)*IF(RTF_unit="K",1,IF(RTF_unit="lb",1/1000,IF(RTF_unit="T",2,1))),"")</f>
        <v/>
      </c>
      <c r="BM242" s="125" t="str">
        <f t="shared" ref="BM242" ca="1" si="1356">IFERROR(INDEX($D$2:$BA$203,$A$41-1+$BI242,$A$27-1)*IF(RTF_unit="K",1,IF(RTF_unit="lb",1/1000,IF(RTF_unit="T",2,1))),"")</f>
        <v/>
      </c>
      <c r="BN242" s="125" t="str">
        <f t="shared" ref="BN242" ca="1" si="1357">IFERROR(INDEX($D$2:$BA$203,$A$41-1+$BI242,$A$27-2)*IF(RTF_unit="K",1,IF(RTF_unit="lb",1/1000,IF(RTF_unit="T",2,1))),"")</f>
        <v/>
      </c>
      <c r="BO242" s="125" t="str">
        <f t="shared" ref="BO242" ca="1" si="1358">IFERROR(INDEX($D$2:$BA$203,$A$41-1+$BI242,$A$27)*IF(RTF_unit_Moment="kip-ft",1,IF(RTF_unit_Moment="kip-in",1/12,IF(RTF_unit_Moment="lb-ft",1/1000,IF(RTF_unit_Moment="lb-in",1/12000,1)))),"")</f>
        <v/>
      </c>
      <c r="BP242" s="125" t="str">
        <f t="shared" ref="BP242" ca="1" si="1359">IFERROR(INDEX($D$2:$BA$203,$A$41-1+$BI242,$A$30)*IF(RTF_unit_Moment="kip-ft",1,IF(RTF_unit_Moment="kip-in",1/12,IF(RTF_unit_Moment="lb-ft",1/1000,IF(RTF_unit_Moment="lb-in",1/12000,1)))),"")</f>
        <v/>
      </c>
      <c r="BQ242" s="125" t="str">
        <f t="shared" ca="1" si="1150"/>
        <v/>
      </c>
      <c r="BR242" s="125" t="str">
        <f t="shared" ca="1" si="1151"/>
        <v/>
      </c>
      <c r="BT242" s="125" t="str">
        <f t="array" aca="1" ref="BT242" ca="1">IFERROR(INDEX($BB$1:$BB$203,SMALL(IF($BB$1:$BB$203&lt;&gt;"",ROW($BB$1:$BB$203)),ROW(235:235))),"")</f>
        <v/>
      </c>
      <c r="BU242" s="604" t="str">
        <f t="shared" ca="1" si="1119"/>
        <v/>
      </c>
      <c r="BV242" s="125" t="str">
        <f t="shared" ca="1" si="1127"/>
        <v/>
      </c>
      <c r="BW242" s="125" t="str">
        <f t="shared" ca="1" si="1127"/>
        <v/>
      </c>
      <c r="BX242" s="125" t="str">
        <f t="shared" ca="1" si="1127"/>
        <v/>
      </c>
      <c r="BY242" s="125" t="str">
        <f t="shared" ca="1" si="1128"/>
        <v/>
      </c>
      <c r="BZ242" s="125" t="str">
        <f t="shared" ca="1" si="1120"/>
        <v/>
      </c>
      <c r="CA242" s="125" t="str">
        <f t="shared" ca="1" si="1129"/>
        <v/>
      </c>
      <c r="CB242" s="125" t="str">
        <f t="shared" ca="1" si="1130"/>
        <v/>
      </c>
      <c r="CC242" s="125" t="str">
        <f t="shared" ca="1" si="1131"/>
        <v/>
      </c>
      <c r="CD242" s="125" t="str">
        <f t="shared" ca="1" si="1132"/>
        <v/>
      </c>
      <c r="CE242" s="125" t="str">
        <f t="shared" ca="1" si="1133"/>
        <v/>
      </c>
      <c r="CF242" s="125" t="str">
        <f t="shared" ca="1" si="1134"/>
        <v/>
      </c>
      <c r="CG242" s="125" t="str">
        <f t="shared" ca="1" si="1135"/>
        <v/>
      </c>
      <c r="CH242" s="125" t="str">
        <f t="shared" ca="1" si="1136"/>
        <v/>
      </c>
      <c r="CI242" s="125" t="str">
        <f t="shared" ca="1" si="1137"/>
        <v/>
      </c>
      <c r="CJ242" s="125" t="str">
        <f t="array" aca="1" ref="CJ242" ca="1">IFERROR(INDEX($CI$1:$CI$502,SMALL(IF($CI$1:$CI$502&lt;&gt;"",ROW($CI$1:$CI$502)),ROW(235:235))),"")</f>
        <v/>
      </c>
      <c r="CK242" s="125" t="str">
        <f t="shared" ca="1" si="1138"/>
        <v/>
      </c>
      <c r="CL242" s="125" t="str">
        <f t="shared" ca="1" si="1139"/>
        <v/>
      </c>
      <c r="CM242" s="125"/>
      <c r="CO242" s="125" t="str">
        <f t="shared" si="1140"/>
        <v/>
      </c>
      <c r="CP242" s="600" t="str">
        <f t="shared" si="1141"/>
        <v/>
      </c>
      <c r="CQ242" s="600" t="str">
        <f t="shared" si="1157"/>
        <v/>
      </c>
      <c r="CR242" s="600" t="str">
        <f t="shared" si="1142"/>
        <v/>
      </c>
    </row>
    <row r="243" spans="1:96" x14ac:dyDescent="0.25">
      <c r="A243" s="591"/>
      <c r="C243" s="125">
        <f t="shared" si="1087"/>
        <v>241</v>
      </c>
      <c r="D243" s="125" t="e">
        <f t="shared" ca="1" si="1353"/>
        <v>#N/A</v>
      </c>
      <c r="E243" s="125" t="e">
        <f t="shared" ca="1" si="1353"/>
        <v>#N/A</v>
      </c>
      <c r="F243" s="125" t="e">
        <f t="shared" ca="1" si="1353"/>
        <v>#N/A</v>
      </c>
      <c r="G243" s="125" t="e">
        <f t="shared" ca="1" si="1353"/>
        <v>#N/A</v>
      </c>
      <c r="H243" s="125" t="e">
        <f t="shared" ca="1" si="1353"/>
        <v>#N/A</v>
      </c>
      <c r="I243" s="125" t="e">
        <f t="shared" ca="1" si="1353"/>
        <v>#N/A</v>
      </c>
      <c r="J243" s="125" t="e">
        <f t="shared" ca="1" si="1353"/>
        <v>#N/A</v>
      </c>
      <c r="K243" s="125" t="e">
        <f t="shared" ca="1" si="1353"/>
        <v>#N/A</v>
      </c>
      <c r="L243" s="125" t="e">
        <f t="shared" ca="1" si="1353"/>
        <v>#N/A</v>
      </c>
      <c r="M243" s="125" t="e">
        <f t="shared" ca="1" si="1353"/>
        <v>#N/A</v>
      </c>
      <c r="N243" s="125" t="e">
        <f t="shared" ca="1" si="1353"/>
        <v>#N/A</v>
      </c>
      <c r="O243" s="125" t="e">
        <f t="shared" ca="1" si="1353"/>
        <v>#N/A</v>
      </c>
      <c r="P243" s="125" t="e">
        <f t="shared" ca="1" si="1353"/>
        <v>#N/A</v>
      </c>
      <c r="Q243" s="125" t="e">
        <f t="shared" ca="1" si="1353"/>
        <v>#N/A</v>
      </c>
      <c r="R243" s="125" t="e">
        <f t="shared" ca="1" si="1353"/>
        <v>#N/A</v>
      </c>
      <c r="S243" s="125" t="e">
        <f t="shared" ca="1" si="1353"/>
        <v>#N/A</v>
      </c>
      <c r="T243" s="125" t="e">
        <f t="shared" ca="1" si="1346"/>
        <v>#N/A</v>
      </c>
      <c r="U243" s="125" t="e">
        <f t="shared" ca="1" si="1346"/>
        <v>#N/A</v>
      </c>
      <c r="V243" s="125" t="e">
        <f t="shared" ca="1" si="1346"/>
        <v>#N/A</v>
      </c>
      <c r="W243" s="125" t="e">
        <f t="shared" ca="1" si="1346"/>
        <v>#N/A</v>
      </c>
      <c r="X243" s="125" t="e">
        <f t="shared" ca="1" si="1346"/>
        <v>#N/A</v>
      </c>
      <c r="Y243" s="125" t="e">
        <f t="shared" ca="1" si="1346"/>
        <v>#N/A</v>
      </c>
      <c r="Z243" s="125" t="e">
        <f t="shared" ca="1" si="1346"/>
        <v>#N/A</v>
      </c>
      <c r="AA243" s="125" t="e">
        <f t="shared" ca="1" si="1346"/>
        <v>#N/A</v>
      </c>
      <c r="AB243" s="125" t="e">
        <f t="shared" ca="1" si="1346"/>
        <v>#N/A</v>
      </c>
      <c r="AC243" s="125" t="e">
        <f t="shared" ca="1" si="1346"/>
        <v>#N/A</v>
      </c>
      <c r="AD243" s="125" t="e">
        <f t="shared" ca="1" si="1346"/>
        <v>#N/A</v>
      </c>
      <c r="AE243" s="125" t="e">
        <f t="shared" ca="1" si="1346"/>
        <v>#N/A</v>
      </c>
      <c r="AF243" s="125" t="e">
        <f t="shared" ca="1" si="1346"/>
        <v>#N/A</v>
      </c>
      <c r="AG243" s="125" t="e">
        <f t="shared" ca="1" si="1346"/>
        <v>#N/A</v>
      </c>
      <c r="AH243" s="125" t="e">
        <f t="shared" ca="1" si="1346"/>
        <v>#N/A</v>
      </c>
      <c r="AI243" s="125" t="e">
        <f t="shared" ca="1" si="1354"/>
        <v>#N/A</v>
      </c>
      <c r="AJ243" s="125" t="e">
        <f t="shared" ca="1" si="1354"/>
        <v>#N/A</v>
      </c>
      <c r="AK243" s="125" t="e">
        <f t="shared" ca="1" si="1354"/>
        <v>#N/A</v>
      </c>
      <c r="AL243" s="125" t="e">
        <f t="shared" ca="1" si="1354"/>
        <v>#N/A</v>
      </c>
      <c r="AM243" s="125" t="e">
        <f t="shared" ca="1" si="1354"/>
        <v>#N/A</v>
      </c>
      <c r="AN243" s="125" t="e">
        <f t="shared" ca="1" si="1354"/>
        <v>#N/A</v>
      </c>
      <c r="AO243" s="125" t="e">
        <f t="shared" ca="1" si="1354"/>
        <v>#N/A</v>
      </c>
      <c r="AP243" s="125" t="e">
        <f t="shared" ca="1" si="1354"/>
        <v>#N/A</v>
      </c>
      <c r="AQ243" s="125" t="e">
        <f t="shared" ca="1" si="1354"/>
        <v>#N/A</v>
      </c>
      <c r="AR243" s="125" t="e">
        <f t="shared" ca="1" si="1354"/>
        <v>#N/A</v>
      </c>
      <c r="AS243" s="125" t="e">
        <f t="shared" ca="1" si="1354"/>
        <v>#N/A</v>
      </c>
      <c r="AT243" s="125" t="e">
        <f t="shared" ca="1" si="1354"/>
        <v>#N/A</v>
      </c>
      <c r="AU243" s="125" t="e">
        <f t="shared" ca="1" si="1354"/>
        <v>#N/A</v>
      </c>
      <c r="AV243" s="125" t="e">
        <f t="shared" ca="1" si="1354"/>
        <v>#N/A</v>
      </c>
      <c r="AW243" s="125" t="e">
        <f t="shared" ca="1" si="1354"/>
        <v>#N/A</v>
      </c>
      <c r="AX243" s="125" t="e">
        <f t="shared" ca="1" si="1354"/>
        <v>#N/A</v>
      </c>
      <c r="AY243" s="125" t="e">
        <f t="shared" ca="1" si="1347"/>
        <v>#N/A</v>
      </c>
      <c r="AZ243" s="125" t="e">
        <f t="shared" ca="1" si="1347"/>
        <v>#N/A</v>
      </c>
      <c r="BA243" s="125" t="e">
        <f t="shared" ca="1" si="1347"/>
        <v>#N/A</v>
      </c>
      <c r="BB243" s="125" t="str">
        <f t="shared" ca="1" si="1080"/>
        <v/>
      </c>
      <c r="BC243" s="125" t="str">
        <f t="shared" ca="1" si="1072"/>
        <v/>
      </c>
      <c r="BD243" s="125" t="str">
        <f t="shared" ca="1" si="1073"/>
        <v/>
      </c>
      <c r="BE243" s="125" t="str">
        <f t="shared" ca="1" si="1074"/>
        <v/>
      </c>
      <c r="BF243" t="str">
        <f t="shared" ca="1" si="1081"/>
        <v/>
      </c>
      <c r="BG243" s="125" t="str">
        <f t="shared" ca="1" si="1108"/>
        <v/>
      </c>
      <c r="BI243" s="606" t="str">
        <f t="shared" ca="1" si="1143"/>
        <v/>
      </c>
      <c r="BJ243" s="125" t="str">
        <f t="shared" ca="1" si="1121"/>
        <v/>
      </c>
      <c r="BK243" s="125" t="str">
        <f t="shared" ca="1" si="1144"/>
        <v/>
      </c>
      <c r="BL243" s="125" t="str">
        <f t="shared" ref="BL243" ca="1" si="1360">IFERROR(INDEX($D$2:$BA$203,$A$41-1+$BI243,$A$27-3)*IF(RTF_unit="K",1,IF(RTF_unit="lb",1/1000,IF(RTF_unit="T",2,1))),"")</f>
        <v/>
      </c>
      <c r="BM243" s="125" t="str">
        <f t="shared" ref="BM243" ca="1" si="1361">IFERROR(INDEX($D$2:$BA$203,$A$41-1+$BI243,$A$27-1)*IF(RTF_unit="K",1,IF(RTF_unit="lb",1/1000,IF(RTF_unit="T",2,1))),"")</f>
        <v/>
      </c>
      <c r="BN243" s="125" t="str">
        <f t="shared" ref="BN243" ca="1" si="1362">IFERROR(INDEX($D$2:$BA$203,$A$41-1+$BI243,$A$27-2)*IF(RTF_unit="K",1,IF(RTF_unit="lb",1/1000,IF(RTF_unit="T",2,1))),"")</f>
        <v/>
      </c>
      <c r="BO243" s="125" t="str">
        <f t="shared" ref="BO243" ca="1" si="1363">IFERROR(INDEX($D$2:$BA$203,$A$41-1+$BI243,$A$27)*IF(RTF_unit_Moment="kip-ft",1,IF(RTF_unit_Moment="kip-in",1/12,IF(RTF_unit_Moment="lb-ft",1/1000,IF(RTF_unit_Moment="lb-in",1/12000,1)))),"")</f>
        <v/>
      </c>
      <c r="BP243" s="125" t="str">
        <f t="shared" ref="BP243" ca="1" si="1364">IFERROR(INDEX($D$2:$BA$203,$A$41-1+$BI243,$A$30)*IF(RTF_unit_Moment="kip-ft",1,IF(RTF_unit_Moment="kip-in",1/12,IF(RTF_unit_Moment="lb-ft",1/1000,IF(RTF_unit_Moment="lb-in",1/12000,1)))),"")</f>
        <v/>
      </c>
      <c r="BQ243" s="125" t="str">
        <f t="shared" ca="1" si="1150"/>
        <v/>
      </c>
      <c r="BR243" s="125" t="str">
        <f t="shared" ca="1" si="1151"/>
        <v/>
      </c>
      <c r="BT243" s="125" t="str">
        <f t="array" aca="1" ref="BT243" ca="1">IFERROR(INDEX($BB$1:$BB$203,SMALL(IF($BB$1:$BB$203&lt;&gt;"",ROW($BB$1:$BB$203)),ROW(236:236))),"")</f>
        <v/>
      </c>
      <c r="BU243" s="604" t="str">
        <f t="shared" ca="1" si="1119"/>
        <v/>
      </c>
      <c r="BV243" s="125" t="str">
        <f t="shared" ca="1" si="1127"/>
        <v/>
      </c>
      <c r="BW243" s="125" t="str">
        <f t="shared" ca="1" si="1127"/>
        <v/>
      </c>
      <c r="BX243" s="125" t="str">
        <f t="shared" ca="1" si="1127"/>
        <v/>
      </c>
      <c r="BY243" s="125" t="str">
        <f t="shared" ca="1" si="1128"/>
        <v/>
      </c>
      <c r="BZ243" s="125" t="str">
        <f t="shared" ca="1" si="1120"/>
        <v/>
      </c>
      <c r="CA243" s="125" t="str">
        <f t="shared" ca="1" si="1129"/>
        <v/>
      </c>
      <c r="CB243" s="125" t="str">
        <f t="shared" ca="1" si="1130"/>
        <v/>
      </c>
      <c r="CC243" s="125" t="str">
        <f t="shared" ca="1" si="1131"/>
        <v/>
      </c>
      <c r="CD243" s="125" t="str">
        <f t="shared" ca="1" si="1132"/>
        <v/>
      </c>
      <c r="CE243" s="125" t="str">
        <f t="shared" ca="1" si="1133"/>
        <v/>
      </c>
      <c r="CF243" s="125" t="str">
        <f t="shared" ca="1" si="1134"/>
        <v/>
      </c>
      <c r="CG243" s="125" t="str">
        <f t="shared" ca="1" si="1135"/>
        <v/>
      </c>
      <c r="CH243" s="125" t="str">
        <f t="shared" ca="1" si="1136"/>
        <v/>
      </c>
      <c r="CI243" s="125" t="str">
        <f t="shared" ca="1" si="1137"/>
        <v/>
      </c>
      <c r="CJ243" s="125" t="str">
        <f t="array" aca="1" ref="CJ243" ca="1">IFERROR(INDEX($CI$1:$CI$502,SMALL(IF($CI$1:$CI$502&lt;&gt;"",ROW($CI$1:$CI$502)),ROW(236:236))),"")</f>
        <v/>
      </c>
      <c r="CK243" s="125" t="str">
        <f t="shared" ca="1" si="1138"/>
        <v/>
      </c>
      <c r="CL243" s="125" t="str">
        <f t="shared" ca="1" si="1139"/>
        <v/>
      </c>
      <c r="CM243" s="125"/>
      <c r="CO243" s="125" t="str">
        <f t="shared" si="1140"/>
        <v/>
      </c>
      <c r="CP243" s="600" t="str">
        <f t="shared" si="1141"/>
        <v/>
      </c>
      <c r="CQ243" s="600" t="str">
        <f t="shared" si="1157"/>
        <v/>
      </c>
      <c r="CR243" s="600" t="str">
        <f t="shared" si="1142"/>
        <v/>
      </c>
    </row>
    <row r="244" spans="1:96" x14ac:dyDescent="0.25">
      <c r="A244" s="591"/>
      <c r="C244" s="125">
        <f t="shared" si="1087"/>
        <v>242</v>
      </c>
      <c r="D244" s="125" t="e">
        <f t="shared" ca="1" si="1353"/>
        <v>#N/A</v>
      </c>
      <c r="E244" s="125" t="e">
        <f t="shared" ca="1" si="1353"/>
        <v>#N/A</v>
      </c>
      <c r="F244" s="125" t="e">
        <f t="shared" ca="1" si="1353"/>
        <v>#N/A</v>
      </c>
      <c r="G244" s="125" t="e">
        <f t="shared" ca="1" si="1353"/>
        <v>#N/A</v>
      </c>
      <c r="H244" s="125" t="e">
        <f t="shared" ca="1" si="1353"/>
        <v>#N/A</v>
      </c>
      <c r="I244" s="125" t="e">
        <f t="shared" ca="1" si="1353"/>
        <v>#N/A</v>
      </c>
      <c r="J244" s="125" t="e">
        <f t="shared" ca="1" si="1353"/>
        <v>#N/A</v>
      </c>
      <c r="K244" s="125" t="e">
        <f t="shared" ca="1" si="1353"/>
        <v>#N/A</v>
      </c>
      <c r="L244" s="125" t="e">
        <f t="shared" ca="1" si="1353"/>
        <v>#N/A</v>
      </c>
      <c r="M244" s="125" t="e">
        <f t="shared" ca="1" si="1353"/>
        <v>#N/A</v>
      </c>
      <c r="N244" s="125" t="e">
        <f t="shared" ca="1" si="1353"/>
        <v>#N/A</v>
      </c>
      <c r="O244" s="125" t="e">
        <f t="shared" ca="1" si="1353"/>
        <v>#N/A</v>
      </c>
      <c r="P244" s="125" t="e">
        <f t="shared" ca="1" si="1353"/>
        <v>#N/A</v>
      </c>
      <c r="Q244" s="125" t="e">
        <f t="shared" ca="1" si="1353"/>
        <v>#N/A</v>
      </c>
      <c r="R244" s="125" t="e">
        <f t="shared" ca="1" si="1353"/>
        <v>#N/A</v>
      </c>
      <c r="S244" s="125" t="e">
        <f t="shared" ca="1" si="1353"/>
        <v>#N/A</v>
      </c>
      <c r="T244" s="125" t="e">
        <f t="shared" ca="1" si="1346"/>
        <v>#N/A</v>
      </c>
      <c r="U244" s="125" t="e">
        <f t="shared" ca="1" si="1346"/>
        <v>#N/A</v>
      </c>
      <c r="V244" s="125" t="e">
        <f t="shared" ca="1" si="1346"/>
        <v>#N/A</v>
      </c>
      <c r="W244" s="125" t="e">
        <f t="shared" ca="1" si="1346"/>
        <v>#N/A</v>
      </c>
      <c r="X244" s="125" t="e">
        <f t="shared" ca="1" si="1346"/>
        <v>#N/A</v>
      </c>
      <c r="Y244" s="125" t="e">
        <f t="shared" ca="1" si="1346"/>
        <v>#N/A</v>
      </c>
      <c r="Z244" s="125" t="e">
        <f t="shared" ca="1" si="1346"/>
        <v>#N/A</v>
      </c>
      <c r="AA244" s="125" t="e">
        <f t="shared" ca="1" si="1346"/>
        <v>#N/A</v>
      </c>
      <c r="AB244" s="125" t="e">
        <f t="shared" ca="1" si="1346"/>
        <v>#N/A</v>
      </c>
      <c r="AC244" s="125" t="e">
        <f t="shared" ca="1" si="1346"/>
        <v>#N/A</v>
      </c>
      <c r="AD244" s="125" t="e">
        <f t="shared" ca="1" si="1346"/>
        <v>#N/A</v>
      </c>
      <c r="AE244" s="125" t="e">
        <f t="shared" ca="1" si="1346"/>
        <v>#N/A</v>
      </c>
      <c r="AF244" s="125" t="e">
        <f t="shared" ca="1" si="1346"/>
        <v>#N/A</v>
      </c>
      <c r="AG244" s="125" t="e">
        <f t="shared" ca="1" si="1346"/>
        <v>#N/A</v>
      </c>
      <c r="AH244" s="125" t="e">
        <f t="shared" ca="1" si="1346"/>
        <v>#N/A</v>
      </c>
      <c r="AI244" s="125" t="e">
        <f t="shared" ca="1" si="1354"/>
        <v>#N/A</v>
      </c>
      <c r="AJ244" s="125" t="e">
        <f t="shared" ca="1" si="1354"/>
        <v>#N/A</v>
      </c>
      <c r="AK244" s="125" t="e">
        <f t="shared" ca="1" si="1354"/>
        <v>#N/A</v>
      </c>
      <c r="AL244" s="125" t="e">
        <f t="shared" ca="1" si="1354"/>
        <v>#N/A</v>
      </c>
      <c r="AM244" s="125" t="e">
        <f t="shared" ca="1" si="1354"/>
        <v>#N/A</v>
      </c>
      <c r="AN244" s="125" t="e">
        <f t="shared" ca="1" si="1354"/>
        <v>#N/A</v>
      </c>
      <c r="AO244" s="125" t="e">
        <f t="shared" ca="1" si="1354"/>
        <v>#N/A</v>
      </c>
      <c r="AP244" s="125" t="e">
        <f t="shared" ca="1" si="1354"/>
        <v>#N/A</v>
      </c>
      <c r="AQ244" s="125" t="e">
        <f t="shared" ca="1" si="1354"/>
        <v>#N/A</v>
      </c>
      <c r="AR244" s="125" t="e">
        <f t="shared" ca="1" si="1354"/>
        <v>#N/A</v>
      </c>
      <c r="AS244" s="125" t="e">
        <f t="shared" ca="1" si="1354"/>
        <v>#N/A</v>
      </c>
      <c r="AT244" s="125" t="e">
        <f t="shared" ca="1" si="1354"/>
        <v>#N/A</v>
      </c>
      <c r="AU244" s="125" t="e">
        <f t="shared" ca="1" si="1354"/>
        <v>#N/A</v>
      </c>
      <c r="AV244" s="125" t="e">
        <f t="shared" ca="1" si="1354"/>
        <v>#N/A</v>
      </c>
      <c r="AW244" s="125" t="e">
        <f t="shared" ca="1" si="1354"/>
        <v>#N/A</v>
      </c>
      <c r="AX244" s="125" t="e">
        <f t="shared" ca="1" si="1354"/>
        <v>#N/A</v>
      </c>
      <c r="AY244" s="125" t="e">
        <f t="shared" ca="1" si="1347"/>
        <v>#N/A</v>
      </c>
      <c r="AZ244" s="125" t="e">
        <f t="shared" ca="1" si="1347"/>
        <v>#N/A</v>
      </c>
      <c r="BA244" s="125" t="e">
        <f t="shared" ca="1" si="1347"/>
        <v>#N/A</v>
      </c>
      <c r="BB244" s="125" t="str">
        <f t="shared" ca="1" si="1080"/>
        <v/>
      </c>
      <c r="BC244" s="125" t="str">
        <f t="shared" ca="1" si="1072"/>
        <v/>
      </c>
      <c r="BD244" s="125" t="str">
        <f t="shared" ca="1" si="1073"/>
        <v/>
      </c>
      <c r="BE244" s="125" t="str">
        <f t="shared" ca="1" si="1074"/>
        <v/>
      </c>
      <c r="BF244" t="str">
        <f t="shared" ca="1" si="1081"/>
        <v/>
      </c>
      <c r="BG244" s="125" t="str">
        <f t="shared" ca="1" si="1108"/>
        <v/>
      </c>
      <c r="BI244" s="606" t="str">
        <f t="shared" ca="1" si="1143"/>
        <v/>
      </c>
      <c r="BJ244" s="125" t="str">
        <f t="shared" ca="1" si="1121"/>
        <v/>
      </c>
      <c r="BK244" s="125" t="str">
        <f t="shared" ca="1" si="1144"/>
        <v/>
      </c>
      <c r="BL244" s="125" t="str">
        <f t="shared" ref="BL244" ca="1" si="1365">IFERROR(INDEX($D$2:$BA$203,$A$41-1+$BI244,$A$27-3)*IF(RTF_unit="K",1,IF(RTF_unit="lb",1/1000,IF(RTF_unit="T",2,1))),"")</f>
        <v/>
      </c>
      <c r="BM244" s="125" t="str">
        <f t="shared" ref="BM244" ca="1" si="1366">IFERROR(INDEX($D$2:$BA$203,$A$41-1+$BI244,$A$27-1)*IF(RTF_unit="K",1,IF(RTF_unit="lb",1/1000,IF(RTF_unit="T",2,1))),"")</f>
        <v/>
      </c>
      <c r="BN244" s="125" t="str">
        <f t="shared" ref="BN244" ca="1" si="1367">IFERROR(INDEX($D$2:$BA$203,$A$41-1+$BI244,$A$27-2)*IF(RTF_unit="K",1,IF(RTF_unit="lb",1/1000,IF(RTF_unit="T",2,1))),"")</f>
        <v/>
      </c>
      <c r="BO244" s="125" t="str">
        <f t="shared" ref="BO244" ca="1" si="1368">IFERROR(INDEX($D$2:$BA$203,$A$41-1+$BI244,$A$27)*IF(RTF_unit_Moment="kip-ft",1,IF(RTF_unit_Moment="kip-in",1/12,IF(RTF_unit_Moment="lb-ft",1/1000,IF(RTF_unit_Moment="lb-in",1/12000,1)))),"")</f>
        <v/>
      </c>
      <c r="BP244" s="125" t="str">
        <f t="shared" ref="BP244" ca="1" si="1369">IFERROR(INDEX($D$2:$BA$203,$A$41-1+$BI244,$A$30)*IF(RTF_unit_Moment="kip-ft",1,IF(RTF_unit_Moment="kip-in",1/12,IF(RTF_unit_Moment="lb-ft",1/1000,IF(RTF_unit_Moment="lb-in",1/12000,1)))),"")</f>
        <v/>
      </c>
      <c r="BQ244" s="125" t="str">
        <f t="shared" ca="1" si="1150"/>
        <v/>
      </c>
      <c r="BR244" s="125" t="str">
        <f t="shared" ca="1" si="1151"/>
        <v/>
      </c>
      <c r="BT244" s="125" t="str">
        <f t="array" aca="1" ref="BT244" ca="1">IFERROR(INDEX($BB$1:$BB$203,SMALL(IF($BB$1:$BB$203&lt;&gt;"",ROW($BB$1:$BB$203)),ROW(237:237))),"")</f>
        <v/>
      </c>
      <c r="BU244" s="604" t="str">
        <f t="shared" ca="1" si="1119"/>
        <v/>
      </c>
      <c r="BV244" s="125" t="str">
        <f t="shared" ca="1" si="1127"/>
        <v/>
      </c>
      <c r="BW244" s="125" t="str">
        <f t="shared" ca="1" si="1127"/>
        <v/>
      </c>
      <c r="BX244" s="125" t="str">
        <f t="shared" ca="1" si="1127"/>
        <v/>
      </c>
      <c r="BY244" s="125" t="str">
        <f t="shared" ca="1" si="1128"/>
        <v/>
      </c>
      <c r="BZ244" s="125" t="str">
        <f t="shared" ca="1" si="1120"/>
        <v/>
      </c>
      <c r="CA244" s="125" t="str">
        <f t="shared" ca="1" si="1129"/>
        <v/>
      </c>
      <c r="CB244" s="125" t="str">
        <f t="shared" ca="1" si="1130"/>
        <v/>
      </c>
      <c r="CC244" s="125" t="str">
        <f t="shared" ca="1" si="1131"/>
        <v/>
      </c>
      <c r="CD244" s="125" t="str">
        <f t="shared" ca="1" si="1132"/>
        <v/>
      </c>
      <c r="CE244" s="125" t="str">
        <f t="shared" ca="1" si="1133"/>
        <v/>
      </c>
      <c r="CF244" s="125" t="str">
        <f t="shared" ca="1" si="1134"/>
        <v/>
      </c>
      <c r="CG244" s="125" t="str">
        <f t="shared" ca="1" si="1135"/>
        <v/>
      </c>
      <c r="CH244" s="125" t="str">
        <f t="shared" ca="1" si="1136"/>
        <v/>
      </c>
      <c r="CI244" s="125" t="str">
        <f t="shared" ca="1" si="1137"/>
        <v/>
      </c>
      <c r="CJ244" s="125" t="str">
        <f t="array" aca="1" ref="CJ244" ca="1">IFERROR(INDEX($CI$1:$CI$502,SMALL(IF($CI$1:$CI$502&lt;&gt;"",ROW($CI$1:$CI$502)),ROW(237:237))),"")</f>
        <v/>
      </c>
      <c r="CK244" s="125" t="str">
        <f t="shared" ca="1" si="1138"/>
        <v/>
      </c>
      <c r="CL244" s="125" t="str">
        <f t="shared" ca="1" si="1139"/>
        <v/>
      </c>
      <c r="CM244" s="125"/>
      <c r="CO244" s="125" t="str">
        <f t="shared" si="1140"/>
        <v/>
      </c>
      <c r="CP244" s="600" t="str">
        <f t="shared" si="1141"/>
        <v/>
      </c>
      <c r="CQ244" s="600" t="str">
        <f t="shared" si="1157"/>
        <v/>
      </c>
      <c r="CR244" s="600" t="str">
        <f t="shared" si="1142"/>
        <v/>
      </c>
    </row>
    <row r="245" spans="1:96" x14ac:dyDescent="0.25">
      <c r="A245" s="591"/>
      <c r="C245" s="125">
        <f t="shared" si="1087"/>
        <v>243</v>
      </c>
      <c r="D245" s="125" t="e">
        <f t="shared" ca="1" si="1353"/>
        <v>#N/A</v>
      </c>
      <c r="E245" s="125" t="e">
        <f t="shared" ca="1" si="1353"/>
        <v>#N/A</v>
      </c>
      <c r="F245" s="125" t="e">
        <f t="shared" ca="1" si="1353"/>
        <v>#N/A</v>
      </c>
      <c r="G245" s="125" t="e">
        <f t="shared" ca="1" si="1353"/>
        <v>#N/A</v>
      </c>
      <c r="H245" s="125" t="e">
        <f t="shared" ca="1" si="1353"/>
        <v>#N/A</v>
      </c>
      <c r="I245" s="125" t="e">
        <f t="shared" ca="1" si="1353"/>
        <v>#N/A</v>
      </c>
      <c r="J245" s="125" t="e">
        <f t="shared" ca="1" si="1353"/>
        <v>#N/A</v>
      </c>
      <c r="K245" s="125" t="e">
        <f t="shared" ca="1" si="1353"/>
        <v>#N/A</v>
      </c>
      <c r="L245" s="125" t="e">
        <f t="shared" ca="1" si="1353"/>
        <v>#N/A</v>
      </c>
      <c r="M245" s="125" t="e">
        <f t="shared" ca="1" si="1353"/>
        <v>#N/A</v>
      </c>
      <c r="N245" s="125" t="e">
        <f t="shared" ca="1" si="1353"/>
        <v>#N/A</v>
      </c>
      <c r="O245" s="125" t="e">
        <f t="shared" ca="1" si="1353"/>
        <v>#N/A</v>
      </c>
      <c r="P245" s="125" t="e">
        <f t="shared" ca="1" si="1353"/>
        <v>#N/A</v>
      </c>
      <c r="Q245" s="125" t="e">
        <f t="shared" ca="1" si="1353"/>
        <v>#N/A</v>
      </c>
      <c r="R245" s="125" t="e">
        <f t="shared" ca="1" si="1353"/>
        <v>#N/A</v>
      </c>
      <c r="S245" s="125" t="e">
        <f t="shared" ca="1" si="1353"/>
        <v>#N/A</v>
      </c>
      <c r="T245" s="125" t="e">
        <f t="shared" ca="1" si="1346"/>
        <v>#N/A</v>
      </c>
      <c r="U245" s="125" t="e">
        <f t="shared" ca="1" si="1346"/>
        <v>#N/A</v>
      </c>
      <c r="V245" s="125" t="e">
        <f t="shared" ca="1" si="1346"/>
        <v>#N/A</v>
      </c>
      <c r="W245" s="125" t="e">
        <f t="shared" ca="1" si="1346"/>
        <v>#N/A</v>
      </c>
      <c r="X245" s="125" t="e">
        <f t="shared" ca="1" si="1346"/>
        <v>#N/A</v>
      </c>
      <c r="Y245" s="125" t="e">
        <f t="shared" ca="1" si="1346"/>
        <v>#N/A</v>
      </c>
      <c r="Z245" s="125" t="e">
        <f t="shared" ca="1" si="1346"/>
        <v>#N/A</v>
      </c>
      <c r="AA245" s="125" t="e">
        <f t="shared" ca="1" si="1346"/>
        <v>#N/A</v>
      </c>
      <c r="AB245" s="125" t="e">
        <f t="shared" ca="1" si="1346"/>
        <v>#N/A</v>
      </c>
      <c r="AC245" s="125" t="e">
        <f t="shared" ca="1" si="1346"/>
        <v>#N/A</v>
      </c>
      <c r="AD245" s="125" t="e">
        <f t="shared" ca="1" si="1346"/>
        <v>#N/A</v>
      </c>
      <c r="AE245" s="125" t="e">
        <f t="shared" ca="1" si="1346"/>
        <v>#N/A</v>
      </c>
      <c r="AF245" s="125" t="e">
        <f t="shared" ca="1" si="1346"/>
        <v>#N/A</v>
      </c>
      <c r="AG245" s="125" t="e">
        <f t="shared" ca="1" si="1346"/>
        <v>#N/A</v>
      </c>
      <c r="AH245" s="125" t="e">
        <f t="shared" ca="1" si="1346"/>
        <v>#N/A</v>
      </c>
      <c r="AI245" s="125" t="e">
        <f t="shared" ca="1" si="1354"/>
        <v>#N/A</v>
      </c>
      <c r="AJ245" s="125" t="e">
        <f t="shared" ca="1" si="1354"/>
        <v>#N/A</v>
      </c>
      <c r="AK245" s="125" t="e">
        <f t="shared" ca="1" si="1354"/>
        <v>#N/A</v>
      </c>
      <c r="AL245" s="125" t="e">
        <f t="shared" ca="1" si="1354"/>
        <v>#N/A</v>
      </c>
      <c r="AM245" s="125" t="e">
        <f t="shared" ca="1" si="1354"/>
        <v>#N/A</v>
      </c>
      <c r="AN245" s="125" t="e">
        <f t="shared" ca="1" si="1354"/>
        <v>#N/A</v>
      </c>
      <c r="AO245" s="125" t="e">
        <f t="shared" ca="1" si="1354"/>
        <v>#N/A</v>
      </c>
      <c r="AP245" s="125" t="e">
        <f t="shared" ca="1" si="1354"/>
        <v>#N/A</v>
      </c>
      <c r="AQ245" s="125" t="e">
        <f t="shared" ca="1" si="1354"/>
        <v>#N/A</v>
      </c>
      <c r="AR245" s="125" t="e">
        <f t="shared" ca="1" si="1354"/>
        <v>#N/A</v>
      </c>
      <c r="AS245" s="125" t="e">
        <f t="shared" ca="1" si="1354"/>
        <v>#N/A</v>
      </c>
      <c r="AT245" s="125" t="e">
        <f t="shared" ca="1" si="1354"/>
        <v>#N/A</v>
      </c>
      <c r="AU245" s="125" t="e">
        <f t="shared" ca="1" si="1354"/>
        <v>#N/A</v>
      </c>
      <c r="AV245" s="125" t="e">
        <f t="shared" ca="1" si="1354"/>
        <v>#N/A</v>
      </c>
      <c r="AW245" s="125" t="e">
        <f t="shared" ca="1" si="1354"/>
        <v>#N/A</v>
      </c>
      <c r="AX245" s="125" t="e">
        <f t="shared" ca="1" si="1354"/>
        <v>#N/A</v>
      </c>
      <c r="AY245" s="125" t="e">
        <f t="shared" ca="1" si="1347"/>
        <v>#N/A</v>
      </c>
      <c r="AZ245" s="125" t="e">
        <f t="shared" ca="1" si="1347"/>
        <v>#N/A</v>
      </c>
      <c r="BA245" s="125" t="e">
        <f t="shared" ca="1" si="1347"/>
        <v>#N/A</v>
      </c>
      <c r="BB245" s="125" t="str">
        <f t="shared" ca="1" si="1080"/>
        <v/>
      </c>
      <c r="BC245" s="125" t="str">
        <f t="shared" ca="1" si="1072"/>
        <v/>
      </c>
      <c r="BD245" s="125" t="str">
        <f t="shared" ca="1" si="1073"/>
        <v/>
      </c>
      <c r="BE245" s="125" t="str">
        <f t="shared" ca="1" si="1074"/>
        <v/>
      </c>
      <c r="BF245" t="str">
        <f t="shared" ca="1" si="1081"/>
        <v/>
      </c>
      <c r="BG245" s="125" t="str">
        <f t="shared" ca="1" si="1108"/>
        <v/>
      </c>
      <c r="BI245" s="606" t="str">
        <f t="shared" ca="1" si="1143"/>
        <v/>
      </c>
      <c r="BJ245" s="125" t="str">
        <f t="shared" ca="1" si="1121"/>
        <v/>
      </c>
      <c r="BK245" s="125" t="str">
        <f t="shared" ca="1" si="1144"/>
        <v/>
      </c>
      <c r="BL245" s="125" t="str">
        <f t="shared" ref="BL245" ca="1" si="1370">IFERROR(INDEX($D$2:$BA$203,$A$41-1+$BI245,$A$27-3)*IF(RTF_unit="K",1,IF(RTF_unit="lb",1/1000,IF(RTF_unit="T",2,1))),"")</f>
        <v/>
      </c>
      <c r="BM245" s="125" t="str">
        <f t="shared" ref="BM245" ca="1" si="1371">IFERROR(INDEX($D$2:$BA$203,$A$41-1+$BI245,$A$27-1)*IF(RTF_unit="K",1,IF(RTF_unit="lb",1/1000,IF(RTF_unit="T",2,1))),"")</f>
        <v/>
      </c>
      <c r="BN245" s="125" t="str">
        <f t="shared" ref="BN245" ca="1" si="1372">IFERROR(INDEX($D$2:$BA$203,$A$41-1+$BI245,$A$27-2)*IF(RTF_unit="K",1,IF(RTF_unit="lb",1/1000,IF(RTF_unit="T",2,1))),"")</f>
        <v/>
      </c>
      <c r="BO245" s="125" t="str">
        <f t="shared" ref="BO245" ca="1" si="1373">IFERROR(INDEX($D$2:$BA$203,$A$41-1+$BI245,$A$27)*IF(RTF_unit_Moment="kip-ft",1,IF(RTF_unit_Moment="kip-in",1/12,IF(RTF_unit_Moment="lb-ft",1/1000,IF(RTF_unit_Moment="lb-in",1/12000,1)))),"")</f>
        <v/>
      </c>
      <c r="BP245" s="125" t="str">
        <f t="shared" ref="BP245" ca="1" si="1374">IFERROR(INDEX($D$2:$BA$203,$A$41-1+$BI245,$A$30)*IF(RTF_unit_Moment="kip-ft",1,IF(RTF_unit_Moment="kip-in",1/12,IF(RTF_unit_Moment="lb-ft",1/1000,IF(RTF_unit_Moment="lb-in",1/12000,1)))),"")</f>
        <v/>
      </c>
      <c r="BQ245" s="125" t="str">
        <f t="shared" ca="1" si="1150"/>
        <v/>
      </c>
      <c r="BR245" s="125" t="str">
        <f t="shared" ca="1" si="1151"/>
        <v/>
      </c>
      <c r="BT245" s="125" t="str">
        <f t="array" aca="1" ref="BT245" ca="1">IFERROR(INDEX($BB$1:$BB$203,SMALL(IF($BB$1:$BB$203&lt;&gt;"",ROW($BB$1:$BB$203)),ROW(238:238))),"")</f>
        <v/>
      </c>
      <c r="BU245" s="604" t="str">
        <f t="shared" ca="1" si="1119"/>
        <v/>
      </c>
      <c r="BV245" s="125" t="str">
        <f t="shared" ca="1" si="1127"/>
        <v/>
      </c>
      <c r="BW245" s="125" t="str">
        <f t="shared" ca="1" si="1127"/>
        <v/>
      </c>
      <c r="BX245" s="125" t="str">
        <f t="shared" ca="1" si="1127"/>
        <v/>
      </c>
      <c r="BY245" s="125" t="str">
        <f t="shared" ca="1" si="1128"/>
        <v/>
      </c>
      <c r="BZ245" s="125" t="str">
        <f t="shared" ca="1" si="1120"/>
        <v/>
      </c>
      <c r="CA245" s="125" t="str">
        <f t="shared" ca="1" si="1129"/>
        <v/>
      </c>
      <c r="CB245" s="125" t="str">
        <f t="shared" ca="1" si="1130"/>
        <v/>
      </c>
      <c r="CC245" s="125" t="str">
        <f t="shared" ca="1" si="1131"/>
        <v/>
      </c>
      <c r="CD245" s="125" t="str">
        <f t="shared" ca="1" si="1132"/>
        <v/>
      </c>
      <c r="CE245" s="125" t="str">
        <f t="shared" ca="1" si="1133"/>
        <v/>
      </c>
      <c r="CF245" s="125" t="str">
        <f t="shared" ca="1" si="1134"/>
        <v/>
      </c>
      <c r="CG245" s="125" t="str">
        <f t="shared" ca="1" si="1135"/>
        <v/>
      </c>
      <c r="CH245" s="125" t="str">
        <f t="shared" ca="1" si="1136"/>
        <v/>
      </c>
      <c r="CI245" s="125" t="str">
        <f t="shared" ca="1" si="1137"/>
        <v/>
      </c>
      <c r="CJ245" s="125" t="str">
        <f t="array" aca="1" ref="CJ245" ca="1">IFERROR(INDEX($CI$1:$CI$502,SMALL(IF($CI$1:$CI$502&lt;&gt;"",ROW($CI$1:$CI$502)),ROW(238:238))),"")</f>
        <v/>
      </c>
      <c r="CK245" s="125" t="str">
        <f t="shared" ca="1" si="1138"/>
        <v/>
      </c>
      <c r="CL245" s="125" t="str">
        <f t="shared" ca="1" si="1139"/>
        <v/>
      </c>
      <c r="CM245" s="125"/>
      <c r="CO245" s="125" t="str">
        <f t="shared" si="1140"/>
        <v/>
      </c>
      <c r="CP245" s="600" t="str">
        <f t="shared" si="1141"/>
        <v/>
      </c>
      <c r="CQ245" s="600" t="str">
        <f t="shared" si="1157"/>
        <v/>
      </c>
      <c r="CR245" s="600" t="str">
        <f t="shared" si="1142"/>
        <v/>
      </c>
    </row>
    <row r="246" spans="1:96" x14ac:dyDescent="0.25">
      <c r="A246" s="591"/>
      <c r="C246" s="125">
        <f t="shared" si="1087"/>
        <v>244</v>
      </c>
      <c r="D246" s="125" t="e">
        <f t="shared" ca="1" si="1353"/>
        <v>#N/A</v>
      </c>
      <c r="E246" s="125" t="e">
        <f t="shared" ca="1" si="1353"/>
        <v>#N/A</v>
      </c>
      <c r="F246" s="125" t="e">
        <f t="shared" ca="1" si="1353"/>
        <v>#N/A</v>
      </c>
      <c r="G246" s="125" t="e">
        <f t="shared" ca="1" si="1353"/>
        <v>#N/A</v>
      </c>
      <c r="H246" s="125" t="e">
        <f t="shared" ca="1" si="1353"/>
        <v>#N/A</v>
      </c>
      <c r="I246" s="125" t="e">
        <f t="shared" ca="1" si="1353"/>
        <v>#N/A</v>
      </c>
      <c r="J246" s="125" t="e">
        <f t="shared" ca="1" si="1353"/>
        <v>#N/A</v>
      </c>
      <c r="K246" s="125" t="e">
        <f t="shared" ca="1" si="1353"/>
        <v>#N/A</v>
      </c>
      <c r="L246" s="125" t="e">
        <f t="shared" ca="1" si="1353"/>
        <v>#N/A</v>
      </c>
      <c r="M246" s="125" t="e">
        <f t="shared" ca="1" si="1353"/>
        <v>#N/A</v>
      </c>
      <c r="N246" s="125" t="e">
        <f t="shared" ca="1" si="1353"/>
        <v>#N/A</v>
      </c>
      <c r="O246" s="125" t="e">
        <f t="shared" ca="1" si="1353"/>
        <v>#N/A</v>
      </c>
      <c r="P246" s="125" t="e">
        <f t="shared" ca="1" si="1353"/>
        <v>#N/A</v>
      </c>
      <c r="Q246" s="125" t="e">
        <f t="shared" ca="1" si="1353"/>
        <v>#N/A</v>
      </c>
      <c r="R246" s="125" t="e">
        <f t="shared" ca="1" si="1353"/>
        <v>#N/A</v>
      </c>
      <c r="S246" s="125" t="e">
        <f t="shared" ca="1" si="1353"/>
        <v>#N/A</v>
      </c>
      <c r="T246" s="125" t="e">
        <f t="shared" ca="1" si="1346"/>
        <v>#N/A</v>
      </c>
      <c r="U246" s="125" t="e">
        <f t="shared" ca="1" si="1346"/>
        <v>#N/A</v>
      </c>
      <c r="V246" s="125" t="e">
        <f t="shared" ca="1" si="1346"/>
        <v>#N/A</v>
      </c>
      <c r="W246" s="125" t="e">
        <f t="shared" ca="1" si="1346"/>
        <v>#N/A</v>
      </c>
      <c r="X246" s="125" t="e">
        <f t="shared" ca="1" si="1346"/>
        <v>#N/A</v>
      </c>
      <c r="Y246" s="125" t="e">
        <f t="shared" ca="1" si="1346"/>
        <v>#N/A</v>
      </c>
      <c r="Z246" s="125" t="e">
        <f t="shared" ca="1" si="1346"/>
        <v>#N/A</v>
      </c>
      <c r="AA246" s="125" t="e">
        <f t="shared" ca="1" si="1346"/>
        <v>#N/A</v>
      </c>
      <c r="AB246" s="125" t="e">
        <f t="shared" ca="1" si="1346"/>
        <v>#N/A</v>
      </c>
      <c r="AC246" s="125" t="e">
        <f t="shared" ca="1" si="1346"/>
        <v>#N/A</v>
      </c>
      <c r="AD246" s="125" t="e">
        <f t="shared" ca="1" si="1346"/>
        <v>#N/A</v>
      </c>
      <c r="AE246" s="125" t="e">
        <f t="shared" ca="1" si="1346"/>
        <v>#N/A</v>
      </c>
      <c r="AF246" s="125" t="e">
        <f t="shared" ca="1" si="1346"/>
        <v>#N/A</v>
      </c>
      <c r="AG246" s="125" t="e">
        <f t="shared" ca="1" si="1346"/>
        <v>#N/A</v>
      </c>
      <c r="AH246" s="125" t="e">
        <f t="shared" ca="1" si="1346"/>
        <v>#N/A</v>
      </c>
      <c r="AI246" s="125" t="e">
        <f t="shared" ca="1" si="1354"/>
        <v>#N/A</v>
      </c>
      <c r="AJ246" s="125" t="e">
        <f t="shared" ca="1" si="1354"/>
        <v>#N/A</v>
      </c>
      <c r="AK246" s="125" t="e">
        <f t="shared" ca="1" si="1354"/>
        <v>#N/A</v>
      </c>
      <c r="AL246" s="125" t="e">
        <f t="shared" ca="1" si="1354"/>
        <v>#N/A</v>
      </c>
      <c r="AM246" s="125" t="e">
        <f t="shared" ca="1" si="1354"/>
        <v>#N/A</v>
      </c>
      <c r="AN246" s="125" t="e">
        <f t="shared" ca="1" si="1354"/>
        <v>#N/A</v>
      </c>
      <c r="AO246" s="125" t="e">
        <f t="shared" ca="1" si="1354"/>
        <v>#N/A</v>
      </c>
      <c r="AP246" s="125" t="e">
        <f t="shared" ca="1" si="1354"/>
        <v>#N/A</v>
      </c>
      <c r="AQ246" s="125" t="e">
        <f t="shared" ca="1" si="1354"/>
        <v>#N/A</v>
      </c>
      <c r="AR246" s="125" t="e">
        <f t="shared" ca="1" si="1354"/>
        <v>#N/A</v>
      </c>
      <c r="AS246" s="125" t="e">
        <f t="shared" ca="1" si="1354"/>
        <v>#N/A</v>
      </c>
      <c r="AT246" s="125" t="e">
        <f t="shared" ca="1" si="1354"/>
        <v>#N/A</v>
      </c>
      <c r="AU246" s="125" t="e">
        <f t="shared" ca="1" si="1354"/>
        <v>#N/A</v>
      </c>
      <c r="AV246" s="125" t="e">
        <f t="shared" ca="1" si="1354"/>
        <v>#N/A</v>
      </c>
      <c r="AW246" s="125" t="e">
        <f t="shared" ca="1" si="1354"/>
        <v>#N/A</v>
      </c>
      <c r="AX246" s="125" t="e">
        <f t="shared" ca="1" si="1354"/>
        <v>#N/A</v>
      </c>
      <c r="AY246" s="125" t="e">
        <f t="shared" ca="1" si="1347"/>
        <v>#N/A</v>
      </c>
      <c r="AZ246" s="125" t="e">
        <f t="shared" ca="1" si="1347"/>
        <v>#N/A</v>
      </c>
      <c r="BA246" s="125" t="e">
        <f t="shared" ca="1" si="1347"/>
        <v>#N/A</v>
      </c>
      <c r="BB246" s="125" t="str">
        <f t="shared" ca="1" si="1080"/>
        <v/>
      </c>
      <c r="BC246" s="125" t="str">
        <f t="shared" ca="1" si="1072"/>
        <v/>
      </c>
      <c r="BD246" s="125" t="str">
        <f t="shared" ca="1" si="1073"/>
        <v/>
      </c>
      <c r="BE246" s="125" t="str">
        <f t="shared" ca="1" si="1074"/>
        <v/>
      </c>
      <c r="BF246" t="str">
        <f t="shared" ca="1" si="1081"/>
        <v/>
      </c>
      <c r="BG246" s="125" t="str">
        <f t="shared" ca="1" si="1108"/>
        <v/>
      </c>
      <c r="BI246" s="606" t="str">
        <f t="shared" ca="1" si="1143"/>
        <v/>
      </c>
      <c r="BJ246" s="125" t="str">
        <f t="shared" ca="1" si="1121"/>
        <v/>
      </c>
      <c r="BK246" s="125" t="str">
        <f t="shared" ca="1" si="1144"/>
        <v/>
      </c>
      <c r="BL246" s="125" t="str">
        <f t="shared" ref="BL246" ca="1" si="1375">IFERROR(INDEX($D$2:$BA$203,$A$41-1+$BI246,$A$27-3)*IF(RTF_unit="K",1,IF(RTF_unit="lb",1/1000,IF(RTF_unit="T",2,1))),"")</f>
        <v/>
      </c>
      <c r="BM246" s="125" t="str">
        <f t="shared" ref="BM246" ca="1" si="1376">IFERROR(INDEX($D$2:$BA$203,$A$41-1+$BI246,$A$27-1)*IF(RTF_unit="K",1,IF(RTF_unit="lb",1/1000,IF(RTF_unit="T",2,1))),"")</f>
        <v/>
      </c>
      <c r="BN246" s="125" t="str">
        <f t="shared" ref="BN246" ca="1" si="1377">IFERROR(INDEX($D$2:$BA$203,$A$41-1+$BI246,$A$27-2)*IF(RTF_unit="K",1,IF(RTF_unit="lb",1/1000,IF(RTF_unit="T",2,1))),"")</f>
        <v/>
      </c>
      <c r="BO246" s="125" t="str">
        <f t="shared" ref="BO246" ca="1" si="1378">IFERROR(INDEX($D$2:$BA$203,$A$41-1+$BI246,$A$27)*IF(RTF_unit_Moment="kip-ft",1,IF(RTF_unit_Moment="kip-in",1/12,IF(RTF_unit_Moment="lb-ft",1/1000,IF(RTF_unit_Moment="lb-in",1/12000,1)))),"")</f>
        <v/>
      </c>
      <c r="BP246" s="125" t="str">
        <f t="shared" ref="BP246" ca="1" si="1379">IFERROR(INDEX($D$2:$BA$203,$A$41-1+$BI246,$A$30)*IF(RTF_unit_Moment="kip-ft",1,IF(RTF_unit_Moment="kip-in",1/12,IF(RTF_unit_Moment="lb-ft",1/1000,IF(RTF_unit_Moment="lb-in",1/12000,1)))),"")</f>
        <v/>
      </c>
      <c r="BQ246" s="125" t="str">
        <f t="shared" ca="1" si="1150"/>
        <v/>
      </c>
      <c r="BR246" s="125" t="str">
        <f t="shared" ca="1" si="1151"/>
        <v/>
      </c>
      <c r="BT246" s="125" t="str">
        <f t="array" aca="1" ref="BT246" ca="1">IFERROR(INDEX($BB$1:$BB$203,SMALL(IF($BB$1:$BB$203&lt;&gt;"",ROW($BB$1:$BB$203)),ROW(239:239))),"")</f>
        <v/>
      </c>
      <c r="BU246" s="604" t="str">
        <f t="shared" ca="1" si="1119"/>
        <v/>
      </c>
      <c r="BV246" s="125" t="str">
        <f t="shared" ca="1" si="1127"/>
        <v/>
      </c>
      <c r="BW246" s="125" t="str">
        <f t="shared" ca="1" si="1127"/>
        <v/>
      </c>
      <c r="BX246" s="125" t="str">
        <f t="shared" ca="1" si="1127"/>
        <v/>
      </c>
      <c r="BY246" s="125" t="str">
        <f t="shared" ca="1" si="1128"/>
        <v/>
      </c>
      <c r="BZ246" s="125" t="str">
        <f t="shared" ca="1" si="1120"/>
        <v/>
      </c>
      <c r="CA246" s="125" t="str">
        <f t="shared" ca="1" si="1129"/>
        <v/>
      </c>
      <c r="CB246" s="125" t="str">
        <f t="shared" ca="1" si="1130"/>
        <v/>
      </c>
      <c r="CC246" s="125" t="str">
        <f t="shared" ca="1" si="1131"/>
        <v/>
      </c>
      <c r="CD246" s="125" t="str">
        <f t="shared" ca="1" si="1132"/>
        <v/>
      </c>
      <c r="CE246" s="125" t="str">
        <f t="shared" ca="1" si="1133"/>
        <v/>
      </c>
      <c r="CF246" s="125" t="str">
        <f t="shared" ca="1" si="1134"/>
        <v/>
      </c>
      <c r="CG246" s="125" t="str">
        <f t="shared" ca="1" si="1135"/>
        <v/>
      </c>
      <c r="CH246" s="125" t="str">
        <f t="shared" ca="1" si="1136"/>
        <v/>
      </c>
      <c r="CI246" s="125" t="str">
        <f t="shared" ca="1" si="1137"/>
        <v/>
      </c>
      <c r="CJ246" s="125" t="str">
        <f t="array" aca="1" ref="CJ246" ca="1">IFERROR(INDEX($CI$1:$CI$502,SMALL(IF($CI$1:$CI$502&lt;&gt;"",ROW($CI$1:$CI$502)),ROW(239:239))),"")</f>
        <v/>
      </c>
      <c r="CK246" s="125" t="str">
        <f t="shared" ca="1" si="1138"/>
        <v/>
      </c>
      <c r="CL246" s="125" t="str">
        <f t="shared" ca="1" si="1139"/>
        <v/>
      </c>
      <c r="CM246" s="125"/>
      <c r="CO246" s="125" t="str">
        <f t="shared" si="1140"/>
        <v/>
      </c>
      <c r="CP246" s="600" t="str">
        <f t="shared" si="1141"/>
        <v/>
      </c>
      <c r="CQ246" s="600" t="str">
        <f t="shared" si="1157"/>
        <v/>
      </c>
      <c r="CR246" s="600" t="str">
        <f t="shared" si="1142"/>
        <v/>
      </c>
    </row>
    <row r="247" spans="1:96" x14ac:dyDescent="0.25">
      <c r="A247" s="591"/>
      <c r="C247" s="125">
        <f t="shared" si="1087"/>
        <v>245</v>
      </c>
      <c r="D247" s="125" t="e">
        <f t="shared" ca="1" si="1353"/>
        <v>#N/A</v>
      </c>
      <c r="E247" s="125" t="e">
        <f t="shared" ca="1" si="1353"/>
        <v>#N/A</v>
      </c>
      <c r="F247" s="125" t="e">
        <f t="shared" ca="1" si="1353"/>
        <v>#N/A</v>
      </c>
      <c r="G247" s="125" t="e">
        <f t="shared" ca="1" si="1353"/>
        <v>#N/A</v>
      </c>
      <c r="H247" s="125" t="e">
        <f t="shared" ca="1" si="1353"/>
        <v>#N/A</v>
      </c>
      <c r="I247" s="125" t="e">
        <f t="shared" ca="1" si="1353"/>
        <v>#N/A</v>
      </c>
      <c r="J247" s="125" t="e">
        <f t="shared" ca="1" si="1353"/>
        <v>#N/A</v>
      </c>
      <c r="K247" s="125" t="e">
        <f t="shared" ca="1" si="1353"/>
        <v>#N/A</v>
      </c>
      <c r="L247" s="125" t="e">
        <f t="shared" ca="1" si="1353"/>
        <v>#N/A</v>
      </c>
      <c r="M247" s="125" t="e">
        <f t="shared" ca="1" si="1353"/>
        <v>#N/A</v>
      </c>
      <c r="N247" s="125" t="e">
        <f t="shared" ca="1" si="1353"/>
        <v>#N/A</v>
      </c>
      <c r="O247" s="125" t="e">
        <f t="shared" ca="1" si="1353"/>
        <v>#N/A</v>
      </c>
      <c r="P247" s="125" t="e">
        <f t="shared" ca="1" si="1353"/>
        <v>#N/A</v>
      </c>
      <c r="Q247" s="125" t="e">
        <f t="shared" ca="1" si="1353"/>
        <v>#N/A</v>
      </c>
      <c r="R247" s="125" t="e">
        <f t="shared" ca="1" si="1353"/>
        <v>#N/A</v>
      </c>
      <c r="S247" s="125" t="e">
        <f t="shared" ca="1" si="1353"/>
        <v>#N/A</v>
      </c>
      <c r="T247" s="125" t="e">
        <f t="shared" ca="1" si="1346"/>
        <v>#N/A</v>
      </c>
      <c r="U247" s="125" t="e">
        <f t="shared" ca="1" si="1346"/>
        <v>#N/A</v>
      </c>
      <c r="V247" s="125" t="e">
        <f t="shared" ca="1" si="1346"/>
        <v>#N/A</v>
      </c>
      <c r="W247" s="125" t="e">
        <f t="shared" ca="1" si="1346"/>
        <v>#N/A</v>
      </c>
      <c r="X247" s="125" t="e">
        <f t="shared" ca="1" si="1346"/>
        <v>#N/A</v>
      </c>
      <c r="Y247" s="125" t="e">
        <f t="shared" ca="1" si="1346"/>
        <v>#N/A</v>
      </c>
      <c r="Z247" s="125" t="e">
        <f t="shared" ca="1" si="1346"/>
        <v>#N/A</v>
      </c>
      <c r="AA247" s="125" t="e">
        <f t="shared" ca="1" si="1346"/>
        <v>#N/A</v>
      </c>
      <c r="AB247" s="125" t="e">
        <f t="shared" ca="1" si="1346"/>
        <v>#N/A</v>
      </c>
      <c r="AC247" s="125" t="e">
        <f t="shared" ca="1" si="1346"/>
        <v>#N/A</v>
      </c>
      <c r="AD247" s="125" t="e">
        <f t="shared" ca="1" si="1346"/>
        <v>#N/A</v>
      </c>
      <c r="AE247" s="125" t="e">
        <f t="shared" ca="1" si="1346"/>
        <v>#N/A</v>
      </c>
      <c r="AF247" s="125" t="e">
        <f t="shared" ca="1" si="1346"/>
        <v>#N/A</v>
      </c>
      <c r="AG247" s="125" t="e">
        <f t="shared" ca="1" si="1346"/>
        <v>#N/A</v>
      </c>
      <c r="AH247" s="125" t="e">
        <f t="shared" ca="1" si="1346"/>
        <v>#N/A</v>
      </c>
      <c r="AI247" s="125" t="e">
        <f t="shared" ca="1" si="1354"/>
        <v>#N/A</v>
      </c>
      <c r="AJ247" s="125" t="e">
        <f t="shared" ca="1" si="1354"/>
        <v>#N/A</v>
      </c>
      <c r="AK247" s="125" t="e">
        <f t="shared" ca="1" si="1354"/>
        <v>#N/A</v>
      </c>
      <c r="AL247" s="125" t="e">
        <f t="shared" ca="1" si="1354"/>
        <v>#N/A</v>
      </c>
      <c r="AM247" s="125" t="e">
        <f t="shared" ca="1" si="1354"/>
        <v>#N/A</v>
      </c>
      <c r="AN247" s="125" t="e">
        <f t="shared" ca="1" si="1354"/>
        <v>#N/A</v>
      </c>
      <c r="AO247" s="125" t="e">
        <f t="shared" ca="1" si="1354"/>
        <v>#N/A</v>
      </c>
      <c r="AP247" s="125" t="e">
        <f t="shared" ca="1" si="1354"/>
        <v>#N/A</v>
      </c>
      <c r="AQ247" s="125" t="e">
        <f t="shared" ca="1" si="1354"/>
        <v>#N/A</v>
      </c>
      <c r="AR247" s="125" t="e">
        <f t="shared" ca="1" si="1354"/>
        <v>#N/A</v>
      </c>
      <c r="AS247" s="125" t="e">
        <f t="shared" ca="1" si="1354"/>
        <v>#N/A</v>
      </c>
      <c r="AT247" s="125" t="e">
        <f t="shared" ca="1" si="1354"/>
        <v>#N/A</v>
      </c>
      <c r="AU247" s="125" t="e">
        <f t="shared" ca="1" si="1354"/>
        <v>#N/A</v>
      </c>
      <c r="AV247" s="125" t="e">
        <f t="shared" ca="1" si="1354"/>
        <v>#N/A</v>
      </c>
      <c r="AW247" s="125" t="e">
        <f t="shared" ca="1" si="1354"/>
        <v>#N/A</v>
      </c>
      <c r="AX247" s="125" t="e">
        <f t="shared" ca="1" si="1354"/>
        <v>#N/A</v>
      </c>
      <c r="AY247" s="125" t="e">
        <f t="shared" ca="1" si="1347"/>
        <v>#N/A</v>
      </c>
      <c r="AZ247" s="125" t="e">
        <f t="shared" ca="1" si="1347"/>
        <v>#N/A</v>
      </c>
      <c r="BA247" s="125" t="e">
        <f t="shared" ca="1" si="1347"/>
        <v>#N/A</v>
      </c>
      <c r="BB247" s="125" t="str">
        <f t="shared" ca="1" si="1080"/>
        <v/>
      </c>
      <c r="BC247" s="125" t="str">
        <f t="shared" ca="1" si="1072"/>
        <v/>
      </c>
      <c r="BD247" s="125" t="str">
        <f t="shared" ca="1" si="1073"/>
        <v/>
      </c>
      <c r="BE247" s="125" t="str">
        <f t="shared" ca="1" si="1074"/>
        <v/>
      </c>
      <c r="BF247" t="str">
        <f t="shared" ca="1" si="1081"/>
        <v/>
      </c>
      <c r="BG247" s="125" t="str">
        <f t="shared" ca="1" si="1108"/>
        <v/>
      </c>
      <c r="BI247" s="606" t="str">
        <f t="shared" ca="1" si="1143"/>
        <v/>
      </c>
      <c r="BJ247" s="125" t="str">
        <f t="shared" ca="1" si="1121"/>
        <v/>
      </c>
      <c r="BK247" s="125" t="str">
        <f t="shared" ca="1" si="1144"/>
        <v/>
      </c>
      <c r="BL247" s="125" t="str">
        <f t="shared" ref="BL247" ca="1" si="1380">IFERROR(INDEX($D$2:$BA$203,$A$41-1+$BI247,$A$27-3)*IF(RTF_unit="K",1,IF(RTF_unit="lb",1/1000,IF(RTF_unit="T",2,1))),"")</f>
        <v/>
      </c>
      <c r="BM247" s="125" t="str">
        <f t="shared" ref="BM247" ca="1" si="1381">IFERROR(INDEX($D$2:$BA$203,$A$41-1+$BI247,$A$27-1)*IF(RTF_unit="K",1,IF(RTF_unit="lb",1/1000,IF(RTF_unit="T",2,1))),"")</f>
        <v/>
      </c>
      <c r="BN247" s="125" t="str">
        <f t="shared" ref="BN247" ca="1" si="1382">IFERROR(INDEX($D$2:$BA$203,$A$41-1+$BI247,$A$27-2)*IF(RTF_unit="K",1,IF(RTF_unit="lb",1/1000,IF(RTF_unit="T",2,1))),"")</f>
        <v/>
      </c>
      <c r="BO247" s="125" t="str">
        <f t="shared" ref="BO247" ca="1" si="1383">IFERROR(INDEX($D$2:$BA$203,$A$41-1+$BI247,$A$27)*IF(RTF_unit_Moment="kip-ft",1,IF(RTF_unit_Moment="kip-in",1/12,IF(RTF_unit_Moment="lb-ft",1/1000,IF(RTF_unit_Moment="lb-in",1/12000,1)))),"")</f>
        <v/>
      </c>
      <c r="BP247" s="125" t="str">
        <f t="shared" ref="BP247" ca="1" si="1384">IFERROR(INDEX($D$2:$BA$203,$A$41-1+$BI247,$A$30)*IF(RTF_unit_Moment="kip-ft",1,IF(RTF_unit_Moment="kip-in",1/12,IF(RTF_unit_Moment="lb-ft",1/1000,IF(RTF_unit_Moment="lb-in",1/12000,1)))),"")</f>
        <v/>
      </c>
      <c r="BQ247" s="125" t="str">
        <f t="shared" ca="1" si="1150"/>
        <v/>
      </c>
      <c r="BR247" s="125" t="str">
        <f t="shared" ca="1" si="1151"/>
        <v/>
      </c>
      <c r="BT247" s="125" t="str">
        <f t="array" aca="1" ref="BT247" ca="1">IFERROR(INDEX($BB$1:$BB$203,SMALL(IF($BB$1:$BB$203&lt;&gt;"",ROW($BB$1:$BB$203)),ROW(240:240))),"")</f>
        <v/>
      </c>
      <c r="BU247" s="604" t="str">
        <f t="shared" ca="1" si="1119"/>
        <v/>
      </c>
      <c r="BV247" s="125" t="str">
        <f t="shared" ca="1" si="1127"/>
        <v/>
      </c>
      <c r="BW247" s="125" t="str">
        <f t="shared" ca="1" si="1127"/>
        <v/>
      </c>
      <c r="BX247" s="125" t="str">
        <f t="shared" ca="1" si="1127"/>
        <v/>
      </c>
      <c r="BY247" s="125" t="str">
        <f t="shared" ca="1" si="1128"/>
        <v/>
      </c>
      <c r="BZ247" s="125" t="str">
        <f t="shared" ca="1" si="1120"/>
        <v/>
      </c>
      <c r="CA247" s="125" t="str">
        <f t="shared" ca="1" si="1129"/>
        <v/>
      </c>
      <c r="CB247" s="125" t="str">
        <f t="shared" ca="1" si="1130"/>
        <v/>
      </c>
      <c r="CC247" s="125" t="str">
        <f t="shared" ca="1" si="1131"/>
        <v/>
      </c>
      <c r="CD247" s="125" t="str">
        <f t="shared" ca="1" si="1132"/>
        <v/>
      </c>
      <c r="CE247" s="125" t="str">
        <f t="shared" ca="1" si="1133"/>
        <v/>
      </c>
      <c r="CF247" s="125" t="str">
        <f t="shared" ca="1" si="1134"/>
        <v/>
      </c>
      <c r="CG247" s="125" t="str">
        <f t="shared" ca="1" si="1135"/>
        <v/>
      </c>
      <c r="CH247" s="125" t="str">
        <f t="shared" ca="1" si="1136"/>
        <v/>
      </c>
      <c r="CI247" s="125" t="str">
        <f t="shared" ca="1" si="1137"/>
        <v/>
      </c>
      <c r="CJ247" s="125" t="str">
        <f t="array" aca="1" ref="CJ247" ca="1">IFERROR(INDEX($CI$1:$CI$502,SMALL(IF($CI$1:$CI$502&lt;&gt;"",ROW($CI$1:$CI$502)),ROW(240:240))),"")</f>
        <v/>
      </c>
      <c r="CK247" s="125" t="str">
        <f t="shared" ca="1" si="1138"/>
        <v/>
      </c>
      <c r="CL247" s="125" t="str">
        <f t="shared" ca="1" si="1139"/>
        <v/>
      </c>
      <c r="CM247" s="125"/>
      <c r="CO247" s="125" t="str">
        <f t="shared" si="1140"/>
        <v/>
      </c>
      <c r="CP247" s="600" t="str">
        <f t="shared" si="1141"/>
        <v/>
      </c>
      <c r="CQ247" s="600" t="str">
        <f t="shared" si="1157"/>
        <v/>
      </c>
      <c r="CR247" s="600" t="str">
        <f t="shared" si="1142"/>
        <v/>
      </c>
    </row>
    <row r="248" spans="1:96" x14ac:dyDescent="0.25">
      <c r="A248" s="591"/>
      <c r="C248" s="125">
        <f t="shared" si="1087"/>
        <v>246</v>
      </c>
      <c r="D248" s="125" t="e">
        <f t="shared" ca="1" si="1353"/>
        <v>#N/A</v>
      </c>
      <c r="E248" s="125" t="e">
        <f t="shared" ca="1" si="1353"/>
        <v>#N/A</v>
      </c>
      <c r="F248" s="125" t="e">
        <f t="shared" ca="1" si="1353"/>
        <v>#N/A</v>
      </c>
      <c r="G248" s="125" t="e">
        <f t="shared" ca="1" si="1353"/>
        <v>#N/A</v>
      </c>
      <c r="H248" s="125" t="e">
        <f t="shared" ca="1" si="1353"/>
        <v>#N/A</v>
      </c>
      <c r="I248" s="125" t="e">
        <f t="shared" ca="1" si="1353"/>
        <v>#N/A</v>
      </c>
      <c r="J248" s="125" t="e">
        <f t="shared" ca="1" si="1353"/>
        <v>#N/A</v>
      </c>
      <c r="K248" s="125" t="e">
        <f t="shared" ca="1" si="1353"/>
        <v>#N/A</v>
      </c>
      <c r="L248" s="125" t="e">
        <f t="shared" ca="1" si="1353"/>
        <v>#N/A</v>
      </c>
      <c r="M248" s="125" t="e">
        <f t="shared" ca="1" si="1353"/>
        <v>#N/A</v>
      </c>
      <c r="N248" s="125" t="e">
        <f t="shared" ca="1" si="1353"/>
        <v>#N/A</v>
      </c>
      <c r="O248" s="125" t="e">
        <f t="shared" ca="1" si="1353"/>
        <v>#N/A</v>
      </c>
      <c r="P248" s="125" t="e">
        <f t="shared" ca="1" si="1353"/>
        <v>#N/A</v>
      </c>
      <c r="Q248" s="125" t="e">
        <f t="shared" ca="1" si="1353"/>
        <v>#N/A</v>
      </c>
      <c r="R248" s="125" t="e">
        <f t="shared" ca="1" si="1353"/>
        <v>#N/A</v>
      </c>
      <c r="S248" s="125" t="e">
        <f t="shared" ca="1" si="1353"/>
        <v>#N/A</v>
      </c>
      <c r="T248" s="125" t="e">
        <f t="shared" ca="1" si="1346"/>
        <v>#N/A</v>
      </c>
      <c r="U248" s="125" t="e">
        <f t="shared" ca="1" si="1346"/>
        <v>#N/A</v>
      </c>
      <c r="V248" s="125" t="e">
        <f t="shared" ca="1" si="1346"/>
        <v>#N/A</v>
      </c>
      <c r="W248" s="125" t="e">
        <f t="shared" ca="1" si="1346"/>
        <v>#N/A</v>
      </c>
      <c r="X248" s="125" t="e">
        <f t="shared" ca="1" si="1346"/>
        <v>#N/A</v>
      </c>
      <c r="Y248" s="125" t="e">
        <f t="shared" ca="1" si="1346"/>
        <v>#N/A</v>
      </c>
      <c r="Z248" s="125" t="e">
        <f t="shared" ca="1" si="1346"/>
        <v>#N/A</v>
      </c>
      <c r="AA248" s="125" t="e">
        <f t="shared" ca="1" si="1346"/>
        <v>#N/A</v>
      </c>
      <c r="AB248" s="125" t="e">
        <f t="shared" ca="1" si="1346"/>
        <v>#N/A</v>
      </c>
      <c r="AC248" s="125" t="e">
        <f t="shared" ca="1" si="1346"/>
        <v>#N/A</v>
      </c>
      <c r="AD248" s="125" t="e">
        <f t="shared" ca="1" si="1346"/>
        <v>#N/A</v>
      </c>
      <c r="AE248" s="125" t="e">
        <f t="shared" ca="1" si="1346"/>
        <v>#N/A</v>
      </c>
      <c r="AF248" s="125" t="e">
        <f t="shared" ca="1" si="1346"/>
        <v>#N/A</v>
      </c>
      <c r="AG248" s="125" t="e">
        <f t="shared" ca="1" si="1346"/>
        <v>#N/A</v>
      </c>
      <c r="AH248" s="125" t="e">
        <f t="shared" ca="1" si="1346"/>
        <v>#N/A</v>
      </c>
      <c r="AI248" s="125" t="e">
        <f t="shared" ca="1" si="1354"/>
        <v>#N/A</v>
      </c>
      <c r="AJ248" s="125" t="e">
        <f t="shared" ca="1" si="1354"/>
        <v>#N/A</v>
      </c>
      <c r="AK248" s="125" t="e">
        <f t="shared" ca="1" si="1354"/>
        <v>#N/A</v>
      </c>
      <c r="AL248" s="125" t="e">
        <f t="shared" ca="1" si="1354"/>
        <v>#N/A</v>
      </c>
      <c r="AM248" s="125" t="e">
        <f t="shared" ca="1" si="1354"/>
        <v>#N/A</v>
      </c>
      <c r="AN248" s="125" t="e">
        <f t="shared" ca="1" si="1354"/>
        <v>#N/A</v>
      </c>
      <c r="AO248" s="125" t="e">
        <f t="shared" ca="1" si="1354"/>
        <v>#N/A</v>
      </c>
      <c r="AP248" s="125" t="e">
        <f t="shared" ca="1" si="1354"/>
        <v>#N/A</v>
      </c>
      <c r="AQ248" s="125" t="e">
        <f t="shared" ca="1" si="1354"/>
        <v>#N/A</v>
      </c>
      <c r="AR248" s="125" t="e">
        <f t="shared" ca="1" si="1354"/>
        <v>#N/A</v>
      </c>
      <c r="AS248" s="125" t="e">
        <f t="shared" ca="1" si="1354"/>
        <v>#N/A</v>
      </c>
      <c r="AT248" s="125" t="e">
        <f t="shared" ca="1" si="1354"/>
        <v>#N/A</v>
      </c>
      <c r="AU248" s="125" t="e">
        <f t="shared" ca="1" si="1354"/>
        <v>#N/A</v>
      </c>
      <c r="AV248" s="125" t="e">
        <f t="shared" ca="1" si="1354"/>
        <v>#N/A</v>
      </c>
      <c r="AW248" s="125" t="e">
        <f t="shared" ca="1" si="1354"/>
        <v>#N/A</v>
      </c>
      <c r="AX248" s="125" t="e">
        <f t="shared" ca="1" si="1354"/>
        <v>#N/A</v>
      </c>
      <c r="AY248" s="125" t="e">
        <f t="shared" ca="1" si="1347"/>
        <v>#N/A</v>
      </c>
      <c r="AZ248" s="125" t="e">
        <f t="shared" ca="1" si="1347"/>
        <v>#N/A</v>
      </c>
      <c r="BA248" s="125" t="e">
        <f t="shared" ca="1" si="1347"/>
        <v>#N/A</v>
      </c>
      <c r="BB248" s="125" t="str">
        <f t="shared" ca="1" si="1080"/>
        <v/>
      </c>
      <c r="BC248" s="125" t="str">
        <f t="shared" ca="1" si="1072"/>
        <v/>
      </c>
      <c r="BD248" s="125" t="str">
        <f t="shared" ca="1" si="1073"/>
        <v/>
      </c>
      <c r="BE248" s="125" t="str">
        <f t="shared" ca="1" si="1074"/>
        <v/>
      </c>
      <c r="BF248" t="str">
        <f t="shared" ca="1" si="1081"/>
        <v/>
      </c>
      <c r="BG248" s="125" t="str">
        <f t="shared" ca="1" si="1108"/>
        <v/>
      </c>
      <c r="BI248" s="606" t="str">
        <f t="shared" ca="1" si="1143"/>
        <v/>
      </c>
      <c r="BJ248" s="125" t="str">
        <f t="shared" ca="1" si="1121"/>
        <v/>
      </c>
      <c r="BK248" s="125" t="str">
        <f t="shared" ca="1" si="1144"/>
        <v/>
      </c>
      <c r="BL248" s="125" t="str">
        <f t="shared" ref="BL248" ca="1" si="1385">IFERROR(INDEX($D$2:$BA$203,$A$41-1+$BI248,$A$27-3)*IF(RTF_unit="K",1,IF(RTF_unit="lb",1/1000,IF(RTF_unit="T",2,1))),"")</f>
        <v/>
      </c>
      <c r="BM248" s="125" t="str">
        <f t="shared" ref="BM248" ca="1" si="1386">IFERROR(INDEX($D$2:$BA$203,$A$41-1+$BI248,$A$27-1)*IF(RTF_unit="K",1,IF(RTF_unit="lb",1/1000,IF(RTF_unit="T",2,1))),"")</f>
        <v/>
      </c>
      <c r="BN248" s="125" t="str">
        <f t="shared" ref="BN248" ca="1" si="1387">IFERROR(INDEX($D$2:$BA$203,$A$41-1+$BI248,$A$27-2)*IF(RTF_unit="K",1,IF(RTF_unit="lb",1/1000,IF(RTF_unit="T",2,1))),"")</f>
        <v/>
      </c>
      <c r="BO248" s="125" t="str">
        <f t="shared" ref="BO248" ca="1" si="1388">IFERROR(INDEX($D$2:$BA$203,$A$41-1+$BI248,$A$27)*IF(RTF_unit_Moment="kip-ft",1,IF(RTF_unit_Moment="kip-in",1/12,IF(RTF_unit_Moment="lb-ft",1/1000,IF(RTF_unit_Moment="lb-in",1/12000,1)))),"")</f>
        <v/>
      </c>
      <c r="BP248" s="125" t="str">
        <f t="shared" ref="BP248" ca="1" si="1389">IFERROR(INDEX($D$2:$BA$203,$A$41-1+$BI248,$A$30)*IF(RTF_unit_Moment="kip-ft",1,IF(RTF_unit_Moment="kip-in",1/12,IF(RTF_unit_Moment="lb-ft",1/1000,IF(RTF_unit_Moment="lb-in",1/12000,1)))),"")</f>
        <v/>
      </c>
      <c r="BQ248" s="125" t="str">
        <f t="shared" ca="1" si="1150"/>
        <v/>
      </c>
      <c r="BR248" s="125" t="str">
        <f t="shared" ca="1" si="1151"/>
        <v/>
      </c>
      <c r="BT248" s="125" t="str">
        <f t="array" aca="1" ref="BT248" ca="1">IFERROR(INDEX($BB$1:$BB$203,SMALL(IF($BB$1:$BB$203&lt;&gt;"",ROW($BB$1:$BB$203)),ROW(241:241))),"")</f>
        <v/>
      </c>
      <c r="BU248" s="604" t="str">
        <f t="shared" ca="1" si="1119"/>
        <v/>
      </c>
      <c r="BV248" s="125" t="str">
        <f t="shared" ca="1" si="1127"/>
        <v/>
      </c>
      <c r="BW248" s="125" t="str">
        <f t="shared" ca="1" si="1127"/>
        <v/>
      </c>
      <c r="BX248" s="125" t="str">
        <f t="shared" ca="1" si="1127"/>
        <v/>
      </c>
      <c r="BY248" s="125" t="str">
        <f t="shared" ca="1" si="1128"/>
        <v/>
      </c>
      <c r="BZ248" s="125" t="str">
        <f t="shared" ca="1" si="1120"/>
        <v/>
      </c>
      <c r="CA248" s="125" t="str">
        <f t="shared" ca="1" si="1129"/>
        <v/>
      </c>
      <c r="CB248" s="125" t="str">
        <f t="shared" ca="1" si="1130"/>
        <v/>
      </c>
      <c r="CC248" s="125" t="str">
        <f t="shared" ca="1" si="1131"/>
        <v/>
      </c>
      <c r="CD248" s="125" t="str">
        <f t="shared" ca="1" si="1132"/>
        <v/>
      </c>
      <c r="CE248" s="125" t="str">
        <f t="shared" ca="1" si="1133"/>
        <v/>
      </c>
      <c r="CF248" s="125" t="str">
        <f t="shared" ca="1" si="1134"/>
        <v/>
      </c>
      <c r="CG248" s="125" t="str">
        <f t="shared" ca="1" si="1135"/>
        <v/>
      </c>
      <c r="CH248" s="125" t="str">
        <f t="shared" ca="1" si="1136"/>
        <v/>
      </c>
      <c r="CI248" s="125" t="str">
        <f t="shared" ca="1" si="1137"/>
        <v/>
      </c>
      <c r="CJ248" s="125" t="str">
        <f t="array" aca="1" ref="CJ248" ca="1">IFERROR(INDEX($CI$1:$CI$502,SMALL(IF($CI$1:$CI$502&lt;&gt;"",ROW($CI$1:$CI$502)),ROW(241:241))),"")</f>
        <v/>
      </c>
      <c r="CK248" s="125" t="str">
        <f t="shared" ca="1" si="1138"/>
        <v/>
      </c>
      <c r="CL248" s="125" t="str">
        <f t="shared" ca="1" si="1139"/>
        <v/>
      </c>
      <c r="CM248" s="125"/>
      <c r="CO248" s="125" t="str">
        <f t="shared" si="1140"/>
        <v/>
      </c>
      <c r="CP248" s="600" t="str">
        <f t="shared" si="1141"/>
        <v/>
      </c>
      <c r="CQ248" s="600" t="str">
        <f t="shared" si="1157"/>
        <v/>
      </c>
      <c r="CR248" s="600" t="str">
        <f t="shared" si="1142"/>
        <v/>
      </c>
    </row>
    <row r="249" spans="1:96" x14ac:dyDescent="0.25">
      <c r="A249" s="591"/>
      <c r="C249" s="125">
        <f t="shared" si="1087"/>
        <v>247</v>
      </c>
      <c r="D249" s="125" t="e">
        <f t="shared" ca="1" si="1353"/>
        <v>#N/A</v>
      </c>
      <c r="E249" s="125" t="e">
        <f t="shared" ca="1" si="1353"/>
        <v>#N/A</v>
      </c>
      <c r="F249" s="125" t="e">
        <f t="shared" ca="1" si="1353"/>
        <v>#N/A</v>
      </c>
      <c r="G249" s="125" t="e">
        <f t="shared" ca="1" si="1353"/>
        <v>#N/A</v>
      </c>
      <c r="H249" s="125" t="e">
        <f t="shared" ca="1" si="1353"/>
        <v>#N/A</v>
      </c>
      <c r="I249" s="125" t="e">
        <f t="shared" ca="1" si="1353"/>
        <v>#N/A</v>
      </c>
      <c r="J249" s="125" t="e">
        <f t="shared" ca="1" si="1353"/>
        <v>#N/A</v>
      </c>
      <c r="K249" s="125" t="e">
        <f t="shared" ca="1" si="1353"/>
        <v>#N/A</v>
      </c>
      <c r="L249" s="125" t="e">
        <f t="shared" ca="1" si="1353"/>
        <v>#N/A</v>
      </c>
      <c r="M249" s="125" t="e">
        <f t="shared" ca="1" si="1353"/>
        <v>#N/A</v>
      </c>
      <c r="N249" s="125" t="e">
        <f t="shared" ca="1" si="1353"/>
        <v>#N/A</v>
      </c>
      <c r="O249" s="125" t="e">
        <f t="shared" ca="1" si="1353"/>
        <v>#N/A</v>
      </c>
      <c r="P249" s="125" t="e">
        <f t="shared" ca="1" si="1353"/>
        <v>#N/A</v>
      </c>
      <c r="Q249" s="125" t="e">
        <f t="shared" ca="1" si="1353"/>
        <v>#N/A</v>
      </c>
      <c r="R249" s="125" t="e">
        <f t="shared" ca="1" si="1353"/>
        <v>#N/A</v>
      </c>
      <c r="S249" s="125" t="e">
        <f t="shared" ca="1" si="1353"/>
        <v>#N/A</v>
      </c>
      <c r="T249" s="125" t="e">
        <f t="shared" ca="1" si="1346"/>
        <v>#N/A</v>
      </c>
      <c r="U249" s="125" t="e">
        <f t="shared" ca="1" si="1346"/>
        <v>#N/A</v>
      </c>
      <c r="V249" s="125" t="e">
        <f t="shared" ca="1" si="1346"/>
        <v>#N/A</v>
      </c>
      <c r="W249" s="125" t="e">
        <f t="shared" ca="1" si="1346"/>
        <v>#N/A</v>
      </c>
      <c r="X249" s="125" t="e">
        <f t="shared" ca="1" si="1346"/>
        <v>#N/A</v>
      </c>
      <c r="Y249" s="125" t="e">
        <f t="shared" ca="1" si="1346"/>
        <v>#N/A</v>
      </c>
      <c r="Z249" s="125" t="e">
        <f t="shared" ca="1" si="1346"/>
        <v>#N/A</v>
      </c>
      <c r="AA249" s="125" t="e">
        <f t="shared" ca="1" si="1346"/>
        <v>#N/A</v>
      </c>
      <c r="AB249" s="125" t="e">
        <f t="shared" ca="1" si="1346"/>
        <v>#N/A</v>
      </c>
      <c r="AC249" s="125" t="e">
        <f t="shared" ca="1" si="1346"/>
        <v>#N/A</v>
      </c>
      <c r="AD249" s="125" t="e">
        <f t="shared" ca="1" si="1346"/>
        <v>#N/A</v>
      </c>
      <c r="AE249" s="125" t="e">
        <f t="shared" ca="1" si="1346"/>
        <v>#N/A</v>
      </c>
      <c r="AF249" s="125" t="e">
        <f t="shared" ca="1" si="1346"/>
        <v>#N/A</v>
      </c>
      <c r="AG249" s="125" t="e">
        <f t="shared" ca="1" si="1346"/>
        <v>#N/A</v>
      </c>
      <c r="AH249" s="125" t="e">
        <f t="shared" ca="1" si="1346"/>
        <v>#N/A</v>
      </c>
      <c r="AI249" s="125" t="e">
        <f t="shared" ca="1" si="1354"/>
        <v>#N/A</v>
      </c>
      <c r="AJ249" s="125" t="e">
        <f t="shared" ca="1" si="1354"/>
        <v>#N/A</v>
      </c>
      <c r="AK249" s="125" t="e">
        <f t="shared" ca="1" si="1354"/>
        <v>#N/A</v>
      </c>
      <c r="AL249" s="125" t="e">
        <f t="shared" ca="1" si="1354"/>
        <v>#N/A</v>
      </c>
      <c r="AM249" s="125" t="e">
        <f t="shared" ca="1" si="1354"/>
        <v>#N/A</v>
      </c>
      <c r="AN249" s="125" t="e">
        <f t="shared" ca="1" si="1354"/>
        <v>#N/A</v>
      </c>
      <c r="AO249" s="125" t="e">
        <f t="shared" ca="1" si="1354"/>
        <v>#N/A</v>
      </c>
      <c r="AP249" s="125" t="e">
        <f t="shared" ca="1" si="1354"/>
        <v>#N/A</v>
      </c>
      <c r="AQ249" s="125" t="e">
        <f t="shared" ca="1" si="1354"/>
        <v>#N/A</v>
      </c>
      <c r="AR249" s="125" t="e">
        <f t="shared" ca="1" si="1354"/>
        <v>#N/A</v>
      </c>
      <c r="AS249" s="125" t="e">
        <f t="shared" ca="1" si="1354"/>
        <v>#N/A</v>
      </c>
      <c r="AT249" s="125" t="e">
        <f t="shared" ca="1" si="1354"/>
        <v>#N/A</v>
      </c>
      <c r="AU249" s="125" t="e">
        <f t="shared" ca="1" si="1354"/>
        <v>#N/A</v>
      </c>
      <c r="AV249" s="125" t="e">
        <f t="shared" ca="1" si="1354"/>
        <v>#N/A</v>
      </c>
      <c r="AW249" s="125" t="e">
        <f t="shared" ca="1" si="1354"/>
        <v>#N/A</v>
      </c>
      <c r="AX249" s="125" t="e">
        <f t="shared" ca="1" si="1354"/>
        <v>#N/A</v>
      </c>
      <c r="AY249" s="125" t="e">
        <f t="shared" ca="1" si="1347"/>
        <v>#N/A</v>
      </c>
      <c r="AZ249" s="125" t="e">
        <f t="shared" ca="1" si="1347"/>
        <v>#N/A</v>
      </c>
      <c r="BA249" s="125" t="e">
        <f t="shared" ca="1" si="1347"/>
        <v>#N/A</v>
      </c>
      <c r="BB249" s="125" t="str">
        <f t="shared" ca="1" si="1080"/>
        <v/>
      </c>
      <c r="BC249" s="125" t="str">
        <f t="shared" ca="1" si="1072"/>
        <v/>
      </c>
      <c r="BD249" s="125" t="str">
        <f t="shared" ca="1" si="1073"/>
        <v/>
      </c>
      <c r="BE249" s="125" t="str">
        <f t="shared" ca="1" si="1074"/>
        <v/>
      </c>
      <c r="BF249" t="str">
        <f t="shared" ca="1" si="1081"/>
        <v/>
      </c>
      <c r="BG249" s="125" t="str">
        <f t="shared" ca="1" si="1108"/>
        <v/>
      </c>
      <c r="BI249" s="606" t="str">
        <f t="shared" ca="1" si="1143"/>
        <v/>
      </c>
      <c r="BJ249" s="125" t="str">
        <f t="shared" ca="1" si="1121"/>
        <v/>
      </c>
      <c r="BK249" s="125" t="str">
        <f t="shared" ca="1" si="1144"/>
        <v/>
      </c>
      <c r="BL249" s="125" t="str">
        <f t="shared" ref="BL249" ca="1" si="1390">IFERROR(INDEX($D$2:$BA$203,$A$41-1+$BI249,$A$27-3)*IF(RTF_unit="K",1,IF(RTF_unit="lb",1/1000,IF(RTF_unit="T",2,1))),"")</f>
        <v/>
      </c>
      <c r="BM249" s="125" t="str">
        <f t="shared" ref="BM249" ca="1" si="1391">IFERROR(INDEX($D$2:$BA$203,$A$41-1+$BI249,$A$27-1)*IF(RTF_unit="K",1,IF(RTF_unit="lb",1/1000,IF(RTF_unit="T",2,1))),"")</f>
        <v/>
      </c>
      <c r="BN249" s="125" t="str">
        <f t="shared" ref="BN249" ca="1" si="1392">IFERROR(INDEX($D$2:$BA$203,$A$41-1+$BI249,$A$27-2)*IF(RTF_unit="K",1,IF(RTF_unit="lb",1/1000,IF(RTF_unit="T",2,1))),"")</f>
        <v/>
      </c>
      <c r="BO249" s="125" t="str">
        <f t="shared" ref="BO249" ca="1" si="1393">IFERROR(INDEX($D$2:$BA$203,$A$41-1+$BI249,$A$27)*IF(RTF_unit_Moment="kip-ft",1,IF(RTF_unit_Moment="kip-in",1/12,IF(RTF_unit_Moment="lb-ft",1/1000,IF(RTF_unit_Moment="lb-in",1/12000,1)))),"")</f>
        <v/>
      </c>
      <c r="BP249" s="125" t="str">
        <f t="shared" ref="BP249" ca="1" si="1394">IFERROR(INDEX($D$2:$BA$203,$A$41-1+$BI249,$A$30)*IF(RTF_unit_Moment="kip-ft",1,IF(RTF_unit_Moment="kip-in",1/12,IF(RTF_unit_Moment="lb-ft",1/1000,IF(RTF_unit_Moment="lb-in",1/12000,1)))),"")</f>
        <v/>
      </c>
      <c r="BQ249" s="125" t="str">
        <f t="shared" ca="1" si="1150"/>
        <v/>
      </c>
      <c r="BR249" s="125" t="str">
        <f t="shared" ca="1" si="1151"/>
        <v/>
      </c>
      <c r="BT249" s="125" t="str">
        <f t="array" aca="1" ref="BT249" ca="1">IFERROR(INDEX($BB$1:$BB$203,SMALL(IF($BB$1:$BB$203&lt;&gt;"",ROW($BB$1:$BB$203)),ROW(242:242))),"")</f>
        <v/>
      </c>
      <c r="BU249" s="604" t="str">
        <f t="shared" ca="1" si="1119"/>
        <v/>
      </c>
      <c r="BV249" s="125" t="str">
        <f t="shared" ca="1" si="1127"/>
        <v/>
      </c>
      <c r="BW249" s="125" t="str">
        <f t="shared" ca="1" si="1127"/>
        <v/>
      </c>
      <c r="BX249" s="125" t="str">
        <f t="shared" ca="1" si="1127"/>
        <v/>
      </c>
      <c r="BY249" s="125" t="str">
        <f t="shared" ca="1" si="1128"/>
        <v/>
      </c>
      <c r="BZ249" s="125" t="str">
        <f t="shared" ca="1" si="1120"/>
        <v/>
      </c>
      <c r="CA249" s="125" t="str">
        <f t="shared" ca="1" si="1129"/>
        <v/>
      </c>
      <c r="CB249" s="125" t="str">
        <f t="shared" ca="1" si="1130"/>
        <v/>
      </c>
      <c r="CC249" s="125" t="str">
        <f t="shared" ca="1" si="1131"/>
        <v/>
      </c>
      <c r="CD249" s="125" t="str">
        <f t="shared" ca="1" si="1132"/>
        <v/>
      </c>
      <c r="CE249" s="125" t="str">
        <f t="shared" ca="1" si="1133"/>
        <v/>
      </c>
      <c r="CF249" s="125" t="str">
        <f t="shared" ca="1" si="1134"/>
        <v/>
      </c>
      <c r="CG249" s="125" t="str">
        <f t="shared" ca="1" si="1135"/>
        <v/>
      </c>
      <c r="CH249" s="125" t="str">
        <f t="shared" ca="1" si="1136"/>
        <v/>
      </c>
      <c r="CI249" s="125" t="str">
        <f t="shared" ca="1" si="1137"/>
        <v/>
      </c>
      <c r="CJ249" s="125" t="str">
        <f t="array" aca="1" ref="CJ249" ca="1">IFERROR(INDEX($CI$1:$CI$502,SMALL(IF($CI$1:$CI$502&lt;&gt;"",ROW($CI$1:$CI$502)),ROW(242:242))),"")</f>
        <v/>
      </c>
      <c r="CK249" s="125" t="str">
        <f t="shared" ca="1" si="1138"/>
        <v/>
      </c>
      <c r="CL249" s="125" t="str">
        <f t="shared" ca="1" si="1139"/>
        <v/>
      </c>
      <c r="CM249" s="125"/>
      <c r="CO249" s="125" t="str">
        <f t="shared" si="1140"/>
        <v/>
      </c>
      <c r="CP249" s="600" t="str">
        <f t="shared" si="1141"/>
        <v/>
      </c>
      <c r="CQ249" s="600" t="str">
        <f t="shared" si="1157"/>
        <v/>
      </c>
      <c r="CR249" s="600" t="str">
        <f t="shared" si="1142"/>
        <v/>
      </c>
    </row>
    <row r="250" spans="1:96" x14ac:dyDescent="0.25">
      <c r="A250" s="591"/>
      <c r="C250" s="125">
        <f t="shared" si="1087"/>
        <v>248</v>
      </c>
      <c r="D250" s="125" t="e">
        <f t="shared" ca="1" si="1353"/>
        <v>#N/A</v>
      </c>
      <c r="E250" s="125" t="e">
        <f t="shared" ca="1" si="1353"/>
        <v>#N/A</v>
      </c>
      <c r="F250" s="125" t="e">
        <f t="shared" ca="1" si="1353"/>
        <v>#N/A</v>
      </c>
      <c r="G250" s="125" t="e">
        <f t="shared" ca="1" si="1353"/>
        <v>#N/A</v>
      </c>
      <c r="H250" s="125" t="e">
        <f t="shared" ca="1" si="1353"/>
        <v>#N/A</v>
      </c>
      <c r="I250" s="125" t="e">
        <f t="shared" ca="1" si="1353"/>
        <v>#N/A</v>
      </c>
      <c r="J250" s="125" t="e">
        <f t="shared" ca="1" si="1353"/>
        <v>#N/A</v>
      </c>
      <c r="K250" s="125" t="e">
        <f t="shared" ca="1" si="1353"/>
        <v>#N/A</v>
      </c>
      <c r="L250" s="125" t="e">
        <f t="shared" ca="1" si="1353"/>
        <v>#N/A</v>
      </c>
      <c r="M250" s="125" t="e">
        <f t="shared" ca="1" si="1353"/>
        <v>#N/A</v>
      </c>
      <c r="N250" s="125" t="e">
        <f t="shared" ca="1" si="1353"/>
        <v>#N/A</v>
      </c>
      <c r="O250" s="125" t="e">
        <f t="shared" ca="1" si="1353"/>
        <v>#N/A</v>
      </c>
      <c r="P250" s="125" t="e">
        <f t="shared" ca="1" si="1353"/>
        <v>#N/A</v>
      </c>
      <c r="Q250" s="125" t="e">
        <f t="shared" ca="1" si="1353"/>
        <v>#N/A</v>
      </c>
      <c r="R250" s="125" t="e">
        <f t="shared" ca="1" si="1353"/>
        <v>#N/A</v>
      </c>
      <c r="S250" s="125" t="e">
        <f t="shared" ca="1" si="1353"/>
        <v>#N/A</v>
      </c>
      <c r="T250" s="125" t="e">
        <f t="shared" ca="1" si="1346"/>
        <v>#N/A</v>
      </c>
      <c r="U250" s="125" t="e">
        <f t="shared" ca="1" si="1346"/>
        <v>#N/A</v>
      </c>
      <c r="V250" s="125" t="e">
        <f t="shared" ca="1" si="1346"/>
        <v>#N/A</v>
      </c>
      <c r="W250" s="125" t="e">
        <f t="shared" ca="1" si="1346"/>
        <v>#N/A</v>
      </c>
      <c r="X250" s="125" t="e">
        <f t="shared" ca="1" si="1346"/>
        <v>#N/A</v>
      </c>
      <c r="Y250" s="125" t="e">
        <f t="shared" ca="1" si="1346"/>
        <v>#N/A</v>
      </c>
      <c r="Z250" s="125" t="e">
        <f t="shared" ca="1" si="1346"/>
        <v>#N/A</v>
      </c>
      <c r="AA250" s="125" t="e">
        <f t="shared" ca="1" si="1346"/>
        <v>#N/A</v>
      </c>
      <c r="AB250" s="125" t="e">
        <f t="shared" ca="1" si="1346"/>
        <v>#N/A</v>
      </c>
      <c r="AC250" s="125" t="e">
        <f t="shared" ca="1" si="1346"/>
        <v>#N/A</v>
      </c>
      <c r="AD250" s="125" t="e">
        <f t="shared" ca="1" si="1346"/>
        <v>#N/A</v>
      </c>
      <c r="AE250" s="125" t="e">
        <f t="shared" ca="1" si="1346"/>
        <v>#N/A</v>
      </c>
      <c r="AF250" s="125" t="e">
        <f t="shared" ca="1" si="1346"/>
        <v>#N/A</v>
      </c>
      <c r="AG250" s="125" t="e">
        <f t="shared" ca="1" si="1346"/>
        <v>#N/A</v>
      </c>
      <c r="AH250" s="125" t="e">
        <f t="shared" ca="1" si="1346"/>
        <v>#N/A</v>
      </c>
      <c r="AI250" s="125" t="e">
        <f t="shared" ca="1" si="1354"/>
        <v>#N/A</v>
      </c>
      <c r="AJ250" s="125" t="e">
        <f t="shared" ca="1" si="1354"/>
        <v>#N/A</v>
      </c>
      <c r="AK250" s="125" t="e">
        <f t="shared" ca="1" si="1354"/>
        <v>#N/A</v>
      </c>
      <c r="AL250" s="125" t="e">
        <f t="shared" ca="1" si="1354"/>
        <v>#N/A</v>
      </c>
      <c r="AM250" s="125" t="e">
        <f t="shared" ca="1" si="1354"/>
        <v>#N/A</v>
      </c>
      <c r="AN250" s="125" t="e">
        <f t="shared" ca="1" si="1354"/>
        <v>#N/A</v>
      </c>
      <c r="AO250" s="125" t="e">
        <f t="shared" ca="1" si="1354"/>
        <v>#N/A</v>
      </c>
      <c r="AP250" s="125" t="e">
        <f t="shared" ca="1" si="1354"/>
        <v>#N/A</v>
      </c>
      <c r="AQ250" s="125" t="e">
        <f t="shared" ca="1" si="1354"/>
        <v>#N/A</v>
      </c>
      <c r="AR250" s="125" t="e">
        <f t="shared" ca="1" si="1354"/>
        <v>#N/A</v>
      </c>
      <c r="AS250" s="125" t="e">
        <f t="shared" ca="1" si="1354"/>
        <v>#N/A</v>
      </c>
      <c r="AT250" s="125" t="e">
        <f t="shared" ca="1" si="1354"/>
        <v>#N/A</v>
      </c>
      <c r="AU250" s="125" t="e">
        <f t="shared" ca="1" si="1354"/>
        <v>#N/A</v>
      </c>
      <c r="AV250" s="125" t="e">
        <f t="shared" ca="1" si="1354"/>
        <v>#N/A</v>
      </c>
      <c r="AW250" s="125" t="e">
        <f t="shared" ca="1" si="1354"/>
        <v>#N/A</v>
      </c>
      <c r="AX250" s="125" t="e">
        <f t="shared" ca="1" si="1354"/>
        <v>#N/A</v>
      </c>
      <c r="AY250" s="125" t="e">
        <f t="shared" ca="1" si="1347"/>
        <v>#N/A</v>
      </c>
      <c r="AZ250" s="125" t="e">
        <f t="shared" ca="1" si="1347"/>
        <v>#N/A</v>
      </c>
      <c r="BA250" s="125" t="e">
        <f t="shared" ca="1" si="1347"/>
        <v>#N/A</v>
      </c>
      <c r="BB250" s="125" t="str">
        <f t="shared" ca="1" si="1080"/>
        <v/>
      </c>
      <c r="BC250" s="125" t="str">
        <f t="shared" ca="1" si="1072"/>
        <v/>
      </c>
      <c r="BD250" s="125" t="str">
        <f t="shared" ca="1" si="1073"/>
        <v/>
      </c>
      <c r="BE250" s="125" t="str">
        <f t="shared" ca="1" si="1074"/>
        <v/>
      </c>
      <c r="BF250" t="str">
        <f t="shared" ca="1" si="1081"/>
        <v/>
      </c>
      <c r="BG250" s="125" t="str">
        <f t="shared" ca="1" si="1108"/>
        <v/>
      </c>
      <c r="BI250" s="606" t="str">
        <f t="shared" ca="1" si="1143"/>
        <v/>
      </c>
      <c r="BJ250" s="125" t="str">
        <f t="shared" ca="1" si="1121"/>
        <v/>
      </c>
      <c r="BK250" s="125" t="str">
        <f t="shared" ca="1" si="1144"/>
        <v/>
      </c>
      <c r="BL250" s="125" t="str">
        <f t="shared" ref="BL250" ca="1" si="1395">IFERROR(INDEX($D$2:$BA$203,$A$41-1+$BI250,$A$27-3)*IF(RTF_unit="K",1,IF(RTF_unit="lb",1/1000,IF(RTF_unit="T",2,1))),"")</f>
        <v/>
      </c>
      <c r="BM250" s="125" t="str">
        <f t="shared" ref="BM250" ca="1" si="1396">IFERROR(INDEX($D$2:$BA$203,$A$41-1+$BI250,$A$27-1)*IF(RTF_unit="K",1,IF(RTF_unit="lb",1/1000,IF(RTF_unit="T",2,1))),"")</f>
        <v/>
      </c>
      <c r="BN250" s="125" t="str">
        <f t="shared" ref="BN250" ca="1" si="1397">IFERROR(INDEX($D$2:$BA$203,$A$41-1+$BI250,$A$27-2)*IF(RTF_unit="K",1,IF(RTF_unit="lb",1/1000,IF(RTF_unit="T",2,1))),"")</f>
        <v/>
      </c>
      <c r="BO250" s="125" t="str">
        <f t="shared" ref="BO250" ca="1" si="1398">IFERROR(INDEX($D$2:$BA$203,$A$41-1+$BI250,$A$27)*IF(RTF_unit_Moment="kip-ft",1,IF(RTF_unit_Moment="kip-in",1/12,IF(RTF_unit_Moment="lb-ft",1/1000,IF(RTF_unit_Moment="lb-in",1/12000,1)))),"")</f>
        <v/>
      </c>
      <c r="BP250" s="125" t="str">
        <f t="shared" ref="BP250" ca="1" si="1399">IFERROR(INDEX($D$2:$BA$203,$A$41-1+$BI250,$A$30)*IF(RTF_unit_Moment="kip-ft",1,IF(RTF_unit_Moment="kip-in",1/12,IF(RTF_unit_Moment="lb-ft",1/1000,IF(RTF_unit_Moment="lb-in",1/12000,1)))),"")</f>
        <v/>
      </c>
      <c r="BQ250" s="125" t="str">
        <f t="shared" ca="1" si="1150"/>
        <v/>
      </c>
      <c r="BR250" s="125" t="str">
        <f t="shared" ca="1" si="1151"/>
        <v/>
      </c>
      <c r="BT250" s="125" t="str">
        <f t="array" aca="1" ref="BT250" ca="1">IFERROR(INDEX($BB$1:$BB$203,SMALL(IF($BB$1:$BB$203&lt;&gt;"",ROW($BB$1:$BB$203)),ROW(243:243))),"")</f>
        <v/>
      </c>
      <c r="BU250" s="604" t="str">
        <f t="shared" ca="1" si="1119"/>
        <v/>
      </c>
      <c r="BV250" s="125" t="str">
        <f t="shared" ca="1" si="1127"/>
        <v/>
      </c>
      <c r="BW250" s="125" t="str">
        <f t="shared" ca="1" si="1127"/>
        <v/>
      </c>
      <c r="BX250" s="125" t="str">
        <f t="shared" ca="1" si="1127"/>
        <v/>
      </c>
      <c r="BY250" s="125" t="str">
        <f t="shared" ca="1" si="1128"/>
        <v/>
      </c>
      <c r="BZ250" s="125" t="str">
        <f t="shared" ca="1" si="1120"/>
        <v/>
      </c>
      <c r="CA250" s="125" t="str">
        <f t="shared" ca="1" si="1129"/>
        <v/>
      </c>
      <c r="CB250" s="125" t="str">
        <f t="shared" ca="1" si="1130"/>
        <v/>
      </c>
      <c r="CC250" s="125" t="str">
        <f t="shared" ca="1" si="1131"/>
        <v/>
      </c>
      <c r="CD250" s="125" t="str">
        <f t="shared" ca="1" si="1132"/>
        <v/>
      </c>
      <c r="CE250" s="125" t="str">
        <f t="shared" ca="1" si="1133"/>
        <v/>
      </c>
      <c r="CF250" s="125" t="str">
        <f t="shared" ca="1" si="1134"/>
        <v/>
      </c>
      <c r="CG250" s="125" t="str">
        <f t="shared" ca="1" si="1135"/>
        <v/>
      </c>
      <c r="CH250" s="125" t="str">
        <f t="shared" ca="1" si="1136"/>
        <v/>
      </c>
      <c r="CI250" s="125" t="str">
        <f t="shared" ca="1" si="1137"/>
        <v/>
      </c>
      <c r="CJ250" s="125" t="str">
        <f t="array" aca="1" ref="CJ250" ca="1">IFERROR(INDEX($CI$1:$CI$502,SMALL(IF($CI$1:$CI$502&lt;&gt;"",ROW($CI$1:$CI$502)),ROW(243:243))),"")</f>
        <v/>
      </c>
      <c r="CK250" s="125" t="str">
        <f t="shared" ca="1" si="1138"/>
        <v/>
      </c>
      <c r="CL250" s="125" t="str">
        <f t="shared" ca="1" si="1139"/>
        <v/>
      </c>
      <c r="CM250" s="125"/>
      <c r="CO250" s="125" t="str">
        <f t="shared" si="1140"/>
        <v/>
      </c>
      <c r="CP250" s="600" t="str">
        <f t="shared" si="1141"/>
        <v/>
      </c>
      <c r="CQ250" s="600" t="str">
        <f t="shared" si="1157"/>
        <v/>
      </c>
      <c r="CR250" s="600" t="str">
        <f t="shared" si="1142"/>
        <v/>
      </c>
    </row>
    <row r="251" spans="1:96" x14ac:dyDescent="0.25">
      <c r="A251" s="591"/>
      <c r="C251" s="125">
        <f t="shared" si="1087"/>
        <v>249</v>
      </c>
      <c r="D251" s="125" t="e">
        <f t="shared" ca="1" si="1353"/>
        <v>#N/A</v>
      </c>
      <c r="E251" s="125" t="e">
        <f t="shared" ca="1" si="1353"/>
        <v>#N/A</v>
      </c>
      <c r="F251" s="125" t="e">
        <f t="shared" ca="1" si="1353"/>
        <v>#N/A</v>
      </c>
      <c r="G251" s="125" t="e">
        <f t="shared" ca="1" si="1353"/>
        <v>#N/A</v>
      </c>
      <c r="H251" s="125" t="e">
        <f t="shared" ca="1" si="1353"/>
        <v>#N/A</v>
      </c>
      <c r="I251" s="125" t="e">
        <f t="shared" ca="1" si="1353"/>
        <v>#N/A</v>
      </c>
      <c r="J251" s="125" t="e">
        <f t="shared" ca="1" si="1353"/>
        <v>#N/A</v>
      </c>
      <c r="K251" s="125" t="e">
        <f t="shared" ca="1" si="1353"/>
        <v>#N/A</v>
      </c>
      <c r="L251" s="125" t="e">
        <f t="shared" ca="1" si="1353"/>
        <v>#N/A</v>
      </c>
      <c r="M251" s="125" t="e">
        <f t="shared" ca="1" si="1353"/>
        <v>#N/A</v>
      </c>
      <c r="N251" s="125" t="e">
        <f t="shared" ca="1" si="1353"/>
        <v>#N/A</v>
      </c>
      <c r="O251" s="125" t="e">
        <f t="shared" ca="1" si="1353"/>
        <v>#N/A</v>
      </c>
      <c r="P251" s="125" t="e">
        <f t="shared" ca="1" si="1353"/>
        <v>#N/A</v>
      </c>
      <c r="Q251" s="125" t="e">
        <f t="shared" ca="1" si="1353"/>
        <v>#N/A</v>
      </c>
      <c r="R251" s="125" t="e">
        <f t="shared" ca="1" si="1353"/>
        <v>#N/A</v>
      </c>
      <c r="S251" s="125" t="e">
        <f t="shared" ca="1" si="1353"/>
        <v>#N/A</v>
      </c>
      <c r="T251" s="125" t="e">
        <f t="shared" ca="1" si="1346"/>
        <v>#N/A</v>
      </c>
      <c r="U251" s="125" t="e">
        <f t="shared" ca="1" si="1346"/>
        <v>#N/A</v>
      </c>
      <c r="V251" s="125" t="e">
        <f t="shared" ca="1" si="1346"/>
        <v>#N/A</v>
      </c>
      <c r="W251" s="125" t="e">
        <f t="shared" ca="1" si="1346"/>
        <v>#N/A</v>
      </c>
      <c r="X251" s="125" t="e">
        <f t="shared" ca="1" si="1346"/>
        <v>#N/A</v>
      </c>
      <c r="Y251" s="125" t="e">
        <f t="shared" ca="1" si="1346"/>
        <v>#N/A</v>
      </c>
      <c r="Z251" s="125" t="e">
        <f t="shared" ca="1" si="1346"/>
        <v>#N/A</v>
      </c>
      <c r="AA251" s="125" t="e">
        <f t="shared" ca="1" si="1346"/>
        <v>#N/A</v>
      </c>
      <c r="AB251" s="125" t="e">
        <f t="shared" ca="1" si="1346"/>
        <v>#N/A</v>
      </c>
      <c r="AC251" s="125" t="e">
        <f t="shared" ca="1" si="1346"/>
        <v>#N/A</v>
      </c>
      <c r="AD251" s="125" t="e">
        <f t="shared" ca="1" si="1346"/>
        <v>#N/A</v>
      </c>
      <c r="AE251" s="125" t="e">
        <f t="shared" ca="1" si="1346"/>
        <v>#N/A</v>
      </c>
      <c r="AF251" s="125" t="e">
        <f t="shared" ca="1" si="1346"/>
        <v>#N/A</v>
      </c>
      <c r="AG251" s="125" t="e">
        <f t="shared" ca="1" si="1346"/>
        <v>#N/A</v>
      </c>
      <c r="AH251" s="125" t="e">
        <f t="shared" ca="1" si="1346"/>
        <v>#N/A</v>
      </c>
      <c r="AI251" s="125" t="e">
        <f t="shared" ca="1" si="1354"/>
        <v>#N/A</v>
      </c>
      <c r="AJ251" s="125" t="e">
        <f t="shared" ca="1" si="1354"/>
        <v>#N/A</v>
      </c>
      <c r="AK251" s="125" t="e">
        <f t="shared" ca="1" si="1354"/>
        <v>#N/A</v>
      </c>
      <c r="AL251" s="125" t="e">
        <f t="shared" ca="1" si="1354"/>
        <v>#N/A</v>
      </c>
      <c r="AM251" s="125" t="e">
        <f t="shared" ca="1" si="1354"/>
        <v>#N/A</v>
      </c>
      <c r="AN251" s="125" t="e">
        <f t="shared" ca="1" si="1354"/>
        <v>#N/A</v>
      </c>
      <c r="AO251" s="125" t="e">
        <f t="shared" ca="1" si="1354"/>
        <v>#N/A</v>
      </c>
      <c r="AP251" s="125" t="e">
        <f t="shared" ca="1" si="1354"/>
        <v>#N/A</v>
      </c>
      <c r="AQ251" s="125" t="e">
        <f t="shared" ca="1" si="1354"/>
        <v>#N/A</v>
      </c>
      <c r="AR251" s="125" t="e">
        <f t="shared" ca="1" si="1354"/>
        <v>#N/A</v>
      </c>
      <c r="AS251" s="125" t="e">
        <f t="shared" ca="1" si="1354"/>
        <v>#N/A</v>
      </c>
      <c r="AT251" s="125" t="e">
        <f t="shared" ca="1" si="1354"/>
        <v>#N/A</v>
      </c>
      <c r="AU251" s="125" t="e">
        <f t="shared" ca="1" si="1354"/>
        <v>#N/A</v>
      </c>
      <c r="AV251" s="125" t="e">
        <f t="shared" ca="1" si="1354"/>
        <v>#N/A</v>
      </c>
      <c r="AW251" s="125" t="e">
        <f t="shared" ca="1" si="1354"/>
        <v>#N/A</v>
      </c>
      <c r="AX251" s="125" t="e">
        <f t="shared" ca="1" si="1354"/>
        <v>#N/A</v>
      </c>
      <c r="AY251" s="125" t="e">
        <f t="shared" ca="1" si="1347"/>
        <v>#N/A</v>
      </c>
      <c r="AZ251" s="125" t="e">
        <f t="shared" ca="1" si="1347"/>
        <v>#N/A</v>
      </c>
      <c r="BA251" s="125" t="e">
        <f t="shared" ca="1" si="1347"/>
        <v>#N/A</v>
      </c>
      <c r="BB251" s="125" t="str">
        <f t="shared" ca="1" si="1080"/>
        <v/>
      </c>
      <c r="BC251" s="125" t="str">
        <f t="shared" ca="1" si="1072"/>
        <v/>
      </c>
      <c r="BD251" s="125" t="str">
        <f t="shared" ca="1" si="1073"/>
        <v/>
      </c>
      <c r="BE251" s="125" t="str">
        <f t="shared" ca="1" si="1074"/>
        <v/>
      </c>
      <c r="BF251" t="str">
        <f t="shared" ca="1" si="1081"/>
        <v/>
      </c>
      <c r="BG251" s="125" t="str">
        <f t="shared" ca="1" si="1108"/>
        <v/>
      </c>
      <c r="BI251" s="606" t="str">
        <f t="shared" ca="1" si="1143"/>
        <v/>
      </c>
      <c r="BJ251" s="125" t="str">
        <f t="shared" ca="1" si="1121"/>
        <v/>
      </c>
      <c r="BK251" s="125" t="str">
        <f t="shared" ca="1" si="1144"/>
        <v/>
      </c>
      <c r="BL251" s="125" t="str">
        <f t="shared" ref="BL251" ca="1" si="1400">IFERROR(INDEX($D$2:$BA$203,$A$41-1+$BI251,$A$27-3)*IF(RTF_unit="K",1,IF(RTF_unit="lb",1/1000,IF(RTF_unit="T",2,1))),"")</f>
        <v/>
      </c>
      <c r="BM251" s="125" t="str">
        <f t="shared" ref="BM251" ca="1" si="1401">IFERROR(INDEX($D$2:$BA$203,$A$41-1+$BI251,$A$27-1)*IF(RTF_unit="K",1,IF(RTF_unit="lb",1/1000,IF(RTF_unit="T",2,1))),"")</f>
        <v/>
      </c>
      <c r="BN251" s="125" t="str">
        <f t="shared" ref="BN251" ca="1" si="1402">IFERROR(INDEX($D$2:$BA$203,$A$41-1+$BI251,$A$27-2)*IF(RTF_unit="K",1,IF(RTF_unit="lb",1/1000,IF(RTF_unit="T",2,1))),"")</f>
        <v/>
      </c>
      <c r="BO251" s="125" t="str">
        <f t="shared" ref="BO251" ca="1" si="1403">IFERROR(INDEX($D$2:$BA$203,$A$41-1+$BI251,$A$27)*IF(RTF_unit_Moment="kip-ft",1,IF(RTF_unit_Moment="kip-in",1/12,IF(RTF_unit_Moment="lb-ft",1/1000,IF(RTF_unit_Moment="lb-in",1/12000,1)))),"")</f>
        <v/>
      </c>
      <c r="BP251" s="125" t="str">
        <f t="shared" ref="BP251" ca="1" si="1404">IFERROR(INDEX($D$2:$BA$203,$A$41-1+$BI251,$A$30)*IF(RTF_unit_Moment="kip-ft",1,IF(RTF_unit_Moment="kip-in",1/12,IF(RTF_unit_Moment="lb-ft",1/1000,IF(RTF_unit_Moment="lb-in",1/12000,1)))),"")</f>
        <v/>
      </c>
      <c r="BQ251" s="125" t="str">
        <f t="shared" ca="1" si="1150"/>
        <v/>
      </c>
      <c r="BR251" s="125" t="str">
        <f t="shared" ca="1" si="1151"/>
        <v/>
      </c>
      <c r="BT251" s="125" t="str">
        <f t="array" aca="1" ref="BT251" ca="1">IFERROR(INDEX($BB$1:$BB$203,SMALL(IF($BB$1:$BB$203&lt;&gt;"",ROW($BB$1:$BB$203)),ROW(244:244))),"")</f>
        <v/>
      </c>
      <c r="BU251" s="604" t="str">
        <f t="shared" ca="1" si="1119"/>
        <v/>
      </c>
      <c r="BV251" s="125" t="str">
        <f t="shared" ca="1" si="1127"/>
        <v/>
      </c>
      <c r="BW251" s="125" t="str">
        <f t="shared" ca="1" si="1127"/>
        <v/>
      </c>
      <c r="BX251" s="125" t="str">
        <f t="shared" ca="1" si="1127"/>
        <v/>
      </c>
      <c r="BY251" s="125" t="str">
        <f t="shared" ca="1" si="1128"/>
        <v/>
      </c>
      <c r="BZ251" s="125" t="str">
        <f t="shared" ca="1" si="1120"/>
        <v/>
      </c>
      <c r="CA251" s="125" t="str">
        <f t="shared" ca="1" si="1129"/>
        <v/>
      </c>
      <c r="CB251" s="125" t="str">
        <f t="shared" ca="1" si="1130"/>
        <v/>
      </c>
      <c r="CC251" s="125" t="str">
        <f t="shared" ca="1" si="1131"/>
        <v/>
      </c>
      <c r="CD251" s="125" t="str">
        <f t="shared" ca="1" si="1132"/>
        <v/>
      </c>
      <c r="CE251" s="125" t="str">
        <f t="shared" ca="1" si="1133"/>
        <v/>
      </c>
      <c r="CF251" s="125" t="str">
        <f t="shared" ca="1" si="1134"/>
        <v/>
      </c>
      <c r="CG251" s="125" t="str">
        <f t="shared" ca="1" si="1135"/>
        <v/>
      </c>
      <c r="CH251" s="125" t="str">
        <f t="shared" ca="1" si="1136"/>
        <v/>
      </c>
      <c r="CI251" s="125" t="str">
        <f t="shared" ca="1" si="1137"/>
        <v/>
      </c>
      <c r="CJ251" s="125" t="str">
        <f t="array" aca="1" ref="CJ251" ca="1">IFERROR(INDEX($CI$1:$CI$502,SMALL(IF($CI$1:$CI$502&lt;&gt;"",ROW($CI$1:$CI$502)),ROW(244:244))),"")</f>
        <v/>
      </c>
      <c r="CK251" s="125" t="str">
        <f t="shared" ca="1" si="1138"/>
        <v/>
      </c>
      <c r="CL251" s="125" t="str">
        <f t="shared" ca="1" si="1139"/>
        <v/>
      </c>
      <c r="CM251" s="125"/>
      <c r="CO251" s="125" t="str">
        <f t="shared" si="1140"/>
        <v/>
      </c>
      <c r="CP251" s="600" t="str">
        <f t="shared" si="1141"/>
        <v/>
      </c>
      <c r="CQ251" s="600" t="str">
        <f t="shared" si="1157"/>
        <v/>
      </c>
      <c r="CR251" s="600" t="str">
        <f t="shared" si="1142"/>
        <v/>
      </c>
    </row>
    <row r="252" spans="1:96" x14ac:dyDescent="0.25">
      <c r="A252" s="591"/>
      <c r="C252" s="125">
        <f t="shared" si="1087"/>
        <v>250</v>
      </c>
      <c r="D252" s="125" t="e">
        <f t="shared" ca="1" si="1353"/>
        <v>#N/A</v>
      </c>
      <c r="E252" s="125" t="e">
        <f t="shared" ca="1" si="1353"/>
        <v>#N/A</v>
      </c>
      <c r="F252" s="125" t="e">
        <f t="shared" ca="1" si="1353"/>
        <v>#N/A</v>
      </c>
      <c r="G252" s="125" t="e">
        <f t="shared" ca="1" si="1353"/>
        <v>#N/A</v>
      </c>
      <c r="H252" s="125" t="e">
        <f t="shared" ca="1" si="1353"/>
        <v>#N/A</v>
      </c>
      <c r="I252" s="125" t="e">
        <f t="shared" ca="1" si="1353"/>
        <v>#N/A</v>
      </c>
      <c r="J252" s="125" t="e">
        <f t="shared" ca="1" si="1353"/>
        <v>#N/A</v>
      </c>
      <c r="K252" s="125" t="e">
        <f t="shared" ca="1" si="1353"/>
        <v>#N/A</v>
      </c>
      <c r="L252" s="125" t="e">
        <f t="shared" ca="1" si="1353"/>
        <v>#N/A</v>
      </c>
      <c r="M252" s="125" t="e">
        <f t="shared" ca="1" si="1353"/>
        <v>#N/A</v>
      </c>
      <c r="N252" s="125" t="e">
        <f t="shared" ca="1" si="1353"/>
        <v>#N/A</v>
      </c>
      <c r="O252" s="125" t="e">
        <f t="shared" ca="1" si="1353"/>
        <v>#N/A</v>
      </c>
      <c r="P252" s="125" t="e">
        <f t="shared" ca="1" si="1353"/>
        <v>#N/A</v>
      </c>
      <c r="Q252" s="125" t="e">
        <f t="shared" ca="1" si="1353"/>
        <v>#N/A</v>
      </c>
      <c r="R252" s="125" t="e">
        <f t="shared" ca="1" si="1353"/>
        <v>#N/A</v>
      </c>
      <c r="S252" s="125" t="e">
        <f t="shared" ca="1" si="1353"/>
        <v>#N/A</v>
      </c>
      <c r="T252" s="125" t="e">
        <f t="shared" ca="1" si="1346"/>
        <v>#N/A</v>
      </c>
      <c r="U252" s="125" t="e">
        <f t="shared" ca="1" si="1346"/>
        <v>#N/A</v>
      </c>
      <c r="V252" s="125" t="e">
        <f t="shared" ca="1" si="1346"/>
        <v>#N/A</v>
      </c>
      <c r="W252" s="125" t="e">
        <f t="shared" ca="1" si="1346"/>
        <v>#N/A</v>
      </c>
      <c r="X252" s="125" t="e">
        <f t="shared" ca="1" si="1346"/>
        <v>#N/A</v>
      </c>
      <c r="Y252" s="125" t="e">
        <f t="shared" ca="1" si="1346"/>
        <v>#N/A</v>
      </c>
      <c r="Z252" s="125" t="e">
        <f t="shared" ca="1" si="1346"/>
        <v>#N/A</v>
      </c>
      <c r="AA252" s="125" t="e">
        <f t="shared" ca="1" si="1346"/>
        <v>#N/A</v>
      </c>
      <c r="AB252" s="125" t="e">
        <f t="shared" ca="1" si="1346"/>
        <v>#N/A</v>
      </c>
      <c r="AC252" s="125" t="e">
        <f t="shared" ca="1" si="1346"/>
        <v>#N/A</v>
      </c>
      <c r="AD252" s="125" t="e">
        <f t="shared" ca="1" si="1346"/>
        <v>#N/A</v>
      </c>
      <c r="AE252" s="125" t="e">
        <f t="shared" ca="1" si="1346"/>
        <v>#N/A</v>
      </c>
      <c r="AF252" s="125" t="e">
        <f t="shared" ca="1" si="1346"/>
        <v>#N/A</v>
      </c>
      <c r="AG252" s="125" t="e">
        <f t="shared" ca="1" si="1346"/>
        <v>#N/A</v>
      </c>
      <c r="AH252" s="125" t="e">
        <f t="shared" ca="1" si="1346"/>
        <v>#N/A</v>
      </c>
      <c r="AI252" s="125" t="e">
        <f t="shared" ca="1" si="1354"/>
        <v>#N/A</v>
      </c>
      <c r="AJ252" s="125" t="e">
        <f t="shared" ca="1" si="1354"/>
        <v>#N/A</v>
      </c>
      <c r="AK252" s="125" t="e">
        <f t="shared" ca="1" si="1354"/>
        <v>#N/A</v>
      </c>
      <c r="AL252" s="125" t="e">
        <f t="shared" ca="1" si="1354"/>
        <v>#N/A</v>
      </c>
      <c r="AM252" s="125" t="e">
        <f t="shared" ca="1" si="1354"/>
        <v>#N/A</v>
      </c>
      <c r="AN252" s="125" t="e">
        <f t="shared" ca="1" si="1354"/>
        <v>#N/A</v>
      </c>
      <c r="AO252" s="125" t="e">
        <f t="shared" ca="1" si="1354"/>
        <v>#N/A</v>
      </c>
      <c r="AP252" s="125" t="e">
        <f t="shared" ca="1" si="1354"/>
        <v>#N/A</v>
      </c>
      <c r="AQ252" s="125" t="e">
        <f t="shared" ca="1" si="1354"/>
        <v>#N/A</v>
      </c>
      <c r="AR252" s="125" t="e">
        <f t="shared" ca="1" si="1354"/>
        <v>#N/A</v>
      </c>
      <c r="AS252" s="125" t="e">
        <f t="shared" ca="1" si="1354"/>
        <v>#N/A</v>
      </c>
      <c r="AT252" s="125" t="e">
        <f t="shared" ca="1" si="1354"/>
        <v>#N/A</v>
      </c>
      <c r="AU252" s="125" t="e">
        <f t="shared" ca="1" si="1354"/>
        <v>#N/A</v>
      </c>
      <c r="AV252" s="125" t="e">
        <f t="shared" ca="1" si="1354"/>
        <v>#N/A</v>
      </c>
      <c r="AW252" s="125" t="e">
        <f t="shared" ca="1" si="1354"/>
        <v>#N/A</v>
      </c>
      <c r="AX252" s="125" t="e">
        <f t="shared" ca="1" si="1354"/>
        <v>#N/A</v>
      </c>
      <c r="AY252" s="125" t="e">
        <f t="shared" ca="1" si="1347"/>
        <v>#N/A</v>
      </c>
      <c r="AZ252" s="125" t="e">
        <f t="shared" ca="1" si="1347"/>
        <v>#N/A</v>
      </c>
      <c r="BA252" s="125" t="e">
        <f t="shared" ca="1" si="1347"/>
        <v>#N/A</v>
      </c>
      <c r="BB252" s="125" t="str">
        <f t="shared" ca="1" si="1080"/>
        <v/>
      </c>
      <c r="BC252" s="125" t="str">
        <f t="shared" ca="1" si="1072"/>
        <v/>
      </c>
      <c r="BD252" s="125" t="str">
        <f t="shared" ca="1" si="1073"/>
        <v/>
      </c>
      <c r="BE252" s="125" t="str">
        <f t="shared" ca="1" si="1074"/>
        <v/>
      </c>
      <c r="BF252" t="str">
        <f t="shared" ca="1" si="1081"/>
        <v/>
      </c>
      <c r="BG252" s="125" t="str">
        <f t="shared" ca="1" si="1108"/>
        <v/>
      </c>
      <c r="BI252" s="606" t="str">
        <f t="shared" ca="1" si="1143"/>
        <v/>
      </c>
      <c r="BJ252" s="125" t="str">
        <f t="shared" ca="1" si="1121"/>
        <v/>
      </c>
      <c r="BK252" s="125" t="str">
        <f t="shared" ca="1" si="1144"/>
        <v/>
      </c>
      <c r="BL252" s="125" t="str">
        <f t="shared" ref="BL252" ca="1" si="1405">IFERROR(INDEX($D$2:$BA$203,$A$41-1+$BI252,$A$27-3)*IF(RTF_unit="K",1,IF(RTF_unit="lb",1/1000,IF(RTF_unit="T",2,1))),"")</f>
        <v/>
      </c>
      <c r="BM252" s="125" t="str">
        <f t="shared" ref="BM252" ca="1" si="1406">IFERROR(INDEX($D$2:$BA$203,$A$41-1+$BI252,$A$27-1)*IF(RTF_unit="K",1,IF(RTF_unit="lb",1/1000,IF(RTF_unit="T",2,1))),"")</f>
        <v/>
      </c>
      <c r="BN252" s="125" t="str">
        <f t="shared" ref="BN252" ca="1" si="1407">IFERROR(INDEX($D$2:$BA$203,$A$41-1+$BI252,$A$27-2)*IF(RTF_unit="K",1,IF(RTF_unit="lb",1/1000,IF(RTF_unit="T",2,1))),"")</f>
        <v/>
      </c>
      <c r="BO252" s="125" t="str">
        <f t="shared" ref="BO252" ca="1" si="1408">IFERROR(INDEX($D$2:$BA$203,$A$41-1+$BI252,$A$27)*IF(RTF_unit_Moment="kip-ft",1,IF(RTF_unit_Moment="kip-in",1/12,IF(RTF_unit_Moment="lb-ft",1/1000,IF(RTF_unit_Moment="lb-in",1/12000,1)))),"")</f>
        <v/>
      </c>
      <c r="BP252" s="125" t="str">
        <f t="shared" ref="BP252" ca="1" si="1409">IFERROR(INDEX($D$2:$BA$203,$A$41-1+$BI252,$A$30)*IF(RTF_unit_Moment="kip-ft",1,IF(RTF_unit_Moment="kip-in",1/12,IF(RTF_unit_Moment="lb-ft",1/1000,IF(RTF_unit_Moment="lb-in",1/12000,1)))),"")</f>
        <v/>
      </c>
      <c r="BQ252" s="125" t="str">
        <f t="shared" ca="1" si="1150"/>
        <v/>
      </c>
      <c r="BR252" s="125" t="str">
        <f t="shared" ca="1" si="1151"/>
        <v/>
      </c>
      <c r="BT252" s="125" t="str">
        <f t="array" aca="1" ref="BT252" ca="1">IFERROR(INDEX($BB$1:$BB$203,SMALL(IF($BB$1:$BB$203&lt;&gt;"",ROW($BB$1:$BB$203)),ROW(245:245))),"")</f>
        <v/>
      </c>
      <c r="BU252" s="604" t="str">
        <f t="shared" ca="1" si="1119"/>
        <v/>
      </c>
      <c r="BV252" s="125" t="str">
        <f t="shared" ca="1" si="1127"/>
        <v/>
      </c>
      <c r="BW252" s="125" t="str">
        <f t="shared" ca="1" si="1127"/>
        <v/>
      </c>
      <c r="BX252" s="125" t="str">
        <f t="shared" ca="1" si="1127"/>
        <v/>
      </c>
      <c r="BY252" s="125" t="str">
        <f t="shared" ca="1" si="1128"/>
        <v/>
      </c>
      <c r="BZ252" s="125" t="str">
        <f t="shared" ca="1" si="1120"/>
        <v/>
      </c>
      <c r="CA252" s="125" t="str">
        <f t="shared" ca="1" si="1129"/>
        <v/>
      </c>
      <c r="CB252" s="125" t="str">
        <f t="shared" ca="1" si="1130"/>
        <v/>
      </c>
      <c r="CC252" s="125" t="str">
        <f t="shared" ca="1" si="1131"/>
        <v/>
      </c>
      <c r="CD252" s="125" t="str">
        <f t="shared" ca="1" si="1132"/>
        <v/>
      </c>
      <c r="CE252" s="125" t="str">
        <f t="shared" ca="1" si="1133"/>
        <v/>
      </c>
      <c r="CF252" s="125" t="str">
        <f t="shared" ca="1" si="1134"/>
        <v/>
      </c>
      <c r="CG252" s="125" t="str">
        <f t="shared" ca="1" si="1135"/>
        <v/>
      </c>
      <c r="CH252" s="125" t="str">
        <f t="shared" ca="1" si="1136"/>
        <v/>
      </c>
      <c r="CI252" s="125" t="str">
        <f t="shared" ca="1" si="1137"/>
        <v/>
      </c>
      <c r="CJ252" s="125" t="str">
        <f t="array" aca="1" ref="CJ252" ca="1">IFERROR(INDEX($CI$1:$CI$502,SMALL(IF($CI$1:$CI$502&lt;&gt;"",ROW($CI$1:$CI$502)),ROW(245:245))),"")</f>
        <v/>
      </c>
      <c r="CK252" s="125" t="str">
        <f t="shared" ca="1" si="1138"/>
        <v/>
      </c>
      <c r="CL252" s="125" t="str">
        <f t="shared" ca="1" si="1139"/>
        <v/>
      </c>
      <c r="CM252" s="125"/>
      <c r="CO252" s="125" t="str">
        <f t="shared" si="1140"/>
        <v/>
      </c>
      <c r="CP252" s="600" t="str">
        <f t="shared" si="1141"/>
        <v/>
      </c>
      <c r="CQ252" s="600" t="str">
        <f t="shared" si="1157"/>
        <v/>
      </c>
      <c r="CR252" s="600" t="str">
        <f t="shared" si="1142"/>
        <v/>
      </c>
    </row>
    <row r="253" spans="1:96" x14ac:dyDescent="0.25">
      <c r="A253" s="591"/>
      <c r="C253" s="125">
        <f t="shared" si="1087"/>
        <v>251</v>
      </c>
      <c r="D253" s="125" t="e">
        <f t="shared" ca="1" si="1353"/>
        <v>#N/A</v>
      </c>
      <c r="E253" s="125" t="e">
        <f t="shared" ca="1" si="1353"/>
        <v>#N/A</v>
      </c>
      <c r="F253" s="125" t="e">
        <f t="shared" ca="1" si="1353"/>
        <v>#N/A</v>
      </c>
      <c r="G253" s="125" t="e">
        <f t="shared" ca="1" si="1353"/>
        <v>#N/A</v>
      </c>
      <c r="H253" s="125" t="e">
        <f t="shared" ca="1" si="1353"/>
        <v>#N/A</v>
      </c>
      <c r="I253" s="125" t="e">
        <f t="shared" ca="1" si="1353"/>
        <v>#N/A</v>
      </c>
      <c r="J253" s="125" t="e">
        <f t="shared" ca="1" si="1353"/>
        <v>#N/A</v>
      </c>
      <c r="K253" s="125" t="e">
        <f t="shared" ca="1" si="1353"/>
        <v>#N/A</v>
      </c>
      <c r="L253" s="125" t="e">
        <f t="shared" ca="1" si="1353"/>
        <v>#N/A</v>
      </c>
      <c r="M253" s="125" t="e">
        <f t="shared" ca="1" si="1353"/>
        <v>#N/A</v>
      </c>
      <c r="N253" s="125" t="e">
        <f t="shared" ca="1" si="1353"/>
        <v>#N/A</v>
      </c>
      <c r="O253" s="125" t="e">
        <f t="shared" ca="1" si="1353"/>
        <v>#N/A</v>
      </c>
      <c r="P253" s="125" t="e">
        <f t="shared" ca="1" si="1353"/>
        <v>#N/A</v>
      </c>
      <c r="Q253" s="125" t="e">
        <f t="shared" ca="1" si="1353"/>
        <v>#N/A</v>
      </c>
      <c r="R253" s="125" t="e">
        <f t="shared" ca="1" si="1353"/>
        <v>#N/A</v>
      </c>
      <c r="S253" s="125" t="e">
        <f t="shared" ca="1" si="1353"/>
        <v>#N/A</v>
      </c>
      <c r="T253" s="125" t="e">
        <f t="shared" ca="1" si="1346"/>
        <v>#N/A</v>
      </c>
      <c r="U253" s="125" t="e">
        <f t="shared" ca="1" si="1346"/>
        <v>#N/A</v>
      </c>
      <c r="V253" s="125" t="e">
        <f t="shared" ca="1" si="1346"/>
        <v>#N/A</v>
      </c>
      <c r="W253" s="125" t="e">
        <f t="shared" ca="1" si="1346"/>
        <v>#N/A</v>
      </c>
      <c r="X253" s="125" t="e">
        <f t="shared" ca="1" si="1346"/>
        <v>#N/A</v>
      </c>
      <c r="Y253" s="125" t="e">
        <f t="shared" ca="1" si="1346"/>
        <v>#N/A</v>
      </c>
      <c r="Z253" s="125" t="e">
        <f t="shared" ca="1" si="1346"/>
        <v>#N/A</v>
      </c>
      <c r="AA253" s="125" t="e">
        <f t="shared" ca="1" si="1346"/>
        <v>#N/A</v>
      </c>
      <c r="AB253" s="125" t="e">
        <f t="shared" ca="1" si="1346"/>
        <v>#N/A</v>
      </c>
      <c r="AC253" s="125" t="e">
        <f t="shared" ca="1" si="1346"/>
        <v>#N/A</v>
      </c>
      <c r="AD253" s="125" t="e">
        <f t="shared" ca="1" si="1346"/>
        <v>#N/A</v>
      </c>
      <c r="AE253" s="125" t="e">
        <f t="shared" ca="1" si="1346"/>
        <v>#N/A</v>
      </c>
      <c r="AF253" s="125" t="e">
        <f t="shared" ca="1" si="1346"/>
        <v>#N/A</v>
      </c>
      <c r="AG253" s="125" t="e">
        <f t="shared" ca="1" si="1346"/>
        <v>#N/A</v>
      </c>
      <c r="AH253" s="125" t="e">
        <f t="shared" ca="1" si="1346"/>
        <v>#N/A</v>
      </c>
      <c r="AI253" s="125" t="e">
        <f t="shared" ca="1" si="1354"/>
        <v>#N/A</v>
      </c>
      <c r="AJ253" s="125" t="e">
        <f t="shared" ca="1" si="1354"/>
        <v>#N/A</v>
      </c>
      <c r="AK253" s="125" t="e">
        <f t="shared" ca="1" si="1354"/>
        <v>#N/A</v>
      </c>
      <c r="AL253" s="125" t="e">
        <f t="shared" ca="1" si="1354"/>
        <v>#N/A</v>
      </c>
      <c r="AM253" s="125" t="e">
        <f t="shared" ca="1" si="1354"/>
        <v>#N/A</v>
      </c>
      <c r="AN253" s="125" t="e">
        <f t="shared" ca="1" si="1354"/>
        <v>#N/A</v>
      </c>
      <c r="AO253" s="125" t="e">
        <f t="shared" ca="1" si="1354"/>
        <v>#N/A</v>
      </c>
      <c r="AP253" s="125" t="e">
        <f t="shared" ca="1" si="1354"/>
        <v>#N/A</v>
      </c>
      <c r="AQ253" s="125" t="e">
        <f t="shared" ca="1" si="1354"/>
        <v>#N/A</v>
      </c>
      <c r="AR253" s="125" t="e">
        <f t="shared" ca="1" si="1354"/>
        <v>#N/A</v>
      </c>
      <c r="AS253" s="125" t="e">
        <f t="shared" ca="1" si="1354"/>
        <v>#N/A</v>
      </c>
      <c r="AT253" s="125" t="e">
        <f t="shared" ca="1" si="1354"/>
        <v>#N/A</v>
      </c>
      <c r="AU253" s="125" t="e">
        <f t="shared" ca="1" si="1354"/>
        <v>#N/A</v>
      </c>
      <c r="AV253" s="125" t="e">
        <f t="shared" ca="1" si="1354"/>
        <v>#N/A</v>
      </c>
      <c r="AW253" s="125" t="e">
        <f t="shared" ca="1" si="1354"/>
        <v>#N/A</v>
      </c>
      <c r="AX253" s="125" t="e">
        <f t="shared" ca="1" si="1354"/>
        <v>#N/A</v>
      </c>
      <c r="AY253" s="125" t="e">
        <f t="shared" ca="1" si="1347"/>
        <v>#N/A</v>
      </c>
      <c r="AZ253" s="125" t="e">
        <f t="shared" ca="1" si="1347"/>
        <v>#N/A</v>
      </c>
      <c r="BA253" s="125" t="e">
        <f t="shared" ca="1" si="1347"/>
        <v>#N/A</v>
      </c>
      <c r="BB253" s="125" t="str">
        <f t="shared" ca="1" si="1080"/>
        <v/>
      </c>
      <c r="BC253" s="125" t="str">
        <f t="shared" ca="1" si="1072"/>
        <v/>
      </c>
      <c r="BD253" s="125" t="str">
        <f t="shared" ca="1" si="1073"/>
        <v/>
      </c>
      <c r="BE253" s="125" t="str">
        <f t="shared" ca="1" si="1074"/>
        <v/>
      </c>
      <c r="BF253" t="str">
        <f t="shared" ca="1" si="1081"/>
        <v/>
      </c>
      <c r="BG253" s="125" t="str">
        <f t="shared" ca="1" si="1108"/>
        <v/>
      </c>
      <c r="BI253" s="606" t="str">
        <f t="shared" ca="1" si="1143"/>
        <v/>
      </c>
      <c r="BJ253" s="125" t="str">
        <f t="shared" ca="1" si="1121"/>
        <v/>
      </c>
      <c r="BK253" s="125" t="str">
        <f t="shared" ca="1" si="1144"/>
        <v/>
      </c>
      <c r="BL253" s="125" t="str">
        <f t="shared" ref="BL253" ca="1" si="1410">IFERROR(INDEX($D$2:$BA$203,$A$41-1+$BI253,$A$27-3)*IF(RTF_unit="K",1,IF(RTF_unit="lb",1/1000,IF(RTF_unit="T",2,1))),"")</f>
        <v/>
      </c>
      <c r="BM253" s="125" t="str">
        <f t="shared" ref="BM253" ca="1" si="1411">IFERROR(INDEX($D$2:$BA$203,$A$41-1+$BI253,$A$27-1)*IF(RTF_unit="K",1,IF(RTF_unit="lb",1/1000,IF(RTF_unit="T",2,1))),"")</f>
        <v/>
      </c>
      <c r="BN253" s="125" t="str">
        <f t="shared" ref="BN253" ca="1" si="1412">IFERROR(INDEX($D$2:$BA$203,$A$41-1+$BI253,$A$27-2)*IF(RTF_unit="K",1,IF(RTF_unit="lb",1/1000,IF(RTF_unit="T",2,1))),"")</f>
        <v/>
      </c>
      <c r="BO253" s="125" t="str">
        <f t="shared" ref="BO253" ca="1" si="1413">IFERROR(INDEX($D$2:$BA$203,$A$41-1+$BI253,$A$27)*IF(RTF_unit_Moment="kip-ft",1,IF(RTF_unit_Moment="kip-in",1/12,IF(RTF_unit_Moment="lb-ft",1/1000,IF(RTF_unit_Moment="lb-in",1/12000,1)))),"")</f>
        <v/>
      </c>
      <c r="BP253" s="125" t="str">
        <f t="shared" ref="BP253" ca="1" si="1414">IFERROR(INDEX($D$2:$BA$203,$A$41-1+$BI253,$A$30)*IF(RTF_unit_Moment="kip-ft",1,IF(RTF_unit_Moment="kip-in",1/12,IF(RTF_unit_Moment="lb-ft",1/1000,IF(RTF_unit_Moment="lb-in",1/12000,1)))),"")</f>
        <v/>
      </c>
      <c r="BQ253" s="125" t="str">
        <f t="shared" ca="1" si="1150"/>
        <v/>
      </c>
      <c r="BR253" s="125" t="str">
        <f t="shared" ca="1" si="1151"/>
        <v/>
      </c>
      <c r="BT253" s="125" t="str">
        <f t="array" aca="1" ref="BT253" ca="1">IFERROR(INDEX($BB$1:$BB$203,SMALL(IF($BB$1:$BB$203&lt;&gt;"",ROW($BB$1:$BB$203)),ROW(246:246))),"")</f>
        <v/>
      </c>
      <c r="BU253" s="604" t="str">
        <f t="shared" ca="1" si="1119"/>
        <v/>
      </c>
      <c r="BV253" s="125" t="str">
        <f t="shared" ca="1" si="1127"/>
        <v/>
      </c>
      <c r="BW253" s="125" t="str">
        <f t="shared" ca="1" si="1127"/>
        <v/>
      </c>
      <c r="BX253" s="125" t="str">
        <f t="shared" ca="1" si="1127"/>
        <v/>
      </c>
      <c r="BY253" s="125" t="str">
        <f t="shared" ca="1" si="1128"/>
        <v/>
      </c>
      <c r="BZ253" s="125" t="str">
        <f t="shared" ca="1" si="1120"/>
        <v/>
      </c>
      <c r="CA253" s="125" t="str">
        <f t="shared" ca="1" si="1129"/>
        <v/>
      </c>
      <c r="CB253" s="125" t="str">
        <f t="shared" ca="1" si="1130"/>
        <v/>
      </c>
      <c r="CC253" s="125" t="str">
        <f t="shared" ca="1" si="1131"/>
        <v/>
      </c>
      <c r="CD253" s="125" t="str">
        <f t="shared" ca="1" si="1132"/>
        <v/>
      </c>
      <c r="CE253" s="125" t="str">
        <f t="shared" ca="1" si="1133"/>
        <v/>
      </c>
      <c r="CF253" s="125" t="str">
        <f t="shared" ca="1" si="1134"/>
        <v/>
      </c>
      <c r="CG253" s="125" t="str">
        <f t="shared" ca="1" si="1135"/>
        <v/>
      </c>
      <c r="CH253" s="125" t="str">
        <f t="shared" ca="1" si="1136"/>
        <v/>
      </c>
      <c r="CI253" s="125" t="str">
        <f t="shared" ca="1" si="1137"/>
        <v/>
      </c>
      <c r="CJ253" s="125" t="str">
        <f t="array" aca="1" ref="CJ253" ca="1">IFERROR(INDEX($CI$1:$CI$502,SMALL(IF($CI$1:$CI$502&lt;&gt;"",ROW($CI$1:$CI$502)),ROW(246:246))),"")</f>
        <v/>
      </c>
      <c r="CK253" s="125" t="str">
        <f t="shared" ca="1" si="1138"/>
        <v/>
      </c>
      <c r="CL253" s="125" t="str">
        <f t="shared" ca="1" si="1139"/>
        <v/>
      </c>
      <c r="CM253" s="125"/>
      <c r="CO253" s="125" t="str">
        <f t="shared" si="1140"/>
        <v/>
      </c>
      <c r="CP253" s="600" t="str">
        <f t="shared" si="1141"/>
        <v/>
      </c>
      <c r="CQ253" s="600" t="str">
        <f t="shared" si="1157"/>
        <v/>
      </c>
      <c r="CR253" s="600" t="str">
        <f t="shared" si="1142"/>
        <v/>
      </c>
    </row>
    <row r="254" spans="1:96" x14ac:dyDescent="0.25">
      <c r="A254" s="591"/>
      <c r="C254" s="125">
        <f t="shared" si="1087"/>
        <v>252</v>
      </c>
      <c r="D254" s="125" t="e">
        <f t="shared" ca="1" si="1353"/>
        <v>#N/A</v>
      </c>
      <c r="E254" s="125" t="e">
        <f t="shared" ca="1" si="1353"/>
        <v>#N/A</v>
      </c>
      <c r="F254" s="125" t="e">
        <f t="shared" ca="1" si="1353"/>
        <v>#N/A</v>
      </c>
      <c r="G254" s="125" t="e">
        <f t="shared" ca="1" si="1353"/>
        <v>#N/A</v>
      </c>
      <c r="H254" s="125" t="e">
        <f t="shared" ca="1" si="1353"/>
        <v>#N/A</v>
      </c>
      <c r="I254" s="125" t="e">
        <f t="shared" ca="1" si="1353"/>
        <v>#N/A</v>
      </c>
      <c r="J254" s="125" t="e">
        <f t="shared" ca="1" si="1353"/>
        <v>#N/A</v>
      </c>
      <c r="K254" s="125" t="e">
        <f t="shared" ca="1" si="1353"/>
        <v>#N/A</v>
      </c>
      <c r="L254" s="125" t="e">
        <f t="shared" ca="1" si="1353"/>
        <v>#N/A</v>
      </c>
      <c r="M254" s="125" t="e">
        <f t="shared" ca="1" si="1353"/>
        <v>#N/A</v>
      </c>
      <c r="N254" s="125" t="e">
        <f t="shared" ca="1" si="1353"/>
        <v>#N/A</v>
      </c>
      <c r="O254" s="125" t="e">
        <f t="shared" ca="1" si="1353"/>
        <v>#N/A</v>
      </c>
      <c r="P254" s="125" t="e">
        <f t="shared" ca="1" si="1353"/>
        <v>#N/A</v>
      </c>
      <c r="Q254" s="125" t="e">
        <f t="shared" ca="1" si="1353"/>
        <v>#N/A</v>
      </c>
      <c r="R254" s="125" t="e">
        <f t="shared" ca="1" si="1353"/>
        <v>#N/A</v>
      </c>
      <c r="S254" s="125" t="e">
        <f t="shared" ca="1" si="1353"/>
        <v>#N/A</v>
      </c>
      <c r="T254" s="125" t="e">
        <f t="shared" ca="1" si="1346"/>
        <v>#N/A</v>
      </c>
      <c r="U254" s="125" t="e">
        <f t="shared" ca="1" si="1346"/>
        <v>#N/A</v>
      </c>
      <c r="V254" s="125" t="e">
        <f t="shared" ca="1" si="1346"/>
        <v>#N/A</v>
      </c>
      <c r="W254" s="125" t="e">
        <f t="shared" ca="1" si="1346"/>
        <v>#N/A</v>
      </c>
      <c r="X254" s="125" t="e">
        <f t="shared" ca="1" si="1346"/>
        <v>#N/A</v>
      </c>
      <c r="Y254" s="125" t="e">
        <f t="shared" ca="1" si="1346"/>
        <v>#N/A</v>
      </c>
      <c r="Z254" s="125" t="e">
        <f t="shared" ca="1" si="1346"/>
        <v>#N/A</v>
      </c>
      <c r="AA254" s="125" t="e">
        <f t="shared" ca="1" si="1346"/>
        <v>#N/A</v>
      </c>
      <c r="AB254" s="125" t="e">
        <f t="shared" ca="1" si="1346"/>
        <v>#N/A</v>
      </c>
      <c r="AC254" s="125" t="e">
        <f t="shared" ca="1" si="1346"/>
        <v>#N/A</v>
      </c>
      <c r="AD254" s="125" t="e">
        <f t="shared" ca="1" si="1346"/>
        <v>#N/A</v>
      </c>
      <c r="AE254" s="125" t="e">
        <f t="shared" ca="1" si="1346"/>
        <v>#N/A</v>
      </c>
      <c r="AF254" s="125" t="e">
        <f t="shared" ca="1" si="1346"/>
        <v>#N/A</v>
      </c>
      <c r="AG254" s="125" t="e">
        <f t="shared" ca="1" si="1346"/>
        <v>#N/A</v>
      </c>
      <c r="AH254" s="125" t="e">
        <f t="shared" ca="1" si="1346"/>
        <v>#N/A</v>
      </c>
      <c r="AI254" s="125" t="e">
        <f t="shared" ca="1" si="1354"/>
        <v>#N/A</v>
      </c>
      <c r="AJ254" s="125" t="e">
        <f t="shared" ca="1" si="1354"/>
        <v>#N/A</v>
      </c>
      <c r="AK254" s="125" t="e">
        <f t="shared" ca="1" si="1354"/>
        <v>#N/A</v>
      </c>
      <c r="AL254" s="125" t="e">
        <f t="shared" ca="1" si="1354"/>
        <v>#N/A</v>
      </c>
      <c r="AM254" s="125" t="e">
        <f t="shared" ca="1" si="1354"/>
        <v>#N/A</v>
      </c>
      <c r="AN254" s="125" t="e">
        <f t="shared" ca="1" si="1354"/>
        <v>#N/A</v>
      </c>
      <c r="AO254" s="125" t="e">
        <f t="shared" ca="1" si="1354"/>
        <v>#N/A</v>
      </c>
      <c r="AP254" s="125" t="e">
        <f t="shared" ca="1" si="1354"/>
        <v>#N/A</v>
      </c>
      <c r="AQ254" s="125" t="e">
        <f t="shared" ca="1" si="1354"/>
        <v>#N/A</v>
      </c>
      <c r="AR254" s="125" t="e">
        <f t="shared" ca="1" si="1354"/>
        <v>#N/A</v>
      </c>
      <c r="AS254" s="125" t="e">
        <f t="shared" ca="1" si="1354"/>
        <v>#N/A</v>
      </c>
      <c r="AT254" s="125" t="e">
        <f t="shared" ca="1" si="1354"/>
        <v>#N/A</v>
      </c>
      <c r="AU254" s="125" t="e">
        <f t="shared" ca="1" si="1354"/>
        <v>#N/A</v>
      </c>
      <c r="AV254" s="125" t="e">
        <f t="shared" ca="1" si="1354"/>
        <v>#N/A</v>
      </c>
      <c r="AW254" s="125" t="e">
        <f t="shared" ca="1" si="1354"/>
        <v>#N/A</v>
      </c>
      <c r="AX254" s="125" t="e">
        <f t="shared" ca="1" si="1354"/>
        <v>#N/A</v>
      </c>
      <c r="AY254" s="125" t="e">
        <f t="shared" ca="1" si="1347"/>
        <v>#N/A</v>
      </c>
      <c r="AZ254" s="125" t="e">
        <f t="shared" ca="1" si="1347"/>
        <v>#N/A</v>
      </c>
      <c r="BA254" s="125" t="e">
        <f t="shared" ca="1" si="1347"/>
        <v>#N/A</v>
      </c>
      <c r="BB254" s="125" t="str">
        <f t="shared" ca="1" si="1080"/>
        <v/>
      </c>
      <c r="BC254" s="125" t="str">
        <f t="shared" ca="1" si="1072"/>
        <v/>
      </c>
      <c r="BD254" s="125" t="str">
        <f t="shared" ca="1" si="1073"/>
        <v/>
      </c>
      <c r="BE254" s="125" t="str">
        <f t="shared" ca="1" si="1074"/>
        <v/>
      </c>
      <c r="BF254" t="str">
        <f t="shared" ca="1" si="1081"/>
        <v/>
      </c>
      <c r="BG254" s="125" t="str">
        <f t="shared" ca="1" si="1108"/>
        <v/>
      </c>
      <c r="BI254" s="606" t="str">
        <f t="shared" ca="1" si="1143"/>
        <v/>
      </c>
      <c r="BJ254" s="125" t="str">
        <f t="shared" ca="1" si="1121"/>
        <v/>
      </c>
      <c r="BK254" s="125" t="str">
        <f t="shared" ca="1" si="1144"/>
        <v/>
      </c>
      <c r="BL254" s="125" t="str">
        <f t="shared" ref="BL254" ca="1" si="1415">IFERROR(INDEX($D$2:$BA$203,$A$41-1+$BI254,$A$27-3)*IF(RTF_unit="K",1,IF(RTF_unit="lb",1/1000,IF(RTF_unit="T",2,1))),"")</f>
        <v/>
      </c>
      <c r="BM254" s="125" t="str">
        <f t="shared" ref="BM254" ca="1" si="1416">IFERROR(INDEX($D$2:$BA$203,$A$41-1+$BI254,$A$27-1)*IF(RTF_unit="K",1,IF(RTF_unit="lb",1/1000,IF(RTF_unit="T",2,1))),"")</f>
        <v/>
      </c>
      <c r="BN254" s="125" t="str">
        <f t="shared" ref="BN254" ca="1" si="1417">IFERROR(INDEX($D$2:$BA$203,$A$41-1+$BI254,$A$27-2)*IF(RTF_unit="K",1,IF(RTF_unit="lb",1/1000,IF(RTF_unit="T",2,1))),"")</f>
        <v/>
      </c>
      <c r="BO254" s="125" t="str">
        <f t="shared" ref="BO254" ca="1" si="1418">IFERROR(INDEX($D$2:$BA$203,$A$41-1+$BI254,$A$27)*IF(RTF_unit_Moment="kip-ft",1,IF(RTF_unit_Moment="kip-in",1/12,IF(RTF_unit_Moment="lb-ft",1/1000,IF(RTF_unit_Moment="lb-in",1/12000,1)))),"")</f>
        <v/>
      </c>
      <c r="BP254" s="125" t="str">
        <f t="shared" ref="BP254" ca="1" si="1419">IFERROR(INDEX($D$2:$BA$203,$A$41-1+$BI254,$A$30)*IF(RTF_unit_Moment="kip-ft",1,IF(RTF_unit_Moment="kip-in",1/12,IF(RTF_unit_Moment="lb-ft",1/1000,IF(RTF_unit_Moment="lb-in",1/12000,1)))),"")</f>
        <v/>
      </c>
      <c r="BQ254" s="125" t="str">
        <f t="shared" ca="1" si="1150"/>
        <v/>
      </c>
      <c r="BR254" s="125" t="str">
        <f t="shared" ca="1" si="1151"/>
        <v/>
      </c>
      <c r="BT254" s="125" t="str">
        <f t="array" aca="1" ref="BT254" ca="1">IFERROR(INDEX($BB$1:$BB$203,SMALL(IF($BB$1:$BB$203&lt;&gt;"",ROW($BB$1:$BB$203)),ROW(247:247))),"")</f>
        <v/>
      </c>
      <c r="BU254" s="604" t="str">
        <f t="shared" ca="1" si="1119"/>
        <v/>
      </c>
      <c r="BV254" s="125" t="str">
        <f t="shared" ca="1" si="1127"/>
        <v/>
      </c>
      <c r="BW254" s="125" t="str">
        <f t="shared" ca="1" si="1127"/>
        <v/>
      </c>
      <c r="BX254" s="125" t="str">
        <f t="shared" ca="1" si="1127"/>
        <v/>
      </c>
      <c r="BY254" s="125" t="str">
        <f t="shared" ca="1" si="1128"/>
        <v/>
      </c>
      <c r="BZ254" s="125" t="str">
        <f t="shared" ca="1" si="1120"/>
        <v/>
      </c>
      <c r="CA254" s="125" t="str">
        <f t="shared" ca="1" si="1129"/>
        <v/>
      </c>
      <c r="CB254" s="125" t="str">
        <f t="shared" ca="1" si="1130"/>
        <v/>
      </c>
      <c r="CC254" s="125" t="str">
        <f t="shared" ca="1" si="1131"/>
        <v/>
      </c>
      <c r="CD254" s="125" t="str">
        <f t="shared" ca="1" si="1132"/>
        <v/>
      </c>
      <c r="CE254" s="125" t="str">
        <f t="shared" ca="1" si="1133"/>
        <v/>
      </c>
      <c r="CF254" s="125" t="str">
        <f t="shared" ca="1" si="1134"/>
        <v/>
      </c>
      <c r="CG254" s="125" t="str">
        <f t="shared" ca="1" si="1135"/>
        <v/>
      </c>
      <c r="CH254" s="125" t="str">
        <f t="shared" ca="1" si="1136"/>
        <v/>
      </c>
      <c r="CI254" s="125" t="str">
        <f t="shared" ca="1" si="1137"/>
        <v/>
      </c>
      <c r="CJ254" s="125" t="str">
        <f t="array" aca="1" ref="CJ254" ca="1">IFERROR(INDEX($CI$1:$CI$502,SMALL(IF($CI$1:$CI$502&lt;&gt;"",ROW($CI$1:$CI$502)),ROW(247:247))),"")</f>
        <v/>
      </c>
      <c r="CK254" s="125" t="str">
        <f t="shared" ca="1" si="1138"/>
        <v/>
      </c>
      <c r="CL254" s="125" t="str">
        <f t="shared" ca="1" si="1139"/>
        <v/>
      </c>
      <c r="CM254" s="125"/>
      <c r="CO254" s="125" t="str">
        <f t="shared" si="1140"/>
        <v/>
      </c>
      <c r="CP254" s="600" t="str">
        <f t="shared" si="1141"/>
        <v/>
      </c>
      <c r="CQ254" s="600" t="str">
        <f t="shared" si="1157"/>
        <v/>
      </c>
      <c r="CR254" s="600" t="str">
        <f t="shared" si="1142"/>
        <v/>
      </c>
    </row>
    <row r="255" spans="1:96" x14ac:dyDescent="0.25">
      <c r="A255" s="591"/>
      <c r="C255" s="125">
        <f t="shared" si="1087"/>
        <v>253</v>
      </c>
      <c r="D255" s="125" t="e">
        <f t="shared" ca="1" si="1353"/>
        <v>#N/A</v>
      </c>
      <c r="E255" s="125" t="e">
        <f t="shared" ca="1" si="1353"/>
        <v>#N/A</v>
      </c>
      <c r="F255" s="125" t="e">
        <f t="shared" ca="1" si="1353"/>
        <v>#N/A</v>
      </c>
      <c r="G255" s="125" t="e">
        <f t="shared" ca="1" si="1353"/>
        <v>#N/A</v>
      </c>
      <c r="H255" s="125" t="e">
        <f t="shared" ca="1" si="1353"/>
        <v>#N/A</v>
      </c>
      <c r="I255" s="125" t="e">
        <f t="shared" ca="1" si="1353"/>
        <v>#N/A</v>
      </c>
      <c r="J255" s="125" t="e">
        <f t="shared" ca="1" si="1353"/>
        <v>#N/A</v>
      </c>
      <c r="K255" s="125" t="e">
        <f t="shared" ca="1" si="1353"/>
        <v>#N/A</v>
      </c>
      <c r="L255" s="125" t="e">
        <f t="shared" ca="1" si="1353"/>
        <v>#N/A</v>
      </c>
      <c r="M255" s="125" t="e">
        <f t="shared" ca="1" si="1353"/>
        <v>#N/A</v>
      </c>
      <c r="N255" s="125" t="e">
        <f t="shared" ca="1" si="1353"/>
        <v>#N/A</v>
      </c>
      <c r="O255" s="125" t="e">
        <f t="shared" ca="1" si="1353"/>
        <v>#N/A</v>
      </c>
      <c r="P255" s="125" t="e">
        <f t="shared" ca="1" si="1353"/>
        <v>#N/A</v>
      </c>
      <c r="Q255" s="125" t="e">
        <f t="shared" ca="1" si="1353"/>
        <v>#N/A</v>
      </c>
      <c r="R255" s="125" t="e">
        <f t="shared" ca="1" si="1353"/>
        <v>#N/A</v>
      </c>
      <c r="S255" s="125" t="e">
        <f t="shared" ca="1" si="1353"/>
        <v>#N/A</v>
      </c>
      <c r="T255" s="125" t="e">
        <f t="shared" ca="1" si="1346"/>
        <v>#N/A</v>
      </c>
      <c r="U255" s="125" t="e">
        <f t="shared" ca="1" si="1346"/>
        <v>#N/A</v>
      </c>
      <c r="V255" s="125" t="e">
        <f t="shared" ca="1" si="1346"/>
        <v>#N/A</v>
      </c>
      <c r="W255" s="125" t="e">
        <f t="shared" ca="1" si="1346"/>
        <v>#N/A</v>
      </c>
      <c r="X255" s="125" t="e">
        <f t="shared" ca="1" si="1346"/>
        <v>#N/A</v>
      </c>
      <c r="Y255" s="125" t="e">
        <f t="shared" ca="1" si="1346"/>
        <v>#N/A</v>
      </c>
      <c r="Z255" s="125" t="e">
        <f t="shared" ca="1" si="1346"/>
        <v>#N/A</v>
      </c>
      <c r="AA255" s="125" t="e">
        <f t="shared" ca="1" si="1346"/>
        <v>#N/A</v>
      </c>
      <c r="AB255" s="125" t="e">
        <f t="shared" ca="1" si="1346"/>
        <v>#N/A</v>
      </c>
      <c r="AC255" s="125" t="e">
        <f t="shared" ca="1" si="1346"/>
        <v>#N/A</v>
      </c>
      <c r="AD255" s="125" t="e">
        <f t="shared" ca="1" si="1346"/>
        <v>#N/A</v>
      </c>
      <c r="AE255" s="125" t="e">
        <f t="shared" ca="1" si="1346"/>
        <v>#N/A</v>
      </c>
      <c r="AF255" s="125" t="e">
        <f t="shared" ca="1" si="1346"/>
        <v>#N/A</v>
      </c>
      <c r="AG255" s="125" t="e">
        <f t="shared" ca="1" si="1346"/>
        <v>#N/A</v>
      </c>
      <c r="AH255" s="125" t="e">
        <f t="shared" ca="1" si="1346"/>
        <v>#N/A</v>
      </c>
      <c r="AI255" s="125" t="e">
        <f t="shared" ca="1" si="1354"/>
        <v>#N/A</v>
      </c>
      <c r="AJ255" s="125" t="e">
        <f t="shared" ca="1" si="1354"/>
        <v>#N/A</v>
      </c>
      <c r="AK255" s="125" t="e">
        <f t="shared" ca="1" si="1354"/>
        <v>#N/A</v>
      </c>
      <c r="AL255" s="125" t="e">
        <f t="shared" ca="1" si="1354"/>
        <v>#N/A</v>
      </c>
      <c r="AM255" s="125" t="e">
        <f t="shared" ca="1" si="1354"/>
        <v>#N/A</v>
      </c>
      <c r="AN255" s="125" t="e">
        <f t="shared" ca="1" si="1354"/>
        <v>#N/A</v>
      </c>
      <c r="AO255" s="125" t="e">
        <f t="shared" ca="1" si="1354"/>
        <v>#N/A</v>
      </c>
      <c r="AP255" s="125" t="e">
        <f t="shared" ca="1" si="1354"/>
        <v>#N/A</v>
      </c>
      <c r="AQ255" s="125" t="e">
        <f t="shared" ca="1" si="1354"/>
        <v>#N/A</v>
      </c>
      <c r="AR255" s="125" t="e">
        <f t="shared" ca="1" si="1354"/>
        <v>#N/A</v>
      </c>
      <c r="AS255" s="125" t="e">
        <f t="shared" ca="1" si="1354"/>
        <v>#N/A</v>
      </c>
      <c r="AT255" s="125" t="e">
        <f t="shared" ca="1" si="1354"/>
        <v>#N/A</v>
      </c>
      <c r="AU255" s="125" t="e">
        <f t="shared" ca="1" si="1354"/>
        <v>#N/A</v>
      </c>
      <c r="AV255" s="125" t="e">
        <f t="shared" ca="1" si="1354"/>
        <v>#N/A</v>
      </c>
      <c r="AW255" s="125" t="e">
        <f t="shared" ca="1" si="1354"/>
        <v>#N/A</v>
      </c>
      <c r="AX255" s="125" t="e">
        <f t="shared" ca="1" si="1354"/>
        <v>#N/A</v>
      </c>
      <c r="AY255" s="125" t="e">
        <f t="shared" ca="1" si="1347"/>
        <v>#N/A</v>
      </c>
      <c r="AZ255" s="125" t="e">
        <f t="shared" ca="1" si="1347"/>
        <v>#N/A</v>
      </c>
      <c r="BA255" s="125" t="e">
        <f t="shared" ca="1" si="1347"/>
        <v>#N/A</v>
      </c>
      <c r="BB255" s="125" t="str">
        <f t="shared" ca="1" si="1080"/>
        <v/>
      </c>
      <c r="BC255" s="125" t="str">
        <f t="shared" ca="1" si="1072"/>
        <v/>
      </c>
      <c r="BD255" s="125" t="str">
        <f t="shared" ca="1" si="1073"/>
        <v/>
      </c>
      <c r="BE255" s="125" t="str">
        <f t="shared" ca="1" si="1074"/>
        <v/>
      </c>
      <c r="BF255" t="str">
        <f t="shared" ca="1" si="1081"/>
        <v/>
      </c>
      <c r="BG255" s="125" t="str">
        <f t="shared" ca="1" si="1108"/>
        <v/>
      </c>
      <c r="BI255" s="606" t="str">
        <f t="shared" ca="1" si="1143"/>
        <v/>
      </c>
      <c r="BJ255" s="125" t="str">
        <f t="shared" ca="1" si="1121"/>
        <v/>
      </c>
      <c r="BK255" s="125" t="str">
        <f t="shared" ca="1" si="1144"/>
        <v/>
      </c>
      <c r="BL255" s="125" t="str">
        <f t="shared" ref="BL255" ca="1" si="1420">IFERROR(INDEX($D$2:$BA$203,$A$41-1+$BI255,$A$27-3)*IF(RTF_unit="K",1,IF(RTF_unit="lb",1/1000,IF(RTF_unit="T",2,1))),"")</f>
        <v/>
      </c>
      <c r="BM255" s="125" t="str">
        <f t="shared" ref="BM255" ca="1" si="1421">IFERROR(INDEX($D$2:$BA$203,$A$41-1+$BI255,$A$27-1)*IF(RTF_unit="K",1,IF(RTF_unit="lb",1/1000,IF(RTF_unit="T",2,1))),"")</f>
        <v/>
      </c>
      <c r="BN255" s="125" t="str">
        <f t="shared" ref="BN255" ca="1" si="1422">IFERROR(INDEX($D$2:$BA$203,$A$41-1+$BI255,$A$27-2)*IF(RTF_unit="K",1,IF(RTF_unit="lb",1/1000,IF(RTF_unit="T",2,1))),"")</f>
        <v/>
      </c>
      <c r="BO255" s="125" t="str">
        <f t="shared" ref="BO255" ca="1" si="1423">IFERROR(INDEX($D$2:$BA$203,$A$41-1+$BI255,$A$27)*IF(RTF_unit_Moment="kip-ft",1,IF(RTF_unit_Moment="kip-in",1/12,IF(RTF_unit_Moment="lb-ft",1/1000,IF(RTF_unit_Moment="lb-in",1/12000,1)))),"")</f>
        <v/>
      </c>
      <c r="BP255" s="125" t="str">
        <f t="shared" ref="BP255" ca="1" si="1424">IFERROR(INDEX($D$2:$BA$203,$A$41-1+$BI255,$A$30)*IF(RTF_unit_Moment="kip-ft",1,IF(RTF_unit_Moment="kip-in",1/12,IF(RTF_unit_Moment="lb-ft",1/1000,IF(RTF_unit_Moment="lb-in",1/12000,1)))),"")</f>
        <v/>
      </c>
      <c r="BQ255" s="125" t="str">
        <f t="shared" ca="1" si="1150"/>
        <v/>
      </c>
      <c r="BR255" s="125" t="str">
        <f t="shared" ca="1" si="1151"/>
        <v/>
      </c>
      <c r="BT255" s="125" t="str">
        <f t="array" aca="1" ref="BT255" ca="1">IFERROR(INDEX($BB$1:$BB$203,SMALL(IF($BB$1:$BB$203&lt;&gt;"",ROW($BB$1:$BB$203)),ROW(248:248))),"")</f>
        <v/>
      </c>
      <c r="BU255" s="604" t="str">
        <f t="shared" ca="1" si="1119"/>
        <v/>
      </c>
      <c r="BV255" s="125" t="str">
        <f t="shared" ca="1" si="1127"/>
        <v/>
      </c>
      <c r="BW255" s="125" t="str">
        <f t="shared" ca="1" si="1127"/>
        <v/>
      </c>
      <c r="BX255" s="125" t="str">
        <f t="shared" ca="1" si="1127"/>
        <v/>
      </c>
      <c r="BY255" s="125" t="str">
        <f t="shared" ca="1" si="1128"/>
        <v/>
      </c>
      <c r="BZ255" s="125" t="str">
        <f t="shared" ca="1" si="1120"/>
        <v/>
      </c>
      <c r="CA255" s="125" t="str">
        <f t="shared" ca="1" si="1129"/>
        <v/>
      </c>
      <c r="CB255" s="125" t="str">
        <f t="shared" ca="1" si="1130"/>
        <v/>
      </c>
      <c r="CC255" s="125" t="str">
        <f t="shared" ca="1" si="1131"/>
        <v/>
      </c>
      <c r="CD255" s="125" t="str">
        <f t="shared" ca="1" si="1132"/>
        <v/>
      </c>
      <c r="CE255" s="125" t="str">
        <f t="shared" ca="1" si="1133"/>
        <v/>
      </c>
      <c r="CF255" s="125" t="str">
        <f t="shared" ca="1" si="1134"/>
        <v/>
      </c>
      <c r="CG255" s="125" t="str">
        <f t="shared" ca="1" si="1135"/>
        <v/>
      </c>
      <c r="CH255" s="125" t="str">
        <f t="shared" ca="1" si="1136"/>
        <v/>
      </c>
      <c r="CI255" s="125" t="str">
        <f t="shared" ca="1" si="1137"/>
        <v/>
      </c>
      <c r="CJ255" s="125" t="str">
        <f t="array" aca="1" ref="CJ255" ca="1">IFERROR(INDEX($CI$1:$CI$502,SMALL(IF($CI$1:$CI$502&lt;&gt;"",ROW($CI$1:$CI$502)),ROW(248:248))),"")</f>
        <v/>
      </c>
      <c r="CK255" s="125" t="str">
        <f t="shared" ca="1" si="1138"/>
        <v/>
      </c>
      <c r="CL255" s="125" t="str">
        <f t="shared" ca="1" si="1139"/>
        <v/>
      </c>
      <c r="CM255" s="125"/>
      <c r="CO255" s="125" t="str">
        <f t="shared" si="1140"/>
        <v/>
      </c>
      <c r="CP255" s="600" t="str">
        <f t="shared" si="1141"/>
        <v/>
      </c>
      <c r="CQ255" s="600" t="str">
        <f t="shared" si="1157"/>
        <v/>
      </c>
      <c r="CR255" s="600" t="str">
        <f t="shared" si="1142"/>
        <v/>
      </c>
    </row>
    <row r="256" spans="1:96" x14ac:dyDescent="0.25">
      <c r="A256" s="591"/>
      <c r="C256" s="125">
        <f t="shared" si="1087"/>
        <v>254</v>
      </c>
      <c r="D256" s="125" t="e">
        <f t="shared" ca="1" si="1353"/>
        <v>#N/A</v>
      </c>
      <c r="E256" s="125" t="e">
        <f t="shared" ca="1" si="1353"/>
        <v>#N/A</v>
      </c>
      <c r="F256" s="125" t="e">
        <f t="shared" ca="1" si="1353"/>
        <v>#N/A</v>
      </c>
      <c r="G256" s="125" t="e">
        <f t="shared" ca="1" si="1353"/>
        <v>#N/A</v>
      </c>
      <c r="H256" s="125" t="e">
        <f t="shared" ca="1" si="1353"/>
        <v>#N/A</v>
      </c>
      <c r="I256" s="125" t="e">
        <f t="shared" ca="1" si="1353"/>
        <v>#N/A</v>
      </c>
      <c r="J256" s="125" t="e">
        <f t="shared" ca="1" si="1353"/>
        <v>#N/A</v>
      </c>
      <c r="K256" s="125" t="e">
        <f t="shared" ca="1" si="1353"/>
        <v>#N/A</v>
      </c>
      <c r="L256" s="125" t="e">
        <f t="shared" ca="1" si="1353"/>
        <v>#N/A</v>
      </c>
      <c r="M256" s="125" t="e">
        <f t="shared" ca="1" si="1353"/>
        <v>#N/A</v>
      </c>
      <c r="N256" s="125" t="e">
        <f t="shared" ca="1" si="1353"/>
        <v>#N/A</v>
      </c>
      <c r="O256" s="125" t="e">
        <f t="shared" ca="1" si="1353"/>
        <v>#N/A</v>
      </c>
      <c r="P256" s="125" t="e">
        <f t="shared" ca="1" si="1353"/>
        <v>#N/A</v>
      </c>
      <c r="Q256" s="125" t="e">
        <f t="shared" ca="1" si="1353"/>
        <v>#N/A</v>
      </c>
      <c r="R256" s="125" t="e">
        <f t="shared" ca="1" si="1353"/>
        <v>#N/A</v>
      </c>
      <c r="S256" s="125" t="e">
        <f t="shared" ca="1" si="1353"/>
        <v>#N/A</v>
      </c>
      <c r="T256" s="125" t="e">
        <f t="shared" ca="1" si="1346"/>
        <v>#N/A</v>
      </c>
      <c r="U256" s="125" t="e">
        <f t="shared" ca="1" si="1346"/>
        <v>#N/A</v>
      </c>
      <c r="V256" s="125" t="e">
        <f t="shared" ca="1" si="1346"/>
        <v>#N/A</v>
      </c>
      <c r="W256" s="125" t="e">
        <f t="shared" ca="1" si="1346"/>
        <v>#N/A</v>
      </c>
      <c r="X256" s="125" t="e">
        <f t="shared" ca="1" si="1346"/>
        <v>#N/A</v>
      </c>
      <c r="Y256" s="125" t="e">
        <f t="shared" ca="1" si="1346"/>
        <v>#N/A</v>
      </c>
      <c r="Z256" s="125" t="e">
        <f t="shared" ca="1" si="1346"/>
        <v>#N/A</v>
      </c>
      <c r="AA256" s="125" t="e">
        <f t="shared" ca="1" si="1346"/>
        <v>#N/A</v>
      </c>
      <c r="AB256" s="125" t="e">
        <f t="shared" ca="1" si="1346"/>
        <v>#N/A</v>
      </c>
      <c r="AC256" s="125" t="e">
        <f t="shared" ca="1" si="1346"/>
        <v>#N/A</v>
      </c>
      <c r="AD256" s="125" t="e">
        <f t="shared" ca="1" si="1346"/>
        <v>#N/A</v>
      </c>
      <c r="AE256" s="125" t="e">
        <f t="shared" ca="1" si="1346"/>
        <v>#N/A</v>
      </c>
      <c r="AF256" s="125" t="e">
        <f t="shared" ca="1" si="1346"/>
        <v>#N/A</v>
      </c>
      <c r="AG256" s="125" t="e">
        <f t="shared" ca="1" si="1346"/>
        <v>#N/A</v>
      </c>
      <c r="AH256" s="125" t="e">
        <f t="shared" ca="1" si="1346"/>
        <v>#N/A</v>
      </c>
      <c r="AI256" s="125" t="e">
        <f t="shared" ca="1" si="1354"/>
        <v>#N/A</v>
      </c>
      <c r="AJ256" s="125" t="e">
        <f t="shared" ca="1" si="1354"/>
        <v>#N/A</v>
      </c>
      <c r="AK256" s="125" t="e">
        <f t="shared" ca="1" si="1354"/>
        <v>#N/A</v>
      </c>
      <c r="AL256" s="125" t="e">
        <f t="shared" ca="1" si="1354"/>
        <v>#N/A</v>
      </c>
      <c r="AM256" s="125" t="e">
        <f t="shared" ca="1" si="1354"/>
        <v>#N/A</v>
      </c>
      <c r="AN256" s="125" t="e">
        <f t="shared" ca="1" si="1354"/>
        <v>#N/A</v>
      </c>
      <c r="AO256" s="125" t="e">
        <f t="shared" ca="1" si="1354"/>
        <v>#N/A</v>
      </c>
      <c r="AP256" s="125" t="e">
        <f t="shared" ca="1" si="1354"/>
        <v>#N/A</v>
      </c>
      <c r="AQ256" s="125" t="e">
        <f t="shared" ca="1" si="1354"/>
        <v>#N/A</v>
      </c>
      <c r="AR256" s="125" t="e">
        <f t="shared" ca="1" si="1354"/>
        <v>#N/A</v>
      </c>
      <c r="AS256" s="125" t="e">
        <f t="shared" ca="1" si="1354"/>
        <v>#N/A</v>
      </c>
      <c r="AT256" s="125" t="e">
        <f t="shared" ca="1" si="1354"/>
        <v>#N/A</v>
      </c>
      <c r="AU256" s="125" t="e">
        <f t="shared" ca="1" si="1354"/>
        <v>#N/A</v>
      </c>
      <c r="AV256" s="125" t="e">
        <f t="shared" ca="1" si="1354"/>
        <v>#N/A</v>
      </c>
      <c r="AW256" s="125" t="e">
        <f t="shared" ca="1" si="1354"/>
        <v>#N/A</v>
      </c>
      <c r="AX256" s="125" t="e">
        <f t="shared" ca="1" si="1354"/>
        <v>#N/A</v>
      </c>
      <c r="AY256" s="125" t="e">
        <f t="shared" ca="1" si="1347"/>
        <v>#N/A</v>
      </c>
      <c r="AZ256" s="125" t="e">
        <f t="shared" ca="1" si="1347"/>
        <v>#N/A</v>
      </c>
      <c r="BA256" s="125" t="e">
        <f t="shared" ca="1" si="1347"/>
        <v>#N/A</v>
      </c>
      <c r="BB256" s="125" t="str">
        <f t="shared" ca="1" si="1080"/>
        <v/>
      </c>
      <c r="BC256" s="125" t="str">
        <f t="shared" ca="1" si="1072"/>
        <v/>
      </c>
      <c r="BD256" s="125" t="str">
        <f t="shared" ca="1" si="1073"/>
        <v/>
      </c>
      <c r="BE256" s="125" t="str">
        <f t="shared" ca="1" si="1074"/>
        <v/>
      </c>
      <c r="BF256" t="str">
        <f t="shared" ca="1" si="1081"/>
        <v/>
      </c>
      <c r="BG256" s="125" t="str">
        <f t="shared" ca="1" si="1108"/>
        <v/>
      </c>
      <c r="BI256" s="606" t="str">
        <f t="shared" ca="1" si="1143"/>
        <v/>
      </c>
      <c r="BJ256" s="125" t="str">
        <f t="shared" ca="1" si="1121"/>
        <v/>
      </c>
      <c r="BK256" s="125" t="str">
        <f t="shared" ca="1" si="1144"/>
        <v/>
      </c>
      <c r="BL256" s="125" t="str">
        <f t="shared" ref="BL256" ca="1" si="1425">IFERROR(INDEX($D$2:$BA$203,$A$41-1+$BI256,$A$27-3)*IF(RTF_unit="K",1,IF(RTF_unit="lb",1/1000,IF(RTF_unit="T",2,1))),"")</f>
        <v/>
      </c>
      <c r="BM256" s="125" t="str">
        <f t="shared" ref="BM256" ca="1" si="1426">IFERROR(INDEX($D$2:$BA$203,$A$41-1+$BI256,$A$27-1)*IF(RTF_unit="K",1,IF(RTF_unit="lb",1/1000,IF(RTF_unit="T",2,1))),"")</f>
        <v/>
      </c>
      <c r="BN256" s="125" t="str">
        <f t="shared" ref="BN256" ca="1" si="1427">IFERROR(INDEX($D$2:$BA$203,$A$41-1+$BI256,$A$27-2)*IF(RTF_unit="K",1,IF(RTF_unit="lb",1/1000,IF(RTF_unit="T",2,1))),"")</f>
        <v/>
      </c>
      <c r="BO256" s="125" t="str">
        <f t="shared" ref="BO256" ca="1" si="1428">IFERROR(INDEX($D$2:$BA$203,$A$41-1+$BI256,$A$27)*IF(RTF_unit_Moment="kip-ft",1,IF(RTF_unit_Moment="kip-in",1/12,IF(RTF_unit_Moment="lb-ft",1/1000,IF(RTF_unit_Moment="lb-in",1/12000,1)))),"")</f>
        <v/>
      </c>
      <c r="BP256" s="125" t="str">
        <f t="shared" ref="BP256" ca="1" si="1429">IFERROR(INDEX($D$2:$BA$203,$A$41-1+$BI256,$A$30)*IF(RTF_unit_Moment="kip-ft",1,IF(RTF_unit_Moment="kip-in",1/12,IF(RTF_unit_Moment="lb-ft",1/1000,IF(RTF_unit_Moment="lb-in",1/12000,1)))),"")</f>
        <v/>
      </c>
      <c r="BQ256" s="125" t="str">
        <f t="shared" ca="1" si="1150"/>
        <v/>
      </c>
      <c r="BR256" s="125" t="str">
        <f t="shared" ca="1" si="1151"/>
        <v/>
      </c>
      <c r="BT256" s="125" t="str">
        <f t="array" aca="1" ref="BT256" ca="1">IFERROR(INDEX($BB$1:$BB$203,SMALL(IF($BB$1:$BB$203&lt;&gt;"",ROW($BB$1:$BB$203)),ROW(249:249))),"")</f>
        <v/>
      </c>
      <c r="BU256" s="604" t="str">
        <f t="shared" ca="1" si="1119"/>
        <v/>
      </c>
      <c r="BV256" s="125" t="str">
        <f t="shared" ca="1" si="1127"/>
        <v/>
      </c>
      <c r="BW256" s="125" t="str">
        <f t="shared" ca="1" si="1127"/>
        <v/>
      </c>
      <c r="BX256" s="125" t="str">
        <f t="shared" ca="1" si="1127"/>
        <v/>
      </c>
      <c r="BY256" s="125" t="str">
        <f t="shared" ca="1" si="1128"/>
        <v/>
      </c>
      <c r="BZ256" s="125" t="str">
        <f t="shared" ca="1" si="1120"/>
        <v/>
      </c>
      <c r="CA256" s="125" t="str">
        <f t="shared" ca="1" si="1129"/>
        <v/>
      </c>
      <c r="CB256" s="125" t="str">
        <f t="shared" ca="1" si="1130"/>
        <v/>
      </c>
      <c r="CC256" s="125" t="str">
        <f t="shared" ca="1" si="1131"/>
        <v/>
      </c>
      <c r="CD256" s="125" t="str">
        <f t="shared" ca="1" si="1132"/>
        <v/>
      </c>
      <c r="CE256" s="125" t="str">
        <f t="shared" ca="1" si="1133"/>
        <v/>
      </c>
      <c r="CF256" s="125" t="str">
        <f t="shared" ca="1" si="1134"/>
        <v/>
      </c>
      <c r="CG256" s="125" t="str">
        <f t="shared" ca="1" si="1135"/>
        <v/>
      </c>
      <c r="CH256" s="125" t="str">
        <f t="shared" ca="1" si="1136"/>
        <v/>
      </c>
      <c r="CI256" s="125" t="str">
        <f t="shared" ca="1" si="1137"/>
        <v/>
      </c>
      <c r="CJ256" s="125" t="str">
        <f t="array" aca="1" ref="CJ256" ca="1">IFERROR(INDEX($CI$1:$CI$502,SMALL(IF($CI$1:$CI$502&lt;&gt;"",ROW($CI$1:$CI$502)),ROW(249:249))),"")</f>
        <v/>
      </c>
      <c r="CK256" s="125" t="str">
        <f t="shared" ca="1" si="1138"/>
        <v/>
      </c>
      <c r="CL256" s="125" t="str">
        <f t="shared" ca="1" si="1139"/>
        <v/>
      </c>
      <c r="CM256" s="125"/>
      <c r="CO256" s="125" t="str">
        <f t="shared" si="1140"/>
        <v/>
      </c>
      <c r="CP256" s="600" t="str">
        <f t="shared" si="1141"/>
        <v/>
      </c>
      <c r="CQ256" s="600" t="str">
        <f t="shared" si="1157"/>
        <v/>
      </c>
      <c r="CR256" s="600" t="str">
        <f t="shared" si="1142"/>
        <v/>
      </c>
    </row>
    <row r="257" spans="1:96" x14ac:dyDescent="0.25">
      <c r="A257" s="591"/>
      <c r="C257" s="125">
        <f t="shared" si="1087"/>
        <v>255</v>
      </c>
      <c r="D257" s="125" t="e">
        <f t="shared" ca="1" si="1353"/>
        <v>#N/A</v>
      </c>
      <c r="E257" s="125" t="e">
        <f t="shared" ca="1" si="1353"/>
        <v>#N/A</v>
      </c>
      <c r="F257" s="125" t="e">
        <f t="shared" ca="1" si="1353"/>
        <v>#N/A</v>
      </c>
      <c r="G257" s="125" t="e">
        <f t="shared" ca="1" si="1353"/>
        <v>#N/A</v>
      </c>
      <c r="H257" s="125" t="e">
        <f t="shared" ca="1" si="1353"/>
        <v>#N/A</v>
      </c>
      <c r="I257" s="125" t="e">
        <f t="shared" ca="1" si="1353"/>
        <v>#N/A</v>
      </c>
      <c r="J257" s="125" t="e">
        <f t="shared" ca="1" si="1353"/>
        <v>#N/A</v>
      </c>
      <c r="K257" s="125" t="e">
        <f t="shared" ca="1" si="1353"/>
        <v>#N/A</v>
      </c>
      <c r="L257" s="125" t="e">
        <f t="shared" ca="1" si="1353"/>
        <v>#N/A</v>
      </c>
      <c r="M257" s="125" t="e">
        <f t="shared" ca="1" si="1353"/>
        <v>#N/A</v>
      </c>
      <c r="N257" s="125" t="e">
        <f t="shared" ca="1" si="1353"/>
        <v>#N/A</v>
      </c>
      <c r="O257" s="125" t="e">
        <f t="shared" ca="1" si="1353"/>
        <v>#N/A</v>
      </c>
      <c r="P257" s="125" t="e">
        <f t="shared" ca="1" si="1353"/>
        <v>#N/A</v>
      </c>
      <c r="Q257" s="125" t="e">
        <f t="shared" ca="1" si="1353"/>
        <v>#N/A</v>
      </c>
      <c r="R257" s="125" t="e">
        <f t="shared" ca="1" si="1353"/>
        <v>#N/A</v>
      </c>
      <c r="S257" s="125" t="e">
        <f t="shared" ref="S257:AH272" ca="1" si="1430">TRIM(INDIRECT("'" &amp; "TNX Report" &amp; "'!" &amp; ADDRESS($A$9+$C257,S$1)))</f>
        <v>#N/A</v>
      </c>
      <c r="T257" s="125" t="e">
        <f t="shared" ca="1" si="1430"/>
        <v>#N/A</v>
      </c>
      <c r="U257" s="125" t="e">
        <f t="shared" ca="1" si="1430"/>
        <v>#N/A</v>
      </c>
      <c r="V257" s="125" t="e">
        <f t="shared" ca="1" si="1430"/>
        <v>#N/A</v>
      </c>
      <c r="W257" s="125" t="e">
        <f t="shared" ca="1" si="1430"/>
        <v>#N/A</v>
      </c>
      <c r="X257" s="125" t="e">
        <f t="shared" ca="1" si="1430"/>
        <v>#N/A</v>
      </c>
      <c r="Y257" s="125" t="e">
        <f t="shared" ca="1" si="1430"/>
        <v>#N/A</v>
      </c>
      <c r="Z257" s="125" t="e">
        <f t="shared" ca="1" si="1430"/>
        <v>#N/A</v>
      </c>
      <c r="AA257" s="125" t="e">
        <f t="shared" ca="1" si="1430"/>
        <v>#N/A</v>
      </c>
      <c r="AB257" s="125" t="e">
        <f t="shared" ca="1" si="1430"/>
        <v>#N/A</v>
      </c>
      <c r="AC257" s="125" t="e">
        <f t="shared" ca="1" si="1430"/>
        <v>#N/A</v>
      </c>
      <c r="AD257" s="125" t="e">
        <f t="shared" ca="1" si="1430"/>
        <v>#N/A</v>
      </c>
      <c r="AE257" s="125" t="e">
        <f t="shared" ca="1" si="1430"/>
        <v>#N/A</v>
      </c>
      <c r="AF257" s="125" t="e">
        <f t="shared" ca="1" si="1430"/>
        <v>#N/A</v>
      </c>
      <c r="AG257" s="125" t="e">
        <f t="shared" ca="1" si="1430"/>
        <v>#N/A</v>
      </c>
      <c r="AH257" s="125" t="e">
        <f t="shared" ca="1" si="1430"/>
        <v>#N/A</v>
      </c>
      <c r="AI257" s="125" t="e">
        <f t="shared" ca="1" si="1354"/>
        <v>#N/A</v>
      </c>
      <c r="AJ257" s="125" t="e">
        <f t="shared" ca="1" si="1354"/>
        <v>#N/A</v>
      </c>
      <c r="AK257" s="125" t="e">
        <f t="shared" ca="1" si="1354"/>
        <v>#N/A</v>
      </c>
      <c r="AL257" s="125" t="e">
        <f t="shared" ca="1" si="1354"/>
        <v>#N/A</v>
      </c>
      <c r="AM257" s="125" t="e">
        <f t="shared" ca="1" si="1354"/>
        <v>#N/A</v>
      </c>
      <c r="AN257" s="125" t="e">
        <f t="shared" ca="1" si="1354"/>
        <v>#N/A</v>
      </c>
      <c r="AO257" s="125" t="e">
        <f t="shared" ca="1" si="1354"/>
        <v>#N/A</v>
      </c>
      <c r="AP257" s="125" t="e">
        <f t="shared" ca="1" si="1354"/>
        <v>#N/A</v>
      </c>
      <c r="AQ257" s="125" t="e">
        <f t="shared" ca="1" si="1354"/>
        <v>#N/A</v>
      </c>
      <c r="AR257" s="125" t="e">
        <f t="shared" ca="1" si="1354"/>
        <v>#N/A</v>
      </c>
      <c r="AS257" s="125" t="e">
        <f t="shared" ca="1" si="1354"/>
        <v>#N/A</v>
      </c>
      <c r="AT257" s="125" t="e">
        <f t="shared" ca="1" si="1354"/>
        <v>#N/A</v>
      </c>
      <c r="AU257" s="125" t="e">
        <f t="shared" ca="1" si="1354"/>
        <v>#N/A</v>
      </c>
      <c r="AV257" s="125" t="e">
        <f t="shared" ca="1" si="1354"/>
        <v>#N/A</v>
      </c>
      <c r="AW257" s="125" t="e">
        <f t="shared" ca="1" si="1354"/>
        <v>#N/A</v>
      </c>
      <c r="AX257" s="125" t="e">
        <f t="shared" ref="AX257:BA272" ca="1" si="1431">TRIM(INDIRECT("'" &amp; "TNX Report" &amp; "'!" &amp; ADDRESS($A$9+$C257,AX$1)))</f>
        <v>#N/A</v>
      </c>
      <c r="AY257" s="125" t="e">
        <f t="shared" ca="1" si="1431"/>
        <v>#N/A</v>
      </c>
      <c r="AZ257" s="125" t="e">
        <f t="shared" ca="1" si="1431"/>
        <v>#N/A</v>
      </c>
      <c r="BA257" s="125" t="e">
        <f t="shared" ca="1" si="1431"/>
        <v>#N/A</v>
      </c>
      <c r="BB257" s="125" t="str">
        <f t="shared" ca="1" si="1080"/>
        <v/>
      </c>
      <c r="BC257" s="125" t="str">
        <f t="shared" ca="1" si="1072"/>
        <v/>
      </c>
      <c r="BD257" s="125" t="str">
        <f t="shared" ca="1" si="1073"/>
        <v/>
      </c>
      <c r="BE257" s="125" t="str">
        <f t="shared" ca="1" si="1074"/>
        <v/>
      </c>
      <c r="BF257" t="str">
        <f t="shared" ca="1" si="1081"/>
        <v/>
      </c>
      <c r="BG257" s="125" t="str">
        <f t="shared" ca="1" si="1108"/>
        <v/>
      </c>
      <c r="BI257" s="606" t="str">
        <f t="shared" ca="1" si="1143"/>
        <v/>
      </c>
      <c r="BJ257" s="125" t="str">
        <f t="shared" ca="1" si="1121"/>
        <v/>
      </c>
      <c r="BK257" s="125" t="str">
        <f t="shared" ca="1" si="1144"/>
        <v/>
      </c>
      <c r="BL257" s="125" t="str">
        <f t="shared" ref="BL257" ca="1" si="1432">IFERROR(INDEX($D$2:$BA$203,$A$41-1+$BI257,$A$27-3)*IF(RTF_unit="K",1,IF(RTF_unit="lb",1/1000,IF(RTF_unit="T",2,1))),"")</f>
        <v/>
      </c>
      <c r="BM257" s="125" t="str">
        <f t="shared" ref="BM257" ca="1" si="1433">IFERROR(INDEX($D$2:$BA$203,$A$41-1+$BI257,$A$27-1)*IF(RTF_unit="K",1,IF(RTF_unit="lb",1/1000,IF(RTF_unit="T",2,1))),"")</f>
        <v/>
      </c>
      <c r="BN257" s="125" t="str">
        <f t="shared" ref="BN257" ca="1" si="1434">IFERROR(INDEX($D$2:$BA$203,$A$41-1+$BI257,$A$27-2)*IF(RTF_unit="K",1,IF(RTF_unit="lb",1/1000,IF(RTF_unit="T",2,1))),"")</f>
        <v/>
      </c>
      <c r="BO257" s="125" t="str">
        <f t="shared" ref="BO257" ca="1" si="1435">IFERROR(INDEX($D$2:$BA$203,$A$41-1+$BI257,$A$27)*IF(RTF_unit_Moment="kip-ft",1,IF(RTF_unit_Moment="kip-in",1/12,IF(RTF_unit_Moment="lb-ft",1/1000,IF(RTF_unit_Moment="lb-in",1/12000,1)))),"")</f>
        <v/>
      </c>
      <c r="BP257" s="125" t="str">
        <f t="shared" ref="BP257" ca="1" si="1436">IFERROR(INDEX($D$2:$BA$203,$A$41-1+$BI257,$A$30)*IF(RTF_unit_Moment="kip-ft",1,IF(RTF_unit_Moment="kip-in",1/12,IF(RTF_unit_Moment="lb-ft",1/1000,IF(RTF_unit_Moment="lb-in",1/12000,1)))),"")</f>
        <v/>
      </c>
      <c r="BQ257" s="125" t="str">
        <f t="shared" ca="1" si="1150"/>
        <v/>
      </c>
      <c r="BR257" s="125" t="str">
        <f t="shared" ca="1" si="1151"/>
        <v/>
      </c>
      <c r="BT257" s="125" t="str">
        <f t="array" aca="1" ref="BT257" ca="1">IFERROR(INDEX($BB$1:$BB$203,SMALL(IF($BB$1:$BB$203&lt;&gt;"",ROW($BB$1:$BB$203)),ROW(250:250))),"")</f>
        <v/>
      </c>
      <c r="BU257" s="604" t="str">
        <f t="shared" ca="1" si="1119"/>
        <v/>
      </c>
      <c r="BV257" s="125" t="str">
        <f t="shared" ca="1" si="1127"/>
        <v/>
      </c>
      <c r="BW257" s="125" t="str">
        <f t="shared" ca="1" si="1127"/>
        <v/>
      </c>
      <c r="BX257" s="125" t="str">
        <f t="shared" ca="1" si="1127"/>
        <v/>
      </c>
      <c r="BY257" s="125" t="str">
        <f t="shared" ca="1" si="1128"/>
        <v/>
      </c>
      <c r="BZ257" s="125" t="str">
        <f t="shared" ca="1" si="1120"/>
        <v/>
      </c>
      <c r="CA257" s="125" t="str">
        <f t="shared" ca="1" si="1129"/>
        <v/>
      </c>
      <c r="CB257" s="125" t="str">
        <f t="shared" ca="1" si="1130"/>
        <v/>
      </c>
      <c r="CC257" s="125" t="str">
        <f t="shared" ca="1" si="1131"/>
        <v/>
      </c>
      <c r="CD257" s="125" t="str">
        <f t="shared" ca="1" si="1132"/>
        <v/>
      </c>
      <c r="CE257" s="125" t="str">
        <f t="shared" ca="1" si="1133"/>
        <v/>
      </c>
      <c r="CF257" s="125" t="str">
        <f t="shared" ca="1" si="1134"/>
        <v/>
      </c>
      <c r="CG257" s="125" t="str">
        <f t="shared" ca="1" si="1135"/>
        <v/>
      </c>
      <c r="CH257" s="125" t="str">
        <f t="shared" ca="1" si="1136"/>
        <v/>
      </c>
      <c r="CI257" s="125" t="str">
        <f t="shared" ca="1" si="1137"/>
        <v/>
      </c>
      <c r="CJ257" s="125" t="str">
        <f t="array" aca="1" ref="CJ257" ca="1">IFERROR(INDEX($CI$1:$CI$502,SMALL(IF($CI$1:$CI$502&lt;&gt;"",ROW($CI$1:$CI$502)),ROW(250:250))),"")</f>
        <v/>
      </c>
      <c r="CK257" s="125" t="str">
        <f t="shared" ca="1" si="1138"/>
        <v/>
      </c>
      <c r="CL257" s="125" t="str">
        <f t="shared" ca="1" si="1139"/>
        <v/>
      </c>
      <c r="CM257" s="125"/>
      <c r="CO257" s="125" t="str">
        <f t="shared" si="1140"/>
        <v/>
      </c>
      <c r="CP257" s="600" t="str">
        <f t="shared" si="1141"/>
        <v/>
      </c>
      <c r="CQ257" s="600" t="str">
        <f t="shared" si="1157"/>
        <v/>
      </c>
      <c r="CR257" s="600" t="str">
        <f t="shared" si="1142"/>
        <v/>
      </c>
    </row>
    <row r="258" spans="1:96" x14ac:dyDescent="0.25">
      <c r="A258" s="591"/>
      <c r="C258" s="125">
        <f t="shared" si="1087"/>
        <v>256</v>
      </c>
      <c r="D258" s="125" t="e">
        <f t="shared" ref="D258:S273" ca="1" si="1437">TRIM(INDIRECT("'" &amp; "TNX Report" &amp; "'!" &amp; ADDRESS($A$9+$C258,D$1)))</f>
        <v>#N/A</v>
      </c>
      <c r="E258" s="125" t="e">
        <f t="shared" ca="1" si="1437"/>
        <v>#N/A</v>
      </c>
      <c r="F258" s="125" t="e">
        <f t="shared" ca="1" si="1437"/>
        <v>#N/A</v>
      </c>
      <c r="G258" s="125" t="e">
        <f t="shared" ca="1" si="1437"/>
        <v>#N/A</v>
      </c>
      <c r="H258" s="125" t="e">
        <f t="shared" ca="1" si="1437"/>
        <v>#N/A</v>
      </c>
      <c r="I258" s="125" t="e">
        <f t="shared" ca="1" si="1437"/>
        <v>#N/A</v>
      </c>
      <c r="J258" s="125" t="e">
        <f t="shared" ca="1" si="1437"/>
        <v>#N/A</v>
      </c>
      <c r="K258" s="125" t="e">
        <f t="shared" ca="1" si="1437"/>
        <v>#N/A</v>
      </c>
      <c r="L258" s="125" t="e">
        <f t="shared" ca="1" si="1437"/>
        <v>#N/A</v>
      </c>
      <c r="M258" s="125" t="e">
        <f t="shared" ca="1" si="1437"/>
        <v>#N/A</v>
      </c>
      <c r="N258" s="125" t="e">
        <f t="shared" ca="1" si="1437"/>
        <v>#N/A</v>
      </c>
      <c r="O258" s="125" t="e">
        <f t="shared" ca="1" si="1437"/>
        <v>#N/A</v>
      </c>
      <c r="P258" s="125" t="e">
        <f t="shared" ca="1" si="1437"/>
        <v>#N/A</v>
      </c>
      <c r="Q258" s="125" t="e">
        <f t="shared" ca="1" si="1437"/>
        <v>#N/A</v>
      </c>
      <c r="R258" s="125" t="e">
        <f t="shared" ca="1" si="1437"/>
        <v>#N/A</v>
      </c>
      <c r="S258" s="125" t="e">
        <f t="shared" ca="1" si="1437"/>
        <v>#N/A</v>
      </c>
      <c r="T258" s="125" t="e">
        <f t="shared" ca="1" si="1430"/>
        <v>#N/A</v>
      </c>
      <c r="U258" s="125" t="e">
        <f t="shared" ca="1" si="1430"/>
        <v>#N/A</v>
      </c>
      <c r="V258" s="125" t="e">
        <f t="shared" ca="1" si="1430"/>
        <v>#N/A</v>
      </c>
      <c r="W258" s="125" t="e">
        <f t="shared" ca="1" si="1430"/>
        <v>#N/A</v>
      </c>
      <c r="X258" s="125" t="e">
        <f t="shared" ca="1" si="1430"/>
        <v>#N/A</v>
      </c>
      <c r="Y258" s="125" t="e">
        <f t="shared" ca="1" si="1430"/>
        <v>#N/A</v>
      </c>
      <c r="Z258" s="125" t="e">
        <f t="shared" ca="1" si="1430"/>
        <v>#N/A</v>
      </c>
      <c r="AA258" s="125" t="e">
        <f t="shared" ca="1" si="1430"/>
        <v>#N/A</v>
      </c>
      <c r="AB258" s="125" t="e">
        <f t="shared" ca="1" si="1430"/>
        <v>#N/A</v>
      </c>
      <c r="AC258" s="125" t="e">
        <f t="shared" ca="1" si="1430"/>
        <v>#N/A</v>
      </c>
      <c r="AD258" s="125" t="e">
        <f t="shared" ca="1" si="1430"/>
        <v>#N/A</v>
      </c>
      <c r="AE258" s="125" t="e">
        <f t="shared" ca="1" si="1430"/>
        <v>#N/A</v>
      </c>
      <c r="AF258" s="125" t="e">
        <f t="shared" ca="1" si="1430"/>
        <v>#N/A</v>
      </c>
      <c r="AG258" s="125" t="e">
        <f t="shared" ca="1" si="1430"/>
        <v>#N/A</v>
      </c>
      <c r="AH258" s="125" t="e">
        <f t="shared" ca="1" si="1430"/>
        <v>#N/A</v>
      </c>
      <c r="AI258" s="125" t="e">
        <f t="shared" ref="AI258:AX273" ca="1" si="1438">TRIM(INDIRECT("'" &amp; "TNX Report" &amp; "'!" &amp; ADDRESS($A$9+$C258,AI$1)))</f>
        <v>#N/A</v>
      </c>
      <c r="AJ258" s="125" t="e">
        <f t="shared" ca="1" si="1438"/>
        <v>#N/A</v>
      </c>
      <c r="AK258" s="125" t="e">
        <f t="shared" ca="1" si="1438"/>
        <v>#N/A</v>
      </c>
      <c r="AL258" s="125" t="e">
        <f t="shared" ca="1" si="1438"/>
        <v>#N/A</v>
      </c>
      <c r="AM258" s="125" t="e">
        <f t="shared" ca="1" si="1438"/>
        <v>#N/A</v>
      </c>
      <c r="AN258" s="125" t="e">
        <f t="shared" ca="1" si="1438"/>
        <v>#N/A</v>
      </c>
      <c r="AO258" s="125" t="e">
        <f t="shared" ca="1" si="1438"/>
        <v>#N/A</v>
      </c>
      <c r="AP258" s="125" t="e">
        <f t="shared" ca="1" si="1438"/>
        <v>#N/A</v>
      </c>
      <c r="AQ258" s="125" t="e">
        <f t="shared" ca="1" si="1438"/>
        <v>#N/A</v>
      </c>
      <c r="AR258" s="125" t="e">
        <f t="shared" ca="1" si="1438"/>
        <v>#N/A</v>
      </c>
      <c r="AS258" s="125" t="e">
        <f t="shared" ca="1" si="1438"/>
        <v>#N/A</v>
      </c>
      <c r="AT258" s="125" t="e">
        <f t="shared" ca="1" si="1438"/>
        <v>#N/A</v>
      </c>
      <c r="AU258" s="125" t="e">
        <f t="shared" ca="1" si="1438"/>
        <v>#N/A</v>
      </c>
      <c r="AV258" s="125" t="e">
        <f t="shared" ca="1" si="1438"/>
        <v>#N/A</v>
      </c>
      <c r="AW258" s="125" t="e">
        <f t="shared" ca="1" si="1438"/>
        <v>#N/A</v>
      </c>
      <c r="AX258" s="125" t="e">
        <f t="shared" ca="1" si="1438"/>
        <v>#N/A</v>
      </c>
      <c r="AY258" s="125" t="e">
        <f t="shared" ca="1" si="1431"/>
        <v>#N/A</v>
      </c>
      <c r="AZ258" s="125" t="e">
        <f t="shared" ca="1" si="1431"/>
        <v>#N/A</v>
      </c>
      <c r="BA258" s="125" t="e">
        <f t="shared" ca="1" si="1431"/>
        <v>#N/A</v>
      </c>
      <c r="BB258" s="125" t="str">
        <f t="shared" ca="1" si="1080"/>
        <v/>
      </c>
      <c r="BC258" s="125" t="str">
        <f t="shared" ref="BC258:BC321" ca="1" si="1439">IFERROR(VALUE(G258)*IF(RTF_unit="K",1,IF(RTF_unit="lb",1/1000,IF(RTF_unit="T",2,1))),"")</f>
        <v/>
      </c>
      <c r="BD258" s="125" t="str">
        <f t="shared" ref="BD258:BD321" ca="1" si="1440">IFERROR(VALUE(H258)*IF(RTF_unit="K",1,IF(RTF_unit="lb",1/1000,IF(RTF_unit="T",2,1))),"")</f>
        <v/>
      </c>
      <c r="BE258" s="125" t="str">
        <f t="shared" ref="BE258:BE321" ca="1" si="1441">IFERROR(VALUE(I258)*IF(RTF_unit="K",1,IF(RTF_unit="lb",1/1000,IF(RTF_unit="T",2,1))),"")</f>
        <v/>
      </c>
      <c r="BF258" t="str">
        <f t="shared" ca="1" si="1081"/>
        <v/>
      </c>
      <c r="BG258" s="125" t="str">
        <f t="shared" ca="1" si="1108"/>
        <v/>
      </c>
      <c r="BI258" s="606" t="str">
        <f t="shared" ca="1" si="1143"/>
        <v/>
      </c>
      <c r="BJ258" s="125" t="str">
        <f t="shared" ca="1" si="1121"/>
        <v/>
      </c>
      <c r="BK258" s="125" t="str">
        <f t="shared" ca="1" si="1144"/>
        <v/>
      </c>
      <c r="BL258" s="125" t="str">
        <f t="shared" ref="BL258" ca="1" si="1442">IFERROR(INDEX($D$2:$BA$203,$A$41-1+$BI258,$A$27-3)*IF(RTF_unit="K",1,IF(RTF_unit="lb",1/1000,IF(RTF_unit="T",2,1))),"")</f>
        <v/>
      </c>
      <c r="BM258" s="125" t="str">
        <f t="shared" ref="BM258" ca="1" si="1443">IFERROR(INDEX($D$2:$BA$203,$A$41-1+$BI258,$A$27-1)*IF(RTF_unit="K",1,IF(RTF_unit="lb",1/1000,IF(RTF_unit="T",2,1))),"")</f>
        <v/>
      </c>
      <c r="BN258" s="125" t="str">
        <f t="shared" ref="BN258" ca="1" si="1444">IFERROR(INDEX($D$2:$BA$203,$A$41-1+$BI258,$A$27-2)*IF(RTF_unit="K",1,IF(RTF_unit="lb",1/1000,IF(RTF_unit="T",2,1))),"")</f>
        <v/>
      </c>
      <c r="BO258" s="125" t="str">
        <f t="shared" ref="BO258" ca="1" si="1445">IFERROR(INDEX($D$2:$BA$203,$A$41-1+$BI258,$A$27)*IF(RTF_unit_Moment="kip-ft",1,IF(RTF_unit_Moment="kip-in",1/12,IF(RTF_unit_Moment="lb-ft",1/1000,IF(RTF_unit_Moment="lb-in",1/12000,1)))),"")</f>
        <v/>
      </c>
      <c r="BP258" s="125" t="str">
        <f t="shared" ref="BP258" ca="1" si="1446">IFERROR(INDEX($D$2:$BA$203,$A$41-1+$BI258,$A$30)*IF(RTF_unit_Moment="kip-ft",1,IF(RTF_unit_Moment="kip-in",1/12,IF(RTF_unit_Moment="lb-ft",1/1000,IF(RTF_unit_Moment="lb-in",1/12000,1)))),"")</f>
        <v/>
      </c>
      <c r="BQ258" s="125" t="str">
        <f t="shared" ca="1" si="1150"/>
        <v/>
      </c>
      <c r="BR258" s="125" t="str">
        <f t="shared" ca="1" si="1151"/>
        <v/>
      </c>
      <c r="BT258" s="125" t="str">
        <f t="array" aca="1" ref="BT258" ca="1">IFERROR(INDEX($BB$1:$BB$203,SMALL(IF($BB$1:$BB$203&lt;&gt;"",ROW($BB$1:$BB$203)),ROW(251:251))),"")</f>
        <v/>
      </c>
      <c r="BU258" s="604" t="str">
        <f t="shared" ca="1" si="1119"/>
        <v/>
      </c>
      <c r="BV258" s="125" t="str">
        <f t="shared" ca="1" si="1127"/>
        <v/>
      </c>
      <c r="BW258" s="125" t="str">
        <f t="shared" ca="1" si="1127"/>
        <v/>
      </c>
      <c r="BX258" s="125" t="str">
        <f t="shared" ca="1" si="1127"/>
        <v/>
      </c>
      <c r="BY258" s="125" t="str">
        <f t="shared" ca="1" si="1128"/>
        <v/>
      </c>
      <c r="BZ258" s="125" t="str">
        <f t="shared" ca="1" si="1120"/>
        <v/>
      </c>
      <c r="CA258" s="125" t="str">
        <f t="shared" ca="1" si="1129"/>
        <v/>
      </c>
      <c r="CB258" s="125" t="str">
        <f t="shared" ca="1" si="1130"/>
        <v/>
      </c>
      <c r="CC258" s="125" t="str">
        <f t="shared" ca="1" si="1131"/>
        <v/>
      </c>
      <c r="CD258" s="125" t="str">
        <f t="shared" ca="1" si="1132"/>
        <v/>
      </c>
      <c r="CE258" s="125" t="str">
        <f t="shared" ca="1" si="1133"/>
        <v/>
      </c>
      <c r="CF258" s="125" t="str">
        <f t="shared" ca="1" si="1134"/>
        <v/>
      </c>
      <c r="CG258" s="125" t="str">
        <f t="shared" ca="1" si="1135"/>
        <v/>
      </c>
      <c r="CH258" s="125" t="str">
        <f t="shared" ca="1" si="1136"/>
        <v/>
      </c>
      <c r="CI258" s="125" t="str">
        <f t="shared" ca="1" si="1137"/>
        <v/>
      </c>
      <c r="CJ258" s="125" t="str">
        <f t="array" aca="1" ref="CJ258" ca="1">IFERROR(INDEX($CI$1:$CI$502,SMALL(IF($CI$1:$CI$502&lt;&gt;"",ROW($CI$1:$CI$502)),ROW(251:251))),"")</f>
        <v/>
      </c>
      <c r="CK258" s="125" t="str">
        <f t="shared" ca="1" si="1138"/>
        <v/>
      </c>
      <c r="CL258" s="125" t="str">
        <f t="shared" ca="1" si="1139"/>
        <v/>
      </c>
      <c r="CM258" s="125"/>
      <c r="CO258" s="125" t="str">
        <f t="shared" si="1140"/>
        <v/>
      </c>
      <c r="CP258" s="600" t="str">
        <f t="shared" si="1141"/>
        <v/>
      </c>
      <c r="CQ258" s="600" t="str">
        <f t="shared" si="1157"/>
        <v/>
      </c>
      <c r="CR258" s="600" t="str">
        <f t="shared" si="1142"/>
        <v/>
      </c>
    </row>
    <row r="259" spans="1:96" x14ac:dyDescent="0.25">
      <c r="A259" s="591"/>
      <c r="C259" s="125">
        <f t="shared" si="1087"/>
        <v>257</v>
      </c>
      <c r="D259" s="125" t="e">
        <f t="shared" ca="1" si="1437"/>
        <v>#N/A</v>
      </c>
      <c r="E259" s="125" t="e">
        <f t="shared" ca="1" si="1437"/>
        <v>#N/A</v>
      </c>
      <c r="F259" s="125" t="e">
        <f t="shared" ca="1" si="1437"/>
        <v>#N/A</v>
      </c>
      <c r="G259" s="125" t="e">
        <f t="shared" ca="1" si="1437"/>
        <v>#N/A</v>
      </c>
      <c r="H259" s="125" t="e">
        <f t="shared" ca="1" si="1437"/>
        <v>#N/A</v>
      </c>
      <c r="I259" s="125" t="e">
        <f t="shared" ca="1" si="1437"/>
        <v>#N/A</v>
      </c>
      <c r="J259" s="125" t="e">
        <f t="shared" ca="1" si="1437"/>
        <v>#N/A</v>
      </c>
      <c r="K259" s="125" t="e">
        <f t="shared" ca="1" si="1437"/>
        <v>#N/A</v>
      </c>
      <c r="L259" s="125" t="e">
        <f t="shared" ca="1" si="1437"/>
        <v>#N/A</v>
      </c>
      <c r="M259" s="125" t="e">
        <f t="shared" ca="1" si="1437"/>
        <v>#N/A</v>
      </c>
      <c r="N259" s="125" t="e">
        <f t="shared" ca="1" si="1437"/>
        <v>#N/A</v>
      </c>
      <c r="O259" s="125" t="e">
        <f t="shared" ca="1" si="1437"/>
        <v>#N/A</v>
      </c>
      <c r="P259" s="125" t="e">
        <f t="shared" ca="1" si="1437"/>
        <v>#N/A</v>
      </c>
      <c r="Q259" s="125" t="e">
        <f t="shared" ca="1" si="1437"/>
        <v>#N/A</v>
      </c>
      <c r="R259" s="125" t="e">
        <f t="shared" ca="1" si="1437"/>
        <v>#N/A</v>
      </c>
      <c r="S259" s="125" t="e">
        <f t="shared" ca="1" si="1437"/>
        <v>#N/A</v>
      </c>
      <c r="T259" s="125" t="e">
        <f t="shared" ca="1" si="1430"/>
        <v>#N/A</v>
      </c>
      <c r="U259" s="125" t="e">
        <f t="shared" ca="1" si="1430"/>
        <v>#N/A</v>
      </c>
      <c r="V259" s="125" t="e">
        <f t="shared" ca="1" si="1430"/>
        <v>#N/A</v>
      </c>
      <c r="W259" s="125" t="e">
        <f t="shared" ca="1" si="1430"/>
        <v>#N/A</v>
      </c>
      <c r="X259" s="125" t="e">
        <f t="shared" ca="1" si="1430"/>
        <v>#N/A</v>
      </c>
      <c r="Y259" s="125" t="e">
        <f t="shared" ca="1" si="1430"/>
        <v>#N/A</v>
      </c>
      <c r="Z259" s="125" t="e">
        <f t="shared" ca="1" si="1430"/>
        <v>#N/A</v>
      </c>
      <c r="AA259" s="125" t="e">
        <f t="shared" ca="1" si="1430"/>
        <v>#N/A</v>
      </c>
      <c r="AB259" s="125" t="e">
        <f t="shared" ca="1" si="1430"/>
        <v>#N/A</v>
      </c>
      <c r="AC259" s="125" t="e">
        <f t="shared" ca="1" si="1430"/>
        <v>#N/A</v>
      </c>
      <c r="AD259" s="125" t="e">
        <f t="shared" ca="1" si="1430"/>
        <v>#N/A</v>
      </c>
      <c r="AE259" s="125" t="e">
        <f t="shared" ca="1" si="1430"/>
        <v>#N/A</v>
      </c>
      <c r="AF259" s="125" t="e">
        <f t="shared" ca="1" si="1430"/>
        <v>#N/A</v>
      </c>
      <c r="AG259" s="125" t="e">
        <f t="shared" ca="1" si="1430"/>
        <v>#N/A</v>
      </c>
      <c r="AH259" s="125" t="e">
        <f t="shared" ca="1" si="1430"/>
        <v>#N/A</v>
      </c>
      <c r="AI259" s="125" t="e">
        <f t="shared" ca="1" si="1438"/>
        <v>#N/A</v>
      </c>
      <c r="AJ259" s="125" t="e">
        <f t="shared" ca="1" si="1438"/>
        <v>#N/A</v>
      </c>
      <c r="AK259" s="125" t="e">
        <f t="shared" ca="1" si="1438"/>
        <v>#N/A</v>
      </c>
      <c r="AL259" s="125" t="e">
        <f t="shared" ca="1" si="1438"/>
        <v>#N/A</v>
      </c>
      <c r="AM259" s="125" t="e">
        <f t="shared" ca="1" si="1438"/>
        <v>#N/A</v>
      </c>
      <c r="AN259" s="125" t="e">
        <f t="shared" ca="1" si="1438"/>
        <v>#N/A</v>
      </c>
      <c r="AO259" s="125" t="e">
        <f t="shared" ca="1" si="1438"/>
        <v>#N/A</v>
      </c>
      <c r="AP259" s="125" t="e">
        <f t="shared" ca="1" si="1438"/>
        <v>#N/A</v>
      </c>
      <c r="AQ259" s="125" t="e">
        <f t="shared" ca="1" si="1438"/>
        <v>#N/A</v>
      </c>
      <c r="AR259" s="125" t="e">
        <f t="shared" ca="1" si="1438"/>
        <v>#N/A</v>
      </c>
      <c r="AS259" s="125" t="e">
        <f t="shared" ca="1" si="1438"/>
        <v>#N/A</v>
      </c>
      <c r="AT259" s="125" t="e">
        <f t="shared" ca="1" si="1438"/>
        <v>#N/A</v>
      </c>
      <c r="AU259" s="125" t="e">
        <f t="shared" ca="1" si="1438"/>
        <v>#N/A</v>
      </c>
      <c r="AV259" s="125" t="e">
        <f t="shared" ca="1" si="1438"/>
        <v>#N/A</v>
      </c>
      <c r="AW259" s="125" t="e">
        <f t="shared" ca="1" si="1438"/>
        <v>#N/A</v>
      </c>
      <c r="AX259" s="125" t="e">
        <f t="shared" ca="1" si="1438"/>
        <v>#N/A</v>
      </c>
      <c r="AY259" s="125" t="e">
        <f t="shared" ca="1" si="1431"/>
        <v>#N/A</v>
      </c>
      <c r="AZ259" s="125" t="e">
        <f t="shared" ca="1" si="1431"/>
        <v>#N/A</v>
      </c>
      <c r="BA259" s="125" t="e">
        <f t="shared" ca="1" si="1431"/>
        <v>#N/A</v>
      </c>
      <c r="BB259" s="125" t="str">
        <f t="shared" ref="BB259:BB322" ca="1" si="1447">IF(ISNUMBER(SEARCH("Guy"&amp;"*"&amp;"@*",$D259)),$D259,"")</f>
        <v/>
      </c>
      <c r="BC259" s="125" t="str">
        <f t="shared" ca="1" si="1439"/>
        <v/>
      </c>
      <c r="BD259" s="125" t="str">
        <f t="shared" ca="1" si="1440"/>
        <v/>
      </c>
      <c r="BE259" s="125" t="str">
        <f t="shared" ca="1" si="1441"/>
        <v/>
      </c>
      <c r="BF259" t="str">
        <f t="shared" ref="BF259:BF322" ca="1" si="1448">IFERROR(SQRT(BC259^2+SQRT(BD259^2+BE259^2)^2),"")</f>
        <v/>
      </c>
      <c r="BG259" s="125" t="str">
        <f t="shared" ca="1" si="1108"/>
        <v/>
      </c>
      <c r="BI259" s="606" t="str">
        <f t="shared" ca="1" si="1143"/>
        <v/>
      </c>
      <c r="BJ259" s="125" t="str">
        <f t="shared" ca="1" si="1121"/>
        <v/>
      </c>
      <c r="BK259" s="125" t="str">
        <f t="shared" ca="1" si="1144"/>
        <v/>
      </c>
      <c r="BL259" s="125" t="str">
        <f t="shared" ref="BL259" ca="1" si="1449">IFERROR(INDEX($D$2:$BA$203,$A$41-1+$BI259,$A$27-3)*IF(RTF_unit="K",1,IF(RTF_unit="lb",1/1000,IF(RTF_unit="T",2,1))),"")</f>
        <v/>
      </c>
      <c r="BM259" s="125" t="str">
        <f t="shared" ref="BM259" ca="1" si="1450">IFERROR(INDEX($D$2:$BA$203,$A$41-1+$BI259,$A$27-1)*IF(RTF_unit="K",1,IF(RTF_unit="lb",1/1000,IF(RTF_unit="T",2,1))),"")</f>
        <v/>
      </c>
      <c r="BN259" s="125" t="str">
        <f t="shared" ref="BN259" ca="1" si="1451">IFERROR(INDEX($D$2:$BA$203,$A$41-1+$BI259,$A$27-2)*IF(RTF_unit="K",1,IF(RTF_unit="lb",1/1000,IF(RTF_unit="T",2,1))),"")</f>
        <v/>
      </c>
      <c r="BO259" s="125" t="str">
        <f t="shared" ref="BO259" ca="1" si="1452">IFERROR(INDEX($D$2:$BA$203,$A$41-1+$BI259,$A$27)*IF(RTF_unit_Moment="kip-ft",1,IF(RTF_unit_Moment="kip-in",1/12,IF(RTF_unit_Moment="lb-ft",1/1000,IF(RTF_unit_Moment="lb-in",1/12000,1)))),"")</f>
        <v/>
      </c>
      <c r="BP259" s="125" t="str">
        <f t="shared" ref="BP259" ca="1" si="1453">IFERROR(INDEX($D$2:$BA$203,$A$41-1+$BI259,$A$30)*IF(RTF_unit_Moment="kip-ft",1,IF(RTF_unit_Moment="kip-in",1/12,IF(RTF_unit_Moment="lb-ft",1/1000,IF(RTF_unit_Moment="lb-in",1/12000,1)))),"")</f>
        <v/>
      </c>
      <c r="BQ259" s="125" t="str">
        <f t="shared" ca="1" si="1150"/>
        <v/>
      </c>
      <c r="BR259" s="125" t="str">
        <f t="shared" ca="1" si="1151"/>
        <v/>
      </c>
      <c r="BT259" s="125" t="str">
        <f t="array" aca="1" ref="BT259" ca="1">IFERROR(INDEX($BB$1:$BB$203,SMALL(IF($BB$1:$BB$203&lt;&gt;"",ROW($BB$1:$BB$203)),ROW(252:252))),"")</f>
        <v/>
      </c>
      <c r="BU259" s="604" t="str">
        <f t="shared" ca="1" si="1119"/>
        <v/>
      </c>
      <c r="BV259" s="125" t="str">
        <f t="shared" ca="1" si="1127"/>
        <v/>
      </c>
      <c r="BW259" s="125" t="str">
        <f t="shared" ca="1" si="1127"/>
        <v/>
      </c>
      <c r="BX259" s="125" t="str">
        <f t="shared" ca="1" si="1127"/>
        <v/>
      </c>
      <c r="BY259" s="125" t="str">
        <f t="shared" ca="1" si="1128"/>
        <v/>
      </c>
      <c r="BZ259" s="125" t="str">
        <f t="shared" ca="1" si="1120"/>
        <v/>
      </c>
      <c r="CA259" s="125" t="str">
        <f t="shared" ca="1" si="1129"/>
        <v/>
      </c>
      <c r="CB259" s="125" t="str">
        <f t="shared" ca="1" si="1130"/>
        <v/>
      </c>
      <c r="CC259" s="125" t="str">
        <f t="shared" ca="1" si="1131"/>
        <v/>
      </c>
      <c r="CD259" s="125" t="str">
        <f t="shared" ca="1" si="1132"/>
        <v/>
      </c>
      <c r="CE259" s="125" t="str">
        <f t="shared" ca="1" si="1133"/>
        <v/>
      </c>
      <c r="CF259" s="125" t="str">
        <f t="shared" ca="1" si="1134"/>
        <v/>
      </c>
      <c r="CG259" s="125" t="str">
        <f t="shared" ca="1" si="1135"/>
        <v/>
      </c>
      <c r="CH259" s="125" t="str">
        <f t="shared" ca="1" si="1136"/>
        <v/>
      </c>
      <c r="CI259" s="125" t="str">
        <f t="shared" ca="1" si="1137"/>
        <v/>
      </c>
      <c r="CJ259" s="125" t="str">
        <f t="array" aca="1" ref="CJ259" ca="1">IFERROR(INDEX($CI$1:$CI$502,SMALL(IF($CI$1:$CI$502&lt;&gt;"",ROW($CI$1:$CI$502)),ROW(252:252))),"")</f>
        <v/>
      </c>
      <c r="CK259" s="125" t="str">
        <f t="shared" ca="1" si="1138"/>
        <v/>
      </c>
      <c r="CL259" s="125" t="str">
        <f t="shared" ca="1" si="1139"/>
        <v/>
      </c>
      <c r="CM259" s="125"/>
      <c r="CO259" s="125" t="str">
        <f t="shared" si="1140"/>
        <v/>
      </c>
      <c r="CP259" s="600" t="str">
        <f t="shared" si="1141"/>
        <v/>
      </c>
      <c r="CQ259" s="600" t="str">
        <f t="shared" si="1157"/>
        <v/>
      </c>
      <c r="CR259" s="600" t="str">
        <f t="shared" si="1142"/>
        <v/>
      </c>
    </row>
    <row r="260" spans="1:96" x14ac:dyDescent="0.25">
      <c r="A260" s="591"/>
      <c r="C260" s="125">
        <f t="shared" ref="C260:C323" si="1454">C259+1</f>
        <v>258</v>
      </c>
      <c r="D260" s="125" t="e">
        <f t="shared" ca="1" si="1437"/>
        <v>#N/A</v>
      </c>
      <c r="E260" s="125" t="e">
        <f t="shared" ca="1" si="1437"/>
        <v>#N/A</v>
      </c>
      <c r="F260" s="125" t="e">
        <f t="shared" ca="1" si="1437"/>
        <v>#N/A</v>
      </c>
      <c r="G260" s="125" t="e">
        <f t="shared" ca="1" si="1437"/>
        <v>#N/A</v>
      </c>
      <c r="H260" s="125" t="e">
        <f t="shared" ca="1" si="1437"/>
        <v>#N/A</v>
      </c>
      <c r="I260" s="125" t="e">
        <f t="shared" ca="1" si="1437"/>
        <v>#N/A</v>
      </c>
      <c r="J260" s="125" t="e">
        <f t="shared" ca="1" si="1437"/>
        <v>#N/A</v>
      </c>
      <c r="K260" s="125" t="e">
        <f t="shared" ca="1" si="1437"/>
        <v>#N/A</v>
      </c>
      <c r="L260" s="125" t="e">
        <f t="shared" ca="1" si="1437"/>
        <v>#N/A</v>
      </c>
      <c r="M260" s="125" t="e">
        <f t="shared" ca="1" si="1437"/>
        <v>#N/A</v>
      </c>
      <c r="N260" s="125" t="e">
        <f t="shared" ca="1" si="1437"/>
        <v>#N/A</v>
      </c>
      <c r="O260" s="125" t="e">
        <f t="shared" ca="1" si="1437"/>
        <v>#N/A</v>
      </c>
      <c r="P260" s="125" t="e">
        <f t="shared" ca="1" si="1437"/>
        <v>#N/A</v>
      </c>
      <c r="Q260" s="125" t="e">
        <f t="shared" ca="1" si="1437"/>
        <v>#N/A</v>
      </c>
      <c r="R260" s="125" t="e">
        <f t="shared" ca="1" si="1437"/>
        <v>#N/A</v>
      </c>
      <c r="S260" s="125" t="e">
        <f t="shared" ca="1" si="1437"/>
        <v>#N/A</v>
      </c>
      <c r="T260" s="125" t="e">
        <f t="shared" ca="1" si="1430"/>
        <v>#N/A</v>
      </c>
      <c r="U260" s="125" t="e">
        <f t="shared" ca="1" si="1430"/>
        <v>#N/A</v>
      </c>
      <c r="V260" s="125" t="e">
        <f t="shared" ca="1" si="1430"/>
        <v>#N/A</v>
      </c>
      <c r="W260" s="125" t="e">
        <f t="shared" ca="1" si="1430"/>
        <v>#N/A</v>
      </c>
      <c r="X260" s="125" t="e">
        <f t="shared" ca="1" si="1430"/>
        <v>#N/A</v>
      </c>
      <c r="Y260" s="125" t="e">
        <f t="shared" ca="1" si="1430"/>
        <v>#N/A</v>
      </c>
      <c r="Z260" s="125" t="e">
        <f t="shared" ca="1" si="1430"/>
        <v>#N/A</v>
      </c>
      <c r="AA260" s="125" t="e">
        <f t="shared" ca="1" si="1430"/>
        <v>#N/A</v>
      </c>
      <c r="AB260" s="125" t="e">
        <f t="shared" ca="1" si="1430"/>
        <v>#N/A</v>
      </c>
      <c r="AC260" s="125" t="e">
        <f t="shared" ca="1" si="1430"/>
        <v>#N/A</v>
      </c>
      <c r="AD260" s="125" t="e">
        <f t="shared" ca="1" si="1430"/>
        <v>#N/A</v>
      </c>
      <c r="AE260" s="125" t="e">
        <f t="shared" ca="1" si="1430"/>
        <v>#N/A</v>
      </c>
      <c r="AF260" s="125" t="e">
        <f t="shared" ca="1" si="1430"/>
        <v>#N/A</v>
      </c>
      <c r="AG260" s="125" t="e">
        <f t="shared" ca="1" si="1430"/>
        <v>#N/A</v>
      </c>
      <c r="AH260" s="125" t="e">
        <f t="shared" ca="1" si="1430"/>
        <v>#N/A</v>
      </c>
      <c r="AI260" s="125" t="e">
        <f t="shared" ca="1" si="1438"/>
        <v>#N/A</v>
      </c>
      <c r="AJ260" s="125" t="e">
        <f t="shared" ca="1" si="1438"/>
        <v>#N/A</v>
      </c>
      <c r="AK260" s="125" t="e">
        <f t="shared" ca="1" si="1438"/>
        <v>#N/A</v>
      </c>
      <c r="AL260" s="125" t="e">
        <f t="shared" ca="1" si="1438"/>
        <v>#N/A</v>
      </c>
      <c r="AM260" s="125" t="e">
        <f t="shared" ca="1" si="1438"/>
        <v>#N/A</v>
      </c>
      <c r="AN260" s="125" t="e">
        <f t="shared" ca="1" si="1438"/>
        <v>#N/A</v>
      </c>
      <c r="AO260" s="125" t="e">
        <f t="shared" ca="1" si="1438"/>
        <v>#N/A</v>
      </c>
      <c r="AP260" s="125" t="e">
        <f t="shared" ca="1" si="1438"/>
        <v>#N/A</v>
      </c>
      <c r="AQ260" s="125" t="e">
        <f t="shared" ca="1" si="1438"/>
        <v>#N/A</v>
      </c>
      <c r="AR260" s="125" t="e">
        <f t="shared" ca="1" si="1438"/>
        <v>#N/A</v>
      </c>
      <c r="AS260" s="125" t="e">
        <f t="shared" ca="1" si="1438"/>
        <v>#N/A</v>
      </c>
      <c r="AT260" s="125" t="e">
        <f t="shared" ca="1" si="1438"/>
        <v>#N/A</v>
      </c>
      <c r="AU260" s="125" t="e">
        <f t="shared" ca="1" si="1438"/>
        <v>#N/A</v>
      </c>
      <c r="AV260" s="125" t="e">
        <f t="shared" ca="1" si="1438"/>
        <v>#N/A</v>
      </c>
      <c r="AW260" s="125" t="e">
        <f t="shared" ca="1" si="1438"/>
        <v>#N/A</v>
      </c>
      <c r="AX260" s="125" t="e">
        <f t="shared" ca="1" si="1438"/>
        <v>#N/A</v>
      </c>
      <c r="AY260" s="125" t="e">
        <f t="shared" ca="1" si="1431"/>
        <v>#N/A</v>
      </c>
      <c r="AZ260" s="125" t="e">
        <f t="shared" ca="1" si="1431"/>
        <v>#N/A</v>
      </c>
      <c r="BA260" s="125" t="e">
        <f t="shared" ca="1" si="1431"/>
        <v>#N/A</v>
      </c>
      <c r="BB260" s="125" t="str">
        <f t="shared" ca="1" si="1447"/>
        <v/>
      </c>
      <c r="BC260" s="125" t="str">
        <f t="shared" ca="1" si="1439"/>
        <v/>
      </c>
      <c r="BD260" s="125" t="str">
        <f t="shared" ca="1" si="1440"/>
        <v/>
      </c>
      <c r="BE260" s="125" t="str">
        <f t="shared" ca="1" si="1441"/>
        <v/>
      </c>
      <c r="BF260" t="str">
        <f t="shared" ca="1" si="1448"/>
        <v/>
      </c>
      <c r="BG260" s="125" t="str">
        <f t="shared" ca="1" si="1108"/>
        <v/>
      </c>
      <c r="BI260" s="606" t="str">
        <f t="shared" ca="1" si="1143"/>
        <v/>
      </c>
      <c r="BJ260" s="125" t="str">
        <f t="shared" ca="1" si="1121"/>
        <v/>
      </c>
      <c r="BK260" s="125" t="str">
        <f t="shared" ca="1" si="1144"/>
        <v/>
      </c>
      <c r="BL260" s="125" t="str">
        <f t="shared" ref="BL260" ca="1" si="1455">IFERROR(INDEX($D$2:$BA$203,$A$41-1+$BI260,$A$27-3)*IF(RTF_unit="K",1,IF(RTF_unit="lb",1/1000,IF(RTF_unit="T",2,1))),"")</f>
        <v/>
      </c>
      <c r="BM260" s="125" t="str">
        <f t="shared" ref="BM260" ca="1" si="1456">IFERROR(INDEX($D$2:$BA$203,$A$41-1+$BI260,$A$27-1)*IF(RTF_unit="K",1,IF(RTF_unit="lb",1/1000,IF(RTF_unit="T",2,1))),"")</f>
        <v/>
      </c>
      <c r="BN260" s="125" t="str">
        <f t="shared" ref="BN260" ca="1" si="1457">IFERROR(INDEX($D$2:$BA$203,$A$41-1+$BI260,$A$27-2)*IF(RTF_unit="K",1,IF(RTF_unit="lb",1/1000,IF(RTF_unit="T",2,1))),"")</f>
        <v/>
      </c>
      <c r="BO260" s="125" t="str">
        <f t="shared" ref="BO260" ca="1" si="1458">IFERROR(INDEX($D$2:$BA$203,$A$41-1+$BI260,$A$27)*IF(RTF_unit_Moment="kip-ft",1,IF(RTF_unit_Moment="kip-in",1/12,IF(RTF_unit_Moment="lb-ft",1/1000,IF(RTF_unit_Moment="lb-in",1/12000,1)))),"")</f>
        <v/>
      </c>
      <c r="BP260" s="125" t="str">
        <f t="shared" ref="BP260" ca="1" si="1459">IFERROR(INDEX($D$2:$BA$203,$A$41-1+$BI260,$A$30)*IF(RTF_unit_Moment="kip-ft",1,IF(RTF_unit_Moment="kip-in",1/12,IF(RTF_unit_Moment="lb-ft",1/1000,IF(RTF_unit_Moment="lb-in",1/12000,1)))),"")</f>
        <v/>
      </c>
      <c r="BQ260" s="125" t="str">
        <f t="shared" ca="1" si="1150"/>
        <v/>
      </c>
      <c r="BR260" s="125" t="str">
        <f t="shared" ca="1" si="1151"/>
        <v/>
      </c>
      <c r="BT260" s="125" t="str">
        <f t="array" aca="1" ref="BT260" ca="1">IFERROR(INDEX($BB$1:$BB$203,SMALL(IF($BB$1:$BB$203&lt;&gt;"",ROW($BB$1:$BB$203)),ROW(253:253))),"")</f>
        <v/>
      </c>
      <c r="BU260" s="604" t="str">
        <f t="shared" ca="1" si="1119"/>
        <v/>
      </c>
      <c r="BV260" s="125" t="str">
        <f t="shared" ca="1" si="1127"/>
        <v/>
      </c>
      <c r="BW260" s="125" t="str">
        <f t="shared" ca="1" si="1127"/>
        <v/>
      </c>
      <c r="BX260" s="125" t="str">
        <f t="shared" ca="1" si="1127"/>
        <v/>
      </c>
      <c r="BY260" s="125" t="str">
        <f t="shared" ca="1" si="1128"/>
        <v/>
      </c>
      <c r="BZ260" s="125" t="str">
        <f t="shared" ca="1" si="1120"/>
        <v/>
      </c>
      <c r="CA260" s="125" t="str">
        <f t="shared" ca="1" si="1129"/>
        <v/>
      </c>
      <c r="CB260" s="125" t="str">
        <f t="shared" ca="1" si="1130"/>
        <v/>
      </c>
      <c r="CC260" s="125" t="str">
        <f t="shared" ca="1" si="1131"/>
        <v/>
      </c>
      <c r="CD260" s="125" t="str">
        <f t="shared" ca="1" si="1132"/>
        <v/>
      </c>
      <c r="CE260" s="125" t="str">
        <f t="shared" ca="1" si="1133"/>
        <v/>
      </c>
      <c r="CF260" s="125" t="str">
        <f t="shared" ca="1" si="1134"/>
        <v/>
      </c>
      <c r="CG260" s="125" t="str">
        <f t="shared" ca="1" si="1135"/>
        <v/>
      </c>
      <c r="CH260" s="125" t="str">
        <f t="shared" ca="1" si="1136"/>
        <v/>
      </c>
      <c r="CI260" s="125" t="str">
        <f t="shared" ca="1" si="1137"/>
        <v/>
      </c>
      <c r="CJ260" s="125" t="str">
        <f t="array" aca="1" ref="CJ260" ca="1">IFERROR(INDEX($CI$1:$CI$502,SMALL(IF($CI$1:$CI$502&lt;&gt;"",ROW($CI$1:$CI$502)),ROW(253:253))),"")</f>
        <v/>
      </c>
      <c r="CK260" s="125" t="str">
        <f t="shared" ca="1" si="1138"/>
        <v/>
      </c>
      <c r="CL260" s="125" t="str">
        <f t="shared" ca="1" si="1139"/>
        <v/>
      </c>
      <c r="CM260" s="125"/>
      <c r="CO260" s="125" t="str">
        <f t="shared" si="1140"/>
        <v/>
      </c>
      <c r="CP260" s="600" t="str">
        <f t="shared" si="1141"/>
        <v/>
      </c>
      <c r="CQ260" s="600" t="str">
        <f t="shared" si="1157"/>
        <v/>
      </c>
      <c r="CR260" s="600" t="str">
        <f t="shared" si="1142"/>
        <v/>
      </c>
    </row>
    <row r="261" spans="1:96" x14ac:dyDescent="0.25">
      <c r="A261" s="591"/>
      <c r="C261" s="125">
        <f t="shared" si="1454"/>
        <v>259</v>
      </c>
      <c r="D261" s="125" t="e">
        <f t="shared" ca="1" si="1437"/>
        <v>#N/A</v>
      </c>
      <c r="E261" s="125" t="e">
        <f t="shared" ca="1" si="1437"/>
        <v>#N/A</v>
      </c>
      <c r="F261" s="125" t="e">
        <f t="shared" ca="1" si="1437"/>
        <v>#N/A</v>
      </c>
      <c r="G261" s="125" t="e">
        <f t="shared" ca="1" si="1437"/>
        <v>#N/A</v>
      </c>
      <c r="H261" s="125" t="e">
        <f t="shared" ca="1" si="1437"/>
        <v>#N/A</v>
      </c>
      <c r="I261" s="125" t="e">
        <f t="shared" ca="1" si="1437"/>
        <v>#N/A</v>
      </c>
      <c r="J261" s="125" t="e">
        <f t="shared" ca="1" si="1437"/>
        <v>#N/A</v>
      </c>
      <c r="K261" s="125" t="e">
        <f t="shared" ca="1" si="1437"/>
        <v>#N/A</v>
      </c>
      <c r="L261" s="125" t="e">
        <f t="shared" ca="1" si="1437"/>
        <v>#N/A</v>
      </c>
      <c r="M261" s="125" t="e">
        <f t="shared" ca="1" si="1437"/>
        <v>#N/A</v>
      </c>
      <c r="N261" s="125" t="e">
        <f t="shared" ca="1" si="1437"/>
        <v>#N/A</v>
      </c>
      <c r="O261" s="125" t="e">
        <f t="shared" ca="1" si="1437"/>
        <v>#N/A</v>
      </c>
      <c r="P261" s="125" t="e">
        <f t="shared" ca="1" si="1437"/>
        <v>#N/A</v>
      </c>
      <c r="Q261" s="125" t="e">
        <f t="shared" ca="1" si="1437"/>
        <v>#N/A</v>
      </c>
      <c r="R261" s="125" t="e">
        <f t="shared" ca="1" si="1437"/>
        <v>#N/A</v>
      </c>
      <c r="S261" s="125" t="e">
        <f t="shared" ca="1" si="1437"/>
        <v>#N/A</v>
      </c>
      <c r="T261" s="125" t="e">
        <f t="shared" ca="1" si="1430"/>
        <v>#N/A</v>
      </c>
      <c r="U261" s="125" t="e">
        <f t="shared" ca="1" si="1430"/>
        <v>#N/A</v>
      </c>
      <c r="V261" s="125" t="e">
        <f t="shared" ca="1" si="1430"/>
        <v>#N/A</v>
      </c>
      <c r="W261" s="125" t="e">
        <f t="shared" ca="1" si="1430"/>
        <v>#N/A</v>
      </c>
      <c r="X261" s="125" t="e">
        <f t="shared" ca="1" si="1430"/>
        <v>#N/A</v>
      </c>
      <c r="Y261" s="125" t="e">
        <f t="shared" ca="1" si="1430"/>
        <v>#N/A</v>
      </c>
      <c r="Z261" s="125" t="e">
        <f t="shared" ca="1" si="1430"/>
        <v>#N/A</v>
      </c>
      <c r="AA261" s="125" t="e">
        <f t="shared" ca="1" si="1430"/>
        <v>#N/A</v>
      </c>
      <c r="AB261" s="125" t="e">
        <f t="shared" ca="1" si="1430"/>
        <v>#N/A</v>
      </c>
      <c r="AC261" s="125" t="e">
        <f t="shared" ca="1" si="1430"/>
        <v>#N/A</v>
      </c>
      <c r="AD261" s="125" t="e">
        <f t="shared" ca="1" si="1430"/>
        <v>#N/A</v>
      </c>
      <c r="AE261" s="125" t="e">
        <f t="shared" ca="1" si="1430"/>
        <v>#N/A</v>
      </c>
      <c r="AF261" s="125" t="e">
        <f t="shared" ca="1" si="1430"/>
        <v>#N/A</v>
      </c>
      <c r="AG261" s="125" t="e">
        <f t="shared" ca="1" si="1430"/>
        <v>#N/A</v>
      </c>
      <c r="AH261" s="125" t="e">
        <f t="shared" ca="1" si="1430"/>
        <v>#N/A</v>
      </c>
      <c r="AI261" s="125" t="e">
        <f t="shared" ca="1" si="1438"/>
        <v>#N/A</v>
      </c>
      <c r="AJ261" s="125" t="e">
        <f t="shared" ca="1" si="1438"/>
        <v>#N/A</v>
      </c>
      <c r="AK261" s="125" t="e">
        <f t="shared" ca="1" si="1438"/>
        <v>#N/A</v>
      </c>
      <c r="AL261" s="125" t="e">
        <f t="shared" ca="1" si="1438"/>
        <v>#N/A</v>
      </c>
      <c r="AM261" s="125" t="e">
        <f t="shared" ca="1" si="1438"/>
        <v>#N/A</v>
      </c>
      <c r="AN261" s="125" t="e">
        <f t="shared" ca="1" si="1438"/>
        <v>#N/A</v>
      </c>
      <c r="AO261" s="125" t="e">
        <f t="shared" ca="1" si="1438"/>
        <v>#N/A</v>
      </c>
      <c r="AP261" s="125" t="e">
        <f t="shared" ca="1" si="1438"/>
        <v>#N/A</v>
      </c>
      <c r="AQ261" s="125" t="e">
        <f t="shared" ca="1" si="1438"/>
        <v>#N/A</v>
      </c>
      <c r="AR261" s="125" t="e">
        <f t="shared" ca="1" si="1438"/>
        <v>#N/A</v>
      </c>
      <c r="AS261" s="125" t="e">
        <f t="shared" ca="1" si="1438"/>
        <v>#N/A</v>
      </c>
      <c r="AT261" s="125" t="e">
        <f t="shared" ca="1" si="1438"/>
        <v>#N/A</v>
      </c>
      <c r="AU261" s="125" t="e">
        <f t="shared" ca="1" si="1438"/>
        <v>#N/A</v>
      </c>
      <c r="AV261" s="125" t="e">
        <f t="shared" ca="1" si="1438"/>
        <v>#N/A</v>
      </c>
      <c r="AW261" s="125" t="e">
        <f t="shared" ca="1" si="1438"/>
        <v>#N/A</v>
      </c>
      <c r="AX261" s="125" t="e">
        <f t="shared" ca="1" si="1438"/>
        <v>#N/A</v>
      </c>
      <c r="AY261" s="125" t="e">
        <f t="shared" ca="1" si="1431"/>
        <v>#N/A</v>
      </c>
      <c r="AZ261" s="125" t="e">
        <f t="shared" ca="1" si="1431"/>
        <v>#N/A</v>
      </c>
      <c r="BA261" s="125" t="e">
        <f t="shared" ca="1" si="1431"/>
        <v>#N/A</v>
      </c>
      <c r="BB261" s="125" t="str">
        <f t="shared" ca="1" si="1447"/>
        <v/>
      </c>
      <c r="BC261" s="125" t="str">
        <f t="shared" ca="1" si="1439"/>
        <v/>
      </c>
      <c r="BD261" s="125" t="str">
        <f t="shared" ca="1" si="1440"/>
        <v/>
      </c>
      <c r="BE261" s="125" t="str">
        <f t="shared" ca="1" si="1441"/>
        <v/>
      </c>
      <c r="BF261" t="str">
        <f t="shared" ca="1" si="1448"/>
        <v/>
      </c>
      <c r="BG261" s="125" t="str">
        <f t="shared" ca="1" si="1108"/>
        <v/>
      </c>
      <c r="BI261" s="606" t="str">
        <f t="shared" ca="1" si="1143"/>
        <v/>
      </c>
      <c r="BJ261" s="125" t="str">
        <f t="shared" ca="1" si="1121"/>
        <v/>
      </c>
      <c r="BK261" s="125" t="str">
        <f t="shared" ca="1" si="1144"/>
        <v/>
      </c>
      <c r="BL261" s="125" t="str">
        <f t="shared" ref="BL261" ca="1" si="1460">IFERROR(INDEX($D$2:$BA$203,$A$41-1+$BI261,$A$27-3)*IF(RTF_unit="K",1,IF(RTF_unit="lb",1/1000,IF(RTF_unit="T",2,1))),"")</f>
        <v/>
      </c>
      <c r="BM261" s="125" t="str">
        <f t="shared" ref="BM261" ca="1" si="1461">IFERROR(INDEX($D$2:$BA$203,$A$41-1+$BI261,$A$27-1)*IF(RTF_unit="K",1,IF(RTF_unit="lb",1/1000,IF(RTF_unit="T",2,1))),"")</f>
        <v/>
      </c>
      <c r="BN261" s="125" t="str">
        <f t="shared" ref="BN261" ca="1" si="1462">IFERROR(INDEX($D$2:$BA$203,$A$41-1+$BI261,$A$27-2)*IF(RTF_unit="K",1,IF(RTF_unit="lb",1/1000,IF(RTF_unit="T",2,1))),"")</f>
        <v/>
      </c>
      <c r="BO261" s="125" t="str">
        <f t="shared" ref="BO261" ca="1" si="1463">IFERROR(INDEX($D$2:$BA$203,$A$41-1+$BI261,$A$27)*IF(RTF_unit_Moment="kip-ft",1,IF(RTF_unit_Moment="kip-in",1/12,IF(RTF_unit_Moment="lb-ft",1/1000,IF(RTF_unit_Moment="lb-in",1/12000,1)))),"")</f>
        <v/>
      </c>
      <c r="BP261" s="125" t="str">
        <f t="shared" ref="BP261" ca="1" si="1464">IFERROR(INDEX($D$2:$BA$203,$A$41-1+$BI261,$A$30)*IF(RTF_unit_Moment="kip-ft",1,IF(RTF_unit_Moment="kip-in",1/12,IF(RTF_unit_Moment="lb-ft",1/1000,IF(RTF_unit_Moment="lb-in",1/12000,1)))),"")</f>
        <v/>
      </c>
      <c r="BQ261" s="125" t="str">
        <f t="shared" ca="1" si="1150"/>
        <v/>
      </c>
      <c r="BR261" s="125" t="str">
        <f t="shared" ca="1" si="1151"/>
        <v/>
      </c>
      <c r="BT261" s="125" t="str">
        <f t="array" aca="1" ref="BT261" ca="1">IFERROR(INDEX($BB$1:$BB$203,SMALL(IF($BB$1:$BB$203&lt;&gt;"",ROW($BB$1:$BB$203)),ROW(254:254))),"")</f>
        <v/>
      </c>
      <c r="BU261" s="604" t="str">
        <f t="shared" ca="1" si="1119"/>
        <v/>
      </c>
      <c r="BV261" s="125" t="str">
        <f t="shared" ca="1" si="1127"/>
        <v/>
      </c>
      <c r="BW261" s="125" t="str">
        <f t="shared" ca="1" si="1127"/>
        <v/>
      </c>
      <c r="BX261" s="125" t="str">
        <f t="shared" ca="1" si="1127"/>
        <v/>
      </c>
      <c r="BY261" s="125" t="str">
        <f t="shared" ca="1" si="1128"/>
        <v/>
      </c>
      <c r="BZ261" s="125" t="str">
        <f t="shared" ca="1" si="1120"/>
        <v/>
      </c>
      <c r="CA261" s="125" t="str">
        <f t="shared" ca="1" si="1129"/>
        <v/>
      </c>
      <c r="CB261" s="125" t="str">
        <f t="shared" ca="1" si="1130"/>
        <v/>
      </c>
      <c r="CC261" s="125" t="str">
        <f t="shared" ca="1" si="1131"/>
        <v/>
      </c>
      <c r="CD261" s="125" t="str">
        <f t="shared" ca="1" si="1132"/>
        <v/>
      </c>
      <c r="CE261" s="125" t="str">
        <f t="shared" ca="1" si="1133"/>
        <v/>
      </c>
      <c r="CF261" s="125" t="str">
        <f t="shared" ca="1" si="1134"/>
        <v/>
      </c>
      <c r="CG261" s="125" t="str">
        <f t="shared" ca="1" si="1135"/>
        <v/>
      </c>
      <c r="CH261" s="125" t="str">
        <f t="shared" ca="1" si="1136"/>
        <v/>
      </c>
      <c r="CI261" s="125" t="str">
        <f t="shared" ca="1" si="1137"/>
        <v/>
      </c>
      <c r="CJ261" s="125" t="str">
        <f t="array" aca="1" ref="CJ261" ca="1">IFERROR(INDEX($CI$1:$CI$502,SMALL(IF($CI$1:$CI$502&lt;&gt;"",ROW($CI$1:$CI$502)),ROW(254:254))),"")</f>
        <v/>
      </c>
      <c r="CK261" s="125" t="str">
        <f t="shared" ca="1" si="1138"/>
        <v/>
      </c>
      <c r="CL261" s="125" t="str">
        <f t="shared" ca="1" si="1139"/>
        <v/>
      </c>
      <c r="CM261" s="125"/>
      <c r="CO261" s="125" t="str">
        <f t="shared" si="1140"/>
        <v/>
      </c>
      <c r="CP261" s="600" t="str">
        <f t="shared" si="1141"/>
        <v/>
      </c>
      <c r="CQ261" s="600" t="str">
        <f t="shared" si="1157"/>
        <v/>
      </c>
      <c r="CR261" s="600" t="str">
        <f t="shared" si="1142"/>
        <v/>
      </c>
    </row>
    <row r="262" spans="1:96" x14ac:dyDescent="0.25">
      <c r="A262" s="591"/>
      <c r="C262" s="125">
        <f t="shared" si="1454"/>
        <v>260</v>
      </c>
      <c r="D262" s="125" t="e">
        <f t="shared" ca="1" si="1437"/>
        <v>#N/A</v>
      </c>
      <c r="E262" s="125" t="e">
        <f t="shared" ca="1" si="1437"/>
        <v>#N/A</v>
      </c>
      <c r="F262" s="125" t="e">
        <f t="shared" ca="1" si="1437"/>
        <v>#N/A</v>
      </c>
      <c r="G262" s="125" t="e">
        <f t="shared" ca="1" si="1437"/>
        <v>#N/A</v>
      </c>
      <c r="H262" s="125" t="e">
        <f t="shared" ca="1" si="1437"/>
        <v>#N/A</v>
      </c>
      <c r="I262" s="125" t="e">
        <f t="shared" ca="1" si="1437"/>
        <v>#N/A</v>
      </c>
      <c r="J262" s="125" t="e">
        <f t="shared" ca="1" si="1437"/>
        <v>#N/A</v>
      </c>
      <c r="K262" s="125" t="e">
        <f t="shared" ca="1" si="1437"/>
        <v>#N/A</v>
      </c>
      <c r="L262" s="125" t="e">
        <f t="shared" ca="1" si="1437"/>
        <v>#N/A</v>
      </c>
      <c r="M262" s="125" t="e">
        <f t="shared" ca="1" si="1437"/>
        <v>#N/A</v>
      </c>
      <c r="N262" s="125" t="e">
        <f t="shared" ca="1" si="1437"/>
        <v>#N/A</v>
      </c>
      <c r="O262" s="125" t="e">
        <f t="shared" ca="1" si="1437"/>
        <v>#N/A</v>
      </c>
      <c r="P262" s="125" t="e">
        <f t="shared" ca="1" si="1437"/>
        <v>#N/A</v>
      </c>
      <c r="Q262" s="125" t="e">
        <f t="shared" ca="1" si="1437"/>
        <v>#N/A</v>
      </c>
      <c r="R262" s="125" t="e">
        <f t="shared" ca="1" si="1437"/>
        <v>#N/A</v>
      </c>
      <c r="S262" s="125" t="e">
        <f t="shared" ca="1" si="1437"/>
        <v>#N/A</v>
      </c>
      <c r="T262" s="125" t="e">
        <f t="shared" ca="1" si="1430"/>
        <v>#N/A</v>
      </c>
      <c r="U262" s="125" t="e">
        <f t="shared" ca="1" si="1430"/>
        <v>#N/A</v>
      </c>
      <c r="V262" s="125" t="e">
        <f t="shared" ca="1" si="1430"/>
        <v>#N/A</v>
      </c>
      <c r="W262" s="125" t="e">
        <f t="shared" ca="1" si="1430"/>
        <v>#N/A</v>
      </c>
      <c r="X262" s="125" t="e">
        <f t="shared" ca="1" si="1430"/>
        <v>#N/A</v>
      </c>
      <c r="Y262" s="125" t="e">
        <f t="shared" ca="1" si="1430"/>
        <v>#N/A</v>
      </c>
      <c r="Z262" s="125" t="e">
        <f t="shared" ca="1" si="1430"/>
        <v>#N/A</v>
      </c>
      <c r="AA262" s="125" t="e">
        <f t="shared" ca="1" si="1430"/>
        <v>#N/A</v>
      </c>
      <c r="AB262" s="125" t="e">
        <f t="shared" ca="1" si="1430"/>
        <v>#N/A</v>
      </c>
      <c r="AC262" s="125" t="e">
        <f t="shared" ca="1" si="1430"/>
        <v>#N/A</v>
      </c>
      <c r="AD262" s="125" t="e">
        <f t="shared" ca="1" si="1430"/>
        <v>#N/A</v>
      </c>
      <c r="AE262" s="125" t="e">
        <f t="shared" ca="1" si="1430"/>
        <v>#N/A</v>
      </c>
      <c r="AF262" s="125" t="e">
        <f t="shared" ca="1" si="1430"/>
        <v>#N/A</v>
      </c>
      <c r="AG262" s="125" t="e">
        <f t="shared" ca="1" si="1430"/>
        <v>#N/A</v>
      </c>
      <c r="AH262" s="125" t="e">
        <f t="shared" ca="1" si="1430"/>
        <v>#N/A</v>
      </c>
      <c r="AI262" s="125" t="e">
        <f t="shared" ca="1" si="1438"/>
        <v>#N/A</v>
      </c>
      <c r="AJ262" s="125" t="e">
        <f t="shared" ca="1" si="1438"/>
        <v>#N/A</v>
      </c>
      <c r="AK262" s="125" t="e">
        <f t="shared" ca="1" si="1438"/>
        <v>#N/A</v>
      </c>
      <c r="AL262" s="125" t="e">
        <f t="shared" ca="1" si="1438"/>
        <v>#N/A</v>
      </c>
      <c r="AM262" s="125" t="e">
        <f t="shared" ca="1" si="1438"/>
        <v>#N/A</v>
      </c>
      <c r="AN262" s="125" t="e">
        <f t="shared" ca="1" si="1438"/>
        <v>#N/A</v>
      </c>
      <c r="AO262" s="125" t="e">
        <f t="shared" ca="1" si="1438"/>
        <v>#N/A</v>
      </c>
      <c r="AP262" s="125" t="e">
        <f t="shared" ca="1" si="1438"/>
        <v>#N/A</v>
      </c>
      <c r="AQ262" s="125" t="e">
        <f t="shared" ca="1" si="1438"/>
        <v>#N/A</v>
      </c>
      <c r="AR262" s="125" t="e">
        <f t="shared" ca="1" si="1438"/>
        <v>#N/A</v>
      </c>
      <c r="AS262" s="125" t="e">
        <f t="shared" ca="1" si="1438"/>
        <v>#N/A</v>
      </c>
      <c r="AT262" s="125" t="e">
        <f t="shared" ca="1" si="1438"/>
        <v>#N/A</v>
      </c>
      <c r="AU262" s="125" t="e">
        <f t="shared" ca="1" si="1438"/>
        <v>#N/A</v>
      </c>
      <c r="AV262" s="125" t="e">
        <f t="shared" ca="1" si="1438"/>
        <v>#N/A</v>
      </c>
      <c r="AW262" s="125" t="e">
        <f t="shared" ca="1" si="1438"/>
        <v>#N/A</v>
      </c>
      <c r="AX262" s="125" t="e">
        <f t="shared" ca="1" si="1438"/>
        <v>#N/A</v>
      </c>
      <c r="AY262" s="125" t="e">
        <f t="shared" ca="1" si="1431"/>
        <v>#N/A</v>
      </c>
      <c r="AZ262" s="125" t="e">
        <f t="shared" ca="1" si="1431"/>
        <v>#N/A</v>
      </c>
      <c r="BA262" s="125" t="e">
        <f t="shared" ca="1" si="1431"/>
        <v>#N/A</v>
      </c>
      <c r="BB262" s="125" t="str">
        <f t="shared" ca="1" si="1447"/>
        <v/>
      </c>
      <c r="BC262" s="125" t="str">
        <f t="shared" ca="1" si="1439"/>
        <v/>
      </c>
      <c r="BD262" s="125" t="str">
        <f t="shared" ca="1" si="1440"/>
        <v/>
      </c>
      <c r="BE262" s="125" t="str">
        <f t="shared" ca="1" si="1441"/>
        <v/>
      </c>
      <c r="BF262" t="str">
        <f t="shared" ca="1" si="1448"/>
        <v/>
      </c>
      <c r="BG262" s="125" t="str">
        <f t="shared" ca="1" si="1108"/>
        <v/>
      </c>
      <c r="BI262" s="606" t="str">
        <f t="shared" ca="1" si="1143"/>
        <v/>
      </c>
      <c r="BJ262" s="125" t="str">
        <f t="shared" ca="1" si="1121"/>
        <v/>
      </c>
      <c r="BK262" s="125" t="str">
        <f t="shared" ca="1" si="1144"/>
        <v/>
      </c>
      <c r="BL262" s="125" t="str">
        <f t="shared" ref="BL262" ca="1" si="1465">IFERROR(INDEX($D$2:$BA$203,$A$41-1+$BI262,$A$27-3)*IF(RTF_unit="K",1,IF(RTF_unit="lb",1/1000,IF(RTF_unit="T",2,1))),"")</f>
        <v/>
      </c>
      <c r="BM262" s="125" t="str">
        <f t="shared" ref="BM262" ca="1" si="1466">IFERROR(INDEX($D$2:$BA$203,$A$41-1+$BI262,$A$27-1)*IF(RTF_unit="K",1,IF(RTF_unit="lb",1/1000,IF(RTF_unit="T",2,1))),"")</f>
        <v/>
      </c>
      <c r="BN262" s="125" t="str">
        <f t="shared" ref="BN262" ca="1" si="1467">IFERROR(INDEX($D$2:$BA$203,$A$41-1+$BI262,$A$27-2)*IF(RTF_unit="K",1,IF(RTF_unit="lb",1/1000,IF(RTF_unit="T",2,1))),"")</f>
        <v/>
      </c>
      <c r="BO262" s="125" t="str">
        <f t="shared" ref="BO262" ca="1" si="1468">IFERROR(INDEX($D$2:$BA$203,$A$41-1+$BI262,$A$27)*IF(RTF_unit_Moment="kip-ft",1,IF(RTF_unit_Moment="kip-in",1/12,IF(RTF_unit_Moment="lb-ft",1/1000,IF(RTF_unit_Moment="lb-in",1/12000,1)))),"")</f>
        <v/>
      </c>
      <c r="BP262" s="125" t="str">
        <f t="shared" ref="BP262" ca="1" si="1469">IFERROR(INDEX($D$2:$BA$203,$A$41-1+$BI262,$A$30)*IF(RTF_unit_Moment="kip-ft",1,IF(RTF_unit_Moment="kip-in",1/12,IF(RTF_unit_Moment="lb-ft",1/1000,IF(RTF_unit_Moment="lb-in",1/12000,1)))),"")</f>
        <v/>
      </c>
      <c r="BQ262" s="125" t="str">
        <f t="shared" ca="1" si="1150"/>
        <v/>
      </c>
      <c r="BR262" s="125" t="str">
        <f t="shared" ca="1" si="1151"/>
        <v/>
      </c>
      <c r="BT262" s="125" t="str">
        <f t="array" aca="1" ref="BT262" ca="1">IFERROR(INDEX($BB$1:$BB$203,SMALL(IF($BB$1:$BB$203&lt;&gt;"",ROW($BB$1:$BB$203)),ROW(255:255))),"")</f>
        <v/>
      </c>
      <c r="BU262" s="604" t="str">
        <f t="shared" ca="1" si="1119"/>
        <v/>
      </c>
      <c r="BV262" s="125" t="str">
        <f t="shared" ca="1" si="1127"/>
        <v/>
      </c>
      <c r="BW262" s="125" t="str">
        <f t="shared" ca="1" si="1127"/>
        <v/>
      </c>
      <c r="BX262" s="125" t="str">
        <f t="shared" ca="1" si="1127"/>
        <v/>
      </c>
      <c r="BY262" s="125" t="str">
        <f t="shared" ca="1" si="1128"/>
        <v/>
      </c>
      <c r="BZ262" s="125" t="str">
        <f t="shared" ca="1" si="1120"/>
        <v/>
      </c>
      <c r="CA262" s="125" t="str">
        <f t="shared" ca="1" si="1129"/>
        <v/>
      </c>
      <c r="CB262" s="125" t="str">
        <f t="shared" ca="1" si="1130"/>
        <v/>
      </c>
      <c r="CC262" s="125" t="str">
        <f t="shared" ca="1" si="1131"/>
        <v/>
      </c>
      <c r="CD262" s="125" t="str">
        <f t="shared" ca="1" si="1132"/>
        <v/>
      </c>
      <c r="CE262" s="125" t="str">
        <f t="shared" ca="1" si="1133"/>
        <v/>
      </c>
      <c r="CF262" s="125" t="str">
        <f t="shared" ca="1" si="1134"/>
        <v/>
      </c>
      <c r="CG262" s="125" t="str">
        <f t="shared" ca="1" si="1135"/>
        <v/>
      </c>
      <c r="CH262" s="125" t="str">
        <f t="shared" ca="1" si="1136"/>
        <v/>
      </c>
      <c r="CI262" s="125" t="str">
        <f t="shared" ca="1" si="1137"/>
        <v/>
      </c>
      <c r="CJ262" s="125" t="str">
        <f t="array" aca="1" ref="CJ262" ca="1">IFERROR(INDEX($CI$1:$CI$502,SMALL(IF($CI$1:$CI$502&lt;&gt;"",ROW($CI$1:$CI$502)),ROW(255:255))),"")</f>
        <v/>
      </c>
      <c r="CK262" s="125" t="str">
        <f t="shared" ca="1" si="1138"/>
        <v/>
      </c>
      <c r="CL262" s="125" t="str">
        <f t="shared" ca="1" si="1139"/>
        <v/>
      </c>
      <c r="CM262" s="125"/>
      <c r="CO262" s="125" t="str">
        <f t="shared" si="1140"/>
        <v/>
      </c>
      <c r="CP262" s="600" t="str">
        <f t="shared" si="1141"/>
        <v/>
      </c>
      <c r="CQ262" s="600" t="str">
        <f t="shared" si="1157"/>
        <v/>
      </c>
      <c r="CR262" s="600" t="str">
        <f t="shared" si="1142"/>
        <v/>
      </c>
    </row>
    <row r="263" spans="1:96" x14ac:dyDescent="0.25">
      <c r="A263" s="591"/>
      <c r="C263" s="125">
        <f t="shared" si="1454"/>
        <v>261</v>
      </c>
      <c r="D263" s="125" t="e">
        <f t="shared" ca="1" si="1437"/>
        <v>#N/A</v>
      </c>
      <c r="E263" s="125" t="e">
        <f t="shared" ca="1" si="1437"/>
        <v>#N/A</v>
      </c>
      <c r="F263" s="125" t="e">
        <f t="shared" ca="1" si="1437"/>
        <v>#N/A</v>
      </c>
      <c r="G263" s="125" t="e">
        <f t="shared" ca="1" si="1437"/>
        <v>#N/A</v>
      </c>
      <c r="H263" s="125" t="e">
        <f t="shared" ca="1" si="1437"/>
        <v>#N/A</v>
      </c>
      <c r="I263" s="125" t="e">
        <f t="shared" ca="1" si="1437"/>
        <v>#N/A</v>
      </c>
      <c r="J263" s="125" t="e">
        <f t="shared" ca="1" si="1437"/>
        <v>#N/A</v>
      </c>
      <c r="K263" s="125" t="e">
        <f t="shared" ca="1" si="1437"/>
        <v>#N/A</v>
      </c>
      <c r="L263" s="125" t="e">
        <f t="shared" ca="1" si="1437"/>
        <v>#N/A</v>
      </c>
      <c r="M263" s="125" t="e">
        <f t="shared" ca="1" si="1437"/>
        <v>#N/A</v>
      </c>
      <c r="N263" s="125" t="e">
        <f t="shared" ca="1" si="1437"/>
        <v>#N/A</v>
      </c>
      <c r="O263" s="125" t="e">
        <f t="shared" ca="1" si="1437"/>
        <v>#N/A</v>
      </c>
      <c r="P263" s="125" t="e">
        <f t="shared" ca="1" si="1437"/>
        <v>#N/A</v>
      </c>
      <c r="Q263" s="125" t="e">
        <f t="shared" ca="1" si="1437"/>
        <v>#N/A</v>
      </c>
      <c r="R263" s="125" t="e">
        <f t="shared" ca="1" si="1437"/>
        <v>#N/A</v>
      </c>
      <c r="S263" s="125" t="e">
        <f t="shared" ca="1" si="1437"/>
        <v>#N/A</v>
      </c>
      <c r="T263" s="125" t="e">
        <f t="shared" ca="1" si="1430"/>
        <v>#N/A</v>
      </c>
      <c r="U263" s="125" t="e">
        <f t="shared" ca="1" si="1430"/>
        <v>#N/A</v>
      </c>
      <c r="V263" s="125" t="e">
        <f t="shared" ca="1" si="1430"/>
        <v>#N/A</v>
      </c>
      <c r="W263" s="125" t="e">
        <f t="shared" ca="1" si="1430"/>
        <v>#N/A</v>
      </c>
      <c r="X263" s="125" t="e">
        <f t="shared" ca="1" si="1430"/>
        <v>#N/A</v>
      </c>
      <c r="Y263" s="125" t="e">
        <f t="shared" ca="1" si="1430"/>
        <v>#N/A</v>
      </c>
      <c r="Z263" s="125" t="e">
        <f t="shared" ca="1" si="1430"/>
        <v>#N/A</v>
      </c>
      <c r="AA263" s="125" t="e">
        <f t="shared" ca="1" si="1430"/>
        <v>#N/A</v>
      </c>
      <c r="AB263" s="125" t="e">
        <f t="shared" ca="1" si="1430"/>
        <v>#N/A</v>
      </c>
      <c r="AC263" s="125" t="e">
        <f t="shared" ca="1" si="1430"/>
        <v>#N/A</v>
      </c>
      <c r="AD263" s="125" t="e">
        <f t="shared" ca="1" si="1430"/>
        <v>#N/A</v>
      </c>
      <c r="AE263" s="125" t="e">
        <f t="shared" ca="1" si="1430"/>
        <v>#N/A</v>
      </c>
      <c r="AF263" s="125" t="e">
        <f t="shared" ca="1" si="1430"/>
        <v>#N/A</v>
      </c>
      <c r="AG263" s="125" t="e">
        <f t="shared" ca="1" si="1430"/>
        <v>#N/A</v>
      </c>
      <c r="AH263" s="125" t="e">
        <f t="shared" ca="1" si="1430"/>
        <v>#N/A</v>
      </c>
      <c r="AI263" s="125" t="e">
        <f t="shared" ca="1" si="1438"/>
        <v>#N/A</v>
      </c>
      <c r="AJ263" s="125" t="e">
        <f t="shared" ca="1" si="1438"/>
        <v>#N/A</v>
      </c>
      <c r="AK263" s="125" t="e">
        <f t="shared" ca="1" si="1438"/>
        <v>#N/A</v>
      </c>
      <c r="AL263" s="125" t="e">
        <f t="shared" ca="1" si="1438"/>
        <v>#N/A</v>
      </c>
      <c r="AM263" s="125" t="e">
        <f t="shared" ca="1" si="1438"/>
        <v>#N/A</v>
      </c>
      <c r="AN263" s="125" t="e">
        <f t="shared" ca="1" si="1438"/>
        <v>#N/A</v>
      </c>
      <c r="AO263" s="125" t="e">
        <f t="shared" ca="1" si="1438"/>
        <v>#N/A</v>
      </c>
      <c r="AP263" s="125" t="e">
        <f t="shared" ca="1" si="1438"/>
        <v>#N/A</v>
      </c>
      <c r="AQ263" s="125" t="e">
        <f t="shared" ca="1" si="1438"/>
        <v>#N/A</v>
      </c>
      <c r="AR263" s="125" t="e">
        <f t="shared" ca="1" si="1438"/>
        <v>#N/A</v>
      </c>
      <c r="AS263" s="125" t="e">
        <f t="shared" ca="1" si="1438"/>
        <v>#N/A</v>
      </c>
      <c r="AT263" s="125" t="e">
        <f t="shared" ca="1" si="1438"/>
        <v>#N/A</v>
      </c>
      <c r="AU263" s="125" t="e">
        <f t="shared" ca="1" si="1438"/>
        <v>#N/A</v>
      </c>
      <c r="AV263" s="125" t="e">
        <f t="shared" ca="1" si="1438"/>
        <v>#N/A</v>
      </c>
      <c r="AW263" s="125" t="e">
        <f t="shared" ca="1" si="1438"/>
        <v>#N/A</v>
      </c>
      <c r="AX263" s="125" t="e">
        <f t="shared" ca="1" si="1438"/>
        <v>#N/A</v>
      </c>
      <c r="AY263" s="125" t="e">
        <f t="shared" ca="1" si="1431"/>
        <v>#N/A</v>
      </c>
      <c r="AZ263" s="125" t="e">
        <f t="shared" ca="1" si="1431"/>
        <v>#N/A</v>
      </c>
      <c r="BA263" s="125" t="e">
        <f t="shared" ca="1" si="1431"/>
        <v>#N/A</v>
      </c>
      <c r="BB263" s="125" t="str">
        <f t="shared" ca="1" si="1447"/>
        <v/>
      </c>
      <c r="BC263" s="125" t="str">
        <f t="shared" ca="1" si="1439"/>
        <v/>
      </c>
      <c r="BD263" s="125" t="str">
        <f t="shared" ca="1" si="1440"/>
        <v/>
      </c>
      <c r="BE263" s="125" t="str">
        <f t="shared" ca="1" si="1441"/>
        <v/>
      </c>
      <c r="BF263" t="str">
        <f t="shared" ca="1" si="1448"/>
        <v/>
      </c>
      <c r="BG263" s="125" t="str">
        <f t="shared" ca="1" si="1108"/>
        <v/>
      </c>
      <c r="BI263" s="606" t="str">
        <f t="shared" ca="1" si="1143"/>
        <v/>
      </c>
      <c r="BJ263" s="125" t="str">
        <f t="shared" ca="1" si="1121"/>
        <v/>
      </c>
      <c r="BK263" s="125" t="str">
        <f t="shared" ca="1" si="1144"/>
        <v/>
      </c>
      <c r="BL263" s="125" t="str">
        <f t="shared" ref="BL263" ca="1" si="1470">IFERROR(INDEX($D$2:$BA$203,$A$41-1+$BI263,$A$27-3)*IF(RTF_unit="K",1,IF(RTF_unit="lb",1/1000,IF(RTF_unit="T",2,1))),"")</f>
        <v/>
      </c>
      <c r="BM263" s="125" t="str">
        <f t="shared" ref="BM263" ca="1" si="1471">IFERROR(INDEX($D$2:$BA$203,$A$41-1+$BI263,$A$27-1)*IF(RTF_unit="K",1,IF(RTF_unit="lb",1/1000,IF(RTF_unit="T",2,1))),"")</f>
        <v/>
      </c>
      <c r="BN263" s="125" t="str">
        <f t="shared" ref="BN263" ca="1" si="1472">IFERROR(INDEX($D$2:$BA$203,$A$41-1+$BI263,$A$27-2)*IF(RTF_unit="K",1,IF(RTF_unit="lb",1/1000,IF(RTF_unit="T",2,1))),"")</f>
        <v/>
      </c>
      <c r="BO263" s="125" t="str">
        <f t="shared" ref="BO263" ca="1" si="1473">IFERROR(INDEX($D$2:$BA$203,$A$41-1+$BI263,$A$27)*IF(RTF_unit_Moment="kip-ft",1,IF(RTF_unit_Moment="kip-in",1/12,IF(RTF_unit_Moment="lb-ft",1/1000,IF(RTF_unit_Moment="lb-in",1/12000,1)))),"")</f>
        <v/>
      </c>
      <c r="BP263" s="125" t="str">
        <f t="shared" ref="BP263" ca="1" si="1474">IFERROR(INDEX($D$2:$BA$203,$A$41-1+$BI263,$A$30)*IF(RTF_unit_Moment="kip-ft",1,IF(RTF_unit_Moment="kip-in",1/12,IF(RTF_unit_Moment="lb-ft",1/1000,IF(RTF_unit_Moment="lb-in",1/12000,1)))),"")</f>
        <v/>
      </c>
      <c r="BQ263" s="125" t="str">
        <f t="shared" ca="1" si="1150"/>
        <v/>
      </c>
      <c r="BR263" s="125" t="str">
        <f t="shared" ca="1" si="1151"/>
        <v/>
      </c>
      <c r="BT263" s="125" t="str">
        <f t="array" aca="1" ref="BT263" ca="1">IFERROR(INDEX($BB$1:$BB$203,SMALL(IF($BB$1:$BB$203&lt;&gt;"",ROW($BB$1:$BB$203)),ROW(256:256))),"")</f>
        <v/>
      </c>
      <c r="BU263" s="604" t="str">
        <f t="shared" ca="1" si="1119"/>
        <v/>
      </c>
      <c r="BV263" s="125" t="str">
        <f t="shared" ca="1" si="1127"/>
        <v/>
      </c>
      <c r="BW263" s="125" t="str">
        <f t="shared" ca="1" si="1127"/>
        <v/>
      </c>
      <c r="BX263" s="125" t="str">
        <f t="shared" ca="1" si="1127"/>
        <v/>
      </c>
      <c r="BY263" s="125" t="str">
        <f t="shared" ca="1" si="1128"/>
        <v/>
      </c>
      <c r="BZ263" s="125" t="str">
        <f t="shared" ca="1" si="1120"/>
        <v/>
      </c>
      <c r="CA263" s="125" t="str">
        <f t="shared" ca="1" si="1129"/>
        <v/>
      </c>
      <c r="CB263" s="125" t="str">
        <f t="shared" ca="1" si="1130"/>
        <v/>
      </c>
      <c r="CC263" s="125" t="str">
        <f t="shared" ca="1" si="1131"/>
        <v/>
      </c>
      <c r="CD263" s="125" t="str">
        <f t="shared" ca="1" si="1132"/>
        <v/>
      </c>
      <c r="CE263" s="125" t="str">
        <f t="shared" ca="1" si="1133"/>
        <v/>
      </c>
      <c r="CF263" s="125" t="str">
        <f t="shared" ca="1" si="1134"/>
        <v/>
      </c>
      <c r="CG263" s="125" t="str">
        <f t="shared" ca="1" si="1135"/>
        <v/>
      </c>
      <c r="CH263" s="125" t="str">
        <f t="shared" ca="1" si="1136"/>
        <v/>
      </c>
      <c r="CI263" s="125" t="str">
        <f t="shared" ca="1" si="1137"/>
        <v/>
      </c>
      <c r="CJ263" s="125" t="str">
        <f t="array" aca="1" ref="CJ263" ca="1">IFERROR(INDEX($CI$1:$CI$502,SMALL(IF($CI$1:$CI$502&lt;&gt;"",ROW($CI$1:$CI$502)),ROW(256:256))),"")</f>
        <v/>
      </c>
      <c r="CK263" s="125" t="str">
        <f t="shared" ca="1" si="1138"/>
        <v/>
      </c>
      <c r="CL263" s="125" t="str">
        <f t="shared" ca="1" si="1139"/>
        <v/>
      </c>
      <c r="CM263" s="125"/>
      <c r="CO263" s="125" t="str">
        <f t="shared" si="1140"/>
        <v/>
      </c>
      <c r="CP263" s="600" t="str">
        <f t="shared" si="1141"/>
        <v/>
      </c>
      <c r="CQ263" s="600" t="str">
        <f t="shared" si="1157"/>
        <v/>
      </c>
      <c r="CR263" s="600" t="str">
        <f t="shared" si="1142"/>
        <v/>
      </c>
    </row>
    <row r="264" spans="1:96" x14ac:dyDescent="0.25">
      <c r="A264" s="591"/>
      <c r="C264" s="125">
        <f t="shared" si="1454"/>
        <v>262</v>
      </c>
      <c r="D264" s="125" t="e">
        <f t="shared" ca="1" si="1437"/>
        <v>#N/A</v>
      </c>
      <c r="E264" s="125" t="e">
        <f t="shared" ca="1" si="1437"/>
        <v>#N/A</v>
      </c>
      <c r="F264" s="125" t="e">
        <f t="shared" ca="1" si="1437"/>
        <v>#N/A</v>
      </c>
      <c r="G264" s="125" t="e">
        <f t="shared" ca="1" si="1437"/>
        <v>#N/A</v>
      </c>
      <c r="H264" s="125" t="e">
        <f t="shared" ca="1" si="1437"/>
        <v>#N/A</v>
      </c>
      <c r="I264" s="125" t="e">
        <f t="shared" ca="1" si="1437"/>
        <v>#N/A</v>
      </c>
      <c r="J264" s="125" t="e">
        <f t="shared" ca="1" si="1437"/>
        <v>#N/A</v>
      </c>
      <c r="K264" s="125" t="e">
        <f t="shared" ca="1" si="1437"/>
        <v>#N/A</v>
      </c>
      <c r="L264" s="125" t="e">
        <f t="shared" ca="1" si="1437"/>
        <v>#N/A</v>
      </c>
      <c r="M264" s="125" t="e">
        <f t="shared" ca="1" si="1437"/>
        <v>#N/A</v>
      </c>
      <c r="N264" s="125" t="e">
        <f t="shared" ca="1" si="1437"/>
        <v>#N/A</v>
      </c>
      <c r="O264" s="125" t="e">
        <f t="shared" ca="1" si="1437"/>
        <v>#N/A</v>
      </c>
      <c r="P264" s="125" t="e">
        <f t="shared" ca="1" si="1437"/>
        <v>#N/A</v>
      </c>
      <c r="Q264" s="125" t="e">
        <f t="shared" ca="1" si="1437"/>
        <v>#N/A</v>
      </c>
      <c r="R264" s="125" t="e">
        <f t="shared" ca="1" si="1437"/>
        <v>#N/A</v>
      </c>
      <c r="S264" s="125" t="e">
        <f t="shared" ca="1" si="1437"/>
        <v>#N/A</v>
      </c>
      <c r="T264" s="125" t="e">
        <f t="shared" ca="1" si="1430"/>
        <v>#N/A</v>
      </c>
      <c r="U264" s="125" t="e">
        <f t="shared" ca="1" si="1430"/>
        <v>#N/A</v>
      </c>
      <c r="V264" s="125" t="e">
        <f t="shared" ca="1" si="1430"/>
        <v>#N/A</v>
      </c>
      <c r="W264" s="125" t="e">
        <f t="shared" ca="1" si="1430"/>
        <v>#N/A</v>
      </c>
      <c r="X264" s="125" t="e">
        <f t="shared" ca="1" si="1430"/>
        <v>#N/A</v>
      </c>
      <c r="Y264" s="125" t="e">
        <f t="shared" ca="1" si="1430"/>
        <v>#N/A</v>
      </c>
      <c r="Z264" s="125" t="e">
        <f t="shared" ca="1" si="1430"/>
        <v>#N/A</v>
      </c>
      <c r="AA264" s="125" t="e">
        <f t="shared" ca="1" si="1430"/>
        <v>#N/A</v>
      </c>
      <c r="AB264" s="125" t="e">
        <f t="shared" ca="1" si="1430"/>
        <v>#N/A</v>
      </c>
      <c r="AC264" s="125" t="e">
        <f t="shared" ca="1" si="1430"/>
        <v>#N/A</v>
      </c>
      <c r="AD264" s="125" t="e">
        <f t="shared" ca="1" si="1430"/>
        <v>#N/A</v>
      </c>
      <c r="AE264" s="125" t="e">
        <f t="shared" ca="1" si="1430"/>
        <v>#N/A</v>
      </c>
      <c r="AF264" s="125" t="e">
        <f t="shared" ca="1" si="1430"/>
        <v>#N/A</v>
      </c>
      <c r="AG264" s="125" t="e">
        <f t="shared" ca="1" si="1430"/>
        <v>#N/A</v>
      </c>
      <c r="AH264" s="125" t="e">
        <f t="shared" ca="1" si="1430"/>
        <v>#N/A</v>
      </c>
      <c r="AI264" s="125" t="e">
        <f t="shared" ca="1" si="1438"/>
        <v>#N/A</v>
      </c>
      <c r="AJ264" s="125" t="e">
        <f t="shared" ca="1" si="1438"/>
        <v>#N/A</v>
      </c>
      <c r="AK264" s="125" t="e">
        <f t="shared" ca="1" si="1438"/>
        <v>#N/A</v>
      </c>
      <c r="AL264" s="125" t="e">
        <f t="shared" ca="1" si="1438"/>
        <v>#N/A</v>
      </c>
      <c r="AM264" s="125" t="e">
        <f t="shared" ca="1" si="1438"/>
        <v>#N/A</v>
      </c>
      <c r="AN264" s="125" t="e">
        <f t="shared" ca="1" si="1438"/>
        <v>#N/A</v>
      </c>
      <c r="AO264" s="125" t="e">
        <f t="shared" ca="1" si="1438"/>
        <v>#N/A</v>
      </c>
      <c r="AP264" s="125" t="e">
        <f t="shared" ca="1" si="1438"/>
        <v>#N/A</v>
      </c>
      <c r="AQ264" s="125" t="e">
        <f t="shared" ca="1" si="1438"/>
        <v>#N/A</v>
      </c>
      <c r="AR264" s="125" t="e">
        <f t="shared" ca="1" si="1438"/>
        <v>#N/A</v>
      </c>
      <c r="AS264" s="125" t="e">
        <f t="shared" ca="1" si="1438"/>
        <v>#N/A</v>
      </c>
      <c r="AT264" s="125" t="e">
        <f t="shared" ca="1" si="1438"/>
        <v>#N/A</v>
      </c>
      <c r="AU264" s="125" t="e">
        <f t="shared" ca="1" si="1438"/>
        <v>#N/A</v>
      </c>
      <c r="AV264" s="125" t="e">
        <f t="shared" ca="1" si="1438"/>
        <v>#N/A</v>
      </c>
      <c r="AW264" s="125" t="e">
        <f t="shared" ca="1" si="1438"/>
        <v>#N/A</v>
      </c>
      <c r="AX264" s="125" t="e">
        <f t="shared" ca="1" si="1438"/>
        <v>#N/A</v>
      </c>
      <c r="AY264" s="125" t="e">
        <f t="shared" ca="1" si="1431"/>
        <v>#N/A</v>
      </c>
      <c r="AZ264" s="125" t="e">
        <f t="shared" ca="1" si="1431"/>
        <v>#N/A</v>
      </c>
      <c r="BA264" s="125" t="e">
        <f t="shared" ca="1" si="1431"/>
        <v>#N/A</v>
      </c>
      <c r="BB264" s="125" t="str">
        <f t="shared" ca="1" si="1447"/>
        <v/>
      </c>
      <c r="BC264" s="125" t="str">
        <f t="shared" ca="1" si="1439"/>
        <v/>
      </c>
      <c r="BD264" s="125" t="str">
        <f t="shared" ca="1" si="1440"/>
        <v/>
      </c>
      <c r="BE264" s="125" t="str">
        <f t="shared" ca="1" si="1441"/>
        <v/>
      </c>
      <c r="BF264" t="str">
        <f t="shared" ca="1" si="1448"/>
        <v/>
      </c>
      <c r="BG264" s="125" t="str">
        <f t="shared" ref="BG264:BG327" ca="1" si="1475">IF(BB264="","",_xlfn.AGGREGATE(4,6,BF264:BF271))</f>
        <v/>
      </c>
      <c r="BI264" s="606" t="str">
        <f t="shared" ca="1" si="1143"/>
        <v/>
      </c>
      <c r="BJ264" s="125" t="str">
        <f t="shared" ca="1" si="1121"/>
        <v/>
      </c>
      <c r="BK264" s="125" t="str">
        <f t="shared" ca="1" si="1144"/>
        <v/>
      </c>
      <c r="BL264" s="125" t="str">
        <f t="shared" ref="BL264" ca="1" si="1476">IFERROR(INDEX($D$2:$BA$203,$A$41-1+$BI264,$A$27-3)*IF(RTF_unit="K",1,IF(RTF_unit="lb",1/1000,IF(RTF_unit="T",2,1))),"")</f>
        <v/>
      </c>
      <c r="BM264" s="125" t="str">
        <f t="shared" ref="BM264" ca="1" si="1477">IFERROR(INDEX($D$2:$BA$203,$A$41-1+$BI264,$A$27-1)*IF(RTF_unit="K",1,IF(RTF_unit="lb",1/1000,IF(RTF_unit="T",2,1))),"")</f>
        <v/>
      </c>
      <c r="BN264" s="125" t="str">
        <f t="shared" ref="BN264" ca="1" si="1478">IFERROR(INDEX($D$2:$BA$203,$A$41-1+$BI264,$A$27-2)*IF(RTF_unit="K",1,IF(RTF_unit="lb",1/1000,IF(RTF_unit="T",2,1))),"")</f>
        <v/>
      </c>
      <c r="BO264" s="125" t="str">
        <f t="shared" ref="BO264" ca="1" si="1479">IFERROR(INDEX($D$2:$BA$203,$A$41-1+$BI264,$A$27)*IF(RTF_unit_Moment="kip-ft",1,IF(RTF_unit_Moment="kip-in",1/12,IF(RTF_unit_Moment="lb-ft",1/1000,IF(RTF_unit_Moment="lb-in",1/12000,1)))),"")</f>
        <v/>
      </c>
      <c r="BP264" s="125" t="str">
        <f t="shared" ref="BP264" ca="1" si="1480">IFERROR(INDEX($D$2:$BA$203,$A$41-1+$BI264,$A$30)*IF(RTF_unit_Moment="kip-ft",1,IF(RTF_unit_Moment="kip-in",1/12,IF(RTF_unit_Moment="lb-ft",1/1000,IF(RTF_unit_Moment="lb-in",1/12000,1)))),"")</f>
        <v/>
      </c>
      <c r="BQ264" s="125" t="str">
        <f t="shared" ca="1" si="1150"/>
        <v/>
      </c>
      <c r="BR264" s="125" t="str">
        <f t="shared" ca="1" si="1151"/>
        <v/>
      </c>
      <c r="BT264" s="125" t="str">
        <f t="array" aca="1" ref="BT264" ca="1">IFERROR(INDEX($BB$1:$BB$203,SMALL(IF($BB$1:$BB$203&lt;&gt;"",ROW($BB$1:$BB$203)),ROW(257:257))),"")</f>
        <v/>
      </c>
      <c r="BU264" s="604" t="str">
        <f t="shared" ca="1" si="1119"/>
        <v/>
      </c>
      <c r="BV264" s="125" t="str">
        <f t="shared" ca="1" si="1127"/>
        <v/>
      </c>
      <c r="BW264" s="125" t="str">
        <f t="shared" ca="1" si="1127"/>
        <v/>
      </c>
      <c r="BX264" s="125" t="str">
        <f t="shared" ca="1" si="1127"/>
        <v/>
      </c>
      <c r="BY264" s="125" t="str">
        <f t="shared" ca="1" si="1128"/>
        <v/>
      </c>
      <c r="BZ264" s="125" t="str">
        <f t="shared" ca="1" si="1120"/>
        <v/>
      </c>
      <c r="CA264" s="125" t="str">
        <f t="shared" ca="1" si="1129"/>
        <v/>
      </c>
      <c r="CB264" s="125" t="str">
        <f t="shared" ca="1" si="1130"/>
        <v/>
      </c>
      <c r="CC264" s="125" t="str">
        <f t="shared" ca="1" si="1131"/>
        <v/>
      </c>
      <c r="CD264" s="125" t="str">
        <f t="shared" ca="1" si="1132"/>
        <v/>
      </c>
      <c r="CE264" s="125" t="str">
        <f t="shared" ca="1" si="1133"/>
        <v/>
      </c>
      <c r="CF264" s="125" t="str">
        <f t="shared" ca="1" si="1134"/>
        <v/>
      </c>
      <c r="CG264" s="125" t="str">
        <f t="shared" ca="1" si="1135"/>
        <v/>
      </c>
      <c r="CH264" s="125" t="str">
        <f t="shared" ca="1" si="1136"/>
        <v/>
      </c>
      <c r="CI264" s="125" t="str">
        <f t="shared" ca="1" si="1137"/>
        <v/>
      </c>
      <c r="CJ264" s="125" t="str">
        <f t="array" aca="1" ref="CJ264" ca="1">IFERROR(INDEX($CI$1:$CI$502,SMALL(IF($CI$1:$CI$502&lt;&gt;"",ROW($CI$1:$CI$502)),ROW(257:257))),"")</f>
        <v/>
      </c>
      <c r="CK264" s="125" t="str">
        <f t="shared" ca="1" si="1138"/>
        <v/>
      </c>
      <c r="CL264" s="125" t="str">
        <f t="shared" ca="1" si="1139"/>
        <v/>
      </c>
      <c r="CM264" s="125"/>
      <c r="CO264" s="125" t="str">
        <f t="shared" si="1140"/>
        <v/>
      </c>
      <c r="CP264" s="600" t="str">
        <f t="shared" si="1141"/>
        <v/>
      </c>
      <c r="CQ264" s="600" t="str">
        <f t="shared" si="1157"/>
        <v/>
      </c>
      <c r="CR264" s="600" t="str">
        <f t="shared" si="1142"/>
        <v/>
      </c>
    </row>
    <row r="265" spans="1:96" x14ac:dyDescent="0.25">
      <c r="A265" s="591"/>
      <c r="C265" s="125">
        <f t="shared" si="1454"/>
        <v>263</v>
      </c>
      <c r="D265" s="125" t="e">
        <f t="shared" ca="1" si="1437"/>
        <v>#N/A</v>
      </c>
      <c r="E265" s="125" t="e">
        <f t="shared" ca="1" si="1437"/>
        <v>#N/A</v>
      </c>
      <c r="F265" s="125" t="e">
        <f t="shared" ca="1" si="1437"/>
        <v>#N/A</v>
      </c>
      <c r="G265" s="125" t="e">
        <f t="shared" ca="1" si="1437"/>
        <v>#N/A</v>
      </c>
      <c r="H265" s="125" t="e">
        <f t="shared" ca="1" si="1437"/>
        <v>#N/A</v>
      </c>
      <c r="I265" s="125" t="e">
        <f t="shared" ca="1" si="1437"/>
        <v>#N/A</v>
      </c>
      <c r="J265" s="125" t="e">
        <f t="shared" ca="1" si="1437"/>
        <v>#N/A</v>
      </c>
      <c r="K265" s="125" t="e">
        <f t="shared" ca="1" si="1437"/>
        <v>#N/A</v>
      </c>
      <c r="L265" s="125" t="e">
        <f t="shared" ca="1" si="1437"/>
        <v>#N/A</v>
      </c>
      <c r="M265" s="125" t="e">
        <f t="shared" ca="1" si="1437"/>
        <v>#N/A</v>
      </c>
      <c r="N265" s="125" t="e">
        <f t="shared" ca="1" si="1437"/>
        <v>#N/A</v>
      </c>
      <c r="O265" s="125" t="e">
        <f t="shared" ca="1" si="1437"/>
        <v>#N/A</v>
      </c>
      <c r="P265" s="125" t="e">
        <f t="shared" ca="1" si="1437"/>
        <v>#N/A</v>
      </c>
      <c r="Q265" s="125" t="e">
        <f t="shared" ca="1" si="1437"/>
        <v>#N/A</v>
      </c>
      <c r="R265" s="125" t="e">
        <f t="shared" ca="1" si="1437"/>
        <v>#N/A</v>
      </c>
      <c r="S265" s="125" t="e">
        <f t="shared" ca="1" si="1437"/>
        <v>#N/A</v>
      </c>
      <c r="T265" s="125" t="e">
        <f t="shared" ca="1" si="1430"/>
        <v>#N/A</v>
      </c>
      <c r="U265" s="125" t="e">
        <f t="shared" ca="1" si="1430"/>
        <v>#N/A</v>
      </c>
      <c r="V265" s="125" t="e">
        <f t="shared" ca="1" si="1430"/>
        <v>#N/A</v>
      </c>
      <c r="W265" s="125" t="e">
        <f t="shared" ca="1" si="1430"/>
        <v>#N/A</v>
      </c>
      <c r="X265" s="125" t="e">
        <f t="shared" ca="1" si="1430"/>
        <v>#N/A</v>
      </c>
      <c r="Y265" s="125" t="e">
        <f t="shared" ca="1" si="1430"/>
        <v>#N/A</v>
      </c>
      <c r="Z265" s="125" t="e">
        <f t="shared" ca="1" si="1430"/>
        <v>#N/A</v>
      </c>
      <c r="AA265" s="125" t="e">
        <f t="shared" ca="1" si="1430"/>
        <v>#N/A</v>
      </c>
      <c r="AB265" s="125" t="e">
        <f t="shared" ca="1" si="1430"/>
        <v>#N/A</v>
      </c>
      <c r="AC265" s="125" t="e">
        <f t="shared" ca="1" si="1430"/>
        <v>#N/A</v>
      </c>
      <c r="AD265" s="125" t="e">
        <f t="shared" ca="1" si="1430"/>
        <v>#N/A</v>
      </c>
      <c r="AE265" s="125" t="e">
        <f t="shared" ca="1" si="1430"/>
        <v>#N/A</v>
      </c>
      <c r="AF265" s="125" t="e">
        <f t="shared" ca="1" si="1430"/>
        <v>#N/A</v>
      </c>
      <c r="AG265" s="125" t="e">
        <f t="shared" ca="1" si="1430"/>
        <v>#N/A</v>
      </c>
      <c r="AH265" s="125" t="e">
        <f t="shared" ca="1" si="1430"/>
        <v>#N/A</v>
      </c>
      <c r="AI265" s="125" t="e">
        <f t="shared" ca="1" si="1438"/>
        <v>#N/A</v>
      </c>
      <c r="AJ265" s="125" t="e">
        <f t="shared" ca="1" si="1438"/>
        <v>#N/A</v>
      </c>
      <c r="AK265" s="125" t="e">
        <f t="shared" ca="1" si="1438"/>
        <v>#N/A</v>
      </c>
      <c r="AL265" s="125" t="e">
        <f t="shared" ca="1" si="1438"/>
        <v>#N/A</v>
      </c>
      <c r="AM265" s="125" t="e">
        <f t="shared" ca="1" si="1438"/>
        <v>#N/A</v>
      </c>
      <c r="AN265" s="125" t="e">
        <f t="shared" ca="1" si="1438"/>
        <v>#N/A</v>
      </c>
      <c r="AO265" s="125" t="e">
        <f t="shared" ca="1" si="1438"/>
        <v>#N/A</v>
      </c>
      <c r="AP265" s="125" t="e">
        <f t="shared" ca="1" si="1438"/>
        <v>#N/A</v>
      </c>
      <c r="AQ265" s="125" t="e">
        <f t="shared" ca="1" si="1438"/>
        <v>#N/A</v>
      </c>
      <c r="AR265" s="125" t="e">
        <f t="shared" ca="1" si="1438"/>
        <v>#N/A</v>
      </c>
      <c r="AS265" s="125" t="e">
        <f t="shared" ca="1" si="1438"/>
        <v>#N/A</v>
      </c>
      <c r="AT265" s="125" t="e">
        <f t="shared" ca="1" si="1438"/>
        <v>#N/A</v>
      </c>
      <c r="AU265" s="125" t="e">
        <f t="shared" ca="1" si="1438"/>
        <v>#N/A</v>
      </c>
      <c r="AV265" s="125" t="e">
        <f t="shared" ca="1" si="1438"/>
        <v>#N/A</v>
      </c>
      <c r="AW265" s="125" t="e">
        <f t="shared" ca="1" si="1438"/>
        <v>#N/A</v>
      </c>
      <c r="AX265" s="125" t="e">
        <f t="shared" ca="1" si="1438"/>
        <v>#N/A</v>
      </c>
      <c r="AY265" s="125" t="e">
        <f t="shared" ca="1" si="1431"/>
        <v>#N/A</v>
      </c>
      <c r="AZ265" s="125" t="e">
        <f t="shared" ca="1" si="1431"/>
        <v>#N/A</v>
      </c>
      <c r="BA265" s="125" t="e">
        <f t="shared" ca="1" si="1431"/>
        <v>#N/A</v>
      </c>
      <c r="BB265" s="125" t="str">
        <f t="shared" ca="1" si="1447"/>
        <v/>
      </c>
      <c r="BC265" s="125" t="str">
        <f t="shared" ca="1" si="1439"/>
        <v/>
      </c>
      <c r="BD265" s="125" t="str">
        <f t="shared" ca="1" si="1440"/>
        <v/>
      </c>
      <c r="BE265" s="125" t="str">
        <f t="shared" ca="1" si="1441"/>
        <v/>
      </c>
      <c r="BF265" t="str">
        <f t="shared" ca="1" si="1448"/>
        <v/>
      </c>
      <c r="BG265" s="125" t="str">
        <f t="shared" ca="1" si="1475"/>
        <v/>
      </c>
      <c r="BI265" s="606" t="str">
        <f t="shared" ca="1" si="1143"/>
        <v/>
      </c>
      <c r="BJ265" s="125" t="str">
        <f t="shared" ca="1" si="1121"/>
        <v/>
      </c>
      <c r="BK265" s="125" t="str">
        <f t="shared" ca="1" si="1144"/>
        <v/>
      </c>
      <c r="BL265" s="125" t="str">
        <f t="shared" ref="BL265" ca="1" si="1481">IFERROR(INDEX($D$2:$BA$203,$A$41-1+$BI265,$A$27-3)*IF(RTF_unit="K",1,IF(RTF_unit="lb",1/1000,IF(RTF_unit="T",2,1))),"")</f>
        <v/>
      </c>
      <c r="BM265" s="125" t="str">
        <f t="shared" ref="BM265" ca="1" si="1482">IFERROR(INDEX($D$2:$BA$203,$A$41-1+$BI265,$A$27-1)*IF(RTF_unit="K",1,IF(RTF_unit="lb",1/1000,IF(RTF_unit="T",2,1))),"")</f>
        <v/>
      </c>
      <c r="BN265" s="125" t="str">
        <f t="shared" ref="BN265" ca="1" si="1483">IFERROR(INDEX($D$2:$BA$203,$A$41-1+$BI265,$A$27-2)*IF(RTF_unit="K",1,IF(RTF_unit="lb",1/1000,IF(RTF_unit="T",2,1))),"")</f>
        <v/>
      </c>
      <c r="BO265" s="125" t="str">
        <f t="shared" ref="BO265" ca="1" si="1484">IFERROR(INDEX($D$2:$BA$203,$A$41-1+$BI265,$A$27)*IF(RTF_unit_Moment="kip-ft",1,IF(RTF_unit_Moment="kip-in",1/12,IF(RTF_unit_Moment="lb-ft",1/1000,IF(RTF_unit_Moment="lb-in",1/12000,1)))),"")</f>
        <v/>
      </c>
      <c r="BP265" s="125" t="str">
        <f t="shared" ref="BP265" ca="1" si="1485">IFERROR(INDEX($D$2:$BA$203,$A$41-1+$BI265,$A$30)*IF(RTF_unit_Moment="kip-ft",1,IF(RTF_unit_Moment="kip-in",1/12,IF(RTF_unit_Moment="lb-ft",1/1000,IF(RTF_unit_Moment="lb-in",1/12000,1)))),"")</f>
        <v/>
      </c>
      <c r="BQ265" s="125" t="str">
        <f t="shared" ca="1" si="1150"/>
        <v/>
      </c>
      <c r="BR265" s="125" t="str">
        <f t="shared" ca="1" si="1151"/>
        <v/>
      </c>
      <c r="BT265" s="125" t="str">
        <f t="array" aca="1" ref="BT265" ca="1">IFERROR(INDEX($BB$1:$BB$203,SMALL(IF($BB$1:$BB$203&lt;&gt;"",ROW($BB$1:$BB$203)),ROW(258:258))),"")</f>
        <v/>
      </c>
      <c r="BU265" s="604" t="str">
        <f t="shared" ref="BU265:BU328" ca="1" si="1486">IF($BT265="","",ROW(INDEX(BB:BB,MATCH($BT265,BB:BB,0))))</f>
        <v/>
      </c>
      <c r="BV265" s="125" t="str">
        <f t="shared" ca="1" si="1127"/>
        <v/>
      </c>
      <c r="BW265" s="125" t="str">
        <f t="shared" ca="1" si="1127"/>
        <v/>
      </c>
      <c r="BX265" s="125" t="str">
        <f t="shared" ca="1" si="1127"/>
        <v/>
      </c>
      <c r="BY265" s="125" t="str">
        <f t="shared" ca="1" si="1128"/>
        <v/>
      </c>
      <c r="BZ265" s="125" t="str">
        <f t="shared" ref="BZ265:BZ328" ca="1" si="1487">IF($BT265="","",VLOOKUP($BT265,$BB:$BG,6,0))</f>
        <v/>
      </c>
      <c r="CA265" s="125" t="str">
        <f t="shared" ca="1" si="1129"/>
        <v/>
      </c>
      <c r="CB265" s="125" t="str">
        <f t="shared" ca="1" si="1130"/>
        <v/>
      </c>
      <c r="CC265" s="125" t="str">
        <f t="shared" ca="1" si="1131"/>
        <v/>
      </c>
      <c r="CD265" s="125" t="str">
        <f t="shared" ca="1" si="1132"/>
        <v/>
      </c>
      <c r="CE265" s="125" t="str">
        <f t="shared" ca="1" si="1133"/>
        <v/>
      </c>
      <c r="CF265" s="125" t="str">
        <f t="shared" ca="1" si="1134"/>
        <v/>
      </c>
      <c r="CG265" s="125" t="str">
        <f t="shared" ca="1" si="1135"/>
        <v/>
      </c>
      <c r="CH265" s="125" t="str">
        <f t="shared" ca="1" si="1136"/>
        <v/>
      </c>
      <c r="CI265" s="125" t="str">
        <f t="shared" ca="1" si="1137"/>
        <v/>
      </c>
      <c r="CJ265" s="125" t="str">
        <f t="array" aca="1" ref="CJ265" ca="1">IFERROR(INDEX($CI$1:$CI$502,SMALL(IF($CI$1:$CI$502&lt;&gt;"",ROW($CI$1:$CI$502)),ROW(258:258))),"")</f>
        <v/>
      </c>
      <c r="CK265" s="125" t="str">
        <f t="shared" ca="1" si="1138"/>
        <v/>
      </c>
      <c r="CL265" s="125" t="str">
        <f t="shared" ca="1" si="1139"/>
        <v/>
      </c>
      <c r="CM265" s="125"/>
      <c r="CO265" s="125" t="str">
        <f t="shared" si="1140"/>
        <v/>
      </c>
      <c r="CP265" s="600" t="str">
        <f t="shared" si="1141"/>
        <v/>
      </c>
      <c r="CQ265" s="600" t="str">
        <f t="shared" si="1157"/>
        <v/>
      </c>
      <c r="CR265" s="600" t="str">
        <f t="shared" si="1142"/>
        <v/>
      </c>
    </row>
    <row r="266" spans="1:96" x14ac:dyDescent="0.25">
      <c r="A266" s="591"/>
      <c r="C266" s="125">
        <f t="shared" si="1454"/>
        <v>264</v>
      </c>
      <c r="D266" s="125" t="e">
        <f t="shared" ca="1" si="1437"/>
        <v>#N/A</v>
      </c>
      <c r="E266" s="125" t="e">
        <f t="shared" ca="1" si="1437"/>
        <v>#N/A</v>
      </c>
      <c r="F266" s="125" t="e">
        <f t="shared" ca="1" si="1437"/>
        <v>#N/A</v>
      </c>
      <c r="G266" s="125" t="e">
        <f t="shared" ca="1" si="1437"/>
        <v>#N/A</v>
      </c>
      <c r="H266" s="125" t="e">
        <f t="shared" ca="1" si="1437"/>
        <v>#N/A</v>
      </c>
      <c r="I266" s="125" t="e">
        <f t="shared" ca="1" si="1437"/>
        <v>#N/A</v>
      </c>
      <c r="J266" s="125" t="e">
        <f t="shared" ca="1" si="1437"/>
        <v>#N/A</v>
      </c>
      <c r="K266" s="125" t="e">
        <f t="shared" ca="1" si="1437"/>
        <v>#N/A</v>
      </c>
      <c r="L266" s="125" t="e">
        <f t="shared" ca="1" si="1437"/>
        <v>#N/A</v>
      </c>
      <c r="M266" s="125" t="e">
        <f t="shared" ca="1" si="1437"/>
        <v>#N/A</v>
      </c>
      <c r="N266" s="125" t="e">
        <f t="shared" ca="1" si="1437"/>
        <v>#N/A</v>
      </c>
      <c r="O266" s="125" t="e">
        <f t="shared" ca="1" si="1437"/>
        <v>#N/A</v>
      </c>
      <c r="P266" s="125" t="e">
        <f t="shared" ca="1" si="1437"/>
        <v>#N/A</v>
      </c>
      <c r="Q266" s="125" t="e">
        <f t="shared" ca="1" si="1437"/>
        <v>#N/A</v>
      </c>
      <c r="R266" s="125" t="e">
        <f t="shared" ca="1" si="1437"/>
        <v>#N/A</v>
      </c>
      <c r="S266" s="125" t="e">
        <f t="shared" ca="1" si="1437"/>
        <v>#N/A</v>
      </c>
      <c r="T266" s="125" t="e">
        <f t="shared" ca="1" si="1430"/>
        <v>#N/A</v>
      </c>
      <c r="U266" s="125" t="e">
        <f t="shared" ca="1" si="1430"/>
        <v>#N/A</v>
      </c>
      <c r="V266" s="125" t="e">
        <f t="shared" ca="1" si="1430"/>
        <v>#N/A</v>
      </c>
      <c r="W266" s="125" t="e">
        <f t="shared" ca="1" si="1430"/>
        <v>#N/A</v>
      </c>
      <c r="X266" s="125" t="e">
        <f t="shared" ca="1" si="1430"/>
        <v>#N/A</v>
      </c>
      <c r="Y266" s="125" t="e">
        <f t="shared" ca="1" si="1430"/>
        <v>#N/A</v>
      </c>
      <c r="Z266" s="125" t="e">
        <f t="shared" ca="1" si="1430"/>
        <v>#N/A</v>
      </c>
      <c r="AA266" s="125" t="e">
        <f t="shared" ca="1" si="1430"/>
        <v>#N/A</v>
      </c>
      <c r="AB266" s="125" t="e">
        <f t="shared" ca="1" si="1430"/>
        <v>#N/A</v>
      </c>
      <c r="AC266" s="125" t="e">
        <f t="shared" ca="1" si="1430"/>
        <v>#N/A</v>
      </c>
      <c r="AD266" s="125" t="e">
        <f t="shared" ca="1" si="1430"/>
        <v>#N/A</v>
      </c>
      <c r="AE266" s="125" t="e">
        <f t="shared" ca="1" si="1430"/>
        <v>#N/A</v>
      </c>
      <c r="AF266" s="125" t="e">
        <f t="shared" ca="1" si="1430"/>
        <v>#N/A</v>
      </c>
      <c r="AG266" s="125" t="e">
        <f t="shared" ca="1" si="1430"/>
        <v>#N/A</v>
      </c>
      <c r="AH266" s="125" t="e">
        <f t="shared" ca="1" si="1430"/>
        <v>#N/A</v>
      </c>
      <c r="AI266" s="125" t="e">
        <f t="shared" ca="1" si="1438"/>
        <v>#N/A</v>
      </c>
      <c r="AJ266" s="125" t="e">
        <f t="shared" ca="1" si="1438"/>
        <v>#N/A</v>
      </c>
      <c r="AK266" s="125" t="e">
        <f t="shared" ca="1" si="1438"/>
        <v>#N/A</v>
      </c>
      <c r="AL266" s="125" t="e">
        <f t="shared" ca="1" si="1438"/>
        <v>#N/A</v>
      </c>
      <c r="AM266" s="125" t="e">
        <f t="shared" ca="1" si="1438"/>
        <v>#N/A</v>
      </c>
      <c r="AN266" s="125" t="e">
        <f t="shared" ca="1" si="1438"/>
        <v>#N/A</v>
      </c>
      <c r="AO266" s="125" t="e">
        <f t="shared" ca="1" si="1438"/>
        <v>#N/A</v>
      </c>
      <c r="AP266" s="125" t="e">
        <f t="shared" ca="1" si="1438"/>
        <v>#N/A</v>
      </c>
      <c r="AQ266" s="125" t="e">
        <f t="shared" ca="1" si="1438"/>
        <v>#N/A</v>
      </c>
      <c r="AR266" s="125" t="e">
        <f t="shared" ca="1" si="1438"/>
        <v>#N/A</v>
      </c>
      <c r="AS266" s="125" t="e">
        <f t="shared" ca="1" si="1438"/>
        <v>#N/A</v>
      </c>
      <c r="AT266" s="125" t="e">
        <f t="shared" ca="1" si="1438"/>
        <v>#N/A</v>
      </c>
      <c r="AU266" s="125" t="e">
        <f t="shared" ca="1" si="1438"/>
        <v>#N/A</v>
      </c>
      <c r="AV266" s="125" t="e">
        <f t="shared" ca="1" si="1438"/>
        <v>#N/A</v>
      </c>
      <c r="AW266" s="125" t="e">
        <f t="shared" ca="1" si="1438"/>
        <v>#N/A</v>
      </c>
      <c r="AX266" s="125" t="e">
        <f t="shared" ca="1" si="1438"/>
        <v>#N/A</v>
      </c>
      <c r="AY266" s="125" t="e">
        <f t="shared" ca="1" si="1431"/>
        <v>#N/A</v>
      </c>
      <c r="AZ266" s="125" t="e">
        <f t="shared" ca="1" si="1431"/>
        <v>#N/A</v>
      </c>
      <c r="BA266" s="125" t="e">
        <f t="shared" ca="1" si="1431"/>
        <v>#N/A</v>
      </c>
      <c r="BB266" s="125" t="str">
        <f t="shared" ca="1" si="1447"/>
        <v/>
      </c>
      <c r="BC266" s="125" t="str">
        <f t="shared" ca="1" si="1439"/>
        <v/>
      </c>
      <c r="BD266" s="125" t="str">
        <f t="shared" ca="1" si="1440"/>
        <v/>
      </c>
      <c r="BE266" s="125" t="str">
        <f t="shared" ca="1" si="1441"/>
        <v/>
      </c>
      <c r="BF266" t="str">
        <f t="shared" ca="1" si="1448"/>
        <v/>
      </c>
      <c r="BG266" s="125" t="str">
        <f t="shared" ca="1" si="1475"/>
        <v/>
      </c>
      <c r="BI266" s="606" t="str">
        <f t="shared" ca="1" si="1143"/>
        <v/>
      </c>
      <c r="BJ266" s="125" t="str">
        <f t="shared" ref="BJ266:BJ329" ca="1" si="1488">IFERROR(INDEX(D:D,$A$41+$BI266,1),"")</f>
        <v/>
      </c>
      <c r="BK266" s="125" t="str">
        <f t="shared" ca="1" si="1144"/>
        <v/>
      </c>
      <c r="BL266" s="125" t="str">
        <f t="shared" ref="BL266" ca="1" si="1489">IFERROR(INDEX($D$2:$BA$203,$A$41-1+$BI266,$A$27-3)*IF(RTF_unit="K",1,IF(RTF_unit="lb",1/1000,IF(RTF_unit="T",2,1))),"")</f>
        <v/>
      </c>
      <c r="BM266" s="125" t="str">
        <f t="shared" ref="BM266" ca="1" si="1490">IFERROR(INDEX($D$2:$BA$203,$A$41-1+$BI266,$A$27-1)*IF(RTF_unit="K",1,IF(RTF_unit="lb",1/1000,IF(RTF_unit="T",2,1))),"")</f>
        <v/>
      </c>
      <c r="BN266" s="125" t="str">
        <f t="shared" ref="BN266" ca="1" si="1491">IFERROR(INDEX($D$2:$BA$203,$A$41-1+$BI266,$A$27-2)*IF(RTF_unit="K",1,IF(RTF_unit="lb",1/1000,IF(RTF_unit="T",2,1))),"")</f>
        <v/>
      </c>
      <c r="BO266" s="125" t="str">
        <f t="shared" ref="BO266" ca="1" si="1492">IFERROR(INDEX($D$2:$BA$203,$A$41-1+$BI266,$A$27)*IF(RTF_unit_Moment="kip-ft",1,IF(RTF_unit_Moment="kip-in",1/12,IF(RTF_unit_Moment="lb-ft",1/1000,IF(RTF_unit_Moment="lb-in",1/12000,1)))),"")</f>
        <v/>
      </c>
      <c r="BP266" s="125" t="str">
        <f t="shared" ref="BP266" ca="1" si="1493">IFERROR(INDEX($D$2:$BA$203,$A$41-1+$BI266,$A$30)*IF(RTF_unit_Moment="kip-ft",1,IF(RTF_unit_Moment="kip-in",1/12,IF(RTF_unit_Moment="lb-ft",1/1000,IF(RTF_unit_Moment="lb-in",1/12000,1)))),"")</f>
        <v/>
      </c>
      <c r="BQ266" s="125" t="str">
        <f t="shared" ca="1" si="1150"/>
        <v/>
      </c>
      <c r="BR266" s="125" t="str">
        <f t="shared" ca="1" si="1151"/>
        <v/>
      </c>
      <c r="BT266" s="125" t="str">
        <f t="array" aca="1" ref="BT266" ca="1">IFERROR(INDEX($BB$1:$BB$203,SMALL(IF($BB$1:$BB$203&lt;&gt;"",ROW($BB$1:$BB$203)),ROW(259:259))),"")</f>
        <v/>
      </c>
      <c r="BU266" s="604" t="str">
        <f t="shared" ca="1" si="1486"/>
        <v/>
      </c>
      <c r="BV266" s="125" t="str">
        <f t="shared" ref="BV266:BX329" ca="1" si="1494">IFERROR(INDEX(INDIRECT(BV$7 &amp; ":" &amp; BV$7),$BU266 + MATCH($BZ266,INDIRECT($BZ$7 &amp; $BU266 &amp; ":" &amp; $BZ$7 &amp; $BU266+7),0) - 1,1),"")</f>
        <v/>
      </c>
      <c r="BW266" s="125" t="str">
        <f t="shared" ca="1" si="1494"/>
        <v/>
      </c>
      <c r="BX266" s="125" t="str">
        <f t="shared" ca="1" si="1494"/>
        <v/>
      </c>
      <c r="BY266" s="125" t="str">
        <f t="shared" ref="BY266:BY329" ca="1" si="1495">IFERROR(SQRT(BW266^2+BX266^2),"")</f>
        <v/>
      </c>
      <c r="BZ266" s="125" t="str">
        <f t="shared" ca="1" si="1487"/>
        <v/>
      </c>
      <c r="CA266" s="125" t="str">
        <f t="shared" ref="CA266:CA329" ca="1" si="1496">IF($BT266="","",0)</f>
        <v/>
      </c>
      <c r="CB266" s="125" t="str">
        <f t="shared" ref="CB266:CB329" ca="1" si="1497">IF($BT266="","",ABS($BV266))</f>
        <v/>
      </c>
      <c r="CC266" s="125" t="str">
        <f t="shared" ref="CC266:CC329" ca="1" si="1498">IF($BT266="","",ABS($BY266))</f>
        <v/>
      </c>
      <c r="CD266" s="125" t="str">
        <f t="shared" ref="CD266:CD329" ca="1" si="1499">IFERROR(VLOOKUP(INDEX(F:F,MATCH(INDEX(INDIRECT(BV$7 &amp; ":" &amp; BV$7),$BU266 + MATCH($BZ266,INDIRECT($BZ$7 &amp; $BU266 &amp; ":" &amp; $BZ$7 &amp; $BU266+7),0) - 1,1),BC:BC,0))-1,$BI$10:$BR$502,3,0),"")</f>
        <v/>
      </c>
      <c r="CE266" s="125" t="str">
        <f t="shared" ref="CE266:CE329" ca="1" si="1500">IFERROR(LEFT($BT266,(FIND("@",$BT266,1)-1)),"")</f>
        <v/>
      </c>
      <c r="CF266" s="125" t="str">
        <f t="shared" ref="CF266:CF329" ca="1" si="1501">IFERROR(RIGHT($BT266,(FIND("@",$BT266,1)-1)),"")</f>
        <v/>
      </c>
      <c r="CG266" s="125" t="str">
        <f t="shared" ref="CG266:CG329" ca="1" si="1502">IF($CF266=$CF265,"",$CF266)</f>
        <v/>
      </c>
      <c r="CH266" s="125" t="str">
        <f t="shared" ref="CH266:CH329" ca="1" si="1503">IFERROR(IF(MAX(($CF$9:$CF$502=$CG266)*$BZ$9:$BZ$502)=0,"",MAX(($CF$9:$CF$502=$CG266)*$BZ$9:$BZ$502)),"")</f>
        <v/>
      </c>
      <c r="CI266" s="125" t="str">
        <f t="shared" ref="CI266:CI329" ca="1" si="1504">INDEX($BT$9:$BT$502,MATCH($CH266,$BZ$9:$BZ$502,0))</f>
        <v/>
      </c>
      <c r="CJ266" s="125" t="str">
        <f t="array" aca="1" ref="CJ266" ca="1">IFERROR(INDEX($CI$1:$CI$502,SMALL(IF($CI$1:$CI$502&lt;&gt;"",ROW($CI$1:$CI$502)),ROW(259:259))),"")</f>
        <v/>
      </c>
      <c r="CK266" s="125" t="str">
        <f t="shared" ref="CK266:CK329" ca="1" si="1505">IF($CJ266="","","Maximum @ "&amp; IFERROR(RIGHT($CJ266,(FIND("@",$CJ266,1)-1)),""))</f>
        <v/>
      </c>
      <c r="CL266" s="125" t="str">
        <f t="shared" ref="CL266:CL329" ca="1" si="1506">IF($BT266="","",$BT266)</f>
        <v/>
      </c>
      <c r="CM266" s="125"/>
      <c r="CO266" s="125" t="str">
        <f t="shared" ref="CO266:CO329" si="1507">IF($CM266="","",$CM266)</f>
        <v/>
      </c>
      <c r="CP266" s="600" t="str">
        <f t="shared" ref="CP266:CP329" si="1508">IF($CO266="","",ABS(VLOOKUP(IF(LEFT($CO266,3)="Guy",$CO266,INDEX($CJ$9:$CJ$502,MATCH($CO266,$CK$9:$CK$502,0))),$BT$9:$CD$502,11,0)))</f>
        <v/>
      </c>
      <c r="CQ266" s="600" t="str">
        <f t="shared" si="1157"/>
        <v/>
      </c>
      <c r="CR266" s="600" t="str">
        <f t="shared" ref="CR266:CR329" si="1509">IF($CO266="","",ABS(VLOOKUP(IF(LEFT($CO266,3)="Guy",$CO266,INDEX($CJ$9:$CJ$502,MATCH($CO266,$CK$9:$CK$502,0))),$BT$9:$CD$502,6,0)))</f>
        <v/>
      </c>
    </row>
    <row r="267" spans="1:96" x14ac:dyDescent="0.25">
      <c r="A267" s="591"/>
      <c r="C267" s="125">
        <f t="shared" si="1454"/>
        <v>265</v>
      </c>
      <c r="D267" s="125" t="e">
        <f t="shared" ca="1" si="1437"/>
        <v>#N/A</v>
      </c>
      <c r="E267" s="125" t="e">
        <f t="shared" ca="1" si="1437"/>
        <v>#N/A</v>
      </c>
      <c r="F267" s="125" t="e">
        <f t="shared" ca="1" si="1437"/>
        <v>#N/A</v>
      </c>
      <c r="G267" s="125" t="e">
        <f t="shared" ca="1" si="1437"/>
        <v>#N/A</v>
      </c>
      <c r="H267" s="125" t="e">
        <f t="shared" ca="1" si="1437"/>
        <v>#N/A</v>
      </c>
      <c r="I267" s="125" t="e">
        <f t="shared" ca="1" si="1437"/>
        <v>#N/A</v>
      </c>
      <c r="J267" s="125" t="e">
        <f t="shared" ca="1" si="1437"/>
        <v>#N/A</v>
      </c>
      <c r="K267" s="125" t="e">
        <f t="shared" ca="1" si="1437"/>
        <v>#N/A</v>
      </c>
      <c r="L267" s="125" t="e">
        <f t="shared" ca="1" si="1437"/>
        <v>#N/A</v>
      </c>
      <c r="M267" s="125" t="e">
        <f t="shared" ca="1" si="1437"/>
        <v>#N/A</v>
      </c>
      <c r="N267" s="125" t="e">
        <f t="shared" ca="1" si="1437"/>
        <v>#N/A</v>
      </c>
      <c r="O267" s="125" t="e">
        <f t="shared" ca="1" si="1437"/>
        <v>#N/A</v>
      </c>
      <c r="P267" s="125" t="e">
        <f t="shared" ca="1" si="1437"/>
        <v>#N/A</v>
      </c>
      <c r="Q267" s="125" t="e">
        <f t="shared" ca="1" si="1437"/>
        <v>#N/A</v>
      </c>
      <c r="R267" s="125" t="e">
        <f t="shared" ca="1" si="1437"/>
        <v>#N/A</v>
      </c>
      <c r="S267" s="125" t="e">
        <f t="shared" ca="1" si="1437"/>
        <v>#N/A</v>
      </c>
      <c r="T267" s="125" t="e">
        <f t="shared" ca="1" si="1430"/>
        <v>#N/A</v>
      </c>
      <c r="U267" s="125" t="e">
        <f t="shared" ca="1" si="1430"/>
        <v>#N/A</v>
      </c>
      <c r="V267" s="125" t="e">
        <f t="shared" ca="1" si="1430"/>
        <v>#N/A</v>
      </c>
      <c r="W267" s="125" t="e">
        <f t="shared" ca="1" si="1430"/>
        <v>#N/A</v>
      </c>
      <c r="X267" s="125" t="e">
        <f t="shared" ca="1" si="1430"/>
        <v>#N/A</v>
      </c>
      <c r="Y267" s="125" t="e">
        <f t="shared" ca="1" si="1430"/>
        <v>#N/A</v>
      </c>
      <c r="Z267" s="125" t="e">
        <f t="shared" ca="1" si="1430"/>
        <v>#N/A</v>
      </c>
      <c r="AA267" s="125" t="e">
        <f t="shared" ca="1" si="1430"/>
        <v>#N/A</v>
      </c>
      <c r="AB267" s="125" t="e">
        <f t="shared" ca="1" si="1430"/>
        <v>#N/A</v>
      </c>
      <c r="AC267" s="125" t="e">
        <f t="shared" ca="1" si="1430"/>
        <v>#N/A</v>
      </c>
      <c r="AD267" s="125" t="e">
        <f t="shared" ca="1" si="1430"/>
        <v>#N/A</v>
      </c>
      <c r="AE267" s="125" t="e">
        <f t="shared" ca="1" si="1430"/>
        <v>#N/A</v>
      </c>
      <c r="AF267" s="125" t="e">
        <f t="shared" ca="1" si="1430"/>
        <v>#N/A</v>
      </c>
      <c r="AG267" s="125" t="e">
        <f t="shared" ca="1" si="1430"/>
        <v>#N/A</v>
      </c>
      <c r="AH267" s="125" t="e">
        <f t="shared" ca="1" si="1430"/>
        <v>#N/A</v>
      </c>
      <c r="AI267" s="125" t="e">
        <f t="shared" ca="1" si="1438"/>
        <v>#N/A</v>
      </c>
      <c r="AJ267" s="125" t="e">
        <f t="shared" ca="1" si="1438"/>
        <v>#N/A</v>
      </c>
      <c r="AK267" s="125" t="e">
        <f t="shared" ca="1" si="1438"/>
        <v>#N/A</v>
      </c>
      <c r="AL267" s="125" t="e">
        <f t="shared" ca="1" si="1438"/>
        <v>#N/A</v>
      </c>
      <c r="AM267" s="125" t="e">
        <f t="shared" ca="1" si="1438"/>
        <v>#N/A</v>
      </c>
      <c r="AN267" s="125" t="e">
        <f t="shared" ca="1" si="1438"/>
        <v>#N/A</v>
      </c>
      <c r="AO267" s="125" t="e">
        <f t="shared" ca="1" si="1438"/>
        <v>#N/A</v>
      </c>
      <c r="AP267" s="125" t="e">
        <f t="shared" ca="1" si="1438"/>
        <v>#N/A</v>
      </c>
      <c r="AQ267" s="125" t="e">
        <f t="shared" ca="1" si="1438"/>
        <v>#N/A</v>
      </c>
      <c r="AR267" s="125" t="e">
        <f t="shared" ca="1" si="1438"/>
        <v>#N/A</v>
      </c>
      <c r="AS267" s="125" t="e">
        <f t="shared" ca="1" si="1438"/>
        <v>#N/A</v>
      </c>
      <c r="AT267" s="125" t="e">
        <f t="shared" ca="1" si="1438"/>
        <v>#N/A</v>
      </c>
      <c r="AU267" s="125" t="e">
        <f t="shared" ca="1" si="1438"/>
        <v>#N/A</v>
      </c>
      <c r="AV267" s="125" t="e">
        <f t="shared" ca="1" si="1438"/>
        <v>#N/A</v>
      </c>
      <c r="AW267" s="125" t="e">
        <f t="shared" ca="1" si="1438"/>
        <v>#N/A</v>
      </c>
      <c r="AX267" s="125" t="e">
        <f t="shared" ca="1" si="1438"/>
        <v>#N/A</v>
      </c>
      <c r="AY267" s="125" t="e">
        <f t="shared" ca="1" si="1431"/>
        <v>#N/A</v>
      </c>
      <c r="AZ267" s="125" t="e">
        <f t="shared" ca="1" si="1431"/>
        <v>#N/A</v>
      </c>
      <c r="BA267" s="125" t="e">
        <f t="shared" ca="1" si="1431"/>
        <v>#N/A</v>
      </c>
      <c r="BB267" s="125" t="str">
        <f t="shared" ca="1" si="1447"/>
        <v/>
      </c>
      <c r="BC267" s="125" t="str">
        <f t="shared" ca="1" si="1439"/>
        <v/>
      </c>
      <c r="BD267" s="125" t="str">
        <f t="shared" ca="1" si="1440"/>
        <v/>
      </c>
      <c r="BE267" s="125" t="str">
        <f t="shared" ca="1" si="1441"/>
        <v/>
      </c>
      <c r="BF267" t="str">
        <f t="shared" ca="1" si="1448"/>
        <v/>
      </c>
      <c r="BG267" s="125" t="str">
        <f t="shared" ca="1" si="1475"/>
        <v/>
      </c>
      <c r="BI267" s="606" t="str">
        <f t="shared" ref="BI267:BI330" ca="1" si="1510">IFERROR(IF($BI266+1&lt;=$A$44-$A$41,$BI266+1,""),"")</f>
        <v/>
      </c>
      <c r="BJ267" s="125" t="str">
        <f t="shared" ca="1" si="1488"/>
        <v/>
      </c>
      <c r="BK267" s="125" t="str">
        <f t="shared" ref="BK267:BK330" ca="1" si="1511">IF($BJ267="","",IF(ISNUMBER(SEARCH("1.2",$BJ267))=TRUE,1.2,IF(ISNUMBER(SEARCH("0.9",$BJ267))=TRUE,0.9,1)))</f>
        <v/>
      </c>
      <c r="BL267" s="125" t="str">
        <f t="shared" ref="BL267" ca="1" si="1512">IFERROR(INDEX($D$2:$BA$203,$A$41-1+$BI267,$A$27-3)*IF(RTF_unit="K",1,IF(RTF_unit="lb",1/1000,IF(RTF_unit="T",2,1))),"")</f>
        <v/>
      </c>
      <c r="BM267" s="125" t="str">
        <f t="shared" ref="BM267" ca="1" si="1513">IFERROR(INDEX($D$2:$BA$203,$A$41-1+$BI267,$A$27-1)*IF(RTF_unit="K",1,IF(RTF_unit="lb",1/1000,IF(RTF_unit="T",2,1))),"")</f>
        <v/>
      </c>
      <c r="BN267" s="125" t="str">
        <f t="shared" ref="BN267" ca="1" si="1514">IFERROR(INDEX($D$2:$BA$203,$A$41-1+$BI267,$A$27-2)*IF(RTF_unit="K",1,IF(RTF_unit="lb",1/1000,IF(RTF_unit="T",2,1))),"")</f>
        <v/>
      </c>
      <c r="BO267" s="125" t="str">
        <f t="shared" ref="BO267" ca="1" si="1515">IFERROR(INDEX($D$2:$BA$203,$A$41-1+$BI267,$A$27)*IF(RTF_unit_Moment="kip-ft",1,IF(RTF_unit_Moment="kip-in",1/12,IF(RTF_unit_Moment="lb-ft",1/1000,IF(RTF_unit_Moment="lb-in",1/12000,1)))),"")</f>
        <v/>
      </c>
      <c r="BP267" s="125" t="str">
        <f t="shared" ref="BP267" ca="1" si="1516">IFERROR(INDEX($D$2:$BA$203,$A$41-1+$BI267,$A$30)*IF(RTF_unit_Moment="kip-ft",1,IF(RTF_unit_Moment="kip-in",1/12,IF(RTF_unit_Moment="lb-ft",1/1000,IF(RTF_unit_Moment="lb-in",1/12000,1)))),"")</f>
        <v/>
      </c>
      <c r="BQ267" s="125" t="str">
        <f t="shared" ref="BQ267:BQ330" ca="1" si="1517">IFERROR(SQRT($BO267^2+$BP267^2),"")</f>
        <v/>
      </c>
      <c r="BR267" s="125" t="str">
        <f t="shared" ref="BR267:BR330" ca="1" si="1518">IFERROR(SQRT($BM267^2+$BN267^2),"")</f>
        <v/>
      </c>
      <c r="BT267" s="125" t="str">
        <f t="array" aca="1" ref="BT267" ca="1">IFERROR(INDEX($BB$1:$BB$203,SMALL(IF($BB$1:$BB$203&lt;&gt;"",ROW($BB$1:$BB$203)),ROW(260:260))),"")</f>
        <v/>
      </c>
      <c r="BU267" s="604" t="str">
        <f t="shared" ca="1" si="1486"/>
        <v/>
      </c>
      <c r="BV267" s="125" t="str">
        <f t="shared" ca="1" si="1494"/>
        <v/>
      </c>
      <c r="BW267" s="125" t="str">
        <f t="shared" ca="1" si="1494"/>
        <v/>
      </c>
      <c r="BX267" s="125" t="str">
        <f t="shared" ca="1" si="1494"/>
        <v/>
      </c>
      <c r="BY267" s="125" t="str">
        <f t="shared" ca="1" si="1495"/>
        <v/>
      </c>
      <c r="BZ267" s="125" t="str">
        <f t="shared" ca="1" si="1487"/>
        <v/>
      </c>
      <c r="CA267" s="125" t="str">
        <f t="shared" ca="1" si="1496"/>
        <v/>
      </c>
      <c r="CB267" s="125" t="str">
        <f t="shared" ca="1" si="1497"/>
        <v/>
      </c>
      <c r="CC267" s="125" t="str">
        <f t="shared" ca="1" si="1498"/>
        <v/>
      </c>
      <c r="CD267" s="125" t="str">
        <f t="shared" ca="1" si="1499"/>
        <v/>
      </c>
      <c r="CE267" s="125" t="str">
        <f t="shared" ca="1" si="1500"/>
        <v/>
      </c>
      <c r="CF267" s="125" t="str">
        <f t="shared" ca="1" si="1501"/>
        <v/>
      </c>
      <c r="CG267" s="125" t="str">
        <f t="shared" ca="1" si="1502"/>
        <v/>
      </c>
      <c r="CH267" s="125" t="str">
        <f t="shared" ca="1" si="1503"/>
        <v/>
      </c>
      <c r="CI267" s="125" t="str">
        <f t="shared" ca="1" si="1504"/>
        <v/>
      </c>
      <c r="CJ267" s="125" t="str">
        <f t="array" aca="1" ref="CJ267" ca="1">IFERROR(INDEX($CI$1:$CI$502,SMALL(IF($CI$1:$CI$502&lt;&gt;"",ROW($CI$1:$CI$502)),ROW(260:260))),"")</f>
        <v/>
      </c>
      <c r="CK267" s="125" t="str">
        <f t="shared" ca="1" si="1505"/>
        <v/>
      </c>
      <c r="CL267" s="125" t="str">
        <f t="shared" ca="1" si="1506"/>
        <v/>
      </c>
      <c r="CM267" s="125"/>
      <c r="CO267" s="125" t="str">
        <f t="shared" si="1507"/>
        <v/>
      </c>
      <c r="CP267" s="600" t="str">
        <f t="shared" si="1508"/>
        <v/>
      </c>
      <c r="CQ267" s="600" t="str">
        <f t="shared" si="1157"/>
        <v/>
      </c>
      <c r="CR267" s="600" t="str">
        <f t="shared" si="1509"/>
        <v/>
      </c>
    </row>
    <row r="268" spans="1:96" x14ac:dyDescent="0.25">
      <c r="A268" s="591"/>
      <c r="C268" s="125">
        <f t="shared" si="1454"/>
        <v>266</v>
      </c>
      <c r="D268" s="125" t="e">
        <f t="shared" ca="1" si="1437"/>
        <v>#N/A</v>
      </c>
      <c r="E268" s="125" t="e">
        <f t="shared" ca="1" si="1437"/>
        <v>#N/A</v>
      </c>
      <c r="F268" s="125" t="e">
        <f t="shared" ca="1" si="1437"/>
        <v>#N/A</v>
      </c>
      <c r="G268" s="125" t="e">
        <f t="shared" ca="1" si="1437"/>
        <v>#N/A</v>
      </c>
      <c r="H268" s="125" t="e">
        <f t="shared" ca="1" si="1437"/>
        <v>#N/A</v>
      </c>
      <c r="I268" s="125" t="e">
        <f t="shared" ca="1" si="1437"/>
        <v>#N/A</v>
      </c>
      <c r="J268" s="125" t="e">
        <f t="shared" ca="1" si="1437"/>
        <v>#N/A</v>
      </c>
      <c r="K268" s="125" t="e">
        <f t="shared" ca="1" si="1437"/>
        <v>#N/A</v>
      </c>
      <c r="L268" s="125" t="e">
        <f t="shared" ca="1" si="1437"/>
        <v>#N/A</v>
      </c>
      <c r="M268" s="125" t="e">
        <f t="shared" ca="1" si="1437"/>
        <v>#N/A</v>
      </c>
      <c r="N268" s="125" t="e">
        <f t="shared" ca="1" si="1437"/>
        <v>#N/A</v>
      </c>
      <c r="O268" s="125" t="e">
        <f t="shared" ca="1" si="1437"/>
        <v>#N/A</v>
      </c>
      <c r="P268" s="125" t="e">
        <f t="shared" ca="1" si="1437"/>
        <v>#N/A</v>
      </c>
      <c r="Q268" s="125" t="e">
        <f t="shared" ca="1" si="1437"/>
        <v>#N/A</v>
      </c>
      <c r="R268" s="125" t="e">
        <f t="shared" ca="1" si="1437"/>
        <v>#N/A</v>
      </c>
      <c r="S268" s="125" t="e">
        <f t="shared" ca="1" si="1437"/>
        <v>#N/A</v>
      </c>
      <c r="T268" s="125" t="e">
        <f t="shared" ca="1" si="1430"/>
        <v>#N/A</v>
      </c>
      <c r="U268" s="125" t="e">
        <f t="shared" ca="1" si="1430"/>
        <v>#N/A</v>
      </c>
      <c r="V268" s="125" t="e">
        <f t="shared" ca="1" si="1430"/>
        <v>#N/A</v>
      </c>
      <c r="W268" s="125" t="e">
        <f t="shared" ca="1" si="1430"/>
        <v>#N/A</v>
      </c>
      <c r="X268" s="125" t="e">
        <f t="shared" ca="1" si="1430"/>
        <v>#N/A</v>
      </c>
      <c r="Y268" s="125" t="e">
        <f t="shared" ca="1" si="1430"/>
        <v>#N/A</v>
      </c>
      <c r="Z268" s="125" t="e">
        <f t="shared" ca="1" si="1430"/>
        <v>#N/A</v>
      </c>
      <c r="AA268" s="125" t="e">
        <f t="shared" ca="1" si="1430"/>
        <v>#N/A</v>
      </c>
      <c r="AB268" s="125" t="e">
        <f t="shared" ca="1" si="1430"/>
        <v>#N/A</v>
      </c>
      <c r="AC268" s="125" t="e">
        <f t="shared" ca="1" si="1430"/>
        <v>#N/A</v>
      </c>
      <c r="AD268" s="125" t="e">
        <f t="shared" ca="1" si="1430"/>
        <v>#N/A</v>
      </c>
      <c r="AE268" s="125" t="e">
        <f t="shared" ca="1" si="1430"/>
        <v>#N/A</v>
      </c>
      <c r="AF268" s="125" t="e">
        <f t="shared" ca="1" si="1430"/>
        <v>#N/A</v>
      </c>
      <c r="AG268" s="125" t="e">
        <f t="shared" ca="1" si="1430"/>
        <v>#N/A</v>
      </c>
      <c r="AH268" s="125" t="e">
        <f t="shared" ca="1" si="1430"/>
        <v>#N/A</v>
      </c>
      <c r="AI268" s="125" t="e">
        <f t="shared" ca="1" si="1438"/>
        <v>#N/A</v>
      </c>
      <c r="AJ268" s="125" t="e">
        <f t="shared" ca="1" si="1438"/>
        <v>#N/A</v>
      </c>
      <c r="AK268" s="125" t="e">
        <f t="shared" ca="1" si="1438"/>
        <v>#N/A</v>
      </c>
      <c r="AL268" s="125" t="e">
        <f t="shared" ca="1" si="1438"/>
        <v>#N/A</v>
      </c>
      <c r="AM268" s="125" t="e">
        <f t="shared" ca="1" si="1438"/>
        <v>#N/A</v>
      </c>
      <c r="AN268" s="125" t="e">
        <f t="shared" ca="1" si="1438"/>
        <v>#N/A</v>
      </c>
      <c r="AO268" s="125" t="e">
        <f t="shared" ca="1" si="1438"/>
        <v>#N/A</v>
      </c>
      <c r="AP268" s="125" t="e">
        <f t="shared" ca="1" si="1438"/>
        <v>#N/A</v>
      </c>
      <c r="AQ268" s="125" t="e">
        <f t="shared" ca="1" si="1438"/>
        <v>#N/A</v>
      </c>
      <c r="AR268" s="125" t="e">
        <f t="shared" ca="1" si="1438"/>
        <v>#N/A</v>
      </c>
      <c r="AS268" s="125" t="e">
        <f t="shared" ca="1" si="1438"/>
        <v>#N/A</v>
      </c>
      <c r="AT268" s="125" t="e">
        <f t="shared" ca="1" si="1438"/>
        <v>#N/A</v>
      </c>
      <c r="AU268" s="125" t="e">
        <f t="shared" ca="1" si="1438"/>
        <v>#N/A</v>
      </c>
      <c r="AV268" s="125" t="e">
        <f t="shared" ca="1" si="1438"/>
        <v>#N/A</v>
      </c>
      <c r="AW268" s="125" t="e">
        <f t="shared" ca="1" si="1438"/>
        <v>#N/A</v>
      </c>
      <c r="AX268" s="125" t="e">
        <f t="shared" ca="1" si="1438"/>
        <v>#N/A</v>
      </c>
      <c r="AY268" s="125" t="e">
        <f t="shared" ca="1" si="1431"/>
        <v>#N/A</v>
      </c>
      <c r="AZ268" s="125" t="e">
        <f t="shared" ca="1" si="1431"/>
        <v>#N/A</v>
      </c>
      <c r="BA268" s="125" t="e">
        <f t="shared" ca="1" si="1431"/>
        <v>#N/A</v>
      </c>
      <c r="BB268" s="125" t="str">
        <f t="shared" ca="1" si="1447"/>
        <v/>
      </c>
      <c r="BC268" s="125" t="str">
        <f t="shared" ca="1" si="1439"/>
        <v/>
      </c>
      <c r="BD268" s="125" t="str">
        <f t="shared" ca="1" si="1440"/>
        <v/>
      </c>
      <c r="BE268" s="125" t="str">
        <f t="shared" ca="1" si="1441"/>
        <v/>
      </c>
      <c r="BF268" t="str">
        <f t="shared" ca="1" si="1448"/>
        <v/>
      </c>
      <c r="BG268" s="125" t="str">
        <f t="shared" ca="1" si="1475"/>
        <v/>
      </c>
      <c r="BI268" s="606" t="str">
        <f t="shared" ca="1" si="1510"/>
        <v/>
      </c>
      <c r="BJ268" s="125" t="str">
        <f t="shared" ca="1" si="1488"/>
        <v/>
      </c>
      <c r="BK268" s="125" t="str">
        <f t="shared" ca="1" si="1511"/>
        <v/>
      </c>
      <c r="BL268" s="125" t="str">
        <f t="shared" ref="BL268" ca="1" si="1519">IFERROR(INDEX($D$2:$BA$203,$A$41-1+$BI268,$A$27-3)*IF(RTF_unit="K",1,IF(RTF_unit="lb",1/1000,IF(RTF_unit="T",2,1))),"")</f>
        <v/>
      </c>
      <c r="BM268" s="125" t="str">
        <f t="shared" ref="BM268" ca="1" si="1520">IFERROR(INDEX($D$2:$BA$203,$A$41-1+$BI268,$A$27-1)*IF(RTF_unit="K",1,IF(RTF_unit="lb",1/1000,IF(RTF_unit="T",2,1))),"")</f>
        <v/>
      </c>
      <c r="BN268" s="125" t="str">
        <f t="shared" ref="BN268" ca="1" si="1521">IFERROR(INDEX($D$2:$BA$203,$A$41-1+$BI268,$A$27-2)*IF(RTF_unit="K",1,IF(RTF_unit="lb",1/1000,IF(RTF_unit="T",2,1))),"")</f>
        <v/>
      </c>
      <c r="BO268" s="125" t="str">
        <f t="shared" ref="BO268" ca="1" si="1522">IFERROR(INDEX($D$2:$BA$203,$A$41-1+$BI268,$A$27)*IF(RTF_unit_Moment="kip-ft",1,IF(RTF_unit_Moment="kip-in",1/12,IF(RTF_unit_Moment="lb-ft",1/1000,IF(RTF_unit_Moment="lb-in",1/12000,1)))),"")</f>
        <v/>
      </c>
      <c r="BP268" s="125" t="str">
        <f t="shared" ref="BP268" ca="1" si="1523">IFERROR(INDEX($D$2:$BA$203,$A$41-1+$BI268,$A$30)*IF(RTF_unit_Moment="kip-ft",1,IF(RTF_unit_Moment="kip-in",1/12,IF(RTF_unit_Moment="lb-ft",1/1000,IF(RTF_unit_Moment="lb-in",1/12000,1)))),"")</f>
        <v/>
      </c>
      <c r="BQ268" s="125" t="str">
        <f t="shared" ca="1" si="1517"/>
        <v/>
      </c>
      <c r="BR268" s="125" t="str">
        <f t="shared" ca="1" si="1518"/>
        <v/>
      </c>
      <c r="BT268" s="125" t="str">
        <f t="array" aca="1" ref="BT268" ca="1">IFERROR(INDEX($BB$1:$BB$203,SMALL(IF($BB$1:$BB$203&lt;&gt;"",ROW($BB$1:$BB$203)),ROW(261:261))),"")</f>
        <v/>
      </c>
      <c r="BU268" s="604" t="str">
        <f t="shared" ca="1" si="1486"/>
        <v/>
      </c>
      <c r="BV268" s="125" t="str">
        <f t="shared" ca="1" si="1494"/>
        <v/>
      </c>
      <c r="BW268" s="125" t="str">
        <f t="shared" ca="1" si="1494"/>
        <v/>
      </c>
      <c r="BX268" s="125" t="str">
        <f t="shared" ca="1" si="1494"/>
        <v/>
      </c>
      <c r="BY268" s="125" t="str">
        <f t="shared" ca="1" si="1495"/>
        <v/>
      </c>
      <c r="BZ268" s="125" t="str">
        <f t="shared" ca="1" si="1487"/>
        <v/>
      </c>
      <c r="CA268" s="125" t="str">
        <f t="shared" ca="1" si="1496"/>
        <v/>
      </c>
      <c r="CB268" s="125" t="str">
        <f t="shared" ca="1" si="1497"/>
        <v/>
      </c>
      <c r="CC268" s="125" t="str">
        <f t="shared" ca="1" si="1498"/>
        <v/>
      </c>
      <c r="CD268" s="125" t="str">
        <f t="shared" ca="1" si="1499"/>
        <v/>
      </c>
      <c r="CE268" s="125" t="str">
        <f t="shared" ca="1" si="1500"/>
        <v/>
      </c>
      <c r="CF268" s="125" t="str">
        <f t="shared" ca="1" si="1501"/>
        <v/>
      </c>
      <c r="CG268" s="125" t="str">
        <f t="shared" ca="1" si="1502"/>
        <v/>
      </c>
      <c r="CH268" s="125" t="str">
        <f t="shared" ca="1" si="1503"/>
        <v/>
      </c>
      <c r="CI268" s="125" t="str">
        <f t="shared" ca="1" si="1504"/>
        <v/>
      </c>
      <c r="CJ268" s="125" t="str">
        <f t="array" aca="1" ref="CJ268" ca="1">IFERROR(INDEX($CI$1:$CI$502,SMALL(IF($CI$1:$CI$502&lt;&gt;"",ROW($CI$1:$CI$502)),ROW(261:261))),"")</f>
        <v/>
      </c>
      <c r="CK268" s="125" t="str">
        <f t="shared" ca="1" si="1505"/>
        <v/>
      </c>
      <c r="CL268" s="125" t="str">
        <f t="shared" ca="1" si="1506"/>
        <v/>
      </c>
      <c r="CM268" s="125"/>
      <c r="CO268" s="125" t="str">
        <f t="shared" si="1507"/>
        <v/>
      </c>
      <c r="CP268" s="600" t="str">
        <f t="shared" si="1508"/>
        <v/>
      </c>
      <c r="CQ268" s="600" t="str">
        <f t="shared" ref="CQ268:CQ331" si="1524">IF($CO268="","",ABS(VLOOKUP(IF(LEFT($CO268,3)="Guy",$CO268,INDEX($CJ$9:$CJ$502,MATCH($CO268,$CK$9:$CK$502,0))),$BT$9:$CD$502,3,0)))</f>
        <v/>
      </c>
      <c r="CR268" s="600" t="str">
        <f t="shared" si="1509"/>
        <v/>
      </c>
    </row>
    <row r="269" spans="1:96" x14ac:dyDescent="0.25">
      <c r="A269" s="591"/>
      <c r="C269" s="125">
        <f t="shared" si="1454"/>
        <v>267</v>
      </c>
      <c r="D269" s="125" t="e">
        <f t="shared" ca="1" si="1437"/>
        <v>#N/A</v>
      </c>
      <c r="E269" s="125" t="e">
        <f t="shared" ca="1" si="1437"/>
        <v>#N/A</v>
      </c>
      <c r="F269" s="125" t="e">
        <f t="shared" ca="1" si="1437"/>
        <v>#N/A</v>
      </c>
      <c r="G269" s="125" t="e">
        <f t="shared" ca="1" si="1437"/>
        <v>#N/A</v>
      </c>
      <c r="H269" s="125" t="e">
        <f t="shared" ca="1" si="1437"/>
        <v>#N/A</v>
      </c>
      <c r="I269" s="125" t="e">
        <f t="shared" ca="1" si="1437"/>
        <v>#N/A</v>
      </c>
      <c r="J269" s="125" t="e">
        <f t="shared" ca="1" si="1437"/>
        <v>#N/A</v>
      </c>
      <c r="K269" s="125" t="e">
        <f t="shared" ca="1" si="1437"/>
        <v>#N/A</v>
      </c>
      <c r="L269" s="125" t="e">
        <f t="shared" ca="1" si="1437"/>
        <v>#N/A</v>
      </c>
      <c r="M269" s="125" t="e">
        <f t="shared" ca="1" si="1437"/>
        <v>#N/A</v>
      </c>
      <c r="N269" s="125" t="e">
        <f t="shared" ca="1" si="1437"/>
        <v>#N/A</v>
      </c>
      <c r="O269" s="125" t="e">
        <f t="shared" ca="1" si="1437"/>
        <v>#N/A</v>
      </c>
      <c r="P269" s="125" t="e">
        <f t="shared" ca="1" si="1437"/>
        <v>#N/A</v>
      </c>
      <c r="Q269" s="125" t="e">
        <f t="shared" ca="1" si="1437"/>
        <v>#N/A</v>
      </c>
      <c r="R269" s="125" t="e">
        <f t="shared" ca="1" si="1437"/>
        <v>#N/A</v>
      </c>
      <c r="S269" s="125" t="e">
        <f t="shared" ca="1" si="1437"/>
        <v>#N/A</v>
      </c>
      <c r="T269" s="125" t="e">
        <f t="shared" ca="1" si="1430"/>
        <v>#N/A</v>
      </c>
      <c r="U269" s="125" t="e">
        <f t="shared" ca="1" si="1430"/>
        <v>#N/A</v>
      </c>
      <c r="V269" s="125" t="e">
        <f t="shared" ca="1" si="1430"/>
        <v>#N/A</v>
      </c>
      <c r="W269" s="125" t="e">
        <f t="shared" ca="1" si="1430"/>
        <v>#N/A</v>
      </c>
      <c r="X269" s="125" t="e">
        <f t="shared" ca="1" si="1430"/>
        <v>#N/A</v>
      </c>
      <c r="Y269" s="125" t="e">
        <f t="shared" ca="1" si="1430"/>
        <v>#N/A</v>
      </c>
      <c r="Z269" s="125" t="e">
        <f t="shared" ca="1" si="1430"/>
        <v>#N/A</v>
      </c>
      <c r="AA269" s="125" t="e">
        <f t="shared" ca="1" si="1430"/>
        <v>#N/A</v>
      </c>
      <c r="AB269" s="125" t="e">
        <f t="shared" ca="1" si="1430"/>
        <v>#N/A</v>
      </c>
      <c r="AC269" s="125" t="e">
        <f t="shared" ca="1" si="1430"/>
        <v>#N/A</v>
      </c>
      <c r="AD269" s="125" t="e">
        <f t="shared" ca="1" si="1430"/>
        <v>#N/A</v>
      </c>
      <c r="AE269" s="125" t="e">
        <f t="shared" ca="1" si="1430"/>
        <v>#N/A</v>
      </c>
      <c r="AF269" s="125" t="e">
        <f t="shared" ca="1" si="1430"/>
        <v>#N/A</v>
      </c>
      <c r="AG269" s="125" t="e">
        <f t="shared" ca="1" si="1430"/>
        <v>#N/A</v>
      </c>
      <c r="AH269" s="125" t="e">
        <f t="shared" ca="1" si="1430"/>
        <v>#N/A</v>
      </c>
      <c r="AI269" s="125" t="e">
        <f t="shared" ca="1" si="1438"/>
        <v>#N/A</v>
      </c>
      <c r="AJ269" s="125" t="e">
        <f t="shared" ca="1" si="1438"/>
        <v>#N/A</v>
      </c>
      <c r="AK269" s="125" t="e">
        <f t="shared" ca="1" si="1438"/>
        <v>#N/A</v>
      </c>
      <c r="AL269" s="125" t="e">
        <f t="shared" ca="1" si="1438"/>
        <v>#N/A</v>
      </c>
      <c r="AM269" s="125" t="e">
        <f t="shared" ca="1" si="1438"/>
        <v>#N/A</v>
      </c>
      <c r="AN269" s="125" t="e">
        <f t="shared" ca="1" si="1438"/>
        <v>#N/A</v>
      </c>
      <c r="AO269" s="125" t="e">
        <f t="shared" ca="1" si="1438"/>
        <v>#N/A</v>
      </c>
      <c r="AP269" s="125" t="e">
        <f t="shared" ca="1" si="1438"/>
        <v>#N/A</v>
      </c>
      <c r="AQ269" s="125" t="e">
        <f t="shared" ca="1" si="1438"/>
        <v>#N/A</v>
      </c>
      <c r="AR269" s="125" t="e">
        <f t="shared" ca="1" si="1438"/>
        <v>#N/A</v>
      </c>
      <c r="AS269" s="125" t="e">
        <f t="shared" ca="1" si="1438"/>
        <v>#N/A</v>
      </c>
      <c r="AT269" s="125" t="e">
        <f t="shared" ca="1" si="1438"/>
        <v>#N/A</v>
      </c>
      <c r="AU269" s="125" t="e">
        <f t="shared" ca="1" si="1438"/>
        <v>#N/A</v>
      </c>
      <c r="AV269" s="125" t="e">
        <f t="shared" ca="1" si="1438"/>
        <v>#N/A</v>
      </c>
      <c r="AW269" s="125" t="e">
        <f t="shared" ca="1" si="1438"/>
        <v>#N/A</v>
      </c>
      <c r="AX269" s="125" t="e">
        <f t="shared" ca="1" si="1438"/>
        <v>#N/A</v>
      </c>
      <c r="AY269" s="125" t="e">
        <f t="shared" ca="1" si="1431"/>
        <v>#N/A</v>
      </c>
      <c r="AZ269" s="125" t="e">
        <f t="shared" ca="1" si="1431"/>
        <v>#N/A</v>
      </c>
      <c r="BA269" s="125" t="e">
        <f t="shared" ca="1" si="1431"/>
        <v>#N/A</v>
      </c>
      <c r="BB269" s="125" t="str">
        <f t="shared" ca="1" si="1447"/>
        <v/>
      </c>
      <c r="BC269" s="125" t="str">
        <f t="shared" ca="1" si="1439"/>
        <v/>
      </c>
      <c r="BD269" s="125" t="str">
        <f t="shared" ca="1" si="1440"/>
        <v/>
      </c>
      <c r="BE269" s="125" t="str">
        <f t="shared" ca="1" si="1441"/>
        <v/>
      </c>
      <c r="BF269" t="str">
        <f t="shared" ca="1" si="1448"/>
        <v/>
      </c>
      <c r="BG269" s="125" t="str">
        <f t="shared" ca="1" si="1475"/>
        <v/>
      </c>
      <c r="BI269" s="606" t="str">
        <f t="shared" ca="1" si="1510"/>
        <v/>
      </c>
      <c r="BJ269" s="125" t="str">
        <f t="shared" ca="1" si="1488"/>
        <v/>
      </c>
      <c r="BK269" s="125" t="str">
        <f t="shared" ca="1" si="1511"/>
        <v/>
      </c>
      <c r="BL269" s="125" t="str">
        <f t="shared" ref="BL269" ca="1" si="1525">IFERROR(INDEX($D$2:$BA$203,$A$41-1+$BI269,$A$27-3)*IF(RTF_unit="K",1,IF(RTF_unit="lb",1/1000,IF(RTF_unit="T",2,1))),"")</f>
        <v/>
      </c>
      <c r="BM269" s="125" t="str">
        <f t="shared" ref="BM269" ca="1" si="1526">IFERROR(INDEX($D$2:$BA$203,$A$41-1+$BI269,$A$27-1)*IF(RTF_unit="K",1,IF(RTF_unit="lb",1/1000,IF(RTF_unit="T",2,1))),"")</f>
        <v/>
      </c>
      <c r="BN269" s="125" t="str">
        <f t="shared" ref="BN269" ca="1" si="1527">IFERROR(INDEX($D$2:$BA$203,$A$41-1+$BI269,$A$27-2)*IF(RTF_unit="K",1,IF(RTF_unit="lb",1/1000,IF(RTF_unit="T",2,1))),"")</f>
        <v/>
      </c>
      <c r="BO269" s="125" t="str">
        <f t="shared" ref="BO269" ca="1" si="1528">IFERROR(INDEX($D$2:$BA$203,$A$41-1+$BI269,$A$27)*IF(RTF_unit_Moment="kip-ft",1,IF(RTF_unit_Moment="kip-in",1/12,IF(RTF_unit_Moment="lb-ft",1/1000,IF(RTF_unit_Moment="lb-in",1/12000,1)))),"")</f>
        <v/>
      </c>
      <c r="BP269" s="125" t="str">
        <f t="shared" ref="BP269" ca="1" si="1529">IFERROR(INDEX($D$2:$BA$203,$A$41-1+$BI269,$A$30)*IF(RTF_unit_Moment="kip-ft",1,IF(RTF_unit_Moment="kip-in",1/12,IF(RTF_unit_Moment="lb-ft",1/1000,IF(RTF_unit_Moment="lb-in",1/12000,1)))),"")</f>
        <v/>
      </c>
      <c r="BQ269" s="125" t="str">
        <f t="shared" ca="1" si="1517"/>
        <v/>
      </c>
      <c r="BR269" s="125" t="str">
        <f t="shared" ca="1" si="1518"/>
        <v/>
      </c>
      <c r="BT269" s="125" t="str">
        <f t="array" aca="1" ref="BT269" ca="1">IFERROR(INDEX($BB$1:$BB$203,SMALL(IF($BB$1:$BB$203&lt;&gt;"",ROW($BB$1:$BB$203)),ROW(262:262))),"")</f>
        <v/>
      </c>
      <c r="BU269" s="604" t="str">
        <f t="shared" ca="1" si="1486"/>
        <v/>
      </c>
      <c r="BV269" s="125" t="str">
        <f t="shared" ca="1" si="1494"/>
        <v/>
      </c>
      <c r="BW269" s="125" t="str">
        <f t="shared" ca="1" si="1494"/>
        <v/>
      </c>
      <c r="BX269" s="125" t="str">
        <f t="shared" ca="1" si="1494"/>
        <v/>
      </c>
      <c r="BY269" s="125" t="str">
        <f t="shared" ca="1" si="1495"/>
        <v/>
      </c>
      <c r="BZ269" s="125" t="str">
        <f t="shared" ca="1" si="1487"/>
        <v/>
      </c>
      <c r="CA269" s="125" t="str">
        <f t="shared" ca="1" si="1496"/>
        <v/>
      </c>
      <c r="CB269" s="125" t="str">
        <f t="shared" ca="1" si="1497"/>
        <v/>
      </c>
      <c r="CC269" s="125" t="str">
        <f t="shared" ca="1" si="1498"/>
        <v/>
      </c>
      <c r="CD269" s="125" t="str">
        <f t="shared" ca="1" si="1499"/>
        <v/>
      </c>
      <c r="CE269" s="125" t="str">
        <f t="shared" ca="1" si="1500"/>
        <v/>
      </c>
      <c r="CF269" s="125" t="str">
        <f t="shared" ca="1" si="1501"/>
        <v/>
      </c>
      <c r="CG269" s="125" t="str">
        <f t="shared" ca="1" si="1502"/>
        <v/>
      </c>
      <c r="CH269" s="125" t="str">
        <f t="shared" ca="1" si="1503"/>
        <v/>
      </c>
      <c r="CI269" s="125" t="str">
        <f t="shared" ca="1" si="1504"/>
        <v/>
      </c>
      <c r="CJ269" s="125" t="str">
        <f t="array" aca="1" ref="CJ269" ca="1">IFERROR(INDEX($CI$1:$CI$502,SMALL(IF($CI$1:$CI$502&lt;&gt;"",ROW($CI$1:$CI$502)),ROW(262:262))),"")</f>
        <v/>
      </c>
      <c r="CK269" s="125" t="str">
        <f t="shared" ca="1" si="1505"/>
        <v/>
      </c>
      <c r="CL269" s="125" t="str">
        <f t="shared" ca="1" si="1506"/>
        <v/>
      </c>
      <c r="CM269" s="125"/>
      <c r="CO269" s="125" t="str">
        <f t="shared" si="1507"/>
        <v/>
      </c>
      <c r="CP269" s="600" t="str">
        <f t="shared" si="1508"/>
        <v/>
      </c>
      <c r="CQ269" s="600" t="str">
        <f t="shared" si="1524"/>
        <v/>
      </c>
      <c r="CR269" s="600" t="str">
        <f t="shared" si="1509"/>
        <v/>
      </c>
    </row>
    <row r="270" spans="1:96" x14ac:dyDescent="0.25">
      <c r="A270" s="591"/>
      <c r="C270" s="125">
        <f t="shared" si="1454"/>
        <v>268</v>
      </c>
      <c r="D270" s="125" t="e">
        <f t="shared" ca="1" si="1437"/>
        <v>#N/A</v>
      </c>
      <c r="E270" s="125" t="e">
        <f t="shared" ca="1" si="1437"/>
        <v>#N/A</v>
      </c>
      <c r="F270" s="125" t="e">
        <f t="shared" ca="1" si="1437"/>
        <v>#N/A</v>
      </c>
      <c r="G270" s="125" t="e">
        <f t="shared" ca="1" si="1437"/>
        <v>#N/A</v>
      </c>
      <c r="H270" s="125" t="e">
        <f t="shared" ca="1" si="1437"/>
        <v>#N/A</v>
      </c>
      <c r="I270" s="125" t="e">
        <f t="shared" ca="1" si="1437"/>
        <v>#N/A</v>
      </c>
      <c r="J270" s="125" t="e">
        <f t="shared" ca="1" si="1437"/>
        <v>#N/A</v>
      </c>
      <c r="K270" s="125" t="e">
        <f t="shared" ca="1" si="1437"/>
        <v>#N/A</v>
      </c>
      <c r="L270" s="125" t="e">
        <f t="shared" ca="1" si="1437"/>
        <v>#N/A</v>
      </c>
      <c r="M270" s="125" t="e">
        <f t="shared" ca="1" si="1437"/>
        <v>#N/A</v>
      </c>
      <c r="N270" s="125" t="e">
        <f t="shared" ca="1" si="1437"/>
        <v>#N/A</v>
      </c>
      <c r="O270" s="125" t="e">
        <f t="shared" ca="1" si="1437"/>
        <v>#N/A</v>
      </c>
      <c r="P270" s="125" t="e">
        <f t="shared" ca="1" si="1437"/>
        <v>#N/A</v>
      </c>
      <c r="Q270" s="125" t="e">
        <f t="shared" ca="1" si="1437"/>
        <v>#N/A</v>
      </c>
      <c r="R270" s="125" t="e">
        <f t="shared" ca="1" si="1437"/>
        <v>#N/A</v>
      </c>
      <c r="S270" s="125" t="e">
        <f t="shared" ca="1" si="1437"/>
        <v>#N/A</v>
      </c>
      <c r="T270" s="125" t="e">
        <f t="shared" ca="1" si="1430"/>
        <v>#N/A</v>
      </c>
      <c r="U270" s="125" t="e">
        <f t="shared" ca="1" si="1430"/>
        <v>#N/A</v>
      </c>
      <c r="V270" s="125" t="e">
        <f t="shared" ca="1" si="1430"/>
        <v>#N/A</v>
      </c>
      <c r="W270" s="125" t="e">
        <f t="shared" ca="1" si="1430"/>
        <v>#N/A</v>
      </c>
      <c r="X270" s="125" t="e">
        <f t="shared" ca="1" si="1430"/>
        <v>#N/A</v>
      </c>
      <c r="Y270" s="125" t="e">
        <f t="shared" ca="1" si="1430"/>
        <v>#N/A</v>
      </c>
      <c r="Z270" s="125" t="e">
        <f t="shared" ca="1" si="1430"/>
        <v>#N/A</v>
      </c>
      <c r="AA270" s="125" t="e">
        <f t="shared" ca="1" si="1430"/>
        <v>#N/A</v>
      </c>
      <c r="AB270" s="125" t="e">
        <f t="shared" ca="1" si="1430"/>
        <v>#N/A</v>
      </c>
      <c r="AC270" s="125" t="e">
        <f t="shared" ca="1" si="1430"/>
        <v>#N/A</v>
      </c>
      <c r="AD270" s="125" t="e">
        <f t="shared" ca="1" si="1430"/>
        <v>#N/A</v>
      </c>
      <c r="AE270" s="125" t="e">
        <f t="shared" ca="1" si="1430"/>
        <v>#N/A</v>
      </c>
      <c r="AF270" s="125" t="e">
        <f t="shared" ca="1" si="1430"/>
        <v>#N/A</v>
      </c>
      <c r="AG270" s="125" t="e">
        <f t="shared" ca="1" si="1430"/>
        <v>#N/A</v>
      </c>
      <c r="AH270" s="125" t="e">
        <f t="shared" ca="1" si="1430"/>
        <v>#N/A</v>
      </c>
      <c r="AI270" s="125" t="e">
        <f t="shared" ca="1" si="1438"/>
        <v>#N/A</v>
      </c>
      <c r="AJ270" s="125" t="e">
        <f t="shared" ca="1" si="1438"/>
        <v>#N/A</v>
      </c>
      <c r="AK270" s="125" t="e">
        <f t="shared" ca="1" si="1438"/>
        <v>#N/A</v>
      </c>
      <c r="AL270" s="125" t="e">
        <f t="shared" ca="1" si="1438"/>
        <v>#N/A</v>
      </c>
      <c r="AM270" s="125" t="e">
        <f t="shared" ca="1" si="1438"/>
        <v>#N/A</v>
      </c>
      <c r="AN270" s="125" t="e">
        <f t="shared" ca="1" si="1438"/>
        <v>#N/A</v>
      </c>
      <c r="AO270" s="125" t="e">
        <f t="shared" ca="1" si="1438"/>
        <v>#N/A</v>
      </c>
      <c r="AP270" s="125" t="e">
        <f t="shared" ca="1" si="1438"/>
        <v>#N/A</v>
      </c>
      <c r="AQ270" s="125" t="e">
        <f t="shared" ca="1" si="1438"/>
        <v>#N/A</v>
      </c>
      <c r="AR270" s="125" t="e">
        <f t="shared" ca="1" si="1438"/>
        <v>#N/A</v>
      </c>
      <c r="AS270" s="125" t="e">
        <f t="shared" ca="1" si="1438"/>
        <v>#N/A</v>
      </c>
      <c r="AT270" s="125" t="e">
        <f t="shared" ca="1" si="1438"/>
        <v>#N/A</v>
      </c>
      <c r="AU270" s="125" t="e">
        <f t="shared" ca="1" si="1438"/>
        <v>#N/A</v>
      </c>
      <c r="AV270" s="125" t="e">
        <f t="shared" ca="1" si="1438"/>
        <v>#N/A</v>
      </c>
      <c r="AW270" s="125" t="e">
        <f t="shared" ca="1" si="1438"/>
        <v>#N/A</v>
      </c>
      <c r="AX270" s="125" t="e">
        <f t="shared" ca="1" si="1438"/>
        <v>#N/A</v>
      </c>
      <c r="AY270" s="125" t="e">
        <f t="shared" ca="1" si="1431"/>
        <v>#N/A</v>
      </c>
      <c r="AZ270" s="125" t="e">
        <f t="shared" ca="1" si="1431"/>
        <v>#N/A</v>
      </c>
      <c r="BA270" s="125" t="e">
        <f t="shared" ca="1" si="1431"/>
        <v>#N/A</v>
      </c>
      <c r="BB270" s="125" t="str">
        <f t="shared" ca="1" si="1447"/>
        <v/>
      </c>
      <c r="BC270" s="125" t="str">
        <f t="shared" ca="1" si="1439"/>
        <v/>
      </c>
      <c r="BD270" s="125" t="str">
        <f t="shared" ca="1" si="1440"/>
        <v/>
      </c>
      <c r="BE270" s="125" t="str">
        <f t="shared" ca="1" si="1441"/>
        <v/>
      </c>
      <c r="BF270" t="str">
        <f t="shared" ca="1" si="1448"/>
        <v/>
      </c>
      <c r="BG270" s="125" t="str">
        <f t="shared" ca="1" si="1475"/>
        <v/>
      </c>
      <c r="BI270" s="606" t="str">
        <f t="shared" ca="1" si="1510"/>
        <v/>
      </c>
      <c r="BJ270" s="125" t="str">
        <f t="shared" ca="1" si="1488"/>
        <v/>
      </c>
      <c r="BK270" s="125" t="str">
        <f t="shared" ca="1" si="1511"/>
        <v/>
      </c>
      <c r="BL270" s="125" t="str">
        <f t="shared" ref="BL270" ca="1" si="1530">IFERROR(INDEX($D$2:$BA$203,$A$41-1+$BI270,$A$27-3)*IF(RTF_unit="K",1,IF(RTF_unit="lb",1/1000,IF(RTF_unit="T",2,1))),"")</f>
        <v/>
      </c>
      <c r="BM270" s="125" t="str">
        <f t="shared" ref="BM270" ca="1" si="1531">IFERROR(INDEX($D$2:$BA$203,$A$41-1+$BI270,$A$27-1)*IF(RTF_unit="K",1,IF(RTF_unit="lb",1/1000,IF(RTF_unit="T",2,1))),"")</f>
        <v/>
      </c>
      <c r="BN270" s="125" t="str">
        <f t="shared" ref="BN270" ca="1" si="1532">IFERROR(INDEX($D$2:$BA$203,$A$41-1+$BI270,$A$27-2)*IF(RTF_unit="K",1,IF(RTF_unit="lb",1/1000,IF(RTF_unit="T",2,1))),"")</f>
        <v/>
      </c>
      <c r="BO270" s="125" t="str">
        <f t="shared" ref="BO270" ca="1" si="1533">IFERROR(INDEX($D$2:$BA$203,$A$41-1+$BI270,$A$27)*IF(RTF_unit_Moment="kip-ft",1,IF(RTF_unit_Moment="kip-in",1/12,IF(RTF_unit_Moment="lb-ft",1/1000,IF(RTF_unit_Moment="lb-in",1/12000,1)))),"")</f>
        <v/>
      </c>
      <c r="BP270" s="125" t="str">
        <f t="shared" ref="BP270" ca="1" si="1534">IFERROR(INDEX($D$2:$BA$203,$A$41-1+$BI270,$A$30)*IF(RTF_unit_Moment="kip-ft",1,IF(RTF_unit_Moment="kip-in",1/12,IF(RTF_unit_Moment="lb-ft",1/1000,IF(RTF_unit_Moment="lb-in",1/12000,1)))),"")</f>
        <v/>
      </c>
      <c r="BQ270" s="125" t="str">
        <f t="shared" ca="1" si="1517"/>
        <v/>
      </c>
      <c r="BR270" s="125" t="str">
        <f t="shared" ca="1" si="1518"/>
        <v/>
      </c>
      <c r="BT270" s="125" t="str">
        <f t="array" aca="1" ref="BT270" ca="1">IFERROR(INDEX($BB$1:$BB$203,SMALL(IF($BB$1:$BB$203&lt;&gt;"",ROW($BB$1:$BB$203)),ROW(263:263))),"")</f>
        <v/>
      </c>
      <c r="BU270" s="604" t="str">
        <f t="shared" ca="1" si="1486"/>
        <v/>
      </c>
      <c r="BV270" s="125" t="str">
        <f t="shared" ca="1" si="1494"/>
        <v/>
      </c>
      <c r="BW270" s="125" t="str">
        <f t="shared" ca="1" si="1494"/>
        <v/>
      </c>
      <c r="BX270" s="125" t="str">
        <f t="shared" ca="1" si="1494"/>
        <v/>
      </c>
      <c r="BY270" s="125" t="str">
        <f t="shared" ca="1" si="1495"/>
        <v/>
      </c>
      <c r="BZ270" s="125" t="str">
        <f t="shared" ca="1" si="1487"/>
        <v/>
      </c>
      <c r="CA270" s="125" t="str">
        <f t="shared" ca="1" si="1496"/>
        <v/>
      </c>
      <c r="CB270" s="125" t="str">
        <f t="shared" ca="1" si="1497"/>
        <v/>
      </c>
      <c r="CC270" s="125" t="str">
        <f t="shared" ca="1" si="1498"/>
        <v/>
      </c>
      <c r="CD270" s="125" t="str">
        <f t="shared" ca="1" si="1499"/>
        <v/>
      </c>
      <c r="CE270" s="125" t="str">
        <f t="shared" ca="1" si="1500"/>
        <v/>
      </c>
      <c r="CF270" s="125" t="str">
        <f t="shared" ca="1" si="1501"/>
        <v/>
      </c>
      <c r="CG270" s="125" t="str">
        <f t="shared" ca="1" si="1502"/>
        <v/>
      </c>
      <c r="CH270" s="125" t="str">
        <f t="shared" ca="1" si="1503"/>
        <v/>
      </c>
      <c r="CI270" s="125" t="str">
        <f t="shared" ca="1" si="1504"/>
        <v/>
      </c>
      <c r="CJ270" s="125" t="str">
        <f t="array" aca="1" ref="CJ270" ca="1">IFERROR(INDEX($CI$1:$CI$502,SMALL(IF($CI$1:$CI$502&lt;&gt;"",ROW($CI$1:$CI$502)),ROW(263:263))),"")</f>
        <v/>
      </c>
      <c r="CK270" s="125" t="str">
        <f t="shared" ca="1" si="1505"/>
        <v/>
      </c>
      <c r="CL270" s="125" t="str">
        <f t="shared" ca="1" si="1506"/>
        <v/>
      </c>
      <c r="CM270" s="125"/>
      <c r="CO270" s="125" t="str">
        <f t="shared" si="1507"/>
        <v/>
      </c>
      <c r="CP270" s="600" t="str">
        <f t="shared" si="1508"/>
        <v/>
      </c>
      <c r="CQ270" s="600" t="str">
        <f t="shared" si="1524"/>
        <v/>
      </c>
      <c r="CR270" s="600" t="str">
        <f t="shared" si="1509"/>
        <v/>
      </c>
    </row>
    <row r="271" spans="1:96" x14ac:dyDescent="0.25">
      <c r="A271" s="591"/>
      <c r="C271" s="125">
        <f t="shared" si="1454"/>
        <v>269</v>
      </c>
      <c r="D271" s="125" t="e">
        <f t="shared" ca="1" si="1437"/>
        <v>#N/A</v>
      </c>
      <c r="E271" s="125" t="e">
        <f t="shared" ca="1" si="1437"/>
        <v>#N/A</v>
      </c>
      <c r="F271" s="125" t="e">
        <f t="shared" ca="1" si="1437"/>
        <v>#N/A</v>
      </c>
      <c r="G271" s="125" t="e">
        <f t="shared" ca="1" si="1437"/>
        <v>#N/A</v>
      </c>
      <c r="H271" s="125" t="e">
        <f t="shared" ca="1" si="1437"/>
        <v>#N/A</v>
      </c>
      <c r="I271" s="125" t="e">
        <f t="shared" ca="1" si="1437"/>
        <v>#N/A</v>
      </c>
      <c r="J271" s="125" t="e">
        <f t="shared" ca="1" si="1437"/>
        <v>#N/A</v>
      </c>
      <c r="K271" s="125" t="e">
        <f t="shared" ca="1" si="1437"/>
        <v>#N/A</v>
      </c>
      <c r="L271" s="125" t="e">
        <f t="shared" ca="1" si="1437"/>
        <v>#N/A</v>
      </c>
      <c r="M271" s="125" t="e">
        <f t="shared" ca="1" si="1437"/>
        <v>#N/A</v>
      </c>
      <c r="N271" s="125" t="e">
        <f t="shared" ca="1" si="1437"/>
        <v>#N/A</v>
      </c>
      <c r="O271" s="125" t="e">
        <f t="shared" ca="1" si="1437"/>
        <v>#N/A</v>
      </c>
      <c r="P271" s="125" t="e">
        <f t="shared" ca="1" si="1437"/>
        <v>#N/A</v>
      </c>
      <c r="Q271" s="125" t="e">
        <f t="shared" ca="1" si="1437"/>
        <v>#N/A</v>
      </c>
      <c r="R271" s="125" t="e">
        <f t="shared" ca="1" si="1437"/>
        <v>#N/A</v>
      </c>
      <c r="S271" s="125" t="e">
        <f t="shared" ca="1" si="1437"/>
        <v>#N/A</v>
      </c>
      <c r="T271" s="125" t="e">
        <f t="shared" ca="1" si="1430"/>
        <v>#N/A</v>
      </c>
      <c r="U271" s="125" t="e">
        <f t="shared" ca="1" si="1430"/>
        <v>#N/A</v>
      </c>
      <c r="V271" s="125" t="e">
        <f t="shared" ca="1" si="1430"/>
        <v>#N/A</v>
      </c>
      <c r="W271" s="125" t="e">
        <f t="shared" ca="1" si="1430"/>
        <v>#N/A</v>
      </c>
      <c r="X271" s="125" t="e">
        <f t="shared" ca="1" si="1430"/>
        <v>#N/A</v>
      </c>
      <c r="Y271" s="125" t="e">
        <f t="shared" ca="1" si="1430"/>
        <v>#N/A</v>
      </c>
      <c r="Z271" s="125" t="e">
        <f t="shared" ca="1" si="1430"/>
        <v>#N/A</v>
      </c>
      <c r="AA271" s="125" t="e">
        <f t="shared" ca="1" si="1430"/>
        <v>#N/A</v>
      </c>
      <c r="AB271" s="125" t="e">
        <f t="shared" ca="1" si="1430"/>
        <v>#N/A</v>
      </c>
      <c r="AC271" s="125" t="e">
        <f t="shared" ca="1" si="1430"/>
        <v>#N/A</v>
      </c>
      <c r="AD271" s="125" t="e">
        <f t="shared" ca="1" si="1430"/>
        <v>#N/A</v>
      </c>
      <c r="AE271" s="125" t="e">
        <f t="shared" ca="1" si="1430"/>
        <v>#N/A</v>
      </c>
      <c r="AF271" s="125" t="e">
        <f t="shared" ca="1" si="1430"/>
        <v>#N/A</v>
      </c>
      <c r="AG271" s="125" t="e">
        <f t="shared" ca="1" si="1430"/>
        <v>#N/A</v>
      </c>
      <c r="AH271" s="125" t="e">
        <f t="shared" ca="1" si="1430"/>
        <v>#N/A</v>
      </c>
      <c r="AI271" s="125" t="e">
        <f t="shared" ca="1" si="1438"/>
        <v>#N/A</v>
      </c>
      <c r="AJ271" s="125" t="e">
        <f t="shared" ca="1" si="1438"/>
        <v>#N/A</v>
      </c>
      <c r="AK271" s="125" t="e">
        <f t="shared" ca="1" si="1438"/>
        <v>#N/A</v>
      </c>
      <c r="AL271" s="125" t="e">
        <f t="shared" ca="1" si="1438"/>
        <v>#N/A</v>
      </c>
      <c r="AM271" s="125" t="e">
        <f t="shared" ca="1" si="1438"/>
        <v>#N/A</v>
      </c>
      <c r="AN271" s="125" t="e">
        <f t="shared" ca="1" si="1438"/>
        <v>#N/A</v>
      </c>
      <c r="AO271" s="125" t="e">
        <f t="shared" ca="1" si="1438"/>
        <v>#N/A</v>
      </c>
      <c r="AP271" s="125" t="e">
        <f t="shared" ca="1" si="1438"/>
        <v>#N/A</v>
      </c>
      <c r="AQ271" s="125" t="e">
        <f t="shared" ca="1" si="1438"/>
        <v>#N/A</v>
      </c>
      <c r="AR271" s="125" t="e">
        <f t="shared" ca="1" si="1438"/>
        <v>#N/A</v>
      </c>
      <c r="AS271" s="125" t="e">
        <f t="shared" ca="1" si="1438"/>
        <v>#N/A</v>
      </c>
      <c r="AT271" s="125" t="e">
        <f t="shared" ca="1" si="1438"/>
        <v>#N/A</v>
      </c>
      <c r="AU271" s="125" t="e">
        <f t="shared" ca="1" si="1438"/>
        <v>#N/A</v>
      </c>
      <c r="AV271" s="125" t="e">
        <f t="shared" ca="1" si="1438"/>
        <v>#N/A</v>
      </c>
      <c r="AW271" s="125" t="e">
        <f t="shared" ca="1" si="1438"/>
        <v>#N/A</v>
      </c>
      <c r="AX271" s="125" t="e">
        <f t="shared" ca="1" si="1438"/>
        <v>#N/A</v>
      </c>
      <c r="AY271" s="125" t="e">
        <f t="shared" ca="1" si="1431"/>
        <v>#N/A</v>
      </c>
      <c r="AZ271" s="125" t="e">
        <f t="shared" ca="1" si="1431"/>
        <v>#N/A</v>
      </c>
      <c r="BA271" s="125" t="e">
        <f t="shared" ca="1" si="1431"/>
        <v>#N/A</v>
      </c>
      <c r="BB271" s="125" t="str">
        <f t="shared" ca="1" si="1447"/>
        <v/>
      </c>
      <c r="BC271" s="125" t="str">
        <f t="shared" ca="1" si="1439"/>
        <v/>
      </c>
      <c r="BD271" s="125" t="str">
        <f t="shared" ca="1" si="1440"/>
        <v/>
      </c>
      <c r="BE271" s="125" t="str">
        <f t="shared" ca="1" si="1441"/>
        <v/>
      </c>
      <c r="BF271" t="str">
        <f t="shared" ca="1" si="1448"/>
        <v/>
      </c>
      <c r="BG271" s="125" t="str">
        <f t="shared" ca="1" si="1475"/>
        <v/>
      </c>
      <c r="BI271" s="606" t="str">
        <f t="shared" ca="1" si="1510"/>
        <v/>
      </c>
      <c r="BJ271" s="125" t="str">
        <f t="shared" ca="1" si="1488"/>
        <v/>
      </c>
      <c r="BK271" s="125" t="str">
        <f t="shared" ca="1" si="1511"/>
        <v/>
      </c>
      <c r="BL271" s="125" t="str">
        <f t="shared" ref="BL271" ca="1" si="1535">IFERROR(INDEX($D$2:$BA$203,$A$41-1+$BI271,$A$27-3)*IF(RTF_unit="K",1,IF(RTF_unit="lb",1/1000,IF(RTF_unit="T",2,1))),"")</f>
        <v/>
      </c>
      <c r="BM271" s="125" t="str">
        <f t="shared" ref="BM271" ca="1" si="1536">IFERROR(INDEX($D$2:$BA$203,$A$41-1+$BI271,$A$27-1)*IF(RTF_unit="K",1,IF(RTF_unit="lb",1/1000,IF(RTF_unit="T",2,1))),"")</f>
        <v/>
      </c>
      <c r="BN271" s="125" t="str">
        <f t="shared" ref="BN271" ca="1" si="1537">IFERROR(INDEX($D$2:$BA$203,$A$41-1+$BI271,$A$27-2)*IF(RTF_unit="K",1,IF(RTF_unit="lb",1/1000,IF(RTF_unit="T",2,1))),"")</f>
        <v/>
      </c>
      <c r="BO271" s="125" t="str">
        <f t="shared" ref="BO271" ca="1" si="1538">IFERROR(INDEX($D$2:$BA$203,$A$41-1+$BI271,$A$27)*IF(RTF_unit_Moment="kip-ft",1,IF(RTF_unit_Moment="kip-in",1/12,IF(RTF_unit_Moment="lb-ft",1/1000,IF(RTF_unit_Moment="lb-in",1/12000,1)))),"")</f>
        <v/>
      </c>
      <c r="BP271" s="125" t="str">
        <f t="shared" ref="BP271" ca="1" si="1539">IFERROR(INDEX($D$2:$BA$203,$A$41-1+$BI271,$A$30)*IF(RTF_unit_Moment="kip-ft",1,IF(RTF_unit_Moment="kip-in",1/12,IF(RTF_unit_Moment="lb-ft",1/1000,IF(RTF_unit_Moment="lb-in",1/12000,1)))),"")</f>
        <v/>
      </c>
      <c r="BQ271" s="125" t="str">
        <f t="shared" ca="1" si="1517"/>
        <v/>
      </c>
      <c r="BR271" s="125" t="str">
        <f t="shared" ca="1" si="1518"/>
        <v/>
      </c>
      <c r="BT271" s="125" t="str">
        <f t="array" aca="1" ref="BT271" ca="1">IFERROR(INDEX($BB$1:$BB$203,SMALL(IF($BB$1:$BB$203&lt;&gt;"",ROW($BB$1:$BB$203)),ROW(264:264))),"")</f>
        <v/>
      </c>
      <c r="BU271" s="604" t="str">
        <f t="shared" ca="1" si="1486"/>
        <v/>
      </c>
      <c r="BV271" s="125" t="str">
        <f t="shared" ca="1" si="1494"/>
        <v/>
      </c>
      <c r="BW271" s="125" t="str">
        <f t="shared" ca="1" si="1494"/>
        <v/>
      </c>
      <c r="BX271" s="125" t="str">
        <f t="shared" ca="1" si="1494"/>
        <v/>
      </c>
      <c r="BY271" s="125" t="str">
        <f t="shared" ca="1" si="1495"/>
        <v/>
      </c>
      <c r="BZ271" s="125" t="str">
        <f t="shared" ca="1" si="1487"/>
        <v/>
      </c>
      <c r="CA271" s="125" t="str">
        <f t="shared" ca="1" si="1496"/>
        <v/>
      </c>
      <c r="CB271" s="125" t="str">
        <f t="shared" ca="1" si="1497"/>
        <v/>
      </c>
      <c r="CC271" s="125" t="str">
        <f t="shared" ca="1" si="1498"/>
        <v/>
      </c>
      <c r="CD271" s="125" t="str">
        <f t="shared" ca="1" si="1499"/>
        <v/>
      </c>
      <c r="CE271" s="125" t="str">
        <f t="shared" ca="1" si="1500"/>
        <v/>
      </c>
      <c r="CF271" s="125" t="str">
        <f t="shared" ca="1" si="1501"/>
        <v/>
      </c>
      <c r="CG271" s="125" t="str">
        <f t="shared" ca="1" si="1502"/>
        <v/>
      </c>
      <c r="CH271" s="125" t="str">
        <f t="shared" ca="1" si="1503"/>
        <v/>
      </c>
      <c r="CI271" s="125" t="str">
        <f t="shared" ca="1" si="1504"/>
        <v/>
      </c>
      <c r="CJ271" s="125" t="str">
        <f t="array" aca="1" ref="CJ271" ca="1">IFERROR(INDEX($CI$1:$CI$502,SMALL(IF($CI$1:$CI$502&lt;&gt;"",ROW($CI$1:$CI$502)),ROW(264:264))),"")</f>
        <v/>
      </c>
      <c r="CK271" s="125" t="str">
        <f t="shared" ca="1" si="1505"/>
        <v/>
      </c>
      <c r="CL271" s="125" t="str">
        <f t="shared" ca="1" si="1506"/>
        <v/>
      </c>
      <c r="CM271" s="125"/>
      <c r="CO271" s="125" t="str">
        <f t="shared" si="1507"/>
        <v/>
      </c>
      <c r="CP271" s="600" t="str">
        <f t="shared" si="1508"/>
        <v/>
      </c>
      <c r="CQ271" s="600" t="str">
        <f t="shared" si="1524"/>
        <v/>
      </c>
      <c r="CR271" s="600" t="str">
        <f t="shared" si="1509"/>
        <v/>
      </c>
    </row>
    <row r="272" spans="1:96" x14ac:dyDescent="0.25">
      <c r="A272" s="591"/>
      <c r="C272" s="125">
        <f t="shared" si="1454"/>
        <v>270</v>
      </c>
      <c r="D272" s="125" t="e">
        <f t="shared" ca="1" si="1437"/>
        <v>#N/A</v>
      </c>
      <c r="E272" s="125" t="e">
        <f t="shared" ca="1" si="1437"/>
        <v>#N/A</v>
      </c>
      <c r="F272" s="125" t="e">
        <f t="shared" ca="1" si="1437"/>
        <v>#N/A</v>
      </c>
      <c r="G272" s="125" t="e">
        <f t="shared" ca="1" si="1437"/>
        <v>#N/A</v>
      </c>
      <c r="H272" s="125" t="e">
        <f t="shared" ca="1" si="1437"/>
        <v>#N/A</v>
      </c>
      <c r="I272" s="125" t="e">
        <f t="shared" ca="1" si="1437"/>
        <v>#N/A</v>
      </c>
      <c r="J272" s="125" t="e">
        <f t="shared" ca="1" si="1437"/>
        <v>#N/A</v>
      </c>
      <c r="K272" s="125" t="e">
        <f t="shared" ca="1" si="1437"/>
        <v>#N/A</v>
      </c>
      <c r="L272" s="125" t="e">
        <f t="shared" ca="1" si="1437"/>
        <v>#N/A</v>
      </c>
      <c r="M272" s="125" t="e">
        <f t="shared" ca="1" si="1437"/>
        <v>#N/A</v>
      </c>
      <c r="N272" s="125" t="e">
        <f t="shared" ca="1" si="1437"/>
        <v>#N/A</v>
      </c>
      <c r="O272" s="125" t="e">
        <f t="shared" ca="1" si="1437"/>
        <v>#N/A</v>
      </c>
      <c r="P272" s="125" t="e">
        <f t="shared" ca="1" si="1437"/>
        <v>#N/A</v>
      </c>
      <c r="Q272" s="125" t="e">
        <f t="shared" ca="1" si="1437"/>
        <v>#N/A</v>
      </c>
      <c r="R272" s="125" t="e">
        <f t="shared" ca="1" si="1437"/>
        <v>#N/A</v>
      </c>
      <c r="S272" s="125" t="e">
        <f t="shared" ca="1" si="1437"/>
        <v>#N/A</v>
      </c>
      <c r="T272" s="125" t="e">
        <f t="shared" ca="1" si="1430"/>
        <v>#N/A</v>
      </c>
      <c r="U272" s="125" t="e">
        <f t="shared" ca="1" si="1430"/>
        <v>#N/A</v>
      </c>
      <c r="V272" s="125" t="e">
        <f t="shared" ca="1" si="1430"/>
        <v>#N/A</v>
      </c>
      <c r="W272" s="125" t="e">
        <f t="shared" ca="1" si="1430"/>
        <v>#N/A</v>
      </c>
      <c r="X272" s="125" t="e">
        <f t="shared" ca="1" si="1430"/>
        <v>#N/A</v>
      </c>
      <c r="Y272" s="125" t="e">
        <f t="shared" ca="1" si="1430"/>
        <v>#N/A</v>
      </c>
      <c r="Z272" s="125" t="e">
        <f t="shared" ca="1" si="1430"/>
        <v>#N/A</v>
      </c>
      <c r="AA272" s="125" t="e">
        <f t="shared" ca="1" si="1430"/>
        <v>#N/A</v>
      </c>
      <c r="AB272" s="125" t="e">
        <f t="shared" ca="1" si="1430"/>
        <v>#N/A</v>
      </c>
      <c r="AC272" s="125" t="e">
        <f t="shared" ca="1" si="1430"/>
        <v>#N/A</v>
      </c>
      <c r="AD272" s="125" t="e">
        <f t="shared" ca="1" si="1430"/>
        <v>#N/A</v>
      </c>
      <c r="AE272" s="125" t="e">
        <f t="shared" ca="1" si="1430"/>
        <v>#N/A</v>
      </c>
      <c r="AF272" s="125" t="e">
        <f t="shared" ca="1" si="1430"/>
        <v>#N/A</v>
      </c>
      <c r="AG272" s="125" t="e">
        <f t="shared" ca="1" si="1430"/>
        <v>#N/A</v>
      </c>
      <c r="AH272" s="125" t="e">
        <f t="shared" ca="1" si="1430"/>
        <v>#N/A</v>
      </c>
      <c r="AI272" s="125" t="e">
        <f t="shared" ca="1" si="1438"/>
        <v>#N/A</v>
      </c>
      <c r="AJ272" s="125" t="e">
        <f t="shared" ca="1" si="1438"/>
        <v>#N/A</v>
      </c>
      <c r="AK272" s="125" t="e">
        <f t="shared" ca="1" si="1438"/>
        <v>#N/A</v>
      </c>
      <c r="AL272" s="125" t="e">
        <f t="shared" ca="1" si="1438"/>
        <v>#N/A</v>
      </c>
      <c r="AM272" s="125" t="e">
        <f t="shared" ca="1" si="1438"/>
        <v>#N/A</v>
      </c>
      <c r="AN272" s="125" t="e">
        <f t="shared" ca="1" si="1438"/>
        <v>#N/A</v>
      </c>
      <c r="AO272" s="125" t="e">
        <f t="shared" ca="1" si="1438"/>
        <v>#N/A</v>
      </c>
      <c r="AP272" s="125" t="e">
        <f t="shared" ca="1" si="1438"/>
        <v>#N/A</v>
      </c>
      <c r="AQ272" s="125" t="e">
        <f t="shared" ca="1" si="1438"/>
        <v>#N/A</v>
      </c>
      <c r="AR272" s="125" t="e">
        <f t="shared" ca="1" si="1438"/>
        <v>#N/A</v>
      </c>
      <c r="AS272" s="125" t="e">
        <f t="shared" ca="1" si="1438"/>
        <v>#N/A</v>
      </c>
      <c r="AT272" s="125" t="e">
        <f t="shared" ca="1" si="1438"/>
        <v>#N/A</v>
      </c>
      <c r="AU272" s="125" t="e">
        <f t="shared" ca="1" si="1438"/>
        <v>#N/A</v>
      </c>
      <c r="AV272" s="125" t="e">
        <f t="shared" ca="1" si="1438"/>
        <v>#N/A</v>
      </c>
      <c r="AW272" s="125" t="e">
        <f t="shared" ca="1" si="1438"/>
        <v>#N/A</v>
      </c>
      <c r="AX272" s="125" t="e">
        <f t="shared" ca="1" si="1438"/>
        <v>#N/A</v>
      </c>
      <c r="AY272" s="125" t="e">
        <f t="shared" ca="1" si="1431"/>
        <v>#N/A</v>
      </c>
      <c r="AZ272" s="125" t="e">
        <f t="shared" ca="1" si="1431"/>
        <v>#N/A</v>
      </c>
      <c r="BA272" s="125" t="e">
        <f t="shared" ca="1" si="1431"/>
        <v>#N/A</v>
      </c>
      <c r="BB272" s="125" t="str">
        <f t="shared" ca="1" si="1447"/>
        <v/>
      </c>
      <c r="BC272" s="125" t="str">
        <f t="shared" ca="1" si="1439"/>
        <v/>
      </c>
      <c r="BD272" s="125" t="str">
        <f t="shared" ca="1" si="1440"/>
        <v/>
      </c>
      <c r="BE272" s="125" t="str">
        <f t="shared" ca="1" si="1441"/>
        <v/>
      </c>
      <c r="BF272" t="str">
        <f t="shared" ca="1" si="1448"/>
        <v/>
      </c>
      <c r="BG272" s="125" t="str">
        <f t="shared" ca="1" si="1475"/>
        <v/>
      </c>
      <c r="BI272" s="606" t="str">
        <f t="shared" ca="1" si="1510"/>
        <v/>
      </c>
      <c r="BJ272" s="125" t="str">
        <f t="shared" ca="1" si="1488"/>
        <v/>
      </c>
      <c r="BK272" s="125" t="str">
        <f t="shared" ca="1" si="1511"/>
        <v/>
      </c>
      <c r="BL272" s="125" t="str">
        <f t="shared" ref="BL272" ca="1" si="1540">IFERROR(INDEX($D$2:$BA$203,$A$41-1+$BI272,$A$27-3)*IF(RTF_unit="K",1,IF(RTF_unit="lb",1/1000,IF(RTF_unit="T",2,1))),"")</f>
        <v/>
      </c>
      <c r="BM272" s="125" t="str">
        <f t="shared" ref="BM272" ca="1" si="1541">IFERROR(INDEX($D$2:$BA$203,$A$41-1+$BI272,$A$27-1)*IF(RTF_unit="K",1,IF(RTF_unit="lb",1/1000,IF(RTF_unit="T",2,1))),"")</f>
        <v/>
      </c>
      <c r="BN272" s="125" t="str">
        <f t="shared" ref="BN272" ca="1" si="1542">IFERROR(INDEX($D$2:$BA$203,$A$41-1+$BI272,$A$27-2)*IF(RTF_unit="K",1,IF(RTF_unit="lb",1/1000,IF(RTF_unit="T",2,1))),"")</f>
        <v/>
      </c>
      <c r="BO272" s="125" t="str">
        <f t="shared" ref="BO272" ca="1" si="1543">IFERROR(INDEX($D$2:$BA$203,$A$41-1+$BI272,$A$27)*IF(RTF_unit_Moment="kip-ft",1,IF(RTF_unit_Moment="kip-in",1/12,IF(RTF_unit_Moment="lb-ft",1/1000,IF(RTF_unit_Moment="lb-in",1/12000,1)))),"")</f>
        <v/>
      </c>
      <c r="BP272" s="125" t="str">
        <f t="shared" ref="BP272" ca="1" si="1544">IFERROR(INDEX($D$2:$BA$203,$A$41-1+$BI272,$A$30)*IF(RTF_unit_Moment="kip-ft",1,IF(RTF_unit_Moment="kip-in",1/12,IF(RTF_unit_Moment="lb-ft",1/1000,IF(RTF_unit_Moment="lb-in",1/12000,1)))),"")</f>
        <v/>
      </c>
      <c r="BQ272" s="125" t="str">
        <f t="shared" ca="1" si="1517"/>
        <v/>
      </c>
      <c r="BR272" s="125" t="str">
        <f t="shared" ca="1" si="1518"/>
        <v/>
      </c>
      <c r="BT272" s="125" t="str">
        <f t="array" aca="1" ref="BT272" ca="1">IFERROR(INDEX($BB$1:$BB$203,SMALL(IF($BB$1:$BB$203&lt;&gt;"",ROW($BB$1:$BB$203)),ROW(265:265))),"")</f>
        <v/>
      </c>
      <c r="BU272" s="604" t="str">
        <f t="shared" ca="1" si="1486"/>
        <v/>
      </c>
      <c r="BV272" s="125" t="str">
        <f t="shared" ca="1" si="1494"/>
        <v/>
      </c>
      <c r="BW272" s="125" t="str">
        <f t="shared" ca="1" si="1494"/>
        <v/>
      </c>
      <c r="BX272" s="125" t="str">
        <f t="shared" ca="1" si="1494"/>
        <v/>
      </c>
      <c r="BY272" s="125" t="str">
        <f t="shared" ca="1" si="1495"/>
        <v/>
      </c>
      <c r="BZ272" s="125" t="str">
        <f t="shared" ca="1" si="1487"/>
        <v/>
      </c>
      <c r="CA272" s="125" t="str">
        <f t="shared" ca="1" si="1496"/>
        <v/>
      </c>
      <c r="CB272" s="125" t="str">
        <f t="shared" ca="1" si="1497"/>
        <v/>
      </c>
      <c r="CC272" s="125" t="str">
        <f t="shared" ca="1" si="1498"/>
        <v/>
      </c>
      <c r="CD272" s="125" t="str">
        <f t="shared" ca="1" si="1499"/>
        <v/>
      </c>
      <c r="CE272" s="125" t="str">
        <f t="shared" ca="1" si="1500"/>
        <v/>
      </c>
      <c r="CF272" s="125" t="str">
        <f t="shared" ca="1" si="1501"/>
        <v/>
      </c>
      <c r="CG272" s="125" t="str">
        <f t="shared" ca="1" si="1502"/>
        <v/>
      </c>
      <c r="CH272" s="125" t="str">
        <f t="shared" ca="1" si="1503"/>
        <v/>
      </c>
      <c r="CI272" s="125" t="str">
        <f t="shared" ca="1" si="1504"/>
        <v/>
      </c>
      <c r="CJ272" s="125" t="str">
        <f t="array" aca="1" ref="CJ272" ca="1">IFERROR(INDEX($CI$1:$CI$502,SMALL(IF($CI$1:$CI$502&lt;&gt;"",ROW($CI$1:$CI$502)),ROW(265:265))),"")</f>
        <v/>
      </c>
      <c r="CK272" s="125" t="str">
        <f t="shared" ca="1" si="1505"/>
        <v/>
      </c>
      <c r="CL272" s="125" t="str">
        <f t="shared" ca="1" si="1506"/>
        <v/>
      </c>
      <c r="CM272" s="125"/>
      <c r="CO272" s="125" t="str">
        <f t="shared" si="1507"/>
        <v/>
      </c>
      <c r="CP272" s="600" t="str">
        <f t="shared" si="1508"/>
        <v/>
      </c>
      <c r="CQ272" s="600" t="str">
        <f t="shared" si="1524"/>
        <v/>
      </c>
      <c r="CR272" s="600" t="str">
        <f t="shared" si="1509"/>
        <v/>
      </c>
    </row>
    <row r="273" spans="1:96" x14ac:dyDescent="0.25">
      <c r="A273" s="591"/>
      <c r="C273" s="125">
        <f t="shared" si="1454"/>
        <v>271</v>
      </c>
      <c r="D273" s="125" t="e">
        <f t="shared" ca="1" si="1437"/>
        <v>#N/A</v>
      </c>
      <c r="E273" s="125" t="e">
        <f t="shared" ca="1" si="1437"/>
        <v>#N/A</v>
      </c>
      <c r="F273" s="125" t="e">
        <f t="shared" ca="1" si="1437"/>
        <v>#N/A</v>
      </c>
      <c r="G273" s="125" t="e">
        <f t="shared" ca="1" si="1437"/>
        <v>#N/A</v>
      </c>
      <c r="H273" s="125" t="e">
        <f t="shared" ca="1" si="1437"/>
        <v>#N/A</v>
      </c>
      <c r="I273" s="125" t="e">
        <f t="shared" ca="1" si="1437"/>
        <v>#N/A</v>
      </c>
      <c r="J273" s="125" t="e">
        <f t="shared" ca="1" si="1437"/>
        <v>#N/A</v>
      </c>
      <c r="K273" s="125" t="e">
        <f t="shared" ca="1" si="1437"/>
        <v>#N/A</v>
      </c>
      <c r="L273" s="125" t="e">
        <f t="shared" ca="1" si="1437"/>
        <v>#N/A</v>
      </c>
      <c r="M273" s="125" t="e">
        <f t="shared" ca="1" si="1437"/>
        <v>#N/A</v>
      </c>
      <c r="N273" s="125" t="e">
        <f t="shared" ca="1" si="1437"/>
        <v>#N/A</v>
      </c>
      <c r="O273" s="125" t="e">
        <f t="shared" ca="1" si="1437"/>
        <v>#N/A</v>
      </c>
      <c r="P273" s="125" t="e">
        <f t="shared" ca="1" si="1437"/>
        <v>#N/A</v>
      </c>
      <c r="Q273" s="125" t="e">
        <f t="shared" ca="1" si="1437"/>
        <v>#N/A</v>
      </c>
      <c r="R273" s="125" t="e">
        <f t="shared" ca="1" si="1437"/>
        <v>#N/A</v>
      </c>
      <c r="S273" s="125" t="e">
        <f t="shared" ref="S273:AH288" ca="1" si="1545">TRIM(INDIRECT("'" &amp; "TNX Report" &amp; "'!" &amp; ADDRESS($A$9+$C273,S$1)))</f>
        <v>#N/A</v>
      </c>
      <c r="T273" s="125" t="e">
        <f t="shared" ca="1" si="1545"/>
        <v>#N/A</v>
      </c>
      <c r="U273" s="125" t="e">
        <f t="shared" ca="1" si="1545"/>
        <v>#N/A</v>
      </c>
      <c r="V273" s="125" t="e">
        <f t="shared" ca="1" si="1545"/>
        <v>#N/A</v>
      </c>
      <c r="W273" s="125" t="e">
        <f t="shared" ca="1" si="1545"/>
        <v>#N/A</v>
      </c>
      <c r="X273" s="125" t="e">
        <f t="shared" ca="1" si="1545"/>
        <v>#N/A</v>
      </c>
      <c r="Y273" s="125" t="e">
        <f t="shared" ca="1" si="1545"/>
        <v>#N/A</v>
      </c>
      <c r="Z273" s="125" t="e">
        <f t="shared" ca="1" si="1545"/>
        <v>#N/A</v>
      </c>
      <c r="AA273" s="125" t="e">
        <f t="shared" ca="1" si="1545"/>
        <v>#N/A</v>
      </c>
      <c r="AB273" s="125" t="e">
        <f t="shared" ca="1" si="1545"/>
        <v>#N/A</v>
      </c>
      <c r="AC273" s="125" t="e">
        <f t="shared" ca="1" si="1545"/>
        <v>#N/A</v>
      </c>
      <c r="AD273" s="125" t="e">
        <f t="shared" ca="1" si="1545"/>
        <v>#N/A</v>
      </c>
      <c r="AE273" s="125" t="e">
        <f t="shared" ca="1" si="1545"/>
        <v>#N/A</v>
      </c>
      <c r="AF273" s="125" t="e">
        <f t="shared" ca="1" si="1545"/>
        <v>#N/A</v>
      </c>
      <c r="AG273" s="125" t="e">
        <f t="shared" ca="1" si="1545"/>
        <v>#N/A</v>
      </c>
      <c r="AH273" s="125" t="e">
        <f t="shared" ca="1" si="1545"/>
        <v>#N/A</v>
      </c>
      <c r="AI273" s="125" t="e">
        <f t="shared" ca="1" si="1438"/>
        <v>#N/A</v>
      </c>
      <c r="AJ273" s="125" t="e">
        <f t="shared" ca="1" si="1438"/>
        <v>#N/A</v>
      </c>
      <c r="AK273" s="125" t="e">
        <f t="shared" ca="1" si="1438"/>
        <v>#N/A</v>
      </c>
      <c r="AL273" s="125" t="e">
        <f t="shared" ca="1" si="1438"/>
        <v>#N/A</v>
      </c>
      <c r="AM273" s="125" t="e">
        <f t="shared" ca="1" si="1438"/>
        <v>#N/A</v>
      </c>
      <c r="AN273" s="125" t="e">
        <f t="shared" ca="1" si="1438"/>
        <v>#N/A</v>
      </c>
      <c r="AO273" s="125" t="e">
        <f t="shared" ca="1" si="1438"/>
        <v>#N/A</v>
      </c>
      <c r="AP273" s="125" t="e">
        <f t="shared" ca="1" si="1438"/>
        <v>#N/A</v>
      </c>
      <c r="AQ273" s="125" t="e">
        <f t="shared" ca="1" si="1438"/>
        <v>#N/A</v>
      </c>
      <c r="AR273" s="125" t="e">
        <f t="shared" ca="1" si="1438"/>
        <v>#N/A</v>
      </c>
      <c r="AS273" s="125" t="e">
        <f t="shared" ca="1" si="1438"/>
        <v>#N/A</v>
      </c>
      <c r="AT273" s="125" t="e">
        <f t="shared" ca="1" si="1438"/>
        <v>#N/A</v>
      </c>
      <c r="AU273" s="125" t="e">
        <f t="shared" ca="1" si="1438"/>
        <v>#N/A</v>
      </c>
      <c r="AV273" s="125" t="e">
        <f t="shared" ca="1" si="1438"/>
        <v>#N/A</v>
      </c>
      <c r="AW273" s="125" t="e">
        <f t="shared" ca="1" si="1438"/>
        <v>#N/A</v>
      </c>
      <c r="AX273" s="125" t="e">
        <f t="shared" ref="AX273:BA288" ca="1" si="1546">TRIM(INDIRECT("'" &amp; "TNX Report" &amp; "'!" &amp; ADDRESS($A$9+$C273,AX$1)))</f>
        <v>#N/A</v>
      </c>
      <c r="AY273" s="125" t="e">
        <f t="shared" ca="1" si="1546"/>
        <v>#N/A</v>
      </c>
      <c r="AZ273" s="125" t="e">
        <f t="shared" ca="1" si="1546"/>
        <v>#N/A</v>
      </c>
      <c r="BA273" s="125" t="e">
        <f t="shared" ca="1" si="1546"/>
        <v>#N/A</v>
      </c>
      <c r="BB273" s="125" t="str">
        <f t="shared" ca="1" si="1447"/>
        <v/>
      </c>
      <c r="BC273" s="125" t="str">
        <f t="shared" ca="1" si="1439"/>
        <v/>
      </c>
      <c r="BD273" s="125" t="str">
        <f t="shared" ca="1" si="1440"/>
        <v/>
      </c>
      <c r="BE273" s="125" t="str">
        <f t="shared" ca="1" si="1441"/>
        <v/>
      </c>
      <c r="BF273" t="str">
        <f t="shared" ca="1" si="1448"/>
        <v/>
      </c>
      <c r="BG273" s="125" t="str">
        <f t="shared" ca="1" si="1475"/>
        <v/>
      </c>
      <c r="BI273" s="606" t="str">
        <f t="shared" ca="1" si="1510"/>
        <v/>
      </c>
      <c r="BJ273" s="125" t="str">
        <f t="shared" ca="1" si="1488"/>
        <v/>
      </c>
      <c r="BK273" s="125" t="str">
        <f t="shared" ca="1" si="1511"/>
        <v/>
      </c>
      <c r="BL273" s="125" t="str">
        <f t="shared" ref="BL273" ca="1" si="1547">IFERROR(INDEX($D$2:$BA$203,$A$41-1+$BI273,$A$27-3)*IF(RTF_unit="K",1,IF(RTF_unit="lb",1/1000,IF(RTF_unit="T",2,1))),"")</f>
        <v/>
      </c>
      <c r="BM273" s="125" t="str">
        <f t="shared" ref="BM273" ca="1" si="1548">IFERROR(INDEX($D$2:$BA$203,$A$41-1+$BI273,$A$27-1)*IF(RTF_unit="K",1,IF(RTF_unit="lb",1/1000,IF(RTF_unit="T",2,1))),"")</f>
        <v/>
      </c>
      <c r="BN273" s="125" t="str">
        <f t="shared" ref="BN273" ca="1" si="1549">IFERROR(INDEX($D$2:$BA$203,$A$41-1+$BI273,$A$27-2)*IF(RTF_unit="K",1,IF(RTF_unit="lb",1/1000,IF(RTF_unit="T",2,1))),"")</f>
        <v/>
      </c>
      <c r="BO273" s="125" t="str">
        <f t="shared" ref="BO273" ca="1" si="1550">IFERROR(INDEX($D$2:$BA$203,$A$41-1+$BI273,$A$27)*IF(RTF_unit_Moment="kip-ft",1,IF(RTF_unit_Moment="kip-in",1/12,IF(RTF_unit_Moment="lb-ft",1/1000,IF(RTF_unit_Moment="lb-in",1/12000,1)))),"")</f>
        <v/>
      </c>
      <c r="BP273" s="125" t="str">
        <f t="shared" ref="BP273" ca="1" si="1551">IFERROR(INDEX($D$2:$BA$203,$A$41-1+$BI273,$A$30)*IF(RTF_unit_Moment="kip-ft",1,IF(RTF_unit_Moment="kip-in",1/12,IF(RTF_unit_Moment="lb-ft",1/1000,IF(RTF_unit_Moment="lb-in",1/12000,1)))),"")</f>
        <v/>
      </c>
      <c r="BQ273" s="125" t="str">
        <f t="shared" ca="1" si="1517"/>
        <v/>
      </c>
      <c r="BR273" s="125" t="str">
        <f t="shared" ca="1" si="1518"/>
        <v/>
      </c>
      <c r="BT273" s="125" t="str">
        <f t="array" aca="1" ref="BT273" ca="1">IFERROR(INDEX($BB$1:$BB$203,SMALL(IF($BB$1:$BB$203&lt;&gt;"",ROW($BB$1:$BB$203)),ROW(266:266))),"")</f>
        <v/>
      </c>
      <c r="BU273" s="604" t="str">
        <f t="shared" ca="1" si="1486"/>
        <v/>
      </c>
      <c r="BV273" s="125" t="str">
        <f t="shared" ca="1" si="1494"/>
        <v/>
      </c>
      <c r="BW273" s="125" t="str">
        <f t="shared" ca="1" si="1494"/>
        <v/>
      </c>
      <c r="BX273" s="125" t="str">
        <f t="shared" ca="1" si="1494"/>
        <v/>
      </c>
      <c r="BY273" s="125" t="str">
        <f t="shared" ca="1" si="1495"/>
        <v/>
      </c>
      <c r="BZ273" s="125" t="str">
        <f t="shared" ca="1" si="1487"/>
        <v/>
      </c>
      <c r="CA273" s="125" t="str">
        <f t="shared" ca="1" si="1496"/>
        <v/>
      </c>
      <c r="CB273" s="125" t="str">
        <f t="shared" ca="1" si="1497"/>
        <v/>
      </c>
      <c r="CC273" s="125" t="str">
        <f t="shared" ca="1" si="1498"/>
        <v/>
      </c>
      <c r="CD273" s="125" t="str">
        <f t="shared" ca="1" si="1499"/>
        <v/>
      </c>
      <c r="CE273" s="125" t="str">
        <f t="shared" ca="1" si="1500"/>
        <v/>
      </c>
      <c r="CF273" s="125" t="str">
        <f t="shared" ca="1" si="1501"/>
        <v/>
      </c>
      <c r="CG273" s="125" t="str">
        <f t="shared" ca="1" si="1502"/>
        <v/>
      </c>
      <c r="CH273" s="125" t="str">
        <f t="shared" ca="1" si="1503"/>
        <v/>
      </c>
      <c r="CI273" s="125" t="str">
        <f t="shared" ca="1" si="1504"/>
        <v/>
      </c>
      <c r="CJ273" s="125" t="str">
        <f t="array" aca="1" ref="CJ273" ca="1">IFERROR(INDEX($CI$1:$CI$502,SMALL(IF($CI$1:$CI$502&lt;&gt;"",ROW($CI$1:$CI$502)),ROW(266:266))),"")</f>
        <v/>
      </c>
      <c r="CK273" s="125" t="str">
        <f t="shared" ca="1" si="1505"/>
        <v/>
      </c>
      <c r="CL273" s="125" t="str">
        <f t="shared" ca="1" si="1506"/>
        <v/>
      </c>
      <c r="CM273" s="125"/>
      <c r="CO273" s="125" t="str">
        <f t="shared" si="1507"/>
        <v/>
      </c>
      <c r="CP273" s="600" t="str">
        <f t="shared" si="1508"/>
        <v/>
      </c>
      <c r="CQ273" s="600" t="str">
        <f t="shared" si="1524"/>
        <v/>
      </c>
      <c r="CR273" s="600" t="str">
        <f t="shared" si="1509"/>
        <v/>
      </c>
    </row>
    <row r="274" spans="1:96" x14ac:dyDescent="0.25">
      <c r="A274" s="591"/>
      <c r="C274" s="125">
        <f t="shared" si="1454"/>
        <v>272</v>
      </c>
      <c r="D274" s="125" t="e">
        <f t="shared" ref="D274:S289" ca="1" si="1552">TRIM(INDIRECT("'" &amp; "TNX Report" &amp; "'!" &amp; ADDRESS($A$9+$C274,D$1)))</f>
        <v>#N/A</v>
      </c>
      <c r="E274" s="125" t="e">
        <f t="shared" ca="1" si="1552"/>
        <v>#N/A</v>
      </c>
      <c r="F274" s="125" t="e">
        <f t="shared" ca="1" si="1552"/>
        <v>#N/A</v>
      </c>
      <c r="G274" s="125" t="e">
        <f t="shared" ca="1" si="1552"/>
        <v>#N/A</v>
      </c>
      <c r="H274" s="125" t="e">
        <f t="shared" ca="1" si="1552"/>
        <v>#N/A</v>
      </c>
      <c r="I274" s="125" t="e">
        <f t="shared" ca="1" si="1552"/>
        <v>#N/A</v>
      </c>
      <c r="J274" s="125" t="e">
        <f t="shared" ca="1" si="1552"/>
        <v>#N/A</v>
      </c>
      <c r="K274" s="125" t="e">
        <f t="shared" ca="1" si="1552"/>
        <v>#N/A</v>
      </c>
      <c r="L274" s="125" t="e">
        <f t="shared" ca="1" si="1552"/>
        <v>#N/A</v>
      </c>
      <c r="M274" s="125" t="e">
        <f t="shared" ca="1" si="1552"/>
        <v>#N/A</v>
      </c>
      <c r="N274" s="125" t="e">
        <f t="shared" ca="1" si="1552"/>
        <v>#N/A</v>
      </c>
      <c r="O274" s="125" t="e">
        <f t="shared" ca="1" si="1552"/>
        <v>#N/A</v>
      </c>
      <c r="P274" s="125" t="e">
        <f t="shared" ca="1" si="1552"/>
        <v>#N/A</v>
      </c>
      <c r="Q274" s="125" t="e">
        <f t="shared" ca="1" si="1552"/>
        <v>#N/A</v>
      </c>
      <c r="R274" s="125" t="e">
        <f t="shared" ca="1" si="1552"/>
        <v>#N/A</v>
      </c>
      <c r="S274" s="125" t="e">
        <f t="shared" ca="1" si="1552"/>
        <v>#N/A</v>
      </c>
      <c r="T274" s="125" t="e">
        <f t="shared" ca="1" si="1545"/>
        <v>#N/A</v>
      </c>
      <c r="U274" s="125" t="e">
        <f t="shared" ca="1" si="1545"/>
        <v>#N/A</v>
      </c>
      <c r="V274" s="125" t="e">
        <f t="shared" ca="1" si="1545"/>
        <v>#N/A</v>
      </c>
      <c r="W274" s="125" t="e">
        <f t="shared" ca="1" si="1545"/>
        <v>#N/A</v>
      </c>
      <c r="X274" s="125" t="e">
        <f t="shared" ca="1" si="1545"/>
        <v>#N/A</v>
      </c>
      <c r="Y274" s="125" t="e">
        <f t="shared" ca="1" si="1545"/>
        <v>#N/A</v>
      </c>
      <c r="Z274" s="125" t="e">
        <f t="shared" ca="1" si="1545"/>
        <v>#N/A</v>
      </c>
      <c r="AA274" s="125" t="e">
        <f t="shared" ca="1" si="1545"/>
        <v>#N/A</v>
      </c>
      <c r="AB274" s="125" t="e">
        <f t="shared" ca="1" si="1545"/>
        <v>#N/A</v>
      </c>
      <c r="AC274" s="125" t="e">
        <f t="shared" ca="1" si="1545"/>
        <v>#N/A</v>
      </c>
      <c r="AD274" s="125" t="e">
        <f t="shared" ca="1" si="1545"/>
        <v>#N/A</v>
      </c>
      <c r="AE274" s="125" t="e">
        <f t="shared" ca="1" si="1545"/>
        <v>#N/A</v>
      </c>
      <c r="AF274" s="125" t="e">
        <f t="shared" ca="1" si="1545"/>
        <v>#N/A</v>
      </c>
      <c r="AG274" s="125" t="e">
        <f t="shared" ca="1" si="1545"/>
        <v>#N/A</v>
      </c>
      <c r="AH274" s="125" t="e">
        <f t="shared" ca="1" si="1545"/>
        <v>#N/A</v>
      </c>
      <c r="AI274" s="125" t="e">
        <f t="shared" ref="AI274:AX289" ca="1" si="1553">TRIM(INDIRECT("'" &amp; "TNX Report" &amp; "'!" &amp; ADDRESS($A$9+$C274,AI$1)))</f>
        <v>#N/A</v>
      </c>
      <c r="AJ274" s="125" t="e">
        <f t="shared" ca="1" si="1553"/>
        <v>#N/A</v>
      </c>
      <c r="AK274" s="125" t="e">
        <f t="shared" ca="1" si="1553"/>
        <v>#N/A</v>
      </c>
      <c r="AL274" s="125" t="e">
        <f t="shared" ca="1" si="1553"/>
        <v>#N/A</v>
      </c>
      <c r="AM274" s="125" t="e">
        <f t="shared" ca="1" si="1553"/>
        <v>#N/A</v>
      </c>
      <c r="AN274" s="125" t="e">
        <f t="shared" ca="1" si="1553"/>
        <v>#N/A</v>
      </c>
      <c r="AO274" s="125" t="e">
        <f t="shared" ca="1" si="1553"/>
        <v>#N/A</v>
      </c>
      <c r="AP274" s="125" t="e">
        <f t="shared" ca="1" si="1553"/>
        <v>#N/A</v>
      </c>
      <c r="AQ274" s="125" t="e">
        <f t="shared" ca="1" si="1553"/>
        <v>#N/A</v>
      </c>
      <c r="AR274" s="125" t="e">
        <f t="shared" ca="1" si="1553"/>
        <v>#N/A</v>
      </c>
      <c r="AS274" s="125" t="e">
        <f t="shared" ca="1" si="1553"/>
        <v>#N/A</v>
      </c>
      <c r="AT274" s="125" t="e">
        <f t="shared" ca="1" si="1553"/>
        <v>#N/A</v>
      </c>
      <c r="AU274" s="125" t="e">
        <f t="shared" ca="1" si="1553"/>
        <v>#N/A</v>
      </c>
      <c r="AV274" s="125" t="e">
        <f t="shared" ca="1" si="1553"/>
        <v>#N/A</v>
      </c>
      <c r="AW274" s="125" t="e">
        <f t="shared" ca="1" si="1553"/>
        <v>#N/A</v>
      </c>
      <c r="AX274" s="125" t="e">
        <f t="shared" ca="1" si="1553"/>
        <v>#N/A</v>
      </c>
      <c r="AY274" s="125" t="e">
        <f t="shared" ca="1" si="1546"/>
        <v>#N/A</v>
      </c>
      <c r="AZ274" s="125" t="e">
        <f t="shared" ca="1" si="1546"/>
        <v>#N/A</v>
      </c>
      <c r="BA274" s="125" t="e">
        <f t="shared" ca="1" si="1546"/>
        <v>#N/A</v>
      </c>
      <c r="BB274" s="125" t="str">
        <f t="shared" ca="1" si="1447"/>
        <v/>
      </c>
      <c r="BC274" s="125" t="str">
        <f t="shared" ca="1" si="1439"/>
        <v/>
      </c>
      <c r="BD274" s="125" t="str">
        <f t="shared" ca="1" si="1440"/>
        <v/>
      </c>
      <c r="BE274" s="125" t="str">
        <f t="shared" ca="1" si="1441"/>
        <v/>
      </c>
      <c r="BF274" t="str">
        <f t="shared" ca="1" si="1448"/>
        <v/>
      </c>
      <c r="BG274" s="125" t="str">
        <f t="shared" ca="1" si="1475"/>
        <v/>
      </c>
      <c r="BI274" s="606" t="str">
        <f t="shared" ca="1" si="1510"/>
        <v/>
      </c>
      <c r="BJ274" s="125" t="str">
        <f t="shared" ca="1" si="1488"/>
        <v/>
      </c>
      <c r="BK274" s="125" t="str">
        <f t="shared" ca="1" si="1511"/>
        <v/>
      </c>
      <c r="BL274" s="125" t="str">
        <f t="shared" ref="BL274" ca="1" si="1554">IFERROR(INDEX($D$2:$BA$203,$A$41-1+$BI274,$A$27-3)*IF(RTF_unit="K",1,IF(RTF_unit="lb",1/1000,IF(RTF_unit="T",2,1))),"")</f>
        <v/>
      </c>
      <c r="BM274" s="125" t="str">
        <f t="shared" ref="BM274" ca="1" si="1555">IFERROR(INDEX($D$2:$BA$203,$A$41-1+$BI274,$A$27-1)*IF(RTF_unit="K",1,IF(RTF_unit="lb",1/1000,IF(RTF_unit="T",2,1))),"")</f>
        <v/>
      </c>
      <c r="BN274" s="125" t="str">
        <f t="shared" ref="BN274" ca="1" si="1556">IFERROR(INDEX($D$2:$BA$203,$A$41-1+$BI274,$A$27-2)*IF(RTF_unit="K",1,IF(RTF_unit="lb",1/1000,IF(RTF_unit="T",2,1))),"")</f>
        <v/>
      </c>
      <c r="BO274" s="125" t="str">
        <f t="shared" ref="BO274" ca="1" si="1557">IFERROR(INDEX($D$2:$BA$203,$A$41-1+$BI274,$A$27)*IF(RTF_unit_Moment="kip-ft",1,IF(RTF_unit_Moment="kip-in",1/12,IF(RTF_unit_Moment="lb-ft",1/1000,IF(RTF_unit_Moment="lb-in",1/12000,1)))),"")</f>
        <v/>
      </c>
      <c r="BP274" s="125" t="str">
        <f t="shared" ref="BP274" ca="1" si="1558">IFERROR(INDEX($D$2:$BA$203,$A$41-1+$BI274,$A$30)*IF(RTF_unit_Moment="kip-ft",1,IF(RTF_unit_Moment="kip-in",1/12,IF(RTF_unit_Moment="lb-ft",1/1000,IF(RTF_unit_Moment="lb-in",1/12000,1)))),"")</f>
        <v/>
      </c>
      <c r="BQ274" s="125" t="str">
        <f t="shared" ca="1" si="1517"/>
        <v/>
      </c>
      <c r="BR274" s="125" t="str">
        <f t="shared" ca="1" si="1518"/>
        <v/>
      </c>
      <c r="BT274" s="125" t="str">
        <f t="array" aca="1" ref="BT274" ca="1">IFERROR(INDEX($BB$1:$BB$203,SMALL(IF($BB$1:$BB$203&lt;&gt;"",ROW($BB$1:$BB$203)),ROW(267:267))),"")</f>
        <v/>
      </c>
      <c r="BU274" s="604" t="str">
        <f t="shared" ca="1" si="1486"/>
        <v/>
      </c>
      <c r="BV274" s="125" t="str">
        <f t="shared" ca="1" si="1494"/>
        <v/>
      </c>
      <c r="BW274" s="125" t="str">
        <f t="shared" ca="1" si="1494"/>
        <v/>
      </c>
      <c r="BX274" s="125" t="str">
        <f t="shared" ca="1" si="1494"/>
        <v/>
      </c>
      <c r="BY274" s="125" t="str">
        <f t="shared" ca="1" si="1495"/>
        <v/>
      </c>
      <c r="BZ274" s="125" t="str">
        <f t="shared" ca="1" si="1487"/>
        <v/>
      </c>
      <c r="CA274" s="125" t="str">
        <f t="shared" ca="1" si="1496"/>
        <v/>
      </c>
      <c r="CB274" s="125" t="str">
        <f t="shared" ca="1" si="1497"/>
        <v/>
      </c>
      <c r="CC274" s="125" t="str">
        <f t="shared" ca="1" si="1498"/>
        <v/>
      </c>
      <c r="CD274" s="125" t="str">
        <f t="shared" ca="1" si="1499"/>
        <v/>
      </c>
      <c r="CE274" s="125" t="str">
        <f t="shared" ca="1" si="1500"/>
        <v/>
      </c>
      <c r="CF274" s="125" t="str">
        <f t="shared" ca="1" si="1501"/>
        <v/>
      </c>
      <c r="CG274" s="125" t="str">
        <f t="shared" ca="1" si="1502"/>
        <v/>
      </c>
      <c r="CH274" s="125" t="str">
        <f t="shared" ca="1" si="1503"/>
        <v/>
      </c>
      <c r="CI274" s="125" t="str">
        <f t="shared" ca="1" si="1504"/>
        <v/>
      </c>
      <c r="CJ274" s="125" t="str">
        <f t="array" aca="1" ref="CJ274" ca="1">IFERROR(INDEX($CI$1:$CI$502,SMALL(IF($CI$1:$CI$502&lt;&gt;"",ROW($CI$1:$CI$502)),ROW(267:267))),"")</f>
        <v/>
      </c>
      <c r="CK274" s="125" t="str">
        <f t="shared" ca="1" si="1505"/>
        <v/>
      </c>
      <c r="CL274" s="125" t="str">
        <f t="shared" ca="1" si="1506"/>
        <v/>
      </c>
      <c r="CM274" s="125"/>
      <c r="CO274" s="125" t="str">
        <f t="shared" si="1507"/>
        <v/>
      </c>
      <c r="CP274" s="600" t="str">
        <f t="shared" si="1508"/>
        <v/>
      </c>
      <c r="CQ274" s="600" t="str">
        <f t="shared" si="1524"/>
        <v/>
      </c>
      <c r="CR274" s="600" t="str">
        <f t="shared" si="1509"/>
        <v/>
      </c>
    </row>
    <row r="275" spans="1:96" x14ac:dyDescent="0.25">
      <c r="A275" s="591"/>
      <c r="C275" s="125">
        <f t="shared" si="1454"/>
        <v>273</v>
      </c>
      <c r="D275" s="125" t="e">
        <f t="shared" ca="1" si="1552"/>
        <v>#N/A</v>
      </c>
      <c r="E275" s="125" t="e">
        <f t="shared" ca="1" si="1552"/>
        <v>#N/A</v>
      </c>
      <c r="F275" s="125" t="e">
        <f t="shared" ca="1" si="1552"/>
        <v>#N/A</v>
      </c>
      <c r="G275" s="125" t="e">
        <f t="shared" ca="1" si="1552"/>
        <v>#N/A</v>
      </c>
      <c r="H275" s="125" t="e">
        <f t="shared" ca="1" si="1552"/>
        <v>#N/A</v>
      </c>
      <c r="I275" s="125" t="e">
        <f t="shared" ca="1" si="1552"/>
        <v>#N/A</v>
      </c>
      <c r="J275" s="125" t="e">
        <f t="shared" ca="1" si="1552"/>
        <v>#N/A</v>
      </c>
      <c r="K275" s="125" t="e">
        <f t="shared" ca="1" si="1552"/>
        <v>#N/A</v>
      </c>
      <c r="L275" s="125" t="e">
        <f t="shared" ca="1" si="1552"/>
        <v>#N/A</v>
      </c>
      <c r="M275" s="125" t="e">
        <f t="shared" ca="1" si="1552"/>
        <v>#N/A</v>
      </c>
      <c r="N275" s="125" t="e">
        <f t="shared" ca="1" si="1552"/>
        <v>#N/A</v>
      </c>
      <c r="O275" s="125" t="e">
        <f t="shared" ca="1" si="1552"/>
        <v>#N/A</v>
      </c>
      <c r="P275" s="125" t="e">
        <f t="shared" ca="1" si="1552"/>
        <v>#N/A</v>
      </c>
      <c r="Q275" s="125" t="e">
        <f t="shared" ca="1" si="1552"/>
        <v>#N/A</v>
      </c>
      <c r="R275" s="125" t="e">
        <f t="shared" ca="1" si="1552"/>
        <v>#N/A</v>
      </c>
      <c r="S275" s="125" t="e">
        <f t="shared" ca="1" si="1552"/>
        <v>#N/A</v>
      </c>
      <c r="T275" s="125" t="e">
        <f t="shared" ca="1" si="1545"/>
        <v>#N/A</v>
      </c>
      <c r="U275" s="125" t="e">
        <f t="shared" ca="1" si="1545"/>
        <v>#N/A</v>
      </c>
      <c r="V275" s="125" t="e">
        <f t="shared" ca="1" si="1545"/>
        <v>#N/A</v>
      </c>
      <c r="W275" s="125" t="e">
        <f t="shared" ca="1" si="1545"/>
        <v>#N/A</v>
      </c>
      <c r="X275" s="125" t="e">
        <f t="shared" ca="1" si="1545"/>
        <v>#N/A</v>
      </c>
      <c r="Y275" s="125" t="e">
        <f t="shared" ca="1" si="1545"/>
        <v>#N/A</v>
      </c>
      <c r="Z275" s="125" t="e">
        <f t="shared" ca="1" si="1545"/>
        <v>#N/A</v>
      </c>
      <c r="AA275" s="125" t="e">
        <f t="shared" ca="1" si="1545"/>
        <v>#N/A</v>
      </c>
      <c r="AB275" s="125" t="e">
        <f t="shared" ca="1" si="1545"/>
        <v>#N/A</v>
      </c>
      <c r="AC275" s="125" t="e">
        <f t="shared" ca="1" si="1545"/>
        <v>#N/A</v>
      </c>
      <c r="AD275" s="125" t="e">
        <f t="shared" ca="1" si="1545"/>
        <v>#N/A</v>
      </c>
      <c r="AE275" s="125" t="e">
        <f t="shared" ca="1" si="1545"/>
        <v>#N/A</v>
      </c>
      <c r="AF275" s="125" t="e">
        <f t="shared" ca="1" si="1545"/>
        <v>#N/A</v>
      </c>
      <c r="AG275" s="125" t="e">
        <f t="shared" ca="1" si="1545"/>
        <v>#N/A</v>
      </c>
      <c r="AH275" s="125" t="e">
        <f t="shared" ca="1" si="1545"/>
        <v>#N/A</v>
      </c>
      <c r="AI275" s="125" t="e">
        <f t="shared" ca="1" si="1553"/>
        <v>#N/A</v>
      </c>
      <c r="AJ275" s="125" t="e">
        <f t="shared" ca="1" si="1553"/>
        <v>#N/A</v>
      </c>
      <c r="AK275" s="125" t="e">
        <f t="shared" ca="1" si="1553"/>
        <v>#N/A</v>
      </c>
      <c r="AL275" s="125" t="e">
        <f t="shared" ca="1" si="1553"/>
        <v>#N/A</v>
      </c>
      <c r="AM275" s="125" t="e">
        <f t="shared" ca="1" si="1553"/>
        <v>#N/A</v>
      </c>
      <c r="AN275" s="125" t="e">
        <f t="shared" ca="1" si="1553"/>
        <v>#N/A</v>
      </c>
      <c r="AO275" s="125" t="e">
        <f t="shared" ca="1" si="1553"/>
        <v>#N/A</v>
      </c>
      <c r="AP275" s="125" t="e">
        <f t="shared" ca="1" si="1553"/>
        <v>#N/A</v>
      </c>
      <c r="AQ275" s="125" t="e">
        <f t="shared" ca="1" si="1553"/>
        <v>#N/A</v>
      </c>
      <c r="AR275" s="125" t="e">
        <f t="shared" ca="1" si="1553"/>
        <v>#N/A</v>
      </c>
      <c r="AS275" s="125" t="e">
        <f t="shared" ca="1" si="1553"/>
        <v>#N/A</v>
      </c>
      <c r="AT275" s="125" t="e">
        <f t="shared" ca="1" si="1553"/>
        <v>#N/A</v>
      </c>
      <c r="AU275" s="125" t="e">
        <f t="shared" ca="1" si="1553"/>
        <v>#N/A</v>
      </c>
      <c r="AV275" s="125" t="e">
        <f t="shared" ca="1" si="1553"/>
        <v>#N/A</v>
      </c>
      <c r="AW275" s="125" t="e">
        <f t="shared" ca="1" si="1553"/>
        <v>#N/A</v>
      </c>
      <c r="AX275" s="125" t="e">
        <f t="shared" ca="1" si="1553"/>
        <v>#N/A</v>
      </c>
      <c r="AY275" s="125" t="e">
        <f t="shared" ca="1" si="1546"/>
        <v>#N/A</v>
      </c>
      <c r="AZ275" s="125" t="e">
        <f t="shared" ca="1" si="1546"/>
        <v>#N/A</v>
      </c>
      <c r="BA275" s="125" t="e">
        <f t="shared" ca="1" si="1546"/>
        <v>#N/A</v>
      </c>
      <c r="BB275" s="125" t="str">
        <f t="shared" ca="1" si="1447"/>
        <v/>
      </c>
      <c r="BC275" s="125" t="str">
        <f t="shared" ca="1" si="1439"/>
        <v/>
      </c>
      <c r="BD275" s="125" t="str">
        <f t="shared" ca="1" si="1440"/>
        <v/>
      </c>
      <c r="BE275" s="125" t="str">
        <f t="shared" ca="1" si="1441"/>
        <v/>
      </c>
      <c r="BF275" t="str">
        <f t="shared" ca="1" si="1448"/>
        <v/>
      </c>
      <c r="BG275" s="125" t="str">
        <f t="shared" ca="1" si="1475"/>
        <v/>
      </c>
      <c r="BI275" s="606" t="str">
        <f t="shared" ca="1" si="1510"/>
        <v/>
      </c>
      <c r="BJ275" s="125" t="str">
        <f t="shared" ca="1" si="1488"/>
        <v/>
      </c>
      <c r="BK275" s="125" t="str">
        <f t="shared" ca="1" si="1511"/>
        <v/>
      </c>
      <c r="BL275" s="125" t="str">
        <f t="shared" ref="BL275" ca="1" si="1559">IFERROR(INDEX($D$2:$BA$203,$A$41-1+$BI275,$A$27-3)*IF(RTF_unit="K",1,IF(RTF_unit="lb",1/1000,IF(RTF_unit="T",2,1))),"")</f>
        <v/>
      </c>
      <c r="BM275" s="125" t="str">
        <f t="shared" ref="BM275" ca="1" si="1560">IFERROR(INDEX($D$2:$BA$203,$A$41-1+$BI275,$A$27-1)*IF(RTF_unit="K",1,IF(RTF_unit="lb",1/1000,IF(RTF_unit="T",2,1))),"")</f>
        <v/>
      </c>
      <c r="BN275" s="125" t="str">
        <f t="shared" ref="BN275" ca="1" si="1561">IFERROR(INDEX($D$2:$BA$203,$A$41-1+$BI275,$A$27-2)*IF(RTF_unit="K",1,IF(RTF_unit="lb",1/1000,IF(RTF_unit="T",2,1))),"")</f>
        <v/>
      </c>
      <c r="BO275" s="125" t="str">
        <f t="shared" ref="BO275" ca="1" si="1562">IFERROR(INDEX($D$2:$BA$203,$A$41-1+$BI275,$A$27)*IF(RTF_unit_Moment="kip-ft",1,IF(RTF_unit_Moment="kip-in",1/12,IF(RTF_unit_Moment="lb-ft",1/1000,IF(RTF_unit_Moment="lb-in",1/12000,1)))),"")</f>
        <v/>
      </c>
      <c r="BP275" s="125" t="str">
        <f t="shared" ref="BP275" ca="1" si="1563">IFERROR(INDEX($D$2:$BA$203,$A$41-1+$BI275,$A$30)*IF(RTF_unit_Moment="kip-ft",1,IF(RTF_unit_Moment="kip-in",1/12,IF(RTF_unit_Moment="lb-ft",1/1000,IF(RTF_unit_Moment="lb-in",1/12000,1)))),"")</f>
        <v/>
      </c>
      <c r="BQ275" s="125" t="str">
        <f t="shared" ca="1" si="1517"/>
        <v/>
      </c>
      <c r="BR275" s="125" t="str">
        <f t="shared" ca="1" si="1518"/>
        <v/>
      </c>
      <c r="BT275" s="125" t="str">
        <f t="array" aca="1" ref="BT275" ca="1">IFERROR(INDEX($BB$1:$BB$203,SMALL(IF($BB$1:$BB$203&lt;&gt;"",ROW($BB$1:$BB$203)),ROW(268:268))),"")</f>
        <v/>
      </c>
      <c r="BU275" s="604" t="str">
        <f t="shared" ca="1" si="1486"/>
        <v/>
      </c>
      <c r="BV275" s="125" t="str">
        <f t="shared" ca="1" si="1494"/>
        <v/>
      </c>
      <c r="BW275" s="125" t="str">
        <f t="shared" ca="1" si="1494"/>
        <v/>
      </c>
      <c r="BX275" s="125" t="str">
        <f t="shared" ca="1" si="1494"/>
        <v/>
      </c>
      <c r="BY275" s="125" t="str">
        <f t="shared" ca="1" si="1495"/>
        <v/>
      </c>
      <c r="BZ275" s="125" t="str">
        <f t="shared" ca="1" si="1487"/>
        <v/>
      </c>
      <c r="CA275" s="125" t="str">
        <f t="shared" ca="1" si="1496"/>
        <v/>
      </c>
      <c r="CB275" s="125" t="str">
        <f t="shared" ca="1" si="1497"/>
        <v/>
      </c>
      <c r="CC275" s="125" t="str">
        <f t="shared" ca="1" si="1498"/>
        <v/>
      </c>
      <c r="CD275" s="125" t="str">
        <f t="shared" ca="1" si="1499"/>
        <v/>
      </c>
      <c r="CE275" s="125" t="str">
        <f t="shared" ca="1" si="1500"/>
        <v/>
      </c>
      <c r="CF275" s="125" t="str">
        <f t="shared" ca="1" si="1501"/>
        <v/>
      </c>
      <c r="CG275" s="125" t="str">
        <f t="shared" ca="1" si="1502"/>
        <v/>
      </c>
      <c r="CH275" s="125" t="str">
        <f t="shared" ca="1" si="1503"/>
        <v/>
      </c>
      <c r="CI275" s="125" t="str">
        <f t="shared" ca="1" si="1504"/>
        <v/>
      </c>
      <c r="CJ275" s="125" t="str">
        <f t="array" aca="1" ref="CJ275" ca="1">IFERROR(INDEX($CI$1:$CI$502,SMALL(IF($CI$1:$CI$502&lt;&gt;"",ROW($CI$1:$CI$502)),ROW(268:268))),"")</f>
        <v/>
      </c>
      <c r="CK275" s="125" t="str">
        <f t="shared" ca="1" si="1505"/>
        <v/>
      </c>
      <c r="CL275" s="125" t="str">
        <f t="shared" ca="1" si="1506"/>
        <v/>
      </c>
      <c r="CM275" s="125"/>
      <c r="CO275" s="125" t="str">
        <f t="shared" si="1507"/>
        <v/>
      </c>
      <c r="CP275" s="600" t="str">
        <f t="shared" si="1508"/>
        <v/>
      </c>
      <c r="CQ275" s="600" t="str">
        <f t="shared" si="1524"/>
        <v/>
      </c>
      <c r="CR275" s="600" t="str">
        <f t="shared" si="1509"/>
        <v/>
      </c>
    </row>
    <row r="276" spans="1:96" x14ac:dyDescent="0.25">
      <c r="A276" s="591"/>
      <c r="C276" s="125">
        <f t="shared" si="1454"/>
        <v>274</v>
      </c>
      <c r="D276" s="125" t="e">
        <f t="shared" ca="1" si="1552"/>
        <v>#N/A</v>
      </c>
      <c r="E276" s="125" t="e">
        <f t="shared" ca="1" si="1552"/>
        <v>#N/A</v>
      </c>
      <c r="F276" s="125" t="e">
        <f t="shared" ca="1" si="1552"/>
        <v>#N/A</v>
      </c>
      <c r="G276" s="125" t="e">
        <f t="shared" ca="1" si="1552"/>
        <v>#N/A</v>
      </c>
      <c r="H276" s="125" t="e">
        <f t="shared" ca="1" si="1552"/>
        <v>#N/A</v>
      </c>
      <c r="I276" s="125" t="e">
        <f t="shared" ca="1" si="1552"/>
        <v>#N/A</v>
      </c>
      <c r="J276" s="125" t="e">
        <f t="shared" ca="1" si="1552"/>
        <v>#N/A</v>
      </c>
      <c r="K276" s="125" t="e">
        <f t="shared" ca="1" si="1552"/>
        <v>#N/A</v>
      </c>
      <c r="L276" s="125" t="e">
        <f t="shared" ca="1" si="1552"/>
        <v>#N/A</v>
      </c>
      <c r="M276" s="125" t="e">
        <f t="shared" ca="1" si="1552"/>
        <v>#N/A</v>
      </c>
      <c r="N276" s="125" t="e">
        <f t="shared" ca="1" si="1552"/>
        <v>#N/A</v>
      </c>
      <c r="O276" s="125" t="e">
        <f t="shared" ca="1" si="1552"/>
        <v>#N/A</v>
      </c>
      <c r="P276" s="125" t="e">
        <f t="shared" ca="1" si="1552"/>
        <v>#N/A</v>
      </c>
      <c r="Q276" s="125" t="e">
        <f t="shared" ca="1" si="1552"/>
        <v>#N/A</v>
      </c>
      <c r="R276" s="125" t="e">
        <f t="shared" ca="1" si="1552"/>
        <v>#N/A</v>
      </c>
      <c r="S276" s="125" t="e">
        <f t="shared" ca="1" si="1552"/>
        <v>#N/A</v>
      </c>
      <c r="T276" s="125" t="e">
        <f t="shared" ca="1" si="1545"/>
        <v>#N/A</v>
      </c>
      <c r="U276" s="125" t="e">
        <f t="shared" ca="1" si="1545"/>
        <v>#N/A</v>
      </c>
      <c r="V276" s="125" t="e">
        <f t="shared" ca="1" si="1545"/>
        <v>#N/A</v>
      </c>
      <c r="W276" s="125" t="e">
        <f t="shared" ca="1" si="1545"/>
        <v>#N/A</v>
      </c>
      <c r="X276" s="125" t="e">
        <f t="shared" ca="1" si="1545"/>
        <v>#N/A</v>
      </c>
      <c r="Y276" s="125" t="e">
        <f t="shared" ca="1" si="1545"/>
        <v>#N/A</v>
      </c>
      <c r="Z276" s="125" t="e">
        <f t="shared" ca="1" si="1545"/>
        <v>#N/A</v>
      </c>
      <c r="AA276" s="125" t="e">
        <f t="shared" ca="1" si="1545"/>
        <v>#N/A</v>
      </c>
      <c r="AB276" s="125" t="e">
        <f t="shared" ca="1" si="1545"/>
        <v>#N/A</v>
      </c>
      <c r="AC276" s="125" t="e">
        <f t="shared" ca="1" si="1545"/>
        <v>#N/A</v>
      </c>
      <c r="AD276" s="125" t="e">
        <f t="shared" ca="1" si="1545"/>
        <v>#N/A</v>
      </c>
      <c r="AE276" s="125" t="e">
        <f t="shared" ca="1" si="1545"/>
        <v>#N/A</v>
      </c>
      <c r="AF276" s="125" t="e">
        <f t="shared" ca="1" si="1545"/>
        <v>#N/A</v>
      </c>
      <c r="AG276" s="125" t="e">
        <f t="shared" ca="1" si="1545"/>
        <v>#N/A</v>
      </c>
      <c r="AH276" s="125" t="e">
        <f t="shared" ca="1" si="1545"/>
        <v>#N/A</v>
      </c>
      <c r="AI276" s="125" t="e">
        <f t="shared" ca="1" si="1553"/>
        <v>#N/A</v>
      </c>
      <c r="AJ276" s="125" t="e">
        <f t="shared" ca="1" si="1553"/>
        <v>#N/A</v>
      </c>
      <c r="AK276" s="125" t="e">
        <f t="shared" ca="1" si="1553"/>
        <v>#N/A</v>
      </c>
      <c r="AL276" s="125" t="e">
        <f t="shared" ca="1" si="1553"/>
        <v>#N/A</v>
      </c>
      <c r="AM276" s="125" t="e">
        <f t="shared" ca="1" si="1553"/>
        <v>#N/A</v>
      </c>
      <c r="AN276" s="125" t="e">
        <f t="shared" ca="1" si="1553"/>
        <v>#N/A</v>
      </c>
      <c r="AO276" s="125" t="e">
        <f t="shared" ca="1" si="1553"/>
        <v>#N/A</v>
      </c>
      <c r="AP276" s="125" t="e">
        <f t="shared" ca="1" si="1553"/>
        <v>#N/A</v>
      </c>
      <c r="AQ276" s="125" t="e">
        <f t="shared" ca="1" si="1553"/>
        <v>#N/A</v>
      </c>
      <c r="AR276" s="125" t="e">
        <f t="shared" ca="1" si="1553"/>
        <v>#N/A</v>
      </c>
      <c r="AS276" s="125" t="e">
        <f t="shared" ca="1" si="1553"/>
        <v>#N/A</v>
      </c>
      <c r="AT276" s="125" t="e">
        <f t="shared" ca="1" si="1553"/>
        <v>#N/A</v>
      </c>
      <c r="AU276" s="125" t="e">
        <f t="shared" ca="1" si="1553"/>
        <v>#N/A</v>
      </c>
      <c r="AV276" s="125" t="e">
        <f t="shared" ca="1" si="1553"/>
        <v>#N/A</v>
      </c>
      <c r="AW276" s="125" t="e">
        <f t="shared" ca="1" si="1553"/>
        <v>#N/A</v>
      </c>
      <c r="AX276" s="125" t="e">
        <f t="shared" ca="1" si="1553"/>
        <v>#N/A</v>
      </c>
      <c r="AY276" s="125" t="e">
        <f t="shared" ca="1" si="1546"/>
        <v>#N/A</v>
      </c>
      <c r="AZ276" s="125" t="e">
        <f t="shared" ca="1" si="1546"/>
        <v>#N/A</v>
      </c>
      <c r="BA276" s="125" t="e">
        <f t="shared" ca="1" si="1546"/>
        <v>#N/A</v>
      </c>
      <c r="BB276" s="125" t="str">
        <f t="shared" ca="1" si="1447"/>
        <v/>
      </c>
      <c r="BC276" s="125" t="str">
        <f t="shared" ca="1" si="1439"/>
        <v/>
      </c>
      <c r="BD276" s="125" t="str">
        <f t="shared" ca="1" si="1440"/>
        <v/>
      </c>
      <c r="BE276" s="125" t="str">
        <f t="shared" ca="1" si="1441"/>
        <v/>
      </c>
      <c r="BF276" t="str">
        <f t="shared" ca="1" si="1448"/>
        <v/>
      </c>
      <c r="BG276" s="125" t="str">
        <f t="shared" ca="1" si="1475"/>
        <v/>
      </c>
      <c r="BI276" s="606" t="str">
        <f t="shared" ca="1" si="1510"/>
        <v/>
      </c>
      <c r="BJ276" s="125" t="str">
        <f t="shared" ca="1" si="1488"/>
        <v/>
      </c>
      <c r="BK276" s="125" t="str">
        <f t="shared" ca="1" si="1511"/>
        <v/>
      </c>
      <c r="BL276" s="125" t="str">
        <f t="shared" ref="BL276" ca="1" si="1564">IFERROR(INDEX($D$2:$BA$203,$A$41-1+$BI276,$A$27-3)*IF(RTF_unit="K",1,IF(RTF_unit="lb",1/1000,IF(RTF_unit="T",2,1))),"")</f>
        <v/>
      </c>
      <c r="BM276" s="125" t="str">
        <f t="shared" ref="BM276" ca="1" si="1565">IFERROR(INDEX($D$2:$BA$203,$A$41-1+$BI276,$A$27-1)*IF(RTF_unit="K",1,IF(RTF_unit="lb",1/1000,IF(RTF_unit="T",2,1))),"")</f>
        <v/>
      </c>
      <c r="BN276" s="125" t="str">
        <f t="shared" ref="BN276" ca="1" si="1566">IFERROR(INDEX($D$2:$BA$203,$A$41-1+$BI276,$A$27-2)*IF(RTF_unit="K",1,IF(RTF_unit="lb",1/1000,IF(RTF_unit="T",2,1))),"")</f>
        <v/>
      </c>
      <c r="BO276" s="125" t="str">
        <f t="shared" ref="BO276" ca="1" si="1567">IFERROR(INDEX($D$2:$BA$203,$A$41-1+$BI276,$A$27)*IF(RTF_unit_Moment="kip-ft",1,IF(RTF_unit_Moment="kip-in",1/12,IF(RTF_unit_Moment="lb-ft",1/1000,IF(RTF_unit_Moment="lb-in",1/12000,1)))),"")</f>
        <v/>
      </c>
      <c r="BP276" s="125" t="str">
        <f t="shared" ref="BP276" ca="1" si="1568">IFERROR(INDEX($D$2:$BA$203,$A$41-1+$BI276,$A$30)*IF(RTF_unit_Moment="kip-ft",1,IF(RTF_unit_Moment="kip-in",1/12,IF(RTF_unit_Moment="lb-ft",1/1000,IF(RTF_unit_Moment="lb-in",1/12000,1)))),"")</f>
        <v/>
      </c>
      <c r="BQ276" s="125" t="str">
        <f t="shared" ca="1" si="1517"/>
        <v/>
      </c>
      <c r="BR276" s="125" t="str">
        <f t="shared" ca="1" si="1518"/>
        <v/>
      </c>
      <c r="BT276" s="125" t="str">
        <f t="array" aca="1" ref="BT276" ca="1">IFERROR(INDEX($BB$1:$BB$203,SMALL(IF($BB$1:$BB$203&lt;&gt;"",ROW($BB$1:$BB$203)),ROW(269:269))),"")</f>
        <v/>
      </c>
      <c r="BU276" s="604" t="str">
        <f t="shared" ca="1" si="1486"/>
        <v/>
      </c>
      <c r="BV276" s="125" t="str">
        <f t="shared" ca="1" si="1494"/>
        <v/>
      </c>
      <c r="BW276" s="125" t="str">
        <f t="shared" ca="1" si="1494"/>
        <v/>
      </c>
      <c r="BX276" s="125" t="str">
        <f t="shared" ca="1" si="1494"/>
        <v/>
      </c>
      <c r="BY276" s="125" t="str">
        <f t="shared" ca="1" si="1495"/>
        <v/>
      </c>
      <c r="BZ276" s="125" t="str">
        <f t="shared" ca="1" si="1487"/>
        <v/>
      </c>
      <c r="CA276" s="125" t="str">
        <f t="shared" ca="1" si="1496"/>
        <v/>
      </c>
      <c r="CB276" s="125" t="str">
        <f t="shared" ca="1" si="1497"/>
        <v/>
      </c>
      <c r="CC276" s="125" t="str">
        <f t="shared" ca="1" si="1498"/>
        <v/>
      </c>
      <c r="CD276" s="125" t="str">
        <f t="shared" ca="1" si="1499"/>
        <v/>
      </c>
      <c r="CE276" s="125" t="str">
        <f t="shared" ca="1" si="1500"/>
        <v/>
      </c>
      <c r="CF276" s="125" t="str">
        <f t="shared" ca="1" si="1501"/>
        <v/>
      </c>
      <c r="CG276" s="125" t="str">
        <f t="shared" ca="1" si="1502"/>
        <v/>
      </c>
      <c r="CH276" s="125" t="str">
        <f t="shared" ca="1" si="1503"/>
        <v/>
      </c>
      <c r="CI276" s="125" t="str">
        <f t="shared" ca="1" si="1504"/>
        <v/>
      </c>
      <c r="CJ276" s="125" t="str">
        <f t="array" aca="1" ref="CJ276" ca="1">IFERROR(INDEX($CI$1:$CI$502,SMALL(IF($CI$1:$CI$502&lt;&gt;"",ROW($CI$1:$CI$502)),ROW(269:269))),"")</f>
        <v/>
      </c>
      <c r="CK276" s="125" t="str">
        <f t="shared" ca="1" si="1505"/>
        <v/>
      </c>
      <c r="CL276" s="125" t="str">
        <f t="shared" ca="1" si="1506"/>
        <v/>
      </c>
      <c r="CM276" s="125"/>
      <c r="CO276" s="125" t="str">
        <f t="shared" si="1507"/>
        <v/>
      </c>
      <c r="CP276" s="600" t="str">
        <f t="shared" si="1508"/>
        <v/>
      </c>
      <c r="CQ276" s="600" t="str">
        <f t="shared" si="1524"/>
        <v/>
      </c>
      <c r="CR276" s="600" t="str">
        <f t="shared" si="1509"/>
        <v/>
      </c>
    </row>
    <row r="277" spans="1:96" x14ac:dyDescent="0.25">
      <c r="A277" s="591"/>
      <c r="C277" s="125">
        <f t="shared" si="1454"/>
        <v>275</v>
      </c>
      <c r="D277" s="125" t="e">
        <f t="shared" ca="1" si="1552"/>
        <v>#N/A</v>
      </c>
      <c r="E277" s="125" t="e">
        <f t="shared" ca="1" si="1552"/>
        <v>#N/A</v>
      </c>
      <c r="F277" s="125" t="e">
        <f t="shared" ca="1" si="1552"/>
        <v>#N/A</v>
      </c>
      <c r="G277" s="125" t="e">
        <f t="shared" ca="1" si="1552"/>
        <v>#N/A</v>
      </c>
      <c r="H277" s="125" t="e">
        <f t="shared" ca="1" si="1552"/>
        <v>#N/A</v>
      </c>
      <c r="I277" s="125" t="e">
        <f t="shared" ca="1" si="1552"/>
        <v>#N/A</v>
      </c>
      <c r="J277" s="125" t="e">
        <f t="shared" ca="1" si="1552"/>
        <v>#N/A</v>
      </c>
      <c r="K277" s="125" t="e">
        <f t="shared" ca="1" si="1552"/>
        <v>#N/A</v>
      </c>
      <c r="L277" s="125" t="e">
        <f t="shared" ca="1" si="1552"/>
        <v>#N/A</v>
      </c>
      <c r="M277" s="125" t="e">
        <f t="shared" ca="1" si="1552"/>
        <v>#N/A</v>
      </c>
      <c r="N277" s="125" t="e">
        <f t="shared" ca="1" si="1552"/>
        <v>#N/A</v>
      </c>
      <c r="O277" s="125" t="e">
        <f t="shared" ca="1" si="1552"/>
        <v>#N/A</v>
      </c>
      <c r="P277" s="125" t="e">
        <f t="shared" ca="1" si="1552"/>
        <v>#N/A</v>
      </c>
      <c r="Q277" s="125" t="e">
        <f t="shared" ca="1" si="1552"/>
        <v>#N/A</v>
      </c>
      <c r="R277" s="125" t="e">
        <f t="shared" ca="1" si="1552"/>
        <v>#N/A</v>
      </c>
      <c r="S277" s="125" t="e">
        <f t="shared" ca="1" si="1552"/>
        <v>#N/A</v>
      </c>
      <c r="T277" s="125" t="e">
        <f t="shared" ca="1" si="1545"/>
        <v>#N/A</v>
      </c>
      <c r="U277" s="125" t="e">
        <f t="shared" ca="1" si="1545"/>
        <v>#N/A</v>
      </c>
      <c r="V277" s="125" t="e">
        <f t="shared" ca="1" si="1545"/>
        <v>#N/A</v>
      </c>
      <c r="W277" s="125" t="e">
        <f t="shared" ca="1" si="1545"/>
        <v>#N/A</v>
      </c>
      <c r="X277" s="125" t="e">
        <f t="shared" ca="1" si="1545"/>
        <v>#N/A</v>
      </c>
      <c r="Y277" s="125" t="e">
        <f t="shared" ca="1" si="1545"/>
        <v>#N/A</v>
      </c>
      <c r="Z277" s="125" t="e">
        <f t="shared" ca="1" si="1545"/>
        <v>#N/A</v>
      </c>
      <c r="AA277" s="125" t="e">
        <f t="shared" ca="1" si="1545"/>
        <v>#N/A</v>
      </c>
      <c r="AB277" s="125" t="e">
        <f t="shared" ca="1" si="1545"/>
        <v>#N/A</v>
      </c>
      <c r="AC277" s="125" t="e">
        <f t="shared" ca="1" si="1545"/>
        <v>#N/A</v>
      </c>
      <c r="AD277" s="125" t="e">
        <f t="shared" ca="1" si="1545"/>
        <v>#N/A</v>
      </c>
      <c r="AE277" s="125" t="e">
        <f t="shared" ca="1" si="1545"/>
        <v>#N/A</v>
      </c>
      <c r="AF277" s="125" t="e">
        <f t="shared" ca="1" si="1545"/>
        <v>#N/A</v>
      </c>
      <c r="AG277" s="125" t="e">
        <f t="shared" ca="1" si="1545"/>
        <v>#N/A</v>
      </c>
      <c r="AH277" s="125" t="e">
        <f t="shared" ca="1" si="1545"/>
        <v>#N/A</v>
      </c>
      <c r="AI277" s="125" t="e">
        <f t="shared" ca="1" si="1553"/>
        <v>#N/A</v>
      </c>
      <c r="AJ277" s="125" t="e">
        <f t="shared" ca="1" si="1553"/>
        <v>#N/A</v>
      </c>
      <c r="AK277" s="125" t="e">
        <f t="shared" ca="1" si="1553"/>
        <v>#N/A</v>
      </c>
      <c r="AL277" s="125" t="e">
        <f t="shared" ca="1" si="1553"/>
        <v>#N/A</v>
      </c>
      <c r="AM277" s="125" t="e">
        <f t="shared" ca="1" si="1553"/>
        <v>#N/A</v>
      </c>
      <c r="AN277" s="125" t="e">
        <f t="shared" ca="1" si="1553"/>
        <v>#N/A</v>
      </c>
      <c r="AO277" s="125" t="e">
        <f t="shared" ca="1" si="1553"/>
        <v>#N/A</v>
      </c>
      <c r="AP277" s="125" t="e">
        <f t="shared" ca="1" si="1553"/>
        <v>#N/A</v>
      </c>
      <c r="AQ277" s="125" t="e">
        <f t="shared" ca="1" si="1553"/>
        <v>#N/A</v>
      </c>
      <c r="AR277" s="125" t="e">
        <f t="shared" ca="1" si="1553"/>
        <v>#N/A</v>
      </c>
      <c r="AS277" s="125" t="e">
        <f t="shared" ca="1" si="1553"/>
        <v>#N/A</v>
      </c>
      <c r="AT277" s="125" t="e">
        <f t="shared" ca="1" si="1553"/>
        <v>#N/A</v>
      </c>
      <c r="AU277" s="125" t="e">
        <f t="shared" ca="1" si="1553"/>
        <v>#N/A</v>
      </c>
      <c r="AV277" s="125" t="e">
        <f t="shared" ca="1" si="1553"/>
        <v>#N/A</v>
      </c>
      <c r="AW277" s="125" t="e">
        <f t="shared" ca="1" si="1553"/>
        <v>#N/A</v>
      </c>
      <c r="AX277" s="125" t="e">
        <f t="shared" ca="1" si="1553"/>
        <v>#N/A</v>
      </c>
      <c r="AY277" s="125" t="e">
        <f t="shared" ca="1" si="1546"/>
        <v>#N/A</v>
      </c>
      <c r="AZ277" s="125" t="e">
        <f t="shared" ca="1" si="1546"/>
        <v>#N/A</v>
      </c>
      <c r="BA277" s="125" t="e">
        <f t="shared" ca="1" si="1546"/>
        <v>#N/A</v>
      </c>
      <c r="BB277" s="125" t="str">
        <f t="shared" ca="1" si="1447"/>
        <v/>
      </c>
      <c r="BC277" s="125" t="str">
        <f t="shared" ca="1" si="1439"/>
        <v/>
      </c>
      <c r="BD277" s="125" t="str">
        <f t="shared" ca="1" si="1440"/>
        <v/>
      </c>
      <c r="BE277" s="125" t="str">
        <f t="shared" ca="1" si="1441"/>
        <v/>
      </c>
      <c r="BF277" t="str">
        <f t="shared" ca="1" si="1448"/>
        <v/>
      </c>
      <c r="BG277" s="125" t="str">
        <f t="shared" ca="1" si="1475"/>
        <v/>
      </c>
      <c r="BI277" s="606" t="str">
        <f t="shared" ca="1" si="1510"/>
        <v/>
      </c>
      <c r="BJ277" s="125" t="str">
        <f t="shared" ca="1" si="1488"/>
        <v/>
      </c>
      <c r="BK277" s="125" t="str">
        <f t="shared" ca="1" si="1511"/>
        <v/>
      </c>
      <c r="BL277" s="125" t="str">
        <f t="shared" ref="BL277" ca="1" si="1569">IFERROR(INDEX($D$2:$BA$203,$A$41-1+$BI277,$A$27-3)*IF(RTF_unit="K",1,IF(RTF_unit="lb",1/1000,IF(RTF_unit="T",2,1))),"")</f>
        <v/>
      </c>
      <c r="BM277" s="125" t="str">
        <f t="shared" ref="BM277" ca="1" si="1570">IFERROR(INDEX($D$2:$BA$203,$A$41-1+$BI277,$A$27-1)*IF(RTF_unit="K",1,IF(RTF_unit="lb",1/1000,IF(RTF_unit="T",2,1))),"")</f>
        <v/>
      </c>
      <c r="BN277" s="125" t="str">
        <f t="shared" ref="BN277" ca="1" si="1571">IFERROR(INDEX($D$2:$BA$203,$A$41-1+$BI277,$A$27-2)*IF(RTF_unit="K",1,IF(RTF_unit="lb",1/1000,IF(RTF_unit="T",2,1))),"")</f>
        <v/>
      </c>
      <c r="BO277" s="125" t="str">
        <f t="shared" ref="BO277" ca="1" si="1572">IFERROR(INDEX($D$2:$BA$203,$A$41-1+$BI277,$A$27)*IF(RTF_unit_Moment="kip-ft",1,IF(RTF_unit_Moment="kip-in",1/12,IF(RTF_unit_Moment="lb-ft",1/1000,IF(RTF_unit_Moment="lb-in",1/12000,1)))),"")</f>
        <v/>
      </c>
      <c r="BP277" s="125" t="str">
        <f t="shared" ref="BP277" ca="1" si="1573">IFERROR(INDEX($D$2:$BA$203,$A$41-1+$BI277,$A$30)*IF(RTF_unit_Moment="kip-ft",1,IF(RTF_unit_Moment="kip-in",1/12,IF(RTF_unit_Moment="lb-ft",1/1000,IF(RTF_unit_Moment="lb-in",1/12000,1)))),"")</f>
        <v/>
      </c>
      <c r="BQ277" s="125" t="str">
        <f t="shared" ca="1" si="1517"/>
        <v/>
      </c>
      <c r="BR277" s="125" t="str">
        <f t="shared" ca="1" si="1518"/>
        <v/>
      </c>
      <c r="BT277" s="125" t="str">
        <f t="array" aca="1" ref="BT277" ca="1">IFERROR(INDEX($BB$1:$BB$203,SMALL(IF($BB$1:$BB$203&lt;&gt;"",ROW($BB$1:$BB$203)),ROW(270:270))),"")</f>
        <v/>
      </c>
      <c r="BU277" s="604" t="str">
        <f t="shared" ca="1" si="1486"/>
        <v/>
      </c>
      <c r="BV277" s="125" t="str">
        <f t="shared" ca="1" si="1494"/>
        <v/>
      </c>
      <c r="BW277" s="125" t="str">
        <f t="shared" ca="1" si="1494"/>
        <v/>
      </c>
      <c r="BX277" s="125" t="str">
        <f t="shared" ca="1" si="1494"/>
        <v/>
      </c>
      <c r="BY277" s="125" t="str">
        <f t="shared" ca="1" si="1495"/>
        <v/>
      </c>
      <c r="BZ277" s="125" t="str">
        <f t="shared" ca="1" si="1487"/>
        <v/>
      </c>
      <c r="CA277" s="125" t="str">
        <f t="shared" ca="1" si="1496"/>
        <v/>
      </c>
      <c r="CB277" s="125" t="str">
        <f t="shared" ca="1" si="1497"/>
        <v/>
      </c>
      <c r="CC277" s="125" t="str">
        <f t="shared" ca="1" si="1498"/>
        <v/>
      </c>
      <c r="CD277" s="125" t="str">
        <f t="shared" ca="1" si="1499"/>
        <v/>
      </c>
      <c r="CE277" s="125" t="str">
        <f t="shared" ca="1" si="1500"/>
        <v/>
      </c>
      <c r="CF277" s="125" t="str">
        <f t="shared" ca="1" si="1501"/>
        <v/>
      </c>
      <c r="CG277" s="125" t="str">
        <f t="shared" ca="1" si="1502"/>
        <v/>
      </c>
      <c r="CH277" s="125" t="str">
        <f t="shared" ca="1" si="1503"/>
        <v/>
      </c>
      <c r="CI277" s="125" t="str">
        <f t="shared" ca="1" si="1504"/>
        <v/>
      </c>
      <c r="CJ277" s="125" t="str">
        <f t="array" aca="1" ref="CJ277" ca="1">IFERROR(INDEX($CI$1:$CI$502,SMALL(IF($CI$1:$CI$502&lt;&gt;"",ROW($CI$1:$CI$502)),ROW(270:270))),"")</f>
        <v/>
      </c>
      <c r="CK277" s="125" t="str">
        <f t="shared" ca="1" si="1505"/>
        <v/>
      </c>
      <c r="CL277" s="125" t="str">
        <f t="shared" ca="1" si="1506"/>
        <v/>
      </c>
      <c r="CM277" s="125"/>
      <c r="CO277" s="125" t="str">
        <f t="shared" si="1507"/>
        <v/>
      </c>
      <c r="CP277" s="600" t="str">
        <f t="shared" si="1508"/>
        <v/>
      </c>
      <c r="CQ277" s="600" t="str">
        <f t="shared" si="1524"/>
        <v/>
      </c>
      <c r="CR277" s="600" t="str">
        <f t="shared" si="1509"/>
        <v/>
      </c>
    </row>
    <row r="278" spans="1:96" x14ac:dyDescent="0.25">
      <c r="A278" s="591"/>
      <c r="C278" s="125">
        <f t="shared" si="1454"/>
        <v>276</v>
      </c>
      <c r="D278" s="125" t="e">
        <f t="shared" ca="1" si="1552"/>
        <v>#N/A</v>
      </c>
      <c r="E278" s="125" t="e">
        <f t="shared" ca="1" si="1552"/>
        <v>#N/A</v>
      </c>
      <c r="F278" s="125" t="e">
        <f t="shared" ca="1" si="1552"/>
        <v>#N/A</v>
      </c>
      <c r="G278" s="125" t="e">
        <f t="shared" ca="1" si="1552"/>
        <v>#N/A</v>
      </c>
      <c r="H278" s="125" t="e">
        <f t="shared" ca="1" si="1552"/>
        <v>#N/A</v>
      </c>
      <c r="I278" s="125" t="e">
        <f t="shared" ca="1" si="1552"/>
        <v>#N/A</v>
      </c>
      <c r="J278" s="125" t="e">
        <f t="shared" ca="1" si="1552"/>
        <v>#N/A</v>
      </c>
      <c r="K278" s="125" t="e">
        <f t="shared" ca="1" si="1552"/>
        <v>#N/A</v>
      </c>
      <c r="L278" s="125" t="e">
        <f t="shared" ca="1" si="1552"/>
        <v>#N/A</v>
      </c>
      <c r="M278" s="125" t="e">
        <f t="shared" ca="1" si="1552"/>
        <v>#N/A</v>
      </c>
      <c r="N278" s="125" t="e">
        <f t="shared" ca="1" si="1552"/>
        <v>#N/A</v>
      </c>
      <c r="O278" s="125" t="e">
        <f t="shared" ca="1" si="1552"/>
        <v>#N/A</v>
      </c>
      <c r="P278" s="125" t="e">
        <f t="shared" ca="1" si="1552"/>
        <v>#N/A</v>
      </c>
      <c r="Q278" s="125" t="e">
        <f t="shared" ca="1" si="1552"/>
        <v>#N/A</v>
      </c>
      <c r="R278" s="125" t="e">
        <f t="shared" ca="1" si="1552"/>
        <v>#N/A</v>
      </c>
      <c r="S278" s="125" t="e">
        <f t="shared" ca="1" si="1552"/>
        <v>#N/A</v>
      </c>
      <c r="T278" s="125" t="e">
        <f t="shared" ca="1" si="1545"/>
        <v>#N/A</v>
      </c>
      <c r="U278" s="125" t="e">
        <f t="shared" ca="1" si="1545"/>
        <v>#N/A</v>
      </c>
      <c r="V278" s="125" t="e">
        <f t="shared" ca="1" si="1545"/>
        <v>#N/A</v>
      </c>
      <c r="W278" s="125" t="e">
        <f t="shared" ca="1" si="1545"/>
        <v>#N/A</v>
      </c>
      <c r="X278" s="125" t="e">
        <f t="shared" ca="1" si="1545"/>
        <v>#N/A</v>
      </c>
      <c r="Y278" s="125" t="e">
        <f t="shared" ca="1" si="1545"/>
        <v>#N/A</v>
      </c>
      <c r="Z278" s="125" t="e">
        <f t="shared" ca="1" si="1545"/>
        <v>#N/A</v>
      </c>
      <c r="AA278" s="125" t="e">
        <f t="shared" ca="1" si="1545"/>
        <v>#N/A</v>
      </c>
      <c r="AB278" s="125" t="e">
        <f t="shared" ca="1" si="1545"/>
        <v>#N/A</v>
      </c>
      <c r="AC278" s="125" t="e">
        <f t="shared" ca="1" si="1545"/>
        <v>#N/A</v>
      </c>
      <c r="AD278" s="125" t="e">
        <f t="shared" ca="1" si="1545"/>
        <v>#N/A</v>
      </c>
      <c r="AE278" s="125" t="e">
        <f t="shared" ca="1" si="1545"/>
        <v>#N/A</v>
      </c>
      <c r="AF278" s="125" t="e">
        <f t="shared" ca="1" si="1545"/>
        <v>#N/A</v>
      </c>
      <c r="AG278" s="125" t="e">
        <f t="shared" ca="1" si="1545"/>
        <v>#N/A</v>
      </c>
      <c r="AH278" s="125" t="e">
        <f t="shared" ca="1" si="1545"/>
        <v>#N/A</v>
      </c>
      <c r="AI278" s="125" t="e">
        <f t="shared" ca="1" si="1553"/>
        <v>#N/A</v>
      </c>
      <c r="AJ278" s="125" t="e">
        <f t="shared" ca="1" si="1553"/>
        <v>#N/A</v>
      </c>
      <c r="AK278" s="125" t="e">
        <f t="shared" ca="1" si="1553"/>
        <v>#N/A</v>
      </c>
      <c r="AL278" s="125" t="e">
        <f t="shared" ca="1" si="1553"/>
        <v>#N/A</v>
      </c>
      <c r="AM278" s="125" t="e">
        <f t="shared" ca="1" si="1553"/>
        <v>#N/A</v>
      </c>
      <c r="AN278" s="125" t="e">
        <f t="shared" ca="1" si="1553"/>
        <v>#N/A</v>
      </c>
      <c r="AO278" s="125" t="e">
        <f t="shared" ca="1" si="1553"/>
        <v>#N/A</v>
      </c>
      <c r="AP278" s="125" t="e">
        <f t="shared" ca="1" si="1553"/>
        <v>#N/A</v>
      </c>
      <c r="AQ278" s="125" t="e">
        <f t="shared" ca="1" si="1553"/>
        <v>#N/A</v>
      </c>
      <c r="AR278" s="125" t="e">
        <f t="shared" ca="1" si="1553"/>
        <v>#N/A</v>
      </c>
      <c r="AS278" s="125" t="e">
        <f t="shared" ca="1" si="1553"/>
        <v>#N/A</v>
      </c>
      <c r="AT278" s="125" t="e">
        <f t="shared" ca="1" si="1553"/>
        <v>#N/A</v>
      </c>
      <c r="AU278" s="125" t="e">
        <f t="shared" ca="1" si="1553"/>
        <v>#N/A</v>
      </c>
      <c r="AV278" s="125" t="e">
        <f t="shared" ca="1" si="1553"/>
        <v>#N/A</v>
      </c>
      <c r="AW278" s="125" t="e">
        <f t="shared" ca="1" si="1553"/>
        <v>#N/A</v>
      </c>
      <c r="AX278" s="125" t="e">
        <f t="shared" ca="1" si="1553"/>
        <v>#N/A</v>
      </c>
      <c r="AY278" s="125" t="e">
        <f t="shared" ca="1" si="1546"/>
        <v>#N/A</v>
      </c>
      <c r="AZ278" s="125" t="e">
        <f t="shared" ca="1" si="1546"/>
        <v>#N/A</v>
      </c>
      <c r="BA278" s="125" t="e">
        <f t="shared" ca="1" si="1546"/>
        <v>#N/A</v>
      </c>
      <c r="BB278" s="125" t="str">
        <f t="shared" ca="1" si="1447"/>
        <v/>
      </c>
      <c r="BC278" s="125" t="str">
        <f t="shared" ca="1" si="1439"/>
        <v/>
      </c>
      <c r="BD278" s="125" t="str">
        <f t="shared" ca="1" si="1440"/>
        <v/>
      </c>
      <c r="BE278" s="125" t="str">
        <f t="shared" ca="1" si="1441"/>
        <v/>
      </c>
      <c r="BF278" t="str">
        <f t="shared" ca="1" si="1448"/>
        <v/>
      </c>
      <c r="BG278" s="125" t="str">
        <f t="shared" ca="1" si="1475"/>
        <v/>
      </c>
      <c r="BI278" s="606" t="str">
        <f t="shared" ca="1" si="1510"/>
        <v/>
      </c>
      <c r="BJ278" s="125" t="str">
        <f t="shared" ca="1" si="1488"/>
        <v/>
      </c>
      <c r="BK278" s="125" t="str">
        <f t="shared" ca="1" si="1511"/>
        <v/>
      </c>
      <c r="BL278" s="125" t="str">
        <f t="shared" ref="BL278" ca="1" si="1574">IFERROR(INDEX($D$2:$BA$203,$A$41-1+$BI278,$A$27-3)*IF(RTF_unit="K",1,IF(RTF_unit="lb",1/1000,IF(RTF_unit="T",2,1))),"")</f>
        <v/>
      </c>
      <c r="BM278" s="125" t="str">
        <f t="shared" ref="BM278" ca="1" si="1575">IFERROR(INDEX($D$2:$BA$203,$A$41-1+$BI278,$A$27-1)*IF(RTF_unit="K",1,IF(RTF_unit="lb",1/1000,IF(RTF_unit="T",2,1))),"")</f>
        <v/>
      </c>
      <c r="BN278" s="125" t="str">
        <f t="shared" ref="BN278" ca="1" si="1576">IFERROR(INDEX($D$2:$BA$203,$A$41-1+$BI278,$A$27-2)*IF(RTF_unit="K",1,IF(RTF_unit="lb",1/1000,IF(RTF_unit="T",2,1))),"")</f>
        <v/>
      </c>
      <c r="BO278" s="125" t="str">
        <f t="shared" ref="BO278" ca="1" si="1577">IFERROR(INDEX($D$2:$BA$203,$A$41-1+$BI278,$A$27)*IF(RTF_unit_Moment="kip-ft",1,IF(RTF_unit_Moment="kip-in",1/12,IF(RTF_unit_Moment="lb-ft",1/1000,IF(RTF_unit_Moment="lb-in",1/12000,1)))),"")</f>
        <v/>
      </c>
      <c r="BP278" s="125" t="str">
        <f t="shared" ref="BP278" ca="1" si="1578">IFERROR(INDEX($D$2:$BA$203,$A$41-1+$BI278,$A$30)*IF(RTF_unit_Moment="kip-ft",1,IF(RTF_unit_Moment="kip-in",1/12,IF(RTF_unit_Moment="lb-ft",1/1000,IF(RTF_unit_Moment="lb-in",1/12000,1)))),"")</f>
        <v/>
      </c>
      <c r="BQ278" s="125" t="str">
        <f t="shared" ca="1" si="1517"/>
        <v/>
      </c>
      <c r="BR278" s="125" t="str">
        <f t="shared" ca="1" si="1518"/>
        <v/>
      </c>
      <c r="BT278" s="125" t="str">
        <f t="array" aca="1" ref="BT278" ca="1">IFERROR(INDEX($BB$1:$BB$203,SMALL(IF($BB$1:$BB$203&lt;&gt;"",ROW($BB$1:$BB$203)),ROW(271:271))),"")</f>
        <v/>
      </c>
      <c r="BU278" s="604" t="str">
        <f t="shared" ca="1" si="1486"/>
        <v/>
      </c>
      <c r="BV278" s="125" t="str">
        <f t="shared" ca="1" si="1494"/>
        <v/>
      </c>
      <c r="BW278" s="125" t="str">
        <f t="shared" ca="1" si="1494"/>
        <v/>
      </c>
      <c r="BX278" s="125" t="str">
        <f t="shared" ca="1" si="1494"/>
        <v/>
      </c>
      <c r="BY278" s="125" t="str">
        <f t="shared" ca="1" si="1495"/>
        <v/>
      </c>
      <c r="BZ278" s="125" t="str">
        <f t="shared" ca="1" si="1487"/>
        <v/>
      </c>
      <c r="CA278" s="125" t="str">
        <f t="shared" ca="1" si="1496"/>
        <v/>
      </c>
      <c r="CB278" s="125" t="str">
        <f t="shared" ca="1" si="1497"/>
        <v/>
      </c>
      <c r="CC278" s="125" t="str">
        <f t="shared" ca="1" si="1498"/>
        <v/>
      </c>
      <c r="CD278" s="125" t="str">
        <f t="shared" ca="1" si="1499"/>
        <v/>
      </c>
      <c r="CE278" s="125" t="str">
        <f t="shared" ca="1" si="1500"/>
        <v/>
      </c>
      <c r="CF278" s="125" t="str">
        <f t="shared" ca="1" si="1501"/>
        <v/>
      </c>
      <c r="CG278" s="125" t="str">
        <f t="shared" ca="1" si="1502"/>
        <v/>
      </c>
      <c r="CH278" s="125" t="str">
        <f t="shared" ca="1" si="1503"/>
        <v/>
      </c>
      <c r="CI278" s="125" t="str">
        <f t="shared" ca="1" si="1504"/>
        <v/>
      </c>
      <c r="CJ278" s="125" t="str">
        <f t="array" aca="1" ref="CJ278" ca="1">IFERROR(INDEX($CI$1:$CI$502,SMALL(IF($CI$1:$CI$502&lt;&gt;"",ROW($CI$1:$CI$502)),ROW(271:271))),"")</f>
        <v/>
      </c>
      <c r="CK278" s="125" t="str">
        <f t="shared" ca="1" si="1505"/>
        <v/>
      </c>
      <c r="CL278" s="125" t="str">
        <f t="shared" ca="1" si="1506"/>
        <v/>
      </c>
      <c r="CM278" s="125"/>
      <c r="CO278" s="125" t="str">
        <f t="shared" si="1507"/>
        <v/>
      </c>
      <c r="CP278" s="600" t="str">
        <f t="shared" si="1508"/>
        <v/>
      </c>
      <c r="CQ278" s="600" t="str">
        <f t="shared" si="1524"/>
        <v/>
      </c>
      <c r="CR278" s="600" t="str">
        <f t="shared" si="1509"/>
        <v/>
      </c>
    </row>
    <row r="279" spans="1:96" x14ac:dyDescent="0.25">
      <c r="A279" s="591"/>
      <c r="C279" s="125">
        <f t="shared" si="1454"/>
        <v>277</v>
      </c>
      <c r="D279" s="125" t="e">
        <f t="shared" ca="1" si="1552"/>
        <v>#N/A</v>
      </c>
      <c r="E279" s="125" t="e">
        <f t="shared" ca="1" si="1552"/>
        <v>#N/A</v>
      </c>
      <c r="F279" s="125" t="e">
        <f t="shared" ca="1" si="1552"/>
        <v>#N/A</v>
      </c>
      <c r="G279" s="125" t="e">
        <f t="shared" ca="1" si="1552"/>
        <v>#N/A</v>
      </c>
      <c r="H279" s="125" t="e">
        <f t="shared" ca="1" si="1552"/>
        <v>#N/A</v>
      </c>
      <c r="I279" s="125" t="e">
        <f t="shared" ca="1" si="1552"/>
        <v>#N/A</v>
      </c>
      <c r="J279" s="125" t="e">
        <f t="shared" ca="1" si="1552"/>
        <v>#N/A</v>
      </c>
      <c r="K279" s="125" t="e">
        <f t="shared" ca="1" si="1552"/>
        <v>#N/A</v>
      </c>
      <c r="L279" s="125" t="e">
        <f t="shared" ca="1" si="1552"/>
        <v>#N/A</v>
      </c>
      <c r="M279" s="125" t="e">
        <f t="shared" ca="1" si="1552"/>
        <v>#N/A</v>
      </c>
      <c r="N279" s="125" t="e">
        <f t="shared" ca="1" si="1552"/>
        <v>#N/A</v>
      </c>
      <c r="O279" s="125" t="e">
        <f t="shared" ca="1" si="1552"/>
        <v>#N/A</v>
      </c>
      <c r="P279" s="125" t="e">
        <f t="shared" ca="1" si="1552"/>
        <v>#N/A</v>
      </c>
      <c r="Q279" s="125" t="e">
        <f t="shared" ca="1" si="1552"/>
        <v>#N/A</v>
      </c>
      <c r="R279" s="125" t="e">
        <f t="shared" ca="1" si="1552"/>
        <v>#N/A</v>
      </c>
      <c r="S279" s="125" t="e">
        <f t="shared" ca="1" si="1552"/>
        <v>#N/A</v>
      </c>
      <c r="T279" s="125" t="e">
        <f t="shared" ca="1" si="1545"/>
        <v>#N/A</v>
      </c>
      <c r="U279" s="125" t="e">
        <f t="shared" ca="1" si="1545"/>
        <v>#N/A</v>
      </c>
      <c r="V279" s="125" t="e">
        <f t="shared" ca="1" si="1545"/>
        <v>#N/A</v>
      </c>
      <c r="W279" s="125" t="e">
        <f t="shared" ca="1" si="1545"/>
        <v>#N/A</v>
      </c>
      <c r="X279" s="125" t="e">
        <f t="shared" ca="1" si="1545"/>
        <v>#N/A</v>
      </c>
      <c r="Y279" s="125" t="e">
        <f t="shared" ca="1" si="1545"/>
        <v>#N/A</v>
      </c>
      <c r="Z279" s="125" t="e">
        <f t="shared" ca="1" si="1545"/>
        <v>#N/A</v>
      </c>
      <c r="AA279" s="125" t="e">
        <f t="shared" ca="1" si="1545"/>
        <v>#N/A</v>
      </c>
      <c r="AB279" s="125" t="e">
        <f t="shared" ca="1" si="1545"/>
        <v>#N/A</v>
      </c>
      <c r="AC279" s="125" t="e">
        <f t="shared" ca="1" si="1545"/>
        <v>#N/A</v>
      </c>
      <c r="AD279" s="125" t="e">
        <f t="shared" ca="1" si="1545"/>
        <v>#N/A</v>
      </c>
      <c r="AE279" s="125" t="e">
        <f t="shared" ca="1" si="1545"/>
        <v>#N/A</v>
      </c>
      <c r="AF279" s="125" t="e">
        <f t="shared" ca="1" si="1545"/>
        <v>#N/A</v>
      </c>
      <c r="AG279" s="125" t="e">
        <f t="shared" ca="1" si="1545"/>
        <v>#N/A</v>
      </c>
      <c r="AH279" s="125" t="e">
        <f t="shared" ca="1" si="1545"/>
        <v>#N/A</v>
      </c>
      <c r="AI279" s="125" t="e">
        <f t="shared" ca="1" si="1553"/>
        <v>#N/A</v>
      </c>
      <c r="AJ279" s="125" t="e">
        <f t="shared" ca="1" si="1553"/>
        <v>#N/A</v>
      </c>
      <c r="AK279" s="125" t="e">
        <f t="shared" ca="1" si="1553"/>
        <v>#N/A</v>
      </c>
      <c r="AL279" s="125" t="e">
        <f t="shared" ca="1" si="1553"/>
        <v>#N/A</v>
      </c>
      <c r="AM279" s="125" t="e">
        <f t="shared" ca="1" si="1553"/>
        <v>#N/A</v>
      </c>
      <c r="AN279" s="125" t="e">
        <f t="shared" ca="1" si="1553"/>
        <v>#N/A</v>
      </c>
      <c r="AO279" s="125" t="e">
        <f t="shared" ca="1" si="1553"/>
        <v>#N/A</v>
      </c>
      <c r="AP279" s="125" t="e">
        <f t="shared" ca="1" si="1553"/>
        <v>#N/A</v>
      </c>
      <c r="AQ279" s="125" t="e">
        <f t="shared" ca="1" si="1553"/>
        <v>#N/A</v>
      </c>
      <c r="AR279" s="125" t="e">
        <f t="shared" ca="1" si="1553"/>
        <v>#N/A</v>
      </c>
      <c r="AS279" s="125" t="e">
        <f t="shared" ca="1" si="1553"/>
        <v>#N/A</v>
      </c>
      <c r="AT279" s="125" t="e">
        <f t="shared" ca="1" si="1553"/>
        <v>#N/A</v>
      </c>
      <c r="AU279" s="125" t="e">
        <f t="shared" ca="1" si="1553"/>
        <v>#N/A</v>
      </c>
      <c r="AV279" s="125" t="e">
        <f t="shared" ca="1" si="1553"/>
        <v>#N/A</v>
      </c>
      <c r="AW279" s="125" t="e">
        <f t="shared" ca="1" si="1553"/>
        <v>#N/A</v>
      </c>
      <c r="AX279" s="125" t="e">
        <f t="shared" ca="1" si="1553"/>
        <v>#N/A</v>
      </c>
      <c r="AY279" s="125" t="e">
        <f t="shared" ca="1" si="1546"/>
        <v>#N/A</v>
      </c>
      <c r="AZ279" s="125" t="e">
        <f t="shared" ca="1" si="1546"/>
        <v>#N/A</v>
      </c>
      <c r="BA279" s="125" t="e">
        <f t="shared" ca="1" si="1546"/>
        <v>#N/A</v>
      </c>
      <c r="BB279" s="125" t="str">
        <f t="shared" ca="1" si="1447"/>
        <v/>
      </c>
      <c r="BC279" s="125" t="str">
        <f t="shared" ca="1" si="1439"/>
        <v/>
      </c>
      <c r="BD279" s="125" t="str">
        <f t="shared" ca="1" si="1440"/>
        <v/>
      </c>
      <c r="BE279" s="125" t="str">
        <f t="shared" ca="1" si="1441"/>
        <v/>
      </c>
      <c r="BF279" t="str">
        <f t="shared" ca="1" si="1448"/>
        <v/>
      </c>
      <c r="BG279" s="125" t="str">
        <f t="shared" ca="1" si="1475"/>
        <v/>
      </c>
      <c r="BI279" s="606" t="str">
        <f t="shared" ca="1" si="1510"/>
        <v/>
      </c>
      <c r="BJ279" s="125" t="str">
        <f t="shared" ca="1" si="1488"/>
        <v/>
      </c>
      <c r="BK279" s="125" t="str">
        <f t="shared" ca="1" si="1511"/>
        <v/>
      </c>
      <c r="BL279" s="125" t="str">
        <f t="shared" ref="BL279" ca="1" si="1579">IFERROR(INDEX($D$2:$BA$203,$A$41-1+$BI279,$A$27-3)*IF(RTF_unit="K",1,IF(RTF_unit="lb",1/1000,IF(RTF_unit="T",2,1))),"")</f>
        <v/>
      </c>
      <c r="BM279" s="125" t="str">
        <f t="shared" ref="BM279" ca="1" si="1580">IFERROR(INDEX($D$2:$BA$203,$A$41-1+$BI279,$A$27-1)*IF(RTF_unit="K",1,IF(RTF_unit="lb",1/1000,IF(RTF_unit="T",2,1))),"")</f>
        <v/>
      </c>
      <c r="BN279" s="125" t="str">
        <f t="shared" ref="BN279" ca="1" si="1581">IFERROR(INDEX($D$2:$BA$203,$A$41-1+$BI279,$A$27-2)*IF(RTF_unit="K",1,IF(RTF_unit="lb",1/1000,IF(RTF_unit="T",2,1))),"")</f>
        <v/>
      </c>
      <c r="BO279" s="125" t="str">
        <f t="shared" ref="BO279" ca="1" si="1582">IFERROR(INDEX($D$2:$BA$203,$A$41-1+$BI279,$A$27)*IF(RTF_unit_Moment="kip-ft",1,IF(RTF_unit_Moment="kip-in",1/12,IF(RTF_unit_Moment="lb-ft",1/1000,IF(RTF_unit_Moment="lb-in",1/12000,1)))),"")</f>
        <v/>
      </c>
      <c r="BP279" s="125" t="str">
        <f t="shared" ref="BP279" ca="1" si="1583">IFERROR(INDEX($D$2:$BA$203,$A$41-1+$BI279,$A$30)*IF(RTF_unit_Moment="kip-ft",1,IF(RTF_unit_Moment="kip-in",1/12,IF(RTF_unit_Moment="lb-ft",1/1000,IF(RTF_unit_Moment="lb-in",1/12000,1)))),"")</f>
        <v/>
      </c>
      <c r="BQ279" s="125" t="str">
        <f t="shared" ca="1" si="1517"/>
        <v/>
      </c>
      <c r="BR279" s="125" t="str">
        <f t="shared" ca="1" si="1518"/>
        <v/>
      </c>
      <c r="BT279" s="125" t="str">
        <f t="array" aca="1" ref="BT279" ca="1">IFERROR(INDEX($BB$1:$BB$203,SMALL(IF($BB$1:$BB$203&lt;&gt;"",ROW($BB$1:$BB$203)),ROW(272:272))),"")</f>
        <v/>
      </c>
      <c r="BU279" s="604" t="str">
        <f t="shared" ca="1" si="1486"/>
        <v/>
      </c>
      <c r="BV279" s="125" t="str">
        <f t="shared" ca="1" si="1494"/>
        <v/>
      </c>
      <c r="BW279" s="125" t="str">
        <f t="shared" ca="1" si="1494"/>
        <v/>
      </c>
      <c r="BX279" s="125" t="str">
        <f t="shared" ca="1" si="1494"/>
        <v/>
      </c>
      <c r="BY279" s="125" t="str">
        <f t="shared" ca="1" si="1495"/>
        <v/>
      </c>
      <c r="BZ279" s="125" t="str">
        <f t="shared" ca="1" si="1487"/>
        <v/>
      </c>
      <c r="CA279" s="125" t="str">
        <f t="shared" ca="1" si="1496"/>
        <v/>
      </c>
      <c r="CB279" s="125" t="str">
        <f t="shared" ca="1" si="1497"/>
        <v/>
      </c>
      <c r="CC279" s="125" t="str">
        <f t="shared" ca="1" si="1498"/>
        <v/>
      </c>
      <c r="CD279" s="125" t="str">
        <f t="shared" ca="1" si="1499"/>
        <v/>
      </c>
      <c r="CE279" s="125" t="str">
        <f t="shared" ca="1" si="1500"/>
        <v/>
      </c>
      <c r="CF279" s="125" t="str">
        <f t="shared" ca="1" si="1501"/>
        <v/>
      </c>
      <c r="CG279" s="125" t="str">
        <f t="shared" ca="1" si="1502"/>
        <v/>
      </c>
      <c r="CH279" s="125" t="str">
        <f t="shared" ca="1" si="1503"/>
        <v/>
      </c>
      <c r="CI279" s="125" t="str">
        <f t="shared" ca="1" si="1504"/>
        <v/>
      </c>
      <c r="CJ279" s="125" t="str">
        <f t="array" aca="1" ref="CJ279" ca="1">IFERROR(INDEX($CI$1:$CI$502,SMALL(IF($CI$1:$CI$502&lt;&gt;"",ROW($CI$1:$CI$502)),ROW(272:272))),"")</f>
        <v/>
      </c>
      <c r="CK279" s="125" t="str">
        <f t="shared" ca="1" si="1505"/>
        <v/>
      </c>
      <c r="CL279" s="125" t="str">
        <f t="shared" ca="1" si="1506"/>
        <v/>
      </c>
      <c r="CM279" s="125"/>
      <c r="CO279" s="125" t="str">
        <f t="shared" si="1507"/>
        <v/>
      </c>
      <c r="CP279" s="600" t="str">
        <f t="shared" si="1508"/>
        <v/>
      </c>
      <c r="CQ279" s="600" t="str">
        <f t="shared" si="1524"/>
        <v/>
      </c>
      <c r="CR279" s="600" t="str">
        <f t="shared" si="1509"/>
        <v/>
      </c>
    </row>
    <row r="280" spans="1:96" x14ac:dyDescent="0.25">
      <c r="A280" s="591"/>
      <c r="C280" s="125">
        <f t="shared" si="1454"/>
        <v>278</v>
      </c>
      <c r="D280" s="125" t="e">
        <f t="shared" ca="1" si="1552"/>
        <v>#N/A</v>
      </c>
      <c r="E280" s="125" t="e">
        <f t="shared" ca="1" si="1552"/>
        <v>#N/A</v>
      </c>
      <c r="F280" s="125" t="e">
        <f t="shared" ca="1" si="1552"/>
        <v>#N/A</v>
      </c>
      <c r="G280" s="125" t="e">
        <f t="shared" ca="1" si="1552"/>
        <v>#N/A</v>
      </c>
      <c r="H280" s="125" t="e">
        <f t="shared" ca="1" si="1552"/>
        <v>#N/A</v>
      </c>
      <c r="I280" s="125" t="e">
        <f t="shared" ca="1" si="1552"/>
        <v>#N/A</v>
      </c>
      <c r="J280" s="125" t="e">
        <f t="shared" ca="1" si="1552"/>
        <v>#N/A</v>
      </c>
      <c r="K280" s="125" t="e">
        <f t="shared" ca="1" si="1552"/>
        <v>#N/A</v>
      </c>
      <c r="L280" s="125" t="e">
        <f t="shared" ca="1" si="1552"/>
        <v>#N/A</v>
      </c>
      <c r="M280" s="125" t="e">
        <f t="shared" ca="1" si="1552"/>
        <v>#N/A</v>
      </c>
      <c r="N280" s="125" t="e">
        <f t="shared" ca="1" si="1552"/>
        <v>#N/A</v>
      </c>
      <c r="O280" s="125" t="e">
        <f t="shared" ca="1" si="1552"/>
        <v>#N/A</v>
      </c>
      <c r="P280" s="125" t="e">
        <f t="shared" ca="1" si="1552"/>
        <v>#N/A</v>
      </c>
      <c r="Q280" s="125" t="e">
        <f t="shared" ca="1" si="1552"/>
        <v>#N/A</v>
      </c>
      <c r="R280" s="125" t="e">
        <f t="shared" ca="1" si="1552"/>
        <v>#N/A</v>
      </c>
      <c r="S280" s="125" t="e">
        <f t="shared" ca="1" si="1552"/>
        <v>#N/A</v>
      </c>
      <c r="T280" s="125" t="e">
        <f t="shared" ca="1" si="1545"/>
        <v>#N/A</v>
      </c>
      <c r="U280" s="125" t="e">
        <f t="shared" ca="1" si="1545"/>
        <v>#N/A</v>
      </c>
      <c r="V280" s="125" t="e">
        <f t="shared" ca="1" si="1545"/>
        <v>#N/A</v>
      </c>
      <c r="W280" s="125" t="e">
        <f t="shared" ca="1" si="1545"/>
        <v>#N/A</v>
      </c>
      <c r="X280" s="125" t="e">
        <f t="shared" ca="1" si="1545"/>
        <v>#N/A</v>
      </c>
      <c r="Y280" s="125" t="e">
        <f t="shared" ca="1" si="1545"/>
        <v>#N/A</v>
      </c>
      <c r="Z280" s="125" t="e">
        <f t="shared" ca="1" si="1545"/>
        <v>#N/A</v>
      </c>
      <c r="AA280" s="125" t="e">
        <f t="shared" ca="1" si="1545"/>
        <v>#N/A</v>
      </c>
      <c r="AB280" s="125" t="e">
        <f t="shared" ca="1" si="1545"/>
        <v>#N/A</v>
      </c>
      <c r="AC280" s="125" t="e">
        <f t="shared" ca="1" si="1545"/>
        <v>#N/A</v>
      </c>
      <c r="AD280" s="125" t="e">
        <f t="shared" ca="1" si="1545"/>
        <v>#N/A</v>
      </c>
      <c r="AE280" s="125" t="e">
        <f t="shared" ca="1" si="1545"/>
        <v>#N/A</v>
      </c>
      <c r="AF280" s="125" t="e">
        <f t="shared" ca="1" si="1545"/>
        <v>#N/A</v>
      </c>
      <c r="AG280" s="125" t="e">
        <f t="shared" ca="1" si="1545"/>
        <v>#N/A</v>
      </c>
      <c r="AH280" s="125" t="e">
        <f t="shared" ca="1" si="1545"/>
        <v>#N/A</v>
      </c>
      <c r="AI280" s="125" t="e">
        <f t="shared" ca="1" si="1553"/>
        <v>#N/A</v>
      </c>
      <c r="AJ280" s="125" t="e">
        <f t="shared" ca="1" si="1553"/>
        <v>#N/A</v>
      </c>
      <c r="AK280" s="125" t="e">
        <f t="shared" ca="1" si="1553"/>
        <v>#N/A</v>
      </c>
      <c r="AL280" s="125" t="e">
        <f t="shared" ca="1" si="1553"/>
        <v>#N/A</v>
      </c>
      <c r="AM280" s="125" t="e">
        <f t="shared" ca="1" si="1553"/>
        <v>#N/A</v>
      </c>
      <c r="AN280" s="125" t="e">
        <f t="shared" ca="1" si="1553"/>
        <v>#N/A</v>
      </c>
      <c r="AO280" s="125" t="e">
        <f t="shared" ca="1" si="1553"/>
        <v>#N/A</v>
      </c>
      <c r="AP280" s="125" t="e">
        <f t="shared" ca="1" si="1553"/>
        <v>#N/A</v>
      </c>
      <c r="AQ280" s="125" t="e">
        <f t="shared" ca="1" si="1553"/>
        <v>#N/A</v>
      </c>
      <c r="AR280" s="125" t="e">
        <f t="shared" ca="1" si="1553"/>
        <v>#N/A</v>
      </c>
      <c r="AS280" s="125" t="e">
        <f t="shared" ca="1" si="1553"/>
        <v>#N/A</v>
      </c>
      <c r="AT280" s="125" t="e">
        <f t="shared" ca="1" si="1553"/>
        <v>#N/A</v>
      </c>
      <c r="AU280" s="125" t="e">
        <f t="shared" ca="1" si="1553"/>
        <v>#N/A</v>
      </c>
      <c r="AV280" s="125" t="e">
        <f t="shared" ca="1" si="1553"/>
        <v>#N/A</v>
      </c>
      <c r="AW280" s="125" t="e">
        <f t="shared" ca="1" si="1553"/>
        <v>#N/A</v>
      </c>
      <c r="AX280" s="125" t="e">
        <f t="shared" ca="1" si="1553"/>
        <v>#N/A</v>
      </c>
      <c r="AY280" s="125" t="e">
        <f t="shared" ca="1" si="1546"/>
        <v>#N/A</v>
      </c>
      <c r="AZ280" s="125" t="e">
        <f t="shared" ca="1" si="1546"/>
        <v>#N/A</v>
      </c>
      <c r="BA280" s="125" t="e">
        <f t="shared" ca="1" si="1546"/>
        <v>#N/A</v>
      </c>
      <c r="BB280" s="125" t="str">
        <f t="shared" ca="1" si="1447"/>
        <v/>
      </c>
      <c r="BC280" s="125" t="str">
        <f t="shared" ca="1" si="1439"/>
        <v/>
      </c>
      <c r="BD280" s="125" t="str">
        <f t="shared" ca="1" si="1440"/>
        <v/>
      </c>
      <c r="BE280" s="125" t="str">
        <f t="shared" ca="1" si="1441"/>
        <v/>
      </c>
      <c r="BF280" t="str">
        <f t="shared" ca="1" si="1448"/>
        <v/>
      </c>
      <c r="BG280" s="125" t="str">
        <f t="shared" ca="1" si="1475"/>
        <v/>
      </c>
      <c r="BI280" s="606" t="str">
        <f t="shared" ca="1" si="1510"/>
        <v/>
      </c>
      <c r="BJ280" s="125" t="str">
        <f t="shared" ca="1" si="1488"/>
        <v/>
      </c>
      <c r="BK280" s="125" t="str">
        <f t="shared" ca="1" si="1511"/>
        <v/>
      </c>
      <c r="BL280" s="125" t="str">
        <f t="shared" ref="BL280" ca="1" si="1584">IFERROR(INDEX($D$2:$BA$203,$A$41-1+$BI280,$A$27-3)*IF(RTF_unit="K",1,IF(RTF_unit="lb",1/1000,IF(RTF_unit="T",2,1))),"")</f>
        <v/>
      </c>
      <c r="BM280" s="125" t="str">
        <f t="shared" ref="BM280" ca="1" si="1585">IFERROR(INDEX($D$2:$BA$203,$A$41-1+$BI280,$A$27-1)*IF(RTF_unit="K",1,IF(RTF_unit="lb",1/1000,IF(RTF_unit="T",2,1))),"")</f>
        <v/>
      </c>
      <c r="BN280" s="125" t="str">
        <f t="shared" ref="BN280" ca="1" si="1586">IFERROR(INDEX($D$2:$BA$203,$A$41-1+$BI280,$A$27-2)*IF(RTF_unit="K",1,IF(RTF_unit="lb",1/1000,IF(RTF_unit="T",2,1))),"")</f>
        <v/>
      </c>
      <c r="BO280" s="125" t="str">
        <f t="shared" ref="BO280" ca="1" si="1587">IFERROR(INDEX($D$2:$BA$203,$A$41-1+$BI280,$A$27)*IF(RTF_unit_Moment="kip-ft",1,IF(RTF_unit_Moment="kip-in",1/12,IF(RTF_unit_Moment="lb-ft",1/1000,IF(RTF_unit_Moment="lb-in",1/12000,1)))),"")</f>
        <v/>
      </c>
      <c r="BP280" s="125" t="str">
        <f t="shared" ref="BP280" ca="1" si="1588">IFERROR(INDEX($D$2:$BA$203,$A$41-1+$BI280,$A$30)*IF(RTF_unit_Moment="kip-ft",1,IF(RTF_unit_Moment="kip-in",1/12,IF(RTF_unit_Moment="lb-ft",1/1000,IF(RTF_unit_Moment="lb-in",1/12000,1)))),"")</f>
        <v/>
      </c>
      <c r="BQ280" s="125" t="str">
        <f t="shared" ca="1" si="1517"/>
        <v/>
      </c>
      <c r="BR280" s="125" t="str">
        <f t="shared" ca="1" si="1518"/>
        <v/>
      </c>
      <c r="BT280" s="125" t="str">
        <f t="array" aca="1" ref="BT280" ca="1">IFERROR(INDEX($BB$1:$BB$203,SMALL(IF($BB$1:$BB$203&lt;&gt;"",ROW($BB$1:$BB$203)),ROW(273:273))),"")</f>
        <v/>
      </c>
      <c r="BU280" s="604" t="str">
        <f t="shared" ca="1" si="1486"/>
        <v/>
      </c>
      <c r="BV280" s="125" t="str">
        <f t="shared" ca="1" si="1494"/>
        <v/>
      </c>
      <c r="BW280" s="125" t="str">
        <f t="shared" ca="1" si="1494"/>
        <v/>
      </c>
      <c r="BX280" s="125" t="str">
        <f t="shared" ca="1" si="1494"/>
        <v/>
      </c>
      <c r="BY280" s="125" t="str">
        <f t="shared" ca="1" si="1495"/>
        <v/>
      </c>
      <c r="BZ280" s="125" t="str">
        <f t="shared" ca="1" si="1487"/>
        <v/>
      </c>
      <c r="CA280" s="125" t="str">
        <f t="shared" ca="1" si="1496"/>
        <v/>
      </c>
      <c r="CB280" s="125" t="str">
        <f t="shared" ca="1" si="1497"/>
        <v/>
      </c>
      <c r="CC280" s="125" t="str">
        <f t="shared" ca="1" si="1498"/>
        <v/>
      </c>
      <c r="CD280" s="125" t="str">
        <f t="shared" ca="1" si="1499"/>
        <v/>
      </c>
      <c r="CE280" s="125" t="str">
        <f t="shared" ca="1" si="1500"/>
        <v/>
      </c>
      <c r="CF280" s="125" t="str">
        <f t="shared" ca="1" si="1501"/>
        <v/>
      </c>
      <c r="CG280" s="125" t="str">
        <f t="shared" ca="1" si="1502"/>
        <v/>
      </c>
      <c r="CH280" s="125" t="str">
        <f t="shared" ca="1" si="1503"/>
        <v/>
      </c>
      <c r="CI280" s="125" t="str">
        <f t="shared" ca="1" si="1504"/>
        <v/>
      </c>
      <c r="CJ280" s="125" t="str">
        <f t="array" aca="1" ref="CJ280" ca="1">IFERROR(INDEX($CI$1:$CI$502,SMALL(IF($CI$1:$CI$502&lt;&gt;"",ROW($CI$1:$CI$502)),ROW(273:273))),"")</f>
        <v/>
      </c>
      <c r="CK280" s="125" t="str">
        <f t="shared" ca="1" si="1505"/>
        <v/>
      </c>
      <c r="CL280" s="125" t="str">
        <f t="shared" ca="1" si="1506"/>
        <v/>
      </c>
      <c r="CM280" s="125"/>
      <c r="CO280" s="125" t="str">
        <f t="shared" si="1507"/>
        <v/>
      </c>
      <c r="CP280" s="600" t="str">
        <f t="shared" si="1508"/>
        <v/>
      </c>
      <c r="CQ280" s="600" t="str">
        <f t="shared" si="1524"/>
        <v/>
      </c>
      <c r="CR280" s="600" t="str">
        <f t="shared" si="1509"/>
        <v/>
      </c>
    </row>
    <row r="281" spans="1:96" x14ac:dyDescent="0.25">
      <c r="A281" s="591"/>
      <c r="C281" s="125">
        <f t="shared" si="1454"/>
        <v>279</v>
      </c>
      <c r="D281" s="125" t="e">
        <f t="shared" ca="1" si="1552"/>
        <v>#N/A</v>
      </c>
      <c r="E281" s="125" t="e">
        <f t="shared" ca="1" si="1552"/>
        <v>#N/A</v>
      </c>
      <c r="F281" s="125" t="e">
        <f t="shared" ca="1" si="1552"/>
        <v>#N/A</v>
      </c>
      <c r="G281" s="125" t="e">
        <f t="shared" ca="1" si="1552"/>
        <v>#N/A</v>
      </c>
      <c r="H281" s="125" t="e">
        <f t="shared" ca="1" si="1552"/>
        <v>#N/A</v>
      </c>
      <c r="I281" s="125" t="e">
        <f t="shared" ca="1" si="1552"/>
        <v>#N/A</v>
      </c>
      <c r="J281" s="125" t="e">
        <f t="shared" ca="1" si="1552"/>
        <v>#N/A</v>
      </c>
      <c r="K281" s="125" t="e">
        <f t="shared" ca="1" si="1552"/>
        <v>#N/A</v>
      </c>
      <c r="L281" s="125" t="e">
        <f t="shared" ca="1" si="1552"/>
        <v>#N/A</v>
      </c>
      <c r="M281" s="125" t="e">
        <f t="shared" ca="1" si="1552"/>
        <v>#N/A</v>
      </c>
      <c r="N281" s="125" t="e">
        <f t="shared" ca="1" si="1552"/>
        <v>#N/A</v>
      </c>
      <c r="O281" s="125" t="e">
        <f t="shared" ca="1" si="1552"/>
        <v>#N/A</v>
      </c>
      <c r="P281" s="125" t="e">
        <f t="shared" ca="1" si="1552"/>
        <v>#N/A</v>
      </c>
      <c r="Q281" s="125" t="e">
        <f t="shared" ca="1" si="1552"/>
        <v>#N/A</v>
      </c>
      <c r="R281" s="125" t="e">
        <f t="shared" ca="1" si="1552"/>
        <v>#N/A</v>
      </c>
      <c r="S281" s="125" t="e">
        <f t="shared" ca="1" si="1552"/>
        <v>#N/A</v>
      </c>
      <c r="T281" s="125" t="e">
        <f t="shared" ca="1" si="1545"/>
        <v>#N/A</v>
      </c>
      <c r="U281" s="125" t="e">
        <f t="shared" ca="1" si="1545"/>
        <v>#N/A</v>
      </c>
      <c r="V281" s="125" t="e">
        <f t="shared" ca="1" si="1545"/>
        <v>#N/A</v>
      </c>
      <c r="W281" s="125" t="e">
        <f t="shared" ca="1" si="1545"/>
        <v>#N/A</v>
      </c>
      <c r="X281" s="125" t="e">
        <f t="shared" ca="1" si="1545"/>
        <v>#N/A</v>
      </c>
      <c r="Y281" s="125" t="e">
        <f t="shared" ca="1" si="1545"/>
        <v>#N/A</v>
      </c>
      <c r="Z281" s="125" t="e">
        <f t="shared" ca="1" si="1545"/>
        <v>#N/A</v>
      </c>
      <c r="AA281" s="125" t="e">
        <f t="shared" ca="1" si="1545"/>
        <v>#N/A</v>
      </c>
      <c r="AB281" s="125" t="e">
        <f t="shared" ca="1" si="1545"/>
        <v>#N/A</v>
      </c>
      <c r="AC281" s="125" t="e">
        <f t="shared" ca="1" si="1545"/>
        <v>#N/A</v>
      </c>
      <c r="AD281" s="125" t="e">
        <f t="shared" ca="1" si="1545"/>
        <v>#N/A</v>
      </c>
      <c r="AE281" s="125" t="e">
        <f t="shared" ca="1" si="1545"/>
        <v>#N/A</v>
      </c>
      <c r="AF281" s="125" t="e">
        <f t="shared" ca="1" si="1545"/>
        <v>#N/A</v>
      </c>
      <c r="AG281" s="125" t="e">
        <f t="shared" ca="1" si="1545"/>
        <v>#N/A</v>
      </c>
      <c r="AH281" s="125" t="e">
        <f t="shared" ca="1" si="1545"/>
        <v>#N/A</v>
      </c>
      <c r="AI281" s="125" t="e">
        <f t="shared" ca="1" si="1553"/>
        <v>#N/A</v>
      </c>
      <c r="AJ281" s="125" t="e">
        <f t="shared" ca="1" si="1553"/>
        <v>#N/A</v>
      </c>
      <c r="AK281" s="125" t="e">
        <f t="shared" ca="1" si="1553"/>
        <v>#N/A</v>
      </c>
      <c r="AL281" s="125" t="e">
        <f t="shared" ca="1" si="1553"/>
        <v>#N/A</v>
      </c>
      <c r="AM281" s="125" t="e">
        <f t="shared" ca="1" si="1553"/>
        <v>#N/A</v>
      </c>
      <c r="AN281" s="125" t="e">
        <f t="shared" ca="1" si="1553"/>
        <v>#N/A</v>
      </c>
      <c r="AO281" s="125" t="e">
        <f t="shared" ca="1" si="1553"/>
        <v>#N/A</v>
      </c>
      <c r="AP281" s="125" t="e">
        <f t="shared" ca="1" si="1553"/>
        <v>#N/A</v>
      </c>
      <c r="AQ281" s="125" t="e">
        <f t="shared" ca="1" si="1553"/>
        <v>#N/A</v>
      </c>
      <c r="AR281" s="125" t="e">
        <f t="shared" ca="1" si="1553"/>
        <v>#N/A</v>
      </c>
      <c r="AS281" s="125" t="e">
        <f t="shared" ca="1" si="1553"/>
        <v>#N/A</v>
      </c>
      <c r="AT281" s="125" t="e">
        <f t="shared" ca="1" si="1553"/>
        <v>#N/A</v>
      </c>
      <c r="AU281" s="125" t="e">
        <f t="shared" ca="1" si="1553"/>
        <v>#N/A</v>
      </c>
      <c r="AV281" s="125" t="e">
        <f t="shared" ca="1" si="1553"/>
        <v>#N/A</v>
      </c>
      <c r="AW281" s="125" t="e">
        <f t="shared" ca="1" si="1553"/>
        <v>#N/A</v>
      </c>
      <c r="AX281" s="125" t="e">
        <f t="shared" ca="1" si="1553"/>
        <v>#N/A</v>
      </c>
      <c r="AY281" s="125" t="e">
        <f t="shared" ca="1" si="1546"/>
        <v>#N/A</v>
      </c>
      <c r="AZ281" s="125" t="e">
        <f t="shared" ca="1" si="1546"/>
        <v>#N/A</v>
      </c>
      <c r="BA281" s="125" t="e">
        <f t="shared" ca="1" si="1546"/>
        <v>#N/A</v>
      </c>
      <c r="BB281" s="125" t="str">
        <f t="shared" ca="1" si="1447"/>
        <v/>
      </c>
      <c r="BC281" s="125" t="str">
        <f t="shared" ca="1" si="1439"/>
        <v/>
      </c>
      <c r="BD281" s="125" t="str">
        <f t="shared" ca="1" si="1440"/>
        <v/>
      </c>
      <c r="BE281" s="125" t="str">
        <f t="shared" ca="1" si="1441"/>
        <v/>
      </c>
      <c r="BF281" t="str">
        <f t="shared" ca="1" si="1448"/>
        <v/>
      </c>
      <c r="BG281" s="125" t="str">
        <f t="shared" ca="1" si="1475"/>
        <v/>
      </c>
      <c r="BI281" s="606" t="str">
        <f t="shared" ca="1" si="1510"/>
        <v/>
      </c>
      <c r="BJ281" s="125" t="str">
        <f t="shared" ca="1" si="1488"/>
        <v/>
      </c>
      <c r="BK281" s="125" t="str">
        <f t="shared" ca="1" si="1511"/>
        <v/>
      </c>
      <c r="BL281" s="125" t="str">
        <f t="shared" ref="BL281" ca="1" si="1589">IFERROR(INDEX($D$2:$BA$203,$A$41-1+$BI281,$A$27-3)*IF(RTF_unit="K",1,IF(RTF_unit="lb",1/1000,IF(RTF_unit="T",2,1))),"")</f>
        <v/>
      </c>
      <c r="BM281" s="125" t="str">
        <f t="shared" ref="BM281" ca="1" si="1590">IFERROR(INDEX($D$2:$BA$203,$A$41-1+$BI281,$A$27-1)*IF(RTF_unit="K",1,IF(RTF_unit="lb",1/1000,IF(RTF_unit="T",2,1))),"")</f>
        <v/>
      </c>
      <c r="BN281" s="125" t="str">
        <f t="shared" ref="BN281" ca="1" si="1591">IFERROR(INDEX($D$2:$BA$203,$A$41-1+$BI281,$A$27-2)*IF(RTF_unit="K",1,IF(RTF_unit="lb",1/1000,IF(RTF_unit="T",2,1))),"")</f>
        <v/>
      </c>
      <c r="BO281" s="125" t="str">
        <f t="shared" ref="BO281" ca="1" si="1592">IFERROR(INDEX($D$2:$BA$203,$A$41-1+$BI281,$A$27)*IF(RTF_unit_Moment="kip-ft",1,IF(RTF_unit_Moment="kip-in",1/12,IF(RTF_unit_Moment="lb-ft",1/1000,IF(RTF_unit_Moment="lb-in",1/12000,1)))),"")</f>
        <v/>
      </c>
      <c r="BP281" s="125" t="str">
        <f t="shared" ref="BP281" ca="1" si="1593">IFERROR(INDEX($D$2:$BA$203,$A$41-1+$BI281,$A$30)*IF(RTF_unit_Moment="kip-ft",1,IF(RTF_unit_Moment="kip-in",1/12,IF(RTF_unit_Moment="lb-ft",1/1000,IF(RTF_unit_Moment="lb-in",1/12000,1)))),"")</f>
        <v/>
      </c>
      <c r="BQ281" s="125" t="str">
        <f t="shared" ca="1" si="1517"/>
        <v/>
      </c>
      <c r="BR281" s="125" t="str">
        <f t="shared" ca="1" si="1518"/>
        <v/>
      </c>
      <c r="BT281" s="125" t="str">
        <f t="array" aca="1" ref="BT281" ca="1">IFERROR(INDEX($BB$1:$BB$203,SMALL(IF($BB$1:$BB$203&lt;&gt;"",ROW($BB$1:$BB$203)),ROW(274:274))),"")</f>
        <v/>
      </c>
      <c r="BU281" s="604" t="str">
        <f t="shared" ca="1" si="1486"/>
        <v/>
      </c>
      <c r="BV281" s="125" t="str">
        <f t="shared" ca="1" si="1494"/>
        <v/>
      </c>
      <c r="BW281" s="125" t="str">
        <f t="shared" ca="1" si="1494"/>
        <v/>
      </c>
      <c r="BX281" s="125" t="str">
        <f t="shared" ca="1" si="1494"/>
        <v/>
      </c>
      <c r="BY281" s="125" t="str">
        <f t="shared" ca="1" si="1495"/>
        <v/>
      </c>
      <c r="BZ281" s="125" t="str">
        <f t="shared" ca="1" si="1487"/>
        <v/>
      </c>
      <c r="CA281" s="125" t="str">
        <f t="shared" ca="1" si="1496"/>
        <v/>
      </c>
      <c r="CB281" s="125" t="str">
        <f t="shared" ca="1" si="1497"/>
        <v/>
      </c>
      <c r="CC281" s="125" t="str">
        <f t="shared" ca="1" si="1498"/>
        <v/>
      </c>
      <c r="CD281" s="125" t="str">
        <f t="shared" ca="1" si="1499"/>
        <v/>
      </c>
      <c r="CE281" s="125" t="str">
        <f t="shared" ca="1" si="1500"/>
        <v/>
      </c>
      <c r="CF281" s="125" t="str">
        <f t="shared" ca="1" si="1501"/>
        <v/>
      </c>
      <c r="CG281" s="125" t="str">
        <f t="shared" ca="1" si="1502"/>
        <v/>
      </c>
      <c r="CH281" s="125" t="str">
        <f t="shared" ca="1" si="1503"/>
        <v/>
      </c>
      <c r="CI281" s="125" t="str">
        <f t="shared" ca="1" si="1504"/>
        <v/>
      </c>
      <c r="CJ281" s="125" t="str">
        <f t="array" aca="1" ref="CJ281" ca="1">IFERROR(INDEX($CI$1:$CI$502,SMALL(IF($CI$1:$CI$502&lt;&gt;"",ROW($CI$1:$CI$502)),ROW(274:274))),"")</f>
        <v/>
      </c>
      <c r="CK281" s="125" t="str">
        <f t="shared" ca="1" si="1505"/>
        <v/>
      </c>
      <c r="CL281" s="125" t="str">
        <f t="shared" ca="1" si="1506"/>
        <v/>
      </c>
      <c r="CM281" s="125"/>
      <c r="CO281" s="125" t="str">
        <f t="shared" si="1507"/>
        <v/>
      </c>
      <c r="CP281" s="600" t="str">
        <f t="shared" si="1508"/>
        <v/>
      </c>
      <c r="CQ281" s="600" t="str">
        <f t="shared" si="1524"/>
        <v/>
      </c>
      <c r="CR281" s="600" t="str">
        <f t="shared" si="1509"/>
        <v/>
      </c>
    </row>
    <row r="282" spans="1:96" x14ac:dyDescent="0.25">
      <c r="A282" s="591"/>
      <c r="C282" s="125">
        <f t="shared" si="1454"/>
        <v>280</v>
      </c>
      <c r="D282" s="125" t="e">
        <f t="shared" ca="1" si="1552"/>
        <v>#N/A</v>
      </c>
      <c r="E282" s="125" t="e">
        <f t="shared" ca="1" si="1552"/>
        <v>#N/A</v>
      </c>
      <c r="F282" s="125" t="e">
        <f t="shared" ca="1" si="1552"/>
        <v>#N/A</v>
      </c>
      <c r="G282" s="125" t="e">
        <f t="shared" ca="1" si="1552"/>
        <v>#N/A</v>
      </c>
      <c r="H282" s="125" t="e">
        <f t="shared" ca="1" si="1552"/>
        <v>#N/A</v>
      </c>
      <c r="I282" s="125" t="e">
        <f t="shared" ca="1" si="1552"/>
        <v>#N/A</v>
      </c>
      <c r="J282" s="125" t="e">
        <f t="shared" ca="1" si="1552"/>
        <v>#N/A</v>
      </c>
      <c r="K282" s="125" t="e">
        <f t="shared" ca="1" si="1552"/>
        <v>#N/A</v>
      </c>
      <c r="L282" s="125" t="e">
        <f t="shared" ca="1" si="1552"/>
        <v>#N/A</v>
      </c>
      <c r="M282" s="125" t="e">
        <f t="shared" ca="1" si="1552"/>
        <v>#N/A</v>
      </c>
      <c r="N282" s="125" t="e">
        <f t="shared" ca="1" si="1552"/>
        <v>#N/A</v>
      </c>
      <c r="O282" s="125" t="e">
        <f t="shared" ca="1" si="1552"/>
        <v>#N/A</v>
      </c>
      <c r="P282" s="125" t="e">
        <f t="shared" ca="1" si="1552"/>
        <v>#N/A</v>
      </c>
      <c r="Q282" s="125" t="e">
        <f t="shared" ca="1" si="1552"/>
        <v>#N/A</v>
      </c>
      <c r="R282" s="125" t="e">
        <f t="shared" ca="1" si="1552"/>
        <v>#N/A</v>
      </c>
      <c r="S282" s="125" t="e">
        <f t="shared" ca="1" si="1552"/>
        <v>#N/A</v>
      </c>
      <c r="T282" s="125" t="e">
        <f t="shared" ca="1" si="1545"/>
        <v>#N/A</v>
      </c>
      <c r="U282" s="125" t="e">
        <f t="shared" ca="1" si="1545"/>
        <v>#N/A</v>
      </c>
      <c r="V282" s="125" t="e">
        <f t="shared" ca="1" si="1545"/>
        <v>#N/A</v>
      </c>
      <c r="W282" s="125" t="e">
        <f t="shared" ca="1" si="1545"/>
        <v>#N/A</v>
      </c>
      <c r="X282" s="125" t="e">
        <f t="shared" ca="1" si="1545"/>
        <v>#N/A</v>
      </c>
      <c r="Y282" s="125" t="e">
        <f t="shared" ca="1" si="1545"/>
        <v>#N/A</v>
      </c>
      <c r="Z282" s="125" t="e">
        <f t="shared" ca="1" si="1545"/>
        <v>#N/A</v>
      </c>
      <c r="AA282" s="125" t="e">
        <f t="shared" ca="1" si="1545"/>
        <v>#N/A</v>
      </c>
      <c r="AB282" s="125" t="e">
        <f t="shared" ca="1" si="1545"/>
        <v>#N/A</v>
      </c>
      <c r="AC282" s="125" t="e">
        <f t="shared" ca="1" si="1545"/>
        <v>#N/A</v>
      </c>
      <c r="AD282" s="125" t="e">
        <f t="shared" ca="1" si="1545"/>
        <v>#N/A</v>
      </c>
      <c r="AE282" s="125" t="e">
        <f t="shared" ca="1" si="1545"/>
        <v>#N/A</v>
      </c>
      <c r="AF282" s="125" t="e">
        <f t="shared" ca="1" si="1545"/>
        <v>#N/A</v>
      </c>
      <c r="AG282" s="125" t="e">
        <f t="shared" ca="1" si="1545"/>
        <v>#N/A</v>
      </c>
      <c r="AH282" s="125" t="e">
        <f t="shared" ca="1" si="1545"/>
        <v>#N/A</v>
      </c>
      <c r="AI282" s="125" t="e">
        <f t="shared" ca="1" si="1553"/>
        <v>#N/A</v>
      </c>
      <c r="AJ282" s="125" t="e">
        <f t="shared" ca="1" si="1553"/>
        <v>#N/A</v>
      </c>
      <c r="AK282" s="125" t="e">
        <f t="shared" ca="1" si="1553"/>
        <v>#N/A</v>
      </c>
      <c r="AL282" s="125" t="e">
        <f t="shared" ca="1" si="1553"/>
        <v>#N/A</v>
      </c>
      <c r="AM282" s="125" t="e">
        <f t="shared" ca="1" si="1553"/>
        <v>#N/A</v>
      </c>
      <c r="AN282" s="125" t="e">
        <f t="shared" ca="1" si="1553"/>
        <v>#N/A</v>
      </c>
      <c r="AO282" s="125" t="e">
        <f t="shared" ca="1" si="1553"/>
        <v>#N/A</v>
      </c>
      <c r="AP282" s="125" t="e">
        <f t="shared" ca="1" si="1553"/>
        <v>#N/A</v>
      </c>
      <c r="AQ282" s="125" t="e">
        <f t="shared" ca="1" si="1553"/>
        <v>#N/A</v>
      </c>
      <c r="AR282" s="125" t="e">
        <f t="shared" ca="1" si="1553"/>
        <v>#N/A</v>
      </c>
      <c r="AS282" s="125" t="e">
        <f t="shared" ca="1" si="1553"/>
        <v>#N/A</v>
      </c>
      <c r="AT282" s="125" t="e">
        <f t="shared" ca="1" si="1553"/>
        <v>#N/A</v>
      </c>
      <c r="AU282" s="125" t="e">
        <f t="shared" ca="1" si="1553"/>
        <v>#N/A</v>
      </c>
      <c r="AV282" s="125" t="e">
        <f t="shared" ca="1" si="1553"/>
        <v>#N/A</v>
      </c>
      <c r="AW282" s="125" t="e">
        <f t="shared" ca="1" si="1553"/>
        <v>#N/A</v>
      </c>
      <c r="AX282" s="125" t="e">
        <f t="shared" ca="1" si="1553"/>
        <v>#N/A</v>
      </c>
      <c r="AY282" s="125" t="e">
        <f t="shared" ca="1" si="1546"/>
        <v>#N/A</v>
      </c>
      <c r="AZ282" s="125" t="e">
        <f t="shared" ca="1" si="1546"/>
        <v>#N/A</v>
      </c>
      <c r="BA282" s="125" t="e">
        <f t="shared" ca="1" si="1546"/>
        <v>#N/A</v>
      </c>
      <c r="BB282" s="125" t="str">
        <f t="shared" ca="1" si="1447"/>
        <v/>
      </c>
      <c r="BC282" s="125" t="str">
        <f t="shared" ca="1" si="1439"/>
        <v/>
      </c>
      <c r="BD282" s="125" t="str">
        <f t="shared" ca="1" si="1440"/>
        <v/>
      </c>
      <c r="BE282" s="125" t="str">
        <f t="shared" ca="1" si="1441"/>
        <v/>
      </c>
      <c r="BF282" t="str">
        <f t="shared" ca="1" si="1448"/>
        <v/>
      </c>
      <c r="BG282" s="125" t="str">
        <f t="shared" ca="1" si="1475"/>
        <v/>
      </c>
      <c r="BI282" s="606" t="str">
        <f t="shared" ca="1" si="1510"/>
        <v/>
      </c>
      <c r="BJ282" s="125" t="str">
        <f t="shared" ca="1" si="1488"/>
        <v/>
      </c>
      <c r="BK282" s="125" t="str">
        <f t="shared" ca="1" si="1511"/>
        <v/>
      </c>
      <c r="BL282" s="125" t="str">
        <f t="shared" ref="BL282" ca="1" si="1594">IFERROR(INDEX($D$2:$BA$203,$A$41-1+$BI282,$A$27-3)*IF(RTF_unit="K",1,IF(RTF_unit="lb",1/1000,IF(RTF_unit="T",2,1))),"")</f>
        <v/>
      </c>
      <c r="BM282" s="125" t="str">
        <f t="shared" ref="BM282" ca="1" si="1595">IFERROR(INDEX($D$2:$BA$203,$A$41-1+$BI282,$A$27-1)*IF(RTF_unit="K",1,IF(RTF_unit="lb",1/1000,IF(RTF_unit="T",2,1))),"")</f>
        <v/>
      </c>
      <c r="BN282" s="125" t="str">
        <f t="shared" ref="BN282" ca="1" si="1596">IFERROR(INDEX($D$2:$BA$203,$A$41-1+$BI282,$A$27-2)*IF(RTF_unit="K",1,IF(RTF_unit="lb",1/1000,IF(RTF_unit="T",2,1))),"")</f>
        <v/>
      </c>
      <c r="BO282" s="125" t="str">
        <f t="shared" ref="BO282" ca="1" si="1597">IFERROR(INDEX($D$2:$BA$203,$A$41-1+$BI282,$A$27)*IF(RTF_unit_Moment="kip-ft",1,IF(RTF_unit_Moment="kip-in",1/12,IF(RTF_unit_Moment="lb-ft",1/1000,IF(RTF_unit_Moment="lb-in",1/12000,1)))),"")</f>
        <v/>
      </c>
      <c r="BP282" s="125" t="str">
        <f t="shared" ref="BP282" ca="1" si="1598">IFERROR(INDEX($D$2:$BA$203,$A$41-1+$BI282,$A$30)*IF(RTF_unit_Moment="kip-ft",1,IF(RTF_unit_Moment="kip-in",1/12,IF(RTF_unit_Moment="lb-ft",1/1000,IF(RTF_unit_Moment="lb-in",1/12000,1)))),"")</f>
        <v/>
      </c>
      <c r="BQ282" s="125" t="str">
        <f t="shared" ca="1" si="1517"/>
        <v/>
      </c>
      <c r="BR282" s="125" t="str">
        <f t="shared" ca="1" si="1518"/>
        <v/>
      </c>
      <c r="BT282" s="125" t="str">
        <f t="array" aca="1" ref="BT282" ca="1">IFERROR(INDEX($BB$1:$BB$203,SMALL(IF($BB$1:$BB$203&lt;&gt;"",ROW($BB$1:$BB$203)),ROW(275:275))),"")</f>
        <v/>
      </c>
      <c r="BU282" s="604" t="str">
        <f t="shared" ca="1" si="1486"/>
        <v/>
      </c>
      <c r="BV282" s="125" t="str">
        <f t="shared" ca="1" si="1494"/>
        <v/>
      </c>
      <c r="BW282" s="125" t="str">
        <f t="shared" ca="1" si="1494"/>
        <v/>
      </c>
      <c r="BX282" s="125" t="str">
        <f t="shared" ca="1" si="1494"/>
        <v/>
      </c>
      <c r="BY282" s="125" t="str">
        <f t="shared" ca="1" si="1495"/>
        <v/>
      </c>
      <c r="BZ282" s="125" t="str">
        <f t="shared" ca="1" si="1487"/>
        <v/>
      </c>
      <c r="CA282" s="125" t="str">
        <f t="shared" ca="1" si="1496"/>
        <v/>
      </c>
      <c r="CB282" s="125" t="str">
        <f t="shared" ca="1" si="1497"/>
        <v/>
      </c>
      <c r="CC282" s="125" t="str">
        <f t="shared" ca="1" si="1498"/>
        <v/>
      </c>
      <c r="CD282" s="125" t="str">
        <f t="shared" ca="1" si="1499"/>
        <v/>
      </c>
      <c r="CE282" s="125" t="str">
        <f t="shared" ca="1" si="1500"/>
        <v/>
      </c>
      <c r="CF282" s="125" t="str">
        <f t="shared" ca="1" si="1501"/>
        <v/>
      </c>
      <c r="CG282" s="125" t="str">
        <f t="shared" ca="1" si="1502"/>
        <v/>
      </c>
      <c r="CH282" s="125" t="str">
        <f t="shared" ca="1" si="1503"/>
        <v/>
      </c>
      <c r="CI282" s="125" t="str">
        <f t="shared" ca="1" si="1504"/>
        <v/>
      </c>
      <c r="CJ282" s="125" t="str">
        <f t="array" aca="1" ref="CJ282" ca="1">IFERROR(INDEX($CI$1:$CI$502,SMALL(IF($CI$1:$CI$502&lt;&gt;"",ROW($CI$1:$CI$502)),ROW(275:275))),"")</f>
        <v/>
      </c>
      <c r="CK282" s="125" t="str">
        <f t="shared" ca="1" si="1505"/>
        <v/>
      </c>
      <c r="CL282" s="125" t="str">
        <f t="shared" ca="1" si="1506"/>
        <v/>
      </c>
      <c r="CM282" s="125"/>
      <c r="CO282" s="125" t="str">
        <f t="shared" si="1507"/>
        <v/>
      </c>
      <c r="CP282" s="600" t="str">
        <f t="shared" si="1508"/>
        <v/>
      </c>
      <c r="CQ282" s="600" t="str">
        <f t="shared" si="1524"/>
        <v/>
      </c>
      <c r="CR282" s="600" t="str">
        <f t="shared" si="1509"/>
        <v/>
      </c>
    </row>
    <row r="283" spans="1:96" x14ac:dyDescent="0.25">
      <c r="A283" s="591"/>
      <c r="C283" s="125">
        <f t="shared" si="1454"/>
        <v>281</v>
      </c>
      <c r="D283" s="125" t="e">
        <f t="shared" ca="1" si="1552"/>
        <v>#N/A</v>
      </c>
      <c r="E283" s="125" t="e">
        <f t="shared" ca="1" si="1552"/>
        <v>#N/A</v>
      </c>
      <c r="F283" s="125" t="e">
        <f t="shared" ca="1" si="1552"/>
        <v>#N/A</v>
      </c>
      <c r="G283" s="125" t="e">
        <f t="shared" ca="1" si="1552"/>
        <v>#N/A</v>
      </c>
      <c r="H283" s="125" t="e">
        <f t="shared" ca="1" si="1552"/>
        <v>#N/A</v>
      </c>
      <c r="I283" s="125" t="e">
        <f t="shared" ca="1" si="1552"/>
        <v>#N/A</v>
      </c>
      <c r="J283" s="125" t="e">
        <f t="shared" ca="1" si="1552"/>
        <v>#N/A</v>
      </c>
      <c r="K283" s="125" t="e">
        <f t="shared" ca="1" si="1552"/>
        <v>#N/A</v>
      </c>
      <c r="L283" s="125" t="e">
        <f t="shared" ca="1" si="1552"/>
        <v>#N/A</v>
      </c>
      <c r="M283" s="125" t="e">
        <f t="shared" ca="1" si="1552"/>
        <v>#N/A</v>
      </c>
      <c r="N283" s="125" t="e">
        <f t="shared" ca="1" si="1552"/>
        <v>#N/A</v>
      </c>
      <c r="O283" s="125" t="e">
        <f t="shared" ca="1" si="1552"/>
        <v>#N/A</v>
      </c>
      <c r="P283" s="125" t="e">
        <f t="shared" ca="1" si="1552"/>
        <v>#N/A</v>
      </c>
      <c r="Q283" s="125" t="e">
        <f t="shared" ca="1" si="1552"/>
        <v>#N/A</v>
      </c>
      <c r="R283" s="125" t="e">
        <f t="shared" ca="1" si="1552"/>
        <v>#N/A</v>
      </c>
      <c r="S283" s="125" t="e">
        <f t="shared" ca="1" si="1552"/>
        <v>#N/A</v>
      </c>
      <c r="T283" s="125" t="e">
        <f t="shared" ca="1" si="1545"/>
        <v>#N/A</v>
      </c>
      <c r="U283" s="125" t="e">
        <f t="shared" ca="1" si="1545"/>
        <v>#N/A</v>
      </c>
      <c r="V283" s="125" t="e">
        <f t="shared" ca="1" si="1545"/>
        <v>#N/A</v>
      </c>
      <c r="W283" s="125" t="e">
        <f t="shared" ca="1" si="1545"/>
        <v>#N/A</v>
      </c>
      <c r="X283" s="125" t="e">
        <f t="shared" ca="1" si="1545"/>
        <v>#N/A</v>
      </c>
      <c r="Y283" s="125" t="e">
        <f t="shared" ca="1" si="1545"/>
        <v>#N/A</v>
      </c>
      <c r="Z283" s="125" t="e">
        <f t="shared" ca="1" si="1545"/>
        <v>#N/A</v>
      </c>
      <c r="AA283" s="125" t="e">
        <f t="shared" ca="1" si="1545"/>
        <v>#N/A</v>
      </c>
      <c r="AB283" s="125" t="e">
        <f t="shared" ca="1" si="1545"/>
        <v>#N/A</v>
      </c>
      <c r="AC283" s="125" t="e">
        <f t="shared" ca="1" si="1545"/>
        <v>#N/A</v>
      </c>
      <c r="AD283" s="125" t="e">
        <f t="shared" ca="1" si="1545"/>
        <v>#N/A</v>
      </c>
      <c r="AE283" s="125" t="e">
        <f t="shared" ca="1" si="1545"/>
        <v>#N/A</v>
      </c>
      <c r="AF283" s="125" t="e">
        <f t="shared" ca="1" si="1545"/>
        <v>#N/A</v>
      </c>
      <c r="AG283" s="125" t="e">
        <f t="shared" ca="1" si="1545"/>
        <v>#N/A</v>
      </c>
      <c r="AH283" s="125" t="e">
        <f t="shared" ca="1" si="1545"/>
        <v>#N/A</v>
      </c>
      <c r="AI283" s="125" t="e">
        <f t="shared" ca="1" si="1553"/>
        <v>#N/A</v>
      </c>
      <c r="AJ283" s="125" t="e">
        <f t="shared" ca="1" si="1553"/>
        <v>#N/A</v>
      </c>
      <c r="AK283" s="125" t="e">
        <f t="shared" ca="1" si="1553"/>
        <v>#N/A</v>
      </c>
      <c r="AL283" s="125" t="e">
        <f t="shared" ca="1" si="1553"/>
        <v>#N/A</v>
      </c>
      <c r="AM283" s="125" t="e">
        <f t="shared" ca="1" si="1553"/>
        <v>#N/A</v>
      </c>
      <c r="AN283" s="125" t="e">
        <f t="shared" ca="1" si="1553"/>
        <v>#N/A</v>
      </c>
      <c r="AO283" s="125" t="e">
        <f t="shared" ca="1" si="1553"/>
        <v>#N/A</v>
      </c>
      <c r="AP283" s="125" t="e">
        <f t="shared" ca="1" si="1553"/>
        <v>#N/A</v>
      </c>
      <c r="AQ283" s="125" t="e">
        <f t="shared" ca="1" si="1553"/>
        <v>#N/A</v>
      </c>
      <c r="AR283" s="125" t="e">
        <f t="shared" ca="1" si="1553"/>
        <v>#N/A</v>
      </c>
      <c r="AS283" s="125" t="e">
        <f t="shared" ca="1" si="1553"/>
        <v>#N/A</v>
      </c>
      <c r="AT283" s="125" t="e">
        <f t="shared" ca="1" si="1553"/>
        <v>#N/A</v>
      </c>
      <c r="AU283" s="125" t="e">
        <f t="shared" ca="1" si="1553"/>
        <v>#N/A</v>
      </c>
      <c r="AV283" s="125" t="e">
        <f t="shared" ca="1" si="1553"/>
        <v>#N/A</v>
      </c>
      <c r="AW283" s="125" t="e">
        <f t="shared" ca="1" si="1553"/>
        <v>#N/A</v>
      </c>
      <c r="AX283" s="125" t="e">
        <f t="shared" ca="1" si="1553"/>
        <v>#N/A</v>
      </c>
      <c r="AY283" s="125" t="e">
        <f t="shared" ca="1" si="1546"/>
        <v>#N/A</v>
      </c>
      <c r="AZ283" s="125" t="e">
        <f t="shared" ca="1" si="1546"/>
        <v>#N/A</v>
      </c>
      <c r="BA283" s="125" t="e">
        <f t="shared" ca="1" si="1546"/>
        <v>#N/A</v>
      </c>
      <c r="BB283" s="125" t="str">
        <f t="shared" ca="1" si="1447"/>
        <v/>
      </c>
      <c r="BC283" s="125" t="str">
        <f t="shared" ca="1" si="1439"/>
        <v/>
      </c>
      <c r="BD283" s="125" t="str">
        <f t="shared" ca="1" si="1440"/>
        <v/>
      </c>
      <c r="BE283" s="125" t="str">
        <f t="shared" ca="1" si="1441"/>
        <v/>
      </c>
      <c r="BF283" t="str">
        <f t="shared" ca="1" si="1448"/>
        <v/>
      </c>
      <c r="BG283" s="125" t="str">
        <f t="shared" ca="1" si="1475"/>
        <v/>
      </c>
      <c r="BI283" s="606" t="str">
        <f t="shared" ca="1" si="1510"/>
        <v/>
      </c>
      <c r="BJ283" s="125" t="str">
        <f t="shared" ca="1" si="1488"/>
        <v/>
      </c>
      <c r="BK283" s="125" t="str">
        <f t="shared" ca="1" si="1511"/>
        <v/>
      </c>
      <c r="BL283" s="125" t="str">
        <f t="shared" ref="BL283" ca="1" si="1599">IFERROR(INDEX($D$2:$BA$203,$A$41-1+$BI283,$A$27-3)*IF(RTF_unit="K",1,IF(RTF_unit="lb",1/1000,IF(RTF_unit="T",2,1))),"")</f>
        <v/>
      </c>
      <c r="BM283" s="125" t="str">
        <f t="shared" ref="BM283" ca="1" si="1600">IFERROR(INDEX($D$2:$BA$203,$A$41-1+$BI283,$A$27-1)*IF(RTF_unit="K",1,IF(RTF_unit="lb",1/1000,IF(RTF_unit="T",2,1))),"")</f>
        <v/>
      </c>
      <c r="BN283" s="125" t="str">
        <f t="shared" ref="BN283" ca="1" si="1601">IFERROR(INDEX($D$2:$BA$203,$A$41-1+$BI283,$A$27-2)*IF(RTF_unit="K",1,IF(RTF_unit="lb",1/1000,IF(RTF_unit="T",2,1))),"")</f>
        <v/>
      </c>
      <c r="BO283" s="125" t="str">
        <f t="shared" ref="BO283" ca="1" si="1602">IFERROR(INDEX($D$2:$BA$203,$A$41-1+$BI283,$A$27)*IF(RTF_unit_Moment="kip-ft",1,IF(RTF_unit_Moment="kip-in",1/12,IF(RTF_unit_Moment="lb-ft",1/1000,IF(RTF_unit_Moment="lb-in",1/12000,1)))),"")</f>
        <v/>
      </c>
      <c r="BP283" s="125" t="str">
        <f t="shared" ref="BP283" ca="1" si="1603">IFERROR(INDEX($D$2:$BA$203,$A$41-1+$BI283,$A$30)*IF(RTF_unit_Moment="kip-ft",1,IF(RTF_unit_Moment="kip-in",1/12,IF(RTF_unit_Moment="lb-ft",1/1000,IF(RTF_unit_Moment="lb-in",1/12000,1)))),"")</f>
        <v/>
      </c>
      <c r="BQ283" s="125" t="str">
        <f t="shared" ca="1" si="1517"/>
        <v/>
      </c>
      <c r="BR283" s="125" t="str">
        <f t="shared" ca="1" si="1518"/>
        <v/>
      </c>
      <c r="BT283" s="125" t="str">
        <f t="array" aca="1" ref="BT283" ca="1">IFERROR(INDEX($BB$1:$BB$203,SMALL(IF($BB$1:$BB$203&lt;&gt;"",ROW($BB$1:$BB$203)),ROW(276:276))),"")</f>
        <v/>
      </c>
      <c r="BU283" s="604" t="str">
        <f t="shared" ca="1" si="1486"/>
        <v/>
      </c>
      <c r="BV283" s="125" t="str">
        <f t="shared" ca="1" si="1494"/>
        <v/>
      </c>
      <c r="BW283" s="125" t="str">
        <f t="shared" ca="1" si="1494"/>
        <v/>
      </c>
      <c r="BX283" s="125" t="str">
        <f t="shared" ca="1" si="1494"/>
        <v/>
      </c>
      <c r="BY283" s="125" t="str">
        <f t="shared" ca="1" si="1495"/>
        <v/>
      </c>
      <c r="BZ283" s="125" t="str">
        <f t="shared" ca="1" si="1487"/>
        <v/>
      </c>
      <c r="CA283" s="125" t="str">
        <f t="shared" ca="1" si="1496"/>
        <v/>
      </c>
      <c r="CB283" s="125" t="str">
        <f t="shared" ca="1" si="1497"/>
        <v/>
      </c>
      <c r="CC283" s="125" t="str">
        <f t="shared" ca="1" si="1498"/>
        <v/>
      </c>
      <c r="CD283" s="125" t="str">
        <f t="shared" ca="1" si="1499"/>
        <v/>
      </c>
      <c r="CE283" s="125" t="str">
        <f t="shared" ca="1" si="1500"/>
        <v/>
      </c>
      <c r="CF283" s="125" t="str">
        <f t="shared" ca="1" si="1501"/>
        <v/>
      </c>
      <c r="CG283" s="125" t="str">
        <f t="shared" ca="1" si="1502"/>
        <v/>
      </c>
      <c r="CH283" s="125" t="str">
        <f t="shared" ca="1" si="1503"/>
        <v/>
      </c>
      <c r="CI283" s="125" t="str">
        <f t="shared" ca="1" si="1504"/>
        <v/>
      </c>
      <c r="CJ283" s="125" t="str">
        <f t="array" aca="1" ref="CJ283" ca="1">IFERROR(INDEX($CI$1:$CI$502,SMALL(IF($CI$1:$CI$502&lt;&gt;"",ROW($CI$1:$CI$502)),ROW(276:276))),"")</f>
        <v/>
      </c>
      <c r="CK283" s="125" t="str">
        <f t="shared" ca="1" si="1505"/>
        <v/>
      </c>
      <c r="CL283" s="125" t="str">
        <f t="shared" ca="1" si="1506"/>
        <v/>
      </c>
      <c r="CM283" s="125"/>
      <c r="CO283" s="125" t="str">
        <f t="shared" si="1507"/>
        <v/>
      </c>
      <c r="CP283" s="600" t="str">
        <f t="shared" si="1508"/>
        <v/>
      </c>
      <c r="CQ283" s="600" t="str">
        <f t="shared" si="1524"/>
        <v/>
      </c>
      <c r="CR283" s="600" t="str">
        <f t="shared" si="1509"/>
        <v/>
      </c>
    </row>
    <row r="284" spans="1:96" x14ac:dyDescent="0.25">
      <c r="A284" s="591"/>
      <c r="C284" s="125">
        <f t="shared" si="1454"/>
        <v>282</v>
      </c>
      <c r="D284" s="125" t="e">
        <f t="shared" ca="1" si="1552"/>
        <v>#N/A</v>
      </c>
      <c r="E284" s="125" t="e">
        <f t="shared" ca="1" si="1552"/>
        <v>#N/A</v>
      </c>
      <c r="F284" s="125" t="e">
        <f t="shared" ca="1" si="1552"/>
        <v>#N/A</v>
      </c>
      <c r="G284" s="125" t="e">
        <f t="shared" ca="1" si="1552"/>
        <v>#N/A</v>
      </c>
      <c r="H284" s="125" t="e">
        <f t="shared" ca="1" si="1552"/>
        <v>#N/A</v>
      </c>
      <c r="I284" s="125" t="e">
        <f t="shared" ca="1" si="1552"/>
        <v>#N/A</v>
      </c>
      <c r="J284" s="125" t="e">
        <f t="shared" ca="1" si="1552"/>
        <v>#N/A</v>
      </c>
      <c r="K284" s="125" t="e">
        <f t="shared" ca="1" si="1552"/>
        <v>#N/A</v>
      </c>
      <c r="L284" s="125" t="e">
        <f t="shared" ca="1" si="1552"/>
        <v>#N/A</v>
      </c>
      <c r="M284" s="125" t="e">
        <f t="shared" ca="1" si="1552"/>
        <v>#N/A</v>
      </c>
      <c r="N284" s="125" t="e">
        <f t="shared" ca="1" si="1552"/>
        <v>#N/A</v>
      </c>
      <c r="O284" s="125" t="e">
        <f t="shared" ca="1" si="1552"/>
        <v>#N/A</v>
      </c>
      <c r="P284" s="125" t="e">
        <f t="shared" ca="1" si="1552"/>
        <v>#N/A</v>
      </c>
      <c r="Q284" s="125" t="e">
        <f t="shared" ca="1" si="1552"/>
        <v>#N/A</v>
      </c>
      <c r="R284" s="125" t="e">
        <f t="shared" ca="1" si="1552"/>
        <v>#N/A</v>
      </c>
      <c r="S284" s="125" t="e">
        <f t="shared" ca="1" si="1552"/>
        <v>#N/A</v>
      </c>
      <c r="T284" s="125" t="e">
        <f t="shared" ca="1" si="1545"/>
        <v>#N/A</v>
      </c>
      <c r="U284" s="125" t="e">
        <f t="shared" ca="1" si="1545"/>
        <v>#N/A</v>
      </c>
      <c r="V284" s="125" t="e">
        <f t="shared" ca="1" si="1545"/>
        <v>#N/A</v>
      </c>
      <c r="W284" s="125" t="e">
        <f t="shared" ca="1" si="1545"/>
        <v>#N/A</v>
      </c>
      <c r="X284" s="125" t="e">
        <f t="shared" ca="1" si="1545"/>
        <v>#N/A</v>
      </c>
      <c r="Y284" s="125" t="e">
        <f t="shared" ca="1" si="1545"/>
        <v>#N/A</v>
      </c>
      <c r="Z284" s="125" t="e">
        <f t="shared" ca="1" si="1545"/>
        <v>#N/A</v>
      </c>
      <c r="AA284" s="125" t="e">
        <f t="shared" ca="1" si="1545"/>
        <v>#N/A</v>
      </c>
      <c r="AB284" s="125" t="e">
        <f t="shared" ca="1" si="1545"/>
        <v>#N/A</v>
      </c>
      <c r="AC284" s="125" t="e">
        <f t="shared" ca="1" si="1545"/>
        <v>#N/A</v>
      </c>
      <c r="AD284" s="125" t="e">
        <f t="shared" ca="1" si="1545"/>
        <v>#N/A</v>
      </c>
      <c r="AE284" s="125" t="e">
        <f t="shared" ca="1" si="1545"/>
        <v>#N/A</v>
      </c>
      <c r="AF284" s="125" t="e">
        <f t="shared" ca="1" si="1545"/>
        <v>#N/A</v>
      </c>
      <c r="AG284" s="125" t="e">
        <f t="shared" ca="1" si="1545"/>
        <v>#N/A</v>
      </c>
      <c r="AH284" s="125" t="e">
        <f t="shared" ca="1" si="1545"/>
        <v>#N/A</v>
      </c>
      <c r="AI284" s="125" t="e">
        <f t="shared" ca="1" si="1553"/>
        <v>#N/A</v>
      </c>
      <c r="AJ284" s="125" t="e">
        <f t="shared" ca="1" si="1553"/>
        <v>#N/A</v>
      </c>
      <c r="AK284" s="125" t="e">
        <f t="shared" ca="1" si="1553"/>
        <v>#N/A</v>
      </c>
      <c r="AL284" s="125" t="e">
        <f t="shared" ca="1" si="1553"/>
        <v>#N/A</v>
      </c>
      <c r="AM284" s="125" t="e">
        <f t="shared" ca="1" si="1553"/>
        <v>#N/A</v>
      </c>
      <c r="AN284" s="125" t="e">
        <f t="shared" ca="1" si="1553"/>
        <v>#N/A</v>
      </c>
      <c r="AO284" s="125" t="e">
        <f t="shared" ca="1" si="1553"/>
        <v>#N/A</v>
      </c>
      <c r="AP284" s="125" t="e">
        <f t="shared" ca="1" si="1553"/>
        <v>#N/A</v>
      </c>
      <c r="AQ284" s="125" t="e">
        <f t="shared" ca="1" si="1553"/>
        <v>#N/A</v>
      </c>
      <c r="AR284" s="125" t="e">
        <f t="shared" ca="1" si="1553"/>
        <v>#N/A</v>
      </c>
      <c r="AS284" s="125" t="e">
        <f t="shared" ca="1" si="1553"/>
        <v>#N/A</v>
      </c>
      <c r="AT284" s="125" t="e">
        <f t="shared" ca="1" si="1553"/>
        <v>#N/A</v>
      </c>
      <c r="AU284" s="125" t="e">
        <f t="shared" ca="1" si="1553"/>
        <v>#N/A</v>
      </c>
      <c r="AV284" s="125" t="e">
        <f t="shared" ca="1" si="1553"/>
        <v>#N/A</v>
      </c>
      <c r="AW284" s="125" t="e">
        <f t="shared" ca="1" si="1553"/>
        <v>#N/A</v>
      </c>
      <c r="AX284" s="125" t="e">
        <f t="shared" ca="1" si="1553"/>
        <v>#N/A</v>
      </c>
      <c r="AY284" s="125" t="e">
        <f t="shared" ca="1" si="1546"/>
        <v>#N/A</v>
      </c>
      <c r="AZ284" s="125" t="e">
        <f t="shared" ca="1" si="1546"/>
        <v>#N/A</v>
      </c>
      <c r="BA284" s="125" t="e">
        <f t="shared" ca="1" si="1546"/>
        <v>#N/A</v>
      </c>
      <c r="BB284" s="125" t="str">
        <f t="shared" ca="1" si="1447"/>
        <v/>
      </c>
      <c r="BC284" s="125" t="str">
        <f t="shared" ca="1" si="1439"/>
        <v/>
      </c>
      <c r="BD284" s="125" t="str">
        <f t="shared" ca="1" si="1440"/>
        <v/>
      </c>
      <c r="BE284" s="125" t="str">
        <f t="shared" ca="1" si="1441"/>
        <v/>
      </c>
      <c r="BF284" t="str">
        <f t="shared" ca="1" si="1448"/>
        <v/>
      </c>
      <c r="BG284" s="125" t="str">
        <f t="shared" ca="1" si="1475"/>
        <v/>
      </c>
      <c r="BI284" s="606" t="str">
        <f t="shared" ca="1" si="1510"/>
        <v/>
      </c>
      <c r="BJ284" s="125" t="str">
        <f t="shared" ca="1" si="1488"/>
        <v/>
      </c>
      <c r="BK284" s="125" t="str">
        <f t="shared" ca="1" si="1511"/>
        <v/>
      </c>
      <c r="BL284" s="125" t="str">
        <f t="shared" ref="BL284" ca="1" si="1604">IFERROR(INDEX($D$2:$BA$203,$A$41-1+$BI284,$A$27-3)*IF(RTF_unit="K",1,IF(RTF_unit="lb",1/1000,IF(RTF_unit="T",2,1))),"")</f>
        <v/>
      </c>
      <c r="BM284" s="125" t="str">
        <f t="shared" ref="BM284" ca="1" si="1605">IFERROR(INDEX($D$2:$BA$203,$A$41-1+$BI284,$A$27-1)*IF(RTF_unit="K",1,IF(RTF_unit="lb",1/1000,IF(RTF_unit="T",2,1))),"")</f>
        <v/>
      </c>
      <c r="BN284" s="125" t="str">
        <f t="shared" ref="BN284" ca="1" si="1606">IFERROR(INDEX($D$2:$BA$203,$A$41-1+$BI284,$A$27-2)*IF(RTF_unit="K",1,IF(RTF_unit="lb",1/1000,IF(RTF_unit="T",2,1))),"")</f>
        <v/>
      </c>
      <c r="BO284" s="125" t="str">
        <f t="shared" ref="BO284" ca="1" si="1607">IFERROR(INDEX($D$2:$BA$203,$A$41-1+$BI284,$A$27)*IF(RTF_unit_Moment="kip-ft",1,IF(RTF_unit_Moment="kip-in",1/12,IF(RTF_unit_Moment="lb-ft",1/1000,IF(RTF_unit_Moment="lb-in",1/12000,1)))),"")</f>
        <v/>
      </c>
      <c r="BP284" s="125" t="str">
        <f t="shared" ref="BP284" ca="1" si="1608">IFERROR(INDEX($D$2:$BA$203,$A$41-1+$BI284,$A$30)*IF(RTF_unit_Moment="kip-ft",1,IF(RTF_unit_Moment="kip-in",1/12,IF(RTF_unit_Moment="lb-ft",1/1000,IF(RTF_unit_Moment="lb-in",1/12000,1)))),"")</f>
        <v/>
      </c>
      <c r="BQ284" s="125" t="str">
        <f t="shared" ca="1" si="1517"/>
        <v/>
      </c>
      <c r="BR284" s="125" t="str">
        <f t="shared" ca="1" si="1518"/>
        <v/>
      </c>
      <c r="BT284" s="125" t="str">
        <f t="array" aca="1" ref="BT284" ca="1">IFERROR(INDEX($BB$1:$BB$203,SMALL(IF($BB$1:$BB$203&lt;&gt;"",ROW($BB$1:$BB$203)),ROW(277:277))),"")</f>
        <v/>
      </c>
      <c r="BU284" s="604" t="str">
        <f t="shared" ca="1" si="1486"/>
        <v/>
      </c>
      <c r="BV284" s="125" t="str">
        <f t="shared" ca="1" si="1494"/>
        <v/>
      </c>
      <c r="BW284" s="125" t="str">
        <f t="shared" ca="1" si="1494"/>
        <v/>
      </c>
      <c r="BX284" s="125" t="str">
        <f t="shared" ca="1" si="1494"/>
        <v/>
      </c>
      <c r="BY284" s="125" t="str">
        <f t="shared" ca="1" si="1495"/>
        <v/>
      </c>
      <c r="BZ284" s="125" t="str">
        <f t="shared" ca="1" si="1487"/>
        <v/>
      </c>
      <c r="CA284" s="125" t="str">
        <f t="shared" ca="1" si="1496"/>
        <v/>
      </c>
      <c r="CB284" s="125" t="str">
        <f t="shared" ca="1" si="1497"/>
        <v/>
      </c>
      <c r="CC284" s="125" t="str">
        <f t="shared" ca="1" si="1498"/>
        <v/>
      </c>
      <c r="CD284" s="125" t="str">
        <f t="shared" ca="1" si="1499"/>
        <v/>
      </c>
      <c r="CE284" s="125" t="str">
        <f t="shared" ca="1" si="1500"/>
        <v/>
      </c>
      <c r="CF284" s="125" t="str">
        <f t="shared" ca="1" si="1501"/>
        <v/>
      </c>
      <c r="CG284" s="125" t="str">
        <f t="shared" ca="1" si="1502"/>
        <v/>
      </c>
      <c r="CH284" s="125" t="str">
        <f t="shared" ca="1" si="1503"/>
        <v/>
      </c>
      <c r="CI284" s="125" t="str">
        <f t="shared" ca="1" si="1504"/>
        <v/>
      </c>
      <c r="CJ284" s="125" t="str">
        <f t="array" aca="1" ref="CJ284" ca="1">IFERROR(INDEX($CI$1:$CI$502,SMALL(IF($CI$1:$CI$502&lt;&gt;"",ROW($CI$1:$CI$502)),ROW(277:277))),"")</f>
        <v/>
      </c>
      <c r="CK284" s="125" t="str">
        <f t="shared" ca="1" si="1505"/>
        <v/>
      </c>
      <c r="CL284" s="125" t="str">
        <f t="shared" ca="1" si="1506"/>
        <v/>
      </c>
      <c r="CM284" s="125"/>
      <c r="CO284" s="125" t="str">
        <f t="shared" si="1507"/>
        <v/>
      </c>
      <c r="CP284" s="600" t="str">
        <f t="shared" si="1508"/>
        <v/>
      </c>
      <c r="CQ284" s="600" t="str">
        <f t="shared" si="1524"/>
        <v/>
      </c>
      <c r="CR284" s="600" t="str">
        <f t="shared" si="1509"/>
        <v/>
      </c>
    </row>
    <row r="285" spans="1:96" x14ac:dyDescent="0.25">
      <c r="A285" s="591"/>
      <c r="C285" s="125">
        <f t="shared" si="1454"/>
        <v>283</v>
      </c>
      <c r="D285" s="125" t="e">
        <f t="shared" ca="1" si="1552"/>
        <v>#N/A</v>
      </c>
      <c r="E285" s="125" t="e">
        <f t="shared" ca="1" si="1552"/>
        <v>#N/A</v>
      </c>
      <c r="F285" s="125" t="e">
        <f t="shared" ca="1" si="1552"/>
        <v>#N/A</v>
      </c>
      <c r="G285" s="125" t="e">
        <f t="shared" ca="1" si="1552"/>
        <v>#N/A</v>
      </c>
      <c r="H285" s="125" t="e">
        <f t="shared" ca="1" si="1552"/>
        <v>#N/A</v>
      </c>
      <c r="I285" s="125" t="e">
        <f t="shared" ca="1" si="1552"/>
        <v>#N/A</v>
      </c>
      <c r="J285" s="125" t="e">
        <f t="shared" ca="1" si="1552"/>
        <v>#N/A</v>
      </c>
      <c r="K285" s="125" t="e">
        <f t="shared" ca="1" si="1552"/>
        <v>#N/A</v>
      </c>
      <c r="L285" s="125" t="e">
        <f t="shared" ca="1" si="1552"/>
        <v>#N/A</v>
      </c>
      <c r="M285" s="125" t="e">
        <f t="shared" ca="1" si="1552"/>
        <v>#N/A</v>
      </c>
      <c r="N285" s="125" t="e">
        <f t="shared" ca="1" si="1552"/>
        <v>#N/A</v>
      </c>
      <c r="O285" s="125" t="e">
        <f t="shared" ca="1" si="1552"/>
        <v>#N/A</v>
      </c>
      <c r="P285" s="125" t="e">
        <f t="shared" ca="1" si="1552"/>
        <v>#N/A</v>
      </c>
      <c r="Q285" s="125" t="e">
        <f t="shared" ca="1" si="1552"/>
        <v>#N/A</v>
      </c>
      <c r="R285" s="125" t="e">
        <f t="shared" ca="1" si="1552"/>
        <v>#N/A</v>
      </c>
      <c r="S285" s="125" t="e">
        <f t="shared" ca="1" si="1552"/>
        <v>#N/A</v>
      </c>
      <c r="T285" s="125" t="e">
        <f t="shared" ca="1" si="1545"/>
        <v>#N/A</v>
      </c>
      <c r="U285" s="125" t="e">
        <f t="shared" ca="1" si="1545"/>
        <v>#N/A</v>
      </c>
      <c r="V285" s="125" t="e">
        <f t="shared" ca="1" si="1545"/>
        <v>#N/A</v>
      </c>
      <c r="W285" s="125" t="e">
        <f t="shared" ca="1" si="1545"/>
        <v>#N/A</v>
      </c>
      <c r="X285" s="125" t="e">
        <f t="shared" ca="1" si="1545"/>
        <v>#N/A</v>
      </c>
      <c r="Y285" s="125" t="e">
        <f t="shared" ca="1" si="1545"/>
        <v>#N/A</v>
      </c>
      <c r="Z285" s="125" t="e">
        <f t="shared" ca="1" si="1545"/>
        <v>#N/A</v>
      </c>
      <c r="AA285" s="125" t="e">
        <f t="shared" ca="1" si="1545"/>
        <v>#N/A</v>
      </c>
      <c r="AB285" s="125" t="e">
        <f t="shared" ca="1" si="1545"/>
        <v>#N/A</v>
      </c>
      <c r="AC285" s="125" t="e">
        <f t="shared" ca="1" si="1545"/>
        <v>#N/A</v>
      </c>
      <c r="AD285" s="125" t="e">
        <f t="shared" ca="1" si="1545"/>
        <v>#N/A</v>
      </c>
      <c r="AE285" s="125" t="e">
        <f t="shared" ca="1" si="1545"/>
        <v>#N/A</v>
      </c>
      <c r="AF285" s="125" t="e">
        <f t="shared" ca="1" si="1545"/>
        <v>#N/A</v>
      </c>
      <c r="AG285" s="125" t="e">
        <f t="shared" ca="1" si="1545"/>
        <v>#N/A</v>
      </c>
      <c r="AH285" s="125" t="e">
        <f t="shared" ca="1" si="1545"/>
        <v>#N/A</v>
      </c>
      <c r="AI285" s="125" t="e">
        <f t="shared" ca="1" si="1553"/>
        <v>#N/A</v>
      </c>
      <c r="AJ285" s="125" t="e">
        <f t="shared" ca="1" si="1553"/>
        <v>#N/A</v>
      </c>
      <c r="AK285" s="125" t="e">
        <f t="shared" ca="1" si="1553"/>
        <v>#N/A</v>
      </c>
      <c r="AL285" s="125" t="e">
        <f t="shared" ca="1" si="1553"/>
        <v>#N/A</v>
      </c>
      <c r="AM285" s="125" t="e">
        <f t="shared" ca="1" si="1553"/>
        <v>#N/A</v>
      </c>
      <c r="AN285" s="125" t="e">
        <f t="shared" ca="1" si="1553"/>
        <v>#N/A</v>
      </c>
      <c r="AO285" s="125" t="e">
        <f t="shared" ca="1" si="1553"/>
        <v>#N/A</v>
      </c>
      <c r="AP285" s="125" t="e">
        <f t="shared" ca="1" si="1553"/>
        <v>#N/A</v>
      </c>
      <c r="AQ285" s="125" t="e">
        <f t="shared" ca="1" si="1553"/>
        <v>#N/A</v>
      </c>
      <c r="AR285" s="125" t="e">
        <f t="shared" ca="1" si="1553"/>
        <v>#N/A</v>
      </c>
      <c r="AS285" s="125" t="e">
        <f t="shared" ca="1" si="1553"/>
        <v>#N/A</v>
      </c>
      <c r="AT285" s="125" t="e">
        <f t="shared" ca="1" si="1553"/>
        <v>#N/A</v>
      </c>
      <c r="AU285" s="125" t="e">
        <f t="shared" ca="1" si="1553"/>
        <v>#N/A</v>
      </c>
      <c r="AV285" s="125" t="e">
        <f t="shared" ca="1" si="1553"/>
        <v>#N/A</v>
      </c>
      <c r="AW285" s="125" t="e">
        <f t="shared" ca="1" si="1553"/>
        <v>#N/A</v>
      </c>
      <c r="AX285" s="125" t="e">
        <f t="shared" ca="1" si="1553"/>
        <v>#N/A</v>
      </c>
      <c r="AY285" s="125" t="e">
        <f t="shared" ca="1" si="1546"/>
        <v>#N/A</v>
      </c>
      <c r="AZ285" s="125" t="e">
        <f t="shared" ca="1" si="1546"/>
        <v>#N/A</v>
      </c>
      <c r="BA285" s="125" t="e">
        <f t="shared" ca="1" si="1546"/>
        <v>#N/A</v>
      </c>
      <c r="BB285" s="125" t="str">
        <f t="shared" ca="1" si="1447"/>
        <v/>
      </c>
      <c r="BC285" s="125" t="str">
        <f t="shared" ca="1" si="1439"/>
        <v/>
      </c>
      <c r="BD285" s="125" t="str">
        <f t="shared" ca="1" si="1440"/>
        <v/>
      </c>
      <c r="BE285" s="125" t="str">
        <f t="shared" ca="1" si="1441"/>
        <v/>
      </c>
      <c r="BF285" t="str">
        <f t="shared" ca="1" si="1448"/>
        <v/>
      </c>
      <c r="BG285" s="125" t="str">
        <f t="shared" ca="1" si="1475"/>
        <v/>
      </c>
      <c r="BI285" s="606" t="str">
        <f t="shared" ca="1" si="1510"/>
        <v/>
      </c>
      <c r="BJ285" s="125" t="str">
        <f t="shared" ca="1" si="1488"/>
        <v/>
      </c>
      <c r="BK285" s="125" t="str">
        <f t="shared" ca="1" si="1511"/>
        <v/>
      </c>
      <c r="BL285" s="125" t="str">
        <f t="shared" ref="BL285" ca="1" si="1609">IFERROR(INDEX($D$2:$BA$203,$A$41-1+$BI285,$A$27-3)*IF(RTF_unit="K",1,IF(RTF_unit="lb",1/1000,IF(RTF_unit="T",2,1))),"")</f>
        <v/>
      </c>
      <c r="BM285" s="125" t="str">
        <f t="shared" ref="BM285" ca="1" si="1610">IFERROR(INDEX($D$2:$BA$203,$A$41-1+$BI285,$A$27-1)*IF(RTF_unit="K",1,IF(RTF_unit="lb",1/1000,IF(RTF_unit="T",2,1))),"")</f>
        <v/>
      </c>
      <c r="BN285" s="125" t="str">
        <f t="shared" ref="BN285" ca="1" si="1611">IFERROR(INDEX($D$2:$BA$203,$A$41-1+$BI285,$A$27-2)*IF(RTF_unit="K",1,IF(RTF_unit="lb",1/1000,IF(RTF_unit="T",2,1))),"")</f>
        <v/>
      </c>
      <c r="BO285" s="125" t="str">
        <f t="shared" ref="BO285" ca="1" si="1612">IFERROR(INDEX($D$2:$BA$203,$A$41-1+$BI285,$A$27)*IF(RTF_unit_Moment="kip-ft",1,IF(RTF_unit_Moment="kip-in",1/12,IF(RTF_unit_Moment="lb-ft",1/1000,IF(RTF_unit_Moment="lb-in",1/12000,1)))),"")</f>
        <v/>
      </c>
      <c r="BP285" s="125" t="str">
        <f t="shared" ref="BP285" ca="1" si="1613">IFERROR(INDEX($D$2:$BA$203,$A$41-1+$BI285,$A$30)*IF(RTF_unit_Moment="kip-ft",1,IF(RTF_unit_Moment="kip-in",1/12,IF(RTF_unit_Moment="lb-ft",1/1000,IF(RTF_unit_Moment="lb-in",1/12000,1)))),"")</f>
        <v/>
      </c>
      <c r="BQ285" s="125" t="str">
        <f t="shared" ca="1" si="1517"/>
        <v/>
      </c>
      <c r="BR285" s="125" t="str">
        <f t="shared" ca="1" si="1518"/>
        <v/>
      </c>
      <c r="BT285" s="125" t="str">
        <f t="array" aca="1" ref="BT285" ca="1">IFERROR(INDEX($BB$1:$BB$203,SMALL(IF($BB$1:$BB$203&lt;&gt;"",ROW($BB$1:$BB$203)),ROW(278:278))),"")</f>
        <v/>
      </c>
      <c r="BU285" s="604" t="str">
        <f t="shared" ca="1" si="1486"/>
        <v/>
      </c>
      <c r="BV285" s="125" t="str">
        <f t="shared" ca="1" si="1494"/>
        <v/>
      </c>
      <c r="BW285" s="125" t="str">
        <f t="shared" ca="1" si="1494"/>
        <v/>
      </c>
      <c r="BX285" s="125" t="str">
        <f t="shared" ca="1" si="1494"/>
        <v/>
      </c>
      <c r="BY285" s="125" t="str">
        <f t="shared" ca="1" si="1495"/>
        <v/>
      </c>
      <c r="BZ285" s="125" t="str">
        <f t="shared" ca="1" si="1487"/>
        <v/>
      </c>
      <c r="CA285" s="125" t="str">
        <f t="shared" ca="1" si="1496"/>
        <v/>
      </c>
      <c r="CB285" s="125" t="str">
        <f t="shared" ca="1" si="1497"/>
        <v/>
      </c>
      <c r="CC285" s="125" t="str">
        <f t="shared" ca="1" si="1498"/>
        <v/>
      </c>
      <c r="CD285" s="125" t="str">
        <f t="shared" ca="1" si="1499"/>
        <v/>
      </c>
      <c r="CE285" s="125" t="str">
        <f t="shared" ca="1" si="1500"/>
        <v/>
      </c>
      <c r="CF285" s="125" t="str">
        <f t="shared" ca="1" si="1501"/>
        <v/>
      </c>
      <c r="CG285" s="125" t="str">
        <f t="shared" ca="1" si="1502"/>
        <v/>
      </c>
      <c r="CH285" s="125" t="str">
        <f t="shared" ca="1" si="1503"/>
        <v/>
      </c>
      <c r="CI285" s="125" t="str">
        <f t="shared" ca="1" si="1504"/>
        <v/>
      </c>
      <c r="CJ285" s="125" t="str">
        <f t="array" aca="1" ref="CJ285" ca="1">IFERROR(INDEX($CI$1:$CI$502,SMALL(IF($CI$1:$CI$502&lt;&gt;"",ROW($CI$1:$CI$502)),ROW(278:278))),"")</f>
        <v/>
      </c>
      <c r="CK285" s="125" t="str">
        <f t="shared" ca="1" si="1505"/>
        <v/>
      </c>
      <c r="CL285" s="125" t="str">
        <f t="shared" ca="1" si="1506"/>
        <v/>
      </c>
      <c r="CM285" s="125"/>
      <c r="CO285" s="125" t="str">
        <f t="shared" si="1507"/>
        <v/>
      </c>
      <c r="CP285" s="600" t="str">
        <f t="shared" si="1508"/>
        <v/>
      </c>
      <c r="CQ285" s="600" t="str">
        <f t="shared" si="1524"/>
        <v/>
      </c>
      <c r="CR285" s="600" t="str">
        <f t="shared" si="1509"/>
        <v/>
      </c>
    </row>
    <row r="286" spans="1:96" x14ac:dyDescent="0.25">
      <c r="A286" s="591"/>
      <c r="C286" s="125">
        <f t="shared" si="1454"/>
        <v>284</v>
      </c>
      <c r="D286" s="125" t="e">
        <f t="shared" ca="1" si="1552"/>
        <v>#N/A</v>
      </c>
      <c r="E286" s="125" t="e">
        <f t="shared" ca="1" si="1552"/>
        <v>#N/A</v>
      </c>
      <c r="F286" s="125" t="e">
        <f t="shared" ca="1" si="1552"/>
        <v>#N/A</v>
      </c>
      <c r="G286" s="125" t="e">
        <f t="shared" ca="1" si="1552"/>
        <v>#N/A</v>
      </c>
      <c r="H286" s="125" t="e">
        <f t="shared" ca="1" si="1552"/>
        <v>#N/A</v>
      </c>
      <c r="I286" s="125" t="e">
        <f t="shared" ca="1" si="1552"/>
        <v>#N/A</v>
      </c>
      <c r="J286" s="125" t="e">
        <f t="shared" ca="1" si="1552"/>
        <v>#N/A</v>
      </c>
      <c r="K286" s="125" t="e">
        <f t="shared" ca="1" si="1552"/>
        <v>#N/A</v>
      </c>
      <c r="L286" s="125" t="e">
        <f t="shared" ca="1" si="1552"/>
        <v>#N/A</v>
      </c>
      <c r="M286" s="125" t="e">
        <f t="shared" ca="1" si="1552"/>
        <v>#N/A</v>
      </c>
      <c r="N286" s="125" t="e">
        <f t="shared" ca="1" si="1552"/>
        <v>#N/A</v>
      </c>
      <c r="O286" s="125" t="e">
        <f t="shared" ca="1" si="1552"/>
        <v>#N/A</v>
      </c>
      <c r="P286" s="125" t="e">
        <f t="shared" ca="1" si="1552"/>
        <v>#N/A</v>
      </c>
      <c r="Q286" s="125" t="e">
        <f t="shared" ca="1" si="1552"/>
        <v>#N/A</v>
      </c>
      <c r="R286" s="125" t="e">
        <f t="shared" ca="1" si="1552"/>
        <v>#N/A</v>
      </c>
      <c r="S286" s="125" t="e">
        <f t="shared" ca="1" si="1552"/>
        <v>#N/A</v>
      </c>
      <c r="T286" s="125" t="e">
        <f t="shared" ca="1" si="1545"/>
        <v>#N/A</v>
      </c>
      <c r="U286" s="125" t="e">
        <f t="shared" ca="1" si="1545"/>
        <v>#N/A</v>
      </c>
      <c r="V286" s="125" t="e">
        <f t="shared" ca="1" si="1545"/>
        <v>#N/A</v>
      </c>
      <c r="W286" s="125" t="e">
        <f t="shared" ca="1" si="1545"/>
        <v>#N/A</v>
      </c>
      <c r="X286" s="125" t="e">
        <f t="shared" ca="1" si="1545"/>
        <v>#N/A</v>
      </c>
      <c r="Y286" s="125" t="e">
        <f t="shared" ca="1" si="1545"/>
        <v>#N/A</v>
      </c>
      <c r="Z286" s="125" t="e">
        <f t="shared" ca="1" si="1545"/>
        <v>#N/A</v>
      </c>
      <c r="AA286" s="125" t="e">
        <f t="shared" ca="1" si="1545"/>
        <v>#N/A</v>
      </c>
      <c r="AB286" s="125" t="e">
        <f t="shared" ca="1" si="1545"/>
        <v>#N/A</v>
      </c>
      <c r="AC286" s="125" t="e">
        <f t="shared" ca="1" si="1545"/>
        <v>#N/A</v>
      </c>
      <c r="AD286" s="125" t="e">
        <f t="shared" ca="1" si="1545"/>
        <v>#N/A</v>
      </c>
      <c r="AE286" s="125" t="e">
        <f t="shared" ca="1" si="1545"/>
        <v>#N/A</v>
      </c>
      <c r="AF286" s="125" t="e">
        <f t="shared" ca="1" si="1545"/>
        <v>#N/A</v>
      </c>
      <c r="AG286" s="125" t="e">
        <f t="shared" ca="1" si="1545"/>
        <v>#N/A</v>
      </c>
      <c r="AH286" s="125" t="e">
        <f t="shared" ca="1" si="1545"/>
        <v>#N/A</v>
      </c>
      <c r="AI286" s="125" t="e">
        <f t="shared" ca="1" si="1553"/>
        <v>#N/A</v>
      </c>
      <c r="AJ286" s="125" t="e">
        <f t="shared" ca="1" si="1553"/>
        <v>#N/A</v>
      </c>
      <c r="AK286" s="125" t="e">
        <f t="shared" ca="1" si="1553"/>
        <v>#N/A</v>
      </c>
      <c r="AL286" s="125" t="e">
        <f t="shared" ca="1" si="1553"/>
        <v>#N/A</v>
      </c>
      <c r="AM286" s="125" t="e">
        <f t="shared" ca="1" si="1553"/>
        <v>#N/A</v>
      </c>
      <c r="AN286" s="125" t="e">
        <f t="shared" ca="1" si="1553"/>
        <v>#N/A</v>
      </c>
      <c r="AO286" s="125" t="e">
        <f t="shared" ca="1" si="1553"/>
        <v>#N/A</v>
      </c>
      <c r="AP286" s="125" t="e">
        <f t="shared" ca="1" si="1553"/>
        <v>#N/A</v>
      </c>
      <c r="AQ286" s="125" t="e">
        <f t="shared" ca="1" si="1553"/>
        <v>#N/A</v>
      </c>
      <c r="AR286" s="125" t="e">
        <f t="shared" ca="1" si="1553"/>
        <v>#N/A</v>
      </c>
      <c r="AS286" s="125" t="e">
        <f t="shared" ca="1" si="1553"/>
        <v>#N/A</v>
      </c>
      <c r="AT286" s="125" t="e">
        <f t="shared" ca="1" si="1553"/>
        <v>#N/A</v>
      </c>
      <c r="AU286" s="125" t="e">
        <f t="shared" ca="1" si="1553"/>
        <v>#N/A</v>
      </c>
      <c r="AV286" s="125" t="e">
        <f t="shared" ca="1" si="1553"/>
        <v>#N/A</v>
      </c>
      <c r="AW286" s="125" t="e">
        <f t="shared" ca="1" si="1553"/>
        <v>#N/A</v>
      </c>
      <c r="AX286" s="125" t="e">
        <f t="shared" ca="1" si="1553"/>
        <v>#N/A</v>
      </c>
      <c r="AY286" s="125" t="e">
        <f t="shared" ca="1" si="1546"/>
        <v>#N/A</v>
      </c>
      <c r="AZ286" s="125" t="e">
        <f t="shared" ca="1" si="1546"/>
        <v>#N/A</v>
      </c>
      <c r="BA286" s="125" t="e">
        <f t="shared" ca="1" si="1546"/>
        <v>#N/A</v>
      </c>
      <c r="BB286" s="125" t="str">
        <f t="shared" ca="1" si="1447"/>
        <v/>
      </c>
      <c r="BC286" s="125" t="str">
        <f t="shared" ca="1" si="1439"/>
        <v/>
      </c>
      <c r="BD286" s="125" t="str">
        <f t="shared" ca="1" si="1440"/>
        <v/>
      </c>
      <c r="BE286" s="125" t="str">
        <f t="shared" ca="1" si="1441"/>
        <v/>
      </c>
      <c r="BF286" t="str">
        <f t="shared" ca="1" si="1448"/>
        <v/>
      </c>
      <c r="BG286" s="125" t="str">
        <f t="shared" ca="1" si="1475"/>
        <v/>
      </c>
      <c r="BI286" s="606" t="str">
        <f t="shared" ca="1" si="1510"/>
        <v/>
      </c>
      <c r="BJ286" s="125" t="str">
        <f t="shared" ca="1" si="1488"/>
        <v/>
      </c>
      <c r="BK286" s="125" t="str">
        <f t="shared" ca="1" si="1511"/>
        <v/>
      </c>
      <c r="BL286" s="125" t="str">
        <f t="shared" ref="BL286" ca="1" si="1614">IFERROR(INDEX($D$2:$BA$203,$A$41-1+$BI286,$A$27-3)*IF(RTF_unit="K",1,IF(RTF_unit="lb",1/1000,IF(RTF_unit="T",2,1))),"")</f>
        <v/>
      </c>
      <c r="BM286" s="125" t="str">
        <f t="shared" ref="BM286" ca="1" si="1615">IFERROR(INDEX($D$2:$BA$203,$A$41-1+$BI286,$A$27-1)*IF(RTF_unit="K",1,IF(RTF_unit="lb",1/1000,IF(RTF_unit="T",2,1))),"")</f>
        <v/>
      </c>
      <c r="BN286" s="125" t="str">
        <f t="shared" ref="BN286" ca="1" si="1616">IFERROR(INDEX($D$2:$BA$203,$A$41-1+$BI286,$A$27-2)*IF(RTF_unit="K",1,IF(RTF_unit="lb",1/1000,IF(RTF_unit="T",2,1))),"")</f>
        <v/>
      </c>
      <c r="BO286" s="125" t="str">
        <f t="shared" ref="BO286" ca="1" si="1617">IFERROR(INDEX($D$2:$BA$203,$A$41-1+$BI286,$A$27)*IF(RTF_unit_Moment="kip-ft",1,IF(RTF_unit_Moment="kip-in",1/12,IF(RTF_unit_Moment="lb-ft",1/1000,IF(RTF_unit_Moment="lb-in",1/12000,1)))),"")</f>
        <v/>
      </c>
      <c r="BP286" s="125" t="str">
        <f t="shared" ref="BP286" ca="1" si="1618">IFERROR(INDEX($D$2:$BA$203,$A$41-1+$BI286,$A$30)*IF(RTF_unit_Moment="kip-ft",1,IF(RTF_unit_Moment="kip-in",1/12,IF(RTF_unit_Moment="lb-ft",1/1000,IF(RTF_unit_Moment="lb-in",1/12000,1)))),"")</f>
        <v/>
      </c>
      <c r="BQ286" s="125" t="str">
        <f t="shared" ca="1" si="1517"/>
        <v/>
      </c>
      <c r="BR286" s="125" t="str">
        <f t="shared" ca="1" si="1518"/>
        <v/>
      </c>
      <c r="BT286" s="125" t="str">
        <f t="array" aca="1" ref="BT286" ca="1">IFERROR(INDEX($BB$1:$BB$203,SMALL(IF($BB$1:$BB$203&lt;&gt;"",ROW($BB$1:$BB$203)),ROW(279:279))),"")</f>
        <v/>
      </c>
      <c r="BU286" s="604" t="str">
        <f t="shared" ca="1" si="1486"/>
        <v/>
      </c>
      <c r="BV286" s="125" t="str">
        <f t="shared" ca="1" si="1494"/>
        <v/>
      </c>
      <c r="BW286" s="125" t="str">
        <f t="shared" ca="1" si="1494"/>
        <v/>
      </c>
      <c r="BX286" s="125" t="str">
        <f t="shared" ca="1" si="1494"/>
        <v/>
      </c>
      <c r="BY286" s="125" t="str">
        <f t="shared" ca="1" si="1495"/>
        <v/>
      </c>
      <c r="BZ286" s="125" t="str">
        <f t="shared" ca="1" si="1487"/>
        <v/>
      </c>
      <c r="CA286" s="125" t="str">
        <f t="shared" ca="1" si="1496"/>
        <v/>
      </c>
      <c r="CB286" s="125" t="str">
        <f t="shared" ca="1" si="1497"/>
        <v/>
      </c>
      <c r="CC286" s="125" t="str">
        <f t="shared" ca="1" si="1498"/>
        <v/>
      </c>
      <c r="CD286" s="125" t="str">
        <f t="shared" ca="1" si="1499"/>
        <v/>
      </c>
      <c r="CE286" s="125" t="str">
        <f t="shared" ca="1" si="1500"/>
        <v/>
      </c>
      <c r="CF286" s="125" t="str">
        <f t="shared" ca="1" si="1501"/>
        <v/>
      </c>
      <c r="CG286" s="125" t="str">
        <f t="shared" ca="1" si="1502"/>
        <v/>
      </c>
      <c r="CH286" s="125" t="str">
        <f t="shared" ca="1" si="1503"/>
        <v/>
      </c>
      <c r="CI286" s="125" t="str">
        <f t="shared" ca="1" si="1504"/>
        <v/>
      </c>
      <c r="CJ286" s="125" t="str">
        <f t="array" aca="1" ref="CJ286" ca="1">IFERROR(INDEX($CI$1:$CI$502,SMALL(IF($CI$1:$CI$502&lt;&gt;"",ROW($CI$1:$CI$502)),ROW(279:279))),"")</f>
        <v/>
      </c>
      <c r="CK286" s="125" t="str">
        <f t="shared" ca="1" si="1505"/>
        <v/>
      </c>
      <c r="CL286" s="125" t="str">
        <f t="shared" ca="1" si="1506"/>
        <v/>
      </c>
      <c r="CM286" s="125"/>
      <c r="CO286" s="125" t="str">
        <f t="shared" si="1507"/>
        <v/>
      </c>
      <c r="CP286" s="600" t="str">
        <f t="shared" si="1508"/>
        <v/>
      </c>
      <c r="CQ286" s="600" t="str">
        <f t="shared" si="1524"/>
        <v/>
      </c>
      <c r="CR286" s="600" t="str">
        <f t="shared" si="1509"/>
        <v/>
      </c>
    </row>
    <row r="287" spans="1:96" x14ac:dyDescent="0.25">
      <c r="A287" s="591"/>
      <c r="C287" s="125">
        <f t="shared" si="1454"/>
        <v>285</v>
      </c>
      <c r="D287" s="125" t="e">
        <f t="shared" ca="1" si="1552"/>
        <v>#N/A</v>
      </c>
      <c r="E287" s="125" t="e">
        <f t="shared" ca="1" si="1552"/>
        <v>#N/A</v>
      </c>
      <c r="F287" s="125" t="e">
        <f t="shared" ca="1" si="1552"/>
        <v>#N/A</v>
      </c>
      <c r="G287" s="125" t="e">
        <f t="shared" ca="1" si="1552"/>
        <v>#N/A</v>
      </c>
      <c r="H287" s="125" t="e">
        <f t="shared" ca="1" si="1552"/>
        <v>#N/A</v>
      </c>
      <c r="I287" s="125" t="e">
        <f t="shared" ca="1" si="1552"/>
        <v>#N/A</v>
      </c>
      <c r="J287" s="125" t="e">
        <f t="shared" ca="1" si="1552"/>
        <v>#N/A</v>
      </c>
      <c r="K287" s="125" t="e">
        <f t="shared" ca="1" si="1552"/>
        <v>#N/A</v>
      </c>
      <c r="L287" s="125" t="e">
        <f t="shared" ca="1" si="1552"/>
        <v>#N/A</v>
      </c>
      <c r="M287" s="125" t="e">
        <f t="shared" ca="1" si="1552"/>
        <v>#N/A</v>
      </c>
      <c r="N287" s="125" t="e">
        <f t="shared" ca="1" si="1552"/>
        <v>#N/A</v>
      </c>
      <c r="O287" s="125" t="e">
        <f t="shared" ca="1" si="1552"/>
        <v>#N/A</v>
      </c>
      <c r="P287" s="125" t="e">
        <f t="shared" ca="1" si="1552"/>
        <v>#N/A</v>
      </c>
      <c r="Q287" s="125" t="e">
        <f t="shared" ca="1" si="1552"/>
        <v>#N/A</v>
      </c>
      <c r="R287" s="125" t="e">
        <f t="shared" ca="1" si="1552"/>
        <v>#N/A</v>
      </c>
      <c r="S287" s="125" t="e">
        <f t="shared" ca="1" si="1552"/>
        <v>#N/A</v>
      </c>
      <c r="T287" s="125" t="e">
        <f t="shared" ca="1" si="1545"/>
        <v>#N/A</v>
      </c>
      <c r="U287" s="125" t="e">
        <f t="shared" ca="1" si="1545"/>
        <v>#N/A</v>
      </c>
      <c r="V287" s="125" t="e">
        <f t="shared" ca="1" si="1545"/>
        <v>#N/A</v>
      </c>
      <c r="W287" s="125" t="e">
        <f t="shared" ca="1" si="1545"/>
        <v>#N/A</v>
      </c>
      <c r="X287" s="125" t="e">
        <f t="shared" ca="1" si="1545"/>
        <v>#N/A</v>
      </c>
      <c r="Y287" s="125" t="e">
        <f t="shared" ca="1" si="1545"/>
        <v>#N/A</v>
      </c>
      <c r="Z287" s="125" t="e">
        <f t="shared" ca="1" si="1545"/>
        <v>#N/A</v>
      </c>
      <c r="AA287" s="125" t="e">
        <f t="shared" ca="1" si="1545"/>
        <v>#N/A</v>
      </c>
      <c r="AB287" s="125" t="e">
        <f t="shared" ca="1" si="1545"/>
        <v>#N/A</v>
      </c>
      <c r="AC287" s="125" t="e">
        <f t="shared" ca="1" si="1545"/>
        <v>#N/A</v>
      </c>
      <c r="AD287" s="125" t="e">
        <f t="shared" ca="1" si="1545"/>
        <v>#N/A</v>
      </c>
      <c r="AE287" s="125" t="e">
        <f t="shared" ca="1" si="1545"/>
        <v>#N/A</v>
      </c>
      <c r="AF287" s="125" t="e">
        <f t="shared" ca="1" si="1545"/>
        <v>#N/A</v>
      </c>
      <c r="AG287" s="125" t="e">
        <f t="shared" ca="1" si="1545"/>
        <v>#N/A</v>
      </c>
      <c r="AH287" s="125" t="e">
        <f t="shared" ca="1" si="1545"/>
        <v>#N/A</v>
      </c>
      <c r="AI287" s="125" t="e">
        <f t="shared" ca="1" si="1553"/>
        <v>#N/A</v>
      </c>
      <c r="AJ287" s="125" t="e">
        <f t="shared" ca="1" si="1553"/>
        <v>#N/A</v>
      </c>
      <c r="AK287" s="125" t="e">
        <f t="shared" ca="1" si="1553"/>
        <v>#N/A</v>
      </c>
      <c r="AL287" s="125" t="e">
        <f t="shared" ca="1" si="1553"/>
        <v>#N/A</v>
      </c>
      <c r="AM287" s="125" t="e">
        <f t="shared" ca="1" si="1553"/>
        <v>#N/A</v>
      </c>
      <c r="AN287" s="125" t="e">
        <f t="shared" ca="1" si="1553"/>
        <v>#N/A</v>
      </c>
      <c r="AO287" s="125" t="e">
        <f t="shared" ca="1" si="1553"/>
        <v>#N/A</v>
      </c>
      <c r="AP287" s="125" t="e">
        <f t="shared" ca="1" si="1553"/>
        <v>#N/A</v>
      </c>
      <c r="AQ287" s="125" t="e">
        <f t="shared" ca="1" si="1553"/>
        <v>#N/A</v>
      </c>
      <c r="AR287" s="125" t="e">
        <f t="shared" ca="1" si="1553"/>
        <v>#N/A</v>
      </c>
      <c r="AS287" s="125" t="e">
        <f t="shared" ca="1" si="1553"/>
        <v>#N/A</v>
      </c>
      <c r="AT287" s="125" t="e">
        <f t="shared" ca="1" si="1553"/>
        <v>#N/A</v>
      </c>
      <c r="AU287" s="125" t="e">
        <f t="shared" ca="1" si="1553"/>
        <v>#N/A</v>
      </c>
      <c r="AV287" s="125" t="e">
        <f t="shared" ca="1" si="1553"/>
        <v>#N/A</v>
      </c>
      <c r="AW287" s="125" t="e">
        <f t="shared" ca="1" si="1553"/>
        <v>#N/A</v>
      </c>
      <c r="AX287" s="125" t="e">
        <f t="shared" ca="1" si="1553"/>
        <v>#N/A</v>
      </c>
      <c r="AY287" s="125" t="e">
        <f t="shared" ca="1" si="1546"/>
        <v>#N/A</v>
      </c>
      <c r="AZ287" s="125" t="e">
        <f t="shared" ca="1" si="1546"/>
        <v>#N/A</v>
      </c>
      <c r="BA287" s="125" t="e">
        <f t="shared" ca="1" si="1546"/>
        <v>#N/A</v>
      </c>
      <c r="BB287" s="125" t="str">
        <f t="shared" ca="1" si="1447"/>
        <v/>
      </c>
      <c r="BC287" s="125" t="str">
        <f t="shared" ca="1" si="1439"/>
        <v/>
      </c>
      <c r="BD287" s="125" t="str">
        <f t="shared" ca="1" si="1440"/>
        <v/>
      </c>
      <c r="BE287" s="125" t="str">
        <f t="shared" ca="1" si="1441"/>
        <v/>
      </c>
      <c r="BF287" t="str">
        <f t="shared" ca="1" si="1448"/>
        <v/>
      </c>
      <c r="BG287" s="125" t="str">
        <f t="shared" ca="1" si="1475"/>
        <v/>
      </c>
      <c r="BI287" s="606" t="str">
        <f t="shared" ca="1" si="1510"/>
        <v/>
      </c>
      <c r="BJ287" s="125" t="str">
        <f t="shared" ca="1" si="1488"/>
        <v/>
      </c>
      <c r="BK287" s="125" t="str">
        <f t="shared" ca="1" si="1511"/>
        <v/>
      </c>
      <c r="BL287" s="125" t="str">
        <f t="shared" ref="BL287" ca="1" si="1619">IFERROR(INDEX($D$2:$BA$203,$A$41-1+$BI287,$A$27-3)*IF(RTF_unit="K",1,IF(RTF_unit="lb",1/1000,IF(RTF_unit="T",2,1))),"")</f>
        <v/>
      </c>
      <c r="BM287" s="125" t="str">
        <f t="shared" ref="BM287" ca="1" si="1620">IFERROR(INDEX($D$2:$BA$203,$A$41-1+$BI287,$A$27-1)*IF(RTF_unit="K",1,IF(RTF_unit="lb",1/1000,IF(RTF_unit="T",2,1))),"")</f>
        <v/>
      </c>
      <c r="BN287" s="125" t="str">
        <f t="shared" ref="BN287" ca="1" si="1621">IFERROR(INDEX($D$2:$BA$203,$A$41-1+$BI287,$A$27-2)*IF(RTF_unit="K",1,IF(RTF_unit="lb",1/1000,IF(RTF_unit="T",2,1))),"")</f>
        <v/>
      </c>
      <c r="BO287" s="125" t="str">
        <f t="shared" ref="BO287" ca="1" si="1622">IFERROR(INDEX($D$2:$BA$203,$A$41-1+$BI287,$A$27)*IF(RTF_unit_Moment="kip-ft",1,IF(RTF_unit_Moment="kip-in",1/12,IF(RTF_unit_Moment="lb-ft",1/1000,IF(RTF_unit_Moment="lb-in",1/12000,1)))),"")</f>
        <v/>
      </c>
      <c r="BP287" s="125" t="str">
        <f t="shared" ref="BP287" ca="1" si="1623">IFERROR(INDEX($D$2:$BA$203,$A$41-1+$BI287,$A$30)*IF(RTF_unit_Moment="kip-ft",1,IF(RTF_unit_Moment="kip-in",1/12,IF(RTF_unit_Moment="lb-ft",1/1000,IF(RTF_unit_Moment="lb-in",1/12000,1)))),"")</f>
        <v/>
      </c>
      <c r="BQ287" s="125" t="str">
        <f t="shared" ca="1" si="1517"/>
        <v/>
      </c>
      <c r="BR287" s="125" t="str">
        <f t="shared" ca="1" si="1518"/>
        <v/>
      </c>
      <c r="BT287" s="125" t="str">
        <f t="array" aca="1" ref="BT287" ca="1">IFERROR(INDEX($BB$1:$BB$203,SMALL(IF($BB$1:$BB$203&lt;&gt;"",ROW($BB$1:$BB$203)),ROW(280:280))),"")</f>
        <v/>
      </c>
      <c r="BU287" s="604" t="str">
        <f t="shared" ca="1" si="1486"/>
        <v/>
      </c>
      <c r="BV287" s="125" t="str">
        <f t="shared" ca="1" si="1494"/>
        <v/>
      </c>
      <c r="BW287" s="125" t="str">
        <f t="shared" ca="1" si="1494"/>
        <v/>
      </c>
      <c r="BX287" s="125" t="str">
        <f t="shared" ca="1" si="1494"/>
        <v/>
      </c>
      <c r="BY287" s="125" t="str">
        <f t="shared" ca="1" si="1495"/>
        <v/>
      </c>
      <c r="BZ287" s="125" t="str">
        <f t="shared" ca="1" si="1487"/>
        <v/>
      </c>
      <c r="CA287" s="125" t="str">
        <f t="shared" ca="1" si="1496"/>
        <v/>
      </c>
      <c r="CB287" s="125" t="str">
        <f t="shared" ca="1" si="1497"/>
        <v/>
      </c>
      <c r="CC287" s="125" t="str">
        <f t="shared" ca="1" si="1498"/>
        <v/>
      </c>
      <c r="CD287" s="125" t="str">
        <f t="shared" ca="1" si="1499"/>
        <v/>
      </c>
      <c r="CE287" s="125" t="str">
        <f t="shared" ca="1" si="1500"/>
        <v/>
      </c>
      <c r="CF287" s="125" t="str">
        <f t="shared" ca="1" si="1501"/>
        <v/>
      </c>
      <c r="CG287" s="125" t="str">
        <f t="shared" ca="1" si="1502"/>
        <v/>
      </c>
      <c r="CH287" s="125" t="str">
        <f t="shared" ca="1" si="1503"/>
        <v/>
      </c>
      <c r="CI287" s="125" t="str">
        <f t="shared" ca="1" si="1504"/>
        <v/>
      </c>
      <c r="CJ287" s="125" t="str">
        <f t="array" aca="1" ref="CJ287" ca="1">IFERROR(INDEX($CI$1:$CI$502,SMALL(IF($CI$1:$CI$502&lt;&gt;"",ROW($CI$1:$CI$502)),ROW(280:280))),"")</f>
        <v/>
      </c>
      <c r="CK287" s="125" t="str">
        <f t="shared" ca="1" si="1505"/>
        <v/>
      </c>
      <c r="CL287" s="125" t="str">
        <f t="shared" ca="1" si="1506"/>
        <v/>
      </c>
      <c r="CM287" s="125"/>
      <c r="CO287" s="125" t="str">
        <f t="shared" si="1507"/>
        <v/>
      </c>
      <c r="CP287" s="600" t="str">
        <f t="shared" si="1508"/>
        <v/>
      </c>
      <c r="CQ287" s="600" t="str">
        <f t="shared" si="1524"/>
        <v/>
      </c>
      <c r="CR287" s="600" t="str">
        <f t="shared" si="1509"/>
        <v/>
      </c>
    </row>
    <row r="288" spans="1:96" x14ac:dyDescent="0.25">
      <c r="A288" s="591"/>
      <c r="C288" s="125">
        <f t="shared" si="1454"/>
        <v>286</v>
      </c>
      <c r="D288" s="125" t="e">
        <f t="shared" ca="1" si="1552"/>
        <v>#N/A</v>
      </c>
      <c r="E288" s="125" t="e">
        <f t="shared" ca="1" si="1552"/>
        <v>#N/A</v>
      </c>
      <c r="F288" s="125" t="e">
        <f t="shared" ca="1" si="1552"/>
        <v>#N/A</v>
      </c>
      <c r="G288" s="125" t="e">
        <f t="shared" ca="1" si="1552"/>
        <v>#N/A</v>
      </c>
      <c r="H288" s="125" t="e">
        <f t="shared" ca="1" si="1552"/>
        <v>#N/A</v>
      </c>
      <c r="I288" s="125" t="e">
        <f t="shared" ca="1" si="1552"/>
        <v>#N/A</v>
      </c>
      <c r="J288" s="125" t="e">
        <f t="shared" ca="1" si="1552"/>
        <v>#N/A</v>
      </c>
      <c r="K288" s="125" t="e">
        <f t="shared" ca="1" si="1552"/>
        <v>#N/A</v>
      </c>
      <c r="L288" s="125" t="e">
        <f t="shared" ca="1" si="1552"/>
        <v>#N/A</v>
      </c>
      <c r="M288" s="125" t="e">
        <f t="shared" ca="1" si="1552"/>
        <v>#N/A</v>
      </c>
      <c r="N288" s="125" t="e">
        <f t="shared" ca="1" si="1552"/>
        <v>#N/A</v>
      </c>
      <c r="O288" s="125" t="e">
        <f t="shared" ca="1" si="1552"/>
        <v>#N/A</v>
      </c>
      <c r="P288" s="125" t="e">
        <f t="shared" ca="1" si="1552"/>
        <v>#N/A</v>
      </c>
      <c r="Q288" s="125" t="e">
        <f t="shared" ca="1" si="1552"/>
        <v>#N/A</v>
      </c>
      <c r="R288" s="125" t="e">
        <f t="shared" ca="1" si="1552"/>
        <v>#N/A</v>
      </c>
      <c r="S288" s="125" t="e">
        <f t="shared" ca="1" si="1552"/>
        <v>#N/A</v>
      </c>
      <c r="T288" s="125" t="e">
        <f t="shared" ca="1" si="1545"/>
        <v>#N/A</v>
      </c>
      <c r="U288" s="125" t="e">
        <f t="shared" ca="1" si="1545"/>
        <v>#N/A</v>
      </c>
      <c r="V288" s="125" t="e">
        <f t="shared" ca="1" si="1545"/>
        <v>#N/A</v>
      </c>
      <c r="W288" s="125" t="e">
        <f t="shared" ca="1" si="1545"/>
        <v>#N/A</v>
      </c>
      <c r="X288" s="125" t="e">
        <f t="shared" ca="1" si="1545"/>
        <v>#N/A</v>
      </c>
      <c r="Y288" s="125" t="e">
        <f t="shared" ca="1" si="1545"/>
        <v>#N/A</v>
      </c>
      <c r="Z288" s="125" t="e">
        <f t="shared" ca="1" si="1545"/>
        <v>#N/A</v>
      </c>
      <c r="AA288" s="125" t="e">
        <f t="shared" ca="1" si="1545"/>
        <v>#N/A</v>
      </c>
      <c r="AB288" s="125" t="e">
        <f t="shared" ca="1" si="1545"/>
        <v>#N/A</v>
      </c>
      <c r="AC288" s="125" t="e">
        <f t="shared" ca="1" si="1545"/>
        <v>#N/A</v>
      </c>
      <c r="AD288" s="125" t="e">
        <f t="shared" ca="1" si="1545"/>
        <v>#N/A</v>
      </c>
      <c r="AE288" s="125" t="e">
        <f t="shared" ca="1" si="1545"/>
        <v>#N/A</v>
      </c>
      <c r="AF288" s="125" t="e">
        <f t="shared" ca="1" si="1545"/>
        <v>#N/A</v>
      </c>
      <c r="AG288" s="125" t="e">
        <f t="shared" ca="1" si="1545"/>
        <v>#N/A</v>
      </c>
      <c r="AH288" s="125" t="e">
        <f t="shared" ca="1" si="1545"/>
        <v>#N/A</v>
      </c>
      <c r="AI288" s="125" t="e">
        <f t="shared" ca="1" si="1553"/>
        <v>#N/A</v>
      </c>
      <c r="AJ288" s="125" t="e">
        <f t="shared" ca="1" si="1553"/>
        <v>#N/A</v>
      </c>
      <c r="AK288" s="125" t="e">
        <f t="shared" ca="1" si="1553"/>
        <v>#N/A</v>
      </c>
      <c r="AL288" s="125" t="e">
        <f t="shared" ca="1" si="1553"/>
        <v>#N/A</v>
      </c>
      <c r="AM288" s="125" t="e">
        <f t="shared" ca="1" si="1553"/>
        <v>#N/A</v>
      </c>
      <c r="AN288" s="125" t="e">
        <f t="shared" ca="1" si="1553"/>
        <v>#N/A</v>
      </c>
      <c r="AO288" s="125" t="e">
        <f t="shared" ca="1" si="1553"/>
        <v>#N/A</v>
      </c>
      <c r="AP288" s="125" t="e">
        <f t="shared" ca="1" si="1553"/>
        <v>#N/A</v>
      </c>
      <c r="AQ288" s="125" t="e">
        <f t="shared" ca="1" si="1553"/>
        <v>#N/A</v>
      </c>
      <c r="AR288" s="125" t="e">
        <f t="shared" ca="1" si="1553"/>
        <v>#N/A</v>
      </c>
      <c r="AS288" s="125" t="e">
        <f t="shared" ca="1" si="1553"/>
        <v>#N/A</v>
      </c>
      <c r="AT288" s="125" t="e">
        <f t="shared" ca="1" si="1553"/>
        <v>#N/A</v>
      </c>
      <c r="AU288" s="125" t="e">
        <f t="shared" ca="1" si="1553"/>
        <v>#N/A</v>
      </c>
      <c r="AV288" s="125" t="e">
        <f t="shared" ca="1" si="1553"/>
        <v>#N/A</v>
      </c>
      <c r="AW288" s="125" t="e">
        <f t="shared" ca="1" si="1553"/>
        <v>#N/A</v>
      </c>
      <c r="AX288" s="125" t="e">
        <f t="shared" ca="1" si="1553"/>
        <v>#N/A</v>
      </c>
      <c r="AY288" s="125" t="e">
        <f t="shared" ca="1" si="1546"/>
        <v>#N/A</v>
      </c>
      <c r="AZ288" s="125" t="e">
        <f t="shared" ca="1" si="1546"/>
        <v>#N/A</v>
      </c>
      <c r="BA288" s="125" t="e">
        <f t="shared" ca="1" si="1546"/>
        <v>#N/A</v>
      </c>
      <c r="BB288" s="125" t="str">
        <f t="shared" ca="1" si="1447"/>
        <v/>
      </c>
      <c r="BC288" s="125" t="str">
        <f t="shared" ca="1" si="1439"/>
        <v/>
      </c>
      <c r="BD288" s="125" t="str">
        <f t="shared" ca="1" si="1440"/>
        <v/>
      </c>
      <c r="BE288" s="125" t="str">
        <f t="shared" ca="1" si="1441"/>
        <v/>
      </c>
      <c r="BF288" t="str">
        <f t="shared" ca="1" si="1448"/>
        <v/>
      </c>
      <c r="BG288" s="125" t="str">
        <f t="shared" ca="1" si="1475"/>
        <v/>
      </c>
      <c r="BI288" s="606" t="str">
        <f t="shared" ca="1" si="1510"/>
        <v/>
      </c>
      <c r="BJ288" s="125" t="str">
        <f t="shared" ca="1" si="1488"/>
        <v/>
      </c>
      <c r="BK288" s="125" t="str">
        <f t="shared" ca="1" si="1511"/>
        <v/>
      </c>
      <c r="BL288" s="125" t="str">
        <f t="shared" ref="BL288" ca="1" si="1624">IFERROR(INDEX($D$2:$BA$203,$A$41-1+$BI288,$A$27-3)*IF(RTF_unit="K",1,IF(RTF_unit="lb",1/1000,IF(RTF_unit="T",2,1))),"")</f>
        <v/>
      </c>
      <c r="BM288" s="125" t="str">
        <f t="shared" ref="BM288" ca="1" si="1625">IFERROR(INDEX($D$2:$BA$203,$A$41-1+$BI288,$A$27-1)*IF(RTF_unit="K",1,IF(RTF_unit="lb",1/1000,IF(RTF_unit="T",2,1))),"")</f>
        <v/>
      </c>
      <c r="BN288" s="125" t="str">
        <f t="shared" ref="BN288" ca="1" si="1626">IFERROR(INDEX($D$2:$BA$203,$A$41-1+$BI288,$A$27-2)*IF(RTF_unit="K",1,IF(RTF_unit="lb",1/1000,IF(RTF_unit="T",2,1))),"")</f>
        <v/>
      </c>
      <c r="BO288" s="125" t="str">
        <f t="shared" ref="BO288" ca="1" si="1627">IFERROR(INDEX($D$2:$BA$203,$A$41-1+$BI288,$A$27)*IF(RTF_unit_Moment="kip-ft",1,IF(RTF_unit_Moment="kip-in",1/12,IF(RTF_unit_Moment="lb-ft",1/1000,IF(RTF_unit_Moment="lb-in",1/12000,1)))),"")</f>
        <v/>
      </c>
      <c r="BP288" s="125" t="str">
        <f t="shared" ref="BP288" ca="1" si="1628">IFERROR(INDEX($D$2:$BA$203,$A$41-1+$BI288,$A$30)*IF(RTF_unit_Moment="kip-ft",1,IF(RTF_unit_Moment="kip-in",1/12,IF(RTF_unit_Moment="lb-ft",1/1000,IF(RTF_unit_Moment="lb-in",1/12000,1)))),"")</f>
        <v/>
      </c>
      <c r="BQ288" s="125" t="str">
        <f t="shared" ca="1" si="1517"/>
        <v/>
      </c>
      <c r="BR288" s="125" t="str">
        <f t="shared" ca="1" si="1518"/>
        <v/>
      </c>
      <c r="BT288" s="125" t="str">
        <f t="array" aca="1" ref="BT288" ca="1">IFERROR(INDEX($BB$1:$BB$203,SMALL(IF($BB$1:$BB$203&lt;&gt;"",ROW($BB$1:$BB$203)),ROW(281:281))),"")</f>
        <v/>
      </c>
      <c r="BU288" s="604" t="str">
        <f t="shared" ca="1" si="1486"/>
        <v/>
      </c>
      <c r="BV288" s="125" t="str">
        <f t="shared" ca="1" si="1494"/>
        <v/>
      </c>
      <c r="BW288" s="125" t="str">
        <f t="shared" ca="1" si="1494"/>
        <v/>
      </c>
      <c r="BX288" s="125" t="str">
        <f t="shared" ca="1" si="1494"/>
        <v/>
      </c>
      <c r="BY288" s="125" t="str">
        <f t="shared" ca="1" si="1495"/>
        <v/>
      </c>
      <c r="BZ288" s="125" t="str">
        <f t="shared" ca="1" si="1487"/>
        <v/>
      </c>
      <c r="CA288" s="125" t="str">
        <f t="shared" ca="1" si="1496"/>
        <v/>
      </c>
      <c r="CB288" s="125" t="str">
        <f t="shared" ca="1" si="1497"/>
        <v/>
      </c>
      <c r="CC288" s="125" t="str">
        <f t="shared" ca="1" si="1498"/>
        <v/>
      </c>
      <c r="CD288" s="125" t="str">
        <f t="shared" ca="1" si="1499"/>
        <v/>
      </c>
      <c r="CE288" s="125" t="str">
        <f t="shared" ca="1" si="1500"/>
        <v/>
      </c>
      <c r="CF288" s="125" t="str">
        <f t="shared" ca="1" si="1501"/>
        <v/>
      </c>
      <c r="CG288" s="125" t="str">
        <f t="shared" ca="1" si="1502"/>
        <v/>
      </c>
      <c r="CH288" s="125" t="str">
        <f t="shared" ca="1" si="1503"/>
        <v/>
      </c>
      <c r="CI288" s="125" t="str">
        <f t="shared" ca="1" si="1504"/>
        <v/>
      </c>
      <c r="CJ288" s="125" t="str">
        <f t="array" aca="1" ref="CJ288" ca="1">IFERROR(INDEX($CI$1:$CI$502,SMALL(IF($CI$1:$CI$502&lt;&gt;"",ROW($CI$1:$CI$502)),ROW(281:281))),"")</f>
        <v/>
      </c>
      <c r="CK288" s="125" t="str">
        <f t="shared" ca="1" si="1505"/>
        <v/>
      </c>
      <c r="CL288" s="125" t="str">
        <f t="shared" ca="1" si="1506"/>
        <v/>
      </c>
      <c r="CM288" s="125"/>
      <c r="CO288" s="125" t="str">
        <f t="shared" si="1507"/>
        <v/>
      </c>
      <c r="CP288" s="600" t="str">
        <f t="shared" si="1508"/>
        <v/>
      </c>
      <c r="CQ288" s="600" t="str">
        <f t="shared" si="1524"/>
        <v/>
      </c>
      <c r="CR288" s="600" t="str">
        <f t="shared" si="1509"/>
        <v/>
      </c>
    </row>
    <row r="289" spans="1:96" x14ac:dyDescent="0.25">
      <c r="A289" s="591"/>
      <c r="C289" s="125">
        <f t="shared" si="1454"/>
        <v>287</v>
      </c>
      <c r="D289" s="125" t="e">
        <f t="shared" ca="1" si="1552"/>
        <v>#N/A</v>
      </c>
      <c r="E289" s="125" t="e">
        <f t="shared" ca="1" si="1552"/>
        <v>#N/A</v>
      </c>
      <c r="F289" s="125" t="e">
        <f t="shared" ca="1" si="1552"/>
        <v>#N/A</v>
      </c>
      <c r="G289" s="125" t="e">
        <f t="shared" ca="1" si="1552"/>
        <v>#N/A</v>
      </c>
      <c r="H289" s="125" t="e">
        <f t="shared" ca="1" si="1552"/>
        <v>#N/A</v>
      </c>
      <c r="I289" s="125" t="e">
        <f t="shared" ca="1" si="1552"/>
        <v>#N/A</v>
      </c>
      <c r="J289" s="125" t="e">
        <f t="shared" ca="1" si="1552"/>
        <v>#N/A</v>
      </c>
      <c r="K289" s="125" t="e">
        <f t="shared" ca="1" si="1552"/>
        <v>#N/A</v>
      </c>
      <c r="L289" s="125" t="e">
        <f t="shared" ca="1" si="1552"/>
        <v>#N/A</v>
      </c>
      <c r="M289" s="125" t="e">
        <f t="shared" ca="1" si="1552"/>
        <v>#N/A</v>
      </c>
      <c r="N289" s="125" t="e">
        <f t="shared" ca="1" si="1552"/>
        <v>#N/A</v>
      </c>
      <c r="O289" s="125" t="e">
        <f t="shared" ca="1" si="1552"/>
        <v>#N/A</v>
      </c>
      <c r="P289" s="125" t="e">
        <f t="shared" ca="1" si="1552"/>
        <v>#N/A</v>
      </c>
      <c r="Q289" s="125" t="e">
        <f t="shared" ca="1" si="1552"/>
        <v>#N/A</v>
      </c>
      <c r="R289" s="125" t="e">
        <f t="shared" ca="1" si="1552"/>
        <v>#N/A</v>
      </c>
      <c r="S289" s="125" t="e">
        <f t="shared" ref="S289:AH304" ca="1" si="1629">TRIM(INDIRECT("'" &amp; "TNX Report" &amp; "'!" &amp; ADDRESS($A$9+$C289,S$1)))</f>
        <v>#N/A</v>
      </c>
      <c r="T289" s="125" t="e">
        <f t="shared" ca="1" si="1629"/>
        <v>#N/A</v>
      </c>
      <c r="U289" s="125" t="e">
        <f t="shared" ca="1" si="1629"/>
        <v>#N/A</v>
      </c>
      <c r="V289" s="125" t="e">
        <f t="shared" ca="1" si="1629"/>
        <v>#N/A</v>
      </c>
      <c r="W289" s="125" t="e">
        <f t="shared" ca="1" si="1629"/>
        <v>#N/A</v>
      </c>
      <c r="X289" s="125" t="e">
        <f t="shared" ca="1" si="1629"/>
        <v>#N/A</v>
      </c>
      <c r="Y289" s="125" t="e">
        <f t="shared" ca="1" si="1629"/>
        <v>#N/A</v>
      </c>
      <c r="Z289" s="125" t="e">
        <f t="shared" ca="1" si="1629"/>
        <v>#N/A</v>
      </c>
      <c r="AA289" s="125" t="e">
        <f t="shared" ca="1" si="1629"/>
        <v>#N/A</v>
      </c>
      <c r="AB289" s="125" t="e">
        <f t="shared" ca="1" si="1629"/>
        <v>#N/A</v>
      </c>
      <c r="AC289" s="125" t="e">
        <f t="shared" ca="1" si="1629"/>
        <v>#N/A</v>
      </c>
      <c r="AD289" s="125" t="e">
        <f t="shared" ca="1" si="1629"/>
        <v>#N/A</v>
      </c>
      <c r="AE289" s="125" t="e">
        <f t="shared" ca="1" si="1629"/>
        <v>#N/A</v>
      </c>
      <c r="AF289" s="125" t="e">
        <f t="shared" ca="1" si="1629"/>
        <v>#N/A</v>
      </c>
      <c r="AG289" s="125" t="e">
        <f t="shared" ca="1" si="1629"/>
        <v>#N/A</v>
      </c>
      <c r="AH289" s="125" t="e">
        <f t="shared" ca="1" si="1629"/>
        <v>#N/A</v>
      </c>
      <c r="AI289" s="125" t="e">
        <f t="shared" ca="1" si="1553"/>
        <v>#N/A</v>
      </c>
      <c r="AJ289" s="125" t="e">
        <f t="shared" ca="1" si="1553"/>
        <v>#N/A</v>
      </c>
      <c r="AK289" s="125" t="e">
        <f t="shared" ca="1" si="1553"/>
        <v>#N/A</v>
      </c>
      <c r="AL289" s="125" t="e">
        <f t="shared" ca="1" si="1553"/>
        <v>#N/A</v>
      </c>
      <c r="AM289" s="125" t="e">
        <f t="shared" ca="1" si="1553"/>
        <v>#N/A</v>
      </c>
      <c r="AN289" s="125" t="e">
        <f t="shared" ca="1" si="1553"/>
        <v>#N/A</v>
      </c>
      <c r="AO289" s="125" t="e">
        <f t="shared" ca="1" si="1553"/>
        <v>#N/A</v>
      </c>
      <c r="AP289" s="125" t="e">
        <f t="shared" ca="1" si="1553"/>
        <v>#N/A</v>
      </c>
      <c r="AQ289" s="125" t="e">
        <f t="shared" ca="1" si="1553"/>
        <v>#N/A</v>
      </c>
      <c r="AR289" s="125" t="e">
        <f t="shared" ca="1" si="1553"/>
        <v>#N/A</v>
      </c>
      <c r="AS289" s="125" t="e">
        <f t="shared" ca="1" si="1553"/>
        <v>#N/A</v>
      </c>
      <c r="AT289" s="125" t="e">
        <f t="shared" ca="1" si="1553"/>
        <v>#N/A</v>
      </c>
      <c r="AU289" s="125" t="e">
        <f t="shared" ca="1" si="1553"/>
        <v>#N/A</v>
      </c>
      <c r="AV289" s="125" t="e">
        <f t="shared" ca="1" si="1553"/>
        <v>#N/A</v>
      </c>
      <c r="AW289" s="125" t="e">
        <f t="shared" ca="1" si="1553"/>
        <v>#N/A</v>
      </c>
      <c r="AX289" s="125" t="e">
        <f t="shared" ref="AX289:BA304" ca="1" si="1630">TRIM(INDIRECT("'" &amp; "TNX Report" &amp; "'!" &amp; ADDRESS($A$9+$C289,AX$1)))</f>
        <v>#N/A</v>
      </c>
      <c r="AY289" s="125" t="e">
        <f t="shared" ca="1" si="1630"/>
        <v>#N/A</v>
      </c>
      <c r="AZ289" s="125" t="e">
        <f t="shared" ca="1" si="1630"/>
        <v>#N/A</v>
      </c>
      <c r="BA289" s="125" t="e">
        <f t="shared" ca="1" si="1630"/>
        <v>#N/A</v>
      </c>
      <c r="BB289" s="125" t="str">
        <f t="shared" ca="1" si="1447"/>
        <v/>
      </c>
      <c r="BC289" s="125" t="str">
        <f t="shared" ca="1" si="1439"/>
        <v/>
      </c>
      <c r="BD289" s="125" t="str">
        <f t="shared" ca="1" si="1440"/>
        <v/>
      </c>
      <c r="BE289" s="125" t="str">
        <f t="shared" ca="1" si="1441"/>
        <v/>
      </c>
      <c r="BF289" t="str">
        <f t="shared" ca="1" si="1448"/>
        <v/>
      </c>
      <c r="BG289" s="125" t="str">
        <f t="shared" ca="1" si="1475"/>
        <v/>
      </c>
      <c r="BI289" s="606" t="str">
        <f t="shared" ca="1" si="1510"/>
        <v/>
      </c>
      <c r="BJ289" s="125" t="str">
        <f t="shared" ca="1" si="1488"/>
        <v/>
      </c>
      <c r="BK289" s="125" t="str">
        <f t="shared" ca="1" si="1511"/>
        <v/>
      </c>
      <c r="BL289" s="125" t="str">
        <f t="shared" ref="BL289" ca="1" si="1631">IFERROR(INDEX($D$2:$BA$203,$A$41-1+$BI289,$A$27-3)*IF(RTF_unit="K",1,IF(RTF_unit="lb",1/1000,IF(RTF_unit="T",2,1))),"")</f>
        <v/>
      </c>
      <c r="BM289" s="125" t="str">
        <f t="shared" ref="BM289" ca="1" si="1632">IFERROR(INDEX($D$2:$BA$203,$A$41-1+$BI289,$A$27-1)*IF(RTF_unit="K",1,IF(RTF_unit="lb",1/1000,IF(RTF_unit="T",2,1))),"")</f>
        <v/>
      </c>
      <c r="BN289" s="125" t="str">
        <f t="shared" ref="BN289" ca="1" si="1633">IFERROR(INDEX($D$2:$BA$203,$A$41-1+$BI289,$A$27-2)*IF(RTF_unit="K",1,IF(RTF_unit="lb",1/1000,IF(RTF_unit="T",2,1))),"")</f>
        <v/>
      </c>
      <c r="BO289" s="125" t="str">
        <f t="shared" ref="BO289" ca="1" si="1634">IFERROR(INDEX($D$2:$BA$203,$A$41-1+$BI289,$A$27)*IF(RTF_unit_Moment="kip-ft",1,IF(RTF_unit_Moment="kip-in",1/12,IF(RTF_unit_Moment="lb-ft",1/1000,IF(RTF_unit_Moment="lb-in",1/12000,1)))),"")</f>
        <v/>
      </c>
      <c r="BP289" s="125" t="str">
        <f t="shared" ref="BP289" ca="1" si="1635">IFERROR(INDEX($D$2:$BA$203,$A$41-1+$BI289,$A$30)*IF(RTF_unit_Moment="kip-ft",1,IF(RTF_unit_Moment="kip-in",1/12,IF(RTF_unit_Moment="lb-ft",1/1000,IF(RTF_unit_Moment="lb-in",1/12000,1)))),"")</f>
        <v/>
      </c>
      <c r="BQ289" s="125" t="str">
        <f t="shared" ca="1" si="1517"/>
        <v/>
      </c>
      <c r="BR289" s="125" t="str">
        <f t="shared" ca="1" si="1518"/>
        <v/>
      </c>
      <c r="BT289" s="125" t="str">
        <f t="array" aca="1" ref="BT289" ca="1">IFERROR(INDEX($BB$1:$BB$203,SMALL(IF($BB$1:$BB$203&lt;&gt;"",ROW($BB$1:$BB$203)),ROW(282:282))),"")</f>
        <v/>
      </c>
      <c r="BU289" s="604" t="str">
        <f t="shared" ca="1" si="1486"/>
        <v/>
      </c>
      <c r="BV289" s="125" t="str">
        <f t="shared" ca="1" si="1494"/>
        <v/>
      </c>
      <c r="BW289" s="125" t="str">
        <f t="shared" ca="1" si="1494"/>
        <v/>
      </c>
      <c r="BX289" s="125" t="str">
        <f t="shared" ca="1" si="1494"/>
        <v/>
      </c>
      <c r="BY289" s="125" t="str">
        <f t="shared" ca="1" si="1495"/>
        <v/>
      </c>
      <c r="BZ289" s="125" t="str">
        <f t="shared" ca="1" si="1487"/>
        <v/>
      </c>
      <c r="CA289" s="125" t="str">
        <f t="shared" ca="1" si="1496"/>
        <v/>
      </c>
      <c r="CB289" s="125" t="str">
        <f t="shared" ca="1" si="1497"/>
        <v/>
      </c>
      <c r="CC289" s="125" t="str">
        <f t="shared" ca="1" si="1498"/>
        <v/>
      </c>
      <c r="CD289" s="125" t="str">
        <f t="shared" ca="1" si="1499"/>
        <v/>
      </c>
      <c r="CE289" s="125" t="str">
        <f t="shared" ca="1" si="1500"/>
        <v/>
      </c>
      <c r="CF289" s="125" t="str">
        <f t="shared" ca="1" si="1501"/>
        <v/>
      </c>
      <c r="CG289" s="125" t="str">
        <f t="shared" ca="1" si="1502"/>
        <v/>
      </c>
      <c r="CH289" s="125" t="str">
        <f t="shared" ca="1" si="1503"/>
        <v/>
      </c>
      <c r="CI289" s="125" t="str">
        <f t="shared" ca="1" si="1504"/>
        <v/>
      </c>
      <c r="CJ289" s="125" t="str">
        <f t="array" aca="1" ref="CJ289" ca="1">IFERROR(INDEX($CI$1:$CI$502,SMALL(IF($CI$1:$CI$502&lt;&gt;"",ROW($CI$1:$CI$502)),ROW(282:282))),"")</f>
        <v/>
      </c>
      <c r="CK289" s="125" t="str">
        <f t="shared" ca="1" si="1505"/>
        <v/>
      </c>
      <c r="CL289" s="125" t="str">
        <f t="shared" ca="1" si="1506"/>
        <v/>
      </c>
      <c r="CM289" s="125"/>
      <c r="CO289" s="125" t="str">
        <f t="shared" si="1507"/>
        <v/>
      </c>
      <c r="CP289" s="600" t="str">
        <f t="shared" si="1508"/>
        <v/>
      </c>
      <c r="CQ289" s="600" t="str">
        <f t="shared" si="1524"/>
        <v/>
      </c>
      <c r="CR289" s="600" t="str">
        <f t="shared" si="1509"/>
        <v/>
      </c>
    </row>
    <row r="290" spans="1:96" x14ac:dyDescent="0.25">
      <c r="A290" s="591"/>
      <c r="C290" s="125">
        <f t="shared" si="1454"/>
        <v>288</v>
      </c>
      <c r="D290" s="125" t="e">
        <f t="shared" ref="D290:S305" ca="1" si="1636">TRIM(INDIRECT("'" &amp; "TNX Report" &amp; "'!" &amp; ADDRESS($A$9+$C290,D$1)))</f>
        <v>#N/A</v>
      </c>
      <c r="E290" s="125" t="e">
        <f t="shared" ca="1" si="1636"/>
        <v>#N/A</v>
      </c>
      <c r="F290" s="125" t="e">
        <f t="shared" ca="1" si="1636"/>
        <v>#N/A</v>
      </c>
      <c r="G290" s="125" t="e">
        <f t="shared" ca="1" si="1636"/>
        <v>#N/A</v>
      </c>
      <c r="H290" s="125" t="e">
        <f t="shared" ca="1" si="1636"/>
        <v>#N/A</v>
      </c>
      <c r="I290" s="125" t="e">
        <f t="shared" ca="1" si="1636"/>
        <v>#N/A</v>
      </c>
      <c r="J290" s="125" t="e">
        <f t="shared" ca="1" si="1636"/>
        <v>#N/A</v>
      </c>
      <c r="K290" s="125" t="e">
        <f t="shared" ca="1" si="1636"/>
        <v>#N/A</v>
      </c>
      <c r="L290" s="125" t="e">
        <f t="shared" ca="1" si="1636"/>
        <v>#N/A</v>
      </c>
      <c r="M290" s="125" t="e">
        <f t="shared" ca="1" si="1636"/>
        <v>#N/A</v>
      </c>
      <c r="N290" s="125" t="e">
        <f t="shared" ca="1" si="1636"/>
        <v>#N/A</v>
      </c>
      <c r="O290" s="125" t="e">
        <f t="shared" ca="1" si="1636"/>
        <v>#N/A</v>
      </c>
      <c r="P290" s="125" t="e">
        <f t="shared" ca="1" si="1636"/>
        <v>#N/A</v>
      </c>
      <c r="Q290" s="125" t="e">
        <f t="shared" ca="1" si="1636"/>
        <v>#N/A</v>
      </c>
      <c r="R290" s="125" t="e">
        <f t="shared" ca="1" si="1636"/>
        <v>#N/A</v>
      </c>
      <c r="S290" s="125" t="e">
        <f t="shared" ca="1" si="1636"/>
        <v>#N/A</v>
      </c>
      <c r="T290" s="125" t="e">
        <f t="shared" ca="1" si="1629"/>
        <v>#N/A</v>
      </c>
      <c r="U290" s="125" t="e">
        <f t="shared" ca="1" si="1629"/>
        <v>#N/A</v>
      </c>
      <c r="V290" s="125" t="e">
        <f t="shared" ca="1" si="1629"/>
        <v>#N/A</v>
      </c>
      <c r="W290" s="125" t="e">
        <f t="shared" ca="1" si="1629"/>
        <v>#N/A</v>
      </c>
      <c r="X290" s="125" t="e">
        <f t="shared" ca="1" si="1629"/>
        <v>#N/A</v>
      </c>
      <c r="Y290" s="125" t="e">
        <f t="shared" ca="1" si="1629"/>
        <v>#N/A</v>
      </c>
      <c r="Z290" s="125" t="e">
        <f t="shared" ca="1" si="1629"/>
        <v>#N/A</v>
      </c>
      <c r="AA290" s="125" t="e">
        <f t="shared" ca="1" si="1629"/>
        <v>#N/A</v>
      </c>
      <c r="AB290" s="125" t="e">
        <f t="shared" ca="1" si="1629"/>
        <v>#N/A</v>
      </c>
      <c r="AC290" s="125" t="e">
        <f t="shared" ca="1" si="1629"/>
        <v>#N/A</v>
      </c>
      <c r="AD290" s="125" t="e">
        <f t="shared" ca="1" si="1629"/>
        <v>#N/A</v>
      </c>
      <c r="AE290" s="125" t="e">
        <f t="shared" ca="1" si="1629"/>
        <v>#N/A</v>
      </c>
      <c r="AF290" s="125" t="e">
        <f t="shared" ca="1" si="1629"/>
        <v>#N/A</v>
      </c>
      <c r="AG290" s="125" t="e">
        <f t="shared" ca="1" si="1629"/>
        <v>#N/A</v>
      </c>
      <c r="AH290" s="125" t="e">
        <f t="shared" ca="1" si="1629"/>
        <v>#N/A</v>
      </c>
      <c r="AI290" s="125" t="e">
        <f t="shared" ref="AI290:AX305" ca="1" si="1637">TRIM(INDIRECT("'" &amp; "TNX Report" &amp; "'!" &amp; ADDRESS($A$9+$C290,AI$1)))</f>
        <v>#N/A</v>
      </c>
      <c r="AJ290" s="125" t="e">
        <f t="shared" ca="1" si="1637"/>
        <v>#N/A</v>
      </c>
      <c r="AK290" s="125" t="e">
        <f t="shared" ca="1" si="1637"/>
        <v>#N/A</v>
      </c>
      <c r="AL290" s="125" t="e">
        <f t="shared" ca="1" si="1637"/>
        <v>#N/A</v>
      </c>
      <c r="AM290" s="125" t="e">
        <f t="shared" ca="1" si="1637"/>
        <v>#N/A</v>
      </c>
      <c r="AN290" s="125" t="e">
        <f t="shared" ca="1" si="1637"/>
        <v>#N/A</v>
      </c>
      <c r="AO290" s="125" t="e">
        <f t="shared" ca="1" si="1637"/>
        <v>#N/A</v>
      </c>
      <c r="AP290" s="125" t="e">
        <f t="shared" ca="1" si="1637"/>
        <v>#N/A</v>
      </c>
      <c r="AQ290" s="125" t="e">
        <f t="shared" ca="1" si="1637"/>
        <v>#N/A</v>
      </c>
      <c r="AR290" s="125" t="e">
        <f t="shared" ca="1" si="1637"/>
        <v>#N/A</v>
      </c>
      <c r="AS290" s="125" t="e">
        <f t="shared" ca="1" si="1637"/>
        <v>#N/A</v>
      </c>
      <c r="AT290" s="125" t="e">
        <f t="shared" ca="1" si="1637"/>
        <v>#N/A</v>
      </c>
      <c r="AU290" s="125" t="e">
        <f t="shared" ca="1" si="1637"/>
        <v>#N/A</v>
      </c>
      <c r="AV290" s="125" t="e">
        <f t="shared" ca="1" si="1637"/>
        <v>#N/A</v>
      </c>
      <c r="AW290" s="125" t="e">
        <f t="shared" ca="1" si="1637"/>
        <v>#N/A</v>
      </c>
      <c r="AX290" s="125" t="e">
        <f t="shared" ca="1" si="1637"/>
        <v>#N/A</v>
      </c>
      <c r="AY290" s="125" t="e">
        <f t="shared" ca="1" si="1630"/>
        <v>#N/A</v>
      </c>
      <c r="AZ290" s="125" t="e">
        <f t="shared" ca="1" si="1630"/>
        <v>#N/A</v>
      </c>
      <c r="BA290" s="125" t="e">
        <f t="shared" ca="1" si="1630"/>
        <v>#N/A</v>
      </c>
      <c r="BB290" s="125" t="str">
        <f t="shared" ca="1" si="1447"/>
        <v/>
      </c>
      <c r="BC290" s="125" t="str">
        <f t="shared" ca="1" si="1439"/>
        <v/>
      </c>
      <c r="BD290" s="125" t="str">
        <f t="shared" ca="1" si="1440"/>
        <v/>
      </c>
      <c r="BE290" s="125" t="str">
        <f t="shared" ca="1" si="1441"/>
        <v/>
      </c>
      <c r="BF290" t="str">
        <f t="shared" ca="1" si="1448"/>
        <v/>
      </c>
      <c r="BG290" s="125" t="str">
        <f t="shared" ca="1" si="1475"/>
        <v/>
      </c>
      <c r="BI290" s="606" t="str">
        <f t="shared" ca="1" si="1510"/>
        <v/>
      </c>
      <c r="BJ290" s="125" t="str">
        <f t="shared" ca="1" si="1488"/>
        <v/>
      </c>
      <c r="BK290" s="125" t="str">
        <f t="shared" ca="1" si="1511"/>
        <v/>
      </c>
      <c r="BL290" s="125" t="str">
        <f t="shared" ref="BL290" ca="1" si="1638">IFERROR(INDEX($D$2:$BA$203,$A$41-1+$BI290,$A$27-3)*IF(RTF_unit="K",1,IF(RTF_unit="lb",1/1000,IF(RTF_unit="T",2,1))),"")</f>
        <v/>
      </c>
      <c r="BM290" s="125" t="str">
        <f t="shared" ref="BM290" ca="1" si="1639">IFERROR(INDEX($D$2:$BA$203,$A$41-1+$BI290,$A$27-1)*IF(RTF_unit="K",1,IF(RTF_unit="lb",1/1000,IF(RTF_unit="T",2,1))),"")</f>
        <v/>
      </c>
      <c r="BN290" s="125" t="str">
        <f t="shared" ref="BN290" ca="1" si="1640">IFERROR(INDEX($D$2:$BA$203,$A$41-1+$BI290,$A$27-2)*IF(RTF_unit="K",1,IF(RTF_unit="lb",1/1000,IF(RTF_unit="T",2,1))),"")</f>
        <v/>
      </c>
      <c r="BO290" s="125" t="str">
        <f t="shared" ref="BO290" ca="1" si="1641">IFERROR(INDEX($D$2:$BA$203,$A$41-1+$BI290,$A$27)*IF(RTF_unit_Moment="kip-ft",1,IF(RTF_unit_Moment="kip-in",1/12,IF(RTF_unit_Moment="lb-ft",1/1000,IF(RTF_unit_Moment="lb-in",1/12000,1)))),"")</f>
        <v/>
      </c>
      <c r="BP290" s="125" t="str">
        <f t="shared" ref="BP290" ca="1" si="1642">IFERROR(INDEX($D$2:$BA$203,$A$41-1+$BI290,$A$30)*IF(RTF_unit_Moment="kip-ft",1,IF(RTF_unit_Moment="kip-in",1/12,IF(RTF_unit_Moment="lb-ft",1/1000,IF(RTF_unit_Moment="lb-in",1/12000,1)))),"")</f>
        <v/>
      </c>
      <c r="BQ290" s="125" t="str">
        <f t="shared" ca="1" si="1517"/>
        <v/>
      </c>
      <c r="BR290" s="125" t="str">
        <f t="shared" ca="1" si="1518"/>
        <v/>
      </c>
      <c r="BT290" s="125" t="str">
        <f t="array" aca="1" ref="BT290" ca="1">IFERROR(INDEX($BB$1:$BB$203,SMALL(IF($BB$1:$BB$203&lt;&gt;"",ROW($BB$1:$BB$203)),ROW(283:283))),"")</f>
        <v/>
      </c>
      <c r="BU290" s="604" t="str">
        <f t="shared" ca="1" si="1486"/>
        <v/>
      </c>
      <c r="BV290" s="125" t="str">
        <f t="shared" ca="1" si="1494"/>
        <v/>
      </c>
      <c r="BW290" s="125" t="str">
        <f t="shared" ca="1" si="1494"/>
        <v/>
      </c>
      <c r="BX290" s="125" t="str">
        <f t="shared" ca="1" si="1494"/>
        <v/>
      </c>
      <c r="BY290" s="125" t="str">
        <f t="shared" ca="1" si="1495"/>
        <v/>
      </c>
      <c r="BZ290" s="125" t="str">
        <f t="shared" ca="1" si="1487"/>
        <v/>
      </c>
      <c r="CA290" s="125" t="str">
        <f t="shared" ca="1" si="1496"/>
        <v/>
      </c>
      <c r="CB290" s="125" t="str">
        <f t="shared" ca="1" si="1497"/>
        <v/>
      </c>
      <c r="CC290" s="125" t="str">
        <f t="shared" ca="1" si="1498"/>
        <v/>
      </c>
      <c r="CD290" s="125" t="str">
        <f t="shared" ca="1" si="1499"/>
        <v/>
      </c>
      <c r="CE290" s="125" t="str">
        <f t="shared" ca="1" si="1500"/>
        <v/>
      </c>
      <c r="CF290" s="125" t="str">
        <f t="shared" ca="1" si="1501"/>
        <v/>
      </c>
      <c r="CG290" s="125" t="str">
        <f t="shared" ca="1" si="1502"/>
        <v/>
      </c>
      <c r="CH290" s="125" t="str">
        <f t="shared" ca="1" si="1503"/>
        <v/>
      </c>
      <c r="CI290" s="125" t="str">
        <f t="shared" ca="1" si="1504"/>
        <v/>
      </c>
      <c r="CJ290" s="125" t="str">
        <f t="array" aca="1" ref="CJ290" ca="1">IFERROR(INDEX($CI$1:$CI$502,SMALL(IF($CI$1:$CI$502&lt;&gt;"",ROW($CI$1:$CI$502)),ROW(283:283))),"")</f>
        <v/>
      </c>
      <c r="CK290" s="125" t="str">
        <f t="shared" ca="1" si="1505"/>
        <v/>
      </c>
      <c r="CL290" s="125" t="str">
        <f t="shared" ca="1" si="1506"/>
        <v/>
      </c>
      <c r="CM290" s="125"/>
      <c r="CO290" s="125" t="str">
        <f t="shared" si="1507"/>
        <v/>
      </c>
      <c r="CP290" s="600" t="str">
        <f t="shared" si="1508"/>
        <v/>
      </c>
      <c r="CQ290" s="600" t="str">
        <f t="shared" si="1524"/>
        <v/>
      </c>
      <c r="CR290" s="600" t="str">
        <f t="shared" si="1509"/>
        <v/>
      </c>
    </row>
    <row r="291" spans="1:96" x14ac:dyDescent="0.25">
      <c r="A291" s="591"/>
      <c r="C291" s="125">
        <f t="shared" si="1454"/>
        <v>289</v>
      </c>
      <c r="D291" s="125" t="e">
        <f t="shared" ca="1" si="1636"/>
        <v>#N/A</v>
      </c>
      <c r="E291" s="125" t="e">
        <f t="shared" ca="1" si="1636"/>
        <v>#N/A</v>
      </c>
      <c r="F291" s="125" t="e">
        <f t="shared" ca="1" si="1636"/>
        <v>#N/A</v>
      </c>
      <c r="G291" s="125" t="e">
        <f t="shared" ca="1" si="1636"/>
        <v>#N/A</v>
      </c>
      <c r="H291" s="125" t="e">
        <f t="shared" ca="1" si="1636"/>
        <v>#N/A</v>
      </c>
      <c r="I291" s="125" t="e">
        <f t="shared" ca="1" si="1636"/>
        <v>#N/A</v>
      </c>
      <c r="J291" s="125" t="e">
        <f t="shared" ca="1" si="1636"/>
        <v>#N/A</v>
      </c>
      <c r="K291" s="125" t="e">
        <f t="shared" ca="1" si="1636"/>
        <v>#N/A</v>
      </c>
      <c r="L291" s="125" t="e">
        <f t="shared" ca="1" si="1636"/>
        <v>#N/A</v>
      </c>
      <c r="M291" s="125" t="e">
        <f t="shared" ca="1" si="1636"/>
        <v>#N/A</v>
      </c>
      <c r="N291" s="125" t="e">
        <f t="shared" ca="1" si="1636"/>
        <v>#N/A</v>
      </c>
      <c r="O291" s="125" t="e">
        <f t="shared" ca="1" si="1636"/>
        <v>#N/A</v>
      </c>
      <c r="P291" s="125" t="e">
        <f t="shared" ca="1" si="1636"/>
        <v>#N/A</v>
      </c>
      <c r="Q291" s="125" t="e">
        <f t="shared" ca="1" si="1636"/>
        <v>#N/A</v>
      </c>
      <c r="R291" s="125" t="e">
        <f t="shared" ca="1" si="1636"/>
        <v>#N/A</v>
      </c>
      <c r="S291" s="125" t="e">
        <f t="shared" ca="1" si="1636"/>
        <v>#N/A</v>
      </c>
      <c r="T291" s="125" t="e">
        <f t="shared" ca="1" si="1629"/>
        <v>#N/A</v>
      </c>
      <c r="U291" s="125" t="e">
        <f t="shared" ca="1" si="1629"/>
        <v>#N/A</v>
      </c>
      <c r="V291" s="125" t="e">
        <f t="shared" ca="1" si="1629"/>
        <v>#N/A</v>
      </c>
      <c r="W291" s="125" t="e">
        <f t="shared" ca="1" si="1629"/>
        <v>#N/A</v>
      </c>
      <c r="X291" s="125" t="e">
        <f t="shared" ca="1" si="1629"/>
        <v>#N/A</v>
      </c>
      <c r="Y291" s="125" t="e">
        <f t="shared" ca="1" si="1629"/>
        <v>#N/A</v>
      </c>
      <c r="Z291" s="125" t="e">
        <f t="shared" ca="1" si="1629"/>
        <v>#N/A</v>
      </c>
      <c r="AA291" s="125" t="e">
        <f t="shared" ca="1" si="1629"/>
        <v>#N/A</v>
      </c>
      <c r="AB291" s="125" t="e">
        <f t="shared" ca="1" si="1629"/>
        <v>#N/A</v>
      </c>
      <c r="AC291" s="125" t="e">
        <f t="shared" ca="1" si="1629"/>
        <v>#N/A</v>
      </c>
      <c r="AD291" s="125" t="e">
        <f t="shared" ca="1" si="1629"/>
        <v>#N/A</v>
      </c>
      <c r="AE291" s="125" t="e">
        <f t="shared" ca="1" si="1629"/>
        <v>#N/A</v>
      </c>
      <c r="AF291" s="125" t="e">
        <f t="shared" ca="1" si="1629"/>
        <v>#N/A</v>
      </c>
      <c r="AG291" s="125" t="e">
        <f t="shared" ca="1" si="1629"/>
        <v>#N/A</v>
      </c>
      <c r="AH291" s="125" t="e">
        <f t="shared" ca="1" si="1629"/>
        <v>#N/A</v>
      </c>
      <c r="AI291" s="125" t="e">
        <f t="shared" ca="1" si="1637"/>
        <v>#N/A</v>
      </c>
      <c r="AJ291" s="125" t="e">
        <f t="shared" ca="1" si="1637"/>
        <v>#N/A</v>
      </c>
      <c r="AK291" s="125" t="e">
        <f t="shared" ca="1" si="1637"/>
        <v>#N/A</v>
      </c>
      <c r="AL291" s="125" t="e">
        <f t="shared" ca="1" si="1637"/>
        <v>#N/A</v>
      </c>
      <c r="AM291" s="125" t="e">
        <f t="shared" ca="1" si="1637"/>
        <v>#N/A</v>
      </c>
      <c r="AN291" s="125" t="e">
        <f t="shared" ca="1" si="1637"/>
        <v>#N/A</v>
      </c>
      <c r="AO291" s="125" t="e">
        <f t="shared" ca="1" si="1637"/>
        <v>#N/A</v>
      </c>
      <c r="AP291" s="125" t="e">
        <f t="shared" ca="1" si="1637"/>
        <v>#N/A</v>
      </c>
      <c r="AQ291" s="125" t="e">
        <f t="shared" ca="1" si="1637"/>
        <v>#N/A</v>
      </c>
      <c r="AR291" s="125" t="e">
        <f t="shared" ca="1" si="1637"/>
        <v>#N/A</v>
      </c>
      <c r="AS291" s="125" t="e">
        <f t="shared" ca="1" si="1637"/>
        <v>#N/A</v>
      </c>
      <c r="AT291" s="125" t="e">
        <f t="shared" ca="1" si="1637"/>
        <v>#N/A</v>
      </c>
      <c r="AU291" s="125" t="e">
        <f t="shared" ca="1" si="1637"/>
        <v>#N/A</v>
      </c>
      <c r="AV291" s="125" t="e">
        <f t="shared" ca="1" si="1637"/>
        <v>#N/A</v>
      </c>
      <c r="AW291" s="125" t="e">
        <f t="shared" ca="1" si="1637"/>
        <v>#N/A</v>
      </c>
      <c r="AX291" s="125" t="e">
        <f t="shared" ca="1" si="1637"/>
        <v>#N/A</v>
      </c>
      <c r="AY291" s="125" t="e">
        <f t="shared" ca="1" si="1630"/>
        <v>#N/A</v>
      </c>
      <c r="AZ291" s="125" t="e">
        <f t="shared" ca="1" si="1630"/>
        <v>#N/A</v>
      </c>
      <c r="BA291" s="125" t="e">
        <f t="shared" ca="1" si="1630"/>
        <v>#N/A</v>
      </c>
      <c r="BB291" s="125" t="str">
        <f t="shared" ca="1" si="1447"/>
        <v/>
      </c>
      <c r="BC291" s="125" t="str">
        <f t="shared" ca="1" si="1439"/>
        <v/>
      </c>
      <c r="BD291" s="125" t="str">
        <f t="shared" ca="1" si="1440"/>
        <v/>
      </c>
      <c r="BE291" s="125" t="str">
        <f t="shared" ca="1" si="1441"/>
        <v/>
      </c>
      <c r="BF291" t="str">
        <f t="shared" ca="1" si="1448"/>
        <v/>
      </c>
      <c r="BG291" s="125" t="str">
        <f t="shared" ca="1" si="1475"/>
        <v/>
      </c>
      <c r="BI291" s="606" t="str">
        <f t="shared" ca="1" si="1510"/>
        <v/>
      </c>
      <c r="BJ291" s="125" t="str">
        <f t="shared" ca="1" si="1488"/>
        <v/>
      </c>
      <c r="BK291" s="125" t="str">
        <f t="shared" ca="1" si="1511"/>
        <v/>
      </c>
      <c r="BL291" s="125" t="str">
        <f t="shared" ref="BL291" ca="1" si="1643">IFERROR(INDEX($D$2:$BA$203,$A$41-1+$BI291,$A$27-3)*IF(RTF_unit="K",1,IF(RTF_unit="lb",1/1000,IF(RTF_unit="T",2,1))),"")</f>
        <v/>
      </c>
      <c r="BM291" s="125" t="str">
        <f t="shared" ref="BM291" ca="1" si="1644">IFERROR(INDEX($D$2:$BA$203,$A$41-1+$BI291,$A$27-1)*IF(RTF_unit="K",1,IF(RTF_unit="lb",1/1000,IF(RTF_unit="T",2,1))),"")</f>
        <v/>
      </c>
      <c r="BN291" s="125" t="str">
        <f t="shared" ref="BN291" ca="1" si="1645">IFERROR(INDEX($D$2:$BA$203,$A$41-1+$BI291,$A$27-2)*IF(RTF_unit="K",1,IF(RTF_unit="lb",1/1000,IF(RTF_unit="T",2,1))),"")</f>
        <v/>
      </c>
      <c r="BO291" s="125" t="str">
        <f t="shared" ref="BO291" ca="1" si="1646">IFERROR(INDEX($D$2:$BA$203,$A$41-1+$BI291,$A$27)*IF(RTF_unit_Moment="kip-ft",1,IF(RTF_unit_Moment="kip-in",1/12,IF(RTF_unit_Moment="lb-ft",1/1000,IF(RTF_unit_Moment="lb-in",1/12000,1)))),"")</f>
        <v/>
      </c>
      <c r="BP291" s="125" t="str">
        <f t="shared" ref="BP291" ca="1" si="1647">IFERROR(INDEX($D$2:$BA$203,$A$41-1+$BI291,$A$30)*IF(RTF_unit_Moment="kip-ft",1,IF(RTF_unit_Moment="kip-in",1/12,IF(RTF_unit_Moment="lb-ft",1/1000,IF(RTF_unit_Moment="lb-in",1/12000,1)))),"")</f>
        <v/>
      </c>
      <c r="BQ291" s="125" t="str">
        <f t="shared" ca="1" si="1517"/>
        <v/>
      </c>
      <c r="BR291" s="125" t="str">
        <f t="shared" ca="1" si="1518"/>
        <v/>
      </c>
      <c r="BT291" s="125" t="str">
        <f t="array" aca="1" ref="BT291" ca="1">IFERROR(INDEX($BB$1:$BB$203,SMALL(IF($BB$1:$BB$203&lt;&gt;"",ROW($BB$1:$BB$203)),ROW(284:284))),"")</f>
        <v/>
      </c>
      <c r="BU291" s="604" t="str">
        <f t="shared" ca="1" si="1486"/>
        <v/>
      </c>
      <c r="BV291" s="125" t="str">
        <f t="shared" ca="1" si="1494"/>
        <v/>
      </c>
      <c r="BW291" s="125" t="str">
        <f t="shared" ca="1" si="1494"/>
        <v/>
      </c>
      <c r="BX291" s="125" t="str">
        <f t="shared" ca="1" si="1494"/>
        <v/>
      </c>
      <c r="BY291" s="125" t="str">
        <f t="shared" ca="1" si="1495"/>
        <v/>
      </c>
      <c r="BZ291" s="125" t="str">
        <f t="shared" ca="1" si="1487"/>
        <v/>
      </c>
      <c r="CA291" s="125" t="str">
        <f t="shared" ca="1" si="1496"/>
        <v/>
      </c>
      <c r="CB291" s="125" t="str">
        <f t="shared" ca="1" si="1497"/>
        <v/>
      </c>
      <c r="CC291" s="125" t="str">
        <f t="shared" ca="1" si="1498"/>
        <v/>
      </c>
      <c r="CD291" s="125" t="str">
        <f t="shared" ca="1" si="1499"/>
        <v/>
      </c>
      <c r="CE291" s="125" t="str">
        <f t="shared" ca="1" si="1500"/>
        <v/>
      </c>
      <c r="CF291" s="125" t="str">
        <f t="shared" ca="1" si="1501"/>
        <v/>
      </c>
      <c r="CG291" s="125" t="str">
        <f t="shared" ca="1" si="1502"/>
        <v/>
      </c>
      <c r="CH291" s="125" t="str">
        <f t="shared" ca="1" si="1503"/>
        <v/>
      </c>
      <c r="CI291" s="125" t="str">
        <f t="shared" ca="1" si="1504"/>
        <v/>
      </c>
      <c r="CJ291" s="125" t="str">
        <f t="array" aca="1" ref="CJ291" ca="1">IFERROR(INDEX($CI$1:$CI$502,SMALL(IF($CI$1:$CI$502&lt;&gt;"",ROW($CI$1:$CI$502)),ROW(284:284))),"")</f>
        <v/>
      </c>
      <c r="CK291" s="125" t="str">
        <f t="shared" ca="1" si="1505"/>
        <v/>
      </c>
      <c r="CL291" s="125" t="str">
        <f t="shared" ca="1" si="1506"/>
        <v/>
      </c>
      <c r="CM291" s="125"/>
      <c r="CO291" s="125" t="str">
        <f t="shared" si="1507"/>
        <v/>
      </c>
      <c r="CP291" s="600" t="str">
        <f t="shared" si="1508"/>
        <v/>
      </c>
      <c r="CQ291" s="600" t="str">
        <f t="shared" si="1524"/>
        <v/>
      </c>
      <c r="CR291" s="600" t="str">
        <f t="shared" si="1509"/>
        <v/>
      </c>
    </row>
    <row r="292" spans="1:96" x14ac:dyDescent="0.25">
      <c r="A292" s="591"/>
      <c r="C292" s="125">
        <f t="shared" si="1454"/>
        <v>290</v>
      </c>
      <c r="D292" s="125" t="e">
        <f t="shared" ca="1" si="1636"/>
        <v>#N/A</v>
      </c>
      <c r="E292" s="125" t="e">
        <f t="shared" ca="1" si="1636"/>
        <v>#N/A</v>
      </c>
      <c r="F292" s="125" t="e">
        <f t="shared" ca="1" si="1636"/>
        <v>#N/A</v>
      </c>
      <c r="G292" s="125" t="e">
        <f t="shared" ca="1" si="1636"/>
        <v>#N/A</v>
      </c>
      <c r="H292" s="125" t="e">
        <f t="shared" ca="1" si="1636"/>
        <v>#N/A</v>
      </c>
      <c r="I292" s="125" t="e">
        <f t="shared" ca="1" si="1636"/>
        <v>#N/A</v>
      </c>
      <c r="J292" s="125" t="e">
        <f t="shared" ca="1" si="1636"/>
        <v>#N/A</v>
      </c>
      <c r="K292" s="125" t="e">
        <f t="shared" ca="1" si="1636"/>
        <v>#N/A</v>
      </c>
      <c r="L292" s="125" t="e">
        <f t="shared" ca="1" si="1636"/>
        <v>#N/A</v>
      </c>
      <c r="M292" s="125" t="e">
        <f t="shared" ca="1" si="1636"/>
        <v>#N/A</v>
      </c>
      <c r="N292" s="125" t="e">
        <f t="shared" ca="1" si="1636"/>
        <v>#N/A</v>
      </c>
      <c r="O292" s="125" t="e">
        <f t="shared" ca="1" si="1636"/>
        <v>#N/A</v>
      </c>
      <c r="P292" s="125" t="e">
        <f t="shared" ca="1" si="1636"/>
        <v>#N/A</v>
      </c>
      <c r="Q292" s="125" t="e">
        <f t="shared" ca="1" si="1636"/>
        <v>#N/A</v>
      </c>
      <c r="R292" s="125" t="e">
        <f t="shared" ca="1" si="1636"/>
        <v>#N/A</v>
      </c>
      <c r="S292" s="125" t="e">
        <f t="shared" ca="1" si="1636"/>
        <v>#N/A</v>
      </c>
      <c r="T292" s="125" t="e">
        <f t="shared" ca="1" si="1629"/>
        <v>#N/A</v>
      </c>
      <c r="U292" s="125" t="e">
        <f t="shared" ca="1" si="1629"/>
        <v>#N/A</v>
      </c>
      <c r="V292" s="125" t="e">
        <f t="shared" ca="1" si="1629"/>
        <v>#N/A</v>
      </c>
      <c r="W292" s="125" t="e">
        <f t="shared" ca="1" si="1629"/>
        <v>#N/A</v>
      </c>
      <c r="X292" s="125" t="e">
        <f t="shared" ca="1" si="1629"/>
        <v>#N/A</v>
      </c>
      <c r="Y292" s="125" t="e">
        <f t="shared" ca="1" si="1629"/>
        <v>#N/A</v>
      </c>
      <c r="Z292" s="125" t="e">
        <f t="shared" ca="1" si="1629"/>
        <v>#N/A</v>
      </c>
      <c r="AA292" s="125" t="e">
        <f t="shared" ca="1" si="1629"/>
        <v>#N/A</v>
      </c>
      <c r="AB292" s="125" t="e">
        <f t="shared" ca="1" si="1629"/>
        <v>#N/A</v>
      </c>
      <c r="AC292" s="125" t="e">
        <f t="shared" ca="1" si="1629"/>
        <v>#N/A</v>
      </c>
      <c r="AD292" s="125" t="e">
        <f t="shared" ca="1" si="1629"/>
        <v>#N/A</v>
      </c>
      <c r="AE292" s="125" t="e">
        <f t="shared" ca="1" si="1629"/>
        <v>#N/A</v>
      </c>
      <c r="AF292" s="125" t="e">
        <f t="shared" ca="1" si="1629"/>
        <v>#N/A</v>
      </c>
      <c r="AG292" s="125" t="e">
        <f t="shared" ca="1" si="1629"/>
        <v>#N/A</v>
      </c>
      <c r="AH292" s="125" t="e">
        <f t="shared" ca="1" si="1629"/>
        <v>#N/A</v>
      </c>
      <c r="AI292" s="125" t="e">
        <f t="shared" ca="1" si="1637"/>
        <v>#N/A</v>
      </c>
      <c r="AJ292" s="125" t="e">
        <f t="shared" ca="1" si="1637"/>
        <v>#N/A</v>
      </c>
      <c r="AK292" s="125" t="e">
        <f t="shared" ca="1" si="1637"/>
        <v>#N/A</v>
      </c>
      <c r="AL292" s="125" t="e">
        <f t="shared" ca="1" si="1637"/>
        <v>#N/A</v>
      </c>
      <c r="AM292" s="125" t="e">
        <f t="shared" ca="1" si="1637"/>
        <v>#N/A</v>
      </c>
      <c r="AN292" s="125" t="e">
        <f t="shared" ca="1" si="1637"/>
        <v>#N/A</v>
      </c>
      <c r="AO292" s="125" t="e">
        <f t="shared" ca="1" si="1637"/>
        <v>#N/A</v>
      </c>
      <c r="AP292" s="125" t="e">
        <f t="shared" ca="1" si="1637"/>
        <v>#N/A</v>
      </c>
      <c r="AQ292" s="125" t="e">
        <f t="shared" ca="1" si="1637"/>
        <v>#N/A</v>
      </c>
      <c r="AR292" s="125" t="e">
        <f t="shared" ca="1" si="1637"/>
        <v>#N/A</v>
      </c>
      <c r="AS292" s="125" t="e">
        <f t="shared" ca="1" si="1637"/>
        <v>#N/A</v>
      </c>
      <c r="AT292" s="125" t="e">
        <f t="shared" ca="1" si="1637"/>
        <v>#N/A</v>
      </c>
      <c r="AU292" s="125" t="e">
        <f t="shared" ca="1" si="1637"/>
        <v>#N/A</v>
      </c>
      <c r="AV292" s="125" t="e">
        <f t="shared" ca="1" si="1637"/>
        <v>#N/A</v>
      </c>
      <c r="AW292" s="125" t="e">
        <f t="shared" ca="1" si="1637"/>
        <v>#N/A</v>
      </c>
      <c r="AX292" s="125" t="e">
        <f t="shared" ca="1" si="1637"/>
        <v>#N/A</v>
      </c>
      <c r="AY292" s="125" t="e">
        <f t="shared" ca="1" si="1630"/>
        <v>#N/A</v>
      </c>
      <c r="AZ292" s="125" t="e">
        <f t="shared" ca="1" si="1630"/>
        <v>#N/A</v>
      </c>
      <c r="BA292" s="125" t="e">
        <f t="shared" ca="1" si="1630"/>
        <v>#N/A</v>
      </c>
      <c r="BB292" s="125" t="str">
        <f t="shared" ca="1" si="1447"/>
        <v/>
      </c>
      <c r="BC292" s="125" t="str">
        <f t="shared" ca="1" si="1439"/>
        <v/>
      </c>
      <c r="BD292" s="125" t="str">
        <f t="shared" ca="1" si="1440"/>
        <v/>
      </c>
      <c r="BE292" s="125" t="str">
        <f t="shared" ca="1" si="1441"/>
        <v/>
      </c>
      <c r="BF292" t="str">
        <f t="shared" ca="1" si="1448"/>
        <v/>
      </c>
      <c r="BG292" s="125" t="str">
        <f t="shared" ca="1" si="1475"/>
        <v/>
      </c>
      <c r="BI292" s="606" t="str">
        <f t="shared" ca="1" si="1510"/>
        <v/>
      </c>
      <c r="BJ292" s="125" t="str">
        <f t="shared" ca="1" si="1488"/>
        <v/>
      </c>
      <c r="BK292" s="125" t="str">
        <f t="shared" ca="1" si="1511"/>
        <v/>
      </c>
      <c r="BL292" s="125" t="str">
        <f t="shared" ref="BL292" ca="1" si="1648">IFERROR(INDEX($D$2:$BA$203,$A$41-1+$BI292,$A$27-3)*IF(RTF_unit="K",1,IF(RTF_unit="lb",1/1000,IF(RTF_unit="T",2,1))),"")</f>
        <v/>
      </c>
      <c r="BM292" s="125" t="str">
        <f t="shared" ref="BM292" ca="1" si="1649">IFERROR(INDEX($D$2:$BA$203,$A$41-1+$BI292,$A$27-1)*IF(RTF_unit="K",1,IF(RTF_unit="lb",1/1000,IF(RTF_unit="T",2,1))),"")</f>
        <v/>
      </c>
      <c r="BN292" s="125" t="str">
        <f t="shared" ref="BN292" ca="1" si="1650">IFERROR(INDEX($D$2:$BA$203,$A$41-1+$BI292,$A$27-2)*IF(RTF_unit="K",1,IF(RTF_unit="lb",1/1000,IF(RTF_unit="T",2,1))),"")</f>
        <v/>
      </c>
      <c r="BO292" s="125" t="str">
        <f t="shared" ref="BO292" ca="1" si="1651">IFERROR(INDEX($D$2:$BA$203,$A$41-1+$BI292,$A$27)*IF(RTF_unit_Moment="kip-ft",1,IF(RTF_unit_Moment="kip-in",1/12,IF(RTF_unit_Moment="lb-ft",1/1000,IF(RTF_unit_Moment="lb-in",1/12000,1)))),"")</f>
        <v/>
      </c>
      <c r="BP292" s="125" t="str">
        <f t="shared" ref="BP292" ca="1" si="1652">IFERROR(INDEX($D$2:$BA$203,$A$41-1+$BI292,$A$30)*IF(RTF_unit_Moment="kip-ft",1,IF(RTF_unit_Moment="kip-in",1/12,IF(RTF_unit_Moment="lb-ft",1/1000,IF(RTF_unit_Moment="lb-in",1/12000,1)))),"")</f>
        <v/>
      </c>
      <c r="BQ292" s="125" t="str">
        <f t="shared" ca="1" si="1517"/>
        <v/>
      </c>
      <c r="BR292" s="125" t="str">
        <f t="shared" ca="1" si="1518"/>
        <v/>
      </c>
      <c r="BT292" s="125" t="str">
        <f t="array" aca="1" ref="BT292" ca="1">IFERROR(INDEX($BB$1:$BB$203,SMALL(IF($BB$1:$BB$203&lt;&gt;"",ROW($BB$1:$BB$203)),ROW(285:285))),"")</f>
        <v/>
      </c>
      <c r="BU292" s="604" t="str">
        <f t="shared" ca="1" si="1486"/>
        <v/>
      </c>
      <c r="BV292" s="125" t="str">
        <f t="shared" ca="1" si="1494"/>
        <v/>
      </c>
      <c r="BW292" s="125" t="str">
        <f t="shared" ca="1" si="1494"/>
        <v/>
      </c>
      <c r="BX292" s="125" t="str">
        <f t="shared" ca="1" si="1494"/>
        <v/>
      </c>
      <c r="BY292" s="125" t="str">
        <f t="shared" ca="1" si="1495"/>
        <v/>
      </c>
      <c r="BZ292" s="125" t="str">
        <f t="shared" ca="1" si="1487"/>
        <v/>
      </c>
      <c r="CA292" s="125" t="str">
        <f t="shared" ca="1" si="1496"/>
        <v/>
      </c>
      <c r="CB292" s="125" t="str">
        <f t="shared" ca="1" si="1497"/>
        <v/>
      </c>
      <c r="CC292" s="125" t="str">
        <f t="shared" ca="1" si="1498"/>
        <v/>
      </c>
      <c r="CD292" s="125" t="str">
        <f t="shared" ca="1" si="1499"/>
        <v/>
      </c>
      <c r="CE292" s="125" t="str">
        <f t="shared" ca="1" si="1500"/>
        <v/>
      </c>
      <c r="CF292" s="125" t="str">
        <f t="shared" ca="1" si="1501"/>
        <v/>
      </c>
      <c r="CG292" s="125" t="str">
        <f t="shared" ca="1" si="1502"/>
        <v/>
      </c>
      <c r="CH292" s="125" t="str">
        <f t="shared" ca="1" si="1503"/>
        <v/>
      </c>
      <c r="CI292" s="125" t="str">
        <f t="shared" ca="1" si="1504"/>
        <v/>
      </c>
      <c r="CJ292" s="125" t="str">
        <f t="array" aca="1" ref="CJ292" ca="1">IFERROR(INDEX($CI$1:$CI$502,SMALL(IF($CI$1:$CI$502&lt;&gt;"",ROW($CI$1:$CI$502)),ROW(285:285))),"")</f>
        <v/>
      </c>
      <c r="CK292" s="125" t="str">
        <f t="shared" ca="1" si="1505"/>
        <v/>
      </c>
      <c r="CL292" s="125" t="str">
        <f t="shared" ca="1" si="1506"/>
        <v/>
      </c>
      <c r="CM292" s="125"/>
      <c r="CO292" s="125" t="str">
        <f t="shared" si="1507"/>
        <v/>
      </c>
      <c r="CP292" s="600" t="str">
        <f t="shared" si="1508"/>
        <v/>
      </c>
      <c r="CQ292" s="600" t="str">
        <f t="shared" si="1524"/>
        <v/>
      </c>
      <c r="CR292" s="600" t="str">
        <f t="shared" si="1509"/>
        <v/>
      </c>
    </row>
    <row r="293" spans="1:96" x14ac:dyDescent="0.25">
      <c r="A293" s="591"/>
      <c r="C293" s="125">
        <f t="shared" si="1454"/>
        <v>291</v>
      </c>
      <c r="D293" s="125" t="e">
        <f t="shared" ca="1" si="1636"/>
        <v>#N/A</v>
      </c>
      <c r="E293" s="125" t="e">
        <f t="shared" ca="1" si="1636"/>
        <v>#N/A</v>
      </c>
      <c r="F293" s="125" t="e">
        <f t="shared" ca="1" si="1636"/>
        <v>#N/A</v>
      </c>
      <c r="G293" s="125" t="e">
        <f t="shared" ca="1" si="1636"/>
        <v>#N/A</v>
      </c>
      <c r="H293" s="125" t="e">
        <f t="shared" ca="1" si="1636"/>
        <v>#N/A</v>
      </c>
      <c r="I293" s="125" t="e">
        <f t="shared" ca="1" si="1636"/>
        <v>#N/A</v>
      </c>
      <c r="J293" s="125" t="e">
        <f t="shared" ca="1" si="1636"/>
        <v>#N/A</v>
      </c>
      <c r="K293" s="125" t="e">
        <f t="shared" ca="1" si="1636"/>
        <v>#N/A</v>
      </c>
      <c r="L293" s="125" t="e">
        <f t="shared" ca="1" si="1636"/>
        <v>#N/A</v>
      </c>
      <c r="M293" s="125" t="e">
        <f t="shared" ca="1" si="1636"/>
        <v>#N/A</v>
      </c>
      <c r="N293" s="125" t="e">
        <f t="shared" ca="1" si="1636"/>
        <v>#N/A</v>
      </c>
      <c r="O293" s="125" t="e">
        <f t="shared" ca="1" si="1636"/>
        <v>#N/A</v>
      </c>
      <c r="P293" s="125" t="e">
        <f t="shared" ca="1" si="1636"/>
        <v>#N/A</v>
      </c>
      <c r="Q293" s="125" t="e">
        <f t="shared" ca="1" si="1636"/>
        <v>#N/A</v>
      </c>
      <c r="R293" s="125" t="e">
        <f t="shared" ca="1" si="1636"/>
        <v>#N/A</v>
      </c>
      <c r="S293" s="125" t="e">
        <f t="shared" ca="1" si="1636"/>
        <v>#N/A</v>
      </c>
      <c r="T293" s="125" t="e">
        <f t="shared" ca="1" si="1629"/>
        <v>#N/A</v>
      </c>
      <c r="U293" s="125" t="e">
        <f t="shared" ca="1" si="1629"/>
        <v>#N/A</v>
      </c>
      <c r="V293" s="125" t="e">
        <f t="shared" ca="1" si="1629"/>
        <v>#N/A</v>
      </c>
      <c r="W293" s="125" t="e">
        <f t="shared" ca="1" si="1629"/>
        <v>#N/A</v>
      </c>
      <c r="X293" s="125" t="e">
        <f t="shared" ca="1" si="1629"/>
        <v>#N/A</v>
      </c>
      <c r="Y293" s="125" t="e">
        <f t="shared" ca="1" si="1629"/>
        <v>#N/A</v>
      </c>
      <c r="Z293" s="125" t="e">
        <f t="shared" ca="1" si="1629"/>
        <v>#N/A</v>
      </c>
      <c r="AA293" s="125" t="e">
        <f t="shared" ca="1" si="1629"/>
        <v>#N/A</v>
      </c>
      <c r="AB293" s="125" t="e">
        <f t="shared" ca="1" si="1629"/>
        <v>#N/A</v>
      </c>
      <c r="AC293" s="125" t="e">
        <f t="shared" ca="1" si="1629"/>
        <v>#N/A</v>
      </c>
      <c r="AD293" s="125" t="e">
        <f t="shared" ca="1" si="1629"/>
        <v>#N/A</v>
      </c>
      <c r="AE293" s="125" t="e">
        <f t="shared" ca="1" si="1629"/>
        <v>#N/A</v>
      </c>
      <c r="AF293" s="125" t="e">
        <f t="shared" ca="1" si="1629"/>
        <v>#N/A</v>
      </c>
      <c r="AG293" s="125" t="e">
        <f t="shared" ca="1" si="1629"/>
        <v>#N/A</v>
      </c>
      <c r="AH293" s="125" t="e">
        <f t="shared" ca="1" si="1629"/>
        <v>#N/A</v>
      </c>
      <c r="AI293" s="125" t="e">
        <f t="shared" ca="1" si="1637"/>
        <v>#N/A</v>
      </c>
      <c r="AJ293" s="125" t="e">
        <f t="shared" ca="1" si="1637"/>
        <v>#N/A</v>
      </c>
      <c r="AK293" s="125" t="e">
        <f t="shared" ca="1" si="1637"/>
        <v>#N/A</v>
      </c>
      <c r="AL293" s="125" t="e">
        <f t="shared" ca="1" si="1637"/>
        <v>#N/A</v>
      </c>
      <c r="AM293" s="125" t="e">
        <f t="shared" ca="1" si="1637"/>
        <v>#N/A</v>
      </c>
      <c r="AN293" s="125" t="e">
        <f t="shared" ca="1" si="1637"/>
        <v>#N/A</v>
      </c>
      <c r="AO293" s="125" t="e">
        <f t="shared" ca="1" si="1637"/>
        <v>#N/A</v>
      </c>
      <c r="AP293" s="125" t="e">
        <f t="shared" ca="1" si="1637"/>
        <v>#N/A</v>
      </c>
      <c r="AQ293" s="125" t="e">
        <f t="shared" ca="1" si="1637"/>
        <v>#N/A</v>
      </c>
      <c r="AR293" s="125" t="e">
        <f t="shared" ca="1" si="1637"/>
        <v>#N/A</v>
      </c>
      <c r="AS293" s="125" t="e">
        <f t="shared" ca="1" si="1637"/>
        <v>#N/A</v>
      </c>
      <c r="AT293" s="125" t="e">
        <f t="shared" ca="1" si="1637"/>
        <v>#N/A</v>
      </c>
      <c r="AU293" s="125" t="e">
        <f t="shared" ca="1" si="1637"/>
        <v>#N/A</v>
      </c>
      <c r="AV293" s="125" t="e">
        <f t="shared" ca="1" si="1637"/>
        <v>#N/A</v>
      </c>
      <c r="AW293" s="125" t="e">
        <f t="shared" ca="1" si="1637"/>
        <v>#N/A</v>
      </c>
      <c r="AX293" s="125" t="e">
        <f t="shared" ca="1" si="1637"/>
        <v>#N/A</v>
      </c>
      <c r="AY293" s="125" t="e">
        <f t="shared" ca="1" si="1630"/>
        <v>#N/A</v>
      </c>
      <c r="AZ293" s="125" t="e">
        <f t="shared" ca="1" si="1630"/>
        <v>#N/A</v>
      </c>
      <c r="BA293" s="125" t="e">
        <f t="shared" ca="1" si="1630"/>
        <v>#N/A</v>
      </c>
      <c r="BB293" s="125" t="str">
        <f t="shared" ca="1" si="1447"/>
        <v/>
      </c>
      <c r="BC293" s="125" t="str">
        <f t="shared" ca="1" si="1439"/>
        <v/>
      </c>
      <c r="BD293" s="125" t="str">
        <f t="shared" ca="1" si="1440"/>
        <v/>
      </c>
      <c r="BE293" s="125" t="str">
        <f t="shared" ca="1" si="1441"/>
        <v/>
      </c>
      <c r="BF293" t="str">
        <f t="shared" ca="1" si="1448"/>
        <v/>
      </c>
      <c r="BG293" s="125" t="str">
        <f t="shared" ca="1" si="1475"/>
        <v/>
      </c>
      <c r="BI293" s="606" t="str">
        <f t="shared" ca="1" si="1510"/>
        <v/>
      </c>
      <c r="BJ293" s="125" t="str">
        <f t="shared" ca="1" si="1488"/>
        <v/>
      </c>
      <c r="BK293" s="125" t="str">
        <f t="shared" ca="1" si="1511"/>
        <v/>
      </c>
      <c r="BL293" s="125" t="str">
        <f t="shared" ref="BL293" ca="1" si="1653">IFERROR(INDEX($D$2:$BA$203,$A$41-1+$BI293,$A$27-3)*IF(RTF_unit="K",1,IF(RTF_unit="lb",1/1000,IF(RTF_unit="T",2,1))),"")</f>
        <v/>
      </c>
      <c r="BM293" s="125" t="str">
        <f t="shared" ref="BM293" ca="1" si="1654">IFERROR(INDEX($D$2:$BA$203,$A$41-1+$BI293,$A$27-1)*IF(RTF_unit="K",1,IF(RTF_unit="lb",1/1000,IF(RTF_unit="T",2,1))),"")</f>
        <v/>
      </c>
      <c r="BN293" s="125" t="str">
        <f t="shared" ref="BN293" ca="1" si="1655">IFERROR(INDEX($D$2:$BA$203,$A$41-1+$BI293,$A$27-2)*IF(RTF_unit="K",1,IF(RTF_unit="lb",1/1000,IF(RTF_unit="T",2,1))),"")</f>
        <v/>
      </c>
      <c r="BO293" s="125" t="str">
        <f t="shared" ref="BO293" ca="1" si="1656">IFERROR(INDEX($D$2:$BA$203,$A$41-1+$BI293,$A$27)*IF(RTF_unit_Moment="kip-ft",1,IF(RTF_unit_Moment="kip-in",1/12,IF(RTF_unit_Moment="lb-ft",1/1000,IF(RTF_unit_Moment="lb-in",1/12000,1)))),"")</f>
        <v/>
      </c>
      <c r="BP293" s="125" t="str">
        <f t="shared" ref="BP293" ca="1" si="1657">IFERROR(INDEX($D$2:$BA$203,$A$41-1+$BI293,$A$30)*IF(RTF_unit_Moment="kip-ft",1,IF(RTF_unit_Moment="kip-in",1/12,IF(RTF_unit_Moment="lb-ft",1/1000,IF(RTF_unit_Moment="lb-in",1/12000,1)))),"")</f>
        <v/>
      </c>
      <c r="BQ293" s="125" t="str">
        <f t="shared" ca="1" si="1517"/>
        <v/>
      </c>
      <c r="BR293" s="125" t="str">
        <f t="shared" ca="1" si="1518"/>
        <v/>
      </c>
      <c r="BT293" s="125" t="str">
        <f t="array" aca="1" ref="BT293" ca="1">IFERROR(INDEX($BB$1:$BB$203,SMALL(IF($BB$1:$BB$203&lt;&gt;"",ROW($BB$1:$BB$203)),ROW(286:286))),"")</f>
        <v/>
      </c>
      <c r="BU293" s="604" t="str">
        <f t="shared" ca="1" si="1486"/>
        <v/>
      </c>
      <c r="BV293" s="125" t="str">
        <f t="shared" ca="1" si="1494"/>
        <v/>
      </c>
      <c r="BW293" s="125" t="str">
        <f t="shared" ca="1" si="1494"/>
        <v/>
      </c>
      <c r="BX293" s="125" t="str">
        <f t="shared" ca="1" si="1494"/>
        <v/>
      </c>
      <c r="BY293" s="125" t="str">
        <f t="shared" ca="1" si="1495"/>
        <v/>
      </c>
      <c r="BZ293" s="125" t="str">
        <f t="shared" ca="1" si="1487"/>
        <v/>
      </c>
      <c r="CA293" s="125" t="str">
        <f t="shared" ca="1" si="1496"/>
        <v/>
      </c>
      <c r="CB293" s="125" t="str">
        <f t="shared" ca="1" si="1497"/>
        <v/>
      </c>
      <c r="CC293" s="125" t="str">
        <f t="shared" ca="1" si="1498"/>
        <v/>
      </c>
      <c r="CD293" s="125" t="str">
        <f t="shared" ca="1" si="1499"/>
        <v/>
      </c>
      <c r="CE293" s="125" t="str">
        <f t="shared" ca="1" si="1500"/>
        <v/>
      </c>
      <c r="CF293" s="125" t="str">
        <f t="shared" ca="1" si="1501"/>
        <v/>
      </c>
      <c r="CG293" s="125" t="str">
        <f t="shared" ca="1" si="1502"/>
        <v/>
      </c>
      <c r="CH293" s="125" t="str">
        <f t="shared" ca="1" si="1503"/>
        <v/>
      </c>
      <c r="CI293" s="125" t="str">
        <f t="shared" ca="1" si="1504"/>
        <v/>
      </c>
      <c r="CJ293" s="125" t="str">
        <f t="array" aca="1" ref="CJ293" ca="1">IFERROR(INDEX($CI$1:$CI$502,SMALL(IF($CI$1:$CI$502&lt;&gt;"",ROW($CI$1:$CI$502)),ROW(286:286))),"")</f>
        <v/>
      </c>
      <c r="CK293" s="125" t="str">
        <f t="shared" ca="1" si="1505"/>
        <v/>
      </c>
      <c r="CL293" s="125" t="str">
        <f t="shared" ca="1" si="1506"/>
        <v/>
      </c>
      <c r="CM293" s="125"/>
      <c r="CO293" s="125" t="str">
        <f t="shared" si="1507"/>
        <v/>
      </c>
      <c r="CP293" s="600" t="str">
        <f t="shared" si="1508"/>
        <v/>
      </c>
      <c r="CQ293" s="600" t="str">
        <f t="shared" si="1524"/>
        <v/>
      </c>
      <c r="CR293" s="600" t="str">
        <f t="shared" si="1509"/>
        <v/>
      </c>
    </row>
    <row r="294" spans="1:96" x14ac:dyDescent="0.25">
      <c r="A294" s="591"/>
      <c r="C294" s="125">
        <f t="shared" si="1454"/>
        <v>292</v>
      </c>
      <c r="D294" s="125" t="e">
        <f t="shared" ca="1" si="1636"/>
        <v>#N/A</v>
      </c>
      <c r="E294" s="125" t="e">
        <f t="shared" ca="1" si="1636"/>
        <v>#N/A</v>
      </c>
      <c r="F294" s="125" t="e">
        <f t="shared" ca="1" si="1636"/>
        <v>#N/A</v>
      </c>
      <c r="G294" s="125" t="e">
        <f t="shared" ca="1" si="1636"/>
        <v>#N/A</v>
      </c>
      <c r="H294" s="125" t="e">
        <f t="shared" ca="1" si="1636"/>
        <v>#N/A</v>
      </c>
      <c r="I294" s="125" t="e">
        <f t="shared" ca="1" si="1636"/>
        <v>#N/A</v>
      </c>
      <c r="J294" s="125" t="e">
        <f t="shared" ca="1" si="1636"/>
        <v>#N/A</v>
      </c>
      <c r="K294" s="125" t="e">
        <f t="shared" ca="1" si="1636"/>
        <v>#N/A</v>
      </c>
      <c r="L294" s="125" t="e">
        <f t="shared" ca="1" si="1636"/>
        <v>#N/A</v>
      </c>
      <c r="M294" s="125" t="e">
        <f t="shared" ca="1" si="1636"/>
        <v>#N/A</v>
      </c>
      <c r="N294" s="125" t="e">
        <f t="shared" ca="1" si="1636"/>
        <v>#N/A</v>
      </c>
      <c r="O294" s="125" t="e">
        <f t="shared" ca="1" si="1636"/>
        <v>#N/A</v>
      </c>
      <c r="P294" s="125" t="e">
        <f t="shared" ca="1" si="1636"/>
        <v>#N/A</v>
      </c>
      <c r="Q294" s="125" t="e">
        <f t="shared" ca="1" si="1636"/>
        <v>#N/A</v>
      </c>
      <c r="R294" s="125" t="e">
        <f t="shared" ca="1" si="1636"/>
        <v>#N/A</v>
      </c>
      <c r="S294" s="125" t="e">
        <f t="shared" ca="1" si="1636"/>
        <v>#N/A</v>
      </c>
      <c r="T294" s="125" t="e">
        <f t="shared" ca="1" si="1629"/>
        <v>#N/A</v>
      </c>
      <c r="U294" s="125" t="e">
        <f t="shared" ca="1" si="1629"/>
        <v>#N/A</v>
      </c>
      <c r="V294" s="125" t="e">
        <f t="shared" ca="1" si="1629"/>
        <v>#N/A</v>
      </c>
      <c r="W294" s="125" t="e">
        <f t="shared" ca="1" si="1629"/>
        <v>#N/A</v>
      </c>
      <c r="X294" s="125" t="e">
        <f t="shared" ca="1" si="1629"/>
        <v>#N/A</v>
      </c>
      <c r="Y294" s="125" t="e">
        <f t="shared" ca="1" si="1629"/>
        <v>#N/A</v>
      </c>
      <c r="Z294" s="125" t="e">
        <f t="shared" ca="1" si="1629"/>
        <v>#N/A</v>
      </c>
      <c r="AA294" s="125" t="e">
        <f t="shared" ca="1" si="1629"/>
        <v>#N/A</v>
      </c>
      <c r="AB294" s="125" t="e">
        <f t="shared" ca="1" si="1629"/>
        <v>#N/A</v>
      </c>
      <c r="AC294" s="125" t="e">
        <f t="shared" ca="1" si="1629"/>
        <v>#N/A</v>
      </c>
      <c r="AD294" s="125" t="e">
        <f t="shared" ca="1" si="1629"/>
        <v>#N/A</v>
      </c>
      <c r="AE294" s="125" t="e">
        <f t="shared" ca="1" si="1629"/>
        <v>#N/A</v>
      </c>
      <c r="AF294" s="125" t="e">
        <f t="shared" ca="1" si="1629"/>
        <v>#N/A</v>
      </c>
      <c r="AG294" s="125" t="e">
        <f t="shared" ca="1" si="1629"/>
        <v>#N/A</v>
      </c>
      <c r="AH294" s="125" t="e">
        <f t="shared" ca="1" si="1629"/>
        <v>#N/A</v>
      </c>
      <c r="AI294" s="125" t="e">
        <f t="shared" ca="1" si="1637"/>
        <v>#N/A</v>
      </c>
      <c r="AJ294" s="125" t="e">
        <f t="shared" ca="1" si="1637"/>
        <v>#N/A</v>
      </c>
      <c r="AK294" s="125" t="e">
        <f t="shared" ca="1" si="1637"/>
        <v>#N/A</v>
      </c>
      <c r="AL294" s="125" t="e">
        <f t="shared" ca="1" si="1637"/>
        <v>#N/A</v>
      </c>
      <c r="AM294" s="125" t="e">
        <f t="shared" ca="1" si="1637"/>
        <v>#N/A</v>
      </c>
      <c r="AN294" s="125" t="e">
        <f t="shared" ca="1" si="1637"/>
        <v>#N/A</v>
      </c>
      <c r="AO294" s="125" t="e">
        <f t="shared" ca="1" si="1637"/>
        <v>#N/A</v>
      </c>
      <c r="AP294" s="125" t="e">
        <f t="shared" ca="1" si="1637"/>
        <v>#N/A</v>
      </c>
      <c r="AQ294" s="125" t="e">
        <f t="shared" ca="1" si="1637"/>
        <v>#N/A</v>
      </c>
      <c r="AR294" s="125" t="e">
        <f t="shared" ca="1" si="1637"/>
        <v>#N/A</v>
      </c>
      <c r="AS294" s="125" t="e">
        <f t="shared" ca="1" si="1637"/>
        <v>#N/A</v>
      </c>
      <c r="AT294" s="125" t="e">
        <f t="shared" ca="1" si="1637"/>
        <v>#N/A</v>
      </c>
      <c r="AU294" s="125" t="e">
        <f t="shared" ca="1" si="1637"/>
        <v>#N/A</v>
      </c>
      <c r="AV294" s="125" t="e">
        <f t="shared" ca="1" si="1637"/>
        <v>#N/A</v>
      </c>
      <c r="AW294" s="125" t="e">
        <f t="shared" ca="1" si="1637"/>
        <v>#N/A</v>
      </c>
      <c r="AX294" s="125" t="e">
        <f t="shared" ca="1" si="1637"/>
        <v>#N/A</v>
      </c>
      <c r="AY294" s="125" t="e">
        <f t="shared" ca="1" si="1630"/>
        <v>#N/A</v>
      </c>
      <c r="AZ294" s="125" t="e">
        <f t="shared" ca="1" si="1630"/>
        <v>#N/A</v>
      </c>
      <c r="BA294" s="125" t="e">
        <f t="shared" ca="1" si="1630"/>
        <v>#N/A</v>
      </c>
      <c r="BB294" s="125" t="str">
        <f t="shared" ca="1" si="1447"/>
        <v/>
      </c>
      <c r="BC294" s="125" t="str">
        <f t="shared" ca="1" si="1439"/>
        <v/>
      </c>
      <c r="BD294" s="125" t="str">
        <f t="shared" ca="1" si="1440"/>
        <v/>
      </c>
      <c r="BE294" s="125" t="str">
        <f t="shared" ca="1" si="1441"/>
        <v/>
      </c>
      <c r="BF294" t="str">
        <f t="shared" ca="1" si="1448"/>
        <v/>
      </c>
      <c r="BG294" s="125" t="str">
        <f t="shared" ca="1" si="1475"/>
        <v/>
      </c>
      <c r="BI294" s="606" t="str">
        <f t="shared" ca="1" si="1510"/>
        <v/>
      </c>
      <c r="BJ294" s="125" t="str">
        <f t="shared" ca="1" si="1488"/>
        <v/>
      </c>
      <c r="BK294" s="125" t="str">
        <f t="shared" ca="1" si="1511"/>
        <v/>
      </c>
      <c r="BL294" s="125" t="str">
        <f t="shared" ref="BL294" ca="1" si="1658">IFERROR(INDEX($D$2:$BA$203,$A$41-1+$BI294,$A$27-3)*IF(RTF_unit="K",1,IF(RTF_unit="lb",1/1000,IF(RTF_unit="T",2,1))),"")</f>
        <v/>
      </c>
      <c r="BM294" s="125" t="str">
        <f t="shared" ref="BM294" ca="1" si="1659">IFERROR(INDEX($D$2:$BA$203,$A$41-1+$BI294,$A$27-1)*IF(RTF_unit="K",1,IF(RTF_unit="lb",1/1000,IF(RTF_unit="T",2,1))),"")</f>
        <v/>
      </c>
      <c r="BN294" s="125" t="str">
        <f t="shared" ref="BN294" ca="1" si="1660">IFERROR(INDEX($D$2:$BA$203,$A$41-1+$BI294,$A$27-2)*IF(RTF_unit="K",1,IF(RTF_unit="lb",1/1000,IF(RTF_unit="T",2,1))),"")</f>
        <v/>
      </c>
      <c r="BO294" s="125" t="str">
        <f t="shared" ref="BO294" ca="1" si="1661">IFERROR(INDEX($D$2:$BA$203,$A$41-1+$BI294,$A$27)*IF(RTF_unit_Moment="kip-ft",1,IF(RTF_unit_Moment="kip-in",1/12,IF(RTF_unit_Moment="lb-ft",1/1000,IF(RTF_unit_Moment="lb-in",1/12000,1)))),"")</f>
        <v/>
      </c>
      <c r="BP294" s="125" t="str">
        <f t="shared" ref="BP294" ca="1" si="1662">IFERROR(INDEX($D$2:$BA$203,$A$41-1+$BI294,$A$30)*IF(RTF_unit_Moment="kip-ft",1,IF(RTF_unit_Moment="kip-in",1/12,IF(RTF_unit_Moment="lb-ft",1/1000,IF(RTF_unit_Moment="lb-in",1/12000,1)))),"")</f>
        <v/>
      </c>
      <c r="BQ294" s="125" t="str">
        <f t="shared" ca="1" si="1517"/>
        <v/>
      </c>
      <c r="BR294" s="125" t="str">
        <f t="shared" ca="1" si="1518"/>
        <v/>
      </c>
      <c r="BT294" s="125" t="str">
        <f t="array" aca="1" ref="BT294" ca="1">IFERROR(INDEX($BB$1:$BB$203,SMALL(IF($BB$1:$BB$203&lt;&gt;"",ROW($BB$1:$BB$203)),ROW(287:287))),"")</f>
        <v/>
      </c>
      <c r="BU294" s="604" t="str">
        <f t="shared" ca="1" si="1486"/>
        <v/>
      </c>
      <c r="BV294" s="125" t="str">
        <f t="shared" ca="1" si="1494"/>
        <v/>
      </c>
      <c r="BW294" s="125" t="str">
        <f t="shared" ca="1" si="1494"/>
        <v/>
      </c>
      <c r="BX294" s="125" t="str">
        <f t="shared" ca="1" si="1494"/>
        <v/>
      </c>
      <c r="BY294" s="125" t="str">
        <f t="shared" ca="1" si="1495"/>
        <v/>
      </c>
      <c r="BZ294" s="125" t="str">
        <f t="shared" ca="1" si="1487"/>
        <v/>
      </c>
      <c r="CA294" s="125" t="str">
        <f t="shared" ca="1" si="1496"/>
        <v/>
      </c>
      <c r="CB294" s="125" t="str">
        <f t="shared" ca="1" si="1497"/>
        <v/>
      </c>
      <c r="CC294" s="125" t="str">
        <f t="shared" ca="1" si="1498"/>
        <v/>
      </c>
      <c r="CD294" s="125" t="str">
        <f t="shared" ca="1" si="1499"/>
        <v/>
      </c>
      <c r="CE294" s="125" t="str">
        <f t="shared" ca="1" si="1500"/>
        <v/>
      </c>
      <c r="CF294" s="125" t="str">
        <f t="shared" ca="1" si="1501"/>
        <v/>
      </c>
      <c r="CG294" s="125" t="str">
        <f t="shared" ca="1" si="1502"/>
        <v/>
      </c>
      <c r="CH294" s="125" t="str">
        <f t="shared" ca="1" si="1503"/>
        <v/>
      </c>
      <c r="CI294" s="125" t="str">
        <f t="shared" ca="1" si="1504"/>
        <v/>
      </c>
      <c r="CJ294" s="125" t="str">
        <f t="array" aca="1" ref="CJ294" ca="1">IFERROR(INDEX($CI$1:$CI$502,SMALL(IF($CI$1:$CI$502&lt;&gt;"",ROW($CI$1:$CI$502)),ROW(287:287))),"")</f>
        <v/>
      </c>
      <c r="CK294" s="125" t="str">
        <f t="shared" ca="1" si="1505"/>
        <v/>
      </c>
      <c r="CL294" s="125" t="str">
        <f t="shared" ca="1" si="1506"/>
        <v/>
      </c>
      <c r="CM294" s="125"/>
      <c r="CO294" s="125" t="str">
        <f t="shared" si="1507"/>
        <v/>
      </c>
      <c r="CP294" s="600" t="str">
        <f t="shared" si="1508"/>
        <v/>
      </c>
      <c r="CQ294" s="600" t="str">
        <f t="shared" si="1524"/>
        <v/>
      </c>
      <c r="CR294" s="600" t="str">
        <f t="shared" si="1509"/>
        <v/>
      </c>
    </row>
    <row r="295" spans="1:96" x14ac:dyDescent="0.25">
      <c r="A295" s="591"/>
      <c r="C295" s="125">
        <f t="shared" si="1454"/>
        <v>293</v>
      </c>
      <c r="D295" s="125" t="e">
        <f t="shared" ca="1" si="1636"/>
        <v>#N/A</v>
      </c>
      <c r="E295" s="125" t="e">
        <f t="shared" ca="1" si="1636"/>
        <v>#N/A</v>
      </c>
      <c r="F295" s="125" t="e">
        <f t="shared" ca="1" si="1636"/>
        <v>#N/A</v>
      </c>
      <c r="G295" s="125" t="e">
        <f t="shared" ca="1" si="1636"/>
        <v>#N/A</v>
      </c>
      <c r="H295" s="125" t="e">
        <f t="shared" ca="1" si="1636"/>
        <v>#N/A</v>
      </c>
      <c r="I295" s="125" t="e">
        <f t="shared" ca="1" si="1636"/>
        <v>#N/A</v>
      </c>
      <c r="J295" s="125" t="e">
        <f t="shared" ca="1" si="1636"/>
        <v>#N/A</v>
      </c>
      <c r="K295" s="125" t="e">
        <f t="shared" ca="1" si="1636"/>
        <v>#N/A</v>
      </c>
      <c r="L295" s="125" t="e">
        <f t="shared" ca="1" si="1636"/>
        <v>#N/A</v>
      </c>
      <c r="M295" s="125" t="e">
        <f t="shared" ca="1" si="1636"/>
        <v>#N/A</v>
      </c>
      <c r="N295" s="125" t="e">
        <f t="shared" ca="1" si="1636"/>
        <v>#N/A</v>
      </c>
      <c r="O295" s="125" t="e">
        <f t="shared" ca="1" si="1636"/>
        <v>#N/A</v>
      </c>
      <c r="P295" s="125" t="e">
        <f t="shared" ca="1" si="1636"/>
        <v>#N/A</v>
      </c>
      <c r="Q295" s="125" t="e">
        <f t="shared" ca="1" si="1636"/>
        <v>#N/A</v>
      </c>
      <c r="R295" s="125" t="e">
        <f t="shared" ca="1" si="1636"/>
        <v>#N/A</v>
      </c>
      <c r="S295" s="125" t="e">
        <f t="shared" ca="1" si="1636"/>
        <v>#N/A</v>
      </c>
      <c r="T295" s="125" t="e">
        <f t="shared" ca="1" si="1629"/>
        <v>#N/A</v>
      </c>
      <c r="U295" s="125" t="e">
        <f t="shared" ca="1" si="1629"/>
        <v>#N/A</v>
      </c>
      <c r="V295" s="125" t="e">
        <f t="shared" ca="1" si="1629"/>
        <v>#N/A</v>
      </c>
      <c r="W295" s="125" t="e">
        <f t="shared" ca="1" si="1629"/>
        <v>#N/A</v>
      </c>
      <c r="X295" s="125" t="e">
        <f t="shared" ca="1" si="1629"/>
        <v>#N/A</v>
      </c>
      <c r="Y295" s="125" t="e">
        <f t="shared" ca="1" si="1629"/>
        <v>#N/A</v>
      </c>
      <c r="Z295" s="125" t="e">
        <f t="shared" ca="1" si="1629"/>
        <v>#N/A</v>
      </c>
      <c r="AA295" s="125" t="e">
        <f t="shared" ca="1" si="1629"/>
        <v>#N/A</v>
      </c>
      <c r="AB295" s="125" t="e">
        <f t="shared" ca="1" si="1629"/>
        <v>#N/A</v>
      </c>
      <c r="AC295" s="125" t="e">
        <f t="shared" ca="1" si="1629"/>
        <v>#N/A</v>
      </c>
      <c r="AD295" s="125" t="e">
        <f t="shared" ca="1" si="1629"/>
        <v>#N/A</v>
      </c>
      <c r="AE295" s="125" t="e">
        <f t="shared" ca="1" si="1629"/>
        <v>#N/A</v>
      </c>
      <c r="AF295" s="125" t="e">
        <f t="shared" ca="1" si="1629"/>
        <v>#N/A</v>
      </c>
      <c r="AG295" s="125" t="e">
        <f t="shared" ca="1" si="1629"/>
        <v>#N/A</v>
      </c>
      <c r="AH295" s="125" t="e">
        <f t="shared" ca="1" si="1629"/>
        <v>#N/A</v>
      </c>
      <c r="AI295" s="125" t="e">
        <f t="shared" ca="1" si="1637"/>
        <v>#N/A</v>
      </c>
      <c r="AJ295" s="125" t="e">
        <f t="shared" ca="1" si="1637"/>
        <v>#N/A</v>
      </c>
      <c r="AK295" s="125" t="e">
        <f t="shared" ca="1" si="1637"/>
        <v>#N/A</v>
      </c>
      <c r="AL295" s="125" t="e">
        <f t="shared" ca="1" si="1637"/>
        <v>#N/A</v>
      </c>
      <c r="AM295" s="125" t="e">
        <f t="shared" ca="1" si="1637"/>
        <v>#N/A</v>
      </c>
      <c r="AN295" s="125" t="e">
        <f t="shared" ca="1" si="1637"/>
        <v>#N/A</v>
      </c>
      <c r="AO295" s="125" t="e">
        <f t="shared" ca="1" si="1637"/>
        <v>#N/A</v>
      </c>
      <c r="AP295" s="125" t="e">
        <f t="shared" ca="1" si="1637"/>
        <v>#N/A</v>
      </c>
      <c r="AQ295" s="125" t="e">
        <f t="shared" ca="1" si="1637"/>
        <v>#N/A</v>
      </c>
      <c r="AR295" s="125" t="e">
        <f t="shared" ca="1" si="1637"/>
        <v>#N/A</v>
      </c>
      <c r="AS295" s="125" t="e">
        <f t="shared" ca="1" si="1637"/>
        <v>#N/A</v>
      </c>
      <c r="AT295" s="125" t="e">
        <f t="shared" ca="1" si="1637"/>
        <v>#N/A</v>
      </c>
      <c r="AU295" s="125" t="e">
        <f t="shared" ca="1" si="1637"/>
        <v>#N/A</v>
      </c>
      <c r="AV295" s="125" t="e">
        <f t="shared" ca="1" si="1637"/>
        <v>#N/A</v>
      </c>
      <c r="AW295" s="125" t="e">
        <f t="shared" ca="1" si="1637"/>
        <v>#N/A</v>
      </c>
      <c r="AX295" s="125" t="e">
        <f t="shared" ca="1" si="1637"/>
        <v>#N/A</v>
      </c>
      <c r="AY295" s="125" t="e">
        <f t="shared" ca="1" si="1630"/>
        <v>#N/A</v>
      </c>
      <c r="AZ295" s="125" t="e">
        <f t="shared" ca="1" si="1630"/>
        <v>#N/A</v>
      </c>
      <c r="BA295" s="125" t="e">
        <f t="shared" ca="1" si="1630"/>
        <v>#N/A</v>
      </c>
      <c r="BB295" s="125" t="str">
        <f t="shared" ca="1" si="1447"/>
        <v/>
      </c>
      <c r="BC295" s="125" t="str">
        <f t="shared" ca="1" si="1439"/>
        <v/>
      </c>
      <c r="BD295" s="125" t="str">
        <f t="shared" ca="1" si="1440"/>
        <v/>
      </c>
      <c r="BE295" s="125" t="str">
        <f t="shared" ca="1" si="1441"/>
        <v/>
      </c>
      <c r="BF295" t="str">
        <f t="shared" ca="1" si="1448"/>
        <v/>
      </c>
      <c r="BG295" s="125" t="str">
        <f t="shared" ca="1" si="1475"/>
        <v/>
      </c>
      <c r="BI295" s="606" t="str">
        <f t="shared" ca="1" si="1510"/>
        <v/>
      </c>
      <c r="BJ295" s="125" t="str">
        <f t="shared" ca="1" si="1488"/>
        <v/>
      </c>
      <c r="BK295" s="125" t="str">
        <f t="shared" ca="1" si="1511"/>
        <v/>
      </c>
      <c r="BL295" s="125" t="str">
        <f t="shared" ref="BL295" ca="1" si="1663">IFERROR(INDEX($D$2:$BA$203,$A$41-1+$BI295,$A$27-3)*IF(RTF_unit="K",1,IF(RTF_unit="lb",1/1000,IF(RTF_unit="T",2,1))),"")</f>
        <v/>
      </c>
      <c r="BM295" s="125" t="str">
        <f t="shared" ref="BM295" ca="1" si="1664">IFERROR(INDEX($D$2:$BA$203,$A$41-1+$BI295,$A$27-1)*IF(RTF_unit="K",1,IF(RTF_unit="lb",1/1000,IF(RTF_unit="T",2,1))),"")</f>
        <v/>
      </c>
      <c r="BN295" s="125" t="str">
        <f t="shared" ref="BN295" ca="1" si="1665">IFERROR(INDEX($D$2:$BA$203,$A$41-1+$BI295,$A$27-2)*IF(RTF_unit="K",1,IF(RTF_unit="lb",1/1000,IF(RTF_unit="T",2,1))),"")</f>
        <v/>
      </c>
      <c r="BO295" s="125" t="str">
        <f t="shared" ref="BO295" ca="1" si="1666">IFERROR(INDEX($D$2:$BA$203,$A$41-1+$BI295,$A$27)*IF(RTF_unit_Moment="kip-ft",1,IF(RTF_unit_Moment="kip-in",1/12,IF(RTF_unit_Moment="lb-ft",1/1000,IF(RTF_unit_Moment="lb-in",1/12000,1)))),"")</f>
        <v/>
      </c>
      <c r="BP295" s="125" t="str">
        <f t="shared" ref="BP295" ca="1" si="1667">IFERROR(INDEX($D$2:$BA$203,$A$41-1+$BI295,$A$30)*IF(RTF_unit_Moment="kip-ft",1,IF(RTF_unit_Moment="kip-in",1/12,IF(RTF_unit_Moment="lb-ft",1/1000,IF(RTF_unit_Moment="lb-in",1/12000,1)))),"")</f>
        <v/>
      </c>
      <c r="BQ295" s="125" t="str">
        <f t="shared" ca="1" si="1517"/>
        <v/>
      </c>
      <c r="BR295" s="125" t="str">
        <f t="shared" ca="1" si="1518"/>
        <v/>
      </c>
      <c r="BT295" s="125" t="str">
        <f t="array" aca="1" ref="BT295" ca="1">IFERROR(INDEX($BB$1:$BB$203,SMALL(IF($BB$1:$BB$203&lt;&gt;"",ROW($BB$1:$BB$203)),ROW(288:288))),"")</f>
        <v/>
      </c>
      <c r="BU295" s="604" t="str">
        <f t="shared" ca="1" si="1486"/>
        <v/>
      </c>
      <c r="BV295" s="125" t="str">
        <f t="shared" ca="1" si="1494"/>
        <v/>
      </c>
      <c r="BW295" s="125" t="str">
        <f t="shared" ca="1" si="1494"/>
        <v/>
      </c>
      <c r="BX295" s="125" t="str">
        <f t="shared" ca="1" si="1494"/>
        <v/>
      </c>
      <c r="BY295" s="125" t="str">
        <f t="shared" ca="1" si="1495"/>
        <v/>
      </c>
      <c r="BZ295" s="125" t="str">
        <f t="shared" ca="1" si="1487"/>
        <v/>
      </c>
      <c r="CA295" s="125" t="str">
        <f t="shared" ca="1" si="1496"/>
        <v/>
      </c>
      <c r="CB295" s="125" t="str">
        <f t="shared" ca="1" si="1497"/>
        <v/>
      </c>
      <c r="CC295" s="125" t="str">
        <f t="shared" ca="1" si="1498"/>
        <v/>
      </c>
      <c r="CD295" s="125" t="str">
        <f t="shared" ca="1" si="1499"/>
        <v/>
      </c>
      <c r="CE295" s="125" t="str">
        <f t="shared" ca="1" si="1500"/>
        <v/>
      </c>
      <c r="CF295" s="125" t="str">
        <f t="shared" ca="1" si="1501"/>
        <v/>
      </c>
      <c r="CG295" s="125" t="str">
        <f t="shared" ca="1" si="1502"/>
        <v/>
      </c>
      <c r="CH295" s="125" t="str">
        <f t="shared" ca="1" si="1503"/>
        <v/>
      </c>
      <c r="CI295" s="125" t="str">
        <f t="shared" ca="1" si="1504"/>
        <v/>
      </c>
      <c r="CJ295" s="125" t="str">
        <f t="array" aca="1" ref="CJ295" ca="1">IFERROR(INDEX($CI$1:$CI$502,SMALL(IF($CI$1:$CI$502&lt;&gt;"",ROW($CI$1:$CI$502)),ROW(288:288))),"")</f>
        <v/>
      </c>
      <c r="CK295" s="125" t="str">
        <f t="shared" ca="1" si="1505"/>
        <v/>
      </c>
      <c r="CL295" s="125" t="str">
        <f t="shared" ca="1" si="1506"/>
        <v/>
      </c>
      <c r="CM295" s="125"/>
      <c r="CO295" s="125" t="str">
        <f t="shared" si="1507"/>
        <v/>
      </c>
      <c r="CP295" s="600" t="str">
        <f t="shared" si="1508"/>
        <v/>
      </c>
      <c r="CQ295" s="600" t="str">
        <f t="shared" si="1524"/>
        <v/>
      </c>
      <c r="CR295" s="600" t="str">
        <f t="shared" si="1509"/>
        <v/>
      </c>
    </row>
    <row r="296" spans="1:96" x14ac:dyDescent="0.25">
      <c r="A296" s="591"/>
      <c r="C296" s="125">
        <f t="shared" si="1454"/>
        <v>294</v>
      </c>
      <c r="D296" s="125" t="e">
        <f t="shared" ca="1" si="1636"/>
        <v>#N/A</v>
      </c>
      <c r="E296" s="125" t="e">
        <f t="shared" ca="1" si="1636"/>
        <v>#N/A</v>
      </c>
      <c r="F296" s="125" t="e">
        <f t="shared" ca="1" si="1636"/>
        <v>#N/A</v>
      </c>
      <c r="G296" s="125" t="e">
        <f t="shared" ca="1" si="1636"/>
        <v>#N/A</v>
      </c>
      <c r="H296" s="125" t="e">
        <f t="shared" ca="1" si="1636"/>
        <v>#N/A</v>
      </c>
      <c r="I296" s="125" t="e">
        <f t="shared" ca="1" si="1636"/>
        <v>#N/A</v>
      </c>
      <c r="J296" s="125" t="e">
        <f t="shared" ca="1" si="1636"/>
        <v>#N/A</v>
      </c>
      <c r="K296" s="125" t="e">
        <f t="shared" ca="1" si="1636"/>
        <v>#N/A</v>
      </c>
      <c r="L296" s="125" t="e">
        <f t="shared" ca="1" si="1636"/>
        <v>#N/A</v>
      </c>
      <c r="M296" s="125" t="e">
        <f t="shared" ca="1" si="1636"/>
        <v>#N/A</v>
      </c>
      <c r="N296" s="125" t="e">
        <f t="shared" ca="1" si="1636"/>
        <v>#N/A</v>
      </c>
      <c r="O296" s="125" t="e">
        <f t="shared" ca="1" si="1636"/>
        <v>#N/A</v>
      </c>
      <c r="P296" s="125" t="e">
        <f t="shared" ca="1" si="1636"/>
        <v>#N/A</v>
      </c>
      <c r="Q296" s="125" t="e">
        <f t="shared" ca="1" si="1636"/>
        <v>#N/A</v>
      </c>
      <c r="R296" s="125" t="e">
        <f t="shared" ca="1" si="1636"/>
        <v>#N/A</v>
      </c>
      <c r="S296" s="125" t="e">
        <f t="shared" ca="1" si="1636"/>
        <v>#N/A</v>
      </c>
      <c r="T296" s="125" t="e">
        <f t="shared" ca="1" si="1629"/>
        <v>#N/A</v>
      </c>
      <c r="U296" s="125" t="e">
        <f t="shared" ca="1" si="1629"/>
        <v>#N/A</v>
      </c>
      <c r="V296" s="125" t="e">
        <f t="shared" ca="1" si="1629"/>
        <v>#N/A</v>
      </c>
      <c r="W296" s="125" t="e">
        <f t="shared" ca="1" si="1629"/>
        <v>#N/A</v>
      </c>
      <c r="X296" s="125" t="e">
        <f t="shared" ca="1" si="1629"/>
        <v>#N/A</v>
      </c>
      <c r="Y296" s="125" t="e">
        <f t="shared" ca="1" si="1629"/>
        <v>#N/A</v>
      </c>
      <c r="Z296" s="125" t="e">
        <f t="shared" ca="1" si="1629"/>
        <v>#N/A</v>
      </c>
      <c r="AA296" s="125" t="e">
        <f t="shared" ca="1" si="1629"/>
        <v>#N/A</v>
      </c>
      <c r="AB296" s="125" t="e">
        <f t="shared" ca="1" si="1629"/>
        <v>#N/A</v>
      </c>
      <c r="AC296" s="125" t="e">
        <f t="shared" ca="1" si="1629"/>
        <v>#N/A</v>
      </c>
      <c r="AD296" s="125" t="e">
        <f t="shared" ca="1" si="1629"/>
        <v>#N/A</v>
      </c>
      <c r="AE296" s="125" t="e">
        <f t="shared" ca="1" si="1629"/>
        <v>#N/A</v>
      </c>
      <c r="AF296" s="125" t="e">
        <f t="shared" ca="1" si="1629"/>
        <v>#N/A</v>
      </c>
      <c r="AG296" s="125" t="e">
        <f t="shared" ca="1" si="1629"/>
        <v>#N/A</v>
      </c>
      <c r="AH296" s="125" t="e">
        <f t="shared" ca="1" si="1629"/>
        <v>#N/A</v>
      </c>
      <c r="AI296" s="125" t="e">
        <f t="shared" ca="1" si="1637"/>
        <v>#N/A</v>
      </c>
      <c r="AJ296" s="125" t="e">
        <f t="shared" ca="1" si="1637"/>
        <v>#N/A</v>
      </c>
      <c r="AK296" s="125" t="e">
        <f t="shared" ca="1" si="1637"/>
        <v>#N/A</v>
      </c>
      <c r="AL296" s="125" t="e">
        <f t="shared" ca="1" si="1637"/>
        <v>#N/A</v>
      </c>
      <c r="AM296" s="125" t="e">
        <f t="shared" ca="1" si="1637"/>
        <v>#N/A</v>
      </c>
      <c r="AN296" s="125" t="e">
        <f t="shared" ca="1" si="1637"/>
        <v>#N/A</v>
      </c>
      <c r="AO296" s="125" t="e">
        <f t="shared" ca="1" si="1637"/>
        <v>#N/A</v>
      </c>
      <c r="AP296" s="125" t="e">
        <f t="shared" ca="1" si="1637"/>
        <v>#N/A</v>
      </c>
      <c r="AQ296" s="125" t="e">
        <f t="shared" ca="1" si="1637"/>
        <v>#N/A</v>
      </c>
      <c r="AR296" s="125" t="e">
        <f t="shared" ca="1" si="1637"/>
        <v>#N/A</v>
      </c>
      <c r="AS296" s="125" t="e">
        <f t="shared" ca="1" si="1637"/>
        <v>#N/A</v>
      </c>
      <c r="AT296" s="125" t="e">
        <f t="shared" ca="1" si="1637"/>
        <v>#N/A</v>
      </c>
      <c r="AU296" s="125" t="e">
        <f t="shared" ca="1" si="1637"/>
        <v>#N/A</v>
      </c>
      <c r="AV296" s="125" t="e">
        <f t="shared" ca="1" si="1637"/>
        <v>#N/A</v>
      </c>
      <c r="AW296" s="125" t="e">
        <f t="shared" ca="1" si="1637"/>
        <v>#N/A</v>
      </c>
      <c r="AX296" s="125" t="e">
        <f t="shared" ca="1" si="1637"/>
        <v>#N/A</v>
      </c>
      <c r="AY296" s="125" t="e">
        <f t="shared" ca="1" si="1630"/>
        <v>#N/A</v>
      </c>
      <c r="AZ296" s="125" t="e">
        <f t="shared" ca="1" si="1630"/>
        <v>#N/A</v>
      </c>
      <c r="BA296" s="125" t="e">
        <f t="shared" ca="1" si="1630"/>
        <v>#N/A</v>
      </c>
      <c r="BB296" s="125" t="str">
        <f t="shared" ca="1" si="1447"/>
        <v/>
      </c>
      <c r="BC296" s="125" t="str">
        <f t="shared" ca="1" si="1439"/>
        <v/>
      </c>
      <c r="BD296" s="125" t="str">
        <f t="shared" ca="1" si="1440"/>
        <v/>
      </c>
      <c r="BE296" s="125" t="str">
        <f t="shared" ca="1" si="1441"/>
        <v/>
      </c>
      <c r="BF296" t="str">
        <f t="shared" ca="1" si="1448"/>
        <v/>
      </c>
      <c r="BG296" s="125" t="str">
        <f t="shared" ca="1" si="1475"/>
        <v/>
      </c>
      <c r="BI296" s="606" t="str">
        <f t="shared" ca="1" si="1510"/>
        <v/>
      </c>
      <c r="BJ296" s="125" t="str">
        <f t="shared" ca="1" si="1488"/>
        <v/>
      </c>
      <c r="BK296" s="125" t="str">
        <f t="shared" ca="1" si="1511"/>
        <v/>
      </c>
      <c r="BL296" s="125" t="str">
        <f t="shared" ref="BL296" ca="1" si="1668">IFERROR(INDEX($D$2:$BA$203,$A$41-1+$BI296,$A$27-3)*IF(RTF_unit="K",1,IF(RTF_unit="lb",1/1000,IF(RTF_unit="T",2,1))),"")</f>
        <v/>
      </c>
      <c r="BM296" s="125" t="str">
        <f t="shared" ref="BM296" ca="1" si="1669">IFERROR(INDEX($D$2:$BA$203,$A$41-1+$BI296,$A$27-1)*IF(RTF_unit="K",1,IF(RTF_unit="lb",1/1000,IF(RTF_unit="T",2,1))),"")</f>
        <v/>
      </c>
      <c r="BN296" s="125" t="str">
        <f t="shared" ref="BN296" ca="1" si="1670">IFERROR(INDEX($D$2:$BA$203,$A$41-1+$BI296,$A$27-2)*IF(RTF_unit="K",1,IF(RTF_unit="lb",1/1000,IF(RTF_unit="T",2,1))),"")</f>
        <v/>
      </c>
      <c r="BO296" s="125" t="str">
        <f t="shared" ref="BO296" ca="1" si="1671">IFERROR(INDEX($D$2:$BA$203,$A$41-1+$BI296,$A$27)*IF(RTF_unit_Moment="kip-ft",1,IF(RTF_unit_Moment="kip-in",1/12,IF(RTF_unit_Moment="lb-ft",1/1000,IF(RTF_unit_Moment="lb-in",1/12000,1)))),"")</f>
        <v/>
      </c>
      <c r="BP296" s="125" t="str">
        <f t="shared" ref="BP296" ca="1" si="1672">IFERROR(INDEX($D$2:$BA$203,$A$41-1+$BI296,$A$30)*IF(RTF_unit_Moment="kip-ft",1,IF(RTF_unit_Moment="kip-in",1/12,IF(RTF_unit_Moment="lb-ft",1/1000,IF(RTF_unit_Moment="lb-in",1/12000,1)))),"")</f>
        <v/>
      </c>
      <c r="BQ296" s="125" t="str">
        <f t="shared" ca="1" si="1517"/>
        <v/>
      </c>
      <c r="BR296" s="125" t="str">
        <f t="shared" ca="1" si="1518"/>
        <v/>
      </c>
      <c r="BT296" s="125" t="str">
        <f t="array" aca="1" ref="BT296" ca="1">IFERROR(INDEX($BB$1:$BB$203,SMALL(IF($BB$1:$BB$203&lt;&gt;"",ROW($BB$1:$BB$203)),ROW(289:289))),"")</f>
        <v/>
      </c>
      <c r="BU296" s="604" t="str">
        <f t="shared" ca="1" si="1486"/>
        <v/>
      </c>
      <c r="BV296" s="125" t="str">
        <f t="shared" ca="1" si="1494"/>
        <v/>
      </c>
      <c r="BW296" s="125" t="str">
        <f t="shared" ca="1" si="1494"/>
        <v/>
      </c>
      <c r="BX296" s="125" t="str">
        <f t="shared" ca="1" si="1494"/>
        <v/>
      </c>
      <c r="BY296" s="125" t="str">
        <f t="shared" ca="1" si="1495"/>
        <v/>
      </c>
      <c r="BZ296" s="125" t="str">
        <f t="shared" ca="1" si="1487"/>
        <v/>
      </c>
      <c r="CA296" s="125" t="str">
        <f t="shared" ca="1" si="1496"/>
        <v/>
      </c>
      <c r="CB296" s="125" t="str">
        <f t="shared" ca="1" si="1497"/>
        <v/>
      </c>
      <c r="CC296" s="125" t="str">
        <f t="shared" ca="1" si="1498"/>
        <v/>
      </c>
      <c r="CD296" s="125" t="str">
        <f t="shared" ca="1" si="1499"/>
        <v/>
      </c>
      <c r="CE296" s="125" t="str">
        <f t="shared" ca="1" si="1500"/>
        <v/>
      </c>
      <c r="CF296" s="125" t="str">
        <f t="shared" ca="1" si="1501"/>
        <v/>
      </c>
      <c r="CG296" s="125" t="str">
        <f t="shared" ca="1" si="1502"/>
        <v/>
      </c>
      <c r="CH296" s="125" t="str">
        <f t="shared" ca="1" si="1503"/>
        <v/>
      </c>
      <c r="CI296" s="125" t="str">
        <f t="shared" ca="1" si="1504"/>
        <v/>
      </c>
      <c r="CJ296" s="125" t="str">
        <f t="array" aca="1" ref="CJ296" ca="1">IFERROR(INDEX($CI$1:$CI$502,SMALL(IF($CI$1:$CI$502&lt;&gt;"",ROW($CI$1:$CI$502)),ROW(289:289))),"")</f>
        <v/>
      </c>
      <c r="CK296" s="125" t="str">
        <f t="shared" ca="1" si="1505"/>
        <v/>
      </c>
      <c r="CL296" s="125" t="str">
        <f t="shared" ca="1" si="1506"/>
        <v/>
      </c>
      <c r="CM296" s="125"/>
      <c r="CO296" s="125" t="str">
        <f t="shared" si="1507"/>
        <v/>
      </c>
      <c r="CP296" s="600" t="str">
        <f t="shared" si="1508"/>
        <v/>
      </c>
      <c r="CQ296" s="600" t="str">
        <f t="shared" si="1524"/>
        <v/>
      </c>
      <c r="CR296" s="600" t="str">
        <f t="shared" si="1509"/>
        <v/>
      </c>
    </row>
    <row r="297" spans="1:96" x14ac:dyDescent="0.25">
      <c r="A297" s="591"/>
      <c r="C297" s="125">
        <f t="shared" si="1454"/>
        <v>295</v>
      </c>
      <c r="D297" s="125" t="e">
        <f t="shared" ca="1" si="1636"/>
        <v>#N/A</v>
      </c>
      <c r="E297" s="125" t="e">
        <f t="shared" ca="1" si="1636"/>
        <v>#N/A</v>
      </c>
      <c r="F297" s="125" t="e">
        <f t="shared" ca="1" si="1636"/>
        <v>#N/A</v>
      </c>
      <c r="G297" s="125" t="e">
        <f t="shared" ca="1" si="1636"/>
        <v>#N/A</v>
      </c>
      <c r="H297" s="125" t="e">
        <f t="shared" ca="1" si="1636"/>
        <v>#N/A</v>
      </c>
      <c r="I297" s="125" t="e">
        <f t="shared" ca="1" si="1636"/>
        <v>#N/A</v>
      </c>
      <c r="J297" s="125" t="e">
        <f t="shared" ca="1" si="1636"/>
        <v>#N/A</v>
      </c>
      <c r="K297" s="125" t="e">
        <f t="shared" ca="1" si="1636"/>
        <v>#N/A</v>
      </c>
      <c r="L297" s="125" t="e">
        <f t="shared" ca="1" si="1636"/>
        <v>#N/A</v>
      </c>
      <c r="M297" s="125" t="e">
        <f t="shared" ca="1" si="1636"/>
        <v>#N/A</v>
      </c>
      <c r="N297" s="125" t="e">
        <f t="shared" ca="1" si="1636"/>
        <v>#N/A</v>
      </c>
      <c r="O297" s="125" t="e">
        <f t="shared" ca="1" si="1636"/>
        <v>#N/A</v>
      </c>
      <c r="P297" s="125" t="e">
        <f t="shared" ca="1" si="1636"/>
        <v>#N/A</v>
      </c>
      <c r="Q297" s="125" t="e">
        <f t="shared" ca="1" si="1636"/>
        <v>#N/A</v>
      </c>
      <c r="R297" s="125" t="e">
        <f t="shared" ca="1" si="1636"/>
        <v>#N/A</v>
      </c>
      <c r="S297" s="125" t="e">
        <f t="shared" ca="1" si="1636"/>
        <v>#N/A</v>
      </c>
      <c r="T297" s="125" t="e">
        <f t="shared" ca="1" si="1629"/>
        <v>#N/A</v>
      </c>
      <c r="U297" s="125" t="e">
        <f t="shared" ca="1" si="1629"/>
        <v>#N/A</v>
      </c>
      <c r="V297" s="125" t="e">
        <f t="shared" ca="1" si="1629"/>
        <v>#N/A</v>
      </c>
      <c r="W297" s="125" t="e">
        <f t="shared" ca="1" si="1629"/>
        <v>#N/A</v>
      </c>
      <c r="X297" s="125" t="e">
        <f t="shared" ca="1" si="1629"/>
        <v>#N/A</v>
      </c>
      <c r="Y297" s="125" t="e">
        <f t="shared" ca="1" si="1629"/>
        <v>#N/A</v>
      </c>
      <c r="Z297" s="125" t="e">
        <f t="shared" ca="1" si="1629"/>
        <v>#N/A</v>
      </c>
      <c r="AA297" s="125" t="e">
        <f t="shared" ca="1" si="1629"/>
        <v>#N/A</v>
      </c>
      <c r="AB297" s="125" t="e">
        <f t="shared" ca="1" si="1629"/>
        <v>#N/A</v>
      </c>
      <c r="AC297" s="125" t="e">
        <f t="shared" ca="1" si="1629"/>
        <v>#N/A</v>
      </c>
      <c r="AD297" s="125" t="e">
        <f t="shared" ca="1" si="1629"/>
        <v>#N/A</v>
      </c>
      <c r="AE297" s="125" t="e">
        <f t="shared" ca="1" si="1629"/>
        <v>#N/A</v>
      </c>
      <c r="AF297" s="125" t="e">
        <f t="shared" ca="1" si="1629"/>
        <v>#N/A</v>
      </c>
      <c r="AG297" s="125" t="e">
        <f t="shared" ca="1" si="1629"/>
        <v>#N/A</v>
      </c>
      <c r="AH297" s="125" t="e">
        <f t="shared" ca="1" si="1629"/>
        <v>#N/A</v>
      </c>
      <c r="AI297" s="125" t="e">
        <f t="shared" ca="1" si="1637"/>
        <v>#N/A</v>
      </c>
      <c r="AJ297" s="125" t="e">
        <f t="shared" ca="1" si="1637"/>
        <v>#N/A</v>
      </c>
      <c r="AK297" s="125" t="e">
        <f t="shared" ca="1" si="1637"/>
        <v>#N/A</v>
      </c>
      <c r="AL297" s="125" t="e">
        <f t="shared" ca="1" si="1637"/>
        <v>#N/A</v>
      </c>
      <c r="AM297" s="125" t="e">
        <f t="shared" ca="1" si="1637"/>
        <v>#N/A</v>
      </c>
      <c r="AN297" s="125" t="e">
        <f t="shared" ca="1" si="1637"/>
        <v>#N/A</v>
      </c>
      <c r="AO297" s="125" t="e">
        <f t="shared" ca="1" si="1637"/>
        <v>#N/A</v>
      </c>
      <c r="AP297" s="125" t="e">
        <f t="shared" ca="1" si="1637"/>
        <v>#N/A</v>
      </c>
      <c r="AQ297" s="125" t="e">
        <f t="shared" ca="1" si="1637"/>
        <v>#N/A</v>
      </c>
      <c r="AR297" s="125" t="e">
        <f t="shared" ca="1" si="1637"/>
        <v>#N/A</v>
      </c>
      <c r="AS297" s="125" t="e">
        <f t="shared" ca="1" si="1637"/>
        <v>#N/A</v>
      </c>
      <c r="AT297" s="125" t="e">
        <f t="shared" ca="1" si="1637"/>
        <v>#N/A</v>
      </c>
      <c r="AU297" s="125" t="e">
        <f t="shared" ca="1" si="1637"/>
        <v>#N/A</v>
      </c>
      <c r="AV297" s="125" t="e">
        <f t="shared" ca="1" si="1637"/>
        <v>#N/A</v>
      </c>
      <c r="AW297" s="125" t="e">
        <f t="shared" ca="1" si="1637"/>
        <v>#N/A</v>
      </c>
      <c r="AX297" s="125" t="e">
        <f t="shared" ca="1" si="1637"/>
        <v>#N/A</v>
      </c>
      <c r="AY297" s="125" t="e">
        <f t="shared" ca="1" si="1630"/>
        <v>#N/A</v>
      </c>
      <c r="AZ297" s="125" t="e">
        <f t="shared" ca="1" si="1630"/>
        <v>#N/A</v>
      </c>
      <c r="BA297" s="125" t="e">
        <f t="shared" ca="1" si="1630"/>
        <v>#N/A</v>
      </c>
      <c r="BB297" s="125" t="str">
        <f t="shared" ca="1" si="1447"/>
        <v/>
      </c>
      <c r="BC297" s="125" t="str">
        <f t="shared" ca="1" si="1439"/>
        <v/>
      </c>
      <c r="BD297" s="125" t="str">
        <f t="shared" ca="1" si="1440"/>
        <v/>
      </c>
      <c r="BE297" s="125" t="str">
        <f t="shared" ca="1" si="1441"/>
        <v/>
      </c>
      <c r="BF297" t="str">
        <f t="shared" ca="1" si="1448"/>
        <v/>
      </c>
      <c r="BG297" s="125" t="str">
        <f t="shared" ca="1" si="1475"/>
        <v/>
      </c>
      <c r="BI297" s="606" t="str">
        <f t="shared" ca="1" si="1510"/>
        <v/>
      </c>
      <c r="BJ297" s="125" t="str">
        <f t="shared" ca="1" si="1488"/>
        <v/>
      </c>
      <c r="BK297" s="125" t="str">
        <f t="shared" ca="1" si="1511"/>
        <v/>
      </c>
      <c r="BL297" s="125" t="str">
        <f t="shared" ref="BL297" ca="1" si="1673">IFERROR(INDEX($D$2:$BA$203,$A$41-1+$BI297,$A$27-3)*IF(RTF_unit="K",1,IF(RTF_unit="lb",1/1000,IF(RTF_unit="T",2,1))),"")</f>
        <v/>
      </c>
      <c r="BM297" s="125" t="str">
        <f t="shared" ref="BM297" ca="1" si="1674">IFERROR(INDEX($D$2:$BA$203,$A$41-1+$BI297,$A$27-1)*IF(RTF_unit="K",1,IF(RTF_unit="lb",1/1000,IF(RTF_unit="T",2,1))),"")</f>
        <v/>
      </c>
      <c r="BN297" s="125" t="str">
        <f t="shared" ref="BN297" ca="1" si="1675">IFERROR(INDEX($D$2:$BA$203,$A$41-1+$BI297,$A$27-2)*IF(RTF_unit="K",1,IF(RTF_unit="lb",1/1000,IF(RTF_unit="T",2,1))),"")</f>
        <v/>
      </c>
      <c r="BO297" s="125" t="str">
        <f t="shared" ref="BO297" ca="1" si="1676">IFERROR(INDEX($D$2:$BA$203,$A$41-1+$BI297,$A$27)*IF(RTF_unit_Moment="kip-ft",1,IF(RTF_unit_Moment="kip-in",1/12,IF(RTF_unit_Moment="lb-ft",1/1000,IF(RTF_unit_Moment="lb-in",1/12000,1)))),"")</f>
        <v/>
      </c>
      <c r="BP297" s="125" t="str">
        <f t="shared" ref="BP297" ca="1" si="1677">IFERROR(INDEX($D$2:$BA$203,$A$41-1+$BI297,$A$30)*IF(RTF_unit_Moment="kip-ft",1,IF(RTF_unit_Moment="kip-in",1/12,IF(RTF_unit_Moment="lb-ft",1/1000,IF(RTF_unit_Moment="lb-in",1/12000,1)))),"")</f>
        <v/>
      </c>
      <c r="BQ297" s="125" t="str">
        <f t="shared" ca="1" si="1517"/>
        <v/>
      </c>
      <c r="BR297" s="125" t="str">
        <f t="shared" ca="1" si="1518"/>
        <v/>
      </c>
      <c r="BT297" s="125" t="str">
        <f t="array" aca="1" ref="BT297" ca="1">IFERROR(INDEX($BB$1:$BB$203,SMALL(IF($BB$1:$BB$203&lt;&gt;"",ROW($BB$1:$BB$203)),ROW(290:290))),"")</f>
        <v/>
      </c>
      <c r="BU297" s="604" t="str">
        <f t="shared" ca="1" si="1486"/>
        <v/>
      </c>
      <c r="BV297" s="125" t="str">
        <f t="shared" ca="1" si="1494"/>
        <v/>
      </c>
      <c r="BW297" s="125" t="str">
        <f t="shared" ca="1" si="1494"/>
        <v/>
      </c>
      <c r="BX297" s="125" t="str">
        <f t="shared" ca="1" si="1494"/>
        <v/>
      </c>
      <c r="BY297" s="125" t="str">
        <f t="shared" ca="1" si="1495"/>
        <v/>
      </c>
      <c r="BZ297" s="125" t="str">
        <f t="shared" ca="1" si="1487"/>
        <v/>
      </c>
      <c r="CA297" s="125" t="str">
        <f t="shared" ca="1" si="1496"/>
        <v/>
      </c>
      <c r="CB297" s="125" t="str">
        <f t="shared" ca="1" si="1497"/>
        <v/>
      </c>
      <c r="CC297" s="125" t="str">
        <f t="shared" ca="1" si="1498"/>
        <v/>
      </c>
      <c r="CD297" s="125" t="str">
        <f t="shared" ca="1" si="1499"/>
        <v/>
      </c>
      <c r="CE297" s="125" t="str">
        <f t="shared" ca="1" si="1500"/>
        <v/>
      </c>
      <c r="CF297" s="125" t="str">
        <f t="shared" ca="1" si="1501"/>
        <v/>
      </c>
      <c r="CG297" s="125" t="str">
        <f t="shared" ca="1" si="1502"/>
        <v/>
      </c>
      <c r="CH297" s="125" t="str">
        <f t="shared" ca="1" si="1503"/>
        <v/>
      </c>
      <c r="CI297" s="125" t="str">
        <f t="shared" ca="1" si="1504"/>
        <v/>
      </c>
      <c r="CJ297" s="125" t="str">
        <f t="array" aca="1" ref="CJ297" ca="1">IFERROR(INDEX($CI$1:$CI$502,SMALL(IF($CI$1:$CI$502&lt;&gt;"",ROW($CI$1:$CI$502)),ROW(290:290))),"")</f>
        <v/>
      </c>
      <c r="CK297" s="125" t="str">
        <f t="shared" ca="1" si="1505"/>
        <v/>
      </c>
      <c r="CL297" s="125" t="str">
        <f t="shared" ca="1" si="1506"/>
        <v/>
      </c>
      <c r="CM297" s="125"/>
      <c r="CO297" s="125" t="str">
        <f t="shared" si="1507"/>
        <v/>
      </c>
      <c r="CP297" s="600" t="str">
        <f t="shared" si="1508"/>
        <v/>
      </c>
      <c r="CQ297" s="600" t="str">
        <f t="shared" si="1524"/>
        <v/>
      </c>
      <c r="CR297" s="600" t="str">
        <f t="shared" si="1509"/>
        <v/>
      </c>
    </row>
    <row r="298" spans="1:96" x14ac:dyDescent="0.25">
      <c r="A298" s="591"/>
      <c r="C298" s="125">
        <f t="shared" si="1454"/>
        <v>296</v>
      </c>
      <c r="D298" s="125" t="e">
        <f t="shared" ca="1" si="1636"/>
        <v>#N/A</v>
      </c>
      <c r="E298" s="125" t="e">
        <f t="shared" ca="1" si="1636"/>
        <v>#N/A</v>
      </c>
      <c r="F298" s="125" t="e">
        <f t="shared" ca="1" si="1636"/>
        <v>#N/A</v>
      </c>
      <c r="G298" s="125" t="e">
        <f t="shared" ca="1" si="1636"/>
        <v>#N/A</v>
      </c>
      <c r="H298" s="125" t="e">
        <f t="shared" ca="1" si="1636"/>
        <v>#N/A</v>
      </c>
      <c r="I298" s="125" t="e">
        <f t="shared" ca="1" si="1636"/>
        <v>#N/A</v>
      </c>
      <c r="J298" s="125" t="e">
        <f t="shared" ca="1" si="1636"/>
        <v>#N/A</v>
      </c>
      <c r="K298" s="125" t="e">
        <f t="shared" ca="1" si="1636"/>
        <v>#N/A</v>
      </c>
      <c r="L298" s="125" t="e">
        <f t="shared" ca="1" si="1636"/>
        <v>#N/A</v>
      </c>
      <c r="M298" s="125" t="e">
        <f t="shared" ca="1" si="1636"/>
        <v>#N/A</v>
      </c>
      <c r="N298" s="125" t="e">
        <f t="shared" ca="1" si="1636"/>
        <v>#N/A</v>
      </c>
      <c r="O298" s="125" t="e">
        <f t="shared" ca="1" si="1636"/>
        <v>#N/A</v>
      </c>
      <c r="P298" s="125" t="e">
        <f t="shared" ca="1" si="1636"/>
        <v>#N/A</v>
      </c>
      <c r="Q298" s="125" t="e">
        <f t="shared" ca="1" si="1636"/>
        <v>#N/A</v>
      </c>
      <c r="R298" s="125" t="e">
        <f t="shared" ca="1" si="1636"/>
        <v>#N/A</v>
      </c>
      <c r="S298" s="125" t="e">
        <f t="shared" ca="1" si="1636"/>
        <v>#N/A</v>
      </c>
      <c r="T298" s="125" t="e">
        <f t="shared" ca="1" si="1629"/>
        <v>#N/A</v>
      </c>
      <c r="U298" s="125" t="e">
        <f t="shared" ca="1" si="1629"/>
        <v>#N/A</v>
      </c>
      <c r="V298" s="125" t="e">
        <f t="shared" ca="1" si="1629"/>
        <v>#N/A</v>
      </c>
      <c r="W298" s="125" t="e">
        <f t="shared" ca="1" si="1629"/>
        <v>#N/A</v>
      </c>
      <c r="X298" s="125" t="e">
        <f t="shared" ca="1" si="1629"/>
        <v>#N/A</v>
      </c>
      <c r="Y298" s="125" t="e">
        <f t="shared" ca="1" si="1629"/>
        <v>#N/A</v>
      </c>
      <c r="Z298" s="125" t="e">
        <f t="shared" ca="1" si="1629"/>
        <v>#N/A</v>
      </c>
      <c r="AA298" s="125" t="e">
        <f t="shared" ca="1" si="1629"/>
        <v>#N/A</v>
      </c>
      <c r="AB298" s="125" t="e">
        <f t="shared" ca="1" si="1629"/>
        <v>#N/A</v>
      </c>
      <c r="AC298" s="125" t="e">
        <f t="shared" ca="1" si="1629"/>
        <v>#N/A</v>
      </c>
      <c r="AD298" s="125" t="e">
        <f t="shared" ca="1" si="1629"/>
        <v>#N/A</v>
      </c>
      <c r="AE298" s="125" t="e">
        <f t="shared" ca="1" si="1629"/>
        <v>#N/A</v>
      </c>
      <c r="AF298" s="125" t="e">
        <f t="shared" ca="1" si="1629"/>
        <v>#N/A</v>
      </c>
      <c r="AG298" s="125" t="e">
        <f t="shared" ca="1" si="1629"/>
        <v>#N/A</v>
      </c>
      <c r="AH298" s="125" t="e">
        <f t="shared" ca="1" si="1629"/>
        <v>#N/A</v>
      </c>
      <c r="AI298" s="125" t="e">
        <f t="shared" ca="1" si="1637"/>
        <v>#N/A</v>
      </c>
      <c r="AJ298" s="125" t="e">
        <f t="shared" ca="1" si="1637"/>
        <v>#N/A</v>
      </c>
      <c r="AK298" s="125" t="e">
        <f t="shared" ca="1" si="1637"/>
        <v>#N/A</v>
      </c>
      <c r="AL298" s="125" t="e">
        <f t="shared" ca="1" si="1637"/>
        <v>#N/A</v>
      </c>
      <c r="AM298" s="125" t="e">
        <f t="shared" ca="1" si="1637"/>
        <v>#N/A</v>
      </c>
      <c r="AN298" s="125" t="e">
        <f t="shared" ca="1" si="1637"/>
        <v>#N/A</v>
      </c>
      <c r="AO298" s="125" t="e">
        <f t="shared" ca="1" si="1637"/>
        <v>#N/A</v>
      </c>
      <c r="AP298" s="125" t="e">
        <f t="shared" ca="1" si="1637"/>
        <v>#N/A</v>
      </c>
      <c r="AQ298" s="125" t="e">
        <f t="shared" ca="1" si="1637"/>
        <v>#N/A</v>
      </c>
      <c r="AR298" s="125" t="e">
        <f t="shared" ca="1" si="1637"/>
        <v>#N/A</v>
      </c>
      <c r="AS298" s="125" t="e">
        <f t="shared" ca="1" si="1637"/>
        <v>#N/A</v>
      </c>
      <c r="AT298" s="125" t="e">
        <f t="shared" ca="1" si="1637"/>
        <v>#N/A</v>
      </c>
      <c r="AU298" s="125" t="e">
        <f t="shared" ca="1" si="1637"/>
        <v>#N/A</v>
      </c>
      <c r="AV298" s="125" t="e">
        <f t="shared" ca="1" si="1637"/>
        <v>#N/A</v>
      </c>
      <c r="AW298" s="125" t="e">
        <f t="shared" ca="1" si="1637"/>
        <v>#N/A</v>
      </c>
      <c r="AX298" s="125" t="e">
        <f t="shared" ca="1" si="1637"/>
        <v>#N/A</v>
      </c>
      <c r="AY298" s="125" t="e">
        <f t="shared" ca="1" si="1630"/>
        <v>#N/A</v>
      </c>
      <c r="AZ298" s="125" t="e">
        <f t="shared" ca="1" si="1630"/>
        <v>#N/A</v>
      </c>
      <c r="BA298" s="125" t="e">
        <f t="shared" ca="1" si="1630"/>
        <v>#N/A</v>
      </c>
      <c r="BB298" s="125" t="str">
        <f t="shared" ca="1" si="1447"/>
        <v/>
      </c>
      <c r="BC298" s="125" t="str">
        <f t="shared" ca="1" si="1439"/>
        <v/>
      </c>
      <c r="BD298" s="125" t="str">
        <f t="shared" ca="1" si="1440"/>
        <v/>
      </c>
      <c r="BE298" s="125" t="str">
        <f t="shared" ca="1" si="1441"/>
        <v/>
      </c>
      <c r="BF298" t="str">
        <f t="shared" ca="1" si="1448"/>
        <v/>
      </c>
      <c r="BG298" s="125" t="str">
        <f t="shared" ca="1" si="1475"/>
        <v/>
      </c>
      <c r="BI298" s="606" t="str">
        <f t="shared" ca="1" si="1510"/>
        <v/>
      </c>
      <c r="BJ298" s="125" t="str">
        <f t="shared" ca="1" si="1488"/>
        <v/>
      </c>
      <c r="BK298" s="125" t="str">
        <f t="shared" ca="1" si="1511"/>
        <v/>
      </c>
      <c r="BL298" s="125" t="str">
        <f t="shared" ref="BL298" ca="1" si="1678">IFERROR(INDEX($D$2:$BA$203,$A$41-1+$BI298,$A$27-3)*IF(RTF_unit="K",1,IF(RTF_unit="lb",1/1000,IF(RTF_unit="T",2,1))),"")</f>
        <v/>
      </c>
      <c r="BM298" s="125" t="str">
        <f t="shared" ref="BM298" ca="1" si="1679">IFERROR(INDEX($D$2:$BA$203,$A$41-1+$BI298,$A$27-1)*IF(RTF_unit="K",1,IF(RTF_unit="lb",1/1000,IF(RTF_unit="T",2,1))),"")</f>
        <v/>
      </c>
      <c r="BN298" s="125" t="str">
        <f t="shared" ref="BN298" ca="1" si="1680">IFERROR(INDEX($D$2:$BA$203,$A$41-1+$BI298,$A$27-2)*IF(RTF_unit="K",1,IF(RTF_unit="lb",1/1000,IF(RTF_unit="T",2,1))),"")</f>
        <v/>
      </c>
      <c r="BO298" s="125" t="str">
        <f t="shared" ref="BO298" ca="1" si="1681">IFERROR(INDEX($D$2:$BA$203,$A$41-1+$BI298,$A$27)*IF(RTF_unit_Moment="kip-ft",1,IF(RTF_unit_Moment="kip-in",1/12,IF(RTF_unit_Moment="lb-ft",1/1000,IF(RTF_unit_Moment="lb-in",1/12000,1)))),"")</f>
        <v/>
      </c>
      <c r="BP298" s="125" t="str">
        <f t="shared" ref="BP298" ca="1" si="1682">IFERROR(INDEX($D$2:$BA$203,$A$41-1+$BI298,$A$30)*IF(RTF_unit_Moment="kip-ft",1,IF(RTF_unit_Moment="kip-in",1/12,IF(RTF_unit_Moment="lb-ft",1/1000,IF(RTF_unit_Moment="lb-in",1/12000,1)))),"")</f>
        <v/>
      </c>
      <c r="BQ298" s="125" t="str">
        <f t="shared" ca="1" si="1517"/>
        <v/>
      </c>
      <c r="BR298" s="125" t="str">
        <f t="shared" ca="1" si="1518"/>
        <v/>
      </c>
      <c r="BT298" s="125" t="str">
        <f t="array" aca="1" ref="BT298" ca="1">IFERROR(INDEX($BB$1:$BB$203,SMALL(IF($BB$1:$BB$203&lt;&gt;"",ROW($BB$1:$BB$203)),ROW(291:291))),"")</f>
        <v/>
      </c>
      <c r="BU298" s="604" t="str">
        <f t="shared" ca="1" si="1486"/>
        <v/>
      </c>
      <c r="BV298" s="125" t="str">
        <f t="shared" ca="1" si="1494"/>
        <v/>
      </c>
      <c r="BW298" s="125" t="str">
        <f t="shared" ca="1" si="1494"/>
        <v/>
      </c>
      <c r="BX298" s="125" t="str">
        <f t="shared" ca="1" si="1494"/>
        <v/>
      </c>
      <c r="BY298" s="125" t="str">
        <f t="shared" ca="1" si="1495"/>
        <v/>
      </c>
      <c r="BZ298" s="125" t="str">
        <f t="shared" ca="1" si="1487"/>
        <v/>
      </c>
      <c r="CA298" s="125" t="str">
        <f t="shared" ca="1" si="1496"/>
        <v/>
      </c>
      <c r="CB298" s="125" t="str">
        <f t="shared" ca="1" si="1497"/>
        <v/>
      </c>
      <c r="CC298" s="125" t="str">
        <f t="shared" ca="1" si="1498"/>
        <v/>
      </c>
      <c r="CD298" s="125" t="str">
        <f t="shared" ca="1" si="1499"/>
        <v/>
      </c>
      <c r="CE298" s="125" t="str">
        <f t="shared" ca="1" si="1500"/>
        <v/>
      </c>
      <c r="CF298" s="125" t="str">
        <f t="shared" ca="1" si="1501"/>
        <v/>
      </c>
      <c r="CG298" s="125" t="str">
        <f t="shared" ca="1" si="1502"/>
        <v/>
      </c>
      <c r="CH298" s="125" t="str">
        <f t="shared" ca="1" si="1503"/>
        <v/>
      </c>
      <c r="CI298" s="125" t="str">
        <f t="shared" ca="1" si="1504"/>
        <v/>
      </c>
      <c r="CJ298" s="125" t="str">
        <f t="array" aca="1" ref="CJ298" ca="1">IFERROR(INDEX($CI$1:$CI$502,SMALL(IF($CI$1:$CI$502&lt;&gt;"",ROW($CI$1:$CI$502)),ROW(291:291))),"")</f>
        <v/>
      </c>
      <c r="CK298" s="125" t="str">
        <f t="shared" ca="1" si="1505"/>
        <v/>
      </c>
      <c r="CL298" s="125" t="str">
        <f t="shared" ca="1" si="1506"/>
        <v/>
      </c>
      <c r="CM298" s="125"/>
      <c r="CO298" s="125" t="str">
        <f t="shared" si="1507"/>
        <v/>
      </c>
      <c r="CP298" s="600" t="str">
        <f t="shared" si="1508"/>
        <v/>
      </c>
      <c r="CQ298" s="600" t="str">
        <f t="shared" si="1524"/>
        <v/>
      </c>
      <c r="CR298" s="600" t="str">
        <f t="shared" si="1509"/>
        <v/>
      </c>
    </row>
    <row r="299" spans="1:96" x14ac:dyDescent="0.25">
      <c r="A299" s="591"/>
      <c r="C299" s="125">
        <f t="shared" si="1454"/>
        <v>297</v>
      </c>
      <c r="D299" s="125" t="e">
        <f t="shared" ca="1" si="1636"/>
        <v>#N/A</v>
      </c>
      <c r="E299" s="125" t="e">
        <f t="shared" ca="1" si="1636"/>
        <v>#N/A</v>
      </c>
      <c r="F299" s="125" t="e">
        <f t="shared" ca="1" si="1636"/>
        <v>#N/A</v>
      </c>
      <c r="G299" s="125" t="e">
        <f t="shared" ca="1" si="1636"/>
        <v>#N/A</v>
      </c>
      <c r="H299" s="125" t="e">
        <f t="shared" ca="1" si="1636"/>
        <v>#N/A</v>
      </c>
      <c r="I299" s="125" t="e">
        <f t="shared" ca="1" si="1636"/>
        <v>#N/A</v>
      </c>
      <c r="J299" s="125" t="e">
        <f t="shared" ca="1" si="1636"/>
        <v>#N/A</v>
      </c>
      <c r="K299" s="125" t="e">
        <f t="shared" ca="1" si="1636"/>
        <v>#N/A</v>
      </c>
      <c r="L299" s="125" t="e">
        <f t="shared" ca="1" si="1636"/>
        <v>#N/A</v>
      </c>
      <c r="M299" s="125" t="e">
        <f t="shared" ca="1" si="1636"/>
        <v>#N/A</v>
      </c>
      <c r="N299" s="125" t="e">
        <f t="shared" ca="1" si="1636"/>
        <v>#N/A</v>
      </c>
      <c r="O299" s="125" t="e">
        <f t="shared" ca="1" si="1636"/>
        <v>#N/A</v>
      </c>
      <c r="P299" s="125" t="e">
        <f t="shared" ca="1" si="1636"/>
        <v>#N/A</v>
      </c>
      <c r="Q299" s="125" t="e">
        <f t="shared" ca="1" si="1636"/>
        <v>#N/A</v>
      </c>
      <c r="R299" s="125" t="e">
        <f t="shared" ca="1" si="1636"/>
        <v>#N/A</v>
      </c>
      <c r="S299" s="125" t="e">
        <f t="shared" ca="1" si="1636"/>
        <v>#N/A</v>
      </c>
      <c r="T299" s="125" t="e">
        <f t="shared" ca="1" si="1629"/>
        <v>#N/A</v>
      </c>
      <c r="U299" s="125" t="e">
        <f t="shared" ca="1" si="1629"/>
        <v>#N/A</v>
      </c>
      <c r="V299" s="125" t="e">
        <f t="shared" ca="1" si="1629"/>
        <v>#N/A</v>
      </c>
      <c r="W299" s="125" t="e">
        <f t="shared" ca="1" si="1629"/>
        <v>#N/A</v>
      </c>
      <c r="X299" s="125" t="e">
        <f t="shared" ca="1" si="1629"/>
        <v>#N/A</v>
      </c>
      <c r="Y299" s="125" t="e">
        <f t="shared" ca="1" si="1629"/>
        <v>#N/A</v>
      </c>
      <c r="Z299" s="125" t="e">
        <f t="shared" ca="1" si="1629"/>
        <v>#N/A</v>
      </c>
      <c r="AA299" s="125" t="e">
        <f t="shared" ca="1" si="1629"/>
        <v>#N/A</v>
      </c>
      <c r="AB299" s="125" t="e">
        <f t="shared" ca="1" si="1629"/>
        <v>#N/A</v>
      </c>
      <c r="AC299" s="125" t="e">
        <f t="shared" ca="1" si="1629"/>
        <v>#N/A</v>
      </c>
      <c r="AD299" s="125" t="e">
        <f t="shared" ca="1" si="1629"/>
        <v>#N/A</v>
      </c>
      <c r="AE299" s="125" t="e">
        <f t="shared" ca="1" si="1629"/>
        <v>#N/A</v>
      </c>
      <c r="AF299" s="125" t="e">
        <f t="shared" ca="1" si="1629"/>
        <v>#N/A</v>
      </c>
      <c r="AG299" s="125" t="e">
        <f t="shared" ca="1" si="1629"/>
        <v>#N/A</v>
      </c>
      <c r="AH299" s="125" t="e">
        <f t="shared" ca="1" si="1629"/>
        <v>#N/A</v>
      </c>
      <c r="AI299" s="125" t="e">
        <f t="shared" ca="1" si="1637"/>
        <v>#N/A</v>
      </c>
      <c r="AJ299" s="125" t="e">
        <f t="shared" ca="1" si="1637"/>
        <v>#N/A</v>
      </c>
      <c r="AK299" s="125" t="e">
        <f t="shared" ca="1" si="1637"/>
        <v>#N/A</v>
      </c>
      <c r="AL299" s="125" t="e">
        <f t="shared" ca="1" si="1637"/>
        <v>#N/A</v>
      </c>
      <c r="AM299" s="125" t="e">
        <f t="shared" ca="1" si="1637"/>
        <v>#N/A</v>
      </c>
      <c r="AN299" s="125" t="e">
        <f t="shared" ca="1" si="1637"/>
        <v>#N/A</v>
      </c>
      <c r="AO299" s="125" t="e">
        <f t="shared" ca="1" si="1637"/>
        <v>#N/A</v>
      </c>
      <c r="AP299" s="125" t="e">
        <f t="shared" ca="1" si="1637"/>
        <v>#N/A</v>
      </c>
      <c r="AQ299" s="125" t="e">
        <f t="shared" ca="1" si="1637"/>
        <v>#N/A</v>
      </c>
      <c r="AR299" s="125" t="e">
        <f t="shared" ca="1" si="1637"/>
        <v>#N/A</v>
      </c>
      <c r="AS299" s="125" t="e">
        <f t="shared" ca="1" si="1637"/>
        <v>#N/A</v>
      </c>
      <c r="AT299" s="125" t="e">
        <f t="shared" ca="1" si="1637"/>
        <v>#N/A</v>
      </c>
      <c r="AU299" s="125" t="e">
        <f t="shared" ca="1" si="1637"/>
        <v>#N/A</v>
      </c>
      <c r="AV299" s="125" t="e">
        <f t="shared" ca="1" si="1637"/>
        <v>#N/A</v>
      </c>
      <c r="AW299" s="125" t="e">
        <f t="shared" ca="1" si="1637"/>
        <v>#N/A</v>
      </c>
      <c r="AX299" s="125" t="e">
        <f t="shared" ca="1" si="1637"/>
        <v>#N/A</v>
      </c>
      <c r="AY299" s="125" t="e">
        <f t="shared" ca="1" si="1630"/>
        <v>#N/A</v>
      </c>
      <c r="AZ299" s="125" t="e">
        <f t="shared" ca="1" si="1630"/>
        <v>#N/A</v>
      </c>
      <c r="BA299" s="125" t="e">
        <f t="shared" ca="1" si="1630"/>
        <v>#N/A</v>
      </c>
      <c r="BB299" s="125" t="str">
        <f t="shared" ca="1" si="1447"/>
        <v/>
      </c>
      <c r="BC299" s="125" t="str">
        <f t="shared" ca="1" si="1439"/>
        <v/>
      </c>
      <c r="BD299" s="125" t="str">
        <f t="shared" ca="1" si="1440"/>
        <v/>
      </c>
      <c r="BE299" s="125" t="str">
        <f t="shared" ca="1" si="1441"/>
        <v/>
      </c>
      <c r="BF299" t="str">
        <f t="shared" ca="1" si="1448"/>
        <v/>
      </c>
      <c r="BG299" s="125" t="str">
        <f t="shared" ca="1" si="1475"/>
        <v/>
      </c>
      <c r="BI299" s="606" t="str">
        <f t="shared" ca="1" si="1510"/>
        <v/>
      </c>
      <c r="BJ299" s="125" t="str">
        <f t="shared" ca="1" si="1488"/>
        <v/>
      </c>
      <c r="BK299" s="125" t="str">
        <f t="shared" ca="1" si="1511"/>
        <v/>
      </c>
      <c r="BL299" s="125" t="str">
        <f t="shared" ref="BL299" ca="1" si="1683">IFERROR(INDEX($D$2:$BA$203,$A$41-1+$BI299,$A$27-3)*IF(RTF_unit="K",1,IF(RTF_unit="lb",1/1000,IF(RTF_unit="T",2,1))),"")</f>
        <v/>
      </c>
      <c r="BM299" s="125" t="str">
        <f t="shared" ref="BM299" ca="1" si="1684">IFERROR(INDEX($D$2:$BA$203,$A$41-1+$BI299,$A$27-1)*IF(RTF_unit="K",1,IF(RTF_unit="lb",1/1000,IF(RTF_unit="T",2,1))),"")</f>
        <v/>
      </c>
      <c r="BN299" s="125" t="str">
        <f t="shared" ref="BN299" ca="1" si="1685">IFERROR(INDEX($D$2:$BA$203,$A$41-1+$BI299,$A$27-2)*IF(RTF_unit="K",1,IF(RTF_unit="lb",1/1000,IF(RTF_unit="T",2,1))),"")</f>
        <v/>
      </c>
      <c r="BO299" s="125" t="str">
        <f t="shared" ref="BO299" ca="1" si="1686">IFERROR(INDEX($D$2:$BA$203,$A$41-1+$BI299,$A$27)*IF(RTF_unit_Moment="kip-ft",1,IF(RTF_unit_Moment="kip-in",1/12,IF(RTF_unit_Moment="lb-ft",1/1000,IF(RTF_unit_Moment="lb-in",1/12000,1)))),"")</f>
        <v/>
      </c>
      <c r="BP299" s="125" t="str">
        <f t="shared" ref="BP299" ca="1" si="1687">IFERROR(INDEX($D$2:$BA$203,$A$41-1+$BI299,$A$30)*IF(RTF_unit_Moment="kip-ft",1,IF(RTF_unit_Moment="kip-in",1/12,IF(RTF_unit_Moment="lb-ft",1/1000,IF(RTF_unit_Moment="lb-in",1/12000,1)))),"")</f>
        <v/>
      </c>
      <c r="BQ299" s="125" t="str">
        <f t="shared" ca="1" si="1517"/>
        <v/>
      </c>
      <c r="BR299" s="125" t="str">
        <f t="shared" ca="1" si="1518"/>
        <v/>
      </c>
      <c r="BT299" s="125" t="str">
        <f t="array" aca="1" ref="BT299" ca="1">IFERROR(INDEX($BB$1:$BB$203,SMALL(IF($BB$1:$BB$203&lt;&gt;"",ROW($BB$1:$BB$203)),ROW(292:292))),"")</f>
        <v/>
      </c>
      <c r="BU299" s="604" t="str">
        <f t="shared" ca="1" si="1486"/>
        <v/>
      </c>
      <c r="BV299" s="125" t="str">
        <f t="shared" ca="1" si="1494"/>
        <v/>
      </c>
      <c r="BW299" s="125" t="str">
        <f t="shared" ca="1" si="1494"/>
        <v/>
      </c>
      <c r="BX299" s="125" t="str">
        <f t="shared" ca="1" si="1494"/>
        <v/>
      </c>
      <c r="BY299" s="125" t="str">
        <f t="shared" ca="1" si="1495"/>
        <v/>
      </c>
      <c r="BZ299" s="125" t="str">
        <f t="shared" ca="1" si="1487"/>
        <v/>
      </c>
      <c r="CA299" s="125" t="str">
        <f t="shared" ca="1" si="1496"/>
        <v/>
      </c>
      <c r="CB299" s="125" t="str">
        <f t="shared" ca="1" si="1497"/>
        <v/>
      </c>
      <c r="CC299" s="125" t="str">
        <f t="shared" ca="1" si="1498"/>
        <v/>
      </c>
      <c r="CD299" s="125" t="str">
        <f t="shared" ca="1" si="1499"/>
        <v/>
      </c>
      <c r="CE299" s="125" t="str">
        <f t="shared" ca="1" si="1500"/>
        <v/>
      </c>
      <c r="CF299" s="125" t="str">
        <f t="shared" ca="1" si="1501"/>
        <v/>
      </c>
      <c r="CG299" s="125" t="str">
        <f t="shared" ca="1" si="1502"/>
        <v/>
      </c>
      <c r="CH299" s="125" t="str">
        <f t="shared" ca="1" si="1503"/>
        <v/>
      </c>
      <c r="CI299" s="125" t="str">
        <f t="shared" ca="1" si="1504"/>
        <v/>
      </c>
      <c r="CJ299" s="125" t="str">
        <f t="array" aca="1" ref="CJ299" ca="1">IFERROR(INDEX($CI$1:$CI$502,SMALL(IF($CI$1:$CI$502&lt;&gt;"",ROW($CI$1:$CI$502)),ROW(292:292))),"")</f>
        <v/>
      </c>
      <c r="CK299" s="125" t="str">
        <f t="shared" ca="1" si="1505"/>
        <v/>
      </c>
      <c r="CL299" s="125" t="str">
        <f t="shared" ca="1" si="1506"/>
        <v/>
      </c>
      <c r="CM299" s="125"/>
      <c r="CO299" s="125" t="str">
        <f t="shared" si="1507"/>
        <v/>
      </c>
      <c r="CP299" s="600" t="str">
        <f t="shared" si="1508"/>
        <v/>
      </c>
      <c r="CQ299" s="600" t="str">
        <f t="shared" si="1524"/>
        <v/>
      </c>
      <c r="CR299" s="600" t="str">
        <f t="shared" si="1509"/>
        <v/>
      </c>
    </row>
    <row r="300" spans="1:96" x14ac:dyDescent="0.25">
      <c r="A300" s="591"/>
      <c r="C300" s="125">
        <f t="shared" si="1454"/>
        <v>298</v>
      </c>
      <c r="D300" s="125" t="e">
        <f t="shared" ca="1" si="1636"/>
        <v>#N/A</v>
      </c>
      <c r="E300" s="125" t="e">
        <f t="shared" ca="1" si="1636"/>
        <v>#N/A</v>
      </c>
      <c r="F300" s="125" t="e">
        <f t="shared" ca="1" si="1636"/>
        <v>#N/A</v>
      </c>
      <c r="G300" s="125" t="e">
        <f t="shared" ca="1" si="1636"/>
        <v>#N/A</v>
      </c>
      <c r="H300" s="125" t="e">
        <f t="shared" ca="1" si="1636"/>
        <v>#N/A</v>
      </c>
      <c r="I300" s="125" t="e">
        <f t="shared" ca="1" si="1636"/>
        <v>#N/A</v>
      </c>
      <c r="J300" s="125" t="e">
        <f t="shared" ca="1" si="1636"/>
        <v>#N/A</v>
      </c>
      <c r="K300" s="125" t="e">
        <f t="shared" ca="1" si="1636"/>
        <v>#N/A</v>
      </c>
      <c r="L300" s="125" t="e">
        <f t="shared" ca="1" si="1636"/>
        <v>#N/A</v>
      </c>
      <c r="M300" s="125" t="e">
        <f t="shared" ca="1" si="1636"/>
        <v>#N/A</v>
      </c>
      <c r="N300" s="125" t="e">
        <f t="shared" ca="1" si="1636"/>
        <v>#N/A</v>
      </c>
      <c r="O300" s="125" t="e">
        <f t="shared" ca="1" si="1636"/>
        <v>#N/A</v>
      </c>
      <c r="P300" s="125" t="e">
        <f t="shared" ca="1" si="1636"/>
        <v>#N/A</v>
      </c>
      <c r="Q300" s="125" t="e">
        <f t="shared" ca="1" si="1636"/>
        <v>#N/A</v>
      </c>
      <c r="R300" s="125" t="e">
        <f t="shared" ca="1" si="1636"/>
        <v>#N/A</v>
      </c>
      <c r="S300" s="125" t="e">
        <f t="shared" ca="1" si="1636"/>
        <v>#N/A</v>
      </c>
      <c r="T300" s="125" t="e">
        <f t="shared" ca="1" si="1629"/>
        <v>#N/A</v>
      </c>
      <c r="U300" s="125" t="e">
        <f t="shared" ca="1" si="1629"/>
        <v>#N/A</v>
      </c>
      <c r="V300" s="125" t="e">
        <f t="shared" ca="1" si="1629"/>
        <v>#N/A</v>
      </c>
      <c r="W300" s="125" t="e">
        <f t="shared" ca="1" si="1629"/>
        <v>#N/A</v>
      </c>
      <c r="X300" s="125" t="e">
        <f t="shared" ca="1" si="1629"/>
        <v>#N/A</v>
      </c>
      <c r="Y300" s="125" t="e">
        <f t="shared" ca="1" si="1629"/>
        <v>#N/A</v>
      </c>
      <c r="Z300" s="125" t="e">
        <f t="shared" ca="1" si="1629"/>
        <v>#N/A</v>
      </c>
      <c r="AA300" s="125" t="e">
        <f t="shared" ca="1" si="1629"/>
        <v>#N/A</v>
      </c>
      <c r="AB300" s="125" t="e">
        <f t="shared" ca="1" si="1629"/>
        <v>#N/A</v>
      </c>
      <c r="AC300" s="125" t="e">
        <f t="shared" ca="1" si="1629"/>
        <v>#N/A</v>
      </c>
      <c r="AD300" s="125" t="e">
        <f t="shared" ca="1" si="1629"/>
        <v>#N/A</v>
      </c>
      <c r="AE300" s="125" t="e">
        <f t="shared" ca="1" si="1629"/>
        <v>#N/A</v>
      </c>
      <c r="AF300" s="125" t="e">
        <f t="shared" ca="1" si="1629"/>
        <v>#N/A</v>
      </c>
      <c r="AG300" s="125" t="e">
        <f t="shared" ca="1" si="1629"/>
        <v>#N/A</v>
      </c>
      <c r="AH300" s="125" t="e">
        <f t="shared" ca="1" si="1629"/>
        <v>#N/A</v>
      </c>
      <c r="AI300" s="125" t="e">
        <f t="shared" ca="1" si="1637"/>
        <v>#N/A</v>
      </c>
      <c r="AJ300" s="125" t="e">
        <f t="shared" ca="1" si="1637"/>
        <v>#N/A</v>
      </c>
      <c r="AK300" s="125" t="e">
        <f t="shared" ca="1" si="1637"/>
        <v>#N/A</v>
      </c>
      <c r="AL300" s="125" t="e">
        <f t="shared" ca="1" si="1637"/>
        <v>#N/A</v>
      </c>
      <c r="AM300" s="125" t="e">
        <f t="shared" ca="1" si="1637"/>
        <v>#N/A</v>
      </c>
      <c r="AN300" s="125" t="e">
        <f t="shared" ca="1" si="1637"/>
        <v>#N/A</v>
      </c>
      <c r="AO300" s="125" t="e">
        <f t="shared" ca="1" si="1637"/>
        <v>#N/A</v>
      </c>
      <c r="AP300" s="125" t="e">
        <f t="shared" ca="1" si="1637"/>
        <v>#N/A</v>
      </c>
      <c r="AQ300" s="125" t="e">
        <f t="shared" ca="1" si="1637"/>
        <v>#N/A</v>
      </c>
      <c r="AR300" s="125" t="e">
        <f t="shared" ca="1" si="1637"/>
        <v>#N/A</v>
      </c>
      <c r="AS300" s="125" t="e">
        <f t="shared" ca="1" si="1637"/>
        <v>#N/A</v>
      </c>
      <c r="AT300" s="125" t="e">
        <f t="shared" ca="1" si="1637"/>
        <v>#N/A</v>
      </c>
      <c r="AU300" s="125" t="e">
        <f t="shared" ca="1" si="1637"/>
        <v>#N/A</v>
      </c>
      <c r="AV300" s="125" t="e">
        <f t="shared" ca="1" si="1637"/>
        <v>#N/A</v>
      </c>
      <c r="AW300" s="125" t="e">
        <f t="shared" ca="1" si="1637"/>
        <v>#N/A</v>
      </c>
      <c r="AX300" s="125" t="e">
        <f t="shared" ca="1" si="1637"/>
        <v>#N/A</v>
      </c>
      <c r="AY300" s="125" t="e">
        <f t="shared" ca="1" si="1630"/>
        <v>#N/A</v>
      </c>
      <c r="AZ300" s="125" t="e">
        <f t="shared" ca="1" si="1630"/>
        <v>#N/A</v>
      </c>
      <c r="BA300" s="125" t="e">
        <f t="shared" ca="1" si="1630"/>
        <v>#N/A</v>
      </c>
      <c r="BB300" s="125" t="str">
        <f t="shared" ca="1" si="1447"/>
        <v/>
      </c>
      <c r="BC300" s="125" t="str">
        <f t="shared" ca="1" si="1439"/>
        <v/>
      </c>
      <c r="BD300" s="125" t="str">
        <f t="shared" ca="1" si="1440"/>
        <v/>
      </c>
      <c r="BE300" s="125" t="str">
        <f t="shared" ca="1" si="1441"/>
        <v/>
      </c>
      <c r="BF300" t="str">
        <f t="shared" ca="1" si="1448"/>
        <v/>
      </c>
      <c r="BG300" s="125" t="str">
        <f t="shared" ca="1" si="1475"/>
        <v/>
      </c>
      <c r="BI300" s="606" t="str">
        <f t="shared" ca="1" si="1510"/>
        <v/>
      </c>
      <c r="BJ300" s="125" t="str">
        <f t="shared" ca="1" si="1488"/>
        <v/>
      </c>
      <c r="BK300" s="125" t="str">
        <f t="shared" ca="1" si="1511"/>
        <v/>
      </c>
      <c r="BL300" s="125" t="str">
        <f t="shared" ref="BL300" ca="1" si="1688">IFERROR(INDEX($D$2:$BA$203,$A$41-1+$BI300,$A$27-3)*IF(RTF_unit="K",1,IF(RTF_unit="lb",1/1000,IF(RTF_unit="T",2,1))),"")</f>
        <v/>
      </c>
      <c r="BM300" s="125" t="str">
        <f t="shared" ref="BM300" ca="1" si="1689">IFERROR(INDEX($D$2:$BA$203,$A$41-1+$BI300,$A$27-1)*IF(RTF_unit="K",1,IF(RTF_unit="lb",1/1000,IF(RTF_unit="T",2,1))),"")</f>
        <v/>
      </c>
      <c r="BN300" s="125" t="str">
        <f t="shared" ref="BN300" ca="1" si="1690">IFERROR(INDEX($D$2:$BA$203,$A$41-1+$BI300,$A$27-2)*IF(RTF_unit="K",1,IF(RTF_unit="lb",1/1000,IF(RTF_unit="T",2,1))),"")</f>
        <v/>
      </c>
      <c r="BO300" s="125" t="str">
        <f t="shared" ref="BO300" ca="1" si="1691">IFERROR(INDEX($D$2:$BA$203,$A$41-1+$BI300,$A$27)*IF(RTF_unit_Moment="kip-ft",1,IF(RTF_unit_Moment="kip-in",1/12,IF(RTF_unit_Moment="lb-ft",1/1000,IF(RTF_unit_Moment="lb-in",1/12000,1)))),"")</f>
        <v/>
      </c>
      <c r="BP300" s="125" t="str">
        <f t="shared" ref="BP300" ca="1" si="1692">IFERROR(INDEX($D$2:$BA$203,$A$41-1+$BI300,$A$30)*IF(RTF_unit_Moment="kip-ft",1,IF(RTF_unit_Moment="kip-in",1/12,IF(RTF_unit_Moment="lb-ft",1/1000,IF(RTF_unit_Moment="lb-in",1/12000,1)))),"")</f>
        <v/>
      </c>
      <c r="BQ300" s="125" t="str">
        <f t="shared" ca="1" si="1517"/>
        <v/>
      </c>
      <c r="BR300" s="125" t="str">
        <f t="shared" ca="1" si="1518"/>
        <v/>
      </c>
      <c r="BT300" s="125" t="str">
        <f t="array" aca="1" ref="BT300" ca="1">IFERROR(INDEX($BB$1:$BB$203,SMALL(IF($BB$1:$BB$203&lt;&gt;"",ROW($BB$1:$BB$203)),ROW(293:293))),"")</f>
        <v/>
      </c>
      <c r="BU300" s="604" t="str">
        <f t="shared" ca="1" si="1486"/>
        <v/>
      </c>
      <c r="BV300" s="125" t="str">
        <f t="shared" ca="1" si="1494"/>
        <v/>
      </c>
      <c r="BW300" s="125" t="str">
        <f t="shared" ca="1" si="1494"/>
        <v/>
      </c>
      <c r="BX300" s="125" t="str">
        <f t="shared" ca="1" si="1494"/>
        <v/>
      </c>
      <c r="BY300" s="125" t="str">
        <f t="shared" ca="1" si="1495"/>
        <v/>
      </c>
      <c r="BZ300" s="125" t="str">
        <f t="shared" ca="1" si="1487"/>
        <v/>
      </c>
      <c r="CA300" s="125" t="str">
        <f t="shared" ca="1" si="1496"/>
        <v/>
      </c>
      <c r="CB300" s="125" t="str">
        <f t="shared" ca="1" si="1497"/>
        <v/>
      </c>
      <c r="CC300" s="125" t="str">
        <f t="shared" ca="1" si="1498"/>
        <v/>
      </c>
      <c r="CD300" s="125" t="str">
        <f t="shared" ca="1" si="1499"/>
        <v/>
      </c>
      <c r="CE300" s="125" t="str">
        <f t="shared" ca="1" si="1500"/>
        <v/>
      </c>
      <c r="CF300" s="125" t="str">
        <f t="shared" ca="1" si="1501"/>
        <v/>
      </c>
      <c r="CG300" s="125" t="str">
        <f t="shared" ca="1" si="1502"/>
        <v/>
      </c>
      <c r="CH300" s="125" t="str">
        <f t="shared" ca="1" si="1503"/>
        <v/>
      </c>
      <c r="CI300" s="125" t="str">
        <f t="shared" ca="1" si="1504"/>
        <v/>
      </c>
      <c r="CJ300" s="125" t="str">
        <f t="array" aca="1" ref="CJ300" ca="1">IFERROR(INDEX($CI$1:$CI$502,SMALL(IF($CI$1:$CI$502&lt;&gt;"",ROW($CI$1:$CI$502)),ROW(293:293))),"")</f>
        <v/>
      </c>
      <c r="CK300" s="125" t="str">
        <f t="shared" ca="1" si="1505"/>
        <v/>
      </c>
      <c r="CL300" s="125" t="str">
        <f t="shared" ca="1" si="1506"/>
        <v/>
      </c>
      <c r="CM300" s="125"/>
      <c r="CO300" s="125" t="str">
        <f t="shared" si="1507"/>
        <v/>
      </c>
      <c r="CP300" s="600" t="str">
        <f t="shared" si="1508"/>
        <v/>
      </c>
      <c r="CQ300" s="600" t="str">
        <f t="shared" si="1524"/>
        <v/>
      </c>
      <c r="CR300" s="600" t="str">
        <f t="shared" si="1509"/>
        <v/>
      </c>
    </row>
    <row r="301" spans="1:96" x14ac:dyDescent="0.25">
      <c r="A301" s="591"/>
      <c r="C301" s="125">
        <f t="shared" si="1454"/>
        <v>299</v>
      </c>
      <c r="D301" s="125" t="e">
        <f t="shared" ca="1" si="1636"/>
        <v>#N/A</v>
      </c>
      <c r="E301" s="125" t="e">
        <f t="shared" ca="1" si="1636"/>
        <v>#N/A</v>
      </c>
      <c r="F301" s="125" t="e">
        <f t="shared" ca="1" si="1636"/>
        <v>#N/A</v>
      </c>
      <c r="G301" s="125" t="e">
        <f t="shared" ca="1" si="1636"/>
        <v>#N/A</v>
      </c>
      <c r="H301" s="125" t="e">
        <f t="shared" ca="1" si="1636"/>
        <v>#N/A</v>
      </c>
      <c r="I301" s="125" t="e">
        <f t="shared" ca="1" si="1636"/>
        <v>#N/A</v>
      </c>
      <c r="J301" s="125" t="e">
        <f t="shared" ca="1" si="1636"/>
        <v>#N/A</v>
      </c>
      <c r="K301" s="125" t="e">
        <f t="shared" ca="1" si="1636"/>
        <v>#N/A</v>
      </c>
      <c r="L301" s="125" t="e">
        <f t="shared" ca="1" si="1636"/>
        <v>#N/A</v>
      </c>
      <c r="M301" s="125" t="e">
        <f t="shared" ca="1" si="1636"/>
        <v>#N/A</v>
      </c>
      <c r="N301" s="125" t="e">
        <f t="shared" ca="1" si="1636"/>
        <v>#N/A</v>
      </c>
      <c r="O301" s="125" t="e">
        <f t="shared" ca="1" si="1636"/>
        <v>#N/A</v>
      </c>
      <c r="P301" s="125" t="e">
        <f t="shared" ca="1" si="1636"/>
        <v>#N/A</v>
      </c>
      <c r="Q301" s="125" t="e">
        <f t="shared" ca="1" si="1636"/>
        <v>#N/A</v>
      </c>
      <c r="R301" s="125" t="e">
        <f t="shared" ca="1" si="1636"/>
        <v>#N/A</v>
      </c>
      <c r="S301" s="125" t="e">
        <f t="shared" ca="1" si="1636"/>
        <v>#N/A</v>
      </c>
      <c r="T301" s="125" t="e">
        <f t="shared" ca="1" si="1629"/>
        <v>#N/A</v>
      </c>
      <c r="U301" s="125" t="e">
        <f t="shared" ca="1" si="1629"/>
        <v>#N/A</v>
      </c>
      <c r="V301" s="125" t="e">
        <f t="shared" ca="1" si="1629"/>
        <v>#N/A</v>
      </c>
      <c r="W301" s="125" t="e">
        <f t="shared" ca="1" si="1629"/>
        <v>#N/A</v>
      </c>
      <c r="X301" s="125" t="e">
        <f t="shared" ca="1" si="1629"/>
        <v>#N/A</v>
      </c>
      <c r="Y301" s="125" t="e">
        <f t="shared" ca="1" si="1629"/>
        <v>#N/A</v>
      </c>
      <c r="Z301" s="125" t="e">
        <f t="shared" ca="1" si="1629"/>
        <v>#N/A</v>
      </c>
      <c r="AA301" s="125" t="e">
        <f t="shared" ca="1" si="1629"/>
        <v>#N/A</v>
      </c>
      <c r="AB301" s="125" t="e">
        <f t="shared" ca="1" si="1629"/>
        <v>#N/A</v>
      </c>
      <c r="AC301" s="125" t="e">
        <f t="shared" ca="1" si="1629"/>
        <v>#N/A</v>
      </c>
      <c r="AD301" s="125" t="e">
        <f t="shared" ca="1" si="1629"/>
        <v>#N/A</v>
      </c>
      <c r="AE301" s="125" t="e">
        <f t="shared" ca="1" si="1629"/>
        <v>#N/A</v>
      </c>
      <c r="AF301" s="125" t="e">
        <f t="shared" ca="1" si="1629"/>
        <v>#N/A</v>
      </c>
      <c r="AG301" s="125" t="e">
        <f t="shared" ca="1" si="1629"/>
        <v>#N/A</v>
      </c>
      <c r="AH301" s="125" t="e">
        <f t="shared" ca="1" si="1629"/>
        <v>#N/A</v>
      </c>
      <c r="AI301" s="125" t="e">
        <f t="shared" ca="1" si="1637"/>
        <v>#N/A</v>
      </c>
      <c r="AJ301" s="125" t="e">
        <f t="shared" ca="1" si="1637"/>
        <v>#N/A</v>
      </c>
      <c r="AK301" s="125" t="e">
        <f t="shared" ca="1" si="1637"/>
        <v>#N/A</v>
      </c>
      <c r="AL301" s="125" t="e">
        <f t="shared" ca="1" si="1637"/>
        <v>#N/A</v>
      </c>
      <c r="AM301" s="125" t="e">
        <f t="shared" ca="1" si="1637"/>
        <v>#N/A</v>
      </c>
      <c r="AN301" s="125" t="e">
        <f t="shared" ca="1" si="1637"/>
        <v>#N/A</v>
      </c>
      <c r="AO301" s="125" t="e">
        <f t="shared" ca="1" si="1637"/>
        <v>#N/A</v>
      </c>
      <c r="AP301" s="125" t="e">
        <f t="shared" ca="1" si="1637"/>
        <v>#N/A</v>
      </c>
      <c r="AQ301" s="125" t="e">
        <f t="shared" ca="1" si="1637"/>
        <v>#N/A</v>
      </c>
      <c r="AR301" s="125" t="e">
        <f t="shared" ca="1" si="1637"/>
        <v>#N/A</v>
      </c>
      <c r="AS301" s="125" t="e">
        <f t="shared" ca="1" si="1637"/>
        <v>#N/A</v>
      </c>
      <c r="AT301" s="125" t="e">
        <f t="shared" ca="1" si="1637"/>
        <v>#N/A</v>
      </c>
      <c r="AU301" s="125" t="e">
        <f t="shared" ca="1" si="1637"/>
        <v>#N/A</v>
      </c>
      <c r="AV301" s="125" t="e">
        <f t="shared" ca="1" si="1637"/>
        <v>#N/A</v>
      </c>
      <c r="AW301" s="125" t="e">
        <f t="shared" ca="1" si="1637"/>
        <v>#N/A</v>
      </c>
      <c r="AX301" s="125" t="e">
        <f t="shared" ca="1" si="1637"/>
        <v>#N/A</v>
      </c>
      <c r="AY301" s="125" t="e">
        <f t="shared" ca="1" si="1630"/>
        <v>#N/A</v>
      </c>
      <c r="AZ301" s="125" t="e">
        <f t="shared" ca="1" si="1630"/>
        <v>#N/A</v>
      </c>
      <c r="BA301" s="125" t="e">
        <f t="shared" ca="1" si="1630"/>
        <v>#N/A</v>
      </c>
      <c r="BB301" s="125" t="str">
        <f t="shared" ca="1" si="1447"/>
        <v/>
      </c>
      <c r="BC301" s="125" t="str">
        <f t="shared" ca="1" si="1439"/>
        <v/>
      </c>
      <c r="BD301" s="125" t="str">
        <f t="shared" ca="1" si="1440"/>
        <v/>
      </c>
      <c r="BE301" s="125" t="str">
        <f t="shared" ca="1" si="1441"/>
        <v/>
      </c>
      <c r="BF301" t="str">
        <f t="shared" ca="1" si="1448"/>
        <v/>
      </c>
      <c r="BG301" s="125" t="str">
        <f t="shared" ca="1" si="1475"/>
        <v/>
      </c>
      <c r="BI301" s="606" t="str">
        <f t="shared" ca="1" si="1510"/>
        <v/>
      </c>
      <c r="BJ301" s="125" t="str">
        <f t="shared" ca="1" si="1488"/>
        <v/>
      </c>
      <c r="BK301" s="125" t="str">
        <f t="shared" ca="1" si="1511"/>
        <v/>
      </c>
      <c r="BL301" s="125" t="str">
        <f t="shared" ref="BL301" ca="1" si="1693">IFERROR(INDEX($D$2:$BA$203,$A$41-1+$BI301,$A$27-3)*IF(RTF_unit="K",1,IF(RTF_unit="lb",1/1000,IF(RTF_unit="T",2,1))),"")</f>
        <v/>
      </c>
      <c r="BM301" s="125" t="str">
        <f t="shared" ref="BM301" ca="1" si="1694">IFERROR(INDEX($D$2:$BA$203,$A$41-1+$BI301,$A$27-1)*IF(RTF_unit="K",1,IF(RTF_unit="lb",1/1000,IF(RTF_unit="T",2,1))),"")</f>
        <v/>
      </c>
      <c r="BN301" s="125" t="str">
        <f t="shared" ref="BN301" ca="1" si="1695">IFERROR(INDEX($D$2:$BA$203,$A$41-1+$BI301,$A$27-2)*IF(RTF_unit="K",1,IF(RTF_unit="lb",1/1000,IF(RTF_unit="T",2,1))),"")</f>
        <v/>
      </c>
      <c r="BO301" s="125" t="str">
        <f t="shared" ref="BO301" ca="1" si="1696">IFERROR(INDEX($D$2:$BA$203,$A$41-1+$BI301,$A$27)*IF(RTF_unit_Moment="kip-ft",1,IF(RTF_unit_Moment="kip-in",1/12,IF(RTF_unit_Moment="lb-ft",1/1000,IF(RTF_unit_Moment="lb-in",1/12000,1)))),"")</f>
        <v/>
      </c>
      <c r="BP301" s="125" t="str">
        <f t="shared" ref="BP301" ca="1" si="1697">IFERROR(INDEX($D$2:$BA$203,$A$41-1+$BI301,$A$30)*IF(RTF_unit_Moment="kip-ft",1,IF(RTF_unit_Moment="kip-in",1/12,IF(RTF_unit_Moment="lb-ft",1/1000,IF(RTF_unit_Moment="lb-in",1/12000,1)))),"")</f>
        <v/>
      </c>
      <c r="BQ301" s="125" t="str">
        <f t="shared" ca="1" si="1517"/>
        <v/>
      </c>
      <c r="BR301" s="125" t="str">
        <f t="shared" ca="1" si="1518"/>
        <v/>
      </c>
      <c r="BT301" s="125" t="str">
        <f t="array" aca="1" ref="BT301" ca="1">IFERROR(INDEX($BB$1:$BB$203,SMALL(IF($BB$1:$BB$203&lt;&gt;"",ROW($BB$1:$BB$203)),ROW(294:294))),"")</f>
        <v/>
      </c>
      <c r="BU301" s="604" t="str">
        <f t="shared" ca="1" si="1486"/>
        <v/>
      </c>
      <c r="BV301" s="125" t="str">
        <f t="shared" ca="1" si="1494"/>
        <v/>
      </c>
      <c r="BW301" s="125" t="str">
        <f t="shared" ca="1" si="1494"/>
        <v/>
      </c>
      <c r="BX301" s="125" t="str">
        <f t="shared" ca="1" si="1494"/>
        <v/>
      </c>
      <c r="BY301" s="125" t="str">
        <f t="shared" ca="1" si="1495"/>
        <v/>
      </c>
      <c r="BZ301" s="125" t="str">
        <f t="shared" ca="1" si="1487"/>
        <v/>
      </c>
      <c r="CA301" s="125" t="str">
        <f t="shared" ca="1" si="1496"/>
        <v/>
      </c>
      <c r="CB301" s="125" t="str">
        <f t="shared" ca="1" si="1497"/>
        <v/>
      </c>
      <c r="CC301" s="125" t="str">
        <f t="shared" ca="1" si="1498"/>
        <v/>
      </c>
      <c r="CD301" s="125" t="str">
        <f t="shared" ca="1" si="1499"/>
        <v/>
      </c>
      <c r="CE301" s="125" t="str">
        <f t="shared" ca="1" si="1500"/>
        <v/>
      </c>
      <c r="CF301" s="125" t="str">
        <f t="shared" ca="1" si="1501"/>
        <v/>
      </c>
      <c r="CG301" s="125" t="str">
        <f t="shared" ca="1" si="1502"/>
        <v/>
      </c>
      <c r="CH301" s="125" t="str">
        <f t="shared" ca="1" si="1503"/>
        <v/>
      </c>
      <c r="CI301" s="125" t="str">
        <f t="shared" ca="1" si="1504"/>
        <v/>
      </c>
      <c r="CJ301" s="125" t="str">
        <f t="array" aca="1" ref="CJ301" ca="1">IFERROR(INDEX($CI$1:$CI$502,SMALL(IF($CI$1:$CI$502&lt;&gt;"",ROW($CI$1:$CI$502)),ROW(294:294))),"")</f>
        <v/>
      </c>
      <c r="CK301" s="125" t="str">
        <f t="shared" ca="1" si="1505"/>
        <v/>
      </c>
      <c r="CL301" s="125" t="str">
        <f t="shared" ca="1" si="1506"/>
        <v/>
      </c>
      <c r="CM301" s="125"/>
      <c r="CO301" s="125" t="str">
        <f t="shared" si="1507"/>
        <v/>
      </c>
      <c r="CP301" s="600" t="str">
        <f t="shared" si="1508"/>
        <v/>
      </c>
      <c r="CQ301" s="600" t="str">
        <f t="shared" si="1524"/>
        <v/>
      </c>
      <c r="CR301" s="600" t="str">
        <f t="shared" si="1509"/>
        <v/>
      </c>
    </row>
    <row r="302" spans="1:96" x14ac:dyDescent="0.25">
      <c r="A302" s="591"/>
      <c r="C302" s="125">
        <f t="shared" si="1454"/>
        <v>300</v>
      </c>
      <c r="D302" s="125" t="e">
        <f t="shared" ca="1" si="1636"/>
        <v>#N/A</v>
      </c>
      <c r="E302" s="125" t="e">
        <f t="shared" ca="1" si="1636"/>
        <v>#N/A</v>
      </c>
      <c r="F302" s="125" t="e">
        <f t="shared" ca="1" si="1636"/>
        <v>#N/A</v>
      </c>
      <c r="G302" s="125" t="e">
        <f t="shared" ca="1" si="1636"/>
        <v>#N/A</v>
      </c>
      <c r="H302" s="125" t="e">
        <f t="shared" ca="1" si="1636"/>
        <v>#N/A</v>
      </c>
      <c r="I302" s="125" t="e">
        <f t="shared" ca="1" si="1636"/>
        <v>#N/A</v>
      </c>
      <c r="J302" s="125" t="e">
        <f t="shared" ca="1" si="1636"/>
        <v>#N/A</v>
      </c>
      <c r="K302" s="125" t="e">
        <f t="shared" ca="1" si="1636"/>
        <v>#N/A</v>
      </c>
      <c r="L302" s="125" t="e">
        <f t="shared" ca="1" si="1636"/>
        <v>#N/A</v>
      </c>
      <c r="M302" s="125" t="e">
        <f t="shared" ca="1" si="1636"/>
        <v>#N/A</v>
      </c>
      <c r="N302" s="125" t="e">
        <f t="shared" ca="1" si="1636"/>
        <v>#N/A</v>
      </c>
      <c r="O302" s="125" t="e">
        <f t="shared" ca="1" si="1636"/>
        <v>#N/A</v>
      </c>
      <c r="P302" s="125" t="e">
        <f t="shared" ca="1" si="1636"/>
        <v>#N/A</v>
      </c>
      <c r="Q302" s="125" t="e">
        <f t="shared" ca="1" si="1636"/>
        <v>#N/A</v>
      </c>
      <c r="R302" s="125" t="e">
        <f t="shared" ca="1" si="1636"/>
        <v>#N/A</v>
      </c>
      <c r="S302" s="125" t="e">
        <f t="shared" ca="1" si="1636"/>
        <v>#N/A</v>
      </c>
      <c r="T302" s="125" t="e">
        <f t="shared" ca="1" si="1629"/>
        <v>#N/A</v>
      </c>
      <c r="U302" s="125" t="e">
        <f t="shared" ca="1" si="1629"/>
        <v>#N/A</v>
      </c>
      <c r="V302" s="125" t="e">
        <f t="shared" ca="1" si="1629"/>
        <v>#N/A</v>
      </c>
      <c r="W302" s="125" t="e">
        <f t="shared" ca="1" si="1629"/>
        <v>#N/A</v>
      </c>
      <c r="X302" s="125" t="e">
        <f t="shared" ca="1" si="1629"/>
        <v>#N/A</v>
      </c>
      <c r="Y302" s="125" t="e">
        <f t="shared" ca="1" si="1629"/>
        <v>#N/A</v>
      </c>
      <c r="Z302" s="125" t="e">
        <f t="shared" ca="1" si="1629"/>
        <v>#N/A</v>
      </c>
      <c r="AA302" s="125" t="e">
        <f t="shared" ca="1" si="1629"/>
        <v>#N/A</v>
      </c>
      <c r="AB302" s="125" t="e">
        <f t="shared" ca="1" si="1629"/>
        <v>#N/A</v>
      </c>
      <c r="AC302" s="125" t="e">
        <f t="shared" ca="1" si="1629"/>
        <v>#N/A</v>
      </c>
      <c r="AD302" s="125" t="e">
        <f t="shared" ca="1" si="1629"/>
        <v>#N/A</v>
      </c>
      <c r="AE302" s="125" t="e">
        <f t="shared" ca="1" si="1629"/>
        <v>#N/A</v>
      </c>
      <c r="AF302" s="125" t="e">
        <f t="shared" ca="1" si="1629"/>
        <v>#N/A</v>
      </c>
      <c r="AG302" s="125" t="e">
        <f t="shared" ca="1" si="1629"/>
        <v>#N/A</v>
      </c>
      <c r="AH302" s="125" t="e">
        <f t="shared" ca="1" si="1629"/>
        <v>#N/A</v>
      </c>
      <c r="AI302" s="125" t="e">
        <f t="shared" ca="1" si="1637"/>
        <v>#N/A</v>
      </c>
      <c r="AJ302" s="125" t="e">
        <f t="shared" ca="1" si="1637"/>
        <v>#N/A</v>
      </c>
      <c r="AK302" s="125" t="e">
        <f t="shared" ca="1" si="1637"/>
        <v>#N/A</v>
      </c>
      <c r="AL302" s="125" t="e">
        <f t="shared" ca="1" si="1637"/>
        <v>#N/A</v>
      </c>
      <c r="AM302" s="125" t="e">
        <f t="shared" ca="1" si="1637"/>
        <v>#N/A</v>
      </c>
      <c r="AN302" s="125" t="e">
        <f t="shared" ca="1" si="1637"/>
        <v>#N/A</v>
      </c>
      <c r="AO302" s="125" t="e">
        <f t="shared" ca="1" si="1637"/>
        <v>#N/A</v>
      </c>
      <c r="AP302" s="125" t="e">
        <f t="shared" ca="1" si="1637"/>
        <v>#N/A</v>
      </c>
      <c r="AQ302" s="125" t="e">
        <f t="shared" ca="1" si="1637"/>
        <v>#N/A</v>
      </c>
      <c r="AR302" s="125" t="e">
        <f t="shared" ca="1" si="1637"/>
        <v>#N/A</v>
      </c>
      <c r="AS302" s="125" t="e">
        <f t="shared" ca="1" si="1637"/>
        <v>#N/A</v>
      </c>
      <c r="AT302" s="125" t="e">
        <f t="shared" ca="1" si="1637"/>
        <v>#N/A</v>
      </c>
      <c r="AU302" s="125" t="e">
        <f t="shared" ca="1" si="1637"/>
        <v>#N/A</v>
      </c>
      <c r="AV302" s="125" t="e">
        <f t="shared" ca="1" si="1637"/>
        <v>#N/A</v>
      </c>
      <c r="AW302" s="125" t="e">
        <f t="shared" ca="1" si="1637"/>
        <v>#N/A</v>
      </c>
      <c r="AX302" s="125" t="e">
        <f t="shared" ca="1" si="1637"/>
        <v>#N/A</v>
      </c>
      <c r="AY302" s="125" t="e">
        <f t="shared" ca="1" si="1630"/>
        <v>#N/A</v>
      </c>
      <c r="AZ302" s="125" t="e">
        <f t="shared" ca="1" si="1630"/>
        <v>#N/A</v>
      </c>
      <c r="BA302" s="125" t="e">
        <f t="shared" ca="1" si="1630"/>
        <v>#N/A</v>
      </c>
      <c r="BB302" s="125" t="str">
        <f t="shared" ca="1" si="1447"/>
        <v/>
      </c>
      <c r="BC302" s="125" t="str">
        <f t="shared" ca="1" si="1439"/>
        <v/>
      </c>
      <c r="BD302" s="125" t="str">
        <f t="shared" ca="1" si="1440"/>
        <v/>
      </c>
      <c r="BE302" s="125" t="str">
        <f t="shared" ca="1" si="1441"/>
        <v/>
      </c>
      <c r="BF302" t="str">
        <f t="shared" ca="1" si="1448"/>
        <v/>
      </c>
      <c r="BG302" s="125" t="str">
        <f t="shared" ca="1" si="1475"/>
        <v/>
      </c>
      <c r="BI302" s="606" t="str">
        <f t="shared" ca="1" si="1510"/>
        <v/>
      </c>
      <c r="BJ302" s="125" t="str">
        <f t="shared" ca="1" si="1488"/>
        <v/>
      </c>
      <c r="BK302" s="125" t="str">
        <f t="shared" ca="1" si="1511"/>
        <v/>
      </c>
      <c r="BL302" s="125" t="str">
        <f t="shared" ref="BL302" ca="1" si="1698">IFERROR(INDEX($D$2:$BA$203,$A$41-1+$BI302,$A$27-3)*IF(RTF_unit="K",1,IF(RTF_unit="lb",1/1000,IF(RTF_unit="T",2,1))),"")</f>
        <v/>
      </c>
      <c r="BM302" s="125" t="str">
        <f t="shared" ref="BM302" ca="1" si="1699">IFERROR(INDEX($D$2:$BA$203,$A$41-1+$BI302,$A$27-1)*IF(RTF_unit="K",1,IF(RTF_unit="lb",1/1000,IF(RTF_unit="T",2,1))),"")</f>
        <v/>
      </c>
      <c r="BN302" s="125" t="str">
        <f t="shared" ref="BN302" ca="1" si="1700">IFERROR(INDEX($D$2:$BA$203,$A$41-1+$BI302,$A$27-2)*IF(RTF_unit="K",1,IF(RTF_unit="lb",1/1000,IF(RTF_unit="T",2,1))),"")</f>
        <v/>
      </c>
      <c r="BO302" s="125" t="str">
        <f t="shared" ref="BO302" ca="1" si="1701">IFERROR(INDEX($D$2:$BA$203,$A$41-1+$BI302,$A$27)*IF(RTF_unit_Moment="kip-ft",1,IF(RTF_unit_Moment="kip-in",1/12,IF(RTF_unit_Moment="lb-ft",1/1000,IF(RTF_unit_Moment="lb-in",1/12000,1)))),"")</f>
        <v/>
      </c>
      <c r="BP302" s="125" t="str">
        <f t="shared" ref="BP302" ca="1" si="1702">IFERROR(INDEX($D$2:$BA$203,$A$41-1+$BI302,$A$30)*IF(RTF_unit_Moment="kip-ft",1,IF(RTF_unit_Moment="kip-in",1/12,IF(RTF_unit_Moment="lb-ft",1/1000,IF(RTF_unit_Moment="lb-in",1/12000,1)))),"")</f>
        <v/>
      </c>
      <c r="BQ302" s="125" t="str">
        <f t="shared" ca="1" si="1517"/>
        <v/>
      </c>
      <c r="BR302" s="125" t="str">
        <f t="shared" ca="1" si="1518"/>
        <v/>
      </c>
      <c r="BT302" s="125" t="str">
        <f t="array" aca="1" ref="BT302" ca="1">IFERROR(INDEX($BB$1:$BB$203,SMALL(IF($BB$1:$BB$203&lt;&gt;"",ROW($BB$1:$BB$203)),ROW(295:295))),"")</f>
        <v/>
      </c>
      <c r="BU302" s="604" t="str">
        <f t="shared" ca="1" si="1486"/>
        <v/>
      </c>
      <c r="BV302" s="125" t="str">
        <f t="shared" ca="1" si="1494"/>
        <v/>
      </c>
      <c r="BW302" s="125" t="str">
        <f t="shared" ca="1" si="1494"/>
        <v/>
      </c>
      <c r="BX302" s="125" t="str">
        <f t="shared" ca="1" si="1494"/>
        <v/>
      </c>
      <c r="BY302" s="125" t="str">
        <f t="shared" ca="1" si="1495"/>
        <v/>
      </c>
      <c r="BZ302" s="125" t="str">
        <f t="shared" ca="1" si="1487"/>
        <v/>
      </c>
      <c r="CA302" s="125" t="str">
        <f t="shared" ca="1" si="1496"/>
        <v/>
      </c>
      <c r="CB302" s="125" t="str">
        <f t="shared" ca="1" si="1497"/>
        <v/>
      </c>
      <c r="CC302" s="125" t="str">
        <f t="shared" ca="1" si="1498"/>
        <v/>
      </c>
      <c r="CD302" s="125" t="str">
        <f t="shared" ca="1" si="1499"/>
        <v/>
      </c>
      <c r="CE302" s="125" t="str">
        <f t="shared" ca="1" si="1500"/>
        <v/>
      </c>
      <c r="CF302" s="125" t="str">
        <f t="shared" ca="1" si="1501"/>
        <v/>
      </c>
      <c r="CG302" s="125" t="str">
        <f t="shared" ca="1" si="1502"/>
        <v/>
      </c>
      <c r="CH302" s="125" t="str">
        <f t="shared" ca="1" si="1503"/>
        <v/>
      </c>
      <c r="CI302" s="125" t="str">
        <f t="shared" ca="1" si="1504"/>
        <v/>
      </c>
      <c r="CJ302" s="125" t="str">
        <f t="array" aca="1" ref="CJ302" ca="1">IFERROR(INDEX($CI$1:$CI$502,SMALL(IF($CI$1:$CI$502&lt;&gt;"",ROW($CI$1:$CI$502)),ROW(295:295))),"")</f>
        <v/>
      </c>
      <c r="CK302" s="125" t="str">
        <f t="shared" ca="1" si="1505"/>
        <v/>
      </c>
      <c r="CL302" s="125" t="str">
        <f t="shared" ca="1" si="1506"/>
        <v/>
      </c>
      <c r="CM302" s="125"/>
      <c r="CO302" s="125" t="str">
        <f t="shared" si="1507"/>
        <v/>
      </c>
      <c r="CP302" s="600" t="str">
        <f t="shared" si="1508"/>
        <v/>
      </c>
      <c r="CQ302" s="600" t="str">
        <f t="shared" si="1524"/>
        <v/>
      </c>
      <c r="CR302" s="600" t="str">
        <f t="shared" si="1509"/>
        <v/>
      </c>
    </row>
    <row r="303" spans="1:96" x14ac:dyDescent="0.25">
      <c r="A303" s="591"/>
      <c r="C303" s="125">
        <f t="shared" si="1454"/>
        <v>301</v>
      </c>
      <c r="D303" s="125" t="e">
        <f t="shared" ca="1" si="1636"/>
        <v>#N/A</v>
      </c>
      <c r="E303" s="125" t="e">
        <f t="shared" ca="1" si="1636"/>
        <v>#N/A</v>
      </c>
      <c r="F303" s="125" t="e">
        <f t="shared" ca="1" si="1636"/>
        <v>#N/A</v>
      </c>
      <c r="G303" s="125" t="e">
        <f t="shared" ca="1" si="1636"/>
        <v>#N/A</v>
      </c>
      <c r="H303" s="125" t="e">
        <f t="shared" ca="1" si="1636"/>
        <v>#N/A</v>
      </c>
      <c r="I303" s="125" t="e">
        <f t="shared" ca="1" si="1636"/>
        <v>#N/A</v>
      </c>
      <c r="J303" s="125" t="e">
        <f t="shared" ca="1" si="1636"/>
        <v>#N/A</v>
      </c>
      <c r="K303" s="125" t="e">
        <f t="shared" ca="1" si="1636"/>
        <v>#N/A</v>
      </c>
      <c r="L303" s="125" t="e">
        <f t="shared" ca="1" si="1636"/>
        <v>#N/A</v>
      </c>
      <c r="M303" s="125" t="e">
        <f t="shared" ca="1" si="1636"/>
        <v>#N/A</v>
      </c>
      <c r="N303" s="125" t="e">
        <f t="shared" ca="1" si="1636"/>
        <v>#N/A</v>
      </c>
      <c r="O303" s="125" t="e">
        <f t="shared" ca="1" si="1636"/>
        <v>#N/A</v>
      </c>
      <c r="P303" s="125" t="e">
        <f t="shared" ca="1" si="1636"/>
        <v>#N/A</v>
      </c>
      <c r="Q303" s="125" t="e">
        <f t="shared" ca="1" si="1636"/>
        <v>#N/A</v>
      </c>
      <c r="R303" s="125" t="e">
        <f t="shared" ca="1" si="1636"/>
        <v>#N/A</v>
      </c>
      <c r="S303" s="125" t="e">
        <f t="shared" ca="1" si="1636"/>
        <v>#N/A</v>
      </c>
      <c r="T303" s="125" t="e">
        <f t="shared" ca="1" si="1629"/>
        <v>#N/A</v>
      </c>
      <c r="U303" s="125" t="e">
        <f t="shared" ca="1" si="1629"/>
        <v>#N/A</v>
      </c>
      <c r="V303" s="125" t="e">
        <f t="shared" ca="1" si="1629"/>
        <v>#N/A</v>
      </c>
      <c r="W303" s="125" t="e">
        <f t="shared" ca="1" si="1629"/>
        <v>#N/A</v>
      </c>
      <c r="X303" s="125" t="e">
        <f t="shared" ca="1" si="1629"/>
        <v>#N/A</v>
      </c>
      <c r="Y303" s="125" t="e">
        <f t="shared" ca="1" si="1629"/>
        <v>#N/A</v>
      </c>
      <c r="Z303" s="125" t="e">
        <f t="shared" ca="1" si="1629"/>
        <v>#N/A</v>
      </c>
      <c r="AA303" s="125" t="e">
        <f t="shared" ca="1" si="1629"/>
        <v>#N/A</v>
      </c>
      <c r="AB303" s="125" t="e">
        <f t="shared" ca="1" si="1629"/>
        <v>#N/A</v>
      </c>
      <c r="AC303" s="125" t="e">
        <f t="shared" ca="1" si="1629"/>
        <v>#N/A</v>
      </c>
      <c r="AD303" s="125" t="e">
        <f t="shared" ca="1" si="1629"/>
        <v>#N/A</v>
      </c>
      <c r="AE303" s="125" t="e">
        <f t="shared" ca="1" si="1629"/>
        <v>#N/A</v>
      </c>
      <c r="AF303" s="125" t="e">
        <f t="shared" ca="1" si="1629"/>
        <v>#N/A</v>
      </c>
      <c r="AG303" s="125" t="e">
        <f t="shared" ca="1" si="1629"/>
        <v>#N/A</v>
      </c>
      <c r="AH303" s="125" t="e">
        <f t="shared" ca="1" si="1629"/>
        <v>#N/A</v>
      </c>
      <c r="AI303" s="125" t="e">
        <f t="shared" ca="1" si="1637"/>
        <v>#N/A</v>
      </c>
      <c r="AJ303" s="125" t="e">
        <f t="shared" ca="1" si="1637"/>
        <v>#N/A</v>
      </c>
      <c r="AK303" s="125" t="e">
        <f t="shared" ca="1" si="1637"/>
        <v>#N/A</v>
      </c>
      <c r="AL303" s="125" t="e">
        <f t="shared" ca="1" si="1637"/>
        <v>#N/A</v>
      </c>
      <c r="AM303" s="125" t="e">
        <f t="shared" ca="1" si="1637"/>
        <v>#N/A</v>
      </c>
      <c r="AN303" s="125" t="e">
        <f t="shared" ca="1" si="1637"/>
        <v>#N/A</v>
      </c>
      <c r="AO303" s="125" t="e">
        <f t="shared" ca="1" si="1637"/>
        <v>#N/A</v>
      </c>
      <c r="AP303" s="125" t="e">
        <f t="shared" ca="1" si="1637"/>
        <v>#N/A</v>
      </c>
      <c r="AQ303" s="125" t="e">
        <f t="shared" ca="1" si="1637"/>
        <v>#N/A</v>
      </c>
      <c r="AR303" s="125" t="e">
        <f t="shared" ca="1" si="1637"/>
        <v>#N/A</v>
      </c>
      <c r="AS303" s="125" t="e">
        <f t="shared" ca="1" si="1637"/>
        <v>#N/A</v>
      </c>
      <c r="AT303" s="125" t="e">
        <f t="shared" ca="1" si="1637"/>
        <v>#N/A</v>
      </c>
      <c r="AU303" s="125" t="e">
        <f t="shared" ca="1" si="1637"/>
        <v>#N/A</v>
      </c>
      <c r="AV303" s="125" t="e">
        <f t="shared" ca="1" si="1637"/>
        <v>#N/A</v>
      </c>
      <c r="AW303" s="125" t="e">
        <f t="shared" ca="1" si="1637"/>
        <v>#N/A</v>
      </c>
      <c r="AX303" s="125" t="e">
        <f t="shared" ca="1" si="1637"/>
        <v>#N/A</v>
      </c>
      <c r="AY303" s="125" t="e">
        <f t="shared" ca="1" si="1630"/>
        <v>#N/A</v>
      </c>
      <c r="AZ303" s="125" t="e">
        <f t="shared" ca="1" si="1630"/>
        <v>#N/A</v>
      </c>
      <c r="BA303" s="125" t="e">
        <f t="shared" ca="1" si="1630"/>
        <v>#N/A</v>
      </c>
      <c r="BB303" s="125" t="str">
        <f t="shared" ca="1" si="1447"/>
        <v/>
      </c>
      <c r="BC303" s="125" t="str">
        <f t="shared" ca="1" si="1439"/>
        <v/>
      </c>
      <c r="BD303" s="125" t="str">
        <f t="shared" ca="1" si="1440"/>
        <v/>
      </c>
      <c r="BE303" s="125" t="str">
        <f t="shared" ca="1" si="1441"/>
        <v/>
      </c>
      <c r="BF303" t="str">
        <f t="shared" ca="1" si="1448"/>
        <v/>
      </c>
      <c r="BG303" s="125" t="str">
        <f t="shared" ca="1" si="1475"/>
        <v/>
      </c>
      <c r="BI303" s="606" t="str">
        <f t="shared" ca="1" si="1510"/>
        <v/>
      </c>
      <c r="BJ303" s="125" t="str">
        <f t="shared" ca="1" si="1488"/>
        <v/>
      </c>
      <c r="BK303" s="125" t="str">
        <f t="shared" ca="1" si="1511"/>
        <v/>
      </c>
      <c r="BL303" s="125" t="str">
        <f t="shared" ref="BL303" ca="1" si="1703">IFERROR(INDEX($D$2:$BA$203,$A$41-1+$BI303,$A$27-3)*IF(RTF_unit="K",1,IF(RTF_unit="lb",1/1000,IF(RTF_unit="T",2,1))),"")</f>
        <v/>
      </c>
      <c r="BM303" s="125" t="str">
        <f t="shared" ref="BM303" ca="1" si="1704">IFERROR(INDEX($D$2:$BA$203,$A$41-1+$BI303,$A$27-1)*IF(RTF_unit="K",1,IF(RTF_unit="lb",1/1000,IF(RTF_unit="T",2,1))),"")</f>
        <v/>
      </c>
      <c r="BN303" s="125" t="str">
        <f t="shared" ref="BN303" ca="1" si="1705">IFERROR(INDEX($D$2:$BA$203,$A$41-1+$BI303,$A$27-2)*IF(RTF_unit="K",1,IF(RTF_unit="lb",1/1000,IF(RTF_unit="T",2,1))),"")</f>
        <v/>
      </c>
      <c r="BO303" s="125" t="str">
        <f t="shared" ref="BO303" ca="1" si="1706">IFERROR(INDEX($D$2:$BA$203,$A$41-1+$BI303,$A$27)*IF(RTF_unit_Moment="kip-ft",1,IF(RTF_unit_Moment="kip-in",1/12,IF(RTF_unit_Moment="lb-ft",1/1000,IF(RTF_unit_Moment="lb-in",1/12000,1)))),"")</f>
        <v/>
      </c>
      <c r="BP303" s="125" t="str">
        <f t="shared" ref="BP303" ca="1" si="1707">IFERROR(INDEX($D$2:$BA$203,$A$41-1+$BI303,$A$30)*IF(RTF_unit_Moment="kip-ft",1,IF(RTF_unit_Moment="kip-in",1/12,IF(RTF_unit_Moment="lb-ft",1/1000,IF(RTF_unit_Moment="lb-in",1/12000,1)))),"")</f>
        <v/>
      </c>
      <c r="BQ303" s="125" t="str">
        <f t="shared" ca="1" si="1517"/>
        <v/>
      </c>
      <c r="BR303" s="125" t="str">
        <f t="shared" ca="1" si="1518"/>
        <v/>
      </c>
      <c r="BT303" s="125" t="str">
        <f t="array" aca="1" ref="BT303" ca="1">IFERROR(INDEX($BB$1:$BB$203,SMALL(IF($BB$1:$BB$203&lt;&gt;"",ROW($BB$1:$BB$203)),ROW(296:296))),"")</f>
        <v/>
      </c>
      <c r="BU303" s="604" t="str">
        <f t="shared" ca="1" si="1486"/>
        <v/>
      </c>
      <c r="BV303" s="125" t="str">
        <f t="shared" ca="1" si="1494"/>
        <v/>
      </c>
      <c r="BW303" s="125" t="str">
        <f t="shared" ca="1" si="1494"/>
        <v/>
      </c>
      <c r="BX303" s="125" t="str">
        <f t="shared" ca="1" si="1494"/>
        <v/>
      </c>
      <c r="BY303" s="125" t="str">
        <f t="shared" ca="1" si="1495"/>
        <v/>
      </c>
      <c r="BZ303" s="125" t="str">
        <f t="shared" ca="1" si="1487"/>
        <v/>
      </c>
      <c r="CA303" s="125" t="str">
        <f t="shared" ca="1" si="1496"/>
        <v/>
      </c>
      <c r="CB303" s="125" t="str">
        <f t="shared" ca="1" si="1497"/>
        <v/>
      </c>
      <c r="CC303" s="125" t="str">
        <f t="shared" ca="1" si="1498"/>
        <v/>
      </c>
      <c r="CD303" s="125" t="str">
        <f t="shared" ca="1" si="1499"/>
        <v/>
      </c>
      <c r="CE303" s="125" t="str">
        <f t="shared" ca="1" si="1500"/>
        <v/>
      </c>
      <c r="CF303" s="125" t="str">
        <f t="shared" ca="1" si="1501"/>
        <v/>
      </c>
      <c r="CG303" s="125" t="str">
        <f t="shared" ca="1" si="1502"/>
        <v/>
      </c>
      <c r="CH303" s="125" t="str">
        <f t="shared" ca="1" si="1503"/>
        <v/>
      </c>
      <c r="CI303" s="125" t="str">
        <f t="shared" ca="1" si="1504"/>
        <v/>
      </c>
      <c r="CJ303" s="125" t="str">
        <f t="array" aca="1" ref="CJ303" ca="1">IFERROR(INDEX($CI$1:$CI$502,SMALL(IF($CI$1:$CI$502&lt;&gt;"",ROW($CI$1:$CI$502)),ROW(296:296))),"")</f>
        <v/>
      </c>
      <c r="CK303" s="125" t="str">
        <f t="shared" ca="1" si="1505"/>
        <v/>
      </c>
      <c r="CL303" s="125" t="str">
        <f t="shared" ca="1" si="1506"/>
        <v/>
      </c>
      <c r="CM303" s="125"/>
      <c r="CO303" s="125" t="str">
        <f t="shared" si="1507"/>
        <v/>
      </c>
      <c r="CP303" s="600" t="str">
        <f t="shared" si="1508"/>
        <v/>
      </c>
      <c r="CQ303" s="600" t="str">
        <f t="shared" si="1524"/>
        <v/>
      </c>
      <c r="CR303" s="600" t="str">
        <f t="shared" si="1509"/>
        <v/>
      </c>
    </row>
    <row r="304" spans="1:96" x14ac:dyDescent="0.25">
      <c r="A304" s="591"/>
      <c r="C304" s="125">
        <f t="shared" si="1454"/>
        <v>302</v>
      </c>
      <c r="D304" s="125" t="e">
        <f t="shared" ca="1" si="1636"/>
        <v>#N/A</v>
      </c>
      <c r="E304" s="125" t="e">
        <f t="shared" ca="1" si="1636"/>
        <v>#N/A</v>
      </c>
      <c r="F304" s="125" t="e">
        <f t="shared" ca="1" si="1636"/>
        <v>#N/A</v>
      </c>
      <c r="G304" s="125" t="e">
        <f t="shared" ca="1" si="1636"/>
        <v>#N/A</v>
      </c>
      <c r="H304" s="125" t="e">
        <f t="shared" ca="1" si="1636"/>
        <v>#N/A</v>
      </c>
      <c r="I304" s="125" t="e">
        <f t="shared" ca="1" si="1636"/>
        <v>#N/A</v>
      </c>
      <c r="J304" s="125" t="e">
        <f t="shared" ca="1" si="1636"/>
        <v>#N/A</v>
      </c>
      <c r="K304" s="125" t="e">
        <f t="shared" ca="1" si="1636"/>
        <v>#N/A</v>
      </c>
      <c r="L304" s="125" t="e">
        <f t="shared" ca="1" si="1636"/>
        <v>#N/A</v>
      </c>
      <c r="M304" s="125" t="e">
        <f t="shared" ca="1" si="1636"/>
        <v>#N/A</v>
      </c>
      <c r="N304" s="125" t="e">
        <f t="shared" ca="1" si="1636"/>
        <v>#N/A</v>
      </c>
      <c r="O304" s="125" t="e">
        <f t="shared" ca="1" si="1636"/>
        <v>#N/A</v>
      </c>
      <c r="P304" s="125" t="e">
        <f t="shared" ca="1" si="1636"/>
        <v>#N/A</v>
      </c>
      <c r="Q304" s="125" t="e">
        <f t="shared" ca="1" si="1636"/>
        <v>#N/A</v>
      </c>
      <c r="R304" s="125" t="e">
        <f t="shared" ca="1" si="1636"/>
        <v>#N/A</v>
      </c>
      <c r="S304" s="125" t="e">
        <f t="shared" ca="1" si="1636"/>
        <v>#N/A</v>
      </c>
      <c r="T304" s="125" t="e">
        <f t="shared" ca="1" si="1629"/>
        <v>#N/A</v>
      </c>
      <c r="U304" s="125" t="e">
        <f t="shared" ca="1" si="1629"/>
        <v>#N/A</v>
      </c>
      <c r="V304" s="125" t="e">
        <f t="shared" ca="1" si="1629"/>
        <v>#N/A</v>
      </c>
      <c r="W304" s="125" t="e">
        <f t="shared" ca="1" si="1629"/>
        <v>#N/A</v>
      </c>
      <c r="X304" s="125" t="e">
        <f t="shared" ca="1" si="1629"/>
        <v>#N/A</v>
      </c>
      <c r="Y304" s="125" t="e">
        <f t="shared" ca="1" si="1629"/>
        <v>#N/A</v>
      </c>
      <c r="Z304" s="125" t="e">
        <f t="shared" ca="1" si="1629"/>
        <v>#N/A</v>
      </c>
      <c r="AA304" s="125" t="e">
        <f t="shared" ca="1" si="1629"/>
        <v>#N/A</v>
      </c>
      <c r="AB304" s="125" t="e">
        <f t="shared" ca="1" si="1629"/>
        <v>#N/A</v>
      </c>
      <c r="AC304" s="125" t="e">
        <f t="shared" ca="1" si="1629"/>
        <v>#N/A</v>
      </c>
      <c r="AD304" s="125" t="e">
        <f t="shared" ca="1" si="1629"/>
        <v>#N/A</v>
      </c>
      <c r="AE304" s="125" t="e">
        <f t="shared" ca="1" si="1629"/>
        <v>#N/A</v>
      </c>
      <c r="AF304" s="125" t="e">
        <f t="shared" ca="1" si="1629"/>
        <v>#N/A</v>
      </c>
      <c r="AG304" s="125" t="e">
        <f t="shared" ca="1" si="1629"/>
        <v>#N/A</v>
      </c>
      <c r="AH304" s="125" t="e">
        <f t="shared" ca="1" si="1629"/>
        <v>#N/A</v>
      </c>
      <c r="AI304" s="125" t="e">
        <f t="shared" ca="1" si="1637"/>
        <v>#N/A</v>
      </c>
      <c r="AJ304" s="125" t="e">
        <f t="shared" ca="1" si="1637"/>
        <v>#N/A</v>
      </c>
      <c r="AK304" s="125" t="e">
        <f t="shared" ca="1" si="1637"/>
        <v>#N/A</v>
      </c>
      <c r="AL304" s="125" t="e">
        <f t="shared" ca="1" si="1637"/>
        <v>#N/A</v>
      </c>
      <c r="AM304" s="125" t="e">
        <f t="shared" ca="1" si="1637"/>
        <v>#N/A</v>
      </c>
      <c r="AN304" s="125" t="e">
        <f t="shared" ca="1" si="1637"/>
        <v>#N/A</v>
      </c>
      <c r="AO304" s="125" t="e">
        <f t="shared" ca="1" si="1637"/>
        <v>#N/A</v>
      </c>
      <c r="AP304" s="125" t="e">
        <f t="shared" ca="1" si="1637"/>
        <v>#N/A</v>
      </c>
      <c r="AQ304" s="125" t="e">
        <f t="shared" ca="1" si="1637"/>
        <v>#N/A</v>
      </c>
      <c r="AR304" s="125" t="e">
        <f t="shared" ca="1" si="1637"/>
        <v>#N/A</v>
      </c>
      <c r="AS304" s="125" t="e">
        <f t="shared" ca="1" si="1637"/>
        <v>#N/A</v>
      </c>
      <c r="AT304" s="125" t="e">
        <f t="shared" ca="1" si="1637"/>
        <v>#N/A</v>
      </c>
      <c r="AU304" s="125" t="e">
        <f t="shared" ca="1" si="1637"/>
        <v>#N/A</v>
      </c>
      <c r="AV304" s="125" t="e">
        <f t="shared" ca="1" si="1637"/>
        <v>#N/A</v>
      </c>
      <c r="AW304" s="125" t="e">
        <f t="shared" ca="1" si="1637"/>
        <v>#N/A</v>
      </c>
      <c r="AX304" s="125" t="e">
        <f t="shared" ca="1" si="1637"/>
        <v>#N/A</v>
      </c>
      <c r="AY304" s="125" t="e">
        <f t="shared" ca="1" si="1630"/>
        <v>#N/A</v>
      </c>
      <c r="AZ304" s="125" t="e">
        <f t="shared" ca="1" si="1630"/>
        <v>#N/A</v>
      </c>
      <c r="BA304" s="125" t="e">
        <f t="shared" ca="1" si="1630"/>
        <v>#N/A</v>
      </c>
      <c r="BB304" s="125" t="str">
        <f t="shared" ca="1" si="1447"/>
        <v/>
      </c>
      <c r="BC304" s="125" t="str">
        <f t="shared" ca="1" si="1439"/>
        <v/>
      </c>
      <c r="BD304" s="125" t="str">
        <f t="shared" ca="1" si="1440"/>
        <v/>
      </c>
      <c r="BE304" s="125" t="str">
        <f t="shared" ca="1" si="1441"/>
        <v/>
      </c>
      <c r="BF304" t="str">
        <f t="shared" ca="1" si="1448"/>
        <v/>
      </c>
      <c r="BG304" s="125" t="str">
        <f t="shared" ca="1" si="1475"/>
        <v/>
      </c>
      <c r="BI304" s="606" t="str">
        <f t="shared" ca="1" si="1510"/>
        <v/>
      </c>
      <c r="BJ304" s="125" t="str">
        <f t="shared" ca="1" si="1488"/>
        <v/>
      </c>
      <c r="BK304" s="125" t="str">
        <f t="shared" ca="1" si="1511"/>
        <v/>
      </c>
      <c r="BL304" s="125" t="str">
        <f t="shared" ref="BL304" ca="1" si="1708">IFERROR(INDEX($D$2:$BA$203,$A$41-1+$BI304,$A$27-3)*IF(RTF_unit="K",1,IF(RTF_unit="lb",1/1000,IF(RTF_unit="T",2,1))),"")</f>
        <v/>
      </c>
      <c r="BM304" s="125" t="str">
        <f t="shared" ref="BM304" ca="1" si="1709">IFERROR(INDEX($D$2:$BA$203,$A$41-1+$BI304,$A$27-1)*IF(RTF_unit="K",1,IF(RTF_unit="lb",1/1000,IF(RTF_unit="T",2,1))),"")</f>
        <v/>
      </c>
      <c r="BN304" s="125" t="str">
        <f t="shared" ref="BN304" ca="1" si="1710">IFERROR(INDEX($D$2:$BA$203,$A$41-1+$BI304,$A$27-2)*IF(RTF_unit="K",1,IF(RTF_unit="lb",1/1000,IF(RTF_unit="T",2,1))),"")</f>
        <v/>
      </c>
      <c r="BO304" s="125" t="str">
        <f t="shared" ref="BO304" ca="1" si="1711">IFERROR(INDEX($D$2:$BA$203,$A$41-1+$BI304,$A$27)*IF(RTF_unit_Moment="kip-ft",1,IF(RTF_unit_Moment="kip-in",1/12,IF(RTF_unit_Moment="lb-ft",1/1000,IF(RTF_unit_Moment="lb-in",1/12000,1)))),"")</f>
        <v/>
      </c>
      <c r="BP304" s="125" t="str">
        <f t="shared" ref="BP304" ca="1" si="1712">IFERROR(INDEX($D$2:$BA$203,$A$41-1+$BI304,$A$30)*IF(RTF_unit_Moment="kip-ft",1,IF(RTF_unit_Moment="kip-in",1/12,IF(RTF_unit_Moment="lb-ft",1/1000,IF(RTF_unit_Moment="lb-in",1/12000,1)))),"")</f>
        <v/>
      </c>
      <c r="BQ304" s="125" t="str">
        <f t="shared" ca="1" si="1517"/>
        <v/>
      </c>
      <c r="BR304" s="125" t="str">
        <f t="shared" ca="1" si="1518"/>
        <v/>
      </c>
      <c r="BT304" s="125" t="str">
        <f t="array" aca="1" ref="BT304" ca="1">IFERROR(INDEX($BB$1:$BB$203,SMALL(IF($BB$1:$BB$203&lt;&gt;"",ROW($BB$1:$BB$203)),ROW(297:297))),"")</f>
        <v/>
      </c>
      <c r="BU304" s="604" t="str">
        <f t="shared" ca="1" si="1486"/>
        <v/>
      </c>
      <c r="BV304" s="125" t="str">
        <f t="shared" ca="1" si="1494"/>
        <v/>
      </c>
      <c r="BW304" s="125" t="str">
        <f t="shared" ca="1" si="1494"/>
        <v/>
      </c>
      <c r="BX304" s="125" t="str">
        <f t="shared" ca="1" si="1494"/>
        <v/>
      </c>
      <c r="BY304" s="125" t="str">
        <f t="shared" ca="1" si="1495"/>
        <v/>
      </c>
      <c r="BZ304" s="125" t="str">
        <f t="shared" ca="1" si="1487"/>
        <v/>
      </c>
      <c r="CA304" s="125" t="str">
        <f t="shared" ca="1" si="1496"/>
        <v/>
      </c>
      <c r="CB304" s="125" t="str">
        <f t="shared" ca="1" si="1497"/>
        <v/>
      </c>
      <c r="CC304" s="125" t="str">
        <f t="shared" ca="1" si="1498"/>
        <v/>
      </c>
      <c r="CD304" s="125" t="str">
        <f t="shared" ca="1" si="1499"/>
        <v/>
      </c>
      <c r="CE304" s="125" t="str">
        <f t="shared" ca="1" si="1500"/>
        <v/>
      </c>
      <c r="CF304" s="125" t="str">
        <f t="shared" ca="1" si="1501"/>
        <v/>
      </c>
      <c r="CG304" s="125" t="str">
        <f t="shared" ca="1" si="1502"/>
        <v/>
      </c>
      <c r="CH304" s="125" t="str">
        <f t="shared" ca="1" si="1503"/>
        <v/>
      </c>
      <c r="CI304" s="125" t="str">
        <f t="shared" ca="1" si="1504"/>
        <v/>
      </c>
      <c r="CJ304" s="125" t="str">
        <f t="array" aca="1" ref="CJ304" ca="1">IFERROR(INDEX($CI$1:$CI$502,SMALL(IF($CI$1:$CI$502&lt;&gt;"",ROW($CI$1:$CI$502)),ROW(297:297))),"")</f>
        <v/>
      </c>
      <c r="CK304" s="125" t="str">
        <f t="shared" ca="1" si="1505"/>
        <v/>
      </c>
      <c r="CL304" s="125" t="str">
        <f t="shared" ca="1" si="1506"/>
        <v/>
      </c>
      <c r="CM304" s="125"/>
      <c r="CO304" s="125" t="str">
        <f t="shared" si="1507"/>
        <v/>
      </c>
      <c r="CP304" s="600" t="str">
        <f t="shared" si="1508"/>
        <v/>
      </c>
      <c r="CQ304" s="600" t="str">
        <f t="shared" si="1524"/>
        <v/>
      </c>
      <c r="CR304" s="600" t="str">
        <f t="shared" si="1509"/>
        <v/>
      </c>
    </row>
    <row r="305" spans="1:96" x14ac:dyDescent="0.25">
      <c r="A305" s="591"/>
      <c r="C305" s="125">
        <f t="shared" si="1454"/>
        <v>303</v>
      </c>
      <c r="D305" s="125" t="e">
        <f t="shared" ca="1" si="1636"/>
        <v>#N/A</v>
      </c>
      <c r="E305" s="125" t="e">
        <f t="shared" ca="1" si="1636"/>
        <v>#N/A</v>
      </c>
      <c r="F305" s="125" t="e">
        <f t="shared" ca="1" si="1636"/>
        <v>#N/A</v>
      </c>
      <c r="G305" s="125" t="e">
        <f t="shared" ca="1" si="1636"/>
        <v>#N/A</v>
      </c>
      <c r="H305" s="125" t="e">
        <f t="shared" ca="1" si="1636"/>
        <v>#N/A</v>
      </c>
      <c r="I305" s="125" t="e">
        <f t="shared" ca="1" si="1636"/>
        <v>#N/A</v>
      </c>
      <c r="J305" s="125" t="e">
        <f t="shared" ca="1" si="1636"/>
        <v>#N/A</v>
      </c>
      <c r="K305" s="125" t="e">
        <f t="shared" ca="1" si="1636"/>
        <v>#N/A</v>
      </c>
      <c r="L305" s="125" t="e">
        <f t="shared" ca="1" si="1636"/>
        <v>#N/A</v>
      </c>
      <c r="M305" s="125" t="e">
        <f t="shared" ca="1" si="1636"/>
        <v>#N/A</v>
      </c>
      <c r="N305" s="125" t="e">
        <f t="shared" ca="1" si="1636"/>
        <v>#N/A</v>
      </c>
      <c r="O305" s="125" t="e">
        <f t="shared" ca="1" si="1636"/>
        <v>#N/A</v>
      </c>
      <c r="P305" s="125" t="e">
        <f t="shared" ca="1" si="1636"/>
        <v>#N/A</v>
      </c>
      <c r="Q305" s="125" t="e">
        <f t="shared" ca="1" si="1636"/>
        <v>#N/A</v>
      </c>
      <c r="R305" s="125" t="e">
        <f t="shared" ca="1" si="1636"/>
        <v>#N/A</v>
      </c>
      <c r="S305" s="125" t="e">
        <f t="shared" ref="S305:AH320" ca="1" si="1713">TRIM(INDIRECT("'" &amp; "TNX Report" &amp; "'!" &amp; ADDRESS($A$9+$C305,S$1)))</f>
        <v>#N/A</v>
      </c>
      <c r="T305" s="125" t="e">
        <f t="shared" ca="1" si="1713"/>
        <v>#N/A</v>
      </c>
      <c r="U305" s="125" t="e">
        <f t="shared" ca="1" si="1713"/>
        <v>#N/A</v>
      </c>
      <c r="V305" s="125" t="e">
        <f t="shared" ca="1" si="1713"/>
        <v>#N/A</v>
      </c>
      <c r="W305" s="125" t="e">
        <f t="shared" ca="1" si="1713"/>
        <v>#N/A</v>
      </c>
      <c r="X305" s="125" t="e">
        <f t="shared" ca="1" si="1713"/>
        <v>#N/A</v>
      </c>
      <c r="Y305" s="125" t="e">
        <f t="shared" ca="1" si="1713"/>
        <v>#N/A</v>
      </c>
      <c r="Z305" s="125" t="e">
        <f t="shared" ca="1" si="1713"/>
        <v>#N/A</v>
      </c>
      <c r="AA305" s="125" t="e">
        <f t="shared" ca="1" si="1713"/>
        <v>#N/A</v>
      </c>
      <c r="AB305" s="125" t="e">
        <f t="shared" ca="1" si="1713"/>
        <v>#N/A</v>
      </c>
      <c r="AC305" s="125" t="e">
        <f t="shared" ca="1" si="1713"/>
        <v>#N/A</v>
      </c>
      <c r="AD305" s="125" t="e">
        <f t="shared" ca="1" si="1713"/>
        <v>#N/A</v>
      </c>
      <c r="AE305" s="125" t="e">
        <f t="shared" ca="1" si="1713"/>
        <v>#N/A</v>
      </c>
      <c r="AF305" s="125" t="e">
        <f t="shared" ca="1" si="1713"/>
        <v>#N/A</v>
      </c>
      <c r="AG305" s="125" t="e">
        <f t="shared" ca="1" si="1713"/>
        <v>#N/A</v>
      </c>
      <c r="AH305" s="125" t="e">
        <f t="shared" ca="1" si="1713"/>
        <v>#N/A</v>
      </c>
      <c r="AI305" s="125" t="e">
        <f t="shared" ca="1" si="1637"/>
        <v>#N/A</v>
      </c>
      <c r="AJ305" s="125" t="e">
        <f t="shared" ca="1" si="1637"/>
        <v>#N/A</v>
      </c>
      <c r="AK305" s="125" t="e">
        <f t="shared" ca="1" si="1637"/>
        <v>#N/A</v>
      </c>
      <c r="AL305" s="125" t="e">
        <f t="shared" ca="1" si="1637"/>
        <v>#N/A</v>
      </c>
      <c r="AM305" s="125" t="e">
        <f t="shared" ca="1" si="1637"/>
        <v>#N/A</v>
      </c>
      <c r="AN305" s="125" t="e">
        <f t="shared" ca="1" si="1637"/>
        <v>#N/A</v>
      </c>
      <c r="AO305" s="125" t="e">
        <f t="shared" ca="1" si="1637"/>
        <v>#N/A</v>
      </c>
      <c r="AP305" s="125" t="e">
        <f t="shared" ca="1" si="1637"/>
        <v>#N/A</v>
      </c>
      <c r="AQ305" s="125" t="e">
        <f t="shared" ca="1" si="1637"/>
        <v>#N/A</v>
      </c>
      <c r="AR305" s="125" t="e">
        <f t="shared" ca="1" si="1637"/>
        <v>#N/A</v>
      </c>
      <c r="AS305" s="125" t="e">
        <f t="shared" ca="1" si="1637"/>
        <v>#N/A</v>
      </c>
      <c r="AT305" s="125" t="e">
        <f t="shared" ca="1" si="1637"/>
        <v>#N/A</v>
      </c>
      <c r="AU305" s="125" t="e">
        <f t="shared" ca="1" si="1637"/>
        <v>#N/A</v>
      </c>
      <c r="AV305" s="125" t="e">
        <f t="shared" ca="1" si="1637"/>
        <v>#N/A</v>
      </c>
      <c r="AW305" s="125" t="e">
        <f t="shared" ca="1" si="1637"/>
        <v>#N/A</v>
      </c>
      <c r="AX305" s="125" t="e">
        <f t="shared" ref="AX305:BA320" ca="1" si="1714">TRIM(INDIRECT("'" &amp; "TNX Report" &amp; "'!" &amp; ADDRESS($A$9+$C305,AX$1)))</f>
        <v>#N/A</v>
      </c>
      <c r="AY305" s="125" t="e">
        <f t="shared" ca="1" si="1714"/>
        <v>#N/A</v>
      </c>
      <c r="AZ305" s="125" t="e">
        <f t="shared" ca="1" si="1714"/>
        <v>#N/A</v>
      </c>
      <c r="BA305" s="125" t="e">
        <f t="shared" ca="1" si="1714"/>
        <v>#N/A</v>
      </c>
      <c r="BB305" s="125" t="str">
        <f t="shared" ca="1" si="1447"/>
        <v/>
      </c>
      <c r="BC305" s="125" t="str">
        <f t="shared" ca="1" si="1439"/>
        <v/>
      </c>
      <c r="BD305" s="125" t="str">
        <f t="shared" ca="1" si="1440"/>
        <v/>
      </c>
      <c r="BE305" s="125" t="str">
        <f t="shared" ca="1" si="1441"/>
        <v/>
      </c>
      <c r="BF305" t="str">
        <f t="shared" ca="1" si="1448"/>
        <v/>
      </c>
      <c r="BG305" s="125" t="str">
        <f t="shared" ca="1" si="1475"/>
        <v/>
      </c>
      <c r="BI305" s="606" t="str">
        <f t="shared" ca="1" si="1510"/>
        <v/>
      </c>
      <c r="BJ305" s="125" t="str">
        <f t="shared" ca="1" si="1488"/>
        <v/>
      </c>
      <c r="BK305" s="125" t="str">
        <f t="shared" ca="1" si="1511"/>
        <v/>
      </c>
      <c r="BL305" s="125" t="str">
        <f t="shared" ref="BL305" ca="1" si="1715">IFERROR(INDEX($D$2:$BA$203,$A$41-1+$BI305,$A$27-3)*IF(RTF_unit="K",1,IF(RTF_unit="lb",1/1000,IF(RTF_unit="T",2,1))),"")</f>
        <v/>
      </c>
      <c r="BM305" s="125" t="str">
        <f t="shared" ref="BM305" ca="1" si="1716">IFERROR(INDEX($D$2:$BA$203,$A$41-1+$BI305,$A$27-1)*IF(RTF_unit="K",1,IF(RTF_unit="lb",1/1000,IF(RTF_unit="T",2,1))),"")</f>
        <v/>
      </c>
      <c r="BN305" s="125" t="str">
        <f t="shared" ref="BN305" ca="1" si="1717">IFERROR(INDEX($D$2:$BA$203,$A$41-1+$BI305,$A$27-2)*IF(RTF_unit="K",1,IF(RTF_unit="lb",1/1000,IF(RTF_unit="T",2,1))),"")</f>
        <v/>
      </c>
      <c r="BO305" s="125" t="str">
        <f t="shared" ref="BO305" ca="1" si="1718">IFERROR(INDEX($D$2:$BA$203,$A$41-1+$BI305,$A$27)*IF(RTF_unit_Moment="kip-ft",1,IF(RTF_unit_Moment="kip-in",1/12,IF(RTF_unit_Moment="lb-ft",1/1000,IF(RTF_unit_Moment="lb-in",1/12000,1)))),"")</f>
        <v/>
      </c>
      <c r="BP305" s="125" t="str">
        <f t="shared" ref="BP305" ca="1" si="1719">IFERROR(INDEX($D$2:$BA$203,$A$41-1+$BI305,$A$30)*IF(RTF_unit_Moment="kip-ft",1,IF(RTF_unit_Moment="kip-in",1/12,IF(RTF_unit_Moment="lb-ft",1/1000,IF(RTF_unit_Moment="lb-in",1/12000,1)))),"")</f>
        <v/>
      </c>
      <c r="BQ305" s="125" t="str">
        <f t="shared" ca="1" si="1517"/>
        <v/>
      </c>
      <c r="BR305" s="125" t="str">
        <f t="shared" ca="1" si="1518"/>
        <v/>
      </c>
      <c r="BT305" s="125" t="str">
        <f t="array" aca="1" ref="BT305" ca="1">IFERROR(INDEX($BB$1:$BB$203,SMALL(IF($BB$1:$BB$203&lt;&gt;"",ROW($BB$1:$BB$203)),ROW(298:298))),"")</f>
        <v/>
      </c>
      <c r="BU305" s="604" t="str">
        <f t="shared" ca="1" si="1486"/>
        <v/>
      </c>
      <c r="BV305" s="125" t="str">
        <f t="shared" ca="1" si="1494"/>
        <v/>
      </c>
      <c r="BW305" s="125" t="str">
        <f t="shared" ca="1" si="1494"/>
        <v/>
      </c>
      <c r="BX305" s="125" t="str">
        <f t="shared" ca="1" si="1494"/>
        <v/>
      </c>
      <c r="BY305" s="125" t="str">
        <f t="shared" ca="1" si="1495"/>
        <v/>
      </c>
      <c r="BZ305" s="125" t="str">
        <f t="shared" ca="1" si="1487"/>
        <v/>
      </c>
      <c r="CA305" s="125" t="str">
        <f t="shared" ca="1" si="1496"/>
        <v/>
      </c>
      <c r="CB305" s="125" t="str">
        <f t="shared" ca="1" si="1497"/>
        <v/>
      </c>
      <c r="CC305" s="125" t="str">
        <f t="shared" ca="1" si="1498"/>
        <v/>
      </c>
      <c r="CD305" s="125" t="str">
        <f t="shared" ca="1" si="1499"/>
        <v/>
      </c>
      <c r="CE305" s="125" t="str">
        <f t="shared" ca="1" si="1500"/>
        <v/>
      </c>
      <c r="CF305" s="125" t="str">
        <f t="shared" ca="1" si="1501"/>
        <v/>
      </c>
      <c r="CG305" s="125" t="str">
        <f t="shared" ca="1" si="1502"/>
        <v/>
      </c>
      <c r="CH305" s="125" t="str">
        <f t="shared" ca="1" si="1503"/>
        <v/>
      </c>
      <c r="CI305" s="125" t="str">
        <f t="shared" ca="1" si="1504"/>
        <v/>
      </c>
      <c r="CJ305" s="125" t="str">
        <f t="array" aca="1" ref="CJ305" ca="1">IFERROR(INDEX($CI$1:$CI$502,SMALL(IF($CI$1:$CI$502&lt;&gt;"",ROW($CI$1:$CI$502)),ROW(298:298))),"")</f>
        <v/>
      </c>
      <c r="CK305" s="125" t="str">
        <f t="shared" ca="1" si="1505"/>
        <v/>
      </c>
      <c r="CL305" s="125" t="str">
        <f t="shared" ca="1" si="1506"/>
        <v/>
      </c>
      <c r="CM305" s="125"/>
      <c r="CO305" s="125" t="str">
        <f t="shared" si="1507"/>
        <v/>
      </c>
      <c r="CP305" s="600" t="str">
        <f t="shared" si="1508"/>
        <v/>
      </c>
      <c r="CQ305" s="600" t="str">
        <f t="shared" si="1524"/>
        <v/>
      </c>
      <c r="CR305" s="600" t="str">
        <f t="shared" si="1509"/>
        <v/>
      </c>
    </row>
    <row r="306" spans="1:96" x14ac:dyDescent="0.25">
      <c r="A306" s="591"/>
      <c r="C306" s="125">
        <f t="shared" si="1454"/>
        <v>304</v>
      </c>
      <c r="D306" s="125" t="e">
        <f t="shared" ref="D306:S321" ca="1" si="1720">TRIM(INDIRECT("'" &amp; "TNX Report" &amp; "'!" &amp; ADDRESS($A$9+$C306,D$1)))</f>
        <v>#N/A</v>
      </c>
      <c r="E306" s="125" t="e">
        <f t="shared" ca="1" si="1720"/>
        <v>#N/A</v>
      </c>
      <c r="F306" s="125" t="e">
        <f t="shared" ca="1" si="1720"/>
        <v>#N/A</v>
      </c>
      <c r="G306" s="125" t="e">
        <f t="shared" ca="1" si="1720"/>
        <v>#N/A</v>
      </c>
      <c r="H306" s="125" t="e">
        <f t="shared" ca="1" si="1720"/>
        <v>#N/A</v>
      </c>
      <c r="I306" s="125" t="e">
        <f t="shared" ca="1" si="1720"/>
        <v>#N/A</v>
      </c>
      <c r="J306" s="125" t="e">
        <f t="shared" ca="1" si="1720"/>
        <v>#N/A</v>
      </c>
      <c r="K306" s="125" t="e">
        <f t="shared" ca="1" si="1720"/>
        <v>#N/A</v>
      </c>
      <c r="L306" s="125" t="e">
        <f t="shared" ca="1" si="1720"/>
        <v>#N/A</v>
      </c>
      <c r="M306" s="125" t="e">
        <f t="shared" ca="1" si="1720"/>
        <v>#N/A</v>
      </c>
      <c r="N306" s="125" t="e">
        <f t="shared" ca="1" si="1720"/>
        <v>#N/A</v>
      </c>
      <c r="O306" s="125" t="e">
        <f t="shared" ca="1" si="1720"/>
        <v>#N/A</v>
      </c>
      <c r="P306" s="125" t="e">
        <f t="shared" ca="1" si="1720"/>
        <v>#N/A</v>
      </c>
      <c r="Q306" s="125" t="e">
        <f t="shared" ca="1" si="1720"/>
        <v>#N/A</v>
      </c>
      <c r="R306" s="125" t="e">
        <f t="shared" ca="1" si="1720"/>
        <v>#N/A</v>
      </c>
      <c r="S306" s="125" t="e">
        <f t="shared" ca="1" si="1720"/>
        <v>#N/A</v>
      </c>
      <c r="T306" s="125" t="e">
        <f t="shared" ca="1" si="1713"/>
        <v>#N/A</v>
      </c>
      <c r="U306" s="125" t="e">
        <f t="shared" ca="1" si="1713"/>
        <v>#N/A</v>
      </c>
      <c r="V306" s="125" t="e">
        <f t="shared" ca="1" si="1713"/>
        <v>#N/A</v>
      </c>
      <c r="W306" s="125" t="e">
        <f t="shared" ca="1" si="1713"/>
        <v>#N/A</v>
      </c>
      <c r="X306" s="125" t="e">
        <f t="shared" ca="1" si="1713"/>
        <v>#N/A</v>
      </c>
      <c r="Y306" s="125" t="e">
        <f t="shared" ca="1" si="1713"/>
        <v>#N/A</v>
      </c>
      <c r="Z306" s="125" t="e">
        <f t="shared" ca="1" si="1713"/>
        <v>#N/A</v>
      </c>
      <c r="AA306" s="125" t="e">
        <f t="shared" ca="1" si="1713"/>
        <v>#N/A</v>
      </c>
      <c r="AB306" s="125" t="e">
        <f t="shared" ca="1" si="1713"/>
        <v>#N/A</v>
      </c>
      <c r="AC306" s="125" t="e">
        <f t="shared" ca="1" si="1713"/>
        <v>#N/A</v>
      </c>
      <c r="AD306" s="125" t="e">
        <f t="shared" ca="1" si="1713"/>
        <v>#N/A</v>
      </c>
      <c r="AE306" s="125" t="e">
        <f t="shared" ca="1" si="1713"/>
        <v>#N/A</v>
      </c>
      <c r="AF306" s="125" t="e">
        <f t="shared" ca="1" si="1713"/>
        <v>#N/A</v>
      </c>
      <c r="AG306" s="125" t="e">
        <f t="shared" ca="1" si="1713"/>
        <v>#N/A</v>
      </c>
      <c r="AH306" s="125" t="e">
        <f t="shared" ca="1" si="1713"/>
        <v>#N/A</v>
      </c>
      <c r="AI306" s="125" t="e">
        <f t="shared" ref="AI306:AX321" ca="1" si="1721">TRIM(INDIRECT("'" &amp; "TNX Report" &amp; "'!" &amp; ADDRESS($A$9+$C306,AI$1)))</f>
        <v>#N/A</v>
      </c>
      <c r="AJ306" s="125" t="e">
        <f t="shared" ca="1" si="1721"/>
        <v>#N/A</v>
      </c>
      <c r="AK306" s="125" t="e">
        <f t="shared" ca="1" si="1721"/>
        <v>#N/A</v>
      </c>
      <c r="AL306" s="125" t="e">
        <f t="shared" ca="1" si="1721"/>
        <v>#N/A</v>
      </c>
      <c r="AM306" s="125" t="e">
        <f t="shared" ca="1" si="1721"/>
        <v>#N/A</v>
      </c>
      <c r="AN306" s="125" t="e">
        <f t="shared" ca="1" si="1721"/>
        <v>#N/A</v>
      </c>
      <c r="AO306" s="125" t="e">
        <f t="shared" ca="1" si="1721"/>
        <v>#N/A</v>
      </c>
      <c r="AP306" s="125" t="e">
        <f t="shared" ca="1" si="1721"/>
        <v>#N/A</v>
      </c>
      <c r="AQ306" s="125" t="e">
        <f t="shared" ca="1" si="1721"/>
        <v>#N/A</v>
      </c>
      <c r="AR306" s="125" t="e">
        <f t="shared" ca="1" si="1721"/>
        <v>#N/A</v>
      </c>
      <c r="AS306" s="125" t="e">
        <f t="shared" ca="1" si="1721"/>
        <v>#N/A</v>
      </c>
      <c r="AT306" s="125" t="e">
        <f t="shared" ca="1" si="1721"/>
        <v>#N/A</v>
      </c>
      <c r="AU306" s="125" t="e">
        <f t="shared" ca="1" si="1721"/>
        <v>#N/A</v>
      </c>
      <c r="AV306" s="125" t="e">
        <f t="shared" ca="1" si="1721"/>
        <v>#N/A</v>
      </c>
      <c r="AW306" s="125" t="e">
        <f t="shared" ca="1" si="1721"/>
        <v>#N/A</v>
      </c>
      <c r="AX306" s="125" t="e">
        <f t="shared" ca="1" si="1721"/>
        <v>#N/A</v>
      </c>
      <c r="AY306" s="125" t="e">
        <f t="shared" ca="1" si="1714"/>
        <v>#N/A</v>
      </c>
      <c r="AZ306" s="125" t="e">
        <f t="shared" ca="1" si="1714"/>
        <v>#N/A</v>
      </c>
      <c r="BA306" s="125" t="e">
        <f t="shared" ca="1" si="1714"/>
        <v>#N/A</v>
      </c>
      <c r="BB306" s="125" t="str">
        <f t="shared" ca="1" si="1447"/>
        <v/>
      </c>
      <c r="BC306" s="125" t="str">
        <f t="shared" ca="1" si="1439"/>
        <v/>
      </c>
      <c r="BD306" s="125" t="str">
        <f t="shared" ca="1" si="1440"/>
        <v/>
      </c>
      <c r="BE306" s="125" t="str">
        <f t="shared" ca="1" si="1441"/>
        <v/>
      </c>
      <c r="BF306" t="str">
        <f t="shared" ca="1" si="1448"/>
        <v/>
      </c>
      <c r="BG306" s="125" t="str">
        <f t="shared" ca="1" si="1475"/>
        <v/>
      </c>
      <c r="BI306" s="606" t="str">
        <f t="shared" ca="1" si="1510"/>
        <v/>
      </c>
      <c r="BJ306" s="125" t="str">
        <f t="shared" ca="1" si="1488"/>
        <v/>
      </c>
      <c r="BK306" s="125" t="str">
        <f t="shared" ca="1" si="1511"/>
        <v/>
      </c>
      <c r="BL306" s="125" t="str">
        <f t="shared" ref="BL306" ca="1" si="1722">IFERROR(INDEX($D$2:$BA$203,$A$41-1+$BI306,$A$27-3)*IF(RTF_unit="K",1,IF(RTF_unit="lb",1/1000,IF(RTF_unit="T",2,1))),"")</f>
        <v/>
      </c>
      <c r="BM306" s="125" t="str">
        <f t="shared" ref="BM306" ca="1" si="1723">IFERROR(INDEX($D$2:$BA$203,$A$41-1+$BI306,$A$27-1)*IF(RTF_unit="K",1,IF(RTF_unit="lb",1/1000,IF(RTF_unit="T",2,1))),"")</f>
        <v/>
      </c>
      <c r="BN306" s="125" t="str">
        <f t="shared" ref="BN306" ca="1" si="1724">IFERROR(INDEX($D$2:$BA$203,$A$41-1+$BI306,$A$27-2)*IF(RTF_unit="K",1,IF(RTF_unit="lb",1/1000,IF(RTF_unit="T",2,1))),"")</f>
        <v/>
      </c>
      <c r="BO306" s="125" t="str">
        <f t="shared" ref="BO306" ca="1" si="1725">IFERROR(INDEX($D$2:$BA$203,$A$41-1+$BI306,$A$27)*IF(RTF_unit_Moment="kip-ft",1,IF(RTF_unit_Moment="kip-in",1/12,IF(RTF_unit_Moment="lb-ft",1/1000,IF(RTF_unit_Moment="lb-in",1/12000,1)))),"")</f>
        <v/>
      </c>
      <c r="BP306" s="125" t="str">
        <f t="shared" ref="BP306" ca="1" si="1726">IFERROR(INDEX($D$2:$BA$203,$A$41-1+$BI306,$A$30)*IF(RTF_unit_Moment="kip-ft",1,IF(RTF_unit_Moment="kip-in",1/12,IF(RTF_unit_Moment="lb-ft",1/1000,IF(RTF_unit_Moment="lb-in",1/12000,1)))),"")</f>
        <v/>
      </c>
      <c r="BQ306" s="125" t="str">
        <f t="shared" ca="1" si="1517"/>
        <v/>
      </c>
      <c r="BR306" s="125" t="str">
        <f t="shared" ca="1" si="1518"/>
        <v/>
      </c>
      <c r="BT306" s="125" t="str">
        <f t="array" aca="1" ref="BT306" ca="1">IFERROR(INDEX($BB$1:$BB$203,SMALL(IF($BB$1:$BB$203&lt;&gt;"",ROW($BB$1:$BB$203)),ROW(299:299))),"")</f>
        <v/>
      </c>
      <c r="BU306" s="604" t="str">
        <f t="shared" ca="1" si="1486"/>
        <v/>
      </c>
      <c r="BV306" s="125" t="str">
        <f t="shared" ca="1" si="1494"/>
        <v/>
      </c>
      <c r="BW306" s="125" t="str">
        <f t="shared" ca="1" si="1494"/>
        <v/>
      </c>
      <c r="BX306" s="125" t="str">
        <f t="shared" ca="1" si="1494"/>
        <v/>
      </c>
      <c r="BY306" s="125" t="str">
        <f t="shared" ca="1" si="1495"/>
        <v/>
      </c>
      <c r="BZ306" s="125" t="str">
        <f t="shared" ca="1" si="1487"/>
        <v/>
      </c>
      <c r="CA306" s="125" t="str">
        <f t="shared" ca="1" si="1496"/>
        <v/>
      </c>
      <c r="CB306" s="125" t="str">
        <f t="shared" ca="1" si="1497"/>
        <v/>
      </c>
      <c r="CC306" s="125" t="str">
        <f t="shared" ca="1" si="1498"/>
        <v/>
      </c>
      <c r="CD306" s="125" t="str">
        <f t="shared" ca="1" si="1499"/>
        <v/>
      </c>
      <c r="CE306" s="125" t="str">
        <f t="shared" ca="1" si="1500"/>
        <v/>
      </c>
      <c r="CF306" s="125" t="str">
        <f t="shared" ca="1" si="1501"/>
        <v/>
      </c>
      <c r="CG306" s="125" t="str">
        <f t="shared" ca="1" si="1502"/>
        <v/>
      </c>
      <c r="CH306" s="125" t="str">
        <f t="shared" ca="1" si="1503"/>
        <v/>
      </c>
      <c r="CI306" s="125" t="str">
        <f t="shared" ca="1" si="1504"/>
        <v/>
      </c>
      <c r="CJ306" s="125" t="str">
        <f t="array" aca="1" ref="CJ306" ca="1">IFERROR(INDEX($CI$1:$CI$502,SMALL(IF($CI$1:$CI$502&lt;&gt;"",ROW($CI$1:$CI$502)),ROW(299:299))),"")</f>
        <v/>
      </c>
      <c r="CK306" s="125" t="str">
        <f t="shared" ca="1" si="1505"/>
        <v/>
      </c>
      <c r="CL306" s="125" t="str">
        <f t="shared" ca="1" si="1506"/>
        <v/>
      </c>
      <c r="CM306" s="125"/>
      <c r="CO306" s="125" t="str">
        <f t="shared" si="1507"/>
        <v/>
      </c>
      <c r="CP306" s="600" t="str">
        <f t="shared" si="1508"/>
        <v/>
      </c>
      <c r="CQ306" s="600" t="str">
        <f t="shared" si="1524"/>
        <v/>
      </c>
      <c r="CR306" s="600" t="str">
        <f t="shared" si="1509"/>
        <v/>
      </c>
    </row>
    <row r="307" spans="1:96" x14ac:dyDescent="0.25">
      <c r="A307" s="591"/>
      <c r="C307" s="125">
        <f t="shared" si="1454"/>
        <v>305</v>
      </c>
      <c r="D307" s="125" t="e">
        <f t="shared" ca="1" si="1720"/>
        <v>#N/A</v>
      </c>
      <c r="E307" s="125" t="e">
        <f t="shared" ca="1" si="1720"/>
        <v>#N/A</v>
      </c>
      <c r="F307" s="125" t="e">
        <f t="shared" ca="1" si="1720"/>
        <v>#N/A</v>
      </c>
      <c r="G307" s="125" t="e">
        <f t="shared" ca="1" si="1720"/>
        <v>#N/A</v>
      </c>
      <c r="H307" s="125" t="e">
        <f t="shared" ca="1" si="1720"/>
        <v>#N/A</v>
      </c>
      <c r="I307" s="125" t="e">
        <f t="shared" ca="1" si="1720"/>
        <v>#N/A</v>
      </c>
      <c r="J307" s="125" t="e">
        <f t="shared" ca="1" si="1720"/>
        <v>#N/A</v>
      </c>
      <c r="K307" s="125" t="e">
        <f t="shared" ca="1" si="1720"/>
        <v>#N/A</v>
      </c>
      <c r="L307" s="125" t="e">
        <f t="shared" ca="1" si="1720"/>
        <v>#N/A</v>
      </c>
      <c r="M307" s="125" t="e">
        <f t="shared" ca="1" si="1720"/>
        <v>#N/A</v>
      </c>
      <c r="N307" s="125" t="e">
        <f t="shared" ca="1" si="1720"/>
        <v>#N/A</v>
      </c>
      <c r="O307" s="125" t="e">
        <f t="shared" ca="1" si="1720"/>
        <v>#N/A</v>
      </c>
      <c r="P307" s="125" t="e">
        <f t="shared" ca="1" si="1720"/>
        <v>#N/A</v>
      </c>
      <c r="Q307" s="125" t="e">
        <f t="shared" ca="1" si="1720"/>
        <v>#N/A</v>
      </c>
      <c r="R307" s="125" t="e">
        <f t="shared" ca="1" si="1720"/>
        <v>#N/A</v>
      </c>
      <c r="S307" s="125" t="e">
        <f t="shared" ca="1" si="1720"/>
        <v>#N/A</v>
      </c>
      <c r="T307" s="125" t="e">
        <f t="shared" ca="1" si="1713"/>
        <v>#N/A</v>
      </c>
      <c r="U307" s="125" t="e">
        <f t="shared" ca="1" si="1713"/>
        <v>#N/A</v>
      </c>
      <c r="V307" s="125" t="e">
        <f t="shared" ca="1" si="1713"/>
        <v>#N/A</v>
      </c>
      <c r="W307" s="125" t="e">
        <f t="shared" ca="1" si="1713"/>
        <v>#N/A</v>
      </c>
      <c r="X307" s="125" t="e">
        <f t="shared" ca="1" si="1713"/>
        <v>#N/A</v>
      </c>
      <c r="Y307" s="125" t="e">
        <f t="shared" ca="1" si="1713"/>
        <v>#N/A</v>
      </c>
      <c r="Z307" s="125" t="e">
        <f t="shared" ca="1" si="1713"/>
        <v>#N/A</v>
      </c>
      <c r="AA307" s="125" t="e">
        <f t="shared" ca="1" si="1713"/>
        <v>#N/A</v>
      </c>
      <c r="AB307" s="125" t="e">
        <f t="shared" ca="1" si="1713"/>
        <v>#N/A</v>
      </c>
      <c r="AC307" s="125" t="e">
        <f t="shared" ca="1" si="1713"/>
        <v>#N/A</v>
      </c>
      <c r="AD307" s="125" t="e">
        <f t="shared" ca="1" si="1713"/>
        <v>#N/A</v>
      </c>
      <c r="AE307" s="125" t="e">
        <f t="shared" ca="1" si="1713"/>
        <v>#N/A</v>
      </c>
      <c r="AF307" s="125" t="e">
        <f t="shared" ca="1" si="1713"/>
        <v>#N/A</v>
      </c>
      <c r="AG307" s="125" t="e">
        <f t="shared" ca="1" si="1713"/>
        <v>#N/A</v>
      </c>
      <c r="AH307" s="125" t="e">
        <f t="shared" ca="1" si="1713"/>
        <v>#N/A</v>
      </c>
      <c r="AI307" s="125" t="e">
        <f t="shared" ca="1" si="1721"/>
        <v>#N/A</v>
      </c>
      <c r="AJ307" s="125" t="e">
        <f t="shared" ca="1" si="1721"/>
        <v>#N/A</v>
      </c>
      <c r="AK307" s="125" t="e">
        <f t="shared" ca="1" si="1721"/>
        <v>#N/A</v>
      </c>
      <c r="AL307" s="125" t="e">
        <f t="shared" ca="1" si="1721"/>
        <v>#N/A</v>
      </c>
      <c r="AM307" s="125" t="e">
        <f t="shared" ca="1" si="1721"/>
        <v>#N/A</v>
      </c>
      <c r="AN307" s="125" t="e">
        <f t="shared" ca="1" si="1721"/>
        <v>#N/A</v>
      </c>
      <c r="AO307" s="125" t="e">
        <f t="shared" ca="1" si="1721"/>
        <v>#N/A</v>
      </c>
      <c r="AP307" s="125" t="e">
        <f t="shared" ca="1" si="1721"/>
        <v>#N/A</v>
      </c>
      <c r="AQ307" s="125" t="e">
        <f t="shared" ca="1" si="1721"/>
        <v>#N/A</v>
      </c>
      <c r="AR307" s="125" t="e">
        <f t="shared" ca="1" si="1721"/>
        <v>#N/A</v>
      </c>
      <c r="AS307" s="125" t="e">
        <f t="shared" ca="1" si="1721"/>
        <v>#N/A</v>
      </c>
      <c r="AT307" s="125" t="e">
        <f t="shared" ca="1" si="1721"/>
        <v>#N/A</v>
      </c>
      <c r="AU307" s="125" t="e">
        <f t="shared" ca="1" si="1721"/>
        <v>#N/A</v>
      </c>
      <c r="AV307" s="125" t="e">
        <f t="shared" ca="1" si="1721"/>
        <v>#N/A</v>
      </c>
      <c r="AW307" s="125" t="e">
        <f t="shared" ca="1" si="1721"/>
        <v>#N/A</v>
      </c>
      <c r="AX307" s="125" t="e">
        <f t="shared" ca="1" si="1721"/>
        <v>#N/A</v>
      </c>
      <c r="AY307" s="125" t="e">
        <f t="shared" ca="1" si="1714"/>
        <v>#N/A</v>
      </c>
      <c r="AZ307" s="125" t="e">
        <f t="shared" ca="1" si="1714"/>
        <v>#N/A</v>
      </c>
      <c r="BA307" s="125" t="e">
        <f t="shared" ca="1" si="1714"/>
        <v>#N/A</v>
      </c>
      <c r="BB307" s="125" t="str">
        <f t="shared" ca="1" si="1447"/>
        <v/>
      </c>
      <c r="BC307" s="125" t="str">
        <f t="shared" ca="1" si="1439"/>
        <v/>
      </c>
      <c r="BD307" s="125" t="str">
        <f t="shared" ca="1" si="1440"/>
        <v/>
      </c>
      <c r="BE307" s="125" t="str">
        <f t="shared" ca="1" si="1441"/>
        <v/>
      </c>
      <c r="BF307" t="str">
        <f t="shared" ca="1" si="1448"/>
        <v/>
      </c>
      <c r="BG307" s="125" t="str">
        <f t="shared" ca="1" si="1475"/>
        <v/>
      </c>
      <c r="BI307" s="606" t="str">
        <f t="shared" ca="1" si="1510"/>
        <v/>
      </c>
      <c r="BJ307" s="125" t="str">
        <f t="shared" ca="1" si="1488"/>
        <v/>
      </c>
      <c r="BK307" s="125" t="str">
        <f t="shared" ca="1" si="1511"/>
        <v/>
      </c>
      <c r="BL307" s="125" t="str">
        <f t="shared" ref="BL307" ca="1" si="1727">IFERROR(INDEX($D$2:$BA$203,$A$41-1+$BI307,$A$27-3)*IF(RTF_unit="K",1,IF(RTF_unit="lb",1/1000,IF(RTF_unit="T",2,1))),"")</f>
        <v/>
      </c>
      <c r="BM307" s="125" t="str">
        <f t="shared" ref="BM307" ca="1" si="1728">IFERROR(INDEX($D$2:$BA$203,$A$41-1+$BI307,$A$27-1)*IF(RTF_unit="K",1,IF(RTF_unit="lb",1/1000,IF(RTF_unit="T",2,1))),"")</f>
        <v/>
      </c>
      <c r="BN307" s="125" t="str">
        <f t="shared" ref="BN307" ca="1" si="1729">IFERROR(INDEX($D$2:$BA$203,$A$41-1+$BI307,$A$27-2)*IF(RTF_unit="K",1,IF(RTF_unit="lb",1/1000,IF(RTF_unit="T",2,1))),"")</f>
        <v/>
      </c>
      <c r="BO307" s="125" t="str">
        <f t="shared" ref="BO307" ca="1" si="1730">IFERROR(INDEX($D$2:$BA$203,$A$41-1+$BI307,$A$27)*IF(RTF_unit_Moment="kip-ft",1,IF(RTF_unit_Moment="kip-in",1/12,IF(RTF_unit_Moment="lb-ft",1/1000,IF(RTF_unit_Moment="lb-in",1/12000,1)))),"")</f>
        <v/>
      </c>
      <c r="BP307" s="125" t="str">
        <f t="shared" ref="BP307" ca="1" si="1731">IFERROR(INDEX($D$2:$BA$203,$A$41-1+$BI307,$A$30)*IF(RTF_unit_Moment="kip-ft",1,IF(RTF_unit_Moment="kip-in",1/12,IF(RTF_unit_Moment="lb-ft",1/1000,IF(RTF_unit_Moment="lb-in",1/12000,1)))),"")</f>
        <v/>
      </c>
      <c r="BQ307" s="125" t="str">
        <f t="shared" ca="1" si="1517"/>
        <v/>
      </c>
      <c r="BR307" s="125" t="str">
        <f t="shared" ca="1" si="1518"/>
        <v/>
      </c>
      <c r="BT307" s="125" t="str">
        <f t="array" aca="1" ref="BT307" ca="1">IFERROR(INDEX($BB$1:$BB$203,SMALL(IF($BB$1:$BB$203&lt;&gt;"",ROW($BB$1:$BB$203)),ROW(300:300))),"")</f>
        <v/>
      </c>
      <c r="BU307" s="604" t="str">
        <f t="shared" ca="1" si="1486"/>
        <v/>
      </c>
      <c r="BV307" s="125" t="str">
        <f t="shared" ca="1" si="1494"/>
        <v/>
      </c>
      <c r="BW307" s="125" t="str">
        <f t="shared" ca="1" si="1494"/>
        <v/>
      </c>
      <c r="BX307" s="125" t="str">
        <f t="shared" ca="1" si="1494"/>
        <v/>
      </c>
      <c r="BY307" s="125" t="str">
        <f t="shared" ca="1" si="1495"/>
        <v/>
      </c>
      <c r="BZ307" s="125" t="str">
        <f t="shared" ca="1" si="1487"/>
        <v/>
      </c>
      <c r="CA307" s="125" t="str">
        <f t="shared" ca="1" si="1496"/>
        <v/>
      </c>
      <c r="CB307" s="125" t="str">
        <f t="shared" ca="1" si="1497"/>
        <v/>
      </c>
      <c r="CC307" s="125" t="str">
        <f t="shared" ca="1" si="1498"/>
        <v/>
      </c>
      <c r="CD307" s="125" t="str">
        <f t="shared" ca="1" si="1499"/>
        <v/>
      </c>
      <c r="CE307" s="125" t="str">
        <f t="shared" ca="1" si="1500"/>
        <v/>
      </c>
      <c r="CF307" s="125" t="str">
        <f t="shared" ca="1" si="1501"/>
        <v/>
      </c>
      <c r="CG307" s="125" t="str">
        <f t="shared" ca="1" si="1502"/>
        <v/>
      </c>
      <c r="CH307" s="125" t="str">
        <f t="shared" ca="1" si="1503"/>
        <v/>
      </c>
      <c r="CI307" s="125" t="str">
        <f t="shared" ca="1" si="1504"/>
        <v/>
      </c>
      <c r="CJ307" s="125" t="str">
        <f t="array" aca="1" ref="CJ307" ca="1">IFERROR(INDEX($CI$1:$CI$502,SMALL(IF($CI$1:$CI$502&lt;&gt;"",ROW($CI$1:$CI$502)),ROW(300:300))),"")</f>
        <v/>
      </c>
      <c r="CK307" s="125" t="str">
        <f t="shared" ca="1" si="1505"/>
        <v/>
      </c>
      <c r="CL307" s="125" t="str">
        <f t="shared" ca="1" si="1506"/>
        <v/>
      </c>
      <c r="CM307" s="125"/>
      <c r="CO307" s="125" t="str">
        <f t="shared" si="1507"/>
        <v/>
      </c>
      <c r="CP307" s="600" t="str">
        <f t="shared" si="1508"/>
        <v/>
      </c>
      <c r="CQ307" s="600" t="str">
        <f t="shared" si="1524"/>
        <v/>
      </c>
      <c r="CR307" s="600" t="str">
        <f t="shared" si="1509"/>
        <v/>
      </c>
    </row>
    <row r="308" spans="1:96" x14ac:dyDescent="0.25">
      <c r="A308" s="591"/>
      <c r="C308" s="125">
        <f t="shared" si="1454"/>
        <v>306</v>
      </c>
      <c r="D308" s="125" t="e">
        <f t="shared" ca="1" si="1720"/>
        <v>#N/A</v>
      </c>
      <c r="E308" s="125" t="e">
        <f t="shared" ca="1" si="1720"/>
        <v>#N/A</v>
      </c>
      <c r="F308" s="125" t="e">
        <f t="shared" ca="1" si="1720"/>
        <v>#N/A</v>
      </c>
      <c r="G308" s="125" t="e">
        <f t="shared" ca="1" si="1720"/>
        <v>#N/A</v>
      </c>
      <c r="H308" s="125" t="e">
        <f t="shared" ca="1" si="1720"/>
        <v>#N/A</v>
      </c>
      <c r="I308" s="125" t="e">
        <f t="shared" ca="1" si="1720"/>
        <v>#N/A</v>
      </c>
      <c r="J308" s="125" t="e">
        <f t="shared" ca="1" si="1720"/>
        <v>#N/A</v>
      </c>
      <c r="K308" s="125" t="e">
        <f t="shared" ca="1" si="1720"/>
        <v>#N/A</v>
      </c>
      <c r="L308" s="125" t="e">
        <f t="shared" ca="1" si="1720"/>
        <v>#N/A</v>
      </c>
      <c r="M308" s="125" t="e">
        <f t="shared" ca="1" si="1720"/>
        <v>#N/A</v>
      </c>
      <c r="N308" s="125" t="e">
        <f t="shared" ca="1" si="1720"/>
        <v>#N/A</v>
      </c>
      <c r="O308" s="125" t="e">
        <f t="shared" ca="1" si="1720"/>
        <v>#N/A</v>
      </c>
      <c r="P308" s="125" t="e">
        <f t="shared" ca="1" si="1720"/>
        <v>#N/A</v>
      </c>
      <c r="Q308" s="125" t="e">
        <f t="shared" ca="1" si="1720"/>
        <v>#N/A</v>
      </c>
      <c r="R308" s="125" t="e">
        <f t="shared" ca="1" si="1720"/>
        <v>#N/A</v>
      </c>
      <c r="S308" s="125" t="e">
        <f t="shared" ca="1" si="1720"/>
        <v>#N/A</v>
      </c>
      <c r="T308" s="125" t="e">
        <f t="shared" ca="1" si="1713"/>
        <v>#N/A</v>
      </c>
      <c r="U308" s="125" t="e">
        <f t="shared" ca="1" si="1713"/>
        <v>#N/A</v>
      </c>
      <c r="V308" s="125" t="e">
        <f t="shared" ca="1" si="1713"/>
        <v>#N/A</v>
      </c>
      <c r="W308" s="125" t="e">
        <f t="shared" ca="1" si="1713"/>
        <v>#N/A</v>
      </c>
      <c r="X308" s="125" t="e">
        <f t="shared" ca="1" si="1713"/>
        <v>#N/A</v>
      </c>
      <c r="Y308" s="125" t="e">
        <f t="shared" ca="1" si="1713"/>
        <v>#N/A</v>
      </c>
      <c r="Z308" s="125" t="e">
        <f t="shared" ca="1" si="1713"/>
        <v>#N/A</v>
      </c>
      <c r="AA308" s="125" t="e">
        <f t="shared" ca="1" si="1713"/>
        <v>#N/A</v>
      </c>
      <c r="AB308" s="125" t="e">
        <f t="shared" ca="1" si="1713"/>
        <v>#N/A</v>
      </c>
      <c r="AC308" s="125" t="e">
        <f t="shared" ca="1" si="1713"/>
        <v>#N/A</v>
      </c>
      <c r="AD308" s="125" t="e">
        <f t="shared" ca="1" si="1713"/>
        <v>#N/A</v>
      </c>
      <c r="AE308" s="125" t="e">
        <f t="shared" ca="1" si="1713"/>
        <v>#N/A</v>
      </c>
      <c r="AF308" s="125" t="e">
        <f t="shared" ca="1" si="1713"/>
        <v>#N/A</v>
      </c>
      <c r="AG308" s="125" t="e">
        <f t="shared" ca="1" si="1713"/>
        <v>#N/A</v>
      </c>
      <c r="AH308" s="125" t="e">
        <f t="shared" ca="1" si="1713"/>
        <v>#N/A</v>
      </c>
      <c r="AI308" s="125" t="e">
        <f t="shared" ca="1" si="1721"/>
        <v>#N/A</v>
      </c>
      <c r="AJ308" s="125" t="e">
        <f t="shared" ca="1" si="1721"/>
        <v>#N/A</v>
      </c>
      <c r="AK308" s="125" t="e">
        <f t="shared" ca="1" si="1721"/>
        <v>#N/A</v>
      </c>
      <c r="AL308" s="125" t="e">
        <f t="shared" ca="1" si="1721"/>
        <v>#N/A</v>
      </c>
      <c r="AM308" s="125" t="e">
        <f t="shared" ca="1" si="1721"/>
        <v>#N/A</v>
      </c>
      <c r="AN308" s="125" t="e">
        <f t="shared" ca="1" si="1721"/>
        <v>#N/A</v>
      </c>
      <c r="AO308" s="125" t="e">
        <f t="shared" ca="1" si="1721"/>
        <v>#N/A</v>
      </c>
      <c r="AP308" s="125" t="e">
        <f t="shared" ca="1" si="1721"/>
        <v>#N/A</v>
      </c>
      <c r="AQ308" s="125" t="e">
        <f t="shared" ca="1" si="1721"/>
        <v>#N/A</v>
      </c>
      <c r="AR308" s="125" t="e">
        <f t="shared" ca="1" si="1721"/>
        <v>#N/A</v>
      </c>
      <c r="AS308" s="125" t="e">
        <f t="shared" ca="1" si="1721"/>
        <v>#N/A</v>
      </c>
      <c r="AT308" s="125" t="e">
        <f t="shared" ca="1" si="1721"/>
        <v>#N/A</v>
      </c>
      <c r="AU308" s="125" t="e">
        <f t="shared" ca="1" si="1721"/>
        <v>#N/A</v>
      </c>
      <c r="AV308" s="125" t="e">
        <f t="shared" ca="1" si="1721"/>
        <v>#N/A</v>
      </c>
      <c r="AW308" s="125" t="e">
        <f t="shared" ca="1" si="1721"/>
        <v>#N/A</v>
      </c>
      <c r="AX308" s="125" t="e">
        <f t="shared" ca="1" si="1721"/>
        <v>#N/A</v>
      </c>
      <c r="AY308" s="125" t="e">
        <f t="shared" ca="1" si="1714"/>
        <v>#N/A</v>
      </c>
      <c r="AZ308" s="125" t="e">
        <f t="shared" ca="1" si="1714"/>
        <v>#N/A</v>
      </c>
      <c r="BA308" s="125" t="e">
        <f t="shared" ca="1" si="1714"/>
        <v>#N/A</v>
      </c>
      <c r="BB308" s="125" t="str">
        <f t="shared" ca="1" si="1447"/>
        <v/>
      </c>
      <c r="BC308" s="125" t="str">
        <f t="shared" ca="1" si="1439"/>
        <v/>
      </c>
      <c r="BD308" s="125" t="str">
        <f t="shared" ca="1" si="1440"/>
        <v/>
      </c>
      <c r="BE308" s="125" t="str">
        <f t="shared" ca="1" si="1441"/>
        <v/>
      </c>
      <c r="BF308" t="str">
        <f t="shared" ca="1" si="1448"/>
        <v/>
      </c>
      <c r="BG308" s="125" t="str">
        <f t="shared" ca="1" si="1475"/>
        <v/>
      </c>
      <c r="BI308" s="606" t="str">
        <f t="shared" ca="1" si="1510"/>
        <v/>
      </c>
      <c r="BJ308" s="125" t="str">
        <f t="shared" ca="1" si="1488"/>
        <v/>
      </c>
      <c r="BK308" s="125" t="str">
        <f t="shared" ca="1" si="1511"/>
        <v/>
      </c>
      <c r="BL308" s="125" t="str">
        <f t="shared" ref="BL308" ca="1" si="1732">IFERROR(INDEX($D$2:$BA$203,$A$41-1+$BI308,$A$27-3)*IF(RTF_unit="K",1,IF(RTF_unit="lb",1/1000,IF(RTF_unit="T",2,1))),"")</f>
        <v/>
      </c>
      <c r="BM308" s="125" t="str">
        <f t="shared" ref="BM308" ca="1" si="1733">IFERROR(INDEX($D$2:$BA$203,$A$41-1+$BI308,$A$27-1)*IF(RTF_unit="K",1,IF(RTF_unit="lb",1/1000,IF(RTF_unit="T",2,1))),"")</f>
        <v/>
      </c>
      <c r="BN308" s="125" t="str">
        <f t="shared" ref="BN308" ca="1" si="1734">IFERROR(INDEX($D$2:$BA$203,$A$41-1+$BI308,$A$27-2)*IF(RTF_unit="K",1,IF(RTF_unit="lb",1/1000,IF(RTF_unit="T",2,1))),"")</f>
        <v/>
      </c>
      <c r="BO308" s="125" t="str">
        <f t="shared" ref="BO308" ca="1" si="1735">IFERROR(INDEX($D$2:$BA$203,$A$41-1+$BI308,$A$27)*IF(RTF_unit_Moment="kip-ft",1,IF(RTF_unit_Moment="kip-in",1/12,IF(RTF_unit_Moment="lb-ft",1/1000,IF(RTF_unit_Moment="lb-in",1/12000,1)))),"")</f>
        <v/>
      </c>
      <c r="BP308" s="125" t="str">
        <f t="shared" ref="BP308" ca="1" si="1736">IFERROR(INDEX($D$2:$BA$203,$A$41-1+$BI308,$A$30)*IF(RTF_unit_Moment="kip-ft",1,IF(RTF_unit_Moment="kip-in",1/12,IF(RTF_unit_Moment="lb-ft",1/1000,IF(RTF_unit_Moment="lb-in",1/12000,1)))),"")</f>
        <v/>
      </c>
      <c r="BQ308" s="125" t="str">
        <f t="shared" ca="1" si="1517"/>
        <v/>
      </c>
      <c r="BR308" s="125" t="str">
        <f t="shared" ca="1" si="1518"/>
        <v/>
      </c>
      <c r="BT308" s="125" t="str">
        <f t="array" aca="1" ref="BT308" ca="1">IFERROR(INDEX($BB$1:$BB$203,SMALL(IF($BB$1:$BB$203&lt;&gt;"",ROW($BB$1:$BB$203)),ROW(301:301))),"")</f>
        <v/>
      </c>
      <c r="BU308" s="604" t="str">
        <f t="shared" ca="1" si="1486"/>
        <v/>
      </c>
      <c r="BV308" s="125" t="str">
        <f t="shared" ca="1" si="1494"/>
        <v/>
      </c>
      <c r="BW308" s="125" t="str">
        <f t="shared" ca="1" si="1494"/>
        <v/>
      </c>
      <c r="BX308" s="125" t="str">
        <f t="shared" ca="1" si="1494"/>
        <v/>
      </c>
      <c r="BY308" s="125" t="str">
        <f t="shared" ca="1" si="1495"/>
        <v/>
      </c>
      <c r="BZ308" s="125" t="str">
        <f t="shared" ca="1" si="1487"/>
        <v/>
      </c>
      <c r="CA308" s="125" t="str">
        <f t="shared" ca="1" si="1496"/>
        <v/>
      </c>
      <c r="CB308" s="125" t="str">
        <f t="shared" ca="1" si="1497"/>
        <v/>
      </c>
      <c r="CC308" s="125" t="str">
        <f t="shared" ca="1" si="1498"/>
        <v/>
      </c>
      <c r="CD308" s="125" t="str">
        <f t="shared" ca="1" si="1499"/>
        <v/>
      </c>
      <c r="CE308" s="125" t="str">
        <f t="shared" ca="1" si="1500"/>
        <v/>
      </c>
      <c r="CF308" s="125" t="str">
        <f t="shared" ca="1" si="1501"/>
        <v/>
      </c>
      <c r="CG308" s="125" t="str">
        <f t="shared" ca="1" si="1502"/>
        <v/>
      </c>
      <c r="CH308" s="125" t="str">
        <f t="shared" ca="1" si="1503"/>
        <v/>
      </c>
      <c r="CI308" s="125" t="str">
        <f t="shared" ca="1" si="1504"/>
        <v/>
      </c>
      <c r="CJ308" s="125" t="str">
        <f t="array" aca="1" ref="CJ308" ca="1">IFERROR(INDEX($CI$1:$CI$502,SMALL(IF($CI$1:$CI$502&lt;&gt;"",ROW($CI$1:$CI$502)),ROW(301:301))),"")</f>
        <v/>
      </c>
      <c r="CK308" s="125" t="str">
        <f t="shared" ca="1" si="1505"/>
        <v/>
      </c>
      <c r="CL308" s="125" t="str">
        <f t="shared" ca="1" si="1506"/>
        <v/>
      </c>
      <c r="CM308" s="125"/>
      <c r="CO308" s="125" t="str">
        <f t="shared" si="1507"/>
        <v/>
      </c>
      <c r="CP308" s="600" t="str">
        <f t="shared" si="1508"/>
        <v/>
      </c>
      <c r="CQ308" s="600" t="str">
        <f t="shared" si="1524"/>
        <v/>
      </c>
      <c r="CR308" s="600" t="str">
        <f t="shared" si="1509"/>
        <v/>
      </c>
    </row>
    <row r="309" spans="1:96" x14ac:dyDescent="0.25">
      <c r="A309" s="591"/>
      <c r="C309" s="125">
        <f t="shared" si="1454"/>
        <v>307</v>
      </c>
      <c r="D309" s="125" t="e">
        <f t="shared" ca="1" si="1720"/>
        <v>#N/A</v>
      </c>
      <c r="E309" s="125" t="e">
        <f t="shared" ca="1" si="1720"/>
        <v>#N/A</v>
      </c>
      <c r="F309" s="125" t="e">
        <f t="shared" ca="1" si="1720"/>
        <v>#N/A</v>
      </c>
      <c r="G309" s="125" t="e">
        <f t="shared" ca="1" si="1720"/>
        <v>#N/A</v>
      </c>
      <c r="H309" s="125" t="e">
        <f t="shared" ca="1" si="1720"/>
        <v>#N/A</v>
      </c>
      <c r="I309" s="125" t="e">
        <f t="shared" ca="1" si="1720"/>
        <v>#N/A</v>
      </c>
      <c r="J309" s="125" t="e">
        <f t="shared" ca="1" si="1720"/>
        <v>#N/A</v>
      </c>
      <c r="K309" s="125" t="e">
        <f t="shared" ca="1" si="1720"/>
        <v>#N/A</v>
      </c>
      <c r="L309" s="125" t="e">
        <f t="shared" ca="1" si="1720"/>
        <v>#N/A</v>
      </c>
      <c r="M309" s="125" t="e">
        <f t="shared" ca="1" si="1720"/>
        <v>#N/A</v>
      </c>
      <c r="N309" s="125" t="e">
        <f t="shared" ca="1" si="1720"/>
        <v>#N/A</v>
      </c>
      <c r="O309" s="125" t="e">
        <f t="shared" ca="1" si="1720"/>
        <v>#N/A</v>
      </c>
      <c r="P309" s="125" t="e">
        <f t="shared" ca="1" si="1720"/>
        <v>#N/A</v>
      </c>
      <c r="Q309" s="125" t="e">
        <f t="shared" ca="1" si="1720"/>
        <v>#N/A</v>
      </c>
      <c r="R309" s="125" t="e">
        <f t="shared" ca="1" si="1720"/>
        <v>#N/A</v>
      </c>
      <c r="S309" s="125" t="e">
        <f t="shared" ca="1" si="1720"/>
        <v>#N/A</v>
      </c>
      <c r="T309" s="125" t="e">
        <f t="shared" ca="1" si="1713"/>
        <v>#N/A</v>
      </c>
      <c r="U309" s="125" t="e">
        <f t="shared" ca="1" si="1713"/>
        <v>#N/A</v>
      </c>
      <c r="V309" s="125" t="e">
        <f t="shared" ca="1" si="1713"/>
        <v>#N/A</v>
      </c>
      <c r="W309" s="125" t="e">
        <f t="shared" ca="1" si="1713"/>
        <v>#N/A</v>
      </c>
      <c r="X309" s="125" t="e">
        <f t="shared" ca="1" si="1713"/>
        <v>#N/A</v>
      </c>
      <c r="Y309" s="125" t="e">
        <f t="shared" ca="1" si="1713"/>
        <v>#N/A</v>
      </c>
      <c r="Z309" s="125" t="e">
        <f t="shared" ca="1" si="1713"/>
        <v>#N/A</v>
      </c>
      <c r="AA309" s="125" t="e">
        <f t="shared" ca="1" si="1713"/>
        <v>#N/A</v>
      </c>
      <c r="AB309" s="125" t="e">
        <f t="shared" ca="1" si="1713"/>
        <v>#N/A</v>
      </c>
      <c r="AC309" s="125" t="e">
        <f t="shared" ca="1" si="1713"/>
        <v>#N/A</v>
      </c>
      <c r="AD309" s="125" t="e">
        <f t="shared" ca="1" si="1713"/>
        <v>#N/A</v>
      </c>
      <c r="AE309" s="125" t="e">
        <f t="shared" ca="1" si="1713"/>
        <v>#N/A</v>
      </c>
      <c r="AF309" s="125" t="e">
        <f t="shared" ca="1" si="1713"/>
        <v>#N/A</v>
      </c>
      <c r="AG309" s="125" t="e">
        <f t="shared" ca="1" si="1713"/>
        <v>#N/A</v>
      </c>
      <c r="AH309" s="125" t="e">
        <f t="shared" ca="1" si="1713"/>
        <v>#N/A</v>
      </c>
      <c r="AI309" s="125" t="e">
        <f t="shared" ca="1" si="1721"/>
        <v>#N/A</v>
      </c>
      <c r="AJ309" s="125" t="e">
        <f t="shared" ca="1" si="1721"/>
        <v>#N/A</v>
      </c>
      <c r="AK309" s="125" t="e">
        <f t="shared" ca="1" si="1721"/>
        <v>#N/A</v>
      </c>
      <c r="AL309" s="125" t="e">
        <f t="shared" ca="1" si="1721"/>
        <v>#N/A</v>
      </c>
      <c r="AM309" s="125" t="e">
        <f t="shared" ca="1" si="1721"/>
        <v>#N/A</v>
      </c>
      <c r="AN309" s="125" t="e">
        <f t="shared" ca="1" si="1721"/>
        <v>#N/A</v>
      </c>
      <c r="AO309" s="125" t="e">
        <f t="shared" ca="1" si="1721"/>
        <v>#N/A</v>
      </c>
      <c r="AP309" s="125" t="e">
        <f t="shared" ca="1" si="1721"/>
        <v>#N/A</v>
      </c>
      <c r="AQ309" s="125" t="e">
        <f t="shared" ca="1" si="1721"/>
        <v>#N/A</v>
      </c>
      <c r="AR309" s="125" t="e">
        <f t="shared" ca="1" si="1721"/>
        <v>#N/A</v>
      </c>
      <c r="AS309" s="125" t="e">
        <f t="shared" ca="1" si="1721"/>
        <v>#N/A</v>
      </c>
      <c r="AT309" s="125" t="e">
        <f t="shared" ca="1" si="1721"/>
        <v>#N/A</v>
      </c>
      <c r="AU309" s="125" t="e">
        <f t="shared" ca="1" si="1721"/>
        <v>#N/A</v>
      </c>
      <c r="AV309" s="125" t="e">
        <f t="shared" ca="1" si="1721"/>
        <v>#N/A</v>
      </c>
      <c r="AW309" s="125" t="e">
        <f t="shared" ca="1" si="1721"/>
        <v>#N/A</v>
      </c>
      <c r="AX309" s="125" t="e">
        <f t="shared" ca="1" si="1721"/>
        <v>#N/A</v>
      </c>
      <c r="AY309" s="125" t="e">
        <f t="shared" ca="1" si="1714"/>
        <v>#N/A</v>
      </c>
      <c r="AZ309" s="125" t="e">
        <f t="shared" ca="1" si="1714"/>
        <v>#N/A</v>
      </c>
      <c r="BA309" s="125" t="e">
        <f t="shared" ca="1" si="1714"/>
        <v>#N/A</v>
      </c>
      <c r="BB309" s="125" t="str">
        <f t="shared" ca="1" si="1447"/>
        <v/>
      </c>
      <c r="BC309" s="125" t="str">
        <f t="shared" ca="1" si="1439"/>
        <v/>
      </c>
      <c r="BD309" s="125" t="str">
        <f t="shared" ca="1" si="1440"/>
        <v/>
      </c>
      <c r="BE309" s="125" t="str">
        <f t="shared" ca="1" si="1441"/>
        <v/>
      </c>
      <c r="BF309" t="str">
        <f t="shared" ca="1" si="1448"/>
        <v/>
      </c>
      <c r="BG309" s="125" t="str">
        <f t="shared" ca="1" si="1475"/>
        <v/>
      </c>
      <c r="BI309" s="606" t="str">
        <f t="shared" ca="1" si="1510"/>
        <v/>
      </c>
      <c r="BJ309" s="125" t="str">
        <f t="shared" ca="1" si="1488"/>
        <v/>
      </c>
      <c r="BK309" s="125" t="str">
        <f t="shared" ca="1" si="1511"/>
        <v/>
      </c>
      <c r="BL309" s="125" t="str">
        <f t="shared" ref="BL309" ca="1" si="1737">IFERROR(INDEX($D$2:$BA$203,$A$41-1+$BI309,$A$27-3)*IF(RTF_unit="K",1,IF(RTF_unit="lb",1/1000,IF(RTF_unit="T",2,1))),"")</f>
        <v/>
      </c>
      <c r="BM309" s="125" t="str">
        <f t="shared" ref="BM309" ca="1" si="1738">IFERROR(INDEX($D$2:$BA$203,$A$41-1+$BI309,$A$27-1)*IF(RTF_unit="K",1,IF(RTF_unit="lb",1/1000,IF(RTF_unit="T",2,1))),"")</f>
        <v/>
      </c>
      <c r="BN309" s="125" t="str">
        <f t="shared" ref="BN309" ca="1" si="1739">IFERROR(INDEX($D$2:$BA$203,$A$41-1+$BI309,$A$27-2)*IF(RTF_unit="K",1,IF(RTF_unit="lb",1/1000,IF(RTF_unit="T",2,1))),"")</f>
        <v/>
      </c>
      <c r="BO309" s="125" t="str">
        <f t="shared" ref="BO309" ca="1" si="1740">IFERROR(INDEX($D$2:$BA$203,$A$41-1+$BI309,$A$27)*IF(RTF_unit_Moment="kip-ft",1,IF(RTF_unit_Moment="kip-in",1/12,IF(RTF_unit_Moment="lb-ft",1/1000,IF(RTF_unit_Moment="lb-in",1/12000,1)))),"")</f>
        <v/>
      </c>
      <c r="BP309" s="125" t="str">
        <f t="shared" ref="BP309" ca="1" si="1741">IFERROR(INDEX($D$2:$BA$203,$A$41-1+$BI309,$A$30)*IF(RTF_unit_Moment="kip-ft",1,IF(RTF_unit_Moment="kip-in",1/12,IF(RTF_unit_Moment="lb-ft",1/1000,IF(RTF_unit_Moment="lb-in",1/12000,1)))),"")</f>
        <v/>
      </c>
      <c r="BQ309" s="125" t="str">
        <f t="shared" ca="1" si="1517"/>
        <v/>
      </c>
      <c r="BR309" s="125" t="str">
        <f t="shared" ca="1" si="1518"/>
        <v/>
      </c>
      <c r="BT309" s="125" t="str">
        <f t="array" aca="1" ref="BT309" ca="1">IFERROR(INDEX($BB$1:$BB$203,SMALL(IF($BB$1:$BB$203&lt;&gt;"",ROW($BB$1:$BB$203)),ROW(302:302))),"")</f>
        <v/>
      </c>
      <c r="BU309" s="604" t="str">
        <f t="shared" ca="1" si="1486"/>
        <v/>
      </c>
      <c r="BV309" s="125" t="str">
        <f t="shared" ca="1" si="1494"/>
        <v/>
      </c>
      <c r="BW309" s="125" t="str">
        <f t="shared" ca="1" si="1494"/>
        <v/>
      </c>
      <c r="BX309" s="125" t="str">
        <f t="shared" ca="1" si="1494"/>
        <v/>
      </c>
      <c r="BY309" s="125" t="str">
        <f t="shared" ca="1" si="1495"/>
        <v/>
      </c>
      <c r="BZ309" s="125" t="str">
        <f t="shared" ca="1" si="1487"/>
        <v/>
      </c>
      <c r="CA309" s="125" t="str">
        <f t="shared" ca="1" si="1496"/>
        <v/>
      </c>
      <c r="CB309" s="125" t="str">
        <f t="shared" ca="1" si="1497"/>
        <v/>
      </c>
      <c r="CC309" s="125" t="str">
        <f t="shared" ca="1" si="1498"/>
        <v/>
      </c>
      <c r="CD309" s="125" t="str">
        <f t="shared" ca="1" si="1499"/>
        <v/>
      </c>
      <c r="CE309" s="125" t="str">
        <f t="shared" ca="1" si="1500"/>
        <v/>
      </c>
      <c r="CF309" s="125" t="str">
        <f t="shared" ca="1" si="1501"/>
        <v/>
      </c>
      <c r="CG309" s="125" t="str">
        <f t="shared" ca="1" si="1502"/>
        <v/>
      </c>
      <c r="CH309" s="125" t="str">
        <f t="shared" ca="1" si="1503"/>
        <v/>
      </c>
      <c r="CI309" s="125" t="str">
        <f t="shared" ca="1" si="1504"/>
        <v/>
      </c>
      <c r="CJ309" s="125" t="str">
        <f t="array" aca="1" ref="CJ309" ca="1">IFERROR(INDEX($CI$1:$CI$502,SMALL(IF($CI$1:$CI$502&lt;&gt;"",ROW($CI$1:$CI$502)),ROW(302:302))),"")</f>
        <v/>
      </c>
      <c r="CK309" s="125" t="str">
        <f t="shared" ca="1" si="1505"/>
        <v/>
      </c>
      <c r="CL309" s="125" t="str">
        <f t="shared" ca="1" si="1506"/>
        <v/>
      </c>
      <c r="CM309" s="125"/>
      <c r="CO309" s="125" t="str">
        <f t="shared" si="1507"/>
        <v/>
      </c>
      <c r="CP309" s="600" t="str">
        <f t="shared" si="1508"/>
        <v/>
      </c>
      <c r="CQ309" s="600" t="str">
        <f t="shared" si="1524"/>
        <v/>
      </c>
      <c r="CR309" s="600" t="str">
        <f t="shared" si="1509"/>
        <v/>
      </c>
    </row>
    <row r="310" spans="1:96" x14ac:dyDescent="0.25">
      <c r="A310" s="591"/>
      <c r="C310" s="125">
        <f t="shared" si="1454"/>
        <v>308</v>
      </c>
      <c r="D310" s="125" t="e">
        <f t="shared" ca="1" si="1720"/>
        <v>#N/A</v>
      </c>
      <c r="E310" s="125" t="e">
        <f t="shared" ca="1" si="1720"/>
        <v>#N/A</v>
      </c>
      <c r="F310" s="125" t="e">
        <f t="shared" ca="1" si="1720"/>
        <v>#N/A</v>
      </c>
      <c r="G310" s="125" t="e">
        <f t="shared" ca="1" si="1720"/>
        <v>#N/A</v>
      </c>
      <c r="H310" s="125" t="e">
        <f t="shared" ca="1" si="1720"/>
        <v>#N/A</v>
      </c>
      <c r="I310" s="125" t="e">
        <f t="shared" ca="1" si="1720"/>
        <v>#N/A</v>
      </c>
      <c r="J310" s="125" t="e">
        <f t="shared" ca="1" si="1720"/>
        <v>#N/A</v>
      </c>
      <c r="K310" s="125" t="e">
        <f t="shared" ca="1" si="1720"/>
        <v>#N/A</v>
      </c>
      <c r="L310" s="125" t="e">
        <f t="shared" ca="1" si="1720"/>
        <v>#N/A</v>
      </c>
      <c r="M310" s="125" t="e">
        <f t="shared" ca="1" si="1720"/>
        <v>#N/A</v>
      </c>
      <c r="N310" s="125" t="e">
        <f t="shared" ca="1" si="1720"/>
        <v>#N/A</v>
      </c>
      <c r="O310" s="125" t="e">
        <f t="shared" ca="1" si="1720"/>
        <v>#N/A</v>
      </c>
      <c r="P310" s="125" t="e">
        <f t="shared" ca="1" si="1720"/>
        <v>#N/A</v>
      </c>
      <c r="Q310" s="125" t="e">
        <f t="shared" ca="1" si="1720"/>
        <v>#N/A</v>
      </c>
      <c r="R310" s="125" t="e">
        <f t="shared" ca="1" si="1720"/>
        <v>#N/A</v>
      </c>
      <c r="S310" s="125" t="e">
        <f t="shared" ca="1" si="1720"/>
        <v>#N/A</v>
      </c>
      <c r="T310" s="125" t="e">
        <f t="shared" ca="1" si="1713"/>
        <v>#N/A</v>
      </c>
      <c r="U310" s="125" t="e">
        <f t="shared" ca="1" si="1713"/>
        <v>#N/A</v>
      </c>
      <c r="V310" s="125" t="e">
        <f t="shared" ca="1" si="1713"/>
        <v>#N/A</v>
      </c>
      <c r="W310" s="125" t="e">
        <f t="shared" ca="1" si="1713"/>
        <v>#N/A</v>
      </c>
      <c r="X310" s="125" t="e">
        <f t="shared" ca="1" si="1713"/>
        <v>#N/A</v>
      </c>
      <c r="Y310" s="125" t="e">
        <f t="shared" ca="1" si="1713"/>
        <v>#N/A</v>
      </c>
      <c r="Z310" s="125" t="e">
        <f t="shared" ca="1" si="1713"/>
        <v>#N/A</v>
      </c>
      <c r="AA310" s="125" t="e">
        <f t="shared" ca="1" si="1713"/>
        <v>#N/A</v>
      </c>
      <c r="AB310" s="125" t="e">
        <f t="shared" ca="1" si="1713"/>
        <v>#N/A</v>
      </c>
      <c r="AC310" s="125" t="e">
        <f t="shared" ca="1" si="1713"/>
        <v>#N/A</v>
      </c>
      <c r="AD310" s="125" t="e">
        <f t="shared" ca="1" si="1713"/>
        <v>#N/A</v>
      </c>
      <c r="AE310" s="125" t="e">
        <f t="shared" ca="1" si="1713"/>
        <v>#N/A</v>
      </c>
      <c r="AF310" s="125" t="e">
        <f t="shared" ca="1" si="1713"/>
        <v>#N/A</v>
      </c>
      <c r="AG310" s="125" t="e">
        <f t="shared" ca="1" si="1713"/>
        <v>#N/A</v>
      </c>
      <c r="AH310" s="125" t="e">
        <f t="shared" ca="1" si="1713"/>
        <v>#N/A</v>
      </c>
      <c r="AI310" s="125" t="e">
        <f t="shared" ca="1" si="1721"/>
        <v>#N/A</v>
      </c>
      <c r="AJ310" s="125" t="e">
        <f t="shared" ca="1" si="1721"/>
        <v>#N/A</v>
      </c>
      <c r="AK310" s="125" t="e">
        <f t="shared" ca="1" si="1721"/>
        <v>#N/A</v>
      </c>
      <c r="AL310" s="125" t="e">
        <f t="shared" ca="1" si="1721"/>
        <v>#N/A</v>
      </c>
      <c r="AM310" s="125" t="e">
        <f t="shared" ca="1" si="1721"/>
        <v>#N/A</v>
      </c>
      <c r="AN310" s="125" t="e">
        <f t="shared" ca="1" si="1721"/>
        <v>#N/A</v>
      </c>
      <c r="AO310" s="125" t="e">
        <f t="shared" ca="1" si="1721"/>
        <v>#N/A</v>
      </c>
      <c r="AP310" s="125" t="e">
        <f t="shared" ca="1" si="1721"/>
        <v>#N/A</v>
      </c>
      <c r="AQ310" s="125" t="e">
        <f t="shared" ca="1" si="1721"/>
        <v>#N/A</v>
      </c>
      <c r="AR310" s="125" t="e">
        <f t="shared" ca="1" si="1721"/>
        <v>#N/A</v>
      </c>
      <c r="AS310" s="125" t="e">
        <f t="shared" ca="1" si="1721"/>
        <v>#N/A</v>
      </c>
      <c r="AT310" s="125" t="e">
        <f t="shared" ca="1" si="1721"/>
        <v>#N/A</v>
      </c>
      <c r="AU310" s="125" t="e">
        <f t="shared" ca="1" si="1721"/>
        <v>#N/A</v>
      </c>
      <c r="AV310" s="125" t="e">
        <f t="shared" ca="1" si="1721"/>
        <v>#N/A</v>
      </c>
      <c r="AW310" s="125" t="e">
        <f t="shared" ca="1" si="1721"/>
        <v>#N/A</v>
      </c>
      <c r="AX310" s="125" t="e">
        <f t="shared" ca="1" si="1721"/>
        <v>#N/A</v>
      </c>
      <c r="AY310" s="125" t="e">
        <f t="shared" ca="1" si="1714"/>
        <v>#N/A</v>
      </c>
      <c r="AZ310" s="125" t="e">
        <f t="shared" ca="1" si="1714"/>
        <v>#N/A</v>
      </c>
      <c r="BA310" s="125" t="e">
        <f t="shared" ca="1" si="1714"/>
        <v>#N/A</v>
      </c>
      <c r="BB310" s="125" t="str">
        <f t="shared" ca="1" si="1447"/>
        <v/>
      </c>
      <c r="BC310" s="125" t="str">
        <f t="shared" ca="1" si="1439"/>
        <v/>
      </c>
      <c r="BD310" s="125" t="str">
        <f t="shared" ca="1" si="1440"/>
        <v/>
      </c>
      <c r="BE310" s="125" t="str">
        <f t="shared" ca="1" si="1441"/>
        <v/>
      </c>
      <c r="BF310" t="str">
        <f t="shared" ca="1" si="1448"/>
        <v/>
      </c>
      <c r="BG310" s="125" t="str">
        <f t="shared" ca="1" si="1475"/>
        <v/>
      </c>
      <c r="BI310" s="606" t="str">
        <f t="shared" ca="1" si="1510"/>
        <v/>
      </c>
      <c r="BJ310" s="125" t="str">
        <f t="shared" ca="1" si="1488"/>
        <v/>
      </c>
      <c r="BK310" s="125" t="str">
        <f t="shared" ca="1" si="1511"/>
        <v/>
      </c>
      <c r="BL310" s="125" t="str">
        <f t="shared" ref="BL310" ca="1" si="1742">IFERROR(INDEX($D$2:$BA$203,$A$41-1+$BI310,$A$27-3)*IF(RTF_unit="K",1,IF(RTF_unit="lb",1/1000,IF(RTF_unit="T",2,1))),"")</f>
        <v/>
      </c>
      <c r="BM310" s="125" t="str">
        <f t="shared" ref="BM310" ca="1" si="1743">IFERROR(INDEX($D$2:$BA$203,$A$41-1+$BI310,$A$27-1)*IF(RTF_unit="K",1,IF(RTF_unit="lb",1/1000,IF(RTF_unit="T",2,1))),"")</f>
        <v/>
      </c>
      <c r="BN310" s="125" t="str">
        <f t="shared" ref="BN310" ca="1" si="1744">IFERROR(INDEX($D$2:$BA$203,$A$41-1+$BI310,$A$27-2)*IF(RTF_unit="K",1,IF(RTF_unit="lb",1/1000,IF(RTF_unit="T",2,1))),"")</f>
        <v/>
      </c>
      <c r="BO310" s="125" t="str">
        <f t="shared" ref="BO310" ca="1" si="1745">IFERROR(INDEX($D$2:$BA$203,$A$41-1+$BI310,$A$27)*IF(RTF_unit_Moment="kip-ft",1,IF(RTF_unit_Moment="kip-in",1/12,IF(RTF_unit_Moment="lb-ft",1/1000,IF(RTF_unit_Moment="lb-in",1/12000,1)))),"")</f>
        <v/>
      </c>
      <c r="BP310" s="125" t="str">
        <f t="shared" ref="BP310" ca="1" si="1746">IFERROR(INDEX($D$2:$BA$203,$A$41-1+$BI310,$A$30)*IF(RTF_unit_Moment="kip-ft",1,IF(RTF_unit_Moment="kip-in",1/12,IF(RTF_unit_Moment="lb-ft",1/1000,IF(RTF_unit_Moment="lb-in",1/12000,1)))),"")</f>
        <v/>
      </c>
      <c r="BQ310" s="125" t="str">
        <f t="shared" ca="1" si="1517"/>
        <v/>
      </c>
      <c r="BR310" s="125" t="str">
        <f t="shared" ca="1" si="1518"/>
        <v/>
      </c>
      <c r="BT310" s="125" t="str">
        <f t="array" aca="1" ref="BT310" ca="1">IFERROR(INDEX($BB$1:$BB$203,SMALL(IF($BB$1:$BB$203&lt;&gt;"",ROW($BB$1:$BB$203)),ROW(303:303))),"")</f>
        <v/>
      </c>
      <c r="BU310" s="604" t="str">
        <f t="shared" ca="1" si="1486"/>
        <v/>
      </c>
      <c r="BV310" s="125" t="str">
        <f t="shared" ca="1" si="1494"/>
        <v/>
      </c>
      <c r="BW310" s="125" t="str">
        <f t="shared" ca="1" si="1494"/>
        <v/>
      </c>
      <c r="BX310" s="125" t="str">
        <f t="shared" ca="1" si="1494"/>
        <v/>
      </c>
      <c r="BY310" s="125" t="str">
        <f t="shared" ca="1" si="1495"/>
        <v/>
      </c>
      <c r="BZ310" s="125" t="str">
        <f t="shared" ca="1" si="1487"/>
        <v/>
      </c>
      <c r="CA310" s="125" t="str">
        <f t="shared" ca="1" si="1496"/>
        <v/>
      </c>
      <c r="CB310" s="125" t="str">
        <f t="shared" ca="1" si="1497"/>
        <v/>
      </c>
      <c r="CC310" s="125" t="str">
        <f t="shared" ca="1" si="1498"/>
        <v/>
      </c>
      <c r="CD310" s="125" t="str">
        <f t="shared" ca="1" si="1499"/>
        <v/>
      </c>
      <c r="CE310" s="125" t="str">
        <f t="shared" ca="1" si="1500"/>
        <v/>
      </c>
      <c r="CF310" s="125" t="str">
        <f t="shared" ca="1" si="1501"/>
        <v/>
      </c>
      <c r="CG310" s="125" t="str">
        <f t="shared" ca="1" si="1502"/>
        <v/>
      </c>
      <c r="CH310" s="125" t="str">
        <f t="shared" ca="1" si="1503"/>
        <v/>
      </c>
      <c r="CI310" s="125" t="str">
        <f t="shared" ca="1" si="1504"/>
        <v/>
      </c>
      <c r="CJ310" s="125" t="str">
        <f t="array" aca="1" ref="CJ310" ca="1">IFERROR(INDEX($CI$1:$CI$502,SMALL(IF($CI$1:$CI$502&lt;&gt;"",ROW($CI$1:$CI$502)),ROW(303:303))),"")</f>
        <v/>
      </c>
      <c r="CK310" s="125" t="str">
        <f t="shared" ca="1" si="1505"/>
        <v/>
      </c>
      <c r="CL310" s="125" t="str">
        <f t="shared" ca="1" si="1506"/>
        <v/>
      </c>
      <c r="CM310" s="125"/>
      <c r="CO310" s="125" t="str">
        <f t="shared" si="1507"/>
        <v/>
      </c>
      <c r="CP310" s="600" t="str">
        <f t="shared" si="1508"/>
        <v/>
      </c>
      <c r="CQ310" s="600" t="str">
        <f t="shared" si="1524"/>
        <v/>
      </c>
      <c r="CR310" s="600" t="str">
        <f t="shared" si="1509"/>
        <v/>
      </c>
    </row>
    <row r="311" spans="1:96" x14ac:dyDescent="0.25">
      <c r="A311" s="591"/>
      <c r="C311" s="125">
        <f t="shared" si="1454"/>
        <v>309</v>
      </c>
      <c r="D311" s="125" t="e">
        <f t="shared" ca="1" si="1720"/>
        <v>#N/A</v>
      </c>
      <c r="E311" s="125" t="e">
        <f t="shared" ca="1" si="1720"/>
        <v>#N/A</v>
      </c>
      <c r="F311" s="125" t="e">
        <f t="shared" ca="1" si="1720"/>
        <v>#N/A</v>
      </c>
      <c r="G311" s="125" t="e">
        <f t="shared" ca="1" si="1720"/>
        <v>#N/A</v>
      </c>
      <c r="H311" s="125" t="e">
        <f t="shared" ca="1" si="1720"/>
        <v>#N/A</v>
      </c>
      <c r="I311" s="125" t="e">
        <f t="shared" ca="1" si="1720"/>
        <v>#N/A</v>
      </c>
      <c r="J311" s="125" t="e">
        <f t="shared" ca="1" si="1720"/>
        <v>#N/A</v>
      </c>
      <c r="K311" s="125" t="e">
        <f t="shared" ca="1" si="1720"/>
        <v>#N/A</v>
      </c>
      <c r="L311" s="125" t="e">
        <f t="shared" ca="1" si="1720"/>
        <v>#N/A</v>
      </c>
      <c r="M311" s="125" t="e">
        <f t="shared" ca="1" si="1720"/>
        <v>#N/A</v>
      </c>
      <c r="N311" s="125" t="e">
        <f t="shared" ca="1" si="1720"/>
        <v>#N/A</v>
      </c>
      <c r="O311" s="125" t="e">
        <f t="shared" ca="1" si="1720"/>
        <v>#N/A</v>
      </c>
      <c r="P311" s="125" t="e">
        <f t="shared" ca="1" si="1720"/>
        <v>#N/A</v>
      </c>
      <c r="Q311" s="125" t="e">
        <f t="shared" ca="1" si="1720"/>
        <v>#N/A</v>
      </c>
      <c r="R311" s="125" t="e">
        <f t="shared" ca="1" si="1720"/>
        <v>#N/A</v>
      </c>
      <c r="S311" s="125" t="e">
        <f t="shared" ca="1" si="1720"/>
        <v>#N/A</v>
      </c>
      <c r="T311" s="125" t="e">
        <f t="shared" ca="1" si="1713"/>
        <v>#N/A</v>
      </c>
      <c r="U311" s="125" t="e">
        <f t="shared" ca="1" si="1713"/>
        <v>#N/A</v>
      </c>
      <c r="V311" s="125" t="e">
        <f t="shared" ca="1" si="1713"/>
        <v>#N/A</v>
      </c>
      <c r="W311" s="125" t="e">
        <f t="shared" ca="1" si="1713"/>
        <v>#N/A</v>
      </c>
      <c r="X311" s="125" t="e">
        <f t="shared" ca="1" si="1713"/>
        <v>#N/A</v>
      </c>
      <c r="Y311" s="125" t="e">
        <f t="shared" ca="1" si="1713"/>
        <v>#N/A</v>
      </c>
      <c r="Z311" s="125" t="e">
        <f t="shared" ca="1" si="1713"/>
        <v>#N/A</v>
      </c>
      <c r="AA311" s="125" t="e">
        <f t="shared" ca="1" si="1713"/>
        <v>#N/A</v>
      </c>
      <c r="AB311" s="125" t="e">
        <f t="shared" ca="1" si="1713"/>
        <v>#N/A</v>
      </c>
      <c r="AC311" s="125" t="e">
        <f t="shared" ca="1" si="1713"/>
        <v>#N/A</v>
      </c>
      <c r="AD311" s="125" t="e">
        <f t="shared" ca="1" si="1713"/>
        <v>#N/A</v>
      </c>
      <c r="AE311" s="125" t="e">
        <f t="shared" ca="1" si="1713"/>
        <v>#N/A</v>
      </c>
      <c r="AF311" s="125" t="e">
        <f t="shared" ca="1" si="1713"/>
        <v>#N/A</v>
      </c>
      <c r="AG311" s="125" t="e">
        <f t="shared" ca="1" si="1713"/>
        <v>#N/A</v>
      </c>
      <c r="AH311" s="125" t="e">
        <f t="shared" ca="1" si="1713"/>
        <v>#N/A</v>
      </c>
      <c r="AI311" s="125" t="e">
        <f t="shared" ca="1" si="1721"/>
        <v>#N/A</v>
      </c>
      <c r="AJ311" s="125" t="e">
        <f t="shared" ca="1" si="1721"/>
        <v>#N/A</v>
      </c>
      <c r="AK311" s="125" t="e">
        <f t="shared" ca="1" si="1721"/>
        <v>#N/A</v>
      </c>
      <c r="AL311" s="125" t="e">
        <f t="shared" ca="1" si="1721"/>
        <v>#N/A</v>
      </c>
      <c r="AM311" s="125" t="e">
        <f t="shared" ca="1" si="1721"/>
        <v>#N/A</v>
      </c>
      <c r="AN311" s="125" t="e">
        <f t="shared" ca="1" si="1721"/>
        <v>#N/A</v>
      </c>
      <c r="AO311" s="125" t="e">
        <f t="shared" ca="1" si="1721"/>
        <v>#N/A</v>
      </c>
      <c r="AP311" s="125" t="e">
        <f t="shared" ca="1" si="1721"/>
        <v>#N/A</v>
      </c>
      <c r="AQ311" s="125" t="e">
        <f t="shared" ca="1" si="1721"/>
        <v>#N/A</v>
      </c>
      <c r="AR311" s="125" t="e">
        <f t="shared" ca="1" si="1721"/>
        <v>#N/A</v>
      </c>
      <c r="AS311" s="125" t="e">
        <f t="shared" ca="1" si="1721"/>
        <v>#N/A</v>
      </c>
      <c r="AT311" s="125" t="e">
        <f t="shared" ca="1" si="1721"/>
        <v>#N/A</v>
      </c>
      <c r="AU311" s="125" t="e">
        <f t="shared" ca="1" si="1721"/>
        <v>#N/A</v>
      </c>
      <c r="AV311" s="125" t="e">
        <f t="shared" ca="1" si="1721"/>
        <v>#N/A</v>
      </c>
      <c r="AW311" s="125" t="e">
        <f t="shared" ca="1" si="1721"/>
        <v>#N/A</v>
      </c>
      <c r="AX311" s="125" t="e">
        <f t="shared" ca="1" si="1721"/>
        <v>#N/A</v>
      </c>
      <c r="AY311" s="125" t="e">
        <f t="shared" ca="1" si="1714"/>
        <v>#N/A</v>
      </c>
      <c r="AZ311" s="125" t="e">
        <f t="shared" ca="1" si="1714"/>
        <v>#N/A</v>
      </c>
      <c r="BA311" s="125" t="e">
        <f t="shared" ca="1" si="1714"/>
        <v>#N/A</v>
      </c>
      <c r="BB311" s="125" t="str">
        <f t="shared" ca="1" si="1447"/>
        <v/>
      </c>
      <c r="BC311" s="125" t="str">
        <f t="shared" ca="1" si="1439"/>
        <v/>
      </c>
      <c r="BD311" s="125" t="str">
        <f t="shared" ca="1" si="1440"/>
        <v/>
      </c>
      <c r="BE311" s="125" t="str">
        <f t="shared" ca="1" si="1441"/>
        <v/>
      </c>
      <c r="BF311" t="str">
        <f t="shared" ca="1" si="1448"/>
        <v/>
      </c>
      <c r="BG311" s="125" t="str">
        <f t="shared" ca="1" si="1475"/>
        <v/>
      </c>
      <c r="BI311" s="606" t="str">
        <f t="shared" ca="1" si="1510"/>
        <v/>
      </c>
      <c r="BJ311" s="125" t="str">
        <f t="shared" ca="1" si="1488"/>
        <v/>
      </c>
      <c r="BK311" s="125" t="str">
        <f t="shared" ca="1" si="1511"/>
        <v/>
      </c>
      <c r="BL311" s="125" t="str">
        <f t="shared" ref="BL311" ca="1" si="1747">IFERROR(INDEX($D$2:$BA$203,$A$41-1+$BI311,$A$27-3)*IF(RTF_unit="K",1,IF(RTF_unit="lb",1/1000,IF(RTF_unit="T",2,1))),"")</f>
        <v/>
      </c>
      <c r="BM311" s="125" t="str">
        <f t="shared" ref="BM311" ca="1" si="1748">IFERROR(INDEX($D$2:$BA$203,$A$41-1+$BI311,$A$27-1)*IF(RTF_unit="K",1,IF(RTF_unit="lb",1/1000,IF(RTF_unit="T",2,1))),"")</f>
        <v/>
      </c>
      <c r="BN311" s="125" t="str">
        <f t="shared" ref="BN311" ca="1" si="1749">IFERROR(INDEX($D$2:$BA$203,$A$41-1+$BI311,$A$27-2)*IF(RTF_unit="K",1,IF(RTF_unit="lb",1/1000,IF(RTF_unit="T",2,1))),"")</f>
        <v/>
      </c>
      <c r="BO311" s="125" t="str">
        <f t="shared" ref="BO311" ca="1" si="1750">IFERROR(INDEX($D$2:$BA$203,$A$41-1+$BI311,$A$27)*IF(RTF_unit_Moment="kip-ft",1,IF(RTF_unit_Moment="kip-in",1/12,IF(RTF_unit_Moment="lb-ft",1/1000,IF(RTF_unit_Moment="lb-in",1/12000,1)))),"")</f>
        <v/>
      </c>
      <c r="BP311" s="125" t="str">
        <f t="shared" ref="BP311" ca="1" si="1751">IFERROR(INDEX($D$2:$BA$203,$A$41-1+$BI311,$A$30)*IF(RTF_unit_Moment="kip-ft",1,IF(RTF_unit_Moment="kip-in",1/12,IF(RTF_unit_Moment="lb-ft",1/1000,IF(RTF_unit_Moment="lb-in",1/12000,1)))),"")</f>
        <v/>
      </c>
      <c r="BQ311" s="125" t="str">
        <f t="shared" ca="1" si="1517"/>
        <v/>
      </c>
      <c r="BR311" s="125" t="str">
        <f t="shared" ca="1" si="1518"/>
        <v/>
      </c>
      <c r="BT311" s="125" t="str">
        <f t="array" aca="1" ref="BT311" ca="1">IFERROR(INDEX($BB$1:$BB$203,SMALL(IF($BB$1:$BB$203&lt;&gt;"",ROW($BB$1:$BB$203)),ROW(304:304))),"")</f>
        <v/>
      </c>
      <c r="BU311" s="604" t="str">
        <f t="shared" ca="1" si="1486"/>
        <v/>
      </c>
      <c r="BV311" s="125" t="str">
        <f t="shared" ca="1" si="1494"/>
        <v/>
      </c>
      <c r="BW311" s="125" t="str">
        <f t="shared" ca="1" si="1494"/>
        <v/>
      </c>
      <c r="BX311" s="125" t="str">
        <f t="shared" ca="1" si="1494"/>
        <v/>
      </c>
      <c r="BY311" s="125" t="str">
        <f t="shared" ca="1" si="1495"/>
        <v/>
      </c>
      <c r="BZ311" s="125" t="str">
        <f t="shared" ca="1" si="1487"/>
        <v/>
      </c>
      <c r="CA311" s="125" t="str">
        <f t="shared" ca="1" si="1496"/>
        <v/>
      </c>
      <c r="CB311" s="125" t="str">
        <f t="shared" ca="1" si="1497"/>
        <v/>
      </c>
      <c r="CC311" s="125" t="str">
        <f t="shared" ca="1" si="1498"/>
        <v/>
      </c>
      <c r="CD311" s="125" t="str">
        <f t="shared" ca="1" si="1499"/>
        <v/>
      </c>
      <c r="CE311" s="125" t="str">
        <f t="shared" ca="1" si="1500"/>
        <v/>
      </c>
      <c r="CF311" s="125" t="str">
        <f t="shared" ca="1" si="1501"/>
        <v/>
      </c>
      <c r="CG311" s="125" t="str">
        <f t="shared" ca="1" si="1502"/>
        <v/>
      </c>
      <c r="CH311" s="125" t="str">
        <f t="shared" ca="1" si="1503"/>
        <v/>
      </c>
      <c r="CI311" s="125" t="str">
        <f t="shared" ca="1" si="1504"/>
        <v/>
      </c>
      <c r="CJ311" s="125" t="str">
        <f t="array" aca="1" ref="CJ311" ca="1">IFERROR(INDEX($CI$1:$CI$502,SMALL(IF($CI$1:$CI$502&lt;&gt;"",ROW($CI$1:$CI$502)),ROW(304:304))),"")</f>
        <v/>
      </c>
      <c r="CK311" s="125" t="str">
        <f t="shared" ca="1" si="1505"/>
        <v/>
      </c>
      <c r="CL311" s="125" t="str">
        <f t="shared" ca="1" si="1506"/>
        <v/>
      </c>
      <c r="CM311" s="125"/>
      <c r="CO311" s="125" t="str">
        <f t="shared" si="1507"/>
        <v/>
      </c>
      <c r="CP311" s="600" t="str">
        <f t="shared" si="1508"/>
        <v/>
      </c>
      <c r="CQ311" s="600" t="str">
        <f t="shared" si="1524"/>
        <v/>
      </c>
      <c r="CR311" s="600" t="str">
        <f t="shared" si="1509"/>
        <v/>
      </c>
    </row>
    <row r="312" spans="1:96" x14ac:dyDescent="0.25">
      <c r="A312" s="591"/>
      <c r="C312" s="125">
        <f t="shared" si="1454"/>
        <v>310</v>
      </c>
      <c r="D312" s="125" t="e">
        <f t="shared" ca="1" si="1720"/>
        <v>#N/A</v>
      </c>
      <c r="E312" s="125" t="e">
        <f t="shared" ca="1" si="1720"/>
        <v>#N/A</v>
      </c>
      <c r="F312" s="125" t="e">
        <f t="shared" ca="1" si="1720"/>
        <v>#N/A</v>
      </c>
      <c r="G312" s="125" t="e">
        <f t="shared" ca="1" si="1720"/>
        <v>#N/A</v>
      </c>
      <c r="H312" s="125" t="e">
        <f t="shared" ca="1" si="1720"/>
        <v>#N/A</v>
      </c>
      <c r="I312" s="125" t="e">
        <f t="shared" ca="1" si="1720"/>
        <v>#N/A</v>
      </c>
      <c r="J312" s="125" t="e">
        <f t="shared" ca="1" si="1720"/>
        <v>#N/A</v>
      </c>
      <c r="K312" s="125" t="e">
        <f t="shared" ca="1" si="1720"/>
        <v>#N/A</v>
      </c>
      <c r="L312" s="125" t="e">
        <f t="shared" ca="1" si="1720"/>
        <v>#N/A</v>
      </c>
      <c r="M312" s="125" t="e">
        <f t="shared" ca="1" si="1720"/>
        <v>#N/A</v>
      </c>
      <c r="N312" s="125" t="e">
        <f t="shared" ca="1" si="1720"/>
        <v>#N/A</v>
      </c>
      <c r="O312" s="125" t="e">
        <f t="shared" ca="1" si="1720"/>
        <v>#N/A</v>
      </c>
      <c r="P312" s="125" t="e">
        <f t="shared" ca="1" si="1720"/>
        <v>#N/A</v>
      </c>
      <c r="Q312" s="125" t="e">
        <f t="shared" ca="1" si="1720"/>
        <v>#N/A</v>
      </c>
      <c r="R312" s="125" t="e">
        <f t="shared" ca="1" si="1720"/>
        <v>#N/A</v>
      </c>
      <c r="S312" s="125" t="e">
        <f t="shared" ca="1" si="1720"/>
        <v>#N/A</v>
      </c>
      <c r="T312" s="125" t="e">
        <f t="shared" ca="1" si="1713"/>
        <v>#N/A</v>
      </c>
      <c r="U312" s="125" t="e">
        <f t="shared" ca="1" si="1713"/>
        <v>#N/A</v>
      </c>
      <c r="V312" s="125" t="e">
        <f t="shared" ca="1" si="1713"/>
        <v>#N/A</v>
      </c>
      <c r="W312" s="125" t="e">
        <f t="shared" ca="1" si="1713"/>
        <v>#N/A</v>
      </c>
      <c r="X312" s="125" t="e">
        <f t="shared" ca="1" si="1713"/>
        <v>#N/A</v>
      </c>
      <c r="Y312" s="125" t="e">
        <f t="shared" ca="1" si="1713"/>
        <v>#N/A</v>
      </c>
      <c r="Z312" s="125" t="e">
        <f t="shared" ca="1" si="1713"/>
        <v>#N/A</v>
      </c>
      <c r="AA312" s="125" t="e">
        <f t="shared" ca="1" si="1713"/>
        <v>#N/A</v>
      </c>
      <c r="AB312" s="125" t="e">
        <f t="shared" ca="1" si="1713"/>
        <v>#N/A</v>
      </c>
      <c r="AC312" s="125" t="e">
        <f t="shared" ca="1" si="1713"/>
        <v>#N/A</v>
      </c>
      <c r="AD312" s="125" t="e">
        <f t="shared" ca="1" si="1713"/>
        <v>#N/A</v>
      </c>
      <c r="AE312" s="125" t="e">
        <f t="shared" ca="1" si="1713"/>
        <v>#N/A</v>
      </c>
      <c r="AF312" s="125" t="e">
        <f t="shared" ca="1" si="1713"/>
        <v>#N/A</v>
      </c>
      <c r="AG312" s="125" t="e">
        <f t="shared" ca="1" si="1713"/>
        <v>#N/A</v>
      </c>
      <c r="AH312" s="125" t="e">
        <f t="shared" ca="1" si="1713"/>
        <v>#N/A</v>
      </c>
      <c r="AI312" s="125" t="e">
        <f t="shared" ca="1" si="1721"/>
        <v>#N/A</v>
      </c>
      <c r="AJ312" s="125" t="e">
        <f t="shared" ca="1" si="1721"/>
        <v>#N/A</v>
      </c>
      <c r="AK312" s="125" t="e">
        <f t="shared" ca="1" si="1721"/>
        <v>#N/A</v>
      </c>
      <c r="AL312" s="125" t="e">
        <f t="shared" ca="1" si="1721"/>
        <v>#N/A</v>
      </c>
      <c r="AM312" s="125" t="e">
        <f t="shared" ca="1" si="1721"/>
        <v>#N/A</v>
      </c>
      <c r="AN312" s="125" t="e">
        <f t="shared" ca="1" si="1721"/>
        <v>#N/A</v>
      </c>
      <c r="AO312" s="125" t="e">
        <f t="shared" ca="1" si="1721"/>
        <v>#N/A</v>
      </c>
      <c r="AP312" s="125" t="e">
        <f t="shared" ca="1" si="1721"/>
        <v>#N/A</v>
      </c>
      <c r="AQ312" s="125" t="e">
        <f t="shared" ca="1" si="1721"/>
        <v>#N/A</v>
      </c>
      <c r="AR312" s="125" t="e">
        <f t="shared" ca="1" si="1721"/>
        <v>#N/A</v>
      </c>
      <c r="AS312" s="125" t="e">
        <f t="shared" ca="1" si="1721"/>
        <v>#N/A</v>
      </c>
      <c r="AT312" s="125" t="e">
        <f t="shared" ca="1" si="1721"/>
        <v>#N/A</v>
      </c>
      <c r="AU312" s="125" t="e">
        <f t="shared" ca="1" si="1721"/>
        <v>#N/A</v>
      </c>
      <c r="AV312" s="125" t="e">
        <f t="shared" ca="1" si="1721"/>
        <v>#N/A</v>
      </c>
      <c r="AW312" s="125" t="e">
        <f t="shared" ca="1" si="1721"/>
        <v>#N/A</v>
      </c>
      <c r="AX312" s="125" t="e">
        <f t="shared" ca="1" si="1721"/>
        <v>#N/A</v>
      </c>
      <c r="AY312" s="125" t="e">
        <f t="shared" ca="1" si="1714"/>
        <v>#N/A</v>
      </c>
      <c r="AZ312" s="125" t="e">
        <f t="shared" ca="1" si="1714"/>
        <v>#N/A</v>
      </c>
      <c r="BA312" s="125" t="e">
        <f t="shared" ca="1" si="1714"/>
        <v>#N/A</v>
      </c>
      <c r="BB312" s="125" t="str">
        <f t="shared" ca="1" si="1447"/>
        <v/>
      </c>
      <c r="BC312" s="125" t="str">
        <f t="shared" ca="1" si="1439"/>
        <v/>
      </c>
      <c r="BD312" s="125" t="str">
        <f t="shared" ca="1" si="1440"/>
        <v/>
      </c>
      <c r="BE312" s="125" t="str">
        <f t="shared" ca="1" si="1441"/>
        <v/>
      </c>
      <c r="BF312" t="str">
        <f t="shared" ca="1" si="1448"/>
        <v/>
      </c>
      <c r="BG312" s="125" t="str">
        <f t="shared" ca="1" si="1475"/>
        <v/>
      </c>
      <c r="BI312" s="606" t="str">
        <f t="shared" ca="1" si="1510"/>
        <v/>
      </c>
      <c r="BJ312" s="125" t="str">
        <f t="shared" ca="1" si="1488"/>
        <v/>
      </c>
      <c r="BK312" s="125" t="str">
        <f t="shared" ca="1" si="1511"/>
        <v/>
      </c>
      <c r="BL312" s="125" t="str">
        <f t="shared" ref="BL312" ca="1" si="1752">IFERROR(INDEX($D$2:$BA$203,$A$41-1+$BI312,$A$27-3)*IF(RTF_unit="K",1,IF(RTF_unit="lb",1/1000,IF(RTF_unit="T",2,1))),"")</f>
        <v/>
      </c>
      <c r="BM312" s="125" t="str">
        <f t="shared" ref="BM312" ca="1" si="1753">IFERROR(INDEX($D$2:$BA$203,$A$41-1+$BI312,$A$27-1)*IF(RTF_unit="K",1,IF(RTF_unit="lb",1/1000,IF(RTF_unit="T",2,1))),"")</f>
        <v/>
      </c>
      <c r="BN312" s="125" t="str">
        <f t="shared" ref="BN312" ca="1" si="1754">IFERROR(INDEX($D$2:$BA$203,$A$41-1+$BI312,$A$27-2)*IF(RTF_unit="K",1,IF(RTF_unit="lb",1/1000,IF(RTF_unit="T",2,1))),"")</f>
        <v/>
      </c>
      <c r="BO312" s="125" t="str">
        <f t="shared" ref="BO312" ca="1" si="1755">IFERROR(INDEX($D$2:$BA$203,$A$41-1+$BI312,$A$27)*IF(RTF_unit_Moment="kip-ft",1,IF(RTF_unit_Moment="kip-in",1/12,IF(RTF_unit_Moment="lb-ft",1/1000,IF(RTF_unit_Moment="lb-in",1/12000,1)))),"")</f>
        <v/>
      </c>
      <c r="BP312" s="125" t="str">
        <f t="shared" ref="BP312" ca="1" si="1756">IFERROR(INDEX($D$2:$BA$203,$A$41-1+$BI312,$A$30)*IF(RTF_unit_Moment="kip-ft",1,IF(RTF_unit_Moment="kip-in",1/12,IF(RTF_unit_Moment="lb-ft",1/1000,IF(RTF_unit_Moment="lb-in",1/12000,1)))),"")</f>
        <v/>
      </c>
      <c r="BQ312" s="125" t="str">
        <f t="shared" ca="1" si="1517"/>
        <v/>
      </c>
      <c r="BR312" s="125" t="str">
        <f t="shared" ca="1" si="1518"/>
        <v/>
      </c>
      <c r="BT312" s="125" t="str">
        <f t="array" aca="1" ref="BT312" ca="1">IFERROR(INDEX($BB$1:$BB$203,SMALL(IF($BB$1:$BB$203&lt;&gt;"",ROW($BB$1:$BB$203)),ROW(305:305))),"")</f>
        <v/>
      </c>
      <c r="BU312" s="604" t="str">
        <f t="shared" ca="1" si="1486"/>
        <v/>
      </c>
      <c r="BV312" s="125" t="str">
        <f t="shared" ca="1" si="1494"/>
        <v/>
      </c>
      <c r="BW312" s="125" t="str">
        <f t="shared" ca="1" si="1494"/>
        <v/>
      </c>
      <c r="BX312" s="125" t="str">
        <f t="shared" ca="1" si="1494"/>
        <v/>
      </c>
      <c r="BY312" s="125" t="str">
        <f t="shared" ca="1" si="1495"/>
        <v/>
      </c>
      <c r="BZ312" s="125" t="str">
        <f t="shared" ca="1" si="1487"/>
        <v/>
      </c>
      <c r="CA312" s="125" t="str">
        <f t="shared" ca="1" si="1496"/>
        <v/>
      </c>
      <c r="CB312" s="125" t="str">
        <f t="shared" ca="1" si="1497"/>
        <v/>
      </c>
      <c r="CC312" s="125" t="str">
        <f t="shared" ca="1" si="1498"/>
        <v/>
      </c>
      <c r="CD312" s="125" t="str">
        <f t="shared" ca="1" si="1499"/>
        <v/>
      </c>
      <c r="CE312" s="125" t="str">
        <f t="shared" ca="1" si="1500"/>
        <v/>
      </c>
      <c r="CF312" s="125" t="str">
        <f t="shared" ca="1" si="1501"/>
        <v/>
      </c>
      <c r="CG312" s="125" t="str">
        <f t="shared" ca="1" si="1502"/>
        <v/>
      </c>
      <c r="CH312" s="125" t="str">
        <f t="shared" ca="1" si="1503"/>
        <v/>
      </c>
      <c r="CI312" s="125" t="str">
        <f t="shared" ca="1" si="1504"/>
        <v/>
      </c>
      <c r="CJ312" s="125" t="str">
        <f t="array" aca="1" ref="CJ312" ca="1">IFERROR(INDEX($CI$1:$CI$502,SMALL(IF($CI$1:$CI$502&lt;&gt;"",ROW($CI$1:$CI$502)),ROW(305:305))),"")</f>
        <v/>
      </c>
      <c r="CK312" s="125" t="str">
        <f t="shared" ca="1" si="1505"/>
        <v/>
      </c>
      <c r="CL312" s="125" t="str">
        <f t="shared" ca="1" si="1506"/>
        <v/>
      </c>
      <c r="CM312" s="125"/>
      <c r="CO312" s="125" t="str">
        <f t="shared" si="1507"/>
        <v/>
      </c>
      <c r="CP312" s="600" t="str">
        <f t="shared" si="1508"/>
        <v/>
      </c>
      <c r="CQ312" s="600" t="str">
        <f t="shared" si="1524"/>
        <v/>
      </c>
      <c r="CR312" s="600" t="str">
        <f t="shared" si="1509"/>
        <v/>
      </c>
    </row>
    <row r="313" spans="1:96" x14ac:dyDescent="0.25">
      <c r="A313" s="591"/>
      <c r="C313" s="125">
        <f t="shared" si="1454"/>
        <v>311</v>
      </c>
      <c r="D313" s="125" t="e">
        <f t="shared" ca="1" si="1720"/>
        <v>#N/A</v>
      </c>
      <c r="E313" s="125" t="e">
        <f t="shared" ca="1" si="1720"/>
        <v>#N/A</v>
      </c>
      <c r="F313" s="125" t="e">
        <f t="shared" ca="1" si="1720"/>
        <v>#N/A</v>
      </c>
      <c r="G313" s="125" t="e">
        <f t="shared" ca="1" si="1720"/>
        <v>#N/A</v>
      </c>
      <c r="H313" s="125" t="e">
        <f t="shared" ca="1" si="1720"/>
        <v>#N/A</v>
      </c>
      <c r="I313" s="125" t="e">
        <f t="shared" ca="1" si="1720"/>
        <v>#N/A</v>
      </c>
      <c r="J313" s="125" t="e">
        <f t="shared" ca="1" si="1720"/>
        <v>#N/A</v>
      </c>
      <c r="K313" s="125" t="e">
        <f t="shared" ca="1" si="1720"/>
        <v>#N/A</v>
      </c>
      <c r="L313" s="125" t="e">
        <f t="shared" ca="1" si="1720"/>
        <v>#N/A</v>
      </c>
      <c r="M313" s="125" t="e">
        <f t="shared" ca="1" si="1720"/>
        <v>#N/A</v>
      </c>
      <c r="N313" s="125" t="e">
        <f t="shared" ca="1" si="1720"/>
        <v>#N/A</v>
      </c>
      <c r="O313" s="125" t="e">
        <f t="shared" ca="1" si="1720"/>
        <v>#N/A</v>
      </c>
      <c r="P313" s="125" t="e">
        <f t="shared" ca="1" si="1720"/>
        <v>#N/A</v>
      </c>
      <c r="Q313" s="125" t="e">
        <f t="shared" ca="1" si="1720"/>
        <v>#N/A</v>
      </c>
      <c r="R313" s="125" t="e">
        <f t="shared" ca="1" si="1720"/>
        <v>#N/A</v>
      </c>
      <c r="S313" s="125" t="e">
        <f t="shared" ca="1" si="1720"/>
        <v>#N/A</v>
      </c>
      <c r="T313" s="125" t="e">
        <f t="shared" ca="1" si="1713"/>
        <v>#N/A</v>
      </c>
      <c r="U313" s="125" t="e">
        <f t="shared" ca="1" si="1713"/>
        <v>#N/A</v>
      </c>
      <c r="V313" s="125" t="e">
        <f t="shared" ca="1" si="1713"/>
        <v>#N/A</v>
      </c>
      <c r="W313" s="125" t="e">
        <f t="shared" ca="1" si="1713"/>
        <v>#N/A</v>
      </c>
      <c r="X313" s="125" t="e">
        <f t="shared" ca="1" si="1713"/>
        <v>#N/A</v>
      </c>
      <c r="Y313" s="125" t="e">
        <f t="shared" ca="1" si="1713"/>
        <v>#N/A</v>
      </c>
      <c r="Z313" s="125" t="e">
        <f t="shared" ca="1" si="1713"/>
        <v>#N/A</v>
      </c>
      <c r="AA313" s="125" t="e">
        <f t="shared" ca="1" si="1713"/>
        <v>#N/A</v>
      </c>
      <c r="AB313" s="125" t="e">
        <f t="shared" ca="1" si="1713"/>
        <v>#N/A</v>
      </c>
      <c r="AC313" s="125" t="e">
        <f t="shared" ca="1" si="1713"/>
        <v>#N/A</v>
      </c>
      <c r="AD313" s="125" t="e">
        <f t="shared" ca="1" si="1713"/>
        <v>#N/A</v>
      </c>
      <c r="AE313" s="125" t="e">
        <f t="shared" ca="1" si="1713"/>
        <v>#N/A</v>
      </c>
      <c r="AF313" s="125" t="e">
        <f t="shared" ca="1" si="1713"/>
        <v>#N/A</v>
      </c>
      <c r="AG313" s="125" t="e">
        <f t="shared" ca="1" si="1713"/>
        <v>#N/A</v>
      </c>
      <c r="AH313" s="125" t="e">
        <f t="shared" ca="1" si="1713"/>
        <v>#N/A</v>
      </c>
      <c r="AI313" s="125" t="e">
        <f t="shared" ca="1" si="1721"/>
        <v>#N/A</v>
      </c>
      <c r="AJ313" s="125" t="e">
        <f t="shared" ca="1" si="1721"/>
        <v>#N/A</v>
      </c>
      <c r="AK313" s="125" t="e">
        <f t="shared" ca="1" si="1721"/>
        <v>#N/A</v>
      </c>
      <c r="AL313" s="125" t="e">
        <f t="shared" ca="1" si="1721"/>
        <v>#N/A</v>
      </c>
      <c r="AM313" s="125" t="e">
        <f t="shared" ca="1" si="1721"/>
        <v>#N/A</v>
      </c>
      <c r="AN313" s="125" t="e">
        <f t="shared" ca="1" si="1721"/>
        <v>#N/A</v>
      </c>
      <c r="AO313" s="125" t="e">
        <f t="shared" ca="1" si="1721"/>
        <v>#N/A</v>
      </c>
      <c r="AP313" s="125" t="e">
        <f t="shared" ca="1" si="1721"/>
        <v>#N/A</v>
      </c>
      <c r="AQ313" s="125" t="e">
        <f t="shared" ca="1" si="1721"/>
        <v>#N/A</v>
      </c>
      <c r="AR313" s="125" t="e">
        <f t="shared" ca="1" si="1721"/>
        <v>#N/A</v>
      </c>
      <c r="AS313" s="125" t="e">
        <f t="shared" ca="1" si="1721"/>
        <v>#N/A</v>
      </c>
      <c r="AT313" s="125" t="e">
        <f t="shared" ca="1" si="1721"/>
        <v>#N/A</v>
      </c>
      <c r="AU313" s="125" t="e">
        <f t="shared" ca="1" si="1721"/>
        <v>#N/A</v>
      </c>
      <c r="AV313" s="125" t="e">
        <f t="shared" ca="1" si="1721"/>
        <v>#N/A</v>
      </c>
      <c r="AW313" s="125" t="e">
        <f t="shared" ca="1" si="1721"/>
        <v>#N/A</v>
      </c>
      <c r="AX313" s="125" t="e">
        <f t="shared" ca="1" si="1721"/>
        <v>#N/A</v>
      </c>
      <c r="AY313" s="125" t="e">
        <f t="shared" ca="1" si="1714"/>
        <v>#N/A</v>
      </c>
      <c r="AZ313" s="125" t="e">
        <f t="shared" ca="1" si="1714"/>
        <v>#N/A</v>
      </c>
      <c r="BA313" s="125" t="e">
        <f t="shared" ca="1" si="1714"/>
        <v>#N/A</v>
      </c>
      <c r="BB313" s="125" t="str">
        <f t="shared" ca="1" si="1447"/>
        <v/>
      </c>
      <c r="BC313" s="125" t="str">
        <f t="shared" ca="1" si="1439"/>
        <v/>
      </c>
      <c r="BD313" s="125" t="str">
        <f t="shared" ca="1" si="1440"/>
        <v/>
      </c>
      <c r="BE313" s="125" t="str">
        <f t="shared" ca="1" si="1441"/>
        <v/>
      </c>
      <c r="BF313" t="str">
        <f t="shared" ca="1" si="1448"/>
        <v/>
      </c>
      <c r="BG313" s="125" t="str">
        <f t="shared" ca="1" si="1475"/>
        <v/>
      </c>
      <c r="BI313" s="606" t="str">
        <f t="shared" ca="1" si="1510"/>
        <v/>
      </c>
      <c r="BJ313" s="125" t="str">
        <f t="shared" ca="1" si="1488"/>
        <v/>
      </c>
      <c r="BK313" s="125" t="str">
        <f t="shared" ca="1" si="1511"/>
        <v/>
      </c>
      <c r="BL313" s="125" t="str">
        <f t="shared" ref="BL313" ca="1" si="1757">IFERROR(INDEX($D$2:$BA$203,$A$41-1+$BI313,$A$27-3)*IF(RTF_unit="K",1,IF(RTF_unit="lb",1/1000,IF(RTF_unit="T",2,1))),"")</f>
        <v/>
      </c>
      <c r="BM313" s="125" t="str">
        <f t="shared" ref="BM313" ca="1" si="1758">IFERROR(INDEX($D$2:$BA$203,$A$41-1+$BI313,$A$27-1)*IF(RTF_unit="K",1,IF(RTF_unit="lb",1/1000,IF(RTF_unit="T",2,1))),"")</f>
        <v/>
      </c>
      <c r="BN313" s="125" t="str">
        <f t="shared" ref="BN313" ca="1" si="1759">IFERROR(INDEX($D$2:$BA$203,$A$41-1+$BI313,$A$27-2)*IF(RTF_unit="K",1,IF(RTF_unit="lb",1/1000,IF(RTF_unit="T",2,1))),"")</f>
        <v/>
      </c>
      <c r="BO313" s="125" t="str">
        <f t="shared" ref="BO313" ca="1" si="1760">IFERROR(INDEX($D$2:$BA$203,$A$41-1+$BI313,$A$27)*IF(RTF_unit_Moment="kip-ft",1,IF(RTF_unit_Moment="kip-in",1/12,IF(RTF_unit_Moment="lb-ft",1/1000,IF(RTF_unit_Moment="lb-in",1/12000,1)))),"")</f>
        <v/>
      </c>
      <c r="BP313" s="125" t="str">
        <f t="shared" ref="BP313" ca="1" si="1761">IFERROR(INDEX($D$2:$BA$203,$A$41-1+$BI313,$A$30)*IF(RTF_unit_Moment="kip-ft",1,IF(RTF_unit_Moment="kip-in",1/12,IF(RTF_unit_Moment="lb-ft",1/1000,IF(RTF_unit_Moment="lb-in",1/12000,1)))),"")</f>
        <v/>
      </c>
      <c r="BQ313" s="125" t="str">
        <f t="shared" ca="1" si="1517"/>
        <v/>
      </c>
      <c r="BR313" s="125" t="str">
        <f t="shared" ca="1" si="1518"/>
        <v/>
      </c>
      <c r="BT313" s="125" t="str">
        <f t="array" aca="1" ref="BT313" ca="1">IFERROR(INDEX($BB$1:$BB$203,SMALL(IF($BB$1:$BB$203&lt;&gt;"",ROW($BB$1:$BB$203)),ROW(306:306))),"")</f>
        <v/>
      </c>
      <c r="BU313" s="604" t="str">
        <f t="shared" ca="1" si="1486"/>
        <v/>
      </c>
      <c r="BV313" s="125" t="str">
        <f t="shared" ca="1" si="1494"/>
        <v/>
      </c>
      <c r="BW313" s="125" t="str">
        <f t="shared" ca="1" si="1494"/>
        <v/>
      </c>
      <c r="BX313" s="125" t="str">
        <f t="shared" ca="1" si="1494"/>
        <v/>
      </c>
      <c r="BY313" s="125" t="str">
        <f t="shared" ca="1" si="1495"/>
        <v/>
      </c>
      <c r="BZ313" s="125" t="str">
        <f t="shared" ca="1" si="1487"/>
        <v/>
      </c>
      <c r="CA313" s="125" t="str">
        <f t="shared" ca="1" si="1496"/>
        <v/>
      </c>
      <c r="CB313" s="125" t="str">
        <f t="shared" ca="1" si="1497"/>
        <v/>
      </c>
      <c r="CC313" s="125" t="str">
        <f t="shared" ca="1" si="1498"/>
        <v/>
      </c>
      <c r="CD313" s="125" t="str">
        <f t="shared" ca="1" si="1499"/>
        <v/>
      </c>
      <c r="CE313" s="125" t="str">
        <f t="shared" ca="1" si="1500"/>
        <v/>
      </c>
      <c r="CF313" s="125" t="str">
        <f t="shared" ca="1" si="1501"/>
        <v/>
      </c>
      <c r="CG313" s="125" t="str">
        <f t="shared" ca="1" si="1502"/>
        <v/>
      </c>
      <c r="CH313" s="125" t="str">
        <f t="shared" ca="1" si="1503"/>
        <v/>
      </c>
      <c r="CI313" s="125" t="str">
        <f t="shared" ca="1" si="1504"/>
        <v/>
      </c>
      <c r="CJ313" s="125" t="str">
        <f t="array" aca="1" ref="CJ313" ca="1">IFERROR(INDEX($CI$1:$CI$502,SMALL(IF($CI$1:$CI$502&lt;&gt;"",ROW($CI$1:$CI$502)),ROW(306:306))),"")</f>
        <v/>
      </c>
      <c r="CK313" s="125" t="str">
        <f t="shared" ca="1" si="1505"/>
        <v/>
      </c>
      <c r="CL313" s="125" t="str">
        <f t="shared" ca="1" si="1506"/>
        <v/>
      </c>
      <c r="CM313" s="125"/>
      <c r="CO313" s="125" t="str">
        <f t="shared" si="1507"/>
        <v/>
      </c>
      <c r="CP313" s="600" t="str">
        <f t="shared" si="1508"/>
        <v/>
      </c>
      <c r="CQ313" s="600" t="str">
        <f t="shared" si="1524"/>
        <v/>
      </c>
      <c r="CR313" s="600" t="str">
        <f t="shared" si="1509"/>
        <v/>
      </c>
    </row>
    <row r="314" spans="1:96" x14ac:dyDescent="0.25">
      <c r="A314" s="591"/>
      <c r="C314" s="125">
        <f t="shared" si="1454"/>
        <v>312</v>
      </c>
      <c r="D314" s="125" t="e">
        <f t="shared" ca="1" si="1720"/>
        <v>#N/A</v>
      </c>
      <c r="E314" s="125" t="e">
        <f t="shared" ca="1" si="1720"/>
        <v>#N/A</v>
      </c>
      <c r="F314" s="125" t="e">
        <f t="shared" ca="1" si="1720"/>
        <v>#N/A</v>
      </c>
      <c r="G314" s="125" t="e">
        <f t="shared" ca="1" si="1720"/>
        <v>#N/A</v>
      </c>
      <c r="H314" s="125" t="e">
        <f t="shared" ca="1" si="1720"/>
        <v>#N/A</v>
      </c>
      <c r="I314" s="125" t="e">
        <f t="shared" ca="1" si="1720"/>
        <v>#N/A</v>
      </c>
      <c r="J314" s="125" t="e">
        <f t="shared" ca="1" si="1720"/>
        <v>#N/A</v>
      </c>
      <c r="K314" s="125" t="e">
        <f t="shared" ca="1" si="1720"/>
        <v>#N/A</v>
      </c>
      <c r="L314" s="125" t="e">
        <f t="shared" ca="1" si="1720"/>
        <v>#N/A</v>
      </c>
      <c r="M314" s="125" t="e">
        <f t="shared" ca="1" si="1720"/>
        <v>#N/A</v>
      </c>
      <c r="N314" s="125" t="e">
        <f t="shared" ca="1" si="1720"/>
        <v>#N/A</v>
      </c>
      <c r="O314" s="125" t="e">
        <f t="shared" ca="1" si="1720"/>
        <v>#N/A</v>
      </c>
      <c r="P314" s="125" t="e">
        <f t="shared" ca="1" si="1720"/>
        <v>#N/A</v>
      </c>
      <c r="Q314" s="125" t="e">
        <f t="shared" ca="1" si="1720"/>
        <v>#N/A</v>
      </c>
      <c r="R314" s="125" t="e">
        <f t="shared" ca="1" si="1720"/>
        <v>#N/A</v>
      </c>
      <c r="S314" s="125" t="e">
        <f t="shared" ca="1" si="1720"/>
        <v>#N/A</v>
      </c>
      <c r="T314" s="125" t="e">
        <f t="shared" ca="1" si="1713"/>
        <v>#N/A</v>
      </c>
      <c r="U314" s="125" t="e">
        <f t="shared" ca="1" si="1713"/>
        <v>#N/A</v>
      </c>
      <c r="V314" s="125" t="e">
        <f t="shared" ca="1" si="1713"/>
        <v>#N/A</v>
      </c>
      <c r="W314" s="125" t="e">
        <f t="shared" ca="1" si="1713"/>
        <v>#N/A</v>
      </c>
      <c r="X314" s="125" t="e">
        <f t="shared" ca="1" si="1713"/>
        <v>#N/A</v>
      </c>
      <c r="Y314" s="125" t="e">
        <f t="shared" ca="1" si="1713"/>
        <v>#N/A</v>
      </c>
      <c r="Z314" s="125" t="e">
        <f t="shared" ca="1" si="1713"/>
        <v>#N/A</v>
      </c>
      <c r="AA314" s="125" t="e">
        <f t="shared" ca="1" si="1713"/>
        <v>#N/A</v>
      </c>
      <c r="AB314" s="125" t="e">
        <f t="shared" ca="1" si="1713"/>
        <v>#N/A</v>
      </c>
      <c r="AC314" s="125" t="e">
        <f t="shared" ca="1" si="1713"/>
        <v>#N/A</v>
      </c>
      <c r="AD314" s="125" t="e">
        <f t="shared" ca="1" si="1713"/>
        <v>#N/A</v>
      </c>
      <c r="AE314" s="125" t="e">
        <f t="shared" ca="1" si="1713"/>
        <v>#N/A</v>
      </c>
      <c r="AF314" s="125" t="e">
        <f t="shared" ca="1" si="1713"/>
        <v>#N/A</v>
      </c>
      <c r="AG314" s="125" t="e">
        <f t="shared" ca="1" si="1713"/>
        <v>#N/A</v>
      </c>
      <c r="AH314" s="125" t="e">
        <f t="shared" ca="1" si="1713"/>
        <v>#N/A</v>
      </c>
      <c r="AI314" s="125" t="e">
        <f t="shared" ca="1" si="1721"/>
        <v>#N/A</v>
      </c>
      <c r="AJ314" s="125" t="e">
        <f t="shared" ca="1" si="1721"/>
        <v>#N/A</v>
      </c>
      <c r="AK314" s="125" t="e">
        <f t="shared" ca="1" si="1721"/>
        <v>#N/A</v>
      </c>
      <c r="AL314" s="125" t="e">
        <f t="shared" ca="1" si="1721"/>
        <v>#N/A</v>
      </c>
      <c r="AM314" s="125" t="e">
        <f t="shared" ca="1" si="1721"/>
        <v>#N/A</v>
      </c>
      <c r="AN314" s="125" t="e">
        <f t="shared" ca="1" si="1721"/>
        <v>#N/A</v>
      </c>
      <c r="AO314" s="125" t="e">
        <f t="shared" ca="1" si="1721"/>
        <v>#N/A</v>
      </c>
      <c r="AP314" s="125" t="e">
        <f t="shared" ca="1" si="1721"/>
        <v>#N/A</v>
      </c>
      <c r="AQ314" s="125" t="e">
        <f t="shared" ca="1" si="1721"/>
        <v>#N/A</v>
      </c>
      <c r="AR314" s="125" t="e">
        <f t="shared" ca="1" si="1721"/>
        <v>#N/A</v>
      </c>
      <c r="AS314" s="125" t="e">
        <f t="shared" ca="1" si="1721"/>
        <v>#N/A</v>
      </c>
      <c r="AT314" s="125" t="e">
        <f t="shared" ca="1" si="1721"/>
        <v>#N/A</v>
      </c>
      <c r="AU314" s="125" t="e">
        <f t="shared" ca="1" si="1721"/>
        <v>#N/A</v>
      </c>
      <c r="AV314" s="125" t="e">
        <f t="shared" ca="1" si="1721"/>
        <v>#N/A</v>
      </c>
      <c r="AW314" s="125" t="e">
        <f t="shared" ca="1" si="1721"/>
        <v>#N/A</v>
      </c>
      <c r="AX314" s="125" t="e">
        <f t="shared" ca="1" si="1721"/>
        <v>#N/A</v>
      </c>
      <c r="AY314" s="125" t="e">
        <f t="shared" ca="1" si="1714"/>
        <v>#N/A</v>
      </c>
      <c r="AZ314" s="125" t="e">
        <f t="shared" ca="1" si="1714"/>
        <v>#N/A</v>
      </c>
      <c r="BA314" s="125" t="e">
        <f t="shared" ca="1" si="1714"/>
        <v>#N/A</v>
      </c>
      <c r="BB314" s="125" t="str">
        <f t="shared" ca="1" si="1447"/>
        <v/>
      </c>
      <c r="BC314" s="125" t="str">
        <f t="shared" ca="1" si="1439"/>
        <v/>
      </c>
      <c r="BD314" s="125" t="str">
        <f t="shared" ca="1" si="1440"/>
        <v/>
      </c>
      <c r="BE314" s="125" t="str">
        <f t="shared" ca="1" si="1441"/>
        <v/>
      </c>
      <c r="BF314" t="str">
        <f t="shared" ca="1" si="1448"/>
        <v/>
      </c>
      <c r="BG314" s="125" t="str">
        <f t="shared" ca="1" si="1475"/>
        <v/>
      </c>
      <c r="BI314" s="606" t="str">
        <f t="shared" ca="1" si="1510"/>
        <v/>
      </c>
      <c r="BJ314" s="125" t="str">
        <f t="shared" ca="1" si="1488"/>
        <v/>
      </c>
      <c r="BK314" s="125" t="str">
        <f t="shared" ca="1" si="1511"/>
        <v/>
      </c>
      <c r="BL314" s="125" t="str">
        <f t="shared" ref="BL314" ca="1" si="1762">IFERROR(INDEX($D$2:$BA$203,$A$41-1+$BI314,$A$27-3)*IF(RTF_unit="K",1,IF(RTF_unit="lb",1/1000,IF(RTF_unit="T",2,1))),"")</f>
        <v/>
      </c>
      <c r="BM314" s="125" t="str">
        <f t="shared" ref="BM314" ca="1" si="1763">IFERROR(INDEX($D$2:$BA$203,$A$41-1+$BI314,$A$27-1)*IF(RTF_unit="K",1,IF(RTF_unit="lb",1/1000,IF(RTF_unit="T",2,1))),"")</f>
        <v/>
      </c>
      <c r="BN314" s="125" t="str">
        <f t="shared" ref="BN314" ca="1" si="1764">IFERROR(INDEX($D$2:$BA$203,$A$41-1+$BI314,$A$27-2)*IF(RTF_unit="K",1,IF(RTF_unit="lb",1/1000,IF(RTF_unit="T",2,1))),"")</f>
        <v/>
      </c>
      <c r="BO314" s="125" t="str">
        <f t="shared" ref="BO314" ca="1" si="1765">IFERROR(INDEX($D$2:$BA$203,$A$41-1+$BI314,$A$27)*IF(RTF_unit_Moment="kip-ft",1,IF(RTF_unit_Moment="kip-in",1/12,IF(RTF_unit_Moment="lb-ft",1/1000,IF(RTF_unit_Moment="lb-in",1/12000,1)))),"")</f>
        <v/>
      </c>
      <c r="BP314" s="125" t="str">
        <f t="shared" ref="BP314" ca="1" si="1766">IFERROR(INDEX($D$2:$BA$203,$A$41-1+$BI314,$A$30)*IF(RTF_unit_Moment="kip-ft",1,IF(RTF_unit_Moment="kip-in",1/12,IF(RTF_unit_Moment="lb-ft",1/1000,IF(RTF_unit_Moment="lb-in",1/12000,1)))),"")</f>
        <v/>
      </c>
      <c r="BQ314" s="125" t="str">
        <f t="shared" ca="1" si="1517"/>
        <v/>
      </c>
      <c r="BR314" s="125" t="str">
        <f t="shared" ca="1" si="1518"/>
        <v/>
      </c>
      <c r="BT314" s="125" t="str">
        <f t="array" aca="1" ref="BT314" ca="1">IFERROR(INDEX($BB$1:$BB$203,SMALL(IF($BB$1:$BB$203&lt;&gt;"",ROW($BB$1:$BB$203)),ROW(307:307))),"")</f>
        <v/>
      </c>
      <c r="BU314" s="604" t="str">
        <f t="shared" ca="1" si="1486"/>
        <v/>
      </c>
      <c r="BV314" s="125" t="str">
        <f t="shared" ca="1" si="1494"/>
        <v/>
      </c>
      <c r="BW314" s="125" t="str">
        <f t="shared" ca="1" si="1494"/>
        <v/>
      </c>
      <c r="BX314" s="125" t="str">
        <f t="shared" ca="1" si="1494"/>
        <v/>
      </c>
      <c r="BY314" s="125" t="str">
        <f t="shared" ca="1" si="1495"/>
        <v/>
      </c>
      <c r="BZ314" s="125" t="str">
        <f t="shared" ca="1" si="1487"/>
        <v/>
      </c>
      <c r="CA314" s="125" t="str">
        <f t="shared" ca="1" si="1496"/>
        <v/>
      </c>
      <c r="CB314" s="125" t="str">
        <f t="shared" ca="1" si="1497"/>
        <v/>
      </c>
      <c r="CC314" s="125" t="str">
        <f t="shared" ca="1" si="1498"/>
        <v/>
      </c>
      <c r="CD314" s="125" t="str">
        <f t="shared" ca="1" si="1499"/>
        <v/>
      </c>
      <c r="CE314" s="125" t="str">
        <f t="shared" ca="1" si="1500"/>
        <v/>
      </c>
      <c r="CF314" s="125" t="str">
        <f t="shared" ca="1" si="1501"/>
        <v/>
      </c>
      <c r="CG314" s="125" t="str">
        <f t="shared" ca="1" si="1502"/>
        <v/>
      </c>
      <c r="CH314" s="125" t="str">
        <f t="shared" ca="1" si="1503"/>
        <v/>
      </c>
      <c r="CI314" s="125" t="str">
        <f t="shared" ca="1" si="1504"/>
        <v/>
      </c>
      <c r="CJ314" s="125" t="str">
        <f t="array" aca="1" ref="CJ314" ca="1">IFERROR(INDEX($CI$1:$CI$502,SMALL(IF($CI$1:$CI$502&lt;&gt;"",ROW($CI$1:$CI$502)),ROW(307:307))),"")</f>
        <v/>
      </c>
      <c r="CK314" s="125" t="str">
        <f t="shared" ca="1" si="1505"/>
        <v/>
      </c>
      <c r="CL314" s="125" t="str">
        <f t="shared" ca="1" si="1506"/>
        <v/>
      </c>
      <c r="CM314" s="125"/>
      <c r="CO314" s="125" t="str">
        <f t="shared" si="1507"/>
        <v/>
      </c>
      <c r="CP314" s="600" t="str">
        <f t="shared" si="1508"/>
        <v/>
      </c>
      <c r="CQ314" s="600" t="str">
        <f t="shared" si="1524"/>
        <v/>
      </c>
      <c r="CR314" s="600" t="str">
        <f t="shared" si="1509"/>
        <v/>
      </c>
    </row>
    <row r="315" spans="1:96" x14ac:dyDescent="0.25">
      <c r="A315" s="591"/>
      <c r="C315" s="125">
        <f t="shared" si="1454"/>
        <v>313</v>
      </c>
      <c r="D315" s="125" t="e">
        <f t="shared" ca="1" si="1720"/>
        <v>#N/A</v>
      </c>
      <c r="E315" s="125" t="e">
        <f t="shared" ca="1" si="1720"/>
        <v>#N/A</v>
      </c>
      <c r="F315" s="125" t="e">
        <f t="shared" ca="1" si="1720"/>
        <v>#N/A</v>
      </c>
      <c r="G315" s="125" t="e">
        <f t="shared" ca="1" si="1720"/>
        <v>#N/A</v>
      </c>
      <c r="H315" s="125" t="e">
        <f t="shared" ca="1" si="1720"/>
        <v>#N/A</v>
      </c>
      <c r="I315" s="125" t="e">
        <f t="shared" ca="1" si="1720"/>
        <v>#N/A</v>
      </c>
      <c r="J315" s="125" t="e">
        <f t="shared" ca="1" si="1720"/>
        <v>#N/A</v>
      </c>
      <c r="K315" s="125" t="e">
        <f t="shared" ca="1" si="1720"/>
        <v>#N/A</v>
      </c>
      <c r="L315" s="125" t="e">
        <f t="shared" ca="1" si="1720"/>
        <v>#N/A</v>
      </c>
      <c r="M315" s="125" t="e">
        <f t="shared" ca="1" si="1720"/>
        <v>#N/A</v>
      </c>
      <c r="N315" s="125" t="e">
        <f t="shared" ca="1" si="1720"/>
        <v>#N/A</v>
      </c>
      <c r="O315" s="125" t="e">
        <f t="shared" ca="1" si="1720"/>
        <v>#N/A</v>
      </c>
      <c r="P315" s="125" t="e">
        <f t="shared" ca="1" si="1720"/>
        <v>#N/A</v>
      </c>
      <c r="Q315" s="125" t="e">
        <f t="shared" ca="1" si="1720"/>
        <v>#N/A</v>
      </c>
      <c r="R315" s="125" t="e">
        <f t="shared" ca="1" si="1720"/>
        <v>#N/A</v>
      </c>
      <c r="S315" s="125" t="e">
        <f t="shared" ca="1" si="1720"/>
        <v>#N/A</v>
      </c>
      <c r="T315" s="125" t="e">
        <f t="shared" ca="1" si="1713"/>
        <v>#N/A</v>
      </c>
      <c r="U315" s="125" t="e">
        <f t="shared" ca="1" si="1713"/>
        <v>#N/A</v>
      </c>
      <c r="V315" s="125" t="e">
        <f t="shared" ca="1" si="1713"/>
        <v>#N/A</v>
      </c>
      <c r="W315" s="125" t="e">
        <f t="shared" ca="1" si="1713"/>
        <v>#N/A</v>
      </c>
      <c r="X315" s="125" t="e">
        <f t="shared" ca="1" si="1713"/>
        <v>#N/A</v>
      </c>
      <c r="Y315" s="125" t="e">
        <f t="shared" ca="1" si="1713"/>
        <v>#N/A</v>
      </c>
      <c r="Z315" s="125" t="e">
        <f t="shared" ca="1" si="1713"/>
        <v>#N/A</v>
      </c>
      <c r="AA315" s="125" t="e">
        <f t="shared" ca="1" si="1713"/>
        <v>#N/A</v>
      </c>
      <c r="AB315" s="125" t="e">
        <f t="shared" ca="1" si="1713"/>
        <v>#N/A</v>
      </c>
      <c r="AC315" s="125" t="e">
        <f t="shared" ca="1" si="1713"/>
        <v>#N/A</v>
      </c>
      <c r="AD315" s="125" t="e">
        <f t="shared" ca="1" si="1713"/>
        <v>#N/A</v>
      </c>
      <c r="AE315" s="125" t="e">
        <f t="shared" ca="1" si="1713"/>
        <v>#N/A</v>
      </c>
      <c r="AF315" s="125" t="e">
        <f t="shared" ca="1" si="1713"/>
        <v>#N/A</v>
      </c>
      <c r="AG315" s="125" t="e">
        <f t="shared" ca="1" si="1713"/>
        <v>#N/A</v>
      </c>
      <c r="AH315" s="125" t="e">
        <f t="shared" ca="1" si="1713"/>
        <v>#N/A</v>
      </c>
      <c r="AI315" s="125" t="e">
        <f t="shared" ca="1" si="1721"/>
        <v>#N/A</v>
      </c>
      <c r="AJ315" s="125" t="e">
        <f t="shared" ca="1" si="1721"/>
        <v>#N/A</v>
      </c>
      <c r="AK315" s="125" t="e">
        <f t="shared" ca="1" si="1721"/>
        <v>#N/A</v>
      </c>
      <c r="AL315" s="125" t="e">
        <f t="shared" ca="1" si="1721"/>
        <v>#N/A</v>
      </c>
      <c r="AM315" s="125" t="e">
        <f t="shared" ca="1" si="1721"/>
        <v>#N/A</v>
      </c>
      <c r="AN315" s="125" t="e">
        <f t="shared" ca="1" si="1721"/>
        <v>#N/A</v>
      </c>
      <c r="AO315" s="125" t="e">
        <f t="shared" ca="1" si="1721"/>
        <v>#N/A</v>
      </c>
      <c r="AP315" s="125" t="e">
        <f t="shared" ca="1" si="1721"/>
        <v>#N/A</v>
      </c>
      <c r="AQ315" s="125" t="e">
        <f t="shared" ca="1" si="1721"/>
        <v>#N/A</v>
      </c>
      <c r="AR315" s="125" t="e">
        <f t="shared" ca="1" si="1721"/>
        <v>#N/A</v>
      </c>
      <c r="AS315" s="125" t="e">
        <f t="shared" ca="1" si="1721"/>
        <v>#N/A</v>
      </c>
      <c r="AT315" s="125" t="e">
        <f t="shared" ca="1" si="1721"/>
        <v>#N/A</v>
      </c>
      <c r="AU315" s="125" t="e">
        <f t="shared" ca="1" si="1721"/>
        <v>#N/A</v>
      </c>
      <c r="AV315" s="125" t="e">
        <f t="shared" ca="1" si="1721"/>
        <v>#N/A</v>
      </c>
      <c r="AW315" s="125" t="e">
        <f t="shared" ca="1" si="1721"/>
        <v>#N/A</v>
      </c>
      <c r="AX315" s="125" t="e">
        <f t="shared" ca="1" si="1721"/>
        <v>#N/A</v>
      </c>
      <c r="AY315" s="125" t="e">
        <f t="shared" ca="1" si="1714"/>
        <v>#N/A</v>
      </c>
      <c r="AZ315" s="125" t="e">
        <f t="shared" ca="1" si="1714"/>
        <v>#N/A</v>
      </c>
      <c r="BA315" s="125" t="e">
        <f t="shared" ca="1" si="1714"/>
        <v>#N/A</v>
      </c>
      <c r="BB315" s="125" t="str">
        <f t="shared" ca="1" si="1447"/>
        <v/>
      </c>
      <c r="BC315" s="125" t="str">
        <f t="shared" ca="1" si="1439"/>
        <v/>
      </c>
      <c r="BD315" s="125" t="str">
        <f t="shared" ca="1" si="1440"/>
        <v/>
      </c>
      <c r="BE315" s="125" t="str">
        <f t="shared" ca="1" si="1441"/>
        <v/>
      </c>
      <c r="BF315" t="str">
        <f t="shared" ca="1" si="1448"/>
        <v/>
      </c>
      <c r="BG315" s="125" t="str">
        <f t="shared" ca="1" si="1475"/>
        <v/>
      </c>
      <c r="BI315" s="606" t="str">
        <f t="shared" ca="1" si="1510"/>
        <v/>
      </c>
      <c r="BJ315" s="125" t="str">
        <f t="shared" ca="1" si="1488"/>
        <v/>
      </c>
      <c r="BK315" s="125" t="str">
        <f t="shared" ca="1" si="1511"/>
        <v/>
      </c>
      <c r="BL315" s="125" t="str">
        <f t="shared" ref="BL315" ca="1" si="1767">IFERROR(INDEX($D$2:$BA$203,$A$41-1+$BI315,$A$27-3)*IF(RTF_unit="K",1,IF(RTF_unit="lb",1/1000,IF(RTF_unit="T",2,1))),"")</f>
        <v/>
      </c>
      <c r="BM315" s="125" t="str">
        <f t="shared" ref="BM315" ca="1" si="1768">IFERROR(INDEX($D$2:$BA$203,$A$41-1+$BI315,$A$27-1)*IF(RTF_unit="K",1,IF(RTF_unit="lb",1/1000,IF(RTF_unit="T",2,1))),"")</f>
        <v/>
      </c>
      <c r="BN315" s="125" t="str">
        <f t="shared" ref="BN315" ca="1" si="1769">IFERROR(INDEX($D$2:$BA$203,$A$41-1+$BI315,$A$27-2)*IF(RTF_unit="K",1,IF(RTF_unit="lb",1/1000,IF(RTF_unit="T",2,1))),"")</f>
        <v/>
      </c>
      <c r="BO315" s="125" t="str">
        <f t="shared" ref="BO315" ca="1" si="1770">IFERROR(INDEX($D$2:$BA$203,$A$41-1+$BI315,$A$27)*IF(RTF_unit_Moment="kip-ft",1,IF(RTF_unit_Moment="kip-in",1/12,IF(RTF_unit_Moment="lb-ft",1/1000,IF(RTF_unit_Moment="lb-in",1/12000,1)))),"")</f>
        <v/>
      </c>
      <c r="BP315" s="125" t="str">
        <f t="shared" ref="BP315" ca="1" si="1771">IFERROR(INDEX($D$2:$BA$203,$A$41-1+$BI315,$A$30)*IF(RTF_unit_Moment="kip-ft",1,IF(RTF_unit_Moment="kip-in",1/12,IF(RTF_unit_Moment="lb-ft",1/1000,IF(RTF_unit_Moment="lb-in",1/12000,1)))),"")</f>
        <v/>
      </c>
      <c r="BQ315" s="125" t="str">
        <f t="shared" ca="1" si="1517"/>
        <v/>
      </c>
      <c r="BR315" s="125" t="str">
        <f t="shared" ca="1" si="1518"/>
        <v/>
      </c>
      <c r="BT315" s="125" t="str">
        <f t="array" aca="1" ref="BT315" ca="1">IFERROR(INDEX($BB$1:$BB$203,SMALL(IF($BB$1:$BB$203&lt;&gt;"",ROW($BB$1:$BB$203)),ROW(308:308))),"")</f>
        <v/>
      </c>
      <c r="BU315" s="604" t="str">
        <f t="shared" ca="1" si="1486"/>
        <v/>
      </c>
      <c r="BV315" s="125" t="str">
        <f t="shared" ca="1" si="1494"/>
        <v/>
      </c>
      <c r="BW315" s="125" t="str">
        <f t="shared" ca="1" si="1494"/>
        <v/>
      </c>
      <c r="BX315" s="125" t="str">
        <f t="shared" ca="1" si="1494"/>
        <v/>
      </c>
      <c r="BY315" s="125" t="str">
        <f t="shared" ca="1" si="1495"/>
        <v/>
      </c>
      <c r="BZ315" s="125" t="str">
        <f t="shared" ca="1" si="1487"/>
        <v/>
      </c>
      <c r="CA315" s="125" t="str">
        <f t="shared" ca="1" si="1496"/>
        <v/>
      </c>
      <c r="CB315" s="125" t="str">
        <f t="shared" ca="1" si="1497"/>
        <v/>
      </c>
      <c r="CC315" s="125" t="str">
        <f t="shared" ca="1" si="1498"/>
        <v/>
      </c>
      <c r="CD315" s="125" t="str">
        <f t="shared" ca="1" si="1499"/>
        <v/>
      </c>
      <c r="CE315" s="125" t="str">
        <f t="shared" ca="1" si="1500"/>
        <v/>
      </c>
      <c r="CF315" s="125" t="str">
        <f t="shared" ca="1" si="1501"/>
        <v/>
      </c>
      <c r="CG315" s="125" t="str">
        <f t="shared" ca="1" si="1502"/>
        <v/>
      </c>
      <c r="CH315" s="125" t="str">
        <f t="shared" ca="1" si="1503"/>
        <v/>
      </c>
      <c r="CI315" s="125" t="str">
        <f t="shared" ca="1" si="1504"/>
        <v/>
      </c>
      <c r="CJ315" s="125" t="str">
        <f t="array" aca="1" ref="CJ315" ca="1">IFERROR(INDEX($CI$1:$CI$502,SMALL(IF($CI$1:$CI$502&lt;&gt;"",ROW($CI$1:$CI$502)),ROW(308:308))),"")</f>
        <v/>
      </c>
      <c r="CK315" s="125" t="str">
        <f t="shared" ca="1" si="1505"/>
        <v/>
      </c>
      <c r="CL315" s="125" t="str">
        <f t="shared" ca="1" si="1506"/>
        <v/>
      </c>
      <c r="CM315" s="125"/>
      <c r="CO315" s="125" t="str">
        <f t="shared" si="1507"/>
        <v/>
      </c>
      <c r="CP315" s="600" t="str">
        <f t="shared" si="1508"/>
        <v/>
      </c>
      <c r="CQ315" s="600" t="str">
        <f t="shared" si="1524"/>
        <v/>
      </c>
      <c r="CR315" s="600" t="str">
        <f t="shared" si="1509"/>
        <v/>
      </c>
    </row>
    <row r="316" spans="1:96" x14ac:dyDescent="0.25">
      <c r="A316" s="591"/>
      <c r="C316" s="125">
        <f t="shared" si="1454"/>
        <v>314</v>
      </c>
      <c r="D316" s="125" t="e">
        <f t="shared" ca="1" si="1720"/>
        <v>#N/A</v>
      </c>
      <c r="E316" s="125" t="e">
        <f t="shared" ca="1" si="1720"/>
        <v>#N/A</v>
      </c>
      <c r="F316" s="125" t="e">
        <f t="shared" ca="1" si="1720"/>
        <v>#N/A</v>
      </c>
      <c r="G316" s="125" t="e">
        <f t="shared" ca="1" si="1720"/>
        <v>#N/A</v>
      </c>
      <c r="H316" s="125" t="e">
        <f t="shared" ca="1" si="1720"/>
        <v>#N/A</v>
      </c>
      <c r="I316" s="125" t="e">
        <f t="shared" ca="1" si="1720"/>
        <v>#N/A</v>
      </c>
      <c r="J316" s="125" t="e">
        <f t="shared" ca="1" si="1720"/>
        <v>#N/A</v>
      </c>
      <c r="K316" s="125" t="e">
        <f t="shared" ca="1" si="1720"/>
        <v>#N/A</v>
      </c>
      <c r="L316" s="125" t="e">
        <f t="shared" ca="1" si="1720"/>
        <v>#N/A</v>
      </c>
      <c r="M316" s="125" t="e">
        <f t="shared" ca="1" si="1720"/>
        <v>#N/A</v>
      </c>
      <c r="N316" s="125" t="e">
        <f t="shared" ca="1" si="1720"/>
        <v>#N/A</v>
      </c>
      <c r="O316" s="125" t="e">
        <f t="shared" ca="1" si="1720"/>
        <v>#N/A</v>
      </c>
      <c r="P316" s="125" t="e">
        <f t="shared" ca="1" si="1720"/>
        <v>#N/A</v>
      </c>
      <c r="Q316" s="125" t="e">
        <f t="shared" ca="1" si="1720"/>
        <v>#N/A</v>
      </c>
      <c r="R316" s="125" t="e">
        <f t="shared" ca="1" si="1720"/>
        <v>#N/A</v>
      </c>
      <c r="S316" s="125" t="e">
        <f t="shared" ca="1" si="1720"/>
        <v>#N/A</v>
      </c>
      <c r="T316" s="125" t="e">
        <f t="shared" ca="1" si="1713"/>
        <v>#N/A</v>
      </c>
      <c r="U316" s="125" t="e">
        <f t="shared" ca="1" si="1713"/>
        <v>#N/A</v>
      </c>
      <c r="V316" s="125" t="e">
        <f t="shared" ca="1" si="1713"/>
        <v>#N/A</v>
      </c>
      <c r="W316" s="125" t="e">
        <f t="shared" ca="1" si="1713"/>
        <v>#N/A</v>
      </c>
      <c r="X316" s="125" t="e">
        <f t="shared" ca="1" si="1713"/>
        <v>#N/A</v>
      </c>
      <c r="Y316" s="125" t="e">
        <f t="shared" ca="1" si="1713"/>
        <v>#N/A</v>
      </c>
      <c r="Z316" s="125" t="e">
        <f t="shared" ca="1" si="1713"/>
        <v>#N/A</v>
      </c>
      <c r="AA316" s="125" t="e">
        <f t="shared" ca="1" si="1713"/>
        <v>#N/A</v>
      </c>
      <c r="AB316" s="125" t="e">
        <f t="shared" ca="1" si="1713"/>
        <v>#N/A</v>
      </c>
      <c r="AC316" s="125" t="e">
        <f t="shared" ca="1" si="1713"/>
        <v>#N/A</v>
      </c>
      <c r="AD316" s="125" t="e">
        <f t="shared" ca="1" si="1713"/>
        <v>#N/A</v>
      </c>
      <c r="AE316" s="125" t="e">
        <f t="shared" ca="1" si="1713"/>
        <v>#N/A</v>
      </c>
      <c r="AF316" s="125" t="e">
        <f t="shared" ca="1" si="1713"/>
        <v>#N/A</v>
      </c>
      <c r="AG316" s="125" t="e">
        <f t="shared" ca="1" si="1713"/>
        <v>#N/A</v>
      </c>
      <c r="AH316" s="125" t="e">
        <f t="shared" ca="1" si="1713"/>
        <v>#N/A</v>
      </c>
      <c r="AI316" s="125" t="e">
        <f t="shared" ca="1" si="1721"/>
        <v>#N/A</v>
      </c>
      <c r="AJ316" s="125" t="e">
        <f t="shared" ca="1" si="1721"/>
        <v>#N/A</v>
      </c>
      <c r="AK316" s="125" t="e">
        <f t="shared" ca="1" si="1721"/>
        <v>#N/A</v>
      </c>
      <c r="AL316" s="125" t="e">
        <f t="shared" ca="1" si="1721"/>
        <v>#N/A</v>
      </c>
      <c r="AM316" s="125" t="e">
        <f t="shared" ca="1" si="1721"/>
        <v>#N/A</v>
      </c>
      <c r="AN316" s="125" t="e">
        <f t="shared" ca="1" si="1721"/>
        <v>#N/A</v>
      </c>
      <c r="AO316" s="125" t="e">
        <f t="shared" ca="1" si="1721"/>
        <v>#N/A</v>
      </c>
      <c r="AP316" s="125" t="e">
        <f t="shared" ca="1" si="1721"/>
        <v>#N/A</v>
      </c>
      <c r="AQ316" s="125" t="e">
        <f t="shared" ca="1" si="1721"/>
        <v>#N/A</v>
      </c>
      <c r="AR316" s="125" t="e">
        <f t="shared" ca="1" si="1721"/>
        <v>#N/A</v>
      </c>
      <c r="AS316" s="125" t="e">
        <f t="shared" ca="1" si="1721"/>
        <v>#N/A</v>
      </c>
      <c r="AT316" s="125" t="e">
        <f t="shared" ca="1" si="1721"/>
        <v>#N/A</v>
      </c>
      <c r="AU316" s="125" t="e">
        <f t="shared" ca="1" si="1721"/>
        <v>#N/A</v>
      </c>
      <c r="AV316" s="125" t="e">
        <f t="shared" ca="1" si="1721"/>
        <v>#N/A</v>
      </c>
      <c r="AW316" s="125" t="e">
        <f t="shared" ca="1" si="1721"/>
        <v>#N/A</v>
      </c>
      <c r="AX316" s="125" t="e">
        <f t="shared" ca="1" si="1721"/>
        <v>#N/A</v>
      </c>
      <c r="AY316" s="125" t="e">
        <f t="shared" ca="1" si="1714"/>
        <v>#N/A</v>
      </c>
      <c r="AZ316" s="125" t="e">
        <f t="shared" ca="1" si="1714"/>
        <v>#N/A</v>
      </c>
      <c r="BA316" s="125" t="e">
        <f t="shared" ca="1" si="1714"/>
        <v>#N/A</v>
      </c>
      <c r="BB316" s="125" t="str">
        <f t="shared" ca="1" si="1447"/>
        <v/>
      </c>
      <c r="BC316" s="125" t="str">
        <f t="shared" ca="1" si="1439"/>
        <v/>
      </c>
      <c r="BD316" s="125" t="str">
        <f t="shared" ca="1" si="1440"/>
        <v/>
      </c>
      <c r="BE316" s="125" t="str">
        <f t="shared" ca="1" si="1441"/>
        <v/>
      </c>
      <c r="BF316" t="str">
        <f t="shared" ca="1" si="1448"/>
        <v/>
      </c>
      <c r="BG316" s="125" t="str">
        <f t="shared" ca="1" si="1475"/>
        <v/>
      </c>
      <c r="BI316" s="606" t="str">
        <f t="shared" ca="1" si="1510"/>
        <v/>
      </c>
      <c r="BJ316" s="125" t="str">
        <f t="shared" ca="1" si="1488"/>
        <v/>
      </c>
      <c r="BK316" s="125" t="str">
        <f t="shared" ca="1" si="1511"/>
        <v/>
      </c>
      <c r="BL316" s="125" t="str">
        <f t="shared" ref="BL316" ca="1" si="1772">IFERROR(INDEX($D$2:$BA$203,$A$41-1+$BI316,$A$27-3)*IF(RTF_unit="K",1,IF(RTF_unit="lb",1/1000,IF(RTF_unit="T",2,1))),"")</f>
        <v/>
      </c>
      <c r="BM316" s="125" t="str">
        <f t="shared" ref="BM316" ca="1" si="1773">IFERROR(INDEX($D$2:$BA$203,$A$41-1+$BI316,$A$27-1)*IF(RTF_unit="K",1,IF(RTF_unit="lb",1/1000,IF(RTF_unit="T",2,1))),"")</f>
        <v/>
      </c>
      <c r="BN316" s="125" t="str">
        <f t="shared" ref="BN316" ca="1" si="1774">IFERROR(INDEX($D$2:$BA$203,$A$41-1+$BI316,$A$27-2)*IF(RTF_unit="K",1,IF(RTF_unit="lb",1/1000,IF(RTF_unit="T",2,1))),"")</f>
        <v/>
      </c>
      <c r="BO316" s="125" t="str">
        <f t="shared" ref="BO316" ca="1" si="1775">IFERROR(INDEX($D$2:$BA$203,$A$41-1+$BI316,$A$27)*IF(RTF_unit_Moment="kip-ft",1,IF(RTF_unit_Moment="kip-in",1/12,IF(RTF_unit_Moment="lb-ft",1/1000,IF(RTF_unit_Moment="lb-in",1/12000,1)))),"")</f>
        <v/>
      </c>
      <c r="BP316" s="125" t="str">
        <f t="shared" ref="BP316" ca="1" si="1776">IFERROR(INDEX($D$2:$BA$203,$A$41-1+$BI316,$A$30)*IF(RTF_unit_Moment="kip-ft",1,IF(RTF_unit_Moment="kip-in",1/12,IF(RTF_unit_Moment="lb-ft",1/1000,IF(RTF_unit_Moment="lb-in",1/12000,1)))),"")</f>
        <v/>
      </c>
      <c r="BQ316" s="125" t="str">
        <f t="shared" ca="1" si="1517"/>
        <v/>
      </c>
      <c r="BR316" s="125" t="str">
        <f t="shared" ca="1" si="1518"/>
        <v/>
      </c>
      <c r="BT316" s="125" t="str">
        <f t="array" aca="1" ref="BT316" ca="1">IFERROR(INDEX($BB$1:$BB$203,SMALL(IF($BB$1:$BB$203&lt;&gt;"",ROW($BB$1:$BB$203)),ROW(309:309))),"")</f>
        <v/>
      </c>
      <c r="BU316" s="604" t="str">
        <f t="shared" ca="1" si="1486"/>
        <v/>
      </c>
      <c r="BV316" s="125" t="str">
        <f t="shared" ca="1" si="1494"/>
        <v/>
      </c>
      <c r="BW316" s="125" t="str">
        <f t="shared" ca="1" si="1494"/>
        <v/>
      </c>
      <c r="BX316" s="125" t="str">
        <f t="shared" ca="1" si="1494"/>
        <v/>
      </c>
      <c r="BY316" s="125" t="str">
        <f t="shared" ca="1" si="1495"/>
        <v/>
      </c>
      <c r="BZ316" s="125" t="str">
        <f t="shared" ca="1" si="1487"/>
        <v/>
      </c>
      <c r="CA316" s="125" t="str">
        <f t="shared" ca="1" si="1496"/>
        <v/>
      </c>
      <c r="CB316" s="125" t="str">
        <f t="shared" ca="1" si="1497"/>
        <v/>
      </c>
      <c r="CC316" s="125" t="str">
        <f t="shared" ca="1" si="1498"/>
        <v/>
      </c>
      <c r="CD316" s="125" t="str">
        <f t="shared" ca="1" si="1499"/>
        <v/>
      </c>
      <c r="CE316" s="125" t="str">
        <f t="shared" ca="1" si="1500"/>
        <v/>
      </c>
      <c r="CF316" s="125" t="str">
        <f t="shared" ca="1" si="1501"/>
        <v/>
      </c>
      <c r="CG316" s="125" t="str">
        <f t="shared" ca="1" si="1502"/>
        <v/>
      </c>
      <c r="CH316" s="125" t="str">
        <f t="shared" ca="1" si="1503"/>
        <v/>
      </c>
      <c r="CI316" s="125" t="str">
        <f t="shared" ca="1" si="1504"/>
        <v/>
      </c>
      <c r="CJ316" s="125" t="str">
        <f t="array" aca="1" ref="CJ316" ca="1">IFERROR(INDEX($CI$1:$CI$502,SMALL(IF($CI$1:$CI$502&lt;&gt;"",ROW($CI$1:$CI$502)),ROW(309:309))),"")</f>
        <v/>
      </c>
      <c r="CK316" s="125" t="str">
        <f t="shared" ca="1" si="1505"/>
        <v/>
      </c>
      <c r="CL316" s="125" t="str">
        <f t="shared" ca="1" si="1506"/>
        <v/>
      </c>
      <c r="CM316" s="125"/>
      <c r="CO316" s="125" t="str">
        <f t="shared" si="1507"/>
        <v/>
      </c>
      <c r="CP316" s="600" t="str">
        <f t="shared" si="1508"/>
        <v/>
      </c>
      <c r="CQ316" s="600" t="str">
        <f t="shared" si="1524"/>
        <v/>
      </c>
      <c r="CR316" s="600" t="str">
        <f t="shared" si="1509"/>
        <v/>
      </c>
    </row>
    <row r="317" spans="1:96" x14ac:dyDescent="0.25">
      <c r="A317" s="591"/>
      <c r="C317" s="125">
        <f t="shared" si="1454"/>
        <v>315</v>
      </c>
      <c r="D317" s="125" t="e">
        <f t="shared" ca="1" si="1720"/>
        <v>#N/A</v>
      </c>
      <c r="E317" s="125" t="e">
        <f t="shared" ca="1" si="1720"/>
        <v>#N/A</v>
      </c>
      <c r="F317" s="125" t="e">
        <f t="shared" ca="1" si="1720"/>
        <v>#N/A</v>
      </c>
      <c r="G317" s="125" t="e">
        <f t="shared" ca="1" si="1720"/>
        <v>#N/A</v>
      </c>
      <c r="H317" s="125" t="e">
        <f t="shared" ca="1" si="1720"/>
        <v>#N/A</v>
      </c>
      <c r="I317" s="125" t="e">
        <f t="shared" ca="1" si="1720"/>
        <v>#N/A</v>
      </c>
      <c r="J317" s="125" t="e">
        <f t="shared" ca="1" si="1720"/>
        <v>#N/A</v>
      </c>
      <c r="K317" s="125" t="e">
        <f t="shared" ca="1" si="1720"/>
        <v>#N/A</v>
      </c>
      <c r="L317" s="125" t="e">
        <f t="shared" ca="1" si="1720"/>
        <v>#N/A</v>
      </c>
      <c r="M317" s="125" t="e">
        <f t="shared" ca="1" si="1720"/>
        <v>#N/A</v>
      </c>
      <c r="N317" s="125" t="e">
        <f t="shared" ca="1" si="1720"/>
        <v>#N/A</v>
      </c>
      <c r="O317" s="125" t="e">
        <f t="shared" ca="1" si="1720"/>
        <v>#N/A</v>
      </c>
      <c r="P317" s="125" t="e">
        <f t="shared" ca="1" si="1720"/>
        <v>#N/A</v>
      </c>
      <c r="Q317" s="125" t="e">
        <f t="shared" ca="1" si="1720"/>
        <v>#N/A</v>
      </c>
      <c r="R317" s="125" t="e">
        <f t="shared" ca="1" si="1720"/>
        <v>#N/A</v>
      </c>
      <c r="S317" s="125" t="e">
        <f t="shared" ca="1" si="1720"/>
        <v>#N/A</v>
      </c>
      <c r="T317" s="125" t="e">
        <f t="shared" ca="1" si="1713"/>
        <v>#N/A</v>
      </c>
      <c r="U317" s="125" t="e">
        <f t="shared" ca="1" si="1713"/>
        <v>#N/A</v>
      </c>
      <c r="V317" s="125" t="e">
        <f t="shared" ca="1" si="1713"/>
        <v>#N/A</v>
      </c>
      <c r="W317" s="125" t="e">
        <f t="shared" ca="1" si="1713"/>
        <v>#N/A</v>
      </c>
      <c r="X317" s="125" t="e">
        <f t="shared" ca="1" si="1713"/>
        <v>#N/A</v>
      </c>
      <c r="Y317" s="125" t="e">
        <f t="shared" ca="1" si="1713"/>
        <v>#N/A</v>
      </c>
      <c r="Z317" s="125" t="e">
        <f t="shared" ca="1" si="1713"/>
        <v>#N/A</v>
      </c>
      <c r="AA317" s="125" t="e">
        <f t="shared" ca="1" si="1713"/>
        <v>#N/A</v>
      </c>
      <c r="AB317" s="125" t="e">
        <f t="shared" ca="1" si="1713"/>
        <v>#N/A</v>
      </c>
      <c r="AC317" s="125" t="e">
        <f t="shared" ca="1" si="1713"/>
        <v>#N/A</v>
      </c>
      <c r="AD317" s="125" t="e">
        <f t="shared" ca="1" si="1713"/>
        <v>#N/A</v>
      </c>
      <c r="AE317" s="125" t="e">
        <f t="shared" ca="1" si="1713"/>
        <v>#N/A</v>
      </c>
      <c r="AF317" s="125" t="e">
        <f t="shared" ca="1" si="1713"/>
        <v>#N/A</v>
      </c>
      <c r="AG317" s="125" t="e">
        <f t="shared" ca="1" si="1713"/>
        <v>#N/A</v>
      </c>
      <c r="AH317" s="125" t="e">
        <f t="shared" ca="1" si="1713"/>
        <v>#N/A</v>
      </c>
      <c r="AI317" s="125" t="e">
        <f t="shared" ca="1" si="1721"/>
        <v>#N/A</v>
      </c>
      <c r="AJ317" s="125" t="e">
        <f t="shared" ca="1" si="1721"/>
        <v>#N/A</v>
      </c>
      <c r="AK317" s="125" t="e">
        <f t="shared" ca="1" si="1721"/>
        <v>#N/A</v>
      </c>
      <c r="AL317" s="125" t="e">
        <f t="shared" ca="1" si="1721"/>
        <v>#N/A</v>
      </c>
      <c r="AM317" s="125" t="e">
        <f t="shared" ca="1" si="1721"/>
        <v>#N/A</v>
      </c>
      <c r="AN317" s="125" t="e">
        <f t="shared" ca="1" si="1721"/>
        <v>#N/A</v>
      </c>
      <c r="AO317" s="125" t="e">
        <f t="shared" ca="1" si="1721"/>
        <v>#N/A</v>
      </c>
      <c r="AP317" s="125" t="e">
        <f t="shared" ca="1" si="1721"/>
        <v>#N/A</v>
      </c>
      <c r="AQ317" s="125" t="e">
        <f t="shared" ca="1" si="1721"/>
        <v>#N/A</v>
      </c>
      <c r="AR317" s="125" t="e">
        <f t="shared" ca="1" si="1721"/>
        <v>#N/A</v>
      </c>
      <c r="AS317" s="125" t="e">
        <f t="shared" ca="1" si="1721"/>
        <v>#N/A</v>
      </c>
      <c r="AT317" s="125" t="e">
        <f t="shared" ca="1" si="1721"/>
        <v>#N/A</v>
      </c>
      <c r="AU317" s="125" t="e">
        <f t="shared" ca="1" si="1721"/>
        <v>#N/A</v>
      </c>
      <c r="AV317" s="125" t="e">
        <f t="shared" ca="1" si="1721"/>
        <v>#N/A</v>
      </c>
      <c r="AW317" s="125" t="e">
        <f t="shared" ca="1" si="1721"/>
        <v>#N/A</v>
      </c>
      <c r="AX317" s="125" t="e">
        <f t="shared" ca="1" si="1721"/>
        <v>#N/A</v>
      </c>
      <c r="AY317" s="125" t="e">
        <f t="shared" ca="1" si="1714"/>
        <v>#N/A</v>
      </c>
      <c r="AZ317" s="125" t="e">
        <f t="shared" ca="1" si="1714"/>
        <v>#N/A</v>
      </c>
      <c r="BA317" s="125" t="e">
        <f t="shared" ca="1" si="1714"/>
        <v>#N/A</v>
      </c>
      <c r="BB317" s="125" t="str">
        <f t="shared" ca="1" si="1447"/>
        <v/>
      </c>
      <c r="BC317" s="125" t="str">
        <f t="shared" ca="1" si="1439"/>
        <v/>
      </c>
      <c r="BD317" s="125" t="str">
        <f t="shared" ca="1" si="1440"/>
        <v/>
      </c>
      <c r="BE317" s="125" t="str">
        <f t="shared" ca="1" si="1441"/>
        <v/>
      </c>
      <c r="BF317" t="str">
        <f t="shared" ca="1" si="1448"/>
        <v/>
      </c>
      <c r="BG317" s="125" t="str">
        <f t="shared" ca="1" si="1475"/>
        <v/>
      </c>
      <c r="BI317" s="606" t="str">
        <f t="shared" ca="1" si="1510"/>
        <v/>
      </c>
      <c r="BJ317" s="125" t="str">
        <f t="shared" ca="1" si="1488"/>
        <v/>
      </c>
      <c r="BK317" s="125" t="str">
        <f t="shared" ca="1" si="1511"/>
        <v/>
      </c>
      <c r="BL317" s="125" t="str">
        <f t="shared" ref="BL317" ca="1" si="1777">IFERROR(INDEX($D$2:$BA$203,$A$41-1+$BI317,$A$27-3)*IF(RTF_unit="K",1,IF(RTF_unit="lb",1/1000,IF(RTF_unit="T",2,1))),"")</f>
        <v/>
      </c>
      <c r="BM317" s="125" t="str">
        <f t="shared" ref="BM317" ca="1" si="1778">IFERROR(INDEX($D$2:$BA$203,$A$41-1+$BI317,$A$27-1)*IF(RTF_unit="K",1,IF(RTF_unit="lb",1/1000,IF(RTF_unit="T",2,1))),"")</f>
        <v/>
      </c>
      <c r="BN317" s="125" t="str">
        <f t="shared" ref="BN317" ca="1" si="1779">IFERROR(INDEX($D$2:$BA$203,$A$41-1+$BI317,$A$27-2)*IF(RTF_unit="K",1,IF(RTF_unit="lb",1/1000,IF(RTF_unit="T",2,1))),"")</f>
        <v/>
      </c>
      <c r="BO317" s="125" t="str">
        <f t="shared" ref="BO317" ca="1" si="1780">IFERROR(INDEX($D$2:$BA$203,$A$41-1+$BI317,$A$27)*IF(RTF_unit_Moment="kip-ft",1,IF(RTF_unit_Moment="kip-in",1/12,IF(RTF_unit_Moment="lb-ft",1/1000,IF(RTF_unit_Moment="lb-in",1/12000,1)))),"")</f>
        <v/>
      </c>
      <c r="BP317" s="125" t="str">
        <f t="shared" ref="BP317" ca="1" si="1781">IFERROR(INDEX($D$2:$BA$203,$A$41-1+$BI317,$A$30)*IF(RTF_unit_Moment="kip-ft",1,IF(RTF_unit_Moment="kip-in",1/12,IF(RTF_unit_Moment="lb-ft",1/1000,IF(RTF_unit_Moment="lb-in",1/12000,1)))),"")</f>
        <v/>
      </c>
      <c r="BQ317" s="125" t="str">
        <f t="shared" ca="1" si="1517"/>
        <v/>
      </c>
      <c r="BR317" s="125" t="str">
        <f t="shared" ca="1" si="1518"/>
        <v/>
      </c>
      <c r="BT317" s="125" t="str">
        <f t="array" aca="1" ref="BT317" ca="1">IFERROR(INDEX($BB$1:$BB$203,SMALL(IF($BB$1:$BB$203&lt;&gt;"",ROW($BB$1:$BB$203)),ROW(310:310))),"")</f>
        <v/>
      </c>
      <c r="BU317" s="604" t="str">
        <f t="shared" ca="1" si="1486"/>
        <v/>
      </c>
      <c r="BV317" s="125" t="str">
        <f t="shared" ca="1" si="1494"/>
        <v/>
      </c>
      <c r="BW317" s="125" t="str">
        <f t="shared" ca="1" si="1494"/>
        <v/>
      </c>
      <c r="BX317" s="125" t="str">
        <f t="shared" ca="1" si="1494"/>
        <v/>
      </c>
      <c r="BY317" s="125" t="str">
        <f t="shared" ca="1" si="1495"/>
        <v/>
      </c>
      <c r="BZ317" s="125" t="str">
        <f t="shared" ca="1" si="1487"/>
        <v/>
      </c>
      <c r="CA317" s="125" t="str">
        <f t="shared" ca="1" si="1496"/>
        <v/>
      </c>
      <c r="CB317" s="125" t="str">
        <f t="shared" ca="1" si="1497"/>
        <v/>
      </c>
      <c r="CC317" s="125" t="str">
        <f t="shared" ca="1" si="1498"/>
        <v/>
      </c>
      <c r="CD317" s="125" t="str">
        <f t="shared" ca="1" si="1499"/>
        <v/>
      </c>
      <c r="CE317" s="125" t="str">
        <f t="shared" ca="1" si="1500"/>
        <v/>
      </c>
      <c r="CF317" s="125" t="str">
        <f t="shared" ca="1" si="1501"/>
        <v/>
      </c>
      <c r="CG317" s="125" t="str">
        <f t="shared" ca="1" si="1502"/>
        <v/>
      </c>
      <c r="CH317" s="125" t="str">
        <f t="shared" ca="1" si="1503"/>
        <v/>
      </c>
      <c r="CI317" s="125" t="str">
        <f t="shared" ca="1" si="1504"/>
        <v/>
      </c>
      <c r="CJ317" s="125" t="str">
        <f t="array" aca="1" ref="CJ317" ca="1">IFERROR(INDEX($CI$1:$CI$502,SMALL(IF($CI$1:$CI$502&lt;&gt;"",ROW($CI$1:$CI$502)),ROW(310:310))),"")</f>
        <v/>
      </c>
      <c r="CK317" s="125" t="str">
        <f t="shared" ca="1" si="1505"/>
        <v/>
      </c>
      <c r="CL317" s="125" t="str">
        <f t="shared" ca="1" si="1506"/>
        <v/>
      </c>
      <c r="CM317" s="125"/>
      <c r="CO317" s="125" t="str">
        <f t="shared" si="1507"/>
        <v/>
      </c>
      <c r="CP317" s="600" t="str">
        <f t="shared" si="1508"/>
        <v/>
      </c>
      <c r="CQ317" s="600" t="str">
        <f t="shared" si="1524"/>
        <v/>
      </c>
      <c r="CR317" s="600" t="str">
        <f t="shared" si="1509"/>
        <v/>
      </c>
    </row>
    <row r="318" spans="1:96" x14ac:dyDescent="0.25">
      <c r="A318" s="591"/>
      <c r="C318" s="125">
        <f t="shared" si="1454"/>
        <v>316</v>
      </c>
      <c r="D318" s="125" t="e">
        <f t="shared" ca="1" si="1720"/>
        <v>#N/A</v>
      </c>
      <c r="E318" s="125" t="e">
        <f t="shared" ca="1" si="1720"/>
        <v>#N/A</v>
      </c>
      <c r="F318" s="125" t="e">
        <f t="shared" ca="1" si="1720"/>
        <v>#N/A</v>
      </c>
      <c r="G318" s="125" t="e">
        <f t="shared" ca="1" si="1720"/>
        <v>#N/A</v>
      </c>
      <c r="H318" s="125" t="e">
        <f t="shared" ca="1" si="1720"/>
        <v>#N/A</v>
      </c>
      <c r="I318" s="125" t="e">
        <f t="shared" ca="1" si="1720"/>
        <v>#N/A</v>
      </c>
      <c r="J318" s="125" t="e">
        <f t="shared" ca="1" si="1720"/>
        <v>#N/A</v>
      </c>
      <c r="K318" s="125" t="e">
        <f t="shared" ca="1" si="1720"/>
        <v>#N/A</v>
      </c>
      <c r="L318" s="125" t="e">
        <f t="shared" ca="1" si="1720"/>
        <v>#N/A</v>
      </c>
      <c r="M318" s="125" t="e">
        <f t="shared" ca="1" si="1720"/>
        <v>#N/A</v>
      </c>
      <c r="N318" s="125" t="e">
        <f t="shared" ca="1" si="1720"/>
        <v>#N/A</v>
      </c>
      <c r="O318" s="125" t="e">
        <f t="shared" ca="1" si="1720"/>
        <v>#N/A</v>
      </c>
      <c r="P318" s="125" t="e">
        <f t="shared" ca="1" si="1720"/>
        <v>#N/A</v>
      </c>
      <c r="Q318" s="125" t="e">
        <f t="shared" ca="1" si="1720"/>
        <v>#N/A</v>
      </c>
      <c r="R318" s="125" t="e">
        <f t="shared" ca="1" si="1720"/>
        <v>#N/A</v>
      </c>
      <c r="S318" s="125" t="e">
        <f t="shared" ca="1" si="1720"/>
        <v>#N/A</v>
      </c>
      <c r="T318" s="125" t="e">
        <f t="shared" ca="1" si="1713"/>
        <v>#N/A</v>
      </c>
      <c r="U318" s="125" t="e">
        <f t="shared" ca="1" si="1713"/>
        <v>#N/A</v>
      </c>
      <c r="V318" s="125" t="e">
        <f t="shared" ca="1" si="1713"/>
        <v>#N/A</v>
      </c>
      <c r="W318" s="125" t="e">
        <f t="shared" ca="1" si="1713"/>
        <v>#N/A</v>
      </c>
      <c r="X318" s="125" t="e">
        <f t="shared" ca="1" si="1713"/>
        <v>#N/A</v>
      </c>
      <c r="Y318" s="125" t="e">
        <f t="shared" ca="1" si="1713"/>
        <v>#N/A</v>
      </c>
      <c r="Z318" s="125" t="e">
        <f t="shared" ca="1" si="1713"/>
        <v>#N/A</v>
      </c>
      <c r="AA318" s="125" t="e">
        <f t="shared" ca="1" si="1713"/>
        <v>#N/A</v>
      </c>
      <c r="AB318" s="125" t="e">
        <f t="shared" ca="1" si="1713"/>
        <v>#N/A</v>
      </c>
      <c r="AC318" s="125" t="e">
        <f t="shared" ca="1" si="1713"/>
        <v>#N/A</v>
      </c>
      <c r="AD318" s="125" t="e">
        <f t="shared" ca="1" si="1713"/>
        <v>#N/A</v>
      </c>
      <c r="AE318" s="125" t="e">
        <f t="shared" ca="1" si="1713"/>
        <v>#N/A</v>
      </c>
      <c r="AF318" s="125" t="e">
        <f t="shared" ca="1" si="1713"/>
        <v>#N/A</v>
      </c>
      <c r="AG318" s="125" t="e">
        <f t="shared" ca="1" si="1713"/>
        <v>#N/A</v>
      </c>
      <c r="AH318" s="125" t="e">
        <f t="shared" ca="1" si="1713"/>
        <v>#N/A</v>
      </c>
      <c r="AI318" s="125" t="e">
        <f t="shared" ca="1" si="1721"/>
        <v>#N/A</v>
      </c>
      <c r="AJ318" s="125" t="e">
        <f t="shared" ca="1" si="1721"/>
        <v>#N/A</v>
      </c>
      <c r="AK318" s="125" t="e">
        <f t="shared" ca="1" si="1721"/>
        <v>#N/A</v>
      </c>
      <c r="AL318" s="125" t="e">
        <f t="shared" ca="1" si="1721"/>
        <v>#N/A</v>
      </c>
      <c r="AM318" s="125" t="e">
        <f t="shared" ca="1" si="1721"/>
        <v>#N/A</v>
      </c>
      <c r="AN318" s="125" t="e">
        <f t="shared" ca="1" si="1721"/>
        <v>#N/A</v>
      </c>
      <c r="AO318" s="125" t="e">
        <f t="shared" ca="1" si="1721"/>
        <v>#N/A</v>
      </c>
      <c r="AP318" s="125" t="e">
        <f t="shared" ca="1" si="1721"/>
        <v>#N/A</v>
      </c>
      <c r="AQ318" s="125" t="e">
        <f t="shared" ca="1" si="1721"/>
        <v>#N/A</v>
      </c>
      <c r="AR318" s="125" t="e">
        <f t="shared" ca="1" si="1721"/>
        <v>#N/A</v>
      </c>
      <c r="AS318" s="125" t="e">
        <f t="shared" ca="1" si="1721"/>
        <v>#N/A</v>
      </c>
      <c r="AT318" s="125" t="e">
        <f t="shared" ca="1" si="1721"/>
        <v>#N/A</v>
      </c>
      <c r="AU318" s="125" t="e">
        <f t="shared" ca="1" si="1721"/>
        <v>#N/A</v>
      </c>
      <c r="AV318" s="125" t="e">
        <f t="shared" ca="1" si="1721"/>
        <v>#N/A</v>
      </c>
      <c r="AW318" s="125" t="e">
        <f t="shared" ca="1" si="1721"/>
        <v>#N/A</v>
      </c>
      <c r="AX318" s="125" t="e">
        <f t="shared" ca="1" si="1721"/>
        <v>#N/A</v>
      </c>
      <c r="AY318" s="125" t="e">
        <f t="shared" ca="1" si="1714"/>
        <v>#N/A</v>
      </c>
      <c r="AZ318" s="125" t="e">
        <f t="shared" ca="1" si="1714"/>
        <v>#N/A</v>
      </c>
      <c r="BA318" s="125" t="e">
        <f t="shared" ca="1" si="1714"/>
        <v>#N/A</v>
      </c>
      <c r="BB318" s="125" t="str">
        <f t="shared" ca="1" si="1447"/>
        <v/>
      </c>
      <c r="BC318" s="125" t="str">
        <f t="shared" ca="1" si="1439"/>
        <v/>
      </c>
      <c r="BD318" s="125" t="str">
        <f t="shared" ca="1" si="1440"/>
        <v/>
      </c>
      <c r="BE318" s="125" t="str">
        <f t="shared" ca="1" si="1441"/>
        <v/>
      </c>
      <c r="BF318" t="str">
        <f t="shared" ca="1" si="1448"/>
        <v/>
      </c>
      <c r="BG318" s="125" t="str">
        <f t="shared" ca="1" si="1475"/>
        <v/>
      </c>
      <c r="BI318" s="606" t="str">
        <f t="shared" ca="1" si="1510"/>
        <v/>
      </c>
      <c r="BJ318" s="125" t="str">
        <f t="shared" ca="1" si="1488"/>
        <v/>
      </c>
      <c r="BK318" s="125" t="str">
        <f t="shared" ca="1" si="1511"/>
        <v/>
      </c>
      <c r="BL318" s="125" t="str">
        <f t="shared" ref="BL318" ca="1" si="1782">IFERROR(INDEX($D$2:$BA$203,$A$41-1+$BI318,$A$27-3)*IF(RTF_unit="K",1,IF(RTF_unit="lb",1/1000,IF(RTF_unit="T",2,1))),"")</f>
        <v/>
      </c>
      <c r="BM318" s="125" t="str">
        <f t="shared" ref="BM318" ca="1" si="1783">IFERROR(INDEX($D$2:$BA$203,$A$41-1+$BI318,$A$27-1)*IF(RTF_unit="K",1,IF(RTF_unit="lb",1/1000,IF(RTF_unit="T",2,1))),"")</f>
        <v/>
      </c>
      <c r="BN318" s="125" t="str">
        <f t="shared" ref="BN318" ca="1" si="1784">IFERROR(INDEX($D$2:$BA$203,$A$41-1+$BI318,$A$27-2)*IF(RTF_unit="K",1,IF(RTF_unit="lb",1/1000,IF(RTF_unit="T",2,1))),"")</f>
        <v/>
      </c>
      <c r="BO318" s="125" t="str">
        <f t="shared" ref="BO318" ca="1" si="1785">IFERROR(INDEX($D$2:$BA$203,$A$41-1+$BI318,$A$27)*IF(RTF_unit_Moment="kip-ft",1,IF(RTF_unit_Moment="kip-in",1/12,IF(RTF_unit_Moment="lb-ft",1/1000,IF(RTF_unit_Moment="lb-in",1/12000,1)))),"")</f>
        <v/>
      </c>
      <c r="BP318" s="125" t="str">
        <f t="shared" ref="BP318" ca="1" si="1786">IFERROR(INDEX($D$2:$BA$203,$A$41-1+$BI318,$A$30)*IF(RTF_unit_Moment="kip-ft",1,IF(RTF_unit_Moment="kip-in",1/12,IF(RTF_unit_Moment="lb-ft",1/1000,IF(RTF_unit_Moment="lb-in",1/12000,1)))),"")</f>
        <v/>
      </c>
      <c r="BQ318" s="125" t="str">
        <f t="shared" ca="1" si="1517"/>
        <v/>
      </c>
      <c r="BR318" s="125" t="str">
        <f t="shared" ca="1" si="1518"/>
        <v/>
      </c>
      <c r="BT318" s="125" t="str">
        <f t="array" aca="1" ref="BT318" ca="1">IFERROR(INDEX($BB$1:$BB$203,SMALL(IF($BB$1:$BB$203&lt;&gt;"",ROW($BB$1:$BB$203)),ROW(311:311))),"")</f>
        <v/>
      </c>
      <c r="BU318" s="604" t="str">
        <f t="shared" ca="1" si="1486"/>
        <v/>
      </c>
      <c r="BV318" s="125" t="str">
        <f t="shared" ca="1" si="1494"/>
        <v/>
      </c>
      <c r="BW318" s="125" t="str">
        <f t="shared" ca="1" si="1494"/>
        <v/>
      </c>
      <c r="BX318" s="125" t="str">
        <f t="shared" ca="1" si="1494"/>
        <v/>
      </c>
      <c r="BY318" s="125" t="str">
        <f t="shared" ca="1" si="1495"/>
        <v/>
      </c>
      <c r="BZ318" s="125" t="str">
        <f t="shared" ca="1" si="1487"/>
        <v/>
      </c>
      <c r="CA318" s="125" t="str">
        <f t="shared" ca="1" si="1496"/>
        <v/>
      </c>
      <c r="CB318" s="125" t="str">
        <f t="shared" ca="1" si="1497"/>
        <v/>
      </c>
      <c r="CC318" s="125" t="str">
        <f t="shared" ca="1" si="1498"/>
        <v/>
      </c>
      <c r="CD318" s="125" t="str">
        <f t="shared" ca="1" si="1499"/>
        <v/>
      </c>
      <c r="CE318" s="125" t="str">
        <f t="shared" ca="1" si="1500"/>
        <v/>
      </c>
      <c r="CF318" s="125" t="str">
        <f t="shared" ca="1" si="1501"/>
        <v/>
      </c>
      <c r="CG318" s="125" t="str">
        <f t="shared" ca="1" si="1502"/>
        <v/>
      </c>
      <c r="CH318" s="125" t="str">
        <f t="shared" ca="1" si="1503"/>
        <v/>
      </c>
      <c r="CI318" s="125" t="str">
        <f t="shared" ca="1" si="1504"/>
        <v/>
      </c>
      <c r="CJ318" s="125" t="str">
        <f t="array" aca="1" ref="CJ318" ca="1">IFERROR(INDEX($CI$1:$CI$502,SMALL(IF($CI$1:$CI$502&lt;&gt;"",ROW($CI$1:$CI$502)),ROW(311:311))),"")</f>
        <v/>
      </c>
      <c r="CK318" s="125" t="str">
        <f t="shared" ca="1" si="1505"/>
        <v/>
      </c>
      <c r="CL318" s="125" t="str">
        <f t="shared" ca="1" si="1506"/>
        <v/>
      </c>
      <c r="CM318" s="125"/>
      <c r="CO318" s="125" t="str">
        <f t="shared" si="1507"/>
        <v/>
      </c>
      <c r="CP318" s="600" t="str">
        <f t="shared" si="1508"/>
        <v/>
      </c>
      <c r="CQ318" s="600" t="str">
        <f t="shared" si="1524"/>
        <v/>
      </c>
      <c r="CR318" s="600" t="str">
        <f t="shared" si="1509"/>
        <v/>
      </c>
    </row>
    <row r="319" spans="1:96" x14ac:dyDescent="0.25">
      <c r="A319" s="591"/>
      <c r="C319" s="125">
        <f t="shared" si="1454"/>
        <v>317</v>
      </c>
      <c r="D319" s="125" t="e">
        <f t="shared" ca="1" si="1720"/>
        <v>#N/A</v>
      </c>
      <c r="E319" s="125" t="e">
        <f t="shared" ca="1" si="1720"/>
        <v>#N/A</v>
      </c>
      <c r="F319" s="125" t="e">
        <f t="shared" ca="1" si="1720"/>
        <v>#N/A</v>
      </c>
      <c r="G319" s="125" t="e">
        <f t="shared" ca="1" si="1720"/>
        <v>#N/A</v>
      </c>
      <c r="H319" s="125" t="e">
        <f t="shared" ca="1" si="1720"/>
        <v>#N/A</v>
      </c>
      <c r="I319" s="125" t="e">
        <f t="shared" ca="1" si="1720"/>
        <v>#N/A</v>
      </c>
      <c r="J319" s="125" t="e">
        <f t="shared" ca="1" si="1720"/>
        <v>#N/A</v>
      </c>
      <c r="K319" s="125" t="e">
        <f t="shared" ca="1" si="1720"/>
        <v>#N/A</v>
      </c>
      <c r="L319" s="125" t="e">
        <f t="shared" ca="1" si="1720"/>
        <v>#N/A</v>
      </c>
      <c r="M319" s="125" t="e">
        <f t="shared" ca="1" si="1720"/>
        <v>#N/A</v>
      </c>
      <c r="N319" s="125" t="e">
        <f t="shared" ca="1" si="1720"/>
        <v>#N/A</v>
      </c>
      <c r="O319" s="125" t="e">
        <f t="shared" ca="1" si="1720"/>
        <v>#N/A</v>
      </c>
      <c r="P319" s="125" t="e">
        <f t="shared" ca="1" si="1720"/>
        <v>#N/A</v>
      </c>
      <c r="Q319" s="125" t="e">
        <f t="shared" ca="1" si="1720"/>
        <v>#N/A</v>
      </c>
      <c r="R319" s="125" t="e">
        <f t="shared" ca="1" si="1720"/>
        <v>#N/A</v>
      </c>
      <c r="S319" s="125" t="e">
        <f t="shared" ca="1" si="1720"/>
        <v>#N/A</v>
      </c>
      <c r="T319" s="125" t="e">
        <f t="shared" ca="1" si="1713"/>
        <v>#N/A</v>
      </c>
      <c r="U319" s="125" t="e">
        <f t="shared" ca="1" si="1713"/>
        <v>#N/A</v>
      </c>
      <c r="V319" s="125" t="e">
        <f t="shared" ca="1" si="1713"/>
        <v>#N/A</v>
      </c>
      <c r="W319" s="125" t="e">
        <f t="shared" ca="1" si="1713"/>
        <v>#N/A</v>
      </c>
      <c r="X319" s="125" t="e">
        <f t="shared" ca="1" si="1713"/>
        <v>#N/A</v>
      </c>
      <c r="Y319" s="125" t="e">
        <f t="shared" ca="1" si="1713"/>
        <v>#N/A</v>
      </c>
      <c r="Z319" s="125" t="e">
        <f t="shared" ca="1" si="1713"/>
        <v>#N/A</v>
      </c>
      <c r="AA319" s="125" t="e">
        <f t="shared" ca="1" si="1713"/>
        <v>#N/A</v>
      </c>
      <c r="AB319" s="125" t="e">
        <f t="shared" ca="1" si="1713"/>
        <v>#N/A</v>
      </c>
      <c r="AC319" s="125" t="e">
        <f t="shared" ca="1" si="1713"/>
        <v>#N/A</v>
      </c>
      <c r="AD319" s="125" t="e">
        <f t="shared" ca="1" si="1713"/>
        <v>#N/A</v>
      </c>
      <c r="AE319" s="125" t="e">
        <f t="shared" ca="1" si="1713"/>
        <v>#N/A</v>
      </c>
      <c r="AF319" s="125" t="e">
        <f t="shared" ca="1" si="1713"/>
        <v>#N/A</v>
      </c>
      <c r="AG319" s="125" t="e">
        <f t="shared" ca="1" si="1713"/>
        <v>#N/A</v>
      </c>
      <c r="AH319" s="125" t="e">
        <f t="shared" ca="1" si="1713"/>
        <v>#N/A</v>
      </c>
      <c r="AI319" s="125" t="e">
        <f t="shared" ca="1" si="1721"/>
        <v>#N/A</v>
      </c>
      <c r="AJ319" s="125" t="e">
        <f t="shared" ca="1" si="1721"/>
        <v>#N/A</v>
      </c>
      <c r="AK319" s="125" t="e">
        <f t="shared" ca="1" si="1721"/>
        <v>#N/A</v>
      </c>
      <c r="AL319" s="125" t="e">
        <f t="shared" ca="1" si="1721"/>
        <v>#N/A</v>
      </c>
      <c r="AM319" s="125" t="e">
        <f t="shared" ca="1" si="1721"/>
        <v>#N/A</v>
      </c>
      <c r="AN319" s="125" t="e">
        <f t="shared" ca="1" si="1721"/>
        <v>#N/A</v>
      </c>
      <c r="AO319" s="125" t="e">
        <f t="shared" ca="1" si="1721"/>
        <v>#N/A</v>
      </c>
      <c r="AP319" s="125" t="e">
        <f t="shared" ca="1" si="1721"/>
        <v>#N/A</v>
      </c>
      <c r="AQ319" s="125" t="e">
        <f t="shared" ca="1" si="1721"/>
        <v>#N/A</v>
      </c>
      <c r="AR319" s="125" t="e">
        <f t="shared" ca="1" si="1721"/>
        <v>#N/A</v>
      </c>
      <c r="AS319" s="125" t="e">
        <f t="shared" ca="1" si="1721"/>
        <v>#N/A</v>
      </c>
      <c r="AT319" s="125" t="e">
        <f t="shared" ca="1" si="1721"/>
        <v>#N/A</v>
      </c>
      <c r="AU319" s="125" t="e">
        <f t="shared" ca="1" si="1721"/>
        <v>#N/A</v>
      </c>
      <c r="AV319" s="125" t="e">
        <f t="shared" ca="1" si="1721"/>
        <v>#N/A</v>
      </c>
      <c r="AW319" s="125" t="e">
        <f t="shared" ca="1" si="1721"/>
        <v>#N/A</v>
      </c>
      <c r="AX319" s="125" t="e">
        <f t="shared" ca="1" si="1721"/>
        <v>#N/A</v>
      </c>
      <c r="AY319" s="125" t="e">
        <f t="shared" ca="1" si="1714"/>
        <v>#N/A</v>
      </c>
      <c r="AZ319" s="125" t="e">
        <f t="shared" ca="1" si="1714"/>
        <v>#N/A</v>
      </c>
      <c r="BA319" s="125" t="e">
        <f t="shared" ca="1" si="1714"/>
        <v>#N/A</v>
      </c>
      <c r="BB319" s="125" t="str">
        <f t="shared" ca="1" si="1447"/>
        <v/>
      </c>
      <c r="BC319" s="125" t="str">
        <f t="shared" ca="1" si="1439"/>
        <v/>
      </c>
      <c r="BD319" s="125" t="str">
        <f t="shared" ca="1" si="1440"/>
        <v/>
      </c>
      <c r="BE319" s="125" t="str">
        <f t="shared" ca="1" si="1441"/>
        <v/>
      </c>
      <c r="BF319" t="str">
        <f t="shared" ca="1" si="1448"/>
        <v/>
      </c>
      <c r="BG319" s="125" t="str">
        <f t="shared" ca="1" si="1475"/>
        <v/>
      </c>
      <c r="BI319" s="606" t="str">
        <f t="shared" ca="1" si="1510"/>
        <v/>
      </c>
      <c r="BJ319" s="125" t="str">
        <f t="shared" ca="1" si="1488"/>
        <v/>
      </c>
      <c r="BK319" s="125" t="str">
        <f t="shared" ca="1" si="1511"/>
        <v/>
      </c>
      <c r="BL319" s="125" t="str">
        <f t="shared" ref="BL319" ca="1" si="1787">IFERROR(INDEX($D$2:$BA$203,$A$41-1+$BI319,$A$27-3)*IF(RTF_unit="K",1,IF(RTF_unit="lb",1/1000,IF(RTF_unit="T",2,1))),"")</f>
        <v/>
      </c>
      <c r="BM319" s="125" t="str">
        <f t="shared" ref="BM319" ca="1" si="1788">IFERROR(INDEX($D$2:$BA$203,$A$41-1+$BI319,$A$27-1)*IF(RTF_unit="K",1,IF(RTF_unit="lb",1/1000,IF(RTF_unit="T",2,1))),"")</f>
        <v/>
      </c>
      <c r="BN319" s="125" t="str">
        <f t="shared" ref="BN319" ca="1" si="1789">IFERROR(INDEX($D$2:$BA$203,$A$41-1+$BI319,$A$27-2)*IF(RTF_unit="K",1,IF(RTF_unit="lb",1/1000,IF(RTF_unit="T",2,1))),"")</f>
        <v/>
      </c>
      <c r="BO319" s="125" t="str">
        <f t="shared" ref="BO319" ca="1" si="1790">IFERROR(INDEX($D$2:$BA$203,$A$41-1+$BI319,$A$27)*IF(RTF_unit_Moment="kip-ft",1,IF(RTF_unit_Moment="kip-in",1/12,IF(RTF_unit_Moment="lb-ft",1/1000,IF(RTF_unit_Moment="lb-in",1/12000,1)))),"")</f>
        <v/>
      </c>
      <c r="BP319" s="125" t="str">
        <f t="shared" ref="BP319" ca="1" si="1791">IFERROR(INDEX($D$2:$BA$203,$A$41-1+$BI319,$A$30)*IF(RTF_unit_Moment="kip-ft",1,IF(RTF_unit_Moment="kip-in",1/12,IF(RTF_unit_Moment="lb-ft",1/1000,IF(RTF_unit_Moment="lb-in",1/12000,1)))),"")</f>
        <v/>
      </c>
      <c r="BQ319" s="125" t="str">
        <f t="shared" ca="1" si="1517"/>
        <v/>
      </c>
      <c r="BR319" s="125" t="str">
        <f t="shared" ca="1" si="1518"/>
        <v/>
      </c>
      <c r="BT319" s="125" t="str">
        <f t="array" aca="1" ref="BT319" ca="1">IFERROR(INDEX($BB$1:$BB$203,SMALL(IF($BB$1:$BB$203&lt;&gt;"",ROW($BB$1:$BB$203)),ROW(312:312))),"")</f>
        <v/>
      </c>
      <c r="BU319" s="604" t="str">
        <f t="shared" ca="1" si="1486"/>
        <v/>
      </c>
      <c r="BV319" s="125" t="str">
        <f t="shared" ca="1" si="1494"/>
        <v/>
      </c>
      <c r="BW319" s="125" t="str">
        <f t="shared" ca="1" si="1494"/>
        <v/>
      </c>
      <c r="BX319" s="125" t="str">
        <f t="shared" ca="1" si="1494"/>
        <v/>
      </c>
      <c r="BY319" s="125" t="str">
        <f t="shared" ca="1" si="1495"/>
        <v/>
      </c>
      <c r="BZ319" s="125" t="str">
        <f t="shared" ca="1" si="1487"/>
        <v/>
      </c>
      <c r="CA319" s="125" t="str">
        <f t="shared" ca="1" si="1496"/>
        <v/>
      </c>
      <c r="CB319" s="125" t="str">
        <f t="shared" ca="1" si="1497"/>
        <v/>
      </c>
      <c r="CC319" s="125" t="str">
        <f t="shared" ca="1" si="1498"/>
        <v/>
      </c>
      <c r="CD319" s="125" t="str">
        <f t="shared" ca="1" si="1499"/>
        <v/>
      </c>
      <c r="CE319" s="125" t="str">
        <f t="shared" ca="1" si="1500"/>
        <v/>
      </c>
      <c r="CF319" s="125" t="str">
        <f t="shared" ca="1" si="1501"/>
        <v/>
      </c>
      <c r="CG319" s="125" t="str">
        <f t="shared" ca="1" si="1502"/>
        <v/>
      </c>
      <c r="CH319" s="125" t="str">
        <f t="shared" ca="1" si="1503"/>
        <v/>
      </c>
      <c r="CI319" s="125" t="str">
        <f t="shared" ca="1" si="1504"/>
        <v/>
      </c>
      <c r="CJ319" s="125" t="str">
        <f t="array" aca="1" ref="CJ319" ca="1">IFERROR(INDEX($CI$1:$CI$502,SMALL(IF($CI$1:$CI$502&lt;&gt;"",ROW($CI$1:$CI$502)),ROW(312:312))),"")</f>
        <v/>
      </c>
      <c r="CK319" s="125" t="str">
        <f t="shared" ca="1" si="1505"/>
        <v/>
      </c>
      <c r="CL319" s="125" t="str">
        <f t="shared" ca="1" si="1506"/>
        <v/>
      </c>
      <c r="CM319" s="125"/>
      <c r="CO319" s="125" t="str">
        <f t="shared" si="1507"/>
        <v/>
      </c>
      <c r="CP319" s="600" t="str">
        <f t="shared" si="1508"/>
        <v/>
      </c>
      <c r="CQ319" s="600" t="str">
        <f t="shared" si="1524"/>
        <v/>
      </c>
      <c r="CR319" s="600" t="str">
        <f t="shared" si="1509"/>
        <v/>
      </c>
    </row>
    <row r="320" spans="1:96" x14ac:dyDescent="0.25">
      <c r="A320" s="591"/>
      <c r="C320" s="125">
        <f t="shared" si="1454"/>
        <v>318</v>
      </c>
      <c r="D320" s="125" t="e">
        <f t="shared" ca="1" si="1720"/>
        <v>#N/A</v>
      </c>
      <c r="E320" s="125" t="e">
        <f t="shared" ca="1" si="1720"/>
        <v>#N/A</v>
      </c>
      <c r="F320" s="125" t="e">
        <f t="shared" ca="1" si="1720"/>
        <v>#N/A</v>
      </c>
      <c r="G320" s="125" t="e">
        <f t="shared" ca="1" si="1720"/>
        <v>#N/A</v>
      </c>
      <c r="H320" s="125" t="e">
        <f t="shared" ca="1" si="1720"/>
        <v>#N/A</v>
      </c>
      <c r="I320" s="125" t="e">
        <f t="shared" ca="1" si="1720"/>
        <v>#N/A</v>
      </c>
      <c r="J320" s="125" t="e">
        <f t="shared" ca="1" si="1720"/>
        <v>#N/A</v>
      </c>
      <c r="K320" s="125" t="e">
        <f t="shared" ca="1" si="1720"/>
        <v>#N/A</v>
      </c>
      <c r="L320" s="125" t="e">
        <f t="shared" ca="1" si="1720"/>
        <v>#N/A</v>
      </c>
      <c r="M320" s="125" t="e">
        <f t="shared" ca="1" si="1720"/>
        <v>#N/A</v>
      </c>
      <c r="N320" s="125" t="e">
        <f t="shared" ca="1" si="1720"/>
        <v>#N/A</v>
      </c>
      <c r="O320" s="125" t="e">
        <f t="shared" ca="1" si="1720"/>
        <v>#N/A</v>
      </c>
      <c r="P320" s="125" t="e">
        <f t="shared" ca="1" si="1720"/>
        <v>#N/A</v>
      </c>
      <c r="Q320" s="125" t="e">
        <f t="shared" ca="1" si="1720"/>
        <v>#N/A</v>
      </c>
      <c r="R320" s="125" t="e">
        <f t="shared" ca="1" si="1720"/>
        <v>#N/A</v>
      </c>
      <c r="S320" s="125" t="e">
        <f t="shared" ca="1" si="1720"/>
        <v>#N/A</v>
      </c>
      <c r="T320" s="125" t="e">
        <f t="shared" ca="1" si="1713"/>
        <v>#N/A</v>
      </c>
      <c r="U320" s="125" t="e">
        <f t="shared" ca="1" si="1713"/>
        <v>#N/A</v>
      </c>
      <c r="V320" s="125" t="e">
        <f t="shared" ca="1" si="1713"/>
        <v>#N/A</v>
      </c>
      <c r="W320" s="125" t="e">
        <f t="shared" ca="1" si="1713"/>
        <v>#N/A</v>
      </c>
      <c r="X320" s="125" t="e">
        <f t="shared" ca="1" si="1713"/>
        <v>#N/A</v>
      </c>
      <c r="Y320" s="125" t="e">
        <f t="shared" ca="1" si="1713"/>
        <v>#N/A</v>
      </c>
      <c r="Z320" s="125" t="e">
        <f t="shared" ca="1" si="1713"/>
        <v>#N/A</v>
      </c>
      <c r="AA320" s="125" t="e">
        <f t="shared" ca="1" si="1713"/>
        <v>#N/A</v>
      </c>
      <c r="AB320" s="125" t="e">
        <f t="shared" ca="1" si="1713"/>
        <v>#N/A</v>
      </c>
      <c r="AC320" s="125" t="e">
        <f t="shared" ca="1" si="1713"/>
        <v>#N/A</v>
      </c>
      <c r="AD320" s="125" t="e">
        <f t="shared" ca="1" si="1713"/>
        <v>#N/A</v>
      </c>
      <c r="AE320" s="125" t="e">
        <f t="shared" ca="1" si="1713"/>
        <v>#N/A</v>
      </c>
      <c r="AF320" s="125" t="e">
        <f t="shared" ca="1" si="1713"/>
        <v>#N/A</v>
      </c>
      <c r="AG320" s="125" t="e">
        <f t="shared" ca="1" si="1713"/>
        <v>#N/A</v>
      </c>
      <c r="AH320" s="125" t="e">
        <f t="shared" ca="1" si="1713"/>
        <v>#N/A</v>
      </c>
      <c r="AI320" s="125" t="e">
        <f t="shared" ca="1" si="1721"/>
        <v>#N/A</v>
      </c>
      <c r="AJ320" s="125" t="e">
        <f t="shared" ca="1" si="1721"/>
        <v>#N/A</v>
      </c>
      <c r="AK320" s="125" t="e">
        <f t="shared" ca="1" si="1721"/>
        <v>#N/A</v>
      </c>
      <c r="AL320" s="125" t="e">
        <f t="shared" ca="1" si="1721"/>
        <v>#N/A</v>
      </c>
      <c r="AM320" s="125" t="e">
        <f t="shared" ca="1" si="1721"/>
        <v>#N/A</v>
      </c>
      <c r="AN320" s="125" t="e">
        <f t="shared" ca="1" si="1721"/>
        <v>#N/A</v>
      </c>
      <c r="AO320" s="125" t="e">
        <f t="shared" ca="1" si="1721"/>
        <v>#N/A</v>
      </c>
      <c r="AP320" s="125" t="e">
        <f t="shared" ca="1" si="1721"/>
        <v>#N/A</v>
      </c>
      <c r="AQ320" s="125" t="e">
        <f t="shared" ca="1" si="1721"/>
        <v>#N/A</v>
      </c>
      <c r="AR320" s="125" t="e">
        <f t="shared" ca="1" si="1721"/>
        <v>#N/A</v>
      </c>
      <c r="AS320" s="125" t="e">
        <f t="shared" ca="1" si="1721"/>
        <v>#N/A</v>
      </c>
      <c r="AT320" s="125" t="e">
        <f t="shared" ca="1" si="1721"/>
        <v>#N/A</v>
      </c>
      <c r="AU320" s="125" t="e">
        <f t="shared" ca="1" si="1721"/>
        <v>#N/A</v>
      </c>
      <c r="AV320" s="125" t="e">
        <f t="shared" ca="1" si="1721"/>
        <v>#N/A</v>
      </c>
      <c r="AW320" s="125" t="e">
        <f t="shared" ca="1" si="1721"/>
        <v>#N/A</v>
      </c>
      <c r="AX320" s="125" t="e">
        <f t="shared" ca="1" si="1721"/>
        <v>#N/A</v>
      </c>
      <c r="AY320" s="125" t="e">
        <f t="shared" ca="1" si="1714"/>
        <v>#N/A</v>
      </c>
      <c r="AZ320" s="125" t="e">
        <f t="shared" ca="1" si="1714"/>
        <v>#N/A</v>
      </c>
      <c r="BA320" s="125" t="e">
        <f t="shared" ca="1" si="1714"/>
        <v>#N/A</v>
      </c>
      <c r="BB320" s="125" t="str">
        <f t="shared" ca="1" si="1447"/>
        <v/>
      </c>
      <c r="BC320" s="125" t="str">
        <f t="shared" ca="1" si="1439"/>
        <v/>
      </c>
      <c r="BD320" s="125" t="str">
        <f t="shared" ca="1" si="1440"/>
        <v/>
      </c>
      <c r="BE320" s="125" t="str">
        <f t="shared" ca="1" si="1441"/>
        <v/>
      </c>
      <c r="BF320" t="str">
        <f t="shared" ca="1" si="1448"/>
        <v/>
      </c>
      <c r="BG320" s="125" t="str">
        <f t="shared" ca="1" si="1475"/>
        <v/>
      </c>
      <c r="BI320" s="606" t="str">
        <f t="shared" ca="1" si="1510"/>
        <v/>
      </c>
      <c r="BJ320" s="125" t="str">
        <f t="shared" ca="1" si="1488"/>
        <v/>
      </c>
      <c r="BK320" s="125" t="str">
        <f t="shared" ca="1" si="1511"/>
        <v/>
      </c>
      <c r="BL320" s="125" t="str">
        <f t="shared" ref="BL320" ca="1" si="1792">IFERROR(INDEX($D$2:$BA$203,$A$41-1+$BI320,$A$27-3)*IF(RTF_unit="K",1,IF(RTF_unit="lb",1/1000,IF(RTF_unit="T",2,1))),"")</f>
        <v/>
      </c>
      <c r="BM320" s="125" t="str">
        <f t="shared" ref="BM320" ca="1" si="1793">IFERROR(INDEX($D$2:$BA$203,$A$41-1+$BI320,$A$27-1)*IF(RTF_unit="K",1,IF(RTF_unit="lb",1/1000,IF(RTF_unit="T",2,1))),"")</f>
        <v/>
      </c>
      <c r="BN320" s="125" t="str">
        <f t="shared" ref="BN320" ca="1" si="1794">IFERROR(INDEX($D$2:$BA$203,$A$41-1+$BI320,$A$27-2)*IF(RTF_unit="K",1,IF(RTF_unit="lb",1/1000,IF(RTF_unit="T",2,1))),"")</f>
        <v/>
      </c>
      <c r="BO320" s="125" t="str">
        <f t="shared" ref="BO320" ca="1" si="1795">IFERROR(INDEX($D$2:$BA$203,$A$41-1+$BI320,$A$27)*IF(RTF_unit_Moment="kip-ft",1,IF(RTF_unit_Moment="kip-in",1/12,IF(RTF_unit_Moment="lb-ft",1/1000,IF(RTF_unit_Moment="lb-in",1/12000,1)))),"")</f>
        <v/>
      </c>
      <c r="BP320" s="125" t="str">
        <f t="shared" ref="BP320" ca="1" si="1796">IFERROR(INDEX($D$2:$BA$203,$A$41-1+$BI320,$A$30)*IF(RTF_unit_Moment="kip-ft",1,IF(RTF_unit_Moment="kip-in",1/12,IF(RTF_unit_Moment="lb-ft",1/1000,IF(RTF_unit_Moment="lb-in",1/12000,1)))),"")</f>
        <v/>
      </c>
      <c r="BQ320" s="125" t="str">
        <f t="shared" ca="1" si="1517"/>
        <v/>
      </c>
      <c r="BR320" s="125" t="str">
        <f t="shared" ca="1" si="1518"/>
        <v/>
      </c>
      <c r="BT320" s="125" t="str">
        <f t="array" aca="1" ref="BT320" ca="1">IFERROR(INDEX($BB$1:$BB$203,SMALL(IF($BB$1:$BB$203&lt;&gt;"",ROW($BB$1:$BB$203)),ROW(313:313))),"")</f>
        <v/>
      </c>
      <c r="BU320" s="604" t="str">
        <f t="shared" ca="1" si="1486"/>
        <v/>
      </c>
      <c r="BV320" s="125" t="str">
        <f t="shared" ca="1" si="1494"/>
        <v/>
      </c>
      <c r="BW320" s="125" t="str">
        <f t="shared" ca="1" si="1494"/>
        <v/>
      </c>
      <c r="BX320" s="125" t="str">
        <f t="shared" ca="1" si="1494"/>
        <v/>
      </c>
      <c r="BY320" s="125" t="str">
        <f t="shared" ca="1" si="1495"/>
        <v/>
      </c>
      <c r="BZ320" s="125" t="str">
        <f t="shared" ca="1" si="1487"/>
        <v/>
      </c>
      <c r="CA320" s="125" t="str">
        <f t="shared" ca="1" si="1496"/>
        <v/>
      </c>
      <c r="CB320" s="125" t="str">
        <f t="shared" ca="1" si="1497"/>
        <v/>
      </c>
      <c r="CC320" s="125" t="str">
        <f t="shared" ca="1" si="1498"/>
        <v/>
      </c>
      <c r="CD320" s="125" t="str">
        <f t="shared" ca="1" si="1499"/>
        <v/>
      </c>
      <c r="CE320" s="125" t="str">
        <f t="shared" ca="1" si="1500"/>
        <v/>
      </c>
      <c r="CF320" s="125" t="str">
        <f t="shared" ca="1" si="1501"/>
        <v/>
      </c>
      <c r="CG320" s="125" t="str">
        <f t="shared" ca="1" si="1502"/>
        <v/>
      </c>
      <c r="CH320" s="125" t="str">
        <f t="shared" ca="1" si="1503"/>
        <v/>
      </c>
      <c r="CI320" s="125" t="str">
        <f t="shared" ca="1" si="1504"/>
        <v/>
      </c>
      <c r="CJ320" s="125" t="str">
        <f t="array" aca="1" ref="CJ320" ca="1">IFERROR(INDEX($CI$1:$CI$502,SMALL(IF($CI$1:$CI$502&lt;&gt;"",ROW($CI$1:$CI$502)),ROW(313:313))),"")</f>
        <v/>
      </c>
      <c r="CK320" s="125" t="str">
        <f t="shared" ca="1" si="1505"/>
        <v/>
      </c>
      <c r="CL320" s="125" t="str">
        <f t="shared" ca="1" si="1506"/>
        <v/>
      </c>
      <c r="CM320" s="125"/>
      <c r="CO320" s="125" t="str">
        <f t="shared" si="1507"/>
        <v/>
      </c>
      <c r="CP320" s="600" t="str">
        <f t="shared" si="1508"/>
        <v/>
      </c>
      <c r="CQ320" s="600" t="str">
        <f t="shared" si="1524"/>
        <v/>
      </c>
      <c r="CR320" s="600" t="str">
        <f t="shared" si="1509"/>
        <v/>
      </c>
    </row>
    <row r="321" spans="1:96" x14ac:dyDescent="0.25">
      <c r="A321" s="591"/>
      <c r="C321" s="125">
        <f t="shared" si="1454"/>
        <v>319</v>
      </c>
      <c r="D321" s="125" t="e">
        <f t="shared" ca="1" si="1720"/>
        <v>#N/A</v>
      </c>
      <c r="E321" s="125" t="e">
        <f t="shared" ca="1" si="1720"/>
        <v>#N/A</v>
      </c>
      <c r="F321" s="125" t="e">
        <f t="shared" ca="1" si="1720"/>
        <v>#N/A</v>
      </c>
      <c r="G321" s="125" t="e">
        <f t="shared" ca="1" si="1720"/>
        <v>#N/A</v>
      </c>
      <c r="H321" s="125" t="e">
        <f t="shared" ca="1" si="1720"/>
        <v>#N/A</v>
      </c>
      <c r="I321" s="125" t="e">
        <f t="shared" ca="1" si="1720"/>
        <v>#N/A</v>
      </c>
      <c r="J321" s="125" t="e">
        <f t="shared" ca="1" si="1720"/>
        <v>#N/A</v>
      </c>
      <c r="K321" s="125" t="e">
        <f t="shared" ca="1" si="1720"/>
        <v>#N/A</v>
      </c>
      <c r="L321" s="125" t="e">
        <f t="shared" ca="1" si="1720"/>
        <v>#N/A</v>
      </c>
      <c r="M321" s="125" t="e">
        <f t="shared" ca="1" si="1720"/>
        <v>#N/A</v>
      </c>
      <c r="N321" s="125" t="e">
        <f t="shared" ca="1" si="1720"/>
        <v>#N/A</v>
      </c>
      <c r="O321" s="125" t="e">
        <f t="shared" ca="1" si="1720"/>
        <v>#N/A</v>
      </c>
      <c r="P321" s="125" t="e">
        <f t="shared" ca="1" si="1720"/>
        <v>#N/A</v>
      </c>
      <c r="Q321" s="125" t="e">
        <f t="shared" ca="1" si="1720"/>
        <v>#N/A</v>
      </c>
      <c r="R321" s="125" t="e">
        <f t="shared" ca="1" si="1720"/>
        <v>#N/A</v>
      </c>
      <c r="S321" s="125" t="e">
        <f t="shared" ref="S321:AH336" ca="1" si="1797">TRIM(INDIRECT("'" &amp; "TNX Report" &amp; "'!" &amp; ADDRESS($A$9+$C321,S$1)))</f>
        <v>#N/A</v>
      </c>
      <c r="T321" s="125" t="e">
        <f t="shared" ca="1" si="1797"/>
        <v>#N/A</v>
      </c>
      <c r="U321" s="125" t="e">
        <f t="shared" ca="1" si="1797"/>
        <v>#N/A</v>
      </c>
      <c r="V321" s="125" t="e">
        <f t="shared" ca="1" si="1797"/>
        <v>#N/A</v>
      </c>
      <c r="W321" s="125" t="e">
        <f t="shared" ca="1" si="1797"/>
        <v>#N/A</v>
      </c>
      <c r="X321" s="125" t="e">
        <f t="shared" ca="1" si="1797"/>
        <v>#N/A</v>
      </c>
      <c r="Y321" s="125" t="e">
        <f t="shared" ca="1" si="1797"/>
        <v>#N/A</v>
      </c>
      <c r="Z321" s="125" t="e">
        <f t="shared" ca="1" si="1797"/>
        <v>#N/A</v>
      </c>
      <c r="AA321" s="125" t="e">
        <f t="shared" ca="1" si="1797"/>
        <v>#N/A</v>
      </c>
      <c r="AB321" s="125" t="e">
        <f t="shared" ca="1" si="1797"/>
        <v>#N/A</v>
      </c>
      <c r="AC321" s="125" t="e">
        <f t="shared" ca="1" si="1797"/>
        <v>#N/A</v>
      </c>
      <c r="AD321" s="125" t="e">
        <f t="shared" ca="1" si="1797"/>
        <v>#N/A</v>
      </c>
      <c r="AE321" s="125" t="e">
        <f t="shared" ca="1" si="1797"/>
        <v>#N/A</v>
      </c>
      <c r="AF321" s="125" t="e">
        <f t="shared" ca="1" si="1797"/>
        <v>#N/A</v>
      </c>
      <c r="AG321" s="125" t="e">
        <f t="shared" ca="1" si="1797"/>
        <v>#N/A</v>
      </c>
      <c r="AH321" s="125" t="e">
        <f t="shared" ca="1" si="1797"/>
        <v>#N/A</v>
      </c>
      <c r="AI321" s="125" t="e">
        <f t="shared" ca="1" si="1721"/>
        <v>#N/A</v>
      </c>
      <c r="AJ321" s="125" t="e">
        <f t="shared" ca="1" si="1721"/>
        <v>#N/A</v>
      </c>
      <c r="AK321" s="125" t="e">
        <f t="shared" ca="1" si="1721"/>
        <v>#N/A</v>
      </c>
      <c r="AL321" s="125" t="e">
        <f t="shared" ca="1" si="1721"/>
        <v>#N/A</v>
      </c>
      <c r="AM321" s="125" t="e">
        <f t="shared" ca="1" si="1721"/>
        <v>#N/A</v>
      </c>
      <c r="AN321" s="125" t="e">
        <f t="shared" ca="1" si="1721"/>
        <v>#N/A</v>
      </c>
      <c r="AO321" s="125" t="e">
        <f t="shared" ca="1" si="1721"/>
        <v>#N/A</v>
      </c>
      <c r="AP321" s="125" t="e">
        <f t="shared" ca="1" si="1721"/>
        <v>#N/A</v>
      </c>
      <c r="AQ321" s="125" t="e">
        <f t="shared" ca="1" si="1721"/>
        <v>#N/A</v>
      </c>
      <c r="AR321" s="125" t="e">
        <f t="shared" ca="1" si="1721"/>
        <v>#N/A</v>
      </c>
      <c r="AS321" s="125" t="e">
        <f t="shared" ca="1" si="1721"/>
        <v>#N/A</v>
      </c>
      <c r="AT321" s="125" t="e">
        <f t="shared" ca="1" si="1721"/>
        <v>#N/A</v>
      </c>
      <c r="AU321" s="125" t="e">
        <f t="shared" ca="1" si="1721"/>
        <v>#N/A</v>
      </c>
      <c r="AV321" s="125" t="e">
        <f t="shared" ca="1" si="1721"/>
        <v>#N/A</v>
      </c>
      <c r="AW321" s="125" t="e">
        <f t="shared" ca="1" si="1721"/>
        <v>#N/A</v>
      </c>
      <c r="AX321" s="125" t="e">
        <f t="shared" ref="AX321:BA336" ca="1" si="1798">TRIM(INDIRECT("'" &amp; "TNX Report" &amp; "'!" &amp; ADDRESS($A$9+$C321,AX$1)))</f>
        <v>#N/A</v>
      </c>
      <c r="AY321" s="125" t="e">
        <f t="shared" ca="1" si="1798"/>
        <v>#N/A</v>
      </c>
      <c r="AZ321" s="125" t="e">
        <f t="shared" ca="1" si="1798"/>
        <v>#N/A</v>
      </c>
      <c r="BA321" s="125" t="e">
        <f t="shared" ca="1" si="1798"/>
        <v>#N/A</v>
      </c>
      <c r="BB321" s="125" t="str">
        <f t="shared" ca="1" si="1447"/>
        <v/>
      </c>
      <c r="BC321" s="125" t="str">
        <f t="shared" ca="1" si="1439"/>
        <v/>
      </c>
      <c r="BD321" s="125" t="str">
        <f t="shared" ca="1" si="1440"/>
        <v/>
      </c>
      <c r="BE321" s="125" t="str">
        <f t="shared" ca="1" si="1441"/>
        <v/>
      </c>
      <c r="BF321" t="str">
        <f t="shared" ca="1" si="1448"/>
        <v/>
      </c>
      <c r="BG321" s="125" t="str">
        <f t="shared" ca="1" si="1475"/>
        <v/>
      </c>
      <c r="BI321" s="606" t="str">
        <f t="shared" ca="1" si="1510"/>
        <v/>
      </c>
      <c r="BJ321" s="125" t="str">
        <f t="shared" ca="1" si="1488"/>
        <v/>
      </c>
      <c r="BK321" s="125" t="str">
        <f t="shared" ca="1" si="1511"/>
        <v/>
      </c>
      <c r="BL321" s="125" t="str">
        <f t="shared" ref="BL321" ca="1" si="1799">IFERROR(INDEX($D$2:$BA$203,$A$41-1+$BI321,$A$27-3)*IF(RTF_unit="K",1,IF(RTF_unit="lb",1/1000,IF(RTF_unit="T",2,1))),"")</f>
        <v/>
      </c>
      <c r="BM321" s="125" t="str">
        <f t="shared" ref="BM321" ca="1" si="1800">IFERROR(INDEX($D$2:$BA$203,$A$41-1+$BI321,$A$27-1)*IF(RTF_unit="K",1,IF(RTF_unit="lb",1/1000,IF(RTF_unit="T",2,1))),"")</f>
        <v/>
      </c>
      <c r="BN321" s="125" t="str">
        <f t="shared" ref="BN321" ca="1" si="1801">IFERROR(INDEX($D$2:$BA$203,$A$41-1+$BI321,$A$27-2)*IF(RTF_unit="K",1,IF(RTF_unit="lb",1/1000,IF(RTF_unit="T",2,1))),"")</f>
        <v/>
      </c>
      <c r="BO321" s="125" t="str">
        <f t="shared" ref="BO321" ca="1" si="1802">IFERROR(INDEX($D$2:$BA$203,$A$41-1+$BI321,$A$27)*IF(RTF_unit_Moment="kip-ft",1,IF(RTF_unit_Moment="kip-in",1/12,IF(RTF_unit_Moment="lb-ft",1/1000,IF(RTF_unit_Moment="lb-in",1/12000,1)))),"")</f>
        <v/>
      </c>
      <c r="BP321" s="125" t="str">
        <f t="shared" ref="BP321" ca="1" si="1803">IFERROR(INDEX($D$2:$BA$203,$A$41-1+$BI321,$A$30)*IF(RTF_unit_Moment="kip-ft",1,IF(RTF_unit_Moment="kip-in",1/12,IF(RTF_unit_Moment="lb-ft",1/1000,IF(RTF_unit_Moment="lb-in",1/12000,1)))),"")</f>
        <v/>
      </c>
      <c r="BQ321" s="125" t="str">
        <f t="shared" ca="1" si="1517"/>
        <v/>
      </c>
      <c r="BR321" s="125" t="str">
        <f t="shared" ca="1" si="1518"/>
        <v/>
      </c>
      <c r="BT321" s="125" t="str">
        <f t="array" aca="1" ref="BT321" ca="1">IFERROR(INDEX($BB$1:$BB$203,SMALL(IF($BB$1:$BB$203&lt;&gt;"",ROW($BB$1:$BB$203)),ROW(314:314))),"")</f>
        <v/>
      </c>
      <c r="BU321" s="604" t="str">
        <f t="shared" ca="1" si="1486"/>
        <v/>
      </c>
      <c r="BV321" s="125" t="str">
        <f t="shared" ca="1" si="1494"/>
        <v/>
      </c>
      <c r="BW321" s="125" t="str">
        <f t="shared" ca="1" si="1494"/>
        <v/>
      </c>
      <c r="BX321" s="125" t="str">
        <f t="shared" ca="1" si="1494"/>
        <v/>
      </c>
      <c r="BY321" s="125" t="str">
        <f t="shared" ca="1" si="1495"/>
        <v/>
      </c>
      <c r="BZ321" s="125" t="str">
        <f t="shared" ca="1" si="1487"/>
        <v/>
      </c>
      <c r="CA321" s="125" t="str">
        <f t="shared" ca="1" si="1496"/>
        <v/>
      </c>
      <c r="CB321" s="125" t="str">
        <f t="shared" ca="1" si="1497"/>
        <v/>
      </c>
      <c r="CC321" s="125" t="str">
        <f t="shared" ca="1" si="1498"/>
        <v/>
      </c>
      <c r="CD321" s="125" t="str">
        <f t="shared" ca="1" si="1499"/>
        <v/>
      </c>
      <c r="CE321" s="125" t="str">
        <f t="shared" ca="1" si="1500"/>
        <v/>
      </c>
      <c r="CF321" s="125" t="str">
        <f t="shared" ca="1" si="1501"/>
        <v/>
      </c>
      <c r="CG321" s="125" t="str">
        <f t="shared" ca="1" si="1502"/>
        <v/>
      </c>
      <c r="CH321" s="125" t="str">
        <f t="shared" ca="1" si="1503"/>
        <v/>
      </c>
      <c r="CI321" s="125" t="str">
        <f t="shared" ca="1" si="1504"/>
        <v/>
      </c>
      <c r="CJ321" s="125" t="str">
        <f t="array" aca="1" ref="CJ321" ca="1">IFERROR(INDEX($CI$1:$CI$502,SMALL(IF($CI$1:$CI$502&lt;&gt;"",ROW($CI$1:$CI$502)),ROW(314:314))),"")</f>
        <v/>
      </c>
      <c r="CK321" s="125" t="str">
        <f t="shared" ca="1" si="1505"/>
        <v/>
      </c>
      <c r="CL321" s="125" t="str">
        <f t="shared" ca="1" si="1506"/>
        <v/>
      </c>
      <c r="CM321" s="125"/>
      <c r="CO321" s="125" t="str">
        <f t="shared" si="1507"/>
        <v/>
      </c>
      <c r="CP321" s="600" t="str">
        <f t="shared" si="1508"/>
        <v/>
      </c>
      <c r="CQ321" s="600" t="str">
        <f t="shared" si="1524"/>
        <v/>
      </c>
      <c r="CR321" s="600" t="str">
        <f t="shared" si="1509"/>
        <v/>
      </c>
    </row>
    <row r="322" spans="1:96" x14ac:dyDescent="0.25">
      <c r="A322" s="591"/>
      <c r="C322" s="125">
        <f t="shared" si="1454"/>
        <v>320</v>
      </c>
      <c r="D322" s="125" t="e">
        <f t="shared" ref="D322:S337" ca="1" si="1804">TRIM(INDIRECT("'" &amp; "TNX Report" &amp; "'!" &amp; ADDRESS($A$9+$C322,D$1)))</f>
        <v>#N/A</v>
      </c>
      <c r="E322" s="125" t="e">
        <f t="shared" ca="1" si="1804"/>
        <v>#N/A</v>
      </c>
      <c r="F322" s="125" t="e">
        <f t="shared" ca="1" si="1804"/>
        <v>#N/A</v>
      </c>
      <c r="G322" s="125" t="e">
        <f t="shared" ca="1" si="1804"/>
        <v>#N/A</v>
      </c>
      <c r="H322" s="125" t="e">
        <f t="shared" ca="1" si="1804"/>
        <v>#N/A</v>
      </c>
      <c r="I322" s="125" t="e">
        <f t="shared" ca="1" si="1804"/>
        <v>#N/A</v>
      </c>
      <c r="J322" s="125" t="e">
        <f t="shared" ca="1" si="1804"/>
        <v>#N/A</v>
      </c>
      <c r="K322" s="125" t="e">
        <f t="shared" ca="1" si="1804"/>
        <v>#N/A</v>
      </c>
      <c r="L322" s="125" t="e">
        <f t="shared" ca="1" si="1804"/>
        <v>#N/A</v>
      </c>
      <c r="M322" s="125" t="e">
        <f t="shared" ca="1" si="1804"/>
        <v>#N/A</v>
      </c>
      <c r="N322" s="125" t="e">
        <f t="shared" ca="1" si="1804"/>
        <v>#N/A</v>
      </c>
      <c r="O322" s="125" t="e">
        <f t="shared" ca="1" si="1804"/>
        <v>#N/A</v>
      </c>
      <c r="P322" s="125" t="e">
        <f t="shared" ca="1" si="1804"/>
        <v>#N/A</v>
      </c>
      <c r="Q322" s="125" t="e">
        <f t="shared" ca="1" si="1804"/>
        <v>#N/A</v>
      </c>
      <c r="R322" s="125" t="e">
        <f t="shared" ca="1" si="1804"/>
        <v>#N/A</v>
      </c>
      <c r="S322" s="125" t="e">
        <f t="shared" ca="1" si="1804"/>
        <v>#N/A</v>
      </c>
      <c r="T322" s="125" t="e">
        <f t="shared" ca="1" si="1797"/>
        <v>#N/A</v>
      </c>
      <c r="U322" s="125" t="e">
        <f t="shared" ca="1" si="1797"/>
        <v>#N/A</v>
      </c>
      <c r="V322" s="125" t="e">
        <f t="shared" ca="1" si="1797"/>
        <v>#N/A</v>
      </c>
      <c r="W322" s="125" t="e">
        <f t="shared" ca="1" si="1797"/>
        <v>#N/A</v>
      </c>
      <c r="X322" s="125" t="e">
        <f t="shared" ca="1" si="1797"/>
        <v>#N/A</v>
      </c>
      <c r="Y322" s="125" t="e">
        <f t="shared" ca="1" si="1797"/>
        <v>#N/A</v>
      </c>
      <c r="Z322" s="125" t="e">
        <f t="shared" ca="1" si="1797"/>
        <v>#N/A</v>
      </c>
      <c r="AA322" s="125" t="e">
        <f t="shared" ca="1" si="1797"/>
        <v>#N/A</v>
      </c>
      <c r="AB322" s="125" t="e">
        <f t="shared" ca="1" si="1797"/>
        <v>#N/A</v>
      </c>
      <c r="AC322" s="125" t="e">
        <f t="shared" ca="1" si="1797"/>
        <v>#N/A</v>
      </c>
      <c r="AD322" s="125" t="e">
        <f t="shared" ca="1" si="1797"/>
        <v>#N/A</v>
      </c>
      <c r="AE322" s="125" t="e">
        <f t="shared" ca="1" si="1797"/>
        <v>#N/A</v>
      </c>
      <c r="AF322" s="125" t="e">
        <f t="shared" ca="1" si="1797"/>
        <v>#N/A</v>
      </c>
      <c r="AG322" s="125" t="e">
        <f t="shared" ca="1" si="1797"/>
        <v>#N/A</v>
      </c>
      <c r="AH322" s="125" t="e">
        <f t="shared" ca="1" si="1797"/>
        <v>#N/A</v>
      </c>
      <c r="AI322" s="125" t="e">
        <f t="shared" ref="AI322:AX337" ca="1" si="1805">TRIM(INDIRECT("'" &amp; "TNX Report" &amp; "'!" &amp; ADDRESS($A$9+$C322,AI$1)))</f>
        <v>#N/A</v>
      </c>
      <c r="AJ322" s="125" t="e">
        <f t="shared" ca="1" si="1805"/>
        <v>#N/A</v>
      </c>
      <c r="AK322" s="125" t="e">
        <f t="shared" ca="1" si="1805"/>
        <v>#N/A</v>
      </c>
      <c r="AL322" s="125" t="e">
        <f t="shared" ca="1" si="1805"/>
        <v>#N/A</v>
      </c>
      <c r="AM322" s="125" t="e">
        <f t="shared" ca="1" si="1805"/>
        <v>#N/A</v>
      </c>
      <c r="AN322" s="125" t="e">
        <f t="shared" ca="1" si="1805"/>
        <v>#N/A</v>
      </c>
      <c r="AO322" s="125" t="e">
        <f t="shared" ca="1" si="1805"/>
        <v>#N/A</v>
      </c>
      <c r="AP322" s="125" t="e">
        <f t="shared" ca="1" si="1805"/>
        <v>#N/A</v>
      </c>
      <c r="AQ322" s="125" t="e">
        <f t="shared" ca="1" si="1805"/>
        <v>#N/A</v>
      </c>
      <c r="AR322" s="125" t="e">
        <f t="shared" ca="1" si="1805"/>
        <v>#N/A</v>
      </c>
      <c r="AS322" s="125" t="e">
        <f t="shared" ca="1" si="1805"/>
        <v>#N/A</v>
      </c>
      <c r="AT322" s="125" t="e">
        <f t="shared" ca="1" si="1805"/>
        <v>#N/A</v>
      </c>
      <c r="AU322" s="125" t="e">
        <f t="shared" ca="1" si="1805"/>
        <v>#N/A</v>
      </c>
      <c r="AV322" s="125" t="e">
        <f t="shared" ca="1" si="1805"/>
        <v>#N/A</v>
      </c>
      <c r="AW322" s="125" t="e">
        <f t="shared" ca="1" si="1805"/>
        <v>#N/A</v>
      </c>
      <c r="AX322" s="125" t="e">
        <f t="shared" ca="1" si="1805"/>
        <v>#N/A</v>
      </c>
      <c r="AY322" s="125" t="e">
        <f t="shared" ca="1" si="1798"/>
        <v>#N/A</v>
      </c>
      <c r="AZ322" s="125" t="e">
        <f t="shared" ca="1" si="1798"/>
        <v>#N/A</v>
      </c>
      <c r="BA322" s="125" t="e">
        <f t="shared" ca="1" si="1798"/>
        <v>#N/A</v>
      </c>
      <c r="BB322" s="125" t="str">
        <f t="shared" ca="1" si="1447"/>
        <v/>
      </c>
      <c r="BC322" s="125" t="str">
        <f t="shared" ref="BC322:BC385" ca="1" si="1806">IFERROR(VALUE(G322)*IF(RTF_unit="K",1,IF(RTF_unit="lb",1/1000,IF(RTF_unit="T",2,1))),"")</f>
        <v/>
      </c>
      <c r="BD322" s="125" t="str">
        <f t="shared" ref="BD322:BD385" ca="1" si="1807">IFERROR(VALUE(H322)*IF(RTF_unit="K",1,IF(RTF_unit="lb",1/1000,IF(RTF_unit="T",2,1))),"")</f>
        <v/>
      </c>
      <c r="BE322" s="125" t="str">
        <f t="shared" ref="BE322:BE385" ca="1" si="1808">IFERROR(VALUE(I322)*IF(RTF_unit="K",1,IF(RTF_unit="lb",1/1000,IF(RTF_unit="T",2,1))),"")</f>
        <v/>
      </c>
      <c r="BF322" t="str">
        <f t="shared" ca="1" si="1448"/>
        <v/>
      </c>
      <c r="BG322" s="125" t="str">
        <f t="shared" ca="1" si="1475"/>
        <v/>
      </c>
      <c r="BI322" s="606" t="str">
        <f t="shared" ca="1" si="1510"/>
        <v/>
      </c>
      <c r="BJ322" s="125" t="str">
        <f t="shared" ca="1" si="1488"/>
        <v/>
      </c>
      <c r="BK322" s="125" t="str">
        <f t="shared" ca="1" si="1511"/>
        <v/>
      </c>
      <c r="BL322" s="125" t="str">
        <f t="shared" ref="BL322" ca="1" si="1809">IFERROR(INDEX($D$2:$BA$203,$A$41-1+$BI322,$A$27-3)*IF(RTF_unit="K",1,IF(RTF_unit="lb",1/1000,IF(RTF_unit="T",2,1))),"")</f>
        <v/>
      </c>
      <c r="BM322" s="125" t="str">
        <f t="shared" ref="BM322" ca="1" si="1810">IFERROR(INDEX($D$2:$BA$203,$A$41-1+$BI322,$A$27-1)*IF(RTF_unit="K",1,IF(RTF_unit="lb",1/1000,IF(RTF_unit="T",2,1))),"")</f>
        <v/>
      </c>
      <c r="BN322" s="125" t="str">
        <f t="shared" ref="BN322" ca="1" si="1811">IFERROR(INDEX($D$2:$BA$203,$A$41-1+$BI322,$A$27-2)*IF(RTF_unit="K",1,IF(RTF_unit="lb",1/1000,IF(RTF_unit="T",2,1))),"")</f>
        <v/>
      </c>
      <c r="BO322" s="125" t="str">
        <f t="shared" ref="BO322" ca="1" si="1812">IFERROR(INDEX($D$2:$BA$203,$A$41-1+$BI322,$A$27)*IF(RTF_unit_Moment="kip-ft",1,IF(RTF_unit_Moment="kip-in",1/12,IF(RTF_unit_Moment="lb-ft",1/1000,IF(RTF_unit_Moment="lb-in",1/12000,1)))),"")</f>
        <v/>
      </c>
      <c r="BP322" s="125" t="str">
        <f t="shared" ref="BP322" ca="1" si="1813">IFERROR(INDEX($D$2:$BA$203,$A$41-1+$BI322,$A$30)*IF(RTF_unit_Moment="kip-ft",1,IF(RTF_unit_Moment="kip-in",1/12,IF(RTF_unit_Moment="lb-ft",1/1000,IF(RTF_unit_Moment="lb-in",1/12000,1)))),"")</f>
        <v/>
      </c>
      <c r="BQ322" s="125" t="str">
        <f t="shared" ca="1" si="1517"/>
        <v/>
      </c>
      <c r="BR322" s="125" t="str">
        <f t="shared" ca="1" si="1518"/>
        <v/>
      </c>
      <c r="BT322" s="125" t="str">
        <f t="array" aca="1" ref="BT322" ca="1">IFERROR(INDEX($BB$1:$BB$203,SMALL(IF($BB$1:$BB$203&lt;&gt;"",ROW($BB$1:$BB$203)),ROW(315:315))),"")</f>
        <v/>
      </c>
      <c r="BU322" s="604" t="str">
        <f t="shared" ca="1" si="1486"/>
        <v/>
      </c>
      <c r="BV322" s="125" t="str">
        <f t="shared" ca="1" si="1494"/>
        <v/>
      </c>
      <c r="BW322" s="125" t="str">
        <f t="shared" ca="1" si="1494"/>
        <v/>
      </c>
      <c r="BX322" s="125" t="str">
        <f t="shared" ca="1" si="1494"/>
        <v/>
      </c>
      <c r="BY322" s="125" t="str">
        <f t="shared" ca="1" si="1495"/>
        <v/>
      </c>
      <c r="BZ322" s="125" t="str">
        <f t="shared" ca="1" si="1487"/>
        <v/>
      </c>
      <c r="CA322" s="125" t="str">
        <f t="shared" ca="1" si="1496"/>
        <v/>
      </c>
      <c r="CB322" s="125" t="str">
        <f t="shared" ca="1" si="1497"/>
        <v/>
      </c>
      <c r="CC322" s="125" t="str">
        <f t="shared" ca="1" si="1498"/>
        <v/>
      </c>
      <c r="CD322" s="125" t="str">
        <f t="shared" ca="1" si="1499"/>
        <v/>
      </c>
      <c r="CE322" s="125" t="str">
        <f t="shared" ca="1" si="1500"/>
        <v/>
      </c>
      <c r="CF322" s="125" t="str">
        <f t="shared" ca="1" si="1501"/>
        <v/>
      </c>
      <c r="CG322" s="125" t="str">
        <f t="shared" ca="1" si="1502"/>
        <v/>
      </c>
      <c r="CH322" s="125" t="str">
        <f t="shared" ca="1" si="1503"/>
        <v/>
      </c>
      <c r="CI322" s="125" t="str">
        <f t="shared" ca="1" si="1504"/>
        <v/>
      </c>
      <c r="CJ322" s="125" t="str">
        <f t="array" aca="1" ref="CJ322" ca="1">IFERROR(INDEX($CI$1:$CI$502,SMALL(IF($CI$1:$CI$502&lt;&gt;"",ROW($CI$1:$CI$502)),ROW(315:315))),"")</f>
        <v/>
      </c>
      <c r="CK322" s="125" t="str">
        <f t="shared" ca="1" si="1505"/>
        <v/>
      </c>
      <c r="CL322" s="125" t="str">
        <f t="shared" ca="1" si="1506"/>
        <v/>
      </c>
      <c r="CM322" s="125"/>
      <c r="CO322" s="125" t="str">
        <f t="shared" si="1507"/>
        <v/>
      </c>
      <c r="CP322" s="600" t="str">
        <f t="shared" si="1508"/>
        <v/>
      </c>
      <c r="CQ322" s="600" t="str">
        <f t="shared" si="1524"/>
        <v/>
      </c>
      <c r="CR322" s="600" t="str">
        <f t="shared" si="1509"/>
        <v/>
      </c>
    </row>
    <row r="323" spans="1:96" x14ac:dyDescent="0.25">
      <c r="A323" s="591"/>
      <c r="C323" s="125">
        <f t="shared" si="1454"/>
        <v>321</v>
      </c>
      <c r="D323" s="125" t="e">
        <f t="shared" ca="1" si="1804"/>
        <v>#N/A</v>
      </c>
      <c r="E323" s="125" t="e">
        <f t="shared" ca="1" si="1804"/>
        <v>#N/A</v>
      </c>
      <c r="F323" s="125" t="e">
        <f t="shared" ca="1" si="1804"/>
        <v>#N/A</v>
      </c>
      <c r="G323" s="125" t="e">
        <f t="shared" ca="1" si="1804"/>
        <v>#N/A</v>
      </c>
      <c r="H323" s="125" t="e">
        <f t="shared" ca="1" si="1804"/>
        <v>#N/A</v>
      </c>
      <c r="I323" s="125" t="e">
        <f t="shared" ca="1" si="1804"/>
        <v>#N/A</v>
      </c>
      <c r="J323" s="125" t="e">
        <f t="shared" ca="1" si="1804"/>
        <v>#N/A</v>
      </c>
      <c r="K323" s="125" t="e">
        <f t="shared" ca="1" si="1804"/>
        <v>#N/A</v>
      </c>
      <c r="L323" s="125" t="e">
        <f t="shared" ca="1" si="1804"/>
        <v>#N/A</v>
      </c>
      <c r="M323" s="125" t="e">
        <f t="shared" ca="1" si="1804"/>
        <v>#N/A</v>
      </c>
      <c r="N323" s="125" t="e">
        <f t="shared" ca="1" si="1804"/>
        <v>#N/A</v>
      </c>
      <c r="O323" s="125" t="e">
        <f t="shared" ca="1" si="1804"/>
        <v>#N/A</v>
      </c>
      <c r="P323" s="125" t="e">
        <f t="shared" ca="1" si="1804"/>
        <v>#N/A</v>
      </c>
      <c r="Q323" s="125" t="e">
        <f t="shared" ca="1" si="1804"/>
        <v>#N/A</v>
      </c>
      <c r="R323" s="125" t="e">
        <f t="shared" ca="1" si="1804"/>
        <v>#N/A</v>
      </c>
      <c r="S323" s="125" t="e">
        <f t="shared" ca="1" si="1804"/>
        <v>#N/A</v>
      </c>
      <c r="T323" s="125" t="e">
        <f t="shared" ca="1" si="1797"/>
        <v>#N/A</v>
      </c>
      <c r="U323" s="125" t="e">
        <f t="shared" ca="1" si="1797"/>
        <v>#N/A</v>
      </c>
      <c r="V323" s="125" t="e">
        <f t="shared" ca="1" si="1797"/>
        <v>#N/A</v>
      </c>
      <c r="W323" s="125" t="e">
        <f t="shared" ca="1" si="1797"/>
        <v>#N/A</v>
      </c>
      <c r="X323" s="125" t="e">
        <f t="shared" ca="1" si="1797"/>
        <v>#N/A</v>
      </c>
      <c r="Y323" s="125" t="e">
        <f t="shared" ca="1" si="1797"/>
        <v>#N/A</v>
      </c>
      <c r="Z323" s="125" t="e">
        <f t="shared" ca="1" si="1797"/>
        <v>#N/A</v>
      </c>
      <c r="AA323" s="125" t="e">
        <f t="shared" ca="1" si="1797"/>
        <v>#N/A</v>
      </c>
      <c r="AB323" s="125" t="e">
        <f t="shared" ca="1" si="1797"/>
        <v>#N/A</v>
      </c>
      <c r="AC323" s="125" t="e">
        <f t="shared" ca="1" si="1797"/>
        <v>#N/A</v>
      </c>
      <c r="AD323" s="125" t="e">
        <f t="shared" ca="1" si="1797"/>
        <v>#N/A</v>
      </c>
      <c r="AE323" s="125" t="e">
        <f t="shared" ca="1" si="1797"/>
        <v>#N/A</v>
      </c>
      <c r="AF323" s="125" t="e">
        <f t="shared" ca="1" si="1797"/>
        <v>#N/A</v>
      </c>
      <c r="AG323" s="125" t="e">
        <f t="shared" ca="1" si="1797"/>
        <v>#N/A</v>
      </c>
      <c r="AH323" s="125" t="e">
        <f t="shared" ca="1" si="1797"/>
        <v>#N/A</v>
      </c>
      <c r="AI323" s="125" t="e">
        <f t="shared" ca="1" si="1805"/>
        <v>#N/A</v>
      </c>
      <c r="AJ323" s="125" t="e">
        <f t="shared" ca="1" si="1805"/>
        <v>#N/A</v>
      </c>
      <c r="AK323" s="125" t="e">
        <f t="shared" ca="1" si="1805"/>
        <v>#N/A</v>
      </c>
      <c r="AL323" s="125" t="e">
        <f t="shared" ca="1" si="1805"/>
        <v>#N/A</v>
      </c>
      <c r="AM323" s="125" t="e">
        <f t="shared" ca="1" si="1805"/>
        <v>#N/A</v>
      </c>
      <c r="AN323" s="125" t="e">
        <f t="shared" ca="1" si="1805"/>
        <v>#N/A</v>
      </c>
      <c r="AO323" s="125" t="e">
        <f t="shared" ca="1" si="1805"/>
        <v>#N/A</v>
      </c>
      <c r="AP323" s="125" t="e">
        <f t="shared" ca="1" si="1805"/>
        <v>#N/A</v>
      </c>
      <c r="AQ323" s="125" t="e">
        <f t="shared" ca="1" si="1805"/>
        <v>#N/A</v>
      </c>
      <c r="AR323" s="125" t="e">
        <f t="shared" ca="1" si="1805"/>
        <v>#N/A</v>
      </c>
      <c r="AS323" s="125" t="e">
        <f t="shared" ca="1" si="1805"/>
        <v>#N/A</v>
      </c>
      <c r="AT323" s="125" t="e">
        <f t="shared" ca="1" si="1805"/>
        <v>#N/A</v>
      </c>
      <c r="AU323" s="125" t="e">
        <f t="shared" ca="1" si="1805"/>
        <v>#N/A</v>
      </c>
      <c r="AV323" s="125" t="e">
        <f t="shared" ca="1" si="1805"/>
        <v>#N/A</v>
      </c>
      <c r="AW323" s="125" t="e">
        <f t="shared" ca="1" si="1805"/>
        <v>#N/A</v>
      </c>
      <c r="AX323" s="125" t="e">
        <f t="shared" ca="1" si="1805"/>
        <v>#N/A</v>
      </c>
      <c r="AY323" s="125" t="e">
        <f t="shared" ca="1" si="1798"/>
        <v>#N/A</v>
      </c>
      <c r="AZ323" s="125" t="e">
        <f t="shared" ca="1" si="1798"/>
        <v>#N/A</v>
      </c>
      <c r="BA323" s="125" t="e">
        <f t="shared" ca="1" si="1798"/>
        <v>#N/A</v>
      </c>
      <c r="BB323" s="125" t="str">
        <f t="shared" ref="BB323:BB386" ca="1" si="1814">IF(ISNUMBER(SEARCH("Guy"&amp;"*"&amp;"@*",$D323)),$D323,"")</f>
        <v/>
      </c>
      <c r="BC323" s="125" t="str">
        <f t="shared" ca="1" si="1806"/>
        <v/>
      </c>
      <c r="BD323" s="125" t="str">
        <f t="shared" ca="1" si="1807"/>
        <v/>
      </c>
      <c r="BE323" s="125" t="str">
        <f t="shared" ca="1" si="1808"/>
        <v/>
      </c>
      <c r="BF323" t="str">
        <f t="shared" ref="BF323:BF386" ca="1" si="1815">IFERROR(SQRT(BC323^2+SQRT(BD323^2+BE323^2)^2),"")</f>
        <v/>
      </c>
      <c r="BG323" s="125" t="str">
        <f t="shared" ca="1" si="1475"/>
        <v/>
      </c>
      <c r="BI323" s="606" t="str">
        <f t="shared" ca="1" si="1510"/>
        <v/>
      </c>
      <c r="BJ323" s="125" t="str">
        <f t="shared" ca="1" si="1488"/>
        <v/>
      </c>
      <c r="BK323" s="125" t="str">
        <f t="shared" ca="1" si="1511"/>
        <v/>
      </c>
      <c r="BL323" s="125" t="str">
        <f t="shared" ref="BL323" ca="1" si="1816">IFERROR(INDEX($D$2:$BA$203,$A$41-1+$BI323,$A$27-3)*IF(RTF_unit="K",1,IF(RTF_unit="lb",1/1000,IF(RTF_unit="T",2,1))),"")</f>
        <v/>
      </c>
      <c r="BM323" s="125" t="str">
        <f t="shared" ref="BM323" ca="1" si="1817">IFERROR(INDEX($D$2:$BA$203,$A$41-1+$BI323,$A$27-1)*IF(RTF_unit="K",1,IF(RTF_unit="lb",1/1000,IF(RTF_unit="T",2,1))),"")</f>
        <v/>
      </c>
      <c r="BN323" s="125" t="str">
        <f t="shared" ref="BN323" ca="1" si="1818">IFERROR(INDEX($D$2:$BA$203,$A$41-1+$BI323,$A$27-2)*IF(RTF_unit="K",1,IF(RTF_unit="lb",1/1000,IF(RTF_unit="T",2,1))),"")</f>
        <v/>
      </c>
      <c r="BO323" s="125" t="str">
        <f t="shared" ref="BO323" ca="1" si="1819">IFERROR(INDEX($D$2:$BA$203,$A$41-1+$BI323,$A$27)*IF(RTF_unit_Moment="kip-ft",1,IF(RTF_unit_Moment="kip-in",1/12,IF(RTF_unit_Moment="lb-ft",1/1000,IF(RTF_unit_Moment="lb-in",1/12000,1)))),"")</f>
        <v/>
      </c>
      <c r="BP323" s="125" t="str">
        <f t="shared" ref="BP323" ca="1" si="1820">IFERROR(INDEX($D$2:$BA$203,$A$41-1+$BI323,$A$30)*IF(RTF_unit_Moment="kip-ft",1,IF(RTF_unit_Moment="kip-in",1/12,IF(RTF_unit_Moment="lb-ft",1/1000,IF(RTF_unit_Moment="lb-in",1/12000,1)))),"")</f>
        <v/>
      </c>
      <c r="BQ323" s="125" t="str">
        <f t="shared" ca="1" si="1517"/>
        <v/>
      </c>
      <c r="BR323" s="125" t="str">
        <f t="shared" ca="1" si="1518"/>
        <v/>
      </c>
      <c r="BT323" s="125" t="str">
        <f t="array" aca="1" ref="BT323" ca="1">IFERROR(INDEX($BB$1:$BB$203,SMALL(IF($BB$1:$BB$203&lt;&gt;"",ROW($BB$1:$BB$203)),ROW(316:316))),"")</f>
        <v/>
      </c>
      <c r="BU323" s="604" t="str">
        <f t="shared" ca="1" si="1486"/>
        <v/>
      </c>
      <c r="BV323" s="125" t="str">
        <f t="shared" ca="1" si="1494"/>
        <v/>
      </c>
      <c r="BW323" s="125" t="str">
        <f t="shared" ca="1" si="1494"/>
        <v/>
      </c>
      <c r="BX323" s="125" t="str">
        <f t="shared" ca="1" si="1494"/>
        <v/>
      </c>
      <c r="BY323" s="125" t="str">
        <f t="shared" ca="1" si="1495"/>
        <v/>
      </c>
      <c r="BZ323" s="125" t="str">
        <f t="shared" ca="1" si="1487"/>
        <v/>
      </c>
      <c r="CA323" s="125" t="str">
        <f t="shared" ca="1" si="1496"/>
        <v/>
      </c>
      <c r="CB323" s="125" t="str">
        <f t="shared" ca="1" si="1497"/>
        <v/>
      </c>
      <c r="CC323" s="125" t="str">
        <f t="shared" ca="1" si="1498"/>
        <v/>
      </c>
      <c r="CD323" s="125" t="str">
        <f t="shared" ca="1" si="1499"/>
        <v/>
      </c>
      <c r="CE323" s="125" t="str">
        <f t="shared" ca="1" si="1500"/>
        <v/>
      </c>
      <c r="CF323" s="125" t="str">
        <f t="shared" ca="1" si="1501"/>
        <v/>
      </c>
      <c r="CG323" s="125" t="str">
        <f t="shared" ca="1" si="1502"/>
        <v/>
      </c>
      <c r="CH323" s="125" t="str">
        <f t="shared" ca="1" si="1503"/>
        <v/>
      </c>
      <c r="CI323" s="125" t="str">
        <f t="shared" ca="1" si="1504"/>
        <v/>
      </c>
      <c r="CJ323" s="125" t="str">
        <f t="array" aca="1" ref="CJ323" ca="1">IFERROR(INDEX($CI$1:$CI$502,SMALL(IF($CI$1:$CI$502&lt;&gt;"",ROW($CI$1:$CI$502)),ROW(316:316))),"")</f>
        <v/>
      </c>
      <c r="CK323" s="125" t="str">
        <f t="shared" ca="1" si="1505"/>
        <v/>
      </c>
      <c r="CL323" s="125" t="str">
        <f t="shared" ca="1" si="1506"/>
        <v/>
      </c>
      <c r="CM323" s="125"/>
      <c r="CO323" s="125" t="str">
        <f t="shared" si="1507"/>
        <v/>
      </c>
      <c r="CP323" s="600" t="str">
        <f t="shared" si="1508"/>
        <v/>
      </c>
      <c r="CQ323" s="600" t="str">
        <f t="shared" si="1524"/>
        <v/>
      </c>
      <c r="CR323" s="600" t="str">
        <f t="shared" si="1509"/>
        <v/>
      </c>
    </row>
    <row r="324" spans="1:96" x14ac:dyDescent="0.25">
      <c r="A324" s="591"/>
      <c r="C324" s="125">
        <f t="shared" ref="C324:C387" si="1821">C323+1</f>
        <v>322</v>
      </c>
      <c r="D324" s="125" t="e">
        <f t="shared" ca="1" si="1804"/>
        <v>#N/A</v>
      </c>
      <c r="E324" s="125" t="e">
        <f t="shared" ca="1" si="1804"/>
        <v>#N/A</v>
      </c>
      <c r="F324" s="125" t="e">
        <f t="shared" ca="1" si="1804"/>
        <v>#N/A</v>
      </c>
      <c r="G324" s="125" t="e">
        <f t="shared" ca="1" si="1804"/>
        <v>#N/A</v>
      </c>
      <c r="H324" s="125" t="e">
        <f t="shared" ca="1" si="1804"/>
        <v>#N/A</v>
      </c>
      <c r="I324" s="125" t="e">
        <f t="shared" ca="1" si="1804"/>
        <v>#N/A</v>
      </c>
      <c r="J324" s="125" t="e">
        <f t="shared" ca="1" si="1804"/>
        <v>#N/A</v>
      </c>
      <c r="K324" s="125" t="e">
        <f t="shared" ca="1" si="1804"/>
        <v>#N/A</v>
      </c>
      <c r="L324" s="125" t="e">
        <f t="shared" ca="1" si="1804"/>
        <v>#N/A</v>
      </c>
      <c r="M324" s="125" t="e">
        <f t="shared" ca="1" si="1804"/>
        <v>#N/A</v>
      </c>
      <c r="N324" s="125" t="e">
        <f t="shared" ca="1" si="1804"/>
        <v>#N/A</v>
      </c>
      <c r="O324" s="125" t="e">
        <f t="shared" ca="1" si="1804"/>
        <v>#N/A</v>
      </c>
      <c r="P324" s="125" t="e">
        <f t="shared" ca="1" si="1804"/>
        <v>#N/A</v>
      </c>
      <c r="Q324" s="125" t="e">
        <f t="shared" ca="1" si="1804"/>
        <v>#N/A</v>
      </c>
      <c r="R324" s="125" t="e">
        <f t="shared" ca="1" si="1804"/>
        <v>#N/A</v>
      </c>
      <c r="S324" s="125" t="e">
        <f t="shared" ca="1" si="1804"/>
        <v>#N/A</v>
      </c>
      <c r="T324" s="125" t="e">
        <f t="shared" ca="1" si="1797"/>
        <v>#N/A</v>
      </c>
      <c r="U324" s="125" t="e">
        <f t="shared" ca="1" si="1797"/>
        <v>#N/A</v>
      </c>
      <c r="V324" s="125" t="e">
        <f t="shared" ca="1" si="1797"/>
        <v>#N/A</v>
      </c>
      <c r="W324" s="125" t="e">
        <f t="shared" ca="1" si="1797"/>
        <v>#N/A</v>
      </c>
      <c r="X324" s="125" t="e">
        <f t="shared" ca="1" si="1797"/>
        <v>#N/A</v>
      </c>
      <c r="Y324" s="125" t="e">
        <f t="shared" ca="1" si="1797"/>
        <v>#N/A</v>
      </c>
      <c r="Z324" s="125" t="e">
        <f t="shared" ca="1" si="1797"/>
        <v>#N/A</v>
      </c>
      <c r="AA324" s="125" t="e">
        <f t="shared" ca="1" si="1797"/>
        <v>#N/A</v>
      </c>
      <c r="AB324" s="125" t="e">
        <f t="shared" ca="1" si="1797"/>
        <v>#N/A</v>
      </c>
      <c r="AC324" s="125" t="e">
        <f t="shared" ca="1" si="1797"/>
        <v>#N/A</v>
      </c>
      <c r="AD324" s="125" t="e">
        <f t="shared" ca="1" si="1797"/>
        <v>#N/A</v>
      </c>
      <c r="AE324" s="125" t="e">
        <f t="shared" ca="1" si="1797"/>
        <v>#N/A</v>
      </c>
      <c r="AF324" s="125" t="e">
        <f t="shared" ca="1" si="1797"/>
        <v>#N/A</v>
      </c>
      <c r="AG324" s="125" t="e">
        <f t="shared" ca="1" si="1797"/>
        <v>#N/A</v>
      </c>
      <c r="AH324" s="125" t="e">
        <f t="shared" ca="1" si="1797"/>
        <v>#N/A</v>
      </c>
      <c r="AI324" s="125" t="e">
        <f t="shared" ca="1" si="1805"/>
        <v>#N/A</v>
      </c>
      <c r="AJ324" s="125" t="e">
        <f t="shared" ca="1" si="1805"/>
        <v>#N/A</v>
      </c>
      <c r="AK324" s="125" t="e">
        <f t="shared" ca="1" si="1805"/>
        <v>#N/A</v>
      </c>
      <c r="AL324" s="125" t="e">
        <f t="shared" ca="1" si="1805"/>
        <v>#N/A</v>
      </c>
      <c r="AM324" s="125" t="e">
        <f t="shared" ca="1" si="1805"/>
        <v>#N/A</v>
      </c>
      <c r="AN324" s="125" t="e">
        <f t="shared" ca="1" si="1805"/>
        <v>#N/A</v>
      </c>
      <c r="AO324" s="125" t="e">
        <f t="shared" ca="1" si="1805"/>
        <v>#N/A</v>
      </c>
      <c r="AP324" s="125" t="e">
        <f t="shared" ca="1" si="1805"/>
        <v>#N/A</v>
      </c>
      <c r="AQ324" s="125" t="e">
        <f t="shared" ca="1" si="1805"/>
        <v>#N/A</v>
      </c>
      <c r="AR324" s="125" t="e">
        <f t="shared" ca="1" si="1805"/>
        <v>#N/A</v>
      </c>
      <c r="AS324" s="125" t="e">
        <f t="shared" ca="1" si="1805"/>
        <v>#N/A</v>
      </c>
      <c r="AT324" s="125" t="e">
        <f t="shared" ca="1" si="1805"/>
        <v>#N/A</v>
      </c>
      <c r="AU324" s="125" t="e">
        <f t="shared" ca="1" si="1805"/>
        <v>#N/A</v>
      </c>
      <c r="AV324" s="125" t="e">
        <f t="shared" ca="1" si="1805"/>
        <v>#N/A</v>
      </c>
      <c r="AW324" s="125" t="e">
        <f t="shared" ca="1" si="1805"/>
        <v>#N/A</v>
      </c>
      <c r="AX324" s="125" t="e">
        <f t="shared" ca="1" si="1805"/>
        <v>#N/A</v>
      </c>
      <c r="AY324" s="125" t="e">
        <f t="shared" ca="1" si="1798"/>
        <v>#N/A</v>
      </c>
      <c r="AZ324" s="125" t="e">
        <f t="shared" ca="1" si="1798"/>
        <v>#N/A</v>
      </c>
      <c r="BA324" s="125" t="e">
        <f t="shared" ca="1" si="1798"/>
        <v>#N/A</v>
      </c>
      <c r="BB324" s="125" t="str">
        <f t="shared" ca="1" si="1814"/>
        <v/>
      </c>
      <c r="BC324" s="125" t="str">
        <f t="shared" ca="1" si="1806"/>
        <v/>
      </c>
      <c r="BD324" s="125" t="str">
        <f t="shared" ca="1" si="1807"/>
        <v/>
      </c>
      <c r="BE324" s="125" t="str">
        <f t="shared" ca="1" si="1808"/>
        <v/>
      </c>
      <c r="BF324" t="str">
        <f t="shared" ca="1" si="1815"/>
        <v/>
      </c>
      <c r="BG324" s="125" t="str">
        <f t="shared" ca="1" si="1475"/>
        <v/>
      </c>
      <c r="BI324" s="606" t="str">
        <f t="shared" ca="1" si="1510"/>
        <v/>
      </c>
      <c r="BJ324" s="125" t="str">
        <f t="shared" ca="1" si="1488"/>
        <v/>
      </c>
      <c r="BK324" s="125" t="str">
        <f t="shared" ca="1" si="1511"/>
        <v/>
      </c>
      <c r="BL324" s="125" t="str">
        <f t="shared" ref="BL324" ca="1" si="1822">IFERROR(INDEX($D$2:$BA$203,$A$41-1+$BI324,$A$27-3)*IF(RTF_unit="K",1,IF(RTF_unit="lb",1/1000,IF(RTF_unit="T",2,1))),"")</f>
        <v/>
      </c>
      <c r="BM324" s="125" t="str">
        <f t="shared" ref="BM324" ca="1" si="1823">IFERROR(INDEX($D$2:$BA$203,$A$41-1+$BI324,$A$27-1)*IF(RTF_unit="K",1,IF(RTF_unit="lb",1/1000,IF(RTF_unit="T",2,1))),"")</f>
        <v/>
      </c>
      <c r="BN324" s="125" t="str">
        <f t="shared" ref="BN324" ca="1" si="1824">IFERROR(INDEX($D$2:$BA$203,$A$41-1+$BI324,$A$27-2)*IF(RTF_unit="K",1,IF(RTF_unit="lb",1/1000,IF(RTF_unit="T",2,1))),"")</f>
        <v/>
      </c>
      <c r="BO324" s="125" t="str">
        <f t="shared" ref="BO324" ca="1" si="1825">IFERROR(INDEX($D$2:$BA$203,$A$41-1+$BI324,$A$27)*IF(RTF_unit_Moment="kip-ft",1,IF(RTF_unit_Moment="kip-in",1/12,IF(RTF_unit_Moment="lb-ft",1/1000,IF(RTF_unit_Moment="lb-in",1/12000,1)))),"")</f>
        <v/>
      </c>
      <c r="BP324" s="125" t="str">
        <f t="shared" ref="BP324" ca="1" si="1826">IFERROR(INDEX($D$2:$BA$203,$A$41-1+$BI324,$A$30)*IF(RTF_unit_Moment="kip-ft",1,IF(RTF_unit_Moment="kip-in",1/12,IF(RTF_unit_Moment="lb-ft",1/1000,IF(RTF_unit_Moment="lb-in",1/12000,1)))),"")</f>
        <v/>
      </c>
      <c r="BQ324" s="125" t="str">
        <f t="shared" ca="1" si="1517"/>
        <v/>
      </c>
      <c r="BR324" s="125" t="str">
        <f t="shared" ca="1" si="1518"/>
        <v/>
      </c>
      <c r="BT324" s="125" t="str">
        <f t="array" aca="1" ref="BT324" ca="1">IFERROR(INDEX($BB$1:$BB$203,SMALL(IF($BB$1:$BB$203&lt;&gt;"",ROW($BB$1:$BB$203)),ROW(317:317))),"")</f>
        <v/>
      </c>
      <c r="BU324" s="604" t="str">
        <f t="shared" ca="1" si="1486"/>
        <v/>
      </c>
      <c r="BV324" s="125" t="str">
        <f t="shared" ca="1" si="1494"/>
        <v/>
      </c>
      <c r="BW324" s="125" t="str">
        <f t="shared" ca="1" si="1494"/>
        <v/>
      </c>
      <c r="BX324" s="125" t="str">
        <f t="shared" ca="1" si="1494"/>
        <v/>
      </c>
      <c r="BY324" s="125" t="str">
        <f t="shared" ca="1" si="1495"/>
        <v/>
      </c>
      <c r="BZ324" s="125" t="str">
        <f t="shared" ca="1" si="1487"/>
        <v/>
      </c>
      <c r="CA324" s="125" t="str">
        <f t="shared" ca="1" si="1496"/>
        <v/>
      </c>
      <c r="CB324" s="125" t="str">
        <f t="shared" ca="1" si="1497"/>
        <v/>
      </c>
      <c r="CC324" s="125" t="str">
        <f t="shared" ca="1" si="1498"/>
        <v/>
      </c>
      <c r="CD324" s="125" t="str">
        <f t="shared" ca="1" si="1499"/>
        <v/>
      </c>
      <c r="CE324" s="125" t="str">
        <f t="shared" ca="1" si="1500"/>
        <v/>
      </c>
      <c r="CF324" s="125" t="str">
        <f t="shared" ca="1" si="1501"/>
        <v/>
      </c>
      <c r="CG324" s="125" t="str">
        <f t="shared" ca="1" si="1502"/>
        <v/>
      </c>
      <c r="CH324" s="125" t="str">
        <f t="shared" ca="1" si="1503"/>
        <v/>
      </c>
      <c r="CI324" s="125" t="str">
        <f t="shared" ca="1" si="1504"/>
        <v/>
      </c>
      <c r="CJ324" s="125" t="str">
        <f t="array" aca="1" ref="CJ324" ca="1">IFERROR(INDEX($CI$1:$CI$502,SMALL(IF($CI$1:$CI$502&lt;&gt;"",ROW($CI$1:$CI$502)),ROW(317:317))),"")</f>
        <v/>
      </c>
      <c r="CK324" s="125" t="str">
        <f t="shared" ca="1" si="1505"/>
        <v/>
      </c>
      <c r="CL324" s="125" t="str">
        <f t="shared" ca="1" si="1506"/>
        <v/>
      </c>
      <c r="CM324" s="125"/>
      <c r="CO324" s="125" t="str">
        <f t="shared" si="1507"/>
        <v/>
      </c>
      <c r="CP324" s="600" t="str">
        <f t="shared" si="1508"/>
        <v/>
      </c>
      <c r="CQ324" s="600" t="str">
        <f t="shared" si="1524"/>
        <v/>
      </c>
      <c r="CR324" s="600" t="str">
        <f t="shared" si="1509"/>
        <v/>
      </c>
    </row>
    <row r="325" spans="1:96" x14ac:dyDescent="0.25">
      <c r="A325" s="591"/>
      <c r="C325" s="125">
        <f t="shared" si="1821"/>
        <v>323</v>
      </c>
      <c r="D325" s="125" t="e">
        <f t="shared" ca="1" si="1804"/>
        <v>#N/A</v>
      </c>
      <c r="E325" s="125" t="e">
        <f t="shared" ca="1" si="1804"/>
        <v>#N/A</v>
      </c>
      <c r="F325" s="125" t="e">
        <f t="shared" ca="1" si="1804"/>
        <v>#N/A</v>
      </c>
      <c r="G325" s="125" t="e">
        <f t="shared" ca="1" si="1804"/>
        <v>#N/A</v>
      </c>
      <c r="H325" s="125" t="e">
        <f t="shared" ca="1" si="1804"/>
        <v>#N/A</v>
      </c>
      <c r="I325" s="125" t="e">
        <f t="shared" ca="1" si="1804"/>
        <v>#N/A</v>
      </c>
      <c r="J325" s="125" t="e">
        <f t="shared" ca="1" si="1804"/>
        <v>#N/A</v>
      </c>
      <c r="K325" s="125" t="e">
        <f t="shared" ca="1" si="1804"/>
        <v>#N/A</v>
      </c>
      <c r="L325" s="125" t="e">
        <f t="shared" ca="1" si="1804"/>
        <v>#N/A</v>
      </c>
      <c r="M325" s="125" t="e">
        <f t="shared" ca="1" si="1804"/>
        <v>#N/A</v>
      </c>
      <c r="N325" s="125" t="e">
        <f t="shared" ca="1" si="1804"/>
        <v>#N/A</v>
      </c>
      <c r="O325" s="125" t="e">
        <f t="shared" ca="1" si="1804"/>
        <v>#N/A</v>
      </c>
      <c r="P325" s="125" t="e">
        <f t="shared" ca="1" si="1804"/>
        <v>#N/A</v>
      </c>
      <c r="Q325" s="125" t="e">
        <f t="shared" ca="1" si="1804"/>
        <v>#N/A</v>
      </c>
      <c r="R325" s="125" t="e">
        <f t="shared" ca="1" si="1804"/>
        <v>#N/A</v>
      </c>
      <c r="S325" s="125" t="e">
        <f t="shared" ca="1" si="1804"/>
        <v>#N/A</v>
      </c>
      <c r="T325" s="125" t="e">
        <f t="shared" ca="1" si="1797"/>
        <v>#N/A</v>
      </c>
      <c r="U325" s="125" t="e">
        <f t="shared" ca="1" si="1797"/>
        <v>#N/A</v>
      </c>
      <c r="V325" s="125" t="e">
        <f t="shared" ca="1" si="1797"/>
        <v>#N/A</v>
      </c>
      <c r="W325" s="125" t="e">
        <f t="shared" ca="1" si="1797"/>
        <v>#N/A</v>
      </c>
      <c r="X325" s="125" t="e">
        <f t="shared" ca="1" si="1797"/>
        <v>#N/A</v>
      </c>
      <c r="Y325" s="125" t="e">
        <f t="shared" ca="1" si="1797"/>
        <v>#N/A</v>
      </c>
      <c r="Z325" s="125" t="e">
        <f t="shared" ca="1" si="1797"/>
        <v>#N/A</v>
      </c>
      <c r="AA325" s="125" t="e">
        <f t="shared" ca="1" si="1797"/>
        <v>#N/A</v>
      </c>
      <c r="AB325" s="125" t="e">
        <f t="shared" ca="1" si="1797"/>
        <v>#N/A</v>
      </c>
      <c r="AC325" s="125" t="e">
        <f t="shared" ca="1" si="1797"/>
        <v>#N/A</v>
      </c>
      <c r="AD325" s="125" t="e">
        <f t="shared" ca="1" si="1797"/>
        <v>#N/A</v>
      </c>
      <c r="AE325" s="125" t="e">
        <f t="shared" ca="1" si="1797"/>
        <v>#N/A</v>
      </c>
      <c r="AF325" s="125" t="e">
        <f t="shared" ca="1" si="1797"/>
        <v>#N/A</v>
      </c>
      <c r="AG325" s="125" t="e">
        <f t="shared" ca="1" si="1797"/>
        <v>#N/A</v>
      </c>
      <c r="AH325" s="125" t="e">
        <f t="shared" ca="1" si="1797"/>
        <v>#N/A</v>
      </c>
      <c r="AI325" s="125" t="e">
        <f t="shared" ca="1" si="1805"/>
        <v>#N/A</v>
      </c>
      <c r="AJ325" s="125" t="e">
        <f t="shared" ca="1" si="1805"/>
        <v>#N/A</v>
      </c>
      <c r="AK325" s="125" t="e">
        <f t="shared" ca="1" si="1805"/>
        <v>#N/A</v>
      </c>
      <c r="AL325" s="125" t="e">
        <f t="shared" ca="1" si="1805"/>
        <v>#N/A</v>
      </c>
      <c r="AM325" s="125" t="e">
        <f t="shared" ca="1" si="1805"/>
        <v>#N/A</v>
      </c>
      <c r="AN325" s="125" t="e">
        <f t="shared" ca="1" si="1805"/>
        <v>#N/A</v>
      </c>
      <c r="AO325" s="125" t="e">
        <f t="shared" ca="1" si="1805"/>
        <v>#N/A</v>
      </c>
      <c r="AP325" s="125" t="e">
        <f t="shared" ca="1" si="1805"/>
        <v>#N/A</v>
      </c>
      <c r="AQ325" s="125" t="e">
        <f t="shared" ca="1" si="1805"/>
        <v>#N/A</v>
      </c>
      <c r="AR325" s="125" t="e">
        <f t="shared" ca="1" si="1805"/>
        <v>#N/A</v>
      </c>
      <c r="AS325" s="125" t="e">
        <f t="shared" ca="1" si="1805"/>
        <v>#N/A</v>
      </c>
      <c r="AT325" s="125" t="e">
        <f t="shared" ca="1" si="1805"/>
        <v>#N/A</v>
      </c>
      <c r="AU325" s="125" t="e">
        <f t="shared" ca="1" si="1805"/>
        <v>#N/A</v>
      </c>
      <c r="AV325" s="125" t="e">
        <f t="shared" ca="1" si="1805"/>
        <v>#N/A</v>
      </c>
      <c r="AW325" s="125" t="e">
        <f t="shared" ca="1" si="1805"/>
        <v>#N/A</v>
      </c>
      <c r="AX325" s="125" t="e">
        <f t="shared" ca="1" si="1805"/>
        <v>#N/A</v>
      </c>
      <c r="AY325" s="125" t="e">
        <f t="shared" ca="1" si="1798"/>
        <v>#N/A</v>
      </c>
      <c r="AZ325" s="125" t="e">
        <f t="shared" ca="1" si="1798"/>
        <v>#N/A</v>
      </c>
      <c r="BA325" s="125" t="e">
        <f t="shared" ca="1" si="1798"/>
        <v>#N/A</v>
      </c>
      <c r="BB325" s="125" t="str">
        <f t="shared" ca="1" si="1814"/>
        <v/>
      </c>
      <c r="BC325" s="125" t="str">
        <f t="shared" ca="1" si="1806"/>
        <v/>
      </c>
      <c r="BD325" s="125" t="str">
        <f t="shared" ca="1" si="1807"/>
        <v/>
      </c>
      <c r="BE325" s="125" t="str">
        <f t="shared" ca="1" si="1808"/>
        <v/>
      </c>
      <c r="BF325" t="str">
        <f t="shared" ca="1" si="1815"/>
        <v/>
      </c>
      <c r="BG325" s="125" t="str">
        <f t="shared" ca="1" si="1475"/>
        <v/>
      </c>
      <c r="BI325" s="606" t="str">
        <f t="shared" ca="1" si="1510"/>
        <v/>
      </c>
      <c r="BJ325" s="125" t="str">
        <f t="shared" ca="1" si="1488"/>
        <v/>
      </c>
      <c r="BK325" s="125" t="str">
        <f t="shared" ca="1" si="1511"/>
        <v/>
      </c>
      <c r="BL325" s="125" t="str">
        <f t="shared" ref="BL325" ca="1" si="1827">IFERROR(INDEX($D$2:$BA$203,$A$41-1+$BI325,$A$27-3)*IF(RTF_unit="K",1,IF(RTF_unit="lb",1/1000,IF(RTF_unit="T",2,1))),"")</f>
        <v/>
      </c>
      <c r="BM325" s="125" t="str">
        <f t="shared" ref="BM325" ca="1" si="1828">IFERROR(INDEX($D$2:$BA$203,$A$41-1+$BI325,$A$27-1)*IF(RTF_unit="K",1,IF(RTF_unit="lb",1/1000,IF(RTF_unit="T",2,1))),"")</f>
        <v/>
      </c>
      <c r="BN325" s="125" t="str">
        <f t="shared" ref="BN325" ca="1" si="1829">IFERROR(INDEX($D$2:$BA$203,$A$41-1+$BI325,$A$27-2)*IF(RTF_unit="K",1,IF(RTF_unit="lb",1/1000,IF(RTF_unit="T",2,1))),"")</f>
        <v/>
      </c>
      <c r="BO325" s="125" t="str">
        <f t="shared" ref="BO325" ca="1" si="1830">IFERROR(INDEX($D$2:$BA$203,$A$41-1+$BI325,$A$27)*IF(RTF_unit_Moment="kip-ft",1,IF(RTF_unit_Moment="kip-in",1/12,IF(RTF_unit_Moment="lb-ft",1/1000,IF(RTF_unit_Moment="lb-in",1/12000,1)))),"")</f>
        <v/>
      </c>
      <c r="BP325" s="125" t="str">
        <f t="shared" ref="BP325" ca="1" si="1831">IFERROR(INDEX($D$2:$BA$203,$A$41-1+$BI325,$A$30)*IF(RTF_unit_Moment="kip-ft",1,IF(RTF_unit_Moment="kip-in",1/12,IF(RTF_unit_Moment="lb-ft",1/1000,IF(RTF_unit_Moment="lb-in",1/12000,1)))),"")</f>
        <v/>
      </c>
      <c r="BQ325" s="125" t="str">
        <f t="shared" ca="1" si="1517"/>
        <v/>
      </c>
      <c r="BR325" s="125" t="str">
        <f t="shared" ca="1" si="1518"/>
        <v/>
      </c>
      <c r="BT325" s="125" t="str">
        <f t="array" aca="1" ref="BT325" ca="1">IFERROR(INDEX($BB$1:$BB$203,SMALL(IF($BB$1:$BB$203&lt;&gt;"",ROW($BB$1:$BB$203)),ROW(318:318))),"")</f>
        <v/>
      </c>
      <c r="BU325" s="604" t="str">
        <f t="shared" ca="1" si="1486"/>
        <v/>
      </c>
      <c r="BV325" s="125" t="str">
        <f t="shared" ca="1" si="1494"/>
        <v/>
      </c>
      <c r="BW325" s="125" t="str">
        <f t="shared" ca="1" si="1494"/>
        <v/>
      </c>
      <c r="BX325" s="125" t="str">
        <f t="shared" ca="1" si="1494"/>
        <v/>
      </c>
      <c r="BY325" s="125" t="str">
        <f t="shared" ca="1" si="1495"/>
        <v/>
      </c>
      <c r="BZ325" s="125" t="str">
        <f t="shared" ca="1" si="1487"/>
        <v/>
      </c>
      <c r="CA325" s="125" t="str">
        <f t="shared" ca="1" si="1496"/>
        <v/>
      </c>
      <c r="CB325" s="125" t="str">
        <f t="shared" ca="1" si="1497"/>
        <v/>
      </c>
      <c r="CC325" s="125" t="str">
        <f t="shared" ca="1" si="1498"/>
        <v/>
      </c>
      <c r="CD325" s="125" t="str">
        <f t="shared" ca="1" si="1499"/>
        <v/>
      </c>
      <c r="CE325" s="125" t="str">
        <f t="shared" ca="1" si="1500"/>
        <v/>
      </c>
      <c r="CF325" s="125" t="str">
        <f t="shared" ca="1" si="1501"/>
        <v/>
      </c>
      <c r="CG325" s="125" t="str">
        <f t="shared" ca="1" si="1502"/>
        <v/>
      </c>
      <c r="CH325" s="125" t="str">
        <f t="shared" ca="1" si="1503"/>
        <v/>
      </c>
      <c r="CI325" s="125" t="str">
        <f t="shared" ca="1" si="1504"/>
        <v/>
      </c>
      <c r="CJ325" s="125" t="str">
        <f t="array" aca="1" ref="CJ325" ca="1">IFERROR(INDEX($CI$1:$CI$502,SMALL(IF($CI$1:$CI$502&lt;&gt;"",ROW($CI$1:$CI$502)),ROW(318:318))),"")</f>
        <v/>
      </c>
      <c r="CK325" s="125" t="str">
        <f t="shared" ca="1" si="1505"/>
        <v/>
      </c>
      <c r="CL325" s="125" t="str">
        <f t="shared" ca="1" si="1506"/>
        <v/>
      </c>
      <c r="CM325" s="125"/>
      <c r="CO325" s="125" t="str">
        <f t="shared" si="1507"/>
        <v/>
      </c>
      <c r="CP325" s="600" t="str">
        <f t="shared" si="1508"/>
        <v/>
      </c>
      <c r="CQ325" s="600" t="str">
        <f t="shared" si="1524"/>
        <v/>
      </c>
      <c r="CR325" s="600" t="str">
        <f t="shared" si="1509"/>
        <v/>
      </c>
    </row>
    <row r="326" spans="1:96" x14ac:dyDescent="0.25">
      <c r="A326" s="591"/>
      <c r="C326" s="125">
        <f t="shared" si="1821"/>
        <v>324</v>
      </c>
      <c r="D326" s="125" t="e">
        <f t="shared" ca="1" si="1804"/>
        <v>#N/A</v>
      </c>
      <c r="E326" s="125" t="e">
        <f t="shared" ca="1" si="1804"/>
        <v>#N/A</v>
      </c>
      <c r="F326" s="125" t="e">
        <f t="shared" ca="1" si="1804"/>
        <v>#N/A</v>
      </c>
      <c r="G326" s="125" t="e">
        <f t="shared" ca="1" si="1804"/>
        <v>#N/A</v>
      </c>
      <c r="H326" s="125" t="e">
        <f t="shared" ca="1" si="1804"/>
        <v>#N/A</v>
      </c>
      <c r="I326" s="125" t="e">
        <f t="shared" ca="1" si="1804"/>
        <v>#N/A</v>
      </c>
      <c r="J326" s="125" t="e">
        <f t="shared" ca="1" si="1804"/>
        <v>#N/A</v>
      </c>
      <c r="K326" s="125" t="e">
        <f t="shared" ca="1" si="1804"/>
        <v>#N/A</v>
      </c>
      <c r="L326" s="125" t="e">
        <f t="shared" ca="1" si="1804"/>
        <v>#N/A</v>
      </c>
      <c r="M326" s="125" t="e">
        <f t="shared" ca="1" si="1804"/>
        <v>#N/A</v>
      </c>
      <c r="N326" s="125" t="e">
        <f t="shared" ca="1" si="1804"/>
        <v>#N/A</v>
      </c>
      <c r="O326" s="125" t="e">
        <f t="shared" ca="1" si="1804"/>
        <v>#N/A</v>
      </c>
      <c r="P326" s="125" t="e">
        <f t="shared" ca="1" si="1804"/>
        <v>#N/A</v>
      </c>
      <c r="Q326" s="125" t="e">
        <f t="shared" ca="1" si="1804"/>
        <v>#N/A</v>
      </c>
      <c r="R326" s="125" t="e">
        <f t="shared" ca="1" si="1804"/>
        <v>#N/A</v>
      </c>
      <c r="S326" s="125" t="e">
        <f t="shared" ca="1" si="1804"/>
        <v>#N/A</v>
      </c>
      <c r="T326" s="125" t="e">
        <f t="shared" ca="1" si="1797"/>
        <v>#N/A</v>
      </c>
      <c r="U326" s="125" t="e">
        <f t="shared" ca="1" si="1797"/>
        <v>#N/A</v>
      </c>
      <c r="V326" s="125" t="e">
        <f t="shared" ca="1" si="1797"/>
        <v>#N/A</v>
      </c>
      <c r="W326" s="125" t="e">
        <f t="shared" ca="1" si="1797"/>
        <v>#N/A</v>
      </c>
      <c r="X326" s="125" t="e">
        <f t="shared" ca="1" si="1797"/>
        <v>#N/A</v>
      </c>
      <c r="Y326" s="125" t="e">
        <f t="shared" ca="1" si="1797"/>
        <v>#N/A</v>
      </c>
      <c r="Z326" s="125" t="e">
        <f t="shared" ca="1" si="1797"/>
        <v>#N/A</v>
      </c>
      <c r="AA326" s="125" t="e">
        <f t="shared" ca="1" si="1797"/>
        <v>#N/A</v>
      </c>
      <c r="AB326" s="125" t="e">
        <f t="shared" ca="1" si="1797"/>
        <v>#N/A</v>
      </c>
      <c r="AC326" s="125" t="e">
        <f t="shared" ca="1" si="1797"/>
        <v>#N/A</v>
      </c>
      <c r="AD326" s="125" t="e">
        <f t="shared" ca="1" si="1797"/>
        <v>#N/A</v>
      </c>
      <c r="AE326" s="125" t="e">
        <f t="shared" ca="1" si="1797"/>
        <v>#N/A</v>
      </c>
      <c r="AF326" s="125" t="e">
        <f t="shared" ca="1" si="1797"/>
        <v>#N/A</v>
      </c>
      <c r="AG326" s="125" t="e">
        <f t="shared" ca="1" si="1797"/>
        <v>#N/A</v>
      </c>
      <c r="AH326" s="125" t="e">
        <f t="shared" ca="1" si="1797"/>
        <v>#N/A</v>
      </c>
      <c r="AI326" s="125" t="e">
        <f t="shared" ca="1" si="1805"/>
        <v>#N/A</v>
      </c>
      <c r="AJ326" s="125" t="e">
        <f t="shared" ca="1" si="1805"/>
        <v>#N/A</v>
      </c>
      <c r="AK326" s="125" t="e">
        <f t="shared" ca="1" si="1805"/>
        <v>#N/A</v>
      </c>
      <c r="AL326" s="125" t="e">
        <f t="shared" ca="1" si="1805"/>
        <v>#N/A</v>
      </c>
      <c r="AM326" s="125" t="e">
        <f t="shared" ca="1" si="1805"/>
        <v>#N/A</v>
      </c>
      <c r="AN326" s="125" t="e">
        <f t="shared" ca="1" si="1805"/>
        <v>#N/A</v>
      </c>
      <c r="AO326" s="125" t="e">
        <f t="shared" ca="1" si="1805"/>
        <v>#N/A</v>
      </c>
      <c r="AP326" s="125" t="e">
        <f t="shared" ca="1" si="1805"/>
        <v>#N/A</v>
      </c>
      <c r="AQ326" s="125" t="e">
        <f t="shared" ca="1" si="1805"/>
        <v>#N/A</v>
      </c>
      <c r="AR326" s="125" t="e">
        <f t="shared" ca="1" si="1805"/>
        <v>#N/A</v>
      </c>
      <c r="AS326" s="125" t="e">
        <f t="shared" ca="1" si="1805"/>
        <v>#N/A</v>
      </c>
      <c r="AT326" s="125" t="e">
        <f t="shared" ca="1" si="1805"/>
        <v>#N/A</v>
      </c>
      <c r="AU326" s="125" t="e">
        <f t="shared" ca="1" si="1805"/>
        <v>#N/A</v>
      </c>
      <c r="AV326" s="125" t="e">
        <f t="shared" ca="1" si="1805"/>
        <v>#N/A</v>
      </c>
      <c r="AW326" s="125" t="e">
        <f t="shared" ca="1" si="1805"/>
        <v>#N/A</v>
      </c>
      <c r="AX326" s="125" t="e">
        <f t="shared" ca="1" si="1805"/>
        <v>#N/A</v>
      </c>
      <c r="AY326" s="125" t="e">
        <f t="shared" ca="1" si="1798"/>
        <v>#N/A</v>
      </c>
      <c r="AZ326" s="125" t="e">
        <f t="shared" ca="1" si="1798"/>
        <v>#N/A</v>
      </c>
      <c r="BA326" s="125" t="e">
        <f t="shared" ca="1" si="1798"/>
        <v>#N/A</v>
      </c>
      <c r="BB326" s="125" t="str">
        <f t="shared" ca="1" si="1814"/>
        <v/>
      </c>
      <c r="BC326" s="125" t="str">
        <f t="shared" ca="1" si="1806"/>
        <v/>
      </c>
      <c r="BD326" s="125" t="str">
        <f t="shared" ca="1" si="1807"/>
        <v/>
      </c>
      <c r="BE326" s="125" t="str">
        <f t="shared" ca="1" si="1808"/>
        <v/>
      </c>
      <c r="BF326" t="str">
        <f t="shared" ca="1" si="1815"/>
        <v/>
      </c>
      <c r="BG326" s="125" t="str">
        <f t="shared" ca="1" si="1475"/>
        <v/>
      </c>
      <c r="BI326" s="606" t="str">
        <f t="shared" ca="1" si="1510"/>
        <v/>
      </c>
      <c r="BJ326" s="125" t="str">
        <f t="shared" ca="1" si="1488"/>
        <v/>
      </c>
      <c r="BK326" s="125" t="str">
        <f t="shared" ca="1" si="1511"/>
        <v/>
      </c>
      <c r="BL326" s="125" t="str">
        <f t="shared" ref="BL326" ca="1" si="1832">IFERROR(INDEX($D$2:$BA$203,$A$41-1+$BI326,$A$27-3)*IF(RTF_unit="K",1,IF(RTF_unit="lb",1/1000,IF(RTF_unit="T",2,1))),"")</f>
        <v/>
      </c>
      <c r="BM326" s="125" t="str">
        <f t="shared" ref="BM326" ca="1" si="1833">IFERROR(INDEX($D$2:$BA$203,$A$41-1+$BI326,$A$27-1)*IF(RTF_unit="K",1,IF(RTF_unit="lb",1/1000,IF(RTF_unit="T",2,1))),"")</f>
        <v/>
      </c>
      <c r="BN326" s="125" t="str">
        <f t="shared" ref="BN326" ca="1" si="1834">IFERROR(INDEX($D$2:$BA$203,$A$41-1+$BI326,$A$27-2)*IF(RTF_unit="K",1,IF(RTF_unit="lb",1/1000,IF(RTF_unit="T",2,1))),"")</f>
        <v/>
      </c>
      <c r="BO326" s="125" t="str">
        <f t="shared" ref="BO326" ca="1" si="1835">IFERROR(INDEX($D$2:$BA$203,$A$41-1+$BI326,$A$27)*IF(RTF_unit_Moment="kip-ft",1,IF(RTF_unit_Moment="kip-in",1/12,IF(RTF_unit_Moment="lb-ft",1/1000,IF(RTF_unit_Moment="lb-in",1/12000,1)))),"")</f>
        <v/>
      </c>
      <c r="BP326" s="125" t="str">
        <f t="shared" ref="BP326" ca="1" si="1836">IFERROR(INDEX($D$2:$BA$203,$A$41-1+$BI326,$A$30)*IF(RTF_unit_Moment="kip-ft",1,IF(RTF_unit_Moment="kip-in",1/12,IF(RTF_unit_Moment="lb-ft",1/1000,IF(RTF_unit_Moment="lb-in",1/12000,1)))),"")</f>
        <v/>
      </c>
      <c r="BQ326" s="125" t="str">
        <f t="shared" ca="1" si="1517"/>
        <v/>
      </c>
      <c r="BR326" s="125" t="str">
        <f t="shared" ca="1" si="1518"/>
        <v/>
      </c>
      <c r="BT326" s="125" t="str">
        <f t="array" aca="1" ref="BT326" ca="1">IFERROR(INDEX($BB$1:$BB$203,SMALL(IF($BB$1:$BB$203&lt;&gt;"",ROW($BB$1:$BB$203)),ROW(319:319))),"")</f>
        <v/>
      </c>
      <c r="BU326" s="604" t="str">
        <f t="shared" ca="1" si="1486"/>
        <v/>
      </c>
      <c r="BV326" s="125" t="str">
        <f t="shared" ca="1" si="1494"/>
        <v/>
      </c>
      <c r="BW326" s="125" t="str">
        <f t="shared" ca="1" si="1494"/>
        <v/>
      </c>
      <c r="BX326" s="125" t="str">
        <f t="shared" ca="1" si="1494"/>
        <v/>
      </c>
      <c r="BY326" s="125" t="str">
        <f t="shared" ca="1" si="1495"/>
        <v/>
      </c>
      <c r="BZ326" s="125" t="str">
        <f t="shared" ca="1" si="1487"/>
        <v/>
      </c>
      <c r="CA326" s="125" t="str">
        <f t="shared" ca="1" si="1496"/>
        <v/>
      </c>
      <c r="CB326" s="125" t="str">
        <f t="shared" ca="1" si="1497"/>
        <v/>
      </c>
      <c r="CC326" s="125" t="str">
        <f t="shared" ca="1" si="1498"/>
        <v/>
      </c>
      <c r="CD326" s="125" t="str">
        <f t="shared" ca="1" si="1499"/>
        <v/>
      </c>
      <c r="CE326" s="125" t="str">
        <f t="shared" ca="1" si="1500"/>
        <v/>
      </c>
      <c r="CF326" s="125" t="str">
        <f t="shared" ca="1" si="1501"/>
        <v/>
      </c>
      <c r="CG326" s="125" t="str">
        <f t="shared" ca="1" si="1502"/>
        <v/>
      </c>
      <c r="CH326" s="125" t="str">
        <f t="shared" ca="1" si="1503"/>
        <v/>
      </c>
      <c r="CI326" s="125" t="str">
        <f t="shared" ca="1" si="1504"/>
        <v/>
      </c>
      <c r="CJ326" s="125" t="str">
        <f t="array" aca="1" ref="CJ326" ca="1">IFERROR(INDEX($CI$1:$CI$502,SMALL(IF($CI$1:$CI$502&lt;&gt;"",ROW($CI$1:$CI$502)),ROW(319:319))),"")</f>
        <v/>
      </c>
      <c r="CK326" s="125" t="str">
        <f t="shared" ca="1" si="1505"/>
        <v/>
      </c>
      <c r="CL326" s="125" t="str">
        <f t="shared" ca="1" si="1506"/>
        <v/>
      </c>
      <c r="CM326" s="125"/>
      <c r="CO326" s="125" t="str">
        <f t="shared" si="1507"/>
        <v/>
      </c>
      <c r="CP326" s="600" t="str">
        <f t="shared" si="1508"/>
        <v/>
      </c>
      <c r="CQ326" s="600" t="str">
        <f t="shared" si="1524"/>
        <v/>
      </c>
      <c r="CR326" s="600" t="str">
        <f t="shared" si="1509"/>
        <v/>
      </c>
    </row>
    <row r="327" spans="1:96" x14ac:dyDescent="0.25">
      <c r="A327" s="591"/>
      <c r="C327" s="125">
        <f t="shared" si="1821"/>
        <v>325</v>
      </c>
      <c r="D327" s="125" t="e">
        <f t="shared" ca="1" si="1804"/>
        <v>#N/A</v>
      </c>
      <c r="E327" s="125" t="e">
        <f t="shared" ca="1" si="1804"/>
        <v>#N/A</v>
      </c>
      <c r="F327" s="125" t="e">
        <f t="shared" ca="1" si="1804"/>
        <v>#N/A</v>
      </c>
      <c r="G327" s="125" t="e">
        <f t="shared" ca="1" si="1804"/>
        <v>#N/A</v>
      </c>
      <c r="H327" s="125" t="e">
        <f t="shared" ca="1" si="1804"/>
        <v>#N/A</v>
      </c>
      <c r="I327" s="125" t="e">
        <f t="shared" ca="1" si="1804"/>
        <v>#N/A</v>
      </c>
      <c r="J327" s="125" t="e">
        <f t="shared" ca="1" si="1804"/>
        <v>#N/A</v>
      </c>
      <c r="K327" s="125" t="e">
        <f t="shared" ca="1" si="1804"/>
        <v>#N/A</v>
      </c>
      <c r="L327" s="125" t="e">
        <f t="shared" ca="1" si="1804"/>
        <v>#N/A</v>
      </c>
      <c r="M327" s="125" t="e">
        <f t="shared" ca="1" si="1804"/>
        <v>#N/A</v>
      </c>
      <c r="N327" s="125" t="e">
        <f t="shared" ca="1" si="1804"/>
        <v>#N/A</v>
      </c>
      <c r="O327" s="125" t="e">
        <f t="shared" ca="1" si="1804"/>
        <v>#N/A</v>
      </c>
      <c r="P327" s="125" t="e">
        <f t="shared" ca="1" si="1804"/>
        <v>#N/A</v>
      </c>
      <c r="Q327" s="125" t="e">
        <f t="shared" ca="1" si="1804"/>
        <v>#N/A</v>
      </c>
      <c r="R327" s="125" t="e">
        <f t="shared" ca="1" si="1804"/>
        <v>#N/A</v>
      </c>
      <c r="S327" s="125" t="e">
        <f t="shared" ca="1" si="1804"/>
        <v>#N/A</v>
      </c>
      <c r="T327" s="125" t="e">
        <f t="shared" ca="1" si="1797"/>
        <v>#N/A</v>
      </c>
      <c r="U327" s="125" t="e">
        <f t="shared" ca="1" si="1797"/>
        <v>#N/A</v>
      </c>
      <c r="V327" s="125" t="e">
        <f t="shared" ca="1" si="1797"/>
        <v>#N/A</v>
      </c>
      <c r="W327" s="125" t="e">
        <f t="shared" ca="1" si="1797"/>
        <v>#N/A</v>
      </c>
      <c r="X327" s="125" t="e">
        <f t="shared" ca="1" si="1797"/>
        <v>#N/A</v>
      </c>
      <c r="Y327" s="125" t="e">
        <f t="shared" ca="1" si="1797"/>
        <v>#N/A</v>
      </c>
      <c r="Z327" s="125" t="e">
        <f t="shared" ca="1" si="1797"/>
        <v>#N/A</v>
      </c>
      <c r="AA327" s="125" t="e">
        <f t="shared" ca="1" si="1797"/>
        <v>#N/A</v>
      </c>
      <c r="AB327" s="125" t="e">
        <f t="shared" ca="1" si="1797"/>
        <v>#N/A</v>
      </c>
      <c r="AC327" s="125" t="e">
        <f t="shared" ca="1" si="1797"/>
        <v>#N/A</v>
      </c>
      <c r="AD327" s="125" t="e">
        <f t="shared" ca="1" si="1797"/>
        <v>#N/A</v>
      </c>
      <c r="AE327" s="125" t="e">
        <f t="shared" ca="1" si="1797"/>
        <v>#N/A</v>
      </c>
      <c r="AF327" s="125" t="e">
        <f t="shared" ca="1" si="1797"/>
        <v>#N/A</v>
      </c>
      <c r="AG327" s="125" t="e">
        <f t="shared" ca="1" si="1797"/>
        <v>#N/A</v>
      </c>
      <c r="AH327" s="125" t="e">
        <f t="shared" ca="1" si="1797"/>
        <v>#N/A</v>
      </c>
      <c r="AI327" s="125" t="e">
        <f t="shared" ca="1" si="1805"/>
        <v>#N/A</v>
      </c>
      <c r="AJ327" s="125" t="e">
        <f t="shared" ca="1" si="1805"/>
        <v>#N/A</v>
      </c>
      <c r="AK327" s="125" t="e">
        <f t="shared" ca="1" si="1805"/>
        <v>#N/A</v>
      </c>
      <c r="AL327" s="125" t="e">
        <f t="shared" ca="1" si="1805"/>
        <v>#N/A</v>
      </c>
      <c r="AM327" s="125" t="e">
        <f t="shared" ca="1" si="1805"/>
        <v>#N/A</v>
      </c>
      <c r="AN327" s="125" t="e">
        <f t="shared" ca="1" si="1805"/>
        <v>#N/A</v>
      </c>
      <c r="AO327" s="125" t="e">
        <f t="shared" ca="1" si="1805"/>
        <v>#N/A</v>
      </c>
      <c r="AP327" s="125" t="e">
        <f t="shared" ca="1" si="1805"/>
        <v>#N/A</v>
      </c>
      <c r="AQ327" s="125" t="e">
        <f t="shared" ca="1" si="1805"/>
        <v>#N/A</v>
      </c>
      <c r="AR327" s="125" t="e">
        <f t="shared" ca="1" si="1805"/>
        <v>#N/A</v>
      </c>
      <c r="AS327" s="125" t="e">
        <f t="shared" ca="1" si="1805"/>
        <v>#N/A</v>
      </c>
      <c r="AT327" s="125" t="e">
        <f t="shared" ca="1" si="1805"/>
        <v>#N/A</v>
      </c>
      <c r="AU327" s="125" t="e">
        <f t="shared" ca="1" si="1805"/>
        <v>#N/A</v>
      </c>
      <c r="AV327" s="125" t="e">
        <f t="shared" ca="1" si="1805"/>
        <v>#N/A</v>
      </c>
      <c r="AW327" s="125" t="e">
        <f t="shared" ca="1" si="1805"/>
        <v>#N/A</v>
      </c>
      <c r="AX327" s="125" t="e">
        <f t="shared" ca="1" si="1805"/>
        <v>#N/A</v>
      </c>
      <c r="AY327" s="125" t="e">
        <f t="shared" ca="1" si="1798"/>
        <v>#N/A</v>
      </c>
      <c r="AZ327" s="125" t="e">
        <f t="shared" ca="1" si="1798"/>
        <v>#N/A</v>
      </c>
      <c r="BA327" s="125" t="e">
        <f t="shared" ca="1" si="1798"/>
        <v>#N/A</v>
      </c>
      <c r="BB327" s="125" t="str">
        <f t="shared" ca="1" si="1814"/>
        <v/>
      </c>
      <c r="BC327" s="125" t="str">
        <f t="shared" ca="1" si="1806"/>
        <v/>
      </c>
      <c r="BD327" s="125" t="str">
        <f t="shared" ca="1" si="1807"/>
        <v/>
      </c>
      <c r="BE327" s="125" t="str">
        <f t="shared" ca="1" si="1808"/>
        <v/>
      </c>
      <c r="BF327" t="str">
        <f t="shared" ca="1" si="1815"/>
        <v/>
      </c>
      <c r="BG327" s="125" t="str">
        <f t="shared" ca="1" si="1475"/>
        <v/>
      </c>
      <c r="BI327" s="606" t="str">
        <f t="shared" ca="1" si="1510"/>
        <v/>
      </c>
      <c r="BJ327" s="125" t="str">
        <f t="shared" ca="1" si="1488"/>
        <v/>
      </c>
      <c r="BK327" s="125" t="str">
        <f t="shared" ca="1" si="1511"/>
        <v/>
      </c>
      <c r="BL327" s="125" t="str">
        <f t="shared" ref="BL327" ca="1" si="1837">IFERROR(INDEX($D$2:$BA$203,$A$41-1+$BI327,$A$27-3)*IF(RTF_unit="K",1,IF(RTF_unit="lb",1/1000,IF(RTF_unit="T",2,1))),"")</f>
        <v/>
      </c>
      <c r="BM327" s="125" t="str">
        <f t="shared" ref="BM327" ca="1" si="1838">IFERROR(INDEX($D$2:$BA$203,$A$41-1+$BI327,$A$27-1)*IF(RTF_unit="K",1,IF(RTF_unit="lb",1/1000,IF(RTF_unit="T",2,1))),"")</f>
        <v/>
      </c>
      <c r="BN327" s="125" t="str">
        <f t="shared" ref="BN327" ca="1" si="1839">IFERROR(INDEX($D$2:$BA$203,$A$41-1+$BI327,$A$27-2)*IF(RTF_unit="K",1,IF(RTF_unit="lb",1/1000,IF(RTF_unit="T",2,1))),"")</f>
        <v/>
      </c>
      <c r="BO327" s="125" t="str">
        <f t="shared" ref="BO327" ca="1" si="1840">IFERROR(INDEX($D$2:$BA$203,$A$41-1+$BI327,$A$27)*IF(RTF_unit_Moment="kip-ft",1,IF(RTF_unit_Moment="kip-in",1/12,IF(RTF_unit_Moment="lb-ft",1/1000,IF(RTF_unit_Moment="lb-in",1/12000,1)))),"")</f>
        <v/>
      </c>
      <c r="BP327" s="125" t="str">
        <f t="shared" ref="BP327" ca="1" si="1841">IFERROR(INDEX($D$2:$BA$203,$A$41-1+$BI327,$A$30)*IF(RTF_unit_Moment="kip-ft",1,IF(RTF_unit_Moment="kip-in",1/12,IF(RTF_unit_Moment="lb-ft",1/1000,IF(RTF_unit_Moment="lb-in",1/12000,1)))),"")</f>
        <v/>
      </c>
      <c r="BQ327" s="125" t="str">
        <f t="shared" ca="1" si="1517"/>
        <v/>
      </c>
      <c r="BR327" s="125" t="str">
        <f t="shared" ca="1" si="1518"/>
        <v/>
      </c>
      <c r="BT327" s="125" t="str">
        <f t="array" aca="1" ref="BT327" ca="1">IFERROR(INDEX($BB$1:$BB$203,SMALL(IF($BB$1:$BB$203&lt;&gt;"",ROW($BB$1:$BB$203)),ROW(320:320))),"")</f>
        <v/>
      </c>
      <c r="BU327" s="604" t="str">
        <f t="shared" ca="1" si="1486"/>
        <v/>
      </c>
      <c r="BV327" s="125" t="str">
        <f t="shared" ca="1" si="1494"/>
        <v/>
      </c>
      <c r="BW327" s="125" t="str">
        <f t="shared" ca="1" si="1494"/>
        <v/>
      </c>
      <c r="BX327" s="125" t="str">
        <f t="shared" ca="1" si="1494"/>
        <v/>
      </c>
      <c r="BY327" s="125" t="str">
        <f t="shared" ca="1" si="1495"/>
        <v/>
      </c>
      <c r="BZ327" s="125" t="str">
        <f t="shared" ca="1" si="1487"/>
        <v/>
      </c>
      <c r="CA327" s="125" t="str">
        <f t="shared" ca="1" si="1496"/>
        <v/>
      </c>
      <c r="CB327" s="125" t="str">
        <f t="shared" ca="1" si="1497"/>
        <v/>
      </c>
      <c r="CC327" s="125" t="str">
        <f t="shared" ca="1" si="1498"/>
        <v/>
      </c>
      <c r="CD327" s="125" t="str">
        <f t="shared" ca="1" si="1499"/>
        <v/>
      </c>
      <c r="CE327" s="125" t="str">
        <f t="shared" ca="1" si="1500"/>
        <v/>
      </c>
      <c r="CF327" s="125" t="str">
        <f t="shared" ca="1" si="1501"/>
        <v/>
      </c>
      <c r="CG327" s="125" t="str">
        <f t="shared" ca="1" si="1502"/>
        <v/>
      </c>
      <c r="CH327" s="125" t="str">
        <f t="shared" ca="1" si="1503"/>
        <v/>
      </c>
      <c r="CI327" s="125" t="str">
        <f t="shared" ca="1" si="1504"/>
        <v/>
      </c>
      <c r="CJ327" s="125" t="str">
        <f t="array" aca="1" ref="CJ327" ca="1">IFERROR(INDEX($CI$1:$CI$502,SMALL(IF($CI$1:$CI$502&lt;&gt;"",ROW($CI$1:$CI$502)),ROW(320:320))),"")</f>
        <v/>
      </c>
      <c r="CK327" s="125" t="str">
        <f t="shared" ca="1" si="1505"/>
        <v/>
      </c>
      <c r="CL327" s="125" t="str">
        <f t="shared" ca="1" si="1506"/>
        <v/>
      </c>
      <c r="CM327" s="125"/>
      <c r="CO327" s="125" t="str">
        <f t="shared" si="1507"/>
        <v/>
      </c>
      <c r="CP327" s="600" t="str">
        <f t="shared" si="1508"/>
        <v/>
      </c>
      <c r="CQ327" s="600" t="str">
        <f t="shared" si="1524"/>
        <v/>
      </c>
      <c r="CR327" s="600" t="str">
        <f t="shared" si="1509"/>
        <v/>
      </c>
    </row>
    <row r="328" spans="1:96" x14ac:dyDescent="0.25">
      <c r="A328" s="591"/>
      <c r="C328" s="125">
        <f t="shared" si="1821"/>
        <v>326</v>
      </c>
      <c r="D328" s="125" t="e">
        <f t="shared" ca="1" si="1804"/>
        <v>#N/A</v>
      </c>
      <c r="E328" s="125" t="e">
        <f t="shared" ca="1" si="1804"/>
        <v>#N/A</v>
      </c>
      <c r="F328" s="125" t="e">
        <f t="shared" ca="1" si="1804"/>
        <v>#N/A</v>
      </c>
      <c r="G328" s="125" t="e">
        <f t="shared" ca="1" si="1804"/>
        <v>#N/A</v>
      </c>
      <c r="H328" s="125" t="e">
        <f t="shared" ca="1" si="1804"/>
        <v>#N/A</v>
      </c>
      <c r="I328" s="125" t="e">
        <f t="shared" ca="1" si="1804"/>
        <v>#N/A</v>
      </c>
      <c r="J328" s="125" t="e">
        <f t="shared" ca="1" si="1804"/>
        <v>#N/A</v>
      </c>
      <c r="K328" s="125" t="e">
        <f t="shared" ca="1" si="1804"/>
        <v>#N/A</v>
      </c>
      <c r="L328" s="125" t="e">
        <f t="shared" ca="1" si="1804"/>
        <v>#N/A</v>
      </c>
      <c r="M328" s="125" t="e">
        <f t="shared" ca="1" si="1804"/>
        <v>#N/A</v>
      </c>
      <c r="N328" s="125" t="e">
        <f t="shared" ca="1" si="1804"/>
        <v>#N/A</v>
      </c>
      <c r="O328" s="125" t="e">
        <f t="shared" ca="1" si="1804"/>
        <v>#N/A</v>
      </c>
      <c r="P328" s="125" t="e">
        <f t="shared" ca="1" si="1804"/>
        <v>#N/A</v>
      </c>
      <c r="Q328" s="125" t="e">
        <f t="shared" ca="1" si="1804"/>
        <v>#N/A</v>
      </c>
      <c r="R328" s="125" t="e">
        <f t="shared" ca="1" si="1804"/>
        <v>#N/A</v>
      </c>
      <c r="S328" s="125" t="e">
        <f t="shared" ca="1" si="1804"/>
        <v>#N/A</v>
      </c>
      <c r="T328" s="125" t="e">
        <f t="shared" ca="1" si="1797"/>
        <v>#N/A</v>
      </c>
      <c r="U328" s="125" t="e">
        <f t="shared" ca="1" si="1797"/>
        <v>#N/A</v>
      </c>
      <c r="V328" s="125" t="e">
        <f t="shared" ca="1" si="1797"/>
        <v>#N/A</v>
      </c>
      <c r="W328" s="125" t="e">
        <f t="shared" ca="1" si="1797"/>
        <v>#N/A</v>
      </c>
      <c r="X328" s="125" t="e">
        <f t="shared" ca="1" si="1797"/>
        <v>#N/A</v>
      </c>
      <c r="Y328" s="125" t="e">
        <f t="shared" ca="1" si="1797"/>
        <v>#N/A</v>
      </c>
      <c r="Z328" s="125" t="e">
        <f t="shared" ca="1" si="1797"/>
        <v>#N/A</v>
      </c>
      <c r="AA328" s="125" t="e">
        <f t="shared" ca="1" si="1797"/>
        <v>#N/A</v>
      </c>
      <c r="AB328" s="125" t="e">
        <f t="shared" ca="1" si="1797"/>
        <v>#N/A</v>
      </c>
      <c r="AC328" s="125" t="e">
        <f t="shared" ca="1" si="1797"/>
        <v>#N/A</v>
      </c>
      <c r="AD328" s="125" t="e">
        <f t="shared" ca="1" si="1797"/>
        <v>#N/A</v>
      </c>
      <c r="AE328" s="125" t="e">
        <f t="shared" ca="1" si="1797"/>
        <v>#N/A</v>
      </c>
      <c r="AF328" s="125" t="e">
        <f t="shared" ca="1" si="1797"/>
        <v>#N/A</v>
      </c>
      <c r="AG328" s="125" t="e">
        <f t="shared" ca="1" si="1797"/>
        <v>#N/A</v>
      </c>
      <c r="AH328" s="125" t="e">
        <f t="shared" ca="1" si="1797"/>
        <v>#N/A</v>
      </c>
      <c r="AI328" s="125" t="e">
        <f t="shared" ca="1" si="1805"/>
        <v>#N/A</v>
      </c>
      <c r="AJ328" s="125" t="e">
        <f t="shared" ca="1" si="1805"/>
        <v>#N/A</v>
      </c>
      <c r="AK328" s="125" t="e">
        <f t="shared" ca="1" si="1805"/>
        <v>#N/A</v>
      </c>
      <c r="AL328" s="125" t="e">
        <f t="shared" ca="1" si="1805"/>
        <v>#N/A</v>
      </c>
      <c r="AM328" s="125" t="e">
        <f t="shared" ca="1" si="1805"/>
        <v>#N/A</v>
      </c>
      <c r="AN328" s="125" t="e">
        <f t="shared" ca="1" si="1805"/>
        <v>#N/A</v>
      </c>
      <c r="AO328" s="125" t="e">
        <f t="shared" ca="1" si="1805"/>
        <v>#N/A</v>
      </c>
      <c r="AP328" s="125" t="e">
        <f t="shared" ca="1" si="1805"/>
        <v>#N/A</v>
      </c>
      <c r="AQ328" s="125" t="e">
        <f t="shared" ca="1" si="1805"/>
        <v>#N/A</v>
      </c>
      <c r="AR328" s="125" t="e">
        <f t="shared" ca="1" si="1805"/>
        <v>#N/A</v>
      </c>
      <c r="AS328" s="125" t="e">
        <f t="shared" ca="1" si="1805"/>
        <v>#N/A</v>
      </c>
      <c r="AT328" s="125" t="e">
        <f t="shared" ca="1" si="1805"/>
        <v>#N/A</v>
      </c>
      <c r="AU328" s="125" t="e">
        <f t="shared" ca="1" si="1805"/>
        <v>#N/A</v>
      </c>
      <c r="AV328" s="125" t="e">
        <f t="shared" ca="1" si="1805"/>
        <v>#N/A</v>
      </c>
      <c r="AW328" s="125" t="e">
        <f t="shared" ca="1" si="1805"/>
        <v>#N/A</v>
      </c>
      <c r="AX328" s="125" t="e">
        <f t="shared" ca="1" si="1805"/>
        <v>#N/A</v>
      </c>
      <c r="AY328" s="125" t="e">
        <f t="shared" ca="1" si="1798"/>
        <v>#N/A</v>
      </c>
      <c r="AZ328" s="125" t="e">
        <f t="shared" ca="1" si="1798"/>
        <v>#N/A</v>
      </c>
      <c r="BA328" s="125" t="e">
        <f t="shared" ca="1" si="1798"/>
        <v>#N/A</v>
      </c>
      <c r="BB328" s="125" t="str">
        <f t="shared" ca="1" si="1814"/>
        <v/>
      </c>
      <c r="BC328" s="125" t="str">
        <f t="shared" ca="1" si="1806"/>
        <v/>
      </c>
      <c r="BD328" s="125" t="str">
        <f t="shared" ca="1" si="1807"/>
        <v/>
      </c>
      <c r="BE328" s="125" t="str">
        <f t="shared" ca="1" si="1808"/>
        <v/>
      </c>
      <c r="BF328" t="str">
        <f t="shared" ca="1" si="1815"/>
        <v/>
      </c>
      <c r="BG328" s="125" t="str">
        <f t="shared" ref="BG328:BG391" ca="1" si="1842">IF(BB328="","",_xlfn.AGGREGATE(4,6,BF328:BF335))</f>
        <v/>
      </c>
      <c r="BI328" s="606" t="str">
        <f t="shared" ca="1" si="1510"/>
        <v/>
      </c>
      <c r="BJ328" s="125" t="str">
        <f t="shared" ca="1" si="1488"/>
        <v/>
      </c>
      <c r="BK328" s="125" t="str">
        <f t="shared" ca="1" si="1511"/>
        <v/>
      </c>
      <c r="BL328" s="125" t="str">
        <f t="shared" ref="BL328" ca="1" si="1843">IFERROR(INDEX($D$2:$BA$203,$A$41-1+$BI328,$A$27-3)*IF(RTF_unit="K",1,IF(RTF_unit="lb",1/1000,IF(RTF_unit="T",2,1))),"")</f>
        <v/>
      </c>
      <c r="BM328" s="125" t="str">
        <f t="shared" ref="BM328" ca="1" si="1844">IFERROR(INDEX($D$2:$BA$203,$A$41-1+$BI328,$A$27-1)*IF(RTF_unit="K",1,IF(RTF_unit="lb",1/1000,IF(RTF_unit="T",2,1))),"")</f>
        <v/>
      </c>
      <c r="BN328" s="125" t="str">
        <f t="shared" ref="BN328" ca="1" si="1845">IFERROR(INDEX($D$2:$BA$203,$A$41-1+$BI328,$A$27-2)*IF(RTF_unit="K",1,IF(RTF_unit="lb",1/1000,IF(RTF_unit="T",2,1))),"")</f>
        <v/>
      </c>
      <c r="BO328" s="125" t="str">
        <f t="shared" ref="BO328" ca="1" si="1846">IFERROR(INDEX($D$2:$BA$203,$A$41-1+$BI328,$A$27)*IF(RTF_unit_Moment="kip-ft",1,IF(RTF_unit_Moment="kip-in",1/12,IF(RTF_unit_Moment="lb-ft",1/1000,IF(RTF_unit_Moment="lb-in",1/12000,1)))),"")</f>
        <v/>
      </c>
      <c r="BP328" s="125" t="str">
        <f t="shared" ref="BP328" ca="1" si="1847">IFERROR(INDEX($D$2:$BA$203,$A$41-1+$BI328,$A$30)*IF(RTF_unit_Moment="kip-ft",1,IF(RTF_unit_Moment="kip-in",1/12,IF(RTF_unit_Moment="lb-ft",1/1000,IF(RTF_unit_Moment="lb-in",1/12000,1)))),"")</f>
        <v/>
      </c>
      <c r="BQ328" s="125" t="str">
        <f t="shared" ca="1" si="1517"/>
        <v/>
      </c>
      <c r="BR328" s="125" t="str">
        <f t="shared" ca="1" si="1518"/>
        <v/>
      </c>
      <c r="BT328" s="125" t="str">
        <f t="array" aca="1" ref="BT328" ca="1">IFERROR(INDEX($BB$1:$BB$203,SMALL(IF($BB$1:$BB$203&lt;&gt;"",ROW($BB$1:$BB$203)),ROW(321:321))),"")</f>
        <v/>
      </c>
      <c r="BU328" s="604" t="str">
        <f t="shared" ca="1" si="1486"/>
        <v/>
      </c>
      <c r="BV328" s="125" t="str">
        <f t="shared" ca="1" si="1494"/>
        <v/>
      </c>
      <c r="BW328" s="125" t="str">
        <f t="shared" ca="1" si="1494"/>
        <v/>
      </c>
      <c r="BX328" s="125" t="str">
        <f t="shared" ca="1" si="1494"/>
        <v/>
      </c>
      <c r="BY328" s="125" t="str">
        <f t="shared" ca="1" si="1495"/>
        <v/>
      </c>
      <c r="BZ328" s="125" t="str">
        <f t="shared" ca="1" si="1487"/>
        <v/>
      </c>
      <c r="CA328" s="125" t="str">
        <f t="shared" ca="1" si="1496"/>
        <v/>
      </c>
      <c r="CB328" s="125" t="str">
        <f t="shared" ca="1" si="1497"/>
        <v/>
      </c>
      <c r="CC328" s="125" t="str">
        <f t="shared" ca="1" si="1498"/>
        <v/>
      </c>
      <c r="CD328" s="125" t="str">
        <f t="shared" ca="1" si="1499"/>
        <v/>
      </c>
      <c r="CE328" s="125" t="str">
        <f t="shared" ca="1" si="1500"/>
        <v/>
      </c>
      <c r="CF328" s="125" t="str">
        <f t="shared" ca="1" si="1501"/>
        <v/>
      </c>
      <c r="CG328" s="125" t="str">
        <f t="shared" ca="1" si="1502"/>
        <v/>
      </c>
      <c r="CH328" s="125" t="str">
        <f t="shared" ca="1" si="1503"/>
        <v/>
      </c>
      <c r="CI328" s="125" t="str">
        <f t="shared" ca="1" si="1504"/>
        <v/>
      </c>
      <c r="CJ328" s="125" t="str">
        <f t="array" aca="1" ref="CJ328" ca="1">IFERROR(INDEX($CI$1:$CI$502,SMALL(IF($CI$1:$CI$502&lt;&gt;"",ROW($CI$1:$CI$502)),ROW(321:321))),"")</f>
        <v/>
      </c>
      <c r="CK328" s="125" t="str">
        <f t="shared" ca="1" si="1505"/>
        <v/>
      </c>
      <c r="CL328" s="125" t="str">
        <f t="shared" ca="1" si="1506"/>
        <v/>
      </c>
      <c r="CM328" s="125"/>
      <c r="CO328" s="125" t="str">
        <f t="shared" si="1507"/>
        <v/>
      </c>
      <c r="CP328" s="600" t="str">
        <f t="shared" si="1508"/>
        <v/>
      </c>
      <c r="CQ328" s="600" t="str">
        <f t="shared" si="1524"/>
        <v/>
      </c>
      <c r="CR328" s="600" t="str">
        <f t="shared" si="1509"/>
        <v/>
      </c>
    </row>
    <row r="329" spans="1:96" x14ac:dyDescent="0.25">
      <c r="A329" s="591"/>
      <c r="C329" s="125">
        <f t="shared" si="1821"/>
        <v>327</v>
      </c>
      <c r="D329" s="125" t="e">
        <f t="shared" ca="1" si="1804"/>
        <v>#N/A</v>
      </c>
      <c r="E329" s="125" t="e">
        <f t="shared" ca="1" si="1804"/>
        <v>#N/A</v>
      </c>
      <c r="F329" s="125" t="e">
        <f t="shared" ca="1" si="1804"/>
        <v>#N/A</v>
      </c>
      <c r="G329" s="125" t="e">
        <f t="shared" ca="1" si="1804"/>
        <v>#N/A</v>
      </c>
      <c r="H329" s="125" t="e">
        <f t="shared" ca="1" si="1804"/>
        <v>#N/A</v>
      </c>
      <c r="I329" s="125" t="e">
        <f t="shared" ca="1" si="1804"/>
        <v>#N/A</v>
      </c>
      <c r="J329" s="125" t="e">
        <f t="shared" ca="1" si="1804"/>
        <v>#N/A</v>
      </c>
      <c r="K329" s="125" t="e">
        <f t="shared" ca="1" si="1804"/>
        <v>#N/A</v>
      </c>
      <c r="L329" s="125" t="e">
        <f t="shared" ca="1" si="1804"/>
        <v>#N/A</v>
      </c>
      <c r="M329" s="125" t="e">
        <f t="shared" ca="1" si="1804"/>
        <v>#N/A</v>
      </c>
      <c r="N329" s="125" t="e">
        <f t="shared" ca="1" si="1804"/>
        <v>#N/A</v>
      </c>
      <c r="O329" s="125" t="e">
        <f t="shared" ca="1" si="1804"/>
        <v>#N/A</v>
      </c>
      <c r="P329" s="125" t="e">
        <f t="shared" ca="1" si="1804"/>
        <v>#N/A</v>
      </c>
      <c r="Q329" s="125" t="e">
        <f t="shared" ca="1" si="1804"/>
        <v>#N/A</v>
      </c>
      <c r="R329" s="125" t="e">
        <f t="shared" ca="1" si="1804"/>
        <v>#N/A</v>
      </c>
      <c r="S329" s="125" t="e">
        <f t="shared" ca="1" si="1804"/>
        <v>#N/A</v>
      </c>
      <c r="T329" s="125" t="e">
        <f t="shared" ca="1" si="1797"/>
        <v>#N/A</v>
      </c>
      <c r="U329" s="125" t="e">
        <f t="shared" ca="1" si="1797"/>
        <v>#N/A</v>
      </c>
      <c r="V329" s="125" t="e">
        <f t="shared" ca="1" si="1797"/>
        <v>#N/A</v>
      </c>
      <c r="W329" s="125" t="e">
        <f t="shared" ca="1" si="1797"/>
        <v>#N/A</v>
      </c>
      <c r="X329" s="125" t="e">
        <f t="shared" ca="1" si="1797"/>
        <v>#N/A</v>
      </c>
      <c r="Y329" s="125" t="e">
        <f t="shared" ca="1" si="1797"/>
        <v>#N/A</v>
      </c>
      <c r="Z329" s="125" t="e">
        <f t="shared" ca="1" si="1797"/>
        <v>#N/A</v>
      </c>
      <c r="AA329" s="125" t="e">
        <f t="shared" ca="1" si="1797"/>
        <v>#N/A</v>
      </c>
      <c r="AB329" s="125" t="e">
        <f t="shared" ca="1" si="1797"/>
        <v>#N/A</v>
      </c>
      <c r="AC329" s="125" t="e">
        <f t="shared" ca="1" si="1797"/>
        <v>#N/A</v>
      </c>
      <c r="AD329" s="125" t="e">
        <f t="shared" ca="1" si="1797"/>
        <v>#N/A</v>
      </c>
      <c r="AE329" s="125" t="e">
        <f t="shared" ca="1" si="1797"/>
        <v>#N/A</v>
      </c>
      <c r="AF329" s="125" t="e">
        <f t="shared" ca="1" si="1797"/>
        <v>#N/A</v>
      </c>
      <c r="AG329" s="125" t="e">
        <f t="shared" ca="1" si="1797"/>
        <v>#N/A</v>
      </c>
      <c r="AH329" s="125" t="e">
        <f t="shared" ca="1" si="1797"/>
        <v>#N/A</v>
      </c>
      <c r="AI329" s="125" t="e">
        <f t="shared" ca="1" si="1805"/>
        <v>#N/A</v>
      </c>
      <c r="AJ329" s="125" t="e">
        <f t="shared" ca="1" si="1805"/>
        <v>#N/A</v>
      </c>
      <c r="AK329" s="125" t="e">
        <f t="shared" ca="1" si="1805"/>
        <v>#N/A</v>
      </c>
      <c r="AL329" s="125" t="e">
        <f t="shared" ca="1" si="1805"/>
        <v>#N/A</v>
      </c>
      <c r="AM329" s="125" t="e">
        <f t="shared" ca="1" si="1805"/>
        <v>#N/A</v>
      </c>
      <c r="AN329" s="125" t="e">
        <f t="shared" ca="1" si="1805"/>
        <v>#N/A</v>
      </c>
      <c r="AO329" s="125" t="e">
        <f t="shared" ca="1" si="1805"/>
        <v>#N/A</v>
      </c>
      <c r="AP329" s="125" t="e">
        <f t="shared" ca="1" si="1805"/>
        <v>#N/A</v>
      </c>
      <c r="AQ329" s="125" t="e">
        <f t="shared" ca="1" si="1805"/>
        <v>#N/A</v>
      </c>
      <c r="AR329" s="125" t="e">
        <f t="shared" ca="1" si="1805"/>
        <v>#N/A</v>
      </c>
      <c r="AS329" s="125" t="e">
        <f t="shared" ca="1" si="1805"/>
        <v>#N/A</v>
      </c>
      <c r="AT329" s="125" t="e">
        <f t="shared" ca="1" si="1805"/>
        <v>#N/A</v>
      </c>
      <c r="AU329" s="125" t="e">
        <f t="shared" ca="1" si="1805"/>
        <v>#N/A</v>
      </c>
      <c r="AV329" s="125" t="e">
        <f t="shared" ca="1" si="1805"/>
        <v>#N/A</v>
      </c>
      <c r="AW329" s="125" t="e">
        <f t="shared" ca="1" si="1805"/>
        <v>#N/A</v>
      </c>
      <c r="AX329" s="125" t="e">
        <f t="shared" ca="1" si="1805"/>
        <v>#N/A</v>
      </c>
      <c r="AY329" s="125" t="e">
        <f t="shared" ca="1" si="1798"/>
        <v>#N/A</v>
      </c>
      <c r="AZ329" s="125" t="e">
        <f t="shared" ca="1" si="1798"/>
        <v>#N/A</v>
      </c>
      <c r="BA329" s="125" t="e">
        <f t="shared" ca="1" si="1798"/>
        <v>#N/A</v>
      </c>
      <c r="BB329" s="125" t="str">
        <f t="shared" ca="1" si="1814"/>
        <v/>
      </c>
      <c r="BC329" s="125" t="str">
        <f t="shared" ca="1" si="1806"/>
        <v/>
      </c>
      <c r="BD329" s="125" t="str">
        <f t="shared" ca="1" si="1807"/>
        <v/>
      </c>
      <c r="BE329" s="125" t="str">
        <f t="shared" ca="1" si="1808"/>
        <v/>
      </c>
      <c r="BF329" t="str">
        <f t="shared" ca="1" si="1815"/>
        <v/>
      </c>
      <c r="BG329" s="125" t="str">
        <f t="shared" ca="1" si="1842"/>
        <v/>
      </c>
      <c r="BI329" s="606" t="str">
        <f t="shared" ca="1" si="1510"/>
        <v/>
      </c>
      <c r="BJ329" s="125" t="str">
        <f t="shared" ca="1" si="1488"/>
        <v/>
      </c>
      <c r="BK329" s="125" t="str">
        <f t="shared" ca="1" si="1511"/>
        <v/>
      </c>
      <c r="BL329" s="125" t="str">
        <f t="shared" ref="BL329" ca="1" si="1848">IFERROR(INDEX($D$2:$BA$203,$A$41-1+$BI329,$A$27-3)*IF(RTF_unit="K",1,IF(RTF_unit="lb",1/1000,IF(RTF_unit="T",2,1))),"")</f>
        <v/>
      </c>
      <c r="BM329" s="125" t="str">
        <f t="shared" ref="BM329" ca="1" si="1849">IFERROR(INDEX($D$2:$BA$203,$A$41-1+$BI329,$A$27-1)*IF(RTF_unit="K",1,IF(RTF_unit="lb",1/1000,IF(RTF_unit="T",2,1))),"")</f>
        <v/>
      </c>
      <c r="BN329" s="125" t="str">
        <f t="shared" ref="BN329" ca="1" si="1850">IFERROR(INDEX($D$2:$BA$203,$A$41-1+$BI329,$A$27-2)*IF(RTF_unit="K",1,IF(RTF_unit="lb",1/1000,IF(RTF_unit="T",2,1))),"")</f>
        <v/>
      </c>
      <c r="BO329" s="125" t="str">
        <f t="shared" ref="BO329" ca="1" si="1851">IFERROR(INDEX($D$2:$BA$203,$A$41-1+$BI329,$A$27)*IF(RTF_unit_Moment="kip-ft",1,IF(RTF_unit_Moment="kip-in",1/12,IF(RTF_unit_Moment="lb-ft",1/1000,IF(RTF_unit_Moment="lb-in",1/12000,1)))),"")</f>
        <v/>
      </c>
      <c r="BP329" s="125" t="str">
        <f t="shared" ref="BP329" ca="1" si="1852">IFERROR(INDEX($D$2:$BA$203,$A$41-1+$BI329,$A$30)*IF(RTF_unit_Moment="kip-ft",1,IF(RTF_unit_Moment="kip-in",1/12,IF(RTF_unit_Moment="lb-ft",1/1000,IF(RTF_unit_Moment="lb-in",1/12000,1)))),"")</f>
        <v/>
      </c>
      <c r="BQ329" s="125" t="str">
        <f t="shared" ca="1" si="1517"/>
        <v/>
      </c>
      <c r="BR329" s="125" t="str">
        <f t="shared" ca="1" si="1518"/>
        <v/>
      </c>
      <c r="BT329" s="125" t="str">
        <f t="array" aca="1" ref="BT329" ca="1">IFERROR(INDEX($BB$1:$BB$203,SMALL(IF($BB$1:$BB$203&lt;&gt;"",ROW($BB$1:$BB$203)),ROW(322:322))),"")</f>
        <v/>
      </c>
      <c r="BU329" s="604" t="str">
        <f t="shared" ref="BU329:BU392" ca="1" si="1853">IF($BT329="","",ROW(INDEX(BB:BB,MATCH($BT329,BB:BB,0))))</f>
        <v/>
      </c>
      <c r="BV329" s="125" t="str">
        <f t="shared" ca="1" si="1494"/>
        <v/>
      </c>
      <c r="BW329" s="125" t="str">
        <f t="shared" ca="1" si="1494"/>
        <v/>
      </c>
      <c r="BX329" s="125" t="str">
        <f t="shared" ca="1" si="1494"/>
        <v/>
      </c>
      <c r="BY329" s="125" t="str">
        <f t="shared" ca="1" si="1495"/>
        <v/>
      </c>
      <c r="BZ329" s="125" t="str">
        <f t="shared" ref="BZ329:BZ392" ca="1" si="1854">IF($BT329="","",VLOOKUP($BT329,$BB:$BG,6,0))</f>
        <v/>
      </c>
      <c r="CA329" s="125" t="str">
        <f t="shared" ca="1" si="1496"/>
        <v/>
      </c>
      <c r="CB329" s="125" t="str">
        <f t="shared" ca="1" si="1497"/>
        <v/>
      </c>
      <c r="CC329" s="125" t="str">
        <f t="shared" ca="1" si="1498"/>
        <v/>
      </c>
      <c r="CD329" s="125" t="str">
        <f t="shared" ca="1" si="1499"/>
        <v/>
      </c>
      <c r="CE329" s="125" t="str">
        <f t="shared" ca="1" si="1500"/>
        <v/>
      </c>
      <c r="CF329" s="125" t="str">
        <f t="shared" ca="1" si="1501"/>
        <v/>
      </c>
      <c r="CG329" s="125" t="str">
        <f t="shared" ca="1" si="1502"/>
        <v/>
      </c>
      <c r="CH329" s="125" t="str">
        <f t="shared" ca="1" si="1503"/>
        <v/>
      </c>
      <c r="CI329" s="125" t="str">
        <f t="shared" ca="1" si="1504"/>
        <v/>
      </c>
      <c r="CJ329" s="125" t="str">
        <f t="array" aca="1" ref="CJ329" ca="1">IFERROR(INDEX($CI$1:$CI$502,SMALL(IF($CI$1:$CI$502&lt;&gt;"",ROW($CI$1:$CI$502)),ROW(322:322))),"")</f>
        <v/>
      </c>
      <c r="CK329" s="125" t="str">
        <f t="shared" ca="1" si="1505"/>
        <v/>
      </c>
      <c r="CL329" s="125" t="str">
        <f t="shared" ca="1" si="1506"/>
        <v/>
      </c>
      <c r="CM329" s="125"/>
      <c r="CO329" s="125" t="str">
        <f t="shared" si="1507"/>
        <v/>
      </c>
      <c r="CP329" s="600" t="str">
        <f t="shared" si="1508"/>
        <v/>
      </c>
      <c r="CQ329" s="600" t="str">
        <f t="shared" si="1524"/>
        <v/>
      </c>
      <c r="CR329" s="600" t="str">
        <f t="shared" si="1509"/>
        <v/>
      </c>
    </row>
    <row r="330" spans="1:96" x14ac:dyDescent="0.25">
      <c r="A330" s="591"/>
      <c r="C330" s="125">
        <f t="shared" si="1821"/>
        <v>328</v>
      </c>
      <c r="D330" s="125" t="e">
        <f t="shared" ca="1" si="1804"/>
        <v>#N/A</v>
      </c>
      <c r="E330" s="125" t="e">
        <f t="shared" ca="1" si="1804"/>
        <v>#N/A</v>
      </c>
      <c r="F330" s="125" t="e">
        <f t="shared" ca="1" si="1804"/>
        <v>#N/A</v>
      </c>
      <c r="G330" s="125" t="e">
        <f t="shared" ca="1" si="1804"/>
        <v>#N/A</v>
      </c>
      <c r="H330" s="125" t="e">
        <f t="shared" ca="1" si="1804"/>
        <v>#N/A</v>
      </c>
      <c r="I330" s="125" t="e">
        <f t="shared" ca="1" si="1804"/>
        <v>#N/A</v>
      </c>
      <c r="J330" s="125" t="e">
        <f t="shared" ca="1" si="1804"/>
        <v>#N/A</v>
      </c>
      <c r="K330" s="125" t="e">
        <f t="shared" ca="1" si="1804"/>
        <v>#N/A</v>
      </c>
      <c r="L330" s="125" t="e">
        <f t="shared" ca="1" si="1804"/>
        <v>#N/A</v>
      </c>
      <c r="M330" s="125" t="e">
        <f t="shared" ca="1" si="1804"/>
        <v>#N/A</v>
      </c>
      <c r="N330" s="125" t="e">
        <f t="shared" ca="1" si="1804"/>
        <v>#N/A</v>
      </c>
      <c r="O330" s="125" t="e">
        <f t="shared" ca="1" si="1804"/>
        <v>#N/A</v>
      </c>
      <c r="P330" s="125" t="e">
        <f t="shared" ca="1" si="1804"/>
        <v>#N/A</v>
      </c>
      <c r="Q330" s="125" t="e">
        <f t="shared" ca="1" si="1804"/>
        <v>#N/A</v>
      </c>
      <c r="R330" s="125" t="e">
        <f t="shared" ca="1" si="1804"/>
        <v>#N/A</v>
      </c>
      <c r="S330" s="125" t="e">
        <f t="shared" ca="1" si="1804"/>
        <v>#N/A</v>
      </c>
      <c r="T330" s="125" t="e">
        <f t="shared" ca="1" si="1797"/>
        <v>#N/A</v>
      </c>
      <c r="U330" s="125" t="e">
        <f t="shared" ca="1" si="1797"/>
        <v>#N/A</v>
      </c>
      <c r="V330" s="125" t="e">
        <f t="shared" ca="1" si="1797"/>
        <v>#N/A</v>
      </c>
      <c r="W330" s="125" t="e">
        <f t="shared" ca="1" si="1797"/>
        <v>#N/A</v>
      </c>
      <c r="X330" s="125" t="e">
        <f t="shared" ca="1" si="1797"/>
        <v>#N/A</v>
      </c>
      <c r="Y330" s="125" t="e">
        <f t="shared" ca="1" si="1797"/>
        <v>#N/A</v>
      </c>
      <c r="Z330" s="125" t="e">
        <f t="shared" ca="1" si="1797"/>
        <v>#N/A</v>
      </c>
      <c r="AA330" s="125" t="e">
        <f t="shared" ca="1" si="1797"/>
        <v>#N/A</v>
      </c>
      <c r="AB330" s="125" t="e">
        <f t="shared" ca="1" si="1797"/>
        <v>#N/A</v>
      </c>
      <c r="AC330" s="125" t="e">
        <f t="shared" ca="1" si="1797"/>
        <v>#N/A</v>
      </c>
      <c r="AD330" s="125" t="e">
        <f t="shared" ca="1" si="1797"/>
        <v>#N/A</v>
      </c>
      <c r="AE330" s="125" t="e">
        <f t="shared" ca="1" si="1797"/>
        <v>#N/A</v>
      </c>
      <c r="AF330" s="125" t="e">
        <f t="shared" ca="1" si="1797"/>
        <v>#N/A</v>
      </c>
      <c r="AG330" s="125" t="e">
        <f t="shared" ca="1" si="1797"/>
        <v>#N/A</v>
      </c>
      <c r="AH330" s="125" t="e">
        <f t="shared" ca="1" si="1797"/>
        <v>#N/A</v>
      </c>
      <c r="AI330" s="125" t="e">
        <f t="shared" ca="1" si="1805"/>
        <v>#N/A</v>
      </c>
      <c r="AJ330" s="125" t="e">
        <f t="shared" ca="1" si="1805"/>
        <v>#N/A</v>
      </c>
      <c r="AK330" s="125" t="e">
        <f t="shared" ca="1" si="1805"/>
        <v>#N/A</v>
      </c>
      <c r="AL330" s="125" t="e">
        <f t="shared" ca="1" si="1805"/>
        <v>#N/A</v>
      </c>
      <c r="AM330" s="125" t="e">
        <f t="shared" ca="1" si="1805"/>
        <v>#N/A</v>
      </c>
      <c r="AN330" s="125" t="e">
        <f t="shared" ca="1" si="1805"/>
        <v>#N/A</v>
      </c>
      <c r="AO330" s="125" t="e">
        <f t="shared" ca="1" si="1805"/>
        <v>#N/A</v>
      </c>
      <c r="AP330" s="125" t="e">
        <f t="shared" ca="1" si="1805"/>
        <v>#N/A</v>
      </c>
      <c r="AQ330" s="125" t="e">
        <f t="shared" ca="1" si="1805"/>
        <v>#N/A</v>
      </c>
      <c r="AR330" s="125" t="e">
        <f t="shared" ca="1" si="1805"/>
        <v>#N/A</v>
      </c>
      <c r="AS330" s="125" t="e">
        <f t="shared" ca="1" si="1805"/>
        <v>#N/A</v>
      </c>
      <c r="AT330" s="125" t="e">
        <f t="shared" ca="1" si="1805"/>
        <v>#N/A</v>
      </c>
      <c r="AU330" s="125" t="e">
        <f t="shared" ca="1" si="1805"/>
        <v>#N/A</v>
      </c>
      <c r="AV330" s="125" t="e">
        <f t="shared" ca="1" si="1805"/>
        <v>#N/A</v>
      </c>
      <c r="AW330" s="125" t="e">
        <f t="shared" ca="1" si="1805"/>
        <v>#N/A</v>
      </c>
      <c r="AX330" s="125" t="e">
        <f t="shared" ca="1" si="1805"/>
        <v>#N/A</v>
      </c>
      <c r="AY330" s="125" t="e">
        <f t="shared" ca="1" si="1798"/>
        <v>#N/A</v>
      </c>
      <c r="AZ330" s="125" t="e">
        <f t="shared" ca="1" si="1798"/>
        <v>#N/A</v>
      </c>
      <c r="BA330" s="125" t="e">
        <f t="shared" ca="1" si="1798"/>
        <v>#N/A</v>
      </c>
      <c r="BB330" s="125" t="str">
        <f t="shared" ca="1" si="1814"/>
        <v/>
      </c>
      <c r="BC330" s="125" t="str">
        <f t="shared" ca="1" si="1806"/>
        <v/>
      </c>
      <c r="BD330" s="125" t="str">
        <f t="shared" ca="1" si="1807"/>
        <v/>
      </c>
      <c r="BE330" s="125" t="str">
        <f t="shared" ca="1" si="1808"/>
        <v/>
      </c>
      <c r="BF330" t="str">
        <f t="shared" ca="1" si="1815"/>
        <v/>
      </c>
      <c r="BG330" s="125" t="str">
        <f t="shared" ca="1" si="1842"/>
        <v/>
      </c>
      <c r="BI330" s="606" t="str">
        <f t="shared" ca="1" si="1510"/>
        <v/>
      </c>
      <c r="BJ330" s="125" t="str">
        <f t="shared" ref="BJ330:BJ393" ca="1" si="1855">IFERROR(INDEX(D:D,$A$41+$BI330,1),"")</f>
        <v/>
      </c>
      <c r="BK330" s="125" t="str">
        <f t="shared" ca="1" si="1511"/>
        <v/>
      </c>
      <c r="BL330" s="125" t="str">
        <f t="shared" ref="BL330" ca="1" si="1856">IFERROR(INDEX($D$2:$BA$203,$A$41-1+$BI330,$A$27-3)*IF(RTF_unit="K",1,IF(RTF_unit="lb",1/1000,IF(RTF_unit="T",2,1))),"")</f>
        <v/>
      </c>
      <c r="BM330" s="125" t="str">
        <f t="shared" ref="BM330" ca="1" si="1857">IFERROR(INDEX($D$2:$BA$203,$A$41-1+$BI330,$A$27-1)*IF(RTF_unit="K",1,IF(RTF_unit="lb",1/1000,IF(RTF_unit="T",2,1))),"")</f>
        <v/>
      </c>
      <c r="BN330" s="125" t="str">
        <f t="shared" ref="BN330" ca="1" si="1858">IFERROR(INDEX($D$2:$BA$203,$A$41-1+$BI330,$A$27-2)*IF(RTF_unit="K",1,IF(RTF_unit="lb",1/1000,IF(RTF_unit="T",2,1))),"")</f>
        <v/>
      </c>
      <c r="BO330" s="125" t="str">
        <f t="shared" ref="BO330" ca="1" si="1859">IFERROR(INDEX($D$2:$BA$203,$A$41-1+$BI330,$A$27)*IF(RTF_unit_Moment="kip-ft",1,IF(RTF_unit_Moment="kip-in",1/12,IF(RTF_unit_Moment="lb-ft",1/1000,IF(RTF_unit_Moment="lb-in",1/12000,1)))),"")</f>
        <v/>
      </c>
      <c r="BP330" s="125" t="str">
        <f t="shared" ref="BP330" ca="1" si="1860">IFERROR(INDEX($D$2:$BA$203,$A$41-1+$BI330,$A$30)*IF(RTF_unit_Moment="kip-ft",1,IF(RTF_unit_Moment="kip-in",1/12,IF(RTF_unit_Moment="lb-ft",1/1000,IF(RTF_unit_Moment="lb-in",1/12000,1)))),"")</f>
        <v/>
      </c>
      <c r="BQ330" s="125" t="str">
        <f t="shared" ca="1" si="1517"/>
        <v/>
      </c>
      <c r="BR330" s="125" t="str">
        <f t="shared" ca="1" si="1518"/>
        <v/>
      </c>
      <c r="BT330" s="125" t="str">
        <f t="array" aca="1" ref="BT330" ca="1">IFERROR(INDEX($BB$1:$BB$203,SMALL(IF($BB$1:$BB$203&lt;&gt;"",ROW($BB$1:$BB$203)),ROW(323:323))),"")</f>
        <v/>
      </c>
      <c r="BU330" s="604" t="str">
        <f t="shared" ca="1" si="1853"/>
        <v/>
      </c>
      <c r="BV330" s="125" t="str">
        <f t="shared" ref="BV330:BX361" ca="1" si="1861">IFERROR(INDEX(INDIRECT(BV$7 &amp; ":" &amp; BV$7),$BU330 + MATCH($BZ330,INDIRECT($BZ$7 &amp; $BU330 &amp; ":" &amp; $BZ$7 &amp; $BU330+7),0) - 1,1),"")</f>
        <v/>
      </c>
      <c r="BW330" s="125" t="str">
        <f t="shared" ca="1" si="1861"/>
        <v/>
      </c>
      <c r="BX330" s="125" t="str">
        <f t="shared" ca="1" si="1861"/>
        <v/>
      </c>
      <c r="BY330" s="125" t="str">
        <f t="shared" ref="BY330:BY393" ca="1" si="1862">IFERROR(SQRT(BW330^2+BX330^2),"")</f>
        <v/>
      </c>
      <c r="BZ330" s="125" t="str">
        <f t="shared" ca="1" si="1854"/>
        <v/>
      </c>
      <c r="CA330" s="125" t="str">
        <f t="shared" ref="CA330:CA393" ca="1" si="1863">IF($BT330="","",0)</f>
        <v/>
      </c>
      <c r="CB330" s="125" t="str">
        <f t="shared" ref="CB330:CB393" ca="1" si="1864">IF($BT330="","",ABS($BV330))</f>
        <v/>
      </c>
      <c r="CC330" s="125" t="str">
        <f t="shared" ref="CC330:CC393" ca="1" si="1865">IF($BT330="","",ABS($BY330))</f>
        <v/>
      </c>
      <c r="CD330" s="125" t="str">
        <f t="shared" ref="CD330:CD393" ca="1" si="1866">IFERROR(VLOOKUP(INDEX(F:F,MATCH(INDEX(INDIRECT(BV$7 &amp; ":" &amp; BV$7),$BU330 + MATCH($BZ330,INDIRECT($BZ$7 &amp; $BU330 &amp; ":" &amp; $BZ$7 &amp; $BU330+7),0) - 1,1),BC:BC,0))-1,$BI$10:$BR$502,3,0),"")</f>
        <v/>
      </c>
      <c r="CE330" s="125" t="str">
        <f t="shared" ref="CE330:CE393" ca="1" si="1867">IFERROR(LEFT($BT330,(FIND("@",$BT330,1)-1)),"")</f>
        <v/>
      </c>
      <c r="CF330" s="125" t="str">
        <f t="shared" ref="CF330:CF393" ca="1" si="1868">IFERROR(RIGHT($BT330,(FIND("@",$BT330,1)-1)),"")</f>
        <v/>
      </c>
      <c r="CG330" s="125" t="str">
        <f t="shared" ref="CG330:CG393" ca="1" si="1869">IF($CF330=$CF329,"",$CF330)</f>
        <v/>
      </c>
      <c r="CH330" s="125" t="str">
        <f t="shared" ref="CH330:CH393" ca="1" si="1870">IFERROR(IF(MAX(($CF$9:$CF$502=$CG330)*$BZ$9:$BZ$502)=0,"",MAX(($CF$9:$CF$502=$CG330)*$BZ$9:$BZ$502)),"")</f>
        <v/>
      </c>
      <c r="CI330" s="125" t="str">
        <f t="shared" ref="CI330:CI393" ca="1" si="1871">INDEX($BT$9:$BT$502,MATCH($CH330,$BZ$9:$BZ$502,0))</f>
        <v/>
      </c>
      <c r="CJ330" s="125" t="str">
        <f t="array" aca="1" ref="CJ330" ca="1">IFERROR(INDEX($CI$1:$CI$502,SMALL(IF($CI$1:$CI$502&lt;&gt;"",ROW($CI$1:$CI$502)),ROW(323:323))),"")</f>
        <v/>
      </c>
      <c r="CK330" s="125" t="str">
        <f t="shared" ref="CK330:CK393" ca="1" si="1872">IF($CJ330="","","Maximum @ "&amp; IFERROR(RIGHT($CJ330,(FIND("@",$CJ330,1)-1)),""))</f>
        <v/>
      </c>
      <c r="CL330" s="125" t="str">
        <f t="shared" ref="CL330:CL393" ca="1" si="1873">IF($BT330="","",$BT330)</f>
        <v/>
      </c>
      <c r="CM330" s="125"/>
      <c r="CO330" s="125" t="str">
        <f t="shared" ref="CO330:CO393" si="1874">IF($CM330="","",$CM330)</f>
        <v/>
      </c>
      <c r="CP330" s="600" t="str">
        <f t="shared" ref="CP330:CP393" si="1875">IF($CO330="","",ABS(VLOOKUP(IF(LEFT($CO330,3)="Guy",$CO330,INDEX($CJ$9:$CJ$502,MATCH($CO330,$CK$9:$CK$502,0))),$BT$9:$CD$502,11,0)))</f>
        <v/>
      </c>
      <c r="CQ330" s="600" t="str">
        <f t="shared" si="1524"/>
        <v/>
      </c>
      <c r="CR330" s="600" t="str">
        <f t="shared" ref="CR330:CR393" si="1876">IF($CO330="","",ABS(VLOOKUP(IF(LEFT($CO330,3)="Guy",$CO330,INDEX($CJ$9:$CJ$502,MATCH($CO330,$CK$9:$CK$502,0))),$BT$9:$CD$502,6,0)))</f>
        <v/>
      </c>
    </row>
    <row r="331" spans="1:96" x14ac:dyDescent="0.25">
      <c r="A331" s="591"/>
      <c r="C331" s="125">
        <f t="shared" si="1821"/>
        <v>329</v>
      </c>
      <c r="D331" s="125" t="e">
        <f t="shared" ca="1" si="1804"/>
        <v>#N/A</v>
      </c>
      <c r="E331" s="125" t="e">
        <f t="shared" ca="1" si="1804"/>
        <v>#N/A</v>
      </c>
      <c r="F331" s="125" t="e">
        <f t="shared" ca="1" si="1804"/>
        <v>#N/A</v>
      </c>
      <c r="G331" s="125" t="e">
        <f t="shared" ca="1" si="1804"/>
        <v>#N/A</v>
      </c>
      <c r="H331" s="125" t="e">
        <f t="shared" ca="1" si="1804"/>
        <v>#N/A</v>
      </c>
      <c r="I331" s="125" t="e">
        <f t="shared" ca="1" si="1804"/>
        <v>#N/A</v>
      </c>
      <c r="J331" s="125" t="e">
        <f t="shared" ca="1" si="1804"/>
        <v>#N/A</v>
      </c>
      <c r="K331" s="125" t="e">
        <f t="shared" ca="1" si="1804"/>
        <v>#N/A</v>
      </c>
      <c r="L331" s="125" t="e">
        <f t="shared" ca="1" si="1804"/>
        <v>#N/A</v>
      </c>
      <c r="M331" s="125" t="e">
        <f t="shared" ca="1" si="1804"/>
        <v>#N/A</v>
      </c>
      <c r="N331" s="125" t="e">
        <f t="shared" ca="1" si="1804"/>
        <v>#N/A</v>
      </c>
      <c r="O331" s="125" t="e">
        <f t="shared" ca="1" si="1804"/>
        <v>#N/A</v>
      </c>
      <c r="P331" s="125" t="e">
        <f t="shared" ca="1" si="1804"/>
        <v>#N/A</v>
      </c>
      <c r="Q331" s="125" t="e">
        <f t="shared" ca="1" si="1804"/>
        <v>#N/A</v>
      </c>
      <c r="R331" s="125" t="e">
        <f t="shared" ca="1" si="1804"/>
        <v>#N/A</v>
      </c>
      <c r="S331" s="125" t="e">
        <f t="shared" ca="1" si="1804"/>
        <v>#N/A</v>
      </c>
      <c r="T331" s="125" t="e">
        <f t="shared" ca="1" si="1797"/>
        <v>#N/A</v>
      </c>
      <c r="U331" s="125" t="e">
        <f t="shared" ca="1" si="1797"/>
        <v>#N/A</v>
      </c>
      <c r="V331" s="125" t="e">
        <f t="shared" ca="1" si="1797"/>
        <v>#N/A</v>
      </c>
      <c r="W331" s="125" t="e">
        <f t="shared" ca="1" si="1797"/>
        <v>#N/A</v>
      </c>
      <c r="X331" s="125" t="e">
        <f t="shared" ca="1" si="1797"/>
        <v>#N/A</v>
      </c>
      <c r="Y331" s="125" t="e">
        <f t="shared" ca="1" si="1797"/>
        <v>#N/A</v>
      </c>
      <c r="Z331" s="125" t="e">
        <f t="shared" ca="1" si="1797"/>
        <v>#N/A</v>
      </c>
      <c r="AA331" s="125" t="e">
        <f t="shared" ca="1" si="1797"/>
        <v>#N/A</v>
      </c>
      <c r="AB331" s="125" t="e">
        <f t="shared" ca="1" si="1797"/>
        <v>#N/A</v>
      </c>
      <c r="AC331" s="125" t="e">
        <f t="shared" ca="1" si="1797"/>
        <v>#N/A</v>
      </c>
      <c r="AD331" s="125" t="e">
        <f t="shared" ca="1" si="1797"/>
        <v>#N/A</v>
      </c>
      <c r="AE331" s="125" t="e">
        <f t="shared" ca="1" si="1797"/>
        <v>#N/A</v>
      </c>
      <c r="AF331" s="125" t="e">
        <f t="shared" ca="1" si="1797"/>
        <v>#N/A</v>
      </c>
      <c r="AG331" s="125" t="e">
        <f t="shared" ca="1" si="1797"/>
        <v>#N/A</v>
      </c>
      <c r="AH331" s="125" t="e">
        <f t="shared" ca="1" si="1797"/>
        <v>#N/A</v>
      </c>
      <c r="AI331" s="125" t="e">
        <f t="shared" ca="1" si="1805"/>
        <v>#N/A</v>
      </c>
      <c r="AJ331" s="125" t="e">
        <f t="shared" ca="1" si="1805"/>
        <v>#N/A</v>
      </c>
      <c r="AK331" s="125" t="e">
        <f t="shared" ca="1" si="1805"/>
        <v>#N/A</v>
      </c>
      <c r="AL331" s="125" t="e">
        <f t="shared" ca="1" si="1805"/>
        <v>#N/A</v>
      </c>
      <c r="AM331" s="125" t="e">
        <f t="shared" ca="1" si="1805"/>
        <v>#N/A</v>
      </c>
      <c r="AN331" s="125" t="e">
        <f t="shared" ca="1" si="1805"/>
        <v>#N/A</v>
      </c>
      <c r="AO331" s="125" t="e">
        <f t="shared" ca="1" si="1805"/>
        <v>#N/A</v>
      </c>
      <c r="AP331" s="125" t="e">
        <f t="shared" ca="1" si="1805"/>
        <v>#N/A</v>
      </c>
      <c r="AQ331" s="125" t="e">
        <f t="shared" ca="1" si="1805"/>
        <v>#N/A</v>
      </c>
      <c r="AR331" s="125" t="e">
        <f t="shared" ca="1" si="1805"/>
        <v>#N/A</v>
      </c>
      <c r="AS331" s="125" t="e">
        <f t="shared" ca="1" si="1805"/>
        <v>#N/A</v>
      </c>
      <c r="AT331" s="125" t="e">
        <f t="shared" ca="1" si="1805"/>
        <v>#N/A</v>
      </c>
      <c r="AU331" s="125" t="e">
        <f t="shared" ca="1" si="1805"/>
        <v>#N/A</v>
      </c>
      <c r="AV331" s="125" t="e">
        <f t="shared" ca="1" si="1805"/>
        <v>#N/A</v>
      </c>
      <c r="AW331" s="125" t="e">
        <f t="shared" ca="1" si="1805"/>
        <v>#N/A</v>
      </c>
      <c r="AX331" s="125" t="e">
        <f t="shared" ca="1" si="1805"/>
        <v>#N/A</v>
      </c>
      <c r="AY331" s="125" t="e">
        <f t="shared" ca="1" si="1798"/>
        <v>#N/A</v>
      </c>
      <c r="AZ331" s="125" t="e">
        <f t="shared" ca="1" si="1798"/>
        <v>#N/A</v>
      </c>
      <c r="BA331" s="125" t="e">
        <f t="shared" ca="1" si="1798"/>
        <v>#N/A</v>
      </c>
      <c r="BB331" s="125" t="str">
        <f t="shared" ca="1" si="1814"/>
        <v/>
      </c>
      <c r="BC331" s="125" t="str">
        <f t="shared" ca="1" si="1806"/>
        <v/>
      </c>
      <c r="BD331" s="125" t="str">
        <f t="shared" ca="1" si="1807"/>
        <v/>
      </c>
      <c r="BE331" s="125" t="str">
        <f t="shared" ca="1" si="1808"/>
        <v/>
      </c>
      <c r="BF331" t="str">
        <f t="shared" ca="1" si="1815"/>
        <v/>
      </c>
      <c r="BG331" s="125" t="str">
        <f t="shared" ca="1" si="1842"/>
        <v/>
      </c>
      <c r="BI331" s="606" t="str">
        <f t="shared" ref="BI331:BI394" ca="1" si="1877">IFERROR(IF($BI330+1&lt;=$A$44-$A$41,$BI330+1,""),"")</f>
        <v/>
      </c>
      <c r="BJ331" s="125" t="str">
        <f t="shared" ca="1" si="1855"/>
        <v/>
      </c>
      <c r="BK331" s="125" t="str">
        <f t="shared" ref="BK331:BK394" ca="1" si="1878">IF($BJ331="","",IF(ISNUMBER(SEARCH("1.2",$BJ331))=TRUE,1.2,IF(ISNUMBER(SEARCH("0.9",$BJ331))=TRUE,0.9,1)))</f>
        <v/>
      </c>
      <c r="BL331" s="125" t="str">
        <f t="shared" ref="BL331" ca="1" si="1879">IFERROR(INDEX($D$2:$BA$203,$A$41-1+$BI331,$A$27-3)*IF(RTF_unit="K",1,IF(RTF_unit="lb",1/1000,IF(RTF_unit="T",2,1))),"")</f>
        <v/>
      </c>
      <c r="BM331" s="125" t="str">
        <f t="shared" ref="BM331" ca="1" si="1880">IFERROR(INDEX($D$2:$BA$203,$A$41-1+$BI331,$A$27-1)*IF(RTF_unit="K",1,IF(RTF_unit="lb",1/1000,IF(RTF_unit="T",2,1))),"")</f>
        <v/>
      </c>
      <c r="BN331" s="125" t="str">
        <f t="shared" ref="BN331" ca="1" si="1881">IFERROR(INDEX($D$2:$BA$203,$A$41-1+$BI331,$A$27-2)*IF(RTF_unit="K",1,IF(RTF_unit="lb",1/1000,IF(RTF_unit="T",2,1))),"")</f>
        <v/>
      </c>
      <c r="BO331" s="125" t="str">
        <f t="shared" ref="BO331" ca="1" si="1882">IFERROR(INDEX($D$2:$BA$203,$A$41-1+$BI331,$A$27)*IF(RTF_unit_Moment="kip-ft",1,IF(RTF_unit_Moment="kip-in",1/12,IF(RTF_unit_Moment="lb-ft",1/1000,IF(RTF_unit_Moment="lb-in",1/12000,1)))),"")</f>
        <v/>
      </c>
      <c r="BP331" s="125" t="str">
        <f t="shared" ref="BP331" ca="1" si="1883">IFERROR(INDEX($D$2:$BA$203,$A$41-1+$BI331,$A$30)*IF(RTF_unit_Moment="kip-ft",1,IF(RTF_unit_Moment="kip-in",1/12,IF(RTF_unit_Moment="lb-ft",1/1000,IF(RTF_unit_Moment="lb-in",1/12000,1)))),"")</f>
        <v/>
      </c>
      <c r="BQ331" s="125" t="str">
        <f t="shared" ref="BQ331:BQ394" ca="1" si="1884">IFERROR(SQRT($BO331^2+$BP331^2),"")</f>
        <v/>
      </c>
      <c r="BR331" s="125" t="str">
        <f t="shared" ref="BR331:BR394" ca="1" si="1885">IFERROR(SQRT($BM331^2+$BN331^2),"")</f>
        <v/>
      </c>
      <c r="BT331" s="125" t="str">
        <f t="array" aca="1" ref="BT331" ca="1">IFERROR(INDEX($BB$1:$BB$203,SMALL(IF($BB$1:$BB$203&lt;&gt;"",ROW($BB$1:$BB$203)),ROW(324:324))),"")</f>
        <v/>
      </c>
      <c r="BU331" s="604" t="str">
        <f t="shared" ca="1" si="1853"/>
        <v/>
      </c>
      <c r="BV331" s="125" t="str">
        <f t="shared" ca="1" si="1861"/>
        <v/>
      </c>
      <c r="BW331" s="125" t="str">
        <f t="shared" ca="1" si="1861"/>
        <v/>
      </c>
      <c r="BX331" s="125" t="str">
        <f t="shared" ca="1" si="1861"/>
        <v/>
      </c>
      <c r="BY331" s="125" t="str">
        <f t="shared" ca="1" si="1862"/>
        <v/>
      </c>
      <c r="BZ331" s="125" t="str">
        <f t="shared" ca="1" si="1854"/>
        <v/>
      </c>
      <c r="CA331" s="125" t="str">
        <f t="shared" ca="1" si="1863"/>
        <v/>
      </c>
      <c r="CB331" s="125" t="str">
        <f t="shared" ca="1" si="1864"/>
        <v/>
      </c>
      <c r="CC331" s="125" t="str">
        <f t="shared" ca="1" si="1865"/>
        <v/>
      </c>
      <c r="CD331" s="125" t="str">
        <f t="shared" ca="1" si="1866"/>
        <v/>
      </c>
      <c r="CE331" s="125" t="str">
        <f t="shared" ca="1" si="1867"/>
        <v/>
      </c>
      <c r="CF331" s="125" t="str">
        <f t="shared" ca="1" si="1868"/>
        <v/>
      </c>
      <c r="CG331" s="125" t="str">
        <f t="shared" ca="1" si="1869"/>
        <v/>
      </c>
      <c r="CH331" s="125" t="str">
        <f t="shared" ca="1" si="1870"/>
        <v/>
      </c>
      <c r="CI331" s="125" t="str">
        <f t="shared" ca="1" si="1871"/>
        <v/>
      </c>
      <c r="CJ331" s="125" t="str">
        <f t="array" aca="1" ref="CJ331" ca="1">IFERROR(INDEX($CI$1:$CI$502,SMALL(IF($CI$1:$CI$502&lt;&gt;"",ROW($CI$1:$CI$502)),ROW(324:324))),"")</f>
        <v/>
      </c>
      <c r="CK331" s="125" t="str">
        <f t="shared" ca="1" si="1872"/>
        <v/>
      </c>
      <c r="CL331" s="125" t="str">
        <f t="shared" ca="1" si="1873"/>
        <v/>
      </c>
      <c r="CM331" s="125"/>
      <c r="CO331" s="125" t="str">
        <f t="shared" si="1874"/>
        <v/>
      </c>
      <c r="CP331" s="600" t="str">
        <f t="shared" si="1875"/>
        <v/>
      </c>
      <c r="CQ331" s="600" t="str">
        <f t="shared" si="1524"/>
        <v/>
      </c>
      <c r="CR331" s="600" t="str">
        <f t="shared" si="1876"/>
        <v/>
      </c>
    </row>
    <row r="332" spans="1:96" x14ac:dyDescent="0.25">
      <c r="A332" s="591"/>
      <c r="C332" s="125">
        <f t="shared" si="1821"/>
        <v>330</v>
      </c>
      <c r="D332" s="125" t="e">
        <f t="shared" ca="1" si="1804"/>
        <v>#N/A</v>
      </c>
      <c r="E332" s="125" t="e">
        <f t="shared" ca="1" si="1804"/>
        <v>#N/A</v>
      </c>
      <c r="F332" s="125" t="e">
        <f t="shared" ca="1" si="1804"/>
        <v>#N/A</v>
      </c>
      <c r="G332" s="125" t="e">
        <f t="shared" ca="1" si="1804"/>
        <v>#N/A</v>
      </c>
      <c r="H332" s="125" t="e">
        <f t="shared" ca="1" si="1804"/>
        <v>#N/A</v>
      </c>
      <c r="I332" s="125" t="e">
        <f t="shared" ca="1" si="1804"/>
        <v>#N/A</v>
      </c>
      <c r="J332" s="125" t="e">
        <f t="shared" ca="1" si="1804"/>
        <v>#N/A</v>
      </c>
      <c r="K332" s="125" t="e">
        <f t="shared" ca="1" si="1804"/>
        <v>#N/A</v>
      </c>
      <c r="L332" s="125" t="e">
        <f t="shared" ca="1" si="1804"/>
        <v>#N/A</v>
      </c>
      <c r="M332" s="125" t="e">
        <f t="shared" ca="1" si="1804"/>
        <v>#N/A</v>
      </c>
      <c r="N332" s="125" t="e">
        <f t="shared" ca="1" si="1804"/>
        <v>#N/A</v>
      </c>
      <c r="O332" s="125" t="e">
        <f t="shared" ca="1" si="1804"/>
        <v>#N/A</v>
      </c>
      <c r="P332" s="125" t="e">
        <f t="shared" ca="1" si="1804"/>
        <v>#N/A</v>
      </c>
      <c r="Q332" s="125" t="e">
        <f t="shared" ca="1" si="1804"/>
        <v>#N/A</v>
      </c>
      <c r="R332" s="125" t="e">
        <f t="shared" ca="1" si="1804"/>
        <v>#N/A</v>
      </c>
      <c r="S332" s="125" t="e">
        <f t="shared" ca="1" si="1804"/>
        <v>#N/A</v>
      </c>
      <c r="T332" s="125" t="e">
        <f t="shared" ca="1" si="1797"/>
        <v>#N/A</v>
      </c>
      <c r="U332" s="125" t="e">
        <f t="shared" ca="1" si="1797"/>
        <v>#N/A</v>
      </c>
      <c r="V332" s="125" t="e">
        <f t="shared" ca="1" si="1797"/>
        <v>#N/A</v>
      </c>
      <c r="W332" s="125" t="e">
        <f t="shared" ca="1" si="1797"/>
        <v>#N/A</v>
      </c>
      <c r="X332" s="125" t="e">
        <f t="shared" ca="1" si="1797"/>
        <v>#N/A</v>
      </c>
      <c r="Y332" s="125" t="e">
        <f t="shared" ca="1" si="1797"/>
        <v>#N/A</v>
      </c>
      <c r="Z332" s="125" t="e">
        <f t="shared" ca="1" si="1797"/>
        <v>#N/A</v>
      </c>
      <c r="AA332" s="125" t="e">
        <f t="shared" ca="1" si="1797"/>
        <v>#N/A</v>
      </c>
      <c r="AB332" s="125" t="e">
        <f t="shared" ca="1" si="1797"/>
        <v>#N/A</v>
      </c>
      <c r="AC332" s="125" t="e">
        <f t="shared" ca="1" si="1797"/>
        <v>#N/A</v>
      </c>
      <c r="AD332" s="125" t="e">
        <f t="shared" ca="1" si="1797"/>
        <v>#N/A</v>
      </c>
      <c r="AE332" s="125" t="e">
        <f t="shared" ca="1" si="1797"/>
        <v>#N/A</v>
      </c>
      <c r="AF332" s="125" t="e">
        <f t="shared" ca="1" si="1797"/>
        <v>#N/A</v>
      </c>
      <c r="AG332" s="125" t="e">
        <f t="shared" ca="1" si="1797"/>
        <v>#N/A</v>
      </c>
      <c r="AH332" s="125" t="e">
        <f t="shared" ca="1" si="1797"/>
        <v>#N/A</v>
      </c>
      <c r="AI332" s="125" t="e">
        <f t="shared" ca="1" si="1805"/>
        <v>#N/A</v>
      </c>
      <c r="AJ332" s="125" t="e">
        <f t="shared" ca="1" si="1805"/>
        <v>#N/A</v>
      </c>
      <c r="AK332" s="125" t="e">
        <f t="shared" ca="1" si="1805"/>
        <v>#N/A</v>
      </c>
      <c r="AL332" s="125" t="e">
        <f t="shared" ca="1" si="1805"/>
        <v>#N/A</v>
      </c>
      <c r="AM332" s="125" t="e">
        <f t="shared" ca="1" si="1805"/>
        <v>#N/A</v>
      </c>
      <c r="AN332" s="125" t="e">
        <f t="shared" ca="1" si="1805"/>
        <v>#N/A</v>
      </c>
      <c r="AO332" s="125" t="e">
        <f t="shared" ca="1" si="1805"/>
        <v>#N/A</v>
      </c>
      <c r="AP332" s="125" t="e">
        <f t="shared" ca="1" si="1805"/>
        <v>#N/A</v>
      </c>
      <c r="AQ332" s="125" t="e">
        <f t="shared" ca="1" si="1805"/>
        <v>#N/A</v>
      </c>
      <c r="AR332" s="125" t="e">
        <f t="shared" ca="1" si="1805"/>
        <v>#N/A</v>
      </c>
      <c r="AS332" s="125" t="e">
        <f t="shared" ca="1" si="1805"/>
        <v>#N/A</v>
      </c>
      <c r="AT332" s="125" t="e">
        <f t="shared" ca="1" si="1805"/>
        <v>#N/A</v>
      </c>
      <c r="AU332" s="125" t="e">
        <f t="shared" ca="1" si="1805"/>
        <v>#N/A</v>
      </c>
      <c r="AV332" s="125" t="e">
        <f t="shared" ca="1" si="1805"/>
        <v>#N/A</v>
      </c>
      <c r="AW332" s="125" t="e">
        <f t="shared" ca="1" si="1805"/>
        <v>#N/A</v>
      </c>
      <c r="AX332" s="125" t="e">
        <f t="shared" ca="1" si="1805"/>
        <v>#N/A</v>
      </c>
      <c r="AY332" s="125" t="e">
        <f t="shared" ca="1" si="1798"/>
        <v>#N/A</v>
      </c>
      <c r="AZ332" s="125" t="e">
        <f t="shared" ca="1" si="1798"/>
        <v>#N/A</v>
      </c>
      <c r="BA332" s="125" t="e">
        <f t="shared" ca="1" si="1798"/>
        <v>#N/A</v>
      </c>
      <c r="BB332" s="125" t="str">
        <f t="shared" ca="1" si="1814"/>
        <v/>
      </c>
      <c r="BC332" s="125" t="str">
        <f t="shared" ca="1" si="1806"/>
        <v/>
      </c>
      <c r="BD332" s="125" t="str">
        <f t="shared" ca="1" si="1807"/>
        <v/>
      </c>
      <c r="BE332" s="125" t="str">
        <f t="shared" ca="1" si="1808"/>
        <v/>
      </c>
      <c r="BF332" t="str">
        <f t="shared" ca="1" si="1815"/>
        <v/>
      </c>
      <c r="BG332" s="125" t="str">
        <f t="shared" ca="1" si="1842"/>
        <v/>
      </c>
      <c r="BI332" s="606" t="str">
        <f t="shared" ca="1" si="1877"/>
        <v/>
      </c>
      <c r="BJ332" s="125" t="str">
        <f t="shared" ca="1" si="1855"/>
        <v/>
      </c>
      <c r="BK332" s="125" t="str">
        <f t="shared" ca="1" si="1878"/>
        <v/>
      </c>
      <c r="BL332" s="125" t="str">
        <f t="shared" ref="BL332" ca="1" si="1886">IFERROR(INDEX($D$2:$BA$203,$A$41-1+$BI332,$A$27-3)*IF(RTF_unit="K",1,IF(RTF_unit="lb",1/1000,IF(RTF_unit="T",2,1))),"")</f>
        <v/>
      </c>
      <c r="BM332" s="125" t="str">
        <f t="shared" ref="BM332" ca="1" si="1887">IFERROR(INDEX($D$2:$BA$203,$A$41-1+$BI332,$A$27-1)*IF(RTF_unit="K",1,IF(RTF_unit="lb",1/1000,IF(RTF_unit="T",2,1))),"")</f>
        <v/>
      </c>
      <c r="BN332" s="125" t="str">
        <f t="shared" ref="BN332" ca="1" si="1888">IFERROR(INDEX($D$2:$BA$203,$A$41-1+$BI332,$A$27-2)*IF(RTF_unit="K",1,IF(RTF_unit="lb",1/1000,IF(RTF_unit="T",2,1))),"")</f>
        <v/>
      </c>
      <c r="BO332" s="125" t="str">
        <f t="shared" ref="BO332" ca="1" si="1889">IFERROR(INDEX($D$2:$BA$203,$A$41-1+$BI332,$A$27)*IF(RTF_unit_Moment="kip-ft",1,IF(RTF_unit_Moment="kip-in",1/12,IF(RTF_unit_Moment="lb-ft",1/1000,IF(RTF_unit_Moment="lb-in",1/12000,1)))),"")</f>
        <v/>
      </c>
      <c r="BP332" s="125" t="str">
        <f t="shared" ref="BP332" ca="1" si="1890">IFERROR(INDEX($D$2:$BA$203,$A$41-1+$BI332,$A$30)*IF(RTF_unit_Moment="kip-ft",1,IF(RTF_unit_Moment="kip-in",1/12,IF(RTF_unit_Moment="lb-ft",1/1000,IF(RTF_unit_Moment="lb-in",1/12000,1)))),"")</f>
        <v/>
      </c>
      <c r="BQ332" s="125" t="str">
        <f t="shared" ca="1" si="1884"/>
        <v/>
      </c>
      <c r="BR332" s="125" t="str">
        <f t="shared" ca="1" si="1885"/>
        <v/>
      </c>
      <c r="BT332" s="125" t="str">
        <f t="array" aca="1" ref="BT332" ca="1">IFERROR(INDEX($BB$1:$BB$203,SMALL(IF($BB$1:$BB$203&lt;&gt;"",ROW($BB$1:$BB$203)),ROW(325:325))),"")</f>
        <v/>
      </c>
      <c r="BU332" s="604" t="str">
        <f t="shared" ca="1" si="1853"/>
        <v/>
      </c>
      <c r="BV332" s="125" t="str">
        <f t="shared" ca="1" si="1861"/>
        <v/>
      </c>
      <c r="BW332" s="125" t="str">
        <f t="shared" ca="1" si="1861"/>
        <v/>
      </c>
      <c r="BX332" s="125" t="str">
        <f t="shared" ca="1" si="1861"/>
        <v/>
      </c>
      <c r="BY332" s="125" t="str">
        <f t="shared" ca="1" si="1862"/>
        <v/>
      </c>
      <c r="BZ332" s="125" t="str">
        <f t="shared" ca="1" si="1854"/>
        <v/>
      </c>
      <c r="CA332" s="125" t="str">
        <f t="shared" ca="1" si="1863"/>
        <v/>
      </c>
      <c r="CB332" s="125" t="str">
        <f t="shared" ca="1" si="1864"/>
        <v/>
      </c>
      <c r="CC332" s="125" t="str">
        <f t="shared" ca="1" si="1865"/>
        <v/>
      </c>
      <c r="CD332" s="125" t="str">
        <f t="shared" ca="1" si="1866"/>
        <v/>
      </c>
      <c r="CE332" s="125" t="str">
        <f t="shared" ca="1" si="1867"/>
        <v/>
      </c>
      <c r="CF332" s="125" t="str">
        <f t="shared" ca="1" si="1868"/>
        <v/>
      </c>
      <c r="CG332" s="125" t="str">
        <f t="shared" ca="1" si="1869"/>
        <v/>
      </c>
      <c r="CH332" s="125" t="str">
        <f t="shared" ca="1" si="1870"/>
        <v/>
      </c>
      <c r="CI332" s="125" t="str">
        <f t="shared" ca="1" si="1871"/>
        <v/>
      </c>
      <c r="CJ332" s="125" t="str">
        <f t="array" aca="1" ref="CJ332" ca="1">IFERROR(INDEX($CI$1:$CI$502,SMALL(IF($CI$1:$CI$502&lt;&gt;"",ROW($CI$1:$CI$502)),ROW(325:325))),"")</f>
        <v/>
      </c>
      <c r="CK332" s="125" t="str">
        <f t="shared" ca="1" si="1872"/>
        <v/>
      </c>
      <c r="CL332" s="125" t="str">
        <f t="shared" ca="1" si="1873"/>
        <v/>
      </c>
      <c r="CM332" s="125"/>
      <c r="CO332" s="125" t="str">
        <f t="shared" si="1874"/>
        <v/>
      </c>
      <c r="CP332" s="600" t="str">
        <f t="shared" si="1875"/>
        <v/>
      </c>
      <c r="CQ332" s="600" t="str">
        <f t="shared" ref="CQ332:CQ395" si="1891">IF($CO332="","",ABS(VLOOKUP(IF(LEFT($CO332,3)="Guy",$CO332,INDEX($CJ$9:$CJ$502,MATCH($CO332,$CK$9:$CK$502,0))),$BT$9:$CD$502,3,0)))</f>
        <v/>
      </c>
      <c r="CR332" s="600" t="str">
        <f t="shared" si="1876"/>
        <v/>
      </c>
    </row>
    <row r="333" spans="1:96" x14ac:dyDescent="0.25">
      <c r="A333" s="591"/>
      <c r="C333" s="125">
        <f t="shared" si="1821"/>
        <v>331</v>
      </c>
      <c r="D333" s="125" t="e">
        <f t="shared" ca="1" si="1804"/>
        <v>#N/A</v>
      </c>
      <c r="E333" s="125" t="e">
        <f t="shared" ca="1" si="1804"/>
        <v>#N/A</v>
      </c>
      <c r="F333" s="125" t="e">
        <f t="shared" ca="1" si="1804"/>
        <v>#N/A</v>
      </c>
      <c r="G333" s="125" t="e">
        <f t="shared" ca="1" si="1804"/>
        <v>#N/A</v>
      </c>
      <c r="H333" s="125" t="e">
        <f t="shared" ca="1" si="1804"/>
        <v>#N/A</v>
      </c>
      <c r="I333" s="125" t="e">
        <f t="shared" ca="1" si="1804"/>
        <v>#N/A</v>
      </c>
      <c r="J333" s="125" t="e">
        <f t="shared" ca="1" si="1804"/>
        <v>#N/A</v>
      </c>
      <c r="K333" s="125" t="e">
        <f t="shared" ca="1" si="1804"/>
        <v>#N/A</v>
      </c>
      <c r="L333" s="125" t="e">
        <f t="shared" ca="1" si="1804"/>
        <v>#N/A</v>
      </c>
      <c r="M333" s="125" t="e">
        <f t="shared" ca="1" si="1804"/>
        <v>#N/A</v>
      </c>
      <c r="N333" s="125" t="e">
        <f t="shared" ca="1" si="1804"/>
        <v>#N/A</v>
      </c>
      <c r="O333" s="125" t="e">
        <f t="shared" ca="1" si="1804"/>
        <v>#N/A</v>
      </c>
      <c r="P333" s="125" t="e">
        <f t="shared" ca="1" si="1804"/>
        <v>#N/A</v>
      </c>
      <c r="Q333" s="125" t="e">
        <f t="shared" ca="1" si="1804"/>
        <v>#N/A</v>
      </c>
      <c r="R333" s="125" t="e">
        <f t="shared" ca="1" si="1804"/>
        <v>#N/A</v>
      </c>
      <c r="S333" s="125" t="e">
        <f t="shared" ca="1" si="1804"/>
        <v>#N/A</v>
      </c>
      <c r="T333" s="125" t="e">
        <f t="shared" ca="1" si="1797"/>
        <v>#N/A</v>
      </c>
      <c r="U333" s="125" t="e">
        <f t="shared" ca="1" si="1797"/>
        <v>#N/A</v>
      </c>
      <c r="V333" s="125" t="e">
        <f t="shared" ca="1" si="1797"/>
        <v>#N/A</v>
      </c>
      <c r="W333" s="125" t="e">
        <f t="shared" ca="1" si="1797"/>
        <v>#N/A</v>
      </c>
      <c r="X333" s="125" t="e">
        <f t="shared" ca="1" si="1797"/>
        <v>#N/A</v>
      </c>
      <c r="Y333" s="125" t="e">
        <f t="shared" ca="1" si="1797"/>
        <v>#N/A</v>
      </c>
      <c r="Z333" s="125" t="e">
        <f t="shared" ca="1" si="1797"/>
        <v>#N/A</v>
      </c>
      <c r="AA333" s="125" t="e">
        <f t="shared" ca="1" si="1797"/>
        <v>#N/A</v>
      </c>
      <c r="AB333" s="125" t="e">
        <f t="shared" ca="1" si="1797"/>
        <v>#N/A</v>
      </c>
      <c r="AC333" s="125" t="e">
        <f t="shared" ca="1" si="1797"/>
        <v>#N/A</v>
      </c>
      <c r="AD333" s="125" t="e">
        <f t="shared" ca="1" si="1797"/>
        <v>#N/A</v>
      </c>
      <c r="AE333" s="125" t="e">
        <f t="shared" ca="1" si="1797"/>
        <v>#N/A</v>
      </c>
      <c r="AF333" s="125" t="e">
        <f t="shared" ca="1" si="1797"/>
        <v>#N/A</v>
      </c>
      <c r="AG333" s="125" t="e">
        <f t="shared" ca="1" si="1797"/>
        <v>#N/A</v>
      </c>
      <c r="AH333" s="125" t="e">
        <f t="shared" ca="1" si="1797"/>
        <v>#N/A</v>
      </c>
      <c r="AI333" s="125" t="e">
        <f t="shared" ca="1" si="1805"/>
        <v>#N/A</v>
      </c>
      <c r="AJ333" s="125" t="e">
        <f t="shared" ca="1" si="1805"/>
        <v>#N/A</v>
      </c>
      <c r="AK333" s="125" t="e">
        <f t="shared" ca="1" si="1805"/>
        <v>#N/A</v>
      </c>
      <c r="AL333" s="125" t="e">
        <f t="shared" ca="1" si="1805"/>
        <v>#N/A</v>
      </c>
      <c r="AM333" s="125" t="e">
        <f t="shared" ca="1" si="1805"/>
        <v>#N/A</v>
      </c>
      <c r="AN333" s="125" t="e">
        <f t="shared" ca="1" si="1805"/>
        <v>#N/A</v>
      </c>
      <c r="AO333" s="125" t="e">
        <f t="shared" ca="1" si="1805"/>
        <v>#N/A</v>
      </c>
      <c r="AP333" s="125" t="e">
        <f t="shared" ca="1" si="1805"/>
        <v>#N/A</v>
      </c>
      <c r="AQ333" s="125" t="e">
        <f t="shared" ca="1" si="1805"/>
        <v>#N/A</v>
      </c>
      <c r="AR333" s="125" t="e">
        <f t="shared" ca="1" si="1805"/>
        <v>#N/A</v>
      </c>
      <c r="AS333" s="125" t="e">
        <f t="shared" ca="1" si="1805"/>
        <v>#N/A</v>
      </c>
      <c r="AT333" s="125" t="e">
        <f t="shared" ca="1" si="1805"/>
        <v>#N/A</v>
      </c>
      <c r="AU333" s="125" t="e">
        <f t="shared" ca="1" si="1805"/>
        <v>#N/A</v>
      </c>
      <c r="AV333" s="125" t="e">
        <f t="shared" ca="1" si="1805"/>
        <v>#N/A</v>
      </c>
      <c r="AW333" s="125" t="e">
        <f t="shared" ca="1" si="1805"/>
        <v>#N/A</v>
      </c>
      <c r="AX333" s="125" t="e">
        <f t="shared" ca="1" si="1805"/>
        <v>#N/A</v>
      </c>
      <c r="AY333" s="125" t="e">
        <f t="shared" ca="1" si="1798"/>
        <v>#N/A</v>
      </c>
      <c r="AZ333" s="125" t="e">
        <f t="shared" ca="1" si="1798"/>
        <v>#N/A</v>
      </c>
      <c r="BA333" s="125" t="e">
        <f t="shared" ca="1" si="1798"/>
        <v>#N/A</v>
      </c>
      <c r="BB333" s="125" t="str">
        <f t="shared" ca="1" si="1814"/>
        <v/>
      </c>
      <c r="BC333" s="125" t="str">
        <f t="shared" ca="1" si="1806"/>
        <v/>
      </c>
      <c r="BD333" s="125" t="str">
        <f t="shared" ca="1" si="1807"/>
        <v/>
      </c>
      <c r="BE333" s="125" t="str">
        <f t="shared" ca="1" si="1808"/>
        <v/>
      </c>
      <c r="BF333" t="str">
        <f t="shared" ca="1" si="1815"/>
        <v/>
      </c>
      <c r="BG333" s="125" t="str">
        <f t="shared" ca="1" si="1842"/>
        <v/>
      </c>
      <c r="BI333" s="606" t="str">
        <f t="shared" ca="1" si="1877"/>
        <v/>
      </c>
      <c r="BJ333" s="125" t="str">
        <f t="shared" ca="1" si="1855"/>
        <v/>
      </c>
      <c r="BK333" s="125" t="str">
        <f t="shared" ca="1" si="1878"/>
        <v/>
      </c>
      <c r="BL333" s="125" t="str">
        <f t="shared" ref="BL333" ca="1" si="1892">IFERROR(INDEX($D$2:$BA$203,$A$41-1+$BI333,$A$27-3)*IF(RTF_unit="K",1,IF(RTF_unit="lb",1/1000,IF(RTF_unit="T",2,1))),"")</f>
        <v/>
      </c>
      <c r="BM333" s="125" t="str">
        <f t="shared" ref="BM333" ca="1" si="1893">IFERROR(INDEX($D$2:$BA$203,$A$41-1+$BI333,$A$27-1)*IF(RTF_unit="K",1,IF(RTF_unit="lb",1/1000,IF(RTF_unit="T",2,1))),"")</f>
        <v/>
      </c>
      <c r="BN333" s="125" t="str">
        <f t="shared" ref="BN333" ca="1" si="1894">IFERROR(INDEX($D$2:$BA$203,$A$41-1+$BI333,$A$27-2)*IF(RTF_unit="K",1,IF(RTF_unit="lb",1/1000,IF(RTF_unit="T",2,1))),"")</f>
        <v/>
      </c>
      <c r="BO333" s="125" t="str">
        <f t="shared" ref="BO333" ca="1" si="1895">IFERROR(INDEX($D$2:$BA$203,$A$41-1+$BI333,$A$27)*IF(RTF_unit_Moment="kip-ft",1,IF(RTF_unit_Moment="kip-in",1/12,IF(RTF_unit_Moment="lb-ft",1/1000,IF(RTF_unit_Moment="lb-in",1/12000,1)))),"")</f>
        <v/>
      </c>
      <c r="BP333" s="125" t="str">
        <f t="shared" ref="BP333" ca="1" si="1896">IFERROR(INDEX($D$2:$BA$203,$A$41-1+$BI333,$A$30)*IF(RTF_unit_Moment="kip-ft",1,IF(RTF_unit_Moment="kip-in",1/12,IF(RTF_unit_Moment="lb-ft",1/1000,IF(RTF_unit_Moment="lb-in",1/12000,1)))),"")</f>
        <v/>
      </c>
      <c r="BQ333" s="125" t="str">
        <f t="shared" ca="1" si="1884"/>
        <v/>
      </c>
      <c r="BR333" s="125" t="str">
        <f t="shared" ca="1" si="1885"/>
        <v/>
      </c>
      <c r="BT333" s="125" t="str">
        <f t="array" aca="1" ref="BT333" ca="1">IFERROR(INDEX($BB$1:$BB$203,SMALL(IF($BB$1:$BB$203&lt;&gt;"",ROW($BB$1:$BB$203)),ROW(326:326))),"")</f>
        <v/>
      </c>
      <c r="BU333" s="604" t="str">
        <f t="shared" ca="1" si="1853"/>
        <v/>
      </c>
      <c r="BV333" s="125" t="str">
        <f t="shared" ca="1" si="1861"/>
        <v/>
      </c>
      <c r="BW333" s="125" t="str">
        <f t="shared" ca="1" si="1861"/>
        <v/>
      </c>
      <c r="BX333" s="125" t="str">
        <f t="shared" ca="1" si="1861"/>
        <v/>
      </c>
      <c r="BY333" s="125" t="str">
        <f t="shared" ca="1" si="1862"/>
        <v/>
      </c>
      <c r="BZ333" s="125" t="str">
        <f t="shared" ca="1" si="1854"/>
        <v/>
      </c>
      <c r="CA333" s="125" t="str">
        <f t="shared" ca="1" si="1863"/>
        <v/>
      </c>
      <c r="CB333" s="125" t="str">
        <f t="shared" ca="1" si="1864"/>
        <v/>
      </c>
      <c r="CC333" s="125" t="str">
        <f t="shared" ca="1" si="1865"/>
        <v/>
      </c>
      <c r="CD333" s="125" t="str">
        <f t="shared" ca="1" si="1866"/>
        <v/>
      </c>
      <c r="CE333" s="125" t="str">
        <f t="shared" ca="1" si="1867"/>
        <v/>
      </c>
      <c r="CF333" s="125" t="str">
        <f t="shared" ca="1" si="1868"/>
        <v/>
      </c>
      <c r="CG333" s="125" t="str">
        <f t="shared" ca="1" si="1869"/>
        <v/>
      </c>
      <c r="CH333" s="125" t="str">
        <f t="shared" ca="1" si="1870"/>
        <v/>
      </c>
      <c r="CI333" s="125" t="str">
        <f t="shared" ca="1" si="1871"/>
        <v/>
      </c>
      <c r="CJ333" s="125" t="str">
        <f t="array" aca="1" ref="CJ333" ca="1">IFERROR(INDEX($CI$1:$CI$502,SMALL(IF($CI$1:$CI$502&lt;&gt;"",ROW($CI$1:$CI$502)),ROW(326:326))),"")</f>
        <v/>
      </c>
      <c r="CK333" s="125" t="str">
        <f t="shared" ca="1" si="1872"/>
        <v/>
      </c>
      <c r="CL333" s="125" t="str">
        <f t="shared" ca="1" si="1873"/>
        <v/>
      </c>
      <c r="CM333" s="125"/>
      <c r="CO333" s="125" t="str">
        <f t="shared" si="1874"/>
        <v/>
      </c>
      <c r="CP333" s="600" t="str">
        <f t="shared" si="1875"/>
        <v/>
      </c>
      <c r="CQ333" s="600" t="str">
        <f t="shared" si="1891"/>
        <v/>
      </c>
      <c r="CR333" s="600" t="str">
        <f t="shared" si="1876"/>
        <v/>
      </c>
    </row>
    <row r="334" spans="1:96" x14ac:dyDescent="0.25">
      <c r="A334" s="591"/>
      <c r="C334" s="125">
        <f t="shared" si="1821"/>
        <v>332</v>
      </c>
      <c r="D334" s="125" t="e">
        <f t="shared" ca="1" si="1804"/>
        <v>#N/A</v>
      </c>
      <c r="E334" s="125" t="e">
        <f t="shared" ca="1" si="1804"/>
        <v>#N/A</v>
      </c>
      <c r="F334" s="125" t="e">
        <f t="shared" ca="1" si="1804"/>
        <v>#N/A</v>
      </c>
      <c r="G334" s="125" t="e">
        <f t="shared" ca="1" si="1804"/>
        <v>#N/A</v>
      </c>
      <c r="H334" s="125" t="e">
        <f t="shared" ca="1" si="1804"/>
        <v>#N/A</v>
      </c>
      <c r="I334" s="125" t="e">
        <f t="shared" ca="1" si="1804"/>
        <v>#N/A</v>
      </c>
      <c r="J334" s="125" t="e">
        <f t="shared" ca="1" si="1804"/>
        <v>#N/A</v>
      </c>
      <c r="K334" s="125" t="e">
        <f t="shared" ca="1" si="1804"/>
        <v>#N/A</v>
      </c>
      <c r="L334" s="125" t="e">
        <f t="shared" ca="1" si="1804"/>
        <v>#N/A</v>
      </c>
      <c r="M334" s="125" t="e">
        <f t="shared" ca="1" si="1804"/>
        <v>#N/A</v>
      </c>
      <c r="N334" s="125" t="e">
        <f t="shared" ca="1" si="1804"/>
        <v>#N/A</v>
      </c>
      <c r="O334" s="125" t="e">
        <f t="shared" ca="1" si="1804"/>
        <v>#N/A</v>
      </c>
      <c r="P334" s="125" t="e">
        <f t="shared" ca="1" si="1804"/>
        <v>#N/A</v>
      </c>
      <c r="Q334" s="125" t="e">
        <f t="shared" ca="1" si="1804"/>
        <v>#N/A</v>
      </c>
      <c r="R334" s="125" t="e">
        <f t="shared" ca="1" si="1804"/>
        <v>#N/A</v>
      </c>
      <c r="S334" s="125" t="e">
        <f t="shared" ca="1" si="1804"/>
        <v>#N/A</v>
      </c>
      <c r="T334" s="125" t="e">
        <f t="shared" ca="1" si="1797"/>
        <v>#N/A</v>
      </c>
      <c r="U334" s="125" t="e">
        <f t="shared" ca="1" si="1797"/>
        <v>#N/A</v>
      </c>
      <c r="V334" s="125" t="e">
        <f t="shared" ca="1" si="1797"/>
        <v>#N/A</v>
      </c>
      <c r="W334" s="125" t="e">
        <f t="shared" ca="1" si="1797"/>
        <v>#N/A</v>
      </c>
      <c r="X334" s="125" t="e">
        <f t="shared" ca="1" si="1797"/>
        <v>#N/A</v>
      </c>
      <c r="Y334" s="125" t="e">
        <f t="shared" ca="1" si="1797"/>
        <v>#N/A</v>
      </c>
      <c r="Z334" s="125" t="e">
        <f t="shared" ca="1" si="1797"/>
        <v>#N/A</v>
      </c>
      <c r="AA334" s="125" t="e">
        <f t="shared" ca="1" si="1797"/>
        <v>#N/A</v>
      </c>
      <c r="AB334" s="125" t="e">
        <f t="shared" ca="1" si="1797"/>
        <v>#N/A</v>
      </c>
      <c r="AC334" s="125" t="e">
        <f t="shared" ca="1" si="1797"/>
        <v>#N/A</v>
      </c>
      <c r="AD334" s="125" t="e">
        <f t="shared" ca="1" si="1797"/>
        <v>#N/A</v>
      </c>
      <c r="AE334" s="125" t="e">
        <f t="shared" ca="1" si="1797"/>
        <v>#N/A</v>
      </c>
      <c r="AF334" s="125" t="e">
        <f t="shared" ca="1" si="1797"/>
        <v>#N/A</v>
      </c>
      <c r="AG334" s="125" t="e">
        <f t="shared" ca="1" si="1797"/>
        <v>#N/A</v>
      </c>
      <c r="AH334" s="125" t="e">
        <f t="shared" ca="1" si="1797"/>
        <v>#N/A</v>
      </c>
      <c r="AI334" s="125" t="e">
        <f t="shared" ca="1" si="1805"/>
        <v>#N/A</v>
      </c>
      <c r="AJ334" s="125" t="e">
        <f t="shared" ca="1" si="1805"/>
        <v>#N/A</v>
      </c>
      <c r="AK334" s="125" t="e">
        <f t="shared" ca="1" si="1805"/>
        <v>#N/A</v>
      </c>
      <c r="AL334" s="125" t="e">
        <f t="shared" ca="1" si="1805"/>
        <v>#N/A</v>
      </c>
      <c r="AM334" s="125" t="e">
        <f t="shared" ca="1" si="1805"/>
        <v>#N/A</v>
      </c>
      <c r="AN334" s="125" t="e">
        <f t="shared" ca="1" si="1805"/>
        <v>#N/A</v>
      </c>
      <c r="AO334" s="125" t="e">
        <f t="shared" ca="1" si="1805"/>
        <v>#N/A</v>
      </c>
      <c r="AP334" s="125" t="e">
        <f t="shared" ca="1" si="1805"/>
        <v>#N/A</v>
      </c>
      <c r="AQ334" s="125" t="e">
        <f t="shared" ca="1" si="1805"/>
        <v>#N/A</v>
      </c>
      <c r="AR334" s="125" t="e">
        <f t="shared" ca="1" si="1805"/>
        <v>#N/A</v>
      </c>
      <c r="AS334" s="125" t="e">
        <f t="shared" ca="1" si="1805"/>
        <v>#N/A</v>
      </c>
      <c r="AT334" s="125" t="e">
        <f t="shared" ca="1" si="1805"/>
        <v>#N/A</v>
      </c>
      <c r="AU334" s="125" t="e">
        <f t="shared" ca="1" si="1805"/>
        <v>#N/A</v>
      </c>
      <c r="AV334" s="125" t="e">
        <f t="shared" ca="1" si="1805"/>
        <v>#N/A</v>
      </c>
      <c r="AW334" s="125" t="e">
        <f t="shared" ca="1" si="1805"/>
        <v>#N/A</v>
      </c>
      <c r="AX334" s="125" t="e">
        <f t="shared" ca="1" si="1805"/>
        <v>#N/A</v>
      </c>
      <c r="AY334" s="125" t="e">
        <f t="shared" ca="1" si="1798"/>
        <v>#N/A</v>
      </c>
      <c r="AZ334" s="125" t="e">
        <f t="shared" ca="1" si="1798"/>
        <v>#N/A</v>
      </c>
      <c r="BA334" s="125" t="e">
        <f t="shared" ca="1" si="1798"/>
        <v>#N/A</v>
      </c>
      <c r="BB334" s="125" t="str">
        <f t="shared" ca="1" si="1814"/>
        <v/>
      </c>
      <c r="BC334" s="125" t="str">
        <f t="shared" ca="1" si="1806"/>
        <v/>
      </c>
      <c r="BD334" s="125" t="str">
        <f t="shared" ca="1" si="1807"/>
        <v/>
      </c>
      <c r="BE334" s="125" t="str">
        <f t="shared" ca="1" si="1808"/>
        <v/>
      </c>
      <c r="BF334" t="str">
        <f t="shared" ca="1" si="1815"/>
        <v/>
      </c>
      <c r="BG334" s="125" t="str">
        <f t="shared" ca="1" si="1842"/>
        <v/>
      </c>
      <c r="BI334" s="606" t="str">
        <f t="shared" ca="1" si="1877"/>
        <v/>
      </c>
      <c r="BJ334" s="125" t="str">
        <f t="shared" ca="1" si="1855"/>
        <v/>
      </c>
      <c r="BK334" s="125" t="str">
        <f t="shared" ca="1" si="1878"/>
        <v/>
      </c>
      <c r="BL334" s="125" t="str">
        <f t="shared" ref="BL334" ca="1" si="1897">IFERROR(INDEX($D$2:$BA$203,$A$41-1+$BI334,$A$27-3)*IF(RTF_unit="K",1,IF(RTF_unit="lb",1/1000,IF(RTF_unit="T",2,1))),"")</f>
        <v/>
      </c>
      <c r="BM334" s="125" t="str">
        <f t="shared" ref="BM334" ca="1" si="1898">IFERROR(INDEX($D$2:$BA$203,$A$41-1+$BI334,$A$27-1)*IF(RTF_unit="K",1,IF(RTF_unit="lb",1/1000,IF(RTF_unit="T",2,1))),"")</f>
        <v/>
      </c>
      <c r="BN334" s="125" t="str">
        <f t="shared" ref="BN334" ca="1" si="1899">IFERROR(INDEX($D$2:$BA$203,$A$41-1+$BI334,$A$27-2)*IF(RTF_unit="K",1,IF(RTF_unit="lb",1/1000,IF(RTF_unit="T",2,1))),"")</f>
        <v/>
      </c>
      <c r="BO334" s="125" t="str">
        <f t="shared" ref="BO334" ca="1" si="1900">IFERROR(INDEX($D$2:$BA$203,$A$41-1+$BI334,$A$27)*IF(RTF_unit_Moment="kip-ft",1,IF(RTF_unit_Moment="kip-in",1/12,IF(RTF_unit_Moment="lb-ft",1/1000,IF(RTF_unit_Moment="lb-in",1/12000,1)))),"")</f>
        <v/>
      </c>
      <c r="BP334" s="125" t="str">
        <f t="shared" ref="BP334" ca="1" si="1901">IFERROR(INDEX($D$2:$BA$203,$A$41-1+$BI334,$A$30)*IF(RTF_unit_Moment="kip-ft",1,IF(RTF_unit_Moment="kip-in",1/12,IF(RTF_unit_Moment="lb-ft",1/1000,IF(RTF_unit_Moment="lb-in",1/12000,1)))),"")</f>
        <v/>
      </c>
      <c r="BQ334" s="125" t="str">
        <f t="shared" ca="1" si="1884"/>
        <v/>
      </c>
      <c r="BR334" s="125" t="str">
        <f t="shared" ca="1" si="1885"/>
        <v/>
      </c>
      <c r="BT334" s="125" t="str">
        <f t="array" aca="1" ref="BT334" ca="1">IFERROR(INDEX($BB$1:$BB$203,SMALL(IF($BB$1:$BB$203&lt;&gt;"",ROW($BB$1:$BB$203)),ROW(327:327))),"")</f>
        <v/>
      </c>
      <c r="BU334" s="604" t="str">
        <f t="shared" ca="1" si="1853"/>
        <v/>
      </c>
      <c r="BV334" s="125" t="str">
        <f t="shared" ca="1" si="1861"/>
        <v/>
      </c>
      <c r="BW334" s="125" t="str">
        <f t="shared" ca="1" si="1861"/>
        <v/>
      </c>
      <c r="BX334" s="125" t="str">
        <f t="shared" ca="1" si="1861"/>
        <v/>
      </c>
      <c r="BY334" s="125" t="str">
        <f t="shared" ca="1" si="1862"/>
        <v/>
      </c>
      <c r="BZ334" s="125" t="str">
        <f t="shared" ca="1" si="1854"/>
        <v/>
      </c>
      <c r="CA334" s="125" t="str">
        <f t="shared" ca="1" si="1863"/>
        <v/>
      </c>
      <c r="CB334" s="125" t="str">
        <f t="shared" ca="1" si="1864"/>
        <v/>
      </c>
      <c r="CC334" s="125" t="str">
        <f t="shared" ca="1" si="1865"/>
        <v/>
      </c>
      <c r="CD334" s="125" t="str">
        <f t="shared" ca="1" si="1866"/>
        <v/>
      </c>
      <c r="CE334" s="125" t="str">
        <f t="shared" ca="1" si="1867"/>
        <v/>
      </c>
      <c r="CF334" s="125" t="str">
        <f t="shared" ca="1" si="1868"/>
        <v/>
      </c>
      <c r="CG334" s="125" t="str">
        <f t="shared" ca="1" si="1869"/>
        <v/>
      </c>
      <c r="CH334" s="125" t="str">
        <f t="shared" ca="1" si="1870"/>
        <v/>
      </c>
      <c r="CI334" s="125" t="str">
        <f t="shared" ca="1" si="1871"/>
        <v/>
      </c>
      <c r="CJ334" s="125" t="str">
        <f t="array" aca="1" ref="CJ334" ca="1">IFERROR(INDEX($CI$1:$CI$502,SMALL(IF($CI$1:$CI$502&lt;&gt;"",ROW($CI$1:$CI$502)),ROW(327:327))),"")</f>
        <v/>
      </c>
      <c r="CK334" s="125" t="str">
        <f t="shared" ca="1" si="1872"/>
        <v/>
      </c>
      <c r="CL334" s="125" t="str">
        <f t="shared" ca="1" si="1873"/>
        <v/>
      </c>
      <c r="CM334" s="125"/>
      <c r="CO334" s="125" t="str">
        <f t="shared" si="1874"/>
        <v/>
      </c>
      <c r="CP334" s="600" t="str">
        <f t="shared" si="1875"/>
        <v/>
      </c>
      <c r="CQ334" s="600" t="str">
        <f t="shared" si="1891"/>
        <v/>
      </c>
      <c r="CR334" s="600" t="str">
        <f t="shared" si="1876"/>
        <v/>
      </c>
    </row>
    <row r="335" spans="1:96" x14ac:dyDescent="0.25">
      <c r="A335" s="591"/>
      <c r="C335" s="125">
        <f t="shared" si="1821"/>
        <v>333</v>
      </c>
      <c r="D335" s="125" t="e">
        <f t="shared" ca="1" si="1804"/>
        <v>#N/A</v>
      </c>
      <c r="E335" s="125" t="e">
        <f t="shared" ca="1" si="1804"/>
        <v>#N/A</v>
      </c>
      <c r="F335" s="125" t="e">
        <f t="shared" ca="1" si="1804"/>
        <v>#N/A</v>
      </c>
      <c r="G335" s="125" t="e">
        <f t="shared" ca="1" si="1804"/>
        <v>#N/A</v>
      </c>
      <c r="H335" s="125" t="e">
        <f t="shared" ca="1" si="1804"/>
        <v>#N/A</v>
      </c>
      <c r="I335" s="125" t="e">
        <f t="shared" ca="1" si="1804"/>
        <v>#N/A</v>
      </c>
      <c r="J335" s="125" t="e">
        <f t="shared" ca="1" si="1804"/>
        <v>#N/A</v>
      </c>
      <c r="K335" s="125" t="e">
        <f t="shared" ca="1" si="1804"/>
        <v>#N/A</v>
      </c>
      <c r="L335" s="125" t="e">
        <f t="shared" ca="1" si="1804"/>
        <v>#N/A</v>
      </c>
      <c r="M335" s="125" t="e">
        <f t="shared" ca="1" si="1804"/>
        <v>#N/A</v>
      </c>
      <c r="N335" s="125" t="e">
        <f t="shared" ca="1" si="1804"/>
        <v>#N/A</v>
      </c>
      <c r="O335" s="125" t="e">
        <f t="shared" ca="1" si="1804"/>
        <v>#N/A</v>
      </c>
      <c r="P335" s="125" t="e">
        <f t="shared" ca="1" si="1804"/>
        <v>#N/A</v>
      </c>
      <c r="Q335" s="125" t="e">
        <f t="shared" ca="1" si="1804"/>
        <v>#N/A</v>
      </c>
      <c r="R335" s="125" t="e">
        <f t="shared" ca="1" si="1804"/>
        <v>#N/A</v>
      </c>
      <c r="S335" s="125" t="e">
        <f t="shared" ca="1" si="1804"/>
        <v>#N/A</v>
      </c>
      <c r="T335" s="125" t="e">
        <f t="shared" ca="1" si="1797"/>
        <v>#N/A</v>
      </c>
      <c r="U335" s="125" t="e">
        <f t="shared" ca="1" si="1797"/>
        <v>#N/A</v>
      </c>
      <c r="V335" s="125" t="e">
        <f t="shared" ca="1" si="1797"/>
        <v>#N/A</v>
      </c>
      <c r="W335" s="125" t="e">
        <f t="shared" ca="1" si="1797"/>
        <v>#N/A</v>
      </c>
      <c r="X335" s="125" t="e">
        <f t="shared" ca="1" si="1797"/>
        <v>#N/A</v>
      </c>
      <c r="Y335" s="125" t="e">
        <f t="shared" ca="1" si="1797"/>
        <v>#N/A</v>
      </c>
      <c r="Z335" s="125" t="e">
        <f t="shared" ca="1" si="1797"/>
        <v>#N/A</v>
      </c>
      <c r="AA335" s="125" t="e">
        <f t="shared" ca="1" si="1797"/>
        <v>#N/A</v>
      </c>
      <c r="AB335" s="125" t="e">
        <f t="shared" ca="1" si="1797"/>
        <v>#N/A</v>
      </c>
      <c r="AC335" s="125" t="e">
        <f t="shared" ca="1" si="1797"/>
        <v>#N/A</v>
      </c>
      <c r="AD335" s="125" t="e">
        <f t="shared" ca="1" si="1797"/>
        <v>#N/A</v>
      </c>
      <c r="AE335" s="125" t="e">
        <f t="shared" ca="1" si="1797"/>
        <v>#N/A</v>
      </c>
      <c r="AF335" s="125" t="e">
        <f t="shared" ca="1" si="1797"/>
        <v>#N/A</v>
      </c>
      <c r="AG335" s="125" t="e">
        <f t="shared" ca="1" si="1797"/>
        <v>#N/A</v>
      </c>
      <c r="AH335" s="125" t="e">
        <f t="shared" ca="1" si="1797"/>
        <v>#N/A</v>
      </c>
      <c r="AI335" s="125" t="e">
        <f t="shared" ca="1" si="1805"/>
        <v>#N/A</v>
      </c>
      <c r="AJ335" s="125" t="e">
        <f t="shared" ca="1" si="1805"/>
        <v>#N/A</v>
      </c>
      <c r="AK335" s="125" t="e">
        <f t="shared" ca="1" si="1805"/>
        <v>#N/A</v>
      </c>
      <c r="AL335" s="125" t="e">
        <f t="shared" ca="1" si="1805"/>
        <v>#N/A</v>
      </c>
      <c r="AM335" s="125" t="e">
        <f t="shared" ca="1" si="1805"/>
        <v>#N/A</v>
      </c>
      <c r="AN335" s="125" t="e">
        <f t="shared" ca="1" si="1805"/>
        <v>#N/A</v>
      </c>
      <c r="AO335" s="125" t="e">
        <f t="shared" ca="1" si="1805"/>
        <v>#N/A</v>
      </c>
      <c r="AP335" s="125" t="e">
        <f t="shared" ca="1" si="1805"/>
        <v>#N/A</v>
      </c>
      <c r="AQ335" s="125" t="e">
        <f t="shared" ca="1" si="1805"/>
        <v>#N/A</v>
      </c>
      <c r="AR335" s="125" t="e">
        <f t="shared" ca="1" si="1805"/>
        <v>#N/A</v>
      </c>
      <c r="AS335" s="125" t="e">
        <f t="shared" ca="1" si="1805"/>
        <v>#N/A</v>
      </c>
      <c r="AT335" s="125" t="e">
        <f t="shared" ca="1" si="1805"/>
        <v>#N/A</v>
      </c>
      <c r="AU335" s="125" t="e">
        <f t="shared" ca="1" si="1805"/>
        <v>#N/A</v>
      </c>
      <c r="AV335" s="125" t="e">
        <f t="shared" ca="1" si="1805"/>
        <v>#N/A</v>
      </c>
      <c r="AW335" s="125" t="e">
        <f t="shared" ca="1" si="1805"/>
        <v>#N/A</v>
      </c>
      <c r="AX335" s="125" t="e">
        <f t="shared" ca="1" si="1805"/>
        <v>#N/A</v>
      </c>
      <c r="AY335" s="125" t="e">
        <f t="shared" ca="1" si="1798"/>
        <v>#N/A</v>
      </c>
      <c r="AZ335" s="125" t="e">
        <f t="shared" ca="1" si="1798"/>
        <v>#N/A</v>
      </c>
      <c r="BA335" s="125" t="e">
        <f t="shared" ca="1" si="1798"/>
        <v>#N/A</v>
      </c>
      <c r="BB335" s="125" t="str">
        <f t="shared" ca="1" si="1814"/>
        <v/>
      </c>
      <c r="BC335" s="125" t="str">
        <f t="shared" ca="1" si="1806"/>
        <v/>
      </c>
      <c r="BD335" s="125" t="str">
        <f t="shared" ca="1" si="1807"/>
        <v/>
      </c>
      <c r="BE335" s="125" t="str">
        <f t="shared" ca="1" si="1808"/>
        <v/>
      </c>
      <c r="BF335" t="str">
        <f t="shared" ca="1" si="1815"/>
        <v/>
      </c>
      <c r="BG335" s="125" t="str">
        <f t="shared" ca="1" si="1842"/>
        <v/>
      </c>
      <c r="BI335" s="606" t="str">
        <f t="shared" ca="1" si="1877"/>
        <v/>
      </c>
      <c r="BJ335" s="125" t="str">
        <f t="shared" ca="1" si="1855"/>
        <v/>
      </c>
      <c r="BK335" s="125" t="str">
        <f t="shared" ca="1" si="1878"/>
        <v/>
      </c>
      <c r="BL335" s="125" t="str">
        <f t="shared" ref="BL335" ca="1" si="1902">IFERROR(INDEX($D$2:$BA$203,$A$41-1+$BI335,$A$27-3)*IF(RTF_unit="K",1,IF(RTF_unit="lb",1/1000,IF(RTF_unit="T",2,1))),"")</f>
        <v/>
      </c>
      <c r="BM335" s="125" t="str">
        <f t="shared" ref="BM335" ca="1" si="1903">IFERROR(INDEX($D$2:$BA$203,$A$41-1+$BI335,$A$27-1)*IF(RTF_unit="K",1,IF(RTF_unit="lb",1/1000,IF(RTF_unit="T",2,1))),"")</f>
        <v/>
      </c>
      <c r="BN335" s="125" t="str">
        <f t="shared" ref="BN335" ca="1" si="1904">IFERROR(INDEX($D$2:$BA$203,$A$41-1+$BI335,$A$27-2)*IF(RTF_unit="K",1,IF(RTF_unit="lb",1/1000,IF(RTF_unit="T",2,1))),"")</f>
        <v/>
      </c>
      <c r="BO335" s="125" t="str">
        <f t="shared" ref="BO335" ca="1" si="1905">IFERROR(INDEX($D$2:$BA$203,$A$41-1+$BI335,$A$27)*IF(RTF_unit_Moment="kip-ft",1,IF(RTF_unit_Moment="kip-in",1/12,IF(RTF_unit_Moment="lb-ft",1/1000,IF(RTF_unit_Moment="lb-in",1/12000,1)))),"")</f>
        <v/>
      </c>
      <c r="BP335" s="125" t="str">
        <f t="shared" ref="BP335" ca="1" si="1906">IFERROR(INDEX($D$2:$BA$203,$A$41-1+$BI335,$A$30)*IF(RTF_unit_Moment="kip-ft",1,IF(RTF_unit_Moment="kip-in",1/12,IF(RTF_unit_Moment="lb-ft",1/1000,IF(RTF_unit_Moment="lb-in",1/12000,1)))),"")</f>
        <v/>
      </c>
      <c r="BQ335" s="125" t="str">
        <f t="shared" ca="1" si="1884"/>
        <v/>
      </c>
      <c r="BR335" s="125" t="str">
        <f t="shared" ca="1" si="1885"/>
        <v/>
      </c>
      <c r="BT335" s="125" t="str">
        <f t="array" aca="1" ref="BT335" ca="1">IFERROR(INDEX($BB$1:$BB$203,SMALL(IF($BB$1:$BB$203&lt;&gt;"",ROW($BB$1:$BB$203)),ROW(328:328))),"")</f>
        <v/>
      </c>
      <c r="BU335" s="604" t="str">
        <f t="shared" ca="1" si="1853"/>
        <v/>
      </c>
      <c r="BV335" s="125" t="str">
        <f t="shared" ca="1" si="1861"/>
        <v/>
      </c>
      <c r="BW335" s="125" t="str">
        <f t="shared" ca="1" si="1861"/>
        <v/>
      </c>
      <c r="BX335" s="125" t="str">
        <f t="shared" ca="1" si="1861"/>
        <v/>
      </c>
      <c r="BY335" s="125" t="str">
        <f t="shared" ca="1" si="1862"/>
        <v/>
      </c>
      <c r="BZ335" s="125" t="str">
        <f t="shared" ca="1" si="1854"/>
        <v/>
      </c>
      <c r="CA335" s="125" t="str">
        <f t="shared" ca="1" si="1863"/>
        <v/>
      </c>
      <c r="CB335" s="125" t="str">
        <f t="shared" ca="1" si="1864"/>
        <v/>
      </c>
      <c r="CC335" s="125" t="str">
        <f t="shared" ca="1" si="1865"/>
        <v/>
      </c>
      <c r="CD335" s="125" t="str">
        <f t="shared" ca="1" si="1866"/>
        <v/>
      </c>
      <c r="CE335" s="125" t="str">
        <f t="shared" ca="1" si="1867"/>
        <v/>
      </c>
      <c r="CF335" s="125" t="str">
        <f t="shared" ca="1" si="1868"/>
        <v/>
      </c>
      <c r="CG335" s="125" t="str">
        <f t="shared" ca="1" si="1869"/>
        <v/>
      </c>
      <c r="CH335" s="125" t="str">
        <f t="shared" ca="1" si="1870"/>
        <v/>
      </c>
      <c r="CI335" s="125" t="str">
        <f t="shared" ca="1" si="1871"/>
        <v/>
      </c>
      <c r="CJ335" s="125" t="str">
        <f t="array" aca="1" ref="CJ335" ca="1">IFERROR(INDEX($CI$1:$CI$502,SMALL(IF($CI$1:$CI$502&lt;&gt;"",ROW($CI$1:$CI$502)),ROW(328:328))),"")</f>
        <v/>
      </c>
      <c r="CK335" s="125" t="str">
        <f t="shared" ca="1" si="1872"/>
        <v/>
      </c>
      <c r="CL335" s="125" t="str">
        <f t="shared" ca="1" si="1873"/>
        <v/>
      </c>
      <c r="CM335" s="125"/>
      <c r="CO335" s="125" t="str">
        <f t="shared" si="1874"/>
        <v/>
      </c>
      <c r="CP335" s="600" t="str">
        <f t="shared" si="1875"/>
        <v/>
      </c>
      <c r="CQ335" s="600" t="str">
        <f t="shared" si="1891"/>
        <v/>
      </c>
      <c r="CR335" s="600" t="str">
        <f t="shared" si="1876"/>
        <v/>
      </c>
    </row>
    <row r="336" spans="1:96" x14ac:dyDescent="0.25">
      <c r="A336" s="591"/>
      <c r="C336" s="125">
        <f t="shared" si="1821"/>
        <v>334</v>
      </c>
      <c r="D336" s="125" t="e">
        <f t="shared" ca="1" si="1804"/>
        <v>#N/A</v>
      </c>
      <c r="E336" s="125" t="e">
        <f t="shared" ca="1" si="1804"/>
        <v>#N/A</v>
      </c>
      <c r="F336" s="125" t="e">
        <f t="shared" ca="1" si="1804"/>
        <v>#N/A</v>
      </c>
      <c r="G336" s="125" t="e">
        <f t="shared" ca="1" si="1804"/>
        <v>#N/A</v>
      </c>
      <c r="H336" s="125" t="e">
        <f t="shared" ca="1" si="1804"/>
        <v>#N/A</v>
      </c>
      <c r="I336" s="125" t="e">
        <f t="shared" ca="1" si="1804"/>
        <v>#N/A</v>
      </c>
      <c r="J336" s="125" t="e">
        <f t="shared" ca="1" si="1804"/>
        <v>#N/A</v>
      </c>
      <c r="K336" s="125" t="e">
        <f t="shared" ca="1" si="1804"/>
        <v>#N/A</v>
      </c>
      <c r="L336" s="125" t="e">
        <f t="shared" ca="1" si="1804"/>
        <v>#N/A</v>
      </c>
      <c r="M336" s="125" t="e">
        <f t="shared" ca="1" si="1804"/>
        <v>#N/A</v>
      </c>
      <c r="N336" s="125" t="e">
        <f t="shared" ca="1" si="1804"/>
        <v>#N/A</v>
      </c>
      <c r="O336" s="125" t="e">
        <f t="shared" ca="1" si="1804"/>
        <v>#N/A</v>
      </c>
      <c r="P336" s="125" t="e">
        <f t="shared" ca="1" si="1804"/>
        <v>#N/A</v>
      </c>
      <c r="Q336" s="125" t="e">
        <f t="shared" ca="1" si="1804"/>
        <v>#N/A</v>
      </c>
      <c r="R336" s="125" t="e">
        <f t="shared" ca="1" si="1804"/>
        <v>#N/A</v>
      </c>
      <c r="S336" s="125" t="e">
        <f t="shared" ca="1" si="1804"/>
        <v>#N/A</v>
      </c>
      <c r="T336" s="125" t="e">
        <f t="shared" ca="1" si="1797"/>
        <v>#N/A</v>
      </c>
      <c r="U336" s="125" t="e">
        <f t="shared" ca="1" si="1797"/>
        <v>#N/A</v>
      </c>
      <c r="V336" s="125" t="e">
        <f t="shared" ca="1" si="1797"/>
        <v>#N/A</v>
      </c>
      <c r="W336" s="125" t="e">
        <f t="shared" ca="1" si="1797"/>
        <v>#N/A</v>
      </c>
      <c r="X336" s="125" t="e">
        <f t="shared" ca="1" si="1797"/>
        <v>#N/A</v>
      </c>
      <c r="Y336" s="125" t="e">
        <f t="shared" ca="1" si="1797"/>
        <v>#N/A</v>
      </c>
      <c r="Z336" s="125" t="e">
        <f t="shared" ca="1" si="1797"/>
        <v>#N/A</v>
      </c>
      <c r="AA336" s="125" t="e">
        <f t="shared" ca="1" si="1797"/>
        <v>#N/A</v>
      </c>
      <c r="AB336" s="125" t="e">
        <f t="shared" ca="1" si="1797"/>
        <v>#N/A</v>
      </c>
      <c r="AC336" s="125" t="e">
        <f t="shared" ca="1" si="1797"/>
        <v>#N/A</v>
      </c>
      <c r="AD336" s="125" t="e">
        <f t="shared" ca="1" si="1797"/>
        <v>#N/A</v>
      </c>
      <c r="AE336" s="125" t="e">
        <f t="shared" ca="1" si="1797"/>
        <v>#N/A</v>
      </c>
      <c r="AF336" s="125" t="e">
        <f t="shared" ca="1" si="1797"/>
        <v>#N/A</v>
      </c>
      <c r="AG336" s="125" t="e">
        <f t="shared" ca="1" si="1797"/>
        <v>#N/A</v>
      </c>
      <c r="AH336" s="125" t="e">
        <f t="shared" ca="1" si="1797"/>
        <v>#N/A</v>
      </c>
      <c r="AI336" s="125" t="e">
        <f t="shared" ca="1" si="1805"/>
        <v>#N/A</v>
      </c>
      <c r="AJ336" s="125" t="e">
        <f t="shared" ca="1" si="1805"/>
        <v>#N/A</v>
      </c>
      <c r="AK336" s="125" t="e">
        <f t="shared" ca="1" si="1805"/>
        <v>#N/A</v>
      </c>
      <c r="AL336" s="125" t="e">
        <f t="shared" ca="1" si="1805"/>
        <v>#N/A</v>
      </c>
      <c r="AM336" s="125" t="e">
        <f t="shared" ca="1" si="1805"/>
        <v>#N/A</v>
      </c>
      <c r="AN336" s="125" t="e">
        <f t="shared" ca="1" si="1805"/>
        <v>#N/A</v>
      </c>
      <c r="AO336" s="125" t="e">
        <f t="shared" ca="1" si="1805"/>
        <v>#N/A</v>
      </c>
      <c r="AP336" s="125" t="e">
        <f t="shared" ca="1" si="1805"/>
        <v>#N/A</v>
      </c>
      <c r="AQ336" s="125" t="e">
        <f t="shared" ca="1" si="1805"/>
        <v>#N/A</v>
      </c>
      <c r="AR336" s="125" t="e">
        <f t="shared" ca="1" si="1805"/>
        <v>#N/A</v>
      </c>
      <c r="AS336" s="125" t="e">
        <f t="shared" ca="1" si="1805"/>
        <v>#N/A</v>
      </c>
      <c r="AT336" s="125" t="e">
        <f t="shared" ca="1" si="1805"/>
        <v>#N/A</v>
      </c>
      <c r="AU336" s="125" t="e">
        <f t="shared" ca="1" si="1805"/>
        <v>#N/A</v>
      </c>
      <c r="AV336" s="125" t="e">
        <f t="shared" ca="1" si="1805"/>
        <v>#N/A</v>
      </c>
      <c r="AW336" s="125" t="e">
        <f t="shared" ca="1" si="1805"/>
        <v>#N/A</v>
      </c>
      <c r="AX336" s="125" t="e">
        <f t="shared" ca="1" si="1805"/>
        <v>#N/A</v>
      </c>
      <c r="AY336" s="125" t="e">
        <f t="shared" ca="1" si="1798"/>
        <v>#N/A</v>
      </c>
      <c r="AZ336" s="125" t="e">
        <f t="shared" ca="1" si="1798"/>
        <v>#N/A</v>
      </c>
      <c r="BA336" s="125" t="e">
        <f t="shared" ca="1" si="1798"/>
        <v>#N/A</v>
      </c>
      <c r="BB336" s="125" t="str">
        <f t="shared" ca="1" si="1814"/>
        <v/>
      </c>
      <c r="BC336" s="125" t="str">
        <f t="shared" ca="1" si="1806"/>
        <v/>
      </c>
      <c r="BD336" s="125" t="str">
        <f t="shared" ca="1" si="1807"/>
        <v/>
      </c>
      <c r="BE336" s="125" t="str">
        <f t="shared" ca="1" si="1808"/>
        <v/>
      </c>
      <c r="BF336" t="str">
        <f t="shared" ca="1" si="1815"/>
        <v/>
      </c>
      <c r="BG336" s="125" t="str">
        <f t="shared" ca="1" si="1842"/>
        <v/>
      </c>
      <c r="BI336" s="606" t="str">
        <f t="shared" ca="1" si="1877"/>
        <v/>
      </c>
      <c r="BJ336" s="125" t="str">
        <f t="shared" ca="1" si="1855"/>
        <v/>
      </c>
      <c r="BK336" s="125" t="str">
        <f t="shared" ca="1" si="1878"/>
        <v/>
      </c>
      <c r="BL336" s="125" t="str">
        <f t="shared" ref="BL336" ca="1" si="1907">IFERROR(INDEX($D$2:$BA$203,$A$41-1+$BI336,$A$27-3)*IF(RTF_unit="K",1,IF(RTF_unit="lb",1/1000,IF(RTF_unit="T",2,1))),"")</f>
        <v/>
      </c>
      <c r="BM336" s="125" t="str">
        <f t="shared" ref="BM336" ca="1" si="1908">IFERROR(INDEX($D$2:$BA$203,$A$41-1+$BI336,$A$27-1)*IF(RTF_unit="K",1,IF(RTF_unit="lb",1/1000,IF(RTF_unit="T",2,1))),"")</f>
        <v/>
      </c>
      <c r="BN336" s="125" t="str">
        <f t="shared" ref="BN336" ca="1" si="1909">IFERROR(INDEX($D$2:$BA$203,$A$41-1+$BI336,$A$27-2)*IF(RTF_unit="K",1,IF(RTF_unit="lb",1/1000,IF(RTF_unit="T",2,1))),"")</f>
        <v/>
      </c>
      <c r="BO336" s="125" t="str">
        <f t="shared" ref="BO336" ca="1" si="1910">IFERROR(INDEX($D$2:$BA$203,$A$41-1+$BI336,$A$27)*IF(RTF_unit_Moment="kip-ft",1,IF(RTF_unit_Moment="kip-in",1/12,IF(RTF_unit_Moment="lb-ft",1/1000,IF(RTF_unit_Moment="lb-in",1/12000,1)))),"")</f>
        <v/>
      </c>
      <c r="BP336" s="125" t="str">
        <f t="shared" ref="BP336" ca="1" si="1911">IFERROR(INDEX($D$2:$BA$203,$A$41-1+$BI336,$A$30)*IF(RTF_unit_Moment="kip-ft",1,IF(RTF_unit_Moment="kip-in",1/12,IF(RTF_unit_Moment="lb-ft",1/1000,IF(RTF_unit_Moment="lb-in",1/12000,1)))),"")</f>
        <v/>
      </c>
      <c r="BQ336" s="125" t="str">
        <f t="shared" ca="1" si="1884"/>
        <v/>
      </c>
      <c r="BR336" s="125" t="str">
        <f t="shared" ca="1" si="1885"/>
        <v/>
      </c>
      <c r="BT336" s="125" t="str">
        <f t="array" aca="1" ref="BT336" ca="1">IFERROR(INDEX($BB$1:$BB$203,SMALL(IF($BB$1:$BB$203&lt;&gt;"",ROW($BB$1:$BB$203)),ROW(329:329))),"")</f>
        <v/>
      </c>
      <c r="BU336" s="604" t="str">
        <f t="shared" ca="1" si="1853"/>
        <v/>
      </c>
      <c r="BV336" s="125" t="str">
        <f t="shared" ca="1" si="1861"/>
        <v/>
      </c>
      <c r="BW336" s="125" t="str">
        <f t="shared" ca="1" si="1861"/>
        <v/>
      </c>
      <c r="BX336" s="125" t="str">
        <f t="shared" ca="1" si="1861"/>
        <v/>
      </c>
      <c r="BY336" s="125" t="str">
        <f t="shared" ca="1" si="1862"/>
        <v/>
      </c>
      <c r="BZ336" s="125" t="str">
        <f t="shared" ca="1" si="1854"/>
        <v/>
      </c>
      <c r="CA336" s="125" t="str">
        <f t="shared" ca="1" si="1863"/>
        <v/>
      </c>
      <c r="CB336" s="125" t="str">
        <f t="shared" ca="1" si="1864"/>
        <v/>
      </c>
      <c r="CC336" s="125" t="str">
        <f t="shared" ca="1" si="1865"/>
        <v/>
      </c>
      <c r="CD336" s="125" t="str">
        <f t="shared" ca="1" si="1866"/>
        <v/>
      </c>
      <c r="CE336" s="125" t="str">
        <f t="shared" ca="1" si="1867"/>
        <v/>
      </c>
      <c r="CF336" s="125" t="str">
        <f t="shared" ca="1" si="1868"/>
        <v/>
      </c>
      <c r="CG336" s="125" t="str">
        <f t="shared" ca="1" si="1869"/>
        <v/>
      </c>
      <c r="CH336" s="125" t="str">
        <f t="shared" ca="1" si="1870"/>
        <v/>
      </c>
      <c r="CI336" s="125" t="str">
        <f t="shared" ca="1" si="1871"/>
        <v/>
      </c>
      <c r="CJ336" s="125" t="str">
        <f t="array" aca="1" ref="CJ336" ca="1">IFERROR(INDEX($CI$1:$CI$502,SMALL(IF($CI$1:$CI$502&lt;&gt;"",ROW($CI$1:$CI$502)),ROW(329:329))),"")</f>
        <v/>
      </c>
      <c r="CK336" s="125" t="str">
        <f t="shared" ca="1" si="1872"/>
        <v/>
      </c>
      <c r="CL336" s="125" t="str">
        <f t="shared" ca="1" si="1873"/>
        <v/>
      </c>
      <c r="CM336" s="125"/>
      <c r="CO336" s="125" t="str">
        <f t="shared" si="1874"/>
        <v/>
      </c>
      <c r="CP336" s="600" t="str">
        <f t="shared" si="1875"/>
        <v/>
      </c>
      <c r="CQ336" s="600" t="str">
        <f t="shared" si="1891"/>
        <v/>
      </c>
      <c r="CR336" s="600" t="str">
        <f t="shared" si="1876"/>
        <v/>
      </c>
    </row>
    <row r="337" spans="1:96" x14ac:dyDescent="0.25">
      <c r="A337" s="591"/>
      <c r="C337" s="125">
        <f t="shared" si="1821"/>
        <v>335</v>
      </c>
      <c r="D337" s="125" t="e">
        <f t="shared" ca="1" si="1804"/>
        <v>#N/A</v>
      </c>
      <c r="E337" s="125" t="e">
        <f t="shared" ca="1" si="1804"/>
        <v>#N/A</v>
      </c>
      <c r="F337" s="125" t="e">
        <f t="shared" ca="1" si="1804"/>
        <v>#N/A</v>
      </c>
      <c r="G337" s="125" t="e">
        <f t="shared" ca="1" si="1804"/>
        <v>#N/A</v>
      </c>
      <c r="H337" s="125" t="e">
        <f t="shared" ca="1" si="1804"/>
        <v>#N/A</v>
      </c>
      <c r="I337" s="125" t="e">
        <f t="shared" ca="1" si="1804"/>
        <v>#N/A</v>
      </c>
      <c r="J337" s="125" t="e">
        <f t="shared" ca="1" si="1804"/>
        <v>#N/A</v>
      </c>
      <c r="K337" s="125" t="e">
        <f t="shared" ca="1" si="1804"/>
        <v>#N/A</v>
      </c>
      <c r="L337" s="125" t="e">
        <f t="shared" ca="1" si="1804"/>
        <v>#N/A</v>
      </c>
      <c r="M337" s="125" t="e">
        <f t="shared" ca="1" si="1804"/>
        <v>#N/A</v>
      </c>
      <c r="N337" s="125" t="e">
        <f t="shared" ca="1" si="1804"/>
        <v>#N/A</v>
      </c>
      <c r="O337" s="125" t="e">
        <f t="shared" ca="1" si="1804"/>
        <v>#N/A</v>
      </c>
      <c r="P337" s="125" t="e">
        <f t="shared" ca="1" si="1804"/>
        <v>#N/A</v>
      </c>
      <c r="Q337" s="125" t="e">
        <f t="shared" ca="1" si="1804"/>
        <v>#N/A</v>
      </c>
      <c r="R337" s="125" t="e">
        <f t="shared" ca="1" si="1804"/>
        <v>#N/A</v>
      </c>
      <c r="S337" s="125" t="e">
        <f t="shared" ref="S337:AH352" ca="1" si="1912">TRIM(INDIRECT("'" &amp; "TNX Report" &amp; "'!" &amp; ADDRESS($A$9+$C337,S$1)))</f>
        <v>#N/A</v>
      </c>
      <c r="T337" s="125" t="e">
        <f t="shared" ca="1" si="1912"/>
        <v>#N/A</v>
      </c>
      <c r="U337" s="125" t="e">
        <f t="shared" ca="1" si="1912"/>
        <v>#N/A</v>
      </c>
      <c r="V337" s="125" t="e">
        <f t="shared" ca="1" si="1912"/>
        <v>#N/A</v>
      </c>
      <c r="W337" s="125" t="e">
        <f t="shared" ca="1" si="1912"/>
        <v>#N/A</v>
      </c>
      <c r="X337" s="125" t="e">
        <f t="shared" ca="1" si="1912"/>
        <v>#N/A</v>
      </c>
      <c r="Y337" s="125" t="e">
        <f t="shared" ca="1" si="1912"/>
        <v>#N/A</v>
      </c>
      <c r="Z337" s="125" t="e">
        <f t="shared" ca="1" si="1912"/>
        <v>#N/A</v>
      </c>
      <c r="AA337" s="125" t="e">
        <f t="shared" ca="1" si="1912"/>
        <v>#N/A</v>
      </c>
      <c r="AB337" s="125" t="e">
        <f t="shared" ca="1" si="1912"/>
        <v>#N/A</v>
      </c>
      <c r="AC337" s="125" t="e">
        <f t="shared" ca="1" si="1912"/>
        <v>#N/A</v>
      </c>
      <c r="AD337" s="125" t="e">
        <f t="shared" ca="1" si="1912"/>
        <v>#N/A</v>
      </c>
      <c r="AE337" s="125" t="e">
        <f t="shared" ca="1" si="1912"/>
        <v>#N/A</v>
      </c>
      <c r="AF337" s="125" t="e">
        <f t="shared" ca="1" si="1912"/>
        <v>#N/A</v>
      </c>
      <c r="AG337" s="125" t="e">
        <f t="shared" ca="1" si="1912"/>
        <v>#N/A</v>
      </c>
      <c r="AH337" s="125" t="e">
        <f t="shared" ca="1" si="1912"/>
        <v>#N/A</v>
      </c>
      <c r="AI337" s="125" t="e">
        <f t="shared" ca="1" si="1805"/>
        <v>#N/A</v>
      </c>
      <c r="AJ337" s="125" t="e">
        <f t="shared" ca="1" si="1805"/>
        <v>#N/A</v>
      </c>
      <c r="AK337" s="125" t="e">
        <f t="shared" ca="1" si="1805"/>
        <v>#N/A</v>
      </c>
      <c r="AL337" s="125" t="e">
        <f t="shared" ca="1" si="1805"/>
        <v>#N/A</v>
      </c>
      <c r="AM337" s="125" t="e">
        <f t="shared" ca="1" si="1805"/>
        <v>#N/A</v>
      </c>
      <c r="AN337" s="125" t="e">
        <f t="shared" ca="1" si="1805"/>
        <v>#N/A</v>
      </c>
      <c r="AO337" s="125" t="e">
        <f t="shared" ca="1" si="1805"/>
        <v>#N/A</v>
      </c>
      <c r="AP337" s="125" t="e">
        <f t="shared" ca="1" si="1805"/>
        <v>#N/A</v>
      </c>
      <c r="AQ337" s="125" t="e">
        <f t="shared" ca="1" si="1805"/>
        <v>#N/A</v>
      </c>
      <c r="AR337" s="125" t="e">
        <f t="shared" ca="1" si="1805"/>
        <v>#N/A</v>
      </c>
      <c r="AS337" s="125" t="e">
        <f t="shared" ca="1" si="1805"/>
        <v>#N/A</v>
      </c>
      <c r="AT337" s="125" t="e">
        <f t="shared" ca="1" si="1805"/>
        <v>#N/A</v>
      </c>
      <c r="AU337" s="125" t="e">
        <f t="shared" ca="1" si="1805"/>
        <v>#N/A</v>
      </c>
      <c r="AV337" s="125" t="e">
        <f t="shared" ca="1" si="1805"/>
        <v>#N/A</v>
      </c>
      <c r="AW337" s="125" t="e">
        <f t="shared" ca="1" si="1805"/>
        <v>#N/A</v>
      </c>
      <c r="AX337" s="125" t="e">
        <f t="shared" ref="AX337:BA352" ca="1" si="1913">TRIM(INDIRECT("'" &amp; "TNX Report" &amp; "'!" &amp; ADDRESS($A$9+$C337,AX$1)))</f>
        <v>#N/A</v>
      </c>
      <c r="AY337" s="125" t="e">
        <f t="shared" ca="1" si="1913"/>
        <v>#N/A</v>
      </c>
      <c r="AZ337" s="125" t="e">
        <f t="shared" ca="1" si="1913"/>
        <v>#N/A</v>
      </c>
      <c r="BA337" s="125" t="e">
        <f t="shared" ca="1" si="1913"/>
        <v>#N/A</v>
      </c>
      <c r="BB337" s="125" t="str">
        <f t="shared" ca="1" si="1814"/>
        <v/>
      </c>
      <c r="BC337" s="125" t="str">
        <f t="shared" ca="1" si="1806"/>
        <v/>
      </c>
      <c r="BD337" s="125" t="str">
        <f t="shared" ca="1" si="1807"/>
        <v/>
      </c>
      <c r="BE337" s="125" t="str">
        <f t="shared" ca="1" si="1808"/>
        <v/>
      </c>
      <c r="BF337" t="str">
        <f t="shared" ca="1" si="1815"/>
        <v/>
      </c>
      <c r="BG337" s="125" t="str">
        <f t="shared" ca="1" si="1842"/>
        <v/>
      </c>
      <c r="BI337" s="606" t="str">
        <f t="shared" ca="1" si="1877"/>
        <v/>
      </c>
      <c r="BJ337" s="125" t="str">
        <f t="shared" ca="1" si="1855"/>
        <v/>
      </c>
      <c r="BK337" s="125" t="str">
        <f t="shared" ca="1" si="1878"/>
        <v/>
      </c>
      <c r="BL337" s="125" t="str">
        <f t="shared" ref="BL337" ca="1" si="1914">IFERROR(INDEX($D$2:$BA$203,$A$41-1+$BI337,$A$27-3)*IF(RTF_unit="K",1,IF(RTF_unit="lb",1/1000,IF(RTF_unit="T",2,1))),"")</f>
        <v/>
      </c>
      <c r="BM337" s="125" t="str">
        <f t="shared" ref="BM337" ca="1" si="1915">IFERROR(INDEX($D$2:$BA$203,$A$41-1+$BI337,$A$27-1)*IF(RTF_unit="K",1,IF(RTF_unit="lb",1/1000,IF(RTF_unit="T",2,1))),"")</f>
        <v/>
      </c>
      <c r="BN337" s="125" t="str">
        <f t="shared" ref="BN337" ca="1" si="1916">IFERROR(INDEX($D$2:$BA$203,$A$41-1+$BI337,$A$27-2)*IF(RTF_unit="K",1,IF(RTF_unit="lb",1/1000,IF(RTF_unit="T",2,1))),"")</f>
        <v/>
      </c>
      <c r="BO337" s="125" t="str">
        <f t="shared" ref="BO337" ca="1" si="1917">IFERROR(INDEX($D$2:$BA$203,$A$41-1+$BI337,$A$27)*IF(RTF_unit_Moment="kip-ft",1,IF(RTF_unit_Moment="kip-in",1/12,IF(RTF_unit_Moment="lb-ft",1/1000,IF(RTF_unit_Moment="lb-in",1/12000,1)))),"")</f>
        <v/>
      </c>
      <c r="BP337" s="125" t="str">
        <f t="shared" ref="BP337" ca="1" si="1918">IFERROR(INDEX($D$2:$BA$203,$A$41-1+$BI337,$A$30)*IF(RTF_unit_Moment="kip-ft",1,IF(RTF_unit_Moment="kip-in",1/12,IF(RTF_unit_Moment="lb-ft",1/1000,IF(RTF_unit_Moment="lb-in",1/12000,1)))),"")</f>
        <v/>
      </c>
      <c r="BQ337" s="125" t="str">
        <f t="shared" ca="1" si="1884"/>
        <v/>
      </c>
      <c r="BR337" s="125" t="str">
        <f t="shared" ca="1" si="1885"/>
        <v/>
      </c>
      <c r="BT337" s="125" t="str">
        <f t="array" aca="1" ref="BT337" ca="1">IFERROR(INDEX($BB$1:$BB$203,SMALL(IF($BB$1:$BB$203&lt;&gt;"",ROW($BB$1:$BB$203)),ROW(330:330))),"")</f>
        <v/>
      </c>
      <c r="BU337" s="604" t="str">
        <f t="shared" ca="1" si="1853"/>
        <v/>
      </c>
      <c r="BV337" s="125" t="str">
        <f t="shared" ca="1" si="1861"/>
        <v/>
      </c>
      <c r="BW337" s="125" t="str">
        <f t="shared" ca="1" si="1861"/>
        <v/>
      </c>
      <c r="BX337" s="125" t="str">
        <f t="shared" ca="1" si="1861"/>
        <v/>
      </c>
      <c r="BY337" s="125" t="str">
        <f t="shared" ca="1" si="1862"/>
        <v/>
      </c>
      <c r="BZ337" s="125" t="str">
        <f t="shared" ca="1" si="1854"/>
        <v/>
      </c>
      <c r="CA337" s="125" t="str">
        <f t="shared" ca="1" si="1863"/>
        <v/>
      </c>
      <c r="CB337" s="125" t="str">
        <f t="shared" ca="1" si="1864"/>
        <v/>
      </c>
      <c r="CC337" s="125" t="str">
        <f t="shared" ca="1" si="1865"/>
        <v/>
      </c>
      <c r="CD337" s="125" t="str">
        <f t="shared" ca="1" si="1866"/>
        <v/>
      </c>
      <c r="CE337" s="125" t="str">
        <f t="shared" ca="1" si="1867"/>
        <v/>
      </c>
      <c r="CF337" s="125" t="str">
        <f t="shared" ca="1" si="1868"/>
        <v/>
      </c>
      <c r="CG337" s="125" t="str">
        <f t="shared" ca="1" si="1869"/>
        <v/>
      </c>
      <c r="CH337" s="125" t="str">
        <f t="shared" ca="1" si="1870"/>
        <v/>
      </c>
      <c r="CI337" s="125" t="str">
        <f t="shared" ca="1" si="1871"/>
        <v/>
      </c>
      <c r="CJ337" s="125" t="str">
        <f t="array" aca="1" ref="CJ337" ca="1">IFERROR(INDEX($CI$1:$CI$502,SMALL(IF($CI$1:$CI$502&lt;&gt;"",ROW($CI$1:$CI$502)),ROW(330:330))),"")</f>
        <v/>
      </c>
      <c r="CK337" s="125" t="str">
        <f t="shared" ca="1" si="1872"/>
        <v/>
      </c>
      <c r="CL337" s="125" t="str">
        <f t="shared" ca="1" si="1873"/>
        <v/>
      </c>
      <c r="CM337" s="125"/>
      <c r="CO337" s="125" t="str">
        <f t="shared" si="1874"/>
        <v/>
      </c>
      <c r="CP337" s="600" t="str">
        <f t="shared" si="1875"/>
        <v/>
      </c>
      <c r="CQ337" s="600" t="str">
        <f t="shared" si="1891"/>
        <v/>
      </c>
      <c r="CR337" s="600" t="str">
        <f t="shared" si="1876"/>
        <v/>
      </c>
    </row>
    <row r="338" spans="1:96" x14ac:dyDescent="0.25">
      <c r="A338" s="591"/>
      <c r="C338" s="125">
        <f t="shared" si="1821"/>
        <v>336</v>
      </c>
      <c r="D338" s="125" t="e">
        <f t="shared" ref="D338:S353" ca="1" si="1919">TRIM(INDIRECT("'" &amp; "TNX Report" &amp; "'!" &amp; ADDRESS($A$9+$C338,D$1)))</f>
        <v>#N/A</v>
      </c>
      <c r="E338" s="125" t="e">
        <f t="shared" ca="1" si="1919"/>
        <v>#N/A</v>
      </c>
      <c r="F338" s="125" t="e">
        <f t="shared" ca="1" si="1919"/>
        <v>#N/A</v>
      </c>
      <c r="G338" s="125" t="e">
        <f t="shared" ca="1" si="1919"/>
        <v>#N/A</v>
      </c>
      <c r="H338" s="125" t="e">
        <f t="shared" ca="1" si="1919"/>
        <v>#N/A</v>
      </c>
      <c r="I338" s="125" t="e">
        <f t="shared" ca="1" si="1919"/>
        <v>#N/A</v>
      </c>
      <c r="J338" s="125" t="e">
        <f t="shared" ca="1" si="1919"/>
        <v>#N/A</v>
      </c>
      <c r="K338" s="125" t="e">
        <f t="shared" ca="1" si="1919"/>
        <v>#N/A</v>
      </c>
      <c r="L338" s="125" t="e">
        <f t="shared" ca="1" si="1919"/>
        <v>#N/A</v>
      </c>
      <c r="M338" s="125" t="e">
        <f t="shared" ca="1" si="1919"/>
        <v>#N/A</v>
      </c>
      <c r="N338" s="125" t="e">
        <f t="shared" ca="1" si="1919"/>
        <v>#N/A</v>
      </c>
      <c r="O338" s="125" t="e">
        <f t="shared" ca="1" si="1919"/>
        <v>#N/A</v>
      </c>
      <c r="P338" s="125" t="e">
        <f t="shared" ca="1" si="1919"/>
        <v>#N/A</v>
      </c>
      <c r="Q338" s="125" t="e">
        <f t="shared" ca="1" si="1919"/>
        <v>#N/A</v>
      </c>
      <c r="R338" s="125" t="e">
        <f t="shared" ca="1" si="1919"/>
        <v>#N/A</v>
      </c>
      <c r="S338" s="125" t="e">
        <f t="shared" ca="1" si="1919"/>
        <v>#N/A</v>
      </c>
      <c r="T338" s="125" t="e">
        <f t="shared" ca="1" si="1912"/>
        <v>#N/A</v>
      </c>
      <c r="U338" s="125" t="e">
        <f t="shared" ca="1" si="1912"/>
        <v>#N/A</v>
      </c>
      <c r="V338" s="125" t="e">
        <f t="shared" ca="1" si="1912"/>
        <v>#N/A</v>
      </c>
      <c r="W338" s="125" t="e">
        <f t="shared" ca="1" si="1912"/>
        <v>#N/A</v>
      </c>
      <c r="X338" s="125" t="e">
        <f t="shared" ca="1" si="1912"/>
        <v>#N/A</v>
      </c>
      <c r="Y338" s="125" t="e">
        <f t="shared" ca="1" si="1912"/>
        <v>#N/A</v>
      </c>
      <c r="Z338" s="125" t="e">
        <f t="shared" ca="1" si="1912"/>
        <v>#N/A</v>
      </c>
      <c r="AA338" s="125" t="e">
        <f t="shared" ca="1" si="1912"/>
        <v>#N/A</v>
      </c>
      <c r="AB338" s="125" t="e">
        <f t="shared" ca="1" si="1912"/>
        <v>#N/A</v>
      </c>
      <c r="AC338" s="125" t="e">
        <f t="shared" ca="1" si="1912"/>
        <v>#N/A</v>
      </c>
      <c r="AD338" s="125" t="e">
        <f t="shared" ca="1" si="1912"/>
        <v>#N/A</v>
      </c>
      <c r="AE338" s="125" t="e">
        <f t="shared" ca="1" si="1912"/>
        <v>#N/A</v>
      </c>
      <c r="AF338" s="125" t="e">
        <f t="shared" ca="1" si="1912"/>
        <v>#N/A</v>
      </c>
      <c r="AG338" s="125" t="e">
        <f t="shared" ca="1" si="1912"/>
        <v>#N/A</v>
      </c>
      <c r="AH338" s="125" t="e">
        <f t="shared" ca="1" si="1912"/>
        <v>#N/A</v>
      </c>
      <c r="AI338" s="125" t="e">
        <f t="shared" ref="AI338:AX353" ca="1" si="1920">TRIM(INDIRECT("'" &amp; "TNX Report" &amp; "'!" &amp; ADDRESS($A$9+$C338,AI$1)))</f>
        <v>#N/A</v>
      </c>
      <c r="AJ338" s="125" t="e">
        <f t="shared" ca="1" si="1920"/>
        <v>#N/A</v>
      </c>
      <c r="AK338" s="125" t="e">
        <f t="shared" ca="1" si="1920"/>
        <v>#N/A</v>
      </c>
      <c r="AL338" s="125" t="e">
        <f t="shared" ca="1" si="1920"/>
        <v>#N/A</v>
      </c>
      <c r="AM338" s="125" t="e">
        <f t="shared" ca="1" si="1920"/>
        <v>#N/A</v>
      </c>
      <c r="AN338" s="125" t="e">
        <f t="shared" ca="1" si="1920"/>
        <v>#N/A</v>
      </c>
      <c r="AO338" s="125" t="e">
        <f t="shared" ca="1" si="1920"/>
        <v>#N/A</v>
      </c>
      <c r="AP338" s="125" t="e">
        <f t="shared" ca="1" si="1920"/>
        <v>#N/A</v>
      </c>
      <c r="AQ338" s="125" t="e">
        <f t="shared" ca="1" si="1920"/>
        <v>#N/A</v>
      </c>
      <c r="AR338" s="125" t="e">
        <f t="shared" ca="1" si="1920"/>
        <v>#N/A</v>
      </c>
      <c r="AS338" s="125" t="e">
        <f t="shared" ca="1" si="1920"/>
        <v>#N/A</v>
      </c>
      <c r="AT338" s="125" t="e">
        <f t="shared" ca="1" si="1920"/>
        <v>#N/A</v>
      </c>
      <c r="AU338" s="125" t="e">
        <f t="shared" ca="1" si="1920"/>
        <v>#N/A</v>
      </c>
      <c r="AV338" s="125" t="e">
        <f t="shared" ca="1" si="1920"/>
        <v>#N/A</v>
      </c>
      <c r="AW338" s="125" t="e">
        <f t="shared" ca="1" si="1920"/>
        <v>#N/A</v>
      </c>
      <c r="AX338" s="125" t="e">
        <f t="shared" ca="1" si="1920"/>
        <v>#N/A</v>
      </c>
      <c r="AY338" s="125" t="e">
        <f t="shared" ca="1" si="1913"/>
        <v>#N/A</v>
      </c>
      <c r="AZ338" s="125" t="e">
        <f t="shared" ca="1" si="1913"/>
        <v>#N/A</v>
      </c>
      <c r="BA338" s="125" t="e">
        <f t="shared" ca="1" si="1913"/>
        <v>#N/A</v>
      </c>
      <c r="BB338" s="125" t="str">
        <f t="shared" ca="1" si="1814"/>
        <v/>
      </c>
      <c r="BC338" s="125" t="str">
        <f t="shared" ca="1" si="1806"/>
        <v/>
      </c>
      <c r="BD338" s="125" t="str">
        <f t="shared" ca="1" si="1807"/>
        <v/>
      </c>
      <c r="BE338" s="125" t="str">
        <f t="shared" ca="1" si="1808"/>
        <v/>
      </c>
      <c r="BF338" t="str">
        <f t="shared" ca="1" si="1815"/>
        <v/>
      </c>
      <c r="BG338" s="125" t="str">
        <f t="shared" ca="1" si="1842"/>
        <v/>
      </c>
      <c r="BI338" s="606" t="str">
        <f t="shared" ca="1" si="1877"/>
        <v/>
      </c>
      <c r="BJ338" s="125" t="str">
        <f t="shared" ca="1" si="1855"/>
        <v/>
      </c>
      <c r="BK338" s="125" t="str">
        <f t="shared" ca="1" si="1878"/>
        <v/>
      </c>
      <c r="BL338" s="125" t="str">
        <f t="shared" ref="BL338" ca="1" si="1921">IFERROR(INDEX($D$2:$BA$203,$A$41-1+$BI338,$A$27-3)*IF(RTF_unit="K",1,IF(RTF_unit="lb",1/1000,IF(RTF_unit="T",2,1))),"")</f>
        <v/>
      </c>
      <c r="BM338" s="125" t="str">
        <f t="shared" ref="BM338" ca="1" si="1922">IFERROR(INDEX($D$2:$BA$203,$A$41-1+$BI338,$A$27-1)*IF(RTF_unit="K",1,IF(RTF_unit="lb",1/1000,IF(RTF_unit="T",2,1))),"")</f>
        <v/>
      </c>
      <c r="BN338" s="125" t="str">
        <f t="shared" ref="BN338" ca="1" si="1923">IFERROR(INDEX($D$2:$BA$203,$A$41-1+$BI338,$A$27-2)*IF(RTF_unit="K",1,IF(RTF_unit="lb",1/1000,IF(RTF_unit="T",2,1))),"")</f>
        <v/>
      </c>
      <c r="BO338" s="125" t="str">
        <f t="shared" ref="BO338" ca="1" si="1924">IFERROR(INDEX($D$2:$BA$203,$A$41-1+$BI338,$A$27)*IF(RTF_unit_Moment="kip-ft",1,IF(RTF_unit_Moment="kip-in",1/12,IF(RTF_unit_Moment="lb-ft",1/1000,IF(RTF_unit_Moment="lb-in",1/12000,1)))),"")</f>
        <v/>
      </c>
      <c r="BP338" s="125" t="str">
        <f t="shared" ref="BP338" ca="1" si="1925">IFERROR(INDEX($D$2:$BA$203,$A$41-1+$BI338,$A$30)*IF(RTF_unit_Moment="kip-ft",1,IF(RTF_unit_Moment="kip-in",1/12,IF(RTF_unit_Moment="lb-ft",1/1000,IF(RTF_unit_Moment="lb-in",1/12000,1)))),"")</f>
        <v/>
      </c>
      <c r="BQ338" s="125" t="str">
        <f t="shared" ca="1" si="1884"/>
        <v/>
      </c>
      <c r="BR338" s="125" t="str">
        <f t="shared" ca="1" si="1885"/>
        <v/>
      </c>
      <c r="BT338" s="125" t="str">
        <f t="array" aca="1" ref="BT338" ca="1">IFERROR(INDEX($BB$1:$BB$203,SMALL(IF($BB$1:$BB$203&lt;&gt;"",ROW($BB$1:$BB$203)),ROW(331:331))),"")</f>
        <v/>
      </c>
      <c r="BU338" s="604" t="str">
        <f t="shared" ca="1" si="1853"/>
        <v/>
      </c>
      <c r="BV338" s="125" t="str">
        <f t="shared" ca="1" si="1861"/>
        <v/>
      </c>
      <c r="BW338" s="125" t="str">
        <f t="shared" ca="1" si="1861"/>
        <v/>
      </c>
      <c r="BX338" s="125" t="str">
        <f t="shared" ca="1" si="1861"/>
        <v/>
      </c>
      <c r="BY338" s="125" t="str">
        <f t="shared" ca="1" si="1862"/>
        <v/>
      </c>
      <c r="BZ338" s="125" t="str">
        <f t="shared" ca="1" si="1854"/>
        <v/>
      </c>
      <c r="CA338" s="125" t="str">
        <f t="shared" ca="1" si="1863"/>
        <v/>
      </c>
      <c r="CB338" s="125" t="str">
        <f t="shared" ca="1" si="1864"/>
        <v/>
      </c>
      <c r="CC338" s="125" t="str">
        <f t="shared" ca="1" si="1865"/>
        <v/>
      </c>
      <c r="CD338" s="125" t="str">
        <f t="shared" ca="1" si="1866"/>
        <v/>
      </c>
      <c r="CE338" s="125" t="str">
        <f t="shared" ca="1" si="1867"/>
        <v/>
      </c>
      <c r="CF338" s="125" t="str">
        <f t="shared" ca="1" si="1868"/>
        <v/>
      </c>
      <c r="CG338" s="125" t="str">
        <f t="shared" ca="1" si="1869"/>
        <v/>
      </c>
      <c r="CH338" s="125" t="str">
        <f t="shared" ca="1" si="1870"/>
        <v/>
      </c>
      <c r="CI338" s="125" t="str">
        <f t="shared" ca="1" si="1871"/>
        <v/>
      </c>
      <c r="CJ338" s="125" t="str">
        <f t="array" aca="1" ref="CJ338" ca="1">IFERROR(INDEX($CI$1:$CI$502,SMALL(IF($CI$1:$CI$502&lt;&gt;"",ROW($CI$1:$CI$502)),ROW(331:331))),"")</f>
        <v/>
      </c>
      <c r="CK338" s="125" t="str">
        <f t="shared" ca="1" si="1872"/>
        <v/>
      </c>
      <c r="CL338" s="125" t="str">
        <f t="shared" ca="1" si="1873"/>
        <v/>
      </c>
      <c r="CM338" s="125"/>
      <c r="CO338" s="125" t="str">
        <f t="shared" si="1874"/>
        <v/>
      </c>
      <c r="CP338" s="600" t="str">
        <f t="shared" si="1875"/>
        <v/>
      </c>
      <c r="CQ338" s="600" t="str">
        <f t="shared" si="1891"/>
        <v/>
      </c>
      <c r="CR338" s="600" t="str">
        <f t="shared" si="1876"/>
        <v/>
      </c>
    </row>
    <row r="339" spans="1:96" x14ac:dyDescent="0.25">
      <c r="A339" s="591"/>
      <c r="C339" s="125">
        <f t="shared" si="1821"/>
        <v>337</v>
      </c>
      <c r="D339" s="125" t="e">
        <f t="shared" ca="1" si="1919"/>
        <v>#N/A</v>
      </c>
      <c r="E339" s="125" t="e">
        <f t="shared" ca="1" si="1919"/>
        <v>#N/A</v>
      </c>
      <c r="F339" s="125" t="e">
        <f t="shared" ca="1" si="1919"/>
        <v>#N/A</v>
      </c>
      <c r="G339" s="125" t="e">
        <f t="shared" ca="1" si="1919"/>
        <v>#N/A</v>
      </c>
      <c r="H339" s="125" t="e">
        <f t="shared" ca="1" si="1919"/>
        <v>#N/A</v>
      </c>
      <c r="I339" s="125" t="e">
        <f t="shared" ca="1" si="1919"/>
        <v>#N/A</v>
      </c>
      <c r="J339" s="125" t="e">
        <f t="shared" ca="1" si="1919"/>
        <v>#N/A</v>
      </c>
      <c r="K339" s="125" t="e">
        <f t="shared" ca="1" si="1919"/>
        <v>#N/A</v>
      </c>
      <c r="L339" s="125" t="e">
        <f t="shared" ca="1" si="1919"/>
        <v>#N/A</v>
      </c>
      <c r="M339" s="125" t="e">
        <f t="shared" ca="1" si="1919"/>
        <v>#N/A</v>
      </c>
      <c r="N339" s="125" t="e">
        <f t="shared" ca="1" si="1919"/>
        <v>#N/A</v>
      </c>
      <c r="O339" s="125" t="e">
        <f t="shared" ca="1" si="1919"/>
        <v>#N/A</v>
      </c>
      <c r="P339" s="125" t="e">
        <f t="shared" ca="1" si="1919"/>
        <v>#N/A</v>
      </c>
      <c r="Q339" s="125" t="e">
        <f t="shared" ca="1" si="1919"/>
        <v>#N/A</v>
      </c>
      <c r="R339" s="125" t="e">
        <f t="shared" ca="1" si="1919"/>
        <v>#N/A</v>
      </c>
      <c r="S339" s="125" t="e">
        <f t="shared" ca="1" si="1919"/>
        <v>#N/A</v>
      </c>
      <c r="T339" s="125" t="e">
        <f t="shared" ca="1" si="1912"/>
        <v>#N/A</v>
      </c>
      <c r="U339" s="125" t="e">
        <f t="shared" ca="1" si="1912"/>
        <v>#N/A</v>
      </c>
      <c r="V339" s="125" t="e">
        <f t="shared" ca="1" si="1912"/>
        <v>#N/A</v>
      </c>
      <c r="W339" s="125" t="e">
        <f t="shared" ca="1" si="1912"/>
        <v>#N/A</v>
      </c>
      <c r="X339" s="125" t="e">
        <f t="shared" ca="1" si="1912"/>
        <v>#N/A</v>
      </c>
      <c r="Y339" s="125" t="e">
        <f t="shared" ca="1" si="1912"/>
        <v>#N/A</v>
      </c>
      <c r="Z339" s="125" t="e">
        <f t="shared" ca="1" si="1912"/>
        <v>#N/A</v>
      </c>
      <c r="AA339" s="125" t="e">
        <f t="shared" ca="1" si="1912"/>
        <v>#N/A</v>
      </c>
      <c r="AB339" s="125" t="e">
        <f t="shared" ca="1" si="1912"/>
        <v>#N/A</v>
      </c>
      <c r="AC339" s="125" t="e">
        <f t="shared" ca="1" si="1912"/>
        <v>#N/A</v>
      </c>
      <c r="AD339" s="125" t="e">
        <f t="shared" ca="1" si="1912"/>
        <v>#N/A</v>
      </c>
      <c r="AE339" s="125" t="e">
        <f t="shared" ca="1" si="1912"/>
        <v>#N/A</v>
      </c>
      <c r="AF339" s="125" t="e">
        <f t="shared" ca="1" si="1912"/>
        <v>#N/A</v>
      </c>
      <c r="AG339" s="125" t="e">
        <f t="shared" ca="1" si="1912"/>
        <v>#N/A</v>
      </c>
      <c r="AH339" s="125" t="e">
        <f t="shared" ca="1" si="1912"/>
        <v>#N/A</v>
      </c>
      <c r="AI339" s="125" t="e">
        <f t="shared" ca="1" si="1920"/>
        <v>#N/A</v>
      </c>
      <c r="AJ339" s="125" t="e">
        <f t="shared" ca="1" si="1920"/>
        <v>#N/A</v>
      </c>
      <c r="AK339" s="125" t="e">
        <f t="shared" ca="1" si="1920"/>
        <v>#N/A</v>
      </c>
      <c r="AL339" s="125" t="e">
        <f t="shared" ca="1" si="1920"/>
        <v>#N/A</v>
      </c>
      <c r="AM339" s="125" t="e">
        <f t="shared" ca="1" si="1920"/>
        <v>#N/A</v>
      </c>
      <c r="AN339" s="125" t="e">
        <f t="shared" ca="1" si="1920"/>
        <v>#N/A</v>
      </c>
      <c r="AO339" s="125" t="e">
        <f t="shared" ca="1" si="1920"/>
        <v>#N/A</v>
      </c>
      <c r="AP339" s="125" t="e">
        <f t="shared" ca="1" si="1920"/>
        <v>#N/A</v>
      </c>
      <c r="AQ339" s="125" t="e">
        <f t="shared" ca="1" si="1920"/>
        <v>#N/A</v>
      </c>
      <c r="AR339" s="125" t="e">
        <f t="shared" ca="1" si="1920"/>
        <v>#N/A</v>
      </c>
      <c r="AS339" s="125" t="e">
        <f t="shared" ca="1" si="1920"/>
        <v>#N/A</v>
      </c>
      <c r="AT339" s="125" t="e">
        <f t="shared" ca="1" si="1920"/>
        <v>#N/A</v>
      </c>
      <c r="AU339" s="125" t="e">
        <f t="shared" ca="1" si="1920"/>
        <v>#N/A</v>
      </c>
      <c r="AV339" s="125" t="e">
        <f t="shared" ca="1" si="1920"/>
        <v>#N/A</v>
      </c>
      <c r="AW339" s="125" t="e">
        <f t="shared" ca="1" si="1920"/>
        <v>#N/A</v>
      </c>
      <c r="AX339" s="125" t="e">
        <f t="shared" ca="1" si="1920"/>
        <v>#N/A</v>
      </c>
      <c r="AY339" s="125" t="e">
        <f t="shared" ca="1" si="1913"/>
        <v>#N/A</v>
      </c>
      <c r="AZ339" s="125" t="e">
        <f t="shared" ca="1" si="1913"/>
        <v>#N/A</v>
      </c>
      <c r="BA339" s="125" t="e">
        <f t="shared" ca="1" si="1913"/>
        <v>#N/A</v>
      </c>
      <c r="BB339" s="125" t="str">
        <f t="shared" ca="1" si="1814"/>
        <v/>
      </c>
      <c r="BC339" s="125" t="str">
        <f t="shared" ca="1" si="1806"/>
        <v/>
      </c>
      <c r="BD339" s="125" t="str">
        <f t="shared" ca="1" si="1807"/>
        <v/>
      </c>
      <c r="BE339" s="125" t="str">
        <f t="shared" ca="1" si="1808"/>
        <v/>
      </c>
      <c r="BF339" t="str">
        <f t="shared" ca="1" si="1815"/>
        <v/>
      </c>
      <c r="BG339" s="125" t="str">
        <f t="shared" ca="1" si="1842"/>
        <v/>
      </c>
      <c r="BI339" s="606" t="str">
        <f t="shared" ca="1" si="1877"/>
        <v/>
      </c>
      <c r="BJ339" s="125" t="str">
        <f t="shared" ca="1" si="1855"/>
        <v/>
      </c>
      <c r="BK339" s="125" t="str">
        <f t="shared" ca="1" si="1878"/>
        <v/>
      </c>
      <c r="BL339" s="125" t="str">
        <f t="shared" ref="BL339" ca="1" si="1926">IFERROR(INDEX($D$2:$BA$203,$A$41-1+$BI339,$A$27-3)*IF(RTF_unit="K",1,IF(RTF_unit="lb",1/1000,IF(RTF_unit="T",2,1))),"")</f>
        <v/>
      </c>
      <c r="BM339" s="125" t="str">
        <f t="shared" ref="BM339" ca="1" si="1927">IFERROR(INDEX($D$2:$BA$203,$A$41-1+$BI339,$A$27-1)*IF(RTF_unit="K",1,IF(RTF_unit="lb",1/1000,IF(RTF_unit="T",2,1))),"")</f>
        <v/>
      </c>
      <c r="BN339" s="125" t="str">
        <f t="shared" ref="BN339" ca="1" si="1928">IFERROR(INDEX($D$2:$BA$203,$A$41-1+$BI339,$A$27-2)*IF(RTF_unit="K",1,IF(RTF_unit="lb",1/1000,IF(RTF_unit="T",2,1))),"")</f>
        <v/>
      </c>
      <c r="BO339" s="125" t="str">
        <f t="shared" ref="BO339" ca="1" si="1929">IFERROR(INDEX($D$2:$BA$203,$A$41-1+$BI339,$A$27)*IF(RTF_unit_Moment="kip-ft",1,IF(RTF_unit_Moment="kip-in",1/12,IF(RTF_unit_Moment="lb-ft",1/1000,IF(RTF_unit_Moment="lb-in",1/12000,1)))),"")</f>
        <v/>
      </c>
      <c r="BP339" s="125" t="str">
        <f t="shared" ref="BP339" ca="1" si="1930">IFERROR(INDEX($D$2:$BA$203,$A$41-1+$BI339,$A$30)*IF(RTF_unit_Moment="kip-ft",1,IF(RTF_unit_Moment="kip-in",1/12,IF(RTF_unit_Moment="lb-ft",1/1000,IF(RTF_unit_Moment="lb-in",1/12000,1)))),"")</f>
        <v/>
      </c>
      <c r="BQ339" s="125" t="str">
        <f t="shared" ca="1" si="1884"/>
        <v/>
      </c>
      <c r="BR339" s="125" t="str">
        <f t="shared" ca="1" si="1885"/>
        <v/>
      </c>
      <c r="BT339" s="125" t="str">
        <f t="array" aca="1" ref="BT339" ca="1">IFERROR(INDEX($BB$1:$BB$203,SMALL(IF($BB$1:$BB$203&lt;&gt;"",ROW($BB$1:$BB$203)),ROW(332:332))),"")</f>
        <v/>
      </c>
      <c r="BU339" s="604" t="str">
        <f t="shared" ca="1" si="1853"/>
        <v/>
      </c>
      <c r="BV339" s="125" t="str">
        <f t="shared" ca="1" si="1861"/>
        <v/>
      </c>
      <c r="BW339" s="125" t="str">
        <f t="shared" ca="1" si="1861"/>
        <v/>
      </c>
      <c r="BX339" s="125" t="str">
        <f t="shared" ca="1" si="1861"/>
        <v/>
      </c>
      <c r="BY339" s="125" t="str">
        <f t="shared" ca="1" si="1862"/>
        <v/>
      </c>
      <c r="BZ339" s="125" t="str">
        <f t="shared" ca="1" si="1854"/>
        <v/>
      </c>
      <c r="CA339" s="125" t="str">
        <f t="shared" ca="1" si="1863"/>
        <v/>
      </c>
      <c r="CB339" s="125" t="str">
        <f t="shared" ca="1" si="1864"/>
        <v/>
      </c>
      <c r="CC339" s="125" t="str">
        <f t="shared" ca="1" si="1865"/>
        <v/>
      </c>
      <c r="CD339" s="125" t="str">
        <f t="shared" ca="1" si="1866"/>
        <v/>
      </c>
      <c r="CE339" s="125" t="str">
        <f t="shared" ca="1" si="1867"/>
        <v/>
      </c>
      <c r="CF339" s="125" t="str">
        <f t="shared" ca="1" si="1868"/>
        <v/>
      </c>
      <c r="CG339" s="125" t="str">
        <f t="shared" ca="1" si="1869"/>
        <v/>
      </c>
      <c r="CH339" s="125" t="str">
        <f t="shared" ca="1" si="1870"/>
        <v/>
      </c>
      <c r="CI339" s="125" t="str">
        <f t="shared" ca="1" si="1871"/>
        <v/>
      </c>
      <c r="CJ339" s="125" t="str">
        <f t="array" aca="1" ref="CJ339" ca="1">IFERROR(INDEX($CI$1:$CI$502,SMALL(IF($CI$1:$CI$502&lt;&gt;"",ROW($CI$1:$CI$502)),ROW(332:332))),"")</f>
        <v/>
      </c>
      <c r="CK339" s="125" t="str">
        <f t="shared" ca="1" si="1872"/>
        <v/>
      </c>
      <c r="CL339" s="125" t="str">
        <f t="shared" ca="1" si="1873"/>
        <v/>
      </c>
      <c r="CM339" s="125"/>
      <c r="CO339" s="125" t="str">
        <f t="shared" si="1874"/>
        <v/>
      </c>
      <c r="CP339" s="600" t="str">
        <f t="shared" si="1875"/>
        <v/>
      </c>
      <c r="CQ339" s="600" t="str">
        <f t="shared" si="1891"/>
        <v/>
      </c>
      <c r="CR339" s="600" t="str">
        <f t="shared" si="1876"/>
        <v/>
      </c>
    </row>
    <row r="340" spans="1:96" x14ac:dyDescent="0.25">
      <c r="A340" s="591"/>
      <c r="C340" s="125">
        <f t="shared" si="1821"/>
        <v>338</v>
      </c>
      <c r="D340" s="125" t="e">
        <f t="shared" ca="1" si="1919"/>
        <v>#N/A</v>
      </c>
      <c r="E340" s="125" t="e">
        <f t="shared" ca="1" si="1919"/>
        <v>#N/A</v>
      </c>
      <c r="F340" s="125" t="e">
        <f t="shared" ca="1" si="1919"/>
        <v>#N/A</v>
      </c>
      <c r="G340" s="125" t="e">
        <f t="shared" ca="1" si="1919"/>
        <v>#N/A</v>
      </c>
      <c r="H340" s="125" t="e">
        <f t="shared" ca="1" si="1919"/>
        <v>#N/A</v>
      </c>
      <c r="I340" s="125" t="e">
        <f t="shared" ca="1" si="1919"/>
        <v>#N/A</v>
      </c>
      <c r="J340" s="125" t="e">
        <f t="shared" ca="1" si="1919"/>
        <v>#N/A</v>
      </c>
      <c r="K340" s="125" t="e">
        <f t="shared" ca="1" si="1919"/>
        <v>#N/A</v>
      </c>
      <c r="L340" s="125" t="e">
        <f t="shared" ca="1" si="1919"/>
        <v>#N/A</v>
      </c>
      <c r="M340" s="125" t="e">
        <f t="shared" ca="1" si="1919"/>
        <v>#N/A</v>
      </c>
      <c r="N340" s="125" t="e">
        <f t="shared" ca="1" si="1919"/>
        <v>#N/A</v>
      </c>
      <c r="O340" s="125" t="e">
        <f t="shared" ca="1" si="1919"/>
        <v>#N/A</v>
      </c>
      <c r="P340" s="125" t="e">
        <f t="shared" ca="1" si="1919"/>
        <v>#N/A</v>
      </c>
      <c r="Q340" s="125" t="e">
        <f t="shared" ca="1" si="1919"/>
        <v>#N/A</v>
      </c>
      <c r="R340" s="125" t="e">
        <f t="shared" ca="1" si="1919"/>
        <v>#N/A</v>
      </c>
      <c r="S340" s="125" t="e">
        <f t="shared" ca="1" si="1919"/>
        <v>#N/A</v>
      </c>
      <c r="T340" s="125" t="e">
        <f t="shared" ca="1" si="1912"/>
        <v>#N/A</v>
      </c>
      <c r="U340" s="125" t="e">
        <f t="shared" ca="1" si="1912"/>
        <v>#N/A</v>
      </c>
      <c r="V340" s="125" t="e">
        <f t="shared" ca="1" si="1912"/>
        <v>#N/A</v>
      </c>
      <c r="W340" s="125" t="e">
        <f t="shared" ca="1" si="1912"/>
        <v>#N/A</v>
      </c>
      <c r="X340" s="125" t="e">
        <f t="shared" ca="1" si="1912"/>
        <v>#N/A</v>
      </c>
      <c r="Y340" s="125" t="e">
        <f t="shared" ca="1" si="1912"/>
        <v>#N/A</v>
      </c>
      <c r="Z340" s="125" t="e">
        <f t="shared" ca="1" si="1912"/>
        <v>#N/A</v>
      </c>
      <c r="AA340" s="125" t="e">
        <f t="shared" ca="1" si="1912"/>
        <v>#N/A</v>
      </c>
      <c r="AB340" s="125" t="e">
        <f t="shared" ca="1" si="1912"/>
        <v>#N/A</v>
      </c>
      <c r="AC340" s="125" t="e">
        <f t="shared" ca="1" si="1912"/>
        <v>#N/A</v>
      </c>
      <c r="AD340" s="125" t="e">
        <f t="shared" ca="1" si="1912"/>
        <v>#N/A</v>
      </c>
      <c r="AE340" s="125" t="e">
        <f t="shared" ca="1" si="1912"/>
        <v>#N/A</v>
      </c>
      <c r="AF340" s="125" t="e">
        <f t="shared" ca="1" si="1912"/>
        <v>#N/A</v>
      </c>
      <c r="AG340" s="125" t="e">
        <f t="shared" ca="1" si="1912"/>
        <v>#N/A</v>
      </c>
      <c r="AH340" s="125" t="e">
        <f t="shared" ca="1" si="1912"/>
        <v>#N/A</v>
      </c>
      <c r="AI340" s="125" t="e">
        <f t="shared" ca="1" si="1920"/>
        <v>#N/A</v>
      </c>
      <c r="AJ340" s="125" t="e">
        <f t="shared" ca="1" si="1920"/>
        <v>#N/A</v>
      </c>
      <c r="AK340" s="125" t="e">
        <f t="shared" ca="1" si="1920"/>
        <v>#N/A</v>
      </c>
      <c r="AL340" s="125" t="e">
        <f t="shared" ca="1" si="1920"/>
        <v>#N/A</v>
      </c>
      <c r="AM340" s="125" t="e">
        <f t="shared" ca="1" si="1920"/>
        <v>#N/A</v>
      </c>
      <c r="AN340" s="125" t="e">
        <f t="shared" ca="1" si="1920"/>
        <v>#N/A</v>
      </c>
      <c r="AO340" s="125" t="e">
        <f t="shared" ca="1" si="1920"/>
        <v>#N/A</v>
      </c>
      <c r="AP340" s="125" t="e">
        <f t="shared" ca="1" si="1920"/>
        <v>#N/A</v>
      </c>
      <c r="AQ340" s="125" t="e">
        <f t="shared" ca="1" si="1920"/>
        <v>#N/A</v>
      </c>
      <c r="AR340" s="125" t="e">
        <f t="shared" ca="1" si="1920"/>
        <v>#N/A</v>
      </c>
      <c r="AS340" s="125" t="e">
        <f t="shared" ca="1" si="1920"/>
        <v>#N/A</v>
      </c>
      <c r="AT340" s="125" t="e">
        <f t="shared" ca="1" si="1920"/>
        <v>#N/A</v>
      </c>
      <c r="AU340" s="125" t="e">
        <f t="shared" ca="1" si="1920"/>
        <v>#N/A</v>
      </c>
      <c r="AV340" s="125" t="e">
        <f t="shared" ca="1" si="1920"/>
        <v>#N/A</v>
      </c>
      <c r="AW340" s="125" t="e">
        <f t="shared" ca="1" si="1920"/>
        <v>#N/A</v>
      </c>
      <c r="AX340" s="125" t="e">
        <f t="shared" ca="1" si="1920"/>
        <v>#N/A</v>
      </c>
      <c r="AY340" s="125" t="e">
        <f t="shared" ca="1" si="1913"/>
        <v>#N/A</v>
      </c>
      <c r="AZ340" s="125" t="e">
        <f t="shared" ca="1" si="1913"/>
        <v>#N/A</v>
      </c>
      <c r="BA340" s="125" t="e">
        <f t="shared" ca="1" si="1913"/>
        <v>#N/A</v>
      </c>
      <c r="BB340" s="125" t="str">
        <f t="shared" ca="1" si="1814"/>
        <v/>
      </c>
      <c r="BC340" s="125" t="str">
        <f t="shared" ca="1" si="1806"/>
        <v/>
      </c>
      <c r="BD340" s="125" t="str">
        <f t="shared" ca="1" si="1807"/>
        <v/>
      </c>
      <c r="BE340" s="125" t="str">
        <f t="shared" ca="1" si="1808"/>
        <v/>
      </c>
      <c r="BF340" t="str">
        <f t="shared" ca="1" si="1815"/>
        <v/>
      </c>
      <c r="BG340" s="125" t="str">
        <f t="shared" ca="1" si="1842"/>
        <v/>
      </c>
      <c r="BI340" s="606" t="str">
        <f t="shared" ca="1" si="1877"/>
        <v/>
      </c>
      <c r="BJ340" s="125" t="str">
        <f t="shared" ca="1" si="1855"/>
        <v/>
      </c>
      <c r="BK340" s="125" t="str">
        <f t="shared" ca="1" si="1878"/>
        <v/>
      </c>
      <c r="BL340" s="125" t="str">
        <f t="shared" ref="BL340" ca="1" si="1931">IFERROR(INDEX($D$2:$BA$203,$A$41-1+$BI340,$A$27-3)*IF(RTF_unit="K",1,IF(RTF_unit="lb",1/1000,IF(RTF_unit="T",2,1))),"")</f>
        <v/>
      </c>
      <c r="BM340" s="125" t="str">
        <f t="shared" ref="BM340" ca="1" si="1932">IFERROR(INDEX($D$2:$BA$203,$A$41-1+$BI340,$A$27-1)*IF(RTF_unit="K",1,IF(RTF_unit="lb",1/1000,IF(RTF_unit="T",2,1))),"")</f>
        <v/>
      </c>
      <c r="BN340" s="125" t="str">
        <f t="shared" ref="BN340" ca="1" si="1933">IFERROR(INDEX($D$2:$BA$203,$A$41-1+$BI340,$A$27-2)*IF(RTF_unit="K",1,IF(RTF_unit="lb",1/1000,IF(RTF_unit="T",2,1))),"")</f>
        <v/>
      </c>
      <c r="BO340" s="125" t="str">
        <f t="shared" ref="BO340" ca="1" si="1934">IFERROR(INDEX($D$2:$BA$203,$A$41-1+$BI340,$A$27)*IF(RTF_unit_Moment="kip-ft",1,IF(RTF_unit_Moment="kip-in",1/12,IF(RTF_unit_Moment="lb-ft",1/1000,IF(RTF_unit_Moment="lb-in",1/12000,1)))),"")</f>
        <v/>
      </c>
      <c r="BP340" s="125" t="str">
        <f t="shared" ref="BP340" ca="1" si="1935">IFERROR(INDEX($D$2:$BA$203,$A$41-1+$BI340,$A$30)*IF(RTF_unit_Moment="kip-ft",1,IF(RTF_unit_Moment="kip-in",1/12,IF(RTF_unit_Moment="lb-ft",1/1000,IF(RTF_unit_Moment="lb-in",1/12000,1)))),"")</f>
        <v/>
      </c>
      <c r="BQ340" s="125" t="str">
        <f t="shared" ca="1" si="1884"/>
        <v/>
      </c>
      <c r="BR340" s="125" t="str">
        <f t="shared" ca="1" si="1885"/>
        <v/>
      </c>
      <c r="BT340" s="125" t="str">
        <f t="array" aca="1" ref="BT340" ca="1">IFERROR(INDEX($BB$1:$BB$203,SMALL(IF($BB$1:$BB$203&lt;&gt;"",ROW($BB$1:$BB$203)),ROW(333:333))),"")</f>
        <v/>
      </c>
      <c r="BU340" s="604" t="str">
        <f t="shared" ca="1" si="1853"/>
        <v/>
      </c>
      <c r="BV340" s="125" t="str">
        <f t="shared" ca="1" si="1861"/>
        <v/>
      </c>
      <c r="BW340" s="125" t="str">
        <f t="shared" ca="1" si="1861"/>
        <v/>
      </c>
      <c r="BX340" s="125" t="str">
        <f t="shared" ca="1" si="1861"/>
        <v/>
      </c>
      <c r="BY340" s="125" t="str">
        <f t="shared" ca="1" si="1862"/>
        <v/>
      </c>
      <c r="BZ340" s="125" t="str">
        <f t="shared" ca="1" si="1854"/>
        <v/>
      </c>
      <c r="CA340" s="125" t="str">
        <f t="shared" ca="1" si="1863"/>
        <v/>
      </c>
      <c r="CB340" s="125" t="str">
        <f t="shared" ca="1" si="1864"/>
        <v/>
      </c>
      <c r="CC340" s="125" t="str">
        <f t="shared" ca="1" si="1865"/>
        <v/>
      </c>
      <c r="CD340" s="125" t="str">
        <f t="shared" ca="1" si="1866"/>
        <v/>
      </c>
      <c r="CE340" s="125" t="str">
        <f t="shared" ca="1" si="1867"/>
        <v/>
      </c>
      <c r="CF340" s="125" t="str">
        <f t="shared" ca="1" si="1868"/>
        <v/>
      </c>
      <c r="CG340" s="125" t="str">
        <f t="shared" ca="1" si="1869"/>
        <v/>
      </c>
      <c r="CH340" s="125" t="str">
        <f t="shared" ca="1" si="1870"/>
        <v/>
      </c>
      <c r="CI340" s="125" t="str">
        <f t="shared" ca="1" si="1871"/>
        <v/>
      </c>
      <c r="CJ340" s="125" t="str">
        <f t="array" aca="1" ref="CJ340" ca="1">IFERROR(INDEX($CI$1:$CI$502,SMALL(IF($CI$1:$CI$502&lt;&gt;"",ROW($CI$1:$CI$502)),ROW(333:333))),"")</f>
        <v/>
      </c>
      <c r="CK340" s="125" t="str">
        <f t="shared" ca="1" si="1872"/>
        <v/>
      </c>
      <c r="CL340" s="125" t="str">
        <f t="shared" ca="1" si="1873"/>
        <v/>
      </c>
      <c r="CM340" s="125"/>
      <c r="CO340" s="125" t="str">
        <f t="shared" si="1874"/>
        <v/>
      </c>
      <c r="CP340" s="600" t="str">
        <f t="shared" si="1875"/>
        <v/>
      </c>
      <c r="CQ340" s="600" t="str">
        <f t="shared" si="1891"/>
        <v/>
      </c>
      <c r="CR340" s="600" t="str">
        <f t="shared" si="1876"/>
        <v/>
      </c>
    </row>
    <row r="341" spans="1:96" x14ac:dyDescent="0.25">
      <c r="A341" s="591"/>
      <c r="C341" s="125">
        <f t="shared" si="1821"/>
        <v>339</v>
      </c>
      <c r="D341" s="125" t="e">
        <f t="shared" ca="1" si="1919"/>
        <v>#N/A</v>
      </c>
      <c r="E341" s="125" t="e">
        <f t="shared" ca="1" si="1919"/>
        <v>#N/A</v>
      </c>
      <c r="F341" s="125" t="e">
        <f t="shared" ca="1" si="1919"/>
        <v>#N/A</v>
      </c>
      <c r="G341" s="125" t="e">
        <f t="shared" ca="1" si="1919"/>
        <v>#N/A</v>
      </c>
      <c r="H341" s="125" t="e">
        <f t="shared" ca="1" si="1919"/>
        <v>#N/A</v>
      </c>
      <c r="I341" s="125" t="e">
        <f t="shared" ca="1" si="1919"/>
        <v>#N/A</v>
      </c>
      <c r="J341" s="125" t="e">
        <f t="shared" ca="1" si="1919"/>
        <v>#N/A</v>
      </c>
      <c r="K341" s="125" t="e">
        <f t="shared" ca="1" si="1919"/>
        <v>#N/A</v>
      </c>
      <c r="L341" s="125" t="e">
        <f t="shared" ca="1" si="1919"/>
        <v>#N/A</v>
      </c>
      <c r="M341" s="125" t="e">
        <f t="shared" ca="1" si="1919"/>
        <v>#N/A</v>
      </c>
      <c r="N341" s="125" t="e">
        <f t="shared" ca="1" si="1919"/>
        <v>#N/A</v>
      </c>
      <c r="O341" s="125" t="e">
        <f t="shared" ca="1" si="1919"/>
        <v>#N/A</v>
      </c>
      <c r="P341" s="125" t="e">
        <f t="shared" ca="1" si="1919"/>
        <v>#N/A</v>
      </c>
      <c r="Q341" s="125" t="e">
        <f t="shared" ca="1" si="1919"/>
        <v>#N/A</v>
      </c>
      <c r="R341" s="125" t="e">
        <f t="shared" ca="1" si="1919"/>
        <v>#N/A</v>
      </c>
      <c r="S341" s="125" t="e">
        <f t="shared" ca="1" si="1919"/>
        <v>#N/A</v>
      </c>
      <c r="T341" s="125" t="e">
        <f t="shared" ca="1" si="1912"/>
        <v>#N/A</v>
      </c>
      <c r="U341" s="125" t="e">
        <f t="shared" ca="1" si="1912"/>
        <v>#N/A</v>
      </c>
      <c r="V341" s="125" t="e">
        <f t="shared" ca="1" si="1912"/>
        <v>#N/A</v>
      </c>
      <c r="W341" s="125" t="e">
        <f t="shared" ca="1" si="1912"/>
        <v>#N/A</v>
      </c>
      <c r="X341" s="125" t="e">
        <f t="shared" ca="1" si="1912"/>
        <v>#N/A</v>
      </c>
      <c r="Y341" s="125" t="e">
        <f t="shared" ca="1" si="1912"/>
        <v>#N/A</v>
      </c>
      <c r="Z341" s="125" t="e">
        <f t="shared" ca="1" si="1912"/>
        <v>#N/A</v>
      </c>
      <c r="AA341" s="125" t="e">
        <f t="shared" ca="1" si="1912"/>
        <v>#N/A</v>
      </c>
      <c r="AB341" s="125" t="e">
        <f t="shared" ca="1" si="1912"/>
        <v>#N/A</v>
      </c>
      <c r="AC341" s="125" t="e">
        <f t="shared" ca="1" si="1912"/>
        <v>#N/A</v>
      </c>
      <c r="AD341" s="125" t="e">
        <f t="shared" ca="1" si="1912"/>
        <v>#N/A</v>
      </c>
      <c r="AE341" s="125" t="e">
        <f t="shared" ca="1" si="1912"/>
        <v>#N/A</v>
      </c>
      <c r="AF341" s="125" t="e">
        <f t="shared" ca="1" si="1912"/>
        <v>#N/A</v>
      </c>
      <c r="AG341" s="125" t="e">
        <f t="shared" ca="1" si="1912"/>
        <v>#N/A</v>
      </c>
      <c r="AH341" s="125" t="e">
        <f t="shared" ca="1" si="1912"/>
        <v>#N/A</v>
      </c>
      <c r="AI341" s="125" t="e">
        <f t="shared" ca="1" si="1920"/>
        <v>#N/A</v>
      </c>
      <c r="AJ341" s="125" t="e">
        <f t="shared" ca="1" si="1920"/>
        <v>#N/A</v>
      </c>
      <c r="AK341" s="125" t="e">
        <f t="shared" ca="1" si="1920"/>
        <v>#N/A</v>
      </c>
      <c r="AL341" s="125" t="e">
        <f t="shared" ca="1" si="1920"/>
        <v>#N/A</v>
      </c>
      <c r="AM341" s="125" t="e">
        <f t="shared" ca="1" si="1920"/>
        <v>#N/A</v>
      </c>
      <c r="AN341" s="125" t="e">
        <f t="shared" ca="1" si="1920"/>
        <v>#N/A</v>
      </c>
      <c r="AO341" s="125" t="e">
        <f t="shared" ca="1" si="1920"/>
        <v>#N/A</v>
      </c>
      <c r="AP341" s="125" t="e">
        <f t="shared" ca="1" si="1920"/>
        <v>#N/A</v>
      </c>
      <c r="AQ341" s="125" t="e">
        <f t="shared" ca="1" si="1920"/>
        <v>#N/A</v>
      </c>
      <c r="AR341" s="125" t="e">
        <f t="shared" ca="1" si="1920"/>
        <v>#N/A</v>
      </c>
      <c r="AS341" s="125" t="e">
        <f t="shared" ca="1" si="1920"/>
        <v>#N/A</v>
      </c>
      <c r="AT341" s="125" t="e">
        <f t="shared" ca="1" si="1920"/>
        <v>#N/A</v>
      </c>
      <c r="AU341" s="125" t="e">
        <f t="shared" ca="1" si="1920"/>
        <v>#N/A</v>
      </c>
      <c r="AV341" s="125" t="e">
        <f t="shared" ca="1" si="1920"/>
        <v>#N/A</v>
      </c>
      <c r="AW341" s="125" t="e">
        <f t="shared" ca="1" si="1920"/>
        <v>#N/A</v>
      </c>
      <c r="AX341" s="125" t="e">
        <f t="shared" ca="1" si="1920"/>
        <v>#N/A</v>
      </c>
      <c r="AY341" s="125" t="e">
        <f t="shared" ca="1" si="1913"/>
        <v>#N/A</v>
      </c>
      <c r="AZ341" s="125" t="e">
        <f t="shared" ca="1" si="1913"/>
        <v>#N/A</v>
      </c>
      <c r="BA341" s="125" t="e">
        <f t="shared" ca="1" si="1913"/>
        <v>#N/A</v>
      </c>
      <c r="BB341" s="125" t="str">
        <f t="shared" ca="1" si="1814"/>
        <v/>
      </c>
      <c r="BC341" s="125" t="str">
        <f t="shared" ca="1" si="1806"/>
        <v/>
      </c>
      <c r="BD341" s="125" t="str">
        <f t="shared" ca="1" si="1807"/>
        <v/>
      </c>
      <c r="BE341" s="125" t="str">
        <f t="shared" ca="1" si="1808"/>
        <v/>
      </c>
      <c r="BF341" t="str">
        <f t="shared" ca="1" si="1815"/>
        <v/>
      </c>
      <c r="BG341" s="125" t="str">
        <f t="shared" ca="1" si="1842"/>
        <v/>
      </c>
      <c r="BI341" s="606" t="str">
        <f t="shared" ca="1" si="1877"/>
        <v/>
      </c>
      <c r="BJ341" s="125" t="str">
        <f t="shared" ca="1" si="1855"/>
        <v/>
      </c>
      <c r="BK341" s="125" t="str">
        <f t="shared" ca="1" si="1878"/>
        <v/>
      </c>
      <c r="BL341" s="125" t="str">
        <f t="shared" ref="BL341" ca="1" si="1936">IFERROR(INDEX($D$2:$BA$203,$A$41-1+$BI341,$A$27-3)*IF(RTF_unit="K",1,IF(RTF_unit="lb",1/1000,IF(RTF_unit="T",2,1))),"")</f>
        <v/>
      </c>
      <c r="BM341" s="125" t="str">
        <f t="shared" ref="BM341" ca="1" si="1937">IFERROR(INDEX($D$2:$BA$203,$A$41-1+$BI341,$A$27-1)*IF(RTF_unit="K",1,IF(RTF_unit="lb",1/1000,IF(RTF_unit="T",2,1))),"")</f>
        <v/>
      </c>
      <c r="BN341" s="125" t="str">
        <f t="shared" ref="BN341" ca="1" si="1938">IFERROR(INDEX($D$2:$BA$203,$A$41-1+$BI341,$A$27-2)*IF(RTF_unit="K",1,IF(RTF_unit="lb",1/1000,IF(RTF_unit="T",2,1))),"")</f>
        <v/>
      </c>
      <c r="BO341" s="125" t="str">
        <f t="shared" ref="BO341" ca="1" si="1939">IFERROR(INDEX($D$2:$BA$203,$A$41-1+$BI341,$A$27)*IF(RTF_unit_Moment="kip-ft",1,IF(RTF_unit_Moment="kip-in",1/12,IF(RTF_unit_Moment="lb-ft",1/1000,IF(RTF_unit_Moment="lb-in",1/12000,1)))),"")</f>
        <v/>
      </c>
      <c r="BP341" s="125" t="str">
        <f t="shared" ref="BP341" ca="1" si="1940">IFERROR(INDEX($D$2:$BA$203,$A$41-1+$BI341,$A$30)*IF(RTF_unit_Moment="kip-ft",1,IF(RTF_unit_Moment="kip-in",1/12,IF(RTF_unit_Moment="lb-ft",1/1000,IF(RTF_unit_Moment="lb-in",1/12000,1)))),"")</f>
        <v/>
      </c>
      <c r="BQ341" s="125" t="str">
        <f t="shared" ca="1" si="1884"/>
        <v/>
      </c>
      <c r="BR341" s="125" t="str">
        <f t="shared" ca="1" si="1885"/>
        <v/>
      </c>
      <c r="BT341" s="125" t="str">
        <f t="array" aca="1" ref="BT341" ca="1">IFERROR(INDEX($BB$1:$BB$203,SMALL(IF($BB$1:$BB$203&lt;&gt;"",ROW($BB$1:$BB$203)),ROW(334:334))),"")</f>
        <v/>
      </c>
      <c r="BU341" s="604" t="str">
        <f t="shared" ca="1" si="1853"/>
        <v/>
      </c>
      <c r="BV341" s="125" t="str">
        <f t="shared" ca="1" si="1861"/>
        <v/>
      </c>
      <c r="BW341" s="125" t="str">
        <f t="shared" ca="1" si="1861"/>
        <v/>
      </c>
      <c r="BX341" s="125" t="str">
        <f t="shared" ca="1" si="1861"/>
        <v/>
      </c>
      <c r="BY341" s="125" t="str">
        <f t="shared" ca="1" si="1862"/>
        <v/>
      </c>
      <c r="BZ341" s="125" t="str">
        <f t="shared" ca="1" si="1854"/>
        <v/>
      </c>
      <c r="CA341" s="125" t="str">
        <f t="shared" ca="1" si="1863"/>
        <v/>
      </c>
      <c r="CB341" s="125" t="str">
        <f t="shared" ca="1" si="1864"/>
        <v/>
      </c>
      <c r="CC341" s="125" t="str">
        <f t="shared" ca="1" si="1865"/>
        <v/>
      </c>
      <c r="CD341" s="125" t="str">
        <f t="shared" ca="1" si="1866"/>
        <v/>
      </c>
      <c r="CE341" s="125" t="str">
        <f t="shared" ca="1" si="1867"/>
        <v/>
      </c>
      <c r="CF341" s="125" t="str">
        <f t="shared" ca="1" si="1868"/>
        <v/>
      </c>
      <c r="CG341" s="125" t="str">
        <f t="shared" ca="1" si="1869"/>
        <v/>
      </c>
      <c r="CH341" s="125" t="str">
        <f t="shared" ca="1" si="1870"/>
        <v/>
      </c>
      <c r="CI341" s="125" t="str">
        <f t="shared" ca="1" si="1871"/>
        <v/>
      </c>
      <c r="CJ341" s="125" t="str">
        <f t="array" aca="1" ref="CJ341" ca="1">IFERROR(INDEX($CI$1:$CI$502,SMALL(IF($CI$1:$CI$502&lt;&gt;"",ROW($CI$1:$CI$502)),ROW(334:334))),"")</f>
        <v/>
      </c>
      <c r="CK341" s="125" t="str">
        <f t="shared" ca="1" si="1872"/>
        <v/>
      </c>
      <c r="CL341" s="125" t="str">
        <f t="shared" ca="1" si="1873"/>
        <v/>
      </c>
      <c r="CM341" s="125"/>
      <c r="CO341" s="125" t="str">
        <f t="shared" si="1874"/>
        <v/>
      </c>
      <c r="CP341" s="600" t="str">
        <f t="shared" si="1875"/>
        <v/>
      </c>
      <c r="CQ341" s="600" t="str">
        <f t="shared" si="1891"/>
        <v/>
      </c>
      <c r="CR341" s="600" t="str">
        <f t="shared" si="1876"/>
        <v/>
      </c>
    </row>
    <row r="342" spans="1:96" x14ac:dyDescent="0.25">
      <c r="A342" s="591"/>
      <c r="C342" s="125">
        <f t="shared" si="1821"/>
        <v>340</v>
      </c>
      <c r="D342" s="125" t="e">
        <f t="shared" ca="1" si="1919"/>
        <v>#N/A</v>
      </c>
      <c r="E342" s="125" t="e">
        <f t="shared" ca="1" si="1919"/>
        <v>#N/A</v>
      </c>
      <c r="F342" s="125" t="e">
        <f t="shared" ca="1" si="1919"/>
        <v>#N/A</v>
      </c>
      <c r="G342" s="125" t="e">
        <f t="shared" ca="1" si="1919"/>
        <v>#N/A</v>
      </c>
      <c r="H342" s="125" t="e">
        <f t="shared" ca="1" si="1919"/>
        <v>#N/A</v>
      </c>
      <c r="I342" s="125" t="e">
        <f t="shared" ca="1" si="1919"/>
        <v>#N/A</v>
      </c>
      <c r="J342" s="125" t="e">
        <f t="shared" ca="1" si="1919"/>
        <v>#N/A</v>
      </c>
      <c r="K342" s="125" t="e">
        <f t="shared" ca="1" si="1919"/>
        <v>#N/A</v>
      </c>
      <c r="L342" s="125" t="e">
        <f t="shared" ca="1" si="1919"/>
        <v>#N/A</v>
      </c>
      <c r="M342" s="125" t="e">
        <f t="shared" ca="1" si="1919"/>
        <v>#N/A</v>
      </c>
      <c r="N342" s="125" t="e">
        <f t="shared" ca="1" si="1919"/>
        <v>#N/A</v>
      </c>
      <c r="O342" s="125" t="e">
        <f t="shared" ca="1" si="1919"/>
        <v>#N/A</v>
      </c>
      <c r="P342" s="125" t="e">
        <f t="shared" ca="1" si="1919"/>
        <v>#N/A</v>
      </c>
      <c r="Q342" s="125" t="e">
        <f t="shared" ca="1" si="1919"/>
        <v>#N/A</v>
      </c>
      <c r="R342" s="125" t="e">
        <f t="shared" ca="1" si="1919"/>
        <v>#N/A</v>
      </c>
      <c r="S342" s="125" t="e">
        <f t="shared" ca="1" si="1919"/>
        <v>#N/A</v>
      </c>
      <c r="T342" s="125" t="e">
        <f t="shared" ca="1" si="1912"/>
        <v>#N/A</v>
      </c>
      <c r="U342" s="125" t="e">
        <f t="shared" ca="1" si="1912"/>
        <v>#N/A</v>
      </c>
      <c r="V342" s="125" t="e">
        <f t="shared" ca="1" si="1912"/>
        <v>#N/A</v>
      </c>
      <c r="W342" s="125" t="e">
        <f t="shared" ca="1" si="1912"/>
        <v>#N/A</v>
      </c>
      <c r="X342" s="125" t="e">
        <f t="shared" ca="1" si="1912"/>
        <v>#N/A</v>
      </c>
      <c r="Y342" s="125" t="e">
        <f t="shared" ca="1" si="1912"/>
        <v>#N/A</v>
      </c>
      <c r="Z342" s="125" t="e">
        <f t="shared" ca="1" si="1912"/>
        <v>#N/A</v>
      </c>
      <c r="AA342" s="125" t="e">
        <f t="shared" ca="1" si="1912"/>
        <v>#N/A</v>
      </c>
      <c r="AB342" s="125" t="e">
        <f t="shared" ca="1" si="1912"/>
        <v>#N/A</v>
      </c>
      <c r="AC342" s="125" t="e">
        <f t="shared" ca="1" si="1912"/>
        <v>#N/A</v>
      </c>
      <c r="AD342" s="125" t="e">
        <f t="shared" ca="1" si="1912"/>
        <v>#N/A</v>
      </c>
      <c r="AE342" s="125" t="e">
        <f t="shared" ca="1" si="1912"/>
        <v>#N/A</v>
      </c>
      <c r="AF342" s="125" t="e">
        <f t="shared" ca="1" si="1912"/>
        <v>#N/A</v>
      </c>
      <c r="AG342" s="125" t="e">
        <f t="shared" ca="1" si="1912"/>
        <v>#N/A</v>
      </c>
      <c r="AH342" s="125" t="e">
        <f t="shared" ca="1" si="1912"/>
        <v>#N/A</v>
      </c>
      <c r="AI342" s="125" t="e">
        <f t="shared" ca="1" si="1920"/>
        <v>#N/A</v>
      </c>
      <c r="AJ342" s="125" t="e">
        <f t="shared" ca="1" si="1920"/>
        <v>#N/A</v>
      </c>
      <c r="AK342" s="125" t="e">
        <f t="shared" ca="1" si="1920"/>
        <v>#N/A</v>
      </c>
      <c r="AL342" s="125" t="e">
        <f t="shared" ca="1" si="1920"/>
        <v>#N/A</v>
      </c>
      <c r="AM342" s="125" t="e">
        <f t="shared" ca="1" si="1920"/>
        <v>#N/A</v>
      </c>
      <c r="AN342" s="125" t="e">
        <f t="shared" ca="1" si="1920"/>
        <v>#N/A</v>
      </c>
      <c r="AO342" s="125" t="e">
        <f t="shared" ca="1" si="1920"/>
        <v>#N/A</v>
      </c>
      <c r="AP342" s="125" t="e">
        <f t="shared" ca="1" si="1920"/>
        <v>#N/A</v>
      </c>
      <c r="AQ342" s="125" t="e">
        <f t="shared" ca="1" si="1920"/>
        <v>#N/A</v>
      </c>
      <c r="AR342" s="125" t="e">
        <f t="shared" ca="1" si="1920"/>
        <v>#N/A</v>
      </c>
      <c r="AS342" s="125" t="e">
        <f t="shared" ca="1" si="1920"/>
        <v>#N/A</v>
      </c>
      <c r="AT342" s="125" t="e">
        <f t="shared" ca="1" si="1920"/>
        <v>#N/A</v>
      </c>
      <c r="AU342" s="125" t="e">
        <f t="shared" ca="1" si="1920"/>
        <v>#N/A</v>
      </c>
      <c r="AV342" s="125" t="e">
        <f t="shared" ca="1" si="1920"/>
        <v>#N/A</v>
      </c>
      <c r="AW342" s="125" t="e">
        <f t="shared" ca="1" si="1920"/>
        <v>#N/A</v>
      </c>
      <c r="AX342" s="125" t="e">
        <f t="shared" ca="1" si="1920"/>
        <v>#N/A</v>
      </c>
      <c r="AY342" s="125" t="e">
        <f t="shared" ca="1" si="1913"/>
        <v>#N/A</v>
      </c>
      <c r="AZ342" s="125" t="e">
        <f t="shared" ca="1" si="1913"/>
        <v>#N/A</v>
      </c>
      <c r="BA342" s="125" t="e">
        <f t="shared" ca="1" si="1913"/>
        <v>#N/A</v>
      </c>
      <c r="BB342" s="125" t="str">
        <f t="shared" ca="1" si="1814"/>
        <v/>
      </c>
      <c r="BC342" s="125" t="str">
        <f t="shared" ca="1" si="1806"/>
        <v/>
      </c>
      <c r="BD342" s="125" t="str">
        <f t="shared" ca="1" si="1807"/>
        <v/>
      </c>
      <c r="BE342" s="125" t="str">
        <f t="shared" ca="1" si="1808"/>
        <v/>
      </c>
      <c r="BF342" t="str">
        <f t="shared" ca="1" si="1815"/>
        <v/>
      </c>
      <c r="BG342" s="125" t="str">
        <f t="shared" ca="1" si="1842"/>
        <v/>
      </c>
      <c r="BI342" s="606" t="str">
        <f t="shared" ca="1" si="1877"/>
        <v/>
      </c>
      <c r="BJ342" s="125" t="str">
        <f t="shared" ca="1" si="1855"/>
        <v/>
      </c>
      <c r="BK342" s="125" t="str">
        <f t="shared" ca="1" si="1878"/>
        <v/>
      </c>
      <c r="BL342" s="125" t="str">
        <f t="shared" ref="BL342" ca="1" si="1941">IFERROR(INDEX($D$2:$BA$203,$A$41-1+$BI342,$A$27-3)*IF(RTF_unit="K",1,IF(RTF_unit="lb",1/1000,IF(RTF_unit="T",2,1))),"")</f>
        <v/>
      </c>
      <c r="BM342" s="125" t="str">
        <f t="shared" ref="BM342" ca="1" si="1942">IFERROR(INDEX($D$2:$BA$203,$A$41-1+$BI342,$A$27-1)*IF(RTF_unit="K",1,IF(RTF_unit="lb",1/1000,IF(RTF_unit="T",2,1))),"")</f>
        <v/>
      </c>
      <c r="BN342" s="125" t="str">
        <f t="shared" ref="BN342" ca="1" si="1943">IFERROR(INDEX($D$2:$BA$203,$A$41-1+$BI342,$A$27-2)*IF(RTF_unit="K",1,IF(RTF_unit="lb",1/1000,IF(RTF_unit="T",2,1))),"")</f>
        <v/>
      </c>
      <c r="BO342" s="125" t="str">
        <f t="shared" ref="BO342" ca="1" si="1944">IFERROR(INDEX($D$2:$BA$203,$A$41-1+$BI342,$A$27)*IF(RTF_unit_Moment="kip-ft",1,IF(RTF_unit_Moment="kip-in",1/12,IF(RTF_unit_Moment="lb-ft",1/1000,IF(RTF_unit_Moment="lb-in",1/12000,1)))),"")</f>
        <v/>
      </c>
      <c r="BP342" s="125" t="str">
        <f t="shared" ref="BP342" ca="1" si="1945">IFERROR(INDEX($D$2:$BA$203,$A$41-1+$BI342,$A$30)*IF(RTF_unit_Moment="kip-ft",1,IF(RTF_unit_Moment="kip-in",1/12,IF(RTF_unit_Moment="lb-ft",1/1000,IF(RTF_unit_Moment="lb-in",1/12000,1)))),"")</f>
        <v/>
      </c>
      <c r="BQ342" s="125" t="str">
        <f t="shared" ca="1" si="1884"/>
        <v/>
      </c>
      <c r="BR342" s="125" t="str">
        <f t="shared" ca="1" si="1885"/>
        <v/>
      </c>
      <c r="BT342" s="125" t="str">
        <f t="array" aca="1" ref="BT342" ca="1">IFERROR(INDEX($BB$1:$BB$203,SMALL(IF($BB$1:$BB$203&lt;&gt;"",ROW($BB$1:$BB$203)),ROW(335:335))),"")</f>
        <v/>
      </c>
      <c r="BU342" s="604" t="str">
        <f t="shared" ca="1" si="1853"/>
        <v/>
      </c>
      <c r="BV342" s="125" t="str">
        <f t="shared" ca="1" si="1861"/>
        <v/>
      </c>
      <c r="BW342" s="125" t="str">
        <f t="shared" ca="1" si="1861"/>
        <v/>
      </c>
      <c r="BX342" s="125" t="str">
        <f t="shared" ca="1" si="1861"/>
        <v/>
      </c>
      <c r="BY342" s="125" t="str">
        <f t="shared" ca="1" si="1862"/>
        <v/>
      </c>
      <c r="BZ342" s="125" t="str">
        <f t="shared" ca="1" si="1854"/>
        <v/>
      </c>
      <c r="CA342" s="125" t="str">
        <f t="shared" ca="1" si="1863"/>
        <v/>
      </c>
      <c r="CB342" s="125" t="str">
        <f t="shared" ca="1" si="1864"/>
        <v/>
      </c>
      <c r="CC342" s="125" t="str">
        <f t="shared" ca="1" si="1865"/>
        <v/>
      </c>
      <c r="CD342" s="125" t="str">
        <f t="shared" ca="1" si="1866"/>
        <v/>
      </c>
      <c r="CE342" s="125" t="str">
        <f t="shared" ca="1" si="1867"/>
        <v/>
      </c>
      <c r="CF342" s="125" t="str">
        <f t="shared" ca="1" si="1868"/>
        <v/>
      </c>
      <c r="CG342" s="125" t="str">
        <f t="shared" ca="1" si="1869"/>
        <v/>
      </c>
      <c r="CH342" s="125" t="str">
        <f t="shared" ca="1" si="1870"/>
        <v/>
      </c>
      <c r="CI342" s="125" t="str">
        <f t="shared" ca="1" si="1871"/>
        <v/>
      </c>
      <c r="CJ342" s="125" t="str">
        <f t="array" aca="1" ref="CJ342" ca="1">IFERROR(INDEX($CI$1:$CI$502,SMALL(IF($CI$1:$CI$502&lt;&gt;"",ROW($CI$1:$CI$502)),ROW(335:335))),"")</f>
        <v/>
      </c>
      <c r="CK342" s="125" t="str">
        <f t="shared" ca="1" si="1872"/>
        <v/>
      </c>
      <c r="CL342" s="125" t="str">
        <f t="shared" ca="1" si="1873"/>
        <v/>
      </c>
      <c r="CM342" s="125"/>
      <c r="CO342" s="125" t="str">
        <f t="shared" si="1874"/>
        <v/>
      </c>
      <c r="CP342" s="600" t="str">
        <f t="shared" si="1875"/>
        <v/>
      </c>
      <c r="CQ342" s="600" t="str">
        <f t="shared" si="1891"/>
        <v/>
      </c>
      <c r="CR342" s="600" t="str">
        <f t="shared" si="1876"/>
        <v/>
      </c>
    </row>
    <row r="343" spans="1:96" x14ac:dyDescent="0.25">
      <c r="A343" s="591"/>
      <c r="C343" s="125">
        <f t="shared" si="1821"/>
        <v>341</v>
      </c>
      <c r="D343" s="125" t="e">
        <f t="shared" ca="1" si="1919"/>
        <v>#N/A</v>
      </c>
      <c r="E343" s="125" t="e">
        <f t="shared" ca="1" si="1919"/>
        <v>#N/A</v>
      </c>
      <c r="F343" s="125" t="e">
        <f t="shared" ca="1" si="1919"/>
        <v>#N/A</v>
      </c>
      <c r="G343" s="125" t="e">
        <f t="shared" ca="1" si="1919"/>
        <v>#N/A</v>
      </c>
      <c r="H343" s="125" t="e">
        <f t="shared" ca="1" si="1919"/>
        <v>#N/A</v>
      </c>
      <c r="I343" s="125" t="e">
        <f t="shared" ca="1" si="1919"/>
        <v>#N/A</v>
      </c>
      <c r="J343" s="125" t="e">
        <f t="shared" ca="1" si="1919"/>
        <v>#N/A</v>
      </c>
      <c r="K343" s="125" t="e">
        <f t="shared" ca="1" si="1919"/>
        <v>#N/A</v>
      </c>
      <c r="L343" s="125" t="e">
        <f t="shared" ca="1" si="1919"/>
        <v>#N/A</v>
      </c>
      <c r="M343" s="125" t="e">
        <f t="shared" ca="1" si="1919"/>
        <v>#N/A</v>
      </c>
      <c r="N343" s="125" t="e">
        <f t="shared" ca="1" si="1919"/>
        <v>#N/A</v>
      </c>
      <c r="O343" s="125" t="e">
        <f t="shared" ca="1" si="1919"/>
        <v>#N/A</v>
      </c>
      <c r="P343" s="125" t="e">
        <f t="shared" ca="1" si="1919"/>
        <v>#N/A</v>
      </c>
      <c r="Q343" s="125" t="e">
        <f t="shared" ca="1" si="1919"/>
        <v>#N/A</v>
      </c>
      <c r="R343" s="125" t="e">
        <f t="shared" ca="1" si="1919"/>
        <v>#N/A</v>
      </c>
      <c r="S343" s="125" t="e">
        <f t="shared" ca="1" si="1919"/>
        <v>#N/A</v>
      </c>
      <c r="T343" s="125" t="e">
        <f t="shared" ca="1" si="1912"/>
        <v>#N/A</v>
      </c>
      <c r="U343" s="125" t="e">
        <f t="shared" ca="1" si="1912"/>
        <v>#N/A</v>
      </c>
      <c r="V343" s="125" t="e">
        <f t="shared" ca="1" si="1912"/>
        <v>#N/A</v>
      </c>
      <c r="W343" s="125" t="e">
        <f t="shared" ca="1" si="1912"/>
        <v>#N/A</v>
      </c>
      <c r="X343" s="125" t="e">
        <f t="shared" ca="1" si="1912"/>
        <v>#N/A</v>
      </c>
      <c r="Y343" s="125" t="e">
        <f t="shared" ca="1" si="1912"/>
        <v>#N/A</v>
      </c>
      <c r="Z343" s="125" t="e">
        <f t="shared" ca="1" si="1912"/>
        <v>#N/A</v>
      </c>
      <c r="AA343" s="125" t="e">
        <f t="shared" ca="1" si="1912"/>
        <v>#N/A</v>
      </c>
      <c r="AB343" s="125" t="e">
        <f t="shared" ca="1" si="1912"/>
        <v>#N/A</v>
      </c>
      <c r="AC343" s="125" t="e">
        <f t="shared" ca="1" si="1912"/>
        <v>#N/A</v>
      </c>
      <c r="AD343" s="125" t="e">
        <f t="shared" ca="1" si="1912"/>
        <v>#N/A</v>
      </c>
      <c r="AE343" s="125" t="e">
        <f t="shared" ca="1" si="1912"/>
        <v>#N/A</v>
      </c>
      <c r="AF343" s="125" t="e">
        <f t="shared" ca="1" si="1912"/>
        <v>#N/A</v>
      </c>
      <c r="AG343" s="125" t="e">
        <f t="shared" ca="1" si="1912"/>
        <v>#N/A</v>
      </c>
      <c r="AH343" s="125" t="e">
        <f t="shared" ca="1" si="1912"/>
        <v>#N/A</v>
      </c>
      <c r="AI343" s="125" t="e">
        <f t="shared" ca="1" si="1920"/>
        <v>#N/A</v>
      </c>
      <c r="AJ343" s="125" t="e">
        <f t="shared" ca="1" si="1920"/>
        <v>#N/A</v>
      </c>
      <c r="AK343" s="125" t="e">
        <f t="shared" ca="1" si="1920"/>
        <v>#N/A</v>
      </c>
      <c r="AL343" s="125" t="e">
        <f t="shared" ca="1" si="1920"/>
        <v>#N/A</v>
      </c>
      <c r="AM343" s="125" t="e">
        <f t="shared" ca="1" si="1920"/>
        <v>#N/A</v>
      </c>
      <c r="AN343" s="125" t="e">
        <f t="shared" ca="1" si="1920"/>
        <v>#N/A</v>
      </c>
      <c r="AO343" s="125" t="e">
        <f t="shared" ca="1" si="1920"/>
        <v>#N/A</v>
      </c>
      <c r="AP343" s="125" t="e">
        <f t="shared" ca="1" si="1920"/>
        <v>#N/A</v>
      </c>
      <c r="AQ343" s="125" t="e">
        <f t="shared" ca="1" si="1920"/>
        <v>#N/A</v>
      </c>
      <c r="AR343" s="125" t="e">
        <f t="shared" ca="1" si="1920"/>
        <v>#N/A</v>
      </c>
      <c r="AS343" s="125" t="e">
        <f t="shared" ca="1" si="1920"/>
        <v>#N/A</v>
      </c>
      <c r="AT343" s="125" t="e">
        <f t="shared" ca="1" si="1920"/>
        <v>#N/A</v>
      </c>
      <c r="AU343" s="125" t="e">
        <f t="shared" ca="1" si="1920"/>
        <v>#N/A</v>
      </c>
      <c r="AV343" s="125" t="e">
        <f t="shared" ca="1" si="1920"/>
        <v>#N/A</v>
      </c>
      <c r="AW343" s="125" t="e">
        <f t="shared" ca="1" si="1920"/>
        <v>#N/A</v>
      </c>
      <c r="AX343" s="125" t="e">
        <f t="shared" ca="1" si="1920"/>
        <v>#N/A</v>
      </c>
      <c r="AY343" s="125" t="e">
        <f t="shared" ca="1" si="1913"/>
        <v>#N/A</v>
      </c>
      <c r="AZ343" s="125" t="e">
        <f t="shared" ca="1" si="1913"/>
        <v>#N/A</v>
      </c>
      <c r="BA343" s="125" t="e">
        <f t="shared" ca="1" si="1913"/>
        <v>#N/A</v>
      </c>
      <c r="BB343" s="125" t="str">
        <f t="shared" ca="1" si="1814"/>
        <v/>
      </c>
      <c r="BC343" s="125" t="str">
        <f t="shared" ca="1" si="1806"/>
        <v/>
      </c>
      <c r="BD343" s="125" t="str">
        <f t="shared" ca="1" si="1807"/>
        <v/>
      </c>
      <c r="BE343" s="125" t="str">
        <f t="shared" ca="1" si="1808"/>
        <v/>
      </c>
      <c r="BF343" t="str">
        <f t="shared" ca="1" si="1815"/>
        <v/>
      </c>
      <c r="BG343" s="125" t="str">
        <f t="shared" ca="1" si="1842"/>
        <v/>
      </c>
      <c r="BI343" s="606" t="str">
        <f t="shared" ca="1" si="1877"/>
        <v/>
      </c>
      <c r="BJ343" s="125" t="str">
        <f t="shared" ca="1" si="1855"/>
        <v/>
      </c>
      <c r="BK343" s="125" t="str">
        <f t="shared" ca="1" si="1878"/>
        <v/>
      </c>
      <c r="BL343" s="125" t="str">
        <f t="shared" ref="BL343" ca="1" si="1946">IFERROR(INDEX($D$2:$BA$203,$A$41-1+$BI343,$A$27-3)*IF(RTF_unit="K",1,IF(RTF_unit="lb",1/1000,IF(RTF_unit="T",2,1))),"")</f>
        <v/>
      </c>
      <c r="BM343" s="125" t="str">
        <f t="shared" ref="BM343" ca="1" si="1947">IFERROR(INDEX($D$2:$BA$203,$A$41-1+$BI343,$A$27-1)*IF(RTF_unit="K",1,IF(RTF_unit="lb",1/1000,IF(RTF_unit="T",2,1))),"")</f>
        <v/>
      </c>
      <c r="BN343" s="125" t="str">
        <f t="shared" ref="BN343" ca="1" si="1948">IFERROR(INDEX($D$2:$BA$203,$A$41-1+$BI343,$A$27-2)*IF(RTF_unit="K",1,IF(RTF_unit="lb",1/1000,IF(RTF_unit="T",2,1))),"")</f>
        <v/>
      </c>
      <c r="BO343" s="125" t="str">
        <f t="shared" ref="BO343" ca="1" si="1949">IFERROR(INDEX($D$2:$BA$203,$A$41-1+$BI343,$A$27)*IF(RTF_unit_Moment="kip-ft",1,IF(RTF_unit_Moment="kip-in",1/12,IF(RTF_unit_Moment="lb-ft",1/1000,IF(RTF_unit_Moment="lb-in",1/12000,1)))),"")</f>
        <v/>
      </c>
      <c r="BP343" s="125" t="str">
        <f t="shared" ref="BP343" ca="1" si="1950">IFERROR(INDEX($D$2:$BA$203,$A$41-1+$BI343,$A$30)*IF(RTF_unit_Moment="kip-ft",1,IF(RTF_unit_Moment="kip-in",1/12,IF(RTF_unit_Moment="lb-ft",1/1000,IF(RTF_unit_Moment="lb-in",1/12000,1)))),"")</f>
        <v/>
      </c>
      <c r="BQ343" s="125" t="str">
        <f t="shared" ca="1" si="1884"/>
        <v/>
      </c>
      <c r="BR343" s="125" t="str">
        <f t="shared" ca="1" si="1885"/>
        <v/>
      </c>
      <c r="BT343" s="125" t="str">
        <f t="array" aca="1" ref="BT343" ca="1">IFERROR(INDEX($BB$1:$BB$203,SMALL(IF($BB$1:$BB$203&lt;&gt;"",ROW($BB$1:$BB$203)),ROW(336:336))),"")</f>
        <v/>
      </c>
      <c r="BU343" s="604" t="str">
        <f t="shared" ca="1" si="1853"/>
        <v/>
      </c>
      <c r="BV343" s="125" t="str">
        <f t="shared" ca="1" si="1861"/>
        <v/>
      </c>
      <c r="BW343" s="125" t="str">
        <f t="shared" ca="1" si="1861"/>
        <v/>
      </c>
      <c r="BX343" s="125" t="str">
        <f t="shared" ca="1" si="1861"/>
        <v/>
      </c>
      <c r="BY343" s="125" t="str">
        <f t="shared" ca="1" si="1862"/>
        <v/>
      </c>
      <c r="BZ343" s="125" t="str">
        <f t="shared" ca="1" si="1854"/>
        <v/>
      </c>
      <c r="CA343" s="125" t="str">
        <f t="shared" ca="1" si="1863"/>
        <v/>
      </c>
      <c r="CB343" s="125" t="str">
        <f t="shared" ca="1" si="1864"/>
        <v/>
      </c>
      <c r="CC343" s="125" t="str">
        <f t="shared" ca="1" si="1865"/>
        <v/>
      </c>
      <c r="CD343" s="125" t="str">
        <f t="shared" ca="1" si="1866"/>
        <v/>
      </c>
      <c r="CE343" s="125" t="str">
        <f t="shared" ca="1" si="1867"/>
        <v/>
      </c>
      <c r="CF343" s="125" t="str">
        <f t="shared" ca="1" si="1868"/>
        <v/>
      </c>
      <c r="CG343" s="125" t="str">
        <f t="shared" ca="1" si="1869"/>
        <v/>
      </c>
      <c r="CH343" s="125" t="str">
        <f t="shared" ca="1" si="1870"/>
        <v/>
      </c>
      <c r="CI343" s="125" t="str">
        <f t="shared" ca="1" si="1871"/>
        <v/>
      </c>
      <c r="CJ343" s="125" t="str">
        <f t="array" aca="1" ref="CJ343" ca="1">IFERROR(INDEX($CI$1:$CI$502,SMALL(IF($CI$1:$CI$502&lt;&gt;"",ROW($CI$1:$CI$502)),ROW(336:336))),"")</f>
        <v/>
      </c>
      <c r="CK343" s="125" t="str">
        <f t="shared" ca="1" si="1872"/>
        <v/>
      </c>
      <c r="CL343" s="125" t="str">
        <f t="shared" ca="1" si="1873"/>
        <v/>
      </c>
      <c r="CM343" s="125"/>
      <c r="CO343" s="125" t="str">
        <f t="shared" si="1874"/>
        <v/>
      </c>
      <c r="CP343" s="600" t="str">
        <f t="shared" si="1875"/>
        <v/>
      </c>
      <c r="CQ343" s="600" t="str">
        <f t="shared" si="1891"/>
        <v/>
      </c>
      <c r="CR343" s="600" t="str">
        <f t="shared" si="1876"/>
        <v/>
      </c>
    </row>
    <row r="344" spans="1:96" x14ac:dyDescent="0.25">
      <c r="A344" s="591"/>
      <c r="C344" s="125">
        <f t="shared" si="1821"/>
        <v>342</v>
      </c>
      <c r="D344" s="125" t="e">
        <f t="shared" ca="1" si="1919"/>
        <v>#N/A</v>
      </c>
      <c r="E344" s="125" t="e">
        <f t="shared" ca="1" si="1919"/>
        <v>#N/A</v>
      </c>
      <c r="F344" s="125" t="e">
        <f t="shared" ca="1" si="1919"/>
        <v>#N/A</v>
      </c>
      <c r="G344" s="125" t="e">
        <f t="shared" ca="1" si="1919"/>
        <v>#N/A</v>
      </c>
      <c r="H344" s="125" t="e">
        <f t="shared" ca="1" si="1919"/>
        <v>#N/A</v>
      </c>
      <c r="I344" s="125" t="e">
        <f t="shared" ca="1" si="1919"/>
        <v>#N/A</v>
      </c>
      <c r="J344" s="125" t="e">
        <f t="shared" ca="1" si="1919"/>
        <v>#N/A</v>
      </c>
      <c r="K344" s="125" t="e">
        <f t="shared" ca="1" si="1919"/>
        <v>#N/A</v>
      </c>
      <c r="L344" s="125" t="e">
        <f t="shared" ca="1" si="1919"/>
        <v>#N/A</v>
      </c>
      <c r="M344" s="125" t="e">
        <f t="shared" ca="1" si="1919"/>
        <v>#N/A</v>
      </c>
      <c r="N344" s="125" t="e">
        <f t="shared" ca="1" si="1919"/>
        <v>#N/A</v>
      </c>
      <c r="O344" s="125" t="e">
        <f t="shared" ca="1" si="1919"/>
        <v>#N/A</v>
      </c>
      <c r="P344" s="125" t="e">
        <f t="shared" ca="1" si="1919"/>
        <v>#N/A</v>
      </c>
      <c r="Q344" s="125" t="e">
        <f t="shared" ca="1" si="1919"/>
        <v>#N/A</v>
      </c>
      <c r="R344" s="125" t="e">
        <f t="shared" ca="1" si="1919"/>
        <v>#N/A</v>
      </c>
      <c r="S344" s="125" t="e">
        <f t="shared" ca="1" si="1919"/>
        <v>#N/A</v>
      </c>
      <c r="T344" s="125" t="e">
        <f t="shared" ca="1" si="1912"/>
        <v>#N/A</v>
      </c>
      <c r="U344" s="125" t="e">
        <f t="shared" ca="1" si="1912"/>
        <v>#N/A</v>
      </c>
      <c r="V344" s="125" t="e">
        <f t="shared" ca="1" si="1912"/>
        <v>#N/A</v>
      </c>
      <c r="W344" s="125" t="e">
        <f t="shared" ca="1" si="1912"/>
        <v>#N/A</v>
      </c>
      <c r="X344" s="125" t="e">
        <f t="shared" ca="1" si="1912"/>
        <v>#N/A</v>
      </c>
      <c r="Y344" s="125" t="e">
        <f t="shared" ca="1" si="1912"/>
        <v>#N/A</v>
      </c>
      <c r="Z344" s="125" t="e">
        <f t="shared" ca="1" si="1912"/>
        <v>#N/A</v>
      </c>
      <c r="AA344" s="125" t="e">
        <f t="shared" ca="1" si="1912"/>
        <v>#N/A</v>
      </c>
      <c r="AB344" s="125" t="e">
        <f t="shared" ca="1" si="1912"/>
        <v>#N/A</v>
      </c>
      <c r="AC344" s="125" t="e">
        <f t="shared" ca="1" si="1912"/>
        <v>#N/A</v>
      </c>
      <c r="AD344" s="125" t="e">
        <f t="shared" ca="1" si="1912"/>
        <v>#N/A</v>
      </c>
      <c r="AE344" s="125" t="e">
        <f t="shared" ca="1" si="1912"/>
        <v>#N/A</v>
      </c>
      <c r="AF344" s="125" t="e">
        <f t="shared" ca="1" si="1912"/>
        <v>#N/A</v>
      </c>
      <c r="AG344" s="125" t="e">
        <f t="shared" ca="1" si="1912"/>
        <v>#N/A</v>
      </c>
      <c r="AH344" s="125" t="e">
        <f t="shared" ca="1" si="1912"/>
        <v>#N/A</v>
      </c>
      <c r="AI344" s="125" t="e">
        <f t="shared" ca="1" si="1920"/>
        <v>#N/A</v>
      </c>
      <c r="AJ344" s="125" t="e">
        <f t="shared" ca="1" si="1920"/>
        <v>#N/A</v>
      </c>
      <c r="AK344" s="125" t="e">
        <f t="shared" ca="1" si="1920"/>
        <v>#N/A</v>
      </c>
      <c r="AL344" s="125" t="e">
        <f t="shared" ca="1" si="1920"/>
        <v>#N/A</v>
      </c>
      <c r="AM344" s="125" t="e">
        <f t="shared" ca="1" si="1920"/>
        <v>#N/A</v>
      </c>
      <c r="AN344" s="125" t="e">
        <f t="shared" ca="1" si="1920"/>
        <v>#N/A</v>
      </c>
      <c r="AO344" s="125" t="e">
        <f t="shared" ca="1" si="1920"/>
        <v>#N/A</v>
      </c>
      <c r="AP344" s="125" t="e">
        <f t="shared" ca="1" si="1920"/>
        <v>#N/A</v>
      </c>
      <c r="AQ344" s="125" t="e">
        <f t="shared" ca="1" si="1920"/>
        <v>#N/A</v>
      </c>
      <c r="AR344" s="125" t="e">
        <f t="shared" ca="1" si="1920"/>
        <v>#N/A</v>
      </c>
      <c r="AS344" s="125" t="e">
        <f t="shared" ca="1" si="1920"/>
        <v>#N/A</v>
      </c>
      <c r="AT344" s="125" t="e">
        <f t="shared" ca="1" si="1920"/>
        <v>#N/A</v>
      </c>
      <c r="AU344" s="125" t="e">
        <f t="shared" ca="1" si="1920"/>
        <v>#N/A</v>
      </c>
      <c r="AV344" s="125" t="e">
        <f t="shared" ca="1" si="1920"/>
        <v>#N/A</v>
      </c>
      <c r="AW344" s="125" t="e">
        <f t="shared" ca="1" si="1920"/>
        <v>#N/A</v>
      </c>
      <c r="AX344" s="125" t="e">
        <f t="shared" ca="1" si="1920"/>
        <v>#N/A</v>
      </c>
      <c r="AY344" s="125" t="e">
        <f t="shared" ca="1" si="1913"/>
        <v>#N/A</v>
      </c>
      <c r="AZ344" s="125" t="e">
        <f t="shared" ca="1" si="1913"/>
        <v>#N/A</v>
      </c>
      <c r="BA344" s="125" t="e">
        <f t="shared" ca="1" si="1913"/>
        <v>#N/A</v>
      </c>
      <c r="BB344" s="125" t="str">
        <f t="shared" ca="1" si="1814"/>
        <v/>
      </c>
      <c r="BC344" s="125" t="str">
        <f t="shared" ca="1" si="1806"/>
        <v/>
      </c>
      <c r="BD344" s="125" t="str">
        <f t="shared" ca="1" si="1807"/>
        <v/>
      </c>
      <c r="BE344" s="125" t="str">
        <f t="shared" ca="1" si="1808"/>
        <v/>
      </c>
      <c r="BF344" t="str">
        <f t="shared" ca="1" si="1815"/>
        <v/>
      </c>
      <c r="BG344" s="125" t="str">
        <f t="shared" ca="1" si="1842"/>
        <v/>
      </c>
      <c r="BI344" s="606" t="str">
        <f t="shared" ca="1" si="1877"/>
        <v/>
      </c>
      <c r="BJ344" s="125" t="str">
        <f t="shared" ca="1" si="1855"/>
        <v/>
      </c>
      <c r="BK344" s="125" t="str">
        <f t="shared" ca="1" si="1878"/>
        <v/>
      </c>
      <c r="BL344" s="125" t="str">
        <f t="shared" ref="BL344" ca="1" si="1951">IFERROR(INDEX($D$2:$BA$203,$A$41-1+$BI344,$A$27-3)*IF(RTF_unit="K",1,IF(RTF_unit="lb",1/1000,IF(RTF_unit="T",2,1))),"")</f>
        <v/>
      </c>
      <c r="BM344" s="125" t="str">
        <f t="shared" ref="BM344" ca="1" si="1952">IFERROR(INDEX($D$2:$BA$203,$A$41-1+$BI344,$A$27-1)*IF(RTF_unit="K",1,IF(RTF_unit="lb",1/1000,IF(RTF_unit="T",2,1))),"")</f>
        <v/>
      </c>
      <c r="BN344" s="125" t="str">
        <f t="shared" ref="BN344" ca="1" si="1953">IFERROR(INDEX($D$2:$BA$203,$A$41-1+$BI344,$A$27-2)*IF(RTF_unit="K",1,IF(RTF_unit="lb",1/1000,IF(RTF_unit="T",2,1))),"")</f>
        <v/>
      </c>
      <c r="BO344" s="125" t="str">
        <f t="shared" ref="BO344" ca="1" si="1954">IFERROR(INDEX($D$2:$BA$203,$A$41-1+$BI344,$A$27)*IF(RTF_unit_Moment="kip-ft",1,IF(RTF_unit_Moment="kip-in",1/12,IF(RTF_unit_Moment="lb-ft",1/1000,IF(RTF_unit_Moment="lb-in",1/12000,1)))),"")</f>
        <v/>
      </c>
      <c r="BP344" s="125" t="str">
        <f t="shared" ref="BP344" ca="1" si="1955">IFERROR(INDEX($D$2:$BA$203,$A$41-1+$BI344,$A$30)*IF(RTF_unit_Moment="kip-ft",1,IF(RTF_unit_Moment="kip-in",1/12,IF(RTF_unit_Moment="lb-ft",1/1000,IF(RTF_unit_Moment="lb-in",1/12000,1)))),"")</f>
        <v/>
      </c>
      <c r="BQ344" s="125" t="str">
        <f t="shared" ca="1" si="1884"/>
        <v/>
      </c>
      <c r="BR344" s="125" t="str">
        <f t="shared" ca="1" si="1885"/>
        <v/>
      </c>
      <c r="BT344" s="125" t="str">
        <f t="array" aca="1" ref="BT344" ca="1">IFERROR(INDEX($BB$1:$BB$203,SMALL(IF($BB$1:$BB$203&lt;&gt;"",ROW($BB$1:$BB$203)),ROW(337:337))),"")</f>
        <v/>
      </c>
      <c r="BU344" s="604" t="str">
        <f t="shared" ca="1" si="1853"/>
        <v/>
      </c>
      <c r="BV344" s="125" t="str">
        <f t="shared" ca="1" si="1861"/>
        <v/>
      </c>
      <c r="BW344" s="125" t="str">
        <f t="shared" ca="1" si="1861"/>
        <v/>
      </c>
      <c r="BX344" s="125" t="str">
        <f t="shared" ca="1" si="1861"/>
        <v/>
      </c>
      <c r="BY344" s="125" t="str">
        <f t="shared" ca="1" si="1862"/>
        <v/>
      </c>
      <c r="BZ344" s="125" t="str">
        <f t="shared" ca="1" si="1854"/>
        <v/>
      </c>
      <c r="CA344" s="125" t="str">
        <f t="shared" ca="1" si="1863"/>
        <v/>
      </c>
      <c r="CB344" s="125" t="str">
        <f t="shared" ca="1" si="1864"/>
        <v/>
      </c>
      <c r="CC344" s="125" t="str">
        <f t="shared" ca="1" si="1865"/>
        <v/>
      </c>
      <c r="CD344" s="125" t="str">
        <f t="shared" ca="1" si="1866"/>
        <v/>
      </c>
      <c r="CE344" s="125" t="str">
        <f t="shared" ca="1" si="1867"/>
        <v/>
      </c>
      <c r="CF344" s="125" t="str">
        <f t="shared" ca="1" si="1868"/>
        <v/>
      </c>
      <c r="CG344" s="125" t="str">
        <f t="shared" ca="1" si="1869"/>
        <v/>
      </c>
      <c r="CH344" s="125" t="str">
        <f t="shared" ca="1" si="1870"/>
        <v/>
      </c>
      <c r="CI344" s="125" t="str">
        <f t="shared" ca="1" si="1871"/>
        <v/>
      </c>
      <c r="CJ344" s="125" t="str">
        <f t="array" aca="1" ref="CJ344" ca="1">IFERROR(INDEX($CI$1:$CI$502,SMALL(IF($CI$1:$CI$502&lt;&gt;"",ROW($CI$1:$CI$502)),ROW(337:337))),"")</f>
        <v/>
      </c>
      <c r="CK344" s="125" t="str">
        <f t="shared" ca="1" si="1872"/>
        <v/>
      </c>
      <c r="CL344" s="125" t="str">
        <f t="shared" ca="1" si="1873"/>
        <v/>
      </c>
      <c r="CM344" s="125"/>
      <c r="CO344" s="125" t="str">
        <f t="shared" si="1874"/>
        <v/>
      </c>
      <c r="CP344" s="600" t="str">
        <f t="shared" si="1875"/>
        <v/>
      </c>
      <c r="CQ344" s="600" t="str">
        <f t="shared" si="1891"/>
        <v/>
      </c>
      <c r="CR344" s="600" t="str">
        <f t="shared" si="1876"/>
        <v/>
      </c>
    </row>
    <row r="345" spans="1:96" x14ac:dyDescent="0.25">
      <c r="A345" s="591"/>
      <c r="C345" s="125">
        <f t="shared" si="1821"/>
        <v>343</v>
      </c>
      <c r="D345" s="125" t="e">
        <f t="shared" ca="1" si="1919"/>
        <v>#N/A</v>
      </c>
      <c r="E345" s="125" t="e">
        <f t="shared" ca="1" si="1919"/>
        <v>#N/A</v>
      </c>
      <c r="F345" s="125" t="e">
        <f t="shared" ca="1" si="1919"/>
        <v>#N/A</v>
      </c>
      <c r="G345" s="125" t="e">
        <f t="shared" ca="1" si="1919"/>
        <v>#N/A</v>
      </c>
      <c r="H345" s="125" t="e">
        <f t="shared" ca="1" si="1919"/>
        <v>#N/A</v>
      </c>
      <c r="I345" s="125" t="e">
        <f t="shared" ca="1" si="1919"/>
        <v>#N/A</v>
      </c>
      <c r="J345" s="125" t="e">
        <f t="shared" ca="1" si="1919"/>
        <v>#N/A</v>
      </c>
      <c r="K345" s="125" t="e">
        <f t="shared" ca="1" si="1919"/>
        <v>#N/A</v>
      </c>
      <c r="L345" s="125" t="e">
        <f t="shared" ca="1" si="1919"/>
        <v>#N/A</v>
      </c>
      <c r="M345" s="125" t="e">
        <f t="shared" ca="1" si="1919"/>
        <v>#N/A</v>
      </c>
      <c r="N345" s="125" t="e">
        <f t="shared" ca="1" si="1919"/>
        <v>#N/A</v>
      </c>
      <c r="O345" s="125" t="e">
        <f t="shared" ca="1" si="1919"/>
        <v>#N/A</v>
      </c>
      <c r="P345" s="125" t="e">
        <f t="shared" ca="1" si="1919"/>
        <v>#N/A</v>
      </c>
      <c r="Q345" s="125" t="e">
        <f t="shared" ca="1" si="1919"/>
        <v>#N/A</v>
      </c>
      <c r="R345" s="125" t="e">
        <f t="shared" ca="1" si="1919"/>
        <v>#N/A</v>
      </c>
      <c r="S345" s="125" t="e">
        <f t="shared" ca="1" si="1919"/>
        <v>#N/A</v>
      </c>
      <c r="T345" s="125" t="e">
        <f t="shared" ca="1" si="1912"/>
        <v>#N/A</v>
      </c>
      <c r="U345" s="125" t="e">
        <f t="shared" ca="1" si="1912"/>
        <v>#N/A</v>
      </c>
      <c r="V345" s="125" t="e">
        <f t="shared" ca="1" si="1912"/>
        <v>#N/A</v>
      </c>
      <c r="W345" s="125" t="e">
        <f t="shared" ca="1" si="1912"/>
        <v>#N/A</v>
      </c>
      <c r="X345" s="125" t="e">
        <f t="shared" ca="1" si="1912"/>
        <v>#N/A</v>
      </c>
      <c r="Y345" s="125" t="e">
        <f t="shared" ca="1" si="1912"/>
        <v>#N/A</v>
      </c>
      <c r="Z345" s="125" t="e">
        <f t="shared" ca="1" si="1912"/>
        <v>#N/A</v>
      </c>
      <c r="AA345" s="125" t="e">
        <f t="shared" ca="1" si="1912"/>
        <v>#N/A</v>
      </c>
      <c r="AB345" s="125" t="e">
        <f t="shared" ca="1" si="1912"/>
        <v>#N/A</v>
      </c>
      <c r="AC345" s="125" t="e">
        <f t="shared" ca="1" si="1912"/>
        <v>#N/A</v>
      </c>
      <c r="AD345" s="125" t="e">
        <f t="shared" ca="1" si="1912"/>
        <v>#N/A</v>
      </c>
      <c r="AE345" s="125" t="e">
        <f t="shared" ca="1" si="1912"/>
        <v>#N/A</v>
      </c>
      <c r="AF345" s="125" t="e">
        <f t="shared" ca="1" si="1912"/>
        <v>#N/A</v>
      </c>
      <c r="AG345" s="125" t="e">
        <f t="shared" ca="1" si="1912"/>
        <v>#N/A</v>
      </c>
      <c r="AH345" s="125" t="e">
        <f t="shared" ca="1" si="1912"/>
        <v>#N/A</v>
      </c>
      <c r="AI345" s="125" t="e">
        <f t="shared" ca="1" si="1920"/>
        <v>#N/A</v>
      </c>
      <c r="AJ345" s="125" t="e">
        <f t="shared" ca="1" si="1920"/>
        <v>#N/A</v>
      </c>
      <c r="AK345" s="125" t="e">
        <f t="shared" ca="1" si="1920"/>
        <v>#N/A</v>
      </c>
      <c r="AL345" s="125" t="e">
        <f t="shared" ca="1" si="1920"/>
        <v>#N/A</v>
      </c>
      <c r="AM345" s="125" t="e">
        <f t="shared" ca="1" si="1920"/>
        <v>#N/A</v>
      </c>
      <c r="AN345" s="125" t="e">
        <f t="shared" ca="1" si="1920"/>
        <v>#N/A</v>
      </c>
      <c r="AO345" s="125" t="e">
        <f t="shared" ca="1" si="1920"/>
        <v>#N/A</v>
      </c>
      <c r="AP345" s="125" t="e">
        <f t="shared" ca="1" si="1920"/>
        <v>#N/A</v>
      </c>
      <c r="AQ345" s="125" t="e">
        <f t="shared" ca="1" si="1920"/>
        <v>#N/A</v>
      </c>
      <c r="AR345" s="125" t="e">
        <f t="shared" ca="1" si="1920"/>
        <v>#N/A</v>
      </c>
      <c r="AS345" s="125" t="e">
        <f t="shared" ca="1" si="1920"/>
        <v>#N/A</v>
      </c>
      <c r="AT345" s="125" t="e">
        <f t="shared" ca="1" si="1920"/>
        <v>#N/A</v>
      </c>
      <c r="AU345" s="125" t="e">
        <f t="shared" ca="1" si="1920"/>
        <v>#N/A</v>
      </c>
      <c r="AV345" s="125" t="e">
        <f t="shared" ca="1" si="1920"/>
        <v>#N/A</v>
      </c>
      <c r="AW345" s="125" t="e">
        <f t="shared" ca="1" si="1920"/>
        <v>#N/A</v>
      </c>
      <c r="AX345" s="125" t="e">
        <f t="shared" ca="1" si="1920"/>
        <v>#N/A</v>
      </c>
      <c r="AY345" s="125" t="e">
        <f t="shared" ca="1" si="1913"/>
        <v>#N/A</v>
      </c>
      <c r="AZ345" s="125" t="e">
        <f t="shared" ca="1" si="1913"/>
        <v>#N/A</v>
      </c>
      <c r="BA345" s="125" t="e">
        <f t="shared" ca="1" si="1913"/>
        <v>#N/A</v>
      </c>
      <c r="BB345" s="125" t="str">
        <f t="shared" ca="1" si="1814"/>
        <v/>
      </c>
      <c r="BC345" s="125" t="str">
        <f t="shared" ca="1" si="1806"/>
        <v/>
      </c>
      <c r="BD345" s="125" t="str">
        <f t="shared" ca="1" si="1807"/>
        <v/>
      </c>
      <c r="BE345" s="125" t="str">
        <f t="shared" ca="1" si="1808"/>
        <v/>
      </c>
      <c r="BF345" t="str">
        <f t="shared" ca="1" si="1815"/>
        <v/>
      </c>
      <c r="BG345" s="125" t="str">
        <f t="shared" ca="1" si="1842"/>
        <v/>
      </c>
      <c r="BI345" s="606" t="str">
        <f t="shared" ca="1" si="1877"/>
        <v/>
      </c>
      <c r="BJ345" s="125" t="str">
        <f t="shared" ca="1" si="1855"/>
        <v/>
      </c>
      <c r="BK345" s="125" t="str">
        <f t="shared" ca="1" si="1878"/>
        <v/>
      </c>
      <c r="BL345" s="125" t="str">
        <f t="shared" ref="BL345" ca="1" si="1956">IFERROR(INDEX($D$2:$BA$203,$A$41-1+$BI345,$A$27-3)*IF(RTF_unit="K",1,IF(RTF_unit="lb",1/1000,IF(RTF_unit="T",2,1))),"")</f>
        <v/>
      </c>
      <c r="BM345" s="125" t="str">
        <f t="shared" ref="BM345" ca="1" si="1957">IFERROR(INDEX($D$2:$BA$203,$A$41-1+$BI345,$A$27-1)*IF(RTF_unit="K",1,IF(RTF_unit="lb",1/1000,IF(RTF_unit="T",2,1))),"")</f>
        <v/>
      </c>
      <c r="BN345" s="125" t="str">
        <f t="shared" ref="BN345" ca="1" si="1958">IFERROR(INDEX($D$2:$BA$203,$A$41-1+$BI345,$A$27-2)*IF(RTF_unit="K",1,IF(RTF_unit="lb",1/1000,IF(RTF_unit="T",2,1))),"")</f>
        <v/>
      </c>
      <c r="BO345" s="125" t="str">
        <f t="shared" ref="BO345" ca="1" si="1959">IFERROR(INDEX($D$2:$BA$203,$A$41-1+$BI345,$A$27)*IF(RTF_unit_Moment="kip-ft",1,IF(RTF_unit_Moment="kip-in",1/12,IF(RTF_unit_Moment="lb-ft",1/1000,IF(RTF_unit_Moment="lb-in",1/12000,1)))),"")</f>
        <v/>
      </c>
      <c r="BP345" s="125" t="str">
        <f t="shared" ref="BP345" ca="1" si="1960">IFERROR(INDEX($D$2:$BA$203,$A$41-1+$BI345,$A$30)*IF(RTF_unit_Moment="kip-ft",1,IF(RTF_unit_Moment="kip-in",1/12,IF(RTF_unit_Moment="lb-ft",1/1000,IF(RTF_unit_Moment="lb-in",1/12000,1)))),"")</f>
        <v/>
      </c>
      <c r="BQ345" s="125" t="str">
        <f t="shared" ca="1" si="1884"/>
        <v/>
      </c>
      <c r="BR345" s="125" t="str">
        <f t="shared" ca="1" si="1885"/>
        <v/>
      </c>
      <c r="BT345" s="125" t="str">
        <f t="array" aca="1" ref="BT345" ca="1">IFERROR(INDEX($BB$1:$BB$203,SMALL(IF($BB$1:$BB$203&lt;&gt;"",ROW($BB$1:$BB$203)),ROW(338:338))),"")</f>
        <v/>
      </c>
      <c r="BU345" s="604" t="str">
        <f t="shared" ca="1" si="1853"/>
        <v/>
      </c>
      <c r="BV345" s="125" t="str">
        <f t="shared" ca="1" si="1861"/>
        <v/>
      </c>
      <c r="BW345" s="125" t="str">
        <f t="shared" ca="1" si="1861"/>
        <v/>
      </c>
      <c r="BX345" s="125" t="str">
        <f t="shared" ca="1" si="1861"/>
        <v/>
      </c>
      <c r="BY345" s="125" t="str">
        <f t="shared" ca="1" si="1862"/>
        <v/>
      </c>
      <c r="BZ345" s="125" t="str">
        <f t="shared" ca="1" si="1854"/>
        <v/>
      </c>
      <c r="CA345" s="125" t="str">
        <f t="shared" ca="1" si="1863"/>
        <v/>
      </c>
      <c r="CB345" s="125" t="str">
        <f t="shared" ca="1" si="1864"/>
        <v/>
      </c>
      <c r="CC345" s="125" t="str">
        <f t="shared" ca="1" si="1865"/>
        <v/>
      </c>
      <c r="CD345" s="125" t="str">
        <f t="shared" ca="1" si="1866"/>
        <v/>
      </c>
      <c r="CE345" s="125" t="str">
        <f t="shared" ca="1" si="1867"/>
        <v/>
      </c>
      <c r="CF345" s="125" t="str">
        <f t="shared" ca="1" si="1868"/>
        <v/>
      </c>
      <c r="CG345" s="125" t="str">
        <f t="shared" ca="1" si="1869"/>
        <v/>
      </c>
      <c r="CH345" s="125" t="str">
        <f t="shared" ca="1" si="1870"/>
        <v/>
      </c>
      <c r="CI345" s="125" t="str">
        <f t="shared" ca="1" si="1871"/>
        <v/>
      </c>
      <c r="CJ345" s="125" t="str">
        <f t="array" aca="1" ref="CJ345" ca="1">IFERROR(INDEX($CI$1:$CI$502,SMALL(IF($CI$1:$CI$502&lt;&gt;"",ROW($CI$1:$CI$502)),ROW(338:338))),"")</f>
        <v/>
      </c>
      <c r="CK345" s="125" t="str">
        <f t="shared" ca="1" si="1872"/>
        <v/>
      </c>
      <c r="CL345" s="125" t="str">
        <f t="shared" ca="1" si="1873"/>
        <v/>
      </c>
      <c r="CM345" s="125"/>
      <c r="CO345" s="125" t="str">
        <f t="shared" si="1874"/>
        <v/>
      </c>
      <c r="CP345" s="600" t="str">
        <f t="shared" si="1875"/>
        <v/>
      </c>
      <c r="CQ345" s="600" t="str">
        <f t="shared" si="1891"/>
        <v/>
      </c>
      <c r="CR345" s="600" t="str">
        <f t="shared" si="1876"/>
        <v/>
      </c>
    </row>
    <row r="346" spans="1:96" x14ac:dyDescent="0.25">
      <c r="A346" s="591"/>
      <c r="C346" s="125">
        <f t="shared" si="1821"/>
        <v>344</v>
      </c>
      <c r="D346" s="125" t="e">
        <f t="shared" ca="1" si="1919"/>
        <v>#N/A</v>
      </c>
      <c r="E346" s="125" t="e">
        <f t="shared" ca="1" si="1919"/>
        <v>#N/A</v>
      </c>
      <c r="F346" s="125" t="e">
        <f t="shared" ca="1" si="1919"/>
        <v>#N/A</v>
      </c>
      <c r="G346" s="125" t="e">
        <f t="shared" ca="1" si="1919"/>
        <v>#N/A</v>
      </c>
      <c r="H346" s="125" t="e">
        <f t="shared" ca="1" si="1919"/>
        <v>#N/A</v>
      </c>
      <c r="I346" s="125" t="e">
        <f t="shared" ca="1" si="1919"/>
        <v>#N/A</v>
      </c>
      <c r="J346" s="125" t="e">
        <f t="shared" ca="1" si="1919"/>
        <v>#N/A</v>
      </c>
      <c r="K346" s="125" t="e">
        <f t="shared" ca="1" si="1919"/>
        <v>#N/A</v>
      </c>
      <c r="L346" s="125" t="e">
        <f t="shared" ca="1" si="1919"/>
        <v>#N/A</v>
      </c>
      <c r="M346" s="125" t="e">
        <f t="shared" ca="1" si="1919"/>
        <v>#N/A</v>
      </c>
      <c r="N346" s="125" t="e">
        <f t="shared" ca="1" si="1919"/>
        <v>#N/A</v>
      </c>
      <c r="O346" s="125" t="e">
        <f t="shared" ca="1" si="1919"/>
        <v>#N/A</v>
      </c>
      <c r="P346" s="125" t="e">
        <f t="shared" ca="1" si="1919"/>
        <v>#N/A</v>
      </c>
      <c r="Q346" s="125" t="e">
        <f t="shared" ca="1" si="1919"/>
        <v>#N/A</v>
      </c>
      <c r="R346" s="125" t="e">
        <f t="shared" ca="1" si="1919"/>
        <v>#N/A</v>
      </c>
      <c r="S346" s="125" t="e">
        <f t="shared" ca="1" si="1919"/>
        <v>#N/A</v>
      </c>
      <c r="T346" s="125" t="e">
        <f t="shared" ca="1" si="1912"/>
        <v>#N/A</v>
      </c>
      <c r="U346" s="125" t="e">
        <f t="shared" ca="1" si="1912"/>
        <v>#N/A</v>
      </c>
      <c r="V346" s="125" t="e">
        <f t="shared" ca="1" si="1912"/>
        <v>#N/A</v>
      </c>
      <c r="W346" s="125" t="e">
        <f t="shared" ca="1" si="1912"/>
        <v>#N/A</v>
      </c>
      <c r="X346" s="125" t="e">
        <f t="shared" ca="1" si="1912"/>
        <v>#N/A</v>
      </c>
      <c r="Y346" s="125" t="e">
        <f t="shared" ca="1" si="1912"/>
        <v>#N/A</v>
      </c>
      <c r="Z346" s="125" t="e">
        <f t="shared" ca="1" si="1912"/>
        <v>#N/A</v>
      </c>
      <c r="AA346" s="125" t="e">
        <f t="shared" ca="1" si="1912"/>
        <v>#N/A</v>
      </c>
      <c r="AB346" s="125" t="e">
        <f t="shared" ca="1" si="1912"/>
        <v>#N/A</v>
      </c>
      <c r="AC346" s="125" t="e">
        <f t="shared" ca="1" si="1912"/>
        <v>#N/A</v>
      </c>
      <c r="AD346" s="125" t="e">
        <f t="shared" ca="1" si="1912"/>
        <v>#N/A</v>
      </c>
      <c r="AE346" s="125" t="e">
        <f t="shared" ca="1" si="1912"/>
        <v>#N/A</v>
      </c>
      <c r="AF346" s="125" t="e">
        <f t="shared" ca="1" si="1912"/>
        <v>#N/A</v>
      </c>
      <c r="AG346" s="125" t="e">
        <f t="shared" ca="1" si="1912"/>
        <v>#N/A</v>
      </c>
      <c r="AH346" s="125" t="e">
        <f t="shared" ca="1" si="1912"/>
        <v>#N/A</v>
      </c>
      <c r="AI346" s="125" t="e">
        <f t="shared" ca="1" si="1920"/>
        <v>#N/A</v>
      </c>
      <c r="AJ346" s="125" t="e">
        <f t="shared" ca="1" si="1920"/>
        <v>#N/A</v>
      </c>
      <c r="AK346" s="125" t="e">
        <f t="shared" ca="1" si="1920"/>
        <v>#N/A</v>
      </c>
      <c r="AL346" s="125" t="e">
        <f t="shared" ca="1" si="1920"/>
        <v>#N/A</v>
      </c>
      <c r="AM346" s="125" t="e">
        <f t="shared" ca="1" si="1920"/>
        <v>#N/A</v>
      </c>
      <c r="AN346" s="125" t="e">
        <f t="shared" ca="1" si="1920"/>
        <v>#N/A</v>
      </c>
      <c r="AO346" s="125" t="e">
        <f t="shared" ca="1" si="1920"/>
        <v>#N/A</v>
      </c>
      <c r="AP346" s="125" t="e">
        <f t="shared" ca="1" si="1920"/>
        <v>#N/A</v>
      </c>
      <c r="AQ346" s="125" t="e">
        <f t="shared" ca="1" si="1920"/>
        <v>#N/A</v>
      </c>
      <c r="AR346" s="125" t="e">
        <f t="shared" ca="1" si="1920"/>
        <v>#N/A</v>
      </c>
      <c r="AS346" s="125" t="e">
        <f t="shared" ca="1" si="1920"/>
        <v>#N/A</v>
      </c>
      <c r="AT346" s="125" t="e">
        <f t="shared" ca="1" si="1920"/>
        <v>#N/A</v>
      </c>
      <c r="AU346" s="125" t="e">
        <f t="shared" ca="1" si="1920"/>
        <v>#N/A</v>
      </c>
      <c r="AV346" s="125" t="e">
        <f t="shared" ca="1" si="1920"/>
        <v>#N/A</v>
      </c>
      <c r="AW346" s="125" t="e">
        <f t="shared" ca="1" si="1920"/>
        <v>#N/A</v>
      </c>
      <c r="AX346" s="125" t="e">
        <f t="shared" ca="1" si="1920"/>
        <v>#N/A</v>
      </c>
      <c r="AY346" s="125" t="e">
        <f t="shared" ca="1" si="1913"/>
        <v>#N/A</v>
      </c>
      <c r="AZ346" s="125" t="e">
        <f t="shared" ca="1" si="1913"/>
        <v>#N/A</v>
      </c>
      <c r="BA346" s="125" t="e">
        <f t="shared" ca="1" si="1913"/>
        <v>#N/A</v>
      </c>
      <c r="BB346" s="125" t="str">
        <f t="shared" ca="1" si="1814"/>
        <v/>
      </c>
      <c r="BC346" s="125" t="str">
        <f t="shared" ca="1" si="1806"/>
        <v/>
      </c>
      <c r="BD346" s="125" t="str">
        <f t="shared" ca="1" si="1807"/>
        <v/>
      </c>
      <c r="BE346" s="125" t="str">
        <f t="shared" ca="1" si="1808"/>
        <v/>
      </c>
      <c r="BF346" t="str">
        <f t="shared" ca="1" si="1815"/>
        <v/>
      </c>
      <c r="BG346" s="125" t="str">
        <f t="shared" ca="1" si="1842"/>
        <v/>
      </c>
      <c r="BI346" s="606" t="str">
        <f t="shared" ca="1" si="1877"/>
        <v/>
      </c>
      <c r="BJ346" s="125" t="str">
        <f t="shared" ca="1" si="1855"/>
        <v/>
      </c>
      <c r="BK346" s="125" t="str">
        <f t="shared" ca="1" si="1878"/>
        <v/>
      </c>
      <c r="BL346" s="125" t="str">
        <f t="shared" ref="BL346" ca="1" si="1961">IFERROR(INDEX($D$2:$BA$203,$A$41-1+$BI346,$A$27-3)*IF(RTF_unit="K",1,IF(RTF_unit="lb",1/1000,IF(RTF_unit="T",2,1))),"")</f>
        <v/>
      </c>
      <c r="BM346" s="125" t="str">
        <f t="shared" ref="BM346" ca="1" si="1962">IFERROR(INDEX($D$2:$BA$203,$A$41-1+$BI346,$A$27-1)*IF(RTF_unit="K",1,IF(RTF_unit="lb",1/1000,IF(RTF_unit="T",2,1))),"")</f>
        <v/>
      </c>
      <c r="BN346" s="125" t="str">
        <f t="shared" ref="BN346" ca="1" si="1963">IFERROR(INDEX($D$2:$BA$203,$A$41-1+$BI346,$A$27-2)*IF(RTF_unit="K",1,IF(RTF_unit="lb",1/1000,IF(RTF_unit="T",2,1))),"")</f>
        <v/>
      </c>
      <c r="BO346" s="125" t="str">
        <f t="shared" ref="BO346" ca="1" si="1964">IFERROR(INDEX($D$2:$BA$203,$A$41-1+$BI346,$A$27)*IF(RTF_unit_Moment="kip-ft",1,IF(RTF_unit_Moment="kip-in",1/12,IF(RTF_unit_Moment="lb-ft",1/1000,IF(RTF_unit_Moment="lb-in",1/12000,1)))),"")</f>
        <v/>
      </c>
      <c r="BP346" s="125" t="str">
        <f t="shared" ref="BP346" ca="1" si="1965">IFERROR(INDEX($D$2:$BA$203,$A$41-1+$BI346,$A$30)*IF(RTF_unit_Moment="kip-ft",1,IF(RTF_unit_Moment="kip-in",1/12,IF(RTF_unit_Moment="lb-ft",1/1000,IF(RTF_unit_Moment="lb-in",1/12000,1)))),"")</f>
        <v/>
      </c>
      <c r="BQ346" s="125" t="str">
        <f t="shared" ca="1" si="1884"/>
        <v/>
      </c>
      <c r="BR346" s="125" t="str">
        <f t="shared" ca="1" si="1885"/>
        <v/>
      </c>
      <c r="BT346" s="125" t="str">
        <f t="array" aca="1" ref="BT346" ca="1">IFERROR(INDEX($BB$1:$BB$203,SMALL(IF($BB$1:$BB$203&lt;&gt;"",ROW($BB$1:$BB$203)),ROW(339:339))),"")</f>
        <v/>
      </c>
      <c r="BU346" s="604" t="str">
        <f t="shared" ca="1" si="1853"/>
        <v/>
      </c>
      <c r="BV346" s="125" t="str">
        <f t="shared" ca="1" si="1861"/>
        <v/>
      </c>
      <c r="BW346" s="125" t="str">
        <f t="shared" ca="1" si="1861"/>
        <v/>
      </c>
      <c r="BX346" s="125" t="str">
        <f t="shared" ca="1" si="1861"/>
        <v/>
      </c>
      <c r="BY346" s="125" t="str">
        <f t="shared" ca="1" si="1862"/>
        <v/>
      </c>
      <c r="BZ346" s="125" t="str">
        <f t="shared" ca="1" si="1854"/>
        <v/>
      </c>
      <c r="CA346" s="125" t="str">
        <f t="shared" ca="1" si="1863"/>
        <v/>
      </c>
      <c r="CB346" s="125" t="str">
        <f t="shared" ca="1" si="1864"/>
        <v/>
      </c>
      <c r="CC346" s="125" t="str">
        <f t="shared" ca="1" si="1865"/>
        <v/>
      </c>
      <c r="CD346" s="125" t="str">
        <f t="shared" ca="1" si="1866"/>
        <v/>
      </c>
      <c r="CE346" s="125" t="str">
        <f t="shared" ca="1" si="1867"/>
        <v/>
      </c>
      <c r="CF346" s="125" t="str">
        <f t="shared" ca="1" si="1868"/>
        <v/>
      </c>
      <c r="CG346" s="125" t="str">
        <f t="shared" ca="1" si="1869"/>
        <v/>
      </c>
      <c r="CH346" s="125" t="str">
        <f t="shared" ca="1" si="1870"/>
        <v/>
      </c>
      <c r="CI346" s="125" t="str">
        <f t="shared" ca="1" si="1871"/>
        <v/>
      </c>
      <c r="CJ346" s="125" t="str">
        <f t="array" aca="1" ref="CJ346" ca="1">IFERROR(INDEX($CI$1:$CI$502,SMALL(IF($CI$1:$CI$502&lt;&gt;"",ROW($CI$1:$CI$502)),ROW(339:339))),"")</f>
        <v/>
      </c>
      <c r="CK346" s="125" t="str">
        <f t="shared" ca="1" si="1872"/>
        <v/>
      </c>
      <c r="CL346" s="125" t="str">
        <f t="shared" ca="1" si="1873"/>
        <v/>
      </c>
      <c r="CM346" s="125"/>
      <c r="CO346" s="125" t="str">
        <f t="shared" si="1874"/>
        <v/>
      </c>
      <c r="CP346" s="600" t="str">
        <f t="shared" si="1875"/>
        <v/>
      </c>
      <c r="CQ346" s="600" t="str">
        <f t="shared" si="1891"/>
        <v/>
      </c>
      <c r="CR346" s="600" t="str">
        <f t="shared" si="1876"/>
        <v/>
      </c>
    </row>
    <row r="347" spans="1:96" x14ac:dyDescent="0.25">
      <c r="A347" s="591"/>
      <c r="C347" s="125">
        <f t="shared" si="1821"/>
        <v>345</v>
      </c>
      <c r="D347" s="125" t="e">
        <f t="shared" ca="1" si="1919"/>
        <v>#N/A</v>
      </c>
      <c r="E347" s="125" t="e">
        <f t="shared" ca="1" si="1919"/>
        <v>#N/A</v>
      </c>
      <c r="F347" s="125" t="e">
        <f t="shared" ca="1" si="1919"/>
        <v>#N/A</v>
      </c>
      <c r="G347" s="125" t="e">
        <f t="shared" ca="1" si="1919"/>
        <v>#N/A</v>
      </c>
      <c r="H347" s="125" t="e">
        <f t="shared" ca="1" si="1919"/>
        <v>#N/A</v>
      </c>
      <c r="I347" s="125" t="e">
        <f t="shared" ca="1" si="1919"/>
        <v>#N/A</v>
      </c>
      <c r="J347" s="125" t="e">
        <f t="shared" ca="1" si="1919"/>
        <v>#N/A</v>
      </c>
      <c r="K347" s="125" t="e">
        <f t="shared" ca="1" si="1919"/>
        <v>#N/A</v>
      </c>
      <c r="L347" s="125" t="e">
        <f t="shared" ca="1" si="1919"/>
        <v>#N/A</v>
      </c>
      <c r="M347" s="125" t="e">
        <f t="shared" ca="1" si="1919"/>
        <v>#N/A</v>
      </c>
      <c r="N347" s="125" t="e">
        <f t="shared" ca="1" si="1919"/>
        <v>#N/A</v>
      </c>
      <c r="O347" s="125" t="e">
        <f t="shared" ca="1" si="1919"/>
        <v>#N/A</v>
      </c>
      <c r="P347" s="125" t="e">
        <f t="shared" ca="1" si="1919"/>
        <v>#N/A</v>
      </c>
      <c r="Q347" s="125" t="e">
        <f t="shared" ca="1" si="1919"/>
        <v>#N/A</v>
      </c>
      <c r="R347" s="125" t="e">
        <f t="shared" ca="1" si="1919"/>
        <v>#N/A</v>
      </c>
      <c r="S347" s="125" t="e">
        <f t="shared" ca="1" si="1919"/>
        <v>#N/A</v>
      </c>
      <c r="T347" s="125" t="e">
        <f t="shared" ca="1" si="1912"/>
        <v>#N/A</v>
      </c>
      <c r="U347" s="125" t="e">
        <f t="shared" ca="1" si="1912"/>
        <v>#N/A</v>
      </c>
      <c r="V347" s="125" t="e">
        <f t="shared" ca="1" si="1912"/>
        <v>#N/A</v>
      </c>
      <c r="W347" s="125" t="e">
        <f t="shared" ca="1" si="1912"/>
        <v>#N/A</v>
      </c>
      <c r="X347" s="125" t="e">
        <f t="shared" ca="1" si="1912"/>
        <v>#N/A</v>
      </c>
      <c r="Y347" s="125" t="e">
        <f t="shared" ca="1" si="1912"/>
        <v>#N/A</v>
      </c>
      <c r="Z347" s="125" t="e">
        <f t="shared" ca="1" si="1912"/>
        <v>#N/A</v>
      </c>
      <c r="AA347" s="125" t="e">
        <f t="shared" ca="1" si="1912"/>
        <v>#N/A</v>
      </c>
      <c r="AB347" s="125" t="e">
        <f t="shared" ca="1" si="1912"/>
        <v>#N/A</v>
      </c>
      <c r="AC347" s="125" t="e">
        <f t="shared" ca="1" si="1912"/>
        <v>#N/A</v>
      </c>
      <c r="AD347" s="125" t="e">
        <f t="shared" ca="1" si="1912"/>
        <v>#N/A</v>
      </c>
      <c r="AE347" s="125" t="e">
        <f t="shared" ca="1" si="1912"/>
        <v>#N/A</v>
      </c>
      <c r="AF347" s="125" t="e">
        <f t="shared" ca="1" si="1912"/>
        <v>#N/A</v>
      </c>
      <c r="AG347" s="125" t="e">
        <f t="shared" ca="1" si="1912"/>
        <v>#N/A</v>
      </c>
      <c r="AH347" s="125" t="e">
        <f t="shared" ca="1" si="1912"/>
        <v>#N/A</v>
      </c>
      <c r="AI347" s="125" t="e">
        <f t="shared" ca="1" si="1920"/>
        <v>#N/A</v>
      </c>
      <c r="AJ347" s="125" t="e">
        <f t="shared" ca="1" si="1920"/>
        <v>#N/A</v>
      </c>
      <c r="AK347" s="125" t="e">
        <f t="shared" ca="1" si="1920"/>
        <v>#N/A</v>
      </c>
      <c r="AL347" s="125" t="e">
        <f t="shared" ca="1" si="1920"/>
        <v>#N/A</v>
      </c>
      <c r="AM347" s="125" t="e">
        <f t="shared" ca="1" si="1920"/>
        <v>#N/A</v>
      </c>
      <c r="AN347" s="125" t="e">
        <f t="shared" ca="1" si="1920"/>
        <v>#N/A</v>
      </c>
      <c r="AO347" s="125" t="e">
        <f t="shared" ca="1" si="1920"/>
        <v>#N/A</v>
      </c>
      <c r="AP347" s="125" t="e">
        <f t="shared" ca="1" si="1920"/>
        <v>#N/A</v>
      </c>
      <c r="AQ347" s="125" t="e">
        <f t="shared" ca="1" si="1920"/>
        <v>#N/A</v>
      </c>
      <c r="AR347" s="125" t="e">
        <f t="shared" ca="1" si="1920"/>
        <v>#N/A</v>
      </c>
      <c r="AS347" s="125" t="e">
        <f t="shared" ca="1" si="1920"/>
        <v>#N/A</v>
      </c>
      <c r="AT347" s="125" t="e">
        <f t="shared" ca="1" si="1920"/>
        <v>#N/A</v>
      </c>
      <c r="AU347" s="125" t="e">
        <f t="shared" ca="1" si="1920"/>
        <v>#N/A</v>
      </c>
      <c r="AV347" s="125" t="e">
        <f t="shared" ca="1" si="1920"/>
        <v>#N/A</v>
      </c>
      <c r="AW347" s="125" t="e">
        <f t="shared" ca="1" si="1920"/>
        <v>#N/A</v>
      </c>
      <c r="AX347" s="125" t="e">
        <f t="shared" ca="1" si="1920"/>
        <v>#N/A</v>
      </c>
      <c r="AY347" s="125" t="e">
        <f t="shared" ca="1" si="1913"/>
        <v>#N/A</v>
      </c>
      <c r="AZ347" s="125" t="e">
        <f t="shared" ca="1" si="1913"/>
        <v>#N/A</v>
      </c>
      <c r="BA347" s="125" t="e">
        <f t="shared" ca="1" si="1913"/>
        <v>#N/A</v>
      </c>
      <c r="BB347" s="125" t="str">
        <f t="shared" ca="1" si="1814"/>
        <v/>
      </c>
      <c r="BC347" s="125" t="str">
        <f t="shared" ca="1" si="1806"/>
        <v/>
      </c>
      <c r="BD347" s="125" t="str">
        <f t="shared" ca="1" si="1807"/>
        <v/>
      </c>
      <c r="BE347" s="125" t="str">
        <f t="shared" ca="1" si="1808"/>
        <v/>
      </c>
      <c r="BF347" t="str">
        <f t="shared" ca="1" si="1815"/>
        <v/>
      </c>
      <c r="BG347" s="125" t="str">
        <f t="shared" ca="1" si="1842"/>
        <v/>
      </c>
      <c r="BI347" s="606" t="str">
        <f t="shared" ca="1" si="1877"/>
        <v/>
      </c>
      <c r="BJ347" s="125" t="str">
        <f t="shared" ca="1" si="1855"/>
        <v/>
      </c>
      <c r="BK347" s="125" t="str">
        <f t="shared" ca="1" si="1878"/>
        <v/>
      </c>
      <c r="BL347" s="125" t="str">
        <f t="shared" ref="BL347" ca="1" si="1966">IFERROR(INDEX($D$2:$BA$203,$A$41-1+$BI347,$A$27-3)*IF(RTF_unit="K",1,IF(RTF_unit="lb",1/1000,IF(RTF_unit="T",2,1))),"")</f>
        <v/>
      </c>
      <c r="BM347" s="125" t="str">
        <f t="shared" ref="BM347" ca="1" si="1967">IFERROR(INDEX($D$2:$BA$203,$A$41-1+$BI347,$A$27-1)*IF(RTF_unit="K",1,IF(RTF_unit="lb",1/1000,IF(RTF_unit="T",2,1))),"")</f>
        <v/>
      </c>
      <c r="BN347" s="125" t="str">
        <f t="shared" ref="BN347" ca="1" si="1968">IFERROR(INDEX($D$2:$BA$203,$A$41-1+$BI347,$A$27-2)*IF(RTF_unit="K",1,IF(RTF_unit="lb",1/1000,IF(RTF_unit="T",2,1))),"")</f>
        <v/>
      </c>
      <c r="BO347" s="125" t="str">
        <f t="shared" ref="BO347" ca="1" si="1969">IFERROR(INDEX($D$2:$BA$203,$A$41-1+$BI347,$A$27)*IF(RTF_unit_Moment="kip-ft",1,IF(RTF_unit_Moment="kip-in",1/12,IF(RTF_unit_Moment="lb-ft",1/1000,IF(RTF_unit_Moment="lb-in",1/12000,1)))),"")</f>
        <v/>
      </c>
      <c r="BP347" s="125" t="str">
        <f t="shared" ref="BP347" ca="1" si="1970">IFERROR(INDEX($D$2:$BA$203,$A$41-1+$BI347,$A$30)*IF(RTF_unit_Moment="kip-ft",1,IF(RTF_unit_Moment="kip-in",1/12,IF(RTF_unit_Moment="lb-ft",1/1000,IF(RTF_unit_Moment="lb-in",1/12000,1)))),"")</f>
        <v/>
      </c>
      <c r="BQ347" s="125" t="str">
        <f t="shared" ca="1" si="1884"/>
        <v/>
      </c>
      <c r="BR347" s="125" t="str">
        <f t="shared" ca="1" si="1885"/>
        <v/>
      </c>
      <c r="BT347" s="125" t="str">
        <f t="array" aca="1" ref="BT347" ca="1">IFERROR(INDEX($BB$1:$BB$203,SMALL(IF($BB$1:$BB$203&lt;&gt;"",ROW($BB$1:$BB$203)),ROW(340:340))),"")</f>
        <v/>
      </c>
      <c r="BU347" s="604" t="str">
        <f t="shared" ca="1" si="1853"/>
        <v/>
      </c>
      <c r="BV347" s="125" t="str">
        <f t="shared" ca="1" si="1861"/>
        <v/>
      </c>
      <c r="BW347" s="125" t="str">
        <f t="shared" ca="1" si="1861"/>
        <v/>
      </c>
      <c r="BX347" s="125" t="str">
        <f t="shared" ca="1" si="1861"/>
        <v/>
      </c>
      <c r="BY347" s="125" t="str">
        <f t="shared" ca="1" si="1862"/>
        <v/>
      </c>
      <c r="BZ347" s="125" t="str">
        <f t="shared" ca="1" si="1854"/>
        <v/>
      </c>
      <c r="CA347" s="125" t="str">
        <f t="shared" ca="1" si="1863"/>
        <v/>
      </c>
      <c r="CB347" s="125" t="str">
        <f t="shared" ca="1" si="1864"/>
        <v/>
      </c>
      <c r="CC347" s="125" t="str">
        <f t="shared" ca="1" si="1865"/>
        <v/>
      </c>
      <c r="CD347" s="125" t="str">
        <f t="shared" ca="1" si="1866"/>
        <v/>
      </c>
      <c r="CE347" s="125" t="str">
        <f t="shared" ca="1" si="1867"/>
        <v/>
      </c>
      <c r="CF347" s="125" t="str">
        <f t="shared" ca="1" si="1868"/>
        <v/>
      </c>
      <c r="CG347" s="125" t="str">
        <f t="shared" ca="1" si="1869"/>
        <v/>
      </c>
      <c r="CH347" s="125" t="str">
        <f t="shared" ca="1" si="1870"/>
        <v/>
      </c>
      <c r="CI347" s="125" t="str">
        <f t="shared" ca="1" si="1871"/>
        <v/>
      </c>
      <c r="CJ347" s="125" t="str">
        <f t="array" aca="1" ref="CJ347" ca="1">IFERROR(INDEX($CI$1:$CI$502,SMALL(IF($CI$1:$CI$502&lt;&gt;"",ROW($CI$1:$CI$502)),ROW(340:340))),"")</f>
        <v/>
      </c>
      <c r="CK347" s="125" t="str">
        <f t="shared" ca="1" si="1872"/>
        <v/>
      </c>
      <c r="CL347" s="125" t="str">
        <f t="shared" ca="1" si="1873"/>
        <v/>
      </c>
      <c r="CM347" s="125"/>
      <c r="CO347" s="125" t="str">
        <f t="shared" si="1874"/>
        <v/>
      </c>
      <c r="CP347" s="600" t="str">
        <f t="shared" si="1875"/>
        <v/>
      </c>
      <c r="CQ347" s="600" t="str">
        <f t="shared" si="1891"/>
        <v/>
      </c>
      <c r="CR347" s="600" t="str">
        <f t="shared" si="1876"/>
        <v/>
      </c>
    </row>
    <row r="348" spans="1:96" x14ac:dyDescent="0.25">
      <c r="A348" s="591"/>
      <c r="C348" s="125">
        <f t="shared" si="1821"/>
        <v>346</v>
      </c>
      <c r="D348" s="125" t="e">
        <f t="shared" ca="1" si="1919"/>
        <v>#N/A</v>
      </c>
      <c r="E348" s="125" t="e">
        <f t="shared" ca="1" si="1919"/>
        <v>#N/A</v>
      </c>
      <c r="F348" s="125" t="e">
        <f t="shared" ca="1" si="1919"/>
        <v>#N/A</v>
      </c>
      <c r="G348" s="125" t="e">
        <f t="shared" ca="1" si="1919"/>
        <v>#N/A</v>
      </c>
      <c r="H348" s="125" t="e">
        <f t="shared" ca="1" si="1919"/>
        <v>#N/A</v>
      </c>
      <c r="I348" s="125" t="e">
        <f t="shared" ca="1" si="1919"/>
        <v>#N/A</v>
      </c>
      <c r="J348" s="125" t="e">
        <f t="shared" ca="1" si="1919"/>
        <v>#N/A</v>
      </c>
      <c r="K348" s="125" t="e">
        <f t="shared" ca="1" si="1919"/>
        <v>#N/A</v>
      </c>
      <c r="L348" s="125" t="e">
        <f t="shared" ca="1" si="1919"/>
        <v>#N/A</v>
      </c>
      <c r="M348" s="125" t="e">
        <f t="shared" ca="1" si="1919"/>
        <v>#N/A</v>
      </c>
      <c r="N348" s="125" t="e">
        <f t="shared" ca="1" si="1919"/>
        <v>#N/A</v>
      </c>
      <c r="O348" s="125" t="e">
        <f t="shared" ca="1" si="1919"/>
        <v>#N/A</v>
      </c>
      <c r="P348" s="125" t="e">
        <f t="shared" ca="1" si="1919"/>
        <v>#N/A</v>
      </c>
      <c r="Q348" s="125" t="e">
        <f t="shared" ca="1" si="1919"/>
        <v>#N/A</v>
      </c>
      <c r="R348" s="125" t="e">
        <f t="shared" ca="1" si="1919"/>
        <v>#N/A</v>
      </c>
      <c r="S348" s="125" t="e">
        <f t="shared" ca="1" si="1919"/>
        <v>#N/A</v>
      </c>
      <c r="T348" s="125" t="e">
        <f t="shared" ca="1" si="1912"/>
        <v>#N/A</v>
      </c>
      <c r="U348" s="125" t="e">
        <f t="shared" ca="1" si="1912"/>
        <v>#N/A</v>
      </c>
      <c r="V348" s="125" t="e">
        <f t="shared" ca="1" si="1912"/>
        <v>#N/A</v>
      </c>
      <c r="W348" s="125" t="e">
        <f t="shared" ca="1" si="1912"/>
        <v>#N/A</v>
      </c>
      <c r="X348" s="125" t="e">
        <f t="shared" ca="1" si="1912"/>
        <v>#N/A</v>
      </c>
      <c r="Y348" s="125" t="e">
        <f t="shared" ca="1" si="1912"/>
        <v>#N/A</v>
      </c>
      <c r="Z348" s="125" t="e">
        <f t="shared" ca="1" si="1912"/>
        <v>#N/A</v>
      </c>
      <c r="AA348" s="125" t="e">
        <f t="shared" ca="1" si="1912"/>
        <v>#N/A</v>
      </c>
      <c r="AB348" s="125" t="e">
        <f t="shared" ca="1" si="1912"/>
        <v>#N/A</v>
      </c>
      <c r="AC348" s="125" t="e">
        <f t="shared" ca="1" si="1912"/>
        <v>#N/A</v>
      </c>
      <c r="AD348" s="125" t="e">
        <f t="shared" ca="1" si="1912"/>
        <v>#N/A</v>
      </c>
      <c r="AE348" s="125" t="e">
        <f t="shared" ca="1" si="1912"/>
        <v>#N/A</v>
      </c>
      <c r="AF348" s="125" t="e">
        <f t="shared" ca="1" si="1912"/>
        <v>#N/A</v>
      </c>
      <c r="AG348" s="125" t="e">
        <f t="shared" ca="1" si="1912"/>
        <v>#N/A</v>
      </c>
      <c r="AH348" s="125" t="e">
        <f t="shared" ca="1" si="1912"/>
        <v>#N/A</v>
      </c>
      <c r="AI348" s="125" t="e">
        <f t="shared" ca="1" si="1920"/>
        <v>#N/A</v>
      </c>
      <c r="AJ348" s="125" t="e">
        <f t="shared" ca="1" si="1920"/>
        <v>#N/A</v>
      </c>
      <c r="AK348" s="125" t="e">
        <f t="shared" ca="1" si="1920"/>
        <v>#N/A</v>
      </c>
      <c r="AL348" s="125" t="e">
        <f t="shared" ca="1" si="1920"/>
        <v>#N/A</v>
      </c>
      <c r="AM348" s="125" t="e">
        <f t="shared" ca="1" si="1920"/>
        <v>#N/A</v>
      </c>
      <c r="AN348" s="125" t="e">
        <f t="shared" ca="1" si="1920"/>
        <v>#N/A</v>
      </c>
      <c r="AO348" s="125" t="e">
        <f t="shared" ca="1" si="1920"/>
        <v>#N/A</v>
      </c>
      <c r="AP348" s="125" t="e">
        <f t="shared" ca="1" si="1920"/>
        <v>#N/A</v>
      </c>
      <c r="AQ348" s="125" t="e">
        <f t="shared" ca="1" si="1920"/>
        <v>#N/A</v>
      </c>
      <c r="AR348" s="125" t="e">
        <f t="shared" ca="1" si="1920"/>
        <v>#N/A</v>
      </c>
      <c r="AS348" s="125" t="e">
        <f t="shared" ca="1" si="1920"/>
        <v>#N/A</v>
      </c>
      <c r="AT348" s="125" t="e">
        <f t="shared" ca="1" si="1920"/>
        <v>#N/A</v>
      </c>
      <c r="AU348" s="125" t="e">
        <f t="shared" ca="1" si="1920"/>
        <v>#N/A</v>
      </c>
      <c r="AV348" s="125" t="e">
        <f t="shared" ca="1" si="1920"/>
        <v>#N/A</v>
      </c>
      <c r="AW348" s="125" t="e">
        <f t="shared" ca="1" si="1920"/>
        <v>#N/A</v>
      </c>
      <c r="AX348" s="125" t="e">
        <f t="shared" ca="1" si="1920"/>
        <v>#N/A</v>
      </c>
      <c r="AY348" s="125" t="e">
        <f t="shared" ca="1" si="1913"/>
        <v>#N/A</v>
      </c>
      <c r="AZ348" s="125" t="e">
        <f t="shared" ca="1" si="1913"/>
        <v>#N/A</v>
      </c>
      <c r="BA348" s="125" t="e">
        <f t="shared" ca="1" si="1913"/>
        <v>#N/A</v>
      </c>
      <c r="BB348" s="125" t="str">
        <f t="shared" ca="1" si="1814"/>
        <v/>
      </c>
      <c r="BC348" s="125" t="str">
        <f t="shared" ca="1" si="1806"/>
        <v/>
      </c>
      <c r="BD348" s="125" t="str">
        <f t="shared" ca="1" si="1807"/>
        <v/>
      </c>
      <c r="BE348" s="125" t="str">
        <f t="shared" ca="1" si="1808"/>
        <v/>
      </c>
      <c r="BF348" t="str">
        <f t="shared" ca="1" si="1815"/>
        <v/>
      </c>
      <c r="BG348" s="125" t="str">
        <f t="shared" ca="1" si="1842"/>
        <v/>
      </c>
      <c r="BI348" s="606" t="str">
        <f t="shared" ca="1" si="1877"/>
        <v/>
      </c>
      <c r="BJ348" s="125" t="str">
        <f t="shared" ca="1" si="1855"/>
        <v/>
      </c>
      <c r="BK348" s="125" t="str">
        <f t="shared" ca="1" si="1878"/>
        <v/>
      </c>
      <c r="BL348" s="125" t="str">
        <f t="shared" ref="BL348" ca="1" si="1971">IFERROR(INDEX($D$2:$BA$203,$A$41-1+$BI348,$A$27-3)*IF(RTF_unit="K",1,IF(RTF_unit="lb",1/1000,IF(RTF_unit="T",2,1))),"")</f>
        <v/>
      </c>
      <c r="BM348" s="125" t="str">
        <f t="shared" ref="BM348" ca="1" si="1972">IFERROR(INDEX($D$2:$BA$203,$A$41-1+$BI348,$A$27-1)*IF(RTF_unit="K",1,IF(RTF_unit="lb",1/1000,IF(RTF_unit="T",2,1))),"")</f>
        <v/>
      </c>
      <c r="BN348" s="125" t="str">
        <f t="shared" ref="BN348" ca="1" si="1973">IFERROR(INDEX($D$2:$BA$203,$A$41-1+$BI348,$A$27-2)*IF(RTF_unit="K",1,IF(RTF_unit="lb",1/1000,IF(RTF_unit="T",2,1))),"")</f>
        <v/>
      </c>
      <c r="BO348" s="125" t="str">
        <f t="shared" ref="BO348" ca="1" si="1974">IFERROR(INDEX($D$2:$BA$203,$A$41-1+$BI348,$A$27)*IF(RTF_unit_Moment="kip-ft",1,IF(RTF_unit_Moment="kip-in",1/12,IF(RTF_unit_Moment="lb-ft",1/1000,IF(RTF_unit_Moment="lb-in",1/12000,1)))),"")</f>
        <v/>
      </c>
      <c r="BP348" s="125" t="str">
        <f t="shared" ref="BP348" ca="1" si="1975">IFERROR(INDEX($D$2:$BA$203,$A$41-1+$BI348,$A$30)*IF(RTF_unit_Moment="kip-ft",1,IF(RTF_unit_Moment="kip-in",1/12,IF(RTF_unit_Moment="lb-ft",1/1000,IF(RTF_unit_Moment="lb-in",1/12000,1)))),"")</f>
        <v/>
      </c>
      <c r="BQ348" s="125" t="str">
        <f t="shared" ca="1" si="1884"/>
        <v/>
      </c>
      <c r="BR348" s="125" t="str">
        <f t="shared" ca="1" si="1885"/>
        <v/>
      </c>
      <c r="BT348" s="125" t="str">
        <f t="array" aca="1" ref="BT348" ca="1">IFERROR(INDEX($BB$1:$BB$203,SMALL(IF($BB$1:$BB$203&lt;&gt;"",ROW($BB$1:$BB$203)),ROW(341:341))),"")</f>
        <v/>
      </c>
      <c r="BU348" s="604" t="str">
        <f t="shared" ca="1" si="1853"/>
        <v/>
      </c>
      <c r="BV348" s="125" t="str">
        <f t="shared" ca="1" si="1861"/>
        <v/>
      </c>
      <c r="BW348" s="125" t="str">
        <f t="shared" ca="1" si="1861"/>
        <v/>
      </c>
      <c r="BX348" s="125" t="str">
        <f t="shared" ca="1" si="1861"/>
        <v/>
      </c>
      <c r="BY348" s="125" t="str">
        <f t="shared" ca="1" si="1862"/>
        <v/>
      </c>
      <c r="BZ348" s="125" t="str">
        <f t="shared" ca="1" si="1854"/>
        <v/>
      </c>
      <c r="CA348" s="125" t="str">
        <f t="shared" ca="1" si="1863"/>
        <v/>
      </c>
      <c r="CB348" s="125" t="str">
        <f t="shared" ca="1" si="1864"/>
        <v/>
      </c>
      <c r="CC348" s="125" t="str">
        <f t="shared" ca="1" si="1865"/>
        <v/>
      </c>
      <c r="CD348" s="125" t="str">
        <f t="shared" ca="1" si="1866"/>
        <v/>
      </c>
      <c r="CE348" s="125" t="str">
        <f t="shared" ca="1" si="1867"/>
        <v/>
      </c>
      <c r="CF348" s="125" t="str">
        <f t="shared" ca="1" si="1868"/>
        <v/>
      </c>
      <c r="CG348" s="125" t="str">
        <f t="shared" ca="1" si="1869"/>
        <v/>
      </c>
      <c r="CH348" s="125" t="str">
        <f t="shared" ca="1" si="1870"/>
        <v/>
      </c>
      <c r="CI348" s="125" t="str">
        <f t="shared" ca="1" si="1871"/>
        <v/>
      </c>
      <c r="CJ348" s="125" t="str">
        <f t="array" aca="1" ref="CJ348" ca="1">IFERROR(INDEX($CI$1:$CI$502,SMALL(IF($CI$1:$CI$502&lt;&gt;"",ROW($CI$1:$CI$502)),ROW(341:341))),"")</f>
        <v/>
      </c>
      <c r="CK348" s="125" t="str">
        <f t="shared" ca="1" si="1872"/>
        <v/>
      </c>
      <c r="CL348" s="125" t="str">
        <f t="shared" ca="1" si="1873"/>
        <v/>
      </c>
      <c r="CM348" s="125"/>
      <c r="CO348" s="125" t="str">
        <f t="shared" si="1874"/>
        <v/>
      </c>
      <c r="CP348" s="600" t="str">
        <f t="shared" si="1875"/>
        <v/>
      </c>
      <c r="CQ348" s="600" t="str">
        <f t="shared" si="1891"/>
        <v/>
      </c>
      <c r="CR348" s="600" t="str">
        <f t="shared" si="1876"/>
        <v/>
      </c>
    </row>
    <row r="349" spans="1:96" x14ac:dyDescent="0.25">
      <c r="A349" s="591"/>
      <c r="C349" s="125">
        <f t="shared" si="1821"/>
        <v>347</v>
      </c>
      <c r="D349" s="125" t="e">
        <f t="shared" ca="1" si="1919"/>
        <v>#N/A</v>
      </c>
      <c r="E349" s="125" t="e">
        <f t="shared" ca="1" si="1919"/>
        <v>#N/A</v>
      </c>
      <c r="F349" s="125" t="e">
        <f t="shared" ca="1" si="1919"/>
        <v>#N/A</v>
      </c>
      <c r="G349" s="125" t="e">
        <f t="shared" ca="1" si="1919"/>
        <v>#N/A</v>
      </c>
      <c r="H349" s="125" t="e">
        <f t="shared" ca="1" si="1919"/>
        <v>#N/A</v>
      </c>
      <c r="I349" s="125" t="e">
        <f t="shared" ca="1" si="1919"/>
        <v>#N/A</v>
      </c>
      <c r="J349" s="125" t="e">
        <f t="shared" ca="1" si="1919"/>
        <v>#N/A</v>
      </c>
      <c r="K349" s="125" t="e">
        <f t="shared" ca="1" si="1919"/>
        <v>#N/A</v>
      </c>
      <c r="L349" s="125" t="e">
        <f t="shared" ca="1" si="1919"/>
        <v>#N/A</v>
      </c>
      <c r="M349" s="125" t="e">
        <f t="shared" ca="1" si="1919"/>
        <v>#N/A</v>
      </c>
      <c r="N349" s="125" t="e">
        <f t="shared" ca="1" si="1919"/>
        <v>#N/A</v>
      </c>
      <c r="O349" s="125" t="e">
        <f t="shared" ca="1" si="1919"/>
        <v>#N/A</v>
      </c>
      <c r="P349" s="125" t="e">
        <f t="shared" ca="1" si="1919"/>
        <v>#N/A</v>
      </c>
      <c r="Q349" s="125" t="e">
        <f t="shared" ca="1" si="1919"/>
        <v>#N/A</v>
      </c>
      <c r="R349" s="125" t="e">
        <f t="shared" ca="1" si="1919"/>
        <v>#N/A</v>
      </c>
      <c r="S349" s="125" t="e">
        <f t="shared" ca="1" si="1919"/>
        <v>#N/A</v>
      </c>
      <c r="T349" s="125" t="e">
        <f t="shared" ca="1" si="1912"/>
        <v>#N/A</v>
      </c>
      <c r="U349" s="125" t="e">
        <f t="shared" ca="1" si="1912"/>
        <v>#N/A</v>
      </c>
      <c r="V349" s="125" t="e">
        <f t="shared" ca="1" si="1912"/>
        <v>#N/A</v>
      </c>
      <c r="W349" s="125" t="e">
        <f t="shared" ca="1" si="1912"/>
        <v>#N/A</v>
      </c>
      <c r="X349" s="125" t="e">
        <f t="shared" ca="1" si="1912"/>
        <v>#N/A</v>
      </c>
      <c r="Y349" s="125" t="e">
        <f t="shared" ca="1" si="1912"/>
        <v>#N/A</v>
      </c>
      <c r="Z349" s="125" t="e">
        <f t="shared" ca="1" si="1912"/>
        <v>#N/A</v>
      </c>
      <c r="AA349" s="125" t="e">
        <f t="shared" ca="1" si="1912"/>
        <v>#N/A</v>
      </c>
      <c r="AB349" s="125" t="e">
        <f t="shared" ca="1" si="1912"/>
        <v>#N/A</v>
      </c>
      <c r="AC349" s="125" t="e">
        <f t="shared" ca="1" si="1912"/>
        <v>#N/A</v>
      </c>
      <c r="AD349" s="125" t="e">
        <f t="shared" ca="1" si="1912"/>
        <v>#N/A</v>
      </c>
      <c r="AE349" s="125" t="e">
        <f t="shared" ca="1" si="1912"/>
        <v>#N/A</v>
      </c>
      <c r="AF349" s="125" t="e">
        <f t="shared" ca="1" si="1912"/>
        <v>#N/A</v>
      </c>
      <c r="AG349" s="125" t="e">
        <f t="shared" ca="1" si="1912"/>
        <v>#N/A</v>
      </c>
      <c r="AH349" s="125" t="e">
        <f t="shared" ca="1" si="1912"/>
        <v>#N/A</v>
      </c>
      <c r="AI349" s="125" t="e">
        <f t="shared" ca="1" si="1920"/>
        <v>#N/A</v>
      </c>
      <c r="AJ349" s="125" t="e">
        <f t="shared" ca="1" si="1920"/>
        <v>#N/A</v>
      </c>
      <c r="AK349" s="125" t="e">
        <f t="shared" ca="1" si="1920"/>
        <v>#N/A</v>
      </c>
      <c r="AL349" s="125" t="e">
        <f t="shared" ca="1" si="1920"/>
        <v>#N/A</v>
      </c>
      <c r="AM349" s="125" t="e">
        <f t="shared" ca="1" si="1920"/>
        <v>#N/A</v>
      </c>
      <c r="AN349" s="125" t="e">
        <f t="shared" ca="1" si="1920"/>
        <v>#N/A</v>
      </c>
      <c r="AO349" s="125" t="e">
        <f t="shared" ca="1" si="1920"/>
        <v>#N/A</v>
      </c>
      <c r="AP349" s="125" t="e">
        <f t="shared" ca="1" si="1920"/>
        <v>#N/A</v>
      </c>
      <c r="AQ349" s="125" t="e">
        <f t="shared" ca="1" si="1920"/>
        <v>#N/A</v>
      </c>
      <c r="AR349" s="125" t="e">
        <f t="shared" ca="1" si="1920"/>
        <v>#N/A</v>
      </c>
      <c r="AS349" s="125" t="e">
        <f t="shared" ca="1" si="1920"/>
        <v>#N/A</v>
      </c>
      <c r="AT349" s="125" t="e">
        <f t="shared" ca="1" si="1920"/>
        <v>#N/A</v>
      </c>
      <c r="AU349" s="125" t="e">
        <f t="shared" ca="1" si="1920"/>
        <v>#N/A</v>
      </c>
      <c r="AV349" s="125" t="e">
        <f t="shared" ca="1" si="1920"/>
        <v>#N/A</v>
      </c>
      <c r="AW349" s="125" t="e">
        <f t="shared" ca="1" si="1920"/>
        <v>#N/A</v>
      </c>
      <c r="AX349" s="125" t="e">
        <f t="shared" ca="1" si="1920"/>
        <v>#N/A</v>
      </c>
      <c r="AY349" s="125" t="e">
        <f t="shared" ca="1" si="1913"/>
        <v>#N/A</v>
      </c>
      <c r="AZ349" s="125" t="e">
        <f t="shared" ca="1" si="1913"/>
        <v>#N/A</v>
      </c>
      <c r="BA349" s="125" t="e">
        <f t="shared" ca="1" si="1913"/>
        <v>#N/A</v>
      </c>
      <c r="BB349" s="125" t="str">
        <f t="shared" ca="1" si="1814"/>
        <v/>
      </c>
      <c r="BC349" s="125" t="str">
        <f t="shared" ca="1" si="1806"/>
        <v/>
      </c>
      <c r="BD349" s="125" t="str">
        <f t="shared" ca="1" si="1807"/>
        <v/>
      </c>
      <c r="BE349" s="125" t="str">
        <f t="shared" ca="1" si="1808"/>
        <v/>
      </c>
      <c r="BF349" t="str">
        <f t="shared" ca="1" si="1815"/>
        <v/>
      </c>
      <c r="BG349" s="125" t="str">
        <f t="shared" ca="1" si="1842"/>
        <v/>
      </c>
      <c r="BI349" s="606" t="str">
        <f t="shared" ca="1" si="1877"/>
        <v/>
      </c>
      <c r="BJ349" s="125" t="str">
        <f t="shared" ca="1" si="1855"/>
        <v/>
      </c>
      <c r="BK349" s="125" t="str">
        <f t="shared" ca="1" si="1878"/>
        <v/>
      </c>
      <c r="BL349" s="125" t="str">
        <f t="shared" ref="BL349" ca="1" si="1976">IFERROR(INDEX($D$2:$BA$203,$A$41-1+$BI349,$A$27-3)*IF(RTF_unit="K",1,IF(RTF_unit="lb",1/1000,IF(RTF_unit="T",2,1))),"")</f>
        <v/>
      </c>
      <c r="BM349" s="125" t="str">
        <f t="shared" ref="BM349" ca="1" si="1977">IFERROR(INDEX($D$2:$BA$203,$A$41-1+$BI349,$A$27-1)*IF(RTF_unit="K",1,IF(RTF_unit="lb",1/1000,IF(RTF_unit="T",2,1))),"")</f>
        <v/>
      </c>
      <c r="BN349" s="125" t="str">
        <f t="shared" ref="BN349" ca="1" si="1978">IFERROR(INDEX($D$2:$BA$203,$A$41-1+$BI349,$A$27-2)*IF(RTF_unit="K",1,IF(RTF_unit="lb",1/1000,IF(RTF_unit="T",2,1))),"")</f>
        <v/>
      </c>
      <c r="BO349" s="125" t="str">
        <f t="shared" ref="BO349" ca="1" si="1979">IFERROR(INDEX($D$2:$BA$203,$A$41-1+$BI349,$A$27)*IF(RTF_unit_Moment="kip-ft",1,IF(RTF_unit_Moment="kip-in",1/12,IF(RTF_unit_Moment="lb-ft",1/1000,IF(RTF_unit_Moment="lb-in",1/12000,1)))),"")</f>
        <v/>
      </c>
      <c r="BP349" s="125" t="str">
        <f t="shared" ref="BP349" ca="1" si="1980">IFERROR(INDEX($D$2:$BA$203,$A$41-1+$BI349,$A$30)*IF(RTF_unit_Moment="kip-ft",1,IF(RTF_unit_Moment="kip-in",1/12,IF(RTF_unit_Moment="lb-ft",1/1000,IF(RTF_unit_Moment="lb-in",1/12000,1)))),"")</f>
        <v/>
      </c>
      <c r="BQ349" s="125" t="str">
        <f t="shared" ca="1" si="1884"/>
        <v/>
      </c>
      <c r="BR349" s="125" t="str">
        <f t="shared" ca="1" si="1885"/>
        <v/>
      </c>
      <c r="BT349" s="125" t="str">
        <f t="array" aca="1" ref="BT349" ca="1">IFERROR(INDEX($BB$1:$BB$203,SMALL(IF($BB$1:$BB$203&lt;&gt;"",ROW($BB$1:$BB$203)),ROW(342:342))),"")</f>
        <v/>
      </c>
      <c r="BU349" s="604" t="str">
        <f t="shared" ca="1" si="1853"/>
        <v/>
      </c>
      <c r="BV349" s="125" t="str">
        <f t="shared" ca="1" si="1861"/>
        <v/>
      </c>
      <c r="BW349" s="125" t="str">
        <f t="shared" ca="1" si="1861"/>
        <v/>
      </c>
      <c r="BX349" s="125" t="str">
        <f t="shared" ca="1" si="1861"/>
        <v/>
      </c>
      <c r="BY349" s="125" t="str">
        <f t="shared" ca="1" si="1862"/>
        <v/>
      </c>
      <c r="BZ349" s="125" t="str">
        <f t="shared" ca="1" si="1854"/>
        <v/>
      </c>
      <c r="CA349" s="125" t="str">
        <f t="shared" ca="1" si="1863"/>
        <v/>
      </c>
      <c r="CB349" s="125" t="str">
        <f t="shared" ca="1" si="1864"/>
        <v/>
      </c>
      <c r="CC349" s="125" t="str">
        <f t="shared" ca="1" si="1865"/>
        <v/>
      </c>
      <c r="CD349" s="125" t="str">
        <f t="shared" ca="1" si="1866"/>
        <v/>
      </c>
      <c r="CE349" s="125" t="str">
        <f t="shared" ca="1" si="1867"/>
        <v/>
      </c>
      <c r="CF349" s="125" t="str">
        <f t="shared" ca="1" si="1868"/>
        <v/>
      </c>
      <c r="CG349" s="125" t="str">
        <f t="shared" ca="1" si="1869"/>
        <v/>
      </c>
      <c r="CH349" s="125" t="str">
        <f t="shared" ca="1" si="1870"/>
        <v/>
      </c>
      <c r="CI349" s="125" t="str">
        <f t="shared" ca="1" si="1871"/>
        <v/>
      </c>
      <c r="CJ349" s="125" t="str">
        <f t="array" aca="1" ref="CJ349" ca="1">IFERROR(INDEX($CI$1:$CI$502,SMALL(IF($CI$1:$CI$502&lt;&gt;"",ROW($CI$1:$CI$502)),ROW(342:342))),"")</f>
        <v/>
      </c>
      <c r="CK349" s="125" t="str">
        <f t="shared" ca="1" si="1872"/>
        <v/>
      </c>
      <c r="CL349" s="125" t="str">
        <f t="shared" ca="1" si="1873"/>
        <v/>
      </c>
      <c r="CM349" s="125"/>
      <c r="CO349" s="125" t="str">
        <f t="shared" si="1874"/>
        <v/>
      </c>
      <c r="CP349" s="600" t="str">
        <f t="shared" si="1875"/>
        <v/>
      </c>
      <c r="CQ349" s="600" t="str">
        <f t="shared" si="1891"/>
        <v/>
      </c>
      <c r="CR349" s="600" t="str">
        <f t="shared" si="1876"/>
        <v/>
      </c>
    </row>
    <row r="350" spans="1:96" x14ac:dyDescent="0.25">
      <c r="A350" s="591"/>
      <c r="C350" s="125">
        <f t="shared" si="1821"/>
        <v>348</v>
      </c>
      <c r="D350" s="125" t="e">
        <f t="shared" ca="1" si="1919"/>
        <v>#N/A</v>
      </c>
      <c r="E350" s="125" t="e">
        <f t="shared" ca="1" si="1919"/>
        <v>#N/A</v>
      </c>
      <c r="F350" s="125" t="e">
        <f t="shared" ca="1" si="1919"/>
        <v>#N/A</v>
      </c>
      <c r="G350" s="125" t="e">
        <f t="shared" ca="1" si="1919"/>
        <v>#N/A</v>
      </c>
      <c r="H350" s="125" t="e">
        <f t="shared" ca="1" si="1919"/>
        <v>#N/A</v>
      </c>
      <c r="I350" s="125" t="e">
        <f t="shared" ca="1" si="1919"/>
        <v>#N/A</v>
      </c>
      <c r="J350" s="125" t="e">
        <f t="shared" ca="1" si="1919"/>
        <v>#N/A</v>
      </c>
      <c r="K350" s="125" t="e">
        <f t="shared" ca="1" si="1919"/>
        <v>#N/A</v>
      </c>
      <c r="L350" s="125" t="e">
        <f t="shared" ca="1" si="1919"/>
        <v>#N/A</v>
      </c>
      <c r="M350" s="125" t="e">
        <f t="shared" ca="1" si="1919"/>
        <v>#N/A</v>
      </c>
      <c r="N350" s="125" t="e">
        <f t="shared" ca="1" si="1919"/>
        <v>#N/A</v>
      </c>
      <c r="O350" s="125" t="e">
        <f t="shared" ca="1" si="1919"/>
        <v>#N/A</v>
      </c>
      <c r="P350" s="125" t="e">
        <f t="shared" ca="1" si="1919"/>
        <v>#N/A</v>
      </c>
      <c r="Q350" s="125" t="e">
        <f t="shared" ca="1" si="1919"/>
        <v>#N/A</v>
      </c>
      <c r="R350" s="125" t="e">
        <f t="shared" ca="1" si="1919"/>
        <v>#N/A</v>
      </c>
      <c r="S350" s="125" t="e">
        <f t="shared" ca="1" si="1919"/>
        <v>#N/A</v>
      </c>
      <c r="T350" s="125" t="e">
        <f t="shared" ca="1" si="1912"/>
        <v>#N/A</v>
      </c>
      <c r="U350" s="125" t="e">
        <f t="shared" ca="1" si="1912"/>
        <v>#N/A</v>
      </c>
      <c r="V350" s="125" t="e">
        <f t="shared" ca="1" si="1912"/>
        <v>#N/A</v>
      </c>
      <c r="W350" s="125" t="e">
        <f t="shared" ca="1" si="1912"/>
        <v>#N/A</v>
      </c>
      <c r="X350" s="125" t="e">
        <f t="shared" ca="1" si="1912"/>
        <v>#N/A</v>
      </c>
      <c r="Y350" s="125" t="e">
        <f t="shared" ca="1" si="1912"/>
        <v>#N/A</v>
      </c>
      <c r="Z350" s="125" t="e">
        <f t="shared" ca="1" si="1912"/>
        <v>#N/A</v>
      </c>
      <c r="AA350" s="125" t="e">
        <f t="shared" ca="1" si="1912"/>
        <v>#N/A</v>
      </c>
      <c r="AB350" s="125" t="e">
        <f t="shared" ca="1" si="1912"/>
        <v>#N/A</v>
      </c>
      <c r="AC350" s="125" t="e">
        <f t="shared" ca="1" si="1912"/>
        <v>#N/A</v>
      </c>
      <c r="AD350" s="125" t="e">
        <f t="shared" ca="1" si="1912"/>
        <v>#N/A</v>
      </c>
      <c r="AE350" s="125" t="e">
        <f t="shared" ca="1" si="1912"/>
        <v>#N/A</v>
      </c>
      <c r="AF350" s="125" t="e">
        <f t="shared" ca="1" si="1912"/>
        <v>#N/A</v>
      </c>
      <c r="AG350" s="125" t="e">
        <f t="shared" ca="1" si="1912"/>
        <v>#N/A</v>
      </c>
      <c r="AH350" s="125" t="e">
        <f t="shared" ca="1" si="1912"/>
        <v>#N/A</v>
      </c>
      <c r="AI350" s="125" t="e">
        <f t="shared" ca="1" si="1920"/>
        <v>#N/A</v>
      </c>
      <c r="AJ350" s="125" t="e">
        <f t="shared" ca="1" si="1920"/>
        <v>#N/A</v>
      </c>
      <c r="AK350" s="125" t="e">
        <f t="shared" ca="1" si="1920"/>
        <v>#N/A</v>
      </c>
      <c r="AL350" s="125" t="e">
        <f t="shared" ca="1" si="1920"/>
        <v>#N/A</v>
      </c>
      <c r="AM350" s="125" t="e">
        <f t="shared" ca="1" si="1920"/>
        <v>#N/A</v>
      </c>
      <c r="AN350" s="125" t="e">
        <f t="shared" ca="1" si="1920"/>
        <v>#N/A</v>
      </c>
      <c r="AO350" s="125" t="e">
        <f t="shared" ca="1" si="1920"/>
        <v>#N/A</v>
      </c>
      <c r="AP350" s="125" t="e">
        <f t="shared" ca="1" si="1920"/>
        <v>#N/A</v>
      </c>
      <c r="AQ350" s="125" t="e">
        <f t="shared" ca="1" si="1920"/>
        <v>#N/A</v>
      </c>
      <c r="AR350" s="125" t="e">
        <f t="shared" ca="1" si="1920"/>
        <v>#N/A</v>
      </c>
      <c r="AS350" s="125" t="e">
        <f t="shared" ca="1" si="1920"/>
        <v>#N/A</v>
      </c>
      <c r="AT350" s="125" t="e">
        <f t="shared" ca="1" si="1920"/>
        <v>#N/A</v>
      </c>
      <c r="AU350" s="125" t="e">
        <f t="shared" ca="1" si="1920"/>
        <v>#N/A</v>
      </c>
      <c r="AV350" s="125" t="e">
        <f t="shared" ca="1" si="1920"/>
        <v>#N/A</v>
      </c>
      <c r="AW350" s="125" t="e">
        <f t="shared" ca="1" si="1920"/>
        <v>#N/A</v>
      </c>
      <c r="AX350" s="125" t="e">
        <f t="shared" ca="1" si="1920"/>
        <v>#N/A</v>
      </c>
      <c r="AY350" s="125" t="e">
        <f t="shared" ca="1" si="1913"/>
        <v>#N/A</v>
      </c>
      <c r="AZ350" s="125" t="e">
        <f t="shared" ca="1" si="1913"/>
        <v>#N/A</v>
      </c>
      <c r="BA350" s="125" t="e">
        <f t="shared" ca="1" si="1913"/>
        <v>#N/A</v>
      </c>
      <c r="BB350" s="125" t="str">
        <f t="shared" ca="1" si="1814"/>
        <v/>
      </c>
      <c r="BC350" s="125" t="str">
        <f t="shared" ca="1" si="1806"/>
        <v/>
      </c>
      <c r="BD350" s="125" t="str">
        <f t="shared" ca="1" si="1807"/>
        <v/>
      </c>
      <c r="BE350" s="125" t="str">
        <f t="shared" ca="1" si="1808"/>
        <v/>
      </c>
      <c r="BF350" t="str">
        <f t="shared" ca="1" si="1815"/>
        <v/>
      </c>
      <c r="BG350" s="125" t="str">
        <f t="shared" ca="1" si="1842"/>
        <v/>
      </c>
      <c r="BI350" s="606" t="str">
        <f t="shared" ca="1" si="1877"/>
        <v/>
      </c>
      <c r="BJ350" s="125" t="str">
        <f t="shared" ca="1" si="1855"/>
        <v/>
      </c>
      <c r="BK350" s="125" t="str">
        <f t="shared" ca="1" si="1878"/>
        <v/>
      </c>
      <c r="BL350" s="125" t="str">
        <f t="shared" ref="BL350" ca="1" si="1981">IFERROR(INDEX($D$2:$BA$203,$A$41-1+$BI350,$A$27-3)*IF(RTF_unit="K",1,IF(RTF_unit="lb",1/1000,IF(RTF_unit="T",2,1))),"")</f>
        <v/>
      </c>
      <c r="BM350" s="125" t="str">
        <f t="shared" ref="BM350" ca="1" si="1982">IFERROR(INDEX($D$2:$BA$203,$A$41-1+$BI350,$A$27-1)*IF(RTF_unit="K",1,IF(RTF_unit="lb",1/1000,IF(RTF_unit="T",2,1))),"")</f>
        <v/>
      </c>
      <c r="BN350" s="125" t="str">
        <f t="shared" ref="BN350" ca="1" si="1983">IFERROR(INDEX($D$2:$BA$203,$A$41-1+$BI350,$A$27-2)*IF(RTF_unit="K",1,IF(RTF_unit="lb",1/1000,IF(RTF_unit="T",2,1))),"")</f>
        <v/>
      </c>
      <c r="BO350" s="125" t="str">
        <f t="shared" ref="BO350" ca="1" si="1984">IFERROR(INDEX($D$2:$BA$203,$A$41-1+$BI350,$A$27)*IF(RTF_unit_Moment="kip-ft",1,IF(RTF_unit_Moment="kip-in",1/12,IF(RTF_unit_Moment="lb-ft",1/1000,IF(RTF_unit_Moment="lb-in",1/12000,1)))),"")</f>
        <v/>
      </c>
      <c r="BP350" s="125" t="str">
        <f t="shared" ref="BP350" ca="1" si="1985">IFERROR(INDEX($D$2:$BA$203,$A$41-1+$BI350,$A$30)*IF(RTF_unit_Moment="kip-ft",1,IF(RTF_unit_Moment="kip-in",1/12,IF(RTF_unit_Moment="lb-ft",1/1000,IF(RTF_unit_Moment="lb-in",1/12000,1)))),"")</f>
        <v/>
      </c>
      <c r="BQ350" s="125" t="str">
        <f t="shared" ca="1" si="1884"/>
        <v/>
      </c>
      <c r="BR350" s="125" t="str">
        <f t="shared" ca="1" si="1885"/>
        <v/>
      </c>
      <c r="BT350" s="125" t="str">
        <f t="array" aca="1" ref="BT350" ca="1">IFERROR(INDEX($BB$1:$BB$203,SMALL(IF($BB$1:$BB$203&lt;&gt;"",ROW($BB$1:$BB$203)),ROW(343:343))),"")</f>
        <v/>
      </c>
      <c r="BU350" s="604" t="str">
        <f t="shared" ca="1" si="1853"/>
        <v/>
      </c>
      <c r="BV350" s="125" t="str">
        <f t="shared" ca="1" si="1861"/>
        <v/>
      </c>
      <c r="BW350" s="125" t="str">
        <f t="shared" ca="1" si="1861"/>
        <v/>
      </c>
      <c r="BX350" s="125" t="str">
        <f t="shared" ca="1" si="1861"/>
        <v/>
      </c>
      <c r="BY350" s="125" t="str">
        <f t="shared" ca="1" si="1862"/>
        <v/>
      </c>
      <c r="BZ350" s="125" t="str">
        <f t="shared" ca="1" si="1854"/>
        <v/>
      </c>
      <c r="CA350" s="125" t="str">
        <f t="shared" ca="1" si="1863"/>
        <v/>
      </c>
      <c r="CB350" s="125" t="str">
        <f t="shared" ca="1" si="1864"/>
        <v/>
      </c>
      <c r="CC350" s="125" t="str">
        <f t="shared" ca="1" si="1865"/>
        <v/>
      </c>
      <c r="CD350" s="125" t="str">
        <f t="shared" ca="1" si="1866"/>
        <v/>
      </c>
      <c r="CE350" s="125" t="str">
        <f t="shared" ca="1" si="1867"/>
        <v/>
      </c>
      <c r="CF350" s="125" t="str">
        <f t="shared" ca="1" si="1868"/>
        <v/>
      </c>
      <c r="CG350" s="125" t="str">
        <f t="shared" ca="1" si="1869"/>
        <v/>
      </c>
      <c r="CH350" s="125" t="str">
        <f t="shared" ca="1" si="1870"/>
        <v/>
      </c>
      <c r="CI350" s="125" t="str">
        <f t="shared" ca="1" si="1871"/>
        <v/>
      </c>
      <c r="CJ350" s="125" t="str">
        <f t="array" aca="1" ref="CJ350" ca="1">IFERROR(INDEX($CI$1:$CI$502,SMALL(IF($CI$1:$CI$502&lt;&gt;"",ROW($CI$1:$CI$502)),ROW(343:343))),"")</f>
        <v/>
      </c>
      <c r="CK350" s="125" t="str">
        <f t="shared" ca="1" si="1872"/>
        <v/>
      </c>
      <c r="CL350" s="125" t="str">
        <f t="shared" ca="1" si="1873"/>
        <v/>
      </c>
      <c r="CM350" s="125"/>
      <c r="CO350" s="125" t="str">
        <f t="shared" si="1874"/>
        <v/>
      </c>
      <c r="CP350" s="600" t="str">
        <f t="shared" si="1875"/>
        <v/>
      </c>
      <c r="CQ350" s="600" t="str">
        <f t="shared" si="1891"/>
        <v/>
      </c>
      <c r="CR350" s="600" t="str">
        <f t="shared" si="1876"/>
        <v/>
      </c>
    </row>
    <row r="351" spans="1:96" x14ac:dyDescent="0.25">
      <c r="A351" s="591"/>
      <c r="C351" s="125">
        <f t="shared" si="1821"/>
        <v>349</v>
      </c>
      <c r="D351" s="125" t="e">
        <f t="shared" ca="1" si="1919"/>
        <v>#N/A</v>
      </c>
      <c r="E351" s="125" t="e">
        <f t="shared" ca="1" si="1919"/>
        <v>#N/A</v>
      </c>
      <c r="F351" s="125" t="e">
        <f t="shared" ca="1" si="1919"/>
        <v>#N/A</v>
      </c>
      <c r="G351" s="125" t="e">
        <f t="shared" ca="1" si="1919"/>
        <v>#N/A</v>
      </c>
      <c r="H351" s="125" t="e">
        <f t="shared" ca="1" si="1919"/>
        <v>#N/A</v>
      </c>
      <c r="I351" s="125" t="e">
        <f t="shared" ca="1" si="1919"/>
        <v>#N/A</v>
      </c>
      <c r="J351" s="125" t="e">
        <f t="shared" ca="1" si="1919"/>
        <v>#N/A</v>
      </c>
      <c r="K351" s="125" t="e">
        <f t="shared" ca="1" si="1919"/>
        <v>#N/A</v>
      </c>
      <c r="L351" s="125" t="e">
        <f t="shared" ca="1" si="1919"/>
        <v>#N/A</v>
      </c>
      <c r="M351" s="125" t="e">
        <f t="shared" ca="1" si="1919"/>
        <v>#N/A</v>
      </c>
      <c r="N351" s="125" t="e">
        <f t="shared" ca="1" si="1919"/>
        <v>#N/A</v>
      </c>
      <c r="O351" s="125" t="e">
        <f t="shared" ca="1" si="1919"/>
        <v>#N/A</v>
      </c>
      <c r="P351" s="125" t="e">
        <f t="shared" ca="1" si="1919"/>
        <v>#N/A</v>
      </c>
      <c r="Q351" s="125" t="e">
        <f t="shared" ca="1" si="1919"/>
        <v>#N/A</v>
      </c>
      <c r="R351" s="125" t="e">
        <f t="shared" ca="1" si="1919"/>
        <v>#N/A</v>
      </c>
      <c r="S351" s="125" t="e">
        <f t="shared" ca="1" si="1919"/>
        <v>#N/A</v>
      </c>
      <c r="T351" s="125" t="e">
        <f t="shared" ca="1" si="1912"/>
        <v>#N/A</v>
      </c>
      <c r="U351" s="125" t="e">
        <f t="shared" ca="1" si="1912"/>
        <v>#N/A</v>
      </c>
      <c r="V351" s="125" t="e">
        <f t="shared" ca="1" si="1912"/>
        <v>#N/A</v>
      </c>
      <c r="W351" s="125" t="e">
        <f t="shared" ca="1" si="1912"/>
        <v>#N/A</v>
      </c>
      <c r="X351" s="125" t="e">
        <f t="shared" ca="1" si="1912"/>
        <v>#N/A</v>
      </c>
      <c r="Y351" s="125" t="e">
        <f t="shared" ca="1" si="1912"/>
        <v>#N/A</v>
      </c>
      <c r="Z351" s="125" t="e">
        <f t="shared" ca="1" si="1912"/>
        <v>#N/A</v>
      </c>
      <c r="AA351" s="125" t="e">
        <f t="shared" ca="1" si="1912"/>
        <v>#N/A</v>
      </c>
      <c r="AB351" s="125" t="e">
        <f t="shared" ca="1" si="1912"/>
        <v>#N/A</v>
      </c>
      <c r="AC351" s="125" t="e">
        <f t="shared" ca="1" si="1912"/>
        <v>#N/A</v>
      </c>
      <c r="AD351" s="125" t="e">
        <f t="shared" ca="1" si="1912"/>
        <v>#N/A</v>
      </c>
      <c r="AE351" s="125" t="e">
        <f t="shared" ca="1" si="1912"/>
        <v>#N/A</v>
      </c>
      <c r="AF351" s="125" t="e">
        <f t="shared" ca="1" si="1912"/>
        <v>#N/A</v>
      </c>
      <c r="AG351" s="125" t="e">
        <f t="shared" ca="1" si="1912"/>
        <v>#N/A</v>
      </c>
      <c r="AH351" s="125" t="e">
        <f t="shared" ca="1" si="1912"/>
        <v>#N/A</v>
      </c>
      <c r="AI351" s="125" t="e">
        <f t="shared" ca="1" si="1920"/>
        <v>#N/A</v>
      </c>
      <c r="AJ351" s="125" t="e">
        <f t="shared" ca="1" si="1920"/>
        <v>#N/A</v>
      </c>
      <c r="AK351" s="125" t="e">
        <f t="shared" ca="1" si="1920"/>
        <v>#N/A</v>
      </c>
      <c r="AL351" s="125" t="e">
        <f t="shared" ca="1" si="1920"/>
        <v>#N/A</v>
      </c>
      <c r="AM351" s="125" t="e">
        <f t="shared" ca="1" si="1920"/>
        <v>#N/A</v>
      </c>
      <c r="AN351" s="125" t="e">
        <f t="shared" ca="1" si="1920"/>
        <v>#N/A</v>
      </c>
      <c r="AO351" s="125" t="e">
        <f t="shared" ca="1" si="1920"/>
        <v>#N/A</v>
      </c>
      <c r="AP351" s="125" t="e">
        <f t="shared" ca="1" si="1920"/>
        <v>#N/A</v>
      </c>
      <c r="AQ351" s="125" t="e">
        <f t="shared" ca="1" si="1920"/>
        <v>#N/A</v>
      </c>
      <c r="AR351" s="125" t="e">
        <f t="shared" ca="1" si="1920"/>
        <v>#N/A</v>
      </c>
      <c r="AS351" s="125" t="e">
        <f t="shared" ca="1" si="1920"/>
        <v>#N/A</v>
      </c>
      <c r="AT351" s="125" t="e">
        <f t="shared" ca="1" si="1920"/>
        <v>#N/A</v>
      </c>
      <c r="AU351" s="125" t="e">
        <f t="shared" ca="1" si="1920"/>
        <v>#N/A</v>
      </c>
      <c r="AV351" s="125" t="e">
        <f t="shared" ca="1" si="1920"/>
        <v>#N/A</v>
      </c>
      <c r="AW351" s="125" t="e">
        <f t="shared" ca="1" si="1920"/>
        <v>#N/A</v>
      </c>
      <c r="AX351" s="125" t="e">
        <f t="shared" ca="1" si="1920"/>
        <v>#N/A</v>
      </c>
      <c r="AY351" s="125" t="e">
        <f t="shared" ca="1" si="1913"/>
        <v>#N/A</v>
      </c>
      <c r="AZ351" s="125" t="e">
        <f t="shared" ca="1" si="1913"/>
        <v>#N/A</v>
      </c>
      <c r="BA351" s="125" t="e">
        <f t="shared" ca="1" si="1913"/>
        <v>#N/A</v>
      </c>
      <c r="BB351" s="125" t="str">
        <f t="shared" ca="1" si="1814"/>
        <v/>
      </c>
      <c r="BC351" s="125" t="str">
        <f t="shared" ca="1" si="1806"/>
        <v/>
      </c>
      <c r="BD351" s="125" t="str">
        <f t="shared" ca="1" si="1807"/>
        <v/>
      </c>
      <c r="BE351" s="125" t="str">
        <f t="shared" ca="1" si="1808"/>
        <v/>
      </c>
      <c r="BF351" t="str">
        <f t="shared" ca="1" si="1815"/>
        <v/>
      </c>
      <c r="BG351" s="125" t="str">
        <f t="shared" ca="1" si="1842"/>
        <v/>
      </c>
      <c r="BI351" s="606" t="str">
        <f t="shared" ca="1" si="1877"/>
        <v/>
      </c>
      <c r="BJ351" s="125" t="str">
        <f t="shared" ca="1" si="1855"/>
        <v/>
      </c>
      <c r="BK351" s="125" t="str">
        <f t="shared" ca="1" si="1878"/>
        <v/>
      </c>
      <c r="BL351" s="125" t="str">
        <f t="shared" ref="BL351" ca="1" si="1986">IFERROR(INDEX($D$2:$BA$203,$A$41-1+$BI351,$A$27-3)*IF(RTF_unit="K",1,IF(RTF_unit="lb",1/1000,IF(RTF_unit="T",2,1))),"")</f>
        <v/>
      </c>
      <c r="BM351" s="125" t="str">
        <f t="shared" ref="BM351" ca="1" si="1987">IFERROR(INDEX($D$2:$BA$203,$A$41-1+$BI351,$A$27-1)*IF(RTF_unit="K",1,IF(RTF_unit="lb",1/1000,IF(RTF_unit="T",2,1))),"")</f>
        <v/>
      </c>
      <c r="BN351" s="125" t="str">
        <f t="shared" ref="BN351" ca="1" si="1988">IFERROR(INDEX($D$2:$BA$203,$A$41-1+$BI351,$A$27-2)*IF(RTF_unit="K",1,IF(RTF_unit="lb",1/1000,IF(RTF_unit="T",2,1))),"")</f>
        <v/>
      </c>
      <c r="BO351" s="125" t="str">
        <f t="shared" ref="BO351" ca="1" si="1989">IFERROR(INDEX($D$2:$BA$203,$A$41-1+$BI351,$A$27)*IF(RTF_unit_Moment="kip-ft",1,IF(RTF_unit_Moment="kip-in",1/12,IF(RTF_unit_Moment="lb-ft",1/1000,IF(RTF_unit_Moment="lb-in",1/12000,1)))),"")</f>
        <v/>
      </c>
      <c r="BP351" s="125" t="str">
        <f t="shared" ref="BP351" ca="1" si="1990">IFERROR(INDEX($D$2:$BA$203,$A$41-1+$BI351,$A$30)*IF(RTF_unit_Moment="kip-ft",1,IF(RTF_unit_Moment="kip-in",1/12,IF(RTF_unit_Moment="lb-ft",1/1000,IF(RTF_unit_Moment="lb-in",1/12000,1)))),"")</f>
        <v/>
      </c>
      <c r="BQ351" s="125" t="str">
        <f t="shared" ca="1" si="1884"/>
        <v/>
      </c>
      <c r="BR351" s="125" t="str">
        <f t="shared" ca="1" si="1885"/>
        <v/>
      </c>
      <c r="BT351" s="125" t="str">
        <f t="array" aca="1" ref="BT351" ca="1">IFERROR(INDEX($BB$1:$BB$203,SMALL(IF($BB$1:$BB$203&lt;&gt;"",ROW($BB$1:$BB$203)),ROW(344:344))),"")</f>
        <v/>
      </c>
      <c r="BU351" s="604" t="str">
        <f t="shared" ca="1" si="1853"/>
        <v/>
      </c>
      <c r="BV351" s="125" t="str">
        <f t="shared" ca="1" si="1861"/>
        <v/>
      </c>
      <c r="BW351" s="125" t="str">
        <f t="shared" ca="1" si="1861"/>
        <v/>
      </c>
      <c r="BX351" s="125" t="str">
        <f t="shared" ca="1" si="1861"/>
        <v/>
      </c>
      <c r="BY351" s="125" t="str">
        <f t="shared" ca="1" si="1862"/>
        <v/>
      </c>
      <c r="BZ351" s="125" t="str">
        <f t="shared" ca="1" si="1854"/>
        <v/>
      </c>
      <c r="CA351" s="125" t="str">
        <f t="shared" ca="1" si="1863"/>
        <v/>
      </c>
      <c r="CB351" s="125" t="str">
        <f t="shared" ca="1" si="1864"/>
        <v/>
      </c>
      <c r="CC351" s="125" t="str">
        <f t="shared" ca="1" si="1865"/>
        <v/>
      </c>
      <c r="CD351" s="125" t="str">
        <f t="shared" ca="1" si="1866"/>
        <v/>
      </c>
      <c r="CE351" s="125" t="str">
        <f t="shared" ca="1" si="1867"/>
        <v/>
      </c>
      <c r="CF351" s="125" t="str">
        <f t="shared" ca="1" si="1868"/>
        <v/>
      </c>
      <c r="CG351" s="125" t="str">
        <f t="shared" ca="1" si="1869"/>
        <v/>
      </c>
      <c r="CH351" s="125" t="str">
        <f t="shared" ca="1" si="1870"/>
        <v/>
      </c>
      <c r="CI351" s="125" t="str">
        <f t="shared" ca="1" si="1871"/>
        <v/>
      </c>
      <c r="CJ351" s="125" t="str">
        <f t="array" aca="1" ref="CJ351" ca="1">IFERROR(INDEX($CI$1:$CI$502,SMALL(IF($CI$1:$CI$502&lt;&gt;"",ROW($CI$1:$CI$502)),ROW(344:344))),"")</f>
        <v/>
      </c>
      <c r="CK351" s="125" t="str">
        <f t="shared" ca="1" si="1872"/>
        <v/>
      </c>
      <c r="CL351" s="125" t="str">
        <f t="shared" ca="1" si="1873"/>
        <v/>
      </c>
      <c r="CM351" s="125"/>
      <c r="CO351" s="125" t="str">
        <f t="shared" si="1874"/>
        <v/>
      </c>
      <c r="CP351" s="600" t="str">
        <f t="shared" si="1875"/>
        <v/>
      </c>
      <c r="CQ351" s="600" t="str">
        <f t="shared" si="1891"/>
        <v/>
      </c>
      <c r="CR351" s="600" t="str">
        <f t="shared" si="1876"/>
        <v/>
      </c>
    </row>
    <row r="352" spans="1:96" x14ac:dyDescent="0.25">
      <c r="A352" s="591"/>
      <c r="C352" s="125">
        <f t="shared" si="1821"/>
        <v>350</v>
      </c>
      <c r="D352" s="125" t="e">
        <f t="shared" ca="1" si="1919"/>
        <v>#N/A</v>
      </c>
      <c r="E352" s="125" t="e">
        <f t="shared" ca="1" si="1919"/>
        <v>#N/A</v>
      </c>
      <c r="F352" s="125" t="e">
        <f t="shared" ca="1" si="1919"/>
        <v>#N/A</v>
      </c>
      <c r="G352" s="125" t="e">
        <f t="shared" ca="1" si="1919"/>
        <v>#N/A</v>
      </c>
      <c r="H352" s="125" t="e">
        <f t="shared" ca="1" si="1919"/>
        <v>#N/A</v>
      </c>
      <c r="I352" s="125" t="e">
        <f t="shared" ca="1" si="1919"/>
        <v>#N/A</v>
      </c>
      <c r="J352" s="125" t="e">
        <f t="shared" ca="1" si="1919"/>
        <v>#N/A</v>
      </c>
      <c r="K352" s="125" t="e">
        <f t="shared" ca="1" si="1919"/>
        <v>#N/A</v>
      </c>
      <c r="L352" s="125" t="e">
        <f t="shared" ca="1" si="1919"/>
        <v>#N/A</v>
      </c>
      <c r="M352" s="125" t="e">
        <f t="shared" ca="1" si="1919"/>
        <v>#N/A</v>
      </c>
      <c r="N352" s="125" t="e">
        <f t="shared" ca="1" si="1919"/>
        <v>#N/A</v>
      </c>
      <c r="O352" s="125" t="e">
        <f t="shared" ca="1" si="1919"/>
        <v>#N/A</v>
      </c>
      <c r="P352" s="125" t="e">
        <f t="shared" ca="1" si="1919"/>
        <v>#N/A</v>
      </c>
      <c r="Q352" s="125" t="e">
        <f t="shared" ca="1" si="1919"/>
        <v>#N/A</v>
      </c>
      <c r="R352" s="125" t="e">
        <f t="shared" ca="1" si="1919"/>
        <v>#N/A</v>
      </c>
      <c r="S352" s="125" t="e">
        <f t="shared" ca="1" si="1919"/>
        <v>#N/A</v>
      </c>
      <c r="T352" s="125" t="e">
        <f t="shared" ca="1" si="1912"/>
        <v>#N/A</v>
      </c>
      <c r="U352" s="125" t="e">
        <f t="shared" ca="1" si="1912"/>
        <v>#N/A</v>
      </c>
      <c r="V352" s="125" t="e">
        <f t="shared" ca="1" si="1912"/>
        <v>#N/A</v>
      </c>
      <c r="W352" s="125" t="e">
        <f t="shared" ca="1" si="1912"/>
        <v>#N/A</v>
      </c>
      <c r="X352" s="125" t="e">
        <f t="shared" ca="1" si="1912"/>
        <v>#N/A</v>
      </c>
      <c r="Y352" s="125" t="e">
        <f t="shared" ca="1" si="1912"/>
        <v>#N/A</v>
      </c>
      <c r="Z352" s="125" t="e">
        <f t="shared" ca="1" si="1912"/>
        <v>#N/A</v>
      </c>
      <c r="AA352" s="125" t="e">
        <f t="shared" ca="1" si="1912"/>
        <v>#N/A</v>
      </c>
      <c r="AB352" s="125" t="e">
        <f t="shared" ca="1" si="1912"/>
        <v>#N/A</v>
      </c>
      <c r="AC352" s="125" t="e">
        <f t="shared" ca="1" si="1912"/>
        <v>#N/A</v>
      </c>
      <c r="AD352" s="125" t="e">
        <f t="shared" ca="1" si="1912"/>
        <v>#N/A</v>
      </c>
      <c r="AE352" s="125" t="e">
        <f t="shared" ca="1" si="1912"/>
        <v>#N/A</v>
      </c>
      <c r="AF352" s="125" t="e">
        <f t="shared" ca="1" si="1912"/>
        <v>#N/A</v>
      </c>
      <c r="AG352" s="125" t="e">
        <f t="shared" ca="1" si="1912"/>
        <v>#N/A</v>
      </c>
      <c r="AH352" s="125" t="e">
        <f t="shared" ca="1" si="1912"/>
        <v>#N/A</v>
      </c>
      <c r="AI352" s="125" t="e">
        <f t="shared" ca="1" si="1920"/>
        <v>#N/A</v>
      </c>
      <c r="AJ352" s="125" t="e">
        <f t="shared" ca="1" si="1920"/>
        <v>#N/A</v>
      </c>
      <c r="AK352" s="125" t="e">
        <f t="shared" ca="1" si="1920"/>
        <v>#N/A</v>
      </c>
      <c r="AL352" s="125" t="e">
        <f t="shared" ca="1" si="1920"/>
        <v>#N/A</v>
      </c>
      <c r="AM352" s="125" t="e">
        <f t="shared" ca="1" si="1920"/>
        <v>#N/A</v>
      </c>
      <c r="AN352" s="125" t="e">
        <f t="shared" ca="1" si="1920"/>
        <v>#N/A</v>
      </c>
      <c r="AO352" s="125" t="e">
        <f t="shared" ca="1" si="1920"/>
        <v>#N/A</v>
      </c>
      <c r="AP352" s="125" t="e">
        <f t="shared" ca="1" si="1920"/>
        <v>#N/A</v>
      </c>
      <c r="AQ352" s="125" t="e">
        <f t="shared" ca="1" si="1920"/>
        <v>#N/A</v>
      </c>
      <c r="AR352" s="125" t="e">
        <f t="shared" ca="1" si="1920"/>
        <v>#N/A</v>
      </c>
      <c r="AS352" s="125" t="e">
        <f t="shared" ca="1" si="1920"/>
        <v>#N/A</v>
      </c>
      <c r="AT352" s="125" t="e">
        <f t="shared" ca="1" si="1920"/>
        <v>#N/A</v>
      </c>
      <c r="AU352" s="125" t="e">
        <f t="shared" ca="1" si="1920"/>
        <v>#N/A</v>
      </c>
      <c r="AV352" s="125" t="e">
        <f t="shared" ca="1" si="1920"/>
        <v>#N/A</v>
      </c>
      <c r="AW352" s="125" t="e">
        <f t="shared" ca="1" si="1920"/>
        <v>#N/A</v>
      </c>
      <c r="AX352" s="125" t="e">
        <f t="shared" ca="1" si="1920"/>
        <v>#N/A</v>
      </c>
      <c r="AY352" s="125" t="e">
        <f t="shared" ca="1" si="1913"/>
        <v>#N/A</v>
      </c>
      <c r="AZ352" s="125" t="e">
        <f t="shared" ca="1" si="1913"/>
        <v>#N/A</v>
      </c>
      <c r="BA352" s="125" t="e">
        <f t="shared" ca="1" si="1913"/>
        <v>#N/A</v>
      </c>
      <c r="BB352" s="125" t="str">
        <f t="shared" ca="1" si="1814"/>
        <v/>
      </c>
      <c r="BC352" s="125" t="str">
        <f t="shared" ca="1" si="1806"/>
        <v/>
      </c>
      <c r="BD352" s="125" t="str">
        <f t="shared" ca="1" si="1807"/>
        <v/>
      </c>
      <c r="BE352" s="125" t="str">
        <f t="shared" ca="1" si="1808"/>
        <v/>
      </c>
      <c r="BF352" t="str">
        <f t="shared" ca="1" si="1815"/>
        <v/>
      </c>
      <c r="BG352" s="125" t="str">
        <f t="shared" ca="1" si="1842"/>
        <v/>
      </c>
      <c r="BI352" s="606" t="str">
        <f t="shared" ca="1" si="1877"/>
        <v/>
      </c>
      <c r="BJ352" s="125" t="str">
        <f t="shared" ca="1" si="1855"/>
        <v/>
      </c>
      <c r="BK352" s="125" t="str">
        <f t="shared" ca="1" si="1878"/>
        <v/>
      </c>
      <c r="BL352" s="125" t="str">
        <f t="shared" ref="BL352" ca="1" si="1991">IFERROR(INDEX($D$2:$BA$203,$A$41-1+$BI352,$A$27-3)*IF(RTF_unit="K",1,IF(RTF_unit="lb",1/1000,IF(RTF_unit="T",2,1))),"")</f>
        <v/>
      </c>
      <c r="BM352" s="125" t="str">
        <f t="shared" ref="BM352" ca="1" si="1992">IFERROR(INDEX($D$2:$BA$203,$A$41-1+$BI352,$A$27-1)*IF(RTF_unit="K",1,IF(RTF_unit="lb",1/1000,IF(RTF_unit="T",2,1))),"")</f>
        <v/>
      </c>
      <c r="BN352" s="125" t="str">
        <f t="shared" ref="BN352" ca="1" si="1993">IFERROR(INDEX($D$2:$BA$203,$A$41-1+$BI352,$A$27-2)*IF(RTF_unit="K",1,IF(RTF_unit="lb",1/1000,IF(RTF_unit="T",2,1))),"")</f>
        <v/>
      </c>
      <c r="BO352" s="125" t="str">
        <f t="shared" ref="BO352" ca="1" si="1994">IFERROR(INDEX($D$2:$BA$203,$A$41-1+$BI352,$A$27)*IF(RTF_unit_Moment="kip-ft",1,IF(RTF_unit_Moment="kip-in",1/12,IF(RTF_unit_Moment="lb-ft",1/1000,IF(RTF_unit_Moment="lb-in",1/12000,1)))),"")</f>
        <v/>
      </c>
      <c r="BP352" s="125" t="str">
        <f t="shared" ref="BP352" ca="1" si="1995">IFERROR(INDEX($D$2:$BA$203,$A$41-1+$BI352,$A$30)*IF(RTF_unit_Moment="kip-ft",1,IF(RTF_unit_Moment="kip-in",1/12,IF(RTF_unit_Moment="lb-ft",1/1000,IF(RTF_unit_Moment="lb-in",1/12000,1)))),"")</f>
        <v/>
      </c>
      <c r="BQ352" s="125" t="str">
        <f t="shared" ca="1" si="1884"/>
        <v/>
      </c>
      <c r="BR352" s="125" t="str">
        <f t="shared" ca="1" si="1885"/>
        <v/>
      </c>
      <c r="BT352" s="125" t="str">
        <f t="array" aca="1" ref="BT352" ca="1">IFERROR(INDEX($BB$1:$BB$203,SMALL(IF($BB$1:$BB$203&lt;&gt;"",ROW($BB$1:$BB$203)),ROW(345:345))),"")</f>
        <v/>
      </c>
      <c r="BU352" s="604" t="str">
        <f t="shared" ca="1" si="1853"/>
        <v/>
      </c>
      <c r="BV352" s="125" t="str">
        <f t="shared" ca="1" si="1861"/>
        <v/>
      </c>
      <c r="BW352" s="125" t="str">
        <f t="shared" ca="1" si="1861"/>
        <v/>
      </c>
      <c r="BX352" s="125" t="str">
        <f t="shared" ca="1" si="1861"/>
        <v/>
      </c>
      <c r="BY352" s="125" t="str">
        <f t="shared" ca="1" si="1862"/>
        <v/>
      </c>
      <c r="BZ352" s="125" t="str">
        <f t="shared" ca="1" si="1854"/>
        <v/>
      </c>
      <c r="CA352" s="125" t="str">
        <f t="shared" ca="1" si="1863"/>
        <v/>
      </c>
      <c r="CB352" s="125" t="str">
        <f t="shared" ca="1" si="1864"/>
        <v/>
      </c>
      <c r="CC352" s="125" t="str">
        <f t="shared" ca="1" si="1865"/>
        <v/>
      </c>
      <c r="CD352" s="125" t="str">
        <f t="shared" ca="1" si="1866"/>
        <v/>
      </c>
      <c r="CE352" s="125" t="str">
        <f t="shared" ca="1" si="1867"/>
        <v/>
      </c>
      <c r="CF352" s="125" t="str">
        <f t="shared" ca="1" si="1868"/>
        <v/>
      </c>
      <c r="CG352" s="125" t="str">
        <f t="shared" ca="1" si="1869"/>
        <v/>
      </c>
      <c r="CH352" s="125" t="str">
        <f t="shared" ca="1" si="1870"/>
        <v/>
      </c>
      <c r="CI352" s="125" t="str">
        <f t="shared" ca="1" si="1871"/>
        <v/>
      </c>
      <c r="CJ352" s="125" t="str">
        <f t="array" aca="1" ref="CJ352" ca="1">IFERROR(INDEX($CI$1:$CI$502,SMALL(IF($CI$1:$CI$502&lt;&gt;"",ROW($CI$1:$CI$502)),ROW(345:345))),"")</f>
        <v/>
      </c>
      <c r="CK352" s="125" t="str">
        <f t="shared" ca="1" si="1872"/>
        <v/>
      </c>
      <c r="CL352" s="125" t="str">
        <f t="shared" ca="1" si="1873"/>
        <v/>
      </c>
      <c r="CM352" s="125"/>
      <c r="CO352" s="125" t="str">
        <f t="shared" si="1874"/>
        <v/>
      </c>
      <c r="CP352" s="600" t="str">
        <f t="shared" si="1875"/>
        <v/>
      </c>
      <c r="CQ352" s="600" t="str">
        <f t="shared" si="1891"/>
        <v/>
      </c>
      <c r="CR352" s="600" t="str">
        <f t="shared" si="1876"/>
        <v/>
      </c>
    </row>
    <row r="353" spans="1:96" x14ac:dyDescent="0.25">
      <c r="A353" s="591"/>
      <c r="C353" s="125">
        <f t="shared" si="1821"/>
        <v>351</v>
      </c>
      <c r="D353" s="125" t="e">
        <f t="shared" ca="1" si="1919"/>
        <v>#N/A</v>
      </c>
      <c r="E353" s="125" t="e">
        <f t="shared" ca="1" si="1919"/>
        <v>#N/A</v>
      </c>
      <c r="F353" s="125" t="e">
        <f t="shared" ca="1" si="1919"/>
        <v>#N/A</v>
      </c>
      <c r="G353" s="125" t="e">
        <f t="shared" ca="1" si="1919"/>
        <v>#N/A</v>
      </c>
      <c r="H353" s="125" t="e">
        <f t="shared" ca="1" si="1919"/>
        <v>#N/A</v>
      </c>
      <c r="I353" s="125" t="e">
        <f t="shared" ca="1" si="1919"/>
        <v>#N/A</v>
      </c>
      <c r="J353" s="125" t="e">
        <f t="shared" ca="1" si="1919"/>
        <v>#N/A</v>
      </c>
      <c r="K353" s="125" t="e">
        <f t="shared" ca="1" si="1919"/>
        <v>#N/A</v>
      </c>
      <c r="L353" s="125" t="e">
        <f t="shared" ca="1" si="1919"/>
        <v>#N/A</v>
      </c>
      <c r="M353" s="125" t="e">
        <f t="shared" ca="1" si="1919"/>
        <v>#N/A</v>
      </c>
      <c r="N353" s="125" t="e">
        <f t="shared" ca="1" si="1919"/>
        <v>#N/A</v>
      </c>
      <c r="O353" s="125" t="e">
        <f t="shared" ca="1" si="1919"/>
        <v>#N/A</v>
      </c>
      <c r="P353" s="125" t="e">
        <f t="shared" ca="1" si="1919"/>
        <v>#N/A</v>
      </c>
      <c r="Q353" s="125" t="e">
        <f t="shared" ca="1" si="1919"/>
        <v>#N/A</v>
      </c>
      <c r="R353" s="125" t="e">
        <f t="shared" ca="1" si="1919"/>
        <v>#N/A</v>
      </c>
      <c r="S353" s="125" t="e">
        <f t="shared" ref="S353:AH368" ca="1" si="1996">TRIM(INDIRECT("'" &amp; "TNX Report" &amp; "'!" &amp; ADDRESS($A$9+$C353,S$1)))</f>
        <v>#N/A</v>
      </c>
      <c r="T353" s="125" t="e">
        <f t="shared" ca="1" si="1996"/>
        <v>#N/A</v>
      </c>
      <c r="U353" s="125" t="e">
        <f t="shared" ca="1" si="1996"/>
        <v>#N/A</v>
      </c>
      <c r="V353" s="125" t="e">
        <f t="shared" ca="1" si="1996"/>
        <v>#N/A</v>
      </c>
      <c r="W353" s="125" t="e">
        <f t="shared" ca="1" si="1996"/>
        <v>#N/A</v>
      </c>
      <c r="X353" s="125" t="e">
        <f t="shared" ca="1" si="1996"/>
        <v>#N/A</v>
      </c>
      <c r="Y353" s="125" t="e">
        <f t="shared" ca="1" si="1996"/>
        <v>#N/A</v>
      </c>
      <c r="Z353" s="125" t="e">
        <f t="shared" ca="1" si="1996"/>
        <v>#N/A</v>
      </c>
      <c r="AA353" s="125" t="e">
        <f t="shared" ca="1" si="1996"/>
        <v>#N/A</v>
      </c>
      <c r="AB353" s="125" t="e">
        <f t="shared" ca="1" si="1996"/>
        <v>#N/A</v>
      </c>
      <c r="AC353" s="125" t="e">
        <f t="shared" ca="1" si="1996"/>
        <v>#N/A</v>
      </c>
      <c r="AD353" s="125" t="e">
        <f t="shared" ca="1" si="1996"/>
        <v>#N/A</v>
      </c>
      <c r="AE353" s="125" t="e">
        <f t="shared" ca="1" si="1996"/>
        <v>#N/A</v>
      </c>
      <c r="AF353" s="125" t="e">
        <f t="shared" ca="1" si="1996"/>
        <v>#N/A</v>
      </c>
      <c r="AG353" s="125" t="e">
        <f t="shared" ca="1" si="1996"/>
        <v>#N/A</v>
      </c>
      <c r="AH353" s="125" t="e">
        <f t="shared" ca="1" si="1996"/>
        <v>#N/A</v>
      </c>
      <c r="AI353" s="125" t="e">
        <f t="shared" ca="1" si="1920"/>
        <v>#N/A</v>
      </c>
      <c r="AJ353" s="125" t="e">
        <f t="shared" ca="1" si="1920"/>
        <v>#N/A</v>
      </c>
      <c r="AK353" s="125" t="e">
        <f t="shared" ca="1" si="1920"/>
        <v>#N/A</v>
      </c>
      <c r="AL353" s="125" t="e">
        <f t="shared" ca="1" si="1920"/>
        <v>#N/A</v>
      </c>
      <c r="AM353" s="125" t="e">
        <f t="shared" ca="1" si="1920"/>
        <v>#N/A</v>
      </c>
      <c r="AN353" s="125" t="e">
        <f t="shared" ca="1" si="1920"/>
        <v>#N/A</v>
      </c>
      <c r="AO353" s="125" t="e">
        <f t="shared" ca="1" si="1920"/>
        <v>#N/A</v>
      </c>
      <c r="AP353" s="125" t="e">
        <f t="shared" ca="1" si="1920"/>
        <v>#N/A</v>
      </c>
      <c r="AQ353" s="125" t="e">
        <f t="shared" ca="1" si="1920"/>
        <v>#N/A</v>
      </c>
      <c r="AR353" s="125" t="e">
        <f t="shared" ca="1" si="1920"/>
        <v>#N/A</v>
      </c>
      <c r="AS353" s="125" t="e">
        <f t="shared" ca="1" si="1920"/>
        <v>#N/A</v>
      </c>
      <c r="AT353" s="125" t="e">
        <f t="shared" ca="1" si="1920"/>
        <v>#N/A</v>
      </c>
      <c r="AU353" s="125" t="e">
        <f t="shared" ca="1" si="1920"/>
        <v>#N/A</v>
      </c>
      <c r="AV353" s="125" t="e">
        <f t="shared" ca="1" si="1920"/>
        <v>#N/A</v>
      </c>
      <c r="AW353" s="125" t="e">
        <f t="shared" ca="1" si="1920"/>
        <v>#N/A</v>
      </c>
      <c r="AX353" s="125" t="e">
        <f t="shared" ref="AX353:BA368" ca="1" si="1997">TRIM(INDIRECT("'" &amp; "TNX Report" &amp; "'!" &amp; ADDRESS($A$9+$C353,AX$1)))</f>
        <v>#N/A</v>
      </c>
      <c r="AY353" s="125" t="e">
        <f t="shared" ca="1" si="1997"/>
        <v>#N/A</v>
      </c>
      <c r="AZ353" s="125" t="e">
        <f t="shared" ca="1" si="1997"/>
        <v>#N/A</v>
      </c>
      <c r="BA353" s="125" t="e">
        <f t="shared" ca="1" si="1997"/>
        <v>#N/A</v>
      </c>
      <c r="BB353" s="125" t="str">
        <f t="shared" ca="1" si="1814"/>
        <v/>
      </c>
      <c r="BC353" s="125" t="str">
        <f t="shared" ca="1" si="1806"/>
        <v/>
      </c>
      <c r="BD353" s="125" t="str">
        <f t="shared" ca="1" si="1807"/>
        <v/>
      </c>
      <c r="BE353" s="125" t="str">
        <f t="shared" ca="1" si="1808"/>
        <v/>
      </c>
      <c r="BF353" t="str">
        <f t="shared" ca="1" si="1815"/>
        <v/>
      </c>
      <c r="BG353" s="125" t="str">
        <f t="shared" ca="1" si="1842"/>
        <v/>
      </c>
      <c r="BI353" s="606" t="str">
        <f t="shared" ca="1" si="1877"/>
        <v/>
      </c>
      <c r="BJ353" s="125" t="str">
        <f t="shared" ca="1" si="1855"/>
        <v/>
      </c>
      <c r="BK353" s="125" t="str">
        <f t="shared" ca="1" si="1878"/>
        <v/>
      </c>
      <c r="BL353" s="125" t="str">
        <f t="shared" ref="BL353" ca="1" si="1998">IFERROR(INDEX($D$2:$BA$203,$A$41-1+$BI353,$A$27-3)*IF(RTF_unit="K",1,IF(RTF_unit="lb",1/1000,IF(RTF_unit="T",2,1))),"")</f>
        <v/>
      </c>
      <c r="BM353" s="125" t="str">
        <f t="shared" ref="BM353" ca="1" si="1999">IFERROR(INDEX($D$2:$BA$203,$A$41-1+$BI353,$A$27-1)*IF(RTF_unit="K",1,IF(RTF_unit="lb",1/1000,IF(RTF_unit="T",2,1))),"")</f>
        <v/>
      </c>
      <c r="BN353" s="125" t="str">
        <f t="shared" ref="BN353" ca="1" si="2000">IFERROR(INDEX($D$2:$BA$203,$A$41-1+$BI353,$A$27-2)*IF(RTF_unit="K",1,IF(RTF_unit="lb",1/1000,IF(RTF_unit="T",2,1))),"")</f>
        <v/>
      </c>
      <c r="BO353" s="125" t="str">
        <f t="shared" ref="BO353" ca="1" si="2001">IFERROR(INDEX($D$2:$BA$203,$A$41-1+$BI353,$A$27)*IF(RTF_unit_Moment="kip-ft",1,IF(RTF_unit_Moment="kip-in",1/12,IF(RTF_unit_Moment="lb-ft",1/1000,IF(RTF_unit_Moment="lb-in",1/12000,1)))),"")</f>
        <v/>
      </c>
      <c r="BP353" s="125" t="str">
        <f t="shared" ref="BP353" ca="1" si="2002">IFERROR(INDEX($D$2:$BA$203,$A$41-1+$BI353,$A$30)*IF(RTF_unit_Moment="kip-ft",1,IF(RTF_unit_Moment="kip-in",1/12,IF(RTF_unit_Moment="lb-ft",1/1000,IF(RTF_unit_Moment="lb-in",1/12000,1)))),"")</f>
        <v/>
      </c>
      <c r="BQ353" s="125" t="str">
        <f t="shared" ca="1" si="1884"/>
        <v/>
      </c>
      <c r="BR353" s="125" t="str">
        <f t="shared" ca="1" si="1885"/>
        <v/>
      </c>
      <c r="BT353" s="125" t="str">
        <f t="array" aca="1" ref="BT353" ca="1">IFERROR(INDEX($BB$1:$BB$203,SMALL(IF($BB$1:$BB$203&lt;&gt;"",ROW($BB$1:$BB$203)),ROW(346:346))),"")</f>
        <v/>
      </c>
      <c r="BU353" s="604" t="str">
        <f t="shared" ca="1" si="1853"/>
        <v/>
      </c>
      <c r="BV353" s="125" t="str">
        <f t="shared" ca="1" si="1861"/>
        <v/>
      </c>
      <c r="BW353" s="125" t="str">
        <f t="shared" ca="1" si="1861"/>
        <v/>
      </c>
      <c r="BX353" s="125" t="str">
        <f t="shared" ca="1" si="1861"/>
        <v/>
      </c>
      <c r="BY353" s="125" t="str">
        <f t="shared" ca="1" si="1862"/>
        <v/>
      </c>
      <c r="BZ353" s="125" t="str">
        <f t="shared" ca="1" si="1854"/>
        <v/>
      </c>
      <c r="CA353" s="125" t="str">
        <f t="shared" ca="1" si="1863"/>
        <v/>
      </c>
      <c r="CB353" s="125" t="str">
        <f t="shared" ca="1" si="1864"/>
        <v/>
      </c>
      <c r="CC353" s="125" t="str">
        <f t="shared" ca="1" si="1865"/>
        <v/>
      </c>
      <c r="CD353" s="125" t="str">
        <f t="shared" ca="1" si="1866"/>
        <v/>
      </c>
      <c r="CE353" s="125" t="str">
        <f t="shared" ca="1" si="1867"/>
        <v/>
      </c>
      <c r="CF353" s="125" t="str">
        <f t="shared" ca="1" si="1868"/>
        <v/>
      </c>
      <c r="CG353" s="125" t="str">
        <f t="shared" ca="1" si="1869"/>
        <v/>
      </c>
      <c r="CH353" s="125" t="str">
        <f t="shared" ca="1" si="1870"/>
        <v/>
      </c>
      <c r="CI353" s="125" t="str">
        <f t="shared" ca="1" si="1871"/>
        <v/>
      </c>
      <c r="CJ353" s="125" t="str">
        <f t="array" aca="1" ref="CJ353" ca="1">IFERROR(INDEX($CI$1:$CI$502,SMALL(IF($CI$1:$CI$502&lt;&gt;"",ROW($CI$1:$CI$502)),ROW(346:346))),"")</f>
        <v/>
      </c>
      <c r="CK353" s="125" t="str">
        <f t="shared" ca="1" si="1872"/>
        <v/>
      </c>
      <c r="CL353" s="125" t="str">
        <f t="shared" ca="1" si="1873"/>
        <v/>
      </c>
      <c r="CM353" s="125"/>
      <c r="CO353" s="125" t="str">
        <f t="shared" si="1874"/>
        <v/>
      </c>
      <c r="CP353" s="600" t="str">
        <f t="shared" si="1875"/>
        <v/>
      </c>
      <c r="CQ353" s="600" t="str">
        <f t="shared" si="1891"/>
        <v/>
      </c>
      <c r="CR353" s="600" t="str">
        <f t="shared" si="1876"/>
        <v/>
      </c>
    </row>
    <row r="354" spans="1:96" x14ac:dyDescent="0.25">
      <c r="A354" s="591"/>
      <c r="C354" s="125">
        <f t="shared" si="1821"/>
        <v>352</v>
      </c>
      <c r="D354" s="125" t="e">
        <f t="shared" ref="D354:S369" ca="1" si="2003">TRIM(INDIRECT("'" &amp; "TNX Report" &amp; "'!" &amp; ADDRESS($A$9+$C354,D$1)))</f>
        <v>#N/A</v>
      </c>
      <c r="E354" s="125" t="e">
        <f t="shared" ca="1" si="2003"/>
        <v>#N/A</v>
      </c>
      <c r="F354" s="125" t="e">
        <f t="shared" ca="1" si="2003"/>
        <v>#N/A</v>
      </c>
      <c r="G354" s="125" t="e">
        <f t="shared" ca="1" si="2003"/>
        <v>#N/A</v>
      </c>
      <c r="H354" s="125" t="e">
        <f t="shared" ca="1" si="2003"/>
        <v>#N/A</v>
      </c>
      <c r="I354" s="125" t="e">
        <f t="shared" ca="1" si="2003"/>
        <v>#N/A</v>
      </c>
      <c r="J354" s="125" t="e">
        <f t="shared" ca="1" si="2003"/>
        <v>#N/A</v>
      </c>
      <c r="K354" s="125" t="e">
        <f t="shared" ca="1" si="2003"/>
        <v>#N/A</v>
      </c>
      <c r="L354" s="125" t="e">
        <f t="shared" ca="1" si="2003"/>
        <v>#N/A</v>
      </c>
      <c r="M354" s="125" t="e">
        <f t="shared" ca="1" si="2003"/>
        <v>#N/A</v>
      </c>
      <c r="N354" s="125" t="e">
        <f t="shared" ca="1" si="2003"/>
        <v>#N/A</v>
      </c>
      <c r="O354" s="125" t="e">
        <f t="shared" ca="1" si="2003"/>
        <v>#N/A</v>
      </c>
      <c r="P354" s="125" t="e">
        <f t="shared" ca="1" si="2003"/>
        <v>#N/A</v>
      </c>
      <c r="Q354" s="125" t="e">
        <f t="shared" ca="1" si="2003"/>
        <v>#N/A</v>
      </c>
      <c r="R354" s="125" t="e">
        <f t="shared" ca="1" si="2003"/>
        <v>#N/A</v>
      </c>
      <c r="S354" s="125" t="e">
        <f t="shared" ca="1" si="2003"/>
        <v>#N/A</v>
      </c>
      <c r="T354" s="125" t="e">
        <f t="shared" ca="1" si="1996"/>
        <v>#N/A</v>
      </c>
      <c r="U354" s="125" t="e">
        <f t="shared" ca="1" si="1996"/>
        <v>#N/A</v>
      </c>
      <c r="V354" s="125" t="e">
        <f t="shared" ca="1" si="1996"/>
        <v>#N/A</v>
      </c>
      <c r="W354" s="125" t="e">
        <f t="shared" ca="1" si="1996"/>
        <v>#N/A</v>
      </c>
      <c r="X354" s="125" t="e">
        <f t="shared" ca="1" si="1996"/>
        <v>#N/A</v>
      </c>
      <c r="Y354" s="125" t="e">
        <f t="shared" ca="1" si="1996"/>
        <v>#N/A</v>
      </c>
      <c r="Z354" s="125" t="e">
        <f t="shared" ca="1" si="1996"/>
        <v>#N/A</v>
      </c>
      <c r="AA354" s="125" t="e">
        <f t="shared" ca="1" si="1996"/>
        <v>#N/A</v>
      </c>
      <c r="AB354" s="125" t="e">
        <f t="shared" ca="1" si="1996"/>
        <v>#N/A</v>
      </c>
      <c r="AC354" s="125" t="e">
        <f t="shared" ca="1" si="1996"/>
        <v>#N/A</v>
      </c>
      <c r="AD354" s="125" t="e">
        <f t="shared" ca="1" si="1996"/>
        <v>#N/A</v>
      </c>
      <c r="AE354" s="125" t="e">
        <f t="shared" ca="1" si="1996"/>
        <v>#N/A</v>
      </c>
      <c r="AF354" s="125" t="e">
        <f t="shared" ca="1" si="1996"/>
        <v>#N/A</v>
      </c>
      <c r="AG354" s="125" t="e">
        <f t="shared" ca="1" si="1996"/>
        <v>#N/A</v>
      </c>
      <c r="AH354" s="125" t="e">
        <f t="shared" ca="1" si="1996"/>
        <v>#N/A</v>
      </c>
      <c r="AI354" s="125" t="e">
        <f t="shared" ref="AI354:AX369" ca="1" si="2004">TRIM(INDIRECT("'" &amp; "TNX Report" &amp; "'!" &amp; ADDRESS($A$9+$C354,AI$1)))</f>
        <v>#N/A</v>
      </c>
      <c r="AJ354" s="125" t="e">
        <f t="shared" ca="1" si="2004"/>
        <v>#N/A</v>
      </c>
      <c r="AK354" s="125" t="e">
        <f t="shared" ca="1" si="2004"/>
        <v>#N/A</v>
      </c>
      <c r="AL354" s="125" t="e">
        <f t="shared" ca="1" si="2004"/>
        <v>#N/A</v>
      </c>
      <c r="AM354" s="125" t="e">
        <f t="shared" ca="1" si="2004"/>
        <v>#N/A</v>
      </c>
      <c r="AN354" s="125" t="e">
        <f t="shared" ca="1" si="2004"/>
        <v>#N/A</v>
      </c>
      <c r="AO354" s="125" t="e">
        <f t="shared" ca="1" si="2004"/>
        <v>#N/A</v>
      </c>
      <c r="AP354" s="125" t="e">
        <f t="shared" ca="1" si="2004"/>
        <v>#N/A</v>
      </c>
      <c r="AQ354" s="125" t="e">
        <f t="shared" ca="1" si="2004"/>
        <v>#N/A</v>
      </c>
      <c r="AR354" s="125" t="e">
        <f t="shared" ca="1" si="2004"/>
        <v>#N/A</v>
      </c>
      <c r="AS354" s="125" t="e">
        <f t="shared" ca="1" si="2004"/>
        <v>#N/A</v>
      </c>
      <c r="AT354" s="125" t="e">
        <f t="shared" ca="1" si="2004"/>
        <v>#N/A</v>
      </c>
      <c r="AU354" s="125" t="e">
        <f t="shared" ca="1" si="2004"/>
        <v>#N/A</v>
      </c>
      <c r="AV354" s="125" t="e">
        <f t="shared" ca="1" si="2004"/>
        <v>#N/A</v>
      </c>
      <c r="AW354" s="125" t="e">
        <f t="shared" ca="1" si="2004"/>
        <v>#N/A</v>
      </c>
      <c r="AX354" s="125" t="e">
        <f t="shared" ca="1" si="2004"/>
        <v>#N/A</v>
      </c>
      <c r="AY354" s="125" t="e">
        <f t="shared" ca="1" si="1997"/>
        <v>#N/A</v>
      </c>
      <c r="AZ354" s="125" t="e">
        <f t="shared" ca="1" si="1997"/>
        <v>#N/A</v>
      </c>
      <c r="BA354" s="125" t="e">
        <f t="shared" ca="1" si="1997"/>
        <v>#N/A</v>
      </c>
      <c r="BB354" s="125" t="str">
        <f t="shared" ca="1" si="1814"/>
        <v/>
      </c>
      <c r="BC354" s="125" t="str">
        <f t="shared" ca="1" si="1806"/>
        <v/>
      </c>
      <c r="BD354" s="125" t="str">
        <f t="shared" ca="1" si="1807"/>
        <v/>
      </c>
      <c r="BE354" s="125" t="str">
        <f t="shared" ca="1" si="1808"/>
        <v/>
      </c>
      <c r="BF354" t="str">
        <f t="shared" ca="1" si="1815"/>
        <v/>
      </c>
      <c r="BG354" s="125" t="str">
        <f t="shared" ca="1" si="1842"/>
        <v/>
      </c>
      <c r="BI354" s="606" t="str">
        <f t="shared" ca="1" si="1877"/>
        <v/>
      </c>
      <c r="BJ354" s="125" t="str">
        <f t="shared" ca="1" si="1855"/>
        <v/>
      </c>
      <c r="BK354" s="125" t="str">
        <f t="shared" ca="1" si="1878"/>
        <v/>
      </c>
      <c r="BL354" s="125" t="str">
        <f t="shared" ref="BL354" ca="1" si="2005">IFERROR(INDEX($D$2:$BA$203,$A$41-1+$BI354,$A$27-3)*IF(RTF_unit="K",1,IF(RTF_unit="lb",1/1000,IF(RTF_unit="T",2,1))),"")</f>
        <v/>
      </c>
      <c r="BM354" s="125" t="str">
        <f t="shared" ref="BM354" ca="1" si="2006">IFERROR(INDEX($D$2:$BA$203,$A$41-1+$BI354,$A$27-1)*IF(RTF_unit="K",1,IF(RTF_unit="lb",1/1000,IF(RTF_unit="T",2,1))),"")</f>
        <v/>
      </c>
      <c r="BN354" s="125" t="str">
        <f t="shared" ref="BN354" ca="1" si="2007">IFERROR(INDEX($D$2:$BA$203,$A$41-1+$BI354,$A$27-2)*IF(RTF_unit="K",1,IF(RTF_unit="lb",1/1000,IF(RTF_unit="T",2,1))),"")</f>
        <v/>
      </c>
      <c r="BO354" s="125" t="str">
        <f t="shared" ref="BO354" ca="1" si="2008">IFERROR(INDEX($D$2:$BA$203,$A$41-1+$BI354,$A$27)*IF(RTF_unit_Moment="kip-ft",1,IF(RTF_unit_Moment="kip-in",1/12,IF(RTF_unit_Moment="lb-ft",1/1000,IF(RTF_unit_Moment="lb-in",1/12000,1)))),"")</f>
        <v/>
      </c>
      <c r="BP354" s="125" t="str">
        <f t="shared" ref="BP354" ca="1" si="2009">IFERROR(INDEX($D$2:$BA$203,$A$41-1+$BI354,$A$30)*IF(RTF_unit_Moment="kip-ft",1,IF(RTF_unit_Moment="kip-in",1/12,IF(RTF_unit_Moment="lb-ft",1/1000,IF(RTF_unit_Moment="lb-in",1/12000,1)))),"")</f>
        <v/>
      </c>
      <c r="BQ354" s="125" t="str">
        <f t="shared" ca="1" si="1884"/>
        <v/>
      </c>
      <c r="BR354" s="125" t="str">
        <f t="shared" ca="1" si="1885"/>
        <v/>
      </c>
      <c r="BT354" s="125" t="str">
        <f t="array" aca="1" ref="BT354" ca="1">IFERROR(INDEX($BB$1:$BB$203,SMALL(IF($BB$1:$BB$203&lt;&gt;"",ROW($BB$1:$BB$203)),ROW(347:347))),"")</f>
        <v/>
      </c>
      <c r="BU354" s="604" t="str">
        <f t="shared" ca="1" si="1853"/>
        <v/>
      </c>
      <c r="BV354" s="125" t="str">
        <f t="shared" ca="1" si="1861"/>
        <v/>
      </c>
      <c r="BW354" s="125" t="str">
        <f t="shared" ca="1" si="1861"/>
        <v/>
      </c>
      <c r="BX354" s="125" t="str">
        <f t="shared" ca="1" si="1861"/>
        <v/>
      </c>
      <c r="BY354" s="125" t="str">
        <f t="shared" ca="1" si="1862"/>
        <v/>
      </c>
      <c r="BZ354" s="125" t="str">
        <f t="shared" ca="1" si="1854"/>
        <v/>
      </c>
      <c r="CA354" s="125" t="str">
        <f t="shared" ca="1" si="1863"/>
        <v/>
      </c>
      <c r="CB354" s="125" t="str">
        <f t="shared" ca="1" si="1864"/>
        <v/>
      </c>
      <c r="CC354" s="125" t="str">
        <f t="shared" ca="1" si="1865"/>
        <v/>
      </c>
      <c r="CD354" s="125" t="str">
        <f t="shared" ca="1" si="1866"/>
        <v/>
      </c>
      <c r="CE354" s="125" t="str">
        <f t="shared" ca="1" si="1867"/>
        <v/>
      </c>
      <c r="CF354" s="125" t="str">
        <f t="shared" ca="1" si="1868"/>
        <v/>
      </c>
      <c r="CG354" s="125" t="str">
        <f t="shared" ca="1" si="1869"/>
        <v/>
      </c>
      <c r="CH354" s="125" t="str">
        <f t="shared" ca="1" si="1870"/>
        <v/>
      </c>
      <c r="CI354" s="125" t="str">
        <f t="shared" ca="1" si="1871"/>
        <v/>
      </c>
      <c r="CJ354" s="125" t="str">
        <f t="array" aca="1" ref="CJ354" ca="1">IFERROR(INDEX($CI$1:$CI$502,SMALL(IF($CI$1:$CI$502&lt;&gt;"",ROW($CI$1:$CI$502)),ROW(347:347))),"")</f>
        <v/>
      </c>
      <c r="CK354" s="125" t="str">
        <f t="shared" ca="1" si="1872"/>
        <v/>
      </c>
      <c r="CL354" s="125" t="str">
        <f t="shared" ca="1" si="1873"/>
        <v/>
      </c>
      <c r="CM354" s="125"/>
      <c r="CO354" s="125" t="str">
        <f t="shared" si="1874"/>
        <v/>
      </c>
      <c r="CP354" s="600" t="str">
        <f t="shared" si="1875"/>
        <v/>
      </c>
      <c r="CQ354" s="600" t="str">
        <f t="shared" si="1891"/>
        <v/>
      </c>
      <c r="CR354" s="600" t="str">
        <f t="shared" si="1876"/>
        <v/>
      </c>
    </row>
    <row r="355" spans="1:96" x14ac:dyDescent="0.25">
      <c r="A355" s="591"/>
      <c r="C355" s="125">
        <f t="shared" si="1821"/>
        <v>353</v>
      </c>
      <c r="D355" s="125" t="e">
        <f t="shared" ca="1" si="2003"/>
        <v>#N/A</v>
      </c>
      <c r="E355" s="125" t="e">
        <f t="shared" ca="1" si="2003"/>
        <v>#N/A</v>
      </c>
      <c r="F355" s="125" t="e">
        <f t="shared" ca="1" si="2003"/>
        <v>#N/A</v>
      </c>
      <c r="G355" s="125" t="e">
        <f t="shared" ca="1" si="2003"/>
        <v>#N/A</v>
      </c>
      <c r="H355" s="125" t="e">
        <f t="shared" ca="1" si="2003"/>
        <v>#N/A</v>
      </c>
      <c r="I355" s="125" t="e">
        <f t="shared" ca="1" si="2003"/>
        <v>#N/A</v>
      </c>
      <c r="J355" s="125" t="e">
        <f t="shared" ca="1" si="2003"/>
        <v>#N/A</v>
      </c>
      <c r="K355" s="125" t="e">
        <f t="shared" ca="1" si="2003"/>
        <v>#N/A</v>
      </c>
      <c r="L355" s="125" t="e">
        <f t="shared" ca="1" si="2003"/>
        <v>#N/A</v>
      </c>
      <c r="M355" s="125" t="e">
        <f t="shared" ca="1" si="2003"/>
        <v>#N/A</v>
      </c>
      <c r="N355" s="125" t="e">
        <f t="shared" ca="1" si="2003"/>
        <v>#N/A</v>
      </c>
      <c r="O355" s="125" t="e">
        <f t="shared" ca="1" si="2003"/>
        <v>#N/A</v>
      </c>
      <c r="P355" s="125" t="e">
        <f t="shared" ca="1" si="2003"/>
        <v>#N/A</v>
      </c>
      <c r="Q355" s="125" t="e">
        <f t="shared" ca="1" si="2003"/>
        <v>#N/A</v>
      </c>
      <c r="R355" s="125" t="e">
        <f t="shared" ca="1" si="2003"/>
        <v>#N/A</v>
      </c>
      <c r="S355" s="125" t="e">
        <f t="shared" ca="1" si="2003"/>
        <v>#N/A</v>
      </c>
      <c r="T355" s="125" t="e">
        <f t="shared" ca="1" si="1996"/>
        <v>#N/A</v>
      </c>
      <c r="U355" s="125" t="e">
        <f t="shared" ca="1" si="1996"/>
        <v>#N/A</v>
      </c>
      <c r="V355" s="125" t="e">
        <f t="shared" ca="1" si="1996"/>
        <v>#N/A</v>
      </c>
      <c r="W355" s="125" t="e">
        <f t="shared" ca="1" si="1996"/>
        <v>#N/A</v>
      </c>
      <c r="X355" s="125" t="e">
        <f t="shared" ca="1" si="1996"/>
        <v>#N/A</v>
      </c>
      <c r="Y355" s="125" t="e">
        <f t="shared" ca="1" si="1996"/>
        <v>#N/A</v>
      </c>
      <c r="Z355" s="125" t="e">
        <f t="shared" ca="1" si="1996"/>
        <v>#N/A</v>
      </c>
      <c r="AA355" s="125" t="e">
        <f t="shared" ca="1" si="1996"/>
        <v>#N/A</v>
      </c>
      <c r="AB355" s="125" t="e">
        <f t="shared" ca="1" si="1996"/>
        <v>#N/A</v>
      </c>
      <c r="AC355" s="125" t="e">
        <f t="shared" ca="1" si="1996"/>
        <v>#N/A</v>
      </c>
      <c r="AD355" s="125" t="e">
        <f t="shared" ca="1" si="1996"/>
        <v>#N/A</v>
      </c>
      <c r="AE355" s="125" t="e">
        <f t="shared" ca="1" si="1996"/>
        <v>#N/A</v>
      </c>
      <c r="AF355" s="125" t="e">
        <f t="shared" ca="1" si="1996"/>
        <v>#N/A</v>
      </c>
      <c r="AG355" s="125" t="e">
        <f t="shared" ca="1" si="1996"/>
        <v>#N/A</v>
      </c>
      <c r="AH355" s="125" t="e">
        <f t="shared" ca="1" si="1996"/>
        <v>#N/A</v>
      </c>
      <c r="AI355" s="125" t="e">
        <f t="shared" ca="1" si="2004"/>
        <v>#N/A</v>
      </c>
      <c r="AJ355" s="125" t="e">
        <f t="shared" ca="1" si="2004"/>
        <v>#N/A</v>
      </c>
      <c r="AK355" s="125" t="e">
        <f t="shared" ca="1" si="2004"/>
        <v>#N/A</v>
      </c>
      <c r="AL355" s="125" t="e">
        <f t="shared" ca="1" si="2004"/>
        <v>#N/A</v>
      </c>
      <c r="AM355" s="125" t="e">
        <f t="shared" ca="1" si="2004"/>
        <v>#N/A</v>
      </c>
      <c r="AN355" s="125" t="e">
        <f t="shared" ca="1" si="2004"/>
        <v>#N/A</v>
      </c>
      <c r="AO355" s="125" t="e">
        <f t="shared" ca="1" si="2004"/>
        <v>#N/A</v>
      </c>
      <c r="AP355" s="125" t="e">
        <f t="shared" ca="1" si="2004"/>
        <v>#N/A</v>
      </c>
      <c r="AQ355" s="125" t="e">
        <f t="shared" ca="1" si="2004"/>
        <v>#N/A</v>
      </c>
      <c r="AR355" s="125" t="e">
        <f t="shared" ca="1" si="2004"/>
        <v>#N/A</v>
      </c>
      <c r="AS355" s="125" t="e">
        <f t="shared" ca="1" si="2004"/>
        <v>#N/A</v>
      </c>
      <c r="AT355" s="125" t="e">
        <f t="shared" ca="1" si="2004"/>
        <v>#N/A</v>
      </c>
      <c r="AU355" s="125" t="e">
        <f t="shared" ca="1" si="2004"/>
        <v>#N/A</v>
      </c>
      <c r="AV355" s="125" t="e">
        <f t="shared" ca="1" si="2004"/>
        <v>#N/A</v>
      </c>
      <c r="AW355" s="125" t="e">
        <f t="shared" ca="1" si="2004"/>
        <v>#N/A</v>
      </c>
      <c r="AX355" s="125" t="e">
        <f t="shared" ca="1" si="2004"/>
        <v>#N/A</v>
      </c>
      <c r="AY355" s="125" t="e">
        <f t="shared" ca="1" si="1997"/>
        <v>#N/A</v>
      </c>
      <c r="AZ355" s="125" t="e">
        <f t="shared" ca="1" si="1997"/>
        <v>#N/A</v>
      </c>
      <c r="BA355" s="125" t="e">
        <f t="shared" ca="1" si="1997"/>
        <v>#N/A</v>
      </c>
      <c r="BB355" s="125" t="str">
        <f t="shared" ca="1" si="1814"/>
        <v/>
      </c>
      <c r="BC355" s="125" t="str">
        <f t="shared" ca="1" si="1806"/>
        <v/>
      </c>
      <c r="BD355" s="125" t="str">
        <f t="shared" ca="1" si="1807"/>
        <v/>
      </c>
      <c r="BE355" s="125" t="str">
        <f t="shared" ca="1" si="1808"/>
        <v/>
      </c>
      <c r="BF355" t="str">
        <f t="shared" ca="1" si="1815"/>
        <v/>
      </c>
      <c r="BG355" s="125" t="str">
        <f t="shared" ca="1" si="1842"/>
        <v/>
      </c>
      <c r="BI355" s="606" t="str">
        <f t="shared" ca="1" si="1877"/>
        <v/>
      </c>
      <c r="BJ355" s="125" t="str">
        <f t="shared" ca="1" si="1855"/>
        <v/>
      </c>
      <c r="BK355" s="125" t="str">
        <f t="shared" ca="1" si="1878"/>
        <v/>
      </c>
      <c r="BL355" s="125" t="str">
        <f t="shared" ref="BL355" ca="1" si="2010">IFERROR(INDEX($D$2:$BA$203,$A$41-1+$BI355,$A$27-3)*IF(RTF_unit="K",1,IF(RTF_unit="lb",1/1000,IF(RTF_unit="T",2,1))),"")</f>
        <v/>
      </c>
      <c r="BM355" s="125" t="str">
        <f t="shared" ref="BM355" ca="1" si="2011">IFERROR(INDEX($D$2:$BA$203,$A$41-1+$BI355,$A$27-1)*IF(RTF_unit="K",1,IF(RTF_unit="lb",1/1000,IF(RTF_unit="T",2,1))),"")</f>
        <v/>
      </c>
      <c r="BN355" s="125" t="str">
        <f t="shared" ref="BN355" ca="1" si="2012">IFERROR(INDEX($D$2:$BA$203,$A$41-1+$BI355,$A$27-2)*IF(RTF_unit="K",1,IF(RTF_unit="lb",1/1000,IF(RTF_unit="T",2,1))),"")</f>
        <v/>
      </c>
      <c r="BO355" s="125" t="str">
        <f t="shared" ref="BO355" ca="1" si="2013">IFERROR(INDEX($D$2:$BA$203,$A$41-1+$BI355,$A$27)*IF(RTF_unit_Moment="kip-ft",1,IF(RTF_unit_Moment="kip-in",1/12,IF(RTF_unit_Moment="lb-ft",1/1000,IF(RTF_unit_Moment="lb-in",1/12000,1)))),"")</f>
        <v/>
      </c>
      <c r="BP355" s="125" t="str">
        <f t="shared" ref="BP355" ca="1" si="2014">IFERROR(INDEX($D$2:$BA$203,$A$41-1+$BI355,$A$30)*IF(RTF_unit_Moment="kip-ft",1,IF(RTF_unit_Moment="kip-in",1/12,IF(RTF_unit_Moment="lb-ft",1/1000,IF(RTF_unit_Moment="lb-in",1/12000,1)))),"")</f>
        <v/>
      </c>
      <c r="BQ355" s="125" t="str">
        <f t="shared" ca="1" si="1884"/>
        <v/>
      </c>
      <c r="BR355" s="125" t="str">
        <f t="shared" ca="1" si="1885"/>
        <v/>
      </c>
      <c r="BT355" s="125" t="str">
        <f t="array" aca="1" ref="BT355" ca="1">IFERROR(INDEX($BB$1:$BB$203,SMALL(IF($BB$1:$BB$203&lt;&gt;"",ROW($BB$1:$BB$203)),ROW(348:348))),"")</f>
        <v/>
      </c>
      <c r="BU355" s="604" t="str">
        <f t="shared" ca="1" si="1853"/>
        <v/>
      </c>
      <c r="BV355" s="125" t="str">
        <f t="shared" ca="1" si="1861"/>
        <v/>
      </c>
      <c r="BW355" s="125" t="str">
        <f t="shared" ca="1" si="1861"/>
        <v/>
      </c>
      <c r="BX355" s="125" t="str">
        <f t="shared" ca="1" si="1861"/>
        <v/>
      </c>
      <c r="BY355" s="125" t="str">
        <f t="shared" ca="1" si="1862"/>
        <v/>
      </c>
      <c r="BZ355" s="125" t="str">
        <f t="shared" ca="1" si="1854"/>
        <v/>
      </c>
      <c r="CA355" s="125" t="str">
        <f t="shared" ca="1" si="1863"/>
        <v/>
      </c>
      <c r="CB355" s="125" t="str">
        <f t="shared" ca="1" si="1864"/>
        <v/>
      </c>
      <c r="CC355" s="125" t="str">
        <f t="shared" ca="1" si="1865"/>
        <v/>
      </c>
      <c r="CD355" s="125" t="str">
        <f t="shared" ca="1" si="1866"/>
        <v/>
      </c>
      <c r="CE355" s="125" t="str">
        <f t="shared" ca="1" si="1867"/>
        <v/>
      </c>
      <c r="CF355" s="125" t="str">
        <f t="shared" ca="1" si="1868"/>
        <v/>
      </c>
      <c r="CG355" s="125" t="str">
        <f t="shared" ca="1" si="1869"/>
        <v/>
      </c>
      <c r="CH355" s="125" t="str">
        <f t="shared" ca="1" si="1870"/>
        <v/>
      </c>
      <c r="CI355" s="125" t="str">
        <f t="shared" ca="1" si="1871"/>
        <v/>
      </c>
      <c r="CJ355" s="125" t="str">
        <f t="array" aca="1" ref="CJ355" ca="1">IFERROR(INDEX($CI$1:$CI$502,SMALL(IF($CI$1:$CI$502&lt;&gt;"",ROW($CI$1:$CI$502)),ROW(348:348))),"")</f>
        <v/>
      </c>
      <c r="CK355" s="125" t="str">
        <f t="shared" ca="1" si="1872"/>
        <v/>
      </c>
      <c r="CL355" s="125" t="str">
        <f t="shared" ca="1" si="1873"/>
        <v/>
      </c>
      <c r="CM355" s="125"/>
      <c r="CO355" s="125" t="str">
        <f t="shared" si="1874"/>
        <v/>
      </c>
      <c r="CP355" s="600" t="str">
        <f t="shared" si="1875"/>
        <v/>
      </c>
      <c r="CQ355" s="600" t="str">
        <f t="shared" si="1891"/>
        <v/>
      </c>
      <c r="CR355" s="600" t="str">
        <f t="shared" si="1876"/>
        <v/>
      </c>
    </row>
    <row r="356" spans="1:96" x14ac:dyDescent="0.25">
      <c r="A356" s="591"/>
      <c r="C356" s="125">
        <f t="shared" si="1821"/>
        <v>354</v>
      </c>
      <c r="D356" s="125" t="e">
        <f t="shared" ca="1" si="2003"/>
        <v>#N/A</v>
      </c>
      <c r="E356" s="125" t="e">
        <f t="shared" ca="1" si="2003"/>
        <v>#N/A</v>
      </c>
      <c r="F356" s="125" t="e">
        <f t="shared" ca="1" si="2003"/>
        <v>#N/A</v>
      </c>
      <c r="G356" s="125" t="e">
        <f t="shared" ca="1" si="2003"/>
        <v>#N/A</v>
      </c>
      <c r="H356" s="125" t="e">
        <f t="shared" ca="1" si="2003"/>
        <v>#N/A</v>
      </c>
      <c r="I356" s="125" t="e">
        <f t="shared" ca="1" si="2003"/>
        <v>#N/A</v>
      </c>
      <c r="J356" s="125" t="e">
        <f t="shared" ca="1" si="2003"/>
        <v>#N/A</v>
      </c>
      <c r="K356" s="125" t="e">
        <f t="shared" ca="1" si="2003"/>
        <v>#N/A</v>
      </c>
      <c r="L356" s="125" t="e">
        <f t="shared" ca="1" si="2003"/>
        <v>#N/A</v>
      </c>
      <c r="M356" s="125" t="e">
        <f t="shared" ca="1" si="2003"/>
        <v>#N/A</v>
      </c>
      <c r="N356" s="125" t="e">
        <f t="shared" ca="1" si="2003"/>
        <v>#N/A</v>
      </c>
      <c r="O356" s="125" t="e">
        <f t="shared" ca="1" si="2003"/>
        <v>#N/A</v>
      </c>
      <c r="P356" s="125" t="e">
        <f t="shared" ca="1" si="2003"/>
        <v>#N/A</v>
      </c>
      <c r="Q356" s="125" t="e">
        <f t="shared" ca="1" si="2003"/>
        <v>#N/A</v>
      </c>
      <c r="R356" s="125" t="e">
        <f t="shared" ca="1" si="2003"/>
        <v>#N/A</v>
      </c>
      <c r="S356" s="125" t="e">
        <f t="shared" ca="1" si="2003"/>
        <v>#N/A</v>
      </c>
      <c r="T356" s="125" t="e">
        <f t="shared" ca="1" si="1996"/>
        <v>#N/A</v>
      </c>
      <c r="U356" s="125" t="e">
        <f t="shared" ca="1" si="1996"/>
        <v>#N/A</v>
      </c>
      <c r="V356" s="125" t="e">
        <f t="shared" ca="1" si="1996"/>
        <v>#N/A</v>
      </c>
      <c r="W356" s="125" t="e">
        <f t="shared" ca="1" si="1996"/>
        <v>#N/A</v>
      </c>
      <c r="X356" s="125" t="e">
        <f t="shared" ca="1" si="1996"/>
        <v>#N/A</v>
      </c>
      <c r="Y356" s="125" t="e">
        <f t="shared" ca="1" si="1996"/>
        <v>#N/A</v>
      </c>
      <c r="Z356" s="125" t="e">
        <f t="shared" ca="1" si="1996"/>
        <v>#N/A</v>
      </c>
      <c r="AA356" s="125" t="e">
        <f t="shared" ca="1" si="1996"/>
        <v>#N/A</v>
      </c>
      <c r="AB356" s="125" t="e">
        <f t="shared" ca="1" si="1996"/>
        <v>#N/A</v>
      </c>
      <c r="AC356" s="125" t="e">
        <f t="shared" ca="1" si="1996"/>
        <v>#N/A</v>
      </c>
      <c r="AD356" s="125" t="e">
        <f t="shared" ca="1" si="1996"/>
        <v>#N/A</v>
      </c>
      <c r="AE356" s="125" t="e">
        <f t="shared" ca="1" si="1996"/>
        <v>#N/A</v>
      </c>
      <c r="AF356" s="125" t="e">
        <f t="shared" ca="1" si="1996"/>
        <v>#N/A</v>
      </c>
      <c r="AG356" s="125" t="e">
        <f t="shared" ca="1" si="1996"/>
        <v>#N/A</v>
      </c>
      <c r="AH356" s="125" t="e">
        <f t="shared" ca="1" si="1996"/>
        <v>#N/A</v>
      </c>
      <c r="AI356" s="125" t="e">
        <f t="shared" ca="1" si="2004"/>
        <v>#N/A</v>
      </c>
      <c r="AJ356" s="125" t="e">
        <f t="shared" ca="1" si="2004"/>
        <v>#N/A</v>
      </c>
      <c r="AK356" s="125" t="e">
        <f t="shared" ca="1" si="2004"/>
        <v>#N/A</v>
      </c>
      <c r="AL356" s="125" t="e">
        <f t="shared" ca="1" si="2004"/>
        <v>#N/A</v>
      </c>
      <c r="AM356" s="125" t="e">
        <f t="shared" ca="1" si="2004"/>
        <v>#N/A</v>
      </c>
      <c r="AN356" s="125" t="e">
        <f t="shared" ca="1" si="2004"/>
        <v>#N/A</v>
      </c>
      <c r="AO356" s="125" t="e">
        <f t="shared" ca="1" si="2004"/>
        <v>#N/A</v>
      </c>
      <c r="AP356" s="125" t="e">
        <f t="shared" ca="1" si="2004"/>
        <v>#N/A</v>
      </c>
      <c r="AQ356" s="125" t="e">
        <f t="shared" ca="1" si="2004"/>
        <v>#N/A</v>
      </c>
      <c r="AR356" s="125" t="e">
        <f t="shared" ca="1" si="2004"/>
        <v>#N/A</v>
      </c>
      <c r="AS356" s="125" t="e">
        <f t="shared" ca="1" si="2004"/>
        <v>#N/A</v>
      </c>
      <c r="AT356" s="125" t="e">
        <f t="shared" ca="1" si="2004"/>
        <v>#N/A</v>
      </c>
      <c r="AU356" s="125" t="e">
        <f t="shared" ca="1" si="2004"/>
        <v>#N/A</v>
      </c>
      <c r="AV356" s="125" t="e">
        <f t="shared" ca="1" si="2004"/>
        <v>#N/A</v>
      </c>
      <c r="AW356" s="125" t="e">
        <f t="shared" ca="1" si="2004"/>
        <v>#N/A</v>
      </c>
      <c r="AX356" s="125" t="e">
        <f t="shared" ca="1" si="2004"/>
        <v>#N/A</v>
      </c>
      <c r="AY356" s="125" t="e">
        <f t="shared" ca="1" si="1997"/>
        <v>#N/A</v>
      </c>
      <c r="AZ356" s="125" t="e">
        <f t="shared" ca="1" si="1997"/>
        <v>#N/A</v>
      </c>
      <c r="BA356" s="125" t="e">
        <f t="shared" ca="1" si="1997"/>
        <v>#N/A</v>
      </c>
      <c r="BB356" s="125" t="str">
        <f t="shared" ca="1" si="1814"/>
        <v/>
      </c>
      <c r="BC356" s="125" t="str">
        <f t="shared" ca="1" si="1806"/>
        <v/>
      </c>
      <c r="BD356" s="125" t="str">
        <f t="shared" ca="1" si="1807"/>
        <v/>
      </c>
      <c r="BE356" s="125" t="str">
        <f t="shared" ca="1" si="1808"/>
        <v/>
      </c>
      <c r="BF356" t="str">
        <f t="shared" ca="1" si="1815"/>
        <v/>
      </c>
      <c r="BG356" s="125" t="str">
        <f t="shared" ca="1" si="1842"/>
        <v/>
      </c>
      <c r="BI356" s="606" t="str">
        <f t="shared" ca="1" si="1877"/>
        <v/>
      </c>
      <c r="BJ356" s="125" t="str">
        <f t="shared" ca="1" si="1855"/>
        <v/>
      </c>
      <c r="BK356" s="125" t="str">
        <f t="shared" ca="1" si="1878"/>
        <v/>
      </c>
      <c r="BL356" s="125" t="str">
        <f t="shared" ref="BL356" ca="1" si="2015">IFERROR(INDEX($D$2:$BA$203,$A$41-1+$BI356,$A$27-3)*IF(RTF_unit="K",1,IF(RTF_unit="lb",1/1000,IF(RTF_unit="T",2,1))),"")</f>
        <v/>
      </c>
      <c r="BM356" s="125" t="str">
        <f t="shared" ref="BM356" ca="1" si="2016">IFERROR(INDEX($D$2:$BA$203,$A$41-1+$BI356,$A$27-1)*IF(RTF_unit="K",1,IF(RTF_unit="lb",1/1000,IF(RTF_unit="T",2,1))),"")</f>
        <v/>
      </c>
      <c r="BN356" s="125" t="str">
        <f t="shared" ref="BN356" ca="1" si="2017">IFERROR(INDEX($D$2:$BA$203,$A$41-1+$BI356,$A$27-2)*IF(RTF_unit="K",1,IF(RTF_unit="lb",1/1000,IF(RTF_unit="T",2,1))),"")</f>
        <v/>
      </c>
      <c r="BO356" s="125" t="str">
        <f t="shared" ref="BO356" ca="1" si="2018">IFERROR(INDEX($D$2:$BA$203,$A$41-1+$BI356,$A$27)*IF(RTF_unit_Moment="kip-ft",1,IF(RTF_unit_Moment="kip-in",1/12,IF(RTF_unit_Moment="lb-ft",1/1000,IF(RTF_unit_Moment="lb-in",1/12000,1)))),"")</f>
        <v/>
      </c>
      <c r="BP356" s="125" t="str">
        <f t="shared" ref="BP356" ca="1" si="2019">IFERROR(INDEX($D$2:$BA$203,$A$41-1+$BI356,$A$30)*IF(RTF_unit_Moment="kip-ft",1,IF(RTF_unit_Moment="kip-in",1/12,IF(RTF_unit_Moment="lb-ft",1/1000,IF(RTF_unit_Moment="lb-in",1/12000,1)))),"")</f>
        <v/>
      </c>
      <c r="BQ356" s="125" t="str">
        <f t="shared" ca="1" si="1884"/>
        <v/>
      </c>
      <c r="BR356" s="125" t="str">
        <f t="shared" ca="1" si="1885"/>
        <v/>
      </c>
      <c r="BT356" s="125" t="str">
        <f t="array" aca="1" ref="BT356" ca="1">IFERROR(INDEX($BB$1:$BB$203,SMALL(IF($BB$1:$BB$203&lt;&gt;"",ROW($BB$1:$BB$203)),ROW(349:349))),"")</f>
        <v/>
      </c>
      <c r="BU356" s="604" t="str">
        <f t="shared" ca="1" si="1853"/>
        <v/>
      </c>
      <c r="BV356" s="125" t="str">
        <f t="shared" ca="1" si="1861"/>
        <v/>
      </c>
      <c r="BW356" s="125" t="str">
        <f t="shared" ca="1" si="1861"/>
        <v/>
      </c>
      <c r="BX356" s="125" t="str">
        <f t="shared" ca="1" si="1861"/>
        <v/>
      </c>
      <c r="BY356" s="125" t="str">
        <f t="shared" ca="1" si="1862"/>
        <v/>
      </c>
      <c r="BZ356" s="125" t="str">
        <f t="shared" ca="1" si="1854"/>
        <v/>
      </c>
      <c r="CA356" s="125" t="str">
        <f t="shared" ca="1" si="1863"/>
        <v/>
      </c>
      <c r="CB356" s="125" t="str">
        <f t="shared" ca="1" si="1864"/>
        <v/>
      </c>
      <c r="CC356" s="125" t="str">
        <f t="shared" ca="1" si="1865"/>
        <v/>
      </c>
      <c r="CD356" s="125" t="str">
        <f t="shared" ca="1" si="1866"/>
        <v/>
      </c>
      <c r="CE356" s="125" t="str">
        <f t="shared" ca="1" si="1867"/>
        <v/>
      </c>
      <c r="CF356" s="125" t="str">
        <f t="shared" ca="1" si="1868"/>
        <v/>
      </c>
      <c r="CG356" s="125" t="str">
        <f t="shared" ca="1" si="1869"/>
        <v/>
      </c>
      <c r="CH356" s="125" t="str">
        <f t="shared" ca="1" si="1870"/>
        <v/>
      </c>
      <c r="CI356" s="125" t="str">
        <f t="shared" ca="1" si="1871"/>
        <v/>
      </c>
      <c r="CJ356" s="125" t="str">
        <f t="array" aca="1" ref="CJ356" ca="1">IFERROR(INDEX($CI$1:$CI$502,SMALL(IF($CI$1:$CI$502&lt;&gt;"",ROW($CI$1:$CI$502)),ROW(349:349))),"")</f>
        <v/>
      </c>
      <c r="CK356" s="125" t="str">
        <f t="shared" ca="1" si="1872"/>
        <v/>
      </c>
      <c r="CL356" s="125" t="str">
        <f t="shared" ca="1" si="1873"/>
        <v/>
      </c>
      <c r="CM356" s="125"/>
      <c r="CO356" s="125" t="str">
        <f t="shared" si="1874"/>
        <v/>
      </c>
      <c r="CP356" s="600" t="str">
        <f t="shared" si="1875"/>
        <v/>
      </c>
      <c r="CQ356" s="600" t="str">
        <f t="shared" si="1891"/>
        <v/>
      </c>
      <c r="CR356" s="600" t="str">
        <f t="shared" si="1876"/>
        <v/>
      </c>
    </row>
    <row r="357" spans="1:96" x14ac:dyDescent="0.25">
      <c r="A357" s="591"/>
      <c r="C357" s="125">
        <f t="shared" si="1821"/>
        <v>355</v>
      </c>
      <c r="D357" s="125" t="e">
        <f t="shared" ca="1" si="2003"/>
        <v>#N/A</v>
      </c>
      <c r="E357" s="125" t="e">
        <f t="shared" ca="1" si="2003"/>
        <v>#N/A</v>
      </c>
      <c r="F357" s="125" t="e">
        <f t="shared" ca="1" si="2003"/>
        <v>#N/A</v>
      </c>
      <c r="G357" s="125" t="e">
        <f t="shared" ca="1" si="2003"/>
        <v>#N/A</v>
      </c>
      <c r="H357" s="125" t="e">
        <f t="shared" ca="1" si="2003"/>
        <v>#N/A</v>
      </c>
      <c r="I357" s="125" t="e">
        <f t="shared" ca="1" si="2003"/>
        <v>#N/A</v>
      </c>
      <c r="J357" s="125" t="e">
        <f t="shared" ca="1" si="2003"/>
        <v>#N/A</v>
      </c>
      <c r="K357" s="125" t="e">
        <f t="shared" ca="1" si="2003"/>
        <v>#N/A</v>
      </c>
      <c r="L357" s="125" t="e">
        <f t="shared" ca="1" si="2003"/>
        <v>#N/A</v>
      </c>
      <c r="M357" s="125" t="e">
        <f t="shared" ca="1" si="2003"/>
        <v>#N/A</v>
      </c>
      <c r="N357" s="125" t="e">
        <f t="shared" ca="1" si="2003"/>
        <v>#N/A</v>
      </c>
      <c r="O357" s="125" t="e">
        <f t="shared" ca="1" si="2003"/>
        <v>#N/A</v>
      </c>
      <c r="P357" s="125" t="e">
        <f t="shared" ca="1" si="2003"/>
        <v>#N/A</v>
      </c>
      <c r="Q357" s="125" t="e">
        <f t="shared" ca="1" si="2003"/>
        <v>#N/A</v>
      </c>
      <c r="R357" s="125" t="e">
        <f t="shared" ca="1" si="2003"/>
        <v>#N/A</v>
      </c>
      <c r="S357" s="125" t="e">
        <f t="shared" ca="1" si="2003"/>
        <v>#N/A</v>
      </c>
      <c r="T357" s="125" t="e">
        <f t="shared" ca="1" si="1996"/>
        <v>#N/A</v>
      </c>
      <c r="U357" s="125" t="e">
        <f t="shared" ca="1" si="1996"/>
        <v>#N/A</v>
      </c>
      <c r="V357" s="125" t="e">
        <f t="shared" ca="1" si="1996"/>
        <v>#N/A</v>
      </c>
      <c r="W357" s="125" t="e">
        <f t="shared" ca="1" si="1996"/>
        <v>#N/A</v>
      </c>
      <c r="X357" s="125" t="e">
        <f t="shared" ca="1" si="1996"/>
        <v>#N/A</v>
      </c>
      <c r="Y357" s="125" t="e">
        <f t="shared" ca="1" si="1996"/>
        <v>#N/A</v>
      </c>
      <c r="Z357" s="125" t="e">
        <f t="shared" ca="1" si="1996"/>
        <v>#N/A</v>
      </c>
      <c r="AA357" s="125" t="e">
        <f t="shared" ca="1" si="1996"/>
        <v>#N/A</v>
      </c>
      <c r="AB357" s="125" t="e">
        <f t="shared" ca="1" si="1996"/>
        <v>#N/A</v>
      </c>
      <c r="AC357" s="125" t="e">
        <f t="shared" ca="1" si="1996"/>
        <v>#N/A</v>
      </c>
      <c r="AD357" s="125" t="e">
        <f t="shared" ca="1" si="1996"/>
        <v>#N/A</v>
      </c>
      <c r="AE357" s="125" t="e">
        <f t="shared" ca="1" si="1996"/>
        <v>#N/A</v>
      </c>
      <c r="AF357" s="125" t="e">
        <f t="shared" ca="1" si="1996"/>
        <v>#N/A</v>
      </c>
      <c r="AG357" s="125" t="e">
        <f t="shared" ca="1" si="1996"/>
        <v>#N/A</v>
      </c>
      <c r="AH357" s="125" t="e">
        <f t="shared" ca="1" si="1996"/>
        <v>#N/A</v>
      </c>
      <c r="AI357" s="125" t="e">
        <f t="shared" ca="1" si="2004"/>
        <v>#N/A</v>
      </c>
      <c r="AJ357" s="125" t="e">
        <f t="shared" ca="1" si="2004"/>
        <v>#N/A</v>
      </c>
      <c r="AK357" s="125" t="e">
        <f t="shared" ca="1" si="2004"/>
        <v>#N/A</v>
      </c>
      <c r="AL357" s="125" t="e">
        <f t="shared" ca="1" si="2004"/>
        <v>#N/A</v>
      </c>
      <c r="AM357" s="125" t="e">
        <f t="shared" ca="1" si="2004"/>
        <v>#N/A</v>
      </c>
      <c r="AN357" s="125" t="e">
        <f t="shared" ca="1" si="2004"/>
        <v>#N/A</v>
      </c>
      <c r="AO357" s="125" t="e">
        <f t="shared" ca="1" si="2004"/>
        <v>#N/A</v>
      </c>
      <c r="AP357" s="125" t="e">
        <f t="shared" ca="1" si="2004"/>
        <v>#N/A</v>
      </c>
      <c r="AQ357" s="125" t="e">
        <f t="shared" ca="1" si="2004"/>
        <v>#N/A</v>
      </c>
      <c r="AR357" s="125" t="e">
        <f t="shared" ca="1" si="2004"/>
        <v>#N/A</v>
      </c>
      <c r="AS357" s="125" t="e">
        <f t="shared" ca="1" si="2004"/>
        <v>#N/A</v>
      </c>
      <c r="AT357" s="125" t="e">
        <f t="shared" ca="1" si="2004"/>
        <v>#N/A</v>
      </c>
      <c r="AU357" s="125" t="e">
        <f t="shared" ca="1" si="2004"/>
        <v>#N/A</v>
      </c>
      <c r="AV357" s="125" t="e">
        <f t="shared" ca="1" si="2004"/>
        <v>#N/A</v>
      </c>
      <c r="AW357" s="125" t="e">
        <f t="shared" ca="1" si="2004"/>
        <v>#N/A</v>
      </c>
      <c r="AX357" s="125" t="e">
        <f t="shared" ca="1" si="2004"/>
        <v>#N/A</v>
      </c>
      <c r="AY357" s="125" t="e">
        <f t="shared" ca="1" si="1997"/>
        <v>#N/A</v>
      </c>
      <c r="AZ357" s="125" t="e">
        <f t="shared" ca="1" si="1997"/>
        <v>#N/A</v>
      </c>
      <c r="BA357" s="125" t="e">
        <f t="shared" ca="1" si="1997"/>
        <v>#N/A</v>
      </c>
      <c r="BB357" s="125" t="str">
        <f t="shared" ca="1" si="1814"/>
        <v/>
      </c>
      <c r="BC357" s="125" t="str">
        <f t="shared" ca="1" si="1806"/>
        <v/>
      </c>
      <c r="BD357" s="125" t="str">
        <f t="shared" ca="1" si="1807"/>
        <v/>
      </c>
      <c r="BE357" s="125" t="str">
        <f t="shared" ca="1" si="1808"/>
        <v/>
      </c>
      <c r="BF357" t="str">
        <f t="shared" ca="1" si="1815"/>
        <v/>
      </c>
      <c r="BG357" s="125" t="str">
        <f t="shared" ca="1" si="1842"/>
        <v/>
      </c>
      <c r="BI357" s="606" t="str">
        <f t="shared" ca="1" si="1877"/>
        <v/>
      </c>
      <c r="BJ357" s="125" t="str">
        <f t="shared" ca="1" si="1855"/>
        <v/>
      </c>
      <c r="BK357" s="125" t="str">
        <f t="shared" ca="1" si="1878"/>
        <v/>
      </c>
      <c r="BL357" s="125" t="str">
        <f t="shared" ref="BL357" ca="1" si="2020">IFERROR(INDEX($D$2:$BA$203,$A$41-1+$BI357,$A$27-3)*IF(RTF_unit="K",1,IF(RTF_unit="lb",1/1000,IF(RTF_unit="T",2,1))),"")</f>
        <v/>
      </c>
      <c r="BM357" s="125" t="str">
        <f t="shared" ref="BM357" ca="1" si="2021">IFERROR(INDEX($D$2:$BA$203,$A$41-1+$BI357,$A$27-1)*IF(RTF_unit="K",1,IF(RTF_unit="lb",1/1000,IF(RTF_unit="T",2,1))),"")</f>
        <v/>
      </c>
      <c r="BN357" s="125" t="str">
        <f t="shared" ref="BN357" ca="1" si="2022">IFERROR(INDEX($D$2:$BA$203,$A$41-1+$BI357,$A$27-2)*IF(RTF_unit="K",1,IF(RTF_unit="lb",1/1000,IF(RTF_unit="T",2,1))),"")</f>
        <v/>
      </c>
      <c r="BO357" s="125" t="str">
        <f t="shared" ref="BO357" ca="1" si="2023">IFERROR(INDEX($D$2:$BA$203,$A$41-1+$BI357,$A$27)*IF(RTF_unit_Moment="kip-ft",1,IF(RTF_unit_Moment="kip-in",1/12,IF(RTF_unit_Moment="lb-ft",1/1000,IF(RTF_unit_Moment="lb-in",1/12000,1)))),"")</f>
        <v/>
      </c>
      <c r="BP357" s="125" t="str">
        <f t="shared" ref="BP357" ca="1" si="2024">IFERROR(INDEX($D$2:$BA$203,$A$41-1+$BI357,$A$30)*IF(RTF_unit_Moment="kip-ft",1,IF(RTF_unit_Moment="kip-in",1/12,IF(RTF_unit_Moment="lb-ft",1/1000,IF(RTF_unit_Moment="lb-in",1/12000,1)))),"")</f>
        <v/>
      </c>
      <c r="BQ357" s="125" t="str">
        <f t="shared" ca="1" si="1884"/>
        <v/>
      </c>
      <c r="BR357" s="125" t="str">
        <f t="shared" ca="1" si="1885"/>
        <v/>
      </c>
      <c r="BT357" s="125" t="str">
        <f t="array" aca="1" ref="BT357" ca="1">IFERROR(INDEX($BB$1:$BB$203,SMALL(IF($BB$1:$BB$203&lt;&gt;"",ROW($BB$1:$BB$203)),ROW(350:350))),"")</f>
        <v/>
      </c>
      <c r="BU357" s="604" t="str">
        <f t="shared" ca="1" si="1853"/>
        <v/>
      </c>
      <c r="BV357" s="125" t="str">
        <f t="shared" ca="1" si="1861"/>
        <v/>
      </c>
      <c r="BW357" s="125" t="str">
        <f t="shared" ca="1" si="1861"/>
        <v/>
      </c>
      <c r="BX357" s="125" t="str">
        <f t="shared" ca="1" si="1861"/>
        <v/>
      </c>
      <c r="BY357" s="125" t="str">
        <f t="shared" ca="1" si="1862"/>
        <v/>
      </c>
      <c r="BZ357" s="125" t="str">
        <f t="shared" ca="1" si="1854"/>
        <v/>
      </c>
      <c r="CA357" s="125" t="str">
        <f t="shared" ca="1" si="1863"/>
        <v/>
      </c>
      <c r="CB357" s="125" t="str">
        <f t="shared" ca="1" si="1864"/>
        <v/>
      </c>
      <c r="CC357" s="125" t="str">
        <f t="shared" ca="1" si="1865"/>
        <v/>
      </c>
      <c r="CD357" s="125" t="str">
        <f t="shared" ca="1" si="1866"/>
        <v/>
      </c>
      <c r="CE357" s="125" t="str">
        <f t="shared" ca="1" si="1867"/>
        <v/>
      </c>
      <c r="CF357" s="125" t="str">
        <f t="shared" ca="1" si="1868"/>
        <v/>
      </c>
      <c r="CG357" s="125" t="str">
        <f t="shared" ca="1" si="1869"/>
        <v/>
      </c>
      <c r="CH357" s="125" t="str">
        <f t="shared" ca="1" si="1870"/>
        <v/>
      </c>
      <c r="CI357" s="125" t="str">
        <f t="shared" ca="1" si="1871"/>
        <v/>
      </c>
      <c r="CJ357" s="125" t="str">
        <f t="array" aca="1" ref="CJ357" ca="1">IFERROR(INDEX($CI$1:$CI$502,SMALL(IF($CI$1:$CI$502&lt;&gt;"",ROW($CI$1:$CI$502)),ROW(350:350))),"")</f>
        <v/>
      </c>
      <c r="CK357" s="125" t="str">
        <f t="shared" ca="1" si="1872"/>
        <v/>
      </c>
      <c r="CL357" s="125" t="str">
        <f t="shared" ca="1" si="1873"/>
        <v/>
      </c>
      <c r="CM357" s="125"/>
      <c r="CO357" s="125" t="str">
        <f t="shared" si="1874"/>
        <v/>
      </c>
      <c r="CP357" s="600" t="str">
        <f t="shared" si="1875"/>
        <v/>
      </c>
      <c r="CQ357" s="600" t="str">
        <f t="shared" si="1891"/>
        <v/>
      </c>
      <c r="CR357" s="600" t="str">
        <f t="shared" si="1876"/>
        <v/>
      </c>
    </row>
    <row r="358" spans="1:96" x14ac:dyDescent="0.25">
      <c r="A358" s="591"/>
      <c r="C358" s="125">
        <f t="shared" si="1821"/>
        <v>356</v>
      </c>
      <c r="D358" s="125" t="e">
        <f t="shared" ca="1" si="2003"/>
        <v>#N/A</v>
      </c>
      <c r="E358" s="125" t="e">
        <f t="shared" ca="1" si="2003"/>
        <v>#N/A</v>
      </c>
      <c r="F358" s="125" t="e">
        <f t="shared" ca="1" si="2003"/>
        <v>#N/A</v>
      </c>
      <c r="G358" s="125" t="e">
        <f t="shared" ca="1" si="2003"/>
        <v>#N/A</v>
      </c>
      <c r="H358" s="125" t="e">
        <f t="shared" ca="1" si="2003"/>
        <v>#N/A</v>
      </c>
      <c r="I358" s="125" t="e">
        <f t="shared" ca="1" si="2003"/>
        <v>#N/A</v>
      </c>
      <c r="J358" s="125" t="e">
        <f t="shared" ca="1" si="2003"/>
        <v>#N/A</v>
      </c>
      <c r="K358" s="125" t="e">
        <f t="shared" ca="1" si="2003"/>
        <v>#N/A</v>
      </c>
      <c r="L358" s="125" t="e">
        <f t="shared" ca="1" si="2003"/>
        <v>#N/A</v>
      </c>
      <c r="M358" s="125" t="e">
        <f t="shared" ca="1" si="2003"/>
        <v>#N/A</v>
      </c>
      <c r="N358" s="125" t="e">
        <f t="shared" ca="1" si="2003"/>
        <v>#N/A</v>
      </c>
      <c r="O358" s="125" t="e">
        <f t="shared" ca="1" si="2003"/>
        <v>#N/A</v>
      </c>
      <c r="P358" s="125" t="e">
        <f t="shared" ca="1" si="2003"/>
        <v>#N/A</v>
      </c>
      <c r="Q358" s="125" t="e">
        <f t="shared" ca="1" si="2003"/>
        <v>#N/A</v>
      </c>
      <c r="R358" s="125" t="e">
        <f t="shared" ca="1" si="2003"/>
        <v>#N/A</v>
      </c>
      <c r="S358" s="125" t="e">
        <f t="shared" ca="1" si="2003"/>
        <v>#N/A</v>
      </c>
      <c r="T358" s="125" t="e">
        <f t="shared" ca="1" si="1996"/>
        <v>#N/A</v>
      </c>
      <c r="U358" s="125" t="e">
        <f t="shared" ca="1" si="1996"/>
        <v>#N/A</v>
      </c>
      <c r="V358" s="125" t="e">
        <f t="shared" ca="1" si="1996"/>
        <v>#N/A</v>
      </c>
      <c r="W358" s="125" t="e">
        <f t="shared" ca="1" si="1996"/>
        <v>#N/A</v>
      </c>
      <c r="X358" s="125" t="e">
        <f t="shared" ca="1" si="1996"/>
        <v>#N/A</v>
      </c>
      <c r="Y358" s="125" t="e">
        <f t="shared" ca="1" si="1996"/>
        <v>#N/A</v>
      </c>
      <c r="Z358" s="125" t="e">
        <f t="shared" ca="1" si="1996"/>
        <v>#N/A</v>
      </c>
      <c r="AA358" s="125" t="e">
        <f t="shared" ca="1" si="1996"/>
        <v>#N/A</v>
      </c>
      <c r="AB358" s="125" t="e">
        <f t="shared" ca="1" si="1996"/>
        <v>#N/A</v>
      </c>
      <c r="AC358" s="125" t="e">
        <f t="shared" ca="1" si="1996"/>
        <v>#N/A</v>
      </c>
      <c r="AD358" s="125" t="e">
        <f t="shared" ca="1" si="1996"/>
        <v>#N/A</v>
      </c>
      <c r="AE358" s="125" t="e">
        <f t="shared" ca="1" si="1996"/>
        <v>#N/A</v>
      </c>
      <c r="AF358" s="125" t="e">
        <f t="shared" ca="1" si="1996"/>
        <v>#N/A</v>
      </c>
      <c r="AG358" s="125" t="e">
        <f t="shared" ca="1" si="1996"/>
        <v>#N/A</v>
      </c>
      <c r="AH358" s="125" t="e">
        <f t="shared" ca="1" si="1996"/>
        <v>#N/A</v>
      </c>
      <c r="AI358" s="125" t="e">
        <f t="shared" ca="1" si="2004"/>
        <v>#N/A</v>
      </c>
      <c r="AJ358" s="125" t="e">
        <f t="shared" ca="1" si="2004"/>
        <v>#N/A</v>
      </c>
      <c r="AK358" s="125" t="e">
        <f t="shared" ca="1" si="2004"/>
        <v>#N/A</v>
      </c>
      <c r="AL358" s="125" t="e">
        <f t="shared" ca="1" si="2004"/>
        <v>#N/A</v>
      </c>
      <c r="AM358" s="125" t="e">
        <f t="shared" ca="1" si="2004"/>
        <v>#N/A</v>
      </c>
      <c r="AN358" s="125" t="e">
        <f t="shared" ca="1" si="2004"/>
        <v>#N/A</v>
      </c>
      <c r="AO358" s="125" t="e">
        <f t="shared" ca="1" si="2004"/>
        <v>#N/A</v>
      </c>
      <c r="AP358" s="125" t="e">
        <f t="shared" ca="1" si="2004"/>
        <v>#N/A</v>
      </c>
      <c r="AQ358" s="125" t="e">
        <f t="shared" ca="1" si="2004"/>
        <v>#N/A</v>
      </c>
      <c r="AR358" s="125" t="e">
        <f t="shared" ca="1" si="2004"/>
        <v>#N/A</v>
      </c>
      <c r="AS358" s="125" t="e">
        <f t="shared" ca="1" si="2004"/>
        <v>#N/A</v>
      </c>
      <c r="AT358" s="125" t="e">
        <f t="shared" ca="1" si="2004"/>
        <v>#N/A</v>
      </c>
      <c r="AU358" s="125" t="e">
        <f t="shared" ca="1" si="2004"/>
        <v>#N/A</v>
      </c>
      <c r="AV358" s="125" t="e">
        <f t="shared" ca="1" si="2004"/>
        <v>#N/A</v>
      </c>
      <c r="AW358" s="125" t="e">
        <f t="shared" ca="1" si="2004"/>
        <v>#N/A</v>
      </c>
      <c r="AX358" s="125" t="e">
        <f t="shared" ca="1" si="2004"/>
        <v>#N/A</v>
      </c>
      <c r="AY358" s="125" t="e">
        <f t="shared" ca="1" si="1997"/>
        <v>#N/A</v>
      </c>
      <c r="AZ358" s="125" t="e">
        <f t="shared" ca="1" si="1997"/>
        <v>#N/A</v>
      </c>
      <c r="BA358" s="125" t="e">
        <f t="shared" ca="1" si="1997"/>
        <v>#N/A</v>
      </c>
      <c r="BB358" s="125" t="str">
        <f t="shared" ca="1" si="1814"/>
        <v/>
      </c>
      <c r="BC358" s="125" t="str">
        <f t="shared" ca="1" si="1806"/>
        <v/>
      </c>
      <c r="BD358" s="125" t="str">
        <f t="shared" ca="1" si="1807"/>
        <v/>
      </c>
      <c r="BE358" s="125" t="str">
        <f t="shared" ca="1" si="1808"/>
        <v/>
      </c>
      <c r="BF358" t="str">
        <f t="shared" ca="1" si="1815"/>
        <v/>
      </c>
      <c r="BG358" s="125" t="str">
        <f t="shared" ca="1" si="1842"/>
        <v/>
      </c>
      <c r="BI358" s="606" t="str">
        <f t="shared" ca="1" si="1877"/>
        <v/>
      </c>
      <c r="BJ358" s="125" t="str">
        <f t="shared" ca="1" si="1855"/>
        <v/>
      </c>
      <c r="BK358" s="125" t="str">
        <f t="shared" ca="1" si="1878"/>
        <v/>
      </c>
      <c r="BL358" s="125" t="str">
        <f t="shared" ref="BL358" ca="1" si="2025">IFERROR(INDEX($D$2:$BA$203,$A$41-1+$BI358,$A$27-3)*IF(RTF_unit="K",1,IF(RTF_unit="lb",1/1000,IF(RTF_unit="T",2,1))),"")</f>
        <v/>
      </c>
      <c r="BM358" s="125" t="str">
        <f t="shared" ref="BM358" ca="1" si="2026">IFERROR(INDEX($D$2:$BA$203,$A$41-1+$BI358,$A$27-1)*IF(RTF_unit="K",1,IF(RTF_unit="lb",1/1000,IF(RTF_unit="T",2,1))),"")</f>
        <v/>
      </c>
      <c r="BN358" s="125" t="str">
        <f t="shared" ref="BN358" ca="1" si="2027">IFERROR(INDEX($D$2:$BA$203,$A$41-1+$BI358,$A$27-2)*IF(RTF_unit="K",1,IF(RTF_unit="lb",1/1000,IF(RTF_unit="T",2,1))),"")</f>
        <v/>
      </c>
      <c r="BO358" s="125" t="str">
        <f t="shared" ref="BO358" ca="1" si="2028">IFERROR(INDEX($D$2:$BA$203,$A$41-1+$BI358,$A$27)*IF(RTF_unit_Moment="kip-ft",1,IF(RTF_unit_Moment="kip-in",1/12,IF(RTF_unit_Moment="lb-ft",1/1000,IF(RTF_unit_Moment="lb-in",1/12000,1)))),"")</f>
        <v/>
      </c>
      <c r="BP358" s="125" t="str">
        <f t="shared" ref="BP358" ca="1" si="2029">IFERROR(INDEX($D$2:$BA$203,$A$41-1+$BI358,$A$30)*IF(RTF_unit_Moment="kip-ft",1,IF(RTF_unit_Moment="kip-in",1/12,IF(RTF_unit_Moment="lb-ft",1/1000,IF(RTF_unit_Moment="lb-in",1/12000,1)))),"")</f>
        <v/>
      </c>
      <c r="BQ358" s="125" t="str">
        <f t="shared" ca="1" si="1884"/>
        <v/>
      </c>
      <c r="BR358" s="125" t="str">
        <f t="shared" ca="1" si="1885"/>
        <v/>
      </c>
      <c r="BT358" s="125" t="str">
        <f t="array" aca="1" ref="BT358" ca="1">IFERROR(INDEX($BB$1:$BB$203,SMALL(IF($BB$1:$BB$203&lt;&gt;"",ROW($BB$1:$BB$203)),ROW(351:351))),"")</f>
        <v/>
      </c>
      <c r="BU358" s="604" t="str">
        <f t="shared" ca="1" si="1853"/>
        <v/>
      </c>
      <c r="BV358" s="125" t="str">
        <f t="shared" ca="1" si="1861"/>
        <v/>
      </c>
      <c r="BW358" s="125" t="str">
        <f t="shared" ca="1" si="1861"/>
        <v/>
      </c>
      <c r="BX358" s="125" t="str">
        <f t="shared" ca="1" si="1861"/>
        <v/>
      </c>
      <c r="BY358" s="125" t="str">
        <f t="shared" ca="1" si="1862"/>
        <v/>
      </c>
      <c r="BZ358" s="125" t="str">
        <f t="shared" ca="1" si="1854"/>
        <v/>
      </c>
      <c r="CA358" s="125" t="str">
        <f t="shared" ca="1" si="1863"/>
        <v/>
      </c>
      <c r="CB358" s="125" t="str">
        <f t="shared" ca="1" si="1864"/>
        <v/>
      </c>
      <c r="CC358" s="125" t="str">
        <f t="shared" ca="1" si="1865"/>
        <v/>
      </c>
      <c r="CD358" s="125" t="str">
        <f t="shared" ca="1" si="1866"/>
        <v/>
      </c>
      <c r="CE358" s="125" t="str">
        <f t="shared" ca="1" si="1867"/>
        <v/>
      </c>
      <c r="CF358" s="125" t="str">
        <f t="shared" ca="1" si="1868"/>
        <v/>
      </c>
      <c r="CG358" s="125" t="str">
        <f t="shared" ca="1" si="1869"/>
        <v/>
      </c>
      <c r="CH358" s="125" t="str">
        <f t="shared" ca="1" si="1870"/>
        <v/>
      </c>
      <c r="CI358" s="125" t="str">
        <f t="shared" ca="1" si="1871"/>
        <v/>
      </c>
      <c r="CJ358" s="125" t="str">
        <f t="array" aca="1" ref="CJ358" ca="1">IFERROR(INDEX($CI$1:$CI$502,SMALL(IF($CI$1:$CI$502&lt;&gt;"",ROW($CI$1:$CI$502)),ROW(351:351))),"")</f>
        <v/>
      </c>
      <c r="CK358" s="125" t="str">
        <f t="shared" ca="1" si="1872"/>
        <v/>
      </c>
      <c r="CL358" s="125" t="str">
        <f t="shared" ca="1" si="1873"/>
        <v/>
      </c>
      <c r="CM358" s="125"/>
      <c r="CO358" s="125" t="str">
        <f t="shared" si="1874"/>
        <v/>
      </c>
      <c r="CP358" s="600" t="str">
        <f t="shared" si="1875"/>
        <v/>
      </c>
      <c r="CQ358" s="600" t="str">
        <f t="shared" si="1891"/>
        <v/>
      </c>
      <c r="CR358" s="600" t="str">
        <f t="shared" si="1876"/>
        <v/>
      </c>
    </row>
    <row r="359" spans="1:96" x14ac:dyDescent="0.25">
      <c r="A359" s="591"/>
      <c r="C359" s="125">
        <f t="shared" si="1821"/>
        <v>357</v>
      </c>
      <c r="D359" s="125" t="e">
        <f t="shared" ca="1" si="2003"/>
        <v>#N/A</v>
      </c>
      <c r="E359" s="125" t="e">
        <f t="shared" ca="1" si="2003"/>
        <v>#N/A</v>
      </c>
      <c r="F359" s="125" t="e">
        <f t="shared" ca="1" si="2003"/>
        <v>#N/A</v>
      </c>
      <c r="G359" s="125" t="e">
        <f t="shared" ca="1" si="2003"/>
        <v>#N/A</v>
      </c>
      <c r="H359" s="125" t="e">
        <f t="shared" ca="1" si="2003"/>
        <v>#N/A</v>
      </c>
      <c r="I359" s="125" t="e">
        <f t="shared" ca="1" si="2003"/>
        <v>#N/A</v>
      </c>
      <c r="J359" s="125" t="e">
        <f t="shared" ca="1" si="2003"/>
        <v>#N/A</v>
      </c>
      <c r="K359" s="125" t="e">
        <f t="shared" ca="1" si="2003"/>
        <v>#N/A</v>
      </c>
      <c r="L359" s="125" t="e">
        <f t="shared" ca="1" si="2003"/>
        <v>#N/A</v>
      </c>
      <c r="M359" s="125" t="e">
        <f t="shared" ca="1" si="2003"/>
        <v>#N/A</v>
      </c>
      <c r="N359" s="125" t="e">
        <f t="shared" ca="1" si="2003"/>
        <v>#N/A</v>
      </c>
      <c r="O359" s="125" t="e">
        <f t="shared" ca="1" si="2003"/>
        <v>#N/A</v>
      </c>
      <c r="P359" s="125" t="e">
        <f t="shared" ca="1" si="2003"/>
        <v>#N/A</v>
      </c>
      <c r="Q359" s="125" t="e">
        <f t="shared" ca="1" si="2003"/>
        <v>#N/A</v>
      </c>
      <c r="R359" s="125" t="e">
        <f t="shared" ca="1" si="2003"/>
        <v>#N/A</v>
      </c>
      <c r="S359" s="125" t="e">
        <f t="shared" ca="1" si="2003"/>
        <v>#N/A</v>
      </c>
      <c r="T359" s="125" t="e">
        <f t="shared" ca="1" si="1996"/>
        <v>#N/A</v>
      </c>
      <c r="U359" s="125" t="e">
        <f t="shared" ca="1" si="1996"/>
        <v>#N/A</v>
      </c>
      <c r="V359" s="125" t="e">
        <f t="shared" ca="1" si="1996"/>
        <v>#N/A</v>
      </c>
      <c r="W359" s="125" t="e">
        <f t="shared" ca="1" si="1996"/>
        <v>#N/A</v>
      </c>
      <c r="X359" s="125" t="e">
        <f t="shared" ca="1" si="1996"/>
        <v>#N/A</v>
      </c>
      <c r="Y359" s="125" t="e">
        <f t="shared" ca="1" si="1996"/>
        <v>#N/A</v>
      </c>
      <c r="Z359" s="125" t="e">
        <f t="shared" ca="1" si="1996"/>
        <v>#N/A</v>
      </c>
      <c r="AA359" s="125" t="e">
        <f t="shared" ca="1" si="1996"/>
        <v>#N/A</v>
      </c>
      <c r="AB359" s="125" t="e">
        <f t="shared" ca="1" si="1996"/>
        <v>#N/A</v>
      </c>
      <c r="AC359" s="125" t="e">
        <f t="shared" ca="1" si="1996"/>
        <v>#N/A</v>
      </c>
      <c r="AD359" s="125" t="e">
        <f t="shared" ca="1" si="1996"/>
        <v>#N/A</v>
      </c>
      <c r="AE359" s="125" t="e">
        <f t="shared" ca="1" si="1996"/>
        <v>#N/A</v>
      </c>
      <c r="AF359" s="125" t="e">
        <f t="shared" ca="1" si="1996"/>
        <v>#N/A</v>
      </c>
      <c r="AG359" s="125" t="e">
        <f t="shared" ca="1" si="1996"/>
        <v>#N/A</v>
      </c>
      <c r="AH359" s="125" t="e">
        <f t="shared" ca="1" si="1996"/>
        <v>#N/A</v>
      </c>
      <c r="AI359" s="125" t="e">
        <f t="shared" ca="1" si="2004"/>
        <v>#N/A</v>
      </c>
      <c r="AJ359" s="125" t="e">
        <f t="shared" ca="1" si="2004"/>
        <v>#N/A</v>
      </c>
      <c r="AK359" s="125" t="e">
        <f t="shared" ca="1" si="2004"/>
        <v>#N/A</v>
      </c>
      <c r="AL359" s="125" t="e">
        <f t="shared" ca="1" si="2004"/>
        <v>#N/A</v>
      </c>
      <c r="AM359" s="125" t="e">
        <f t="shared" ca="1" si="2004"/>
        <v>#N/A</v>
      </c>
      <c r="AN359" s="125" t="e">
        <f t="shared" ca="1" si="2004"/>
        <v>#N/A</v>
      </c>
      <c r="AO359" s="125" t="e">
        <f t="shared" ca="1" si="2004"/>
        <v>#N/A</v>
      </c>
      <c r="AP359" s="125" t="e">
        <f t="shared" ca="1" si="2004"/>
        <v>#N/A</v>
      </c>
      <c r="AQ359" s="125" t="e">
        <f t="shared" ca="1" si="2004"/>
        <v>#N/A</v>
      </c>
      <c r="AR359" s="125" t="e">
        <f t="shared" ca="1" si="2004"/>
        <v>#N/A</v>
      </c>
      <c r="AS359" s="125" t="e">
        <f t="shared" ca="1" si="2004"/>
        <v>#N/A</v>
      </c>
      <c r="AT359" s="125" t="e">
        <f t="shared" ca="1" si="2004"/>
        <v>#N/A</v>
      </c>
      <c r="AU359" s="125" t="e">
        <f t="shared" ca="1" si="2004"/>
        <v>#N/A</v>
      </c>
      <c r="AV359" s="125" t="e">
        <f t="shared" ca="1" si="2004"/>
        <v>#N/A</v>
      </c>
      <c r="AW359" s="125" t="e">
        <f t="shared" ca="1" si="2004"/>
        <v>#N/A</v>
      </c>
      <c r="AX359" s="125" t="e">
        <f t="shared" ca="1" si="2004"/>
        <v>#N/A</v>
      </c>
      <c r="AY359" s="125" t="e">
        <f t="shared" ca="1" si="1997"/>
        <v>#N/A</v>
      </c>
      <c r="AZ359" s="125" t="e">
        <f t="shared" ca="1" si="1997"/>
        <v>#N/A</v>
      </c>
      <c r="BA359" s="125" t="e">
        <f t="shared" ca="1" si="1997"/>
        <v>#N/A</v>
      </c>
      <c r="BB359" s="125" t="str">
        <f t="shared" ca="1" si="1814"/>
        <v/>
      </c>
      <c r="BC359" s="125" t="str">
        <f t="shared" ca="1" si="1806"/>
        <v/>
      </c>
      <c r="BD359" s="125" t="str">
        <f t="shared" ca="1" si="1807"/>
        <v/>
      </c>
      <c r="BE359" s="125" t="str">
        <f t="shared" ca="1" si="1808"/>
        <v/>
      </c>
      <c r="BF359" t="str">
        <f t="shared" ca="1" si="1815"/>
        <v/>
      </c>
      <c r="BG359" s="125" t="str">
        <f t="shared" ca="1" si="1842"/>
        <v/>
      </c>
      <c r="BI359" s="606" t="str">
        <f t="shared" ca="1" si="1877"/>
        <v/>
      </c>
      <c r="BJ359" s="125" t="str">
        <f t="shared" ca="1" si="1855"/>
        <v/>
      </c>
      <c r="BK359" s="125" t="str">
        <f t="shared" ca="1" si="1878"/>
        <v/>
      </c>
      <c r="BL359" s="125" t="str">
        <f t="shared" ref="BL359" ca="1" si="2030">IFERROR(INDEX($D$2:$BA$203,$A$41-1+$BI359,$A$27-3)*IF(RTF_unit="K",1,IF(RTF_unit="lb",1/1000,IF(RTF_unit="T",2,1))),"")</f>
        <v/>
      </c>
      <c r="BM359" s="125" t="str">
        <f t="shared" ref="BM359" ca="1" si="2031">IFERROR(INDEX($D$2:$BA$203,$A$41-1+$BI359,$A$27-1)*IF(RTF_unit="K",1,IF(RTF_unit="lb",1/1000,IF(RTF_unit="T",2,1))),"")</f>
        <v/>
      </c>
      <c r="BN359" s="125" t="str">
        <f t="shared" ref="BN359" ca="1" si="2032">IFERROR(INDEX($D$2:$BA$203,$A$41-1+$BI359,$A$27-2)*IF(RTF_unit="K",1,IF(RTF_unit="lb",1/1000,IF(RTF_unit="T",2,1))),"")</f>
        <v/>
      </c>
      <c r="BO359" s="125" t="str">
        <f t="shared" ref="BO359" ca="1" si="2033">IFERROR(INDEX($D$2:$BA$203,$A$41-1+$BI359,$A$27)*IF(RTF_unit_Moment="kip-ft",1,IF(RTF_unit_Moment="kip-in",1/12,IF(RTF_unit_Moment="lb-ft",1/1000,IF(RTF_unit_Moment="lb-in",1/12000,1)))),"")</f>
        <v/>
      </c>
      <c r="BP359" s="125" t="str">
        <f t="shared" ref="BP359" ca="1" si="2034">IFERROR(INDEX($D$2:$BA$203,$A$41-1+$BI359,$A$30)*IF(RTF_unit_Moment="kip-ft",1,IF(RTF_unit_Moment="kip-in",1/12,IF(RTF_unit_Moment="lb-ft",1/1000,IF(RTF_unit_Moment="lb-in",1/12000,1)))),"")</f>
        <v/>
      </c>
      <c r="BQ359" s="125" t="str">
        <f t="shared" ca="1" si="1884"/>
        <v/>
      </c>
      <c r="BR359" s="125" t="str">
        <f t="shared" ca="1" si="1885"/>
        <v/>
      </c>
      <c r="BT359" s="125" t="str">
        <f t="array" aca="1" ref="BT359" ca="1">IFERROR(INDEX($BB$1:$BB$203,SMALL(IF($BB$1:$BB$203&lt;&gt;"",ROW($BB$1:$BB$203)),ROW(352:352))),"")</f>
        <v/>
      </c>
      <c r="BU359" s="604" t="str">
        <f t="shared" ca="1" si="1853"/>
        <v/>
      </c>
      <c r="BV359" s="125" t="str">
        <f t="shared" ca="1" si="1861"/>
        <v/>
      </c>
      <c r="BW359" s="125" t="str">
        <f t="shared" ca="1" si="1861"/>
        <v/>
      </c>
      <c r="BX359" s="125" t="str">
        <f t="shared" ca="1" si="1861"/>
        <v/>
      </c>
      <c r="BY359" s="125" t="str">
        <f t="shared" ca="1" si="1862"/>
        <v/>
      </c>
      <c r="BZ359" s="125" t="str">
        <f t="shared" ca="1" si="1854"/>
        <v/>
      </c>
      <c r="CA359" s="125" t="str">
        <f t="shared" ca="1" si="1863"/>
        <v/>
      </c>
      <c r="CB359" s="125" t="str">
        <f t="shared" ca="1" si="1864"/>
        <v/>
      </c>
      <c r="CC359" s="125" t="str">
        <f t="shared" ca="1" si="1865"/>
        <v/>
      </c>
      <c r="CD359" s="125" t="str">
        <f t="shared" ca="1" si="1866"/>
        <v/>
      </c>
      <c r="CE359" s="125" t="str">
        <f t="shared" ca="1" si="1867"/>
        <v/>
      </c>
      <c r="CF359" s="125" t="str">
        <f t="shared" ca="1" si="1868"/>
        <v/>
      </c>
      <c r="CG359" s="125" t="str">
        <f t="shared" ca="1" si="1869"/>
        <v/>
      </c>
      <c r="CH359" s="125" t="str">
        <f t="shared" ca="1" si="1870"/>
        <v/>
      </c>
      <c r="CI359" s="125" t="str">
        <f t="shared" ca="1" si="1871"/>
        <v/>
      </c>
      <c r="CJ359" s="125" t="str">
        <f t="array" aca="1" ref="CJ359" ca="1">IFERROR(INDEX($CI$1:$CI$502,SMALL(IF($CI$1:$CI$502&lt;&gt;"",ROW($CI$1:$CI$502)),ROW(352:352))),"")</f>
        <v/>
      </c>
      <c r="CK359" s="125" t="str">
        <f t="shared" ca="1" si="1872"/>
        <v/>
      </c>
      <c r="CL359" s="125" t="str">
        <f t="shared" ca="1" si="1873"/>
        <v/>
      </c>
      <c r="CM359" s="125"/>
      <c r="CO359" s="125" t="str">
        <f t="shared" si="1874"/>
        <v/>
      </c>
      <c r="CP359" s="600" t="str">
        <f t="shared" si="1875"/>
        <v/>
      </c>
      <c r="CQ359" s="600" t="str">
        <f t="shared" si="1891"/>
        <v/>
      </c>
      <c r="CR359" s="600" t="str">
        <f t="shared" si="1876"/>
        <v/>
      </c>
    </row>
    <row r="360" spans="1:96" x14ac:dyDescent="0.25">
      <c r="A360" s="591"/>
      <c r="C360" s="125">
        <f t="shared" si="1821"/>
        <v>358</v>
      </c>
      <c r="D360" s="125" t="e">
        <f t="shared" ca="1" si="2003"/>
        <v>#N/A</v>
      </c>
      <c r="E360" s="125" t="e">
        <f t="shared" ca="1" si="2003"/>
        <v>#N/A</v>
      </c>
      <c r="F360" s="125" t="e">
        <f t="shared" ca="1" si="2003"/>
        <v>#N/A</v>
      </c>
      <c r="G360" s="125" t="e">
        <f t="shared" ca="1" si="2003"/>
        <v>#N/A</v>
      </c>
      <c r="H360" s="125" t="e">
        <f t="shared" ca="1" si="2003"/>
        <v>#N/A</v>
      </c>
      <c r="I360" s="125" t="e">
        <f t="shared" ca="1" si="2003"/>
        <v>#N/A</v>
      </c>
      <c r="J360" s="125" t="e">
        <f t="shared" ca="1" si="2003"/>
        <v>#N/A</v>
      </c>
      <c r="K360" s="125" t="e">
        <f t="shared" ca="1" si="2003"/>
        <v>#N/A</v>
      </c>
      <c r="L360" s="125" t="e">
        <f t="shared" ca="1" si="2003"/>
        <v>#N/A</v>
      </c>
      <c r="M360" s="125" t="e">
        <f t="shared" ca="1" si="2003"/>
        <v>#N/A</v>
      </c>
      <c r="N360" s="125" t="e">
        <f t="shared" ca="1" si="2003"/>
        <v>#N/A</v>
      </c>
      <c r="O360" s="125" t="e">
        <f t="shared" ca="1" si="2003"/>
        <v>#N/A</v>
      </c>
      <c r="P360" s="125" t="e">
        <f t="shared" ca="1" si="2003"/>
        <v>#N/A</v>
      </c>
      <c r="Q360" s="125" t="e">
        <f t="shared" ca="1" si="2003"/>
        <v>#N/A</v>
      </c>
      <c r="R360" s="125" t="e">
        <f t="shared" ca="1" si="2003"/>
        <v>#N/A</v>
      </c>
      <c r="S360" s="125" t="e">
        <f t="shared" ca="1" si="2003"/>
        <v>#N/A</v>
      </c>
      <c r="T360" s="125" t="e">
        <f t="shared" ca="1" si="1996"/>
        <v>#N/A</v>
      </c>
      <c r="U360" s="125" t="e">
        <f t="shared" ca="1" si="1996"/>
        <v>#N/A</v>
      </c>
      <c r="V360" s="125" t="e">
        <f t="shared" ca="1" si="1996"/>
        <v>#N/A</v>
      </c>
      <c r="W360" s="125" t="e">
        <f t="shared" ca="1" si="1996"/>
        <v>#N/A</v>
      </c>
      <c r="X360" s="125" t="e">
        <f t="shared" ca="1" si="1996"/>
        <v>#N/A</v>
      </c>
      <c r="Y360" s="125" t="e">
        <f t="shared" ca="1" si="1996"/>
        <v>#N/A</v>
      </c>
      <c r="Z360" s="125" t="e">
        <f t="shared" ca="1" si="1996"/>
        <v>#N/A</v>
      </c>
      <c r="AA360" s="125" t="e">
        <f t="shared" ca="1" si="1996"/>
        <v>#N/A</v>
      </c>
      <c r="AB360" s="125" t="e">
        <f t="shared" ca="1" si="1996"/>
        <v>#N/A</v>
      </c>
      <c r="AC360" s="125" t="e">
        <f t="shared" ca="1" si="1996"/>
        <v>#N/A</v>
      </c>
      <c r="AD360" s="125" t="e">
        <f t="shared" ca="1" si="1996"/>
        <v>#N/A</v>
      </c>
      <c r="AE360" s="125" t="e">
        <f t="shared" ca="1" si="1996"/>
        <v>#N/A</v>
      </c>
      <c r="AF360" s="125" t="e">
        <f t="shared" ca="1" si="1996"/>
        <v>#N/A</v>
      </c>
      <c r="AG360" s="125" t="e">
        <f t="shared" ca="1" si="1996"/>
        <v>#N/A</v>
      </c>
      <c r="AH360" s="125" t="e">
        <f t="shared" ca="1" si="1996"/>
        <v>#N/A</v>
      </c>
      <c r="AI360" s="125" t="e">
        <f t="shared" ca="1" si="2004"/>
        <v>#N/A</v>
      </c>
      <c r="AJ360" s="125" t="e">
        <f t="shared" ca="1" si="2004"/>
        <v>#N/A</v>
      </c>
      <c r="AK360" s="125" t="e">
        <f t="shared" ca="1" si="2004"/>
        <v>#N/A</v>
      </c>
      <c r="AL360" s="125" t="e">
        <f t="shared" ca="1" si="2004"/>
        <v>#N/A</v>
      </c>
      <c r="AM360" s="125" t="e">
        <f t="shared" ca="1" si="2004"/>
        <v>#N/A</v>
      </c>
      <c r="AN360" s="125" t="e">
        <f t="shared" ca="1" si="2004"/>
        <v>#N/A</v>
      </c>
      <c r="AO360" s="125" t="e">
        <f t="shared" ca="1" si="2004"/>
        <v>#N/A</v>
      </c>
      <c r="AP360" s="125" t="e">
        <f t="shared" ca="1" si="2004"/>
        <v>#N/A</v>
      </c>
      <c r="AQ360" s="125" t="e">
        <f t="shared" ca="1" si="2004"/>
        <v>#N/A</v>
      </c>
      <c r="AR360" s="125" t="e">
        <f t="shared" ca="1" si="2004"/>
        <v>#N/A</v>
      </c>
      <c r="AS360" s="125" t="e">
        <f t="shared" ca="1" si="2004"/>
        <v>#N/A</v>
      </c>
      <c r="AT360" s="125" t="e">
        <f t="shared" ca="1" si="2004"/>
        <v>#N/A</v>
      </c>
      <c r="AU360" s="125" t="e">
        <f t="shared" ca="1" si="2004"/>
        <v>#N/A</v>
      </c>
      <c r="AV360" s="125" t="e">
        <f t="shared" ca="1" si="2004"/>
        <v>#N/A</v>
      </c>
      <c r="AW360" s="125" t="e">
        <f t="shared" ca="1" si="2004"/>
        <v>#N/A</v>
      </c>
      <c r="AX360" s="125" t="e">
        <f t="shared" ca="1" si="2004"/>
        <v>#N/A</v>
      </c>
      <c r="AY360" s="125" t="e">
        <f t="shared" ca="1" si="1997"/>
        <v>#N/A</v>
      </c>
      <c r="AZ360" s="125" t="e">
        <f t="shared" ca="1" si="1997"/>
        <v>#N/A</v>
      </c>
      <c r="BA360" s="125" t="e">
        <f t="shared" ca="1" si="1997"/>
        <v>#N/A</v>
      </c>
      <c r="BB360" s="125" t="str">
        <f t="shared" ca="1" si="1814"/>
        <v/>
      </c>
      <c r="BC360" s="125" t="str">
        <f t="shared" ca="1" si="1806"/>
        <v/>
      </c>
      <c r="BD360" s="125" t="str">
        <f t="shared" ca="1" si="1807"/>
        <v/>
      </c>
      <c r="BE360" s="125" t="str">
        <f t="shared" ca="1" si="1808"/>
        <v/>
      </c>
      <c r="BF360" t="str">
        <f t="shared" ca="1" si="1815"/>
        <v/>
      </c>
      <c r="BG360" s="125" t="str">
        <f t="shared" ca="1" si="1842"/>
        <v/>
      </c>
      <c r="BI360" s="606" t="str">
        <f t="shared" ca="1" si="1877"/>
        <v/>
      </c>
      <c r="BJ360" s="125" t="str">
        <f t="shared" ca="1" si="1855"/>
        <v/>
      </c>
      <c r="BK360" s="125" t="str">
        <f t="shared" ca="1" si="1878"/>
        <v/>
      </c>
      <c r="BL360" s="125" t="str">
        <f t="shared" ref="BL360" ca="1" si="2035">IFERROR(INDEX($D$2:$BA$203,$A$41-1+$BI360,$A$27-3)*IF(RTF_unit="K",1,IF(RTF_unit="lb",1/1000,IF(RTF_unit="T",2,1))),"")</f>
        <v/>
      </c>
      <c r="BM360" s="125" t="str">
        <f t="shared" ref="BM360" ca="1" si="2036">IFERROR(INDEX($D$2:$BA$203,$A$41-1+$BI360,$A$27-1)*IF(RTF_unit="K",1,IF(RTF_unit="lb",1/1000,IF(RTF_unit="T",2,1))),"")</f>
        <v/>
      </c>
      <c r="BN360" s="125" t="str">
        <f t="shared" ref="BN360" ca="1" si="2037">IFERROR(INDEX($D$2:$BA$203,$A$41-1+$BI360,$A$27-2)*IF(RTF_unit="K",1,IF(RTF_unit="lb",1/1000,IF(RTF_unit="T",2,1))),"")</f>
        <v/>
      </c>
      <c r="BO360" s="125" t="str">
        <f t="shared" ref="BO360" ca="1" si="2038">IFERROR(INDEX($D$2:$BA$203,$A$41-1+$BI360,$A$27)*IF(RTF_unit_Moment="kip-ft",1,IF(RTF_unit_Moment="kip-in",1/12,IF(RTF_unit_Moment="lb-ft",1/1000,IF(RTF_unit_Moment="lb-in",1/12000,1)))),"")</f>
        <v/>
      </c>
      <c r="BP360" s="125" t="str">
        <f t="shared" ref="BP360" ca="1" si="2039">IFERROR(INDEX($D$2:$BA$203,$A$41-1+$BI360,$A$30)*IF(RTF_unit_Moment="kip-ft",1,IF(RTF_unit_Moment="kip-in",1/12,IF(RTF_unit_Moment="lb-ft",1/1000,IF(RTF_unit_Moment="lb-in",1/12000,1)))),"")</f>
        <v/>
      </c>
      <c r="BQ360" s="125" t="str">
        <f t="shared" ca="1" si="1884"/>
        <v/>
      </c>
      <c r="BR360" s="125" t="str">
        <f t="shared" ca="1" si="1885"/>
        <v/>
      </c>
      <c r="BT360" s="125" t="str">
        <f t="array" aca="1" ref="BT360" ca="1">IFERROR(INDEX($BB$1:$BB$203,SMALL(IF($BB$1:$BB$203&lt;&gt;"",ROW($BB$1:$BB$203)),ROW(353:353))),"")</f>
        <v/>
      </c>
      <c r="BU360" s="604" t="str">
        <f t="shared" ca="1" si="1853"/>
        <v/>
      </c>
      <c r="BV360" s="125" t="str">
        <f t="shared" ca="1" si="1861"/>
        <v/>
      </c>
      <c r="BW360" s="125" t="str">
        <f t="shared" ca="1" si="1861"/>
        <v/>
      </c>
      <c r="BX360" s="125" t="str">
        <f t="shared" ca="1" si="1861"/>
        <v/>
      </c>
      <c r="BY360" s="125" t="str">
        <f t="shared" ca="1" si="1862"/>
        <v/>
      </c>
      <c r="BZ360" s="125" t="str">
        <f t="shared" ca="1" si="1854"/>
        <v/>
      </c>
      <c r="CA360" s="125" t="str">
        <f t="shared" ca="1" si="1863"/>
        <v/>
      </c>
      <c r="CB360" s="125" t="str">
        <f t="shared" ca="1" si="1864"/>
        <v/>
      </c>
      <c r="CC360" s="125" t="str">
        <f t="shared" ca="1" si="1865"/>
        <v/>
      </c>
      <c r="CD360" s="125" t="str">
        <f t="shared" ca="1" si="1866"/>
        <v/>
      </c>
      <c r="CE360" s="125" t="str">
        <f t="shared" ca="1" si="1867"/>
        <v/>
      </c>
      <c r="CF360" s="125" t="str">
        <f t="shared" ca="1" si="1868"/>
        <v/>
      </c>
      <c r="CG360" s="125" t="str">
        <f t="shared" ca="1" si="1869"/>
        <v/>
      </c>
      <c r="CH360" s="125" t="str">
        <f t="shared" ca="1" si="1870"/>
        <v/>
      </c>
      <c r="CI360" s="125" t="str">
        <f t="shared" ca="1" si="1871"/>
        <v/>
      </c>
      <c r="CJ360" s="125" t="str">
        <f t="array" aca="1" ref="CJ360" ca="1">IFERROR(INDEX($CI$1:$CI$502,SMALL(IF($CI$1:$CI$502&lt;&gt;"",ROW($CI$1:$CI$502)),ROW(353:353))),"")</f>
        <v/>
      </c>
      <c r="CK360" s="125" t="str">
        <f t="shared" ca="1" si="1872"/>
        <v/>
      </c>
      <c r="CL360" s="125" t="str">
        <f t="shared" ca="1" si="1873"/>
        <v/>
      </c>
      <c r="CM360" s="125"/>
      <c r="CO360" s="125" t="str">
        <f t="shared" si="1874"/>
        <v/>
      </c>
      <c r="CP360" s="600" t="str">
        <f t="shared" si="1875"/>
        <v/>
      </c>
      <c r="CQ360" s="600" t="str">
        <f t="shared" si="1891"/>
        <v/>
      </c>
      <c r="CR360" s="600" t="str">
        <f t="shared" si="1876"/>
        <v/>
      </c>
    </row>
    <row r="361" spans="1:96" x14ac:dyDescent="0.25">
      <c r="A361" s="591"/>
      <c r="C361" s="125">
        <f t="shared" si="1821"/>
        <v>359</v>
      </c>
      <c r="D361" s="125" t="e">
        <f t="shared" ca="1" si="2003"/>
        <v>#N/A</v>
      </c>
      <c r="E361" s="125" t="e">
        <f t="shared" ca="1" si="2003"/>
        <v>#N/A</v>
      </c>
      <c r="F361" s="125" t="e">
        <f t="shared" ca="1" si="2003"/>
        <v>#N/A</v>
      </c>
      <c r="G361" s="125" t="e">
        <f t="shared" ca="1" si="2003"/>
        <v>#N/A</v>
      </c>
      <c r="H361" s="125" t="e">
        <f t="shared" ca="1" si="2003"/>
        <v>#N/A</v>
      </c>
      <c r="I361" s="125" t="e">
        <f t="shared" ca="1" si="2003"/>
        <v>#N/A</v>
      </c>
      <c r="J361" s="125" t="e">
        <f t="shared" ca="1" si="2003"/>
        <v>#N/A</v>
      </c>
      <c r="K361" s="125" t="e">
        <f t="shared" ca="1" si="2003"/>
        <v>#N/A</v>
      </c>
      <c r="L361" s="125" t="e">
        <f t="shared" ca="1" si="2003"/>
        <v>#N/A</v>
      </c>
      <c r="M361" s="125" t="e">
        <f t="shared" ca="1" si="2003"/>
        <v>#N/A</v>
      </c>
      <c r="N361" s="125" t="e">
        <f t="shared" ca="1" si="2003"/>
        <v>#N/A</v>
      </c>
      <c r="O361" s="125" t="e">
        <f t="shared" ca="1" si="2003"/>
        <v>#N/A</v>
      </c>
      <c r="P361" s="125" t="e">
        <f t="shared" ca="1" si="2003"/>
        <v>#N/A</v>
      </c>
      <c r="Q361" s="125" t="e">
        <f t="shared" ca="1" si="2003"/>
        <v>#N/A</v>
      </c>
      <c r="R361" s="125" t="e">
        <f t="shared" ca="1" si="2003"/>
        <v>#N/A</v>
      </c>
      <c r="S361" s="125" t="e">
        <f t="shared" ca="1" si="2003"/>
        <v>#N/A</v>
      </c>
      <c r="T361" s="125" t="e">
        <f t="shared" ca="1" si="1996"/>
        <v>#N/A</v>
      </c>
      <c r="U361" s="125" t="e">
        <f t="shared" ca="1" si="1996"/>
        <v>#N/A</v>
      </c>
      <c r="V361" s="125" t="e">
        <f t="shared" ca="1" si="1996"/>
        <v>#N/A</v>
      </c>
      <c r="W361" s="125" t="e">
        <f t="shared" ca="1" si="1996"/>
        <v>#N/A</v>
      </c>
      <c r="X361" s="125" t="e">
        <f t="shared" ca="1" si="1996"/>
        <v>#N/A</v>
      </c>
      <c r="Y361" s="125" t="e">
        <f t="shared" ca="1" si="1996"/>
        <v>#N/A</v>
      </c>
      <c r="Z361" s="125" t="e">
        <f t="shared" ca="1" si="1996"/>
        <v>#N/A</v>
      </c>
      <c r="AA361" s="125" t="e">
        <f t="shared" ca="1" si="1996"/>
        <v>#N/A</v>
      </c>
      <c r="AB361" s="125" t="e">
        <f t="shared" ca="1" si="1996"/>
        <v>#N/A</v>
      </c>
      <c r="AC361" s="125" t="e">
        <f t="shared" ca="1" si="1996"/>
        <v>#N/A</v>
      </c>
      <c r="AD361" s="125" t="e">
        <f t="shared" ca="1" si="1996"/>
        <v>#N/A</v>
      </c>
      <c r="AE361" s="125" t="e">
        <f t="shared" ca="1" si="1996"/>
        <v>#N/A</v>
      </c>
      <c r="AF361" s="125" t="e">
        <f t="shared" ca="1" si="1996"/>
        <v>#N/A</v>
      </c>
      <c r="AG361" s="125" t="e">
        <f t="shared" ca="1" si="1996"/>
        <v>#N/A</v>
      </c>
      <c r="AH361" s="125" t="e">
        <f t="shared" ca="1" si="1996"/>
        <v>#N/A</v>
      </c>
      <c r="AI361" s="125" t="e">
        <f t="shared" ca="1" si="2004"/>
        <v>#N/A</v>
      </c>
      <c r="AJ361" s="125" t="e">
        <f t="shared" ca="1" si="2004"/>
        <v>#N/A</v>
      </c>
      <c r="AK361" s="125" t="e">
        <f t="shared" ca="1" si="2004"/>
        <v>#N/A</v>
      </c>
      <c r="AL361" s="125" t="e">
        <f t="shared" ca="1" si="2004"/>
        <v>#N/A</v>
      </c>
      <c r="AM361" s="125" t="e">
        <f t="shared" ca="1" si="2004"/>
        <v>#N/A</v>
      </c>
      <c r="AN361" s="125" t="e">
        <f t="shared" ca="1" si="2004"/>
        <v>#N/A</v>
      </c>
      <c r="AO361" s="125" t="e">
        <f t="shared" ca="1" si="2004"/>
        <v>#N/A</v>
      </c>
      <c r="AP361" s="125" t="e">
        <f t="shared" ca="1" si="2004"/>
        <v>#N/A</v>
      </c>
      <c r="AQ361" s="125" t="e">
        <f t="shared" ca="1" si="2004"/>
        <v>#N/A</v>
      </c>
      <c r="AR361" s="125" t="e">
        <f t="shared" ca="1" si="2004"/>
        <v>#N/A</v>
      </c>
      <c r="AS361" s="125" t="e">
        <f t="shared" ca="1" si="2004"/>
        <v>#N/A</v>
      </c>
      <c r="AT361" s="125" t="e">
        <f t="shared" ca="1" si="2004"/>
        <v>#N/A</v>
      </c>
      <c r="AU361" s="125" t="e">
        <f t="shared" ca="1" si="2004"/>
        <v>#N/A</v>
      </c>
      <c r="AV361" s="125" t="e">
        <f t="shared" ca="1" si="2004"/>
        <v>#N/A</v>
      </c>
      <c r="AW361" s="125" t="e">
        <f t="shared" ca="1" si="2004"/>
        <v>#N/A</v>
      </c>
      <c r="AX361" s="125" t="e">
        <f t="shared" ca="1" si="2004"/>
        <v>#N/A</v>
      </c>
      <c r="AY361" s="125" t="e">
        <f t="shared" ca="1" si="1997"/>
        <v>#N/A</v>
      </c>
      <c r="AZ361" s="125" t="e">
        <f t="shared" ca="1" si="1997"/>
        <v>#N/A</v>
      </c>
      <c r="BA361" s="125" t="e">
        <f t="shared" ca="1" si="1997"/>
        <v>#N/A</v>
      </c>
      <c r="BB361" s="125" t="str">
        <f t="shared" ca="1" si="1814"/>
        <v/>
      </c>
      <c r="BC361" s="125" t="str">
        <f t="shared" ca="1" si="1806"/>
        <v/>
      </c>
      <c r="BD361" s="125" t="str">
        <f t="shared" ca="1" si="1807"/>
        <v/>
      </c>
      <c r="BE361" s="125" t="str">
        <f t="shared" ca="1" si="1808"/>
        <v/>
      </c>
      <c r="BF361" t="str">
        <f t="shared" ca="1" si="1815"/>
        <v/>
      </c>
      <c r="BG361" s="125" t="str">
        <f t="shared" ca="1" si="1842"/>
        <v/>
      </c>
      <c r="BI361" s="606" t="str">
        <f t="shared" ca="1" si="1877"/>
        <v/>
      </c>
      <c r="BJ361" s="125" t="str">
        <f t="shared" ca="1" si="1855"/>
        <v/>
      </c>
      <c r="BK361" s="125" t="str">
        <f t="shared" ca="1" si="1878"/>
        <v/>
      </c>
      <c r="BL361" s="125" t="str">
        <f t="shared" ref="BL361" ca="1" si="2040">IFERROR(INDEX($D$2:$BA$203,$A$41-1+$BI361,$A$27-3)*IF(RTF_unit="K",1,IF(RTF_unit="lb",1/1000,IF(RTF_unit="T",2,1))),"")</f>
        <v/>
      </c>
      <c r="BM361" s="125" t="str">
        <f t="shared" ref="BM361" ca="1" si="2041">IFERROR(INDEX($D$2:$BA$203,$A$41-1+$BI361,$A$27-1)*IF(RTF_unit="K",1,IF(RTF_unit="lb",1/1000,IF(RTF_unit="T",2,1))),"")</f>
        <v/>
      </c>
      <c r="BN361" s="125" t="str">
        <f t="shared" ref="BN361" ca="1" si="2042">IFERROR(INDEX($D$2:$BA$203,$A$41-1+$BI361,$A$27-2)*IF(RTF_unit="K",1,IF(RTF_unit="lb",1/1000,IF(RTF_unit="T",2,1))),"")</f>
        <v/>
      </c>
      <c r="BO361" s="125" t="str">
        <f t="shared" ref="BO361" ca="1" si="2043">IFERROR(INDEX($D$2:$BA$203,$A$41-1+$BI361,$A$27)*IF(RTF_unit_Moment="kip-ft",1,IF(RTF_unit_Moment="kip-in",1/12,IF(RTF_unit_Moment="lb-ft",1/1000,IF(RTF_unit_Moment="lb-in",1/12000,1)))),"")</f>
        <v/>
      </c>
      <c r="BP361" s="125" t="str">
        <f t="shared" ref="BP361" ca="1" si="2044">IFERROR(INDEX($D$2:$BA$203,$A$41-1+$BI361,$A$30)*IF(RTF_unit_Moment="kip-ft",1,IF(RTF_unit_Moment="kip-in",1/12,IF(RTF_unit_Moment="lb-ft",1/1000,IF(RTF_unit_Moment="lb-in",1/12000,1)))),"")</f>
        <v/>
      </c>
      <c r="BQ361" s="125" t="str">
        <f t="shared" ca="1" si="1884"/>
        <v/>
      </c>
      <c r="BR361" s="125" t="str">
        <f t="shared" ca="1" si="1885"/>
        <v/>
      </c>
      <c r="BT361" s="125" t="str">
        <f t="array" aca="1" ref="BT361" ca="1">IFERROR(INDEX($BB$1:$BB$203,SMALL(IF($BB$1:$BB$203&lt;&gt;"",ROW($BB$1:$BB$203)),ROW(354:354))),"")</f>
        <v/>
      </c>
      <c r="BU361" s="604" t="str">
        <f t="shared" ca="1" si="1853"/>
        <v/>
      </c>
      <c r="BV361" s="125" t="str">
        <f t="shared" ca="1" si="1861"/>
        <v/>
      </c>
      <c r="BW361" s="125" t="str">
        <f t="shared" ca="1" si="1861"/>
        <v/>
      </c>
      <c r="BX361" s="125" t="str">
        <f t="shared" ca="1" si="1861"/>
        <v/>
      </c>
      <c r="BY361" s="125" t="str">
        <f t="shared" ca="1" si="1862"/>
        <v/>
      </c>
      <c r="BZ361" s="125" t="str">
        <f t="shared" ca="1" si="1854"/>
        <v/>
      </c>
      <c r="CA361" s="125" t="str">
        <f t="shared" ca="1" si="1863"/>
        <v/>
      </c>
      <c r="CB361" s="125" t="str">
        <f t="shared" ca="1" si="1864"/>
        <v/>
      </c>
      <c r="CC361" s="125" t="str">
        <f t="shared" ca="1" si="1865"/>
        <v/>
      </c>
      <c r="CD361" s="125" t="str">
        <f t="shared" ca="1" si="1866"/>
        <v/>
      </c>
      <c r="CE361" s="125" t="str">
        <f t="shared" ca="1" si="1867"/>
        <v/>
      </c>
      <c r="CF361" s="125" t="str">
        <f t="shared" ca="1" si="1868"/>
        <v/>
      </c>
      <c r="CG361" s="125" t="str">
        <f t="shared" ca="1" si="1869"/>
        <v/>
      </c>
      <c r="CH361" s="125" t="str">
        <f t="shared" ca="1" si="1870"/>
        <v/>
      </c>
      <c r="CI361" s="125" t="str">
        <f t="shared" ca="1" si="1871"/>
        <v/>
      </c>
      <c r="CJ361" s="125" t="str">
        <f t="array" aca="1" ref="CJ361" ca="1">IFERROR(INDEX($CI$1:$CI$502,SMALL(IF($CI$1:$CI$502&lt;&gt;"",ROW($CI$1:$CI$502)),ROW(354:354))),"")</f>
        <v/>
      </c>
      <c r="CK361" s="125" t="str">
        <f t="shared" ca="1" si="1872"/>
        <v/>
      </c>
      <c r="CL361" s="125" t="str">
        <f t="shared" ca="1" si="1873"/>
        <v/>
      </c>
      <c r="CM361" s="125"/>
      <c r="CO361" s="125" t="str">
        <f t="shared" si="1874"/>
        <v/>
      </c>
      <c r="CP361" s="600" t="str">
        <f t="shared" si="1875"/>
        <v/>
      </c>
      <c r="CQ361" s="600" t="str">
        <f t="shared" si="1891"/>
        <v/>
      </c>
      <c r="CR361" s="600" t="str">
        <f t="shared" si="1876"/>
        <v/>
      </c>
    </row>
    <row r="362" spans="1:96" x14ac:dyDescent="0.25">
      <c r="A362" s="591"/>
      <c r="C362" s="125">
        <f t="shared" si="1821"/>
        <v>360</v>
      </c>
      <c r="D362" s="125" t="e">
        <f t="shared" ca="1" si="2003"/>
        <v>#N/A</v>
      </c>
      <c r="E362" s="125" t="e">
        <f t="shared" ca="1" si="2003"/>
        <v>#N/A</v>
      </c>
      <c r="F362" s="125" t="e">
        <f t="shared" ca="1" si="2003"/>
        <v>#N/A</v>
      </c>
      <c r="G362" s="125" t="e">
        <f t="shared" ca="1" si="2003"/>
        <v>#N/A</v>
      </c>
      <c r="H362" s="125" t="e">
        <f t="shared" ca="1" si="2003"/>
        <v>#N/A</v>
      </c>
      <c r="I362" s="125" t="e">
        <f t="shared" ca="1" si="2003"/>
        <v>#N/A</v>
      </c>
      <c r="J362" s="125" t="e">
        <f t="shared" ca="1" si="2003"/>
        <v>#N/A</v>
      </c>
      <c r="K362" s="125" t="e">
        <f t="shared" ca="1" si="2003"/>
        <v>#N/A</v>
      </c>
      <c r="L362" s="125" t="e">
        <f t="shared" ca="1" si="2003"/>
        <v>#N/A</v>
      </c>
      <c r="M362" s="125" t="e">
        <f t="shared" ca="1" si="2003"/>
        <v>#N/A</v>
      </c>
      <c r="N362" s="125" t="e">
        <f t="shared" ca="1" si="2003"/>
        <v>#N/A</v>
      </c>
      <c r="O362" s="125" t="e">
        <f t="shared" ca="1" si="2003"/>
        <v>#N/A</v>
      </c>
      <c r="P362" s="125" t="e">
        <f t="shared" ca="1" si="2003"/>
        <v>#N/A</v>
      </c>
      <c r="Q362" s="125" t="e">
        <f t="shared" ca="1" si="2003"/>
        <v>#N/A</v>
      </c>
      <c r="R362" s="125" t="e">
        <f t="shared" ca="1" si="2003"/>
        <v>#N/A</v>
      </c>
      <c r="S362" s="125" t="e">
        <f t="shared" ca="1" si="2003"/>
        <v>#N/A</v>
      </c>
      <c r="T362" s="125" t="e">
        <f t="shared" ca="1" si="1996"/>
        <v>#N/A</v>
      </c>
      <c r="U362" s="125" t="e">
        <f t="shared" ca="1" si="1996"/>
        <v>#N/A</v>
      </c>
      <c r="V362" s="125" t="e">
        <f t="shared" ca="1" si="1996"/>
        <v>#N/A</v>
      </c>
      <c r="W362" s="125" t="e">
        <f t="shared" ca="1" si="1996"/>
        <v>#N/A</v>
      </c>
      <c r="X362" s="125" t="e">
        <f t="shared" ca="1" si="1996"/>
        <v>#N/A</v>
      </c>
      <c r="Y362" s="125" t="e">
        <f t="shared" ca="1" si="1996"/>
        <v>#N/A</v>
      </c>
      <c r="Z362" s="125" t="e">
        <f t="shared" ca="1" si="1996"/>
        <v>#N/A</v>
      </c>
      <c r="AA362" s="125" t="e">
        <f t="shared" ca="1" si="1996"/>
        <v>#N/A</v>
      </c>
      <c r="AB362" s="125" t="e">
        <f t="shared" ca="1" si="1996"/>
        <v>#N/A</v>
      </c>
      <c r="AC362" s="125" t="e">
        <f t="shared" ca="1" si="1996"/>
        <v>#N/A</v>
      </c>
      <c r="AD362" s="125" t="e">
        <f t="shared" ca="1" si="1996"/>
        <v>#N/A</v>
      </c>
      <c r="AE362" s="125" t="e">
        <f t="shared" ca="1" si="1996"/>
        <v>#N/A</v>
      </c>
      <c r="AF362" s="125" t="e">
        <f t="shared" ca="1" si="1996"/>
        <v>#N/A</v>
      </c>
      <c r="AG362" s="125" t="e">
        <f t="shared" ca="1" si="1996"/>
        <v>#N/A</v>
      </c>
      <c r="AH362" s="125" t="e">
        <f t="shared" ca="1" si="1996"/>
        <v>#N/A</v>
      </c>
      <c r="AI362" s="125" t="e">
        <f t="shared" ca="1" si="2004"/>
        <v>#N/A</v>
      </c>
      <c r="AJ362" s="125" t="e">
        <f t="shared" ca="1" si="2004"/>
        <v>#N/A</v>
      </c>
      <c r="AK362" s="125" t="e">
        <f t="shared" ca="1" si="2004"/>
        <v>#N/A</v>
      </c>
      <c r="AL362" s="125" t="e">
        <f t="shared" ca="1" si="2004"/>
        <v>#N/A</v>
      </c>
      <c r="AM362" s="125" t="e">
        <f t="shared" ca="1" si="2004"/>
        <v>#N/A</v>
      </c>
      <c r="AN362" s="125" t="e">
        <f t="shared" ca="1" si="2004"/>
        <v>#N/A</v>
      </c>
      <c r="AO362" s="125" t="e">
        <f t="shared" ca="1" si="2004"/>
        <v>#N/A</v>
      </c>
      <c r="AP362" s="125" t="e">
        <f t="shared" ca="1" si="2004"/>
        <v>#N/A</v>
      </c>
      <c r="AQ362" s="125" t="e">
        <f t="shared" ca="1" si="2004"/>
        <v>#N/A</v>
      </c>
      <c r="AR362" s="125" t="e">
        <f t="shared" ca="1" si="2004"/>
        <v>#N/A</v>
      </c>
      <c r="AS362" s="125" t="e">
        <f t="shared" ca="1" si="2004"/>
        <v>#N/A</v>
      </c>
      <c r="AT362" s="125" t="e">
        <f t="shared" ca="1" si="2004"/>
        <v>#N/A</v>
      </c>
      <c r="AU362" s="125" t="e">
        <f t="shared" ca="1" si="2004"/>
        <v>#N/A</v>
      </c>
      <c r="AV362" s="125" t="e">
        <f t="shared" ca="1" si="2004"/>
        <v>#N/A</v>
      </c>
      <c r="AW362" s="125" t="e">
        <f t="shared" ca="1" si="2004"/>
        <v>#N/A</v>
      </c>
      <c r="AX362" s="125" t="e">
        <f t="shared" ca="1" si="2004"/>
        <v>#N/A</v>
      </c>
      <c r="AY362" s="125" t="e">
        <f t="shared" ca="1" si="1997"/>
        <v>#N/A</v>
      </c>
      <c r="AZ362" s="125" t="e">
        <f t="shared" ca="1" si="1997"/>
        <v>#N/A</v>
      </c>
      <c r="BA362" s="125" t="e">
        <f t="shared" ca="1" si="1997"/>
        <v>#N/A</v>
      </c>
      <c r="BB362" s="125" t="str">
        <f t="shared" ca="1" si="1814"/>
        <v/>
      </c>
      <c r="BC362" s="125" t="str">
        <f t="shared" ca="1" si="1806"/>
        <v/>
      </c>
      <c r="BD362" s="125" t="str">
        <f t="shared" ca="1" si="1807"/>
        <v/>
      </c>
      <c r="BE362" s="125" t="str">
        <f t="shared" ca="1" si="1808"/>
        <v/>
      </c>
      <c r="BF362" t="str">
        <f t="shared" ca="1" si="1815"/>
        <v/>
      </c>
      <c r="BG362" s="125" t="str">
        <f t="shared" ca="1" si="1842"/>
        <v/>
      </c>
      <c r="BI362" s="606" t="str">
        <f t="shared" ca="1" si="1877"/>
        <v/>
      </c>
      <c r="BJ362" s="125" t="str">
        <f t="shared" ca="1" si="1855"/>
        <v/>
      </c>
      <c r="BK362" s="125" t="str">
        <f t="shared" ca="1" si="1878"/>
        <v/>
      </c>
      <c r="BL362" s="125" t="str">
        <f t="shared" ref="BL362" ca="1" si="2045">IFERROR(INDEX($D$2:$BA$203,$A$41-1+$BI362,$A$27-3)*IF(RTF_unit="K",1,IF(RTF_unit="lb",1/1000,IF(RTF_unit="T",2,1))),"")</f>
        <v/>
      </c>
      <c r="BM362" s="125" t="str">
        <f t="shared" ref="BM362" ca="1" si="2046">IFERROR(INDEX($D$2:$BA$203,$A$41-1+$BI362,$A$27-1)*IF(RTF_unit="K",1,IF(RTF_unit="lb",1/1000,IF(RTF_unit="T",2,1))),"")</f>
        <v/>
      </c>
      <c r="BN362" s="125" t="str">
        <f t="shared" ref="BN362" ca="1" si="2047">IFERROR(INDEX($D$2:$BA$203,$A$41-1+$BI362,$A$27-2)*IF(RTF_unit="K",1,IF(RTF_unit="lb",1/1000,IF(RTF_unit="T",2,1))),"")</f>
        <v/>
      </c>
      <c r="BO362" s="125" t="str">
        <f t="shared" ref="BO362" ca="1" si="2048">IFERROR(INDEX($D$2:$BA$203,$A$41-1+$BI362,$A$27)*IF(RTF_unit_Moment="kip-ft",1,IF(RTF_unit_Moment="kip-in",1/12,IF(RTF_unit_Moment="lb-ft",1/1000,IF(RTF_unit_Moment="lb-in",1/12000,1)))),"")</f>
        <v/>
      </c>
      <c r="BP362" s="125" t="str">
        <f t="shared" ref="BP362" ca="1" si="2049">IFERROR(INDEX($D$2:$BA$203,$A$41-1+$BI362,$A$30)*IF(RTF_unit_Moment="kip-ft",1,IF(RTF_unit_Moment="kip-in",1/12,IF(RTF_unit_Moment="lb-ft",1/1000,IF(RTF_unit_Moment="lb-in",1/12000,1)))),"")</f>
        <v/>
      </c>
      <c r="BQ362" s="125" t="str">
        <f t="shared" ca="1" si="1884"/>
        <v/>
      </c>
      <c r="BR362" s="125" t="str">
        <f t="shared" ca="1" si="1885"/>
        <v/>
      </c>
      <c r="BT362" s="125" t="str">
        <f t="array" aca="1" ref="BT362" ca="1">IFERROR(INDEX($BB$1:$BB$203,SMALL(IF($BB$1:$BB$203&lt;&gt;"",ROW($BB$1:$BB$203)),ROW(355:355))),"")</f>
        <v/>
      </c>
      <c r="BU362" s="604" t="str">
        <f t="shared" ca="1" si="1853"/>
        <v/>
      </c>
      <c r="BV362" s="125" t="str">
        <f t="shared" ref="BV362:BX393" ca="1" si="2050">IFERROR(INDEX(INDIRECT(BV$7 &amp; ":" &amp; BV$7),$BU362 + MATCH($BZ362,INDIRECT($BZ$7 &amp; $BU362 &amp; ":" &amp; $BZ$7 &amp; $BU362+7),0) - 1,1),"")</f>
        <v/>
      </c>
      <c r="BW362" s="125" t="str">
        <f t="shared" ca="1" si="2050"/>
        <v/>
      </c>
      <c r="BX362" s="125" t="str">
        <f t="shared" ca="1" si="2050"/>
        <v/>
      </c>
      <c r="BY362" s="125" t="str">
        <f t="shared" ca="1" si="1862"/>
        <v/>
      </c>
      <c r="BZ362" s="125" t="str">
        <f t="shared" ca="1" si="1854"/>
        <v/>
      </c>
      <c r="CA362" s="125" t="str">
        <f t="shared" ca="1" si="1863"/>
        <v/>
      </c>
      <c r="CB362" s="125" t="str">
        <f t="shared" ca="1" si="1864"/>
        <v/>
      </c>
      <c r="CC362" s="125" t="str">
        <f t="shared" ca="1" si="1865"/>
        <v/>
      </c>
      <c r="CD362" s="125" t="str">
        <f t="shared" ca="1" si="1866"/>
        <v/>
      </c>
      <c r="CE362" s="125" t="str">
        <f t="shared" ca="1" si="1867"/>
        <v/>
      </c>
      <c r="CF362" s="125" t="str">
        <f t="shared" ca="1" si="1868"/>
        <v/>
      </c>
      <c r="CG362" s="125" t="str">
        <f t="shared" ca="1" si="1869"/>
        <v/>
      </c>
      <c r="CH362" s="125" t="str">
        <f t="shared" ca="1" si="1870"/>
        <v/>
      </c>
      <c r="CI362" s="125" t="str">
        <f t="shared" ca="1" si="1871"/>
        <v/>
      </c>
      <c r="CJ362" s="125" t="str">
        <f t="array" aca="1" ref="CJ362" ca="1">IFERROR(INDEX($CI$1:$CI$502,SMALL(IF($CI$1:$CI$502&lt;&gt;"",ROW($CI$1:$CI$502)),ROW(355:355))),"")</f>
        <v/>
      </c>
      <c r="CK362" s="125" t="str">
        <f t="shared" ca="1" si="1872"/>
        <v/>
      </c>
      <c r="CL362" s="125" t="str">
        <f t="shared" ca="1" si="1873"/>
        <v/>
      </c>
      <c r="CM362" s="125"/>
      <c r="CO362" s="125" t="str">
        <f t="shared" si="1874"/>
        <v/>
      </c>
      <c r="CP362" s="600" t="str">
        <f t="shared" si="1875"/>
        <v/>
      </c>
      <c r="CQ362" s="600" t="str">
        <f t="shared" si="1891"/>
        <v/>
      </c>
      <c r="CR362" s="600" t="str">
        <f t="shared" si="1876"/>
        <v/>
      </c>
    </row>
    <row r="363" spans="1:96" x14ac:dyDescent="0.25">
      <c r="A363" s="591"/>
      <c r="C363" s="125">
        <f t="shared" si="1821"/>
        <v>361</v>
      </c>
      <c r="D363" s="125" t="e">
        <f t="shared" ca="1" si="2003"/>
        <v>#N/A</v>
      </c>
      <c r="E363" s="125" t="e">
        <f t="shared" ca="1" si="2003"/>
        <v>#N/A</v>
      </c>
      <c r="F363" s="125" t="e">
        <f t="shared" ca="1" si="2003"/>
        <v>#N/A</v>
      </c>
      <c r="G363" s="125" t="e">
        <f t="shared" ca="1" si="2003"/>
        <v>#N/A</v>
      </c>
      <c r="H363" s="125" t="e">
        <f t="shared" ca="1" si="2003"/>
        <v>#N/A</v>
      </c>
      <c r="I363" s="125" t="e">
        <f t="shared" ca="1" si="2003"/>
        <v>#N/A</v>
      </c>
      <c r="J363" s="125" t="e">
        <f t="shared" ca="1" si="2003"/>
        <v>#N/A</v>
      </c>
      <c r="K363" s="125" t="e">
        <f t="shared" ca="1" si="2003"/>
        <v>#N/A</v>
      </c>
      <c r="L363" s="125" t="e">
        <f t="shared" ca="1" si="2003"/>
        <v>#N/A</v>
      </c>
      <c r="M363" s="125" t="e">
        <f t="shared" ca="1" si="2003"/>
        <v>#N/A</v>
      </c>
      <c r="N363" s="125" t="e">
        <f t="shared" ca="1" si="2003"/>
        <v>#N/A</v>
      </c>
      <c r="O363" s="125" t="e">
        <f t="shared" ca="1" si="2003"/>
        <v>#N/A</v>
      </c>
      <c r="P363" s="125" t="e">
        <f t="shared" ca="1" si="2003"/>
        <v>#N/A</v>
      </c>
      <c r="Q363" s="125" t="e">
        <f t="shared" ca="1" si="2003"/>
        <v>#N/A</v>
      </c>
      <c r="R363" s="125" t="e">
        <f t="shared" ca="1" si="2003"/>
        <v>#N/A</v>
      </c>
      <c r="S363" s="125" t="e">
        <f t="shared" ca="1" si="2003"/>
        <v>#N/A</v>
      </c>
      <c r="T363" s="125" t="e">
        <f t="shared" ca="1" si="1996"/>
        <v>#N/A</v>
      </c>
      <c r="U363" s="125" t="e">
        <f t="shared" ca="1" si="1996"/>
        <v>#N/A</v>
      </c>
      <c r="V363" s="125" t="e">
        <f t="shared" ca="1" si="1996"/>
        <v>#N/A</v>
      </c>
      <c r="W363" s="125" t="e">
        <f t="shared" ca="1" si="1996"/>
        <v>#N/A</v>
      </c>
      <c r="X363" s="125" t="e">
        <f t="shared" ca="1" si="1996"/>
        <v>#N/A</v>
      </c>
      <c r="Y363" s="125" t="e">
        <f t="shared" ca="1" si="1996"/>
        <v>#N/A</v>
      </c>
      <c r="Z363" s="125" t="e">
        <f t="shared" ca="1" si="1996"/>
        <v>#N/A</v>
      </c>
      <c r="AA363" s="125" t="e">
        <f t="shared" ca="1" si="1996"/>
        <v>#N/A</v>
      </c>
      <c r="AB363" s="125" t="e">
        <f t="shared" ca="1" si="1996"/>
        <v>#N/A</v>
      </c>
      <c r="AC363" s="125" t="e">
        <f t="shared" ca="1" si="1996"/>
        <v>#N/A</v>
      </c>
      <c r="AD363" s="125" t="e">
        <f t="shared" ca="1" si="1996"/>
        <v>#N/A</v>
      </c>
      <c r="AE363" s="125" t="e">
        <f t="shared" ca="1" si="1996"/>
        <v>#N/A</v>
      </c>
      <c r="AF363" s="125" t="e">
        <f t="shared" ca="1" si="1996"/>
        <v>#N/A</v>
      </c>
      <c r="AG363" s="125" t="e">
        <f t="shared" ca="1" si="1996"/>
        <v>#N/A</v>
      </c>
      <c r="AH363" s="125" t="e">
        <f t="shared" ca="1" si="1996"/>
        <v>#N/A</v>
      </c>
      <c r="AI363" s="125" t="e">
        <f t="shared" ca="1" si="2004"/>
        <v>#N/A</v>
      </c>
      <c r="AJ363" s="125" t="e">
        <f t="shared" ca="1" si="2004"/>
        <v>#N/A</v>
      </c>
      <c r="AK363" s="125" t="e">
        <f t="shared" ca="1" si="2004"/>
        <v>#N/A</v>
      </c>
      <c r="AL363" s="125" t="e">
        <f t="shared" ca="1" si="2004"/>
        <v>#N/A</v>
      </c>
      <c r="AM363" s="125" t="e">
        <f t="shared" ca="1" si="2004"/>
        <v>#N/A</v>
      </c>
      <c r="AN363" s="125" t="e">
        <f t="shared" ca="1" si="2004"/>
        <v>#N/A</v>
      </c>
      <c r="AO363" s="125" t="e">
        <f t="shared" ca="1" si="2004"/>
        <v>#N/A</v>
      </c>
      <c r="AP363" s="125" t="e">
        <f t="shared" ca="1" si="2004"/>
        <v>#N/A</v>
      </c>
      <c r="AQ363" s="125" t="e">
        <f t="shared" ca="1" si="2004"/>
        <v>#N/A</v>
      </c>
      <c r="AR363" s="125" t="e">
        <f t="shared" ca="1" si="2004"/>
        <v>#N/A</v>
      </c>
      <c r="AS363" s="125" t="e">
        <f t="shared" ca="1" si="2004"/>
        <v>#N/A</v>
      </c>
      <c r="AT363" s="125" t="e">
        <f t="shared" ca="1" si="2004"/>
        <v>#N/A</v>
      </c>
      <c r="AU363" s="125" t="e">
        <f t="shared" ca="1" si="2004"/>
        <v>#N/A</v>
      </c>
      <c r="AV363" s="125" t="e">
        <f t="shared" ca="1" si="2004"/>
        <v>#N/A</v>
      </c>
      <c r="AW363" s="125" t="e">
        <f t="shared" ca="1" si="2004"/>
        <v>#N/A</v>
      </c>
      <c r="AX363" s="125" t="e">
        <f t="shared" ca="1" si="2004"/>
        <v>#N/A</v>
      </c>
      <c r="AY363" s="125" t="e">
        <f t="shared" ca="1" si="1997"/>
        <v>#N/A</v>
      </c>
      <c r="AZ363" s="125" t="e">
        <f t="shared" ca="1" si="1997"/>
        <v>#N/A</v>
      </c>
      <c r="BA363" s="125" t="e">
        <f t="shared" ca="1" si="1997"/>
        <v>#N/A</v>
      </c>
      <c r="BB363" s="125" t="str">
        <f t="shared" ca="1" si="1814"/>
        <v/>
      </c>
      <c r="BC363" s="125" t="str">
        <f t="shared" ca="1" si="1806"/>
        <v/>
      </c>
      <c r="BD363" s="125" t="str">
        <f t="shared" ca="1" si="1807"/>
        <v/>
      </c>
      <c r="BE363" s="125" t="str">
        <f t="shared" ca="1" si="1808"/>
        <v/>
      </c>
      <c r="BF363" t="str">
        <f t="shared" ca="1" si="1815"/>
        <v/>
      </c>
      <c r="BG363" s="125" t="str">
        <f t="shared" ca="1" si="1842"/>
        <v/>
      </c>
      <c r="BI363" s="606" t="str">
        <f t="shared" ca="1" si="1877"/>
        <v/>
      </c>
      <c r="BJ363" s="125" t="str">
        <f t="shared" ca="1" si="1855"/>
        <v/>
      </c>
      <c r="BK363" s="125" t="str">
        <f t="shared" ca="1" si="1878"/>
        <v/>
      </c>
      <c r="BL363" s="125" t="str">
        <f t="shared" ref="BL363" ca="1" si="2051">IFERROR(INDEX($D$2:$BA$203,$A$41-1+$BI363,$A$27-3)*IF(RTF_unit="K",1,IF(RTF_unit="lb",1/1000,IF(RTF_unit="T",2,1))),"")</f>
        <v/>
      </c>
      <c r="BM363" s="125" t="str">
        <f t="shared" ref="BM363" ca="1" si="2052">IFERROR(INDEX($D$2:$BA$203,$A$41-1+$BI363,$A$27-1)*IF(RTF_unit="K",1,IF(RTF_unit="lb",1/1000,IF(RTF_unit="T",2,1))),"")</f>
        <v/>
      </c>
      <c r="BN363" s="125" t="str">
        <f t="shared" ref="BN363" ca="1" si="2053">IFERROR(INDEX($D$2:$BA$203,$A$41-1+$BI363,$A$27-2)*IF(RTF_unit="K",1,IF(RTF_unit="lb",1/1000,IF(RTF_unit="T",2,1))),"")</f>
        <v/>
      </c>
      <c r="BO363" s="125" t="str">
        <f t="shared" ref="BO363" ca="1" si="2054">IFERROR(INDEX($D$2:$BA$203,$A$41-1+$BI363,$A$27)*IF(RTF_unit_Moment="kip-ft",1,IF(RTF_unit_Moment="kip-in",1/12,IF(RTF_unit_Moment="lb-ft",1/1000,IF(RTF_unit_Moment="lb-in",1/12000,1)))),"")</f>
        <v/>
      </c>
      <c r="BP363" s="125" t="str">
        <f t="shared" ref="BP363" ca="1" si="2055">IFERROR(INDEX($D$2:$BA$203,$A$41-1+$BI363,$A$30)*IF(RTF_unit_Moment="kip-ft",1,IF(RTF_unit_Moment="kip-in",1/12,IF(RTF_unit_Moment="lb-ft",1/1000,IF(RTF_unit_Moment="lb-in",1/12000,1)))),"")</f>
        <v/>
      </c>
      <c r="BQ363" s="125" t="str">
        <f t="shared" ca="1" si="1884"/>
        <v/>
      </c>
      <c r="BR363" s="125" t="str">
        <f t="shared" ca="1" si="1885"/>
        <v/>
      </c>
      <c r="BT363" s="125" t="str">
        <f t="array" aca="1" ref="BT363" ca="1">IFERROR(INDEX($BB$1:$BB$203,SMALL(IF($BB$1:$BB$203&lt;&gt;"",ROW($BB$1:$BB$203)),ROW(356:356))),"")</f>
        <v/>
      </c>
      <c r="BU363" s="604" t="str">
        <f t="shared" ca="1" si="1853"/>
        <v/>
      </c>
      <c r="BV363" s="125" t="str">
        <f t="shared" ca="1" si="2050"/>
        <v/>
      </c>
      <c r="BW363" s="125" t="str">
        <f t="shared" ca="1" si="2050"/>
        <v/>
      </c>
      <c r="BX363" s="125" t="str">
        <f t="shared" ca="1" si="2050"/>
        <v/>
      </c>
      <c r="BY363" s="125" t="str">
        <f t="shared" ca="1" si="1862"/>
        <v/>
      </c>
      <c r="BZ363" s="125" t="str">
        <f t="shared" ca="1" si="1854"/>
        <v/>
      </c>
      <c r="CA363" s="125" t="str">
        <f t="shared" ca="1" si="1863"/>
        <v/>
      </c>
      <c r="CB363" s="125" t="str">
        <f t="shared" ca="1" si="1864"/>
        <v/>
      </c>
      <c r="CC363" s="125" t="str">
        <f t="shared" ca="1" si="1865"/>
        <v/>
      </c>
      <c r="CD363" s="125" t="str">
        <f t="shared" ca="1" si="1866"/>
        <v/>
      </c>
      <c r="CE363" s="125" t="str">
        <f t="shared" ca="1" si="1867"/>
        <v/>
      </c>
      <c r="CF363" s="125" t="str">
        <f t="shared" ca="1" si="1868"/>
        <v/>
      </c>
      <c r="CG363" s="125" t="str">
        <f t="shared" ca="1" si="1869"/>
        <v/>
      </c>
      <c r="CH363" s="125" t="str">
        <f t="shared" ca="1" si="1870"/>
        <v/>
      </c>
      <c r="CI363" s="125" t="str">
        <f t="shared" ca="1" si="1871"/>
        <v/>
      </c>
      <c r="CJ363" s="125" t="str">
        <f t="array" aca="1" ref="CJ363" ca="1">IFERROR(INDEX($CI$1:$CI$502,SMALL(IF($CI$1:$CI$502&lt;&gt;"",ROW($CI$1:$CI$502)),ROW(356:356))),"")</f>
        <v/>
      </c>
      <c r="CK363" s="125" t="str">
        <f t="shared" ca="1" si="1872"/>
        <v/>
      </c>
      <c r="CL363" s="125" t="str">
        <f t="shared" ca="1" si="1873"/>
        <v/>
      </c>
      <c r="CM363" s="125"/>
      <c r="CO363" s="125" t="str">
        <f t="shared" si="1874"/>
        <v/>
      </c>
      <c r="CP363" s="600" t="str">
        <f t="shared" si="1875"/>
        <v/>
      </c>
      <c r="CQ363" s="600" t="str">
        <f t="shared" si="1891"/>
        <v/>
      </c>
      <c r="CR363" s="600" t="str">
        <f t="shared" si="1876"/>
        <v/>
      </c>
    </row>
    <row r="364" spans="1:96" x14ac:dyDescent="0.25">
      <c r="A364" s="591"/>
      <c r="C364" s="125">
        <f t="shared" si="1821"/>
        <v>362</v>
      </c>
      <c r="D364" s="125" t="e">
        <f t="shared" ca="1" si="2003"/>
        <v>#N/A</v>
      </c>
      <c r="E364" s="125" t="e">
        <f t="shared" ca="1" si="2003"/>
        <v>#N/A</v>
      </c>
      <c r="F364" s="125" t="e">
        <f t="shared" ca="1" si="2003"/>
        <v>#N/A</v>
      </c>
      <c r="G364" s="125" t="e">
        <f t="shared" ca="1" si="2003"/>
        <v>#N/A</v>
      </c>
      <c r="H364" s="125" t="e">
        <f t="shared" ca="1" si="2003"/>
        <v>#N/A</v>
      </c>
      <c r="I364" s="125" t="e">
        <f t="shared" ca="1" si="2003"/>
        <v>#N/A</v>
      </c>
      <c r="J364" s="125" t="e">
        <f t="shared" ca="1" si="2003"/>
        <v>#N/A</v>
      </c>
      <c r="K364" s="125" t="e">
        <f t="shared" ca="1" si="2003"/>
        <v>#N/A</v>
      </c>
      <c r="L364" s="125" t="e">
        <f t="shared" ca="1" si="2003"/>
        <v>#N/A</v>
      </c>
      <c r="M364" s="125" t="e">
        <f t="shared" ca="1" si="2003"/>
        <v>#N/A</v>
      </c>
      <c r="N364" s="125" t="e">
        <f t="shared" ca="1" si="2003"/>
        <v>#N/A</v>
      </c>
      <c r="O364" s="125" t="e">
        <f t="shared" ca="1" si="2003"/>
        <v>#N/A</v>
      </c>
      <c r="P364" s="125" t="e">
        <f t="shared" ca="1" si="2003"/>
        <v>#N/A</v>
      </c>
      <c r="Q364" s="125" t="e">
        <f t="shared" ca="1" si="2003"/>
        <v>#N/A</v>
      </c>
      <c r="R364" s="125" t="e">
        <f t="shared" ca="1" si="2003"/>
        <v>#N/A</v>
      </c>
      <c r="S364" s="125" t="e">
        <f t="shared" ca="1" si="2003"/>
        <v>#N/A</v>
      </c>
      <c r="T364" s="125" t="e">
        <f t="shared" ca="1" si="1996"/>
        <v>#N/A</v>
      </c>
      <c r="U364" s="125" t="e">
        <f t="shared" ca="1" si="1996"/>
        <v>#N/A</v>
      </c>
      <c r="V364" s="125" t="e">
        <f t="shared" ca="1" si="1996"/>
        <v>#N/A</v>
      </c>
      <c r="W364" s="125" t="e">
        <f t="shared" ca="1" si="1996"/>
        <v>#N/A</v>
      </c>
      <c r="X364" s="125" t="e">
        <f t="shared" ca="1" si="1996"/>
        <v>#N/A</v>
      </c>
      <c r="Y364" s="125" t="e">
        <f t="shared" ca="1" si="1996"/>
        <v>#N/A</v>
      </c>
      <c r="Z364" s="125" t="e">
        <f t="shared" ca="1" si="1996"/>
        <v>#N/A</v>
      </c>
      <c r="AA364" s="125" t="e">
        <f t="shared" ca="1" si="1996"/>
        <v>#N/A</v>
      </c>
      <c r="AB364" s="125" t="e">
        <f t="shared" ca="1" si="1996"/>
        <v>#N/A</v>
      </c>
      <c r="AC364" s="125" t="e">
        <f t="shared" ca="1" si="1996"/>
        <v>#N/A</v>
      </c>
      <c r="AD364" s="125" t="e">
        <f t="shared" ca="1" si="1996"/>
        <v>#N/A</v>
      </c>
      <c r="AE364" s="125" t="e">
        <f t="shared" ca="1" si="1996"/>
        <v>#N/A</v>
      </c>
      <c r="AF364" s="125" t="e">
        <f t="shared" ca="1" si="1996"/>
        <v>#N/A</v>
      </c>
      <c r="AG364" s="125" t="e">
        <f t="shared" ca="1" si="1996"/>
        <v>#N/A</v>
      </c>
      <c r="AH364" s="125" t="e">
        <f t="shared" ca="1" si="1996"/>
        <v>#N/A</v>
      </c>
      <c r="AI364" s="125" t="e">
        <f t="shared" ca="1" si="2004"/>
        <v>#N/A</v>
      </c>
      <c r="AJ364" s="125" t="e">
        <f t="shared" ca="1" si="2004"/>
        <v>#N/A</v>
      </c>
      <c r="AK364" s="125" t="e">
        <f t="shared" ca="1" si="2004"/>
        <v>#N/A</v>
      </c>
      <c r="AL364" s="125" t="e">
        <f t="shared" ca="1" si="2004"/>
        <v>#N/A</v>
      </c>
      <c r="AM364" s="125" t="e">
        <f t="shared" ca="1" si="2004"/>
        <v>#N/A</v>
      </c>
      <c r="AN364" s="125" t="e">
        <f t="shared" ca="1" si="2004"/>
        <v>#N/A</v>
      </c>
      <c r="AO364" s="125" t="e">
        <f t="shared" ca="1" si="2004"/>
        <v>#N/A</v>
      </c>
      <c r="AP364" s="125" t="e">
        <f t="shared" ca="1" si="2004"/>
        <v>#N/A</v>
      </c>
      <c r="AQ364" s="125" t="e">
        <f t="shared" ca="1" si="2004"/>
        <v>#N/A</v>
      </c>
      <c r="AR364" s="125" t="e">
        <f t="shared" ca="1" si="2004"/>
        <v>#N/A</v>
      </c>
      <c r="AS364" s="125" t="e">
        <f t="shared" ca="1" si="2004"/>
        <v>#N/A</v>
      </c>
      <c r="AT364" s="125" t="e">
        <f t="shared" ca="1" si="2004"/>
        <v>#N/A</v>
      </c>
      <c r="AU364" s="125" t="e">
        <f t="shared" ca="1" si="2004"/>
        <v>#N/A</v>
      </c>
      <c r="AV364" s="125" t="e">
        <f t="shared" ca="1" si="2004"/>
        <v>#N/A</v>
      </c>
      <c r="AW364" s="125" t="e">
        <f t="shared" ca="1" si="2004"/>
        <v>#N/A</v>
      </c>
      <c r="AX364" s="125" t="e">
        <f t="shared" ca="1" si="2004"/>
        <v>#N/A</v>
      </c>
      <c r="AY364" s="125" t="e">
        <f t="shared" ca="1" si="1997"/>
        <v>#N/A</v>
      </c>
      <c r="AZ364" s="125" t="e">
        <f t="shared" ca="1" si="1997"/>
        <v>#N/A</v>
      </c>
      <c r="BA364" s="125" t="e">
        <f t="shared" ca="1" si="1997"/>
        <v>#N/A</v>
      </c>
      <c r="BB364" s="125" t="str">
        <f t="shared" ca="1" si="1814"/>
        <v/>
      </c>
      <c r="BC364" s="125" t="str">
        <f t="shared" ca="1" si="1806"/>
        <v/>
      </c>
      <c r="BD364" s="125" t="str">
        <f t="shared" ca="1" si="1807"/>
        <v/>
      </c>
      <c r="BE364" s="125" t="str">
        <f t="shared" ca="1" si="1808"/>
        <v/>
      </c>
      <c r="BF364" t="str">
        <f t="shared" ca="1" si="1815"/>
        <v/>
      </c>
      <c r="BG364" s="125" t="str">
        <f t="shared" ca="1" si="1842"/>
        <v/>
      </c>
      <c r="BI364" s="606" t="str">
        <f t="shared" ca="1" si="1877"/>
        <v/>
      </c>
      <c r="BJ364" s="125" t="str">
        <f t="shared" ca="1" si="1855"/>
        <v/>
      </c>
      <c r="BK364" s="125" t="str">
        <f t="shared" ca="1" si="1878"/>
        <v/>
      </c>
      <c r="BL364" s="125" t="str">
        <f t="shared" ref="BL364" ca="1" si="2056">IFERROR(INDEX($D$2:$BA$203,$A$41-1+$BI364,$A$27-3)*IF(RTF_unit="K",1,IF(RTF_unit="lb",1/1000,IF(RTF_unit="T",2,1))),"")</f>
        <v/>
      </c>
      <c r="BM364" s="125" t="str">
        <f t="shared" ref="BM364" ca="1" si="2057">IFERROR(INDEX($D$2:$BA$203,$A$41-1+$BI364,$A$27-1)*IF(RTF_unit="K",1,IF(RTF_unit="lb",1/1000,IF(RTF_unit="T",2,1))),"")</f>
        <v/>
      </c>
      <c r="BN364" s="125" t="str">
        <f t="shared" ref="BN364" ca="1" si="2058">IFERROR(INDEX($D$2:$BA$203,$A$41-1+$BI364,$A$27-2)*IF(RTF_unit="K",1,IF(RTF_unit="lb",1/1000,IF(RTF_unit="T",2,1))),"")</f>
        <v/>
      </c>
      <c r="BO364" s="125" t="str">
        <f t="shared" ref="BO364" ca="1" si="2059">IFERROR(INDEX($D$2:$BA$203,$A$41-1+$BI364,$A$27)*IF(RTF_unit_Moment="kip-ft",1,IF(RTF_unit_Moment="kip-in",1/12,IF(RTF_unit_Moment="lb-ft",1/1000,IF(RTF_unit_Moment="lb-in",1/12000,1)))),"")</f>
        <v/>
      </c>
      <c r="BP364" s="125" t="str">
        <f t="shared" ref="BP364" ca="1" si="2060">IFERROR(INDEX($D$2:$BA$203,$A$41-1+$BI364,$A$30)*IF(RTF_unit_Moment="kip-ft",1,IF(RTF_unit_Moment="kip-in",1/12,IF(RTF_unit_Moment="lb-ft",1/1000,IF(RTF_unit_Moment="lb-in",1/12000,1)))),"")</f>
        <v/>
      </c>
      <c r="BQ364" s="125" t="str">
        <f t="shared" ca="1" si="1884"/>
        <v/>
      </c>
      <c r="BR364" s="125" t="str">
        <f t="shared" ca="1" si="1885"/>
        <v/>
      </c>
      <c r="BT364" s="125" t="str">
        <f t="array" aca="1" ref="BT364" ca="1">IFERROR(INDEX($BB$1:$BB$203,SMALL(IF($BB$1:$BB$203&lt;&gt;"",ROW($BB$1:$BB$203)),ROW(357:357))),"")</f>
        <v/>
      </c>
      <c r="BU364" s="604" t="str">
        <f t="shared" ca="1" si="1853"/>
        <v/>
      </c>
      <c r="BV364" s="125" t="str">
        <f t="shared" ca="1" si="2050"/>
        <v/>
      </c>
      <c r="BW364" s="125" t="str">
        <f t="shared" ca="1" si="2050"/>
        <v/>
      </c>
      <c r="BX364" s="125" t="str">
        <f t="shared" ca="1" si="2050"/>
        <v/>
      </c>
      <c r="BY364" s="125" t="str">
        <f t="shared" ca="1" si="1862"/>
        <v/>
      </c>
      <c r="BZ364" s="125" t="str">
        <f t="shared" ca="1" si="1854"/>
        <v/>
      </c>
      <c r="CA364" s="125" t="str">
        <f t="shared" ca="1" si="1863"/>
        <v/>
      </c>
      <c r="CB364" s="125" t="str">
        <f t="shared" ca="1" si="1864"/>
        <v/>
      </c>
      <c r="CC364" s="125" t="str">
        <f t="shared" ca="1" si="1865"/>
        <v/>
      </c>
      <c r="CD364" s="125" t="str">
        <f t="shared" ca="1" si="1866"/>
        <v/>
      </c>
      <c r="CE364" s="125" t="str">
        <f t="shared" ca="1" si="1867"/>
        <v/>
      </c>
      <c r="CF364" s="125" t="str">
        <f t="shared" ca="1" si="1868"/>
        <v/>
      </c>
      <c r="CG364" s="125" t="str">
        <f t="shared" ca="1" si="1869"/>
        <v/>
      </c>
      <c r="CH364" s="125" t="str">
        <f t="shared" ca="1" si="1870"/>
        <v/>
      </c>
      <c r="CI364" s="125" t="str">
        <f t="shared" ca="1" si="1871"/>
        <v/>
      </c>
      <c r="CJ364" s="125" t="str">
        <f t="array" aca="1" ref="CJ364" ca="1">IFERROR(INDEX($CI$1:$CI$502,SMALL(IF($CI$1:$CI$502&lt;&gt;"",ROW($CI$1:$CI$502)),ROW(357:357))),"")</f>
        <v/>
      </c>
      <c r="CK364" s="125" t="str">
        <f t="shared" ca="1" si="1872"/>
        <v/>
      </c>
      <c r="CL364" s="125" t="str">
        <f t="shared" ca="1" si="1873"/>
        <v/>
      </c>
      <c r="CM364" s="125"/>
      <c r="CO364" s="125" t="str">
        <f t="shared" si="1874"/>
        <v/>
      </c>
      <c r="CP364" s="600" t="str">
        <f t="shared" si="1875"/>
        <v/>
      </c>
      <c r="CQ364" s="600" t="str">
        <f t="shared" si="1891"/>
        <v/>
      </c>
      <c r="CR364" s="600" t="str">
        <f t="shared" si="1876"/>
        <v/>
      </c>
    </row>
    <row r="365" spans="1:96" x14ac:dyDescent="0.25">
      <c r="A365" s="591"/>
      <c r="C365" s="125">
        <f t="shared" si="1821"/>
        <v>363</v>
      </c>
      <c r="D365" s="125" t="e">
        <f t="shared" ca="1" si="2003"/>
        <v>#N/A</v>
      </c>
      <c r="E365" s="125" t="e">
        <f t="shared" ca="1" si="2003"/>
        <v>#N/A</v>
      </c>
      <c r="F365" s="125" t="e">
        <f t="shared" ca="1" si="2003"/>
        <v>#N/A</v>
      </c>
      <c r="G365" s="125" t="e">
        <f t="shared" ca="1" si="2003"/>
        <v>#N/A</v>
      </c>
      <c r="H365" s="125" t="e">
        <f t="shared" ca="1" si="2003"/>
        <v>#N/A</v>
      </c>
      <c r="I365" s="125" t="e">
        <f t="shared" ca="1" si="2003"/>
        <v>#N/A</v>
      </c>
      <c r="J365" s="125" t="e">
        <f t="shared" ca="1" si="2003"/>
        <v>#N/A</v>
      </c>
      <c r="K365" s="125" t="e">
        <f t="shared" ca="1" si="2003"/>
        <v>#N/A</v>
      </c>
      <c r="L365" s="125" t="e">
        <f t="shared" ca="1" si="2003"/>
        <v>#N/A</v>
      </c>
      <c r="M365" s="125" t="e">
        <f t="shared" ca="1" si="2003"/>
        <v>#N/A</v>
      </c>
      <c r="N365" s="125" t="e">
        <f t="shared" ca="1" si="2003"/>
        <v>#N/A</v>
      </c>
      <c r="O365" s="125" t="e">
        <f t="shared" ca="1" si="2003"/>
        <v>#N/A</v>
      </c>
      <c r="P365" s="125" t="e">
        <f t="shared" ca="1" si="2003"/>
        <v>#N/A</v>
      </c>
      <c r="Q365" s="125" t="e">
        <f t="shared" ca="1" si="2003"/>
        <v>#N/A</v>
      </c>
      <c r="R365" s="125" t="e">
        <f t="shared" ca="1" si="2003"/>
        <v>#N/A</v>
      </c>
      <c r="S365" s="125" t="e">
        <f t="shared" ca="1" si="2003"/>
        <v>#N/A</v>
      </c>
      <c r="T365" s="125" t="e">
        <f t="shared" ca="1" si="1996"/>
        <v>#N/A</v>
      </c>
      <c r="U365" s="125" t="e">
        <f t="shared" ca="1" si="1996"/>
        <v>#N/A</v>
      </c>
      <c r="V365" s="125" t="e">
        <f t="shared" ca="1" si="1996"/>
        <v>#N/A</v>
      </c>
      <c r="W365" s="125" t="e">
        <f t="shared" ca="1" si="1996"/>
        <v>#N/A</v>
      </c>
      <c r="X365" s="125" t="e">
        <f t="shared" ca="1" si="1996"/>
        <v>#N/A</v>
      </c>
      <c r="Y365" s="125" t="e">
        <f t="shared" ca="1" si="1996"/>
        <v>#N/A</v>
      </c>
      <c r="Z365" s="125" t="e">
        <f t="shared" ca="1" si="1996"/>
        <v>#N/A</v>
      </c>
      <c r="AA365" s="125" t="e">
        <f t="shared" ca="1" si="1996"/>
        <v>#N/A</v>
      </c>
      <c r="AB365" s="125" t="e">
        <f t="shared" ca="1" si="1996"/>
        <v>#N/A</v>
      </c>
      <c r="AC365" s="125" t="e">
        <f t="shared" ca="1" si="1996"/>
        <v>#N/A</v>
      </c>
      <c r="AD365" s="125" t="e">
        <f t="shared" ca="1" si="1996"/>
        <v>#N/A</v>
      </c>
      <c r="AE365" s="125" t="e">
        <f t="shared" ca="1" si="1996"/>
        <v>#N/A</v>
      </c>
      <c r="AF365" s="125" t="e">
        <f t="shared" ca="1" si="1996"/>
        <v>#N/A</v>
      </c>
      <c r="AG365" s="125" t="e">
        <f t="shared" ca="1" si="1996"/>
        <v>#N/A</v>
      </c>
      <c r="AH365" s="125" t="e">
        <f t="shared" ca="1" si="1996"/>
        <v>#N/A</v>
      </c>
      <c r="AI365" s="125" t="e">
        <f t="shared" ca="1" si="2004"/>
        <v>#N/A</v>
      </c>
      <c r="AJ365" s="125" t="e">
        <f t="shared" ca="1" si="2004"/>
        <v>#N/A</v>
      </c>
      <c r="AK365" s="125" t="e">
        <f t="shared" ca="1" si="2004"/>
        <v>#N/A</v>
      </c>
      <c r="AL365" s="125" t="e">
        <f t="shared" ca="1" si="2004"/>
        <v>#N/A</v>
      </c>
      <c r="AM365" s="125" t="e">
        <f t="shared" ca="1" si="2004"/>
        <v>#N/A</v>
      </c>
      <c r="AN365" s="125" t="e">
        <f t="shared" ca="1" si="2004"/>
        <v>#N/A</v>
      </c>
      <c r="AO365" s="125" t="e">
        <f t="shared" ca="1" si="2004"/>
        <v>#N/A</v>
      </c>
      <c r="AP365" s="125" t="e">
        <f t="shared" ca="1" si="2004"/>
        <v>#N/A</v>
      </c>
      <c r="AQ365" s="125" t="e">
        <f t="shared" ca="1" si="2004"/>
        <v>#N/A</v>
      </c>
      <c r="AR365" s="125" t="e">
        <f t="shared" ca="1" si="2004"/>
        <v>#N/A</v>
      </c>
      <c r="AS365" s="125" t="e">
        <f t="shared" ca="1" si="2004"/>
        <v>#N/A</v>
      </c>
      <c r="AT365" s="125" t="e">
        <f t="shared" ca="1" si="2004"/>
        <v>#N/A</v>
      </c>
      <c r="AU365" s="125" t="e">
        <f t="shared" ca="1" si="2004"/>
        <v>#N/A</v>
      </c>
      <c r="AV365" s="125" t="e">
        <f t="shared" ca="1" si="2004"/>
        <v>#N/A</v>
      </c>
      <c r="AW365" s="125" t="e">
        <f t="shared" ca="1" si="2004"/>
        <v>#N/A</v>
      </c>
      <c r="AX365" s="125" t="e">
        <f t="shared" ca="1" si="2004"/>
        <v>#N/A</v>
      </c>
      <c r="AY365" s="125" t="e">
        <f t="shared" ca="1" si="1997"/>
        <v>#N/A</v>
      </c>
      <c r="AZ365" s="125" t="e">
        <f t="shared" ca="1" si="1997"/>
        <v>#N/A</v>
      </c>
      <c r="BA365" s="125" t="e">
        <f t="shared" ca="1" si="1997"/>
        <v>#N/A</v>
      </c>
      <c r="BB365" s="125" t="str">
        <f t="shared" ca="1" si="1814"/>
        <v/>
      </c>
      <c r="BC365" s="125" t="str">
        <f t="shared" ca="1" si="1806"/>
        <v/>
      </c>
      <c r="BD365" s="125" t="str">
        <f t="shared" ca="1" si="1807"/>
        <v/>
      </c>
      <c r="BE365" s="125" t="str">
        <f t="shared" ca="1" si="1808"/>
        <v/>
      </c>
      <c r="BF365" t="str">
        <f t="shared" ca="1" si="1815"/>
        <v/>
      </c>
      <c r="BG365" s="125" t="str">
        <f t="shared" ca="1" si="1842"/>
        <v/>
      </c>
      <c r="BI365" s="606" t="str">
        <f t="shared" ca="1" si="1877"/>
        <v/>
      </c>
      <c r="BJ365" s="125" t="str">
        <f t="shared" ca="1" si="1855"/>
        <v/>
      </c>
      <c r="BK365" s="125" t="str">
        <f t="shared" ca="1" si="1878"/>
        <v/>
      </c>
      <c r="BL365" s="125" t="str">
        <f t="shared" ref="BL365" ca="1" si="2061">IFERROR(INDEX($D$2:$BA$203,$A$41-1+$BI365,$A$27-3)*IF(RTF_unit="K",1,IF(RTF_unit="lb",1/1000,IF(RTF_unit="T",2,1))),"")</f>
        <v/>
      </c>
      <c r="BM365" s="125" t="str">
        <f t="shared" ref="BM365" ca="1" si="2062">IFERROR(INDEX($D$2:$BA$203,$A$41-1+$BI365,$A$27-1)*IF(RTF_unit="K",1,IF(RTF_unit="lb",1/1000,IF(RTF_unit="T",2,1))),"")</f>
        <v/>
      </c>
      <c r="BN365" s="125" t="str">
        <f t="shared" ref="BN365" ca="1" si="2063">IFERROR(INDEX($D$2:$BA$203,$A$41-1+$BI365,$A$27-2)*IF(RTF_unit="K",1,IF(RTF_unit="lb",1/1000,IF(RTF_unit="T",2,1))),"")</f>
        <v/>
      </c>
      <c r="BO365" s="125" t="str">
        <f t="shared" ref="BO365" ca="1" si="2064">IFERROR(INDEX($D$2:$BA$203,$A$41-1+$BI365,$A$27)*IF(RTF_unit_Moment="kip-ft",1,IF(RTF_unit_Moment="kip-in",1/12,IF(RTF_unit_Moment="lb-ft",1/1000,IF(RTF_unit_Moment="lb-in",1/12000,1)))),"")</f>
        <v/>
      </c>
      <c r="BP365" s="125" t="str">
        <f t="shared" ref="BP365" ca="1" si="2065">IFERROR(INDEX($D$2:$BA$203,$A$41-1+$BI365,$A$30)*IF(RTF_unit_Moment="kip-ft",1,IF(RTF_unit_Moment="kip-in",1/12,IF(RTF_unit_Moment="lb-ft",1/1000,IF(RTF_unit_Moment="lb-in",1/12000,1)))),"")</f>
        <v/>
      </c>
      <c r="BQ365" s="125" t="str">
        <f t="shared" ca="1" si="1884"/>
        <v/>
      </c>
      <c r="BR365" s="125" t="str">
        <f t="shared" ca="1" si="1885"/>
        <v/>
      </c>
      <c r="BT365" s="125" t="str">
        <f t="array" aca="1" ref="BT365" ca="1">IFERROR(INDEX($BB$1:$BB$203,SMALL(IF($BB$1:$BB$203&lt;&gt;"",ROW($BB$1:$BB$203)),ROW(358:358))),"")</f>
        <v/>
      </c>
      <c r="BU365" s="604" t="str">
        <f t="shared" ca="1" si="1853"/>
        <v/>
      </c>
      <c r="BV365" s="125" t="str">
        <f t="shared" ca="1" si="2050"/>
        <v/>
      </c>
      <c r="BW365" s="125" t="str">
        <f t="shared" ca="1" si="2050"/>
        <v/>
      </c>
      <c r="BX365" s="125" t="str">
        <f t="shared" ca="1" si="2050"/>
        <v/>
      </c>
      <c r="BY365" s="125" t="str">
        <f t="shared" ca="1" si="1862"/>
        <v/>
      </c>
      <c r="BZ365" s="125" t="str">
        <f t="shared" ca="1" si="1854"/>
        <v/>
      </c>
      <c r="CA365" s="125" t="str">
        <f t="shared" ca="1" si="1863"/>
        <v/>
      </c>
      <c r="CB365" s="125" t="str">
        <f t="shared" ca="1" si="1864"/>
        <v/>
      </c>
      <c r="CC365" s="125" t="str">
        <f t="shared" ca="1" si="1865"/>
        <v/>
      </c>
      <c r="CD365" s="125" t="str">
        <f t="shared" ca="1" si="1866"/>
        <v/>
      </c>
      <c r="CE365" s="125" t="str">
        <f t="shared" ca="1" si="1867"/>
        <v/>
      </c>
      <c r="CF365" s="125" t="str">
        <f t="shared" ca="1" si="1868"/>
        <v/>
      </c>
      <c r="CG365" s="125" t="str">
        <f t="shared" ca="1" si="1869"/>
        <v/>
      </c>
      <c r="CH365" s="125" t="str">
        <f t="shared" ca="1" si="1870"/>
        <v/>
      </c>
      <c r="CI365" s="125" t="str">
        <f t="shared" ca="1" si="1871"/>
        <v/>
      </c>
      <c r="CJ365" s="125" t="str">
        <f t="array" aca="1" ref="CJ365" ca="1">IFERROR(INDEX($CI$1:$CI$502,SMALL(IF($CI$1:$CI$502&lt;&gt;"",ROW($CI$1:$CI$502)),ROW(358:358))),"")</f>
        <v/>
      </c>
      <c r="CK365" s="125" t="str">
        <f t="shared" ca="1" si="1872"/>
        <v/>
      </c>
      <c r="CL365" s="125" t="str">
        <f t="shared" ca="1" si="1873"/>
        <v/>
      </c>
      <c r="CM365" s="125"/>
      <c r="CO365" s="125" t="str">
        <f t="shared" si="1874"/>
        <v/>
      </c>
      <c r="CP365" s="600" t="str">
        <f t="shared" si="1875"/>
        <v/>
      </c>
      <c r="CQ365" s="600" t="str">
        <f t="shared" si="1891"/>
        <v/>
      </c>
      <c r="CR365" s="600" t="str">
        <f t="shared" si="1876"/>
        <v/>
      </c>
    </row>
    <row r="366" spans="1:96" x14ac:dyDescent="0.25">
      <c r="A366" s="591"/>
      <c r="C366" s="125">
        <f t="shared" si="1821"/>
        <v>364</v>
      </c>
      <c r="D366" s="125" t="e">
        <f t="shared" ca="1" si="2003"/>
        <v>#N/A</v>
      </c>
      <c r="E366" s="125" t="e">
        <f t="shared" ca="1" si="2003"/>
        <v>#N/A</v>
      </c>
      <c r="F366" s="125" t="e">
        <f t="shared" ca="1" si="2003"/>
        <v>#N/A</v>
      </c>
      <c r="G366" s="125" t="e">
        <f t="shared" ca="1" si="2003"/>
        <v>#N/A</v>
      </c>
      <c r="H366" s="125" t="e">
        <f t="shared" ca="1" si="2003"/>
        <v>#N/A</v>
      </c>
      <c r="I366" s="125" t="e">
        <f t="shared" ca="1" si="2003"/>
        <v>#N/A</v>
      </c>
      <c r="J366" s="125" t="e">
        <f t="shared" ca="1" si="2003"/>
        <v>#N/A</v>
      </c>
      <c r="K366" s="125" t="e">
        <f t="shared" ca="1" si="2003"/>
        <v>#N/A</v>
      </c>
      <c r="L366" s="125" t="e">
        <f t="shared" ca="1" si="2003"/>
        <v>#N/A</v>
      </c>
      <c r="M366" s="125" t="e">
        <f t="shared" ca="1" si="2003"/>
        <v>#N/A</v>
      </c>
      <c r="N366" s="125" t="e">
        <f t="shared" ca="1" si="2003"/>
        <v>#N/A</v>
      </c>
      <c r="O366" s="125" t="e">
        <f t="shared" ca="1" si="2003"/>
        <v>#N/A</v>
      </c>
      <c r="P366" s="125" t="e">
        <f t="shared" ca="1" si="2003"/>
        <v>#N/A</v>
      </c>
      <c r="Q366" s="125" t="e">
        <f t="shared" ca="1" si="2003"/>
        <v>#N/A</v>
      </c>
      <c r="R366" s="125" t="e">
        <f t="shared" ca="1" si="2003"/>
        <v>#N/A</v>
      </c>
      <c r="S366" s="125" t="e">
        <f t="shared" ca="1" si="2003"/>
        <v>#N/A</v>
      </c>
      <c r="T366" s="125" t="e">
        <f t="shared" ca="1" si="1996"/>
        <v>#N/A</v>
      </c>
      <c r="U366" s="125" t="e">
        <f t="shared" ca="1" si="1996"/>
        <v>#N/A</v>
      </c>
      <c r="V366" s="125" t="e">
        <f t="shared" ca="1" si="1996"/>
        <v>#N/A</v>
      </c>
      <c r="W366" s="125" t="e">
        <f t="shared" ca="1" si="1996"/>
        <v>#N/A</v>
      </c>
      <c r="X366" s="125" t="e">
        <f t="shared" ca="1" si="1996"/>
        <v>#N/A</v>
      </c>
      <c r="Y366" s="125" t="e">
        <f t="shared" ca="1" si="1996"/>
        <v>#N/A</v>
      </c>
      <c r="Z366" s="125" t="e">
        <f t="shared" ca="1" si="1996"/>
        <v>#N/A</v>
      </c>
      <c r="AA366" s="125" t="e">
        <f t="shared" ca="1" si="1996"/>
        <v>#N/A</v>
      </c>
      <c r="AB366" s="125" t="e">
        <f t="shared" ca="1" si="1996"/>
        <v>#N/A</v>
      </c>
      <c r="AC366" s="125" t="e">
        <f t="shared" ca="1" si="1996"/>
        <v>#N/A</v>
      </c>
      <c r="AD366" s="125" t="e">
        <f t="shared" ca="1" si="1996"/>
        <v>#N/A</v>
      </c>
      <c r="AE366" s="125" t="e">
        <f t="shared" ca="1" si="1996"/>
        <v>#N/A</v>
      </c>
      <c r="AF366" s="125" t="e">
        <f t="shared" ca="1" si="1996"/>
        <v>#N/A</v>
      </c>
      <c r="AG366" s="125" t="e">
        <f t="shared" ca="1" si="1996"/>
        <v>#N/A</v>
      </c>
      <c r="AH366" s="125" t="e">
        <f t="shared" ca="1" si="1996"/>
        <v>#N/A</v>
      </c>
      <c r="AI366" s="125" t="e">
        <f t="shared" ca="1" si="2004"/>
        <v>#N/A</v>
      </c>
      <c r="AJ366" s="125" t="e">
        <f t="shared" ca="1" si="2004"/>
        <v>#N/A</v>
      </c>
      <c r="AK366" s="125" t="e">
        <f t="shared" ca="1" si="2004"/>
        <v>#N/A</v>
      </c>
      <c r="AL366" s="125" t="e">
        <f t="shared" ca="1" si="2004"/>
        <v>#N/A</v>
      </c>
      <c r="AM366" s="125" t="e">
        <f t="shared" ca="1" si="2004"/>
        <v>#N/A</v>
      </c>
      <c r="AN366" s="125" t="e">
        <f t="shared" ca="1" si="2004"/>
        <v>#N/A</v>
      </c>
      <c r="AO366" s="125" t="e">
        <f t="shared" ca="1" si="2004"/>
        <v>#N/A</v>
      </c>
      <c r="AP366" s="125" t="e">
        <f t="shared" ca="1" si="2004"/>
        <v>#N/A</v>
      </c>
      <c r="AQ366" s="125" t="e">
        <f t="shared" ca="1" si="2004"/>
        <v>#N/A</v>
      </c>
      <c r="AR366" s="125" t="e">
        <f t="shared" ca="1" si="2004"/>
        <v>#N/A</v>
      </c>
      <c r="AS366" s="125" t="e">
        <f t="shared" ca="1" si="2004"/>
        <v>#N/A</v>
      </c>
      <c r="AT366" s="125" t="e">
        <f t="shared" ca="1" si="2004"/>
        <v>#N/A</v>
      </c>
      <c r="AU366" s="125" t="e">
        <f t="shared" ca="1" si="2004"/>
        <v>#N/A</v>
      </c>
      <c r="AV366" s="125" t="e">
        <f t="shared" ca="1" si="2004"/>
        <v>#N/A</v>
      </c>
      <c r="AW366" s="125" t="e">
        <f t="shared" ca="1" si="2004"/>
        <v>#N/A</v>
      </c>
      <c r="AX366" s="125" t="e">
        <f t="shared" ca="1" si="2004"/>
        <v>#N/A</v>
      </c>
      <c r="AY366" s="125" t="e">
        <f t="shared" ca="1" si="1997"/>
        <v>#N/A</v>
      </c>
      <c r="AZ366" s="125" t="e">
        <f t="shared" ca="1" si="1997"/>
        <v>#N/A</v>
      </c>
      <c r="BA366" s="125" t="e">
        <f t="shared" ca="1" si="1997"/>
        <v>#N/A</v>
      </c>
      <c r="BB366" s="125" t="str">
        <f t="shared" ca="1" si="1814"/>
        <v/>
      </c>
      <c r="BC366" s="125" t="str">
        <f t="shared" ca="1" si="1806"/>
        <v/>
      </c>
      <c r="BD366" s="125" t="str">
        <f t="shared" ca="1" si="1807"/>
        <v/>
      </c>
      <c r="BE366" s="125" t="str">
        <f t="shared" ca="1" si="1808"/>
        <v/>
      </c>
      <c r="BF366" t="str">
        <f t="shared" ca="1" si="1815"/>
        <v/>
      </c>
      <c r="BG366" s="125" t="str">
        <f t="shared" ca="1" si="1842"/>
        <v/>
      </c>
      <c r="BI366" s="606" t="str">
        <f t="shared" ca="1" si="1877"/>
        <v/>
      </c>
      <c r="BJ366" s="125" t="str">
        <f t="shared" ca="1" si="1855"/>
        <v/>
      </c>
      <c r="BK366" s="125" t="str">
        <f t="shared" ca="1" si="1878"/>
        <v/>
      </c>
      <c r="BL366" s="125" t="str">
        <f t="shared" ref="BL366" ca="1" si="2066">IFERROR(INDEX($D$2:$BA$203,$A$41-1+$BI366,$A$27-3)*IF(RTF_unit="K",1,IF(RTF_unit="lb",1/1000,IF(RTF_unit="T",2,1))),"")</f>
        <v/>
      </c>
      <c r="BM366" s="125" t="str">
        <f t="shared" ref="BM366" ca="1" si="2067">IFERROR(INDEX($D$2:$BA$203,$A$41-1+$BI366,$A$27-1)*IF(RTF_unit="K",1,IF(RTF_unit="lb",1/1000,IF(RTF_unit="T",2,1))),"")</f>
        <v/>
      </c>
      <c r="BN366" s="125" t="str">
        <f t="shared" ref="BN366" ca="1" si="2068">IFERROR(INDEX($D$2:$BA$203,$A$41-1+$BI366,$A$27-2)*IF(RTF_unit="K",1,IF(RTF_unit="lb",1/1000,IF(RTF_unit="T",2,1))),"")</f>
        <v/>
      </c>
      <c r="BO366" s="125" t="str">
        <f t="shared" ref="BO366" ca="1" si="2069">IFERROR(INDEX($D$2:$BA$203,$A$41-1+$BI366,$A$27)*IF(RTF_unit_Moment="kip-ft",1,IF(RTF_unit_Moment="kip-in",1/12,IF(RTF_unit_Moment="lb-ft",1/1000,IF(RTF_unit_Moment="lb-in",1/12000,1)))),"")</f>
        <v/>
      </c>
      <c r="BP366" s="125" t="str">
        <f t="shared" ref="BP366" ca="1" si="2070">IFERROR(INDEX($D$2:$BA$203,$A$41-1+$BI366,$A$30)*IF(RTF_unit_Moment="kip-ft",1,IF(RTF_unit_Moment="kip-in",1/12,IF(RTF_unit_Moment="lb-ft",1/1000,IF(RTF_unit_Moment="lb-in",1/12000,1)))),"")</f>
        <v/>
      </c>
      <c r="BQ366" s="125" t="str">
        <f t="shared" ca="1" si="1884"/>
        <v/>
      </c>
      <c r="BR366" s="125" t="str">
        <f t="shared" ca="1" si="1885"/>
        <v/>
      </c>
      <c r="BT366" s="125" t="str">
        <f t="array" aca="1" ref="BT366" ca="1">IFERROR(INDEX($BB$1:$BB$203,SMALL(IF($BB$1:$BB$203&lt;&gt;"",ROW($BB$1:$BB$203)),ROW(359:359))),"")</f>
        <v/>
      </c>
      <c r="BU366" s="604" t="str">
        <f t="shared" ca="1" si="1853"/>
        <v/>
      </c>
      <c r="BV366" s="125" t="str">
        <f t="shared" ca="1" si="2050"/>
        <v/>
      </c>
      <c r="BW366" s="125" t="str">
        <f t="shared" ca="1" si="2050"/>
        <v/>
      </c>
      <c r="BX366" s="125" t="str">
        <f t="shared" ca="1" si="2050"/>
        <v/>
      </c>
      <c r="BY366" s="125" t="str">
        <f t="shared" ca="1" si="1862"/>
        <v/>
      </c>
      <c r="BZ366" s="125" t="str">
        <f t="shared" ca="1" si="1854"/>
        <v/>
      </c>
      <c r="CA366" s="125" t="str">
        <f t="shared" ca="1" si="1863"/>
        <v/>
      </c>
      <c r="CB366" s="125" t="str">
        <f t="shared" ca="1" si="1864"/>
        <v/>
      </c>
      <c r="CC366" s="125" t="str">
        <f t="shared" ca="1" si="1865"/>
        <v/>
      </c>
      <c r="CD366" s="125" t="str">
        <f t="shared" ca="1" si="1866"/>
        <v/>
      </c>
      <c r="CE366" s="125" t="str">
        <f t="shared" ca="1" si="1867"/>
        <v/>
      </c>
      <c r="CF366" s="125" t="str">
        <f t="shared" ca="1" si="1868"/>
        <v/>
      </c>
      <c r="CG366" s="125" t="str">
        <f t="shared" ca="1" si="1869"/>
        <v/>
      </c>
      <c r="CH366" s="125" t="str">
        <f t="shared" ca="1" si="1870"/>
        <v/>
      </c>
      <c r="CI366" s="125" t="str">
        <f t="shared" ca="1" si="1871"/>
        <v/>
      </c>
      <c r="CJ366" s="125" t="str">
        <f t="array" aca="1" ref="CJ366" ca="1">IFERROR(INDEX($CI$1:$CI$502,SMALL(IF($CI$1:$CI$502&lt;&gt;"",ROW($CI$1:$CI$502)),ROW(359:359))),"")</f>
        <v/>
      </c>
      <c r="CK366" s="125" t="str">
        <f t="shared" ca="1" si="1872"/>
        <v/>
      </c>
      <c r="CL366" s="125" t="str">
        <f t="shared" ca="1" si="1873"/>
        <v/>
      </c>
      <c r="CM366" s="125"/>
      <c r="CO366" s="125" t="str">
        <f t="shared" si="1874"/>
        <v/>
      </c>
      <c r="CP366" s="600" t="str">
        <f t="shared" si="1875"/>
        <v/>
      </c>
      <c r="CQ366" s="600" t="str">
        <f t="shared" si="1891"/>
        <v/>
      </c>
      <c r="CR366" s="600" t="str">
        <f t="shared" si="1876"/>
        <v/>
      </c>
    </row>
    <row r="367" spans="1:96" x14ac:dyDescent="0.25">
      <c r="A367" s="591"/>
      <c r="C367" s="125">
        <f t="shared" si="1821"/>
        <v>365</v>
      </c>
      <c r="D367" s="125" t="e">
        <f t="shared" ca="1" si="2003"/>
        <v>#N/A</v>
      </c>
      <c r="E367" s="125" t="e">
        <f t="shared" ca="1" si="2003"/>
        <v>#N/A</v>
      </c>
      <c r="F367" s="125" t="e">
        <f t="shared" ca="1" si="2003"/>
        <v>#N/A</v>
      </c>
      <c r="G367" s="125" t="e">
        <f t="shared" ca="1" si="2003"/>
        <v>#N/A</v>
      </c>
      <c r="H367" s="125" t="e">
        <f t="shared" ca="1" si="2003"/>
        <v>#N/A</v>
      </c>
      <c r="I367" s="125" t="e">
        <f t="shared" ca="1" si="2003"/>
        <v>#N/A</v>
      </c>
      <c r="J367" s="125" t="e">
        <f t="shared" ca="1" si="2003"/>
        <v>#N/A</v>
      </c>
      <c r="K367" s="125" t="e">
        <f t="shared" ca="1" si="2003"/>
        <v>#N/A</v>
      </c>
      <c r="L367" s="125" t="e">
        <f t="shared" ca="1" si="2003"/>
        <v>#N/A</v>
      </c>
      <c r="M367" s="125" t="e">
        <f t="shared" ca="1" si="2003"/>
        <v>#N/A</v>
      </c>
      <c r="N367" s="125" t="e">
        <f t="shared" ca="1" si="2003"/>
        <v>#N/A</v>
      </c>
      <c r="O367" s="125" t="e">
        <f t="shared" ca="1" si="2003"/>
        <v>#N/A</v>
      </c>
      <c r="P367" s="125" t="e">
        <f t="shared" ca="1" si="2003"/>
        <v>#N/A</v>
      </c>
      <c r="Q367" s="125" t="e">
        <f t="shared" ca="1" si="2003"/>
        <v>#N/A</v>
      </c>
      <c r="R367" s="125" t="e">
        <f t="shared" ca="1" si="2003"/>
        <v>#N/A</v>
      </c>
      <c r="S367" s="125" t="e">
        <f t="shared" ca="1" si="2003"/>
        <v>#N/A</v>
      </c>
      <c r="T367" s="125" t="e">
        <f t="shared" ca="1" si="1996"/>
        <v>#N/A</v>
      </c>
      <c r="U367" s="125" t="e">
        <f t="shared" ca="1" si="1996"/>
        <v>#N/A</v>
      </c>
      <c r="V367" s="125" t="e">
        <f t="shared" ca="1" si="1996"/>
        <v>#N/A</v>
      </c>
      <c r="W367" s="125" t="e">
        <f t="shared" ca="1" si="1996"/>
        <v>#N/A</v>
      </c>
      <c r="X367" s="125" t="e">
        <f t="shared" ca="1" si="1996"/>
        <v>#N/A</v>
      </c>
      <c r="Y367" s="125" t="e">
        <f t="shared" ca="1" si="1996"/>
        <v>#N/A</v>
      </c>
      <c r="Z367" s="125" t="e">
        <f t="shared" ca="1" si="1996"/>
        <v>#N/A</v>
      </c>
      <c r="AA367" s="125" t="e">
        <f t="shared" ca="1" si="1996"/>
        <v>#N/A</v>
      </c>
      <c r="AB367" s="125" t="e">
        <f t="shared" ca="1" si="1996"/>
        <v>#N/A</v>
      </c>
      <c r="AC367" s="125" t="e">
        <f t="shared" ca="1" si="1996"/>
        <v>#N/A</v>
      </c>
      <c r="AD367" s="125" t="e">
        <f t="shared" ca="1" si="1996"/>
        <v>#N/A</v>
      </c>
      <c r="AE367" s="125" t="e">
        <f t="shared" ca="1" si="1996"/>
        <v>#N/A</v>
      </c>
      <c r="AF367" s="125" t="e">
        <f t="shared" ca="1" si="1996"/>
        <v>#N/A</v>
      </c>
      <c r="AG367" s="125" t="e">
        <f t="shared" ca="1" si="1996"/>
        <v>#N/A</v>
      </c>
      <c r="AH367" s="125" t="e">
        <f t="shared" ca="1" si="1996"/>
        <v>#N/A</v>
      </c>
      <c r="AI367" s="125" t="e">
        <f t="shared" ca="1" si="2004"/>
        <v>#N/A</v>
      </c>
      <c r="AJ367" s="125" t="e">
        <f t="shared" ca="1" si="2004"/>
        <v>#N/A</v>
      </c>
      <c r="AK367" s="125" t="e">
        <f t="shared" ca="1" si="2004"/>
        <v>#N/A</v>
      </c>
      <c r="AL367" s="125" t="e">
        <f t="shared" ca="1" si="2004"/>
        <v>#N/A</v>
      </c>
      <c r="AM367" s="125" t="e">
        <f t="shared" ca="1" si="2004"/>
        <v>#N/A</v>
      </c>
      <c r="AN367" s="125" t="e">
        <f t="shared" ca="1" si="2004"/>
        <v>#N/A</v>
      </c>
      <c r="AO367" s="125" t="e">
        <f t="shared" ca="1" si="2004"/>
        <v>#N/A</v>
      </c>
      <c r="AP367" s="125" t="e">
        <f t="shared" ca="1" si="2004"/>
        <v>#N/A</v>
      </c>
      <c r="AQ367" s="125" t="e">
        <f t="shared" ca="1" si="2004"/>
        <v>#N/A</v>
      </c>
      <c r="AR367" s="125" t="e">
        <f t="shared" ca="1" si="2004"/>
        <v>#N/A</v>
      </c>
      <c r="AS367" s="125" t="e">
        <f t="shared" ca="1" si="2004"/>
        <v>#N/A</v>
      </c>
      <c r="AT367" s="125" t="e">
        <f t="shared" ca="1" si="2004"/>
        <v>#N/A</v>
      </c>
      <c r="AU367" s="125" t="e">
        <f t="shared" ca="1" si="2004"/>
        <v>#N/A</v>
      </c>
      <c r="AV367" s="125" t="e">
        <f t="shared" ca="1" si="2004"/>
        <v>#N/A</v>
      </c>
      <c r="AW367" s="125" t="e">
        <f t="shared" ca="1" si="2004"/>
        <v>#N/A</v>
      </c>
      <c r="AX367" s="125" t="e">
        <f t="shared" ca="1" si="2004"/>
        <v>#N/A</v>
      </c>
      <c r="AY367" s="125" t="e">
        <f t="shared" ca="1" si="1997"/>
        <v>#N/A</v>
      </c>
      <c r="AZ367" s="125" t="e">
        <f t="shared" ca="1" si="1997"/>
        <v>#N/A</v>
      </c>
      <c r="BA367" s="125" t="e">
        <f t="shared" ca="1" si="1997"/>
        <v>#N/A</v>
      </c>
      <c r="BB367" s="125" t="str">
        <f t="shared" ca="1" si="1814"/>
        <v/>
      </c>
      <c r="BC367" s="125" t="str">
        <f t="shared" ca="1" si="1806"/>
        <v/>
      </c>
      <c r="BD367" s="125" t="str">
        <f t="shared" ca="1" si="1807"/>
        <v/>
      </c>
      <c r="BE367" s="125" t="str">
        <f t="shared" ca="1" si="1808"/>
        <v/>
      </c>
      <c r="BF367" t="str">
        <f t="shared" ca="1" si="1815"/>
        <v/>
      </c>
      <c r="BG367" s="125" t="str">
        <f t="shared" ca="1" si="1842"/>
        <v/>
      </c>
      <c r="BI367" s="606" t="str">
        <f t="shared" ca="1" si="1877"/>
        <v/>
      </c>
      <c r="BJ367" s="125" t="str">
        <f t="shared" ca="1" si="1855"/>
        <v/>
      </c>
      <c r="BK367" s="125" t="str">
        <f t="shared" ca="1" si="1878"/>
        <v/>
      </c>
      <c r="BL367" s="125" t="str">
        <f t="shared" ref="BL367" ca="1" si="2071">IFERROR(INDEX($D$2:$BA$203,$A$41-1+$BI367,$A$27-3)*IF(RTF_unit="K",1,IF(RTF_unit="lb",1/1000,IF(RTF_unit="T",2,1))),"")</f>
        <v/>
      </c>
      <c r="BM367" s="125" t="str">
        <f t="shared" ref="BM367" ca="1" si="2072">IFERROR(INDEX($D$2:$BA$203,$A$41-1+$BI367,$A$27-1)*IF(RTF_unit="K",1,IF(RTF_unit="lb",1/1000,IF(RTF_unit="T",2,1))),"")</f>
        <v/>
      </c>
      <c r="BN367" s="125" t="str">
        <f t="shared" ref="BN367" ca="1" si="2073">IFERROR(INDEX($D$2:$BA$203,$A$41-1+$BI367,$A$27-2)*IF(RTF_unit="K",1,IF(RTF_unit="lb",1/1000,IF(RTF_unit="T",2,1))),"")</f>
        <v/>
      </c>
      <c r="BO367" s="125" t="str">
        <f t="shared" ref="BO367" ca="1" si="2074">IFERROR(INDEX($D$2:$BA$203,$A$41-1+$BI367,$A$27)*IF(RTF_unit_Moment="kip-ft",1,IF(RTF_unit_Moment="kip-in",1/12,IF(RTF_unit_Moment="lb-ft",1/1000,IF(RTF_unit_Moment="lb-in",1/12000,1)))),"")</f>
        <v/>
      </c>
      <c r="BP367" s="125" t="str">
        <f t="shared" ref="BP367" ca="1" si="2075">IFERROR(INDEX($D$2:$BA$203,$A$41-1+$BI367,$A$30)*IF(RTF_unit_Moment="kip-ft",1,IF(RTF_unit_Moment="kip-in",1/12,IF(RTF_unit_Moment="lb-ft",1/1000,IF(RTF_unit_Moment="lb-in",1/12000,1)))),"")</f>
        <v/>
      </c>
      <c r="BQ367" s="125" t="str">
        <f t="shared" ca="1" si="1884"/>
        <v/>
      </c>
      <c r="BR367" s="125" t="str">
        <f t="shared" ca="1" si="1885"/>
        <v/>
      </c>
      <c r="BT367" s="125" t="str">
        <f t="array" aca="1" ref="BT367" ca="1">IFERROR(INDEX($BB$1:$BB$203,SMALL(IF($BB$1:$BB$203&lt;&gt;"",ROW($BB$1:$BB$203)),ROW(360:360))),"")</f>
        <v/>
      </c>
      <c r="BU367" s="604" t="str">
        <f t="shared" ca="1" si="1853"/>
        <v/>
      </c>
      <c r="BV367" s="125" t="str">
        <f t="shared" ca="1" si="2050"/>
        <v/>
      </c>
      <c r="BW367" s="125" t="str">
        <f t="shared" ca="1" si="2050"/>
        <v/>
      </c>
      <c r="BX367" s="125" t="str">
        <f t="shared" ca="1" si="2050"/>
        <v/>
      </c>
      <c r="BY367" s="125" t="str">
        <f t="shared" ca="1" si="1862"/>
        <v/>
      </c>
      <c r="BZ367" s="125" t="str">
        <f t="shared" ca="1" si="1854"/>
        <v/>
      </c>
      <c r="CA367" s="125" t="str">
        <f t="shared" ca="1" si="1863"/>
        <v/>
      </c>
      <c r="CB367" s="125" t="str">
        <f t="shared" ca="1" si="1864"/>
        <v/>
      </c>
      <c r="CC367" s="125" t="str">
        <f t="shared" ca="1" si="1865"/>
        <v/>
      </c>
      <c r="CD367" s="125" t="str">
        <f t="shared" ca="1" si="1866"/>
        <v/>
      </c>
      <c r="CE367" s="125" t="str">
        <f t="shared" ca="1" si="1867"/>
        <v/>
      </c>
      <c r="CF367" s="125" t="str">
        <f t="shared" ca="1" si="1868"/>
        <v/>
      </c>
      <c r="CG367" s="125" t="str">
        <f t="shared" ca="1" si="1869"/>
        <v/>
      </c>
      <c r="CH367" s="125" t="str">
        <f t="shared" ca="1" si="1870"/>
        <v/>
      </c>
      <c r="CI367" s="125" t="str">
        <f t="shared" ca="1" si="1871"/>
        <v/>
      </c>
      <c r="CJ367" s="125" t="str">
        <f t="array" aca="1" ref="CJ367" ca="1">IFERROR(INDEX($CI$1:$CI$502,SMALL(IF($CI$1:$CI$502&lt;&gt;"",ROW($CI$1:$CI$502)),ROW(360:360))),"")</f>
        <v/>
      </c>
      <c r="CK367" s="125" t="str">
        <f t="shared" ca="1" si="1872"/>
        <v/>
      </c>
      <c r="CL367" s="125" t="str">
        <f t="shared" ca="1" si="1873"/>
        <v/>
      </c>
      <c r="CM367" s="125"/>
      <c r="CO367" s="125" t="str">
        <f t="shared" si="1874"/>
        <v/>
      </c>
      <c r="CP367" s="600" t="str">
        <f t="shared" si="1875"/>
        <v/>
      </c>
      <c r="CQ367" s="600" t="str">
        <f t="shared" si="1891"/>
        <v/>
      </c>
      <c r="CR367" s="600" t="str">
        <f t="shared" si="1876"/>
        <v/>
      </c>
    </row>
    <row r="368" spans="1:96" x14ac:dyDescent="0.25">
      <c r="A368" s="591"/>
      <c r="C368" s="125">
        <f t="shared" si="1821"/>
        <v>366</v>
      </c>
      <c r="D368" s="125" t="e">
        <f t="shared" ca="1" si="2003"/>
        <v>#N/A</v>
      </c>
      <c r="E368" s="125" t="e">
        <f t="shared" ca="1" si="2003"/>
        <v>#N/A</v>
      </c>
      <c r="F368" s="125" t="e">
        <f t="shared" ca="1" si="2003"/>
        <v>#N/A</v>
      </c>
      <c r="G368" s="125" t="e">
        <f t="shared" ca="1" si="2003"/>
        <v>#N/A</v>
      </c>
      <c r="H368" s="125" t="e">
        <f t="shared" ca="1" si="2003"/>
        <v>#N/A</v>
      </c>
      <c r="I368" s="125" t="e">
        <f t="shared" ca="1" si="2003"/>
        <v>#N/A</v>
      </c>
      <c r="J368" s="125" t="e">
        <f t="shared" ca="1" si="2003"/>
        <v>#N/A</v>
      </c>
      <c r="K368" s="125" t="e">
        <f t="shared" ca="1" si="2003"/>
        <v>#N/A</v>
      </c>
      <c r="L368" s="125" t="e">
        <f t="shared" ca="1" si="2003"/>
        <v>#N/A</v>
      </c>
      <c r="M368" s="125" t="e">
        <f t="shared" ca="1" si="2003"/>
        <v>#N/A</v>
      </c>
      <c r="N368" s="125" t="e">
        <f t="shared" ca="1" si="2003"/>
        <v>#N/A</v>
      </c>
      <c r="O368" s="125" t="e">
        <f t="shared" ca="1" si="2003"/>
        <v>#N/A</v>
      </c>
      <c r="P368" s="125" t="e">
        <f t="shared" ca="1" si="2003"/>
        <v>#N/A</v>
      </c>
      <c r="Q368" s="125" t="e">
        <f t="shared" ca="1" si="2003"/>
        <v>#N/A</v>
      </c>
      <c r="R368" s="125" t="e">
        <f t="shared" ca="1" si="2003"/>
        <v>#N/A</v>
      </c>
      <c r="S368" s="125" t="e">
        <f t="shared" ca="1" si="2003"/>
        <v>#N/A</v>
      </c>
      <c r="T368" s="125" t="e">
        <f t="shared" ca="1" si="1996"/>
        <v>#N/A</v>
      </c>
      <c r="U368" s="125" t="e">
        <f t="shared" ca="1" si="1996"/>
        <v>#N/A</v>
      </c>
      <c r="V368" s="125" t="e">
        <f t="shared" ca="1" si="1996"/>
        <v>#N/A</v>
      </c>
      <c r="W368" s="125" t="e">
        <f t="shared" ca="1" si="1996"/>
        <v>#N/A</v>
      </c>
      <c r="X368" s="125" t="e">
        <f t="shared" ca="1" si="1996"/>
        <v>#N/A</v>
      </c>
      <c r="Y368" s="125" t="e">
        <f t="shared" ca="1" si="1996"/>
        <v>#N/A</v>
      </c>
      <c r="Z368" s="125" t="e">
        <f t="shared" ca="1" si="1996"/>
        <v>#N/A</v>
      </c>
      <c r="AA368" s="125" t="e">
        <f t="shared" ca="1" si="1996"/>
        <v>#N/A</v>
      </c>
      <c r="AB368" s="125" t="e">
        <f t="shared" ca="1" si="1996"/>
        <v>#N/A</v>
      </c>
      <c r="AC368" s="125" t="e">
        <f t="shared" ca="1" si="1996"/>
        <v>#N/A</v>
      </c>
      <c r="AD368" s="125" t="e">
        <f t="shared" ca="1" si="1996"/>
        <v>#N/A</v>
      </c>
      <c r="AE368" s="125" t="e">
        <f t="shared" ca="1" si="1996"/>
        <v>#N/A</v>
      </c>
      <c r="AF368" s="125" t="e">
        <f t="shared" ca="1" si="1996"/>
        <v>#N/A</v>
      </c>
      <c r="AG368" s="125" t="e">
        <f t="shared" ca="1" si="1996"/>
        <v>#N/A</v>
      </c>
      <c r="AH368" s="125" t="e">
        <f t="shared" ca="1" si="1996"/>
        <v>#N/A</v>
      </c>
      <c r="AI368" s="125" t="e">
        <f t="shared" ca="1" si="2004"/>
        <v>#N/A</v>
      </c>
      <c r="AJ368" s="125" t="e">
        <f t="shared" ca="1" si="2004"/>
        <v>#N/A</v>
      </c>
      <c r="AK368" s="125" t="e">
        <f t="shared" ca="1" si="2004"/>
        <v>#N/A</v>
      </c>
      <c r="AL368" s="125" t="e">
        <f t="shared" ca="1" si="2004"/>
        <v>#N/A</v>
      </c>
      <c r="AM368" s="125" t="e">
        <f t="shared" ca="1" si="2004"/>
        <v>#N/A</v>
      </c>
      <c r="AN368" s="125" t="e">
        <f t="shared" ca="1" si="2004"/>
        <v>#N/A</v>
      </c>
      <c r="AO368" s="125" t="e">
        <f t="shared" ca="1" si="2004"/>
        <v>#N/A</v>
      </c>
      <c r="AP368" s="125" t="e">
        <f t="shared" ca="1" si="2004"/>
        <v>#N/A</v>
      </c>
      <c r="AQ368" s="125" t="e">
        <f t="shared" ca="1" si="2004"/>
        <v>#N/A</v>
      </c>
      <c r="AR368" s="125" t="e">
        <f t="shared" ca="1" si="2004"/>
        <v>#N/A</v>
      </c>
      <c r="AS368" s="125" t="e">
        <f t="shared" ca="1" si="2004"/>
        <v>#N/A</v>
      </c>
      <c r="AT368" s="125" t="e">
        <f t="shared" ca="1" si="2004"/>
        <v>#N/A</v>
      </c>
      <c r="AU368" s="125" t="e">
        <f t="shared" ca="1" si="2004"/>
        <v>#N/A</v>
      </c>
      <c r="AV368" s="125" t="e">
        <f t="shared" ca="1" si="2004"/>
        <v>#N/A</v>
      </c>
      <c r="AW368" s="125" t="e">
        <f t="shared" ca="1" si="2004"/>
        <v>#N/A</v>
      </c>
      <c r="AX368" s="125" t="e">
        <f t="shared" ca="1" si="2004"/>
        <v>#N/A</v>
      </c>
      <c r="AY368" s="125" t="e">
        <f t="shared" ca="1" si="1997"/>
        <v>#N/A</v>
      </c>
      <c r="AZ368" s="125" t="e">
        <f t="shared" ca="1" si="1997"/>
        <v>#N/A</v>
      </c>
      <c r="BA368" s="125" t="e">
        <f t="shared" ca="1" si="1997"/>
        <v>#N/A</v>
      </c>
      <c r="BB368" s="125" t="str">
        <f t="shared" ca="1" si="1814"/>
        <v/>
      </c>
      <c r="BC368" s="125" t="str">
        <f t="shared" ca="1" si="1806"/>
        <v/>
      </c>
      <c r="BD368" s="125" t="str">
        <f t="shared" ca="1" si="1807"/>
        <v/>
      </c>
      <c r="BE368" s="125" t="str">
        <f t="shared" ca="1" si="1808"/>
        <v/>
      </c>
      <c r="BF368" t="str">
        <f t="shared" ca="1" si="1815"/>
        <v/>
      </c>
      <c r="BG368" s="125" t="str">
        <f t="shared" ca="1" si="1842"/>
        <v/>
      </c>
      <c r="BI368" s="606" t="str">
        <f t="shared" ca="1" si="1877"/>
        <v/>
      </c>
      <c r="BJ368" s="125" t="str">
        <f t="shared" ca="1" si="1855"/>
        <v/>
      </c>
      <c r="BK368" s="125" t="str">
        <f t="shared" ca="1" si="1878"/>
        <v/>
      </c>
      <c r="BL368" s="125" t="str">
        <f t="shared" ref="BL368" ca="1" si="2076">IFERROR(INDEX($D$2:$BA$203,$A$41-1+$BI368,$A$27-3)*IF(RTF_unit="K",1,IF(RTF_unit="lb",1/1000,IF(RTF_unit="T",2,1))),"")</f>
        <v/>
      </c>
      <c r="BM368" s="125" t="str">
        <f t="shared" ref="BM368" ca="1" si="2077">IFERROR(INDEX($D$2:$BA$203,$A$41-1+$BI368,$A$27-1)*IF(RTF_unit="K",1,IF(RTF_unit="lb",1/1000,IF(RTF_unit="T",2,1))),"")</f>
        <v/>
      </c>
      <c r="BN368" s="125" t="str">
        <f t="shared" ref="BN368" ca="1" si="2078">IFERROR(INDEX($D$2:$BA$203,$A$41-1+$BI368,$A$27-2)*IF(RTF_unit="K",1,IF(RTF_unit="lb",1/1000,IF(RTF_unit="T",2,1))),"")</f>
        <v/>
      </c>
      <c r="BO368" s="125" t="str">
        <f t="shared" ref="BO368" ca="1" si="2079">IFERROR(INDEX($D$2:$BA$203,$A$41-1+$BI368,$A$27)*IF(RTF_unit_Moment="kip-ft",1,IF(RTF_unit_Moment="kip-in",1/12,IF(RTF_unit_Moment="lb-ft",1/1000,IF(RTF_unit_Moment="lb-in",1/12000,1)))),"")</f>
        <v/>
      </c>
      <c r="BP368" s="125" t="str">
        <f t="shared" ref="BP368" ca="1" si="2080">IFERROR(INDEX($D$2:$BA$203,$A$41-1+$BI368,$A$30)*IF(RTF_unit_Moment="kip-ft",1,IF(RTF_unit_Moment="kip-in",1/12,IF(RTF_unit_Moment="lb-ft",1/1000,IF(RTF_unit_Moment="lb-in",1/12000,1)))),"")</f>
        <v/>
      </c>
      <c r="BQ368" s="125" t="str">
        <f t="shared" ca="1" si="1884"/>
        <v/>
      </c>
      <c r="BR368" s="125" t="str">
        <f t="shared" ca="1" si="1885"/>
        <v/>
      </c>
      <c r="BT368" s="125" t="str">
        <f t="array" aca="1" ref="BT368" ca="1">IFERROR(INDEX($BB$1:$BB$203,SMALL(IF($BB$1:$BB$203&lt;&gt;"",ROW($BB$1:$BB$203)),ROW(361:361))),"")</f>
        <v/>
      </c>
      <c r="BU368" s="604" t="str">
        <f t="shared" ca="1" si="1853"/>
        <v/>
      </c>
      <c r="BV368" s="125" t="str">
        <f t="shared" ca="1" si="2050"/>
        <v/>
      </c>
      <c r="BW368" s="125" t="str">
        <f t="shared" ca="1" si="2050"/>
        <v/>
      </c>
      <c r="BX368" s="125" t="str">
        <f t="shared" ca="1" si="2050"/>
        <v/>
      </c>
      <c r="BY368" s="125" t="str">
        <f t="shared" ca="1" si="1862"/>
        <v/>
      </c>
      <c r="BZ368" s="125" t="str">
        <f t="shared" ca="1" si="1854"/>
        <v/>
      </c>
      <c r="CA368" s="125" t="str">
        <f t="shared" ca="1" si="1863"/>
        <v/>
      </c>
      <c r="CB368" s="125" t="str">
        <f t="shared" ca="1" si="1864"/>
        <v/>
      </c>
      <c r="CC368" s="125" t="str">
        <f t="shared" ca="1" si="1865"/>
        <v/>
      </c>
      <c r="CD368" s="125" t="str">
        <f t="shared" ca="1" si="1866"/>
        <v/>
      </c>
      <c r="CE368" s="125" t="str">
        <f t="shared" ca="1" si="1867"/>
        <v/>
      </c>
      <c r="CF368" s="125" t="str">
        <f t="shared" ca="1" si="1868"/>
        <v/>
      </c>
      <c r="CG368" s="125" t="str">
        <f t="shared" ca="1" si="1869"/>
        <v/>
      </c>
      <c r="CH368" s="125" t="str">
        <f t="shared" ca="1" si="1870"/>
        <v/>
      </c>
      <c r="CI368" s="125" t="str">
        <f t="shared" ca="1" si="1871"/>
        <v/>
      </c>
      <c r="CJ368" s="125" t="str">
        <f t="array" aca="1" ref="CJ368" ca="1">IFERROR(INDEX($CI$1:$CI$502,SMALL(IF($CI$1:$CI$502&lt;&gt;"",ROW($CI$1:$CI$502)),ROW(361:361))),"")</f>
        <v/>
      </c>
      <c r="CK368" s="125" t="str">
        <f t="shared" ca="1" si="1872"/>
        <v/>
      </c>
      <c r="CL368" s="125" t="str">
        <f t="shared" ca="1" si="1873"/>
        <v/>
      </c>
      <c r="CM368" s="125"/>
      <c r="CO368" s="125" t="str">
        <f t="shared" si="1874"/>
        <v/>
      </c>
      <c r="CP368" s="600" t="str">
        <f t="shared" si="1875"/>
        <v/>
      </c>
      <c r="CQ368" s="600" t="str">
        <f t="shared" si="1891"/>
        <v/>
      </c>
      <c r="CR368" s="600" t="str">
        <f t="shared" si="1876"/>
        <v/>
      </c>
    </row>
    <row r="369" spans="1:96" x14ac:dyDescent="0.25">
      <c r="A369" s="591"/>
      <c r="C369" s="125">
        <f t="shared" si="1821"/>
        <v>367</v>
      </c>
      <c r="D369" s="125" t="e">
        <f t="shared" ca="1" si="2003"/>
        <v>#N/A</v>
      </c>
      <c r="E369" s="125" t="e">
        <f t="shared" ca="1" si="2003"/>
        <v>#N/A</v>
      </c>
      <c r="F369" s="125" t="e">
        <f t="shared" ca="1" si="2003"/>
        <v>#N/A</v>
      </c>
      <c r="G369" s="125" t="e">
        <f t="shared" ca="1" si="2003"/>
        <v>#N/A</v>
      </c>
      <c r="H369" s="125" t="e">
        <f t="shared" ca="1" si="2003"/>
        <v>#N/A</v>
      </c>
      <c r="I369" s="125" t="e">
        <f t="shared" ca="1" si="2003"/>
        <v>#N/A</v>
      </c>
      <c r="J369" s="125" t="e">
        <f t="shared" ca="1" si="2003"/>
        <v>#N/A</v>
      </c>
      <c r="K369" s="125" t="e">
        <f t="shared" ca="1" si="2003"/>
        <v>#N/A</v>
      </c>
      <c r="L369" s="125" t="e">
        <f t="shared" ca="1" si="2003"/>
        <v>#N/A</v>
      </c>
      <c r="M369" s="125" t="e">
        <f t="shared" ca="1" si="2003"/>
        <v>#N/A</v>
      </c>
      <c r="N369" s="125" t="e">
        <f t="shared" ca="1" si="2003"/>
        <v>#N/A</v>
      </c>
      <c r="O369" s="125" t="e">
        <f t="shared" ca="1" si="2003"/>
        <v>#N/A</v>
      </c>
      <c r="P369" s="125" t="e">
        <f t="shared" ca="1" si="2003"/>
        <v>#N/A</v>
      </c>
      <c r="Q369" s="125" t="e">
        <f t="shared" ca="1" si="2003"/>
        <v>#N/A</v>
      </c>
      <c r="R369" s="125" t="e">
        <f t="shared" ca="1" si="2003"/>
        <v>#N/A</v>
      </c>
      <c r="S369" s="125" t="e">
        <f t="shared" ref="S369:AH384" ca="1" si="2081">TRIM(INDIRECT("'" &amp; "TNX Report" &amp; "'!" &amp; ADDRESS($A$9+$C369,S$1)))</f>
        <v>#N/A</v>
      </c>
      <c r="T369" s="125" t="e">
        <f t="shared" ca="1" si="2081"/>
        <v>#N/A</v>
      </c>
      <c r="U369" s="125" t="e">
        <f t="shared" ca="1" si="2081"/>
        <v>#N/A</v>
      </c>
      <c r="V369" s="125" t="e">
        <f t="shared" ca="1" si="2081"/>
        <v>#N/A</v>
      </c>
      <c r="W369" s="125" t="e">
        <f t="shared" ca="1" si="2081"/>
        <v>#N/A</v>
      </c>
      <c r="X369" s="125" t="e">
        <f t="shared" ca="1" si="2081"/>
        <v>#N/A</v>
      </c>
      <c r="Y369" s="125" t="e">
        <f t="shared" ca="1" si="2081"/>
        <v>#N/A</v>
      </c>
      <c r="Z369" s="125" t="e">
        <f t="shared" ca="1" si="2081"/>
        <v>#N/A</v>
      </c>
      <c r="AA369" s="125" t="e">
        <f t="shared" ca="1" si="2081"/>
        <v>#N/A</v>
      </c>
      <c r="AB369" s="125" t="e">
        <f t="shared" ca="1" si="2081"/>
        <v>#N/A</v>
      </c>
      <c r="AC369" s="125" t="e">
        <f t="shared" ca="1" si="2081"/>
        <v>#N/A</v>
      </c>
      <c r="AD369" s="125" t="e">
        <f t="shared" ca="1" si="2081"/>
        <v>#N/A</v>
      </c>
      <c r="AE369" s="125" t="e">
        <f t="shared" ca="1" si="2081"/>
        <v>#N/A</v>
      </c>
      <c r="AF369" s="125" t="e">
        <f t="shared" ca="1" si="2081"/>
        <v>#N/A</v>
      </c>
      <c r="AG369" s="125" t="e">
        <f t="shared" ca="1" si="2081"/>
        <v>#N/A</v>
      </c>
      <c r="AH369" s="125" t="e">
        <f t="shared" ca="1" si="2081"/>
        <v>#N/A</v>
      </c>
      <c r="AI369" s="125" t="e">
        <f t="shared" ca="1" si="2004"/>
        <v>#N/A</v>
      </c>
      <c r="AJ369" s="125" t="e">
        <f t="shared" ca="1" si="2004"/>
        <v>#N/A</v>
      </c>
      <c r="AK369" s="125" t="e">
        <f t="shared" ca="1" si="2004"/>
        <v>#N/A</v>
      </c>
      <c r="AL369" s="125" t="e">
        <f t="shared" ca="1" si="2004"/>
        <v>#N/A</v>
      </c>
      <c r="AM369" s="125" t="e">
        <f t="shared" ca="1" si="2004"/>
        <v>#N/A</v>
      </c>
      <c r="AN369" s="125" t="e">
        <f t="shared" ca="1" si="2004"/>
        <v>#N/A</v>
      </c>
      <c r="AO369" s="125" t="e">
        <f t="shared" ca="1" si="2004"/>
        <v>#N/A</v>
      </c>
      <c r="AP369" s="125" t="e">
        <f t="shared" ca="1" si="2004"/>
        <v>#N/A</v>
      </c>
      <c r="AQ369" s="125" t="e">
        <f t="shared" ca="1" si="2004"/>
        <v>#N/A</v>
      </c>
      <c r="AR369" s="125" t="e">
        <f t="shared" ca="1" si="2004"/>
        <v>#N/A</v>
      </c>
      <c r="AS369" s="125" t="e">
        <f t="shared" ca="1" si="2004"/>
        <v>#N/A</v>
      </c>
      <c r="AT369" s="125" t="e">
        <f t="shared" ca="1" si="2004"/>
        <v>#N/A</v>
      </c>
      <c r="AU369" s="125" t="e">
        <f t="shared" ca="1" si="2004"/>
        <v>#N/A</v>
      </c>
      <c r="AV369" s="125" t="e">
        <f t="shared" ca="1" si="2004"/>
        <v>#N/A</v>
      </c>
      <c r="AW369" s="125" t="e">
        <f t="shared" ca="1" si="2004"/>
        <v>#N/A</v>
      </c>
      <c r="AX369" s="125" t="e">
        <f t="shared" ref="AX369:BA384" ca="1" si="2082">TRIM(INDIRECT("'" &amp; "TNX Report" &amp; "'!" &amp; ADDRESS($A$9+$C369,AX$1)))</f>
        <v>#N/A</v>
      </c>
      <c r="AY369" s="125" t="e">
        <f t="shared" ca="1" si="2082"/>
        <v>#N/A</v>
      </c>
      <c r="AZ369" s="125" t="e">
        <f t="shared" ca="1" si="2082"/>
        <v>#N/A</v>
      </c>
      <c r="BA369" s="125" t="e">
        <f t="shared" ca="1" si="2082"/>
        <v>#N/A</v>
      </c>
      <c r="BB369" s="125" t="str">
        <f t="shared" ca="1" si="1814"/>
        <v/>
      </c>
      <c r="BC369" s="125" t="str">
        <f t="shared" ca="1" si="1806"/>
        <v/>
      </c>
      <c r="BD369" s="125" t="str">
        <f t="shared" ca="1" si="1807"/>
        <v/>
      </c>
      <c r="BE369" s="125" t="str">
        <f t="shared" ca="1" si="1808"/>
        <v/>
      </c>
      <c r="BF369" t="str">
        <f t="shared" ca="1" si="1815"/>
        <v/>
      </c>
      <c r="BG369" s="125" t="str">
        <f t="shared" ca="1" si="1842"/>
        <v/>
      </c>
      <c r="BI369" s="606" t="str">
        <f t="shared" ca="1" si="1877"/>
        <v/>
      </c>
      <c r="BJ369" s="125" t="str">
        <f t="shared" ca="1" si="1855"/>
        <v/>
      </c>
      <c r="BK369" s="125" t="str">
        <f t="shared" ca="1" si="1878"/>
        <v/>
      </c>
      <c r="BL369" s="125" t="str">
        <f t="shared" ref="BL369" ca="1" si="2083">IFERROR(INDEX($D$2:$BA$203,$A$41-1+$BI369,$A$27-3)*IF(RTF_unit="K",1,IF(RTF_unit="lb",1/1000,IF(RTF_unit="T",2,1))),"")</f>
        <v/>
      </c>
      <c r="BM369" s="125" t="str">
        <f t="shared" ref="BM369" ca="1" si="2084">IFERROR(INDEX($D$2:$BA$203,$A$41-1+$BI369,$A$27-1)*IF(RTF_unit="K",1,IF(RTF_unit="lb",1/1000,IF(RTF_unit="T",2,1))),"")</f>
        <v/>
      </c>
      <c r="BN369" s="125" t="str">
        <f t="shared" ref="BN369" ca="1" si="2085">IFERROR(INDEX($D$2:$BA$203,$A$41-1+$BI369,$A$27-2)*IF(RTF_unit="K",1,IF(RTF_unit="lb",1/1000,IF(RTF_unit="T",2,1))),"")</f>
        <v/>
      </c>
      <c r="BO369" s="125" t="str">
        <f t="shared" ref="BO369" ca="1" si="2086">IFERROR(INDEX($D$2:$BA$203,$A$41-1+$BI369,$A$27)*IF(RTF_unit_Moment="kip-ft",1,IF(RTF_unit_Moment="kip-in",1/12,IF(RTF_unit_Moment="lb-ft",1/1000,IF(RTF_unit_Moment="lb-in",1/12000,1)))),"")</f>
        <v/>
      </c>
      <c r="BP369" s="125" t="str">
        <f t="shared" ref="BP369" ca="1" si="2087">IFERROR(INDEX($D$2:$BA$203,$A$41-1+$BI369,$A$30)*IF(RTF_unit_Moment="kip-ft",1,IF(RTF_unit_Moment="kip-in",1/12,IF(RTF_unit_Moment="lb-ft",1/1000,IF(RTF_unit_Moment="lb-in",1/12000,1)))),"")</f>
        <v/>
      </c>
      <c r="BQ369" s="125" t="str">
        <f t="shared" ca="1" si="1884"/>
        <v/>
      </c>
      <c r="BR369" s="125" t="str">
        <f t="shared" ca="1" si="1885"/>
        <v/>
      </c>
      <c r="BT369" s="125" t="str">
        <f t="array" aca="1" ref="BT369" ca="1">IFERROR(INDEX($BB$1:$BB$203,SMALL(IF($BB$1:$BB$203&lt;&gt;"",ROW($BB$1:$BB$203)),ROW(362:362))),"")</f>
        <v/>
      </c>
      <c r="BU369" s="604" t="str">
        <f t="shared" ca="1" si="1853"/>
        <v/>
      </c>
      <c r="BV369" s="125" t="str">
        <f t="shared" ca="1" si="2050"/>
        <v/>
      </c>
      <c r="BW369" s="125" t="str">
        <f t="shared" ca="1" si="2050"/>
        <v/>
      </c>
      <c r="BX369" s="125" t="str">
        <f t="shared" ca="1" si="2050"/>
        <v/>
      </c>
      <c r="BY369" s="125" t="str">
        <f t="shared" ca="1" si="1862"/>
        <v/>
      </c>
      <c r="BZ369" s="125" t="str">
        <f t="shared" ca="1" si="1854"/>
        <v/>
      </c>
      <c r="CA369" s="125" t="str">
        <f t="shared" ca="1" si="1863"/>
        <v/>
      </c>
      <c r="CB369" s="125" t="str">
        <f t="shared" ca="1" si="1864"/>
        <v/>
      </c>
      <c r="CC369" s="125" t="str">
        <f t="shared" ca="1" si="1865"/>
        <v/>
      </c>
      <c r="CD369" s="125" t="str">
        <f t="shared" ca="1" si="1866"/>
        <v/>
      </c>
      <c r="CE369" s="125" t="str">
        <f t="shared" ca="1" si="1867"/>
        <v/>
      </c>
      <c r="CF369" s="125" t="str">
        <f t="shared" ca="1" si="1868"/>
        <v/>
      </c>
      <c r="CG369" s="125" t="str">
        <f t="shared" ca="1" si="1869"/>
        <v/>
      </c>
      <c r="CH369" s="125" t="str">
        <f t="shared" ca="1" si="1870"/>
        <v/>
      </c>
      <c r="CI369" s="125" t="str">
        <f t="shared" ca="1" si="1871"/>
        <v/>
      </c>
      <c r="CJ369" s="125" t="str">
        <f t="array" aca="1" ref="CJ369" ca="1">IFERROR(INDEX($CI$1:$CI$502,SMALL(IF($CI$1:$CI$502&lt;&gt;"",ROW($CI$1:$CI$502)),ROW(362:362))),"")</f>
        <v/>
      </c>
      <c r="CK369" s="125" t="str">
        <f t="shared" ca="1" si="1872"/>
        <v/>
      </c>
      <c r="CL369" s="125" t="str">
        <f t="shared" ca="1" si="1873"/>
        <v/>
      </c>
      <c r="CM369" s="125"/>
      <c r="CO369" s="125" t="str">
        <f t="shared" si="1874"/>
        <v/>
      </c>
      <c r="CP369" s="600" t="str">
        <f t="shared" si="1875"/>
        <v/>
      </c>
      <c r="CQ369" s="600" t="str">
        <f t="shared" si="1891"/>
        <v/>
      </c>
      <c r="CR369" s="600" t="str">
        <f t="shared" si="1876"/>
        <v/>
      </c>
    </row>
    <row r="370" spans="1:96" x14ac:dyDescent="0.25">
      <c r="A370" s="591"/>
      <c r="C370" s="125">
        <f t="shared" si="1821"/>
        <v>368</v>
      </c>
      <c r="D370" s="125" t="e">
        <f t="shared" ref="D370:S385" ca="1" si="2088">TRIM(INDIRECT("'" &amp; "TNX Report" &amp; "'!" &amp; ADDRESS($A$9+$C370,D$1)))</f>
        <v>#N/A</v>
      </c>
      <c r="E370" s="125" t="e">
        <f t="shared" ca="1" si="2088"/>
        <v>#N/A</v>
      </c>
      <c r="F370" s="125" t="e">
        <f t="shared" ca="1" si="2088"/>
        <v>#N/A</v>
      </c>
      <c r="G370" s="125" t="e">
        <f t="shared" ca="1" si="2088"/>
        <v>#N/A</v>
      </c>
      <c r="H370" s="125" t="e">
        <f t="shared" ca="1" si="2088"/>
        <v>#N/A</v>
      </c>
      <c r="I370" s="125" t="e">
        <f t="shared" ca="1" si="2088"/>
        <v>#N/A</v>
      </c>
      <c r="J370" s="125" t="e">
        <f t="shared" ca="1" si="2088"/>
        <v>#N/A</v>
      </c>
      <c r="K370" s="125" t="e">
        <f t="shared" ca="1" si="2088"/>
        <v>#N/A</v>
      </c>
      <c r="L370" s="125" t="e">
        <f t="shared" ca="1" si="2088"/>
        <v>#N/A</v>
      </c>
      <c r="M370" s="125" t="e">
        <f t="shared" ca="1" si="2088"/>
        <v>#N/A</v>
      </c>
      <c r="N370" s="125" t="e">
        <f t="shared" ca="1" si="2088"/>
        <v>#N/A</v>
      </c>
      <c r="O370" s="125" t="e">
        <f t="shared" ca="1" si="2088"/>
        <v>#N/A</v>
      </c>
      <c r="P370" s="125" t="e">
        <f t="shared" ca="1" si="2088"/>
        <v>#N/A</v>
      </c>
      <c r="Q370" s="125" t="e">
        <f t="shared" ca="1" si="2088"/>
        <v>#N/A</v>
      </c>
      <c r="R370" s="125" t="e">
        <f t="shared" ca="1" si="2088"/>
        <v>#N/A</v>
      </c>
      <c r="S370" s="125" t="e">
        <f t="shared" ca="1" si="2088"/>
        <v>#N/A</v>
      </c>
      <c r="T370" s="125" t="e">
        <f t="shared" ca="1" si="2081"/>
        <v>#N/A</v>
      </c>
      <c r="U370" s="125" t="e">
        <f t="shared" ca="1" si="2081"/>
        <v>#N/A</v>
      </c>
      <c r="V370" s="125" t="e">
        <f t="shared" ca="1" si="2081"/>
        <v>#N/A</v>
      </c>
      <c r="W370" s="125" t="e">
        <f t="shared" ca="1" si="2081"/>
        <v>#N/A</v>
      </c>
      <c r="X370" s="125" t="e">
        <f t="shared" ca="1" si="2081"/>
        <v>#N/A</v>
      </c>
      <c r="Y370" s="125" t="e">
        <f t="shared" ca="1" si="2081"/>
        <v>#N/A</v>
      </c>
      <c r="Z370" s="125" t="e">
        <f t="shared" ca="1" si="2081"/>
        <v>#N/A</v>
      </c>
      <c r="AA370" s="125" t="e">
        <f t="shared" ca="1" si="2081"/>
        <v>#N/A</v>
      </c>
      <c r="AB370" s="125" t="e">
        <f t="shared" ca="1" si="2081"/>
        <v>#N/A</v>
      </c>
      <c r="AC370" s="125" t="e">
        <f t="shared" ca="1" si="2081"/>
        <v>#N/A</v>
      </c>
      <c r="AD370" s="125" t="e">
        <f t="shared" ca="1" si="2081"/>
        <v>#N/A</v>
      </c>
      <c r="AE370" s="125" t="e">
        <f t="shared" ca="1" si="2081"/>
        <v>#N/A</v>
      </c>
      <c r="AF370" s="125" t="e">
        <f t="shared" ca="1" si="2081"/>
        <v>#N/A</v>
      </c>
      <c r="AG370" s="125" t="e">
        <f t="shared" ca="1" si="2081"/>
        <v>#N/A</v>
      </c>
      <c r="AH370" s="125" t="e">
        <f t="shared" ca="1" si="2081"/>
        <v>#N/A</v>
      </c>
      <c r="AI370" s="125" t="e">
        <f t="shared" ref="AI370:AX385" ca="1" si="2089">TRIM(INDIRECT("'" &amp; "TNX Report" &amp; "'!" &amp; ADDRESS($A$9+$C370,AI$1)))</f>
        <v>#N/A</v>
      </c>
      <c r="AJ370" s="125" t="e">
        <f t="shared" ca="1" si="2089"/>
        <v>#N/A</v>
      </c>
      <c r="AK370" s="125" t="e">
        <f t="shared" ca="1" si="2089"/>
        <v>#N/A</v>
      </c>
      <c r="AL370" s="125" t="e">
        <f t="shared" ca="1" si="2089"/>
        <v>#N/A</v>
      </c>
      <c r="AM370" s="125" t="e">
        <f t="shared" ca="1" si="2089"/>
        <v>#N/A</v>
      </c>
      <c r="AN370" s="125" t="e">
        <f t="shared" ca="1" si="2089"/>
        <v>#N/A</v>
      </c>
      <c r="AO370" s="125" t="e">
        <f t="shared" ca="1" si="2089"/>
        <v>#N/A</v>
      </c>
      <c r="AP370" s="125" t="e">
        <f t="shared" ca="1" si="2089"/>
        <v>#N/A</v>
      </c>
      <c r="AQ370" s="125" t="e">
        <f t="shared" ca="1" si="2089"/>
        <v>#N/A</v>
      </c>
      <c r="AR370" s="125" t="e">
        <f t="shared" ca="1" si="2089"/>
        <v>#N/A</v>
      </c>
      <c r="AS370" s="125" t="e">
        <f t="shared" ca="1" si="2089"/>
        <v>#N/A</v>
      </c>
      <c r="AT370" s="125" t="e">
        <f t="shared" ca="1" si="2089"/>
        <v>#N/A</v>
      </c>
      <c r="AU370" s="125" t="e">
        <f t="shared" ca="1" si="2089"/>
        <v>#N/A</v>
      </c>
      <c r="AV370" s="125" t="e">
        <f t="shared" ca="1" si="2089"/>
        <v>#N/A</v>
      </c>
      <c r="AW370" s="125" t="e">
        <f t="shared" ca="1" si="2089"/>
        <v>#N/A</v>
      </c>
      <c r="AX370" s="125" t="e">
        <f t="shared" ca="1" si="2089"/>
        <v>#N/A</v>
      </c>
      <c r="AY370" s="125" t="e">
        <f t="shared" ca="1" si="2082"/>
        <v>#N/A</v>
      </c>
      <c r="AZ370" s="125" t="e">
        <f t="shared" ca="1" si="2082"/>
        <v>#N/A</v>
      </c>
      <c r="BA370" s="125" t="e">
        <f t="shared" ca="1" si="2082"/>
        <v>#N/A</v>
      </c>
      <c r="BB370" s="125" t="str">
        <f t="shared" ca="1" si="1814"/>
        <v/>
      </c>
      <c r="BC370" s="125" t="str">
        <f t="shared" ca="1" si="1806"/>
        <v/>
      </c>
      <c r="BD370" s="125" t="str">
        <f t="shared" ca="1" si="1807"/>
        <v/>
      </c>
      <c r="BE370" s="125" t="str">
        <f t="shared" ca="1" si="1808"/>
        <v/>
      </c>
      <c r="BF370" t="str">
        <f t="shared" ca="1" si="1815"/>
        <v/>
      </c>
      <c r="BG370" s="125" t="str">
        <f t="shared" ca="1" si="1842"/>
        <v/>
      </c>
      <c r="BI370" s="606" t="str">
        <f t="shared" ca="1" si="1877"/>
        <v/>
      </c>
      <c r="BJ370" s="125" t="str">
        <f t="shared" ca="1" si="1855"/>
        <v/>
      </c>
      <c r="BK370" s="125" t="str">
        <f t="shared" ca="1" si="1878"/>
        <v/>
      </c>
      <c r="BL370" s="125" t="str">
        <f t="shared" ref="BL370" ca="1" si="2090">IFERROR(INDEX($D$2:$BA$203,$A$41-1+$BI370,$A$27-3)*IF(RTF_unit="K",1,IF(RTF_unit="lb",1/1000,IF(RTF_unit="T",2,1))),"")</f>
        <v/>
      </c>
      <c r="BM370" s="125" t="str">
        <f t="shared" ref="BM370" ca="1" si="2091">IFERROR(INDEX($D$2:$BA$203,$A$41-1+$BI370,$A$27-1)*IF(RTF_unit="K",1,IF(RTF_unit="lb",1/1000,IF(RTF_unit="T",2,1))),"")</f>
        <v/>
      </c>
      <c r="BN370" s="125" t="str">
        <f t="shared" ref="BN370" ca="1" si="2092">IFERROR(INDEX($D$2:$BA$203,$A$41-1+$BI370,$A$27-2)*IF(RTF_unit="K",1,IF(RTF_unit="lb",1/1000,IF(RTF_unit="T",2,1))),"")</f>
        <v/>
      </c>
      <c r="BO370" s="125" t="str">
        <f t="shared" ref="BO370" ca="1" si="2093">IFERROR(INDEX($D$2:$BA$203,$A$41-1+$BI370,$A$27)*IF(RTF_unit_Moment="kip-ft",1,IF(RTF_unit_Moment="kip-in",1/12,IF(RTF_unit_Moment="lb-ft",1/1000,IF(RTF_unit_Moment="lb-in",1/12000,1)))),"")</f>
        <v/>
      </c>
      <c r="BP370" s="125" t="str">
        <f t="shared" ref="BP370" ca="1" si="2094">IFERROR(INDEX($D$2:$BA$203,$A$41-1+$BI370,$A$30)*IF(RTF_unit_Moment="kip-ft",1,IF(RTF_unit_Moment="kip-in",1/12,IF(RTF_unit_Moment="lb-ft",1/1000,IF(RTF_unit_Moment="lb-in",1/12000,1)))),"")</f>
        <v/>
      </c>
      <c r="BQ370" s="125" t="str">
        <f t="shared" ca="1" si="1884"/>
        <v/>
      </c>
      <c r="BR370" s="125" t="str">
        <f t="shared" ca="1" si="1885"/>
        <v/>
      </c>
      <c r="BT370" s="125" t="str">
        <f t="array" aca="1" ref="BT370" ca="1">IFERROR(INDEX($BB$1:$BB$203,SMALL(IF($BB$1:$BB$203&lt;&gt;"",ROW($BB$1:$BB$203)),ROW(363:363))),"")</f>
        <v/>
      </c>
      <c r="BU370" s="604" t="str">
        <f t="shared" ca="1" si="1853"/>
        <v/>
      </c>
      <c r="BV370" s="125" t="str">
        <f t="shared" ca="1" si="2050"/>
        <v/>
      </c>
      <c r="BW370" s="125" t="str">
        <f t="shared" ca="1" si="2050"/>
        <v/>
      </c>
      <c r="BX370" s="125" t="str">
        <f t="shared" ca="1" si="2050"/>
        <v/>
      </c>
      <c r="BY370" s="125" t="str">
        <f t="shared" ca="1" si="1862"/>
        <v/>
      </c>
      <c r="BZ370" s="125" t="str">
        <f t="shared" ca="1" si="1854"/>
        <v/>
      </c>
      <c r="CA370" s="125" t="str">
        <f t="shared" ca="1" si="1863"/>
        <v/>
      </c>
      <c r="CB370" s="125" t="str">
        <f t="shared" ca="1" si="1864"/>
        <v/>
      </c>
      <c r="CC370" s="125" t="str">
        <f t="shared" ca="1" si="1865"/>
        <v/>
      </c>
      <c r="CD370" s="125" t="str">
        <f t="shared" ca="1" si="1866"/>
        <v/>
      </c>
      <c r="CE370" s="125" t="str">
        <f t="shared" ca="1" si="1867"/>
        <v/>
      </c>
      <c r="CF370" s="125" t="str">
        <f t="shared" ca="1" si="1868"/>
        <v/>
      </c>
      <c r="CG370" s="125" t="str">
        <f t="shared" ca="1" si="1869"/>
        <v/>
      </c>
      <c r="CH370" s="125" t="str">
        <f t="shared" ca="1" si="1870"/>
        <v/>
      </c>
      <c r="CI370" s="125" t="str">
        <f t="shared" ca="1" si="1871"/>
        <v/>
      </c>
      <c r="CJ370" s="125" t="str">
        <f t="array" aca="1" ref="CJ370" ca="1">IFERROR(INDEX($CI$1:$CI$502,SMALL(IF($CI$1:$CI$502&lt;&gt;"",ROW($CI$1:$CI$502)),ROW(363:363))),"")</f>
        <v/>
      </c>
      <c r="CK370" s="125" t="str">
        <f t="shared" ca="1" si="1872"/>
        <v/>
      </c>
      <c r="CL370" s="125" t="str">
        <f t="shared" ca="1" si="1873"/>
        <v/>
      </c>
      <c r="CM370" s="125"/>
      <c r="CO370" s="125" t="str">
        <f t="shared" si="1874"/>
        <v/>
      </c>
      <c r="CP370" s="600" t="str">
        <f t="shared" si="1875"/>
        <v/>
      </c>
      <c r="CQ370" s="600" t="str">
        <f t="shared" si="1891"/>
        <v/>
      </c>
      <c r="CR370" s="600" t="str">
        <f t="shared" si="1876"/>
        <v/>
      </c>
    </row>
    <row r="371" spans="1:96" x14ac:dyDescent="0.25">
      <c r="A371" s="591"/>
      <c r="C371" s="125">
        <f t="shared" si="1821"/>
        <v>369</v>
      </c>
      <c r="D371" s="125" t="e">
        <f t="shared" ca="1" si="2088"/>
        <v>#N/A</v>
      </c>
      <c r="E371" s="125" t="e">
        <f t="shared" ca="1" si="2088"/>
        <v>#N/A</v>
      </c>
      <c r="F371" s="125" t="e">
        <f t="shared" ca="1" si="2088"/>
        <v>#N/A</v>
      </c>
      <c r="G371" s="125" t="e">
        <f t="shared" ca="1" si="2088"/>
        <v>#N/A</v>
      </c>
      <c r="H371" s="125" t="e">
        <f t="shared" ca="1" si="2088"/>
        <v>#N/A</v>
      </c>
      <c r="I371" s="125" t="e">
        <f t="shared" ca="1" si="2088"/>
        <v>#N/A</v>
      </c>
      <c r="J371" s="125" t="e">
        <f t="shared" ca="1" si="2088"/>
        <v>#N/A</v>
      </c>
      <c r="K371" s="125" t="e">
        <f t="shared" ca="1" si="2088"/>
        <v>#N/A</v>
      </c>
      <c r="L371" s="125" t="e">
        <f t="shared" ca="1" si="2088"/>
        <v>#N/A</v>
      </c>
      <c r="M371" s="125" t="e">
        <f t="shared" ca="1" si="2088"/>
        <v>#N/A</v>
      </c>
      <c r="N371" s="125" t="e">
        <f t="shared" ca="1" si="2088"/>
        <v>#N/A</v>
      </c>
      <c r="O371" s="125" t="e">
        <f t="shared" ca="1" si="2088"/>
        <v>#N/A</v>
      </c>
      <c r="P371" s="125" t="e">
        <f t="shared" ca="1" si="2088"/>
        <v>#N/A</v>
      </c>
      <c r="Q371" s="125" t="e">
        <f t="shared" ca="1" si="2088"/>
        <v>#N/A</v>
      </c>
      <c r="R371" s="125" t="e">
        <f t="shared" ca="1" si="2088"/>
        <v>#N/A</v>
      </c>
      <c r="S371" s="125" t="e">
        <f t="shared" ca="1" si="2088"/>
        <v>#N/A</v>
      </c>
      <c r="T371" s="125" t="e">
        <f t="shared" ca="1" si="2081"/>
        <v>#N/A</v>
      </c>
      <c r="U371" s="125" t="e">
        <f t="shared" ca="1" si="2081"/>
        <v>#N/A</v>
      </c>
      <c r="V371" s="125" t="e">
        <f t="shared" ca="1" si="2081"/>
        <v>#N/A</v>
      </c>
      <c r="W371" s="125" t="e">
        <f t="shared" ca="1" si="2081"/>
        <v>#N/A</v>
      </c>
      <c r="X371" s="125" t="e">
        <f t="shared" ca="1" si="2081"/>
        <v>#N/A</v>
      </c>
      <c r="Y371" s="125" t="e">
        <f t="shared" ca="1" si="2081"/>
        <v>#N/A</v>
      </c>
      <c r="Z371" s="125" t="e">
        <f t="shared" ca="1" si="2081"/>
        <v>#N/A</v>
      </c>
      <c r="AA371" s="125" t="e">
        <f t="shared" ca="1" si="2081"/>
        <v>#N/A</v>
      </c>
      <c r="AB371" s="125" t="e">
        <f t="shared" ca="1" si="2081"/>
        <v>#N/A</v>
      </c>
      <c r="AC371" s="125" t="e">
        <f t="shared" ca="1" si="2081"/>
        <v>#N/A</v>
      </c>
      <c r="AD371" s="125" t="e">
        <f t="shared" ca="1" si="2081"/>
        <v>#N/A</v>
      </c>
      <c r="AE371" s="125" t="e">
        <f t="shared" ca="1" si="2081"/>
        <v>#N/A</v>
      </c>
      <c r="AF371" s="125" t="e">
        <f t="shared" ca="1" si="2081"/>
        <v>#N/A</v>
      </c>
      <c r="AG371" s="125" t="e">
        <f t="shared" ca="1" si="2081"/>
        <v>#N/A</v>
      </c>
      <c r="AH371" s="125" t="e">
        <f t="shared" ca="1" si="2081"/>
        <v>#N/A</v>
      </c>
      <c r="AI371" s="125" t="e">
        <f t="shared" ca="1" si="2089"/>
        <v>#N/A</v>
      </c>
      <c r="AJ371" s="125" t="e">
        <f t="shared" ca="1" si="2089"/>
        <v>#N/A</v>
      </c>
      <c r="AK371" s="125" t="e">
        <f t="shared" ca="1" si="2089"/>
        <v>#N/A</v>
      </c>
      <c r="AL371" s="125" t="e">
        <f t="shared" ca="1" si="2089"/>
        <v>#N/A</v>
      </c>
      <c r="AM371" s="125" t="e">
        <f t="shared" ca="1" si="2089"/>
        <v>#N/A</v>
      </c>
      <c r="AN371" s="125" t="e">
        <f t="shared" ca="1" si="2089"/>
        <v>#N/A</v>
      </c>
      <c r="AO371" s="125" t="e">
        <f t="shared" ca="1" si="2089"/>
        <v>#N/A</v>
      </c>
      <c r="AP371" s="125" t="e">
        <f t="shared" ca="1" si="2089"/>
        <v>#N/A</v>
      </c>
      <c r="AQ371" s="125" t="e">
        <f t="shared" ca="1" si="2089"/>
        <v>#N/A</v>
      </c>
      <c r="AR371" s="125" t="e">
        <f t="shared" ca="1" si="2089"/>
        <v>#N/A</v>
      </c>
      <c r="AS371" s="125" t="e">
        <f t="shared" ca="1" si="2089"/>
        <v>#N/A</v>
      </c>
      <c r="AT371" s="125" t="e">
        <f t="shared" ca="1" si="2089"/>
        <v>#N/A</v>
      </c>
      <c r="AU371" s="125" t="e">
        <f t="shared" ca="1" si="2089"/>
        <v>#N/A</v>
      </c>
      <c r="AV371" s="125" t="e">
        <f t="shared" ca="1" si="2089"/>
        <v>#N/A</v>
      </c>
      <c r="AW371" s="125" t="e">
        <f t="shared" ca="1" si="2089"/>
        <v>#N/A</v>
      </c>
      <c r="AX371" s="125" t="e">
        <f t="shared" ca="1" si="2089"/>
        <v>#N/A</v>
      </c>
      <c r="AY371" s="125" t="e">
        <f t="shared" ca="1" si="2082"/>
        <v>#N/A</v>
      </c>
      <c r="AZ371" s="125" t="e">
        <f t="shared" ca="1" si="2082"/>
        <v>#N/A</v>
      </c>
      <c r="BA371" s="125" t="e">
        <f t="shared" ca="1" si="2082"/>
        <v>#N/A</v>
      </c>
      <c r="BB371" s="125" t="str">
        <f t="shared" ca="1" si="1814"/>
        <v/>
      </c>
      <c r="BC371" s="125" t="str">
        <f t="shared" ca="1" si="1806"/>
        <v/>
      </c>
      <c r="BD371" s="125" t="str">
        <f t="shared" ca="1" si="1807"/>
        <v/>
      </c>
      <c r="BE371" s="125" t="str">
        <f t="shared" ca="1" si="1808"/>
        <v/>
      </c>
      <c r="BF371" t="str">
        <f t="shared" ca="1" si="1815"/>
        <v/>
      </c>
      <c r="BG371" s="125" t="str">
        <f t="shared" ca="1" si="1842"/>
        <v/>
      </c>
      <c r="BI371" s="606" t="str">
        <f t="shared" ca="1" si="1877"/>
        <v/>
      </c>
      <c r="BJ371" s="125" t="str">
        <f t="shared" ca="1" si="1855"/>
        <v/>
      </c>
      <c r="BK371" s="125" t="str">
        <f t="shared" ca="1" si="1878"/>
        <v/>
      </c>
      <c r="BL371" s="125" t="str">
        <f t="shared" ref="BL371" ca="1" si="2095">IFERROR(INDEX($D$2:$BA$203,$A$41-1+$BI371,$A$27-3)*IF(RTF_unit="K",1,IF(RTF_unit="lb",1/1000,IF(RTF_unit="T",2,1))),"")</f>
        <v/>
      </c>
      <c r="BM371" s="125" t="str">
        <f t="shared" ref="BM371" ca="1" si="2096">IFERROR(INDEX($D$2:$BA$203,$A$41-1+$BI371,$A$27-1)*IF(RTF_unit="K",1,IF(RTF_unit="lb",1/1000,IF(RTF_unit="T",2,1))),"")</f>
        <v/>
      </c>
      <c r="BN371" s="125" t="str">
        <f t="shared" ref="BN371" ca="1" si="2097">IFERROR(INDEX($D$2:$BA$203,$A$41-1+$BI371,$A$27-2)*IF(RTF_unit="K",1,IF(RTF_unit="lb",1/1000,IF(RTF_unit="T",2,1))),"")</f>
        <v/>
      </c>
      <c r="BO371" s="125" t="str">
        <f t="shared" ref="BO371" ca="1" si="2098">IFERROR(INDEX($D$2:$BA$203,$A$41-1+$BI371,$A$27)*IF(RTF_unit_Moment="kip-ft",1,IF(RTF_unit_Moment="kip-in",1/12,IF(RTF_unit_Moment="lb-ft",1/1000,IF(RTF_unit_Moment="lb-in",1/12000,1)))),"")</f>
        <v/>
      </c>
      <c r="BP371" s="125" t="str">
        <f t="shared" ref="BP371" ca="1" si="2099">IFERROR(INDEX($D$2:$BA$203,$A$41-1+$BI371,$A$30)*IF(RTF_unit_Moment="kip-ft",1,IF(RTF_unit_Moment="kip-in",1/12,IF(RTF_unit_Moment="lb-ft",1/1000,IF(RTF_unit_Moment="lb-in",1/12000,1)))),"")</f>
        <v/>
      </c>
      <c r="BQ371" s="125" t="str">
        <f t="shared" ca="1" si="1884"/>
        <v/>
      </c>
      <c r="BR371" s="125" t="str">
        <f t="shared" ca="1" si="1885"/>
        <v/>
      </c>
      <c r="BT371" s="125" t="str">
        <f t="array" aca="1" ref="BT371" ca="1">IFERROR(INDEX($BB$1:$BB$203,SMALL(IF($BB$1:$BB$203&lt;&gt;"",ROW($BB$1:$BB$203)),ROW(364:364))),"")</f>
        <v/>
      </c>
      <c r="BU371" s="604" t="str">
        <f t="shared" ca="1" si="1853"/>
        <v/>
      </c>
      <c r="BV371" s="125" t="str">
        <f t="shared" ca="1" si="2050"/>
        <v/>
      </c>
      <c r="BW371" s="125" t="str">
        <f t="shared" ca="1" si="2050"/>
        <v/>
      </c>
      <c r="BX371" s="125" t="str">
        <f t="shared" ca="1" si="2050"/>
        <v/>
      </c>
      <c r="BY371" s="125" t="str">
        <f t="shared" ca="1" si="1862"/>
        <v/>
      </c>
      <c r="BZ371" s="125" t="str">
        <f t="shared" ca="1" si="1854"/>
        <v/>
      </c>
      <c r="CA371" s="125" t="str">
        <f t="shared" ca="1" si="1863"/>
        <v/>
      </c>
      <c r="CB371" s="125" t="str">
        <f t="shared" ca="1" si="1864"/>
        <v/>
      </c>
      <c r="CC371" s="125" t="str">
        <f t="shared" ca="1" si="1865"/>
        <v/>
      </c>
      <c r="CD371" s="125" t="str">
        <f t="shared" ca="1" si="1866"/>
        <v/>
      </c>
      <c r="CE371" s="125" t="str">
        <f t="shared" ca="1" si="1867"/>
        <v/>
      </c>
      <c r="CF371" s="125" t="str">
        <f t="shared" ca="1" si="1868"/>
        <v/>
      </c>
      <c r="CG371" s="125" t="str">
        <f t="shared" ca="1" si="1869"/>
        <v/>
      </c>
      <c r="CH371" s="125" t="str">
        <f t="shared" ca="1" si="1870"/>
        <v/>
      </c>
      <c r="CI371" s="125" t="str">
        <f t="shared" ca="1" si="1871"/>
        <v/>
      </c>
      <c r="CJ371" s="125" t="str">
        <f t="array" aca="1" ref="CJ371" ca="1">IFERROR(INDEX($CI$1:$CI$502,SMALL(IF($CI$1:$CI$502&lt;&gt;"",ROW($CI$1:$CI$502)),ROW(364:364))),"")</f>
        <v/>
      </c>
      <c r="CK371" s="125" t="str">
        <f t="shared" ca="1" si="1872"/>
        <v/>
      </c>
      <c r="CL371" s="125" t="str">
        <f t="shared" ca="1" si="1873"/>
        <v/>
      </c>
      <c r="CM371" s="125"/>
      <c r="CO371" s="125" t="str">
        <f t="shared" si="1874"/>
        <v/>
      </c>
      <c r="CP371" s="600" t="str">
        <f t="shared" si="1875"/>
        <v/>
      </c>
      <c r="CQ371" s="600" t="str">
        <f t="shared" si="1891"/>
        <v/>
      </c>
      <c r="CR371" s="600" t="str">
        <f t="shared" si="1876"/>
        <v/>
      </c>
    </row>
    <row r="372" spans="1:96" x14ac:dyDescent="0.25">
      <c r="A372" s="591"/>
      <c r="C372" s="125">
        <f t="shared" si="1821"/>
        <v>370</v>
      </c>
      <c r="D372" s="125" t="e">
        <f t="shared" ca="1" si="2088"/>
        <v>#N/A</v>
      </c>
      <c r="E372" s="125" t="e">
        <f t="shared" ca="1" si="2088"/>
        <v>#N/A</v>
      </c>
      <c r="F372" s="125" t="e">
        <f t="shared" ca="1" si="2088"/>
        <v>#N/A</v>
      </c>
      <c r="G372" s="125" t="e">
        <f t="shared" ca="1" si="2088"/>
        <v>#N/A</v>
      </c>
      <c r="H372" s="125" t="e">
        <f t="shared" ca="1" si="2088"/>
        <v>#N/A</v>
      </c>
      <c r="I372" s="125" t="e">
        <f t="shared" ca="1" si="2088"/>
        <v>#N/A</v>
      </c>
      <c r="J372" s="125" t="e">
        <f t="shared" ca="1" si="2088"/>
        <v>#N/A</v>
      </c>
      <c r="K372" s="125" t="e">
        <f t="shared" ca="1" si="2088"/>
        <v>#N/A</v>
      </c>
      <c r="L372" s="125" t="e">
        <f t="shared" ca="1" si="2088"/>
        <v>#N/A</v>
      </c>
      <c r="M372" s="125" t="e">
        <f t="shared" ca="1" si="2088"/>
        <v>#N/A</v>
      </c>
      <c r="N372" s="125" t="e">
        <f t="shared" ca="1" si="2088"/>
        <v>#N/A</v>
      </c>
      <c r="O372" s="125" t="e">
        <f t="shared" ca="1" si="2088"/>
        <v>#N/A</v>
      </c>
      <c r="P372" s="125" t="e">
        <f t="shared" ca="1" si="2088"/>
        <v>#N/A</v>
      </c>
      <c r="Q372" s="125" t="e">
        <f t="shared" ca="1" si="2088"/>
        <v>#N/A</v>
      </c>
      <c r="R372" s="125" t="e">
        <f t="shared" ca="1" si="2088"/>
        <v>#N/A</v>
      </c>
      <c r="S372" s="125" t="e">
        <f t="shared" ca="1" si="2088"/>
        <v>#N/A</v>
      </c>
      <c r="T372" s="125" t="e">
        <f t="shared" ca="1" si="2081"/>
        <v>#N/A</v>
      </c>
      <c r="U372" s="125" t="e">
        <f t="shared" ca="1" si="2081"/>
        <v>#N/A</v>
      </c>
      <c r="V372" s="125" t="e">
        <f t="shared" ca="1" si="2081"/>
        <v>#N/A</v>
      </c>
      <c r="W372" s="125" t="e">
        <f t="shared" ca="1" si="2081"/>
        <v>#N/A</v>
      </c>
      <c r="X372" s="125" t="e">
        <f t="shared" ca="1" si="2081"/>
        <v>#N/A</v>
      </c>
      <c r="Y372" s="125" t="e">
        <f t="shared" ca="1" si="2081"/>
        <v>#N/A</v>
      </c>
      <c r="Z372" s="125" t="e">
        <f t="shared" ca="1" si="2081"/>
        <v>#N/A</v>
      </c>
      <c r="AA372" s="125" t="e">
        <f t="shared" ca="1" si="2081"/>
        <v>#N/A</v>
      </c>
      <c r="AB372" s="125" t="e">
        <f t="shared" ca="1" si="2081"/>
        <v>#N/A</v>
      </c>
      <c r="AC372" s="125" t="e">
        <f t="shared" ca="1" si="2081"/>
        <v>#N/A</v>
      </c>
      <c r="AD372" s="125" t="e">
        <f t="shared" ca="1" si="2081"/>
        <v>#N/A</v>
      </c>
      <c r="AE372" s="125" t="e">
        <f t="shared" ca="1" si="2081"/>
        <v>#N/A</v>
      </c>
      <c r="AF372" s="125" t="e">
        <f t="shared" ca="1" si="2081"/>
        <v>#N/A</v>
      </c>
      <c r="AG372" s="125" t="e">
        <f t="shared" ca="1" si="2081"/>
        <v>#N/A</v>
      </c>
      <c r="AH372" s="125" t="e">
        <f t="shared" ca="1" si="2081"/>
        <v>#N/A</v>
      </c>
      <c r="AI372" s="125" t="e">
        <f t="shared" ca="1" si="2089"/>
        <v>#N/A</v>
      </c>
      <c r="AJ372" s="125" t="e">
        <f t="shared" ca="1" si="2089"/>
        <v>#N/A</v>
      </c>
      <c r="AK372" s="125" t="e">
        <f t="shared" ca="1" si="2089"/>
        <v>#N/A</v>
      </c>
      <c r="AL372" s="125" t="e">
        <f t="shared" ca="1" si="2089"/>
        <v>#N/A</v>
      </c>
      <c r="AM372" s="125" t="e">
        <f t="shared" ca="1" si="2089"/>
        <v>#N/A</v>
      </c>
      <c r="AN372" s="125" t="e">
        <f t="shared" ca="1" si="2089"/>
        <v>#N/A</v>
      </c>
      <c r="AO372" s="125" t="e">
        <f t="shared" ca="1" si="2089"/>
        <v>#N/A</v>
      </c>
      <c r="AP372" s="125" t="e">
        <f t="shared" ca="1" si="2089"/>
        <v>#N/A</v>
      </c>
      <c r="AQ372" s="125" t="e">
        <f t="shared" ca="1" si="2089"/>
        <v>#N/A</v>
      </c>
      <c r="AR372" s="125" t="e">
        <f t="shared" ca="1" si="2089"/>
        <v>#N/A</v>
      </c>
      <c r="AS372" s="125" t="e">
        <f t="shared" ca="1" si="2089"/>
        <v>#N/A</v>
      </c>
      <c r="AT372" s="125" t="e">
        <f t="shared" ca="1" si="2089"/>
        <v>#N/A</v>
      </c>
      <c r="AU372" s="125" t="e">
        <f t="shared" ca="1" si="2089"/>
        <v>#N/A</v>
      </c>
      <c r="AV372" s="125" t="e">
        <f t="shared" ca="1" si="2089"/>
        <v>#N/A</v>
      </c>
      <c r="AW372" s="125" t="e">
        <f t="shared" ca="1" si="2089"/>
        <v>#N/A</v>
      </c>
      <c r="AX372" s="125" t="e">
        <f t="shared" ca="1" si="2089"/>
        <v>#N/A</v>
      </c>
      <c r="AY372" s="125" t="e">
        <f t="shared" ca="1" si="2082"/>
        <v>#N/A</v>
      </c>
      <c r="AZ372" s="125" t="e">
        <f t="shared" ca="1" si="2082"/>
        <v>#N/A</v>
      </c>
      <c r="BA372" s="125" t="e">
        <f t="shared" ca="1" si="2082"/>
        <v>#N/A</v>
      </c>
      <c r="BB372" s="125" t="str">
        <f t="shared" ca="1" si="1814"/>
        <v/>
      </c>
      <c r="BC372" s="125" t="str">
        <f t="shared" ca="1" si="1806"/>
        <v/>
      </c>
      <c r="BD372" s="125" t="str">
        <f t="shared" ca="1" si="1807"/>
        <v/>
      </c>
      <c r="BE372" s="125" t="str">
        <f t="shared" ca="1" si="1808"/>
        <v/>
      </c>
      <c r="BF372" t="str">
        <f t="shared" ca="1" si="1815"/>
        <v/>
      </c>
      <c r="BG372" s="125" t="str">
        <f t="shared" ca="1" si="1842"/>
        <v/>
      </c>
      <c r="BI372" s="606" t="str">
        <f t="shared" ca="1" si="1877"/>
        <v/>
      </c>
      <c r="BJ372" s="125" t="str">
        <f t="shared" ca="1" si="1855"/>
        <v/>
      </c>
      <c r="BK372" s="125" t="str">
        <f t="shared" ca="1" si="1878"/>
        <v/>
      </c>
      <c r="BL372" s="125" t="str">
        <f t="shared" ref="BL372" ca="1" si="2100">IFERROR(INDEX($D$2:$BA$203,$A$41-1+$BI372,$A$27-3)*IF(RTF_unit="K",1,IF(RTF_unit="lb",1/1000,IF(RTF_unit="T",2,1))),"")</f>
        <v/>
      </c>
      <c r="BM372" s="125" t="str">
        <f t="shared" ref="BM372" ca="1" si="2101">IFERROR(INDEX($D$2:$BA$203,$A$41-1+$BI372,$A$27-1)*IF(RTF_unit="K",1,IF(RTF_unit="lb",1/1000,IF(RTF_unit="T",2,1))),"")</f>
        <v/>
      </c>
      <c r="BN372" s="125" t="str">
        <f t="shared" ref="BN372" ca="1" si="2102">IFERROR(INDEX($D$2:$BA$203,$A$41-1+$BI372,$A$27-2)*IF(RTF_unit="K",1,IF(RTF_unit="lb",1/1000,IF(RTF_unit="T",2,1))),"")</f>
        <v/>
      </c>
      <c r="BO372" s="125" t="str">
        <f t="shared" ref="BO372" ca="1" si="2103">IFERROR(INDEX($D$2:$BA$203,$A$41-1+$BI372,$A$27)*IF(RTF_unit_Moment="kip-ft",1,IF(RTF_unit_Moment="kip-in",1/12,IF(RTF_unit_Moment="lb-ft",1/1000,IF(RTF_unit_Moment="lb-in",1/12000,1)))),"")</f>
        <v/>
      </c>
      <c r="BP372" s="125" t="str">
        <f t="shared" ref="BP372" ca="1" si="2104">IFERROR(INDEX($D$2:$BA$203,$A$41-1+$BI372,$A$30)*IF(RTF_unit_Moment="kip-ft",1,IF(RTF_unit_Moment="kip-in",1/12,IF(RTF_unit_Moment="lb-ft",1/1000,IF(RTF_unit_Moment="lb-in",1/12000,1)))),"")</f>
        <v/>
      </c>
      <c r="BQ372" s="125" t="str">
        <f t="shared" ca="1" si="1884"/>
        <v/>
      </c>
      <c r="BR372" s="125" t="str">
        <f t="shared" ca="1" si="1885"/>
        <v/>
      </c>
      <c r="BT372" s="125" t="str">
        <f t="array" aca="1" ref="BT372" ca="1">IFERROR(INDEX($BB$1:$BB$203,SMALL(IF($BB$1:$BB$203&lt;&gt;"",ROW($BB$1:$BB$203)),ROW(365:365))),"")</f>
        <v/>
      </c>
      <c r="BU372" s="604" t="str">
        <f t="shared" ca="1" si="1853"/>
        <v/>
      </c>
      <c r="BV372" s="125" t="str">
        <f t="shared" ca="1" si="2050"/>
        <v/>
      </c>
      <c r="BW372" s="125" t="str">
        <f t="shared" ca="1" si="2050"/>
        <v/>
      </c>
      <c r="BX372" s="125" t="str">
        <f t="shared" ca="1" si="2050"/>
        <v/>
      </c>
      <c r="BY372" s="125" t="str">
        <f t="shared" ca="1" si="1862"/>
        <v/>
      </c>
      <c r="BZ372" s="125" t="str">
        <f t="shared" ca="1" si="1854"/>
        <v/>
      </c>
      <c r="CA372" s="125" t="str">
        <f t="shared" ca="1" si="1863"/>
        <v/>
      </c>
      <c r="CB372" s="125" t="str">
        <f t="shared" ca="1" si="1864"/>
        <v/>
      </c>
      <c r="CC372" s="125" t="str">
        <f t="shared" ca="1" si="1865"/>
        <v/>
      </c>
      <c r="CD372" s="125" t="str">
        <f t="shared" ca="1" si="1866"/>
        <v/>
      </c>
      <c r="CE372" s="125" t="str">
        <f t="shared" ca="1" si="1867"/>
        <v/>
      </c>
      <c r="CF372" s="125" t="str">
        <f t="shared" ca="1" si="1868"/>
        <v/>
      </c>
      <c r="CG372" s="125" t="str">
        <f t="shared" ca="1" si="1869"/>
        <v/>
      </c>
      <c r="CH372" s="125" t="str">
        <f t="shared" ca="1" si="1870"/>
        <v/>
      </c>
      <c r="CI372" s="125" t="str">
        <f t="shared" ca="1" si="1871"/>
        <v/>
      </c>
      <c r="CJ372" s="125" t="str">
        <f t="array" aca="1" ref="CJ372" ca="1">IFERROR(INDEX($CI$1:$CI$502,SMALL(IF($CI$1:$CI$502&lt;&gt;"",ROW($CI$1:$CI$502)),ROW(365:365))),"")</f>
        <v/>
      </c>
      <c r="CK372" s="125" t="str">
        <f t="shared" ca="1" si="1872"/>
        <v/>
      </c>
      <c r="CL372" s="125" t="str">
        <f t="shared" ca="1" si="1873"/>
        <v/>
      </c>
      <c r="CM372" s="125"/>
      <c r="CO372" s="125" t="str">
        <f t="shared" si="1874"/>
        <v/>
      </c>
      <c r="CP372" s="600" t="str">
        <f t="shared" si="1875"/>
        <v/>
      </c>
      <c r="CQ372" s="600" t="str">
        <f t="shared" si="1891"/>
        <v/>
      </c>
      <c r="CR372" s="600" t="str">
        <f t="shared" si="1876"/>
        <v/>
      </c>
    </row>
    <row r="373" spans="1:96" x14ac:dyDescent="0.25">
      <c r="A373" s="591"/>
      <c r="C373" s="125">
        <f t="shared" si="1821"/>
        <v>371</v>
      </c>
      <c r="D373" s="125" t="e">
        <f t="shared" ca="1" si="2088"/>
        <v>#N/A</v>
      </c>
      <c r="E373" s="125" t="e">
        <f t="shared" ca="1" si="2088"/>
        <v>#N/A</v>
      </c>
      <c r="F373" s="125" t="e">
        <f t="shared" ca="1" si="2088"/>
        <v>#N/A</v>
      </c>
      <c r="G373" s="125" t="e">
        <f t="shared" ca="1" si="2088"/>
        <v>#N/A</v>
      </c>
      <c r="H373" s="125" t="e">
        <f t="shared" ca="1" si="2088"/>
        <v>#N/A</v>
      </c>
      <c r="I373" s="125" t="e">
        <f t="shared" ca="1" si="2088"/>
        <v>#N/A</v>
      </c>
      <c r="J373" s="125" t="e">
        <f t="shared" ca="1" si="2088"/>
        <v>#N/A</v>
      </c>
      <c r="K373" s="125" t="e">
        <f t="shared" ca="1" si="2088"/>
        <v>#N/A</v>
      </c>
      <c r="L373" s="125" t="e">
        <f t="shared" ca="1" si="2088"/>
        <v>#N/A</v>
      </c>
      <c r="M373" s="125" t="e">
        <f t="shared" ca="1" si="2088"/>
        <v>#N/A</v>
      </c>
      <c r="N373" s="125" t="e">
        <f t="shared" ca="1" si="2088"/>
        <v>#N/A</v>
      </c>
      <c r="O373" s="125" t="e">
        <f t="shared" ca="1" si="2088"/>
        <v>#N/A</v>
      </c>
      <c r="P373" s="125" t="e">
        <f t="shared" ca="1" si="2088"/>
        <v>#N/A</v>
      </c>
      <c r="Q373" s="125" t="e">
        <f t="shared" ca="1" si="2088"/>
        <v>#N/A</v>
      </c>
      <c r="R373" s="125" t="e">
        <f t="shared" ca="1" si="2088"/>
        <v>#N/A</v>
      </c>
      <c r="S373" s="125" t="e">
        <f t="shared" ca="1" si="2088"/>
        <v>#N/A</v>
      </c>
      <c r="T373" s="125" t="e">
        <f t="shared" ca="1" si="2081"/>
        <v>#N/A</v>
      </c>
      <c r="U373" s="125" t="e">
        <f t="shared" ca="1" si="2081"/>
        <v>#N/A</v>
      </c>
      <c r="V373" s="125" t="e">
        <f t="shared" ca="1" si="2081"/>
        <v>#N/A</v>
      </c>
      <c r="W373" s="125" t="e">
        <f t="shared" ca="1" si="2081"/>
        <v>#N/A</v>
      </c>
      <c r="X373" s="125" t="e">
        <f t="shared" ca="1" si="2081"/>
        <v>#N/A</v>
      </c>
      <c r="Y373" s="125" t="e">
        <f t="shared" ca="1" si="2081"/>
        <v>#N/A</v>
      </c>
      <c r="Z373" s="125" t="e">
        <f t="shared" ca="1" si="2081"/>
        <v>#N/A</v>
      </c>
      <c r="AA373" s="125" t="e">
        <f t="shared" ca="1" si="2081"/>
        <v>#N/A</v>
      </c>
      <c r="AB373" s="125" t="e">
        <f t="shared" ca="1" si="2081"/>
        <v>#N/A</v>
      </c>
      <c r="AC373" s="125" t="e">
        <f t="shared" ca="1" si="2081"/>
        <v>#N/A</v>
      </c>
      <c r="AD373" s="125" t="e">
        <f t="shared" ca="1" si="2081"/>
        <v>#N/A</v>
      </c>
      <c r="AE373" s="125" t="e">
        <f t="shared" ca="1" si="2081"/>
        <v>#N/A</v>
      </c>
      <c r="AF373" s="125" t="e">
        <f t="shared" ca="1" si="2081"/>
        <v>#N/A</v>
      </c>
      <c r="AG373" s="125" t="e">
        <f t="shared" ca="1" si="2081"/>
        <v>#N/A</v>
      </c>
      <c r="AH373" s="125" t="e">
        <f t="shared" ca="1" si="2081"/>
        <v>#N/A</v>
      </c>
      <c r="AI373" s="125" t="e">
        <f t="shared" ca="1" si="2089"/>
        <v>#N/A</v>
      </c>
      <c r="AJ373" s="125" t="e">
        <f t="shared" ca="1" si="2089"/>
        <v>#N/A</v>
      </c>
      <c r="AK373" s="125" t="e">
        <f t="shared" ca="1" si="2089"/>
        <v>#N/A</v>
      </c>
      <c r="AL373" s="125" t="e">
        <f t="shared" ca="1" si="2089"/>
        <v>#N/A</v>
      </c>
      <c r="AM373" s="125" t="e">
        <f t="shared" ca="1" si="2089"/>
        <v>#N/A</v>
      </c>
      <c r="AN373" s="125" t="e">
        <f t="shared" ca="1" si="2089"/>
        <v>#N/A</v>
      </c>
      <c r="AO373" s="125" t="e">
        <f t="shared" ca="1" si="2089"/>
        <v>#N/A</v>
      </c>
      <c r="AP373" s="125" t="e">
        <f t="shared" ca="1" si="2089"/>
        <v>#N/A</v>
      </c>
      <c r="AQ373" s="125" t="e">
        <f t="shared" ca="1" si="2089"/>
        <v>#N/A</v>
      </c>
      <c r="AR373" s="125" t="e">
        <f t="shared" ca="1" si="2089"/>
        <v>#N/A</v>
      </c>
      <c r="AS373" s="125" t="e">
        <f t="shared" ca="1" si="2089"/>
        <v>#N/A</v>
      </c>
      <c r="AT373" s="125" t="e">
        <f t="shared" ca="1" si="2089"/>
        <v>#N/A</v>
      </c>
      <c r="AU373" s="125" t="e">
        <f t="shared" ca="1" si="2089"/>
        <v>#N/A</v>
      </c>
      <c r="AV373" s="125" t="e">
        <f t="shared" ca="1" si="2089"/>
        <v>#N/A</v>
      </c>
      <c r="AW373" s="125" t="e">
        <f t="shared" ca="1" si="2089"/>
        <v>#N/A</v>
      </c>
      <c r="AX373" s="125" t="e">
        <f t="shared" ca="1" si="2089"/>
        <v>#N/A</v>
      </c>
      <c r="AY373" s="125" t="e">
        <f t="shared" ca="1" si="2082"/>
        <v>#N/A</v>
      </c>
      <c r="AZ373" s="125" t="e">
        <f t="shared" ca="1" si="2082"/>
        <v>#N/A</v>
      </c>
      <c r="BA373" s="125" t="e">
        <f t="shared" ca="1" si="2082"/>
        <v>#N/A</v>
      </c>
      <c r="BB373" s="125" t="str">
        <f t="shared" ca="1" si="1814"/>
        <v/>
      </c>
      <c r="BC373" s="125" t="str">
        <f t="shared" ca="1" si="1806"/>
        <v/>
      </c>
      <c r="BD373" s="125" t="str">
        <f t="shared" ca="1" si="1807"/>
        <v/>
      </c>
      <c r="BE373" s="125" t="str">
        <f t="shared" ca="1" si="1808"/>
        <v/>
      </c>
      <c r="BF373" t="str">
        <f t="shared" ca="1" si="1815"/>
        <v/>
      </c>
      <c r="BG373" s="125" t="str">
        <f t="shared" ca="1" si="1842"/>
        <v/>
      </c>
      <c r="BI373" s="606" t="str">
        <f t="shared" ca="1" si="1877"/>
        <v/>
      </c>
      <c r="BJ373" s="125" t="str">
        <f t="shared" ca="1" si="1855"/>
        <v/>
      </c>
      <c r="BK373" s="125" t="str">
        <f t="shared" ca="1" si="1878"/>
        <v/>
      </c>
      <c r="BL373" s="125" t="str">
        <f t="shared" ref="BL373" ca="1" si="2105">IFERROR(INDEX($D$2:$BA$203,$A$41-1+$BI373,$A$27-3)*IF(RTF_unit="K",1,IF(RTF_unit="lb",1/1000,IF(RTF_unit="T",2,1))),"")</f>
        <v/>
      </c>
      <c r="BM373" s="125" t="str">
        <f t="shared" ref="BM373" ca="1" si="2106">IFERROR(INDEX($D$2:$BA$203,$A$41-1+$BI373,$A$27-1)*IF(RTF_unit="K",1,IF(RTF_unit="lb",1/1000,IF(RTF_unit="T",2,1))),"")</f>
        <v/>
      </c>
      <c r="BN373" s="125" t="str">
        <f t="shared" ref="BN373" ca="1" si="2107">IFERROR(INDEX($D$2:$BA$203,$A$41-1+$BI373,$A$27-2)*IF(RTF_unit="K",1,IF(RTF_unit="lb",1/1000,IF(RTF_unit="T",2,1))),"")</f>
        <v/>
      </c>
      <c r="BO373" s="125" t="str">
        <f t="shared" ref="BO373" ca="1" si="2108">IFERROR(INDEX($D$2:$BA$203,$A$41-1+$BI373,$A$27)*IF(RTF_unit_Moment="kip-ft",1,IF(RTF_unit_Moment="kip-in",1/12,IF(RTF_unit_Moment="lb-ft",1/1000,IF(RTF_unit_Moment="lb-in",1/12000,1)))),"")</f>
        <v/>
      </c>
      <c r="BP373" s="125" t="str">
        <f t="shared" ref="BP373" ca="1" si="2109">IFERROR(INDEX($D$2:$BA$203,$A$41-1+$BI373,$A$30)*IF(RTF_unit_Moment="kip-ft",1,IF(RTF_unit_Moment="kip-in",1/12,IF(RTF_unit_Moment="lb-ft",1/1000,IF(RTF_unit_Moment="lb-in",1/12000,1)))),"")</f>
        <v/>
      </c>
      <c r="BQ373" s="125" t="str">
        <f t="shared" ca="1" si="1884"/>
        <v/>
      </c>
      <c r="BR373" s="125" t="str">
        <f t="shared" ca="1" si="1885"/>
        <v/>
      </c>
      <c r="BT373" s="125" t="str">
        <f t="array" aca="1" ref="BT373" ca="1">IFERROR(INDEX($BB$1:$BB$203,SMALL(IF($BB$1:$BB$203&lt;&gt;"",ROW($BB$1:$BB$203)),ROW(366:366))),"")</f>
        <v/>
      </c>
      <c r="BU373" s="604" t="str">
        <f t="shared" ca="1" si="1853"/>
        <v/>
      </c>
      <c r="BV373" s="125" t="str">
        <f t="shared" ca="1" si="2050"/>
        <v/>
      </c>
      <c r="BW373" s="125" t="str">
        <f t="shared" ca="1" si="2050"/>
        <v/>
      </c>
      <c r="BX373" s="125" t="str">
        <f t="shared" ca="1" si="2050"/>
        <v/>
      </c>
      <c r="BY373" s="125" t="str">
        <f t="shared" ca="1" si="1862"/>
        <v/>
      </c>
      <c r="BZ373" s="125" t="str">
        <f t="shared" ca="1" si="1854"/>
        <v/>
      </c>
      <c r="CA373" s="125" t="str">
        <f t="shared" ca="1" si="1863"/>
        <v/>
      </c>
      <c r="CB373" s="125" t="str">
        <f t="shared" ca="1" si="1864"/>
        <v/>
      </c>
      <c r="CC373" s="125" t="str">
        <f t="shared" ca="1" si="1865"/>
        <v/>
      </c>
      <c r="CD373" s="125" t="str">
        <f t="shared" ca="1" si="1866"/>
        <v/>
      </c>
      <c r="CE373" s="125" t="str">
        <f t="shared" ca="1" si="1867"/>
        <v/>
      </c>
      <c r="CF373" s="125" t="str">
        <f t="shared" ca="1" si="1868"/>
        <v/>
      </c>
      <c r="CG373" s="125" t="str">
        <f t="shared" ca="1" si="1869"/>
        <v/>
      </c>
      <c r="CH373" s="125" t="str">
        <f t="shared" ca="1" si="1870"/>
        <v/>
      </c>
      <c r="CI373" s="125" t="str">
        <f t="shared" ca="1" si="1871"/>
        <v/>
      </c>
      <c r="CJ373" s="125" t="str">
        <f t="array" aca="1" ref="CJ373" ca="1">IFERROR(INDEX($CI$1:$CI$502,SMALL(IF($CI$1:$CI$502&lt;&gt;"",ROW($CI$1:$CI$502)),ROW(366:366))),"")</f>
        <v/>
      </c>
      <c r="CK373" s="125" t="str">
        <f t="shared" ca="1" si="1872"/>
        <v/>
      </c>
      <c r="CL373" s="125" t="str">
        <f t="shared" ca="1" si="1873"/>
        <v/>
      </c>
      <c r="CM373" s="125"/>
      <c r="CO373" s="125" t="str">
        <f t="shared" si="1874"/>
        <v/>
      </c>
      <c r="CP373" s="600" t="str">
        <f t="shared" si="1875"/>
        <v/>
      </c>
      <c r="CQ373" s="600" t="str">
        <f t="shared" si="1891"/>
        <v/>
      </c>
      <c r="CR373" s="600" t="str">
        <f t="shared" si="1876"/>
        <v/>
      </c>
    </row>
    <row r="374" spans="1:96" x14ac:dyDescent="0.25">
      <c r="A374" s="591"/>
      <c r="C374" s="125">
        <f t="shared" si="1821"/>
        <v>372</v>
      </c>
      <c r="D374" s="125" t="e">
        <f t="shared" ca="1" si="2088"/>
        <v>#N/A</v>
      </c>
      <c r="E374" s="125" t="e">
        <f t="shared" ca="1" si="2088"/>
        <v>#N/A</v>
      </c>
      <c r="F374" s="125" t="e">
        <f t="shared" ca="1" si="2088"/>
        <v>#N/A</v>
      </c>
      <c r="G374" s="125" t="e">
        <f t="shared" ca="1" si="2088"/>
        <v>#N/A</v>
      </c>
      <c r="H374" s="125" t="e">
        <f t="shared" ca="1" si="2088"/>
        <v>#N/A</v>
      </c>
      <c r="I374" s="125" t="e">
        <f t="shared" ca="1" si="2088"/>
        <v>#N/A</v>
      </c>
      <c r="J374" s="125" t="e">
        <f t="shared" ca="1" si="2088"/>
        <v>#N/A</v>
      </c>
      <c r="K374" s="125" t="e">
        <f t="shared" ca="1" si="2088"/>
        <v>#N/A</v>
      </c>
      <c r="L374" s="125" t="e">
        <f t="shared" ca="1" si="2088"/>
        <v>#N/A</v>
      </c>
      <c r="M374" s="125" t="e">
        <f t="shared" ca="1" si="2088"/>
        <v>#N/A</v>
      </c>
      <c r="N374" s="125" t="e">
        <f t="shared" ca="1" si="2088"/>
        <v>#N/A</v>
      </c>
      <c r="O374" s="125" t="e">
        <f t="shared" ca="1" si="2088"/>
        <v>#N/A</v>
      </c>
      <c r="P374" s="125" t="e">
        <f t="shared" ca="1" si="2088"/>
        <v>#N/A</v>
      </c>
      <c r="Q374" s="125" t="e">
        <f t="shared" ca="1" si="2088"/>
        <v>#N/A</v>
      </c>
      <c r="R374" s="125" t="e">
        <f t="shared" ca="1" si="2088"/>
        <v>#N/A</v>
      </c>
      <c r="S374" s="125" t="e">
        <f t="shared" ca="1" si="2088"/>
        <v>#N/A</v>
      </c>
      <c r="T374" s="125" t="e">
        <f t="shared" ca="1" si="2081"/>
        <v>#N/A</v>
      </c>
      <c r="U374" s="125" t="e">
        <f t="shared" ca="1" si="2081"/>
        <v>#N/A</v>
      </c>
      <c r="V374" s="125" t="e">
        <f t="shared" ca="1" si="2081"/>
        <v>#N/A</v>
      </c>
      <c r="W374" s="125" t="e">
        <f t="shared" ca="1" si="2081"/>
        <v>#N/A</v>
      </c>
      <c r="X374" s="125" t="e">
        <f t="shared" ca="1" si="2081"/>
        <v>#N/A</v>
      </c>
      <c r="Y374" s="125" t="e">
        <f t="shared" ca="1" si="2081"/>
        <v>#N/A</v>
      </c>
      <c r="Z374" s="125" t="e">
        <f t="shared" ca="1" si="2081"/>
        <v>#N/A</v>
      </c>
      <c r="AA374" s="125" t="e">
        <f t="shared" ca="1" si="2081"/>
        <v>#N/A</v>
      </c>
      <c r="AB374" s="125" t="e">
        <f t="shared" ca="1" si="2081"/>
        <v>#N/A</v>
      </c>
      <c r="AC374" s="125" t="e">
        <f t="shared" ca="1" si="2081"/>
        <v>#N/A</v>
      </c>
      <c r="AD374" s="125" t="e">
        <f t="shared" ca="1" si="2081"/>
        <v>#N/A</v>
      </c>
      <c r="AE374" s="125" t="e">
        <f t="shared" ca="1" si="2081"/>
        <v>#N/A</v>
      </c>
      <c r="AF374" s="125" t="e">
        <f t="shared" ca="1" si="2081"/>
        <v>#N/A</v>
      </c>
      <c r="AG374" s="125" t="e">
        <f t="shared" ca="1" si="2081"/>
        <v>#N/A</v>
      </c>
      <c r="AH374" s="125" t="e">
        <f t="shared" ca="1" si="2081"/>
        <v>#N/A</v>
      </c>
      <c r="AI374" s="125" t="e">
        <f t="shared" ca="1" si="2089"/>
        <v>#N/A</v>
      </c>
      <c r="AJ374" s="125" t="e">
        <f t="shared" ca="1" si="2089"/>
        <v>#N/A</v>
      </c>
      <c r="AK374" s="125" t="e">
        <f t="shared" ca="1" si="2089"/>
        <v>#N/A</v>
      </c>
      <c r="AL374" s="125" t="e">
        <f t="shared" ca="1" si="2089"/>
        <v>#N/A</v>
      </c>
      <c r="AM374" s="125" t="e">
        <f t="shared" ca="1" si="2089"/>
        <v>#N/A</v>
      </c>
      <c r="AN374" s="125" t="e">
        <f t="shared" ca="1" si="2089"/>
        <v>#N/A</v>
      </c>
      <c r="AO374" s="125" t="e">
        <f t="shared" ca="1" si="2089"/>
        <v>#N/A</v>
      </c>
      <c r="AP374" s="125" t="e">
        <f t="shared" ca="1" si="2089"/>
        <v>#N/A</v>
      </c>
      <c r="AQ374" s="125" t="e">
        <f t="shared" ca="1" si="2089"/>
        <v>#N/A</v>
      </c>
      <c r="AR374" s="125" t="e">
        <f t="shared" ca="1" si="2089"/>
        <v>#N/A</v>
      </c>
      <c r="AS374" s="125" t="e">
        <f t="shared" ca="1" si="2089"/>
        <v>#N/A</v>
      </c>
      <c r="AT374" s="125" t="e">
        <f t="shared" ca="1" si="2089"/>
        <v>#N/A</v>
      </c>
      <c r="AU374" s="125" t="e">
        <f t="shared" ca="1" si="2089"/>
        <v>#N/A</v>
      </c>
      <c r="AV374" s="125" t="e">
        <f t="shared" ca="1" si="2089"/>
        <v>#N/A</v>
      </c>
      <c r="AW374" s="125" t="e">
        <f t="shared" ca="1" si="2089"/>
        <v>#N/A</v>
      </c>
      <c r="AX374" s="125" t="e">
        <f t="shared" ca="1" si="2089"/>
        <v>#N/A</v>
      </c>
      <c r="AY374" s="125" t="e">
        <f t="shared" ca="1" si="2082"/>
        <v>#N/A</v>
      </c>
      <c r="AZ374" s="125" t="e">
        <f t="shared" ca="1" si="2082"/>
        <v>#N/A</v>
      </c>
      <c r="BA374" s="125" t="e">
        <f t="shared" ca="1" si="2082"/>
        <v>#N/A</v>
      </c>
      <c r="BB374" s="125" t="str">
        <f t="shared" ca="1" si="1814"/>
        <v/>
      </c>
      <c r="BC374" s="125" t="str">
        <f t="shared" ca="1" si="1806"/>
        <v/>
      </c>
      <c r="BD374" s="125" t="str">
        <f t="shared" ca="1" si="1807"/>
        <v/>
      </c>
      <c r="BE374" s="125" t="str">
        <f t="shared" ca="1" si="1808"/>
        <v/>
      </c>
      <c r="BF374" t="str">
        <f t="shared" ca="1" si="1815"/>
        <v/>
      </c>
      <c r="BG374" s="125" t="str">
        <f t="shared" ca="1" si="1842"/>
        <v/>
      </c>
      <c r="BI374" s="606" t="str">
        <f t="shared" ca="1" si="1877"/>
        <v/>
      </c>
      <c r="BJ374" s="125" t="str">
        <f t="shared" ca="1" si="1855"/>
        <v/>
      </c>
      <c r="BK374" s="125" t="str">
        <f t="shared" ca="1" si="1878"/>
        <v/>
      </c>
      <c r="BL374" s="125" t="str">
        <f t="shared" ref="BL374" ca="1" si="2110">IFERROR(INDEX($D$2:$BA$203,$A$41-1+$BI374,$A$27-3)*IF(RTF_unit="K",1,IF(RTF_unit="lb",1/1000,IF(RTF_unit="T",2,1))),"")</f>
        <v/>
      </c>
      <c r="BM374" s="125" t="str">
        <f t="shared" ref="BM374" ca="1" si="2111">IFERROR(INDEX($D$2:$BA$203,$A$41-1+$BI374,$A$27-1)*IF(RTF_unit="K",1,IF(RTF_unit="lb",1/1000,IF(RTF_unit="T",2,1))),"")</f>
        <v/>
      </c>
      <c r="BN374" s="125" t="str">
        <f t="shared" ref="BN374" ca="1" si="2112">IFERROR(INDEX($D$2:$BA$203,$A$41-1+$BI374,$A$27-2)*IF(RTF_unit="K",1,IF(RTF_unit="lb",1/1000,IF(RTF_unit="T",2,1))),"")</f>
        <v/>
      </c>
      <c r="BO374" s="125" t="str">
        <f t="shared" ref="BO374" ca="1" si="2113">IFERROR(INDEX($D$2:$BA$203,$A$41-1+$BI374,$A$27)*IF(RTF_unit_Moment="kip-ft",1,IF(RTF_unit_Moment="kip-in",1/12,IF(RTF_unit_Moment="lb-ft",1/1000,IF(RTF_unit_Moment="lb-in",1/12000,1)))),"")</f>
        <v/>
      </c>
      <c r="BP374" s="125" t="str">
        <f t="shared" ref="BP374" ca="1" si="2114">IFERROR(INDEX($D$2:$BA$203,$A$41-1+$BI374,$A$30)*IF(RTF_unit_Moment="kip-ft",1,IF(RTF_unit_Moment="kip-in",1/12,IF(RTF_unit_Moment="lb-ft",1/1000,IF(RTF_unit_Moment="lb-in",1/12000,1)))),"")</f>
        <v/>
      </c>
      <c r="BQ374" s="125" t="str">
        <f t="shared" ca="1" si="1884"/>
        <v/>
      </c>
      <c r="BR374" s="125" t="str">
        <f t="shared" ca="1" si="1885"/>
        <v/>
      </c>
      <c r="BT374" s="125" t="str">
        <f t="array" aca="1" ref="BT374" ca="1">IFERROR(INDEX($BB$1:$BB$203,SMALL(IF($BB$1:$BB$203&lt;&gt;"",ROW($BB$1:$BB$203)),ROW(367:367))),"")</f>
        <v/>
      </c>
      <c r="BU374" s="604" t="str">
        <f t="shared" ca="1" si="1853"/>
        <v/>
      </c>
      <c r="BV374" s="125" t="str">
        <f t="shared" ca="1" si="2050"/>
        <v/>
      </c>
      <c r="BW374" s="125" t="str">
        <f t="shared" ca="1" si="2050"/>
        <v/>
      </c>
      <c r="BX374" s="125" t="str">
        <f t="shared" ca="1" si="2050"/>
        <v/>
      </c>
      <c r="BY374" s="125" t="str">
        <f t="shared" ca="1" si="1862"/>
        <v/>
      </c>
      <c r="BZ374" s="125" t="str">
        <f t="shared" ca="1" si="1854"/>
        <v/>
      </c>
      <c r="CA374" s="125" t="str">
        <f t="shared" ca="1" si="1863"/>
        <v/>
      </c>
      <c r="CB374" s="125" t="str">
        <f t="shared" ca="1" si="1864"/>
        <v/>
      </c>
      <c r="CC374" s="125" t="str">
        <f t="shared" ca="1" si="1865"/>
        <v/>
      </c>
      <c r="CD374" s="125" t="str">
        <f t="shared" ca="1" si="1866"/>
        <v/>
      </c>
      <c r="CE374" s="125" t="str">
        <f t="shared" ca="1" si="1867"/>
        <v/>
      </c>
      <c r="CF374" s="125" t="str">
        <f t="shared" ca="1" si="1868"/>
        <v/>
      </c>
      <c r="CG374" s="125" t="str">
        <f t="shared" ca="1" si="1869"/>
        <v/>
      </c>
      <c r="CH374" s="125" t="str">
        <f t="shared" ca="1" si="1870"/>
        <v/>
      </c>
      <c r="CI374" s="125" t="str">
        <f t="shared" ca="1" si="1871"/>
        <v/>
      </c>
      <c r="CJ374" s="125" t="str">
        <f t="array" aca="1" ref="CJ374" ca="1">IFERROR(INDEX($CI$1:$CI$502,SMALL(IF($CI$1:$CI$502&lt;&gt;"",ROW($CI$1:$CI$502)),ROW(367:367))),"")</f>
        <v/>
      </c>
      <c r="CK374" s="125" t="str">
        <f t="shared" ca="1" si="1872"/>
        <v/>
      </c>
      <c r="CL374" s="125" t="str">
        <f t="shared" ca="1" si="1873"/>
        <v/>
      </c>
      <c r="CM374" s="125"/>
      <c r="CO374" s="125" t="str">
        <f t="shared" si="1874"/>
        <v/>
      </c>
      <c r="CP374" s="600" t="str">
        <f t="shared" si="1875"/>
        <v/>
      </c>
      <c r="CQ374" s="600" t="str">
        <f t="shared" si="1891"/>
        <v/>
      </c>
      <c r="CR374" s="600" t="str">
        <f t="shared" si="1876"/>
        <v/>
      </c>
    </row>
    <row r="375" spans="1:96" x14ac:dyDescent="0.25">
      <c r="A375" s="591"/>
      <c r="C375" s="125">
        <f t="shared" si="1821"/>
        <v>373</v>
      </c>
      <c r="D375" s="125" t="e">
        <f t="shared" ca="1" si="2088"/>
        <v>#N/A</v>
      </c>
      <c r="E375" s="125" t="e">
        <f t="shared" ca="1" si="2088"/>
        <v>#N/A</v>
      </c>
      <c r="F375" s="125" t="e">
        <f t="shared" ca="1" si="2088"/>
        <v>#N/A</v>
      </c>
      <c r="G375" s="125" t="e">
        <f t="shared" ca="1" si="2088"/>
        <v>#N/A</v>
      </c>
      <c r="H375" s="125" t="e">
        <f t="shared" ca="1" si="2088"/>
        <v>#N/A</v>
      </c>
      <c r="I375" s="125" t="e">
        <f t="shared" ca="1" si="2088"/>
        <v>#N/A</v>
      </c>
      <c r="J375" s="125" t="e">
        <f t="shared" ca="1" si="2088"/>
        <v>#N/A</v>
      </c>
      <c r="K375" s="125" t="e">
        <f t="shared" ca="1" si="2088"/>
        <v>#N/A</v>
      </c>
      <c r="L375" s="125" t="e">
        <f t="shared" ca="1" si="2088"/>
        <v>#N/A</v>
      </c>
      <c r="M375" s="125" t="e">
        <f t="shared" ca="1" si="2088"/>
        <v>#N/A</v>
      </c>
      <c r="N375" s="125" t="e">
        <f t="shared" ca="1" si="2088"/>
        <v>#N/A</v>
      </c>
      <c r="O375" s="125" t="e">
        <f t="shared" ca="1" si="2088"/>
        <v>#N/A</v>
      </c>
      <c r="P375" s="125" t="e">
        <f t="shared" ca="1" si="2088"/>
        <v>#N/A</v>
      </c>
      <c r="Q375" s="125" t="e">
        <f t="shared" ca="1" si="2088"/>
        <v>#N/A</v>
      </c>
      <c r="R375" s="125" t="e">
        <f t="shared" ca="1" si="2088"/>
        <v>#N/A</v>
      </c>
      <c r="S375" s="125" t="e">
        <f t="shared" ca="1" si="2088"/>
        <v>#N/A</v>
      </c>
      <c r="T375" s="125" t="e">
        <f t="shared" ca="1" si="2081"/>
        <v>#N/A</v>
      </c>
      <c r="U375" s="125" t="e">
        <f t="shared" ca="1" si="2081"/>
        <v>#N/A</v>
      </c>
      <c r="V375" s="125" t="e">
        <f t="shared" ca="1" si="2081"/>
        <v>#N/A</v>
      </c>
      <c r="W375" s="125" t="e">
        <f t="shared" ca="1" si="2081"/>
        <v>#N/A</v>
      </c>
      <c r="X375" s="125" t="e">
        <f t="shared" ca="1" si="2081"/>
        <v>#N/A</v>
      </c>
      <c r="Y375" s="125" t="e">
        <f t="shared" ca="1" si="2081"/>
        <v>#N/A</v>
      </c>
      <c r="Z375" s="125" t="e">
        <f t="shared" ca="1" si="2081"/>
        <v>#N/A</v>
      </c>
      <c r="AA375" s="125" t="e">
        <f t="shared" ca="1" si="2081"/>
        <v>#N/A</v>
      </c>
      <c r="AB375" s="125" t="e">
        <f t="shared" ca="1" si="2081"/>
        <v>#N/A</v>
      </c>
      <c r="AC375" s="125" t="e">
        <f t="shared" ca="1" si="2081"/>
        <v>#N/A</v>
      </c>
      <c r="AD375" s="125" t="e">
        <f t="shared" ca="1" si="2081"/>
        <v>#N/A</v>
      </c>
      <c r="AE375" s="125" t="e">
        <f t="shared" ca="1" si="2081"/>
        <v>#N/A</v>
      </c>
      <c r="AF375" s="125" t="e">
        <f t="shared" ca="1" si="2081"/>
        <v>#N/A</v>
      </c>
      <c r="AG375" s="125" t="e">
        <f t="shared" ca="1" si="2081"/>
        <v>#N/A</v>
      </c>
      <c r="AH375" s="125" t="e">
        <f t="shared" ca="1" si="2081"/>
        <v>#N/A</v>
      </c>
      <c r="AI375" s="125" t="e">
        <f t="shared" ca="1" si="2089"/>
        <v>#N/A</v>
      </c>
      <c r="AJ375" s="125" t="e">
        <f t="shared" ca="1" si="2089"/>
        <v>#N/A</v>
      </c>
      <c r="AK375" s="125" t="e">
        <f t="shared" ca="1" si="2089"/>
        <v>#N/A</v>
      </c>
      <c r="AL375" s="125" t="e">
        <f t="shared" ca="1" si="2089"/>
        <v>#N/A</v>
      </c>
      <c r="AM375" s="125" t="e">
        <f t="shared" ca="1" si="2089"/>
        <v>#N/A</v>
      </c>
      <c r="AN375" s="125" t="e">
        <f t="shared" ca="1" si="2089"/>
        <v>#N/A</v>
      </c>
      <c r="AO375" s="125" t="e">
        <f t="shared" ca="1" si="2089"/>
        <v>#N/A</v>
      </c>
      <c r="AP375" s="125" t="e">
        <f t="shared" ca="1" si="2089"/>
        <v>#N/A</v>
      </c>
      <c r="AQ375" s="125" t="e">
        <f t="shared" ca="1" si="2089"/>
        <v>#N/A</v>
      </c>
      <c r="AR375" s="125" t="e">
        <f t="shared" ca="1" si="2089"/>
        <v>#N/A</v>
      </c>
      <c r="AS375" s="125" t="e">
        <f t="shared" ca="1" si="2089"/>
        <v>#N/A</v>
      </c>
      <c r="AT375" s="125" t="e">
        <f t="shared" ca="1" si="2089"/>
        <v>#N/A</v>
      </c>
      <c r="AU375" s="125" t="e">
        <f t="shared" ca="1" si="2089"/>
        <v>#N/A</v>
      </c>
      <c r="AV375" s="125" t="e">
        <f t="shared" ca="1" si="2089"/>
        <v>#N/A</v>
      </c>
      <c r="AW375" s="125" t="e">
        <f t="shared" ca="1" si="2089"/>
        <v>#N/A</v>
      </c>
      <c r="AX375" s="125" t="e">
        <f t="shared" ca="1" si="2089"/>
        <v>#N/A</v>
      </c>
      <c r="AY375" s="125" t="e">
        <f t="shared" ca="1" si="2082"/>
        <v>#N/A</v>
      </c>
      <c r="AZ375" s="125" t="e">
        <f t="shared" ca="1" si="2082"/>
        <v>#N/A</v>
      </c>
      <c r="BA375" s="125" t="e">
        <f t="shared" ca="1" si="2082"/>
        <v>#N/A</v>
      </c>
      <c r="BB375" s="125" t="str">
        <f t="shared" ca="1" si="1814"/>
        <v/>
      </c>
      <c r="BC375" s="125" t="str">
        <f t="shared" ca="1" si="1806"/>
        <v/>
      </c>
      <c r="BD375" s="125" t="str">
        <f t="shared" ca="1" si="1807"/>
        <v/>
      </c>
      <c r="BE375" s="125" t="str">
        <f t="shared" ca="1" si="1808"/>
        <v/>
      </c>
      <c r="BF375" t="str">
        <f t="shared" ca="1" si="1815"/>
        <v/>
      </c>
      <c r="BG375" s="125" t="str">
        <f t="shared" ca="1" si="1842"/>
        <v/>
      </c>
      <c r="BI375" s="606" t="str">
        <f t="shared" ca="1" si="1877"/>
        <v/>
      </c>
      <c r="BJ375" s="125" t="str">
        <f t="shared" ca="1" si="1855"/>
        <v/>
      </c>
      <c r="BK375" s="125" t="str">
        <f t="shared" ca="1" si="1878"/>
        <v/>
      </c>
      <c r="BL375" s="125" t="str">
        <f t="shared" ref="BL375" ca="1" si="2115">IFERROR(INDEX($D$2:$BA$203,$A$41-1+$BI375,$A$27-3)*IF(RTF_unit="K",1,IF(RTF_unit="lb",1/1000,IF(RTF_unit="T",2,1))),"")</f>
        <v/>
      </c>
      <c r="BM375" s="125" t="str">
        <f t="shared" ref="BM375" ca="1" si="2116">IFERROR(INDEX($D$2:$BA$203,$A$41-1+$BI375,$A$27-1)*IF(RTF_unit="K",1,IF(RTF_unit="lb",1/1000,IF(RTF_unit="T",2,1))),"")</f>
        <v/>
      </c>
      <c r="BN375" s="125" t="str">
        <f t="shared" ref="BN375" ca="1" si="2117">IFERROR(INDEX($D$2:$BA$203,$A$41-1+$BI375,$A$27-2)*IF(RTF_unit="K",1,IF(RTF_unit="lb",1/1000,IF(RTF_unit="T",2,1))),"")</f>
        <v/>
      </c>
      <c r="BO375" s="125" t="str">
        <f t="shared" ref="BO375" ca="1" si="2118">IFERROR(INDEX($D$2:$BA$203,$A$41-1+$BI375,$A$27)*IF(RTF_unit_Moment="kip-ft",1,IF(RTF_unit_Moment="kip-in",1/12,IF(RTF_unit_Moment="lb-ft",1/1000,IF(RTF_unit_Moment="lb-in",1/12000,1)))),"")</f>
        <v/>
      </c>
      <c r="BP375" s="125" t="str">
        <f t="shared" ref="BP375" ca="1" si="2119">IFERROR(INDEX($D$2:$BA$203,$A$41-1+$BI375,$A$30)*IF(RTF_unit_Moment="kip-ft",1,IF(RTF_unit_Moment="kip-in",1/12,IF(RTF_unit_Moment="lb-ft",1/1000,IF(RTF_unit_Moment="lb-in",1/12000,1)))),"")</f>
        <v/>
      </c>
      <c r="BQ375" s="125" t="str">
        <f t="shared" ca="1" si="1884"/>
        <v/>
      </c>
      <c r="BR375" s="125" t="str">
        <f t="shared" ca="1" si="1885"/>
        <v/>
      </c>
      <c r="BT375" s="125" t="str">
        <f t="array" aca="1" ref="BT375" ca="1">IFERROR(INDEX($BB$1:$BB$203,SMALL(IF($BB$1:$BB$203&lt;&gt;"",ROW($BB$1:$BB$203)),ROW(368:368))),"")</f>
        <v/>
      </c>
      <c r="BU375" s="604" t="str">
        <f t="shared" ca="1" si="1853"/>
        <v/>
      </c>
      <c r="BV375" s="125" t="str">
        <f t="shared" ca="1" si="2050"/>
        <v/>
      </c>
      <c r="BW375" s="125" t="str">
        <f t="shared" ca="1" si="2050"/>
        <v/>
      </c>
      <c r="BX375" s="125" t="str">
        <f t="shared" ca="1" si="2050"/>
        <v/>
      </c>
      <c r="BY375" s="125" t="str">
        <f t="shared" ca="1" si="1862"/>
        <v/>
      </c>
      <c r="BZ375" s="125" t="str">
        <f t="shared" ca="1" si="1854"/>
        <v/>
      </c>
      <c r="CA375" s="125" t="str">
        <f t="shared" ca="1" si="1863"/>
        <v/>
      </c>
      <c r="CB375" s="125" t="str">
        <f t="shared" ca="1" si="1864"/>
        <v/>
      </c>
      <c r="CC375" s="125" t="str">
        <f t="shared" ca="1" si="1865"/>
        <v/>
      </c>
      <c r="CD375" s="125" t="str">
        <f t="shared" ca="1" si="1866"/>
        <v/>
      </c>
      <c r="CE375" s="125" t="str">
        <f t="shared" ca="1" si="1867"/>
        <v/>
      </c>
      <c r="CF375" s="125" t="str">
        <f t="shared" ca="1" si="1868"/>
        <v/>
      </c>
      <c r="CG375" s="125" t="str">
        <f t="shared" ca="1" si="1869"/>
        <v/>
      </c>
      <c r="CH375" s="125" t="str">
        <f t="shared" ca="1" si="1870"/>
        <v/>
      </c>
      <c r="CI375" s="125" t="str">
        <f t="shared" ca="1" si="1871"/>
        <v/>
      </c>
      <c r="CJ375" s="125" t="str">
        <f t="array" aca="1" ref="CJ375" ca="1">IFERROR(INDEX($CI$1:$CI$502,SMALL(IF($CI$1:$CI$502&lt;&gt;"",ROW($CI$1:$CI$502)),ROW(368:368))),"")</f>
        <v/>
      </c>
      <c r="CK375" s="125" t="str">
        <f t="shared" ca="1" si="1872"/>
        <v/>
      </c>
      <c r="CL375" s="125" t="str">
        <f t="shared" ca="1" si="1873"/>
        <v/>
      </c>
      <c r="CM375" s="125"/>
      <c r="CO375" s="125" t="str">
        <f t="shared" si="1874"/>
        <v/>
      </c>
      <c r="CP375" s="600" t="str">
        <f t="shared" si="1875"/>
        <v/>
      </c>
      <c r="CQ375" s="600" t="str">
        <f t="shared" si="1891"/>
        <v/>
      </c>
      <c r="CR375" s="600" t="str">
        <f t="shared" si="1876"/>
        <v/>
      </c>
    </row>
    <row r="376" spans="1:96" x14ac:dyDescent="0.25">
      <c r="A376" s="591"/>
      <c r="C376" s="125">
        <f t="shared" si="1821"/>
        <v>374</v>
      </c>
      <c r="D376" s="125" t="e">
        <f t="shared" ca="1" si="2088"/>
        <v>#N/A</v>
      </c>
      <c r="E376" s="125" t="e">
        <f t="shared" ca="1" si="2088"/>
        <v>#N/A</v>
      </c>
      <c r="F376" s="125" t="e">
        <f t="shared" ca="1" si="2088"/>
        <v>#N/A</v>
      </c>
      <c r="G376" s="125" t="e">
        <f t="shared" ca="1" si="2088"/>
        <v>#N/A</v>
      </c>
      <c r="H376" s="125" t="e">
        <f t="shared" ca="1" si="2088"/>
        <v>#N/A</v>
      </c>
      <c r="I376" s="125" t="e">
        <f t="shared" ca="1" si="2088"/>
        <v>#N/A</v>
      </c>
      <c r="J376" s="125" t="e">
        <f t="shared" ca="1" si="2088"/>
        <v>#N/A</v>
      </c>
      <c r="K376" s="125" t="e">
        <f t="shared" ca="1" si="2088"/>
        <v>#N/A</v>
      </c>
      <c r="L376" s="125" t="e">
        <f t="shared" ca="1" si="2088"/>
        <v>#N/A</v>
      </c>
      <c r="M376" s="125" t="e">
        <f t="shared" ca="1" si="2088"/>
        <v>#N/A</v>
      </c>
      <c r="N376" s="125" t="e">
        <f t="shared" ca="1" si="2088"/>
        <v>#N/A</v>
      </c>
      <c r="O376" s="125" t="e">
        <f t="shared" ca="1" si="2088"/>
        <v>#N/A</v>
      </c>
      <c r="P376" s="125" t="e">
        <f t="shared" ca="1" si="2088"/>
        <v>#N/A</v>
      </c>
      <c r="Q376" s="125" t="e">
        <f t="shared" ca="1" si="2088"/>
        <v>#N/A</v>
      </c>
      <c r="R376" s="125" t="e">
        <f t="shared" ca="1" si="2088"/>
        <v>#N/A</v>
      </c>
      <c r="S376" s="125" t="e">
        <f t="shared" ca="1" si="2088"/>
        <v>#N/A</v>
      </c>
      <c r="T376" s="125" t="e">
        <f t="shared" ca="1" si="2081"/>
        <v>#N/A</v>
      </c>
      <c r="U376" s="125" t="e">
        <f t="shared" ca="1" si="2081"/>
        <v>#N/A</v>
      </c>
      <c r="V376" s="125" t="e">
        <f t="shared" ca="1" si="2081"/>
        <v>#N/A</v>
      </c>
      <c r="W376" s="125" t="e">
        <f t="shared" ca="1" si="2081"/>
        <v>#N/A</v>
      </c>
      <c r="X376" s="125" t="e">
        <f t="shared" ca="1" si="2081"/>
        <v>#N/A</v>
      </c>
      <c r="Y376" s="125" t="e">
        <f t="shared" ca="1" si="2081"/>
        <v>#N/A</v>
      </c>
      <c r="Z376" s="125" t="e">
        <f t="shared" ca="1" si="2081"/>
        <v>#N/A</v>
      </c>
      <c r="AA376" s="125" t="e">
        <f t="shared" ca="1" si="2081"/>
        <v>#N/A</v>
      </c>
      <c r="AB376" s="125" t="e">
        <f t="shared" ca="1" si="2081"/>
        <v>#N/A</v>
      </c>
      <c r="AC376" s="125" t="e">
        <f t="shared" ca="1" si="2081"/>
        <v>#N/A</v>
      </c>
      <c r="AD376" s="125" t="e">
        <f t="shared" ca="1" si="2081"/>
        <v>#N/A</v>
      </c>
      <c r="AE376" s="125" t="e">
        <f t="shared" ca="1" si="2081"/>
        <v>#N/A</v>
      </c>
      <c r="AF376" s="125" t="e">
        <f t="shared" ca="1" si="2081"/>
        <v>#N/A</v>
      </c>
      <c r="AG376" s="125" t="e">
        <f t="shared" ca="1" si="2081"/>
        <v>#N/A</v>
      </c>
      <c r="AH376" s="125" t="e">
        <f t="shared" ca="1" si="2081"/>
        <v>#N/A</v>
      </c>
      <c r="AI376" s="125" t="e">
        <f t="shared" ca="1" si="2089"/>
        <v>#N/A</v>
      </c>
      <c r="AJ376" s="125" t="e">
        <f t="shared" ca="1" si="2089"/>
        <v>#N/A</v>
      </c>
      <c r="AK376" s="125" t="e">
        <f t="shared" ca="1" si="2089"/>
        <v>#N/A</v>
      </c>
      <c r="AL376" s="125" t="e">
        <f t="shared" ca="1" si="2089"/>
        <v>#N/A</v>
      </c>
      <c r="AM376" s="125" t="e">
        <f t="shared" ca="1" si="2089"/>
        <v>#N/A</v>
      </c>
      <c r="AN376" s="125" t="e">
        <f t="shared" ca="1" si="2089"/>
        <v>#N/A</v>
      </c>
      <c r="AO376" s="125" t="e">
        <f t="shared" ca="1" si="2089"/>
        <v>#N/A</v>
      </c>
      <c r="AP376" s="125" t="e">
        <f t="shared" ca="1" si="2089"/>
        <v>#N/A</v>
      </c>
      <c r="AQ376" s="125" t="e">
        <f t="shared" ca="1" si="2089"/>
        <v>#N/A</v>
      </c>
      <c r="AR376" s="125" t="e">
        <f t="shared" ca="1" si="2089"/>
        <v>#N/A</v>
      </c>
      <c r="AS376" s="125" t="e">
        <f t="shared" ca="1" si="2089"/>
        <v>#N/A</v>
      </c>
      <c r="AT376" s="125" t="e">
        <f t="shared" ca="1" si="2089"/>
        <v>#N/A</v>
      </c>
      <c r="AU376" s="125" t="e">
        <f t="shared" ca="1" si="2089"/>
        <v>#N/A</v>
      </c>
      <c r="AV376" s="125" t="e">
        <f t="shared" ca="1" si="2089"/>
        <v>#N/A</v>
      </c>
      <c r="AW376" s="125" t="e">
        <f t="shared" ca="1" si="2089"/>
        <v>#N/A</v>
      </c>
      <c r="AX376" s="125" t="e">
        <f t="shared" ca="1" si="2089"/>
        <v>#N/A</v>
      </c>
      <c r="AY376" s="125" t="e">
        <f t="shared" ca="1" si="2082"/>
        <v>#N/A</v>
      </c>
      <c r="AZ376" s="125" t="e">
        <f t="shared" ca="1" si="2082"/>
        <v>#N/A</v>
      </c>
      <c r="BA376" s="125" t="e">
        <f t="shared" ca="1" si="2082"/>
        <v>#N/A</v>
      </c>
      <c r="BB376" s="125" t="str">
        <f t="shared" ca="1" si="1814"/>
        <v/>
      </c>
      <c r="BC376" s="125" t="str">
        <f t="shared" ca="1" si="1806"/>
        <v/>
      </c>
      <c r="BD376" s="125" t="str">
        <f t="shared" ca="1" si="1807"/>
        <v/>
      </c>
      <c r="BE376" s="125" t="str">
        <f t="shared" ca="1" si="1808"/>
        <v/>
      </c>
      <c r="BF376" t="str">
        <f t="shared" ca="1" si="1815"/>
        <v/>
      </c>
      <c r="BG376" s="125" t="str">
        <f t="shared" ca="1" si="1842"/>
        <v/>
      </c>
      <c r="BI376" s="606" t="str">
        <f t="shared" ca="1" si="1877"/>
        <v/>
      </c>
      <c r="BJ376" s="125" t="str">
        <f t="shared" ca="1" si="1855"/>
        <v/>
      </c>
      <c r="BK376" s="125" t="str">
        <f t="shared" ca="1" si="1878"/>
        <v/>
      </c>
      <c r="BL376" s="125" t="str">
        <f t="shared" ref="BL376" ca="1" si="2120">IFERROR(INDEX($D$2:$BA$203,$A$41-1+$BI376,$A$27-3)*IF(RTF_unit="K",1,IF(RTF_unit="lb",1/1000,IF(RTF_unit="T",2,1))),"")</f>
        <v/>
      </c>
      <c r="BM376" s="125" t="str">
        <f t="shared" ref="BM376" ca="1" si="2121">IFERROR(INDEX($D$2:$BA$203,$A$41-1+$BI376,$A$27-1)*IF(RTF_unit="K",1,IF(RTF_unit="lb",1/1000,IF(RTF_unit="T",2,1))),"")</f>
        <v/>
      </c>
      <c r="BN376" s="125" t="str">
        <f t="shared" ref="BN376" ca="1" si="2122">IFERROR(INDEX($D$2:$BA$203,$A$41-1+$BI376,$A$27-2)*IF(RTF_unit="K",1,IF(RTF_unit="lb",1/1000,IF(RTF_unit="T",2,1))),"")</f>
        <v/>
      </c>
      <c r="BO376" s="125" t="str">
        <f t="shared" ref="BO376" ca="1" si="2123">IFERROR(INDEX($D$2:$BA$203,$A$41-1+$BI376,$A$27)*IF(RTF_unit_Moment="kip-ft",1,IF(RTF_unit_Moment="kip-in",1/12,IF(RTF_unit_Moment="lb-ft",1/1000,IF(RTF_unit_Moment="lb-in",1/12000,1)))),"")</f>
        <v/>
      </c>
      <c r="BP376" s="125" t="str">
        <f t="shared" ref="BP376" ca="1" si="2124">IFERROR(INDEX($D$2:$BA$203,$A$41-1+$BI376,$A$30)*IF(RTF_unit_Moment="kip-ft",1,IF(RTF_unit_Moment="kip-in",1/12,IF(RTF_unit_Moment="lb-ft",1/1000,IF(RTF_unit_Moment="lb-in",1/12000,1)))),"")</f>
        <v/>
      </c>
      <c r="BQ376" s="125" t="str">
        <f t="shared" ca="1" si="1884"/>
        <v/>
      </c>
      <c r="BR376" s="125" t="str">
        <f t="shared" ca="1" si="1885"/>
        <v/>
      </c>
      <c r="BT376" s="125" t="str">
        <f t="array" aca="1" ref="BT376" ca="1">IFERROR(INDEX($BB$1:$BB$203,SMALL(IF($BB$1:$BB$203&lt;&gt;"",ROW($BB$1:$BB$203)),ROW(369:369))),"")</f>
        <v/>
      </c>
      <c r="BU376" s="604" t="str">
        <f t="shared" ca="1" si="1853"/>
        <v/>
      </c>
      <c r="BV376" s="125" t="str">
        <f t="shared" ca="1" si="2050"/>
        <v/>
      </c>
      <c r="BW376" s="125" t="str">
        <f t="shared" ca="1" si="2050"/>
        <v/>
      </c>
      <c r="BX376" s="125" t="str">
        <f t="shared" ca="1" si="2050"/>
        <v/>
      </c>
      <c r="BY376" s="125" t="str">
        <f t="shared" ca="1" si="1862"/>
        <v/>
      </c>
      <c r="BZ376" s="125" t="str">
        <f t="shared" ca="1" si="1854"/>
        <v/>
      </c>
      <c r="CA376" s="125" t="str">
        <f t="shared" ca="1" si="1863"/>
        <v/>
      </c>
      <c r="CB376" s="125" t="str">
        <f t="shared" ca="1" si="1864"/>
        <v/>
      </c>
      <c r="CC376" s="125" t="str">
        <f t="shared" ca="1" si="1865"/>
        <v/>
      </c>
      <c r="CD376" s="125" t="str">
        <f t="shared" ca="1" si="1866"/>
        <v/>
      </c>
      <c r="CE376" s="125" t="str">
        <f t="shared" ca="1" si="1867"/>
        <v/>
      </c>
      <c r="CF376" s="125" t="str">
        <f t="shared" ca="1" si="1868"/>
        <v/>
      </c>
      <c r="CG376" s="125" t="str">
        <f t="shared" ca="1" si="1869"/>
        <v/>
      </c>
      <c r="CH376" s="125" t="str">
        <f t="shared" ca="1" si="1870"/>
        <v/>
      </c>
      <c r="CI376" s="125" t="str">
        <f t="shared" ca="1" si="1871"/>
        <v/>
      </c>
      <c r="CJ376" s="125" t="str">
        <f t="array" aca="1" ref="CJ376" ca="1">IFERROR(INDEX($CI$1:$CI$502,SMALL(IF($CI$1:$CI$502&lt;&gt;"",ROW($CI$1:$CI$502)),ROW(369:369))),"")</f>
        <v/>
      </c>
      <c r="CK376" s="125" t="str">
        <f t="shared" ca="1" si="1872"/>
        <v/>
      </c>
      <c r="CL376" s="125" t="str">
        <f t="shared" ca="1" si="1873"/>
        <v/>
      </c>
      <c r="CM376" s="125"/>
      <c r="CO376" s="125" t="str">
        <f t="shared" si="1874"/>
        <v/>
      </c>
      <c r="CP376" s="600" t="str">
        <f t="shared" si="1875"/>
        <v/>
      </c>
      <c r="CQ376" s="600" t="str">
        <f t="shared" si="1891"/>
        <v/>
      </c>
      <c r="CR376" s="600" t="str">
        <f t="shared" si="1876"/>
        <v/>
      </c>
    </row>
    <row r="377" spans="1:96" x14ac:dyDescent="0.25">
      <c r="A377" s="591"/>
      <c r="C377" s="125">
        <f t="shared" si="1821"/>
        <v>375</v>
      </c>
      <c r="D377" s="125" t="e">
        <f t="shared" ca="1" si="2088"/>
        <v>#N/A</v>
      </c>
      <c r="E377" s="125" t="e">
        <f t="shared" ca="1" si="2088"/>
        <v>#N/A</v>
      </c>
      <c r="F377" s="125" t="e">
        <f t="shared" ca="1" si="2088"/>
        <v>#N/A</v>
      </c>
      <c r="G377" s="125" t="e">
        <f t="shared" ca="1" si="2088"/>
        <v>#N/A</v>
      </c>
      <c r="H377" s="125" t="e">
        <f t="shared" ca="1" si="2088"/>
        <v>#N/A</v>
      </c>
      <c r="I377" s="125" t="e">
        <f t="shared" ca="1" si="2088"/>
        <v>#N/A</v>
      </c>
      <c r="J377" s="125" t="e">
        <f t="shared" ca="1" si="2088"/>
        <v>#N/A</v>
      </c>
      <c r="K377" s="125" t="e">
        <f t="shared" ca="1" si="2088"/>
        <v>#N/A</v>
      </c>
      <c r="L377" s="125" t="e">
        <f t="shared" ca="1" si="2088"/>
        <v>#N/A</v>
      </c>
      <c r="M377" s="125" t="e">
        <f t="shared" ca="1" si="2088"/>
        <v>#N/A</v>
      </c>
      <c r="N377" s="125" t="e">
        <f t="shared" ca="1" si="2088"/>
        <v>#N/A</v>
      </c>
      <c r="O377" s="125" t="e">
        <f t="shared" ca="1" si="2088"/>
        <v>#N/A</v>
      </c>
      <c r="P377" s="125" t="e">
        <f t="shared" ca="1" si="2088"/>
        <v>#N/A</v>
      </c>
      <c r="Q377" s="125" t="e">
        <f t="shared" ca="1" si="2088"/>
        <v>#N/A</v>
      </c>
      <c r="R377" s="125" t="e">
        <f t="shared" ca="1" si="2088"/>
        <v>#N/A</v>
      </c>
      <c r="S377" s="125" t="e">
        <f t="shared" ca="1" si="2088"/>
        <v>#N/A</v>
      </c>
      <c r="T377" s="125" t="e">
        <f t="shared" ca="1" si="2081"/>
        <v>#N/A</v>
      </c>
      <c r="U377" s="125" t="e">
        <f t="shared" ca="1" si="2081"/>
        <v>#N/A</v>
      </c>
      <c r="V377" s="125" t="e">
        <f t="shared" ca="1" si="2081"/>
        <v>#N/A</v>
      </c>
      <c r="W377" s="125" t="e">
        <f t="shared" ca="1" si="2081"/>
        <v>#N/A</v>
      </c>
      <c r="X377" s="125" t="e">
        <f t="shared" ca="1" si="2081"/>
        <v>#N/A</v>
      </c>
      <c r="Y377" s="125" t="e">
        <f t="shared" ca="1" si="2081"/>
        <v>#N/A</v>
      </c>
      <c r="Z377" s="125" t="e">
        <f t="shared" ca="1" si="2081"/>
        <v>#N/A</v>
      </c>
      <c r="AA377" s="125" t="e">
        <f t="shared" ca="1" si="2081"/>
        <v>#N/A</v>
      </c>
      <c r="AB377" s="125" t="e">
        <f t="shared" ca="1" si="2081"/>
        <v>#N/A</v>
      </c>
      <c r="AC377" s="125" t="e">
        <f t="shared" ca="1" si="2081"/>
        <v>#N/A</v>
      </c>
      <c r="AD377" s="125" t="e">
        <f t="shared" ca="1" si="2081"/>
        <v>#N/A</v>
      </c>
      <c r="AE377" s="125" t="e">
        <f t="shared" ca="1" si="2081"/>
        <v>#N/A</v>
      </c>
      <c r="AF377" s="125" t="e">
        <f t="shared" ca="1" si="2081"/>
        <v>#N/A</v>
      </c>
      <c r="AG377" s="125" t="e">
        <f t="shared" ca="1" si="2081"/>
        <v>#N/A</v>
      </c>
      <c r="AH377" s="125" t="e">
        <f t="shared" ca="1" si="2081"/>
        <v>#N/A</v>
      </c>
      <c r="AI377" s="125" t="e">
        <f t="shared" ca="1" si="2089"/>
        <v>#N/A</v>
      </c>
      <c r="AJ377" s="125" t="e">
        <f t="shared" ca="1" si="2089"/>
        <v>#N/A</v>
      </c>
      <c r="AK377" s="125" t="e">
        <f t="shared" ca="1" si="2089"/>
        <v>#N/A</v>
      </c>
      <c r="AL377" s="125" t="e">
        <f t="shared" ca="1" si="2089"/>
        <v>#N/A</v>
      </c>
      <c r="AM377" s="125" t="e">
        <f t="shared" ca="1" si="2089"/>
        <v>#N/A</v>
      </c>
      <c r="AN377" s="125" t="e">
        <f t="shared" ca="1" si="2089"/>
        <v>#N/A</v>
      </c>
      <c r="AO377" s="125" t="e">
        <f t="shared" ca="1" si="2089"/>
        <v>#N/A</v>
      </c>
      <c r="AP377" s="125" t="e">
        <f t="shared" ca="1" si="2089"/>
        <v>#N/A</v>
      </c>
      <c r="AQ377" s="125" t="e">
        <f t="shared" ca="1" si="2089"/>
        <v>#N/A</v>
      </c>
      <c r="AR377" s="125" t="e">
        <f t="shared" ca="1" si="2089"/>
        <v>#N/A</v>
      </c>
      <c r="AS377" s="125" t="e">
        <f t="shared" ca="1" si="2089"/>
        <v>#N/A</v>
      </c>
      <c r="AT377" s="125" t="e">
        <f t="shared" ca="1" si="2089"/>
        <v>#N/A</v>
      </c>
      <c r="AU377" s="125" t="e">
        <f t="shared" ca="1" si="2089"/>
        <v>#N/A</v>
      </c>
      <c r="AV377" s="125" t="e">
        <f t="shared" ca="1" si="2089"/>
        <v>#N/A</v>
      </c>
      <c r="AW377" s="125" t="e">
        <f t="shared" ca="1" si="2089"/>
        <v>#N/A</v>
      </c>
      <c r="AX377" s="125" t="e">
        <f t="shared" ca="1" si="2089"/>
        <v>#N/A</v>
      </c>
      <c r="AY377" s="125" t="e">
        <f t="shared" ca="1" si="2082"/>
        <v>#N/A</v>
      </c>
      <c r="AZ377" s="125" t="e">
        <f t="shared" ca="1" si="2082"/>
        <v>#N/A</v>
      </c>
      <c r="BA377" s="125" t="e">
        <f t="shared" ca="1" si="2082"/>
        <v>#N/A</v>
      </c>
      <c r="BB377" s="125" t="str">
        <f t="shared" ca="1" si="1814"/>
        <v/>
      </c>
      <c r="BC377" s="125" t="str">
        <f t="shared" ca="1" si="1806"/>
        <v/>
      </c>
      <c r="BD377" s="125" t="str">
        <f t="shared" ca="1" si="1807"/>
        <v/>
      </c>
      <c r="BE377" s="125" t="str">
        <f t="shared" ca="1" si="1808"/>
        <v/>
      </c>
      <c r="BF377" t="str">
        <f t="shared" ca="1" si="1815"/>
        <v/>
      </c>
      <c r="BG377" s="125" t="str">
        <f t="shared" ca="1" si="1842"/>
        <v/>
      </c>
      <c r="BI377" s="606" t="str">
        <f t="shared" ca="1" si="1877"/>
        <v/>
      </c>
      <c r="BJ377" s="125" t="str">
        <f t="shared" ca="1" si="1855"/>
        <v/>
      </c>
      <c r="BK377" s="125" t="str">
        <f t="shared" ca="1" si="1878"/>
        <v/>
      </c>
      <c r="BL377" s="125" t="str">
        <f t="shared" ref="BL377" ca="1" si="2125">IFERROR(INDEX($D$2:$BA$203,$A$41-1+$BI377,$A$27-3)*IF(RTF_unit="K",1,IF(RTF_unit="lb",1/1000,IF(RTF_unit="T",2,1))),"")</f>
        <v/>
      </c>
      <c r="BM377" s="125" t="str">
        <f t="shared" ref="BM377" ca="1" si="2126">IFERROR(INDEX($D$2:$BA$203,$A$41-1+$BI377,$A$27-1)*IF(RTF_unit="K",1,IF(RTF_unit="lb",1/1000,IF(RTF_unit="T",2,1))),"")</f>
        <v/>
      </c>
      <c r="BN377" s="125" t="str">
        <f t="shared" ref="BN377" ca="1" si="2127">IFERROR(INDEX($D$2:$BA$203,$A$41-1+$BI377,$A$27-2)*IF(RTF_unit="K",1,IF(RTF_unit="lb",1/1000,IF(RTF_unit="T",2,1))),"")</f>
        <v/>
      </c>
      <c r="BO377" s="125" t="str">
        <f t="shared" ref="BO377" ca="1" si="2128">IFERROR(INDEX($D$2:$BA$203,$A$41-1+$BI377,$A$27)*IF(RTF_unit_Moment="kip-ft",1,IF(RTF_unit_Moment="kip-in",1/12,IF(RTF_unit_Moment="lb-ft",1/1000,IF(RTF_unit_Moment="lb-in",1/12000,1)))),"")</f>
        <v/>
      </c>
      <c r="BP377" s="125" t="str">
        <f t="shared" ref="BP377" ca="1" si="2129">IFERROR(INDEX($D$2:$BA$203,$A$41-1+$BI377,$A$30)*IF(RTF_unit_Moment="kip-ft",1,IF(RTF_unit_Moment="kip-in",1/12,IF(RTF_unit_Moment="lb-ft",1/1000,IF(RTF_unit_Moment="lb-in",1/12000,1)))),"")</f>
        <v/>
      </c>
      <c r="BQ377" s="125" t="str">
        <f t="shared" ca="1" si="1884"/>
        <v/>
      </c>
      <c r="BR377" s="125" t="str">
        <f t="shared" ca="1" si="1885"/>
        <v/>
      </c>
      <c r="BT377" s="125" t="str">
        <f t="array" aca="1" ref="BT377" ca="1">IFERROR(INDEX($BB$1:$BB$203,SMALL(IF($BB$1:$BB$203&lt;&gt;"",ROW($BB$1:$BB$203)),ROW(370:370))),"")</f>
        <v/>
      </c>
      <c r="BU377" s="604" t="str">
        <f t="shared" ca="1" si="1853"/>
        <v/>
      </c>
      <c r="BV377" s="125" t="str">
        <f t="shared" ca="1" si="2050"/>
        <v/>
      </c>
      <c r="BW377" s="125" t="str">
        <f t="shared" ca="1" si="2050"/>
        <v/>
      </c>
      <c r="BX377" s="125" t="str">
        <f t="shared" ca="1" si="2050"/>
        <v/>
      </c>
      <c r="BY377" s="125" t="str">
        <f t="shared" ca="1" si="1862"/>
        <v/>
      </c>
      <c r="BZ377" s="125" t="str">
        <f t="shared" ca="1" si="1854"/>
        <v/>
      </c>
      <c r="CA377" s="125" t="str">
        <f t="shared" ca="1" si="1863"/>
        <v/>
      </c>
      <c r="CB377" s="125" t="str">
        <f t="shared" ca="1" si="1864"/>
        <v/>
      </c>
      <c r="CC377" s="125" t="str">
        <f t="shared" ca="1" si="1865"/>
        <v/>
      </c>
      <c r="CD377" s="125" t="str">
        <f t="shared" ca="1" si="1866"/>
        <v/>
      </c>
      <c r="CE377" s="125" t="str">
        <f t="shared" ca="1" si="1867"/>
        <v/>
      </c>
      <c r="CF377" s="125" t="str">
        <f t="shared" ca="1" si="1868"/>
        <v/>
      </c>
      <c r="CG377" s="125" t="str">
        <f t="shared" ca="1" si="1869"/>
        <v/>
      </c>
      <c r="CH377" s="125" t="str">
        <f t="shared" ca="1" si="1870"/>
        <v/>
      </c>
      <c r="CI377" s="125" t="str">
        <f t="shared" ca="1" si="1871"/>
        <v/>
      </c>
      <c r="CJ377" s="125" t="str">
        <f t="array" aca="1" ref="CJ377" ca="1">IFERROR(INDEX($CI$1:$CI$502,SMALL(IF($CI$1:$CI$502&lt;&gt;"",ROW($CI$1:$CI$502)),ROW(370:370))),"")</f>
        <v/>
      </c>
      <c r="CK377" s="125" t="str">
        <f t="shared" ca="1" si="1872"/>
        <v/>
      </c>
      <c r="CL377" s="125" t="str">
        <f t="shared" ca="1" si="1873"/>
        <v/>
      </c>
      <c r="CM377" s="125"/>
      <c r="CO377" s="125" t="str">
        <f t="shared" si="1874"/>
        <v/>
      </c>
      <c r="CP377" s="600" t="str">
        <f t="shared" si="1875"/>
        <v/>
      </c>
      <c r="CQ377" s="600" t="str">
        <f t="shared" si="1891"/>
        <v/>
      </c>
      <c r="CR377" s="600" t="str">
        <f t="shared" si="1876"/>
        <v/>
      </c>
    </row>
    <row r="378" spans="1:96" x14ac:dyDescent="0.25">
      <c r="A378" s="591"/>
      <c r="C378" s="125">
        <f t="shared" si="1821"/>
        <v>376</v>
      </c>
      <c r="D378" s="125" t="e">
        <f t="shared" ca="1" si="2088"/>
        <v>#N/A</v>
      </c>
      <c r="E378" s="125" t="e">
        <f t="shared" ca="1" si="2088"/>
        <v>#N/A</v>
      </c>
      <c r="F378" s="125" t="e">
        <f t="shared" ca="1" si="2088"/>
        <v>#N/A</v>
      </c>
      <c r="G378" s="125" t="e">
        <f t="shared" ca="1" si="2088"/>
        <v>#N/A</v>
      </c>
      <c r="H378" s="125" t="e">
        <f t="shared" ca="1" si="2088"/>
        <v>#N/A</v>
      </c>
      <c r="I378" s="125" t="e">
        <f t="shared" ca="1" si="2088"/>
        <v>#N/A</v>
      </c>
      <c r="J378" s="125" t="e">
        <f t="shared" ca="1" si="2088"/>
        <v>#N/A</v>
      </c>
      <c r="K378" s="125" t="e">
        <f t="shared" ca="1" si="2088"/>
        <v>#N/A</v>
      </c>
      <c r="L378" s="125" t="e">
        <f t="shared" ca="1" si="2088"/>
        <v>#N/A</v>
      </c>
      <c r="M378" s="125" t="e">
        <f t="shared" ca="1" si="2088"/>
        <v>#N/A</v>
      </c>
      <c r="N378" s="125" t="e">
        <f t="shared" ca="1" si="2088"/>
        <v>#N/A</v>
      </c>
      <c r="O378" s="125" t="e">
        <f t="shared" ca="1" si="2088"/>
        <v>#N/A</v>
      </c>
      <c r="P378" s="125" t="e">
        <f t="shared" ca="1" si="2088"/>
        <v>#N/A</v>
      </c>
      <c r="Q378" s="125" t="e">
        <f t="shared" ca="1" si="2088"/>
        <v>#N/A</v>
      </c>
      <c r="R378" s="125" t="e">
        <f t="shared" ca="1" si="2088"/>
        <v>#N/A</v>
      </c>
      <c r="S378" s="125" t="e">
        <f t="shared" ca="1" si="2088"/>
        <v>#N/A</v>
      </c>
      <c r="T378" s="125" t="e">
        <f t="shared" ca="1" si="2081"/>
        <v>#N/A</v>
      </c>
      <c r="U378" s="125" t="e">
        <f t="shared" ca="1" si="2081"/>
        <v>#N/A</v>
      </c>
      <c r="V378" s="125" t="e">
        <f t="shared" ca="1" si="2081"/>
        <v>#N/A</v>
      </c>
      <c r="W378" s="125" t="e">
        <f t="shared" ca="1" si="2081"/>
        <v>#N/A</v>
      </c>
      <c r="X378" s="125" t="e">
        <f t="shared" ca="1" si="2081"/>
        <v>#N/A</v>
      </c>
      <c r="Y378" s="125" t="e">
        <f t="shared" ca="1" si="2081"/>
        <v>#N/A</v>
      </c>
      <c r="Z378" s="125" t="e">
        <f t="shared" ca="1" si="2081"/>
        <v>#N/A</v>
      </c>
      <c r="AA378" s="125" t="e">
        <f t="shared" ca="1" si="2081"/>
        <v>#N/A</v>
      </c>
      <c r="AB378" s="125" t="e">
        <f t="shared" ca="1" si="2081"/>
        <v>#N/A</v>
      </c>
      <c r="AC378" s="125" t="e">
        <f t="shared" ca="1" si="2081"/>
        <v>#N/A</v>
      </c>
      <c r="AD378" s="125" t="e">
        <f t="shared" ca="1" si="2081"/>
        <v>#N/A</v>
      </c>
      <c r="AE378" s="125" t="e">
        <f t="shared" ca="1" si="2081"/>
        <v>#N/A</v>
      </c>
      <c r="AF378" s="125" t="e">
        <f t="shared" ca="1" si="2081"/>
        <v>#N/A</v>
      </c>
      <c r="AG378" s="125" t="e">
        <f t="shared" ca="1" si="2081"/>
        <v>#N/A</v>
      </c>
      <c r="AH378" s="125" t="e">
        <f t="shared" ca="1" si="2081"/>
        <v>#N/A</v>
      </c>
      <c r="AI378" s="125" t="e">
        <f t="shared" ca="1" si="2089"/>
        <v>#N/A</v>
      </c>
      <c r="AJ378" s="125" t="e">
        <f t="shared" ca="1" si="2089"/>
        <v>#N/A</v>
      </c>
      <c r="AK378" s="125" t="e">
        <f t="shared" ca="1" si="2089"/>
        <v>#N/A</v>
      </c>
      <c r="AL378" s="125" t="e">
        <f t="shared" ca="1" si="2089"/>
        <v>#N/A</v>
      </c>
      <c r="AM378" s="125" t="e">
        <f t="shared" ca="1" si="2089"/>
        <v>#N/A</v>
      </c>
      <c r="AN378" s="125" t="e">
        <f t="shared" ca="1" si="2089"/>
        <v>#N/A</v>
      </c>
      <c r="AO378" s="125" t="e">
        <f t="shared" ca="1" si="2089"/>
        <v>#N/A</v>
      </c>
      <c r="AP378" s="125" t="e">
        <f t="shared" ca="1" si="2089"/>
        <v>#N/A</v>
      </c>
      <c r="AQ378" s="125" t="e">
        <f t="shared" ca="1" si="2089"/>
        <v>#N/A</v>
      </c>
      <c r="AR378" s="125" t="e">
        <f t="shared" ca="1" si="2089"/>
        <v>#N/A</v>
      </c>
      <c r="AS378" s="125" t="e">
        <f t="shared" ca="1" si="2089"/>
        <v>#N/A</v>
      </c>
      <c r="AT378" s="125" t="e">
        <f t="shared" ca="1" si="2089"/>
        <v>#N/A</v>
      </c>
      <c r="AU378" s="125" t="e">
        <f t="shared" ca="1" si="2089"/>
        <v>#N/A</v>
      </c>
      <c r="AV378" s="125" t="e">
        <f t="shared" ca="1" si="2089"/>
        <v>#N/A</v>
      </c>
      <c r="AW378" s="125" t="e">
        <f t="shared" ca="1" si="2089"/>
        <v>#N/A</v>
      </c>
      <c r="AX378" s="125" t="e">
        <f t="shared" ca="1" si="2089"/>
        <v>#N/A</v>
      </c>
      <c r="AY378" s="125" t="e">
        <f t="shared" ca="1" si="2082"/>
        <v>#N/A</v>
      </c>
      <c r="AZ378" s="125" t="e">
        <f t="shared" ca="1" si="2082"/>
        <v>#N/A</v>
      </c>
      <c r="BA378" s="125" t="e">
        <f t="shared" ca="1" si="2082"/>
        <v>#N/A</v>
      </c>
      <c r="BB378" s="125" t="str">
        <f t="shared" ca="1" si="1814"/>
        <v/>
      </c>
      <c r="BC378" s="125" t="str">
        <f t="shared" ca="1" si="1806"/>
        <v/>
      </c>
      <c r="BD378" s="125" t="str">
        <f t="shared" ca="1" si="1807"/>
        <v/>
      </c>
      <c r="BE378" s="125" t="str">
        <f t="shared" ca="1" si="1808"/>
        <v/>
      </c>
      <c r="BF378" t="str">
        <f t="shared" ca="1" si="1815"/>
        <v/>
      </c>
      <c r="BG378" s="125" t="str">
        <f t="shared" ca="1" si="1842"/>
        <v/>
      </c>
      <c r="BI378" s="606" t="str">
        <f t="shared" ca="1" si="1877"/>
        <v/>
      </c>
      <c r="BJ378" s="125" t="str">
        <f t="shared" ca="1" si="1855"/>
        <v/>
      </c>
      <c r="BK378" s="125" t="str">
        <f t="shared" ca="1" si="1878"/>
        <v/>
      </c>
      <c r="BL378" s="125" t="str">
        <f t="shared" ref="BL378" ca="1" si="2130">IFERROR(INDEX($D$2:$BA$203,$A$41-1+$BI378,$A$27-3)*IF(RTF_unit="K",1,IF(RTF_unit="lb",1/1000,IF(RTF_unit="T",2,1))),"")</f>
        <v/>
      </c>
      <c r="BM378" s="125" t="str">
        <f t="shared" ref="BM378" ca="1" si="2131">IFERROR(INDEX($D$2:$BA$203,$A$41-1+$BI378,$A$27-1)*IF(RTF_unit="K",1,IF(RTF_unit="lb",1/1000,IF(RTF_unit="T",2,1))),"")</f>
        <v/>
      </c>
      <c r="BN378" s="125" t="str">
        <f t="shared" ref="BN378" ca="1" si="2132">IFERROR(INDEX($D$2:$BA$203,$A$41-1+$BI378,$A$27-2)*IF(RTF_unit="K",1,IF(RTF_unit="lb",1/1000,IF(RTF_unit="T",2,1))),"")</f>
        <v/>
      </c>
      <c r="BO378" s="125" t="str">
        <f t="shared" ref="BO378" ca="1" si="2133">IFERROR(INDEX($D$2:$BA$203,$A$41-1+$BI378,$A$27)*IF(RTF_unit_Moment="kip-ft",1,IF(RTF_unit_Moment="kip-in",1/12,IF(RTF_unit_Moment="lb-ft",1/1000,IF(RTF_unit_Moment="lb-in",1/12000,1)))),"")</f>
        <v/>
      </c>
      <c r="BP378" s="125" t="str">
        <f t="shared" ref="BP378" ca="1" si="2134">IFERROR(INDEX($D$2:$BA$203,$A$41-1+$BI378,$A$30)*IF(RTF_unit_Moment="kip-ft",1,IF(RTF_unit_Moment="kip-in",1/12,IF(RTF_unit_Moment="lb-ft",1/1000,IF(RTF_unit_Moment="lb-in",1/12000,1)))),"")</f>
        <v/>
      </c>
      <c r="BQ378" s="125" t="str">
        <f t="shared" ca="1" si="1884"/>
        <v/>
      </c>
      <c r="BR378" s="125" t="str">
        <f t="shared" ca="1" si="1885"/>
        <v/>
      </c>
      <c r="BT378" s="125" t="str">
        <f t="array" aca="1" ref="BT378" ca="1">IFERROR(INDEX($BB$1:$BB$203,SMALL(IF($BB$1:$BB$203&lt;&gt;"",ROW($BB$1:$BB$203)),ROW(371:371))),"")</f>
        <v/>
      </c>
      <c r="BU378" s="604" t="str">
        <f t="shared" ca="1" si="1853"/>
        <v/>
      </c>
      <c r="BV378" s="125" t="str">
        <f t="shared" ca="1" si="2050"/>
        <v/>
      </c>
      <c r="BW378" s="125" t="str">
        <f t="shared" ca="1" si="2050"/>
        <v/>
      </c>
      <c r="BX378" s="125" t="str">
        <f t="shared" ca="1" si="2050"/>
        <v/>
      </c>
      <c r="BY378" s="125" t="str">
        <f t="shared" ca="1" si="1862"/>
        <v/>
      </c>
      <c r="BZ378" s="125" t="str">
        <f t="shared" ca="1" si="1854"/>
        <v/>
      </c>
      <c r="CA378" s="125" t="str">
        <f t="shared" ca="1" si="1863"/>
        <v/>
      </c>
      <c r="CB378" s="125" t="str">
        <f t="shared" ca="1" si="1864"/>
        <v/>
      </c>
      <c r="CC378" s="125" t="str">
        <f t="shared" ca="1" si="1865"/>
        <v/>
      </c>
      <c r="CD378" s="125" t="str">
        <f t="shared" ca="1" si="1866"/>
        <v/>
      </c>
      <c r="CE378" s="125" t="str">
        <f t="shared" ca="1" si="1867"/>
        <v/>
      </c>
      <c r="CF378" s="125" t="str">
        <f t="shared" ca="1" si="1868"/>
        <v/>
      </c>
      <c r="CG378" s="125" t="str">
        <f t="shared" ca="1" si="1869"/>
        <v/>
      </c>
      <c r="CH378" s="125" t="str">
        <f t="shared" ca="1" si="1870"/>
        <v/>
      </c>
      <c r="CI378" s="125" t="str">
        <f t="shared" ca="1" si="1871"/>
        <v/>
      </c>
      <c r="CJ378" s="125" t="str">
        <f t="array" aca="1" ref="CJ378" ca="1">IFERROR(INDEX($CI$1:$CI$502,SMALL(IF($CI$1:$CI$502&lt;&gt;"",ROW($CI$1:$CI$502)),ROW(371:371))),"")</f>
        <v/>
      </c>
      <c r="CK378" s="125" t="str">
        <f t="shared" ca="1" si="1872"/>
        <v/>
      </c>
      <c r="CL378" s="125" t="str">
        <f t="shared" ca="1" si="1873"/>
        <v/>
      </c>
      <c r="CM378" s="125"/>
      <c r="CO378" s="125" t="str">
        <f t="shared" si="1874"/>
        <v/>
      </c>
      <c r="CP378" s="600" t="str">
        <f t="shared" si="1875"/>
        <v/>
      </c>
      <c r="CQ378" s="600" t="str">
        <f t="shared" si="1891"/>
        <v/>
      </c>
      <c r="CR378" s="600" t="str">
        <f t="shared" si="1876"/>
        <v/>
      </c>
    </row>
    <row r="379" spans="1:96" x14ac:dyDescent="0.25">
      <c r="A379" s="591"/>
      <c r="C379" s="125">
        <f t="shared" si="1821"/>
        <v>377</v>
      </c>
      <c r="D379" s="125" t="e">
        <f t="shared" ca="1" si="2088"/>
        <v>#N/A</v>
      </c>
      <c r="E379" s="125" t="e">
        <f t="shared" ca="1" si="2088"/>
        <v>#N/A</v>
      </c>
      <c r="F379" s="125" t="e">
        <f t="shared" ca="1" si="2088"/>
        <v>#N/A</v>
      </c>
      <c r="G379" s="125" t="e">
        <f t="shared" ca="1" si="2088"/>
        <v>#N/A</v>
      </c>
      <c r="H379" s="125" t="e">
        <f t="shared" ca="1" si="2088"/>
        <v>#N/A</v>
      </c>
      <c r="I379" s="125" t="e">
        <f t="shared" ca="1" si="2088"/>
        <v>#N/A</v>
      </c>
      <c r="J379" s="125" t="e">
        <f t="shared" ca="1" si="2088"/>
        <v>#N/A</v>
      </c>
      <c r="K379" s="125" t="e">
        <f t="shared" ca="1" si="2088"/>
        <v>#N/A</v>
      </c>
      <c r="L379" s="125" t="e">
        <f t="shared" ca="1" si="2088"/>
        <v>#N/A</v>
      </c>
      <c r="M379" s="125" t="e">
        <f t="shared" ca="1" si="2088"/>
        <v>#N/A</v>
      </c>
      <c r="N379" s="125" t="e">
        <f t="shared" ca="1" si="2088"/>
        <v>#N/A</v>
      </c>
      <c r="O379" s="125" t="e">
        <f t="shared" ca="1" si="2088"/>
        <v>#N/A</v>
      </c>
      <c r="P379" s="125" t="e">
        <f t="shared" ca="1" si="2088"/>
        <v>#N/A</v>
      </c>
      <c r="Q379" s="125" t="e">
        <f t="shared" ca="1" si="2088"/>
        <v>#N/A</v>
      </c>
      <c r="R379" s="125" t="e">
        <f t="shared" ca="1" si="2088"/>
        <v>#N/A</v>
      </c>
      <c r="S379" s="125" t="e">
        <f t="shared" ca="1" si="2088"/>
        <v>#N/A</v>
      </c>
      <c r="T379" s="125" t="e">
        <f t="shared" ca="1" si="2081"/>
        <v>#N/A</v>
      </c>
      <c r="U379" s="125" t="e">
        <f t="shared" ca="1" si="2081"/>
        <v>#N/A</v>
      </c>
      <c r="V379" s="125" t="e">
        <f t="shared" ca="1" si="2081"/>
        <v>#N/A</v>
      </c>
      <c r="W379" s="125" t="e">
        <f t="shared" ca="1" si="2081"/>
        <v>#N/A</v>
      </c>
      <c r="X379" s="125" t="e">
        <f t="shared" ca="1" si="2081"/>
        <v>#N/A</v>
      </c>
      <c r="Y379" s="125" t="e">
        <f t="shared" ca="1" si="2081"/>
        <v>#N/A</v>
      </c>
      <c r="Z379" s="125" t="e">
        <f t="shared" ca="1" si="2081"/>
        <v>#N/A</v>
      </c>
      <c r="AA379" s="125" t="e">
        <f t="shared" ca="1" si="2081"/>
        <v>#N/A</v>
      </c>
      <c r="AB379" s="125" t="e">
        <f t="shared" ca="1" si="2081"/>
        <v>#N/A</v>
      </c>
      <c r="AC379" s="125" t="e">
        <f t="shared" ca="1" si="2081"/>
        <v>#N/A</v>
      </c>
      <c r="AD379" s="125" t="e">
        <f t="shared" ca="1" si="2081"/>
        <v>#N/A</v>
      </c>
      <c r="AE379" s="125" t="e">
        <f t="shared" ca="1" si="2081"/>
        <v>#N/A</v>
      </c>
      <c r="AF379" s="125" t="e">
        <f t="shared" ca="1" si="2081"/>
        <v>#N/A</v>
      </c>
      <c r="AG379" s="125" t="e">
        <f t="shared" ca="1" si="2081"/>
        <v>#N/A</v>
      </c>
      <c r="AH379" s="125" t="e">
        <f t="shared" ca="1" si="2081"/>
        <v>#N/A</v>
      </c>
      <c r="AI379" s="125" t="e">
        <f t="shared" ca="1" si="2089"/>
        <v>#N/A</v>
      </c>
      <c r="AJ379" s="125" t="e">
        <f t="shared" ca="1" si="2089"/>
        <v>#N/A</v>
      </c>
      <c r="AK379" s="125" t="e">
        <f t="shared" ca="1" si="2089"/>
        <v>#N/A</v>
      </c>
      <c r="AL379" s="125" t="e">
        <f t="shared" ca="1" si="2089"/>
        <v>#N/A</v>
      </c>
      <c r="AM379" s="125" t="e">
        <f t="shared" ca="1" si="2089"/>
        <v>#N/A</v>
      </c>
      <c r="AN379" s="125" t="e">
        <f t="shared" ca="1" si="2089"/>
        <v>#N/A</v>
      </c>
      <c r="AO379" s="125" t="e">
        <f t="shared" ca="1" si="2089"/>
        <v>#N/A</v>
      </c>
      <c r="AP379" s="125" t="e">
        <f t="shared" ca="1" si="2089"/>
        <v>#N/A</v>
      </c>
      <c r="AQ379" s="125" t="e">
        <f t="shared" ca="1" si="2089"/>
        <v>#N/A</v>
      </c>
      <c r="AR379" s="125" t="e">
        <f t="shared" ca="1" si="2089"/>
        <v>#N/A</v>
      </c>
      <c r="AS379" s="125" t="e">
        <f t="shared" ca="1" si="2089"/>
        <v>#N/A</v>
      </c>
      <c r="AT379" s="125" t="e">
        <f t="shared" ca="1" si="2089"/>
        <v>#N/A</v>
      </c>
      <c r="AU379" s="125" t="e">
        <f t="shared" ca="1" si="2089"/>
        <v>#N/A</v>
      </c>
      <c r="AV379" s="125" t="e">
        <f t="shared" ca="1" si="2089"/>
        <v>#N/A</v>
      </c>
      <c r="AW379" s="125" t="e">
        <f t="shared" ca="1" si="2089"/>
        <v>#N/A</v>
      </c>
      <c r="AX379" s="125" t="e">
        <f t="shared" ca="1" si="2089"/>
        <v>#N/A</v>
      </c>
      <c r="AY379" s="125" t="e">
        <f t="shared" ca="1" si="2082"/>
        <v>#N/A</v>
      </c>
      <c r="AZ379" s="125" t="e">
        <f t="shared" ca="1" si="2082"/>
        <v>#N/A</v>
      </c>
      <c r="BA379" s="125" t="e">
        <f t="shared" ca="1" si="2082"/>
        <v>#N/A</v>
      </c>
      <c r="BB379" s="125" t="str">
        <f t="shared" ca="1" si="1814"/>
        <v/>
      </c>
      <c r="BC379" s="125" t="str">
        <f t="shared" ca="1" si="1806"/>
        <v/>
      </c>
      <c r="BD379" s="125" t="str">
        <f t="shared" ca="1" si="1807"/>
        <v/>
      </c>
      <c r="BE379" s="125" t="str">
        <f t="shared" ca="1" si="1808"/>
        <v/>
      </c>
      <c r="BF379" t="str">
        <f t="shared" ca="1" si="1815"/>
        <v/>
      </c>
      <c r="BG379" s="125" t="str">
        <f t="shared" ca="1" si="1842"/>
        <v/>
      </c>
      <c r="BI379" s="606" t="str">
        <f t="shared" ca="1" si="1877"/>
        <v/>
      </c>
      <c r="BJ379" s="125" t="str">
        <f t="shared" ca="1" si="1855"/>
        <v/>
      </c>
      <c r="BK379" s="125" t="str">
        <f t="shared" ca="1" si="1878"/>
        <v/>
      </c>
      <c r="BL379" s="125" t="str">
        <f t="shared" ref="BL379" ca="1" si="2135">IFERROR(INDEX($D$2:$BA$203,$A$41-1+$BI379,$A$27-3)*IF(RTF_unit="K",1,IF(RTF_unit="lb",1/1000,IF(RTF_unit="T",2,1))),"")</f>
        <v/>
      </c>
      <c r="BM379" s="125" t="str">
        <f t="shared" ref="BM379" ca="1" si="2136">IFERROR(INDEX($D$2:$BA$203,$A$41-1+$BI379,$A$27-1)*IF(RTF_unit="K",1,IF(RTF_unit="lb",1/1000,IF(RTF_unit="T",2,1))),"")</f>
        <v/>
      </c>
      <c r="BN379" s="125" t="str">
        <f t="shared" ref="BN379" ca="1" si="2137">IFERROR(INDEX($D$2:$BA$203,$A$41-1+$BI379,$A$27-2)*IF(RTF_unit="K",1,IF(RTF_unit="lb",1/1000,IF(RTF_unit="T",2,1))),"")</f>
        <v/>
      </c>
      <c r="BO379" s="125" t="str">
        <f t="shared" ref="BO379" ca="1" si="2138">IFERROR(INDEX($D$2:$BA$203,$A$41-1+$BI379,$A$27)*IF(RTF_unit_Moment="kip-ft",1,IF(RTF_unit_Moment="kip-in",1/12,IF(RTF_unit_Moment="lb-ft",1/1000,IF(RTF_unit_Moment="lb-in",1/12000,1)))),"")</f>
        <v/>
      </c>
      <c r="BP379" s="125" t="str">
        <f t="shared" ref="BP379" ca="1" si="2139">IFERROR(INDEX($D$2:$BA$203,$A$41-1+$BI379,$A$30)*IF(RTF_unit_Moment="kip-ft",1,IF(RTF_unit_Moment="kip-in",1/12,IF(RTF_unit_Moment="lb-ft",1/1000,IF(RTF_unit_Moment="lb-in",1/12000,1)))),"")</f>
        <v/>
      </c>
      <c r="BQ379" s="125" t="str">
        <f t="shared" ca="1" si="1884"/>
        <v/>
      </c>
      <c r="BR379" s="125" t="str">
        <f t="shared" ca="1" si="1885"/>
        <v/>
      </c>
      <c r="BT379" s="125" t="str">
        <f t="array" aca="1" ref="BT379" ca="1">IFERROR(INDEX($BB$1:$BB$203,SMALL(IF($BB$1:$BB$203&lt;&gt;"",ROW($BB$1:$BB$203)),ROW(372:372))),"")</f>
        <v/>
      </c>
      <c r="BU379" s="604" t="str">
        <f t="shared" ca="1" si="1853"/>
        <v/>
      </c>
      <c r="BV379" s="125" t="str">
        <f t="shared" ca="1" si="2050"/>
        <v/>
      </c>
      <c r="BW379" s="125" t="str">
        <f t="shared" ca="1" si="2050"/>
        <v/>
      </c>
      <c r="BX379" s="125" t="str">
        <f t="shared" ca="1" si="2050"/>
        <v/>
      </c>
      <c r="BY379" s="125" t="str">
        <f t="shared" ca="1" si="1862"/>
        <v/>
      </c>
      <c r="BZ379" s="125" t="str">
        <f t="shared" ca="1" si="1854"/>
        <v/>
      </c>
      <c r="CA379" s="125" t="str">
        <f t="shared" ca="1" si="1863"/>
        <v/>
      </c>
      <c r="CB379" s="125" t="str">
        <f t="shared" ca="1" si="1864"/>
        <v/>
      </c>
      <c r="CC379" s="125" t="str">
        <f t="shared" ca="1" si="1865"/>
        <v/>
      </c>
      <c r="CD379" s="125" t="str">
        <f t="shared" ca="1" si="1866"/>
        <v/>
      </c>
      <c r="CE379" s="125" t="str">
        <f t="shared" ca="1" si="1867"/>
        <v/>
      </c>
      <c r="CF379" s="125" t="str">
        <f t="shared" ca="1" si="1868"/>
        <v/>
      </c>
      <c r="CG379" s="125" t="str">
        <f t="shared" ca="1" si="1869"/>
        <v/>
      </c>
      <c r="CH379" s="125" t="str">
        <f t="shared" ca="1" si="1870"/>
        <v/>
      </c>
      <c r="CI379" s="125" t="str">
        <f t="shared" ca="1" si="1871"/>
        <v/>
      </c>
      <c r="CJ379" s="125" t="str">
        <f t="array" aca="1" ref="CJ379" ca="1">IFERROR(INDEX($CI$1:$CI$502,SMALL(IF($CI$1:$CI$502&lt;&gt;"",ROW($CI$1:$CI$502)),ROW(372:372))),"")</f>
        <v/>
      </c>
      <c r="CK379" s="125" t="str">
        <f t="shared" ca="1" si="1872"/>
        <v/>
      </c>
      <c r="CL379" s="125" t="str">
        <f t="shared" ca="1" si="1873"/>
        <v/>
      </c>
      <c r="CM379" s="125"/>
      <c r="CO379" s="125" t="str">
        <f t="shared" si="1874"/>
        <v/>
      </c>
      <c r="CP379" s="600" t="str">
        <f t="shared" si="1875"/>
        <v/>
      </c>
      <c r="CQ379" s="600" t="str">
        <f t="shared" si="1891"/>
        <v/>
      </c>
      <c r="CR379" s="600" t="str">
        <f t="shared" si="1876"/>
        <v/>
      </c>
    </row>
    <row r="380" spans="1:96" x14ac:dyDescent="0.25">
      <c r="A380" s="591"/>
      <c r="C380" s="125">
        <f t="shared" si="1821"/>
        <v>378</v>
      </c>
      <c r="D380" s="125" t="e">
        <f t="shared" ca="1" si="2088"/>
        <v>#N/A</v>
      </c>
      <c r="E380" s="125" t="e">
        <f t="shared" ca="1" si="2088"/>
        <v>#N/A</v>
      </c>
      <c r="F380" s="125" t="e">
        <f t="shared" ca="1" si="2088"/>
        <v>#N/A</v>
      </c>
      <c r="G380" s="125" t="e">
        <f t="shared" ca="1" si="2088"/>
        <v>#N/A</v>
      </c>
      <c r="H380" s="125" t="e">
        <f t="shared" ca="1" si="2088"/>
        <v>#N/A</v>
      </c>
      <c r="I380" s="125" t="e">
        <f t="shared" ca="1" si="2088"/>
        <v>#N/A</v>
      </c>
      <c r="J380" s="125" t="e">
        <f t="shared" ca="1" si="2088"/>
        <v>#N/A</v>
      </c>
      <c r="K380" s="125" t="e">
        <f t="shared" ca="1" si="2088"/>
        <v>#N/A</v>
      </c>
      <c r="L380" s="125" t="e">
        <f t="shared" ca="1" si="2088"/>
        <v>#N/A</v>
      </c>
      <c r="M380" s="125" t="e">
        <f t="shared" ca="1" si="2088"/>
        <v>#N/A</v>
      </c>
      <c r="N380" s="125" t="e">
        <f t="shared" ca="1" si="2088"/>
        <v>#N/A</v>
      </c>
      <c r="O380" s="125" t="e">
        <f t="shared" ca="1" si="2088"/>
        <v>#N/A</v>
      </c>
      <c r="P380" s="125" t="e">
        <f t="shared" ca="1" si="2088"/>
        <v>#N/A</v>
      </c>
      <c r="Q380" s="125" t="e">
        <f t="shared" ca="1" si="2088"/>
        <v>#N/A</v>
      </c>
      <c r="R380" s="125" t="e">
        <f t="shared" ca="1" si="2088"/>
        <v>#N/A</v>
      </c>
      <c r="S380" s="125" t="e">
        <f t="shared" ca="1" si="2088"/>
        <v>#N/A</v>
      </c>
      <c r="T380" s="125" t="e">
        <f t="shared" ca="1" si="2081"/>
        <v>#N/A</v>
      </c>
      <c r="U380" s="125" t="e">
        <f t="shared" ca="1" si="2081"/>
        <v>#N/A</v>
      </c>
      <c r="V380" s="125" t="e">
        <f t="shared" ca="1" si="2081"/>
        <v>#N/A</v>
      </c>
      <c r="W380" s="125" t="e">
        <f t="shared" ca="1" si="2081"/>
        <v>#N/A</v>
      </c>
      <c r="X380" s="125" t="e">
        <f t="shared" ca="1" si="2081"/>
        <v>#N/A</v>
      </c>
      <c r="Y380" s="125" t="e">
        <f t="shared" ca="1" si="2081"/>
        <v>#N/A</v>
      </c>
      <c r="Z380" s="125" t="e">
        <f t="shared" ca="1" si="2081"/>
        <v>#N/A</v>
      </c>
      <c r="AA380" s="125" t="e">
        <f t="shared" ca="1" si="2081"/>
        <v>#N/A</v>
      </c>
      <c r="AB380" s="125" t="e">
        <f t="shared" ca="1" si="2081"/>
        <v>#N/A</v>
      </c>
      <c r="AC380" s="125" t="e">
        <f t="shared" ca="1" si="2081"/>
        <v>#N/A</v>
      </c>
      <c r="AD380" s="125" t="e">
        <f t="shared" ca="1" si="2081"/>
        <v>#N/A</v>
      </c>
      <c r="AE380" s="125" t="e">
        <f t="shared" ca="1" si="2081"/>
        <v>#N/A</v>
      </c>
      <c r="AF380" s="125" t="e">
        <f t="shared" ca="1" si="2081"/>
        <v>#N/A</v>
      </c>
      <c r="AG380" s="125" t="e">
        <f t="shared" ca="1" si="2081"/>
        <v>#N/A</v>
      </c>
      <c r="AH380" s="125" t="e">
        <f t="shared" ca="1" si="2081"/>
        <v>#N/A</v>
      </c>
      <c r="AI380" s="125" t="e">
        <f t="shared" ca="1" si="2089"/>
        <v>#N/A</v>
      </c>
      <c r="AJ380" s="125" t="e">
        <f t="shared" ca="1" si="2089"/>
        <v>#N/A</v>
      </c>
      <c r="AK380" s="125" t="e">
        <f t="shared" ca="1" si="2089"/>
        <v>#N/A</v>
      </c>
      <c r="AL380" s="125" t="e">
        <f t="shared" ca="1" si="2089"/>
        <v>#N/A</v>
      </c>
      <c r="AM380" s="125" t="e">
        <f t="shared" ca="1" si="2089"/>
        <v>#N/A</v>
      </c>
      <c r="AN380" s="125" t="e">
        <f t="shared" ca="1" si="2089"/>
        <v>#N/A</v>
      </c>
      <c r="AO380" s="125" t="e">
        <f t="shared" ca="1" si="2089"/>
        <v>#N/A</v>
      </c>
      <c r="AP380" s="125" t="e">
        <f t="shared" ca="1" si="2089"/>
        <v>#N/A</v>
      </c>
      <c r="AQ380" s="125" t="e">
        <f t="shared" ca="1" si="2089"/>
        <v>#N/A</v>
      </c>
      <c r="AR380" s="125" t="e">
        <f t="shared" ca="1" si="2089"/>
        <v>#N/A</v>
      </c>
      <c r="AS380" s="125" t="e">
        <f t="shared" ca="1" si="2089"/>
        <v>#N/A</v>
      </c>
      <c r="AT380" s="125" t="e">
        <f t="shared" ca="1" si="2089"/>
        <v>#N/A</v>
      </c>
      <c r="AU380" s="125" t="e">
        <f t="shared" ca="1" si="2089"/>
        <v>#N/A</v>
      </c>
      <c r="AV380" s="125" t="e">
        <f t="shared" ca="1" si="2089"/>
        <v>#N/A</v>
      </c>
      <c r="AW380" s="125" t="e">
        <f t="shared" ca="1" si="2089"/>
        <v>#N/A</v>
      </c>
      <c r="AX380" s="125" t="e">
        <f t="shared" ca="1" si="2089"/>
        <v>#N/A</v>
      </c>
      <c r="AY380" s="125" t="e">
        <f t="shared" ca="1" si="2082"/>
        <v>#N/A</v>
      </c>
      <c r="AZ380" s="125" t="e">
        <f t="shared" ca="1" si="2082"/>
        <v>#N/A</v>
      </c>
      <c r="BA380" s="125" t="e">
        <f t="shared" ca="1" si="2082"/>
        <v>#N/A</v>
      </c>
      <c r="BB380" s="125" t="str">
        <f t="shared" ca="1" si="1814"/>
        <v/>
      </c>
      <c r="BC380" s="125" t="str">
        <f t="shared" ca="1" si="1806"/>
        <v/>
      </c>
      <c r="BD380" s="125" t="str">
        <f t="shared" ca="1" si="1807"/>
        <v/>
      </c>
      <c r="BE380" s="125" t="str">
        <f t="shared" ca="1" si="1808"/>
        <v/>
      </c>
      <c r="BF380" t="str">
        <f t="shared" ca="1" si="1815"/>
        <v/>
      </c>
      <c r="BG380" s="125" t="str">
        <f t="shared" ca="1" si="1842"/>
        <v/>
      </c>
      <c r="BI380" s="606" t="str">
        <f t="shared" ca="1" si="1877"/>
        <v/>
      </c>
      <c r="BJ380" s="125" t="str">
        <f t="shared" ca="1" si="1855"/>
        <v/>
      </c>
      <c r="BK380" s="125" t="str">
        <f t="shared" ca="1" si="1878"/>
        <v/>
      </c>
      <c r="BL380" s="125" t="str">
        <f t="shared" ref="BL380" ca="1" si="2140">IFERROR(INDEX($D$2:$BA$203,$A$41-1+$BI380,$A$27-3)*IF(RTF_unit="K",1,IF(RTF_unit="lb",1/1000,IF(RTF_unit="T",2,1))),"")</f>
        <v/>
      </c>
      <c r="BM380" s="125" t="str">
        <f t="shared" ref="BM380" ca="1" si="2141">IFERROR(INDEX($D$2:$BA$203,$A$41-1+$BI380,$A$27-1)*IF(RTF_unit="K",1,IF(RTF_unit="lb",1/1000,IF(RTF_unit="T",2,1))),"")</f>
        <v/>
      </c>
      <c r="BN380" s="125" t="str">
        <f t="shared" ref="BN380" ca="1" si="2142">IFERROR(INDEX($D$2:$BA$203,$A$41-1+$BI380,$A$27-2)*IF(RTF_unit="K",1,IF(RTF_unit="lb",1/1000,IF(RTF_unit="T",2,1))),"")</f>
        <v/>
      </c>
      <c r="BO380" s="125" t="str">
        <f t="shared" ref="BO380" ca="1" si="2143">IFERROR(INDEX($D$2:$BA$203,$A$41-1+$BI380,$A$27)*IF(RTF_unit_Moment="kip-ft",1,IF(RTF_unit_Moment="kip-in",1/12,IF(RTF_unit_Moment="lb-ft",1/1000,IF(RTF_unit_Moment="lb-in",1/12000,1)))),"")</f>
        <v/>
      </c>
      <c r="BP380" s="125" t="str">
        <f t="shared" ref="BP380" ca="1" si="2144">IFERROR(INDEX($D$2:$BA$203,$A$41-1+$BI380,$A$30)*IF(RTF_unit_Moment="kip-ft",1,IF(RTF_unit_Moment="kip-in",1/12,IF(RTF_unit_Moment="lb-ft",1/1000,IF(RTF_unit_Moment="lb-in",1/12000,1)))),"")</f>
        <v/>
      </c>
      <c r="BQ380" s="125" t="str">
        <f t="shared" ca="1" si="1884"/>
        <v/>
      </c>
      <c r="BR380" s="125" t="str">
        <f t="shared" ca="1" si="1885"/>
        <v/>
      </c>
      <c r="BT380" s="125" t="str">
        <f t="array" aca="1" ref="BT380" ca="1">IFERROR(INDEX($BB$1:$BB$203,SMALL(IF($BB$1:$BB$203&lt;&gt;"",ROW($BB$1:$BB$203)),ROW(373:373))),"")</f>
        <v/>
      </c>
      <c r="BU380" s="604" t="str">
        <f t="shared" ca="1" si="1853"/>
        <v/>
      </c>
      <c r="BV380" s="125" t="str">
        <f t="shared" ca="1" si="2050"/>
        <v/>
      </c>
      <c r="BW380" s="125" t="str">
        <f t="shared" ca="1" si="2050"/>
        <v/>
      </c>
      <c r="BX380" s="125" t="str">
        <f t="shared" ca="1" si="2050"/>
        <v/>
      </c>
      <c r="BY380" s="125" t="str">
        <f t="shared" ca="1" si="1862"/>
        <v/>
      </c>
      <c r="BZ380" s="125" t="str">
        <f t="shared" ca="1" si="1854"/>
        <v/>
      </c>
      <c r="CA380" s="125" t="str">
        <f t="shared" ca="1" si="1863"/>
        <v/>
      </c>
      <c r="CB380" s="125" t="str">
        <f t="shared" ca="1" si="1864"/>
        <v/>
      </c>
      <c r="CC380" s="125" t="str">
        <f t="shared" ca="1" si="1865"/>
        <v/>
      </c>
      <c r="CD380" s="125" t="str">
        <f t="shared" ca="1" si="1866"/>
        <v/>
      </c>
      <c r="CE380" s="125" t="str">
        <f t="shared" ca="1" si="1867"/>
        <v/>
      </c>
      <c r="CF380" s="125" t="str">
        <f t="shared" ca="1" si="1868"/>
        <v/>
      </c>
      <c r="CG380" s="125" t="str">
        <f t="shared" ca="1" si="1869"/>
        <v/>
      </c>
      <c r="CH380" s="125" t="str">
        <f t="shared" ca="1" si="1870"/>
        <v/>
      </c>
      <c r="CI380" s="125" t="str">
        <f t="shared" ca="1" si="1871"/>
        <v/>
      </c>
      <c r="CJ380" s="125" t="str">
        <f t="array" aca="1" ref="CJ380" ca="1">IFERROR(INDEX($CI$1:$CI$502,SMALL(IF($CI$1:$CI$502&lt;&gt;"",ROW($CI$1:$CI$502)),ROW(373:373))),"")</f>
        <v/>
      </c>
      <c r="CK380" s="125" t="str">
        <f t="shared" ca="1" si="1872"/>
        <v/>
      </c>
      <c r="CL380" s="125" t="str">
        <f t="shared" ca="1" si="1873"/>
        <v/>
      </c>
      <c r="CM380" s="125"/>
      <c r="CO380" s="125" t="str">
        <f t="shared" si="1874"/>
        <v/>
      </c>
      <c r="CP380" s="600" t="str">
        <f t="shared" si="1875"/>
        <v/>
      </c>
      <c r="CQ380" s="600" t="str">
        <f t="shared" si="1891"/>
        <v/>
      </c>
      <c r="CR380" s="600" t="str">
        <f t="shared" si="1876"/>
        <v/>
      </c>
    </row>
    <row r="381" spans="1:96" x14ac:dyDescent="0.25">
      <c r="A381" s="591"/>
      <c r="C381" s="125">
        <f t="shared" si="1821"/>
        <v>379</v>
      </c>
      <c r="D381" s="125" t="e">
        <f t="shared" ca="1" si="2088"/>
        <v>#N/A</v>
      </c>
      <c r="E381" s="125" t="e">
        <f t="shared" ca="1" si="2088"/>
        <v>#N/A</v>
      </c>
      <c r="F381" s="125" t="e">
        <f t="shared" ca="1" si="2088"/>
        <v>#N/A</v>
      </c>
      <c r="G381" s="125" t="e">
        <f t="shared" ca="1" si="2088"/>
        <v>#N/A</v>
      </c>
      <c r="H381" s="125" t="e">
        <f t="shared" ca="1" si="2088"/>
        <v>#N/A</v>
      </c>
      <c r="I381" s="125" t="e">
        <f t="shared" ca="1" si="2088"/>
        <v>#N/A</v>
      </c>
      <c r="J381" s="125" t="e">
        <f t="shared" ca="1" si="2088"/>
        <v>#N/A</v>
      </c>
      <c r="K381" s="125" t="e">
        <f t="shared" ca="1" si="2088"/>
        <v>#N/A</v>
      </c>
      <c r="L381" s="125" t="e">
        <f t="shared" ca="1" si="2088"/>
        <v>#N/A</v>
      </c>
      <c r="M381" s="125" t="e">
        <f t="shared" ca="1" si="2088"/>
        <v>#N/A</v>
      </c>
      <c r="N381" s="125" t="e">
        <f t="shared" ca="1" si="2088"/>
        <v>#N/A</v>
      </c>
      <c r="O381" s="125" t="e">
        <f t="shared" ca="1" si="2088"/>
        <v>#N/A</v>
      </c>
      <c r="P381" s="125" t="e">
        <f t="shared" ca="1" si="2088"/>
        <v>#N/A</v>
      </c>
      <c r="Q381" s="125" t="e">
        <f t="shared" ca="1" si="2088"/>
        <v>#N/A</v>
      </c>
      <c r="R381" s="125" t="e">
        <f t="shared" ca="1" si="2088"/>
        <v>#N/A</v>
      </c>
      <c r="S381" s="125" t="e">
        <f t="shared" ca="1" si="2088"/>
        <v>#N/A</v>
      </c>
      <c r="T381" s="125" t="e">
        <f t="shared" ca="1" si="2081"/>
        <v>#N/A</v>
      </c>
      <c r="U381" s="125" t="e">
        <f t="shared" ca="1" si="2081"/>
        <v>#N/A</v>
      </c>
      <c r="V381" s="125" t="e">
        <f t="shared" ca="1" si="2081"/>
        <v>#N/A</v>
      </c>
      <c r="W381" s="125" t="e">
        <f t="shared" ca="1" si="2081"/>
        <v>#N/A</v>
      </c>
      <c r="X381" s="125" t="e">
        <f t="shared" ca="1" si="2081"/>
        <v>#N/A</v>
      </c>
      <c r="Y381" s="125" t="e">
        <f t="shared" ca="1" si="2081"/>
        <v>#N/A</v>
      </c>
      <c r="Z381" s="125" t="e">
        <f t="shared" ca="1" si="2081"/>
        <v>#N/A</v>
      </c>
      <c r="AA381" s="125" t="e">
        <f t="shared" ca="1" si="2081"/>
        <v>#N/A</v>
      </c>
      <c r="AB381" s="125" t="e">
        <f t="shared" ca="1" si="2081"/>
        <v>#N/A</v>
      </c>
      <c r="AC381" s="125" t="e">
        <f t="shared" ca="1" si="2081"/>
        <v>#N/A</v>
      </c>
      <c r="AD381" s="125" t="e">
        <f t="shared" ca="1" si="2081"/>
        <v>#N/A</v>
      </c>
      <c r="AE381" s="125" t="e">
        <f t="shared" ca="1" si="2081"/>
        <v>#N/A</v>
      </c>
      <c r="AF381" s="125" t="e">
        <f t="shared" ca="1" si="2081"/>
        <v>#N/A</v>
      </c>
      <c r="AG381" s="125" t="e">
        <f t="shared" ca="1" si="2081"/>
        <v>#N/A</v>
      </c>
      <c r="AH381" s="125" t="e">
        <f t="shared" ca="1" si="2081"/>
        <v>#N/A</v>
      </c>
      <c r="AI381" s="125" t="e">
        <f t="shared" ca="1" si="2089"/>
        <v>#N/A</v>
      </c>
      <c r="AJ381" s="125" t="e">
        <f t="shared" ca="1" si="2089"/>
        <v>#N/A</v>
      </c>
      <c r="AK381" s="125" t="e">
        <f t="shared" ca="1" si="2089"/>
        <v>#N/A</v>
      </c>
      <c r="AL381" s="125" t="e">
        <f t="shared" ca="1" si="2089"/>
        <v>#N/A</v>
      </c>
      <c r="AM381" s="125" t="e">
        <f t="shared" ca="1" si="2089"/>
        <v>#N/A</v>
      </c>
      <c r="AN381" s="125" t="e">
        <f t="shared" ca="1" si="2089"/>
        <v>#N/A</v>
      </c>
      <c r="AO381" s="125" t="e">
        <f t="shared" ca="1" si="2089"/>
        <v>#N/A</v>
      </c>
      <c r="AP381" s="125" t="e">
        <f t="shared" ca="1" si="2089"/>
        <v>#N/A</v>
      </c>
      <c r="AQ381" s="125" t="e">
        <f t="shared" ca="1" si="2089"/>
        <v>#N/A</v>
      </c>
      <c r="AR381" s="125" t="e">
        <f t="shared" ca="1" si="2089"/>
        <v>#N/A</v>
      </c>
      <c r="AS381" s="125" t="e">
        <f t="shared" ca="1" si="2089"/>
        <v>#N/A</v>
      </c>
      <c r="AT381" s="125" t="e">
        <f t="shared" ca="1" si="2089"/>
        <v>#N/A</v>
      </c>
      <c r="AU381" s="125" t="e">
        <f t="shared" ca="1" si="2089"/>
        <v>#N/A</v>
      </c>
      <c r="AV381" s="125" t="e">
        <f t="shared" ca="1" si="2089"/>
        <v>#N/A</v>
      </c>
      <c r="AW381" s="125" t="e">
        <f t="shared" ca="1" si="2089"/>
        <v>#N/A</v>
      </c>
      <c r="AX381" s="125" t="e">
        <f t="shared" ca="1" si="2089"/>
        <v>#N/A</v>
      </c>
      <c r="AY381" s="125" t="e">
        <f t="shared" ca="1" si="2082"/>
        <v>#N/A</v>
      </c>
      <c r="AZ381" s="125" t="e">
        <f t="shared" ca="1" si="2082"/>
        <v>#N/A</v>
      </c>
      <c r="BA381" s="125" t="e">
        <f t="shared" ca="1" si="2082"/>
        <v>#N/A</v>
      </c>
      <c r="BB381" s="125" t="str">
        <f t="shared" ca="1" si="1814"/>
        <v/>
      </c>
      <c r="BC381" s="125" t="str">
        <f t="shared" ca="1" si="1806"/>
        <v/>
      </c>
      <c r="BD381" s="125" t="str">
        <f t="shared" ca="1" si="1807"/>
        <v/>
      </c>
      <c r="BE381" s="125" t="str">
        <f t="shared" ca="1" si="1808"/>
        <v/>
      </c>
      <c r="BF381" t="str">
        <f t="shared" ca="1" si="1815"/>
        <v/>
      </c>
      <c r="BG381" s="125" t="str">
        <f t="shared" ca="1" si="1842"/>
        <v/>
      </c>
      <c r="BI381" s="606" t="str">
        <f t="shared" ca="1" si="1877"/>
        <v/>
      </c>
      <c r="BJ381" s="125" t="str">
        <f t="shared" ca="1" si="1855"/>
        <v/>
      </c>
      <c r="BK381" s="125" t="str">
        <f t="shared" ca="1" si="1878"/>
        <v/>
      </c>
      <c r="BL381" s="125" t="str">
        <f t="shared" ref="BL381" ca="1" si="2145">IFERROR(INDEX($D$2:$BA$203,$A$41-1+$BI381,$A$27-3)*IF(RTF_unit="K",1,IF(RTF_unit="lb",1/1000,IF(RTF_unit="T",2,1))),"")</f>
        <v/>
      </c>
      <c r="BM381" s="125" t="str">
        <f t="shared" ref="BM381" ca="1" si="2146">IFERROR(INDEX($D$2:$BA$203,$A$41-1+$BI381,$A$27-1)*IF(RTF_unit="K",1,IF(RTF_unit="lb",1/1000,IF(RTF_unit="T",2,1))),"")</f>
        <v/>
      </c>
      <c r="BN381" s="125" t="str">
        <f t="shared" ref="BN381" ca="1" si="2147">IFERROR(INDEX($D$2:$BA$203,$A$41-1+$BI381,$A$27-2)*IF(RTF_unit="K",1,IF(RTF_unit="lb",1/1000,IF(RTF_unit="T",2,1))),"")</f>
        <v/>
      </c>
      <c r="BO381" s="125" t="str">
        <f t="shared" ref="BO381" ca="1" si="2148">IFERROR(INDEX($D$2:$BA$203,$A$41-1+$BI381,$A$27)*IF(RTF_unit_Moment="kip-ft",1,IF(RTF_unit_Moment="kip-in",1/12,IF(RTF_unit_Moment="lb-ft",1/1000,IF(RTF_unit_Moment="lb-in",1/12000,1)))),"")</f>
        <v/>
      </c>
      <c r="BP381" s="125" t="str">
        <f t="shared" ref="BP381" ca="1" si="2149">IFERROR(INDEX($D$2:$BA$203,$A$41-1+$BI381,$A$30)*IF(RTF_unit_Moment="kip-ft",1,IF(RTF_unit_Moment="kip-in",1/12,IF(RTF_unit_Moment="lb-ft",1/1000,IF(RTF_unit_Moment="lb-in",1/12000,1)))),"")</f>
        <v/>
      </c>
      <c r="BQ381" s="125" t="str">
        <f t="shared" ca="1" si="1884"/>
        <v/>
      </c>
      <c r="BR381" s="125" t="str">
        <f t="shared" ca="1" si="1885"/>
        <v/>
      </c>
      <c r="BT381" s="125" t="str">
        <f t="array" aca="1" ref="BT381" ca="1">IFERROR(INDEX($BB$1:$BB$203,SMALL(IF($BB$1:$BB$203&lt;&gt;"",ROW($BB$1:$BB$203)),ROW(374:374))),"")</f>
        <v/>
      </c>
      <c r="BU381" s="604" t="str">
        <f t="shared" ca="1" si="1853"/>
        <v/>
      </c>
      <c r="BV381" s="125" t="str">
        <f t="shared" ca="1" si="2050"/>
        <v/>
      </c>
      <c r="BW381" s="125" t="str">
        <f t="shared" ca="1" si="2050"/>
        <v/>
      </c>
      <c r="BX381" s="125" t="str">
        <f t="shared" ca="1" si="2050"/>
        <v/>
      </c>
      <c r="BY381" s="125" t="str">
        <f t="shared" ca="1" si="1862"/>
        <v/>
      </c>
      <c r="BZ381" s="125" t="str">
        <f t="shared" ca="1" si="1854"/>
        <v/>
      </c>
      <c r="CA381" s="125" t="str">
        <f t="shared" ca="1" si="1863"/>
        <v/>
      </c>
      <c r="CB381" s="125" t="str">
        <f t="shared" ca="1" si="1864"/>
        <v/>
      </c>
      <c r="CC381" s="125" t="str">
        <f t="shared" ca="1" si="1865"/>
        <v/>
      </c>
      <c r="CD381" s="125" t="str">
        <f t="shared" ca="1" si="1866"/>
        <v/>
      </c>
      <c r="CE381" s="125" t="str">
        <f t="shared" ca="1" si="1867"/>
        <v/>
      </c>
      <c r="CF381" s="125" t="str">
        <f t="shared" ca="1" si="1868"/>
        <v/>
      </c>
      <c r="CG381" s="125" t="str">
        <f t="shared" ca="1" si="1869"/>
        <v/>
      </c>
      <c r="CH381" s="125" t="str">
        <f t="shared" ca="1" si="1870"/>
        <v/>
      </c>
      <c r="CI381" s="125" t="str">
        <f t="shared" ca="1" si="1871"/>
        <v/>
      </c>
      <c r="CJ381" s="125" t="str">
        <f t="array" aca="1" ref="CJ381" ca="1">IFERROR(INDEX($CI$1:$CI$502,SMALL(IF($CI$1:$CI$502&lt;&gt;"",ROW($CI$1:$CI$502)),ROW(374:374))),"")</f>
        <v/>
      </c>
      <c r="CK381" s="125" t="str">
        <f t="shared" ca="1" si="1872"/>
        <v/>
      </c>
      <c r="CL381" s="125" t="str">
        <f t="shared" ca="1" si="1873"/>
        <v/>
      </c>
      <c r="CM381" s="125"/>
      <c r="CO381" s="125" t="str">
        <f t="shared" si="1874"/>
        <v/>
      </c>
      <c r="CP381" s="600" t="str">
        <f t="shared" si="1875"/>
        <v/>
      </c>
      <c r="CQ381" s="600" t="str">
        <f t="shared" si="1891"/>
        <v/>
      </c>
      <c r="CR381" s="600" t="str">
        <f t="shared" si="1876"/>
        <v/>
      </c>
    </row>
    <row r="382" spans="1:96" x14ac:dyDescent="0.25">
      <c r="A382" s="591"/>
      <c r="C382" s="125">
        <f t="shared" si="1821"/>
        <v>380</v>
      </c>
      <c r="D382" s="125" t="e">
        <f t="shared" ca="1" si="2088"/>
        <v>#N/A</v>
      </c>
      <c r="E382" s="125" t="e">
        <f t="shared" ca="1" si="2088"/>
        <v>#N/A</v>
      </c>
      <c r="F382" s="125" t="e">
        <f t="shared" ca="1" si="2088"/>
        <v>#N/A</v>
      </c>
      <c r="G382" s="125" t="e">
        <f t="shared" ca="1" si="2088"/>
        <v>#N/A</v>
      </c>
      <c r="H382" s="125" t="e">
        <f t="shared" ca="1" si="2088"/>
        <v>#N/A</v>
      </c>
      <c r="I382" s="125" t="e">
        <f t="shared" ca="1" si="2088"/>
        <v>#N/A</v>
      </c>
      <c r="J382" s="125" t="e">
        <f t="shared" ca="1" si="2088"/>
        <v>#N/A</v>
      </c>
      <c r="K382" s="125" t="e">
        <f t="shared" ca="1" si="2088"/>
        <v>#N/A</v>
      </c>
      <c r="L382" s="125" t="e">
        <f t="shared" ca="1" si="2088"/>
        <v>#N/A</v>
      </c>
      <c r="M382" s="125" t="e">
        <f t="shared" ca="1" si="2088"/>
        <v>#N/A</v>
      </c>
      <c r="N382" s="125" t="e">
        <f t="shared" ca="1" si="2088"/>
        <v>#N/A</v>
      </c>
      <c r="O382" s="125" t="e">
        <f t="shared" ca="1" si="2088"/>
        <v>#N/A</v>
      </c>
      <c r="P382" s="125" t="e">
        <f t="shared" ca="1" si="2088"/>
        <v>#N/A</v>
      </c>
      <c r="Q382" s="125" t="e">
        <f t="shared" ca="1" si="2088"/>
        <v>#N/A</v>
      </c>
      <c r="R382" s="125" t="e">
        <f t="shared" ca="1" si="2088"/>
        <v>#N/A</v>
      </c>
      <c r="S382" s="125" t="e">
        <f t="shared" ca="1" si="2088"/>
        <v>#N/A</v>
      </c>
      <c r="T382" s="125" t="e">
        <f t="shared" ca="1" si="2081"/>
        <v>#N/A</v>
      </c>
      <c r="U382" s="125" t="e">
        <f t="shared" ca="1" si="2081"/>
        <v>#N/A</v>
      </c>
      <c r="V382" s="125" t="e">
        <f t="shared" ca="1" si="2081"/>
        <v>#N/A</v>
      </c>
      <c r="W382" s="125" t="e">
        <f t="shared" ca="1" si="2081"/>
        <v>#N/A</v>
      </c>
      <c r="X382" s="125" t="e">
        <f t="shared" ca="1" si="2081"/>
        <v>#N/A</v>
      </c>
      <c r="Y382" s="125" t="e">
        <f t="shared" ca="1" si="2081"/>
        <v>#N/A</v>
      </c>
      <c r="Z382" s="125" t="e">
        <f t="shared" ca="1" si="2081"/>
        <v>#N/A</v>
      </c>
      <c r="AA382" s="125" t="e">
        <f t="shared" ca="1" si="2081"/>
        <v>#N/A</v>
      </c>
      <c r="AB382" s="125" t="e">
        <f t="shared" ca="1" si="2081"/>
        <v>#N/A</v>
      </c>
      <c r="AC382" s="125" t="e">
        <f t="shared" ca="1" si="2081"/>
        <v>#N/A</v>
      </c>
      <c r="AD382" s="125" t="e">
        <f t="shared" ca="1" si="2081"/>
        <v>#N/A</v>
      </c>
      <c r="AE382" s="125" t="e">
        <f t="shared" ca="1" si="2081"/>
        <v>#N/A</v>
      </c>
      <c r="AF382" s="125" t="e">
        <f t="shared" ca="1" si="2081"/>
        <v>#N/A</v>
      </c>
      <c r="AG382" s="125" t="e">
        <f t="shared" ca="1" si="2081"/>
        <v>#N/A</v>
      </c>
      <c r="AH382" s="125" t="e">
        <f t="shared" ca="1" si="2081"/>
        <v>#N/A</v>
      </c>
      <c r="AI382" s="125" t="e">
        <f t="shared" ca="1" si="2089"/>
        <v>#N/A</v>
      </c>
      <c r="AJ382" s="125" t="e">
        <f t="shared" ca="1" si="2089"/>
        <v>#N/A</v>
      </c>
      <c r="AK382" s="125" t="e">
        <f t="shared" ca="1" si="2089"/>
        <v>#N/A</v>
      </c>
      <c r="AL382" s="125" t="e">
        <f t="shared" ca="1" si="2089"/>
        <v>#N/A</v>
      </c>
      <c r="AM382" s="125" t="e">
        <f t="shared" ca="1" si="2089"/>
        <v>#N/A</v>
      </c>
      <c r="AN382" s="125" t="e">
        <f t="shared" ca="1" si="2089"/>
        <v>#N/A</v>
      </c>
      <c r="AO382" s="125" t="e">
        <f t="shared" ca="1" si="2089"/>
        <v>#N/A</v>
      </c>
      <c r="AP382" s="125" t="e">
        <f t="shared" ca="1" si="2089"/>
        <v>#N/A</v>
      </c>
      <c r="AQ382" s="125" t="e">
        <f t="shared" ca="1" si="2089"/>
        <v>#N/A</v>
      </c>
      <c r="AR382" s="125" t="e">
        <f t="shared" ca="1" si="2089"/>
        <v>#N/A</v>
      </c>
      <c r="AS382" s="125" t="e">
        <f t="shared" ca="1" si="2089"/>
        <v>#N/A</v>
      </c>
      <c r="AT382" s="125" t="e">
        <f t="shared" ca="1" si="2089"/>
        <v>#N/A</v>
      </c>
      <c r="AU382" s="125" t="e">
        <f t="shared" ca="1" si="2089"/>
        <v>#N/A</v>
      </c>
      <c r="AV382" s="125" t="e">
        <f t="shared" ca="1" si="2089"/>
        <v>#N/A</v>
      </c>
      <c r="AW382" s="125" t="e">
        <f t="shared" ca="1" si="2089"/>
        <v>#N/A</v>
      </c>
      <c r="AX382" s="125" t="e">
        <f t="shared" ca="1" si="2089"/>
        <v>#N/A</v>
      </c>
      <c r="AY382" s="125" t="e">
        <f t="shared" ca="1" si="2082"/>
        <v>#N/A</v>
      </c>
      <c r="AZ382" s="125" t="e">
        <f t="shared" ca="1" si="2082"/>
        <v>#N/A</v>
      </c>
      <c r="BA382" s="125" t="e">
        <f t="shared" ca="1" si="2082"/>
        <v>#N/A</v>
      </c>
      <c r="BB382" s="125" t="str">
        <f t="shared" ca="1" si="1814"/>
        <v/>
      </c>
      <c r="BC382" s="125" t="str">
        <f t="shared" ca="1" si="1806"/>
        <v/>
      </c>
      <c r="BD382" s="125" t="str">
        <f t="shared" ca="1" si="1807"/>
        <v/>
      </c>
      <c r="BE382" s="125" t="str">
        <f t="shared" ca="1" si="1808"/>
        <v/>
      </c>
      <c r="BF382" t="str">
        <f t="shared" ca="1" si="1815"/>
        <v/>
      </c>
      <c r="BG382" s="125" t="str">
        <f t="shared" ca="1" si="1842"/>
        <v/>
      </c>
      <c r="BI382" s="606" t="str">
        <f t="shared" ca="1" si="1877"/>
        <v/>
      </c>
      <c r="BJ382" s="125" t="str">
        <f t="shared" ca="1" si="1855"/>
        <v/>
      </c>
      <c r="BK382" s="125" t="str">
        <f t="shared" ca="1" si="1878"/>
        <v/>
      </c>
      <c r="BL382" s="125" t="str">
        <f t="shared" ref="BL382" ca="1" si="2150">IFERROR(INDEX($D$2:$BA$203,$A$41-1+$BI382,$A$27-3)*IF(RTF_unit="K",1,IF(RTF_unit="lb",1/1000,IF(RTF_unit="T",2,1))),"")</f>
        <v/>
      </c>
      <c r="BM382" s="125" t="str">
        <f t="shared" ref="BM382" ca="1" si="2151">IFERROR(INDEX($D$2:$BA$203,$A$41-1+$BI382,$A$27-1)*IF(RTF_unit="K",1,IF(RTF_unit="lb",1/1000,IF(RTF_unit="T",2,1))),"")</f>
        <v/>
      </c>
      <c r="BN382" s="125" t="str">
        <f t="shared" ref="BN382" ca="1" si="2152">IFERROR(INDEX($D$2:$BA$203,$A$41-1+$BI382,$A$27-2)*IF(RTF_unit="K",1,IF(RTF_unit="lb",1/1000,IF(RTF_unit="T",2,1))),"")</f>
        <v/>
      </c>
      <c r="BO382" s="125" t="str">
        <f t="shared" ref="BO382" ca="1" si="2153">IFERROR(INDEX($D$2:$BA$203,$A$41-1+$BI382,$A$27)*IF(RTF_unit_Moment="kip-ft",1,IF(RTF_unit_Moment="kip-in",1/12,IF(RTF_unit_Moment="lb-ft",1/1000,IF(RTF_unit_Moment="lb-in",1/12000,1)))),"")</f>
        <v/>
      </c>
      <c r="BP382" s="125" t="str">
        <f t="shared" ref="BP382" ca="1" si="2154">IFERROR(INDEX($D$2:$BA$203,$A$41-1+$BI382,$A$30)*IF(RTF_unit_Moment="kip-ft",1,IF(RTF_unit_Moment="kip-in",1/12,IF(RTF_unit_Moment="lb-ft",1/1000,IF(RTF_unit_Moment="lb-in",1/12000,1)))),"")</f>
        <v/>
      </c>
      <c r="BQ382" s="125" t="str">
        <f t="shared" ca="1" si="1884"/>
        <v/>
      </c>
      <c r="BR382" s="125" t="str">
        <f t="shared" ca="1" si="1885"/>
        <v/>
      </c>
      <c r="BT382" s="125" t="str">
        <f t="array" aca="1" ref="BT382" ca="1">IFERROR(INDEX($BB$1:$BB$203,SMALL(IF($BB$1:$BB$203&lt;&gt;"",ROW($BB$1:$BB$203)),ROW(375:375))),"")</f>
        <v/>
      </c>
      <c r="BU382" s="604" t="str">
        <f t="shared" ca="1" si="1853"/>
        <v/>
      </c>
      <c r="BV382" s="125" t="str">
        <f t="shared" ca="1" si="2050"/>
        <v/>
      </c>
      <c r="BW382" s="125" t="str">
        <f t="shared" ca="1" si="2050"/>
        <v/>
      </c>
      <c r="BX382" s="125" t="str">
        <f t="shared" ca="1" si="2050"/>
        <v/>
      </c>
      <c r="BY382" s="125" t="str">
        <f t="shared" ca="1" si="1862"/>
        <v/>
      </c>
      <c r="BZ382" s="125" t="str">
        <f t="shared" ca="1" si="1854"/>
        <v/>
      </c>
      <c r="CA382" s="125" t="str">
        <f t="shared" ca="1" si="1863"/>
        <v/>
      </c>
      <c r="CB382" s="125" t="str">
        <f t="shared" ca="1" si="1864"/>
        <v/>
      </c>
      <c r="CC382" s="125" t="str">
        <f t="shared" ca="1" si="1865"/>
        <v/>
      </c>
      <c r="CD382" s="125" t="str">
        <f t="shared" ca="1" si="1866"/>
        <v/>
      </c>
      <c r="CE382" s="125" t="str">
        <f t="shared" ca="1" si="1867"/>
        <v/>
      </c>
      <c r="CF382" s="125" t="str">
        <f t="shared" ca="1" si="1868"/>
        <v/>
      </c>
      <c r="CG382" s="125" t="str">
        <f t="shared" ca="1" si="1869"/>
        <v/>
      </c>
      <c r="CH382" s="125" t="str">
        <f t="shared" ca="1" si="1870"/>
        <v/>
      </c>
      <c r="CI382" s="125" t="str">
        <f t="shared" ca="1" si="1871"/>
        <v/>
      </c>
      <c r="CJ382" s="125" t="str">
        <f t="array" aca="1" ref="CJ382" ca="1">IFERROR(INDEX($CI$1:$CI$502,SMALL(IF($CI$1:$CI$502&lt;&gt;"",ROW($CI$1:$CI$502)),ROW(375:375))),"")</f>
        <v/>
      </c>
      <c r="CK382" s="125" t="str">
        <f t="shared" ca="1" si="1872"/>
        <v/>
      </c>
      <c r="CL382" s="125" t="str">
        <f t="shared" ca="1" si="1873"/>
        <v/>
      </c>
      <c r="CM382" s="125"/>
      <c r="CO382" s="125" t="str">
        <f t="shared" si="1874"/>
        <v/>
      </c>
      <c r="CP382" s="600" t="str">
        <f t="shared" si="1875"/>
        <v/>
      </c>
      <c r="CQ382" s="600" t="str">
        <f t="shared" si="1891"/>
        <v/>
      </c>
      <c r="CR382" s="600" t="str">
        <f t="shared" si="1876"/>
        <v/>
      </c>
    </row>
    <row r="383" spans="1:96" x14ac:dyDescent="0.25">
      <c r="A383" s="591"/>
      <c r="C383" s="125">
        <f t="shared" si="1821"/>
        <v>381</v>
      </c>
      <c r="D383" s="125" t="e">
        <f t="shared" ca="1" si="2088"/>
        <v>#N/A</v>
      </c>
      <c r="E383" s="125" t="e">
        <f t="shared" ca="1" si="2088"/>
        <v>#N/A</v>
      </c>
      <c r="F383" s="125" t="e">
        <f t="shared" ca="1" si="2088"/>
        <v>#N/A</v>
      </c>
      <c r="G383" s="125" t="e">
        <f t="shared" ca="1" si="2088"/>
        <v>#N/A</v>
      </c>
      <c r="H383" s="125" t="e">
        <f t="shared" ca="1" si="2088"/>
        <v>#N/A</v>
      </c>
      <c r="I383" s="125" t="e">
        <f t="shared" ca="1" si="2088"/>
        <v>#N/A</v>
      </c>
      <c r="J383" s="125" t="e">
        <f t="shared" ca="1" si="2088"/>
        <v>#N/A</v>
      </c>
      <c r="K383" s="125" t="e">
        <f t="shared" ca="1" si="2088"/>
        <v>#N/A</v>
      </c>
      <c r="L383" s="125" t="e">
        <f t="shared" ca="1" si="2088"/>
        <v>#N/A</v>
      </c>
      <c r="M383" s="125" t="e">
        <f t="shared" ca="1" si="2088"/>
        <v>#N/A</v>
      </c>
      <c r="N383" s="125" t="e">
        <f t="shared" ca="1" si="2088"/>
        <v>#N/A</v>
      </c>
      <c r="O383" s="125" t="e">
        <f t="shared" ca="1" si="2088"/>
        <v>#N/A</v>
      </c>
      <c r="P383" s="125" t="e">
        <f t="shared" ca="1" si="2088"/>
        <v>#N/A</v>
      </c>
      <c r="Q383" s="125" t="e">
        <f t="shared" ca="1" si="2088"/>
        <v>#N/A</v>
      </c>
      <c r="R383" s="125" t="e">
        <f t="shared" ca="1" si="2088"/>
        <v>#N/A</v>
      </c>
      <c r="S383" s="125" t="e">
        <f t="shared" ca="1" si="2088"/>
        <v>#N/A</v>
      </c>
      <c r="T383" s="125" t="e">
        <f t="shared" ca="1" si="2081"/>
        <v>#N/A</v>
      </c>
      <c r="U383" s="125" t="e">
        <f t="shared" ca="1" si="2081"/>
        <v>#N/A</v>
      </c>
      <c r="V383" s="125" t="e">
        <f t="shared" ca="1" si="2081"/>
        <v>#N/A</v>
      </c>
      <c r="W383" s="125" t="e">
        <f t="shared" ca="1" si="2081"/>
        <v>#N/A</v>
      </c>
      <c r="X383" s="125" t="e">
        <f t="shared" ca="1" si="2081"/>
        <v>#N/A</v>
      </c>
      <c r="Y383" s="125" t="e">
        <f t="shared" ca="1" si="2081"/>
        <v>#N/A</v>
      </c>
      <c r="Z383" s="125" t="e">
        <f t="shared" ca="1" si="2081"/>
        <v>#N/A</v>
      </c>
      <c r="AA383" s="125" t="e">
        <f t="shared" ca="1" si="2081"/>
        <v>#N/A</v>
      </c>
      <c r="AB383" s="125" t="e">
        <f t="shared" ca="1" si="2081"/>
        <v>#N/A</v>
      </c>
      <c r="AC383" s="125" t="e">
        <f t="shared" ca="1" si="2081"/>
        <v>#N/A</v>
      </c>
      <c r="AD383" s="125" t="e">
        <f t="shared" ca="1" si="2081"/>
        <v>#N/A</v>
      </c>
      <c r="AE383" s="125" t="e">
        <f t="shared" ca="1" si="2081"/>
        <v>#N/A</v>
      </c>
      <c r="AF383" s="125" t="e">
        <f t="shared" ca="1" si="2081"/>
        <v>#N/A</v>
      </c>
      <c r="AG383" s="125" t="e">
        <f t="shared" ca="1" si="2081"/>
        <v>#N/A</v>
      </c>
      <c r="AH383" s="125" t="e">
        <f t="shared" ca="1" si="2081"/>
        <v>#N/A</v>
      </c>
      <c r="AI383" s="125" t="e">
        <f t="shared" ca="1" si="2089"/>
        <v>#N/A</v>
      </c>
      <c r="AJ383" s="125" t="e">
        <f t="shared" ca="1" si="2089"/>
        <v>#N/A</v>
      </c>
      <c r="AK383" s="125" t="e">
        <f t="shared" ca="1" si="2089"/>
        <v>#N/A</v>
      </c>
      <c r="AL383" s="125" t="e">
        <f t="shared" ca="1" si="2089"/>
        <v>#N/A</v>
      </c>
      <c r="AM383" s="125" t="e">
        <f t="shared" ca="1" si="2089"/>
        <v>#N/A</v>
      </c>
      <c r="AN383" s="125" t="e">
        <f t="shared" ca="1" si="2089"/>
        <v>#N/A</v>
      </c>
      <c r="AO383" s="125" t="e">
        <f t="shared" ca="1" si="2089"/>
        <v>#N/A</v>
      </c>
      <c r="AP383" s="125" t="e">
        <f t="shared" ca="1" si="2089"/>
        <v>#N/A</v>
      </c>
      <c r="AQ383" s="125" t="e">
        <f t="shared" ca="1" si="2089"/>
        <v>#N/A</v>
      </c>
      <c r="AR383" s="125" t="e">
        <f t="shared" ca="1" si="2089"/>
        <v>#N/A</v>
      </c>
      <c r="AS383" s="125" t="e">
        <f t="shared" ca="1" si="2089"/>
        <v>#N/A</v>
      </c>
      <c r="AT383" s="125" t="e">
        <f t="shared" ca="1" si="2089"/>
        <v>#N/A</v>
      </c>
      <c r="AU383" s="125" t="e">
        <f t="shared" ca="1" si="2089"/>
        <v>#N/A</v>
      </c>
      <c r="AV383" s="125" t="e">
        <f t="shared" ca="1" si="2089"/>
        <v>#N/A</v>
      </c>
      <c r="AW383" s="125" t="e">
        <f t="shared" ca="1" si="2089"/>
        <v>#N/A</v>
      </c>
      <c r="AX383" s="125" t="e">
        <f t="shared" ca="1" si="2089"/>
        <v>#N/A</v>
      </c>
      <c r="AY383" s="125" t="e">
        <f t="shared" ca="1" si="2082"/>
        <v>#N/A</v>
      </c>
      <c r="AZ383" s="125" t="e">
        <f t="shared" ca="1" si="2082"/>
        <v>#N/A</v>
      </c>
      <c r="BA383" s="125" t="e">
        <f t="shared" ca="1" si="2082"/>
        <v>#N/A</v>
      </c>
      <c r="BB383" s="125" t="str">
        <f t="shared" ca="1" si="1814"/>
        <v/>
      </c>
      <c r="BC383" s="125" t="str">
        <f t="shared" ca="1" si="1806"/>
        <v/>
      </c>
      <c r="BD383" s="125" t="str">
        <f t="shared" ca="1" si="1807"/>
        <v/>
      </c>
      <c r="BE383" s="125" t="str">
        <f t="shared" ca="1" si="1808"/>
        <v/>
      </c>
      <c r="BF383" t="str">
        <f t="shared" ca="1" si="1815"/>
        <v/>
      </c>
      <c r="BG383" s="125" t="str">
        <f t="shared" ca="1" si="1842"/>
        <v/>
      </c>
      <c r="BI383" s="606" t="str">
        <f t="shared" ca="1" si="1877"/>
        <v/>
      </c>
      <c r="BJ383" s="125" t="str">
        <f t="shared" ca="1" si="1855"/>
        <v/>
      </c>
      <c r="BK383" s="125" t="str">
        <f t="shared" ca="1" si="1878"/>
        <v/>
      </c>
      <c r="BL383" s="125" t="str">
        <f t="shared" ref="BL383" ca="1" si="2155">IFERROR(INDEX($D$2:$BA$203,$A$41-1+$BI383,$A$27-3)*IF(RTF_unit="K",1,IF(RTF_unit="lb",1/1000,IF(RTF_unit="T",2,1))),"")</f>
        <v/>
      </c>
      <c r="BM383" s="125" t="str">
        <f t="shared" ref="BM383" ca="1" si="2156">IFERROR(INDEX($D$2:$BA$203,$A$41-1+$BI383,$A$27-1)*IF(RTF_unit="K",1,IF(RTF_unit="lb",1/1000,IF(RTF_unit="T",2,1))),"")</f>
        <v/>
      </c>
      <c r="BN383" s="125" t="str">
        <f t="shared" ref="BN383" ca="1" si="2157">IFERROR(INDEX($D$2:$BA$203,$A$41-1+$BI383,$A$27-2)*IF(RTF_unit="K",1,IF(RTF_unit="lb",1/1000,IF(RTF_unit="T",2,1))),"")</f>
        <v/>
      </c>
      <c r="BO383" s="125" t="str">
        <f t="shared" ref="BO383" ca="1" si="2158">IFERROR(INDEX($D$2:$BA$203,$A$41-1+$BI383,$A$27)*IF(RTF_unit_Moment="kip-ft",1,IF(RTF_unit_Moment="kip-in",1/12,IF(RTF_unit_Moment="lb-ft",1/1000,IF(RTF_unit_Moment="lb-in",1/12000,1)))),"")</f>
        <v/>
      </c>
      <c r="BP383" s="125" t="str">
        <f t="shared" ref="BP383" ca="1" si="2159">IFERROR(INDEX($D$2:$BA$203,$A$41-1+$BI383,$A$30)*IF(RTF_unit_Moment="kip-ft",1,IF(RTF_unit_Moment="kip-in",1/12,IF(RTF_unit_Moment="lb-ft",1/1000,IF(RTF_unit_Moment="lb-in",1/12000,1)))),"")</f>
        <v/>
      </c>
      <c r="BQ383" s="125" t="str">
        <f t="shared" ca="1" si="1884"/>
        <v/>
      </c>
      <c r="BR383" s="125" t="str">
        <f t="shared" ca="1" si="1885"/>
        <v/>
      </c>
      <c r="BT383" s="125" t="str">
        <f t="array" aca="1" ref="BT383" ca="1">IFERROR(INDEX($BB$1:$BB$203,SMALL(IF($BB$1:$BB$203&lt;&gt;"",ROW($BB$1:$BB$203)),ROW(376:376))),"")</f>
        <v/>
      </c>
      <c r="BU383" s="604" t="str">
        <f t="shared" ca="1" si="1853"/>
        <v/>
      </c>
      <c r="BV383" s="125" t="str">
        <f t="shared" ca="1" si="2050"/>
        <v/>
      </c>
      <c r="BW383" s="125" t="str">
        <f t="shared" ca="1" si="2050"/>
        <v/>
      </c>
      <c r="BX383" s="125" t="str">
        <f t="shared" ca="1" si="2050"/>
        <v/>
      </c>
      <c r="BY383" s="125" t="str">
        <f t="shared" ca="1" si="1862"/>
        <v/>
      </c>
      <c r="BZ383" s="125" t="str">
        <f t="shared" ca="1" si="1854"/>
        <v/>
      </c>
      <c r="CA383" s="125" t="str">
        <f t="shared" ca="1" si="1863"/>
        <v/>
      </c>
      <c r="CB383" s="125" t="str">
        <f t="shared" ca="1" si="1864"/>
        <v/>
      </c>
      <c r="CC383" s="125" t="str">
        <f t="shared" ca="1" si="1865"/>
        <v/>
      </c>
      <c r="CD383" s="125" t="str">
        <f t="shared" ca="1" si="1866"/>
        <v/>
      </c>
      <c r="CE383" s="125" t="str">
        <f t="shared" ca="1" si="1867"/>
        <v/>
      </c>
      <c r="CF383" s="125" t="str">
        <f t="shared" ca="1" si="1868"/>
        <v/>
      </c>
      <c r="CG383" s="125" t="str">
        <f t="shared" ca="1" si="1869"/>
        <v/>
      </c>
      <c r="CH383" s="125" t="str">
        <f t="shared" ca="1" si="1870"/>
        <v/>
      </c>
      <c r="CI383" s="125" t="str">
        <f t="shared" ca="1" si="1871"/>
        <v/>
      </c>
      <c r="CJ383" s="125" t="str">
        <f t="array" aca="1" ref="CJ383" ca="1">IFERROR(INDEX($CI$1:$CI$502,SMALL(IF($CI$1:$CI$502&lt;&gt;"",ROW($CI$1:$CI$502)),ROW(376:376))),"")</f>
        <v/>
      </c>
      <c r="CK383" s="125" t="str">
        <f t="shared" ca="1" si="1872"/>
        <v/>
      </c>
      <c r="CL383" s="125" t="str">
        <f t="shared" ca="1" si="1873"/>
        <v/>
      </c>
      <c r="CM383" s="125"/>
      <c r="CO383" s="125" t="str">
        <f t="shared" si="1874"/>
        <v/>
      </c>
      <c r="CP383" s="600" t="str">
        <f t="shared" si="1875"/>
        <v/>
      </c>
      <c r="CQ383" s="600" t="str">
        <f t="shared" si="1891"/>
        <v/>
      </c>
      <c r="CR383" s="600" t="str">
        <f t="shared" si="1876"/>
        <v/>
      </c>
    </row>
    <row r="384" spans="1:96" x14ac:dyDescent="0.25">
      <c r="A384" s="591"/>
      <c r="C384" s="125">
        <f t="shared" si="1821"/>
        <v>382</v>
      </c>
      <c r="D384" s="125" t="e">
        <f t="shared" ca="1" si="2088"/>
        <v>#N/A</v>
      </c>
      <c r="E384" s="125" t="e">
        <f t="shared" ca="1" si="2088"/>
        <v>#N/A</v>
      </c>
      <c r="F384" s="125" t="e">
        <f t="shared" ca="1" si="2088"/>
        <v>#N/A</v>
      </c>
      <c r="G384" s="125" t="e">
        <f t="shared" ca="1" si="2088"/>
        <v>#N/A</v>
      </c>
      <c r="H384" s="125" t="e">
        <f t="shared" ca="1" si="2088"/>
        <v>#N/A</v>
      </c>
      <c r="I384" s="125" t="e">
        <f t="shared" ca="1" si="2088"/>
        <v>#N/A</v>
      </c>
      <c r="J384" s="125" t="e">
        <f t="shared" ca="1" si="2088"/>
        <v>#N/A</v>
      </c>
      <c r="K384" s="125" t="e">
        <f t="shared" ca="1" si="2088"/>
        <v>#N/A</v>
      </c>
      <c r="L384" s="125" t="e">
        <f t="shared" ca="1" si="2088"/>
        <v>#N/A</v>
      </c>
      <c r="M384" s="125" t="e">
        <f t="shared" ca="1" si="2088"/>
        <v>#N/A</v>
      </c>
      <c r="N384" s="125" t="e">
        <f t="shared" ca="1" si="2088"/>
        <v>#N/A</v>
      </c>
      <c r="O384" s="125" t="e">
        <f t="shared" ca="1" si="2088"/>
        <v>#N/A</v>
      </c>
      <c r="P384" s="125" t="e">
        <f t="shared" ca="1" si="2088"/>
        <v>#N/A</v>
      </c>
      <c r="Q384" s="125" t="e">
        <f t="shared" ca="1" si="2088"/>
        <v>#N/A</v>
      </c>
      <c r="R384" s="125" t="e">
        <f t="shared" ca="1" si="2088"/>
        <v>#N/A</v>
      </c>
      <c r="S384" s="125" t="e">
        <f t="shared" ca="1" si="2088"/>
        <v>#N/A</v>
      </c>
      <c r="T384" s="125" t="e">
        <f t="shared" ca="1" si="2081"/>
        <v>#N/A</v>
      </c>
      <c r="U384" s="125" t="e">
        <f t="shared" ca="1" si="2081"/>
        <v>#N/A</v>
      </c>
      <c r="V384" s="125" t="e">
        <f t="shared" ca="1" si="2081"/>
        <v>#N/A</v>
      </c>
      <c r="W384" s="125" t="e">
        <f t="shared" ca="1" si="2081"/>
        <v>#N/A</v>
      </c>
      <c r="X384" s="125" t="e">
        <f t="shared" ca="1" si="2081"/>
        <v>#N/A</v>
      </c>
      <c r="Y384" s="125" t="e">
        <f t="shared" ca="1" si="2081"/>
        <v>#N/A</v>
      </c>
      <c r="Z384" s="125" t="e">
        <f t="shared" ca="1" si="2081"/>
        <v>#N/A</v>
      </c>
      <c r="AA384" s="125" t="e">
        <f t="shared" ca="1" si="2081"/>
        <v>#N/A</v>
      </c>
      <c r="AB384" s="125" t="e">
        <f t="shared" ca="1" si="2081"/>
        <v>#N/A</v>
      </c>
      <c r="AC384" s="125" t="e">
        <f t="shared" ca="1" si="2081"/>
        <v>#N/A</v>
      </c>
      <c r="AD384" s="125" t="e">
        <f t="shared" ca="1" si="2081"/>
        <v>#N/A</v>
      </c>
      <c r="AE384" s="125" t="e">
        <f t="shared" ca="1" si="2081"/>
        <v>#N/A</v>
      </c>
      <c r="AF384" s="125" t="e">
        <f t="shared" ca="1" si="2081"/>
        <v>#N/A</v>
      </c>
      <c r="AG384" s="125" t="e">
        <f t="shared" ca="1" si="2081"/>
        <v>#N/A</v>
      </c>
      <c r="AH384" s="125" t="e">
        <f t="shared" ca="1" si="2081"/>
        <v>#N/A</v>
      </c>
      <c r="AI384" s="125" t="e">
        <f t="shared" ca="1" si="2089"/>
        <v>#N/A</v>
      </c>
      <c r="AJ384" s="125" t="e">
        <f t="shared" ca="1" si="2089"/>
        <v>#N/A</v>
      </c>
      <c r="AK384" s="125" t="e">
        <f t="shared" ca="1" si="2089"/>
        <v>#N/A</v>
      </c>
      <c r="AL384" s="125" t="e">
        <f t="shared" ca="1" si="2089"/>
        <v>#N/A</v>
      </c>
      <c r="AM384" s="125" t="e">
        <f t="shared" ca="1" si="2089"/>
        <v>#N/A</v>
      </c>
      <c r="AN384" s="125" t="e">
        <f t="shared" ca="1" si="2089"/>
        <v>#N/A</v>
      </c>
      <c r="AO384" s="125" t="e">
        <f t="shared" ca="1" si="2089"/>
        <v>#N/A</v>
      </c>
      <c r="AP384" s="125" t="e">
        <f t="shared" ca="1" si="2089"/>
        <v>#N/A</v>
      </c>
      <c r="AQ384" s="125" t="e">
        <f t="shared" ca="1" si="2089"/>
        <v>#N/A</v>
      </c>
      <c r="AR384" s="125" t="e">
        <f t="shared" ca="1" si="2089"/>
        <v>#N/A</v>
      </c>
      <c r="AS384" s="125" t="e">
        <f t="shared" ca="1" si="2089"/>
        <v>#N/A</v>
      </c>
      <c r="AT384" s="125" t="e">
        <f t="shared" ca="1" si="2089"/>
        <v>#N/A</v>
      </c>
      <c r="AU384" s="125" t="e">
        <f t="shared" ca="1" si="2089"/>
        <v>#N/A</v>
      </c>
      <c r="AV384" s="125" t="e">
        <f t="shared" ca="1" si="2089"/>
        <v>#N/A</v>
      </c>
      <c r="AW384" s="125" t="e">
        <f t="shared" ca="1" si="2089"/>
        <v>#N/A</v>
      </c>
      <c r="AX384" s="125" t="e">
        <f t="shared" ca="1" si="2089"/>
        <v>#N/A</v>
      </c>
      <c r="AY384" s="125" t="e">
        <f t="shared" ca="1" si="2082"/>
        <v>#N/A</v>
      </c>
      <c r="AZ384" s="125" t="e">
        <f t="shared" ca="1" si="2082"/>
        <v>#N/A</v>
      </c>
      <c r="BA384" s="125" t="e">
        <f t="shared" ca="1" si="2082"/>
        <v>#N/A</v>
      </c>
      <c r="BB384" s="125" t="str">
        <f t="shared" ca="1" si="1814"/>
        <v/>
      </c>
      <c r="BC384" s="125" t="str">
        <f t="shared" ca="1" si="1806"/>
        <v/>
      </c>
      <c r="BD384" s="125" t="str">
        <f t="shared" ca="1" si="1807"/>
        <v/>
      </c>
      <c r="BE384" s="125" t="str">
        <f t="shared" ca="1" si="1808"/>
        <v/>
      </c>
      <c r="BF384" t="str">
        <f t="shared" ca="1" si="1815"/>
        <v/>
      </c>
      <c r="BG384" s="125" t="str">
        <f t="shared" ca="1" si="1842"/>
        <v/>
      </c>
      <c r="BI384" s="606" t="str">
        <f t="shared" ca="1" si="1877"/>
        <v/>
      </c>
      <c r="BJ384" s="125" t="str">
        <f t="shared" ca="1" si="1855"/>
        <v/>
      </c>
      <c r="BK384" s="125" t="str">
        <f t="shared" ca="1" si="1878"/>
        <v/>
      </c>
      <c r="BL384" s="125" t="str">
        <f t="shared" ref="BL384" ca="1" si="2160">IFERROR(INDEX($D$2:$BA$203,$A$41-1+$BI384,$A$27-3)*IF(RTF_unit="K",1,IF(RTF_unit="lb",1/1000,IF(RTF_unit="T",2,1))),"")</f>
        <v/>
      </c>
      <c r="BM384" s="125" t="str">
        <f t="shared" ref="BM384" ca="1" si="2161">IFERROR(INDEX($D$2:$BA$203,$A$41-1+$BI384,$A$27-1)*IF(RTF_unit="K",1,IF(RTF_unit="lb",1/1000,IF(RTF_unit="T",2,1))),"")</f>
        <v/>
      </c>
      <c r="BN384" s="125" t="str">
        <f t="shared" ref="BN384" ca="1" si="2162">IFERROR(INDEX($D$2:$BA$203,$A$41-1+$BI384,$A$27-2)*IF(RTF_unit="K",1,IF(RTF_unit="lb",1/1000,IF(RTF_unit="T",2,1))),"")</f>
        <v/>
      </c>
      <c r="BO384" s="125" t="str">
        <f t="shared" ref="BO384" ca="1" si="2163">IFERROR(INDEX($D$2:$BA$203,$A$41-1+$BI384,$A$27)*IF(RTF_unit_Moment="kip-ft",1,IF(RTF_unit_Moment="kip-in",1/12,IF(RTF_unit_Moment="lb-ft",1/1000,IF(RTF_unit_Moment="lb-in",1/12000,1)))),"")</f>
        <v/>
      </c>
      <c r="BP384" s="125" t="str">
        <f t="shared" ref="BP384" ca="1" si="2164">IFERROR(INDEX($D$2:$BA$203,$A$41-1+$BI384,$A$30)*IF(RTF_unit_Moment="kip-ft",1,IF(RTF_unit_Moment="kip-in",1/12,IF(RTF_unit_Moment="lb-ft",1/1000,IF(RTF_unit_Moment="lb-in",1/12000,1)))),"")</f>
        <v/>
      </c>
      <c r="BQ384" s="125" t="str">
        <f t="shared" ca="1" si="1884"/>
        <v/>
      </c>
      <c r="BR384" s="125" t="str">
        <f t="shared" ca="1" si="1885"/>
        <v/>
      </c>
      <c r="BT384" s="125" t="str">
        <f t="array" aca="1" ref="BT384" ca="1">IFERROR(INDEX($BB$1:$BB$203,SMALL(IF($BB$1:$BB$203&lt;&gt;"",ROW($BB$1:$BB$203)),ROW(377:377))),"")</f>
        <v/>
      </c>
      <c r="BU384" s="604" t="str">
        <f t="shared" ca="1" si="1853"/>
        <v/>
      </c>
      <c r="BV384" s="125" t="str">
        <f t="shared" ca="1" si="2050"/>
        <v/>
      </c>
      <c r="BW384" s="125" t="str">
        <f t="shared" ca="1" si="2050"/>
        <v/>
      </c>
      <c r="BX384" s="125" t="str">
        <f t="shared" ca="1" si="2050"/>
        <v/>
      </c>
      <c r="BY384" s="125" t="str">
        <f t="shared" ca="1" si="1862"/>
        <v/>
      </c>
      <c r="BZ384" s="125" t="str">
        <f t="shared" ca="1" si="1854"/>
        <v/>
      </c>
      <c r="CA384" s="125" t="str">
        <f t="shared" ca="1" si="1863"/>
        <v/>
      </c>
      <c r="CB384" s="125" t="str">
        <f t="shared" ca="1" si="1864"/>
        <v/>
      </c>
      <c r="CC384" s="125" t="str">
        <f t="shared" ca="1" si="1865"/>
        <v/>
      </c>
      <c r="CD384" s="125" t="str">
        <f t="shared" ca="1" si="1866"/>
        <v/>
      </c>
      <c r="CE384" s="125" t="str">
        <f t="shared" ca="1" si="1867"/>
        <v/>
      </c>
      <c r="CF384" s="125" t="str">
        <f t="shared" ca="1" si="1868"/>
        <v/>
      </c>
      <c r="CG384" s="125" t="str">
        <f t="shared" ca="1" si="1869"/>
        <v/>
      </c>
      <c r="CH384" s="125" t="str">
        <f t="shared" ca="1" si="1870"/>
        <v/>
      </c>
      <c r="CI384" s="125" t="str">
        <f t="shared" ca="1" si="1871"/>
        <v/>
      </c>
      <c r="CJ384" s="125" t="str">
        <f t="array" aca="1" ref="CJ384" ca="1">IFERROR(INDEX($CI$1:$CI$502,SMALL(IF($CI$1:$CI$502&lt;&gt;"",ROW($CI$1:$CI$502)),ROW(377:377))),"")</f>
        <v/>
      </c>
      <c r="CK384" s="125" t="str">
        <f t="shared" ca="1" si="1872"/>
        <v/>
      </c>
      <c r="CL384" s="125" t="str">
        <f t="shared" ca="1" si="1873"/>
        <v/>
      </c>
      <c r="CM384" s="125"/>
      <c r="CO384" s="125" t="str">
        <f t="shared" si="1874"/>
        <v/>
      </c>
      <c r="CP384" s="600" t="str">
        <f t="shared" si="1875"/>
        <v/>
      </c>
      <c r="CQ384" s="600" t="str">
        <f t="shared" si="1891"/>
        <v/>
      </c>
      <c r="CR384" s="600" t="str">
        <f t="shared" si="1876"/>
        <v/>
      </c>
    </row>
    <row r="385" spans="1:96" x14ac:dyDescent="0.25">
      <c r="A385" s="591"/>
      <c r="C385" s="125">
        <f t="shared" si="1821"/>
        <v>383</v>
      </c>
      <c r="D385" s="125" t="e">
        <f t="shared" ca="1" si="2088"/>
        <v>#N/A</v>
      </c>
      <c r="E385" s="125" t="e">
        <f t="shared" ca="1" si="2088"/>
        <v>#N/A</v>
      </c>
      <c r="F385" s="125" t="e">
        <f t="shared" ca="1" si="2088"/>
        <v>#N/A</v>
      </c>
      <c r="G385" s="125" t="e">
        <f t="shared" ca="1" si="2088"/>
        <v>#N/A</v>
      </c>
      <c r="H385" s="125" t="e">
        <f t="shared" ca="1" si="2088"/>
        <v>#N/A</v>
      </c>
      <c r="I385" s="125" t="e">
        <f t="shared" ca="1" si="2088"/>
        <v>#N/A</v>
      </c>
      <c r="J385" s="125" t="e">
        <f t="shared" ca="1" si="2088"/>
        <v>#N/A</v>
      </c>
      <c r="K385" s="125" t="e">
        <f t="shared" ca="1" si="2088"/>
        <v>#N/A</v>
      </c>
      <c r="L385" s="125" t="e">
        <f t="shared" ca="1" si="2088"/>
        <v>#N/A</v>
      </c>
      <c r="M385" s="125" t="e">
        <f t="shared" ca="1" si="2088"/>
        <v>#N/A</v>
      </c>
      <c r="N385" s="125" t="e">
        <f t="shared" ca="1" si="2088"/>
        <v>#N/A</v>
      </c>
      <c r="O385" s="125" t="e">
        <f t="shared" ca="1" si="2088"/>
        <v>#N/A</v>
      </c>
      <c r="P385" s="125" t="e">
        <f t="shared" ca="1" si="2088"/>
        <v>#N/A</v>
      </c>
      <c r="Q385" s="125" t="e">
        <f t="shared" ca="1" si="2088"/>
        <v>#N/A</v>
      </c>
      <c r="R385" s="125" t="e">
        <f t="shared" ca="1" si="2088"/>
        <v>#N/A</v>
      </c>
      <c r="S385" s="125" t="e">
        <f t="shared" ref="S385:AH400" ca="1" si="2165">TRIM(INDIRECT("'" &amp; "TNX Report" &amp; "'!" &amp; ADDRESS($A$9+$C385,S$1)))</f>
        <v>#N/A</v>
      </c>
      <c r="T385" s="125" t="e">
        <f t="shared" ca="1" si="2165"/>
        <v>#N/A</v>
      </c>
      <c r="U385" s="125" t="e">
        <f t="shared" ca="1" si="2165"/>
        <v>#N/A</v>
      </c>
      <c r="V385" s="125" t="e">
        <f t="shared" ca="1" si="2165"/>
        <v>#N/A</v>
      </c>
      <c r="W385" s="125" t="e">
        <f t="shared" ca="1" si="2165"/>
        <v>#N/A</v>
      </c>
      <c r="X385" s="125" t="e">
        <f t="shared" ca="1" si="2165"/>
        <v>#N/A</v>
      </c>
      <c r="Y385" s="125" t="e">
        <f t="shared" ca="1" si="2165"/>
        <v>#N/A</v>
      </c>
      <c r="Z385" s="125" t="e">
        <f t="shared" ca="1" si="2165"/>
        <v>#N/A</v>
      </c>
      <c r="AA385" s="125" t="e">
        <f t="shared" ca="1" si="2165"/>
        <v>#N/A</v>
      </c>
      <c r="AB385" s="125" t="e">
        <f t="shared" ca="1" si="2165"/>
        <v>#N/A</v>
      </c>
      <c r="AC385" s="125" t="e">
        <f t="shared" ca="1" si="2165"/>
        <v>#N/A</v>
      </c>
      <c r="AD385" s="125" t="e">
        <f t="shared" ca="1" si="2165"/>
        <v>#N/A</v>
      </c>
      <c r="AE385" s="125" t="e">
        <f t="shared" ca="1" si="2165"/>
        <v>#N/A</v>
      </c>
      <c r="AF385" s="125" t="e">
        <f t="shared" ca="1" si="2165"/>
        <v>#N/A</v>
      </c>
      <c r="AG385" s="125" t="e">
        <f t="shared" ca="1" si="2165"/>
        <v>#N/A</v>
      </c>
      <c r="AH385" s="125" t="e">
        <f t="shared" ca="1" si="2165"/>
        <v>#N/A</v>
      </c>
      <c r="AI385" s="125" t="e">
        <f t="shared" ca="1" si="2089"/>
        <v>#N/A</v>
      </c>
      <c r="AJ385" s="125" t="e">
        <f t="shared" ca="1" si="2089"/>
        <v>#N/A</v>
      </c>
      <c r="AK385" s="125" t="e">
        <f t="shared" ca="1" si="2089"/>
        <v>#N/A</v>
      </c>
      <c r="AL385" s="125" t="e">
        <f t="shared" ca="1" si="2089"/>
        <v>#N/A</v>
      </c>
      <c r="AM385" s="125" t="e">
        <f t="shared" ca="1" si="2089"/>
        <v>#N/A</v>
      </c>
      <c r="AN385" s="125" t="e">
        <f t="shared" ca="1" si="2089"/>
        <v>#N/A</v>
      </c>
      <c r="AO385" s="125" t="e">
        <f t="shared" ca="1" si="2089"/>
        <v>#N/A</v>
      </c>
      <c r="AP385" s="125" t="e">
        <f t="shared" ca="1" si="2089"/>
        <v>#N/A</v>
      </c>
      <c r="AQ385" s="125" t="e">
        <f t="shared" ca="1" si="2089"/>
        <v>#N/A</v>
      </c>
      <c r="AR385" s="125" t="e">
        <f t="shared" ca="1" si="2089"/>
        <v>#N/A</v>
      </c>
      <c r="AS385" s="125" t="e">
        <f t="shared" ca="1" si="2089"/>
        <v>#N/A</v>
      </c>
      <c r="AT385" s="125" t="e">
        <f t="shared" ca="1" si="2089"/>
        <v>#N/A</v>
      </c>
      <c r="AU385" s="125" t="e">
        <f t="shared" ca="1" si="2089"/>
        <v>#N/A</v>
      </c>
      <c r="AV385" s="125" t="e">
        <f t="shared" ca="1" si="2089"/>
        <v>#N/A</v>
      </c>
      <c r="AW385" s="125" t="e">
        <f t="shared" ca="1" si="2089"/>
        <v>#N/A</v>
      </c>
      <c r="AX385" s="125" t="e">
        <f t="shared" ref="AX385:BA400" ca="1" si="2166">TRIM(INDIRECT("'" &amp; "TNX Report" &amp; "'!" &amp; ADDRESS($A$9+$C385,AX$1)))</f>
        <v>#N/A</v>
      </c>
      <c r="AY385" s="125" t="e">
        <f t="shared" ca="1" si="2166"/>
        <v>#N/A</v>
      </c>
      <c r="AZ385" s="125" t="e">
        <f t="shared" ca="1" si="2166"/>
        <v>#N/A</v>
      </c>
      <c r="BA385" s="125" t="e">
        <f t="shared" ca="1" si="2166"/>
        <v>#N/A</v>
      </c>
      <c r="BB385" s="125" t="str">
        <f t="shared" ca="1" si="1814"/>
        <v/>
      </c>
      <c r="BC385" s="125" t="str">
        <f t="shared" ca="1" si="1806"/>
        <v/>
      </c>
      <c r="BD385" s="125" t="str">
        <f t="shared" ca="1" si="1807"/>
        <v/>
      </c>
      <c r="BE385" s="125" t="str">
        <f t="shared" ca="1" si="1808"/>
        <v/>
      </c>
      <c r="BF385" t="str">
        <f t="shared" ca="1" si="1815"/>
        <v/>
      </c>
      <c r="BG385" s="125" t="str">
        <f t="shared" ca="1" si="1842"/>
        <v/>
      </c>
      <c r="BI385" s="606" t="str">
        <f t="shared" ca="1" si="1877"/>
        <v/>
      </c>
      <c r="BJ385" s="125" t="str">
        <f t="shared" ca="1" si="1855"/>
        <v/>
      </c>
      <c r="BK385" s="125" t="str">
        <f t="shared" ca="1" si="1878"/>
        <v/>
      </c>
      <c r="BL385" s="125" t="str">
        <f t="shared" ref="BL385" ca="1" si="2167">IFERROR(INDEX($D$2:$BA$203,$A$41-1+$BI385,$A$27-3)*IF(RTF_unit="K",1,IF(RTF_unit="lb",1/1000,IF(RTF_unit="T",2,1))),"")</f>
        <v/>
      </c>
      <c r="BM385" s="125" t="str">
        <f t="shared" ref="BM385" ca="1" si="2168">IFERROR(INDEX($D$2:$BA$203,$A$41-1+$BI385,$A$27-1)*IF(RTF_unit="K",1,IF(RTF_unit="lb",1/1000,IF(RTF_unit="T",2,1))),"")</f>
        <v/>
      </c>
      <c r="BN385" s="125" t="str">
        <f t="shared" ref="BN385" ca="1" si="2169">IFERROR(INDEX($D$2:$BA$203,$A$41-1+$BI385,$A$27-2)*IF(RTF_unit="K",1,IF(RTF_unit="lb",1/1000,IF(RTF_unit="T",2,1))),"")</f>
        <v/>
      </c>
      <c r="BO385" s="125" t="str">
        <f t="shared" ref="BO385" ca="1" si="2170">IFERROR(INDEX($D$2:$BA$203,$A$41-1+$BI385,$A$27)*IF(RTF_unit_Moment="kip-ft",1,IF(RTF_unit_Moment="kip-in",1/12,IF(RTF_unit_Moment="lb-ft",1/1000,IF(RTF_unit_Moment="lb-in",1/12000,1)))),"")</f>
        <v/>
      </c>
      <c r="BP385" s="125" t="str">
        <f t="shared" ref="BP385" ca="1" si="2171">IFERROR(INDEX($D$2:$BA$203,$A$41-1+$BI385,$A$30)*IF(RTF_unit_Moment="kip-ft",1,IF(RTF_unit_Moment="kip-in",1/12,IF(RTF_unit_Moment="lb-ft",1/1000,IF(RTF_unit_Moment="lb-in",1/12000,1)))),"")</f>
        <v/>
      </c>
      <c r="BQ385" s="125" t="str">
        <f t="shared" ca="1" si="1884"/>
        <v/>
      </c>
      <c r="BR385" s="125" t="str">
        <f t="shared" ca="1" si="1885"/>
        <v/>
      </c>
      <c r="BT385" s="125" t="str">
        <f t="array" aca="1" ref="BT385" ca="1">IFERROR(INDEX($BB$1:$BB$203,SMALL(IF($BB$1:$BB$203&lt;&gt;"",ROW($BB$1:$BB$203)),ROW(378:378))),"")</f>
        <v/>
      </c>
      <c r="BU385" s="604" t="str">
        <f t="shared" ca="1" si="1853"/>
        <v/>
      </c>
      <c r="BV385" s="125" t="str">
        <f t="shared" ca="1" si="2050"/>
        <v/>
      </c>
      <c r="BW385" s="125" t="str">
        <f t="shared" ca="1" si="2050"/>
        <v/>
      </c>
      <c r="BX385" s="125" t="str">
        <f t="shared" ca="1" si="2050"/>
        <v/>
      </c>
      <c r="BY385" s="125" t="str">
        <f t="shared" ca="1" si="1862"/>
        <v/>
      </c>
      <c r="BZ385" s="125" t="str">
        <f t="shared" ca="1" si="1854"/>
        <v/>
      </c>
      <c r="CA385" s="125" t="str">
        <f t="shared" ca="1" si="1863"/>
        <v/>
      </c>
      <c r="CB385" s="125" t="str">
        <f t="shared" ca="1" si="1864"/>
        <v/>
      </c>
      <c r="CC385" s="125" t="str">
        <f t="shared" ca="1" si="1865"/>
        <v/>
      </c>
      <c r="CD385" s="125" t="str">
        <f t="shared" ca="1" si="1866"/>
        <v/>
      </c>
      <c r="CE385" s="125" t="str">
        <f t="shared" ca="1" si="1867"/>
        <v/>
      </c>
      <c r="CF385" s="125" t="str">
        <f t="shared" ca="1" si="1868"/>
        <v/>
      </c>
      <c r="CG385" s="125" t="str">
        <f t="shared" ca="1" si="1869"/>
        <v/>
      </c>
      <c r="CH385" s="125" t="str">
        <f t="shared" ca="1" si="1870"/>
        <v/>
      </c>
      <c r="CI385" s="125" t="str">
        <f t="shared" ca="1" si="1871"/>
        <v/>
      </c>
      <c r="CJ385" s="125" t="str">
        <f t="array" aca="1" ref="CJ385" ca="1">IFERROR(INDEX($CI$1:$CI$502,SMALL(IF($CI$1:$CI$502&lt;&gt;"",ROW($CI$1:$CI$502)),ROW(378:378))),"")</f>
        <v/>
      </c>
      <c r="CK385" s="125" t="str">
        <f t="shared" ca="1" si="1872"/>
        <v/>
      </c>
      <c r="CL385" s="125" t="str">
        <f t="shared" ca="1" si="1873"/>
        <v/>
      </c>
      <c r="CM385" s="125"/>
      <c r="CO385" s="125" t="str">
        <f t="shared" si="1874"/>
        <v/>
      </c>
      <c r="CP385" s="600" t="str">
        <f t="shared" si="1875"/>
        <v/>
      </c>
      <c r="CQ385" s="600" t="str">
        <f t="shared" si="1891"/>
        <v/>
      </c>
      <c r="CR385" s="600" t="str">
        <f t="shared" si="1876"/>
        <v/>
      </c>
    </row>
    <row r="386" spans="1:96" x14ac:dyDescent="0.25">
      <c r="A386" s="591"/>
      <c r="C386" s="125">
        <f t="shared" si="1821"/>
        <v>384</v>
      </c>
      <c r="D386" s="125" t="e">
        <f t="shared" ref="D386:S401" ca="1" si="2172">TRIM(INDIRECT("'" &amp; "TNX Report" &amp; "'!" &amp; ADDRESS($A$9+$C386,D$1)))</f>
        <v>#N/A</v>
      </c>
      <c r="E386" s="125" t="e">
        <f t="shared" ca="1" si="2172"/>
        <v>#N/A</v>
      </c>
      <c r="F386" s="125" t="e">
        <f t="shared" ca="1" si="2172"/>
        <v>#N/A</v>
      </c>
      <c r="G386" s="125" t="e">
        <f t="shared" ca="1" si="2172"/>
        <v>#N/A</v>
      </c>
      <c r="H386" s="125" t="e">
        <f t="shared" ca="1" si="2172"/>
        <v>#N/A</v>
      </c>
      <c r="I386" s="125" t="e">
        <f t="shared" ca="1" si="2172"/>
        <v>#N/A</v>
      </c>
      <c r="J386" s="125" t="e">
        <f t="shared" ca="1" si="2172"/>
        <v>#N/A</v>
      </c>
      <c r="K386" s="125" t="e">
        <f t="shared" ca="1" si="2172"/>
        <v>#N/A</v>
      </c>
      <c r="L386" s="125" t="e">
        <f t="shared" ca="1" si="2172"/>
        <v>#N/A</v>
      </c>
      <c r="M386" s="125" t="e">
        <f t="shared" ca="1" si="2172"/>
        <v>#N/A</v>
      </c>
      <c r="N386" s="125" t="e">
        <f t="shared" ca="1" si="2172"/>
        <v>#N/A</v>
      </c>
      <c r="O386" s="125" t="e">
        <f t="shared" ca="1" si="2172"/>
        <v>#N/A</v>
      </c>
      <c r="P386" s="125" t="e">
        <f t="shared" ca="1" si="2172"/>
        <v>#N/A</v>
      </c>
      <c r="Q386" s="125" t="e">
        <f t="shared" ca="1" si="2172"/>
        <v>#N/A</v>
      </c>
      <c r="R386" s="125" t="e">
        <f t="shared" ca="1" si="2172"/>
        <v>#N/A</v>
      </c>
      <c r="S386" s="125" t="e">
        <f t="shared" ca="1" si="2172"/>
        <v>#N/A</v>
      </c>
      <c r="T386" s="125" t="e">
        <f t="shared" ca="1" si="2165"/>
        <v>#N/A</v>
      </c>
      <c r="U386" s="125" t="e">
        <f t="shared" ca="1" si="2165"/>
        <v>#N/A</v>
      </c>
      <c r="V386" s="125" t="e">
        <f t="shared" ca="1" si="2165"/>
        <v>#N/A</v>
      </c>
      <c r="W386" s="125" t="e">
        <f t="shared" ca="1" si="2165"/>
        <v>#N/A</v>
      </c>
      <c r="X386" s="125" t="e">
        <f t="shared" ca="1" si="2165"/>
        <v>#N/A</v>
      </c>
      <c r="Y386" s="125" t="e">
        <f t="shared" ca="1" si="2165"/>
        <v>#N/A</v>
      </c>
      <c r="Z386" s="125" t="e">
        <f t="shared" ca="1" si="2165"/>
        <v>#N/A</v>
      </c>
      <c r="AA386" s="125" t="e">
        <f t="shared" ca="1" si="2165"/>
        <v>#N/A</v>
      </c>
      <c r="AB386" s="125" t="e">
        <f t="shared" ca="1" si="2165"/>
        <v>#N/A</v>
      </c>
      <c r="AC386" s="125" t="e">
        <f t="shared" ca="1" si="2165"/>
        <v>#N/A</v>
      </c>
      <c r="AD386" s="125" t="e">
        <f t="shared" ca="1" si="2165"/>
        <v>#N/A</v>
      </c>
      <c r="AE386" s="125" t="e">
        <f t="shared" ca="1" si="2165"/>
        <v>#N/A</v>
      </c>
      <c r="AF386" s="125" t="e">
        <f t="shared" ca="1" si="2165"/>
        <v>#N/A</v>
      </c>
      <c r="AG386" s="125" t="e">
        <f t="shared" ca="1" si="2165"/>
        <v>#N/A</v>
      </c>
      <c r="AH386" s="125" t="e">
        <f t="shared" ca="1" si="2165"/>
        <v>#N/A</v>
      </c>
      <c r="AI386" s="125" t="e">
        <f t="shared" ref="AI386:AX401" ca="1" si="2173">TRIM(INDIRECT("'" &amp; "TNX Report" &amp; "'!" &amp; ADDRESS($A$9+$C386,AI$1)))</f>
        <v>#N/A</v>
      </c>
      <c r="AJ386" s="125" t="e">
        <f t="shared" ca="1" si="2173"/>
        <v>#N/A</v>
      </c>
      <c r="AK386" s="125" t="e">
        <f t="shared" ca="1" si="2173"/>
        <v>#N/A</v>
      </c>
      <c r="AL386" s="125" t="e">
        <f t="shared" ca="1" si="2173"/>
        <v>#N/A</v>
      </c>
      <c r="AM386" s="125" t="e">
        <f t="shared" ca="1" si="2173"/>
        <v>#N/A</v>
      </c>
      <c r="AN386" s="125" t="e">
        <f t="shared" ca="1" si="2173"/>
        <v>#N/A</v>
      </c>
      <c r="AO386" s="125" t="e">
        <f t="shared" ca="1" si="2173"/>
        <v>#N/A</v>
      </c>
      <c r="AP386" s="125" t="e">
        <f t="shared" ca="1" si="2173"/>
        <v>#N/A</v>
      </c>
      <c r="AQ386" s="125" t="e">
        <f t="shared" ca="1" si="2173"/>
        <v>#N/A</v>
      </c>
      <c r="AR386" s="125" t="e">
        <f t="shared" ca="1" si="2173"/>
        <v>#N/A</v>
      </c>
      <c r="AS386" s="125" t="e">
        <f t="shared" ca="1" si="2173"/>
        <v>#N/A</v>
      </c>
      <c r="AT386" s="125" t="e">
        <f t="shared" ca="1" si="2173"/>
        <v>#N/A</v>
      </c>
      <c r="AU386" s="125" t="e">
        <f t="shared" ca="1" si="2173"/>
        <v>#N/A</v>
      </c>
      <c r="AV386" s="125" t="e">
        <f t="shared" ca="1" si="2173"/>
        <v>#N/A</v>
      </c>
      <c r="AW386" s="125" t="e">
        <f t="shared" ca="1" si="2173"/>
        <v>#N/A</v>
      </c>
      <c r="AX386" s="125" t="e">
        <f t="shared" ca="1" si="2173"/>
        <v>#N/A</v>
      </c>
      <c r="AY386" s="125" t="e">
        <f t="shared" ca="1" si="2166"/>
        <v>#N/A</v>
      </c>
      <c r="AZ386" s="125" t="e">
        <f t="shared" ca="1" si="2166"/>
        <v>#N/A</v>
      </c>
      <c r="BA386" s="125" t="e">
        <f t="shared" ca="1" si="2166"/>
        <v>#N/A</v>
      </c>
      <c r="BB386" s="125" t="str">
        <f t="shared" ca="1" si="1814"/>
        <v/>
      </c>
      <c r="BC386" s="125" t="str">
        <f t="shared" ref="BC386:BC449" ca="1" si="2174">IFERROR(VALUE(G386)*IF(RTF_unit="K",1,IF(RTF_unit="lb",1/1000,IF(RTF_unit="T",2,1))),"")</f>
        <v/>
      </c>
      <c r="BD386" s="125" t="str">
        <f t="shared" ref="BD386:BD449" ca="1" si="2175">IFERROR(VALUE(H386)*IF(RTF_unit="K",1,IF(RTF_unit="lb",1/1000,IF(RTF_unit="T",2,1))),"")</f>
        <v/>
      </c>
      <c r="BE386" s="125" t="str">
        <f t="shared" ref="BE386:BE449" ca="1" si="2176">IFERROR(VALUE(I386)*IF(RTF_unit="K",1,IF(RTF_unit="lb",1/1000,IF(RTF_unit="T",2,1))),"")</f>
        <v/>
      </c>
      <c r="BF386" t="str">
        <f t="shared" ca="1" si="1815"/>
        <v/>
      </c>
      <c r="BG386" s="125" t="str">
        <f t="shared" ca="1" si="1842"/>
        <v/>
      </c>
      <c r="BI386" s="606" t="str">
        <f t="shared" ca="1" si="1877"/>
        <v/>
      </c>
      <c r="BJ386" s="125" t="str">
        <f t="shared" ca="1" si="1855"/>
        <v/>
      </c>
      <c r="BK386" s="125" t="str">
        <f t="shared" ca="1" si="1878"/>
        <v/>
      </c>
      <c r="BL386" s="125" t="str">
        <f t="shared" ref="BL386" ca="1" si="2177">IFERROR(INDEX($D$2:$BA$203,$A$41-1+$BI386,$A$27-3)*IF(RTF_unit="K",1,IF(RTF_unit="lb",1/1000,IF(RTF_unit="T",2,1))),"")</f>
        <v/>
      </c>
      <c r="BM386" s="125" t="str">
        <f t="shared" ref="BM386" ca="1" si="2178">IFERROR(INDEX($D$2:$BA$203,$A$41-1+$BI386,$A$27-1)*IF(RTF_unit="K",1,IF(RTF_unit="lb",1/1000,IF(RTF_unit="T",2,1))),"")</f>
        <v/>
      </c>
      <c r="BN386" s="125" t="str">
        <f t="shared" ref="BN386" ca="1" si="2179">IFERROR(INDEX($D$2:$BA$203,$A$41-1+$BI386,$A$27-2)*IF(RTF_unit="K",1,IF(RTF_unit="lb",1/1000,IF(RTF_unit="T",2,1))),"")</f>
        <v/>
      </c>
      <c r="BO386" s="125" t="str">
        <f t="shared" ref="BO386" ca="1" si="2180">IFERROR(INDEX($D$2:$BA$203,$A$41-1+$BI386,$A$27)*IF(RTF_unit_Moment="kip-ft",1,IF(RTF_unit_Moment="kip-in",1/12,IF(RTF_unit_Moment="lb-ft",1/1000,IF(RTF_unit_Moment="lb-in",1/12000,1)))),"")</f>
        <v/>
      </c>
      <c r="BP386" s="125" t="str">
        <f t="shared" ref="BP386" ca="1" si="2181">IFERROR(INDEX($D$2:$BA$203,$A$41-1+$BI386,$A$30)*IF(RTF_unit_Moment="kip-ft",1,IF(RTF_unit_Moment="kip-in",1/12,IF(RTF_unit_Moment="lb-ft",1/1000,IF(RTF_unit_Moment="lb-in",1/12000,1)))),"")</f>
        <v/>
      </c>
      <c r="BQ386" s="125" t="str">
        <f t="shared" ca="1" si="1884"/>
        <v/>
      </c>
      <c r="BR386" s="125" t="str">
        <f t="shared" ca="1" si="1885"/>
        <v/>
      </c>
      <c r="BT386" s="125" t="str">
        <f t="array" aca="1" ref="BT386" ca="1">IFERROR(INDEX($BB$1:$BB$203,SMALL(IF($BB$1:$BB$203&lt;&gt;"",ROW($BB$1:$BB$203)),ROW(379:379))),"")</f>
        <v/>
      </c>
      <c r="BU386" s="604" t="str">
        <f t="shared" ca="1" si="1853"/>
        <v/>
      </c>
      <c r="BV386" s="125" t="str">
        <f t="shared" ca="1" si="2050"/>
        <v/>
      </c>
      <c r="BW386" s="125" t="str">
        <f t="shared" ca="1" si="2050"/>
        <v/>
      </c>
      <c r="BX386" s="125" t="str">
        <f t="shared" ca="1" si="2050"/>
        <v/>
      </c>
      <c r="BY386" s="125" t="str">
        <f t="shared" ca="1" si="1862"/>
        <v/>
      </c>
      <c r="BZ386" s="125" t="str">
        <f t="shared" ca="1" si="1854"/>
        <v/>
      </c>
      <c r="CA386" s="125" t="str">
        <f t="shared" ca="1" si="1863"/>
        <v/>
      </c>
      <c r="CB386" s="125" t="str">
        <f t="shared" ca="1" si="1864"/>
        <v/>
      </c>
      <c r="CC386" s="125" t="str">
        <f t="shared" ca="1" si="1865"/>
        <v/>
      </c>
      <c r="CD386" s="125" t="str">
        <f t="shared" ca="1" si="1866"/>
        <v/>
      </c>
      <c r="CE386" s="125" t="str">
        <f t="shared" ca="1" si="1867"/>
        <v/>
      </c>
      <c r="CF386" s="125" t="str">
        <f t="shared" ca="1" si="1868"/>
        <v/>
      </c>
      <c r="CG386" s="125" t="str">
        <f t="shared" ca="1" si="1869"/>
        <v/>
      </c>
      <c r="CH386" s="125" t="str">
        <f t="shared" ca="1" si="1870"/>
        <v/>
      </c>
      <c r="CI386" s="125" t="str">
        <f t="shared" ca="1" si="1871"/>
        <v/>
      </c>
      <c r="CJ386" s="125" t="str">
        <f t="array" aca="1" ref="CJ386" ca="1">IFERROR(INDEX($CI$1:$CI$502,SMALL(IF($CI$1:$CI$502&lt;&gt;"",ROW($CI$1:$CI$502)),ROW(379:379))),"")</f>
        <v/>
      </c>
      <c r="CK386" s="125" t="str">
        <f t="shared" ca="1" si="1872"/>
        <v/>
      </c>
      <c r="CL386" s="125" t="str">
        <f t="shared" ca="1" si="1873"/>
        <v/>
      </c>
      <c r="CM386" s="125"/>
      <c r="CO386" s="125" t="str">
        <f t="shared" si="1874"/>
        <v/>
      </c>
      <c r="CP386" s="600" t="str">
        <f t="shared" si="1875"/>
        <v/>
      </c>
      <c r="CQ386" s="600" t="str">
        <f t="shared" si="1891"/>
        <v/>
      </c>
      <c r="CR386" s="600" t="str">
        <f t="shared" si="1876"/>
        <v/>
      </c>
    </row>
    <row r="387" spans="1:96" x14ac:dyDescent="0.25">
      <c r="A387" s="591"/>
      <c r="C387" s="125">
        <f t="shared" si="1821"/>
        <v>385</v>
      </c>
      <c r="D387" s="125" t="e">
        <f t="shared" ca="1" si="2172"/>
        <v>#N/A</v>
      </c>
      <c r="E387" s="125" t="e">
        <f t="shared" ca="1" si="2172"/>
        <v>#N/A</v>
      </c>
      <c r="F387" s="125" t="e">
        <f t="shared" ca="1" si="2172"/>
        <v>#N/A</v>
      </c>
      <c r="G387" s="125" t="e">
        <f t="shared" ca="1" si="2172"/>
        <v>#N/A</v>
      </c>
      <c r="H387" s="125" t="e">
        <f t="shared" ca="1" si="2172"/>
        <v>#N/A</v>
      </c>
      <c r="I387" s="125" t="e">
        <f t="shared" ca="1" si="2172"/>
        <v>#N/A</v>
      </c>
      <c r="J387" s="125" t="e">
        <f t="shared" ca="1" si="2172"/>
        <v>#N/A</v>
      </c>
      <c r="K387" s="125" t="e">
        <f t="shared" ca="1" si="2172"/>
        <v>#N/A</v>
      </c>
      <c r="L387" s="125" t="e">
        <f t="shared" ca="1" si="2172"/>
        <v>#N/A</v>
      </c>
      <c r="M387" s="125" t="e">
        <f t="shared" ca="1" si="2172"/>
        <v>#N/A</v>
      </c>
      <c r="N387" s="125" t="e">
        <f t="shared" ca="1" si="2172"/>
        <v>#N/A</v>
      </c>
      <c r="O387" s="125" t="e">
        <f t="shared" ca="1" si="2172"/>
        <v>#N/A</v>
      </c>
      <c r="P387" s="125" t="e">
        <f t="shared" ca="1" si="2172"/>
        <v>#N/A</v>
      </c>
      <c r="Q387" s="125" t="e">
        <f t="shared" ca="1" si="2172"/>
        <v>#N/A</v>
      </c>
      <c r="R387" s="125" t="e">
        <f t="shared" ca="1" si="2172"/>
        <v>#N/A</v>
      </c>
      <c r="S387" s="125" t="e">
        <f t="shared" ca="1" si="2172"/>
        <v>#N/A</v>
      </c>
      <c r="T387" s="125" t="e">
        <f t="shared" ca="1" si="2165"/>
        <v>#N/A</v>
      </c>
      <c r="U387" s="125" t="e">
        <f t="shared" ca="1" si="2165"/>
        <v>#N/A</v>
      </c>
      <c r="V387" s="125" t="e">
        <f t="shared" ca="1" si="2165"/>
        <v>#N/A</v>
      </c>
      <c r="W387" s="125" t="e">
        <f t="shared" ca="1" si="2165"/>
        <v>#N/A</v>
      </c>
      <c r="X387" s="125" t="e">
        <f t="shared" ca="1" si="2165"/>
        <v>#N/A</v>
      </c>
      <c r="Y387" s="125" t="e">
        <f t="shared" ca="1" si="2165"/>
        <v>#N/A</v>
      </c>
      <c r="Z387" s="125" t="e">
        <f t="shared" ca="1" si="2165"/>
        <v>#N/A</v>
      </c>
      <c r="AA387" s="125" t="e">
        <f t="shared" ca="1" si="2165"/>
        <v>#N/A</v>
      </c>
      <c r="AB387" s="125" t="e">
        <f t="shared" ca="1" si="2165"/>
        <v>#N/A</v>
      </c>
      <c r="AC387" s="125" t="e">
        <f t="shared" ca="1" si="2165"/>
        <v>#N/A</v>
      </c>
      <c r="AD387" s="125" t="e">
        <f t="shared" ca="1" si="2165"/>
        <v>#N/A</v>
      </c>
      <c r="AE387" s="125" t="e">
        <f t="shared" ca="1" si="2165"/>
        <v>#N/A</v>
      </c>
      <c r="AF387" s="125" t="e">
        <f t="shared" ca="1" si="2165"/>
        <v>#N/A</v>
      </c>
      <c r="AG387" s="125" t="e">
        <f t="shared" ca="1" si="2165"/>
        <v>#N/A</v>
      </c>
      <c r="AH387" s="125" t="e">
        <f t="shared" ca="1" si="2165"/>
        <v>#N/A</v>
      </c>
      <c r="AI387" s="125" t="e">
        <f t="shared" ca="1" si="2173"/>
        <v>#N/A</v>
      </c>
      <c r="AJ387" s="125" t="e">
        <f t="shared" ca="1" si="2173"/>
        <v>#N/A</v>
      </c>
      <c r="AK387" s="125" t="e">
        <f t="shared" ca="1" si="2173"/>
        <v>#N/A</v>
      </c>
      <c r="AL387" s="125" t="e">
        <f t="shared" ca="1" si="2173"/>
        <v>#N/A</v>
      </c>
      <c r="AM387" s="125" t="e">
        <f t="shared" ca="1" si="2173"/>
        <v>#N/A</v>
      </c>
      <c r="AN387" s="125" t="e">
        <f t="shared" ca="1" si="2173"/>
        <v>#N/A</v>
      </c>
      <c r="AO387" s="125" t="e">
        <f t="shared" ca="1" si="2173"/>
        <v>#N/A</v>
      </c>
      <c r="AP387" s="125" t="e">
        <f t="shared" ca="1" si="2173"/>
        <v>#N/A</v>
      </c>
      <c r="AQ387" s="125" t="e">
        <f t="shared" ca="1" si="2173"/>
        <v>#N/A</v>
      </c>
      <c r="AR387" s="125" t="e">
        <f t="shared" ca="1" si="2173"/>
        <v>#N/A</v>
      </c>
      <c r="AS387" s="125" t="e">
        <f t="shared" ca="1" si="2173"/>
        <v>#N/A</v>
      </c>
      <c r="AT387" s="125" t="e">
        <f t="shared" ca="1" si="2173"/>
        <v>#N/A</v>
      </c>
      <c r="AU387" s="125" t="e">
        <f t="shared" ca="1" si="2173"/>
        <v>#N/A</v>
      </c>
      <c r="AV387" s="125" t="e">
        <f t="shared" ca="1" si="2173"/>
        <v>#N/A</v>
      </c>
      <c r="AW387" s="125" t="e">
        <f t="shared" ca="1" si="2173"/>
        <v>#N/A</v>
      </c>
      <c r="AX387" s="125" t="e">
        <f t="shared" ca="1" si="2173"/>
        <v>#N/A</v>
      </c>
      <c r="AY387" s="125" t="e">
        <f t="shared" ca="1" si="2166"/>
        <v>#N/A</v>
      </c>
      <c r="AZ387" s="125" t="e">
        <f t="shared" ca="1" si="2166"/>
        <v>#N/A</v>
      </c>
      <c r="BA387" s="125" t="e">
        <f t="shared" ca="1" si="2166"/>
        <v>#N/A</v>
      </c>
      <c r="BB387" s="125" t="str">
        <f t="shared" ref="BB387:BB450" ca="1" si="2182">IF(ISNUMBER(SEARCH("Guy"&amp;"*"&amp;"@*",$D387)),$D387,"")</f>
        <v/>
      </c>
      <c r="BC387" s="125" t="str">
        <f t="shared" ca="1" si="2174"/>
        <v/>
      </c>
      <c r="BD387" s="125" t="str">
        <f t="shared" ca="1" si="2175"/>
        <v/>
      </c>
      <c r="BE387" s="125" t="str">
        <f t="shared" ca="1" si="2176"/>
        <v/>
      </c>
      <c r="BF387" t="str">
        <f t="shared" ref="BF387:BF450" ca="1" si="2183">IFERROR(SQRT(BC387^2+SQRT(BD387^2+BE387^2)^2),"")</f>
        <v/>
      </c>
      <c r="BG387" s="125" t="str">
        <f t="shared" ca="1" si="1842"/>
        <v/>
      </c>
      <c r="BI387" s="606" t="str">
        <f t="shared" ca="1" si="1877"/>
        <v/>
      </c>
      <c r="BJ387" s="125" t="str">
        <f t="shared" ca="1" si="1855"/>
        <v/>
      </c>
      <c r="BK387" s="125" t="str">
        <f t="shared" ca="1" si="1878"/>
        <v/>
      </c>
      <c r="BL387" s="125" t="str">
        <f t="shared" ref="BL387" ca="1" si="2184">IFERROR(INDEX($D$2:$BA$203,$A$41-1+$BI387,$A$27-3)*IF(RTF_unit="K",1,IF(RTF_unit="lb",1/1000,IF(RTF_unit="T",2,1))),"")</f>
        <v/>
      </c>
      <c r="BM387" s="125" t="str">
        <f t="shared" ref="BM387" ca="1" si="2185">IFERROR(INDEX($D$2:$BA$203,$A$41-1+$BI387,$A$27-1)*IF(RTF_unit="K",1,IF(RTF_unit="lb",1/1000,IF(RTF_unit="T",2,1))),"")</f>
        <v/>
      </c>
      <c r="BN387" s="125" t="str">
        <f t="shared" ref="BN387" ca="1" si="2186">IFERROR(INDEX($D$2:$BA$203,$A$41-1+$BI387,$A$27-2)*IF(RTF_unit="K",1,IF(RTF_unit="lb",1/1000,IF(RTF_unit="T",2,1))),"")</f>
        <v/>
      </c>
      <c r="BO387" s="125" t="str">
        <f t="shared" ref="BO387" ca="1" si="2187">IFERROR(INDEX($D$2:$BA$203,$A$41-1+$BI387,$A$27)*IF(RTF_unit_Moment="kip-ft",1,IF(RTF_unit_Moment="kip-in",1/12,IF(RTF_unit_Moment="lb-ft",1/1000,IF(RTF_unit_Moment="lb-in",1/12000,1)))),"")</f>
        <v/>
      </c>
      <c r="BP387" s="125" t="str">
        <f t="shared" ref="BP387" ca="1" si="2188">IFERROR(INDEX($D$2:$BA$203,$A$41-1+$BI387,$A$30)*IF(RTF_unit_Moment="kip-ft",1,IF(RTF_unit_Moment="kip-in",1/12,IF(RTF_unit_Moment="lb-ft",1/1000,IF(RTF_unit_Moment="lb-in",1/12000,1)))),"")</f>
        <v/>
      </c>
      <c r="BQ387" s="125" t="str">
        <f t="shared" ca="1" si="1884"/>
        <v/>
      </c>
      <c r="BR387" s="125" t="str">
        <f t="shared" ca="1" si="1885"/>
        <v/>
      </c>
      <c r="BT387" s="125" t="str">
        <f t="array" aca="1" ref="BT387" ca="1">IFERROR(INDEX($BB$1:$BB$203,SMALL(IF($BB$1:$BB$203&lt;&gt;"",ROW($BB$1:$BB$203)),ROW(380:380))),"")</f>
        <v/>
      </c>
      <c r="BU387" s="604" t="str">
        <f t="shared" ca="1" si="1853"/>
        <v/>
      </c>
      <c r="BV387" s="125" t="str">
        <f t="shared" ca="1" si="2050"/>
        <v/>
      </c>
      <c r="BW387" s="125" t="str">
        <f t="shared" ca="1" si="2050"/>
        <v/>
      </c>
      <c r="BX387" s="125" t="str">
        <f t="shared" ca="1" si="2050"/>
        <v/>
      </c>
      <c r="BY387" s="125" t="str">
        <f t="shared" ca="1" si="1862"/>
        <v/>
      </c>
      <c r="BZ387" s="125" t="str">
        <f t="shared" ca="1" si="1854"/>
        <v/>
      </c>
      <c r="CA387" s="125" t="str">
        <f t="shared" ca="1" si="1863"/>
        <v/>
      </c>
      <c r="CB387" s="125" t="str">
        <f t="shared" ca="1" si="1864"/>
        <v/>
      </c>
      <c r="CC387" s="125" t="str">
        <f t="shared" ca="1" si="1865"/>
        <v/>
      </c>
      <c r="CD387" s="125" t="str">
        <f t="shared" ca="1" si="1866"/>
        <v/>
      </c>
      <c r="CE387" s="125" t="str">
        <f t="shared" ca="1" si="1867"/>
        <v/>
      </c>
      <c r="CF387" s="125" t="str">
        <f t="shared" ca="1" si="1868"/>
        <v/>
      </c>
      <c r="CG387" s="125" t="str">
        <f t="shared" ca="1" si="1869"/>
        <v/>
      </c>
      <c r="CH387" s="125" t="str">
        <f t="shared" ca="1" si="1870"/>
        <v/>
      </c>
      <c r="CI387" s="125" t="str">
        <f t="shared" ca="1" si="1871"/>
        <v/>
      </c>
      <c r="CJ387" s="125" t="str">
        <f t="array" aca="1" ref="CJ387" ca="1">IFERROR(INDEX($CI$1:$CI$502,SMALL(IF($CI$1:$CI$502&lt;&gt;"",ROW($CI$1:$CI$502)),ROW(380:380))),"")</f>
        <v/>
      </c>
      <c r="CK387" s="125" t="str">
        <f t="shared" ca="1" si="1872"/>
        <v/>
      </c>
      <c r="CL387" s="125" t="str">
        <f t="shared" ca="1" si="1873"/>
        <v/>
      </c>
      <c r="CM387" s="125"/>
      <c r="CO387" s="125" t="str">
        <f t="shared" si="1874"/>
        <v/>
      </c>
      <c r="CP387" s="600" t="str">
        <f t="shared" si="1875"/>
        <v/>
      </c>
      <c r="CQ387" s="600" t="str">
        <f t="shared" si="1891"/>
        <v/>
      </c>
      <c r="CR387" s="600" t="str">
        <f t="shared" si="1876"/>
        <v/>
      </c>
    </row>
    <row r="388" spans="1:96" x14ac:dyDescent="0.25">
      <c r="A388" s="591"/>
      <c r="C388" s="125">
        <f t="shared" ref="C388:C451" si="2189">C387+1</f>
        <v>386</v>
      </c>
      <c r="D388" s="125" t="e">
        <f t="shared" ca="1" si="2172"/>
        <v>#N/A</v>
      </c>
      <c r="E388" s="125" t="e">
        <f t="shared" ca="1" si="2172"/>
        <v>#N/A</v>
      </c>
      <c r="F388" s="125" t="e">
        <f t="shared" ca="1" si="2172"/>
        <v>#N/A</v>
      </c>
      <c r="G388" s="125" t="e">
        <f t="shared" ca="1" si="2172"/>
        <v>#N/A</v>
      </c>
      <c r="H388" s="125" t="e">
        <f t="shared" ca="1" si="2172"/>
        <v>#N/A</v>
      </c>
      <c r="I388" s="125" t="e">
        <f t="shared" ca="1" si="2172"/>
        <v>#N/A</v>
      </c>
      <c r="J388" s="125" t="e">
        <f t="shared" ca="1" si="2172"/>
        <v>#N/A</v>
      </c>
      <c r="K388" s="125" t="e">
        <f t="shared" ca="1" si="2172"/>
        <v>#N/A</v>
      </c>
      <c r="L388" s="125" t="e">
        <f t="shared" ca="1" si="2172"/>
        <v>#N/A</v>
      </c>
      <c r="M388" s="125" t="e">
        <f t="shared" ca="1" si="2172"/>
        <v>#N/A</v>
      </c>
      <c r="N388" s="125" t="e">
        <f t="shared" ca="1" si="2172"/>
        <v>#N/A</v>
      </c>
      <c r="O388" s="125" t="e">
        <f t="shared" ca="1" si="2172"/>
        <v>#N/A</v>
      </c>
      <c r="P388" s="125" t="e">
        <f t="shared" ca="1" si="2172"/>
        <v>#N/A</v>
      </c>
      <c r="Q388" s="125" t="e">
        <f t="shared" ca="1" si="2172"/>
        <v>#N/A</v>
      </c>
      <c r="R388" s="125" t="e">
        <f t="shared" ca="1" si="2172"/>
        <v>#N/A</v>
      </c>
      <c r="S388" s="125" t="e">
        <f t="shared" ca="1" si="2172"/>
        <v>#N/A</v>
      </c>
      <c r="T388" s="125" t="e">
        <f t="shared" ca="1" si="2165"/>
        <v>#N/A</v>
      </c>
      <c r="U388" s="125" t="e">
        <f t="shared" ca="1" si="2165"/>
        <v>#N/A</v>
      </c>
      <c r="V388" s="125" t="e">
        <f t="shared" ca="1" si="2165"/>
        <v>#N/A</v>
      </c>
      <c r="W388" s="125" t="e">
        <f t="shared" ca="1" si="2165"/>
        <v>#N/A</v>
      </c>
      <c r="X388" s="125" t="e">
        <f t="shared" ca="1" si="2165"/>
        <v>#N/A</v>
      </c>
      <c r="Y388" s="125" t="e">
        <f t="shared" ca="1" si="2165"/>
        <v>#N/A</v>
      </c>
      <c r="Z388" s="125" t="e">
        <f t="shared" ca="1" si="2165"/>
        <v>#N/A</v>
      </c>
      <c r="AA388" s="125" t="e">
        <f t="shared" ca="1" si="2165"/>
        <v>#N/A</v>
      </c>
      <c r="AB388" s="125" t="e">
        <f t="shared" ca="1" si="2165"/>
        <v>#N/A</v>
      </c>
      <c r="AC388" s="125" t="e">
        <f t="shared" ca="1" si="2165"/>
        <v>#N/A</v>
      </c>
      <c r="AD388" s="125" t="e">
        <f t="shared" ca="1" si="2165"/>
        <v>#N/A</v>
      </c>
      <c r="AE388" s="125" t="e">
        <f t="shared" ca="1" si="2165"/>
        <v>#N/A</v>
      </c>
      <c r="AF388" s="125" t="e">
        <f t="shared" ca="1" si="2165"/>
        <v>#N/A</v>
      </c>
      <c r="AG388" s="125" t="e">
        <f t="shared" ca="1" si="2165"/>
        <v>#N/A</v>
      </c>
      <c r="AH388" s="125" t="e">
        <f t="shared" ca="1" si="2165"/>
        <v>#N/A</v>
      </c>
      <c r="AI388" s="125" t="e">
        <f t="shared" ca="1" si="2173"/>
        <v>#N/A</v>
      </c>
      <c r="AJ388" s="125" t="e">
        <f t="shared" ca="1" si="2173"/>
        <v>#N/A</v>
      </c>
      <c r="AK388" s="125" t="e">
        <f t="shared" ca="1" si="2173"/>
        <v>#N/A</v>
      </c>
      <c r="AL388" s="125" t="e">
        <f t="shared" ca="1" si="2173"/>
        <v>#N/A</v>
      </c>
      <c r="AM388" s="125" t="e">
        <f t="shared" ca="1" si="2173"/>
        <v>#N/A</v>
      </c>
      <c r="AN388" s="125" t="e">
        <f t="shared" ca="1" si="2173"/>
        <v>#N/A</v>
      </c>
      <c r="AO388" s="125" t="e">
        <f t="shared" ca="1" si="2173"/>
        <v>#N/A</v>
      </c>
      <c r="AP388" s="125" t="e">
        <f t="shared" ca="1" si="2173"/>
        <v>#N/A</v>
      </c>
      <c r="AQ388" s="125" t="e">
        <f t="shared" ca="1" si="2173"/>
        <v>#N/A</v>
      </c>
      <c r="AR388" s="125" t="e">
        <f t="shared" ca="1" si="2173"/>
        <v>#N/A</v>
      </c>
      <c r="AS388" s="125" t="e">
        <f t="shared" ca="1" si="2173"/>
        <v>#N/A</v>
      </c>
      <c r="AT388" s="125" t="e">
        <f t="shared" ca="1" si="2173"/>
        <v>#N/A</v>
      </c>
      <c r="AU388" s="125" t="e">
        <f t="shared" ca="1" si="2173"/>
        <v>#N/A</v>
      </c>
      <c r="AV388" s="125" t="e">
        <f t="shared" ca="1" si="2173"/>
        <v>#N/A</v>
      </c>
      <c r="AW388" s="125" t="e">
        <f t="shared" ca="1" si="2173"/>
        <v>#N/A</v>
      </c>
      <c r="AX388" s="125" t="e">
        <f t="shared" ca="1" si="2173"/>
        <v>#N/A</v>
      </c>
      <c r="AY388" s="125" t="e">
        <f t="shared" ca="1" si="2166"/>
        <v>#N/A</v>
      </c>
      <c r="AZ388" s="125" t="e">
        <f t="shared" ca="1" si="2166"/>
        <v>#N/A</v>
      </c>
      <c r="BA388" s="125" t="e">
        <f t="shared" ca="1" si="2166"/>
        <v>#N/A</v>
      </c>
      <c r="BB388" s="125" t="str">
        <f t="shared" ca="1" si="2182"/>
        <v/>
      </c>
      <c r="BC388" s="125" t="str">
        <f t="shared" ca="1" si="2174"/>
        <v/>
      </c>
      <c r="BD388" s="125" t="str">
        <f t="shared" ca="1" si="2175"/>
        <v/>
      </c>
      <c r="BE388" s="125" t="str">
        <f t="shared" ca="1" si="2176"/>
        <v/>
      </c>
      <c r="BF388" t="str">
        <f t="shared" ca="1" si="2183"/>
        <v/>
      </c>
      <c r="BG388" s="125" t="str">
        <f t="shared" ca="1" si="1842"/>
        <v/>
      </c>
      <c r="BI388" s="606" t="str">
        <f t="shared" ca="1" si="1877"/>
        <v/>
      </c>
      <c r="BJ388" s="125" t="str">
        <f t="shared" ca="1" si="1855"/>
        <v/>
      </c>
      <c r="BK388" s="125" t="str">
        <f t="shared" ca="1" si="1878"/>
        <v/>
      </c>
      <c r="BL388" s="125" t="str">
        <f t="shared" ref="BL388" ca="1" si="2190">IFERROR(INDEX($D$2:$BA$203,$A$41-1+$BI388,$A$27-3)*IF(RTF_unit="K",1,IF(RTF_unit="lb",1/1000,IF(RTF_unit="T",2,1))),"")</f>
        <v/>
      </c>
      <c r="BM388" s="125" t="str">
        <f t="shared" ref="BM388" ca="1" si="2191">IFERROR(INDEX($D$2:$BA$203,$A$41-1+$BI388,$A$27-1)*IF(RTF_unit="K",1,IF(RTF_unit="lb",1/1000,IF(RTF_unit="T",2,1))),"")</f>
        <v/>
      </c>
      <c r="BN388" s="125" t="str">
        <f t="shared" ref="BN388" ca="1" si="2192">IFERROR(INDEX($D$2:$BA$203,$A$41-1+$BI388,$A$27-2)*IF(RTF_unit="K",1,IF(RTF_unit="lb",1/1000,IF(RTF_unit="T",2,1))),"")</f>
        <v/>
      </c>
      <c r="BO388" s="125" t="str">
        <f t="shared" ref="BO388" ca="1" si="2193">IFERROR(INDEX($D$2:$BA$203,$A$41-1+$BI388,$A$27)*IF(RTF_unit_Moment="kip-ft",1,IF(RTF_unit_Moment="kip-in",1/12,IF(RTF_unit_Moment="lb-ft",1/1000,IF(RTF_unit_Moment="lb-in",1/12000,1)))),"")</f>
        <v/>
      </c>
      <c r="BP388" s="125" t="str">
        <f t="shared" ref="BP388" ca="1" si="2194">IFERROR(INDEX($D$2:$BA$203,$A$41-1+$BI388,$A$30)*IF(RTF_unit_Moment="kip-ft",1,IF(RTF_unit_Moment="kip-in",1/12,IF(RTF_unit_Moment="lb-ft",1/1000,IF(RTF_unit_Moment="lb-in",1/12000,1)))),"")</f>
        <v/>
      </c>
      <c r="BQ388" s="125" t="str">
        <f t="shared" ca="1" si="1884"/>
        <v/>
      </c>
      <c r="BR388" s="125" t="str">
        <f t="shared" ca="1" si="1885"/>
        <v/>
      </c>
      <c r="BT388" s="125" t="str">
        <f t="array" aca="1" ref="BT388" ca="1">IFERROR(INDEX($BB$1:$BB$203,SMALL(IF($BB$1:$BB$203&lt;&gt;"",ROW($BB$1:$BB$203)),ROW(381:381))),"")</f>
        <v/>
      </c>
      <c r="BU388" s="604" t="str">
        <f t="shared" ca="1" si="1853"/>
        <v/>
      </c>
      <c r="BV388" s="125" t="str">
        <f t="shared" ca="1" si="2050"/>
        <v/>
      </c>
      <c r="BW388" s="125" t="str">
        <f t="shared" ca="1" si="2050"/>
        <v/>
      </c>
      <c r="BX388" s="125" t="str">
        <f t="shared" ca="1" si="2050"/>
        <v/>
      </c>
      <c r="BY388" s="125" t="str">
        <f t="shared" ca="1" si="1862"/>
        <v/>
      </c>
      <c r="BZ388" s="125" t="str">
        <f t="shared" ca="1" si="1854"/>
        <v/>
      </c>
      <c r="CA388" s="125" t="str">
        <f t="shared" ca="1" si="1863"/>
        <v/>
      </c>
      <c r="CB388" s="125" t="str">
        <f t="shared" ca="1" si="1864"/>
        <v/>
      </c>
      <c r="CC388" s="125" t="str">
        <f t="shared" ca="1" si="1865"/>
        <v/>
      </c>
      <c r="CD388" s="125" t="str">
        <f t="shared" ca="1" si="1866"/>
        <v/>
      </c>
      <c r="CE388" s="125" t="str">
        <f t="shared" ca="1" si="1867"/>
        <v/>
      </c>
      <c r="CF388" s="125" t="str">
        <f t="shared" ca="1" si="1868"/>
        <v/>
      </c>
      <c r="CG388" s="125" t="str">
        <f t="shared" ca="1" si="1869"/>
        <v/>
      </c>
      <c r="CH388" s="125" t="str">
        <f t="shared" ca="1" si="1870"/>
        <v/>
      </c>
      <c r="CI388" s="125" t="str">
        <f t="shared" ca="1" si="1871"/>
        <v/>
      </c>
      <c r="CJ388" s="125" t="str">
        <f t="array" aca="1" ref="CJ388" ca="1">IFERROR(INDEX($CI$1:$CI$502,SMALL(IF($CI$1:$CI$502&lt;&gt;"",ROW($CI$1:$CI$502)),ROW(381:381))),"")</f>
        <v/>
      </c>
      <c r="CK388" s="125" t="str">
        <f t="shared" ca="1" si="1872"/>
        <v/>
      </c>
      <c r="CL388" s="125" t="str">
        <f t="shared" ca="1" si="1873"/>
        <v/>
      </c>
      <c r="CM388" s="125"/>
      <c r="CO388" s="125" t="str">
        <f t="shared" si="1874"/>
        <v/>
      </c>
      <c r="CP388" s="600" t="str">
        <f t="shared" si="1875"/>
        <v/>
      </c>
      <c r="CQ388" s="600" t="str">
        <f t="shared" si="1891"/>
        <v/>
      </c>
      <c r="CR388" s="600" t="str">
        <f t="shared" si="1876"/>
        <v/>
      </c>
    </row>
    <row r="389" spans="1:96" x14ac:dyDescent="0.25">
      <c r="A389" s="591"/>
      <c r="C389" s="125">
        <f t="shared" si="2189"/>
        <v>387</v>
      </c>
      <c r="D389" s="125" t="e">
        <f t="shared" ca="1" si="2172"/>
        <v>#N/A</v>
      </c>
      <c r="E389" s="125" t="e">
        <f t="shared" ca="1" si="2172"/>
        <v>#N/A</v>
      </c>
      <c r="F389" s="125" t="e">
        <f t="shared" ca="1" si="2172"/>
        <v>#N/A</v>
      </c>
      <c r="G389" s="125" t="e">
        <f t="shared" ca="1" si="2172"/>
        <v>#N/A</v>
      </c>
      <c r="H389" s="125" t="e">
        <f t="shared" ca="1" si="2172"/>
        <v>#N/A</v>
      </c>
      <c r="I389" s="125" t="e">
        <f t="shared" ca="1" si="2172"/>
        <v>#N/A</v>
      </c>
      <c r="J389" s="125" t="e">
        <f t="shared" ca="1" si="2172"/>
        <v>#N/A</v>
      </c>
      <c r="K389" s="125" t="e">
        <f t="shared" ca="1" si="2172"/>
        <v>#N/A</v>
      </c>
      <c r="L389" s="125" t="e">
        <f t="shared" ca="1" si="2172"/>
        <v>#N/A</v>
      </c>
      <c r="M389" s="125" t="e">
        <f t="shared" ca="1" si="2172"/>
        <v>#N/A</v>
      </c>
      <c r="N389" s="125" t="e">
        <f t="shared" ca="1" si="2172"/>
        <v>#N/A</v>
      </c>
      <c r="O389" s="125" t="e">
        <f t="shared" ca="1" si="2172"/>
        <v>#N/A</v>
      </c>
      <c r="P389" s="125" t="e">
        <f t="shared" ca="1" si="2172"/>
        <v>#N/A</v>
      </c>
      <c r="Q389" s="125" t="e">
        <f t="shared" ca="1" si="2172"/>
        <v>#N/A</v>
      </c>
      <c r="R389" s="125" t="e">
        <f t="shared" ca="1" si="2172"/>
        <v>#N/A</v>
      </c>
      <c r="S389" s="125" t="e">
        <f t="shared" ca="1" si="2172"/>
        <v>#N/A</v>
      </c>
      <c r="T389" s="125" t="e">
        <f t="shared" ca="1" si="2165"/>
        <v>#N/A</v>
      </c>
      <c r="U389" s="125" t="e">
        <f t="shared" ca="1" si="2165"/>
        <v>#N/A</v>
      </c>
      <c r="V389" s="125" t="e">
        <f t="shared" ca="1" si="2165"/>
        <v>#N/A</v>
      </c>
      <c r="W389" s="125" t="e">
        <f t="shared" ca="1" si="2165"/>
        <v>#N/A</v>
      </c>
      <c r="X389" s="125" t="e">
        <f t="shared" ca="1" si="2165"/>
        <v>#N/A</v>
      </c>
      <c r="Y389" s="125" t="e">
        <f t="shared" ca="1" si="2165"/>
        <v>#N/A</v>
      </c>
      <c r="Z389" s="125" t="e">
        <f t="shared" ca="1" si="2165"/>
        <v>#N/A</v>
      </c>
      <c r="AA389" s="125" t="e">
        <f t="shared" ca="1" si="2165"/>
        <v>#N/A</v>
      </c>
      <c r="AB389" s="125" t="e">
        <f t="shared" ca="1" si="2165"/>
        <v>#N/A</v>
      </c>
      <c r="AC389" s="125" t="e">
        <f t="shared" ca="1" si="2165"/>
        <v>#N/A</v>
      </c>
      <c r="AD389" s="125" t="e">
        <f t="shared" ca="1" si="2165"/>
        <v>#N/A</v>
      </c>
      <c r="AE389" s="125" t="e">
        <f t="shared" ca="1" si="2165"/>
        <v>#N/A</v>
      </c>
      <c r="AF389" s="125" t="e">
        <f t="shared" ca="1" si="2165"/>
        <v>#N/A</v>
      </c>
      <c r="AG389" s="125" t="e">
        <f t="shared" ca="1" si="2165"/>
        <v>#N/A</v>
      </c>
      <c r="AH389" s="125" t="e">
        <f t="shared" ca="1" si="2165"/>
        <v>#N/A</v>
      </c>
      <c r="AI389" s="125" t="e">
        <f t="shared" ca="1" si="2173"/>
        <v>#N/A</v>
      </c>
      <c r="AJ389" s="125" t="e">
        <f t="shared" ca="1" si="2173"/>
        <v>#N/A</v>
      </c>
      <c r="AK389" s="125" t="e">
        <f t="shared" ca="1" si="2173"/>
        <v>#N/A</v>
      </c>
      <c r="AL389" s="125" t="e">
        <f t="shared" ca="1" si="2173"/>
        <v>#N/A</v>
      </c>
      <c r="AM389" s="125" t="e">
        <f t="shared" ca="1" si="2173"/>
        <v>#N/A</v>
      </c>
      <c r="AN389" s="125" t="e">
        <f t="shared" ca="1" si="2173"/>
        <v>#N/A</v>
      </c>
      <c r="AO389" s="125" t="e">
        <f t="shared" ca="1" si="2173"/>
        <v>#N/A</v>
      </c>
      <c r="AP389" s="125" t="e">
        <f t="shared" ca="1" si="2173"/>
        <v>#N/A</v>
      </c>
      <c r="AQ389" s="125" t="e">
        <f t="shared" ca="1" si="2173"/>
        <v>#N/A</v>
      </c>
      <c r="AR389" s="125" t="e">
        <f t="shared" ca="1" si="2173"/>
        <v>#N/A</v>
      </c>
      <c r="AS389" s="125" t="e">
        <f t="shared" ca="1" si="2173"/>
        <v>#N/A</v>
      </c>
      <c r="AT389" s="125" t="e">
        <f t="shared" ca="1" si="2173"/>
        <v>#N/A</v>
      </c>
      <c r="AU389" s="125" t="e">
        <f t="shared" ca="1" si="2173"/>
        <v>#N/A</v>
      </c>
      <c r="AV389" s="125" t="e">
        <f t="shared" ca="1" si="2173"/>
        <v>#N/A</v>
      </c>
      <c r="AW389" s="125" t="e">
        <f t="shared" ca="1" si="2173"/>
        <v>#N/A</v>
      </c>
      <c r="AX389" s="125" t="e">
        <f t="shared" ca="1" si="2173"/>
        <v>#N/A</v>
      </c>
      <c r="AY389" s="125" t="e">
        <f t="shared" ca="1" si="2166"/>
        <v>#N/A</v>
      </c>
      <c r="AZ389" s="125" t="e">
        <f t="shared" ca="1" si="2166"/>
        <v>#N/A</v>
      </c>
      <c r="BA389" s="125" t="e">
        <f t="shared" ca="1" si="2166"/>
        <v>#N/A</v>
      </c>
      <c r="BB389" s="125" t="str">
        <f t="shared" ca="1" si="2182"/>
        <v/>
      </c>
      <c r="BC389" s="125" t="str">
        <f t="shared" ca="1" si="2174"/>
        <v/>
      </c>
      <c r="BD389" s="125" t="str">
        <f t="shared" ca="1" si="2175"/>
        <v/>
      </c>
      <c r="BE389" s="125" t="str">
        <f t="shared" ca="1" si="2176"/>
        <v/>
      </c>
      <c r="BF389" t="str">
        <f t="shared" ca="1" si="2183"/>
        <v/>
      </c>
      <c r="BG389" s="125" t="str">
        <f t="shared" ca="1" si="1842"/>
        <v/>
      </c>
      <c r="BI389" s="606" t="str">
        <f t="shared" ca="1" si="1877"/>
        <v/>
      </c>
      <c r="BJ389" s="125" t="str">
        <f t="shared" ca="1" si="1855"/>
        <v/>
      </c>
      <c r="BK389" s="125" t="str">
        <f t="shared" ca="1" si="1878"/>
        <v/>
      </c>
      <c r="BL389" s="125" t="str">
        <f t="shared" ref="BL389" ca="1" si="2195">IFERROR(INDEX($D$2:$BA$203,$A$41-1+$BI389,$A$27-3)*IF(RTF_unit="K",1,IF(RTF_unit="lb",1/1000,IF(RTF_unit="T",2,1))),"")</f>
        <v/>
      </c>
      <c r="BM389" s="125" t="str">
        <f t="shared" ref="BM389" ca="1" si="2196">IFERROR(INDEX($D$2:$BA$203,$A$41-1+$BI389,$A$27-1)*IF(RTF_unit="K",1,IF(RTF_unit="lb",1/1000,IF(RTF_unit="T",2,1))),"")</f>
        <v/>
      </c>
      <c r="BN389" s="125" t="str">
        <f t="shared" ref="BN389" ca="1" si="2197">IFERROR(INDEX($D$2:$BA$203,$A$41-1+$BI389,$A$27-2)*IF(RTF_unit="K",1,IF(RTF_unit="lb",1/1000,IF(RTF_unit="T",2,1))),"")</f>
        <v/>
      </c>
      <c r="BO389" s="125" t="str">
        <f t="shared" ref="BO389" ca="1" si="2198">IFERROR(INDEX($D$2:$BA$203,$A$41-1+$BI389,$A$27)*IF(RTF_unit_Moment="kip-ft",1,IF(RTF_unit_Moment="kip-in",1/12,IF(RTF_unit_Moment="lb-ft",1/1000,IF(RTF_unit_Moment="lb-in",1/12000,1)))),"")</f>
        <v/>
      </c>
      <c r="BP389" s="125" t="str">
        <f t="shared" ref="BP389" ca="1" si="2199">IFERROR(INDEX($D$2:$BA$203,$A$41-1+$BI389,$A$30)*IF(RTF_unit_Moment="kip-ft",1,IF(RTF_unit_Moment="kip-in",1/12,IF(RTF_unit_Moment="lb-ft",1/1000,IF(RTF_unit_Moment="lb-in",1/12000,1)))),"")</f>
        <v/>
      </c>
      <c r="BQ389" s="125" t="str">
        <f t="shared" ca="1" si="1884"/>
        <v/>
      </c>
      <c r="BR389" s="125" t="str">
        <f t="shared" ca="1" si="1885"/>
        <v/>
      </c>
      <c r="BT389" s="125" t="str">
        <f t="array" aca="1" ref="BT389" ca="1">IFERROR(INDEX($BB$1:$BB$203,SMALL(IF($BB$1:$BB$203&lt;&gt;"",ROW($BB$1:$BB$203)),ROW(382:382))),"")</f>
        <v/>
      </c>
      <c r="BU389" s="604" t="str">
        <f t="shared" ca="1" si="1853"/>
        <v/>
      </c>
      <c r="BV389" s="125" t="str">
        <f t="shared" ca="1" si="2050"/>
        <v/>
      </c>
      <c r="BW389" s="125" t="str">
        <f t="shared" ca="1" si="2050"/>
        <v/>
      </c>
      <c r="BX389" s="125" t="str">
        <f t="shared" ca="1" si="2050"/>
        <v/>
      </c>
      <c r="BY389" s="125" t="str">
        <f t="shared" ca="1" si="1862"/>
        <v/>
      </c>
      <c r="BZ389" s="125" t="str">
        <f t="shared" ca="1" si="1854"/>
        <v/>
      </c>
      <c r="CA389" s="125" t="str">
        <f t="shared" ca="1" si="1863"/>
        <v/>
      </c>
      <c r="CB389" s="125" t="str">
        <f t="shared" ca="1" si="1864"/>
        <v/>
      </c>
      <c r="CC389" s="125" t="str">
        <f t="shared" ca="1" si="1865"/>
        <v/>
      </c>
      <c r="CD389" s="125" t="str">
        <f t="shared" ca="1" si="1866"/>
        <v/>
      </c>
      <c r="CE389" s="125" t="str">
        <f t="shared" ca="1" si="1867"/>
        <v/>
      </c>
      <c r="CF389" s="125" t="str">
        <f t="shared" ca="1" si="1868"/>
        <v/>
      </c>
      <c r="CG389" s="125" t="str">
        <f t="shared" ca="1" si="1869"/>
        <v/>
      </c>
      <c r="CH389" s="125" t="str">
        <f t="shared" ca="1" si="1870"/>
        <v/>
      </c>
      <c r="CI389" s="125" t="str">
        <f t="shared" ca="1" si="1871"/>
        <v/>
      </c>
      <c r="CJ389" s="125" t="str">
        <f t="array" aca="1" ref="CJ389" ca="1">IFERROR(INDEX($CI$1:$CI$502,SMALL(IF($CI$1:$CI$502&lt;&gt;"",ROW($CI$1:$CI$502)),ROW(382:382))),"")</f>
        <v/>
      </c>
      <c r="CK389" s="125" t="str">
        <f t="shared" ca="1" si="1872"/>
        <v/>
      </c>
      <c r="CL389" s="125" t="str">
        <f t="shared" ca="1" si="1873"/>
        <v/>
      </c>
      <c r="CM389" s="125"/>
      <c r="CO389" s="125" t="str">
        <f t="shared" si="1874"/>
        <v/>
      </c>
      <c r="CP389" s="600" t="str">
        <f t="shared" si="1875"/>
        <v/>
      </c>
      <c r="CQ389" s="600" t="str">
        <f t="shared" si="1891"/>
        <v/>
      </c>
      <c r="CR389" s="600" t="str">
        <f t="shared" si="1876"/>
        <v/>
      </c>
    </row>
    <row r="390" spans="1:96" x14ac:dyDescent="0.25">
      <c r="A390" s="591"/>
      <c r="C390" s="125">
        <f t="shared" si="2189"/>
        <v>388</v>
      </c>
      <c r="D390" s="125" t="e">
        <f t="shared" ca="1" si="2172"/>
        <v>#N/A</v>
      </c>
      <c r="E390" s="125" t="e">
        <f t="shared" ca="1" si="2172"/>
        <v>#N/A</v>
      </c>
      <c r="F390" s="125" t="e">
        <f t="shared" ca="1" si="2172"/>
        <v>#N/A</v>
      </c>
      <c r="G390" s="125" t="e">
        <f t="shared" ca="1" si="2172"/>
        <v>#N/A</v>
      </c>
      <c r="H390" s="125" t="e">
        <f t="shared" ca="1" si="2172"/>
        <v>#N/A</v>
      </c>
      <c r="I390" s="125" t="e">
        <f t="shared" ca="1" si="2172"/>
        <v>#N/A</v>
      </c>
      <c r="J390" s="125" t="e">
        <f t="shared" ca="1" si="2172"/>
        <v>#N/A</v>
      </c>
      <c r="K390" s="125" t="e">
        <f t="shared" ca="1" si="2172"/>
        <v>#N/A</v>
      </c>
      <c r="L390" s="125" t="e">
        <f t="shared" ca="1" si="2172"/>
        <v>#N/A</v>
      </c>
      <c r="M390" s="125" t="e">
        <f t="shared" ca="1" si="2172"/>
        <v>#N/A</v>
      </c>
      <c r="N390" s="125" t="e">
        <f t="shared" ca="1" si="2172"/>
        <v>#N/A</v>
      </c>
      <c r="O390" s="125" t="e">
        <f t="shared" ca="1" si="2172"/>
        <v>#N/A</v>
      </c>
      <c r="P390" s="125" t="e">
        <f t="shared" ca="1" si="2172"/>
        <v>#N/A</v>
      </c>
      <c r="Q390" s="125" t="e">
        <f t="shared" ca="1" si="2172"/>
        <v>#N/A</v>
      </c>
      <c r="R390" s="125" t="e">
        <f t="shared" ca="1" si="2172"/>
        <v>#N/A</v>
      </c>
      <c r="S390" s="125" t="e">
        <f t="shared" ca="1" si="2172"/>
        <v>#N/A</v>
      </c>
      <c r="T390" s="125" t="e">
        <f t="shared" ca="1" si="2165"/>
        <v>#N/A</v>
      </c>
      <c r="U390" s="125" t="e">
        <f t="shared" ca="1" si="2165"/>
        <v>#N/A</v>
      </c>
      <c r="V390" s="125" t="e">
        <f t="shared" ca="1" si="2165"/>
        <v>#N/A</v>
      </c>
      <c r="W390" s="125" t="e">
        <f t="shared" ca="1" si="2165"/>
        <v>#N/A</v>
      </c>
      <c r="X390" s="125" t="e">
        <f t="shared" ca="1" si="2165"/>
        <v>#N/A</v>
      </c>
      <c r="Y390" s="125" t="e">
        <f t="shared" ca="1" si="2165"/>
        <v>#N/A</v>
      </c>
      <c r="Z390" s="125" t="e">
        <f t="shared" ca="1" si="2165"/>
        <v>#N/A</v>
      </c>
      <c r="AA390" s="125" t="e">
        <f t="shared" ca="1" si="2165"/>
        <v>#N/A</v>
      </c>
      <c r="AB390" s="125" t="e">
        <f t="shared" ca="1" si="2165"/>
        <v>#N/A</v>
      </c>
      <c r="AC390" s="125" t="e">
        <f t="shared" ca="1" si="2165"/>
        <v>#N/A</v>
      </c>
      <c r="AD390" s="125" t="e">
        <f t="shared" ca="1" si="2165"/>
        <v>#N/A</v>
      </c>
      <c r="AE390" s="125" t="e">
        <f t="shared" ca="1" si="2165"/>
        <v>#N/A</v>
      </c>
      <c r="AF390" s="125" t="e">
        <f t="shared" ca="1" si="2165"/>
        <v>#N/A</v>
      </c>
      <c r="AG390" s="125" t="e">
        <f t="shared" ca="1" si="2165"/>
        <v>#N/A</v>
      </c>
      <c r="AH390" s="125" t="e">
        <f t="shared" ca="1" si="2165"/>
        <v>#N/A</v>
      </c>
      <c r="AI390" s="125" t="e">
        <f t="shared" ca="1" si="2173"/>
        <v>#N/A</v>
      </c>
      <c r="AJ390" s="125" t="e">
        <f t="shared" ca="1" si="2173"/>
        <v>#N/A</v>
      </c>
      <c r="AK390" s="125" t="e">
        <f t="shared" ca="1" si="2173"/>
        <v>#N/A</v>
      </c>
      <c r="AL390" s="125" t="e">
        <f t="shared" ca="1" si="2173"/>
        <v>#N/A</v>
      </c>
      <c r="AM390" s="125" t="e">
        <f t="shared" ca="1" si="2173"/>
        <v>#N/A</v>
      </c>
      <c r="AN390" s="125" t="e">
        <f t="shared" ca="1" si="2173"/>
        <v>#N/A</v>
      </c>
      <c r="AO390" s="125" t="e">
        <f t="shared" ca="1" si="2173"/>
        <v>#N/A</v>
      </c>
      <c r="AP390" s="125" t="e">
        <f t="shared" ca="1" si="2173"/>
        <v>#N/A</v>
      </c>
      <c r="AQ390" s="125" t="e">
        <f t="shared" ca="1" si="2173"/>
        <v>#N/A</v>
      </c>
      <c r="AR390" s="125" t="e">
        <f t="shared" ca="1" si="2173"/>
        <v>#N/A</v>
      </c>
      <c r="AS390" s="125" t="e">
        <f t="shared" ca="1" si="2173"/>
        <v>#N/A</v>
      </c>
      <c r="AT390" s="125" t="e">
        <f t="shared" ca="1" si="2173"/>
        <v>#N/A</v>
      </c>
      <c r="AU390" s="125" t="e">
        <f t="shared" ca="1" si="2173"/>
        <v>#N/A</v>
      </c>
      <c r="AV390" s="125" t="e">
        <f t="shared" ca="1" si="2173"/>
        <v>#N/A</v>
      </c>
      <c r="AW390" s="125" t="e">
        <f t="shared" ca="1" si="2173"/>
        <v>#N/A</v>
      </c>
      <c r="AX390" s="125" t="e">
        <f t="shared" ca="1" si="2173"/>
        <v>#N/A</v>
      </c>
      <c r="AY390" s="125" t="e">
        <f t="shared" ca="1" si="2166"/>
        <v>#N/A</v>
      </c>
      <c r="AZ390" s="125" t="e">
        <f t="shared" ca="1" si="2166"/>
        <v>#N/A</v>
      </c>
      <c r="BA390" s="125" t="e">
        <f t="shared" ca="1" si="2166"/>
        <v>#N/A</v>
      </c>
      <c r="BB390" s="125" t="str">
        <f t="shared" ca="1" si="2182"/>
        <v/>
      </c>
      <c r="BC390" s="125" t="str">
        <f t="shared" ca="1" si="2174"/>
        <v/>
      </c>
      <c r="BD390" s="125" t="str">
        <f t="shared" ca="1" si="2175"/>
        <v/>
      </c>
      <c r="BE390" s="125" t="str">
        <f t="shared" ca="1" si="2176"/>
        <v/>
      </c>
      <c r="BF390" t="str">
        <f t="shared" ca="1" si="2183"/>
        <v/>
      </c>
      <c r="BG390" s="125" t="str">
        <f t="shared" ca="1" si="1842"/>
        <v/>
      </c>
      <c r="BI390" s="606" t="str">
        <f t="shared" ca="1" si="1877"/>
        <v/>
      </c>
      <c r="BJ390" s="125" t="str">
        <f t="shared" ca="1" si="1855"/>
        <v/>
      </c>
      <c r="BK390" s="125" t="str">
        <f t="shared" ca="1" si="1878"/>
        <v/>
      </c>
      <c r="BL390" s="125" t="str">
        <f t="shared" ref="BL390" ca="1" si="2200">IFERROR(INDEX($D$2:$BA$203,$A$41-1+$BI390,$A$27-3)*IF(RTF_unit="K",1,IF(RTF_unit="lb",1/1000,IF(RTF_unit="T",2,1))),"")</f>
        <v/>
      </c>
      <c r="BM390" s="125" t="str">
        <f t="shared" ref="BM390" ca="1" si="2201">IFERROR(INDEX($D$2:$BA$203,$A$41-1+$BI390,$A$27-1)*IF(RTF_unit="K",1,IF(RTF_unit="lb",1/1000,IF(RTF_unit="T",2,1))),"")</f>
        <v/>
      </c>
      <c r="BN390" s="125" t="str">
        <f t="shared" ref="BN390" ca="1" si="2202">IFERROR(INDEX($D$2:$BA$203,$A$41-1+$BI390,$A$27-2)*IF(RTF_unit="K",1,IF(RTF_unit="lb",1/1000,IF(RTF_unit="T",2,1))),"")</f>
        <v/>
      </c>
      <c r="BO390" s="125" t="str">
        <f t="shared" ref="BO390" ca="1" si="2203">IFERROR(INDEX($D$2:$BA$203,$A$41-1+$BI390,$A$27)*IF(RTF_unit_Moment="kip-ft",1,IF(RTF_unit_Moment="kip-in",1/12,IF(RTF_unit_Moment="lb-ft",1/1000,IF(RTF_unit_Moment="lb-in",1/12000,1)))),"")</f>
        <v/>
      </c>
      <c r="BP390" s="125" t="str">
        <f t="shared" ref="BP390" ca="1" si="2204">IFERROR(INDEX($D$2:$BA$203,$A$41-1+$BI390,$A$30)*IF(RTF_unit_Moment="kip-ft",1,IF(RTF_unit_Moment="kip-in",1/12,IF(RTF_unit_Moment="lb-ft",1/1000,IF(RTF_unit_Moment="lb-in",1/12000,1)))),"")</f>
        <v/>
      </c>
      <c r="BQ390" s="125" t="str">
        <f t="shared" ca="1" si="1884"/>
        <v/>
      </c>
      <c r="BR390" s="125" t="str">
        <f t="shared" ca="1" si="1885"/>
        <v/>
      </c>
      <c r="BT390" s="125" t="str">
        <f t="array" aca="1" ref="BT390" ca="1">IFERROR(INDEX($BB$1:$BB$203,SMALL(IF($BB$1:$BB$203&lt;&gt;"",ROW($BB$1:$BB$203)),ROW(383:383))),"")</f>
        <v/>
      </c>
      <c r="BU390" s="604" t="str">
        <f t="shared" ca="1" si="1853"/>
        <v/>
      </c>
      <c r="BV390" s="125" t="str">
        <f t="shared" ca="1" si="2050"/>
        <v/>
      </c>
      <c r="BW390" s="125" t="str">
        <f t="shared" ca="1" si="2050"/>
        <v/>
      </c>
      <c r="BX390" s="125" t="str">
        <f t="shared" ca="1" si="2050"/>
        <v/>
      </c>
      <c r="BY390" s="125" t="str">
        <f t="shared" ca="1" si="1862"/>
        <v/>
      </c>
      <c r="BZ390" s="125" t="str">
        <f t="shared" ca="1" si="1854"/>
        <v/>
      </c>
      <c r="CA390" s="125" t="str">
        <f t="shared" ca="1" si="1863"/>
        <v/>
      </c>
      <c r="CB390" s="125" t="str">
        <f t="shared" ca="1" si="1864"/>
        <v/>
      </c>
      <c r="CC390" s="125" t="str">
        <f t="shared" ca="1" si="1865"/>
        <v/>
      </c>
      <c r="CD390" s="125" t="str">
        <f t="shared" ca="1" si="1866"/>
        <v/>
      </c>
      <c r="CE390" s="125" t="str">
        <f t="shared" ca="1" si="1867"/>
        <v/>
      </c>
      <c r="CF390" s="125" t="str">
        <f t="shared" ca="1" si="1868"/>
        <v/>
      </c>
      <c r="CG390" s="125" t="str">
        <f t="shared" ca="1" si="1869"/>
        <v/>
      </c>
      <c r="CH390" s="125" t="str">
        <f t="shared" ca="1" si="1870"/>
        <v/>
      </c>
      <c r="CI390" s="125" t="str">
        <f t="shared" ca="1" si="1871"/>
        <v/>
      </c>
      <c r="CJ390" s="125" t="str">
        <f t="array" aca="1" ref="CJ390" ca="1">IFERROR(INDEX($CI$1:$CI$502,SMALL(IF($CI$1:$CI$502&lt;&gt;"",ROW($CI$1:$CI$502)),ROW(383:383))),"")</f>
        <v/>
      </c>
      <c r="CK390" s="125" t="str">
        <f t="shared" ca="1" si="1872"/>
        <v/>
      </c>
      <c r="CL390" s="125" t="str">
        <f t="shared" ca="1" si="1873"/>
        <v/>
      </c>
      <c r="CM390" s="125"/>
      <c r="CO390" s="125" t="str">
        <f t="shared" si="1874"/>
        <v/>
      </c>
      <c r="CP390" s="600" t="str">
        <f t="shared" si="1875"/>
        <v/>
      </c>
      <c r="CQ390" s="600" t="str">
        <f t="shared" si="1891"/>
        <v/>
      </c>
      <c r="CR390" s="600" t="str">
        <f t="shared" si="1876"/>
        <v/>
      </c>
    </row>
    <row r="391" spans="1:96" x14ac:dyDescent="0.25">
      <c r="A391" s="591"/>
      <c r="C391" s="125">
        <f t="shared" si="2189"/>
        <v>389</v>
      </c>
      <c r="D391" s="125" t="e">
        <f t="shared" ca="1" si="2172"/>
        <v>#N/A</v>
      </c>
      <c r="E391" s="125" t="e">
        <f t="shared" ca="1" si="2172"/>
        <v>#N/A</v>
      </c>
      <c r="F391" s="125" t="e">
        <f t="shared" ca="1" si="2172"/>
        <v>#N/A</v>
      </c>
      <c r="G391" s="125" t="e">
        <f t="shared" ca="1" si="2172"/>
        <v>#N/A</v>
      </c>
      <c r="H391" s="125" t="e">
        <f t="shared" ca="1" si="2172"/>
        <v>#N/A</v>
      </c>
      <c r="I391" s="125" t="e">
        <f t="shared" ca="1" si="2172"/>
        <v>#N/A</v>
      </c>
      <c r="J391" s="125" t="e">
        <f t="shared" ca="1" si="2172"/>
        <v>#N/A</v>
      </c>
      <c r="K391" s="125" t="e">
        <f t="shared" ca="1" si="2172"/>
        <v>#N/A</v>
      </c>
      <c r="L391" s="125" t="e">
        <f t="shared" ca="1" si="2172"/>
        <v>#N/A</v>
      </c>
      <c r="M391" s="125" t="e">
        <f t="shared" ca="1" si="2172"/>
        <v>#N/A</v>
      </c>
      <c r="N391" s="125" t="e">
        <f t="shared" ca="1" si="2172"/>
        <v>#N/A</v>
      </c>
      <c r="O391" s="125" t="e">
        <f t="shared" ca="1" si="2172"/>
        <v>#N/A</v>
      </c>
      <c r="P391" s="125" t="e">
        <f t="shared" ca="1" si="2172"/>
        <v>#N/A</v>
      </c>
      <c r="Q391" s="125" t="e">
        <f t="shared" ca="1" si="2172"/>
        <v>#N/A</v>
      </c>
      <c r="R391" s="125" t="e">
        <f t="shared" ca="1" si="2172"/>
        <v>#N/A</v>
      </c>
      <c r="S391" s="125" t="e">
        <f t="shared" ca="1" si="2172"/>
        <v>#N/A</v>
      </c>
      <c r="T391" s="125" t="e">
        <f t="shared" ca="1" si="2165"/>
        <v>#N/A</v>
      </c>
      <c r="U391" s="125" t="e">
        <f t="shared" ca="1" si="2165"/>
        <v>#N/A</v>
      </c>
      <c r="V391" s="125" t="e">
        <f t="shared" ca="1" si="2165"/>
        <v>#N/A</v>
      </c>
      <c r="W391" s="125" t="e">
        <f t="shared" ca="1" si="2165"/>
        <v>#N/A</v>
      </c>
      <c r="X391" s="125" t="e">
        <f t="shared" ca="1" si="2165"/>
        <v>#N/A</v>
      </c>
      <c r="Y391" s="125" t="e">
        <f t="shared" ca="1" si="2165"/>
        <v>#N/A</v>
      </c>
      <c r="Z391" s="125" t="e">
        <f t="shared" ca="1" si="2165"/>
        <v>#N/A</v>
      </c>
      <c r="AA391" s="125" t="e">
        <f t="shared" ca="1" si="2165"/>
        <v>#N/A</v>
      </c>
      <c r="AB391" s="125" t="e">
        <f t="shared" ca="1" si="2165"/>
        <v>#N/A</v>
      </c>
      <c r="AC391" s="125" t="e">
        <f t="shared" ca="1" si="2165"/>
        <v>#N/A</v>
      </c>
      <c r="AD391" s="125" t="e">
        <f t="shared" ca="1" si="2165"/>
        <v>#N/A</v>
      </c>
      <c r="AE391" s="125" t="e">
        <f t="shared" ca="1" si="2165"/>
        <v>#N/A</v>
      </c>
      <c r="AF391" s="125" t="e">
        <f t="shared" ca="1" si="2165"/>
        <v>#N/A</v>
      </c>
      <c r="AG391" s="125" t="e">
        <f t="shared" ca="1" si="2165"/>
        <v>#N/A</v>
      </c>
      <c r="AH391" s="125" t="e">
        <f t="shared" ca="1" si="2165"/>
        <v>#N/A</v>
      </c>
      <c r="AI391" s="125" t="e">
        <f t="shared" ca="1" si="2173"/>
        <v>#N/A</v>
      </c>
      <c r="AJ391" s="125" t="e">
        <f t="shared" ca="1" si="2173"/>
        <v>#N/A</v>
      </c>
      <c r="AK391" s="125" t="e">
        <f t="shared" ca="1" si="2173"/>
        <v>#N/A</v>
      </c>
      <c r="AL391" s="125" t="e">
        <f t="shared" ca="1" si="2173"/>
        <v>#N/A</v>
      </c>
      <c r="AM391" s="125" t="e">
        <f t="shared" ca="1" si="2173"/>
        <v>#N/A</v>
      </c>
      <c r="AN391" s="125" t="e">
        <f t="shared" ca="1" si="2173"/>
        <v>#N/A</v>
      </c>
      <c r="AO391" s="125" t="e">
        <f t="shared" ca="1" si="2173"/>
        <v>#N/A</v>
      </c>
      <c r="AP391" s="125" t="e">
        <f t="shared" ca="1" si="2173"/>
        <v>#N/A</v>
      </c>
      <c r="AQ391" s="125" t="e">
        <f t="shared" ca="1" si="2173"/>
        <v>#N/A</v>
      </c>
      <c r="AR391" s="125" t="e">
        <f t="shared" ca="1" si="2173"/>
        <v>#N/A</v>
      </c>
      <c r="AS391" s="125" t="e">
        <f t="shared" ca="1" si="2173"/>
        <v>#N/A</v>
      </c>
      <c r="AT391" s="125" t="e">
        <f t="shared" ca="1" si="2173"/>
        <v>#N/A</v>
      </c>
      <c r="AU391" s="125" t="e">
        <f t="shared" ca="1" si="2173"/>
        <v>#N/A</v>
      </c>
      <c r="AV391" s="125" t="e">
        <f t="shared" ca="1" si="2173"/>
        <v>#N/A</v>
      </c>
      <c r="AW391" s="125" t="e">
        <f t="shared" ca="1" si="2173"/>
        <v>#N/A</v>
      </c>
      <c r="AX391" s="125" t="e">
        <f t="shared" ca="1" si="2173"/>
        <v>#N/A</v>
      </c>
      <c r="AY391" s="125" t="e">
        <f t="shared" ca="1" si="2166"/>
        <v>#N/A</v>
      </c>
      <c r="AZ391" s="125" t="e">
        <f t="shared" ca="1" si="2166"/>
        <v>#N/A</v>
      </c>
      <c r="BA391" s="125" t="e">
        <f t="shared" ca="1" si="2166"/>
        <v>#N/A</v>
      </c>
      <c r="BB391" s="125" t="str">
        <f t="shared" ca="1" si="2182"/>
        <v/>
      </c>
      <c r="BC391" s="125" t="str">
        <f t="shared" ca="1" si="2174"/>
        <v/>
      </c>
      <c r="BD391" s="125" t="str">
        <f t="shared" ca="1" si="2175"/>
        <v/>
      </c>
      <c r="BE391" s="125" t="str">
        <f t="shared" ca="1" si="2176"/>
        <v/>
      </c>
      <c r="BF391" t="str">
        <f t="shared" ca="1" si="2183"/>
        <v/>
      </c>
      <c r="BG391" s="125" t="str">
        <f t="shared" ca="1" si="1842"/>
        <v/>
      </c>
      <c r="BI391" s="606" t="str">
        <f t="shared" ca="1" si="1877"/>
        <v/>
      </c>
      <c r="BJ391" s="125" t="str">
        <f t="shared" ca="1" si="1855"/>
        <v/>
      </c>
      <c r="BK391" s="125" t="str">
        <f t="shared" ca="1" si="1878"/>
        <v/>
      </c>
      <c r="BL391" s="125" t="str">
        <f t="shared" ref="BL391" ca="1" si="2205">IFERROR(INDEX($D$2:$BA$203,$A$41-1+$BI391,$A$27-3)*IF(RTF_unit="K",1,IF(RTF_unit="lb",1/1000,IF(RTF_unit="T",2,1))),"")</f>
        <v/>
      </c>
      <c r="BM391" s="125" t="str">
        <f t="shared" ref="BM391" ca="1" si="2206">IFERROR(INDEX($D$2:$BA$203,$A$41-1+$BI391,$A$27-1)*IF(RTF_unit="K",1,IF(RTF_unit="lb",1/1000,IF(RTF_unit="T",2,1))),"")</f>
        <v/>
      </c>
      <c r="BN391" s="125" t="str">
        <f t="shared" ref="BN391" ca="1" si="2207">IFERROR(INDEX($D$2:$BA$203,$A$41-1+$BI391,$A$27-2)*IF(RTF_unit="K",1,IF(RTF_unit="lb",1/1000,IF(RTF_unit="T",2,1))),"")</f>
        <v/>
      </c>
      <c r="BO391" s="125" t="str">
        <f t="shared" ref="BO391" ca="1" si="2208">IFERROR(INDEX($D$2:$BA$203,$A$41-1+$BI391,$A$27)*IF(RTF_unit_Moment="kip-ft",1,IF(RTF_unit_Moment="kip-in",1/12,IF(RTF_unit_Moment="lb-ft",1/1000,IF(RTF_unit_Moment="lb-in",1/12000,1)))),"")</f>
        <v/>
      </c>
      <c r="BP391" s="125" t="str">
        <f t="shared" ref="BP391" ca="1" si="2209">IFERROR(INDEX($D$2:$BA$203,$A$41-1+$BI391,$A$30)*IF(RTF_unit_Moment="kip-ft",1,IF(RTF_unit_Moment="kip-in",1/12,IF(RTF_unit_Moment="lb-ft",1/1000,IF(RTF_unit_Moment="lb-in",1/12000,1)))),"")</f>
        <v/>
      </c>
      <c r="BQ391" s="125" t="str">
        <f t="shared" ca="1" si="1884"/>
        <v/>
      </c>
      <c r="BR391" s="125" t="str">
        <f t="shared" ca="1" si="1885"/>
        <v/>
      </c>
      <c r="BT391" s="125" t="str">
        <f t="array" aca="1" ref="BT391" ca="1">IFERROR(INDEX($BB$1:$BB$203,SMALL(IF($BB$1:$BB$203&lt;&gt;"",ROW($BB$1:$BB$203)),ROW(384:384))),"")</f>
        <v/>
      </c>
      <c r="BU391" s="604" t="str">
        <f t="shared" ca="1" si="1853"/>
        <v/>
      </c>
      <c r="BV391" s="125" t="str">
        <f t="shared" ca="1" si="2050"/>
        <v/>
      </c>
      <c r="BW391" s="125" t="str">
        <f t="shared" ca="1" si="2050"/>
        <v/>
      </c>
      <c r="BX391" s="125" t="str">
        <f t="shared" ca="1" si="2050"/>
        <v/>
      </c>
      <c r="BY391" s="125" t="str">
        <f t="shared" ca="1" si="1862"/>
        <v/>
      </c>
      <c r="BZ391" s="125" t="str">
        <f t="shared" ca="1" si="1854"/>
        <v/>
      </c>
      <c r="CA391" s="125" t="str">
        <f t="shared" ca="1" si="1863"/>
        <v/>
      </c>
      <c r="CB391" s="125" t="str">
        <f t="shared" ca="1" si="1864"/>
        <v/>
      </c>
      <c r="CC391" s="125" t="str">
        <f t="shared" ca="1" si="1865"/>
        <v/>
      </c>
      <c r="CD391" s="125" t="str">
        <f t="shared" ca="1" si="1866"/>
        <v/>
      </c>
      <c r="CE391" s="125" t="str">
        <f t="shared" ca="1" si="1867"/>
        <v/>
      </c>
      <c r="CF391" s="125" t="str">
        <f t="shared" ca="1" si="1868"/>
        <v/>
      </c>
      <c r="CG391" s="125" t="str">
        <f t="shared" ca="1" si="1869"/>
        <v/>
      </c>
      <c r="CH391" s="125" t="str">
        <f t="shared" ca="1" si="1870"/>
        <v/>
      </c>
      <c r="CI391" s="125" t="str">
        <f t="shared" ca="1" si="1871"/>
        <v/>
      </c>
      <c r="CJ391" s="125" t="str">
        <f t="array" aca="1" ref="CJ391" ca="1">IFERROR(INDEX($CI$1:$CI$502,SMALL(IF($CI$1:$CI$502&lt;&gt;"",ROW($CI$1:$CI$502)),ROW(384:384))),"")</f>
        <v/>
      </c>
      <c r="CK391" s="125" t="str">
        <f t="shared" ca="1" si="1872"/>
        <v/>
      </c>
      <c r="CL391" s="125" t="str">
        <f t="shared" ca="1" si="1873"/>
        <v/>
      </c>
      <c r="CM391" s="125"/>
      <c r="CO391" s="125" t="str">
        <f t="shared" si="1874"/>
        <v/>
      </c>
      <c r="CP391" s="600" t="str">
        <f t="shared" si="1875"/>
        <v/>
      </c>
      <c r="CQ391" s="600" t="str">
        <f t="shared" si="1891"/>
        <v/>
      </c>
      <c r="CR391" s="600" t="str">
        <f t="shared" si="1876"/>
        <v/>
      </c>
    </row>
    <row r="392" spans="1:96" x14ac:dyDescent="0.25">
      <c r="A392" s="591"/>
      <c r="C392" s="125">
        <f t="shared" si="2189"/>
        <v>390</v>
      </c>
      <c r="D392" s="125" t="e">
        <f t="shared" ca="1" si="2172"/>
        <v>#N/A</v>
      </c>
      <c r="E392" s="125" t="e">
        <f t="shared" ca="1" si="2172"/>
        <v>#N/A</v>
      </c>
      <c r="F392" s="125" t="e">
        <f t="shared" ca="1" si="2172"/>
        <v>#N/A</v>
      </c>
      <c r="G392" s="125" t="e">
        <f t="shared" ca="1" si="2172"/>
        <v>#N/A</v>
      </c>
      <c r="H392" s="125" t="e">
        <f t="shared" ca="1" si="2172"/>
        <v>#N/A</v>
      </c>
      <c r="I392" s="125" t="e">
        <f t="shared" ca="1" si="2172"/>
        <v>#N/A</v>
      </c>
      <c r="J392" s="125" t="e">
        <f t="shared" ca="1" si="2172"/>
        <v>#N/A</v>
      </c>
      <c r="K392" s="125" t="e">
        <f t="shared" ca="1" si="2172"/>
        <v>#N/A</v>
      </c>
      <c r="L392" s="125" t="e">
        <f t="shared" ca="1" si="2172"/>
        <v>#N/A</v>
      </c>
      <c r="M392" s="125" t="e">
        <f t="shared" ca="1" si="2172"/>
        <v>#N/A</v>
      </c>
      <c r="N392" s="125" t="e">
        <f t="shared" ca="1" si="2172"/>
        <v>#N/A</v>
      </c>
      <c r="O392" s="125" t="e">
        <f t="shared" ca="1" si="2172"/>
        <v>#N/A</v>
      </c>
      <c r="P392" s="125" t="e">
        <f t="shared" ca="1" si="2172"/>
        <v>#N/A</v>
      </c>
      <c r="Q392" s="125" t="e">
        <f t="shared" ca="1" si="2172"/>
        <v>#N/A</v>
      </c>
      <c r="R392" s="125" t="e">
        <f t="shared" ca="1" si="2172"/>
        <v>#N/A</v>
      </c>
      <c r="S392" s="125" t="e">
        <f t="shared" ca="1" si="2172"/>
        <v>#N/A</v>
      </c>
      <c r="T392" s="125" t="e">
        <f t="shared" ca="1" si="2165"/>
        <v>#N/A</v>
      </c>
      <c r="U392" s="125" t="e">
        <f t="shared" ca="1" si="2165"/>
        <v>#N/A</v>
      </c>
      <c r="V392" s="125" t="e">
        <f t="shared" ca="1" si="2165"/>
        <v>#N/A</v>
      </c>
      <c r="W392" s="125" t="e">
        <f t="shared" ca="1" si="2165"/>
        <v>#N/A</v>
      </c>
      <c r="X392" s="125" t="e">
        <f t="shared" ca="1" si="2165"/>
        <v>#N/A</v>
      </c>
      <c r="Y392" s="125" t="e">
        <f t="shared" ca="1" si="2165"/>
        <v>#N/A</v>
      </c>
      <c r="Z392" s="125" t="e">
        <f t="shared" ca="1" si="2165"/>
        <v>#N/A</v>
      </c>
      <c r="AA392" s="125" t="e">
        <f t="shared" ca="1" si="2165"/>
        <v>#N/A</v>
      </c>
      <c r="AB392" s="125" t="e">
        <f t="shared" ca="1" si="2165"/>
        <v>#N/A</v>
      </c>
      <c r="AC392" s="125" t="e">
        <f t="shared" ca="1" si="2165"/>
        <v>#N/A</v>
      </c>
      <c r="AD392" s="125" t="e">
        <f t="shared" ca="1" si="2165"/>
        <v>#N/A</v>
      </c>
      <c r="AE392" s="125" t="e">
        <f t="shared" ca="1" si="2165"/>
        <v>#N/A</v>
      </c>
      <c r="AF392" s="125" t="e">
        <f t="shared" ca="1" si="2165"/>
        <v>#N/A</v>
      </c>
      <c r="AG392" s="125" t="e">
        <f t="shared" ca="1" si="2165"/>
        <v>#N/A</v>
      </c>
      <c r="AH392" s="125" t="e">
        <f t="shared" ca="1" si="2165"/>
        <v>#N/A</v>
      </c>
      <c r="AI392" s="125" t="e">
        <f t="shared" ca="1" si="2173"/>
        <v>#N/A</v>
      </c>
      <c r="AJ392" s="125" t="e">
        <f t="shared" ca="1" si="2173"/>
        <v>#N/A</v>
      </c>
      <c r="AK392" s="125" t="e">
        <f t="shared" ca="1" si="2173"/>
        <v>#N/A</v>
      </c>
      <c r="AL392" s="125" t="e">
        <f t="shared" ca="1" si="2173"/>
        <v>#N/A</v>
      </c>
      <c r="AM392" s="125" t="e">
        <f t="shared" ca="1" si="2173"/>
        <v>#N/A</v>
      </c>
      <c r="AN392" s="125" t="e">
        <f t="shared" ca="1" si="2173"/>
        <v>#N/A</v>
      </c>
      <c r="AO392" s="125" t="e">
        <f t="shared" ca="1" si="2173"/>
        <v>#N/A</v>
      </c>
      <c r="AP392" s="125" t="e">
        <f t="shared" ca="1" si="2173"/>
        <v>#N/A</v>
      </c>
      <c r="AQ392" s="125" t="e">
        <f t="shared" ca="1" si="2173"/>
        <v>#N/A</v>
      </c>
      <c r="AR392" s="125" t="e">
        <f t="shared" ca="1" si="2173"/>
        <v>#N/A</v>
      </c>
      <c r="AS392" s="125" t="e">
        <f t="shared" ca="1" si="2173"/>
        <v>#N/A</v>
      </c>
      <c r="AT392" s="125" t="e">
        <f t="shared" ca="1" si="2173"/>
        <v>#N/A</v>
      </c>
      <c r="AU392" s="125" t="e">
        <f t="shared" ca="1" si="2173"/>
        <v>#N/A</v>
      </c>
      <c r="AV392" s="125" t="e">
        <f t="shared" ca="1" si="2173"/>
        <v>#N/A</v>
      </c>
      <c r="AW392" s="125" t="e">
        <f t="shared" ca="1" si="2173"/>
        <v>#N/A</v>
      </c>
      <c r="AX392" s="125" t="e">
        <f t="shared" ca="1" si="2173"/>
        <v>#N/A</v>
      </c>
      <c r="AY392" s="125" t="e">
        <f t="shared" ca="1" si="2166"/>
        <v>#N/A</v>
      </c>
      <c r="AZ392" s="125" t="e">
        <f t="shared" ca="1" si="2166"/>
        <v>#N/A</v>
      </c>
      <c r="BA392" s="125" t="e">
        <f t="shared" ca="1" si="2166"/>
        <v>#N/A</v>
      </c>
      <c r="BB392" s="125" t="str">
        <f t="shared" ca="1" si="2182"/>
        <v/>
      </c>
      <c r="BC392" s="125" t="str">
        <f t="shared" ca="1" si="2174"/>
        <v/>
      </c>
      <c r="BD392" s="125" t="str">
        <f t="shared" ca="1" si="2175"/>
        <v/>
      </c>
      <c r="BE392" s="125" t="str">
        <f t="shared" ca="1" si="2176"/>
        <v/>
      </c>
      <c r="BF392" t="str">
        <f t="shared" ca="1" si="2183"/>
        <v/>
      </c>
      <c r="BG392" s="125" t="str">
        <f t="shared" ref="BG392:BG455" ca="1" si="2210">IF(BB392="","",_xlfn.AGGREGATE(4,6,BF392:BF399))</f>
        <v/>
      </c>
      <c r="BI392" s="606" t="str">
        <f t="shared" ca="1" si="1877"/>
        <v/>
      </c>
      <c r="BJ392" s="125" t="str">
        <f t="shared" ca="1" si="1855"/>
        <v/>
      </c>
      <c r="BK392" s="125" t="str">
        <f t="shared" ca="1" si="1878"/>
        <v/>
      </c>
      <c r="BL392" s="125" t="str">
        <f t="shared" ref="BL392" ca="1" si="2211">IFERROR(INDEX($D$2:$BA$203,$A$41-1+$BI392,$A$27-3)*IF(RTF_unit="K",1,IF(RTF_unit="lb",1/1000,IF(RTF_unit="T",2,1))),"")</f>
        <v/>
      </c>
      <c r="BM392" s="125" t="str">
        <f t="shared" ref="BM392" ca="1" si="2212">IFERROR(INDEX($D$2:$BA$203,$A$41-1+$BI392,$A$27-1)*IF(RTF_unit="K",1,IF(RTF_unit="lb",1/1000,IF(RTF_unit="T",2,1))),"")</f>
        <v/>
      </c>
      <c r="BN392" s="125" t="str">
        <f t="shared" ref="BN392" ca="1" si="2213">IFERROR(INDEX($D$2:$BA$203,$A$41-1+$BI392,$A$27-2)*IF(RTF_unit="K",1,IF(RTF_unit="lb",1/1000,IF(RTF_unit="T",2,1))),"")</f>
        <v/>
      </c>
      <c r="BO392" s="125" t="str">
        <f t="shared" ref="BO392" ca="1" si="2214">IFERROR(INDEX($D$2:$BA$203,$A$41-1+$BI392,$A$27)*IF(RTF_unit_Moment="kip-ft",1,IF(RTF_unit_Moment="kip-in",1/12,IF(RTF_unit_Moment="lb-ft",1/1000,IF(RTF_unit_Moment="lb-in",1/12000,1)))),"")</f>
        <v/>
      </c>
      <c r="BP392" s="125" t="str">
        <f t="shared" ref="BP392" ca="1" si="2215">IFERROR(INDEX($D$2:$BA$203,$A$41-1+$BI392,$A$30)*IF(RTF_unit_Moment="kip-ft",1,IF(RTF_unit_Moment="kip-in",1/12,IF(RTF_unit_Moment="lb-ft",1/1000,IF(RTF_unit_Moment="lb-in",1/12000,1)))),"")</f>
        <v/>
      </c>
      <c r="BQ392" s="125" t="str">
        <f t="shared" ca="1" si="1884"/>
        <v/>
      </c>
      <c r="BR392" s="125" t="str">
        <f t="shared" ca="1" si="1885"/>
        <v/>
      </c>
      <c r="BT392" s="125" t="str">
        <f t="array" aca="1" ref="BT392" ca="1">IFERROR(INDEX($BB$1:$BB$203,SMALL(IF($BB$1:$BB$203&lt;&gt;"",ROW($BB$1:$BB$203)),ROW(385:385))),"")</f>
        <v/>
      </c>
      <c r="BU392" s="604" t="str">
        <f t="shared" ca="1" si="1853"/>
        <v/>
      </c>
      <c r="BV392" s="125" t="str">
        <f t="shared" ca="1" si="2050"/>
        <v/>
      </c>
      <c r="BW392" s="125" t="str">
        <f t="shared" ca="1" si="2050"/>
        <v/>
      </c>
      <c r="BX392" s="125" t="str">
        <f t="shared" ca="1" si="2050"/>
        <v/>
      </c>
      <c r="BY392" s="125" t="str">
        <f t="shared" ca="1" si="1862"/>
        <v/>
      </c>
      <c r="BZ392" s="125" t="str">
        <f t="shared" ca="1" si="1854"/>
        <v/>
      </c>
      <c r="CA392" s="125" t="str">
        <f t="shared" ca="1" si="1863"/>
        <v/>
      </c>
      <c r="CB392" s="125" t="str">
        <f t="shared" ca="1" si="1864"/>
        <v/>
      </c>
      <c r="CC392" s="125" t="str">
        <f t="shared" ca="1" si="1865"/>
        <v/>
      </c>
      <c r="CD392" s="125" t="str">
        <f t="shared" ca="1" si="1866"/>
        <v/>
      </c>
      <c r="CE392" s="125" t="str">
        <f t="shared" ca="1" si="1867"/>
        <v/>
      </c>
      <c r="CF392" s="125" t="str">
        <f t="shared" ca="1" si="1868"/>
        <v/>
      </c>
      <c r="CG392" s="125" t="str">
        <f t="shared" ca="1" si="1869"/>
        <v/>
      </c>
      <c r="CH392" s="125" t="str">
        <f t="shared" ca="1" si="1870"/>
        <v/>
      </c>
      <c r="CI392" s="125" t="str">
        <f t="shared" ca="1" si="1871"/>
        <v/>
      </c>
      <c r="CJ392" s="125" t="str">
        <f t="array" aca="1" ref="CJ392" ca="1">IFERROR(INDEX($CI$1:$CI$502,SMALL(IF($CI$1:$CI$502&lt;&gt;"",ROW($CI$1:$CI$502)),ROW(385:385))),"")</f>
        <v/>
      </c>
      <c r="CK392" s="125" t="str">
        <f t="shared" ca="1" si="1872"/>
        <v/>
      </c>
      <c r="CL392" s="125" t="str">
        <f t="shared" ca="1" si="1873"/>
        <v/>
      </c>
      <c r="CM392" s="125"/>
      <c r="CO392" s="125" t="str">
        <f t="shared" si="1874"/>
        <v/>
      </c>
      <c r="CP392" s="600" t="str">
        <f t="shared" si="1875"/>
        <v/>
      </c>
      <c r="CQ392" s="600" t="str">
        <f t="shared" si="1891"/>
        <v/>
      </c>
      <c r="CR392" s="600" t="str">
        <f t="shared" si="1876"/>
        <v/>
      </c>
    </row>
    <row r="393" spans="1:96" x14ac:dyDescent="0.25">
      <c r="A393" s="591"/>
      <c r="C393" s="125">
        <f t="shared" si="2189"/>
        <v>391</v>
      </c>
      <c r="D393" s="125" t="e">
        <f t="shared" ca="1" si="2172"/>
        <v>#N/A</v>
      </c>
      <c r="E393" s="125" t="e">
        <f t="shared" ca="1" si="2172"/>
        <v>#N/A</v>
      </c>
      <c r="F393" s="125" t="e">
        <f t="shared" ca="1" si="2172"/>
        <v>#N/A</v>
      </c>
      <c r="G393" s="125" t="e">
        <f t="shared" ca="1" si="2172"/>
        <v>#N/A</v>
      </c>
      <c r="H393" s="125" t="e">
        <f t="shared" ca="1" si="2172"/>
        <v>#N/A</v>
      </c>
      <c r="I393" s="125" t="e">
        <f t="shared" ca="1" si="2172"/>
        <v>#N/A</v>
      </c>
      <c r="J393" s="125" t="e">
        <f t="shared" ca="1" si="2172"/>
        <v>#N/A</v>
      </c>
      <c r="K393" s="125" t="e">
        <f t="shared" ca="1" si="2172"/>
        <v>#N/A</v>
      </c>
      <c r="L393" s="125" t="e">
        <f t="shared" ca="1" si="2172"/>
        <v>#N/A</v>
      </c>
      <c r="M393" s="125" t="e">
        <f t="shared" ca="1" si="2172"/>
        <v>#N/A</v>
      </c>
      <c r="N393" s="125" t="e">
        <f t="shared" ca="1" si="2172"/>
        <v>#N/A</v>
      </c>
      <c r="O393" s="125" t="e">
        <f t="shared" ca="1" si="2172"/>
        <v>#N/A</v>
      </c>
      <c r="P393" s="125" t="e">
        <f t="shared" ca="1" si="2172"/>
        <v>#N/A</v>
      </c>
      <c r="Q393" s="125" t="e">
        <f t="shared" ca="1" si="2172"/>
        <v>#N/A</v>
      </c>
      <c r="R393" s="125" t="e">
        <f t="shared" ca="1" si="2172"/>
        <v>#N/A</v>
      </c>
      <c r="S393" s="125" t="e">
        <f t="shared" ca="1" si="2172"/>
        <v>#N/A</v>
      </c>
      <c r="T393" s="125" t="e">
        <f t="shared" ca="1" si="2165"/>
        <v>#N/A</v>
      </c>
      <c r="U393" s="125" t="e">
        <f t="shared" ca="1" si="2165"/>
        <v>#N/A</v>
      </c>
      <c r="V393" s="125" t="e">
        <f t="shared" ca="1" si="2165"/>
        <v>#N/A</v>
      </c>
      <c r="W393" s="125" t="e">
        <f t="shared" ca="1" si="2165"/>
        <v>#N/A</v>
      </c>
      <c r="X393" s="125" t="e">
        <f t="shared" ca="1" si="2165"/>
        <v>#N/A</v>
      </c>
      <c r="Y393" s="125" t="e">
        <f t="shared" ca="1" si="2165"/>
        <v>#N/A</v>
      </c>
      <c r="Z393" s="125" t="e">
        <f t="shared" ca="1" si="2165"/>
        <v>#N/A</v>
      </c>
      <c r="AA393" s="125" t="e">
        <f t="shared" ca="1" si="2165"/>
        <v>#N/A</v>
      </c>
      <c r="AB393" s="125" t="e">
        <f t="shared" ca="1" si="2165"/>
        <v>#N/A</v>
      </c>
      <c r="AC393" s="125" t="e">
        <f t="shared" ca="1" si="2165"/>
        <v>#N/A</v>
      </c>
      <c r="AD393" s="125" t="e">
        <f t="shared" ca="1" si="2165"/>
        <v>#N/A</v>
      </c>
      <c r="AE393" s="125" t="e">
        <f t="shared" ca="1" si="2165"/>
        <v>#N/A</v>
      </c>
      <c r="AF393" s="125" t="e">
        <f t="shared" ca="1" si="2165"/>
        <v>#N/A</v>
      </c>
      <c r="AG393" s="125" t="e">
        <f t="shared" ca="1" si="2165"/>
        <v>#N/A</v>
      </c>
      <c r="AH393" s="125" t="e">
        <f t="shared" ca="1" si="2165"/>
        <v>#N/A</v>
      </c>
      <c r="AI393" s="125" t="e">
        <f t="shared" ca="1" si="2173"/>
        <v>#N/A</v>
      </c>
      <c r="AJ393" s="125" t="e">
        <f t="shared" ca="1" si="2173"/>
        <v>#N/A</v>
      </c>
      <c r="AK393" s="125" t="e">
        <f t="shared" ca="1" si="2173"/>
        <v>#N/A</v>
      </c>
      <c r="AL393" s="125" t="e">
        <f t="shared" ca="1" si="2173"/>
        <v>#N/A</v>
      </c>
      <c r="AM393" s="125" t="e">
        <f t="shared" ca="1" si="2173"/>
        <v>#N/A</v>
      </c>
      <c r="AN393" s="125" t="e">
        <f t="shared" ca="1" si="2173"/>
        <v>#N/A</v>
      </c>
      <c r="AO393" s="125" t="e">
        <f t="shared" ca="1" si="2173"/>
        <v>#N/A</v>
      </c>
      <c r="AP393" s="125" t="e">
        <f t="shared" ca="1" si="2173"/>
        <v>#N/A</v>
      </c>
      <c r="AQ393" s="125" t="e">
        <f t="shared" ca="1" si="2173"/>
        <v>#N/A</v>
      </c>
      <c r="AR393" s="125" t="e">
        <f t="shared" ca="1" si="2173"/>
        <v>#N/A</v>
      </c>
      <c r="AS393" s="125" t="e">
        <f t="shared" ca="1" si="2173"/>
        <v>#N/A</v>
      </c>
      <c r="AT393" s="125" t="e">
        <f t="shared" ca="1" si="2173"/>
        <v>#N/A</v>
      </c>
      <c r="AU393" s="125" t="e">
        <f t="shared" ca="1" si="2173"/>
        <v>#N/A</v>
      </c>
      <c r="AV393" s="125" t="e">
        <f t="shared" ca="1" si="2173"/>
        <v>#N/A</v>
      </c>
      <c r="AW393" s="125" t="e">
        <f t="shared" ca="1" si="2173"/>
        <v>#N/A</v>
      </c>
      <c r="AX393" s="125" t="e">
        <f t="shared" ca="1" si="2173"/>
        <v>#N/A</v>
      </c>
      <c r="AY393" s="125" t="e">
        <f t="shared" ca="1" si="2166"/>
        <v>#N/A</v>
      </c>
      <c r="AZ393" s="125" t="e">
        <f t="shared" ca="1" si="2166"/>
        <v>#N/A</v>
      </c>
      <c r="BA393" s="125" t="e">
        <f t="shared" ca="1" si="2166"/>
        <v>#N/A</v>
      </c>
      <c r="BB393" s="125" t="str">
        <f t="shared" ca="1" si="2182"/>
        <v/>
      </c>
      <c r="BC393" s="125" t="str">
        <f t="shared" ca="1" si="2174"/>
        <v/>
      </c>
      <c r="BD393" s="125" t="str">
        <f t="shared" ca="1" si="2175"/>
        <v/>
      </c>
      <c r="BE393" s="125" t="str">
        <f t="shared" ca="1" si="2176"/>
        <v/>
      </c>
      <c r="BF393" t="str">
        <f t="shared" ca="1" si="2183"/>
        <v/>
      </c>
      <c r="BG393" s="125" t="str">
        <f t="shared" ca="1" si="2210"/>
        <v/>
      </c>
      <c r="BI393" s="606" t="str">
        <f t="shared" ca="1" si="1877"/>
        <v/>
      </c>
      <c r="BJ393" s="125" t="str">
        <f t="shared" ca="1" si="1855"/>
        <v/>
      </c>
      <c r="BK393" s="125" t="str">
        <f t="shared" ca="1" si="1878"/>
        <v/>
      </c>
      <c r="BL393" s="125" t="str">
        <f t="shared" ref="BL393" ca="1" si="2216">IFERROR(INDEX($D$2:$BA$203,$A$41-1+$BI393,$A$27-3)*IF(RTF_unit="K",1,IF(RTF_unit="lb",1/1000,IF(RTF_unit="T",2,1))),"")</f>
        <v/>
      </c>
      <c r="BM393" s="125" t="str">
        <f t="shared" ref="BM393" ca="1" si="2217">IFERROR(INDEX($D$2:$BA$203,$A$41-1+$BI393,$A$27-1)*IF(RTF_unit="K",1,IF(RTF_unit="lb",1/1000,IF(RTF_unit="T",2,1))),"")</f>
        <v/>
      </c>
      <c r="BN393" s="125" t="str">
        <f t="shared" ref="BN393" ca="1" si="2218">IFERROR(INDEX($D$2:$BA$203,$A$41-1+$BI393,$A$27-2)*IF(RTF_unit="K",1,IF(RTF_unit="lb",1/1000,IF(RTF_unit="T",2,1))),"")</f>
        <v/>
      </c>
      <c r="BO393" s="125" t="str">
        <f t="shared" ref="BO393" ca="1" si="2219">IFERROR(INDEX($D$2:$BA$203,$A$41-1+$BI393,$A$27)*IF(RTF_unit_Moment="kip-ft",1,IF(RTF_unit_Moment="kip-in",1/12,IF(RTF_unit_Moment="lb-ft",1/1000,IF(RTF_unit_Moment="lb-in",1/12000,1)))),"")</f>
        <v/>
      </c>
      <c r="BP393" s="125" t="str">
        <f t="shared" ref="BP393" ca="1" si="2220">IFERROR(INDEX($D$2:$BA$203,$A$41-1+$BI393,$A$30)*IF(RTF_unit_Moment="kip-ft",1,IF(RTF_unit_Moment="kip-in",1/12,IF(RTF_unit_Moment="lb-ft",1/1000,IF(RTF_unit_Moment="lb-in",1/12000,1)))),"")</f>
        <v/>
      </c>
      <c r="BQ393" s="125" t="str">
        <f t="shared" ca="1" si="1884"/>
        <v/>
      </c>
      <c r="BR393" s="125" t="str">
        <f t="shared" ca="1" si="1885"/>
        <v/>
      </c>
      <c r="BT393" s="125" t="str">
        <f t="array" aca="1" ref="BT393" ca="1">IFERROR(INDEX($BB$1:$BB$203,SMALL(IF($BB$1:$BB$203&lt;&gt;"",ROW($BB$1:$BB$203)),ROW(386:386))),"")</f>
        <v/>
      </c>
      <c r="BU393" s="604" t="str">
        <f t="shared" ref="BU393:BU456" ca="1" si="2221">IF($BT393="","",ROW(INDEX(BB:BB,MATCH($BT393,BB:BB,0))))</f>
        <v/>
      </c>
      <c r="BV393" s="125" t="str">
        <f t="shared" ca="1" si="2050"/>
        <v/>
      </c>
      <c r="BW393" s="125" t="str">
        <f t="shared" ca="1" si="2050"/>
        <v/>
      </c>
      <c r="BX393" s="125" t="str">
        <f t="shared" ca="1" si="2050"/>
        <v/>
      </c>
      <c r="BY393" s="125" t="str">
        <f t="shared" ca="1" si="1862"/>
        <v/>
      </c>
      <c r="BZ393" s="125" t="str">
        <f t="shared" ref="BZ393:BZ456" ca="1" si="2222">IF($BT393="","",VLOOKUP($BT393,$BB:$BG,6,0))</f>
        <v/>
      </c>
      <c r="CA393" s="125" t="str">
        <f t="shared" ca="1" si="1863"/>
        <v/>
      </c>
      <c r="CB393" s="125" t="str">
        <f t="shared" ca="1" si="1864"/>
        <v/>
      </c>
      <c r="CC393" s="125" t="str">
        <f t="shared" ca="1" si="1865"/>
        <v/>
      </c>
      <c r="CD393" s="125" t="str">
        <f t="shared" ca="1" si="1866"/>
        <v/>
      </c>
      <c r="CE393" s="125" t="str">
        <f t="shared" ca="1" si="1867"/>
        <v/>
      </c>
      <c r="CF393" s="125" t="str">
        <f t="shared" ca="1" si="1868"/>
        <v/>
      </c>
      <c r="CG393" s="125" t="str">
        <f t="shared" ca="1" si="1869"/>
        <v/>
      </c>
      <c r="CH393" s="125" t="str">
        <f t="shared" ca="1" si="1870"/>
        <v/>
      </c>
      <c r="CI393" s="125" t="str">
        <f t="shared" ca="1" si="1871"/>
        <v/>
      </c>
      <c r="CJ393" s="125" t="str">
        <f t="array" aca="1" ref="CJ393" ca="1">IFERROR(INDEX($CI$1:$CI$502,SMALL(IF($CI$1:$CI$502&lt;&gt;"",ROW($CI$1:$CI$502)),ROW(386:386))),"")</f>
        <v/>
      </c>
      <c r="CK393" s="125" t="str">
        <f t="shared" ca="1" si="1872"/>
        <v/>
      </c>
      <c r="CL393" s="125" t="str">
        <f t="shared" ca="1" si="1873"/>
        <v/>
      </c>
      <c r="CM393" s="125"/>
      <c r="CO393" s="125" t="str">
        <f t="shared" si="1874"/>
        <v/>
      </c>
      <c r="CP393" s="600" t="str">
        <f t="shared" si="1875"/>
        <v/>
      </c>
      <c r="CQ393" s="600" t="str">
        <f t="shared" si="1891"/>
        <v/>
      </c>
      <c r="CR393" s="600" t="str">
        <f t="shared" si="1876"/>
        <v/>
      </c>
    </row>
    <row r="394" spans="1:96" x14ac:dyDescent="0.25">
      <c r="A394" s="591"/>
      <c r="C394" s="125">
        <f t="shared" si="2189"/>
        <v>392</v>
      </c>
      <c r="D394" s="125" t="e">
        <f t="shared" ca="1" si="2172"/>
        <v>#N/A</v>
      </c>
      <c r="E394" s="125" t="e">
        <f t="shared" ca="1" si="2172"/>
        <v>#N/A</v>
      </c>
      <c r="F394" s="125" t="e">
        <f t="shared" ca="1" si="2172"/>
        <v>#N/A</v>
      </c>
      <c r="G394" s="125" t="e">
        <f t="shared" ca="1" si="2172"/>
        <v>#N/A</v>
      </c>
      <c r="H394" s="125" t="e">
        <f t="shared" ca="1" si="2172"/>
        <v>#N/A</v>
      </c>
      <c r="I394" s="125" t="e">
        <f t="shared" ca="1" si="2172"/>
        <v>#N/A</v>
      </c>
      <c r="J394" s="125" t="e">
        <f t="shared" ca="1" si="2172"/>
        <v>#N/A</v>
      </c>
      <c r="K394" s="125" t="e">
        <f t="shared" ca="1" si="2172"/>
        <v>#N/A</v>
      </c>
      <c r="L394" s="125" t="e">
        <f t="shared" ca="1" si="2172"/>
        <v>#N/A</v>
      </c>
      <c r="M394" s="125" t="e">
        <f t="shared" ca="1" si="2172"/>
        <v>#N/A</v>
      </c>
      <c r="N394" s="125" t="e">
        <f t="shared" ca="1" si="2172"/>
        <v>#N/A</v>
      </c>
      <c r="O394" s="125" t="e">
        <f t="shared" ca="1" si="2172"/>
        <v>#N/A</v>
      </c>
      <c r="P394" s="125" t="e">
        <f t="shared" ca="1" si="2172"/>
        <v>#N/A</v>
      </c>
      <c r="Q394" s="125" t="e">
        <f t="shared" ca="1" si="2172"/>
        <v>#N/A</v>
      </c>
      <c r="R394" s="125" t="e">
        <f t="shared" ca="1" si="2172"/>
        <v>#N/A</v>
      </c>
      <c r="S394" s="125" t="e">
        <f t="shared" ca="1" si="2172"/>
        <v>#N/A</v>
      </c>
      <c r="T394" s="125" t="e">
        <f t="shared" ca="1" si="2165"/>
        <v>#N/A</v>
      </c>
      <c r="U394" s="125" t="e">
        <f t="shared" ca="1" si="2165"/>
        <v>#N/A</v>
      </c>
      <c r="V394" s="125" t="e">
        <f t="shared" ca="1" si="2165"/>
        <v>#N/A</v>
      </c>
      <c r="W394" s="125" t="e">
        <f t="shared" ca="1" si="2165"/>
        <v>#N/A</v>
      </c>
      <c r="X394" s="125" t="e">
        <f t="shared" ca="1" si="2165"/>
        <v>#N/A</v>
      </c>
      <c r="Y394" s="125" t="e">
        <f t="shared" ca="1" si="2165"/>
        <v>#N/A</v>
      </c>
      <c r="Z394" s="125" t="e">
        <f t="shared" ca="1" si="2165"/>
        <v>#N/A</v>
      </c>
      <c r="AA394" s="125" t="e">
        <f t="shared" ca="1" si="2165"/>
        <v>#N/A</v>
      </c>
      <c r="AB394" s="125" t="e">
        <f t="shared" ca="1" si="2165"/>
        <v>#N/A</v>
      </c>
      <c r="AC394" s="125" t="e">
        <f t="shared" ca="1" si="2165"/>
        <v>#N/A</v>
      </c>
      <c r="AD394" s="125" t="e">
        <f t="shared" ca="1" si="2165"/>
        <v>#N/A</v>
      </c>
      <c r="AE394" s="125" t="e">
        <f t="shared" ca="1" si="2165"/>
        <v>#N/A</v>
      </c>
      <c r="AF394" s="125" t="e">
        <f t="shared" ca="1" si="2165"/>
        <v>#N/A</v>
      </c>
      <c r="AG394" s="125" t="e">
        <f t="shared" ca="1" si="2165"/>
        <v>#N/A</v>
      </c>
      <c r="AH394" s="125" t="e">
        <f t="shared" ca="1" si="2165"/>
        <v>#N/A</v>
      </c>
      <c r="AI394" s="125" t="e">
        <f t="shared" ca="1" si="2173"/>
        <v>#N/A</v>
      </c>
      <c r="AJ394" s="125" t="e">
        <f t="shared" ca="1" si="2173"/>
        <v>#N/A</v>
      </c>
      <c r="AK394" s="125" t="e">
        <f t="shared" ca="1" si="2173"/>
        <v>#N/A</v>
      </c>
      <c r="AL394" s="125" t="e">
        <f t="shared" ca="1" si="2173"/>
        <v>#N/A</v>
      </c>
      <c r="AM394" s="125" t="e">
        <f t="shared" ca="1" si="2173"/>
        <v>#N/A</v>
      </c>
      <c r="AN394" s="125" t="e">
        <f t="shared" ca="1" si="2173"/>
        <v>#N/A</v>
      </c>
      <c r="AO394" s="125" t="e">
        <f t="shared" ca="1" si="2173"/>
        <v>#N/A</v>
      </c>
      <c r="AP394" s="125" t="e">
        <f t="shared" ca="1" si="2173"/>
        <v>#N/A</v>
      </c>
      <c r="AQ394" s="125" t="e">
        <f t="shared" ca="1" si="2173"/>
        <v>#N/A</v>
      </c>
      <c r="AR394" s="125" t="e">
        <f t="shared" ca="1" si="2173"/>
        <v>#N/A</v>
      </c>
      <c r="AS394" s="125" t="e">
        <f t="shared" ca="1" si="2173"/>
        <v>#N/A</v>
      </c>
      <c r="AT394" s="125" t="e">
        <f t="shared" ca="1" si="2173"/>
        <v>#N/A</v>
      </c>
      <c r="AU394" s="125" t="e">
        <f t="shared" ca="1" si="2173"/>
        <v>#N/A</v>
      </c>
      <c r="AV394" s="125" t="e">
        <f t="shared" ca="1" si="2173"/>
        <v>#N/A</v>
      </c>
      <c r="AW394" s="125" t="e">
        <f t="shared" ca="1" si="2173"/>
        <v>#N/A</v>
      </c>
      <c r="AX394" s="125" t="e">
        <f t="shared" ca="1" si="2173"/>
        <v>#N/A</v>
      </c>
      <c r="AY394" s="125" t="e">
        <f t="shared" ca="1" si="2166"/>
        <v>#N/A</v>
      </c>
      <c r="AZ394" s="125" t="e">
        <f t="shared" ca="1" si="2166"/>
        <v>#N/A</v>
      </c>
      <c r="BA394" s="125" t="e">
        <f t="shared" ca="1" si="2166"/>
        <v>#N/A</v>
      </c>
      <c r="BB394" s="125" t="str">
        <f t="shared" ca="1" si="2182"/>
        <v/>
      </c>
      <c r="BC394" s="125" t="str">
        <f t="shared" ca="1" si="2174"/>
        <v/>
      </c>
      <c r="BD394" s="125" t="str">
        <f t="shared" ca="1" si="2175"/>
        <v/>
      </c>
      <c r="BE394" s="125" t="str">
        <f t="shared" ca="1" si="2176"/>
        <v/>
      </c>
      <c r="BF394" t="str">
        <f t="shared" ca="1" si="2183"/>
        <v/>
      </c>
      <c r="BG394" s="125" t="str">
        <f t="shared" ca="1" si="2210"/>
        <v/>
      </c>
      <c r="BI394" s="606" t="str">
        <f t="shared" ca="1" si="1877"/>
        <v/>
      </c>
      <c r="BJ394" s="125" t="str">
        <f t="shared" ref="BJ394:BJ457" ca="1" si="2223">IFERROR(INDEX(D:D,$A$41+$BI394,1),"")</f>
        <v/>
      </c>
      <c r="BK394" s="125" t="str">
        <f t="shared" ca="1" si="1878"/>
        <v/>
      </c>
      <c r="BL394" s="125" t="str">
        <f t="shared" ref="BL394" ca="1" si="2224">IFERROR(INDEX($D$2:$BA$203,$A$41-1+$BI394,$A$27-3)*IF(RTF_unit="K",1,IF(RTF_unit="lb",1/1000,IF(RTF_unit="T",2,1))),"")</f>
        <v/>
      </c>
      <c r="BM394" s="125" t="str">
        <f t="shared" ref="BM394" ca="1" si="2225">IFERROR(INDEX($D$2:$BA$203,$A$41-1+$BI394,$A$27-1)*IF(RTF_unit="K",1,IF(RTF_unit="lb",1/1000,IF(RTF_unit="T",2,1))),"")</f>
        <v/>
      </c>
      <c r="BN394" s="125" t="str">
        <f t="shared" ref="BN394" ca="1" si="2226">IFERROR(INDEX($D$2:$BA$203,$A$41-1+$BI394,$A$27-2)*IF(RTF_unit="K",1,IF(RTF_unit="lb",1/1000,IF(RTF_unit="T",2,1))),"")</f>
        <v/>
      </c>
      <c r="BO394" s="125" t="str">
        <f t="shared" ref="BO394" ca="1" si="2227">IFERROR(INDEX($D$2:$BA$203,$A$41-1+$BI394,$A$27)*IF(RTF_unit_Moment="kip-ft",1,IF(RTF_unit_Moment="kip-in",1/12,IF(RTF_unit_Moment="lb-ft",1/1000,IF(RTF_unit_Moment="lb-in",1/12000,1)))),"")</f>
        <v/>
      </c>
      <c r="BP394" s="125" t="str">
        <f t="shared" ref="BP394" ca="1" si="2228">IFERROR(INDEX($D$2:$BA$203,$A$41-1+$BI394,$A$30)*IF(RTF_unit_Moment="kip-ft",1,IF(RTF_unit_Moment="kip-in",1/12,IF(RTF_unit_Moment="lb-ft",1/1000,IF(RTF_unit_Moment="lb-in",1/12000,1)))),"")</f>
        <v/>
      </c>
      <c r="BQ394" s="125" t="str">
        <f t="shared" ca="1" si="1884"/>
        <v/>
      </c>
      <c r="BR394" s="125" t="str">
        <f t="shared" ca="1" si="1885"/>
        <v/>
      </c>
      <c r="BT394" s="125" t="str">
        <f t="array" aca="1" ref="BT394" ca="1">IFERROR(INDEX($BB$1:$BB$203,SMALL(IF($BB$1:$BB$203&lt;&gt;"",ROW($BB$1:$BB$203)),ROW(387:387))),"")</f>
        <v/>
      </c>
      <c r="BU394" s="604" t="str">
        <f t="shared" ca="1" si="2221"/>
        <v/>
      </c>
      <c r="BV394" s="125" t="str">
        <f t="shared" ref="BV394:BX425" ca="1" si="2229">IFERROR(INDEX(INDIRECT(BV$7 &amp; ":" &amp; BV$7),$BU394 + MATCH($BZ394,INDIRECT($BZ$7 &amp; $BU394 &amp; ":" &amp; $BZ$7 &amp; $BU394+7),0) - 1,1),"")</f>
        <v/>
      </c>
      <c r="BW394" s="125" t="str">
        <f t="shared" ca="1" si="2229"/>
        <v/>
      </c>
      <c r="BX394" s="125" t="str">
        <f t="shared" ca="1" si="2229"/>
        <v/>
      </c>
      <c r="BY394" s="125" t="str">
        <f t="shared" ref="BY394:BY457" ca="1" si="2230">IFERROR(SQRT(BW394^2+BX394^2),"")</f>
        <v/>
      </c>
      <c r="BZ394" s="125" t="str">
        <f t="shared" ca="1" si="2222"/>
        <v/>
      </c>
      <c r="CA394" s="125" t="str">
        <f t="shared" ref="CA394:CA457" ca="1" si="2231">IF($BT394="","",0)</f>
        <v/>
      </c>
      <c r="CB394" s="125" t="str">
        <f t="shared" ref="CB394:CB457" ca="1" si="2232">IF($BT394="","",ABS($BV394))</f>
        <v/>
      </c>
      <c r="CC394" s="125" t="str">
        <f t="shared" ref="CC394:CC457" ca="1" si="2233">IF($BT394="","",ABS($BY394))</f>
        <v/>
      </c>
      <c r="CD394" s="125" t="str">
        <f t="shared" ref="CD394:CD457" ca="1" si="2234">IFERROR(VLOOKUP(INDEX(F:F,MATCH(INDEX(INDIRECT(BV$7 &amp; ":" &amp; BV$7),$BU394 + MATCH($BZ394,INDIRECT($BZ$7 &amp; $BU394 &amp; ":" &amp; $BZ$7 &amp; $BU394+7),0) - 1,1),BC:BC,0))-1,$BI$10:$BR$502,3,0),"")</f>
        <v/>
      </c>
      <c r="CE394" s="125" t="str">
        <f t="shared" ref="CE394:CE457" ca="1" si="2235">IFERROR(LEFT($BT394,(FIND("@",$BT394,1)-1)),"")</f>
        <v/>
      </c>
      <c r="CF394" s="125" t="str">
        <f t="shared" ref="CF394:CF457" ca="1" si="2236">IFERROR(RIGHT($BT394,(FIND("@",$BT394,1)-1)),"")</f>
        <v/>
      </c>
      <c r="CG394" s="125" t="str">
        <f t="shared" ref="CG394:CG457" ca="1" si="2237">IF($CF394=$CF393,"",$CF394)</f>
        <v/>
      </c>
      <c r="CH394" s="125" t="str">
        <f t="shared" ref="CH394:CH457" ca="1" si="2238">IFERROR(IF(MAX(($CF$9:$CF$502=$CG394)*$BZ$9:$BZ$502)=0,"",MAX(($CF$9:$CF$502=$CG394)*$BZ$9:$BZ$502)),"")</f>
        <v/>
      </c>
      <c r="CI394" s="125" t="str">
        <f t="shared" ref="CI394:CI457" ca="1" si="2239">INDEX($BT$9:$BT$502,MATCH($CH394,$BZ$9:$BZ$502,0))</f>
        <v/>
      </c>
      <c r="CJ394" s="125" t="str">
        <f t="array" aca="1" ref="CJ394" ca="1">IFERROR(INDEX($CI$1:$CI$502,SMALL(IF($CI$1:$CI$502&lt;&gt;"",ROW($CI$1:$CI$502)),ROW(387:387))),"")</f>
        <v/>
      </c>
      <c r="CK394" s="125" t="str">
        <f t="shared" ref="CK394:CK457" ca="1" si="2240">IF($CJ394="","","Maximum @ "&amp; IFERROR(RIGHT($CJ394,(FIND("@",$CJ394,1)-1)),""))</f>
        <v/>
      </c>
      <c r="CL394" s="125" t="str">
        <f t="shared" ref="CL394:CL457" ca="1" si="2241">IF($BT394="","",$BT394)</f>
        <v/>
      </c>
      <c r="CM394" s="125"/>
      <c r="CO394" s="125" t="str">
        <f t="shared" ref="CO394:CO457" si="2242">IF($CM394="","",$CM394)</f>
        <v/>
      </c>
      <c r="CP394" s="600" t="str">
        <f t="shared" ref="CP394:CP457" si="2243">IF($CO394="","",ABS(VLOOKUP(IF(LEFT($CO394,3)="Guy",$CO394,INDEX($CJ$9:$CJ$502,MATCH($CO394,$CK$9:$CK$502,0))),$BT$9:$CD$502,11,0)))</f>
        <v/>
      </c>
      <c r="CQ394" s="600" t="str">
        <f t="shared" si="1891"/>
        <v/>
      </c>
      <c r="CR394" s="600" t="str">
        <f t="shared" ref="CR394:CR457" si="2244">IF($CO394="","",ABS(VLOOKUP(IF(LEFT($CO394,3)="Guy",$CO394,INDEX($CJ$9:$CJ$502,MATCH($CO394,$CK$9:$CK$502,0))),$BT$9:$CD$502,6,0)))</f>
        <v/>
      </c>
    </row>
    <row r="395" spans="1:96" x14ac:dyDescent="0.25">
      <c r="A395" s="591"/>
      <c r="C395" s="125">
        <f t="shared" si="2189"/>
        <v>393</v>
      </c>
      <c r="D395" s="125" t="e">
        <f t="shared" ca="1" si="2172"/>
        <v>#N/A</v>
      </c>
      <c r="E395" s="125" t="e">
        <f t="shared" ca="1" si="2172"/>
        <v>#N/A</v>
      </c>
      <c r="F395" s="125" t="e">
        <f t="shared" ca="1" si="2172"/>
        <v>#N/A</v>
      </c>
      <c r="G395" s="125" t="e">
        <f t="shared" ca="1" si="2172"/>
        <v>#N/A</v>
      </c>
      <c r="H395" s="125" t="e">
        <f t="shared" ca="1" si="2172"/>
        <v>#N/A</v>
      </c>
      <c r="I395" s="125" t="e">
        <f t="shared" ca="1" si="2172"/>
        <v>#N/A</v>
      </c>
      <c r="J395" s="125" t="e">
        <f t="shared" ca="1" si="2172"/>
        <v>#N/A</v>
      </c>
      <c r="K395" s="125" t="e">
        <f t="shared" ca="1" si="2172"/>
        <v>#N/A</v>
      </c>
      <c r="L395" s="125" t="e">
        <f t="shared" ca="1" si="2172"/>
        <v>#N/A</v>
      </c>
      <c r="M395" s="125" t="e">
        <f t="shared" ca="1" si="2172"/>
        <v>#N/A</v>
      </c>
      <c r="N395" s="125" t="e">
        <f t="shared" ca="1" si="2172"/>
        <v>#N/A</v>
      </c>
      <c r="O395" s="125" t="e">
        <f t="shared" ca="1" si="2172"/>
        <v>#N/A</v>
      </c>
      <c r="P395" s="125" t="e">
        <f t="shared" ca="1" si="2172"/>
        <v>#N/A</v>
      </c>
      <c r="Q395" s="125" t="e">
        <f t="shared" ca="1" si="2172"/>
        <v>#N/A</v>
      </c>
      <c r="R395" s="125" t="e">
        <f t="shared" ca="1" si="2172"/>
        <v>#N/A</v>
      </c>
      <c r="S395" s="125" t="e">
        <f t="shared" ca="1" si="2172"/>
        <v>#N/A</v>
      </c>
      <c r="T395" s="125" t="e">
        <f t="shared" ca="1" si="2165"/>
        <v>#N/A</v>
      </c>
      <c r="U395" s="125" t="e">
        <f t="shared" ca="1" si="2165"/>
        <v>#N/A</v>
      </c>
      <c r="V395" s="125" t="e">
        <f t="shared" ca="1" si="2165"/>
        <v>#N/A</v>
      </c>
      <c r="W395" s="125" t="e">
        <f t="shared" ca="1" si="2165"/>
        <v>#N/A</v>
      </c>
      <c r="X395" s="125" t="e">
        <f t="shared" ca="1" si="2165"/>
        <v>#N/A</v>
      </c>
      <c r="Y395" s="125" t="e">
        <f t="shared" ca="1" si="2165"/>
        <v>#N/A</v>
      </c>
      <c r="Z395" s="125" t="e">
        <f t="shared" ca="1" si="2165"/>
        <v>#N/A</v>
      </c>
      <c r="AA395" s="125" t="e">
        <f t="shared" ca="1" si="2165"/>
        <v>#N/A</v>
      </c>
      <c r="AB395" s="125" t="e">
        <f t="shared" ca="1" si="2165"/>
        <v>#N/A</v>
      </c>
      <c r="AC395" s="125" t="e">
        <f t="shared" ca="1" si="2165"/>
        <v>#N/A</v>
      </c>
      <c r="AD395" s="125" t="e">
        <f t="shared" ca="1" si="2165"/>
        <v>#N/A</v>
      </c>
      <c r="AE395" s="125" t="e">
        <f t="shared" ca="1" si="2165"/>
        <v>#N/A</v>
      </c>
      <c r="AF395" s="125" t="e">
        <f t="shared" ca="1" si="2165"/>
        <v>#N/A</v>
      </c>
      <c r="AG395" s="125" t="e">
        <f t="shared" ca="1" si="2165"/>
        <v>#N/A</v>
      </c>
      <c r="AH395" s="125" t="e">
        <f t="shared" ca="1" si="2165"/>
        <v>#N/A</v>
      </c>
      <c r="AI395" s="125" t="e">
        <f t="shared" ca="1" si="2173"/>
        <v>#N/A</v>
      </c>
      <c r="AJ395" s="125" t="e">
        <f t="shared" ca="1" si="2173"/>
        <v>#N/A</v>
      </c>
      <c r="AK395" s="125" t="e">
        <f t="shared" ca="1" si="2173"/>
        <v>#N/A</v>
      </c>
      <c r="AL395" s="125" t="e">
        <f t="shared" ca="1" si="2173"/>
        <v>#N/A</v>
      </c>
      <c r="AM395" s="125" t="e">
        <f t="shared" ca="1" si="2173"/>
        <v>#N/A</v>
      </c>
      <c r="AN395" s="125" t="e">
        <f t="shared" ca="1" si="2173"/>
        <v>#N/A</v>
      </c>
      <c r="AO395" s="125" t="e">
        <f t="shared" ca="1" si="2173"/>
        <v>#N/A</v>
      </c>
      <c r="AP395" s="125" t="e">
        <f t="shared" ca="1" si="2173"/>
        <v>#N/A</v>
      </c>
      <c r="AQ395" s="125" t="e">
        <f t="shared" ca="1" si="2173"/>
        <v>#N/A</v>
      </c>
      <c r="AR395" s="125" t="e">
        <f t="shared" ca="1" si="2173"/>
        <v>#N/A</v>
      </c>
      <c r="AS395" s="125" t="e">
        <f t="shared" ca="1" si="2173"/>
        <v>#N/A</v>
      </c>
      <c r="AT395" s="125" t="e">
        <f t="shared" ca="1" si="2173"/>
        <v>#N/A</v>
      </c>
      <c r="AU395" s="125" t="e">
        <f t="shared" ca="1" si="2173"/>
        <v>#N/A</v>
      </c>
      <c r="AV395" s="125" t="e">
        <f t="shared" ca="1" si="2173"/>
        <v>#N/A</v>
      </c>
      <c r="AW395" s="125" t="e">
        <f t="shared" ca="1" si="2173"/>
        <v>#N/A</v>
      </c>
      <c r="AX395" s="125" t="e">
        <f t="shared" ca="1" si="2173"/>
        <v>#N/A</v>
      </c>
      <c r="AY395" s="125" t="e">
        <f t="shared" ca="1" si="2166"/>
        <v>#N/A</v>
      </c>
      <c r="AZ395" s="125" t="e">
        <f t="shared" ca="1" si="2166"/>
        <v>#N/A</v>
      </c>
      <c r="BA395" s="125" t="e">
        <f t="shared" ca="1" si="2166"/>
        <v>#N/A</v>
      </c>
      <c r="BB395" s="125" t="str">
        <f t="shared" ca="1" si="2182"/>
        <v/>
      </c>
      <c r="BC395" s="125" t="str">
        <f t="shared" ca="1" si="2174"/>
        <v/>
      </c>
      <c r="BD395" s="125" t="str">
        <f t="shared" ca="1" si="2175"/>
        <v/>
      </c>
      <c r="BE395" s="125" t="str">
        <f t="shared" ca="1" si="2176"/>
        <v/>
      </c>
      <c r="BF395" t="str">
        <f t="shared" ca="1" si="2183"/>
        <v/>
      </c>
      <c r="BG395" s="125" t="str">
        <f t="shared" ca="1" si="2210"/>
        <v/>
      </c>
      <c r="BI395" s="606" t="str">
        <f t="shared" ref="BI395:BI458" ca="1" si="2245">IFERROR(IF($BI394+1&lt;=$A$44-$A$41,$BI394+1,""),"")</f>
        <v/>
      </c>
      <c r="BJ395" s="125" t="str">
        <f t="shared" ca="1" si="2223"/>
        <v/>
      </c>
      <c r="BK395" s="125" t="str">
        <f t="shared" ref="BK395:BK458" ca="1" si="2246">IF($BJ395="","",IF(ISNUMBER(SEARCH("1.2",$BJ395))=TRUE,1.2,IF(ISNUMBER(SEARCH("0.9",$BJ395))=TRUE,0.9,1)))</f>
        <v/>
      </c>
      <c r="BL395" s="125" t="str">
        <f t="shared" ref="BL395" ca="1" si="2247">IFERROR(INDEX($D$2:$BA$203,$A$41-1+$BI395,$A$27-3)*IF(RTF_unit="K",1,IF(RTF_unit="lb",1/1000,IF(RTF_unit="T",2,1))),"")</f>
        <v/>
      </c>
      <c r="BM395" s="125" t="str">
        <f t="shared" ref="BM395" ca="1" si="2248">IFERROR(INDEX($D$2:$BA$203,$A$41-1+$BI395,$A$27-1)*IF(RTF_unit="K",1,IF(RTF_unit="lb",1/1000,IF(RTF_unit="T",2,1))),"")</f>
        <v/>
      </c>
      <c r="BN395" s="125" t="str">
        <f t="shared" ref="BN395" ca="1" si="2249">IFERROR(INDEX($D$2:$BA$203,$A$41-1+$BI395,$A$27-2)*IF(RTF_unit="K",1,IF(RTF_unit="lb",1/1000,IF(RTF_unit="T",2,1))),"")</f>
        <v/>
      </c>
      <c r="BO395" s="125" t="str">
        <f t="shared" ref="BO395" ca="1" si="2250">IFERROR(INDEX($D$2:$BA$203,$A$41-1+$BI395,$A$27)*IF(RTF_unit_Moment="kip-ft",1,IF(RTF_unit_Moment="kip-in",1/12,IF(RTF_unit_Moment="lb-ft",1/1000,IF(RTF_unit_Moment="lb-in",1/12000,1)))),"")</f>
        <v/>
      </c>
      <c r="BP395" s="125" t="str">
        <f t="shared" ref="BP395" ca="1" si="2251">IFERROR(INDEX($D$2:$BA$203,$A$41-1+$BI395,$A$30)*IF(RTF_unit_Moment="kip-ft",1,IF(RTF_unit_Moment="kip-in",1/12,IF(RTF_unit_Moment="lb-ft",1/1000,IF(RTF_unit_Moment="lb-in",1/12000,1)))),"")</f>
        <v/>
      </c>
      <c r="BQ395" s="125" t="str">
        <f t="shared" ref="BQ395:BQ458" ca="1" si="2252">IFERROR(SQRT($BO395^2+$BP395^2),"")</f>
        <v/>
      </c>
      <c r="BR395" s="125" t="str">
        <f t="shared" ref="BR395:BR458" ca="1" si="2253">IFERROR(SQRT($BM395^2+$BN395^2),"")</f>
        <v/>
      </c>
      <c r="BT395" s="125" t="str">
        <f t="array" aca="1" ref="BT395" ca="1">IFERROR(INDEX($BB$1:$BB$203,SMALL(IF($BB$1:$BB$203&lt;&gt;"",ROW($BB$1:$BB$203)),ROW(388:388))),"")</f>
        <v/>
      </c>
      <c r="BU395" s="604" t="str">
        <f t="shared" ca="1" si="2221"/>
        <v/>
      </c>
      <c r="BV395" s="125" t="str">
        <f t="shared" ca="1" si="2229"/>
        <v/>
      </c>
      <c r="BW395" s="125" t="str">
        <f t="shared" ca="1" si="2229"/>
        <v/>
      </c>
      <c r="BX395" s="125" t="str">
        <f t="shared" ca="1" si="2229"/>
        <v/>
      </c>
      <c r="BY395" s="125" t="str">
        <f t="shared" ca="1" si="2230"/>
        <v/>
      </c>
      <c r="BZ395" s="125" t="str">
        <f t="shared" ca="1" si="2222"/>
        <v/>
      </c>
      <c r="CA395" s="125" t="str">
        <f t="shared" ca="1" si="2231"/>
        <v/>
      </c>
      <c r="CB395" s="125" t="str">
        <f t="shared" ca="1" si="2232"/>
        <v/>
      </c>
      <c r="CC395" s="125" t="str">
        <f t="shared" ca="1" si="2233"/>
        <v/>
      </c>
      <c r="CD395" s="125" t="str">
        <f t="shared" ca="1" si="2234"/>
        <v/>
      </c>
      <c r="CE395" s="125" t="str">
        <f t="shared" ca="1" si="2235"/>
        <v/>
      </c>
      <c r="CF395" s="125" t="str">
        <f t="shared" ca="1" si="2236"/>
        <v/>
      </c>
      <c r="CG395" s="125" t="str">
        <f t="shared" ca="1" si="2237"/>
        <v/>
      </c>
      <c r="CH395" s="125" t="str">
        <f t="shared" ca="1" si="2238"/>
        <v/>
      </c>
      <c r="CI395" s="125" t="str">
        <f t="shared" ca="1" si="2239"/>
        <v/>
      </c>
      <c r="CJ395" s="125" t="str">
        <f t="array" aca="1" ref="CJ395" ca="1">IFERROR(INDEX($CI$1:$CI$502,SMALL(IF($CI$1:$CI$502&lt;&gt;"",ROW($CI$1:$CI$502)),ROW(388:388))),"")</f>
        <v/>
      </c>
      <c r="CK395" s="125" t="str">
        <f t="shared" ca="1" si="2240"/>
        <v/>
      </c>
      <c r="CL395" s="125" t="str">
        <f t="shared" ca="1" si="2241"/>
        <v/>
      </c>
      <c r="CM395" s="125"/>
      <c r="CO395" s="125" t="str">
        <f t="shared" si="2242"/>
        <v/>
      </c>
      <c r="CP395" s="600" t="str">
        <f t="shared" si="2243"/>
        <v/>
      </c>
      <c r="CQ395" s="600" t="str">
        <f t="shared" si="1891"/>
        <v/>
      </c>
      <c r="CR395" s="600" t="str">
        <f t="shared" si="2244"/>
        <v/>
      </c>
    </row>
    <row r="396" spans="1:96" x14ac:dyDescent="0.25">
      <c r="A396" s="591"/>
      <c r="C396" s="125">
        <f t="shared" si="2189"/>
        <v>394</v>
      </c>
      <c r="D396" s="125" t="e">
        <f t="shared" ca="1" si="2172"/>
        <v>#N/A</v>
      </c>
      <c r="E396" s="125" t="e">
        <f t="shared" ca="1" si="2172"/>
        <v>#N/A</v>
      </c>
      <c r="F396" s="125" t="e">
        <f t="shared" ca="1" si="2172"/>
        <v>#N/A</v>
      </c>
      <c r="G396" s="125" t="e">
        <f t="shared" ca="1" si="2172"/>
        <v>#N/A</v>
      </c>
      <c r="H396" s="125" t="e">
        <f t="shared" ca="1" si="2172"/>
        <v>#N/A</v>
      </c>
      <c r="I396" s="125" t="e">
        <f t="shared" ca="1" si="2172"/>
        <v>#N/A</v>
      </c>
      <c r="J396" s="125" t="e">
        <f t="shared" ca="1" si="2172"/>
        <v>#N/A</v>
      </c>
      <c r="K396" s="125" t="e">
        <f t="shared" ca="1" si="2172"/>
        <v>#N/A</v>
      </c>
      <c r="L396" s="125" t="e">
        <f t="shared" ca="1" si="2172"/>
        <v>#N/A</v>
      </c>
      <c r="M396" s="125" t="e">
        <f t="shared" ca="1" si="2172"/>
        <v>#N/A</v>
      </c>
      <c r="N396" s="125" t="e">
        <f t="shared" ca="1" si="2172"/>
        <v>#N/A</v>
      </c>
      <c r="O396" s="125" t="e">
        <f t="shared" ca="1" si="2172"/>
        <v>#N/A</v>
      </c>
      <c r="P396" s="125" t="e">
        <f t="shared" ca="1" si="2172"/>
        <v>#N/A</v>
      </c>
      <c r="Q396" s="125" t="e">
        <f t="shared" ca="1" si="2172"/>
        <v>#N/A</v>
      </c>
      <c r="R396" s="125" t="e">
        <f t="shared" ca="1" si="2172"/>
        <v>#N/A</v>
      </c>
      <c r="S396" s="125" t="e">
        <f t="shared" ca="1" si="2172"/>
        <v>#N/A</v>
      </c>
      <c r="T396" s="125" t="e">
        <f t="shared" ca="1" si="2165"/>
        <v>#N/A</v>
      </c>
      <c r="U396" s="125" t="e">
        <f t="shared" ca="1" si="2165"/>
        <v>#N/A</v>
      </c>
      <c r="V396" s="125" t="e">
        <f t="shared" ca="1" si="2165"/>
        <v>#N/A</v>
      </c>
      <c r="W396" s="125" t="e">
        <f t="shared" ca="1" si="2165"/>
        <v>#N/A</v>
      </c>
      <c r="X396" s="125" t="e">
        <f t="shared" ca="1" si="2165"/>
        <v>#N/A</v>
      </c>
      <c r="Y396" s="125" t="e">
        <f t="shared" ca="1" si="2165"/>
        <v>#N/A</v>
      </c>
      <c r="Z396" s="125" t="e">
        <f t="shared" ca="1" si="2165"/>
        <v>#N/A</v>
      </c>
      <c r="AA396" s="125" t="e">
        <f t="shared" ca="1" si="2165"/>
        <v>#N/A</v>
      </c>
      <c r="AB396" s="125" t="e">
        <f t="shared" ca="1" si="2165"/>
        <v>#N/A</v>
      </c>
      <c r="AC396" s="125" t="e">
        <f t="shared" ca="1" si="2165"/>
        <v>#N/A</v>
      </c>
      <c r="AD396" s="125" t="e">
        <f t="shared" ca="1" si="2165"/>
        <v>#N/A</v>
      </c>
      <c r="AE396" s="125" t="e">
        <f t="shared" ca="1" si="2165"/>
        <v>#N/A</v>
      </c>
      <c r="AF396" s="125" t="e">
        <f t="shared" ca="1" si="2165"/>
        <v>#N/A</v>
      </c>
      <c r="AG396" s="125" t="e">
        <f t="shared" ca="1" si="2165"/>
        <v>#N/A</v>
      </c>
      <c r="AH396" s="125" t="e">
        <f t="shared" ca="1" si="2165"/>
        <v>#N/A</v>
      </c>
      <c r="AI396" s="125" t="e">
        <f t="shared" ca="1" si="2173"/>
        <v>#N/A</v>
      </c>
      <c r="AJ396" s="125" t="e">
        <f t="shared" ca="1" si="2173"/>
        <v>#N/A</v>
      </c>
      <c r="AK396" s="125" t="e">
        <f t="shared" ca="1" si="2173"/>
        <v>#N/A</v>
      </c>
      <c r="AL396" s="125" t="e">
        <f t="shared" ca="1" si="2173"/>
        <v>#N/A</v>
      </c>
      <c r="AM396" s="125" t="e">
        <f t="shared" ca="1" si="2173"/>
        <v>#N/A</v>
      </c>
      <c r="AN396" s="125" t="e">
        <f t="shared" ca="1" si="2173"/>
        <v>#N/A</v>
      </c>
      <c r="AO396" s="125" t="e">
        <f t="shared" ca="1" si="2173"/>
        <v>#N/A</v>
      </c>
      <c r="AP396" s="125" t="e">
        <f t="shared" ca="1" si="2173"/>
        <v>#N/A</v>
      </c>
      <c r="AQ396" s="125" t="e">
        <f t="shared" ca="1" si="2173"/>
        <v>#N/A</v>
      </c>
      <c r="AR396" s="125" t="e">
        <f t="shared" ca="1" si="2173"/>
        <v>#N/A</v>
      </c>
      <c r="AS396" s="125" t="e">
        <f t="shared" ca="1" si="2173"/>
        <v>#N/A</v>
      </c>
      <c r="AT396" s="125" t="e">
        <f t="shared" ca="1" si="2173"/>
        <v>#N/A</v>
      </c>
      <c r="AU396" s="125" t="e">
        <f t="shared" ca="1" si="2173"/>
        <v>#N/A</v>
      </c>
      <c r="AV396" s="125" t="e">
        <f t="shared" ca="1" si="2173"/>
        <v>#N/A</v>
      </c>
      <c r="AW396" s="125" t="e">
        <f t="shared" ca="1" si="2173"/>
        <v>#N/A</v>
      </c>
      <c r="AX396" s="125" t="e">
        <f t="shared" ca="1" si="2173"/>
        <v>#N/A</v>
      </c>
      <c r="AY396" s="125" t="e">
        <f t="shared" ca="1" si="2166"/>
        <v>#N/A</v>
      </c>
      <c r="AZ396" s="125" t="e">
        <f t="shared" ca="1" si="2166"/>
        <v>#N/A</v>
      </c>
      <c r="BA396" s="125" t="e">
        <f t="shared" ca="1" si="2166"/>
        <v>#N/A</v>
      </c>
      <c r="BB396" s="125" t="str">
        <f t="shared" ca="1" si="2182"/>
        <v/>
      </c>
      <c r="BC396" s="125" t="str">
        <f t="shared" ca="1" si="2174"/>
        <v/>
      </c>
      <c r="BD396" s="125" t="str">
        <f t="shared" ca="1" si="2175"/>
        <v/>
      </c>
      <c r="BE396" s="125" t="str">
        <f t="shared" ca="1" si="2176"/>
        <v/>
      </c>
      <c r="BF396" t="str">
        <f t="shared" ca="1" si="2183"/>
        <v/>
      </c>
      <c r="BG396" s="125" t="str">
        <f t="shared" ca="1" si="2210"/>
        <v/>
      </c>
      <c r="BI396" s="606" t="str">
        <f t="shared" ca="1" si="2245"/>
        <v/>
      </c>
      <c r="BJ396" s="125" t="str">
        <f t="shared" ca="1" si="2223"/>
        <v/>
      </c>
      <c r="BK396" s="125" t="str">
        <f t="shared" ca="1" si="2246"/>
        <v/>
      </c>
      <c r="BL396" s="125" t="str">
        <f t="shared" ref="BL396" ca="1" si="2254">IFERROR(INDEX($D$2:$BA$203,$A$41-1+$BI396,$A$27-3)*IF(RTF_unit="K",1,IF(RTF_unit="lb",1/1000,IF(RTF_unit="T",2,1))),"")</f>
        <v/>
      </c>
      <c r="BM396" s="125" t="str">
        <f t="shared" ref="BM396" ca="1" si="2255">IFERROR(INDEX($D$2:$BA$203,$A$41-1+$BI396,$A$27-1)*IF(RTF_unit="K",1,IF(RTF_unit="lb",1/1000,IF(RTF_unit="T",2,1))),"")</f>
        <v/>
      </c>
      <c r="BN396" s="125" t="str">
        <f t="shared" ref="BN396" ca="1" si="2256">IFERROR(INDEX($D$2:$BA$203,$A$41-1+$BI396,$A$27-2)*IF(RTF_unit="K",1,IF(RTF_unit="lb",1/1000,IF(RTF_unit="T",2,1))),"")</f>
        <v/>
      </c>
      <c r="BO396" s="125" t="str">
        <f t="shared" ref="BO396" ca="1" si="2257">IFERROR(INDEX($D$2:$BA$203,$A$41-1+$BI396,$A$27)*IF(RTF_unit_Moment="kip-ft",1,IF(RTF_unit_Moment="kip-in",1/12,IF(RTF_unit_Moment="lb-ft",1/1000,IF(RTF_unit_Moment="lb-in",1/12000,1)))),"")</f>
        <v/>
      </c>
      <c r="BP396" s="125" t="str">
        <f t="shared" ref="BP396" ca="1" si="2258">IFERROR(INDEX($D$2:$BA$203,$A$41-1+$BI396,$A$30)*IF(RTF_unit_Moment="kip-ft",1,IF(RTF_unit_Moment="kip-in",1/12,IF(RTF_unit_Moment="lb-ft",1/1000,IF(RTF_unit_Moment="lb-in",1/12000,1)))),"")</f>
        <v/>
      </c>
      <c r="BQ396" s="125" t="str">
        <f t="shared" ca="1" si="2252"/>
        <v/>
      </c>
      <c r="BR396" s="125" t="str">
        <f t="shared" ca="1" si="2253"/>
        <v/>
      </c>
      <c r="BT396" s="125" t="str">
        <f t="array" aca="1" ref="BT396" ca="1">IFERROR(INDEX($BB$1:$BB$203,SMALL(IF($BB$1:$BB$203&lt;&gt;"",ROW($BB$1:$BB$203)),ROW(389:389))),"")</f>
        <v/>
      </c>
      <c r="BU396" s="604" t="str">
        <f t="shared" ca="1" si="2221"/>
        <v/>
      </c>
      <c r="BV396" s="125" t="str">
        <f t="shared" ca="1" si="2229"/>
        <v/>
      </c>
      <c r="BW396" s="125" t="str">
        <f t="shared" ca="1" si="2229"/>
        <v/>
      </c>
      <c r="BX396" s="125" t="str">
        <f t="shared" ca="1" si="2229"/>
        <v/>
      </c>
      <c r="BY396" s="125" t="str">
        <f t="shared" ca="1" si="2230"/>
        <v/>
      </c>
      <c r="BZ396" s="125" t="str">
        <f t="shared" ca="1" si="2222"/>
        <v/>
      </c>
      <c r="CA396" s="125" t="str">
        <f t="shared" ca="1" si="2231"/>
        <v/>
      </c>
      <c r="CB396" s="125" t="str">
        <f t="shared" ca="1" si="2232"/>
        <v/>
      </c>
      <c r="CC396" s="125" t="str">
        <f t="shared" ca="1" si="2233"/>
        <v/>
      </c>
      <c r="CD396" s="125" t="str">
        <f t="shared" ca="1" si="2234"/>
        <v/>
      </c>
      <c r="CE396" s="125" t="str">
        <f t="shared" ca="1" si="2235"/>
        <v/>
      </c>
      <c r="CF396" s="125" t="str">
        <f t="shared" ca="1" si="2236"/>
        <v/>
      </c>
      <c r="CG396" s="125" t="str">
        <f t="shared" ca="1" si="2237"/>
        <v/>
      </c>
      <c r="CH396" s="125" t="str">
        <f t="shared" ca="1" si="2238"/>
        <v/>
      </c>
      <c r="CI396" s="125" t="str">
        <f t="shared" ca="1" si="2239"/>
        <v/>
      </c>
      <c r="CJ396" s="125" t="str">
        <f t="array" aca="1" ref="CJ396" ca="1">IFERROR(INDEX($CI$1:$CI$502,SMALL(IF($CI$1:$CI$502&lt;&gt;"",ROW($CI$1:$CI$502)),ROW(389:389))),"")</f>
        <v/>
      </c>
      <c r="CK396" s="125" t="str">
        <f t="shared" ca="1" si="2240"/>
        <v/>
      </c>
      <c r="CL396" s="125" t="str">
        <f t="shared" ca="1" si="2241"/>
        <v/>
      </c>
      <c r="CM396" s="125"/>
      <c r="CO396" s="125" t="str">
        <f t="shared" si="2242"/>
        <v/>
      </c>
      <c r="CP396" s="600" t="str">
        <f t="shared" si="2243"/>
        <v/>
      </c>
      <c r="CQ396" s="600" t="str">
        <f t="shared" ref="CQ396:CQ459" si="2259">IF($CO396="","",ABS(VLOOKUP(IF(LEFT($CO396,3)="Guy",$CO396,INDEX($CJ$9:$CJ$502,MATCH($CO396,$CK$9:$CK$502,0))),$BT$9:$CD$502,3,0)))</f>
        <v/>
      </c>
      <c r="CR396" s="600" t="str">
        <f t="shared" si="2244"/>
        <v/>
      </c>
    </row>
    <row r="397" spans="1:96" x14ac:dyDescent="0.25">
      <c r="A397" s="591"/>
      <c r="C397" s="125">
        <f t="shared" si="2189"/>
        <v>395</v>
      </c>
      <c r="D397" s="125" t="e">
        <f t="shared" ca="1" si="2172"/>
        <v>#N/A</v>
      </c>
      <c r="E397" s="125" t="e">
        <f t="shared" ca="1" si="2172"/>
        <v>#N/A</v>
      </c>
      <c r="F397" s="125" t="e">
        <f t="shared" ca="1" si="2172"/>
        <v>#N/A</v>
      </c>
      <c r="G397" s="125" t="e">
        <f t="shared" ca="1" si="2172"/>
        <v>#N/A</v>
      </c>
      <c r="H397" s="125" t="e">
        <f t="shared" ca="1" si="2172"/>
        <v>#N/A</v>
      </c>
      <c r="I397" s="125" t="e">
        <f t="shared" ca="1" si="2172"/>
        <v>#N/A</v>
      </c>
      <c r="J397" s="125" t="e">
        <f t="shared" ca="1" si="2172"/>
        <v>#N/A</v>
      </c>
      <c r="K397" s="125" t="e">
        <f t="shared" ca="1" si="2172"/>
        <v>#N/A</v>
      </c>
      <c r="L397" s="125" t="e">
        <f t="shared" ca="1" si="2172"/>
        <v>#N/A</v>
      </c>
      <c r="M397" s="125" t="e">
        <f t="shared" ca="1" si="2172"/>
        <v>#N/A</v>
      </c>
      <c r="N397" s="125" t="e">
        <f t="shared" ca="1" si="2172"/>
        <v>#N/A</v>
      </c>
      <c r="O397" s="125" t="e">
        <f t="shared" ca="1" si="2172"/>
        <v>#N/A</v>
      </c>
      <c r="P397" s="125" t="e">
        <f t="shared" ca="1" si="2172"/>
        <v>#N/A</v>
      </c>
      <c r="Q397" s="125" t="e">
        <f t="shared" ca="1" si="2172"/>
        <v>#N/A</v>
      </c>
      <c r="R397" s="125" t="e">
        <f t="shared" ca="1" si="2172"/>
        <v>#N/A</v>
      </c>
      <c r="S397" s="125" t="e">
        <f t="shared" ca="1" si="2172"/>
        <v>#N/A</v>
      </c>
      <c r="T397" s="125" t="e">
        <f t="shared" ca="1" si="2165"/>
        <v>#N/A</v>
      </c>
      <c r="U397" s="125" t="e">
        <f t="shared" ca="1" si="2165"/>
        <v>#N/A</v>
      </c>
      <c r="V397" s="125" t="e">
        <f t="shared" ca="1" si="2165"/>
        <v>#N/A</v>
      </c>
      <c r="W397" s="125" t="e">
        <f t="shared" ca="1" si="2165"/>
        <v>#N/A</v>
      </c>
      <c r="X397" s="125" t="e">
        <f t="shared" ca="1" si="2165"/>
        <v>#N/A</v>
      </c>
      <c r="Y397" s="125" t="e">
        <f t="shared" ca="1" si="2165"/>
        <v>#N/A</v>
      </c>
      <c r="Z397" s="125" t="e">
        <f t="shared" ca="1" si="2165"/>
        <v>#N/A</v>
      </c>
      <c r="AA397" s="125" t="e">
        <f t="shared" ca="1" si="2165"/>
        <v>#N/A</v>
      </c>
      <c r="AB397" s="125" t="e">
        <f t="shared" ca="1" si="2165"/>
        <v>#N/A</v>
      </c>
      <c r="AC397" s="125" t="e">
        <f t="shared" ca="1" si="2165"/>
        <v>#N/A</v>
      </c>
      <c r="AD397" s="125" t="e">
        <f t="shared" ca="1" si="2165"/>
        <v>#N/A</v>
      </c>
      <c r="AE397" s="125" t="e">
        <f t="shared" ca="1" si="2165"/>
        <v>#N/A</v>
      </c>
      <c r="AF397" s="125" t="e">
        <f t="shared" ca="1" si="2165"/>
        <v>#N/A</v>
      </c>
      <c r="AG397" s="125" t="e">
        <f t="shared" ca="1" si="2165"/>
        <v>#N/A</v>
      </c>
      <c r="AH397" s="125" t="e">
        <f t="shared" ca="1" si="2165"/>
        <v>#N/A</v>
      </c>
      <c r="AI397" s="125" t="e">
        <f t="shared" ca="1" si="2173"/>
        <v>#N/A</v>
      </c>
      <c r="AJ397" s="125" t="e">
        <f t="shared" ca="1" si="2173"/>
        <v>#N/A</v>
      </c>
      <c r="AK397" s="125" t="e">
        <f t="shared" ca="1" si="2173"/>
        <v>#N/A</v>
      </c>
      <c r="AL397" s="125" t="e">
        <f t="shared" ca="1" si="2173"/>
        <v>#N/A</v>
      </c>
      <c r="AM397" s="125" t="e">
        <f t="shared" ca="1" si="2173"/>
        <v>#N/A</v>
      </c>
      <c r="AN397" s="125" t="e">
        <f t="shared" ca="1" si="2173"/>
        <v>#N/A</v>
      </c>
      <c r="AO397" s="125" t="e">
        <f t="shared" ca="1" si="2173"/>
        <v>#N/A</v>
      </c>
      <c r="AP397" s="125" t="e">
        <f t="shared" ca="1" si="2173"/>
        <v>#N/A</v>
      </c>
      <c r="AQ397" s="125" t="e">
        <f t="shared" ca="1" si="2173"/>
        <v>#N/A</v>
      </c>
      <c r="AR397" s="125" t="e">
        <f t="shared" ca="1" si="2173"/>
        <v>#N/A</v>
      </c>
      <c r="AS397" s="125" t="e">
        <f t="shared" ca="1" si="2173"/>
        <v>#N/A</v>
      </c>
      <c r="AT397" s="125" t="e">
        <f t="shared" ca="1" si="2173"/>
        <v>#N/A</v>
      </c>
      <c r="AU397" s="125" t="e">
        <f t="shared" ca="1" si="2173"/>
        <v>#N/A</v>
      </c>
      <c r="AV397" s="125" t="e">
        <f t="shared" ca="1" si="2173"/>
        <v>#N/A</v>
      </c>
      <c r="AW397" s="125" t="e">
        <f t="shared" ca="1" si="2173"/>
        <v>#N/A</v>
      </c>
      <c r="AX397" s="125" t="e">
        <f t="shared" ca="1" si="2173"/>
        <v>#N/A</v>
      </c>
      <c r="AY397" s="125" t="e">
        <f t="shared" ca="1" si="2166"/>
        <v>#N/A</v>
      </c>
      <c r="AZ397" s="125" t="e">
        <f t="shared" ca="1" si="2166"/>
        <v>#N/A</v>
      </c>
      <c r="BA397" s="125" t="e">
        <f t="shared" ca="1" si="2166"/>
        <v>#N/A</v>
      </c>
      <c r="BB397" s="125" t="str">
        <f t="shared" ca="1" si="2182"/>
        <v/>
      </c>
      <c r="BC397" s="125" t="str">
        <f t="shared" ca="1" si="2174"/>
        <v/>
      </c>
      <c r="BD397" s="125" t="str">
        <f t="shared" ca="1" si="2175"/>
        <v/>
      </c>
      <c r="BE397" s="125" t="str">
        <f t="shared" ca="1" si="2176"/>
        <v/>
      </c>
      <c r="BF397" t="str">
        <f t="shared" ca="1" si="2183"/>
        <v/>
      </c>
      <c r="BG397" s="125" t="str">
        <f t="shared" ca="1" si="2210"/>
        <v/>
      </c>
      <c r="BI397" s="606" t="str">
        <f t="shared" ca="1" si="2245"/>
        <v/>
      </c>
      <c r="BJ397" s="125" t="str">
        <f t="shared" ca="1" si="2223"/>
        <v/>
      </c>
      <c r="BK397" s="125" t="str">
        <f t="shared" ca="1" si="2246"/>
        <v/>
      </c>
      <c r="BL397" s="125" t="str">
        <f t="shared" ref="BL397" ca="1" si="2260">IFERROR(INDEX($D$2:$BA$203,$A$41-1+$BI397,$A$27-3)*IF(RTF_unit="K",1,IF(RTF_unit="lb",1/1000,IF(RTF_unit="T",2,1))),"")</f>
        <v/>
      </c>
      <c r="BM397" s="125" t="str">
        <f t="shared" ref="BM397" ca="1" si="2261">IFERROR(INDEX($D$2:$BA$203,$A$41-1+$BI397,$A$27-1)*IF(RTF_unit="K",1,IF(RTF_unit="lb",1/1000,IF(RTF_unit="T",2,1))),"")</f>
        <v/>
      </c>
      <c r="BN397" s="125" t="str">
        <f t="shared" ref="BN397" ca="1" si="2262">IFERROR(INDEX($D$2:$BA$203,$A$41-1+$BI397,$A$27-2)*IF(RTF_unit="K",1,IF(RTF_unit="lb",1/1000,IF(RTF_unit="T",2,1))),"")</f>
        <v/>
      </c>
      <c r="BO397" s="125" t="str">
        <f t="shared" ref="BO397" ca="1" si="2263">IFERROR(INDEX($D$2:$BA$203,$A$41-1+$BI397,$A$27)*IF(RTF_unit_Moment="kip-ft",1,IF(RTF_unit_Moment="kip-in",1/12,IF(RTF_unit_Moment="lb-ft",1/1000,IF(RTF_unit_Moment="lb-in",1/12000,1)))),"")</f>
        <v/>
      </c>
      <c r="BP397" s="125" t="str">
        <f t="shared" ref="BP397" ca="1" si="2264">IFERROR(INDEX($D$2:$BA$203,$A$41-1+$BI397,$A$30)*IF(RTF_unit_Moment="kip-ft",1,IF(RTF_unit_Moment="kip-in",1/12,IF(RTF_unit_Moment="lb-ft",1/1000,IF(RTF_unit_Moment="lb-in",1/12000,1)))),"")</f>
        <v/>
      </c>
      <c r="BQ397" s="125" t="str">
        <f t="shared" ca="1" si="2252"/>
        <v/>
      </c>
      <c r="BR397" s="125" t="str">
        <f t="shared" ca="1" si="2253"/>
        <v/>
      </c>
      <c r="BT397" s="125" t="str">
        <f t="array" aca="1" ref="BT397" ca="1">IFERROR(INDEX($BB$1:$BB$203,SMALL(IF($BB$1:$BB$203&lt;&gt;"",ROW($BB$1:$BB$203)),ROW(390:390))),"")</f>
        <v/>
      </c>
      <c r="BU397" s="604" t="str">
        <f t="shared" ca="1" si="2221"/>
        <v/>
      </c>
      <c r="BV397" s="125" t="str">
        <f t="shared" ca="1" si="2229"/>
        <v/>
      </c>
      <c r="BW397" s="125" t="str">
        <f t="shared" ca="1" si="2229"/>
        <v/>
      </c>
      <c r="BX397" s="125" t="str">
        <f t="shared" ca="1" si="2229"/>
        <v/>
      </c>
      <c r="BY397" s="125" t="str">
        <f t="shared" ca="1" si="2230"/>
        <v/>
      </c>
      <c r="BZ397" s="125" t="str">
        <f t="shared" ca="1" si="2222"/>
        <v/>
      </c>
      <c r="CA397" s="125" t="str">
        <f t="shared" ca="1" si="2231"/>
        <v/>
      </c>
      <c r="CB397" s="125" t="str">
        <f t="shared" ca="1" si="2232"/>
        <v/>
      </c>
      <c r="CC397" s="125" t="str">
        <f t="shared" ca="1" si="2233"/>
        <v/>
      </c>
      <c r="CD397" s="125" t="str">
        <f t="shared" ca="1" si="2234"/>
        <v/>
      </c>
      <c r="CE397" s="125" t="str">
        <f t="shared" ca="1" si="2235"/>
        <v/>
      </c>
      <c r="CF397" s="125" t="str">
        <f t="shared" ca="1" si="2236"/>
        <v/>
      </c>
      <c r="CG397" s="125" t="str">
        <f t="shared" ca="1" si="2237"/>
        <v/>
      </c>
      <c r="CH397" s="125" t="str">
        <f t="shared" ca="1" si="2238"/>
        <v/>
      </c>
      <c r="CI397" s="125" t="str">
        <f t="shared" ca="1" si="2239"/>
        <v/>
      </c>
      <c r="CJ397" s="125" t="str">
        <f t="array" aca="1" ref="CJ397" ca="1">IFERROR(INDEX($CI$1:$CI$502,SMALL(IF($CI$1:$CI$502&lt;&gt;"",ROW($CI$1:$CI$502)),ROW(390:390))),"")</f>
        <v/>
      </c>
      <c r="CK397" s="125" t="str">
        <f t="shared" ca="1" si="2240"/>
        <v/>
      </c>
      <c r="CL397" s="125" t="str">
        <f t="shared" ca="1" si="2241"/>
        <v/>
      </c>
      <c r="CM397" s="125"/>
      <c r="CO397" s="125" t="str">
        <f t="shared" si="2242"/>
        <v/>
      </c>
      <c r="CP397" s="600" t="str">
        <f t="shared" si="2243"/>
        <v/>
      </c>
      <c r="CQ397" s="600" t="str">
        <f t="shared" si="2259"/>
        <v/>
      </c>
      <c r="CR397" s="600" t="str">
        <f t="shared" si="2244"/>
        <v/>
      </c>
    </row>
    <row r="398" spans="1:96" x14ac:dyDescent="0.25">
      <c r="A398" s="591"/>
      <c r="C398" s="125">
        <f t="shared" si="2189"/>
        <v>396</v>
      </c>
      <c r="D398" s="125" t="e">
        <f t="shared" ca="1" si="2172"/>
        <v>#N/A</v>
      </c>
      <c r="E398" s="125" t="e">
        <f t="shared" ca="1" si="2172"/>
        <v>#N/A</v>
      </c>
      <c r="F398" s="125" t="e">
        <f t="shared" ca="1" si="2172"/>
        <v>#N/A</v>
      </c>
      <c r="G398" s="125" t="e">
        <f t="shared" ca="1" si="2172"/>
        <v>#N/A</v>
      </c>
      <c r="H398" s="125" t="e">
        <f t="shared" ca="1" si="2172"/>
        <v>#N/A</v>
      </c>
      <c r="I398" s="125" t="e">
        <f t="shared" ca="1" si="2172"/>
        <v>#N/A</v>
      </c>
      <c r="J398" s="125" t="e">
        <f t="shared" ca="1" si="2172"/>
        <v>#N/A</v>
      </c>
      <c r="K398" s="125" t="e">
        <f t="shared" ca="1" si="2172"/>
        <v>#N/A</v>
      </c>
      <c r="L398" s="125" t="e">
        <f t="shared" ca="1" si="2172"/>
        <v>#N/A</v>
      </c>
      <c r="M398" s="125" t="e">
        <f t="shared" ca="1" si="2172"/>
        <v>#N/A</v>
      </c>
      <c r="N398" s="125" t="e">
        <f t="shared" ca="1" si="2172"/>
        <v>#N/A</v>
      </c>
      <c r="O398" s="125" t="e">
        <f t="shared" ca="1" si="2172"/>
        <v>#N/A</v>
      </c>
      <c r="P398" s="125" t="e">
        <f t="shared" ca="1" si="2172"/>
        <v>#N/A</v>
      </c>
      <c r="Q398" s="125" t="e">
        <f t="shared" ca="1" si="2172"/>
        <v>#N/A</v>
      </c>
      <c r="R398" s="125" t="e">
        <f t="shared" ca="1" si="2172"/>
        <v>#N/A</v>
      </c>
      <c r="S398" s="125" t="e">
        <f t="shared" ca="1" si="2172"/>
        <v>#N/A</v>
      </c>
      <c r="T398" s="125" t="e">
        <f t="shared" ca="1" si="2165"/>
        <v>#N/A</v>
      </c>
      <c r="U398" s="125" t="e">
        <f t="shared" ca="1" si="2165"/>
        <v>#N/A</v>
      </c>
      <c r="V398" s="125" t="e">
        <f t="shared" ca="1" si="2165"/>
        <v>#N/A</v>
      </c>
      <c r="W398" s="125" t="e">
        <f t="shared" ca="1" si="2165"/>
        <v>#N/A</v>
      </c>
      <c r="X398" s="125" t="e">
        <f t="shared" ca="1" si="2165"/>
        <v>#N/A</v>
      </c>
      <c r="Y398" s="125" t="e">
        <f t="shared" ca="1" si="2165"/>
        <v>#N/A</v>
      </c>
      <c r="Z398" s="125" t="e">
        <f t="shared" ca="1" si="2165"/>
        <v>#N/A</v>
      </c>
      <c r="AA398" s="125" t="e">
        <f t="shared" ca="1" si="2165"/>
        <v>#N/A</v>
      </c>
      <c r="AB398" s="125" t="e">
        <f t="shared" ca="1" si="2165"/>
        <v>#N/A</v>
      </c>
      <c r="AC398" s="125" t="e">
        <f t="shared" ca="1" si="2165"/>
        <v>#N/A</v>
      </c>
      <c r="AD398" s="125" t="e">
        <f t="shared" ca="1" si="2165"/>
        <v>#N/A</v>
      </c>
      <c r="AE398" s="125" t="e">
        <f t="shared" ca="1" si="2165"/>
        <v>#N/A</v>
      </c>
      <c r="AF398" s="125" t="e">
        <f t="shared" ca="1" si="2165"/>
        <v>#N/A</v>
      </c>
      <c r="AG398" s="125" t="e">
        <f t="shared" ca="1" si="2165"/>
        <v>#N/A</v>
      </c>
      <c r="AH398" s="125" t="e">
        <f t="shared" ca="1" si="2165"/>
        <v>#N/A</v>
      </c>
      <c r="AI398" s="125" t="e">
        <f t="shared" ca="1" si="2173"/>
        <v>#N/A</v>
      </c>
      <c r="AJ398" s="125" t="e">
        <f t="shared" ca="1" si="2173"/>
        <v>#N/A</v>
      </c>
      <c r="AK398" s="125" t="e">
        <f t="shared" ca="1" si="2173"/>
        <v>#N/A</v>
      </c>
      <c r="AL398" s="125" t="e">
        <f t="shared" ca="1" si="2173"/>
        <v>#N/A</v>
      </c>
      <c r="AM398" s="125" t="e">
        <f t="shared" ca="1" si="2173"/>
        <v>#N/A</v>
      </c>
      <c r="AN398" s="125" t="e">
        <f t="shared" ca="1" si="2173"/>
        <v>#N/A</v>
      </c>
      <c r="AO398" s="125" t="e">
        <f t="shared" ca="1" si="2173"/>
        <v>#N/A</v>
      </c>
      <c r="AP398" s="125" t="e">
        <f t="shared" ca="1" si="2173"/>
        <v>#N/A</v>
      </c>
      <c r="AQ398" s="125" t="e">
        <f t="shared" ca="1" si="2173"/>
        <v>#N/A</v>
      </c>
      <c r="AR398" s="125" t="e">
        <f t="shared" ca="1" si="2173"/>
        <v>#N/A</v>
      </c>
      <c r="AS398" s="125" t="e">
        <f t="shared" ca="1" si="2173"/>
        <v>#N/A</v>
      </c>
      <c r="AT398" s="125" t="e">
        <f t="shared" ca="1" si="2173"/>
        <v>#N/A</v>
      </c>
      <c r="AU398" s="125" t="e">
        <f t="shared" ca="1" si="2173"/>
        <v>#N/A</v>
      </c>
      <c r="AV398" s="125" t="e">
        <f t="shared" ca="1" si="2173"/>
        <v>#N/A</v>
      </c>
      <c r="AW398" s="125" t="e">
        <f t="shared" ca="1" si="2173"/>
        <v>#N/A</v>
      </c>
      <c r="AX398" s="125" t="e">
        <f t="shared" ca="1" si="2173"/>
        <v>#N/A</v>
      </c>
      <c r="AY398" s="125" t="e">
        <f t="shared" ca="1" si="2166"/>
        <v>#N/A</v>
      </c>
      <c r="AZ398" s="125" t="e">
        <f t="shared" ca="1" si="2166"/>
        <v>#N/A</v>
      </c>
      <c r="BA398" s="125" t="e">
        <f t="shared" ca="1" si="2166"/>
        <v>#N/A</v>
      </c>
      <c r="BB398" s="125" t="str">
        <f t="shared" ca="1" si="2182"/>
        <v/>
      </c>
      <c r="BC398" s="125" t="str">
        <f t="shared" ca="1" si="2174"/>
        <v/>
      </c>
      <c r="BD398" s="125" t="str">
        <f t="shared" ca="1" si="2175"/>
        <v/>
      </c>
      <c r="BE398" s="125" t="str">
        <f t="shared" ca="1" si="2176"/>
        <v/>
      </c>
      <c r="BF398" t="str">
        <f t="shared" ca="1" si="2183"/>
        <v/>
      </c>
      <c r="BG398" s="125" t="str">
        <f t="shared" ca="1" si="2210"/>
        <v/>
      </c>
      <c r="BI398" s="606" t="str">
        <f t="shared" ca="1" si="2245"/>
        <v/>
      </c>
      <c r="BJ398" s="125" t="str">
        <f t="shared" ca="1" si="2223"/>
        <v/>
      </c>
      <c r="BK398" s="125" t="str">
        <f t="shared" ca="1" si="2246"/>
        <v/>
      </c>
      <c r="BL398" s="125" t="str">
        <f t="shared" ref="BL398" ca="1" si="2265">IFERROR(INDEX($D$2:$BA$203,$A$41-1+$BI398,$A$27-3)*IF(RTF_unit="K",1,IF(RTF_unit="lb",1/1000,IF(RTF_unit="T",2,1))),"")</f>
        <v/>
      </c>
      <c r="BM398" s="125" t="str">
        <f t="shared" ref="BM398" ca="1" si="2266">IFERROR(INDEX($D$2:$BA$203,$A$41-1+$BI398,$A$27-1)*IF(RTF_unit="K",1,IF(RTF_unit="lb",1/1000,IF(RTF_unit="T",2,1))),"")</f>
        <v/>
      </c>
      <c r="BN398" s="125" t="str">
        <f t="shared" ref="BN398" ca="1" si="2267">IFERROR(INDEX($D$2:$BA$203,$A$41-1+$BI398,$A$27-2)*IF(RTF_unit="K",1,IF(RTF_unit="lb",1/1000,IF(RTF_unit="T",2,1))),"")</f>
        <v/>
      </c>
      <c r="BO398" s="125" t="str">
        <f t="shared" ref="BO398" ca="1" si="2268">IFERROR(INDEX($D$2:$BA$203,$A$41-1+$BI398,$A$27)*IF(RTF_unit_Moment="kip-ft",1,IF(RTF_unit_Moment="kip-in",1/12,IF(RTF_unit_Moment="lb-ft",1/1000,IF(RTF_unit_Moment="lb-in",1/12000,1)))),"")</f>
        <v/>
      </c>
      <c r="BP398" s="125" t="str">
        <f t="shared" ref="BP398" ca="1" si="2269">IFERROR(INDEX($D$2:$BA$203,$A$41-1+$BI398,$A$30)*IF(RTF_unit_Moment="kip-ft",1,IF(RTF_unit_Moment="kip-in",1/12,IF(RTF_unit_Moment="lb-ft",1/1000,IF(RTF_unit_Moment="lb-in",1/12000,1)))),"")</f>
        <v/>
      </c>
      <c r="BQ398" s="125" t="str">
        <f t="shared" ca="1" si="2252"/>
        <v/>
      </c>
      <c r="BR398" s="125" t="str">
        <f t="shared" ca="1" si="2253"/>
        <v/>
      </c>
      <c r="BT398" s="125" t="str">
        <f t="array" aca="1" ref="BT398" ca="1">IFERROR(INDEX($BB$1:$BB$203,SMALL(IF($BB$1:$BB$203&lt;&gt;"",ROW($BB$1:$BB$203)),ROW(391:391))),"")</f>
        <v/>
      </c>
      <c r="BU398" s="604" t="str">
        <f t="shared" ca="1" si="2221"/>
        <v/>
      </c>
      <c r="BV398" s="125" t="str">
        <f t="shared" ca="1" si="2229"/>
        <v/>
      </c>
      <c r="BW398" s="125" t="str">
        <f t="shared" ca="1" si="2229"/>
        <v/>
      </c>
      <c r="BX398" s="125" t="str">
        <f t="shared" ca="1" si="2229"/>
        <v/>
      </c>
      <c r="BY398" s="125" t="str">
        <f t="shared" ca="1" si="2230"/>
        <v/>
      </c>
      <c r="BZ398" s="125" t="str">
        <f t="shared" ca="1" si="2222"/>
        <v/>
      </c>
      <c r="CA398" s="125" t="str">
        <f t="shared" ca="1" si="2231"/>
        <v/>
      </c>
      <c r="CB398" s="125" t="str">
        <f t="shared" ca="1" si="2232"/>
        <v/>
      </c>
      <c r="CC398" s="125" t="str">
        <f t="shared" ca="1" si="2233"/>
        <v/>
      </c>
      <c r="CD398" s="125" t="str">
        <f t="shared" ca="1" si="2234"/>
        <v/>
      </c>
      <c r="CE398" s="125" t="str">
        <f t="shared" ca="1" si="2235"/>
        <v/>
      </c>
      <c r="CF398" s="125" t="str">
        <f t="shared" ca="1" si="2236"/>
        <v/>
      </c>
      <c r="CG398" s="125" t="str">
        <f t="shared" ca="1" si="2237"/>
        <v/>
      </c>
      <c r="CH398" s="125" t="str">
        <f t="shared" ca="1" si="2238"/>
        <v/>
      </c>
      <c r="CI398" s="125" t="str">
        <f t="shared" ca="1" si="2239"/>
        <v/>
      </c>
      <c r="CJ398" s="125" t="str">
        <f t="array" aca="1" ref="CJ398" ca="1">IFERROR(INDEX($CI$1:$CI$502,SMALL(IF($CI$1:$CI$502&lt;&gt;"",ROW($CI$1:$CI$502)),ROW(391:391))),"")</f>
        <v/>
      </c>
      <c r="CK398" s="125" t="str">
        <f t="shared" ca="1" si="2240"/>
        <v/>
      </c>
      <c r="CL398" s="125" t="str">
        <f t="shared" ca="1" si="2241"/>
        <v/>
      </c>
      <c r="CM398" s="125"/>
      <c r="CO398" s="125" t="str">
        <f t="shared" si="2242"/>
        <v/>
      </c>
      <c r="CP398" s="600" t="str">
        <f t="shared" si="2243"/>
        <v/>
      </c>
      <c r="CQ398" s="600" t="str">
        <f t="shared" si="2259"/>
        <v/>
      </c>
      <c r="CR398" s="600" t="str">
        <f t="shared" si="2244"/>
        <v/>
      </c>
    </row>
    <row r="399" spans="1:96" x14ac:dyDescent="0.25">
      <c r="A399" s="591"/>
      <c r="C399" s="125">
        <f t="shared" si="2189"/>
        <v>397</v>
      </c>
      <c r="D399" s="125" t="e">
        <f t="shared" ca="1" si="2172"/>
        <v>#N/A</v>
      </c>
      <c r="E399" s="125" t="e">
        <f t="shared" ca="1" si="2172"/>
        <v>#N/A</v>
      </c>
      <c r="F399" s="125" t="e">
        <f t="shared" ca="1" si="2172"/>
        <v>#N/A</v>
      </c>
      <c r="G399" s="125" t="e">
        <f t="shared" ca="1" si="2172"/>
        <v>#N/A</v>
      </c>
      <c r="H399" s="125" t="e">
        <f t="shared" ca="1" si="2172"/>
        <v>#N/A</v>
      </c>
      <c r="I399" s="125" t="e">
        <f t="shared" ca="1" si="2172"/>
        <v>#N/A</v>
      </c>
      <c r="J399" s="125" t="e">
        <f t="shared" ca="1" si="2172"/>
        <v>#N/A</v>
      </c>
      <c r="K399" s="125" t="e">
        <f t="shared" ca="1" si="2172"/>
        <v>#N/A</v>
      </c>
      <c r="L399" s="125" t="e">
        <f t="shared" ca="1" si="2172"/>
        <v>#N/A</v>
      </c>
      <c r="M399" s="125" t="e">
        <f t="shared" ca="1" si="2172"/>
        <v>#N/A</v>
      </c>
      <c r="N399" s="125" t="e">
        <f t="shared" ca="1" si="2172"/>
        <v>#N/A</v>
      </c>
      <c r="O399" s="125" t="e">
        <f t="shared" ca="1" si="2172"/>
        <v>#N/A</v>
      </c>
      <c r="P399" s="125" t="e">
        <f t="shared" ca="1" si="2172"/>
        <v>#N/A</v>
      </c>
      <c r="Q399" s="125" t="e">
        <f t="shared" ca="1" si="2172"/>
        <v>#N/A</v>
      </c>
      <c r="R399" s="125" t="e">
        <f t="shared" ca="1" si="2172"/>
        <v>#N/A</v>
      </c>
      <c r="S399" s="125" t="e">
        <f t="shared" ca="1" si="2172"/>
        <v>#N/A</v>
      </c>
      <c r="T399" s="125" t="e">
        <f t="shared" ca="1" si="2165"/>
        <v>#N/A</v>
      </c>
      <c r="U399" s="125" t="e">
        <f t="shared" ca="1" si="2165"/>
        <v>#N/A</v>
      </c>
      <c r="V399" s="125" t="e">
        <f t="shared" ca="1" si="2165"/>
        <v>#N/A</v>
      </c>
      <c r="W399" s="125" t="e">
        <f t="shared" ca="1" si="2165"/>
        <v>#N/A</v>
      </c>
      <c r="X399" s="125" t="e">
        <f t="shared" ca="1" si="2165"/>
        <v>#N/A</v>
      </c>
      <c r="Y399" s="125" t="e">
        <f t="shared" ca="1" si="2165"/>
        <v>#N/A</v>
      </c>
      <c r="Z399" s="125" t="e">
        <f t="shared" ca="1" si="2165"/>
        <v>#N/A</v>
      </c>
      <c r="AA399" s="125" t="e">
        <f t="shared" ca="1" si="2165"/>
        <v>#N/A</v>
      </c>
      <c r="AB399" s="125" t="e">
        <f t="shared" ca="1" si="2165"/>
        <v>#N/A</v>
      </c>
      <c r="AC399" s="125" t="e">
        <f t="shared" ca="1" si="2165"/>
        <v>#N/A</v>
      </c>
      <c r="AD399" s="125" t="e">
        <f t="shared" ca="1" si="2165"/>
        <v>#N/A</v>
      </c>
      <c r="AE399" s="125" t="e">
        <f t="shared" ca="1" si="2165"/>
        <v>#N/A</v>
      </c>
      <c r="AF399" s="125" t="e">
        <f t="shared" ca="1" si="2165"/>
        <v>#N/A</v>
      </c>
      <c r="AG399" s="125" t="e">
        <f t="shared" ca="1" si="2165"/>
        <v>#N/A</v>
      </c>
      <c r="AH399" s="125" t="e">
        <f t="shared" ca="1" si="2165"/>
        <v>#N/A</v>
      </c>
      <c r="AI399" s="125" t="e">
        <f t="shared" ca="1" si="2173"/>
        <v>#N/A</v>
      </c>
      <c r="AJ399" s="125" t="e">
        <f t="shared" ca="1" si="2173"/>
        <v>#N/A</v>
      </c>
      <c r="AK399" s="125" t="e">
        <f t="shared" ca="1" si="2173"/>
        <v>#N/A</v>
      </c>
      <c r="AL399" s="125" t="e">
        <f t="shared" ca="1" si="2173"/>
        <v>#N/A</v>
      </c>
      <c r="AM399" s="125" t="e">
        <f t="shared" ca="1" si="2173"/>
        <v>#N/A</v>
      </c>
      <c r="AN399" s="125" t="e">
        <f t="shared" ca="1" si="2173"/>
        <v>#N/A</v>
      </c>
      <c r="AO399" s="125" t="e">
        <f t="shared" ca="1" si="2173"/>
        <v>#N/A</v>
      </c>
      <c r="AP399" s="125" t="e">
        <f t="shared" ca="1" si="2173"/>
        <v>#N/A</v>
      </c>
      <c r="AQ399" s="125" t="e">
        <f t="shared" ca="1" si="2173"/>
        <v>#N/A</v>
      </c>
      <c r="AR399" s="125" t="e">
        <f t="shared" ca="1" si="2173"/>
        <v>#N/A</v>
      </c>
      <c r="AS399" s="125" t="e">
        <f t="shared" ca="1" si="2173"/>
        <v>#N/A</v>
      </c>
      <c r="AT399" s="125" t="e">
        <f t="shared" ca="1" si="2173"/>
        <v>#N/A</v>
      </c>
      <c r="AU399" s="125" t="e">
        <f t="shared" ca="1" si="2173"/>
        <v>#N/A</v>
      </c>
      <c r="AV399" s="125" t="e">
        <f t="shared" ca="1" si="2173"/>
        <v>#N/A</v>
      </c>
      <c r="AW399" s="125" t="e">
        <f t="shared" ca="1" si="2173"/>
        <v>#N/A</v>
      </c>
      <c r="AX399" s="125" t="e">
        <f t="shared" ca="1" si="2173"/>
        <v>#N/A</v>
      </c>
      <c r="AY399" s="125" t="e">
        <f t="shared" ca="1" si="2166"/>
        <v>#N/A</v>
      </c>
      <c r="AZ399" s="125" t="e">
        <f t="shared" ca="1" si="2166"/>
        <v>#N/A</v>
      </c>
      <c r="BA399" s="125" t="e">
        <f t="shared" ca="1" si="2166"/>
        <v>#N/A</v>
      </c>
      <c r="BB399" s="125" t="str">
        <f t="shared" ca="1" si="2182"/>
        <v/>
      </c>
      <c r="BC399" s="125" t="str">
        <f t="shared" ca="1" si="2174"/>
        <v/>
      </c>
      <c r="BD399" s="125" t="str">
        <f t="shared" ca="1" si="2175"/>
        <v/>
      </c>
      <c r="BE399" s="125" t="str">
        <f t="shared" ca="1" si="2176"/>
        <v/>
      </c>
      <c r="BF399" t="str">
        <f t="shared" ca="1" si="2183"/>
        <v/>
      </c>
      <c r="BG399" s="125" t="str">
        <f t="shared" ca="1" si="2210"/>
        <v/>
      </c>
      <c r="BI399" s="606" t="str">
        <f t="shared" ca="1" si="2245"/>
        <v/>
      </c>
      <c r="BJ399" s="125" t="str">
        <f t="shared" ca="1" si="2223"/>
        <v/>
      </c>
      <c r="BK399" s="125" t="str">
        <f t="shared" ca="1" si="2246"/>
        <v/>
      </c>
      <c r="BL399" s="125" t="str">
        <f t="shared" ref="BL399" ca="1" si="2270">IFERROR(INDEX($D$2:$BA$203,$A$41-1+$BI399,$A$27-3)*IF(RTF_unit="K",1,IF(RTF_unit="lb",1/1000,IF(RTF_unit="T",2,1))),"")</f>
        <v/>
      </c>
      <c r="BM399" s="125" t="str">
        <f t="shared" ref="BM399" ca="1" si="2271">IFERROR(INDEX($D$2:$BA$203,$A$41-1+$BI399,$A$27-1)*IF(RTF_unit="K",1,IF(RTF_unit="lb",1/1000,IF(RTF_unit="T",2,1))),"")</f>
        <v/>
      </c>
      <c r="BN399" s="125" t="str">
        <f t="shared" ref="BN399" ca="1" si="2272">IFERROR(INDEX($D$2:$BA$203,$A$41-1+$BI399,$A$27-2)*IF(RTF_unit="K",1,IF(RTF_unit="lb",1/1000,IF(RTF_unit="T",2,1))),"")</f>
        <v/>
      </c>
      <c r="BO399" s="125" t="str">
        <f t="shared" ref="BO399" ca="1" si="2273">IFERROR(INDEX($D$2:$BA$203,$A$41-1+$BI399,$A$27)*IF(RTF_unit_Moment="kip-ft",1,IF(RTF_unit_Moment="kip-in",1/12,IF(RTF_unit_Moment="lb-ft",1/1000,IF(RTF_unit_Moment="lb-in",1/12000,1)))),"")</f>
        <v/>
      </c>
      <c r="BP399" s="125" t="str">
        <f t="shared" ref="BP399" ca="1" si="2274">IFERROR(INDEX($D$2:$BA$203,$A$41-1+$BI399,$A$30)*IF(RTF_unit_Moment="kip-ft",1,IF(RTF_unit_Moment="kip-in",1/12,IF(RTF_unit_Moment="lb-ft",1/1000,IF(RTF_unit_Moment="lb-in",1/12000,1)))),"")</f>
        <v/>
      </c>
      <c r="BQ399" s="125" t="str">
        <f t="shared" ca="1" si="2252"/>
        <v/>
      </c>
      <c r="BR399" s="125" t="str">
        <f t="shared" ca="1" si="2253"/>
        <v/>
      </c>
      <c r="BT399" s="125" t="str">
        <f t="array" aca="1" ref="BT399" ca="1">IFERROR(INDEX($BB$1:$BB$203,SMALL(IF($BB$1:$BB$203&lt;&gt;"",ROW($BB$1:$BB$203)),ROW(392:392))),"")</f>
        <v/>
      </c>
      <c r="BU399" s="604" t="str">
        <f t="shared" ca="1" si="2221"/>
        <v/>
      </c>
      <c r="BV399" s="125" t="str">
        <f t="shared" ca="1" si="2229"/>
        <v/>
      </c>
      <c r="BW399" s="125" t="str">
        <f t="shared" ca="1" si="2229"/>
        <v/>
      </c>
      <c r="BX399" s="125" t="str">
        <f t="shared" ca="1" si="2229"/>
        <v/>
      </c>
      <c r="BY399" s="125" t="str">
        <f t="shared" ca="1" si="2230"/>
        <v/>
      </c>
      <c r="BZ399" s="125" t="str">
        <f t="shared" ca="1" si="2222"/>
        <v/>
      </c>
      <c r="CA399" s="125" t="str">
        <f t="shared" ca="1" si="2231"/>
        <v/>
      </c>
      <c r="CB399" s="125" t="str">
        <f t="shared" ca="1" si="2232"/>
        <v/>
      </c>
      <c r="CC399" s="125" t="str">
        <f t="shared" ca="1" si="2233"/>
        <v/>
      </c>
      <c r="CD399" s="125" t="str">
        <f t="shared" ca="1" si="2234"/>
        <v/>
      </c>
      <c r="CE399" s="125" t="str">
        <f t="shared" ca="1" si="2235"/>
        <v/>
      </c>
      <c r="CF399" s="125" t="str">
        <f t="shared" ca="1" si="2236"/>
        <v/>
      </c>
      <c r="CG399" s="125" t="str">
        <f t="shared" ca="1" si="2237"/>
        <v/>
      </c>
      <c r="CH399" s="125" t="str">
        <f t="shared" ca="1" si="2238"/>
        <v/>
      </c>
      <c r="CI399" s="125" t="str">
        <f t="shared" ca="1" si="2239"/>
        <v/>
      </c>
      <c r="CJ399" s="125" t="str">
        <f t="array" aca="1" ref="CJ399" ca="1">IFERROR(INDEX($CI$1:$CI$502,SMALL(IF($CI$1:$CI$502&lt;&gt;"",ROW($CI$1:$CI$502)),ROW(392:392))),"")</f>
        <v/>
      </c>
      <c r="CK399" s="125" t="str">
        <f t="shared" ca="1" si="2240"/>
        <v/>
      </c>
      <c r="CL399" s="125" t="str">
        <f t="shared" ca="1" si="2241"/>
        <v/>
      </c>
      <c r="CM399" s="125"/>
      <c r="CO399" s="125" t="str">
        <f t="shared" si="2242"/>
        <v/>
      </c>
      <c r="CP399" s="600" t="str">
        <f t="shared" si="2243"/>
        <v/>
      </c>
      <c r="CQ399" s="600" t="str">
        <f t="shared" si="2259"/>
        <v/>
      </c>
      <c r="CR399" s="600" t="str">
        <f t="shared" si="2244"/>
        <v/>
      </c>
    </row>
    <row r="400" spans="1:96" x14ac:dyDescent="0.25">
      <c r="A400" s="591"/>
      <c r="C400" s="125">
        <f t="shared" si="2189"/>
        <v>398</v>
      </c>
      <c r="D400" s="125" t="e">
        <f t="shared" ca="1" si="2172"/>
        <v>#N/A</v>
      </c>
      <c r="E400" s="125" t="e">
        <f t="shared" ca="1" si="2172"/>
        <v>#N/A</v>
      </c>
      <c r="F400" s="125" t="e">
        <f t="shared" ca="1" si="2172"/>
        <v>#N/A</v>
      </c>
      <c r="G400" s="125" t="e">
        <f t="shared" ca="1" si="2172"/>
        <v>#N/A</v>
      </c>
      <c r="H400" s="125" t="e">
        <f t="shared" ca="1" si="2172"/>
        <v>#N/A</v>
      </c>
      <c r="I400" s="125" t="e">
        <f t="shared" ca="1" si="2172"/>
        <v>#N/A</v>
      </c>
      <c r="J400" s="125" t="e">
        <f t="shared" ca="1" si="2172"/>
        <v>#N/A</v>
      </c>
      <c r="K400" s="125" t="e">
        <f t="shared" ca="1" si="2172"/>
        <v>#N/A</v>
      </c>
      <c r="L400" s="125" t="e">
        <f t="shared" ca="1" si="2172"/>
        <v>#N/A</v>
      </c>
      <c r="M400" s="125" t="e">
        <f t="shared" ca="1" si="2172"/>
        <v>#N/A</v>
      </c>
      <c r="N400" s="125" t="e">
        <f t="shared" ca="1" si="2172"/>
        <v>#N/A</v>
      </c>
      <c r="O400" s="125" t="e">
        <f t="shared" ca="1" si="2172"/>
        <v>#N/A</v>
      </c>
      <c r="P400" s="125" t="e">
        <f t="shared" ca="1" si="2172"/>
        <v>#N/A</v>
      </c>
      <c r="Q400" s="125" t="e">
        <f t="shared" ca="1" si="2172"/>
        <v>#N/A</v>
      </c>
      <c r="R400" s="125" t="e">
        <f t="shared" ca="1" si="2172"/>
        <v>#N/A</v>
      </c>
      <c r="S400" s="125" t="e">
        <f t="shared" ca="1" si="2172"/>
        <v>#N/A</v>
      </c>
      <c r="T400" s="125" t="e">
        <f t="shared" ca="1" si="2165"/>
        <v>#N/A</v>
      </c>
      <c r="U400" s="125" t="e">
        <f t="shared" ca="1" si="2165"/>
        <v>#N/A</v>
      </c>
      <c r="V400" s="125" t="e">
        <f t="shared" ca="1" si="2165"/>
        <v>#N/A</v>
      </c>
      <c r="W400" s="125" t="e">
        <f t="shared" ca="1" si="2165"/>
        <v>#N/A</v>
      </c>
      <c r="X400" s="125" t="e">
        <f t="shared" ca="1" si="2165"/>
        <v>#N/A</v>
      </c>
      <c r="Y400" s="125" t="e">
        <f t="shared" ca="1" si="2165"/>
        <v>#N/A</v>
      </c>
      <c r="Z400" s="125" t="e">
        <f t="shared" ca="1" si="2165"/>
        <v>#N/A</v>
      </c>
      <c r="AA400" s="125" t="e">
        <f t="shared" ca="1" si="2165"/>
        <v>#N/A</v>
      </c>
      <c r="AB400" s="125" t="e">
        <f t="shared" ca="1" si="2165"/>
        <v>#N/A</v>
      </c>
      <c r="AC400" s="125" t="e">
        <f t="shared" ca="1" si="2165"/>
        <v>#N/A</v>
      </c>
      <c r="AD400" s="125" t="e">
        <f t="shared" ca="1" si="2165"/>
        <v>#N/A</v>
      </c>
      <c r="AE400" s="125" t="e">
        <f t="shared" ca="1" si="2165"/>
        <v>#N/A</v>
      </c>
      <c r="AF400" s="125" t="e">
        <f t="shared" ca="1" si="2165"/>
        <v>#N/A</v>
      </c>
      <c r="AG400" s="125" t="e">
        <f t="shared" ca="1" si="2165"/>
        <v>#N/A</v>
      </c>
      <c r="AH400" s="125" t="e">
        <f t="shared" ca="1" si="2165"/>
        <v>#N/A</v>
      </c>
      <c r="AI400" s="125" t="e">
        <f t="shared" ca="1" si="2173"/>
        <v>#N/A</v>
      </c>
      <c r="AJ400" s="125" t="e">
        <f t="shared" ca="1" si="2173"/>
        <v>#N/A</v>
      </c>
      <c r="AK400" s="125" t="e">
        <f t="shared" ca="1" si="2173"/>
        <v>#N/A</v>
      </c>
      <c r="AL400" s="125" t="e">
        <f t="shared" ca="1" si="2173"/>
        <v>#N/A</v>
      </c>
      <c r="AM400" s="125" t="e">
        <f t="shared" ca="1" si="2173"/>
        <v>#N/A</v>
      </c>
      <c r="AN400" s="125" t="e">
        <f t="shared" ca="1" si="2173"/>
        <v>#N/A</v>
      </c>
      <c r="AO400" s="125" t="e">
        <f t="shared" ca="1" si="2173"/>
        <v>#N/A</v>
      </c>
      <c r="AP400" s="125" t="e">
        <f t="shared" ca="1" si="2173"/>
        <v>#N/A</v>
      </c>
      <c r="AQ400" s="125" t="e">
        <f t="shared" ca="1" si="2173"/>
        <v>#N/A</v>
      </c>
      <c r="AR400" s="125" t="e">
        <f t="shared" ca="1" si="2173"/>
        <v>#N/A</v>
      </c>
      <c r="AS400" s="125" t="e">
        <f t="shared" ca="1" si="2173"/>
        <v>#N/A</v>
      </c>
      <c r="AT400" s="125" t="e">
        <f t="shared" ca="1" si="2173"/>
        <v>#N/A</v>
      </c>
      <c r="AU400" s="125" t="e">
        <f t="shared" ca="1" si="2173"/>
        <v>#N/A</v>
      </c>
      <c r="AV400" s="125" t="e">
        <f t="shared" ca="1" si="2173"/>
        <v>#N/A</v>
      </c>
      <c r="AW400" s="125" t="e">
        <f t="shared" ca="1" si="2173"/>
        <v>#N/A</v>
      </c>
      <c r="AX400" s="125" t="e">
        <f t="shared" ca="1" si="2173"/>
        <v>#N/A</v>
      </c>
      <c r="AY400" s="125" t="e">
        <f t="shared" ca="1" si="2166"/>
        <v>#N/A</v>
      </c>
      <c r="AZ400" s="125" t="e">
        <f t="shared" ca="1" si="2166"/>
        <v>#N/A</v>
      </c>
      <c r="BA400" s="125" t="e">
        <f t="shared" ca="1" si="2166"/>
        <v>#N/A</v>
      </c>
      <c r="BB400" s="125" t="str">
        <f t="shared" ca="1" si="2182"/>
        <v/>
      </c>
      <c r="BC400" s="125" t="str">
        <f t="shared" ca="1" si="2174"/>
        <v/>
      </c>
      <c r="BD400" s="125" t="str">
        <f t="shared" ca="1" si="2175"/>
        <v/>
      </c>
      <c r="BE400" s="125" t="str">
        <f t="shared" ca="1" si="2176"/>
        <v/>
      </c>
      <c r="BF400" t="str">
        <f t="shared" ca="1" si="2183"/>
        <v/>
      </c>
      <c r="BG400" s="125" t="str">
        <f t="shared" ca="1" si="2210"/>
        <v/>
      </c>
      <c r="BI400" s="606" t="str">
        <f t="shared" ca="1" si="2245"/>
        <v/>
      </c>
      <c r="BJ400" s="125" t="str">
        <f t="shared" ca="1" si="2223"/>
        <v/>
      </c>
      <c r="BK400" s="125" t="str">
        <f t="shared" ca="1" si="2246"/>
        <v/>
      </c>
      <c r="BL400" s="125" t="str">
        <f t="shared" ref="BL400" ca="1" si="2275">IFERROR(INDEX($D$2:$BA$203,$A$41-1+$BI400,$A$27-3)*IF(RTF_unit="K",1,IF(RTF_unit="lb",1/1000,IF(RTF_unit="T",2,1))),"")</f>
        <v/>
      </c>
      <c r="BM400" s="125" t="str">
        <f t="shared" ref="BM400" ca="1" si="2276">IFERROR(INDEX($D$2:$BA$203,$A$41-1+$BI400,$A$27-1)*IF(RTF_unit="K",1,IF(RTF_unit="lb",1/1000,IF(RTF_unit="T",2,1))),"")</f>
        <v/>
      </c>
      <c r="BN400" s="125" t="str">
        <f t="shared" ref="BN400" ca="1" si="2277">IFERROR(INDEX($D$2:$BA$203,$A$41-1+$BI400,$A$27-2)*IF(RTF_unit="K",1,IF(RTF_unit="lb",1/1000,IF(RTF_unit="T",2,1))),"")</f>
        <v/>
      </c>
      <c r="BO400" s="125" t="str">
        <f t="shared" ref="BO400" ca="1" si="2278">IFERROR(INDEX($D$2:$BA$203,$A$41-1+$BI400,$A$27)*IF(RTF_unit_Moment="kip-ft",1,IF(RTF_unit_Moment="kip-in",1/12,IF(RTF_unit_Moment="lb-ft",1/1000,IF(RTF_unit_Moment="lb-in",1/12000,1)))),"")</f>
        <v/>
      </c>
      <c r="BP400" s="125" t="str">
        <f t="shared" ref="BP400" ca="1" si="2279">IFERROR(INDEX($D$2:$BA$203,$A$41-1+$BI400,$A$30)*IF(RTF_unit_Moment="kip-ft",1,IF(RTF_unit_Moment="kip-in",1/12,IF(RTF_unit_Moment="lb-ft",1/1000,IF(RTF_unit_Moment="lb-in",1/12000,1)))),"")</f>
        <v/>
      </c>
      <c r="BQ400" s="125" t="str">
        <f t="shared" ca="1" si="2252"/>
        <v/>
      </c>
      <c r="BR400" s="125" t="str">
        <f t="shared" ca="1" si="2253"/>
        <v/>
      </c>
      <c r="BT400" s="125" t="str">
        <f t="array" aca="1" ref="BT400" ca="1">IFERROR(INDEX($BB$1:$BB$203,SMALL(IF($BB$1:$BB$203&lt;&gt;"",ROW($BB$1:$BB$203)),ROW(393:393))),"")</f>
        <v/>
      </c>
      <c r="BU400" s="604" t="str">
        <f t="shared" ca="1" si="2221"/>
        <v/>
      </c>
      <c r="BV400" s="125" t="str">
        <f t="shared" ca="1" si="2229"/>
        <v/>
      </c>
      <c r="BW400" s="125" t="str">
        <f t="shared" ca="1" si="2229"/>
        <v/>
      </c>
      <c r="BX400" s="125" t="str">
        <f t="shared" ca="1" si="2229"/>
        <v/>
      </c>
      <c r="BY400" s="125" t="str">
        <f t="shared" ca="1" si="2230"/>
        <v/>
      </c>
      <c r="BZ400" s="125" t="str">
        <f t="shared" ca="1" si="2222"/>
        <v/>
      </c>
      <c r="CA400" s="125" t="str">
        <f t="shared" ca="1" si="2231"/>
        <v/>
      </c>
      <c r="CB400" s="125" t="str">
        <f t="shared" ca="1" si="2232"/>
        <v/>
      </c>
      <c r="CC400" s="125" t="str">
        <f t="shared" ca="1" si="2233"/>
        <v/>
      </c>
      <c r="CD400" s="125" t="str">
        <f t="shared" ca="1" si="2234"/>
        <v/>
      </c>
      <c r="CE400" s="125" t="str">
        <f t="shared" ca="1" si="2235"/>
        <v/>
      </c>
      <c r="CF400" s="125" t="str">
        <f t="shared" ca="1" si="2236"/>
        <v/>
      </c>
      <c r="CG400" s="125" t="str">
        <f t="shared" ca="1" si="2237"/>
        <v/>
      </c>
      <c r="CH400" s="125" t="str">
        <f t="shared" ca="1" si="2238"/>
        <v/>
      </c>
      <c r="CI400" s="125" t="str">
        <f t="shared" ca="1" si="2239"/>
        <v/>
      </c>
      <c r="CJ400" s="125" t="str">
        <f t="array" aca="1" ref="CJ400" ca="1">IFERROR(INDEX($CI$1:$CI$502,SMALL(IF($CI$1:$CI$502&lt;&gt;"",ROW($CI$1:$CI$502)),ROW(393:393))),"")</f>
        <v/>
      </c>
      <c r="CK400" s="125" t="str">
        <f t="shared" ca="1" si="2240"/>
        <v/>
      </c>
      <c r="CL400" s="125" t="str">
        <f t="shared" ca="1" si="2241"/>
        <v/>
      </c>
      <c r="CM400" s="125"/>
      <c r="CO400" s="125" t="str">
        <f t="shared" si="2242"/>
        <v/>
      </c>
      <c r="CP400" s="600" t="str">
        <f t="shared" si="2243"/>
        <v/>
      </c>
      <c r="CQ400" s="600" t="str">
        <f t="shared" si="2259"/>
        <v/>
      </c>
      <c r="CR400" s="600" t="str">
        <f t="shared" si="2244"/>
        <v/>
      </c>
    </row>
    <row r="401" spans="1:96" x14ac:dyDescent="0.25">
      <c r="A401" s="591"/>
      <c r="C401" s="125">
        <f t="shared" si="2189"/>
        <v>399</v>
      </c>
      <c r="D401" s="125" t="e">
        <f t="shared" ca="1" si="2172"/>
        <v>#N/A</v>
      </c>
      <c r="E401" s="125" t="e">
        <f t="shared" ca="1" si="2172"/>
        <v>#N/A</v>
      </c>
      <c r="F401" s="125" t="e">
        <f t="shared" ca="1" si="2172"/>
        <v>#N/A</v>
      </c>
      <c r="G401" s="125" t="e">
        <f t="shared" ca="1" si="2172"/>
        <v>#N/A</v>
      </c>
      <c r="H401" s="125" t="e">
        <f t="shared" ca="1" si="2172"/>
        <v>#N/A</v>
      </c>
      <c r="I401" s="125" t="e">
        <f t="shared" ca="1" si="2172"/>
        <v>#N/A</v>
      </c>
      <c r="J401" s="125" t="e">
        <f t="shared" ca="1" si="2172"/>
        <v>#N/A</v>
      </c>
      <c r="K401" s="125" t="e">
        <f t="shared" ca="1" si="2172"/>
        <v>#N/A</v>
      </c>
      <c r="L401" s="125" t="e">
        <f t="shared" ca="1" si="2172"/>
        <v>#N/A</v>
      </c>
      <c r="M401" s="125" t="e">
        <f t="shared" ca="1" si="2172"/>
        <v>#N/A</v>
      </c>
      <c r="N401" s="125" t="e">
        <f t="shared" ca="1" si="2172"/>
        <v>#N/A</v>
      </c>
      <c r="O401" s="125" t="e">
        <f t="shared" ca="1" si="2172"/>
        <v>#N/A</v>
      </c>
      <c r="P401" s="125" t="e">
        <f t="shared" ca="1" si="2172"/>
        <v>#N/A</v>
      </c>
      <c r="Q401" s="125" t="e">
        <f t="shared" ca="1" si="2172"/>
        <v>#N/A</v>
      </c>
      <c r="R401" s="125" t="e">
        <f t="shared" ca="1" si="2172"/>
        <v>#N/A</v>
      </c>
      <c r="S401" s="125" t="e">
        <f t="shared" ref="S401:AH416" ca="1" si="2280">TRIM(INDIRECT("'" &amp; "TNX Report" &amp; "'!" &amp; ADDRESS($A$9+$C401,S$1)))</f>
        <v>#N/A</v>
      </c>
      <c r="T401" s="125" t="e">
        <f t="shared" ca="1" si="2280"/>
        <v>#N/A</v>
      </c>
      <c r="U401" s="125" t="e">
        <f t="shared" ca="1" si="2280"/>
        <v>#N/A</v>
      </c>
      <c r="V401" s="125" t="e">
        <f t="shared" ca="1" si="2280"/>
        <v>#N/A</v>
      </c>
      <c r="W401" s="125" t="e">
        <f t="shared" ca="1" si="2280"/>
        <v>#N/A</v>
      </c>
      <c r="X401" s="125" t="e">
        <f t="shared" ca="1" si="2280"/>
        <v>#N/A</v>
      </c>
      <c r="Y401" s="125" t="e">
        <f t="shared" ca="1" si="2280"/>
        <v>#N/A</v>
      </c>
      <c r="Z401" s="125" t="e">
        <f t="shared" ca="1" si="2280"/>
        <v>#N/A</v>
      </c>
      <c r="AA401" s="125" t="e">
        <f t="shared" ca="1" si="2280"/>
        <v>#N/A</v>
      </c>
      <c r="AB401" s="125" t="e">
        <f t="shared" ca="1" si="2280"/>
        <v>#N/A</v>
      </c>
      <c r="AC401" s="125" t="e">
        <f t="shared" ca="1" si="2280"/>
        <v>#N/A</v>
      </c>
      <c r="AD401" s="125" t="e">
        <f t="shared" ca="1" si="2280"/>
        <v>#N/A</v>
      </c>
      <c r="AE401" s="125" t="e">
        <f t="shared" ca="1" si="2280"/>
        <v>#N/A</v>
      </c>
      <c r="AF401" s="125" t="e">
        <f t="shared" ca="1" si="2280"/>
        <v>#N/A</v>
      </c>
      <c r="AG401" s="125" t="e">
        <f t="shared" ca="1" si="2280"/>
        <v>#N/A</v>
      </c>
      <c r="AH401" s="125" t="e">
        <f t="shared" ca="1" si="2280"/>
        <v>#N/A</v>
      </c>
      <c r="AI401" s="125" t="e">
        <f t="shared" ca="1" si="2173"/>
        <v>#N/A</v>
      </c>
      <c r="AJ401" s="125" t="e">
        <f t="shared" ca="1" si="2173"/>
        <v>#N/A</v>
      </c>
      <c r="AK401" s="125" t="e">
        <f t="shared" ca="1" si="2173"/>
        <v>#N/A</v>
      </c>
      <c r="AL401" s="125" t="e">
        <f t="shared" ca="1" si="2173"/>
        <v>#N/A</v>
      </c>
      <c r="AM401" s="125" t="e">
        <f t="shared" ca="1" si="2173"/>
        <v>#N/A</v>
      </c>
      <c r="AN401" s="125" t="e">
        <f t="shared" ca="1" si="2173"/>
        <v>#N/A</v>
      </c>
      <c r="AO401" s="125" t="e">
        <f t="shared" ca="1" si="2173"/>
        <v>#N/A</v>
      </c>
      <c r="AP401" s="125" t="e">
        <f t="shared" ca="1" si="2173"/>
        <v>#N/A</v>
      </c>
      <c r="AQ401" s="125" t="e">
        <f t="shared" ca="1" si="2173"/>
        <v>#N/A</v>
      </c>
      <c r="AR401" s="125" t="e">
        <f t="shared" ca="1" si="2173"/>
        <v>#N/A</v>
      </c>
      <c r="AS401" s="125" t="e">
        <f t="shared" ca="1" si="2173"/>
        <v>#N/A</v>
      </c>
      <c r="AT401" s="125" t="e">
        <f t="shared" ca="1" si="2173"/>
        <v>#N/A</v>
      </c>
      <c r="AU401" s="125" t="e">
        <f t="shared" ca="1" si="2173"/>
        <v>#N/A</v>
      </c>
      <c r="AV401" s="125" t="e">
        <f t="shared" ca="1" si="2173"/>
        <v>#N/A</v>
      </c>
      <c r="AW401" s="125" t="e">
        <f t="shared" ca="1" si="2173"/>
        <v>#N/A</v>
      </c>
      <c r="AX401" s="125" t="e">
        <f t="shared" ref="AX401:BA416" ca="1" si="2281">TRIM(INDIRECT("'" &amp; "TNX Report" &amp; "'!" &amp; ADDRESS($A$9+$C401,AX$1)))</f>
        <v>#N/A</v>
      </c>
      <c r="AY401" s="125" t="e">
        <f t="shared" ca="1" si="2281"/>
        <v>#N/A</v>
      </c>
      <c r="AZ401" s="125" t="e">
        <f t="shared" ca="1" si="2281"/>
        <v>#N/A</v>
      </c>
      <c r="BA401" s="125" t="e">
        <f t="shared" ca="1" si="2281"/>
        <v>#N/A</v>
      </c>
      <c r="BB401" s="125" t="str">
        <f t="shared" ca="1" si="2182"/>
        <v/>
      </c>
      <c r="BC401" s="125" t="str">
        <f t="shared" ca="1" si="2174"/>
        <v/>
      </c>
      <c r="BD401" s="125" t="str">
        <f t="shared" ca="1" si="2175"/>
        <v/>
      </c>
      <c r="BE401" s="125" t="str">
        <f t="shared" ca="1" si="2176"/>
        <v/>
      </c>
      <c r="BF401" t="str">
        <f t="shared" ca="1" si="2183"/>
        <v/>
      </c>
      <c r="BG401" s="125" t="str">
        <f t="shared" ca="1" si="2210"/>
        <v/>
      </c>
      <c r="BI401" s="606" t="str">
        <f t="shared" ca="1" si="2245"/>
        <v/>
      </c>
      <c r="BJ401" s="125" t="str">
        <f t="shared" ca="1" si="2223"/>
        <v/>
      </c>
      <c r="BK401" s="125" t="str">
        <f t="shared" ca="1" si="2246"/>
        <v/>
      </c>
      <c r="BL401" s="125" t="str">
        <f t="shared" ref="BL401" ca="1" si="2282">IFERROR(INDEX($D$2:$BA$203,$A$41-1+$BI401,$A$27-3)*IF(RTF_unit="K",1,IF(RTF_unit="lb",1/1000,IF(RTF_unit="T",2,1))),"")</f>
        <v/>
      </c>
      <c r="BM401" s="125" t="str">
        <f t="shared" ref="BM401" ca="1" si="2283">IFERROR(INDEX($D$2:$BA$203,$A$41-1+$BI401,$A$27-1)*IF(RTF_unit="K",1,IF(RTF_unit="lb",1/1000,IF(RTF_unit="T",2,1))),"")</f>
        <v/>
      </c>
      <c r="BN401" s="125" t="str">
        <f t="shared" ref="BN401" ca="1" si="2284">IFERROR(INDEX($D$2:$BA$203,$A$41-1+$BI401,$A$27-2)*IF(RTF_unit="K",1,IF(RTF_unit="lb",1/1000,IF(RTF_unit="T",2,1))),"")</f>
        <v/>
      </c>
      <c r="BO401" s="125" t="str">
        <f t="shared" ref="BO401" ca="1" si="2285">IFERROR(INDEX($D$2:$BA$203,$A$41-1+$BI401,$A$27)*IF(RTF_unit_Moment="kip-ft",1,IF(RTF_unit_Moment="kip-in",1/12,IF(RTF_unit_Moment="lb-ft",1/1000,IF(RTF_unit_Moment="lb-in",1/12000,1)))),"")</f>
        <v/>
      </c>
      <c r="BP401" s="125" t="str">
        <f t="shared" ref="BP401" ca="1" si="2286">IFERROR(INDEX($D$2:$BA$203,$A$41-1+$BI401,$A$30)*IF(RTF_unit_Moment="kip-ft",1,IF(RTF_unit_Moment="kip-in",1/12,IF(RTF_unit_Moment="lb-ft",1/1000,IF(RTF_unit_Moment="lb-in",1/12000,1)))),"")</f>
        <v/>
      </c>
      <c r="BQ401" s="125" t="str">
        <f t="shared" ca="1" si="2252"/>
        <v/>
      </c>
      <c r="BR401" s="125" t="str">
        <f t="shared" ca="1" si="2253"/>
        <v/>
      </c>
      <c r="BT401" s="125" t="str">
        <f t="array" aca="1" ref="BT401" ca="1">IFERROR(INDEX($BB$1:$BB$203,SMALL(IF($BB$1:$BB$203&lt;&gt;"",ROW($BB$1:$BB$203)),ROW(394:394))),"")</f>
        <v/>
      </c>
      <c r="BU401" s="604" t="str">
        <f t="shared" ca="1" si="2221"/>
        <v/>
      </c>
      <c r="BV401" s="125" t="str">
        <f t="shared" ca="1" si="2229"/>
        <v/>
      </c>
      <c r="BW401" s="125" t="str">
        <f t="shared" ca="1" si="2229"/>
        <v/>
      </c>
      <c r="BX401" s="125" t="str">
        <f t="shared" ca="1" si="2229"/>
        <v/>
      </c>
      <c r="BY401" s="125" t="str">
        <f t="shared" ca="1" si="2230"/>
        <v/>
      </c>
      <c r="BZ401" s="125" t="str">
        <f t="shared" ca="1" si="2222"/>
        <v/>
      </c>
      <c r="CA401" s="125" t="str">
        <f t="shared" ca="1" si="2231"/>
        <v/>
      </c>
      <c r="CB401" s="125" t="str">
        <f t="shared" ca="1" si="2232"/>
        <v/>
      </c>
      <c r="CC401" s="125" t="str">
        <f t="shared" ca="1" si="2233"/>
        <v/>
      </c>
      <c r="CD401" s="125" t="str">
        <f t="shared" ca="1" si="2234"/>
        <v/>
      </c>
      <c r="CE401" s="125" t="str">
        <f t="shared" ca="1" si="2235"/>
        <v/>
      </c>
      <c r="CF401" s="125" t="str">
        <f t="shared" ca="1" si="2236"/>
        <v/>
      </c>
      <c r="CG401" s="125" t="str">
        <f t="shared" ca="1" si="2237"/>
        <v/>
      </c>
      <c r="CH401" s="125" t="str">
        <f t="shared" ca="1" si="2238"/>
        <v/>
      </c>
      <c r="CI401" s="125" t="str">
        <f t="shared" ca="1" si="2239"/>
        <v/>
      </c>
      <c r="CJ401" s="125" t="str">
        <f t="array" aca="1" ref="CJ401" ca="1">IFERROR(INDEX($CI$1:$CI$502,SMALL(IF($CI$1:$CI$502&lt;&gt;"",ROW($CI$1:$CI$502)),ROW(394:394))),"")</f>
        <v/>
      </c>
      <c r="CK401" s="125" t="str">
        <f t="shared" ca="1" si="2240"/>
        <v/>
      </c>
      <c r="CL401" s="125" t="str">
        <f t="shared" ca="1" si="2241"/>
        <v/>
      </c>
      <c r="CM401" s="125"/>
      <c r="CO401" s="125" t="str">
        <f t="shared" si="2242"/>
        <v/>
      </c>
      <c r="CP401" s="600" t="str">
        <f t="shared" si="2243"/>
        <v/>
      </c>
      <c r="CQ401" s="600" t="str">
        <f t="shared" si="2259"/>
        <v/>
      </c>
      <c r="CR401" s="600" t="str">
        <f t="shared" si="2244"/>
        <v/>
      </c>
    </row>
    <row r="402" spans="1:96" x14ac:dyDescent="0.25">
      <c r="A402" s="591"/>
      <c r="C402" s="125">
        <f t="shared" si="2189"/>
        <v>400</v>
      </c>
      <c r="D402" s="125" t="e">
        <f t="shared" ref="D402:S417" ca="1" si="2287">TRIM(INDIRECT("'" &amp; "TNX Report" &amp; "'!" &amp; ADDRESS($A$9+$C402,D$1)))</f>
        <v>#N/A</v>
      </c>
      <c r="E402" s="125" t="e">
        <f t="shared" ca="1" si="2287"/>
        <v>#N/A</v>
      </c>
      <c r="F402" s="125" t="e">
        <f t="shared" ca="1" si="2287"/>
        <v>#N/A</v>
      </c>
      <c r="G402" s="125" t="e">
        <f t="shared" ca="1" si="2287"/>
        <v>#N/A</v>
      </c>
      <c r="H402" s="125" t="e">
        <f t="shared" ca="1" si="2287"/>
        <v>#N/A</v>
      </c>
      <c r="I402" s="125" t="e">
        <f t="shared" ca="1" si="2287"/>
        <v>#N/A</v>
      </c>
      <c r="J402" s="125" t="e">
        <f t="shared" ca="1" si="2287"/>
        <v>#N/A</v>
      </c>
      <c r="K402" s="125" t="e">
        <f t="shared" ca="1" si="2287"/>
        <v>#N/A</v>
      </c>
      <c r="L402" s="125" t="e">
        <f t="shared" ca="1" si="2287"/>
        <v>#N/A</v>
      </c>
      <c r="M402" s="125" t="e">
        <f t="shared" ca="1" si="2287"/>
        <v>#N/A</v>
      </c>
      <c r="N402" s="125" t="e">
        <f t="shared" ca="1" si="2287"/>
        <v>#N/A</v>
      </c>
      <c r="O402" s="125" t="e">
        <f t="shared" ca="1" si="2287"/>
        <v>#N/A</v>
      </c>
      <c r="P402" s="125" t="e">
        <f t="shared" ca="1" si="2287"/>
        <v>#N/A</v>
      </c>
      <c r="Q402" s="125" t="e">
        <f t="shared" ca="1" si="2287"/>
        <v>#N/A</v>
      </c>
      <c r="R402" s="125" t="e">
        <f t="shared" ca="1" si="2287"/>
        <v>#N/A</v>
      </c>
      <c r="S402" s="125" t="e">
        <f t="shared" ca="1" si="2287"/>
        <v>#N/A</v>
      </c>
      <c r="T402" s="125" t="e">
        <f t="shared" ca="1" si="2280"/>
        <v>#N/A</v>
      </c>
      <c r="U402" s="125" t="e">
        <f t="shared" ca="1" si="2280"/>
        <v>#N/A</v>
      </c>
      <c r="V402" s="125" t="e">
        <f t="shared" ca="1" si="2280"/>
        <v>#N/A</v>
      </c>
      <c r="W402" s="125" t="e">
        <f t="shared" ca="1" si="2280"/>
        <v>#N/A</v>
      </c>
      <c r="X402" s="125" t="e">
        <f t="shared" ca="1" si="2280"/>
        <v>#N/A</v>
      </c>
      <c r="Y402" s="125" t="e">
        <f t="shared" ca="1" si="2280"/>
        <v>#N/A</v>
      </c>
      <c r="Z402" s="125" t="e">
        <f t="shared" ca="1" si="2280"/>
        <v>#N/A</v>
      </c>
      <c r="AA402" s="125" t="e">
        <f t="shared" ca="1" si="2280"/>
        <v>#N/A</v>
      </c>
      <c r="AB402" s="125" t="e">
        <f t="shared" ca="1" si="2280"/>
        <v>#N/A</v>
      </c>
      <c r="AC402" s="125" t="e">
        <f t="shared" ca="1" si="2280"/>
        <v>#N/A</v>
      </c>
      <c r="AD402" s="125" t="e">
        <f t="shared" ca="1" si="2280"/>
        <v>#N/A</v>
      </c>
      <c r="AE402" s="125" t="e">
        <f t="shared" ca="1" si="2280"/>
        <v>#N/A</v>
      </c>
      <c r="AF402" s="125" t="e">
        <f t="shared" ca="1" si="2280"/>
        <v>#N/A</v>
      </c>
      <c r="AG402" s="125" t="e">
        <f t="shared" ca="1" si="2280"/>
        <v>#N/A</v>
      </c>
      <c r="AH402" s="125" t="e">
        <f t="shared" ca="1" si="2280"/>
        <v>#N/A</v>
      </c>
      <c r="AI402" s="125" t="e">
        <f t="shared" ref="AI402:AX417" ca="1" si="2288">TRIM(INDIRECT("'" &amp; "TNX Report" &amp; "'!" &amp; ADDRESS($A$9+$C402,AI$1)))</f>
        <v>#N/A</v>
      </c>
      <c r="AJ402" s="125" t="e">
        <f t="shared" ca="1" si="2288"/>
        <v>#N/A</v>
      </c>
      <c r="AK402" s="125" t="e">
        <f t="shared" ca="1" si="2288"/>
        <v>#N/A</v>
      </c>
      <c r="AL402" s="125" t="e">
        <f t="shared" ca="1" si="2288"/>
        <v>#N/A</v>
      </c>
      <c r="AM402" s="125" t="e">
        <f t="shared" ca="1" si="2288"/>
        <v>#N/A</v>
      </c>
      <c r="AN402" s="125" t="e">
        <f t="shared" ca="1" si="2288"/>
        <v>#N/A</v>
      </c>
      <c r="AO402" s="125" t="e">
        <f t="shared" ca="1" si="2288"/>
        <v>#N/A</v>
      </c>
      <c r="AP402" s="125" t="e">
        <f t="shared" ca="1" si="2288"/>
        <v>#N/A</v>
      </c>
      <c r="AQ402" s="125" t="e">
        <f t="shared" ca="1" si="2288"/>
        <v>#N/A</v>
      </c>
      <c r="AR402" s="125" t="e">
        <f t="shared" ca="1" si="2288"/>
        <v>#N/A</v>
      </c>
      <c r="AS402" s="125" t="e">
        <f t="shared" ca="1" si="2288"/>
        <v>#N/A</v>
      </c>
      <c r="AT402" s="125" t="e">
        <f t="shared" ca="1" si="2288"/>
        <v>#N/A</v>
      </c>
      <c r="AU402" s="125" t="e">
        <f t="shared" ca="1" si="2288"/>
        <v>#N/A</v>
      </c>
      <c r="AV402" s="125" t="e">
        <f t="shared" ca="1" si="2288"/>
        <v>#N/A</v>
      </c>
      <c r="AW402" s="125" t="e">
        <f t="shared" ca="1" si="2288"/>
        <v>#N/A</v>
      </c>
      <c r="AX402" s="125" t="e">
        <f t="shared" ca="1" si="2288"/>
        <v>#N/A</v>
      </c>
      <c r="AY402" s="125" t="e">
        <f t="shared" ca="1" si="2281"/>
        <v>#N/A</v>
      </c>
      <c r="AZ402" s="125" t="e">
        <f t="shared" ca="1" si="2281"/>
        <v>#N/A</v>
      </c>
      <c r="BA402" s="125" t="e">
        <f t="shared" ca="1" si="2281"/>
        <v>#N/A</v>
      </c>
      <c r="BB402" s="125" t="str">
        <f t="shared" ca="1" si="2182"/>
        <v/>
      </c>
      <c r="BC402" s="125" t="str">
        <f t="shared" ca="1" si="2174"/>
        <v/>
      </c>
      <c r="BD402" s="125" t="str">
        <f t="shared" ca="1" si="2175"/>
        <v/>
      </c>
      <c r="BE402" s="125" t="str">
        <f t="shared" ca="1" si="2176"/>
        <v/>
      </c>
      <c r="BF402" t="str">
        <f t="shared" ca="1" si="2183"/>
        <v/>
      </c>
      <c r="BG402" s="125" t="str">
        <f t="shared" ca="1" si="2210"/>
        <v/>
      </c>
      <c r="BI402" s="606" t="str">
        <f t="shared" ca="1" si="2245"/>
        <v/>
      </c>
      <c r="BJ402" s="125" t="str">
        <f t="shared" ca="1" si="2223"/>
        <v/>
      </c>
      <c r="BK402" s="125" t="str">
        <f t="shared" ca="1" si="2246"/>
        <v/>
      </c>
      <c r="BL402" s="125" t="str">
        <f t="shared" ref="BL402" ca="1" si="2289">IFERROR(INDEX($D$2:$BA$203,$A$41-1+$BI402,$A$27-3)*IF(RTF_unit="K",1,IF(RTF_unit="lb",1/1000,IF(RTF_unit="T",2,1))),"")</f>
        <v/>
      </c>
      <c r="BM402" s="125" t="str">
        <f t="shared" ref="BM402" ca="1" si="2290">IFERROR(INDEX($D$2:$BA$203,$A$41-1+$BI402,$A$27-1)*IF(RTF_unit="K",1,IF(RTF_unit="lb",1/1000,IF(RTF_unit="T",2,1))),"")</f>
        <v/>
      </c>
      <c r="BN402" s="125" t="str">
        <f t="shared" ref="BN402" ca="1" si="2291">IFERROR(INDEX($D$2:$BA$203,$A$41-1+$BI402,$A$27-2)*IF(RTF_unit="K",1,IF(RTF_unit="lb",1/1000,IF(RTF_unit="T",2,1))),"")</f>
        <v/>
      </c>
      <c r="BO402" s="125" t="str">
        <f t="shared" ref="BO402" ca="1" si="2292">IFERROR(INDEX($D$2:$BA$203,$A$41-1+$BI402,$A$27)*IF(RTF_unit_Moment="kip-ft",1,IF(RTF_unit_Moment="kip-in",1/12,IF(RTF_unit_Moment="lb-ft",1/1000,IF(RTF_unit_Moment="lb-in",1/12000,1)))),"")</f>
        <v/>
      </c>
      <c r="BP402" s="125" t="str">
        <f t="shared" ref="BP402" ca="1" si="2293">IFERROR(INDEX($D$2:$BA$203,$A$41-1+$BI402,$A$30)*IF(RTF_unit_Moment="kip-ft",1,IF(RTF_unit_Moment="kip-in",1/12,IF(RTF_unit_Moment="lb-ft",1/1000,IF(RTF_unit_Moment="lb-in",1/12000,1)))),"")</f>
        <v/>
      </c>
      <c r="BQ402" s="125" t="str">
        <f t="shared" ca="1" si="2252"/>
        <v/>
      </c>
      <c r="BR402" s="125" t="str">
        <f t="shared" ca="1" si="2253"/>
        <v/>
      </c>
      <c r="BT402" s="125" t="str">
        <f t="array" aca="1" ref="BT402" ca="1">IFERROR(INDEX($BB$1:$BB$203,SMALL(IF($BB$1:$BB$203&lt;&gt;"",ROW($BB$1:$BB$203)),ROW(395:395))),"")</f>
        <v/>
      </c>
      <c r="BU402" s="604" t="str">
        <f t="shared" ca="1" si="2221"/>
        <v/>
      </c>
      <c r="BV402" s="125" t="str">
        <f t="shared" ca="1" si="2229"/>
        <v/>
      </c>
      <c r="BW402" s="125" t="str">
        <f t="shared" ca="1" si="2229"/>
        <v/>
      </c>
      <c r="BX402" s="125" t="str">
        <f t="shared" ca="1" si="2229"/>
        <v/>
      </c>
      <c r="BY402" s="125" t="str">
        <f t="shared" ca="1" si="2230"/>
        <v/>
      </c>
      <c r="BZ402" s="125" t="str">
        <f t="shared" ca="1" si="2222"/>
        <v/>
      </c>
      <c r="CA402" s="125" t="str">
        <f t="shared" ca="1" si="2231"/>
        <v/>
      </c>
      <c r="CB402" s="125" t="str">
        <f t="shared" ca="1" si="2232"/>
        <v/>
      </c>
      <c r="CC402" s="125" t="str">
        <f t="shared" ca="1" si="2233"/>
        <v/>
      </c>
      <c r="CD402" s="125" t="str">
        <f t="shared" ca="1" si="2234"/>
        <v/>
      </c>
      <c r="CE402" s="125" t="str">
        <f t="shared" ca="1" si="2235"/>
        <v/>
      </c>
      <c r="CF402" s="125" t="str">
        <f t="shared" ca="1" si="2236"/>
        <v/>
      </c>
      <c r="CG402" s="125" t="str">
        <f t="shared" ca="1" si="2237"/>
        <v/>
      </c>
      <c r="CH402" s="125" t="str">
        <f t="shared" ca="1" si="2238"/>
        <v/>
      </c>
      <c r="CI402" s="125" t="str">
        <f t="shared" ca="1" si="2239"/>
        <v/>
      </c>
      <c r="CJ402" s="125" t="str">
        <f t="array" aca="1" ref="CJ402" ca="1">IFERROR(INDEX($CI$1:$CI$502,SMALL(IF($CI$1:$CI$502&lt;&gt;"",ROW($CI$1:$CI$502)),ROW(395:395))),"")</f>
        <v/>
      </c>
      <c r="CK402" s="125" t="str">
        <f t="shared" ca="1" si="2240"/>
        <v/>
      </c>
      <c r="CL402" s="125" t="str">
        <f t="shared" ca="1" si="2241"/>
        <v/>
      </c>
      <c r="CM402" s="125"/>
      <c r="CO402" s="125" t="str">
        <f t="shared" si="2242"/>
        <v/>
      </c>
      <c r="CP402" s="600" t="str">
        <f t="shared" si="2243"/>
        <v/>
      </c>
      <c r="CQ402" s="600" t="str">
        <f t="shared" si="2259"/>
        <v/>
      </c>
      <c r="CR402" s="600" t="str">
        <f t="shared" si="2244"/>
        <v/>
      </c>
    </row>
    <row r="403" spans="1:96" x14ac:dyDescent="0.25">
      <c r="A403" s="591"/>
      <c r="C403" s="125">
        <f t="shared" si="2189"/>
        <v>401</v>
      </c>
      <c r="D403" s="125" t="e">
        <f t="shared" ca="1" si="2287"/>
        <v>#N/A</v>
      </c>
      <c r="E403" s="125" t="e">
        <f t="shared" ca="1" si="2287"/>
        <v>#N/A</v>
      </c>
      <c r="F403" s="125" t="e">
        <f t="shared" ca="1" si="2287"/>
        <v>#N/A</v>
      </c>
      <c r="G403" s="125" t="e">
        <f t="shared" ca="1" si="2287"/>
        <v>#N/A</v>
      </c>
      <c r="H403" s="125" t="e">
        <f t="shared" ca="1" si="2287"/>
        <v>#N/A</v>
      </c>
      <c r="I403" s="125" t="e">
        <f t="shared" ca="1" si="2287"/>
        <v>#N/A</v>
      </c>
      <c r="J403" s="125" t="e">
        <f t="shared" ca="1" si="2287"/>
        <v>#N/A</v>
      </c>
      <c r="K403" s="125" t="e">
        <f t="shared" ca="1" si="2287"/>
        <v>#N/A</v>
      </c>
      <c r="L403" s="125" t="e">
        <f t="shared" ca="1" si="2287"/>
        <v>#N/A</v>
      </c>
      <c r="M403" s="125" t="e">
        <f t="shared" ca="1" si="2287"/>
        <v>#N/A</v>
      </c>
      <c r="N403" s="125" t="e">
        <f t="shared" ca="1" si="2287"/>
        <v>#N/A</v>
      </c>
      <c r="O403" s="125" t="e">
        <f t="shared" ca="1" si="2287"/>
        <v>#N/A</v>
      </c>
      <c r="P403" s="125" t="e">
        <f t="shared" ca="1" si="2287"/>
        <v>#N/A</v>
      </c>
      <c r="Q403" s="125" t="e">
        <f t="shared" ca="1" si="2287"/>
        <v>#N/A</v>
      </c>
      <c r="R403" s="125" t="e">
        <f t="shared" ca="1" si="2287"/>
        <v>#N/A</v>
      </c>
      <c r="S403" s="125" t="e">
        <f t="shared" ca="1" si="2287"/>
        <v>#N/A</v>
      </c>
      <c r="T403" s="125" t="e">
        <f t="shared" ca="1" si="2280"/>
        <v>#N/A</v>
      </c>
      <c r="U403" s="125" t="e">
        <f t="shared" ca="1" si="2280"/>
        <v>#N/A</v>
      </c>
      <c r="V403" s="125" t="e">
        <f t="shared" ca="1" si="2280"/>
        <v>#N/A</v>
      </c>
      <c r="W403" s="125" t="e">
        <f t="shared" ca="1" si="2280"/>
        <v>#N/A</v>
      </c>
      <c r="X403" s="125" t="e">
        <f t="shared" ca="1" si="2280"/>
        <v>#N/A</v>
      </c>
      <c r="Y403" s="125" t="e">
        <f t="shared" ca="1" si="2280"/>
        <v>#N/A</v>
      </c>
      <c r="Z403" s="125" t="e">
        <f t="shared" ca="1" si="2280"/>
        <v>#N/A</v>
      </c>
      <c r="AA403" s="125" t="e">
        <f t="shared" ca="1" si="2280"/>
        <v>#N/A</v>
      </c>
      <c r="AB403" s="125" t="e">
        <f t="shared" ca="1" si="2280"/>
        <v>#N/A</v>
      </c>
      <c r="AC403" s="125" t="e">
        <f t="shared" ca="1" si="2280"/>
        <v>#N/A</v>
      </c>
      <c r="AD403" s="125" t="e">
        <f t="shared" ca="1" si="2280"/>
        <v>#N/A</v>
      </c>
      <c r="AE403" s="125" t="e">
        <f t="shared" ca="1" si="2280"/>
        <v>#N/A</v>
      </c>
      <c r="AF403" s="125" t="e">
        <f t="shared" ca="1" si="2280"/>
        <v>#N/A</v>
      </c>
      <c r="AG403" s="125" t="e">
        <f t="shared" ca="1" si="2280"/>
        <v>#N/A</v>
      </c>
      <c r="AH403" s="125" t="e">
        <f t="shared" ca="1" si="2280"/>
        <v>#N/A</v>
      </c>
      <c r="AI403" s="125" t="e">
        <f t="shared" ca="1" si="2288"/>
        <v>#N/A</v>
      </c>
      <c r="AJ403" s="125" t="e">
        <f t="shared" ca="1" si="2288"/>
        <v>#N/A</v>
      </c>
      <c r="AK403" s="125" t="e">
        <f t="shared" ca="1" si="2288"/>
        <v>#N/A</v>
      </c>
      <c r="AL403" s="125" t="e">
        <f t="shared" ca="1" si="2288"/>
        <v>#N/A</v>
      </c>
      <c r="AM403" s="125" t="e">
        <f t="shared" ca="1" si="2288"/>
        <v>#N/A</v>
      </c>
      <c r="AN403" s="125" t="e">
        <f t="shared" ca="1" si="2288"/>
        <v>#N/A</v>
      </c>
      <c r="AO403" s="125" t="e">
        <f t="shared" ca="1" si="2288"/>
        <v>#N/A</v>
      </c>
      <c r="AP403" s="125" t="e">
        <f t="shared" ca="1" si="2288"/>
        <v>#N/A</v>
      </c>
      <c r="AQ403" s="125" t="e">
        <f t="shared" ca="1" si="2288"/>
        <v>#N/A</v>
      </c>
      <c r="AR403" s="125" t="e">
        <f t="shared" ca="1" si="2288"/>
        <v>#N/A</v>
      </c>
      <c r="AS403" s="125" t="e">
        <f t="shared" ca="1" si="2288"/>
        <v>#N/A</v>
      </c>
      <c r="AT403" s="125" t="e">
        <f t="shared" ca="1" si="2288"/>
        <v>#N/A</v>
      </c>
      <c r="AU403" s="125" t="e">
        <f t="shared" ca="1" si="2288"/>
        <v>#N/A</v>
      </c>
      <c r="AV403" s="125" t="e">
        <f t="shared" ca="1" si="2288"/>
        <v>#N/A</v>
      </c>
      <c r="AW403" s="125" t="e">
        <f t="shared" ca="1" si="2288"/>
        <v>#N/A</v>
      </c>
      <c r="AX403" s="125" t="e">
        <f t="shared" ca="1" si="2288"/>
        <v>#N/A</v>
      </c>
      <c r="AY403" s="125" t="e">
        <f t="shared" ca="1" si="2281"/>
        <v>#N/A</v>
      </c>
      <c r="AZ403" s="125" t="e">
        <f t="shared" ca="1" si="2281"/>
        <v>#N/A</v>
      </c>
      <c r="BA403" s="125" t="e">
        <f t="shared" ca="1" si="2281"/>
        <v>#N/A</v>
      </c>
      <c r="BB403" s="125" t="str">
        <f t="shared" ca="1" si="2182"/>
        <v/>
      </c>
      <c r="BC403" s="125" t="str">
        <f t="shared" ca="1" si="2174"/>
        <v/>
      </c>
      <c r="BD403" s="125" t="str">
        <f t="shared" ca="1" si="2175"/>
        <v/>
      </c>
      <c r="BE403" s="125" t="str">
        <f t="shared" ca="1" si="2176"/>
        <v/>
      </c>
      <c r="BF403" t="str">
        <f t="shared" ca="1" si="2183"/>
        <v/>
      </c>
      <c r="BG403" s="125" t="str">
        <f t="shared" ca="1" si="2210"/>
        <v/>
      </c>
      <c r="BI403" s="606" t="str">
        <f t="shared" ca="1" si="2245"/>
        <v/>
      </c>
      <c r="BJ403" s="125" t="str">
        <f t="shared" ca="1" si="2223"/>
        <v/>
      </c>
      <c r="BK403" s="125" t="str">
        <f t="shared" ca="1" si="2246"/>
        <v/>
      </c>
      <c r="BL403" s="125" t="str">
        <f t="shared" ref="BL403" ca="1" si="2294">IFERROR(INDEX($D$2:$BA$203,$A$41-1+$BI403,$A$27-3)*IF(RTF_unit="K",1,IF(RTF_unit="lb",1/1000,IF(RTF_unit="T",2,1))),"")</f>
        <v/>
      </c>
      <c r="BM403" s="125" t="str">
        <f t="shared" ref="BM403" ca="1" si="2295">IFERROR(INDEX($D$2:$BA$203,$A$41-1+$BI403,$A$27-1)*IF(RTF_unit="K",1,IF(RTF_unit="lb",1/1000,IF(RTF_unit="T",2,1))),"")</f>
        <v/>
      </c>
      <c r="BN403" s="125" t="str">
        <f t="shared" ref="BN403" ca="1" si="2296">IFERROR(INDEX($D$2:$BA$203,$A$41-1+$BI403,$A$27-2)*IF(RTF_unit="K",1,IF(RTF_unit="lb",1/1000,IF(RTF_unit="T",2,1))),"")</f>
        <v/>
      </c>
      <c r="BO403" s="125" t="str">
        <f t="shared" ref="BO403" ca="1" si="2297">IFERROR(INDEX($D$2:$BA$203,$A$41-1+$BI403,$A$27)*IF(RTF_unit_Moment="kip-ft",1,IF(RTF_unit_Moment="kip-in",1/12,IF(RTF_unit_Moment="lb-ft",1/1000,IF(RTF_unit_Moment="lb-in",1/12000,1)))),"")</f>
        <v/>
      </c>
      <c r="BP403" s="125" t="str">
        <f t="shared" ref="BP403" ca="1" si="2298">IFERROR(INDEX($D$2:$BA$203,$A$41-1+$BI403,$A$30)*IF(RTF_unit_Moment="kip-ft",1,IF(RTF_unit_Moment="kip-in",1/12,IF(RTF_unit_Moment="lb-ft",1/1000,IF(RTF_unit_Moment="lb-in",1/12000,1)))),"")</f>
        <v/>
      </c>
      <c r="BQ403" s="125" t="str">
        <f t="shared" ca="1" si="2252"/>
        <v/>
      </c>
      <c r="BR403" s="125" t="str">
        <f t="shared" ca="1" si="2253"/>
        <v/>
      </c>
      <c r="BT403" s="125" t="str">
        <f t="array" aca="1" ref="BT403" ca="1">IFERROR(INDEX($BB$1:$BB$203,SMALL(IF($BB$1:$BB$203&lt;&gt;"",ROW($BB$1:$BB$203)),ROW(396:396))),"")</f>
        <v/>
      </c>
      <c r="BU403" s="604" t="str">
        <f t="shared" ca="1" si="2221"/>
        <v/>
      </c>
      <c r="BV403" s="125" t="str">
        <f t="shared" ca="1" si="2229"/>
        <v/>
      </c>
      <c r="BW403" s="125" t="str">
        <f t="shared" ca="1" si="2229"/>
        <v/>
      </c>
      <c r="BX403" s="125" t="str">
        <f t="shared" ca="1" si="2229"/>
        <v/>
      </c>
      <c r="BY403" s="125" t="str">
        <f t="shared" ca="1" si="2230"/>
        <v/>
      </c>
      <c r="BZ403" s="125" t="str">
        <f t="shared" ca="1" si="2222"/>
        <v/>
      </c>
      <c r="CA403" s="125" t="str">
        <f t="shared" ca="1" si="2231"/>
        <v/>
      </c>
      <c r="CB403" s="125" t="str">
        <f t="shared" ca="1" si="2232"/>
        <v/>
      </c>
      <c r="CC403" s="125" t="str">
        <f t="shared" ca="1" si="2233"/>
        <v/>
      </c>
      <c r="CD403" s="125" t="str">
        <f t="shared" ca="1" si="2234"/>
        <v/>
      </c>
      <c r="CE403" s="125" t="str">
        <f t="shared" ca="1" si="2235"/>
        <v/>
      </c>
      <c r="CF403" s="125" t="str">
        <f t="shared" ca="1" si="2236"/>
        <v/>
      </c>
      <c r="CG403" s="125" t="str">
        <f t="shared" ca="1" si="2237"/>
        <v/>
      </c>
      <c r="CH403" s="125" t="str">
        <f t="shared" ca="1" si="2238"/>
        <v/>
      </c>
      <c r="CI403" s="125" t="str">
        <f t="shared" ca="1" si="2239"/>
        <v/>
      </c>
      <c r="CJ403" s="125" t="str">
        <f t="array" aca="1" ref="CJ403" ca="1">IFERROR(INDEX($CI$1:$CI$502,SMALL(IF($CI$1:$CI$502&lt;&gt;"",ROW($CI$1:$CI$502)),ROW(396:396))),"")</f>
        <v/>
      </c>
      <c r="CK403" s="125" t="str">
        <f t="shared" ca="1" si="2240"/>
        <v/>
      </c>
      <c r="CL403" s="125" t="str">
        <f t="shared" ca="1" si="2241"/>
        <v/>
      </c>
      <c r="CM403" s="125"/>
      <c r="CO403" s="125" t="str">
        <f t="shared" si="2242"/>
        <v/>
      </c>
      <c r="CP403" s="600" t="str">
        <f t="shared" si="2243"/>
        <v/>
      </c>
      <c r="CQ403" s="600" t="str">
        <f t="shared" si="2259"/>
        <v/>
      </c>
      <c r="CR403" s="600" t="str">
        <f t="shared" si="2244"/>
        <v/>
      </c>
    </row>
    <row r="404" spans="1:96" x14ac:dyDescent="0.25">
      <c r="A404" s="591"/>
      <c r="C404" s="125">
        <f t="shared" si="2189"/>
        <v>402</v>
      </c>
      <c r="D404" s="125" t="e">
        <f t="shared" ca="1" si="2287"/>
        <v>#N/A</v>
      </c>
      <c r="E404" s="125" t="e">
        <f t="shared" ca="1" si="2287"/>
        <v>#N/A</v>
      </c>
      <c r="F404" s="125" t="e">
        <f t="shared" ca="1" si="2287"/>
        <v>#N/A</v>
      </c>
      <c r="G404" s="125" t="e">
        <f t="shared" ca="1" si="2287"/>
        <v>#N/A</v>
      </c>
      <c r="H404" s="125" t="e">
        <f t="shared" ca="1" si="2287"/>
        <v>#N/A</v>
      </c>
      <c r="I404" s="125" t="e">
        <f t="shared" ca="1" si="2287"/>
        <v>#N/A</v>
      </c>
      <c r="J404" s="125" t="e">
        <f t="shared" ca="1" si="2287"/>
        <v>#N/A</v>
      </c>
      <c r="K404" s="125" t="e">
        <f t="shared" ca="1" si="2287"/>
        <v>#N/A</v>
      </c>
      <c r="L404" s="125" t="e">
        <f t="shared" ca="1" si="2287"/>
        <v>#N/A</v>
      </c>
      <c r="M404" s="125" t="e">
        <f t="shared" ca="1" si="2287"/>
        <v>#N/A</v>
      </c>
      <c r="N404" s="125" t="e">
        <f t="shared" ca="1" si="2287"/>
        <v>#N/A</v>
      </c>
      <c r="O404" s="125" t="e">
        <f t="shared" ca="1" si="2287"/>
        <v>#N/A</v>
      </c>
      <c r="P404" s="125" t="e">
        <f t="shared" ca="1" si="2287"/>
        <v>#N/A</v>
      </c>
      <c r="Q404" s="125" t="e">
        <f t="shared" ca="1" si="2287"/>
        <v>#N/A</v>
      </c>
      <c r="R404" s="125" t="e">
        <f t="shared" ca="1" si="2287"/>
        <v>#N/A</v>
      </c>
      <c r="S404" s="125" t="e">
        <f t="shared" ca="1" si="2287"/>
        <v>#N/A</v>
      </c>
      <c r="T404" s="125" t="e">
        <f t="shared" ca="1" si="2280"/>
        <v>#N/A</v>
      </c>
      <c r="U404" s="125" t="e">
        <f t="shared" ca="1" si="2280"/>
        <v>#N/A</v>
      </c>
      <c r="V404" s="125" t="e">
        <f t="shared" ca="1" si="2280"/>
        <v>#N/A</v>
      </c>
      <c r="W404" s="125" t="e">
        <f t="shared" ca="1" si="2280"/>
        <v>#N/A</v>
      </c>
      <c r="X404" s="125" t="e">
        <f t="shared" ca="1" si="2280"/>
        <v>#N/A</v>
      </c>
      <c r="Y404" s="125" t="e">
        <f t="shared" ca="1" si="2280"/>
        <v>#N/A</v>
      </c>
      <c r="Z404" s="125" t="e">
        <f t="shared" ca="1" si="2280"/>
        <v>#N/A</v>
      </c>
      <c r="AA404" s="125" t="e">
        <f t="shared" ca="1" si="2280"/>
        <v>#N/A</v>
      </c>
      <c r="AB404" s="125" t="e">
        <f t="shared" ca="1" si="2280"/>
        <v>#N/A</v>
      </c>
      <c r="AC404" s="125" t="e">
        <f t="shared" ca="1" si="2280"/>
        <v>#N/A</v>
      </c>
      <c r="AD404" s="125" t="e">
        <f t="shared" ca="1" si="2280"/>
        <v>#N/A</v>
      </c>
      <c r="AE404" s="125" t="e">
        <f t="shared" ca="1" si="2280"/>
        <v>#N/A</v>
      </c>
      <c r="AF404" s="125" t="e">
        <f t="shared" ca="1" si="2280"/>
        <v>#N/A</v>
      </c>
      <c r="AG404" s="125" t="e">
        <f t="shared" ca="1" si="2280"/>
        <v>#N/A</v>
      </c>
      <c r="AH404" s="125" t="e">
        <f t="shared" ca="1" si="2280"/>
        <v>#N/A</v>
      </c>
      <c r="AI404" s="125" t="e">
        <f t="shared" ca="1" si="2288"/>
        <v>#N/A</v>
      </c>
      <c r="AJ404" s="125" t="e">
        <f t="shared" ca="1" si="2288"/>
        <v>#N/A</v>
      </c>
      <c r="AK404" s="125" t="e">
        <f t="shared" ca="1" si="2288"/>
        <v>#N/A</v>
      </c>
      <c r="AL404" s="125" t="e">
        <f t="shared" ca="1" si="2288"/>
        <v>#N/A</v>
      </c>
      <c r="AM404" s="125" t="e">
        <f t="shared" ca="1" si="2288"/>
        <v>#N/A</v>
      </c>
      <c r="AN404" s="125" t="e">
        <f t="shared" ca="1" si="2288"/>
        <v>#N/A</v>
      </c>
      <c r="AO404" s="125" t="e">
        <f t="shared" ca="1" si="2288"/>
        <v>#N/A</v>
      </c>
      <c r="AP404" s="125" t="e">
        <f t="shared" ca="1" si="2288"/>
        <v>#N/A</v>
      </c>
      <c r="AQ404" s="125" t="e">
        <f t="shared" ca="1" si="2288"/>
        <v>#N/A</v>
      </c>
      <c r="AR404" s="125" t="e">
        <f t="shared" ca="1" si="2288"/>
        <v>#N/A</v>
      </c>
      <c r="AS404" s="125" t="e">
        <f t="shared" ca="1" si="2288"/>
        <v>#N/A</v>
      </c>
      <c r="AT404" s="125" t="e">
        <f t="shared" ca="1" si="2288"/>
        <v>#N/A</v>
      </c>
      <c r="AU404" s="125" t="e">
        <f t="shared" ca="1" si="2288"/>
        <v>#N/A</v>
      </c>
      <c r="AV404" s="125" t="e">
        <f t="shared" ca="1" si="2288"/>
        <v>#N/A</v>
      </c>
      <c r="AW404" s="125" t="e">
        <f t="shared" ca="1" si="2288"/>
        <v>#N/A</v>
      </c>
      <c r="AX404" s="125" t="e">
        <f t="shared" ca="1" si="2288"/>
        <v>#N/A</v>
      </c>
      <c r="AY404" s="125" t="e">
        <f t="shared" ca="1" si="2281"/>
        <v>#N/A</v>
      </c>
      <c r="AZ404" s="125" t="e">
        <f t="shared" ca="1" si="2281"/>
        <v>#N/A</v>
      </c>
      <c r="BA404" s="125" t="e">
        <f t="shared" ca="1" si="2281"/>
        <v>#N/A</v>
      </c>
      <c r="BB404" s="125" t="str">
        <f t="shared" ca="1" si="2182"/>
        <v/>
      </c>
      <c r="BC404" s="125" t="str">
        <f t="shared" ca="1" si="2174"/>
        <v/>
      </c>
      <c r="BD404" s="125" t="str">
        <f t="shared" ca="1" si="2175"/>
        <v/>
      </c>
      <c r="BE404" s="125" t="str">
        <f t="shared" ca="1" si="2176"/>
        <v/>
      </c>
      <c r="BF404" t="str">
        <f t="shared" ca="1" si="2183"/>
        <v/>
      </c>
      <c r="BG404" s="125" t="str">
        <f t="shared" ca="1" si="2210"/>
        <v/>
      </c>
      <c r="BI404" s="606" t="str">
        <f t="shared" ca="1" si="2245"/>
        <v/>
      </c>
      <c r="BJ404" s="125" t="str">
        <f t="shared" ca="1" si="2223"/>
        <v/>
      </c>
      <c r="BK404" s="125" t="str">
        <f t="shared" ca="1" si="2246"/>
        <v/>
      </c>
      <c r="BL404" s="125" t="str">
        <f t="shared" ref="BL404" ca="1" si="2299">IFERROR(INDEX($D$2:$BA$203,$A$41-1+$BI404,$A$27-3)*IF(RTF_unit="K",1,IF(RTF_unit="lb",1/1000,IF(RTF_unit="T",2,1))),"")</f>
        <v/>
      </c>
      <c r="BM404" s="125" t="str">
        <f t="shared" ref="BM404" ca="1" si="2300">IFERROR(INDEX($D$2:$BA$203,$A$41-1+$BI404,$A$27-1)*IF(RTF_unit="K",1,IF(RTF_unit="lb",1/1000,IF(RTF_unit="T",2,1))),"")</f>
        <v/>
      </c>
      <c r="BN404" s="125" t="str">
        <f t="shared" ref="BN404" ca="1" si="2301">IFERROR(INDEX($D$2:$BA$203,$A$41-1+$BI404,$A$27-2)*IF(RTF_unit="K",1,IF(RTF_unit="lb",1/1000,IF(RTF_unit="T",2,1))),"")</f>
        <v/>
      </c>
      <c r="BO404" s="125" t="str">
        <f t="shared" ref="BO404" ca="1" si="2302">IFERROR(INDEX($D$2:$BA$203,$A$41-1+$BI404,$A$27)*IF(RTF_unit_Moment="kip-ft",1,IF(RTF_unit_Moment="kip-in",1/12,IF(RTF_unit_Moment="lb-ft",1/1000,IF(RTF_unit_Moment="lb-in",1/12000,1)))),"")</f>
        <v/>
      </c>
      <c r="BP404" s="125" t="str">
        <f t="shared" ref="BP404" ca="1" si="2303">IFERROR(INDEX($D$2:$BA$203,$A$41-1+$BI404,$A$30)*IF(RTF_unit_Moment="kip-ft",1,IF(RTF_unit_Moment="kip-in",1/12,IF(RTF_unit_Moment="lb-ft",1/1000,IF(RTF_unit_Moment="lb-in",1/12000,1)))),"")</f>
        <v/>
      </c>
      <c r="BQ404" s="125" t="str">
        <f t="shared" ca="1" si="2252"/>
        <v/>
      </c>
      <c r="BR404" s="125" t="str">
        <f t="shared" ca="1" si="2253"/>
        <v/>
      </c>
      <c r="BT404" s="125" t="str">
        <f t="array" aca="1" ref="BT404" ca="1">IFERROR(INDEX($BB$1:$BB$203,SMALL(IF($BB$1:$BB$203&lt;&gt;"",ROW($BB$1:$BB$203)),ROW(397:397))),"")</f>
        <v/>
      </c>
      <c r="BU404" s="604" t="str">
        <f t="shared" ca="1" si="2221"/>
        <v/>
      </c>
      <c r="BV404" s="125" t="str">
        <f t="shared" ca="1" si="2229"/>
        <v/>
      </c>
      <c r="BW404" s="125" t="str">
        <f t="shared" ca="1" si="2229"/>
        <v/>
      </c>
      <c r="BX404" s="125" t="str">
        <f t="shared" ca="1" si="2229"/>
        <v/>
      </c>
      <c r="BY404" s="125" t="str">
        <f t="shared" ca="1" si="2230"/>
        <v/>
      </c>
      <c r="BZ404" s="125" t="str">
        <f t="shared" ca="1" si="2222"/>
        <v/>
      </c>
      <c r="CA404" s="125" t="str">
        <f t="shared" ca="1" si="2231"/>
        <v/>
      </c>
      <c r="CB404" s="125" t="str">
        <f t="shared" ca="1" si="2232"/>
        <v/>
      </c>
      <c r="CC404" s="125" t="str">
        <f t="shared" ca="1" si="2233"/>
        <v/>
      </c>
      <c r="CD404" s="125" t="str">
        <f t="shared" ca="1" si="2234"/>
        <v/>
      </c>
      <c r="CE404" s="125" t="str">
        <f t="shared" ca="1" si="2235"/>
        <v/>
      </c>
      <c r="CF404" s="125" t="str">
        <f t="shared" ca="1" si="2236"/>
        <v/>
      </c>
      <c r="CG404" s="125" t="str">
        <f t="shared" ca="1" si="2237"/>
        <v/>
      </c>
      <c r="CH404" s="125" t="str">
        <f t="shared" ca="1" si="2238"/>
        <v/>
      </c>
      <c r="CI404" s="125" t="str">
        <f t="shared" ca="1" si="2239"/>
        <v/>
      </c>
      <c r="CJ404" s="125" t="str">
        <f t="array" aca="1" ref="CJ404" ca="1">IFERROR(INDEX($CI$1:$CI$502,SMALL(IF($CI$1:$CI$502&lt;&gt;"",ROW($CI$1:$CI$502)),ROW(397:397))),"")</f>
        <v/>
      </c>
      <c r="CK404" s="125" t="str">
        <f t="shared" ca="1" si="2240"/>
        <v/>
      </c>
      <c r="CL404" s="125" t="str">
        <f t="shared" ca="1" si="2241"/>
        <v/>
      </c>
      <c r="CM404" s="125"/>
      <c r="CO404" s="125" t="str">
        <f t="shared" si="2242"/>
        <v/>
      </c>
      <c r="CP404" s="600" t="str">
        <f t="shared" si="2243"/>
        <v/>
      </c>
      <c r="CQ404" s="600" t="str">
        <f t="shared" si="2259"/>
        <v/>
      </c>
      <c r="CR404" s="600" t="str">
        <f t="shared" si="2244"/>
        <v/>
      </c>
    </row>
    <row r="405" spans="1:96" x14ac:dyDescent="0.25">
      <c r="A405" s="591"/>
      <c r="C405" s="125">
        <f t="shared" si="2189"/>
        <v>403</v>
      </c>
      <c r="D405" s="125" t="e">
        <f t="shared" ca="1" si="2287"/>
        <v>#N/A</v>
      </c>
      <c r="E405" s="125" t="e">
        <f t="shared" ca="1" si="2287"/>
        <v>#N/A</v>
      </c>
      <c r="F405" s="125" t="e">
        <f t="shared" ca="1" si="2287"/>
        <v>#N/A</v>
      </c>
      <c r="G405" s="125" t="e">
        <f t="shared" ca="1" si="2287"/>
        <v>#N/A</v>
      </c>
      <c r="H405" s="125" t="e">
        <f t="shared" ca="1" si="2287"/>
        <v>#N/A</v>
      </c>
      <c r="I405" s="125" t="e">
        <f t="shared" ca="1" si="2287"/>
        <v>#N/A</v>
      </c>
      <c r="J405" s="125" t="e">
        <f t="shared" ca="1" si="2287"/>
        <v>#N/A</v>
      </c>
      <c r="K405" s="125" t="e">
        <f t="shared" ca="1" si="2287"/>
        <v>#N/A</v>
      </c>
      <c r="L405" s="125" t="e">
        <f t="shared" ca="1" si="2287"/>
        <v>#N/A</v>
      </c>
      <c r="M405" s="125" t="e">
        <f t="shared" ca="1" si="2287"/>
        <v>#N/A</v>
      </c>
      <c r="N405" s="125" t="e">
        <f t="shared" ca="1" si="2287"/>
        <v>#N/A</v>
      </c>
      <c r="O405" s="125" t="e">
        <f t="shared" ca="1" si="2287"/>
        <v>#N/A</v>
      </c>
      <c r="P405" s="125" t="e">
        <f t="shared" ca="1" si="2287"/>
        <v>#N/A</v>
      </c>
      <c r="Q405" s="125" t="e">
        <f t="shared" ca="1" si="2287"/>
        <v>#N/A</v>
      </c>
      <c r="R405" s="125" t="e">
        <f t="shared" ca="1" si="2287"/>
        <v>#N/A</v>
      </c>
      <c r="S405" s="125" t="e">
        <f t="shared" ca="1" si="2287"/>
        <v>#N/A</v>
      </c>
      <c r="T405" s="125" t="e">
        <f t="shared" ca="1" si="2280"/>
        <v>#N/A</v>
      </c>
      <c r="U405" s="125" t="e">
        <f t="shared" ca="1" si="2280"/>
        <v>#N/A</v>
      </c>
      <c r="V405" s="125" t="e">
        <f t="shared" ca="1" si="2280"/>
        <v>#N/A</v>
      </c>
      <c r="W405" s="125" t="e">
        <f t="shared" ca="1" si="2280"/>
        <v>#N/A</v>
      </c>
      <c r="X405" s="125" t="e">
        <f t="shared" ca="1" si="2280"/>
        <v>#N/A</v>
      </c>
      <c r="Y405" s="125" t="e">
        <f t="shared" ca="1" si="2280"/>
        <v>#N/A</v>
      </c>
      <c r="Z405" s="125" t="e">
        <f t="shared" ca="1" si="2280"/>
        <v>#N/A</v>
      </c>
      <c r="AA405" s="125" t="e">
        <f t="shared" ca="1" si="2280"/>
        <v>#N/A</v>
      </c>
      <c r="AB405" s="125" t="e">
        <f t="shared" ca="1" si="2280"/>
        <v>#N/A</v>
      </c>
      <c r="AC405" s="125" t="e">
        <f t="shared" ca="1" si="2280"/>
        <v>#N/A</v>
      </c>
      <c r="AD405" s="125" t="e">
        <f t="shared" ca="1" si="2280"/>
        <v>#N/A</v>
      </c>
      <c r="AE405" s="125" t="e">
        <f t="shared" ca="1" si="2280"/>
        <v>#N/A</v>
      </c>
      <c r="AF405" s="125" t="e">
        <f t="shared" ca="1" si="2280"/>
        <v>#N/A</v>
      </c>
      <c r="AG405" s="125" t="e">
        <f t="shared" ca="1" si="2280"/>
        <v>#N/A</v>
      </c>
      <c r="AH405" s="125" t="e">
        <f t="shared" ca="1" si="2280"/>
        <v>#N/A</v>
      </c>
      <c r="AI405" s="125" t="e">
        <f t="shared" ca="1" si="2288"/>
        <v>#N/A</v>
      </c>
      <c r="AJ405" s="125" t="e">
        <f t="shared" ca="1" si="2288"/>
        <v>#N/A</v>
      </c>
      <c r="AK405" s="125" t="e">
        <f t="shared" ca="1" si="2288"/>
        <v>#N/A</v>
      </c>
      <c r="AL405" s="125" t="e">
        <f t="shared" ca="1" si="2288"/>
        <v>#N/A</v>
      </c>
      <c r="AM405" s="125" t="e">
        <f t="shared" ca="1" si="2288"/>
        <v>#N/A</v>
      </c>
      <c r="AN405" s="125" t="e">
        <f t="shared" ca="1" si="2288"/>
        <v>#N/A</v>
      </c>
      <c r="AO405" s="125" t="e">
        <f t="shared" ca="1" si="2288"/>
        <v>#N/A</v>
      </c>
      <c r="AP405" s="125" t="e">
        <f t="shared" ca="1" si="2288"/>
        <v>#N/A</v>
      </c>
      <c r="AQ405" s="125" t="e">
        <f t="shared" ca="1" si="2288"/>
        <v>#N/A</v>
      </c>
      <c r="AR405" s="125" t="e">
        <f t="shared" ca="1" si="2288"/>
        <v>#N/A</v>
      </c>
      <c r="AS405" s="125" t="e">
        <f t="shared" ca="1" si="2288"/>
        <v>#N/A</v>
      </c>
      <c r="AT405" s="125" t="e">
        <f t="shared" ca="1" si="2288"/>
        <v>#N/A</v>
      </c>
      <c r="AU405" s="125" t="e">
        <f t="shared" ca="1" si="2288"/>
        <v>#N/A</v>
      </c>
      <c r="AV405" s="125" t="e">
        <f t="shared" ca="1" si="2288"/>
        <v>#N/A</v>
      </c>
      <c r="AW405" s="125" t="e">
        <f t="shared" ca="1" si="2288"/>
        <v>#N/A</v>
      </c>
      <c r="AX405" s="125" t="e">
        <f t="shared" ca="1" si="2288"/>
        <v>#N/A</v>
      </c>
      <c r="AY405" s="125" t="e">
        <f t="shared" ca="1" si="2281"/>
        <v>#N/A</v>
      </c>
      <c r="AZ405" s="125" t="e">
        <f t="shared" ca="1" si="2281"/>
        <v>#N/A</v>
      </c>
      <c r="BA405" s="125" t="e">
        <f t="shared" ca="1" si="2281"/>
        <v>#N/A</v>
      </c>
      <c r="BB405" s="125" t="str">
        <f t="shared" ca="1" si="2182"/>
        <v/>
      </c>
      <c r="BC405" s="125" t="str">
        <f t="shared" ca="1" si="2174"/>
        <v/>
      </c>
      <c r="BD405" s="125" t="str">
        <f t="shared" ca="1" si="2175"/>
        <v/>
      </c>
      <c r="BE405" s="125" t="str">
        <f t="shared" ca="1" si="2176"/>
        <v/>
      </c>
      <c r="BF405" t="str">
        <f t="shared" ca="1" si="2183"/>
        <v/>
      </c>
      <c r="BG405" s="125" t="str">
        <f t="shared" ca="1" si="2210"/>
        <v/>
      </c>
      <c r="BI405" s="606" t="str">
        <f t="shared" ca="1" si="2245"/>
        <v/>
      </c>
      <c r="BJ405" s="125" t="str">
        <f t="shared" ca="1" si="2223"/>
        <v/>
      </c>
      <c r="BK405" s="125" t="str">
        <f t="shared" ca="1" si="2246"/>
        <v/>
      </c>
      <c r="BL405" s="125" t="str">
        <f t="shared" ref="BL405" ca="1" si="2304">IFERROR(INDEX($D$2:$BA$203,$A$41-1+$BI405,$A$27-3)*IF(RTF_unit="K",1,IF(RTF_unit="lb",1/1000,IF(RTF_unit="T",2,1))),"")</f>
        <v/>
      </c>
      <c r="BM405" s="125" t="str">
        <f t="shared" ref="BM405" ca="1" si="2305">IFERROR(INDEX($D$2:$BA$203,$A$41-1+$BI405,$A$27-1)*IF(RTF_unit="K",1,IF(RTF_unit="lb",1/1000,IF(RTF_unit="T",2,1))),"")</f>
        <v/>
      </c>
      <c r="BN405" s="125" t="str">
        <f t="shared" ref="BN405" ca="1" si="2306">IFERROR(INDEX($D$2:$BA$203,$A$41-1+$BI405,$A$27-2)*IF(RTF_unit="K",1,IF(RTF_unit="lb",1/1000,IF(RTF_unit="T",2,1))),"")</f>
        <v/>
      </c>
      <c r="BO405" s="125" t="str">
        <f t="shared" ref="BO405" ca="1" si="2307">IFERROR(INDEX($D$2:$BA$203,$A$41-1+$BI405,$A$27)*IF(RTF_unit_Moment="kip-ft",1,IF(RTF_unit_Moment="kip-in",1/12,IF(RTF_unit_Moment="lb-ft",1/1000,IF(RTF_unit_Moment="lb-in",1/12000,1)))),"")</f>
        <v/>
      </c>
      <c r="BP405" s="125" t="str">
        <f t="shared" ref="BP405" ca="1" si="2308">IFERROR(INDEX($D$2:$BA$203,$A$41-1+$BI405,$A$30)*IF(RTF_unit_Moment="kip-ft",1,IF(RTF_unit_Moment="kip-in",1/12,IF(RTF_unit_Moment="lb-ft",1/1000,IF(RTF_unit_Moment="lb-in",1/12000,1)))),"")</f>
        <v/>
      </c>
      <c r="BQ405" s="125" t="str">
        <f t="shared" ca="1" si="2252"/>
        <v/>
      </c>
      <c r="BR405" s="125" t="str">
        <f t="shared" ca="1" si="2253"/>
        <v/>
      </c>
      <c r="BT405" s="125" t="str">
        <f t="array" aca="1" ref="BT405" ca="1">IFERROR(INDEX($BB$1:$BB$203,SMALL(IF($BB$1:$BB$203&lt;&gt;"",ROW($BB$1:$BB$203)),ROW(398:398))),"")</f>
        <v/>
      </c>
      <c r="BU405" s="604" t="str">
        <f t="shared" ca="1" si="2221"/>
        <v/>
      </c>
      <c r="BV405" s="125" t="str">
        <f t="shared" ca="1" si="2229"/>
        <v/>
      </c>
      <c r="BW405" s="125" t="str">
        <f t="shared" ca="1" si="2229"/>
        <v/>
      </c>
      <c r="BX405" s="125" t="str">
        <f t="shared" ca="1" si="2229"/>
        <v/>
      </c>
      <c r="BY405" s="125" t="str">
        <f t="shared" ca="1" si="2230"/>
        <v/>
      </c>
      <c r="BZ405" s="125" t="str">
        <f t="shared" ca="1" si="2222"/>
        <v/>
      </c>
      <c r="CA405" s="125" t="str">
        <f t="shared" ca="1" si="2231"/>
        <v/>
      </c>
      <c r="CB405" s="125" t="str">
        <f t="shared" ca="1" si="2232"/>
        <v/>
      </c>
      <c r="CC405" s="125" t="str">
        <f t="shared" ca="1" si="2233"/>
        <v/>
      </c>
      <c r="CD405" s="125" t="str">
        <f t="shared" ca="1" si="2234"/>
        <v/>
      </c>
      <c r="CE405" s="125" t="str">
        <f t="shared" ca="1" si="2235"/>
        <v/>
      </c>
      <c r="CF405" s="125" t="str">
        <f t="shared" ca="1" si="2236"/>
        <v/>
      </c>
      <c r="CG405" s="125" t="str">
        <f t="shared" ca="1" si="2237"/>
        <v/>
      </c>
      <c r="CH405" s="125" t="str">
        <f t="shared" ca="1" si="2238"/>
        <v/>
      </c>
      <c r="CI405" s="125" t="str">
        <f t="shared" ca="1" si="2239"/>
        <v/>
      </c>
      <c r="CJ405" s="125" t="str">
        <f t="array" aca="1" ref="CJ405" ca="1">IFERROR(INDEX($CI$1:$CI$502,SMALL(IF($CI$1:$CI$502&lt;&gt;"",ROW($CI$1:$CI$502)),ROW(398:398))),"")</f>
        <v/>
      </c>
      <c r="CK405" s="125" t="str">
        <f t="shared" ca="1" si="2240"/>
        <v/>
      </c>
      <c r="CL405" s="125" t="str">
        <f t="shared" ca="1" si="2241"/>
        <v/>
      </c>
      <c r="CM405" s="125"/>
      <c r="CO405" s="125" t="str">
        <f t="shared" si="2242"/>
        <v/>
      </c>
      <c r="CP405" s="600" t="str">
        <f t="shared" si="2243"/>
        <v/>
      </c>
      <c r="CQ405" s="600" t="str">
        <f t="shared" si="2259"/>
        <v/>
      </c>
      <c r="CR405" s="600" t="str">
        <f t="shared" si="2244"/>
        <v/>
      </c>
    </row>
    <row r="406" spans="1:96" x14ac:dyDescent="0.25">
      <c r="A406" s="591"/>
      <c r="C406" s="125">
        <f t="shared" si="2189"/>
        <v>404</v>
      </c>
      <c r="D406" s="125" t="e">
        <f t="shared" ca="1" si="2287"/>
        <v>#N/A</v>
      </c>
      <c r="E406" s="125" t="e">
        <f t="shared" ca="1" si="2287"/>
        <v>#N/A</v>
      </c>
      <c r="F406" s="125" t="e">
        <f t="shared" ca="1" si="2287"/>
        <v>#N/A</v>
      </c>
      <c r="G406" s="125" t="e">
        <f t="shared" ca="1" si="2287"/>
        <v>#N/A</v>
      </c>
      <c r="H406" s="125" t="e">
        <f t="shared" ca="1" si="2287"/>
        <v>#N/A</v>
      </c>
      <c r="I406" s="125" t="e">
        <f t="shared" ca="1" si="2287"/>
        <v>#N/A</v>
      </c>
      <c r="J406" s="125" t="e">
        <f t="shared" ca="1" si="2287"/>
        <v>#N/A</v>
      </c>
      <c r="K406" s="125" t="e">
        <f t="shared" ca="1" si="2287"/>
        <v>#N/A</v>
      </c>
      <c r="L406" s="125" t="e">
        <f t="shared" ca="1" si="2287"/>
        <v>#N/A</v>
      </c>
      <c r="M406" s="125" t="e">
        <f t="shared" ca="1" si="2287"/>
        <v>#N/A</v>
      </c>
      <c r="N406" s="125" t="e">
        <f t="shared" ca="1" si="2287"/>
        <v>#N/A</v>
      </c>
      <c r="O406" s="125" t="e">
        <f t="shared" ca="1" si="2287"/>
        <v>#N/A</v>
      </c>
      <c r="P406" s="125" t="e">
        <f t="shared" ca="1" si="2287"/>
        <v>#N/A</v>
      </c>
      <c r="Q406" s="125" t="e">
        <f t="shared" ca="1" si="2287"/>
        <v>#N/A</v>
      </c>
      <c r="R406" s="125" t="e">
        <f t="shared" ca="1" si="2287"/>
        <v>#N/A</v>
      </c>
      <c r="S406" s="125" t="e">
        <f t="shared" ca="1" si="2287"/>
        <v>#N/A</v>
      </c>
      <c r="T406" s="125" t="e">
        <f t="shared" ca="1" si="2280"/>
        <v>#N/A</v>
      </c>
      <c r="U406" s="125" t="e">
        <f t="shared" ca="1" si="2280"/>
        <v>#N/A</v>
      </c>
      <c r="V406" s="125" t="e">
        <f t="shared" ca="1" si="2280"/>
        <v>#N/A</v>
      </c>
      <c r="W406" s="125" t="e">
        <f t="shared" ca="1" si="2280"/>
        <v>#N/A</v>
      </c>
      <c r="X406" s="125" t="e">
        <f t="shared" ca="1" si="2280"/>
        <v>#N/A</v>
      </c>
      <c r="Y406" s="125" t="e">
        <f t="shared" ca="1" si="2280"/>
        <v>#N/A</v>
      </c>
      <c r="Z406" s="125" t="e">
        <f t="shared" ca="1" si="2280"/>
        <v>#N/A</v>
      </c>
      <c r="AA406" s="125" t="e">
        <f t="shared" ca="1" si="2280"/>
        <v>#N/A</v>
      </c>
      <c r="AB406" s="125" t="e">
        <f t="shared" ca="1" si="2280"/>
        <v>#N/A</v>
      </c>
      <c r="AC406" s="125" t="e">
        <f t="shared" ca="1" si="2280"/>
        <v>#N/A</v>
      </c>
      <c r="AD406" s="125" t="e">
        <f t="shared" ca="1" si="2280"/>
        <v>#N/A</v>
      </c>
      <c r="AE406" s="125" t="e">
        <f t="shared" ca="1" si="2280"/>
        <v>#N/A</v>
      </c>
      <c r="AF406" s="125" t="e">
        <f t="shared" ca="1" si="2280"/>
        <v>#N/A</v>
      </c>
      <c r="AG406" s="125" t="e">
        <f t="shared" ca="1" si="2280"/>
        <v>#N/A</v>
      </c>
      <c r="AH406" s="125" t="e">
        <f t="shared" ca="1" si="2280"/>
        <v>#N/A</v>
      </c>
      <c r="AI406" s="125" t="e">
        <f t="shared" ca="1" si="2288"/>
        <v>#N/A</v>
      </c>
      <c r="AJ406" s="125" t="e">
        <f t="shared" ca="1" si="2288"/>
        <v>#N/A</v>
      </c>
      <c r="AK406" s="125" t="e">
        <f t="shared" ca="1" si="2288"/>
        <v>#N/A</v>
      </c>
      <c r="AL406" s="125" t="e">
        <f t="shared" ca="1" si="2288"/>
        <v>#N/A</v>
      </c>
      <c r="AM406" s="125" t="e">
        <f t="shared" ca="1" si="2288"/>
        <v>#N/A</v>
      </c>
      <c r="AN406" s="125" t="e">
        <f t="shared" ca="1" si="2288"/>
        <v>#N/A</v>
      </c>
      <c r="AO406" s="125" t="e">
        <f t="shared" ca="1" si="2288"/>
        <v>#N/A</v>
      </c>
      <c r="AP406" s="125" t="e">
        <f t="shared" ca="1" si="2288"/>
        <v>#N/A</v>
      </c>
      <c r="AQ406" s="125" t="e">
        <f t="shared" ca="1" si="2288"/>
        <v>#N/A</v>
      </c>
      <c r="AR406" s="125" t="e">
        <f t="shared" ca="1" si="2288"/>
        <v>#N/A</v>
      </c>
      <c r="AS406" s="125" t="e">
        <f t="shared" ca="1" si="2288"/>
        <v>#N/A</v>
      </c>
      <c r="AT406" s="125" t="e">
        <f t="shared" ca="1" si="2288"/>
        <v>#N/A</v>
      </c>
      <c r="AU406" s="125" t="e">
        <f t="shared" ca="1" si="2288"/>
        <v>#N/A</v>
      </c>
      <c r="AV406" s="125" t="e">
        <f t="shared" ca="1" si="2288"/>
        <v>#N/A</v>
      </c>
      <c r="AW406" s="125" t="e">
        <f t="shared" ca="1" si="2288"/>
        <v>#N/A</v>
      </c>
      <c r="AX406" s="125" t="e">
        <f t="shared" ca="1" si="2288"/>
        <v>#N/A</v>
      </c>
      <c r="AY406" s="125" t="e">
        <f t="shared" ca="1" si="2281"/>
        <v>#N/A</v>
      </c>
      <c r="AZ406" s="125" t="e">
        <f t="shared" ca="1" si="2281"/>
        <v>#N/A</v>
      </c>
      <c r="BA406" s="125" t="e">
        <f t="shared" ca="1" si="2281"/>
        <v>#N/A</v>
      </c>
      <c r="BB406" s="125" t="str">
        <f t="shared" ca="1" si="2182"/>
        <v/>
      </c>
      <c r="BC406" s="125" t="str">
        <f t="shared" ca="1" si="2174"/>
        <v/>
      </c>
      <c r="BD406" s="125" t="str">
        <f t="shared" ca="1" si="2175"/>
        <v/>
      </c>
      <c r="BE406" s="125" t="str">
        <f t="shared" ca="1" si="2176"/>
        <v/>
      </c>
      <c r="BF406" t="str">
        <f t="shared" ca="1" si="2183"/>
        <v/>
      </c>
      <c r="BG406" s="125" t="str">
        <f t="shared" ca="1" si="2210"/>
        <v/>
      </c>
      <c r="BI406" s="606" t="str">
        <f t="shared" ca="1" si="2245"/>
        <v/>
      </c>
      <c r="BJ406" s="125" t="str">
        <f t="shared" ca="1" si="2223"/>
        <v/>
      </c>
      <c r="BK406" s="125" t="str">
        <f t="shared" ca="1" si="2246"/>
        <v/>
      </c>
      <c r="BL406" s="125" t="str">
        <f t="shared" ref="BL406" ca="1" si="2309">IFERROR(INDEX($D$2:$BA$203,$A$41-1+$BI406,$A$27-3)*IF(RTF_unit="K",1,IF(RTF_unit="lb",1/1000,IF(RTF_unit="T",2,1))),"")</f>
        <v/>
      </c>
      <c r="BM406" s="125" t="str">
        <f t="shared" ref="BM406" ca="1" si="2310">IFERROR(INDEX($D$2:$BA$203,$A$41-1+$BI406,$A$27-1)*IF(RTF_unit="K",1,IF(RTF_unit="lb",1/1000,IF(RTF_unit="T",2,1))),"")</f>
        <v/>
      </c>
      <c r="BN406" s="125" t="str">
        <f t="shared" ref="BN406" ca="1" si="2311">IFERROR(INDEX($D$2:$BA$203,$A$41-1+$BI406,$A$27-2)*IF(RTF_unit="K",1,IF(RTF_unit="lb",1/1000,IF(RTF_unit="T",2,1))),"")</f>
        <v/>
      </c>
      <c r="BO406" s="125" t="str">
        <f t="shared" ref="BO406" ca="1" si="2312">IFERROR(INDEX($D$2:$BA$203,$A$41-1+$BI406,$A$27)*IF(RTF_unit_Moment="kip-ft",1,IF(RTF_unit_Moment="kip-in",1/12,IF(RTF_unit_Moment="lb-ft",1/1000,IF(RTF_unit_Moment="lb-in",1/12000,1)))),"")</f>
        <v/>
      </c>
      <c r="BP406" s="125" t="str">
        <f t="shared" ref="BP406" ca="1" si="2313">IFERROR(INDEX($D$2:$BA$203,$A$41-1+$BI406,$A$30)*IF(RTF_unit_Moment="kip-ft",1,IF(RTF_unit_Moment="kip-in",1/12,IF(RTF_unit_Moment="lb-ft",1/1000,IF(RTF_unit_Moment="lb-in",1/12000,1)))),"")</f>
        <v/>
      </c>
      <c r="BQ406" s="125" t="str">
        <f t="shared" ca="1" si="2252"/>
        <v/>
      </c>
      <c r="BR406" s="125" t="str">
        <f t="shared" ca="1" si="2253"/>
        <v/>
      </c>
      <c r="BT406" s="125" t="str">
        <f t="array" aca="1" ref="BT406" ca="1">IFERROR(INDEX($BB$1:$BB$203,SMALL(IF($BB$1:$BB$203&lt;&gt;"",ROW($BB$1:$BB$203)),ROW(399:399))),"")</f>
        <v/>
      </c>
      <c r="BU406" s="604" t="str">
        <f t="shared" ca="1" si="2221"/>
        <v/>
      </c>
      <c r="BV406" s="125" t="str">
        <f t="shared" ca="1" si="2229"/>
        <v/>
      </c>
      <c r="BW406" s="125" t="str">
        <f t="shared" ca="1" si="2229"/>
        <v/>
      </c>
      <c r="BX406" s="125" t="str">
        <f t="shared" ca="1" si="2229"/>
        <v/>
      </c>
      <c r="BY406" s="125" t="str">
        <f t="shared" ca="1" si="2230"/>
        <v/>
      </c>
      <c r="BZ406" s="125" t="str">
        <f t="shared" ca="1" si="2222"/>
        <v/>
      </c>
      <c r="CA406" s="125" t="str">
        <f t="shared" ca="1" si="2231"/>
        <v/>
      </c>
      <c r="CB406" s="125" t="str">
        <f t="shared" ca="1" si="2232"/>
        <v/>
      </c>
      <c r="CC406" s="125" t="str">
        <f t="shared" ca="1" si="2233"/>
        <v/>
      </c>
      <c r="CD406" s="125" t="str">
        <f t="shared" ca="1" si="2234"/>
        <v/>
      </c>
      <c r="CE406" s="125" t="str">
        <f t="shared" ca="1" si="2235"/>
        <v/>
      </c>
      <c r="CF406" s="125" t="str">
        <f t="shared" ca="1" si="2236"/>
        <v/>
      </c>
      <c r="CG406" s="125" t="str">
        <f t="shared" ca="1" si="2237"/>
        <v/>
      </c>
      <c r="CH406" s="125" t="str">
        <f t="shared" ca="1" si="2238"/>
        <v/>
      </c>
      <c r="CI406" s="125" t="str">
        <f t="shared" ca="1" si="2239"/>
        <v/>
      </c>
      <c r="CJ406" s="125" t="str">
        <f t="array" aca="1" ref="CJ406" ca="1">IFERROR(INDEX($CI$1:$CI$502,SMALL(IF($CI$1:$CI$502&lt;&gt;"",ROW($CI$1:$CI$502)),ROW(399:399))),"")</f>
        <v/>
      </c>
      <c r="CK406" s="125" t="str">
        <f t="shared" ca="1" si="2240"/>
        <v/>
      </c>
      <c r="CL406" s="125" t="str">
        <f t="shared" ca="1" si="2241"/>
        <v/>
      </c>
      <c r="CM406" s="125"/>
      <c r="CO406" s="125" t="str">
        <f t="shared" si="2242"/>
        <v/>
      </c>
      <c r="CP406" s="600" t="str">
        <f t="shared" si="2243"/>
        <v/>
      </c>
      <c r="CQ406" s="600" t="str">
        <f t="shared" si="2259"/>
        <v/>
      </c>
      <c r="CR406" s="600" t="str">
        <f t="shared" si="2244"/>
        <v/>
      </c>
    </row>
    <row r="407" spans="1:96" x14ac:dyDescent="0.25">
      <c r="A407" s="591"/>
      <c r="C407" s="125">
        <f t="shared" si="2189"/>
        <v>405</v>
      </c>
      <c r="D407" s="125" t="e">
        <f t="shared" ca="1" si="2287"/>
        <v>#N/A</v>
      </c>
      <c r="E407" s="125" t="e">
        <f t="shared" ca="1" si="2287"/>
        <v>#N/A</v>
      </c>
      <c r="F407" s="125" t="e">
        <f t="shared" ca="1" si="2287"/>
        <v>#N/A</v>
      </c>
      <c r="G407" s="125" t="e">
        <f t="shared" ca="1" si="2287"/>
        <v>#N/A</v>
      </c>
      <c r="H407" s="125" t="e">
        <f t="shared" ca="1" si="2287"/>
        <v>#N/A</v>
      </c>
      <c r="I407" s="125" t="e">
        <f t="shared" ca="1" si="2287"/>
        <v>#N/A</v>
      </c>
      <c r="J407" s="125" t="e">
        <f t="shared" ca="1" si="2287"/>
        <v>#N/A</v>
      </c>
      <c r="K407" s="125" t="e">
        <f t="shared" ca="1" si="2287"/>
        <v>#N/A</v>
      </c>
      <c r="L407" s="125" t="e">
        <f t="shared" ca="1" si="2287"/>
        <v>#N/A</v>
      </c>
      <c r="M407" s="125" t="e">
        <f t="shared" ca="1" si="2287"/>
        <v>#N/A</v>
      </c>
      <c r="N407" s="125" t="e">
        <f t="shared" ca="1" si="2287"/>
        <v>#N/A</v>
      </c>
      <c r="O407" s="125" t="e">
        <f t="shared" ca="1" si="2287"/>
        <v>#N/A</v>
      </c>
      <c r="P407" s="125" t="e">
        <f t="shared" ca="1" si="2287"/>
        <v>#N/A</v>
      </c>
      <c r="Q407" s="125" t="e">
        <f t="shared" ca="1" si="2287"/>
        <v>#N/A</v>
      </c>
      <c r="R407" s="125" t="e">
        <f t="shared" ca="1" si="2287"/>
        <v>#N/A</v>
      </c>
      <c r="S407" s="125" t="e">
        <f t="shared" ca="1" si="2287"/>
        <v>#N/A</v>
      </c>
      <c r="T407" s="125" t="e">
        <f t="shared" ca="1" si="2280"/>
        <v>#N/A</v>
      </c>
      <c r="U407" s="125" t="e">
        <f t="shared" ca="1" si="2280"/>
        <v>#N/A</v>
      </c>
      <c r="V407" s="125" t="e">
        <f t="shared" ca="1" si="2280"/>
        <v>#N/A</v>
      </c>
      <c r="W407" s="125" t="e">
        <f t="shared" ca="1" si="2280"/>
        <v>#N/A</v>
      </c>
      <c r="X407" s="125" t="e">
        <f t="shared" ca="1" si="2280"/>
        <v>#N/A</v>
      </c>
      <c r="Y407" s="125" t="e">
        <f t="shared" ca="1" si="2280"/>
        <v>#N/A</v>
      </c>
      <c r="Z407" s="125" t="e">
        <f t="shared" ca="1" si="2280"/>
        <v>#N/A</v>
      </c>
      <c r="AA407" s="125" t="e">
        <f t="shared" ca="1" si="2280"/>
        <v>#N/A</v>
      </c>
      <c r="AB407" s="125" t="e">
        <f t="shared" ca="1" si="2280"/>
        <v>#N/A</v>
      </c>
      <c r="AC407" s="125" t="e">
        <f t="shared" ca="1" si="2280"/>
        <v>#N/A</v>
      </c>
      <c r="AD407" s="125" t="e">
        <f t="shared" ca="1" si="2280"/>
        <v>#N/A</v>
      </c>
      <c r="AE407" s="125" t="e">
        <f t="shared" ca="1" si="2280"/>
        <v>#N/A</v>
      </c>
      <c r="AF407" s="125" t="e">
        <f t="shared" ca="1" si="2280"/>
        <v>#N/A</v>
      </c>
      <c r="AG407" s="125" t="e">
        <f t="shared" ca="1" si="2280"/>
        <v>#N/A</v>
      </c>
      <c r="AH407" s="125" t="e">
        <f t="shared" ca="1" si="2280"/>
        <v>#N/A</v>
      </c>
      <c r="AI407" s="125" t="e">
        <f t="shared" ca="1" si="2288"/>
        <v>#N/A</v>
      </c>
      <c r="AJ407" s="125" t="e">
        <f t="shared" ca="1" si="2288"/>
        <v>#N/A</v>
      </c>
      <c r="AK407" s="125" t="e">
        <f t="shared" ca="1" si="2288"/>
        <v>#N/A</v>
      </c>
      <c r="AL407" s="125" t="e">
        <f t="shared" ca="1" si="2288"/>
        <v>#N/A</v>
      </c>
      <c r="AM407" s="125" t="e">
        <f t="shared" ca="1" si="2288"/>
        <v>#N/A</v>
      </c>
      <c r="AN407" s="125" t="e">
        <f t="shared" ca="1" si="2288"/>
        <v>#N/A</v>
      </c>
      <c r="AO407" s="125" t="e">
        <f t="shared" ca="1" si="2288"/>
        <v>#N/A</v>
      </c>
      <c r="AP407" s="125" t="e">
        <f t="shared" ca="1" si="2288"/>
        <v>#N/A</v>
      </c>
      <c r="AQ407" s="125" t="e">
        <f t="shared" ca="1" si="2288"/>
        <v>#N/A</v>
      </c>
      <c r="AR407" s="125" t="e">
        <f t="shared" ca="1" si="2288"/>
        <v>#N/A</v>
      </c>
      <c r="AS407" s="125" t="e">
        <f t="shared" ca="1" si="2288"/>
        <v>#N/A</v>
      </c>
      <c r="AT407" s="125" t="e">
        <f t="shared" ca="1" si="2288"/>
        <v>#N/A</v>
      </c>
      <c r="AU407" s="125" t="e">
        <f t="shared" ca="1" si="2288"/>
        <v>#N/A</v>
      </c>
      <c r="AV407" s="125" t="e">
        <f t="shared" ca="1" si="2288"/>
        <v>#N/A</v>
      </c>
      <c r="AW407" s="125" t="e">
        <f t="shared" ca="1" si="2288"/>
        <v>#N/A</v>
      </c>
      <c r="AX407" s="125" t="e">
        <f t="shared" ca="1" si="2288"/>
        <v>#N/A</v>
      </c>
      <c r="AY407" s="125" t="e">
        <f t="shared" ca="1" si="2281"/>
        <v>#N/A</v>
      </c>
      <c r="AZ407" s="125" t="e">
        <f t="shared" ca="1" si="2281"/>
        <v>#N/A</v>
      </c>
      <c r="BA407" s="125" t="e">
        <f t="shared" ca="1" si="2281"/>
        <v>#N/A</v>
      </c>
      <c r="BB407" s="125" t="str">
        <f t="shared" ca="1" si="2182"/>
        <v/>
      </c>
      <c r="BC407" s="125" t="str">
        <f t="shared" ca="1" si="2174"/>
        <v/>
      </c>
      <c r="BD407" s="125" t="str">
        <f t="shared" ca="1" si="2175"/>
        <v/>
      </c>
      <c r="BE407" s="125" t="str">
        <f t="shared" ca="1" si="2176"/>
        <v/>
      </c>
      <c r="BF407" t="str">
        <f t="shared" ca="1" si="2183"/>
        <v/>
      </c>
      <c r="BG407" s="125" t="str">
        <f t="shared" ca="1" si="2210"/>
        <v/>
      </c>
      <c r="BI407" s="606" t="str">
        <f t="shared" ca="1" si="2245"/>
        <v/>
      </c>
      <c r="BJ407" s="125" t="str">
        <f t="shared" ca="1" si="2223"/>
        <v/>
      </c>
      <c r="BK407" s="125" t="str">
        <f t="shared" ca="1" si="2246"/>
        <v/>
      </c>
      <c r="BL407" s="125" t="str">
        <f t="shared" ref="BL407" ca="1" si="2314">IFERROR(INDEX($D$2:$BA$203,$A$41-1+$BI407,$A$27-3)*IF(RTF_unit="K",1,IF(RTF_unit="lb",1/1000,IF(RTF_unit="T",2,1))),"")</f>
        <v/>
      </c>
      <c r="BM407" s="125" t="str">
        <f t="shared" ref="BM407" ca="1" si="2315">IFERROR(INDEX($D$2:$BA$203,$A$41-1+$BI407,$A$27-1)*IF(RTF_unit="K",1,IF(RTF_unit="lb",1/1000,IF(RTF_unit="T",2,1))),"")</f>
        <v/>
      </c>
      <c r="BN407" s="125" t="str">
        <f t="shared" ref="BN407" ca="1" si="2316">IFERROR(INDEX($D$2:$BA$203,$A$41-1+$BI407,$A$27-2)*IF(RTF_unit="K",1,IF(RTF_unit="lb",1/1000,IF(RTF_unit="T",2,1))),"")</f>
        <v/>
      </c>
      <c r="BO407" s="125" t="str">
        <f t="shared" ref="BO407" ca="1" si="2317">IFERROR(INDEX($D$2:$BA$203,$A$41-1+$BI407,$A$27)*IF(RTF_unit_Moment="kip-ft",1,IF(RTF_unit_Moment="kip-in",1/12,IF(RTF_unit_Moment="lb-ft",1/1000,IF(RTF_unit_Moment="lb-in",1/12000,1)))),"")</f>
        <v/>
      </c>
      <c r="BP407" s="125" t="str">
        <f t="shared" ref="BP407" ca="1" si="2318">IFERROR(INDEX($D$2:$BA$203,$A$41-1+$BI407,$A$30)*IF(RTF_unit_Moment="kip-ft",1,IF(RTF_unit_Moment="kip-in",1/12,IF(RTF_unit_Moment="lb-ft",1/1000,IF(RTF_unit_Moment="lb-in",1/12000,1)))),"")</f>
        <v/>
      </c>
      <c r="BQ407" s="125" t="str">
        <f t="shared" ca="1" si="2252"/>
        <v/>
      </c>
      <c r="BR407" s="125" t="str">
        <f t="shared" ca="1" si="2253"/>
        <v/>
      </c>
      <c r="BT407" s="125" t="str">
        <f t="array" aca="1" ref="BT407" ca="1">IFERROR(INDEX($BB$1:$BB$203,SMALL(IF($BB$1:$BB$203&lt;&gt;"",ROW($BB$1:$BB$203)),ROW(400:400))),"")</f>
        <v/>
      </c>
      <c r="BU407" s="604" t="str">
        <f t="shared" ca="1" si="2221"/>
        <v/>
      </c>
      <c r="BV407" s="125" t="str">
        <f t="shared" ca="1" si="2229"/>
        <v/>
      </c>
      <c r="BW407" s="125" t="str">
        <f t="shared" ca="1" si="2229"/>
        <v/>
      </c>
      <c r="BX407" s="125" t="str">
        <f t="shared" ca="1" si="2229"/>
        <v/>
      </c>
      <c r="BY407" s="125" t="str">
        <f t="shared" ca="1" si="2230"/>
        <v/>
      </c>
      <c r="BZ407" s="125" t="str">
        <f t="shared" ca="1" si="2222"/>
        <v/>
      </c>
      <c r="CA407" s="125" t="str">
        <f t="shared" ca="1" si="2231"/>
        <v/>
      </c>
      <c r="CB407" s="125" t="str">
        <f t="shared" ca="1" si="2232"/>
        <v/>
      </c>
      <c r="CC407" s="125" t="str">
        <f t="shared" ca="1" si="2233"/>
        <v/>
      </c>
      <c r="CD407" s="125" t="str">
        <f t="shared" ca="1" si="2234"/>
        <v/>
      </c>
      <c r="CE407" s="125" t="str">
        <f t="shared" ca="1" si="2235"/>
        <v/>
      </c>
      <c r="CF407" s="125" t="str">
        <f t="shared" ca="1" si="2236"/>
        <v/>
      </c>
      <c r="CG407" s="125" t="str">
        <f t="shared" ca="1" si="2237"/>
        <v/>
      </c>
      <c r="CH407" s="125" t="str">
        <f t="shared" ca="1" si="2238"/>
        <v/>
      </c>
      <c r="CI407" s="125" t="str">
        <f t="shared" ca="1" si="2239"/>
        <v/>
      </c>
      <c r="CJ407" s="125" t="str">
        <f t="array" aca="1" ref="CJ407" ca="1">IFERROR(INDEX($CI$1:$CI$502,SMALL(IF($CI$1:$CI$502&lt;&gt;"",ROW($CI$1:$CI$502)),ROW(400:400))),"")</f>
        <v/>
      </c>
      <c r="CK407" s="125" t="str">
        <f t="shared" ca="1" si="2240"/>
        <v/>
      </c>
      <c r="CL407" s="125" t="str">
        <f t="shared" ca="1" si="2241"/>
        <v/>
      </c>
      <c r="CM407" s="125"/>
      <c r="CO407" s="125" t="str">
        <f t="shared" si="2242"/>
        <v/>
      </c>
      <c r="CP407" s="600" t="str">
        <f t="shared" si="2243"/>
        <v/>
      </c>
      <c r="CQ407" s="600" t="str">
        <f t="shared" si="2259"/>
        <v/>
      </c>
      <c r="CR407" s="600" t="str">
        <f t="shared" si="2244"/>
        <v/>
      </c>
    </row>
    <row r="408" spans="1:96" x14ac:dyDescent="0.25">
      <c r="A408" s="591"/>
      <c r="C408" s="125">
        <f t="shared" si="2189"/>
        <v>406</v>
      </c>
      <c r="D408" s="125" t="e">
        <f t="shared" ca="1" si="2287"/>
        <v>#N/A</v>
      </c>
      <c r="E408" s="125" t="e">
        <f t="shared" ca="1" si="2287"/>
        <v>#N/A</v>
      </c>
      <c r="F408" s="125" t="e">
        <f t="shared" ca="1" si="2287"/>
        <v>#N/A</v>
      </c>
      <c r="G408" s="125" t="e">
        <f t="shared" ca="1" si="2287"/>
        <v>#N/A</v>
      </c>
      <c r="H408" s="125" t="e">
        <f t="shared" ca="1" si="2287"/>
        <v>#N/A</v>
      </c>
      <c r="I408" s="125" t="e">
        <f t="shared" ca="1" si="2287"/>
        <v>#N/A</v>
      </c>
      <c r="J408" s="125" t="e">
        <f t="shared" ca="1" si="2287"/>
        <v>#N/A</v>
      </c>
      <c r="K408" s="125" t="e">
        <f t="shared" ca="1" si="2287"/>
        <v>#N/A</v>
      </c>
      <c r="L408" s="125" t="e">
        <f t="shared" ca="1" si="2287"/>
        <v>#N/A</v>
      </c>
      <c r="M408" s="125" t="e">
        <f t="shared" ca="1" si="2287"/>
        <v>#N/A</v>
      </c>
      <c r="N408" s="125" t="e">
        <f t="shared" ca="1" si="2287"/>
        <v>#N/A</v>
      </c>
      <c r="O408" s="125" t="e">
        <f t="shared" ca="1" si="2287"/>
        <v>#N/A</v>
      </c>
      <c r="P408" s="125" t="e">
        <f t="shared" ca="1" si="2287"/>
        <v>#N/A</v>
      </c>
      <c r="Q408" s="125" t="e">
        <f t="shared" ca="1" si="2287"/>
        <v>#N/A</v>
      </c>
      <c r="R408" s="125" t="e">
        <f t="shared" ca="1" si="2287"/>
        <v>#N/A</v>
      </c>
      <c r="S408" s="125" t="e">
        <f t="shared" ca="1" si="2287"/>
        <v>#N/A</v>
      </c>
      <c r="T408" s="125" t="e">
        <f t="shared" ca="1" si="2280"/>
        <v>#N/A</v>
      </c>
      <c r="U408" s="125" t="e">
        <f t="shared" ca="1" si="2280"/>
        <v>#N/A</v>
      </c>
      <c r="V408" s="125" t="e">
        <f t="shared" ca="1" si="2280"/>
        <v>#N/A</v>
      </c>
      <c r="W408" s="125" t="e">
        <f t="shared" ca="1" si="2280"/>
        <v>#N/A</v>
      </c>
      <c r="X408" s="125" t="e">
        <f t="shared" ca="1" si="2280"/>
        <v>#N/A</v>
      </c>
      <c r="Y408" s="125" t="e">
        <f t="shared" ca="1" si="2280"/>
        <v>#N/A</v>
      </c>
      <c r="Z408" s="125" t="e">
        <f t="shared" ca="1" si="2280"/>
        <v>#N/A</v>
      </c>
      <c r="AA408" s="125" t="e">
        <f t="shared" ca="1" si="2280"/>
        <v>#N/A</v>
      </c>
      <c r="AB408" s="125" t="e">
        <f t="shared" ca="1" si="2280"/>
        <v>#N/A</v>
      </c>
      <c r="AC408" s="125" t="e">
        <f t="shared" ca="1" si="2280"/>
        <v>#N/A</v>
      </c>
      <c r="AD408" s="125" t="e">
        <f t="shared" ca="1" si="2280"/>
        <v>#N/A</v>
      </c>
      <c r="AE408" s="125" t="e">
        <f t="shared" ca="1" si="2280"/>
        <v>#N/A</v>
      </c>
      <c r="AF408" s="125" t="e">
        <f t="shared" ca="1" si="2280"/>
        <v>#N/A</v>
      </c>
      <c r="AG408" s="125" t="e">
        <f t="shared" ca="1" si="2280"/>
        <v>#N/A</v>
      </c>
      <c r="AH408" s="125" t="e">
        <f t="shared" ca="1" si="2280"/>
        <v>#N/A</v>
      </c>
      <c r="AI408" s="125" t="e">
        <f t="shared" ca="1" si="2288"/>
        <v>#N/A</v>
      </c>
      <c r="AJ408" s="125" t="e">
        <f t="shared" ca="1" si="2288"/>
        <v>#N/A</v>
      </c>
      <c r="AK408" s="125" t="e">
        <f t="shared" ca="1" si="2288"/>
        <v>#N/A</v>
      </c>
      <c r="AL408" s="125" t="e">
        <f t="shared" ca="1" si="2288"/>
        <v>#N/A</v>
      </c>
      <c r="AM408" s="125" t="e">
        <f t="shared" ca="1" si="2288"/>
        <v>#N/A</v>
      </c>
      <c r="AN408" s="125" t="e">
        <f t="shared" ca="1" si="2288"/>
        <v>#N/A</v>
      </c>
      <c r="AO408" s="125" t="e">
        <f t="shared" ca="1" si="2288"/>
        <v>#N/A</v>
      </c>
      <c r="AP408" s="125" t="e">
        <f t="shared" ca="1" si="2288"/>
        <v>#N/A</v>
      </c>
      <c r="AQ408" s="125" t="e">
        <f t="shared" ca="1" si="2288"/>
        <v>#N/A</v>
      </c>
      <c r="AR408" s="125" t="e">
        <f t="shared" ca="1" si="2288"/>
        <v>#N/A</v>
      </c>
      <c r="AS408" s="125" t="e">
        <f t="shared" ca="1" si="2288"/>
        <v>#N/A</v>
      </c>
      <c r="AT408" s="125" t="e">
        <f t="shared" ca="1" si="2288"/>
        <v>#N/A</v>
      </c>
      <c r="AU408" s="125" t="e">
        <f t="shared" ca="1" si="2288"/>
        <v>#N/A</v>
      </c>
      <c r="AV408" s="125" t="e">
        <f t="shared" ca="1" si="2288"/>
        <v>#N/A</v>
      </c>
      <c r="AW408" s="125" t="e">
        <f t="shared" ca="1" si="2288"/>
        <v>#N/A</v>
      </c>
      <c r="AX408" s="125" t="e">
        <f t="shared" ca="1" si="2288"/>
        <v>#N/A</v>
      </c>
      <c r="AY408" s="125" t="e">
        <f t="shared" ca="1" si="2281"/>
        <v>#N/A</v>
      </c>
      <c r="AZ408" s="125" t="e">
        <f t="shared" ca="1" si="2281"/>
        <v>#N/A</v>
      </c>
      <c r="BA408" s="125" t="e">
        <f t="shared" ca="1" si="2281"/>
        <v>#N/A</v>
      </c>
      <c r="BB408" s="125" t="str">
        <f t="shared" ca="1" si="2182"/>
        <v/>
      </c>
      <c r="BC408" s="125" t="str">
        <f t="shared" ca="1" si="2174"/>
        <v/>
      </c>
      <c r="BD408" s="125" t="str">
        <f t="shared" ca="1" si="2175"/>
        <v/>
      </c>
      <c r="BE408" s="125" t="str">
        <f t="shared" ca="1" si="2176"/>
        <v/>
      </c>
      <c r="BF408" t="str">
        <f t="shared" ca="1" si="2183"/>
        <v/>
      </c>
      <c r="BG408" s="125" t="str">
        <f t="shared" ca="1" si="2210"/>
        <v/>
      </c>
      <c r="BI408" s="606" t="str">
        <f t="shared" ca="1" si="2245"/>
        <v/>
      </c>
      <c r="BJ408" s="125" t="str">
        <f t="shared" ca="1" si="2223"/>
        <v/>
      </c>
      <c r="BK408" s="125" t="str">
        <f t="shared" ca="1" si="2246"/>
        <v/>
      </c>
      <c r="BL408" s="125" t="str">
        <f t="shared" ref="BL408" ca="1" si="2319">IFERROR(INDEX($D$2:$BA$203,$A$41-1+$BI408,$A$27-3)*IF(RTF_unit="K",1,IF(RTF_unit="lb",1/1000,IF(RTF_unit="T",2,1))),"")</f>
        <v/>
      </c>
      <c r="BM408" s="125" t="str">
        <f t="shared" ref="BM408" ca="1" si="2320">IFERROR(INDEX($D$2:$BA$203,$A$41-1+$BI408,$A$27-1)*IF(RTF_unit="K",1,IF(RTF_unit="lb",1/1000,IF(RTF_unit="T",2,1))),"")</f>
        <v/>
      </c>
      <c r="BN408" s="125" t="str">
        <f t="shared" ref="BN408" ca="1" si="2321">IFERROR(INDEX($D$2:$BA$203,$A$41-1+$BI408,$A$27-2)*IF(RTF_unit="K",1,IF(RTF_unit="lb",1/1000,IF(RTF_unit="T",2,1))),"")</f>
        <v/>
      </c>
      <c r="BO408" s="125" t="str">
        <f t="shared" ref="BO408" ca="1" si="2322">IFERROR(INDEX($D$2:$BA$203,$A$41-1+$BI408,$A$27)*IF(RTF_unit_Moment="kip-ft",1,IF(RTF_unit_Moment="kip-in",1/12,IF(RTF_unit_Moment="lb-ft",1/1000,IF(RTF_unit_Moment="lb-in",1/12000,1)))),"")</f>
        <v/>
      </c>
      <c r="BP408" s="125" t="str">
        <f t="shared" ref="BP408" ca="1" si="2323">IFERROR(INDEX($D$2:$BA$203,$A$41-1+$BI408,$A$30)*IF(RTF_unit_Moment="kip-ft",1,IF(RTF_unit_Moment="kip-in",1/12,IF(RTF_unit_Moment="lb-ft",1/1000,IF(RTF_unit_Moment="lb-in",1/12000,1)))),"")</f>
        <v/>
      </c>
      <c r="BQ408" s="125" t="str">
        <f t="shared" ca="1" si="2252"/>
        <v/>
      </c>
      <c r="BR408" s="125" t="str">
        <f t="shared" ca="1" si="2253"/>
        <v/>
      </c>
      <c r="BT408" s="125" t="str">
        <f t="array" aca="1" ref="BT408" ca="1">IFERROR(INDEX($BB$1:$BB$203,SMALL(IF($BB$1:$BB$203&lt;&gt;"",ROW($BB$1:$BB$203)),ROW(401:401))),"")</f>
        <v/>
      </c>
      <c r="BU408" s="604" t="str">
        <f t="shared" ca="1" si="2221"/>
        <v/>
      </c>
      <c r="BV408" s="125" t="str">
        <f t="shared" ca="1" si="2229"/>
        <v/>
      </c>
      <c r="BW408" s="125" t="str">
        <f t="shared" ca="1" si="2229"/>
        <v/>
      </c>
      <c r="BX408" s="125" t="str">
        <f t="shared" ca="1" si="2229"/>
        <v/>
      </c>
      <c r="BY408" s="125" t="str">
        <f t="shared" ca="1" si="2230"/>
        <v/>
      </c>
      <c r="BZ408" s="125" t="str">
        <f t="shared" ca="1" si="2222"/>
        <v/>
      </c>
      <c r="CA408" s="125" t="str">
        <f t="shared" ca="1" si="2231"/>
        <v/>
      </c>
      <c r="CB408" s="125" t="str">
        <f t="shared" ca="1" si="2232"/>
        <v/>
      </c>
      <c r="CC408" s="125" t="str">
        <f t="shared" ca="1" si="2233"/>
        <v/>
      </c>
      <c r="CD408" s="125" t="str">
        <f t="shared" ca="1" si="2234"/>
        <v/>
      </c>
      <c r="CE408" s="125" t="str">
        <f t="shared" ca="1" si="2235"/>
        <v/>
      </c>
      <c r="CF408" s="125" t="str">
        <f t="shared" ca="1" si="2236"/>
        <v/>
      </c>
      <c r="CG408" s="125" t="str">
        <f t="shared" ca="1" si="2237"/>
        <v/>
      </c>
      <c r="CH408" s="125" t="str">
        <f t="shared" ca="1" si="2238"/>
        <v/>
      </c>
      <c r="CI408" s="125" t="str">
        <f t="shared" ca="1" si="2239"/>
        <v/>
      </c>
      <c r="CJ408" s="125" t="str">
        <f t="array" aca="1" ref="CJ408" ca="1">IFERROR(INDEX($CI$1:$CI$502,SMALL(IF($CI$1:$CI$502&lt;&gt;"",ROW($CI$1:$CI$502)),ROW(401:401))),"")</f>
        <v/>
      </c>
      <c r="CK408" s="125" t="str">
        <f t="shared" ca="1" si="2240"/>
        <v/>
      </c>
      <c r="CL408" s="125" t="str">
        <f t="shared" ca="1" si="2241"/>
        <v/>
      </c>
      <c r="CM408" s="125"/>
      <c r="CO408" s="125" t="str">
        <f t="shared" si="2242"/>
        <v/>
      </c>
      <c r="CP408" s="600" t="str">
        <f t="shared" si="2243"/>
        <v/>
      </c>
      <c r="CQ408" s="600" t="str">
        <f t="shared" si="2259"/>
        <v/>
      </c>
      <c r="CR408" s="600" t="str">
        <f t="shared" si="2244"/>
        <v/>
      </c>
    </row>
    <row r="409" spans="1:96" x14ac:dyDescent="0.25">
      <c r="A409" s="591"/>
      <c r="C409" s="125">
        <f t="shared" si="2189"/>
        <v>407</v>
      </c>
      <c r="D409" s="125" t="e">
        <f t="shared" ca="1" si="2287"/>
        <v>#N/A</v>
      </c>
      <c r="E409" s="125" t="e">
        <f t="shared" ca="1" si="2287"/>
        <v>#N/A</v>
      </c>
      <c r="F409" s="125" t="e">
        <f t="shared" ca="1" si="2287"/>
        <v>#N/A</v>
      </c>
      <c r="G409" s="125" t="e">
        <f t="shared" ca="1" si="2287"/>
        <v>#N/A</v>
      </c>
      <c r="H409" s="125" t="e">
        <f t="shared" ca="1" si="2287"/>
        <v>#N/A</v>
      </c>
      <c r="I409" s="125" t="e">
        <f t="shared" ca="1" si="2287"/>
        <v>#N/A</v>
      </c>
      <c r="J409" s="125" t="e">
        <f t="shared" ca="1" si="2287"/>
        <v>#N/A</v>
      </c>
      <c r="K409" s="125" t="e">
        <f t="shared" ca="1" si="2287"/>
        <v>#N/A</v>
      </c>
      <c r="L409" s="125" t="e">
        <f t="shared" ca="1" si="2287"/>
        <v>#N/A</v>
      </c>
      <c r="M409" s="125" t="e">
        <f t="shared" ca="1" si="2287"/>
        <v>#N/A</v>
      </c>
      <c r="N409" s="125" t="e">
        <f t="shared" ca="1" si="2287"/>
        <v>#N/A</v>
      </c>
      <c r="O409" s="125" t="e">
        <f t="shared" ca="1" si="2287"/>
        <v>#N/A</v>
      </c>
      <c r="P409" s="125" t="e">
        <f t="shared" ca="1" si="2287"/>
        <v>#N/A</v>
      </c>
      <c r="Q409" s="125" t="e">
        <f t="shared" ca="1" si="2287"/>
        <v>#N/A</v>
      </c>
      <c r="R409" s="125" t="e">
        <f t="shared" ca="1" si="2287"/>
        <v>#N/A</v>
      </c>
      <c r="S409" s="125" t="e">
        <f t="shared" ca="1" si="2287"/>
        <v>#N/A</v>
      </c>
      <c r="T409" s="125" t="e">
        <f t="shared" ca="1" si="2280"/>
        <v>#N/A</v>
      </c>
      <c r="U409" s="125" t="e">
        <f t="shared" ca="1" si="2280"/>
        <v>#N/A</v>
      </c>
      <c r="V409" s="125" t="e">
        <f t="shared" ca="1" si="2280"/>
        <v>#N/A</v>
      </c>
      <c r="W409" s="125" t="e">
        <f t="shared" ca="1" si="2280"/>
        <v>#N/A</v>
      </c>
      <c r="X409" s="125" t="e">
        <f t="shared" ca="1" si="2280"/>
        <v>#N/A</v>
      </c>
      <c r="Y409" s="125" t="e">
        <f t="shared" ca="1" si="2280"/>
        <v>#N/A</v>
      </c>
      <c r="Z409" s="125" t="e">
        <f t="shared" ca="1" si="2280"/>
        <v>#N/A</v>
      </c>
      <c r="AA409" s="125" t="e">
        <f t="shared" ca="1" si="2280"/>
        <v>#N/A</v>
      </c>
      <c r="AB409" s="125" t="e">
        <f t="shared" ca="1" si="2280"/>
        <v>#N/A</v>
      </c>
      <c r="AC409" s="125" t="e">
        <f t="shared" ca="1" si="2280"/>
        <v>#N/A</v>
      </c>
      <c r="AD409" s="125" t="e">
        <f t="shared" ca="1" si="2280"/>
        <v>#N/A</v>
      </c>
      <c r="AE409" s="125" t="e">
        <f t="shared" ca="1" si="2280"/>
        <v>#N/A</v>
      </c>
      <c r="AF409" s="125" t="e">
        <f t="shared" ca="1" si="2280"/>
        <v>#N/A</v>
      </c>
      <c r="AG409" s="125" t="e">
        <f t="shared" ca="1" si="2280"/>
        <v>#N/A</v>
      </c>
      <c r="AH409" s="125" t="e">
        <f t="shared" ca="1" si="2280"/>
        <v>#N/A</v>
      </c>
      <c r="AI409" s="125" t="e">
        <f t="shared" ca="1" si="2288"/>
        <v>#N/A</v>
      </c>
      <c r="AJ409" s="125" t="e">
        <f t="shared" ca="1" si="2288"/>
        <v>#N/A</v>
      </c>
      <c r="AK409" s="125" t="e">
        <f t="shared" ca="1" si="2288"/>
        <v>#N/A</v>
      </c>
      <c r="AL409" s="125" t="e">
        <f t="shared" ca="1" si="2288"/>
        <v>#N/A</v>
      </c>
      <c r="AM409" s="125" t="e">
        <f t="shared" ca="1" si="2288"/>
        <v>#N/A</v>
      </c>
      <c r="AN409" s="125" t="e">
        <f t="shared" ca="1" si="2288"/>
        <v>#N/A</v>
      </c>
      <c r="AO409" s="125" t="e">
        <f t="shared" ca="1" si="2288"/>
        <v>#N/A</v>
      </c>
      <c r="AP409" s="125" t="e">
        <f t="shared" ca="1" si="2288"/>
        <v>#N/A</v>
      </c>
      <c r="AQ409" s="125" t="e">
        <f t="shared" ca="1" si="2288"/>
        <v>#N/A</v>
      </c>
      <c r="AR409" s="125" t="e">
        <f t="shared" ca="1" si="2288"/>
        <v>#N/A</v>
      </c>
      <c r="AS409" s="125" t="e">
        <f t="shared" ca="1" si="2288"/>
        <v>#N/A</v>
      </c>
      <c r="AT409" s="125" t="e">
        <f t="shared" ca="1" si="2288"/>
        <v>#N/A</v>
      </c>
      <c r="AU409" s="125" t="e">
        <f t="shared" ca="1" si="2288"/>
        <v>#N/A</v>
      </c>
      <c r="AV409" s="125" t="e">
        <f t="shared" ca="1" si="2288"/>
        <v>#N/A</v>
      </c>
      <c r="AW409" s="125" t="e">
        <f t="shared" ca="1" si="2288"/>
        <v>#N/A</v>
      </c>
      <c r="AX409" s="125" t="e">
        <f t="shared" ca="1" si="2288"/>
        <v>#N/A</v>
      </c>
      <c r="AY409" s="125" t="e">
        <f t="shared" ca="1" si="2281"/>
        <v>#N/A</v>
      </c>
      <c r="AZ409" s="125" t="e">
        <f t="shared" ca="1" si="2281"/>
        <v>#N/A</v>
      </c>
      <c r="BA409" s="125" t="e">
        <f t="shared" ca="1" si="2281"/>
        <v>#N/A</v>
      </c>
      <c r="BB409" s="125" t="str">
        <f t="shared" ca="1" si="2182"/>
        <v/>
      </c>
      <c r="BC409" s="125" t="str">
        <f t="shared" ca="1" si="2174"/>
        <v/>
      </c>
      <c r="BD409" s="125" t="str">
        <f t="shared" ca="1" si="2175"/>
        <v/>
      </c>
      <c r="BE409" s="125" t="str">
        <f t="shared" ca="1" si="2176"/>
        <v/>
      </c>
      <c r="BF409" t="str">
        <f t="shared" ca="1" si="2183"/>
        <v/>
      </c>
      <c r="BG409" s="125" t="str">
        <f t="shared" ca="1" si="2210"/>
        <v/>
      </c>
      <c r="BI409" s="606" t="str">
        <f t="shared" ca="1" si="2245"/>
        <v/>
      </c>
      <c r="BJ409" s="125" t="str">
        <f t="shared" ca="1" si="2223"/>
        <v/>
      </c>
      <c r="BK409" s="125" t="str">
        <f t="shared" ca="1" si="2246"/>
        <v/>
      </c>
      <c r="BL409" s="125" t="str">
        <f t="shared" ref="BL409" ca="1" si="2324">IFERROR(INDEX($D$2:$BA$203,$A$41-1+$BI409,$A$27-3)*IF(RTF_unit="K",1,IF(RTF_unit="lb",1/1000,IF(RTF_unit="T",2,1))),"")</f>
        <v/>
      </c>
      <c r="BM409" s="125" t="str">
        <f t="shared" ref="BM409" ca="1" si="2325">IFERROR(INDEX($D$2:$BA$203,$A$41-1+$BI409,$A$27-1)*IF(RTF_unit="K",1,IF(RTF_unit="lb",1/1000,IF(RTF_unit="T",2,1))),"")</f>
        <v/>
      </c>
      <c r="BN409" s="125" t="str">
        <f t="shared" ref="BN409" ca="1" si="2326">IFERROR(INDEX($D$2:$BA$203,$A$41-1+$BI409,$A$27-2)*IF(RTF_unit="K",1,IF(RTF_unit="lb",1/1000,IF(RTF_unit="T",2,1))),"")</f>
        <v/>
      </c>
      <c r="BO409" s="125" t="str">
        <f t="shared" ref="BO409" ca="1" si="2327">IFERROR(INDEX($D$2:$BA$203,$A$41-1+$BI409,$A$27)*IF(RTF_unit_Moment="kip-ft",1,IF(RTF_unit_Moment="kip-in",1/12,IF(RTF_unit_Moment="lb-ft",1/1000,IF(RTF_unit_Moment="lb-in",1/12000,1)))),"")</f>
        <v/>
      </c>
      <c r="BP409" s="125" t="str">
        <f t="shared" ref="BP409" ca="1" si="2328">IFERROR(INDEX($D$2:$BA$203,$A$41-1+$BI409,$A$30)*IF(RTF_unit_Moment="kip-ft",1,IF(RTF_unit_Moment="kip-in",1/12,IF(RTF_unit_Moment="lb-ft",1/1000,IF(RTF_unit_Moment="lb-in",1/12000,1)))),"")</f>
        <v/>
      </c>
      <c r="BQ409" s="125" t="str">
        <f t="shared" ca="1" si="2252"/>
        <v/>
      </c>
      <c r="BR409" s="125" t="str">
        <f t="shared" ca="1" si="2253"/>
        <v/>
      </c>
      <c r="BT409" s="125" t="str">
        <f t="array" aca="1" ref="BT409" ca="1">IFERROR(INDEX($BB$1:$BB$203,SMALL(IF($BB$1:$BB$203&lt;&gt;"",ROW($BB$1:$BB$203)),ROW(402:402))),"")</f>
        <v/>
      </c>
      <c r="BU409" s="604" t="str">
        <f t="shared" ca="1" si="2221"/>
        <v/>
      </c>
      <c r="BV409" s="125" t="str">
        <f t="shared" ca="1" si="2229"/>
        <v/>
      </c>
      <c r="BW409" s="125" t="str">
        <f t="shared" ca="1" si="2229"/>
        <v/>
      </c>
      <c r="BX409" s="125" t="str">
        <f t="shared" ca="1" si="2229"/>
        <v/>
      </c>
      <c r="BY409" s="125" t="str">
        <f t="shared" ca="1" si="2230"/>
        <v/>
      </c>
      <c r="BZ409" s="125" t="str">
        <f t="shared" ca="1" si="2222"/>
        <v/>
      </c>
      <c r="CA409" s="125" t="str">
        <f t="shared" ca="1" si="2231"/>
        <v/>
      </c>
      <c r="CB409" s="125" t="str">
        <f t="shared" ca="1" si="2232"/>
        <v/>
      </c>
      <c r="CC409" s="125" t="str">
        <f t="shared" ca="1" si="2233"/>
        <v/>
      </c>
      <c r="CD409" s="125" t="str">
        <f t="shared" ca="1" si="2234"/>
        <v/>
      </c>
      <c r="CE409" s="125" t="str">
        <f t="shared" ca="1" si="2235"/>
        <v/>
      </c>
      <c r="CF409" s="125" t="str">
        <f t="shared" ca="1" si="2236"/>
        <v/>
      </c>
      <c r="CG409" s="125" t="str">
        <f t="shared" ca="1" si="2237"/>
        <v/>
      </c>
      <c r="CH409" s="125" t="str">
        <f t="shared" ca="1" si="2238"/>
        <v/>
      </c>
      <c r="CI409" s="125" t="str">
        <f t="shared" ca="1" si="2239"/>
        <v/>
      </c>
      <c r="CJ409" s="125" t="str">
        <f t="array" aca="1" ref="CJ409" ca="1">IFERROR(INDEX($CI$1:$CI$502,SMALL(IF($CI$1:$CI$502&lt;&gt;"",ROW($CI$1:$CI$502)),ROW(402:402))),"")</f>
        <v/>
      </c>
      <c r="CK409" s="125" t="str">
        <f t="shared" ca="1" si="2240"/>
        <v/>
      </c>
      <c r="CL409" s="125" t="str">
        <f t="shared" ca="1" si="2241"/>
        <v/>
      </c>
      <c r="CM409" s="125"/>
      <c r="CO409" s="125" t="str">
        <f t="shared" si="2242"/>
        <v/>
      </c>
      <c r="CP409" s="600" t="str">
        <f t="shared" si="2243"/>
        <v/>
      </c>
      <c r="CQ409" s="600" t="str">
        <f t="shared" si="2259"/>
        <v/>
      </c>
      <c r="CR409" s="600" t="str">
        <f t="shared" si="2244"/>
        <v/>
      </c>
    </row>
    <row r="410" spans="1:96" x14ac:dyDescent="0.25">
      <c r="A410" s="591"/>
      <c r="C410" s="125">
        <f t="shared" si="2189"/>
        <v>408</v>
      </c>
      <c r="D410" s="125" t="e">
        <f t="shared" ca="1" si="2287"/>
        <v>#N/A</v>
      </c>
      <c r="E410" s="125" t="e">
        <f t="shared" ca="1" si="2287"/>
        <v>#N/A</v>
      </c>
      <c r="F410" s="125" t="e">
        <f t="shared" ca="1" si="2287"/>
        <v>#N/A</v>
      </c>
      <c r="G410" s="125" t="e">
        <f t="shared" ca="1" si="2287"/>
        <v>#N/A</v>
      </c>
      <c r="H410" s="125" t="e">
        <f t="shared" ca="1" si="2287"/>
        <v>#N/A</v>
      </c>
      <c r="I410" s="125" t="e">
        <f t="shared" ca="1" si="2287"/>
        <v>#N/A</v>
      </c>
      <c r="J410" s="125" t="e">
        <f t="shared" ca="1" si="2287"/>
        <v>#N/A</v>
      </c>
      <c r="K410" s="125" t="e">
        <f t="shared" ca="1" si="2287"/>
        <v>#N/A</v>
      </c>
      <c r="L410" s="125" t="e">
        <f t="shared" ca="1" si="2287"/>
        <v>#N/A</v>
      </c>
      <c r="M410" s="125" t="e">
        <f t="shared" ca="1" si="2287"/>
        <v>#N/A</v>
      </c>
      <c r="N410" s="125" t="e">
        <f t="shared" ca="1" si="2287"/>
        <v>#N/A</v>
      </c>
      <c r="O410" s="125" t="e">
        <f t="shared" ca="1" si="2287"/>
        <v>#N/A</v>
      </c>
      <c r="P410" s="125" t="e">
        <f t="shared" ca="1" si="2287"/>
        <v>#N/A</v>
      </c>
      <c r="Q410" s="125" t="e">
        <f t="shared" ca="1" si="2287"/>
        <v>#N/A</v>
      </c>
      <c r="R410" s="125" t="e">
        <f t="shared" ca="1" si="2287"/>
        <v>#N/A</v>
      </c>
      <c r="S410" s="125" t="e">
        <f t="shared" ca="1" si="2287"/>
        <v>#N/A</v>
      </c>
      <c r="T410" s="125" t="e">
        <f t="shared" ca="1" si="2280"/>
        <v>#N/A</v>
      </c>
      <c r="U410" s="125" t="e">
        <f t="shared" ca="1" si="2280"/>
        <v>#N/A</v>
      </c>
      <c r="V410" s="125" t="e">
        <f t="shared" ca="1" si="2280"/>
        <v>#N/A</v>
      </c>
      <c r="W410" s="125" t="e">
        <f t="shared" ca="1" si="2280"/>
        <v>#N/A</v>
      </c>
      <c r="X410" s="125" t="e">
        <f t="shared" ca="1" si="2280"/>
        <v>#N/A</v>
      </c>
      <c r="Y410" s="125" t="e">
        <f t="shared" ca="1" si="2280"/>
        <v>#N/A</v>
      </c>
      <c r="Z410" s="125" t="e">
        <f t="shared" ca="1" si="2280"/>
        <v>#N/A</v>
      </c>
      <c r="AA410" s="125" t="e">
        <f t="shared" ca="1" si="2280"/>
        <v>#N/A</v>
      </c>
      <c r="AB410" s="125" t="e">
        <f t="shared" ca="1" si="2280"/>
        <v>#N/A</v>
      </c>
      <c r="AC410" s="125" t="e">
        <f t="shared" ca="1" si="2280"/>
        <v>#N/A</v>
      </c>
      <c r="AD410" s="125" t="e">
        <f t="shared" ca="1" si="2280"/>
        <v>#N/A</v>
      </c>
      <c r="AE410" s="125" t="e">
        <f t="shared" ca="1" si="2280"/>
        <v>#N/A</v>
      </c>
      <c r="AF410" s="125" t="e">
        <f t="shared" ca="1" si="2280"/>
        <v>#N/A</v>
      </c>
      <c r="AG410" s="125" t="e">
        <f t="shared" ca="1" si="2280"/>
        <v>#N/A</v>
      </c>
      <c r="AH410" s="125" t="e">
        <f t="shared" ca="1" si="2280"/>
        <v>#N/A</v>
      </c>
      <c r="AI410" s="125" t="e">
        <f t="shared" ca="1" si="2288"/>
        <v>#N/A</v>
      </c>
      <c r="AJ410" s="125" t="e">
        <f t="shared" ca="1" si="2288"/>
        <v>#N/A</v>
      </c>
      <c r="AK410" s="125" t="e">
        <f t="shared" ca="1" si="2288"/>
        <v>#N/A</v>
      </c>
      <c r="AL410" s="125" t="e">
        <f t="shared" ca="1" si="2288"/>
        <v>#N/A</v>
      </c>
      <c r="AM410" s="125" t="e">
        <f t="shared" ca="1" si="2288"/>
        <v>#N/A</v>
      </c>
      <c r="AN410" s="125" t="e">
        <f t="shared" ca="1" si="2288"/>
        <v>#N/A</v>
      </c>
      <c r="AO410" s="125" t="e">
        <f t="shared" ca="1" si="2288"/>
        <v>#N/A</v>
      </c>
      <c r="AP410" s="125" t="e">
        <f t="shared" ca="1" si="2288"/>
        <v>#N/A</v>
      </c>
      <c r="AQ410" s="125" t="e">
        <f t="shared" ca="1" si="2288"/>
        <v>#N/A</v>
      </c>
      <c r="AR410" s="125" t="e">
        <f t="shared" ca="1" si="2288"/>
        <v>#N/A</v>
      </c>
      <c r="AS410" s="125" t="e">
        <f t="shared" ca="1" si="2288"/>
        <v>#N/A</v>
      </c>
      <c r="AT410" s="125" t="e">
        <f t="shared" ca="1" si="2288"/>
        <v>#N/A</v>
      </c>
      <c r="AU410" s="125" t="e">
        <f t="shared" ca="1" si="2288"/>
        <v>#N/A</v>
      </c>
      <c r="AV410" s="125" t="e">
        <f t="shared" ca="1" si="2288"/>
        <v>#N/A</v>
      </c>
      <c r="AW410" s="125" t="e">
        <f t="shared" ca="1" si="2288"/>
        <v>#N/A</v>
      </c>
      <c r="AX410" s="125" t="e">
        <f t="shared" ca="1" si="2288"/>
        <v>#N/A</v>
      </c>
      <c r="AY410" s="125" t="e">
        <f t="shared" ca="1" si="2281"/>
        <v>#N/A</v>
      </c>
      <c r="AZ410" s="125" t="e">
        <f t="shared" ca="1" si="2281"/>
        <v>#N/A</v>
      </c>
      <c r="BA410" s="125" t="e">
        <f t="shared" ca="1" si="2281"/>
        <v>#N/A</v>
      </c>
      <c r="BB410" s="125" t="str">
        <f t="shared" ca="1" si="2182"/>
        <v/>
      </c>
      <c r="BC410" s="125" t="str">
        <f t="shared" ca="1" si="2174"/>
        <v/>
      </c>
      <c r="BD410" s="125" t="str">
        <f t="shared" ca="1" si="2175"/>
        <v/>
      </c>
      <c r="BE410" s="125" t="str">
        <f t="shared" ca="1" si="2176"/>
        <v/>
      </c>
      <c r="BF410" t="str">
        <f t="shared" ca="1" si="2183"/>
        <v/>
      </c>
      <c r="BG410" s="125" t="str">
        <f t="shared" ca="1" si="2210"/>
        <v/>
      </c>
      <c r="BI410" s="606" t="str">
        <f t="shared" ca="1" si="2245"/>
        <v/>
      </c>
      <c r="BJ410" s="125" t="str">
        <f t="shared" ca="1" si="2223"/>
        <v/>
      </c>
      <c r="BK410" s="125" t="str">
        <f t="shared" ca="1" si="2246"/>
        <v/>
      </c>
      <c r="BL410" s="125" t="str">
        <f t="shared" ref="BL410" ca="1" si="2329">IFERROR(INDEX($D$2:$BA$203,$A$41-1+$BI410,$A$27-3)*IF(RTF_unit="K",1,IF(RTF_unit="lb",1/1000,IF(RTF_unit="T",2,1))),"")</f>
        <v/>
      </c>
      <c r="BM410" s="125" t="str">
        <f t="shared" ref="BM410" ca="1" si="2330">IFERROR(INDEX($D$2:$BA$203,$A$41-1+$BI410,$A$27-1)*IF(RTF_unit="K",1,IF(RTF_unit="lb",1/1000,IF(RTF_unit="T",2,1))),"")</f>
        <v/>
      </c>
      <c r="BN410" s="125" t="str">
        <f t="shared" ref="BN410" ca="1" si="2331">IFERROR(INDEX($D$2:$BA$203,$A$41-1+$BI410,$A$27-2)*IF(RTF_unit="K",1,IF(RTF_unit="lb",1/1000,IF(RTF_unit="T",2,1))),"")</f>
        <v/>
      </c>
      <c r="BO410" s="125" t="str">
        <f t="shared" ref="BO410" ca="1" si="2332">IFERROR(INDEX($D$2:$BA$203,$A$41-1+$BI410,$A$27)*IF(RTF_unit_Moment="kip-ft",1,IF(RTF_unit_Moment="kip-in",1/12,IF(RTF_unit_Moment="lb-ft",1/1000,IF(RTF_unit_Moment="lb-in",1/12000,1)))),"")</f>
        <v/>
      </c>
      <c r="BP410" s="125" t="str">
        <f t="shared" ref="BP410" ca="1" si="2333">IFERROR(INDEX($D$2:$BA$203,$A$41-1+$BI410,$A$30)*IF(RTF_unit_Moment="kip-ft",1,IF(RTF_unit_Moment="kip-in",1/12,IF(RTF_unit_Moment="lb-ft",1/1000,IF(RTF_unit_Moment="lb-in",1/12000,1)))),"")</f>
        <v/>
      </c>
      <c r="BQ410" s="125" t="str">
        <f t="shared" ca="1" si="2252"/>
        <v/>
      </c>
      <c r="BR410" s="125" t="str">
        <f t="shared" ca="1" si="2253"/>
        <v/>
      </c>
      <c r="BT410" s="125" t="str">
        <f t="array" aca="1" ref="BT410" ca="1">IFERROR(INDEX($BB$1:$BB$203,SMALL(IF($BB$1:$BB$203&lt;&gt;"",ROW($BB$1:$BB$203)),ROW(403:403))),"")</f>
        <v/>
      </c>
      <c r="BU410" s="604" t="str">
        <f t="shared" ca="1" si="2221"/>
        <v/>
      </c>
      <c r="BV410" s="125" t="str">
        <f t="shared" ca="1" si="2229"/>
        <v/>
      </c>
      <c r="BW410" s="125" t="str">
        <f t="shared" ca="1" si="2229"/>
        <v/>
      </c>
      <c r="BX410" s="125" t="str">
        <f t="shared" ca="1" si="2229"/>
        <v/>
      </c>
      <c r="BY410" s="125" t="str">
        <f t="shared" ca="1" si="2230"/>
        <v/>
      </c>
      <c r="BZ410" s="125" t="str">
        <f t="shared" ca="1" si="2222"/>
        <v/>
      </c>
      <c r="CA410" s="125" t="str">
        <f t="shared" ca="1" si="2231"/>
        <v/>
      </c>
      <c r="CB410" s="125" t="str">
        <f t="shared" ca="1" si="2232"/>
        <v/>
      </c>
      <c r="CC410" s="125" t="str">
        <f t="shared" ca="1" si="2233"/>
        <v/>
      </c>
      <c r="CD410" s="125" t="str">
        <f t="shared" ca="1" si="2234"/>
        <v/>
      </c>
      <c r="CE410" s="125" t="str">
        <f t="shared" ca="1" si="2235"/>
        <v/>
      </c>
      <c r="CF410" s="125" t="str">
        <f t="shared" ca="1" si="2236"/>
        <v/>
      </c>
      <c r="CG410" s="125" t="str">
        <f t="shared" ca="1" si="2237"/>
        <v/>
      </c>
      <c r="CH410" s="125" t="str">
        <f t="shared" ca="1" si="2238"/>
        <v/>
      </c>
      <c r="CI410" s="125" t="str">
        <f t="shared" ca="1" si="2239"/>
        <v/>
      </c>
      <c r="CJ410" s="125" t="str">
        <f t="array" aca="1" ref="CJ410" ca="1">IFERROR(INDEX($CI$1:$CI$502,SMALL(IF($CI$1:$CI$502&lt;&gt;"",ROW($CI$1:$CI$502)),ROW(403:403))),"")</f>
        <v/>
      </c>
      <c r="CK410" s="125" t="str">
        <f t="shared" ca="1" si="2240"/>
        <v/>
      </c>
      <c r="CL410" s="125" t="str">
        <f t="shared" ca="1" si="2241"/>
        <v/>
      </c>
      <c r="CM410" s="125"/>
      <c r="CO410" s="125" t="str">
        <f t="shared" si="2242"/>
        <v/>
      </c>
      <c r="CP410" s="600" t="str">
        <f t="shared" si="2243"/>
        <v/>
      </c>
      <c r="CQ410" s="600" t="str">
        <f t="shared" si="2259"/>
        <v/>
      </c>
      <c r="CR410" s="600" t="str">
        <f t="shared" si="2244"/>
        <v/>
      </c>
    </row>
    <row r="411" spans="1:96" x14ac:dyDescent="0.25">
      <c r="A411" s="591"/>
      <c r="C411" s="125">
        <f t="shared" si="2189"/>
        <v>409</v>
      </c>
      <c r="D411" s="125" t="e">
        <f t="shared" ca="1" si="2287"/>
        <v>#N/A</v>
      </c>
      <c r="E411" s="125" t="e">
        <f t="shared" ca="1" si="2287"/>
        <v>#N/A</v>
      </c>
      <c r="F411" s="125" t="e">
        <f t="shared" ca="1" si="2287"/>
        <v>#N/A</v>
      </c>
      <c r="G411" s="125" t="e">
        <f t="shared" ca="1" si="2287"/>
        <v>#N/A</v>
      </c>
      <c r="H411" s="125" t="e">
        <f t="shared" ca="1" si="2287"/>
        <v>#N/A</v>
      </c>
      <c r="I411" s="125" t="e">
        <f t="shared" ca="1" si="2287"/>
        <v>#N/A</v>
      </c>
      <c r="J411" s="125" t="e">
        <f t="shared" ca="1" si="2287"/>
        <v>#N/A</v>
      </c>
      <c r="K411" s="125" t="e">
        <f t="shared" ca="1" si="2287"/>
        <v>#N/A</v>
      </c>
      <c r="L411" s="125" t="e">
        <f t="shared" ca="1" si="2287"/>
        <v>#N/A</v>
      </c>
      <c r="M411" s="125" t="e">
        <f t="shared" ca="1" si="2287"/>
        <v>#N/A</v>
      </c>
      <c r="N411" s="125" t="e">
        <f t="shared" ca="1" si="2287"/>
        <v>#N/A</v>
      </c>
      <c r="O411" s="125" t="e">
        <f t="shared" ca="1" si="2287"/>
        <v>#N/A</v>
      </c>
      <c r="P411" s="125" t="e">
        <f t="shared" ca="1" si="2287"/>
        <v>#N/A</v>
      </c>
      <c r="Q411" s="125" t="e">
        <f t="shared" ca="1" si="2287"/>
        <v>#N/A</v>
      </c>
      <c r="R411" s="125" t="e">
        <f t="shared" ca="1" si="2287"/>
        <v>#N/A</v>
      </c>
      <c r="S411" s="125" t="e">
        <f t="shared" ca="1" si="2287"/>
        <v>#N/A</v>
      </c>
      <c r="T411" s="125" t="e">
        <f t="shared" ca="1" si="2280"/>
        <v>#N/A</v>
      </c>
      <c r="U411" s="125" t="e">
        <f t="shared" ca="1" si="2280"/>
        <v>#N/A</v>
      </c>
      <c r="V411" s="125" t="e">
        <f t="shared" ca="1" si="2280"/>
        <v>#N/A</v>
      </c>
      <c r="W411" s="125" t="e">
        <f t="shared" ca="1" si="2280"/>
        <v>#N/A</v>
      </c>
      <c r="X411" s="125" t="e">
        <f t="shared" ca="1" si="2280"/>
        <v>#N/A</v>
      </c>
      <c r="Y411" s="125" t="e">
        <f t="shared" ca="1" si="2280"/>
        <v>#N/A</v>
      </c>
      <c r="Z411" s="125" t="e">
        <f t="shared" ca="1" si="2280"/>
        <v>#N/A</v>
      </c>
      <c r="AA411" s="125" t="e">
        <f t="shared" ca="1" si="2280"/>
        <v>#N/A</v>
      </c>
      <c r="AB411" s="125" t="e">
        <f t="shared" ca="1" si="2280"/>
        <v>#N/A</v>
      </c>
      <c r="AC411" s="125" t="e">
        <f t="shared" ca="1" si="2280"/>
        <v>#N/A</v>
      </c>
      <c r="AD411" s="125" t="e">
        <f t="shared" ca="1" si="2280"/>
        <v>#N/A</v>
      </c>
      <c r="AE411" s="125" t="e">
        <f t="shared" ca="1" si="2280"/>
        <v>#N/A</v>
      </c>
      <c r="AF411" s="125" t="e">
        <f t="shared" ca="1" si="2280"/>
        <v>#N/A</v>
      </c>
      <c r="AG411" s="125" t="e">
        <f t="shared" ca="1" si="2280"/>
        <v>#N/A</v>
      </c>
      <c r="AH411" s="125" t="e">
        <f t="shared" ca="1" si="2280"/>
        <v>#N/A</v>
      </c>
      <c r="AI411" s="125" t="e">
        <f t="shared" ca="1" si="2288"/>
        <v>#N/A</v>
      </c>
      <c r="AJ411" s="125" t="e">
        <f t="shared" ca="1" si="2288"/>
        <v>#N/A</v>
      </c>
      <c r="AK411" s="125" t="e">
        <f t="shared" ca="1" si="2288"/>
        <v>#N/A</v>
      </c>
      <c r="AL411" s="125" t="e">
        <f t="shared" ca="1" si="2288"/>
        <v>#N/A</v>
      </c>
      <c r="AM411" s="125" t="e">
        <f t="shared" ca="1" si="2288"/>
        <v>#N/A</v>
      </c>
      <c r="AN411" s="125" t="e">
        <f t="shared" ca="1" si="2288"/>
        <v>#N/A</v>
      </c>
      <c r="AO411" s="125" t="e">
        <f t="shared" ca="1" si="2288"/>
        <v>#N/A</v>
      </c>
      <c r="AP411" s="125" t="e">
        <f t="shared" ca="1" si="2288"/>
        <v>#N/A</v>
      </c>
      <c r="AQ411" s="125" t="e">
        <f t="shared" ca="1" si="2288"/>
        <v>#N/A</v>
      </c>
      <c r="AR411" s="125" t="e">
        <f t="shared" ca="1" si="2288"/>
        <v>#N/A</v>
      </c>
      <c r="AS411" s="125" t="e">
        <f t="shared" ca="1" si="2288"/>
        <v>#N/A</v>
      </c>
      <c r="AT411" s="125" t="e">
        <f t="shared" ca="1" si="2288"/>
        <v>#N/A</v>
      </c>
      <c r="AU411" s="125" t="e">
        <f t="shared" ca="1" si="2288"/>
        <v>#N/A</v>
      </c>
      <c r="AV411" s="125" t="e">
        <f t="shared" ca="1" si="2288"/>
        <v>#N/A</v>
      </c>
      <c r="AW411" s="125" t="e">
        <f t="shared" ca="1" si="2288"/>
        <v>#N/A</v>
      </c>
      <c r="AX411" s="125" t="e">
        <f t="shared" ca="1" si="2288"/>
        <v>#N/A</v>
      </c>
      <c r="AY411" s="125" t="e">
        <f t="shared" ca="1" si="2281"/>
        <v>#N/A</v>
      </c>
      <c r="AZ411" s="125" t="e">
        <f t="shared" ca="1" si="2281"/>
        <v>#N/A</v>
      </c>
      <c r="BA411" s="125" t="e">
        <f t="shared" ca="1" si="2281"/>
        <v>#N/A</v>
      </c>
      <c r="BB411" s="125" t="str">
        <f t="shared" ca="1" si="2182"/>
        <v/>
      </c>
      <c r="BC411" s="125" t="str">
        <f t="shared" ca="1" si="2174"/>
        <v/>
      </c>
      <c r="BD411" s="125" t="str">
        <f t="shared" ca="1" si="2175"/>
        <v/>
      </c>
      <c r="BE411" s="125" t="str">
        <f t="shared" ca="1" si="2176"/>
        <v/>
      </c>
      <c r="BF411" t="str">
        <f t="shared" ca="1" si="2183"/>
        <v/>
      </c>
      <c r="BG411" s="125" t="str">
        <f t="shared" ca="1" si="2210"/>
        <v/>
      </c>
      <c r="BI411" s="606" t="str">
        <f t="shared" ca="1" si="2245"/>
        <v/>
      </c>
      <c r="BJ411" s="125" t="str">
        <f t="shared" ca="1" si="2223"/>
        <v/>
      </c>
      <c r="BK411" s="125" t="str">
        <f t="shared" ca="1" si="2246"/>
        <v/>
      </c>
      <c r="BL411" s="125" t="str">
        <f t="shared" ref="BL411" ca="1" si="2334">IFERROR(INDEX($D$2:$BA$203,$A$41-1+$BI411,$A$27-3)*IF(RTF_unit="K",1,IF(RTF_unit="lb",1/1000,IF(RTF_unit="T",2,1))),"")</f>
        <v/>
      </c>
      <c r="BM411" s="125" t="str">
        <f t="shared" ref="BM411" ca="1" si="2335">IFERROR(INDEX($D$2:$BA$203,$A$41-1+$BI411,$A$27-1)*IF(RTF_unit="K",1,IF(RTF_unit="lb",1/1000,IF(RTF_unit="T",2,1))),"")</f>
        <v/>
      </c>
      <c r="BN411" s="125" t="str">
        <f t="shared" ref="BN411" ca="1" si="2336">IFERROR(INDEX($D$2:$BA$203,$A$41-1+$BI411,$A$27-2)*IF(RTF_unit="K",1,IF(RTF_unit="lb",1/1000,IF(RTF_unit="T",2,1))),"")</f>
        <v/>
      </c>
      <c r="BO411" s="125" t="str">
        <f t="shared" ref="BO411" ca="1" si="2337">IFERROR(INDEX($D$2:$BA$203,$A$41-1+$BI411,$A$27)*IF(RTF_unit_Moment="kip-ft",1,IF(RTF_unit_Moment="kip-in",1/12,IF(RTF_unit_Moment="lb-ft",1/1000,IF(RTF_unit_Moment="lb-in",1/12000,1)))),"")</f>
        <v/>
      </c>
      <c r="BP411" s="125" t="str">
        <f t="shared" ref="BP411" ca="1" si="2338">IFERROR(INDEX($D$2:$BA$203,$A$41-1+$BI411,$A$30)*IF(RTF_unit_Moment="kip-ft",1,IF(RTF_unit_Moment="kip-in",1/12,IF(RTF_unit_Moment="lb-ft",1/1000,IF(RTF_unit_Moment="lb-in",1/12000,1)))),"")</f>
        <v/>
      </c>
      <c r="BQ411" s="125" t="str">
        <f t="shared" ca="1" si="2252"/>
        <v/>
      </c>
      <c r="BR411" s="125" t="str">
        <f t="shared" ca="1" si="2253"/>
        <v/>
      </c>
      <c r="BT411" s="125" t="str">
        <f t="array" aca="1" ref="BT411" ca="1">IFERROR(INDEX($BB$1:$BB$203,SMALL(IF($BB$1:$BB$203&lt;&gt;"",ROW($BB$1:$BB$203)),ROW(404:404))),"")</f>
        <v/>
      </c>
      <c r="BU411" s="604" t="str">
        <f t="shared" ca="1" si="2221"/>
        <v/>
      </c>
      <c r="BV411" s="125" t="str">
        <f t="shared" ca="1" si="2229"/>
        <v/>
      </c>
      <c r="BW411" s="125" t="str">
        <f t="shared" ca="1" si="2229"/>
        <v/>
      </c>
      <c r="BX411" s="125" t="str">
        <f t="shared" ca="1" si="2229"/>
        <v/>
      </c>
      <c r="BY411" s="125" t="str">
        <f t="shared" ca="1" si="2230"/>
        <v/>
      </c>
      <c r="BZ411" s="125" t="str">
        <f t="shared" ca="1" si="2222"/>
        <v/>
      </c>
      <c r="CA411" s="125" t="str">
        <f t="shared" ca="1" si="2231"/>
        <v/>
      </c>
      <c r="CB411" s="125" t="str">
        <f t="shared" ca="1" si="2232"/>
        <v/>
      </c>
      <c r="CC411" s="125" t="str">
        <f t="shared" ca="1" si="2233"/>
        <v/>
      </c>
      <c r="CD411" s="125" t="str">
        <f t="shared" ca="1" si="2234"/>
        <v/>
      </c>
      <c r="CE411" s="125" t="str">
        <f t="shared" ca="1" si="2235"/>
        <v/>
      </c>
      <c r="CF411" s="125" t="str">
        <f t="shared" ca="1" si="2236"/>
        <v/>
      </c>
      <c r="CG411" s="125" t="str">
        <f t="shared" ca="1" si="2237"/>
        <v/>
      </c>
      <c r="CH411" s="125" t="str">
        <f t="shared" ca="1" si="2238"/>
        <v/>
      </c>
      <c r="CI411" s="125" t="str">
        <f t="shared" ca="1" si="2239"/>
        <v/>
      </c>
      <c r="CJ411" s="125" t="str">
        <f t="array" aca="1" ref="CJ411" ca="1">IFERROR(INDEX($CI$1:$CI$502,SMALL(IF($CI$1:$CI$502&lt;&gt;"",ROW($CI$1:$CI$502)),ROW(404:404))),"")</f>
        <v/>
      </c>
      <c r="CK411" s="125" t="str">
        <f t="shared" ca="1" si="2240"/>
        <v/>
      </c>
      <c r="CL411" s="125" t="str">
        <f t="shared" ca="1" si="2241"/>
        <v/>
      </c>
      <c r="CM411" s="125"/>
      <c r="CO411" s="125" t="str">
        <f t="shared" si="2242"/>
        <v/>
      </c>
      <c r="CP411" s="600" t="str">
        <f t="shared" si="2243"/>
        <v/>
      </c>
      <c r="CQ411" s="600" t="str">
        <f t="shared" si="2259"/>
        <v/>
      </c>
      <c r="CR411" s="600" t="str">
        <f t="shared" si="2244"/>
        <v/>
      </c>
    </row>
    <row r="412" spans="1:96" x14ac:dyDescent="0.25">
      <c r="A412" s="591"/>
      <c r="C412" s="125">
        <f t="shared" si="2189"/>
        <v>410</v>
      </c>
      <c r="D412" s="125" t="e">
        <f t="shared" ca="1" si="2287"/>
        <v>#N/A</v>
      </c>
      <c r="E412" s="125" t="e">
        <f t="shared" ca="1" si="2287"/>
        <v>#N/A</v>
      </c>
      <c r="F412" s="125" t="e">
        <f t="shared" ca="1" si="2287"/>
        <v>#N/A</v>
      </c>
      <c r="G412" s="125" t="e">
        <f t="shared" ca="1" si="2287"/>
        <v>#N/A</v>
      </c>
      <c r="H412" s="125" t="e">
        <f t="shared" ca="1" si="2287"/>
        <v>#N/A</v>
      </c>
      <c r="I412" s="125" t="e">
        <f t="shared" ca="1" si="2287"/>
        <v>#N/A</v>
      </c>
      <c r="J412" s="125" t="e">
        <f t="shared" ca="1" si="2287"/>
        <v>#N/A</v>
      </c>
      <c r="K412" s="125" t="e">
        <f t="shared" ca="1" si="2287"/>
        <v>#N/A</v>
      </c>
      <c r="L412" s="125" t="e">
        <f t="shared" ca="1" si="2287"/>
        <v>#N/A</v>
      </c>
      <c r="M412" s="125" t="e">
        <f t="shared" ca="1" si="2287"/>
        <v>#N/A</v>
      </c>
      <c r="N412" s="125" t="e">
        <f t="shared" ca="1" si="2287"/>
        <v>#N/A</v>
      </c>
      <c r="O412" s="125" t="e">
        <f t="shared" ca="1" si="2287"/>
        <v>#N/A</v>
      </c>
      <c r="P412" s="125" t="e">
        <f t="shared" ca="1" si="2287"/>
        <v>#N/A</v>
      </c>
      <c r="Q412" s="125" t="e">
        <f t="shared" ca="1" si="2287"/>
        <v>#N/A</v>
      </c>
      <c r="R412" s="125" t="e">
        <f t="shared" ca="1" si="2287"/>
        <v>#N/A</v>
      </c>
      <c r="S412" s="125" t="e">
        <f t="shared" ca="1" si="2287"/>
        <v>#N/A</v>
      </c>
      <c r="T412" s="125" t="e">
        <f t="shared" ca="1" si="2280"/>
        <v>#N/A</v>
      </c>
      <c r="U412" s="125" t="e">
        <f t="shared" ca="1" si="2280"/>
        <v>#N/A</v>
      </c>
      <c r="V412" s="125" t="e">
        <f t="shared" ca="1" si="2280"/>
        <v>#N/A</v>
      </c>
      <c r="W412" s="125" t="e">
        <f t="shared" ca="1" si="2280"/>
        <v>#N/A</v>
      </c>
      <c r="X412" s="125" t="e">
        <f t="shared" ca="1" si="2280"/>
        <v>#N/A</v>
      </c>
      <c r="Y412" s="125" t="e">
        <f t="shared" ca="1" si="2280"/>
        <v>#N/A</v>
      </c>
      <c r="Z412" s="125" t="e">
        <f t="shared" ca="1" si="2280"/>
        <v>#N/A</v>
      </c>
      <c r="AA412" s="125" t="e">
        <f t="shared" ca="1" si="2280"/>
        <v>#N/A</v>
      </c>
      <c r="AB412" s="125" t="e">
        <f t="shared" ca="1" si="2280"/>
        <v>#N/A</v>
      </c>
      <c r="AC412" s="125" t="e">
        <f t="shared" ca="1" si="2280"/>
        <v>#N/A</v>
      </c>
      <c r="AD412" s="125" t="e">
        <f t="shared" ca="1" si="2280"/>
        <v>#N/A</v>
      </c>
      <c r="AE412" s="125" t="e">
        <f t="shared" ca="1" si="2280"/>
        <v>#N/A</v>
      </c>
      <c r="AF412" s="125" t="e">
        <f t="shared" ca="1" si="2280"/>
        <v>#N/A</v>
      </c>
      <c r="AG412" s="125" t="e">
        <f t="shared" ca="1" si="2280"/>
        <v>#N/A</v>
      </c>
      <c r="AH412" s="125" t="e">
        <f t="shared" ca="1" si="2280"/>
        <v>#N/A</v>
      </c>
      <c r="AI412" s="125" t="e">
        <f t="shared" ca="1" si="2288"/>
        <v>#N/A</v>
      </c>
      <c r="AJ412" s="125" t="e">
        <f t="shared" ca="1" si="2288"/>
        <v>#N/A</v>
      </c>
      <c r="AK412" s="125" t="e">
        <f t="shared" ca="1" si="2288"/>
        <v>#N/A</v>
      </c>
      <c r="AL412" s="125" t="e">
        <f t="shared" ca="1" si="2288"/>
        <v>#N/A</v>
      </c>
      <c r="AM412" s="125" t="e">
        <f t="shared" ca="1" si="2288"/>
        <v>#N/A</v>
      </c>
      <c r="AN412" s="125" t="e">
        <f t="shared" ca="1" si="2288"/>
        <v>#N/A</v>
      </c>
      <c r="AO412" s="125" t="e">
        <f t="shared" ca="1" si="2288"/>
        <v>#N/A</v>
      </c>
      <c r="AP412" s="125" t="e">
        <f t="shared" ca="1" si="2288"/>
        <v>#N/A</v>
      </c>
      <c r="AQ412" s="125" t="e">
        <f t="shared" ca="1" si="2288"/>
        <v>#N/A</v>
      </c>
      <c r="AR412" s="125" t="e">
        <f t="shared" ca="1" si="2288"/>
        <v>#N/A</v>
      </c>
      <c r="AS412" s="125" t="e">
        <f t="shared" ca="1" si="2288"/>
        <v>#N/A</v>
      </c>
      <c r="AT412" s="125" t="e">
        <f t="shared" ca="1" si="2288"/>
        <v>#N/A</v>
      </c>
      <c r="AU412" s="125" t="e">
        <f t="shared" ca="1" si="2288"/>
        <v>#N/A</v>
      </c>
      <c r="AV412" s="125" t="e">
        <f t="shared" ca="1" si="2288"/>
        <v>#N/A</v>
      </c>
      <c r="AW412" s="125" t="e">
        <f t="shared" ca="1" si="2288"/>
        <v>#N/A</v>
      </c>
      <c r="AX412" s="125" t="e">
        <f t="shared" ca="1" si="2288"/>
        <v>#N/A</v>
      </c>
      <c r="AY412" s="125" t="e">
        <f t="shared" ca="1" si="2281"/>
        <v>#N/A</v>
      </c>
      <c r="AZ412" s="125" t="e">
        <f t="shared" ca="1" si="2281"/>
        <v>#N/A</v>
      </c>
      <c r="BA412" s="125" t="e">
        <f t="shared" ca="1" si="2281"/>
        <v>#N/A</v>
      </c>
      <c r="BB412" s="125" t="str">
        <f t="shared" ca="1" si="2182"/>
        <v/>
      </c>
      <c r="BC412" s="125" t="str">
        <f t="shared" ca="1" si="2174"/>
        <v/>
      </c>
      <c r="BD412" s="125" t="str">
        <f t="shared" ca="1" si="2175"/>
        <v/>
      </c>
      <c r="BE412" s="125" t="str">
        <f t="shared" ca="1" si="2176"/>
        <v/>
      </c>
      <c r="BF412" t="str">
        <f t="shared" ca="1" si="2183"/>
        <v/>
      </c>
      <c r="BG412" s="125" t="str">
        <f t="shared" ca="1" si="2210"/>
        <v/>
      </c>
      <c r="BI412" s="606" t="str">
        <f t="shared" ca="1" si="2245"/>
        <v/>
      </c>
      <c r="BJ412" s="125" t="str">
        <f t="shared" ca="1" si="2223"/>
        <v/>
      </c>
      <c r="BK412" s="125" t="str">
        <f t="shared" ca="1" si="2246"/>
        <v/>
      </c>
      <c r="BL412" s="125" t="str">
        <f t="shared" ref="BL412" ca="1" si="2339">IFERROR(INDEX($D$2:$BA$203,$A$41-1+$BI412,$A$27-3)*IF(RTF_unit="K",1,IF(RTF_unit="lb",1/1000,IF(RTF_unit="T",2,1))),"")</f>
        <v/>
      </c>
      <c r="BM412" s="125" t="str">
        <f t="shared" ref="BM412" ca="1" si="2340">IFERROR(INDEX($D$2:$BA$203,$A$41-1+$BI412,$A$27-1)*IF(RTF_unit="K",1,IF(RTF_unit="lb",1/1000,IF(RTF_unit="T",2,1))),"")</f>
        <v/>
      </c>
      <c r="BN412" s="125" t="str">
        <f t="shared" ref="BN412" ca="1" si="2341">IFERROR(INDEX($D$2:$BA$203,$A$41-1+$BI412,$A$27-2)*IF(RTF_unit="K",1,IF(RTF_unit="lb",1/1000,IF(RTF_unit="T",2,1))),"")</f>
        <v/>
      </c>
      <c r="BO412" s="125" t="str">
        <f t="shared" ref="BO412" ca="1" si="2342">IFERROR(INDEX($D$2:$BA$203,$A$41-1+$BI412,$A$27)*IF(RTF_unit_Moment="kip-ft",1,IF(RTF_unit_Moment="kip-in",1/12,IF(RTF_unit_Moment="lb-ft",1/1000,IF(RTF_unit_Moment="lb-in",1/12000,1)))),"")</f>
        <v/>
      </c>
      <c r="BP412" s="125" t="str">
        <f t="shared" ref="BP412" ca="1" si="2343">IFERROR(INDEX($D$2:$BA$203,$A$41-1+$BI412,$A$30)*IF(RTF_unit_Moment="kip-ft",1,IF(RTF_unit_Moment="kip-in",1/12,IF(RTF_unit_Moment="lb-ft",1/1000,IF(RTF_unit_Moment="lb-in",1/12000,1)))),"")</f>
        <v/>
      </c>
      <c r="BQ412" s="125" t="str">
        <f t="shared" ca="1" si="2252"/>
        <v/>
      </c>
      <c r="BR412" s="125" t="str">
        <f t="shared" ca="1" si="2253"/>
        <v/>
      </c>
      <c r="BT412" s="125" t="str">
        <f t="array" aca="1" ref="BT412" ca="1">IFERROR(INDEX($BB$1:$BB$203,SMALL(IF($BB$1:$BB$203&lt;&gt;"",ROW($BB$1:$BB$203)),ROW(405:405))),"")</f>
        <v/>
      </c>
      <c r="BU412" s="604" t="str">
        <f t="shared" ca="1" si="2221"/>
        <v/>
      </c>
      <c r="BV412" s="125" t="str">
        <f t="shared" ca="1" si="2229"/>
        <v/>
      </c>
      <c r="BW412" s="125" t="str">
        <f t="shared" ca="1" si="2229"/>
        <v/>
      </c>
      <c r="BX412" s="125" t="str">
        <f t="shared" ca="1" si="2229"/>
        <v/>
      </c>
      <c r="BY412" s="125" t="str">
        <f t="shared" ca="1" si="2230"/>
        <v/>
      </c>
      <c r="BZ412" s="125" t="str">
        <f t="shared" ca="1" si="2222"/>
        <v/>
      </c>
      <c r="CA412" s="125" t="str">
        <f t="shared" ca="1" si="2231"/>
        <v/>
      </c>
      <c r="CB412" s="125" t="str">
        <f t="shared" ca="1" si="2232"/>
        <v/>
      </c>
      <c r="CC412" s="125" t="str">
        <f t="shared" ca="1" si="2233"/>
        <v/>
      </c>
      <c r="CD412" s="125" t="str">
        <f t="shared" ca="1" si="2234"/>
        <v/>
      </c>
      <c r="CE412" s="125" t="str">
        <f t="shared" ca="1" si="2235"/>
        <v/>
      </c>
      <c r="CF412" s="125" t="str">
        <f t="shared" ca="1" si="2236"/>
        <v/>
      </c>
      <c r="CG412" s="125" t="str">
        <f t="shared" ca="1" si="2237"/>
        <v/>
      </c>
      <c r="CH412" s="125" t="str">
        <f t="shared" ca="1" si="2238"/>
        <v/>
      </c>
      <c r="CI412" s="125" t="str">
        <f t="shared" ca="1" si="2239"/>
        <v/>
      </c>
      <c r="CJ412" s="125" t="str">
        <f t="array" aca="1" ref="CJ412" ca="1">IFERROR(INDEX($CI$1:$CI$502,SMALL(IF($CI$1:$CI$502&lt;&gt;"",ROW($CI$1:$CI$502)),ROW(405:405))),"")</f>
        <v/>
      </c>
      <c r="CK412" s="125" t="str">
        <f t="shared" ca="1" si="2240"/>
        <v/>
      </c>
      <c r="CL412" s="125" t="str">
        <f t="shared" ca="1" si="2241"/>
        <v/>
      </c>
      <c r="CM412" s="125"/>
      <c r="CO412" s="125" t="str">
        <f t="shared" si="2242"/>
        <v/>
      </c>
      <c r="CP412" s="600" t="str">
        <f t="shared" si="2243"/>
        <v/>
      </c>
      <c r="CQ412" s="600" t="str">
        <f t="shared" si="2259"/>
        <v/>
      </c>
      <c r="CR412" s="600" t="str">
        <f t="shared" si="2244"/>
        <v/>
      </c>
    </row>
    <row r="413" spans="1:96" x14ac:dyDescent="0.25">
      <c r="A413" s="591"/>
      <c r="C413" s="125">
        <f t="shared" si="2189"/>
        <v>411</v>
      </c>
      <c r="D413" s="125" t="e">
        <f t="shared" ca="1" si="2287"/>
        <v>#N/A</v>
      </c>
      <c r="E413" s="125" t="e">
        <f t="shared" ca="1" si="2287"/>
        <v>#N/A</v>
      </c>
      <c r="F413" s="125" t="e">
        <f t="shared" ca="1" si="2287"/>
        <v>#N/A</v>
      </c>
      <c r="G413" s="125" t="e">
        <f t="shared" ca="1" si="2287"/>
        <v>#N/A</v>
      </c>
      <c r="H413" s="125" t="e">
        <f t="shared" ca="1" si="2287"/>
        <v>#N/A</v>
      </c>
      <c r="I413" s="125" t="e">
        <f t="shared" ca="1" si="2287"/>
        <v>#N/A</v>
      </c>
      <c r="J413" s="125" t="e">
        <f t="shared" ca="1" si="2287"/>
        <v>#N/A</v>
      </c>
      <c r="K413" s="125" t="e">
        <f t="shared" ca="1" si="2287"/>
        <v>#N/A</v>
      </c>
      <c r="L413" s="125" t="e">
        <f t="shared" ca="1" si="2287"/>
        <v>#N/A</v>
      </c>
      <c r="M413" s="125" t="e">
        <f t="shared" ca="1" si="2287"/>
        <v>#N/A</v>
      </c>
      <c r="N413" s="125" t="e">
        <f t="shared" ca="1" si="2287"/>
        <v>#N/A</v>
      </c>
      <c r="O413" s="125" t="e">
        <f t="shared" ca="1" si="2287"/>
        <v>#N/A</v>
      </c>
      <c r="P413" s="125" t="e">
        <f t="shared" ca="1" si="2287"/>
        <v>#N/A</v>
      </c>
      <c r="Q413" s="125" t="e">
        <f t="shared" ca="1" si="2287"/>
        <v>#N/A</v>
      </c>
      <c r="R413" s="125" t="e">
        <f t="shared" ca="1" si="2287"/>
        <v>#N/A</v>
      </c>
      <c r="S413" s="125" t="e">
        <f t="shared" ca="1" si="2287"/>
        <v>#N/A</v>
      </c>
      <c r="T413" s="125" t="e">
        <f t="shared" ca="1" si="2280"/>
        <v>#N/A</v>
      </c>
      <c r="U413" s="125" t="e">
        <f t="shared" ca="1" si="2280"/>
        <v>#N/A</v>
      </c>
      <c r="V413" s="125" t="e">
        <f t="shared" ca="1" si="2280"/>
        <v>#N/A</v>
      </c>
      <c r="W413" s="125" t="e">
        <f t="shared" ca="1" si="2280"/>
        <v>#N/A</v>
      </c>
      <c r="X413" s="125" t="e">
        <f t="shared" ca="1" si="2280"/>
        <v>#N/A</v>
      </c>
      <c r="Y413" s="125" t="e">
        <f t="shared" ca="1" si="2280"/>
        <v>#N/A</v>
      </c>
      <c r="Z413" s="125" t="e">
        <f t="shared" ca="1" si="2280"/>
        <v>#N/A</v>
      </c>
      <c r="AA413" s="125" t="e">
        <f t="shared" ca="1" si="2280"/>
        <v>#N/A</v>
      </c>
      <c r="AB413" s="125" t="e">
        <f t="shared" ca="1" si="2280"/>
        <v>#N/A</v>
      </c>
      <c r="AC413" s="125" t="e">
        <f t="shared" ca="1" si="2280"/>
        <v>#N/A</v>
      </c>
      <c r="AD413" s="125" t="e">
        <f t="shared" ca="1" si="2280"/>
        <v>#N/A</v>
      </c>
      <c r="AE413" s="125" t="e">
        <f t="shared" ca="1" si="2280"/>
        <v>#N/A</v>
      </c>
      <c r="AF413" s="125" t="e">
        <f t="shared" ca="1" si="2280"/>
        <v>#N/A</v>
      </c>
      <c r="AG413" s="125" t="e">
        <f t="shared" ca="1" si="2280"/>
        <v>#N/A</v>
      </c>
      <c r="AH413" s="125" t="e">
        <f t="shared" ca="1" si="2280"/>
        <v>#N/A</v>
      </c>
      <c r="AI413" s="125" t="e">
        <f t="shared" ca="1" si="2288"/>
        <v>#N/A</v>
      </c>
      <c r="AJ413" s="125" t="e">
        <f t="shared" ca="1" si="2288"/>
        <v>#N/A</v>
      </c>
      <c r="AK413" s="125" t="e">
        <f t="shared" ca="1" si="2288"/>
        <v>#N/A</v>
      </c>
      <c r="AL413" s="125" t="e">
        <f t="shared" ca="1" si="2288"/>
        <v>#N/A</v>
      </c>
      <c r="AM413" s="125" t="e">
        <f t="shared" ca="1" si="2288"/>
        <v>#N/A</v>
      </c>
      <c r="AN413" s="125" t="e">
        <f t="shared" ca="1" si="2288"/>
        <v>#N/A</v>
      </c>
      <c r="AO413" s="125" t="e">
        <f t="shared" ca="1" si="2288"/>
        <v>#N/A</v>
      </c>
      <c r="AP413" s="125" t="e">
        <f t="shared" ca="1" si="2288"/>
        <v>#N/A</v>
      </c>
      <c r="AQ413" s="125" t="e">
        <f t="shared" ca="1" si="2288"/>
        <v>#N/A</v>
      </c>
      <c r="AR413" s="125" t="e">
        <f t="shared" ca="1" si="2288"/>
        <v>#N/A</v>
      </c>
      <c r="AS413" s="125" t="e">
        <f t="shared" ca="1" si="2288"/>
        <v>#N/A</v>
      </c>
      <c r="AT413" s="125" t="e">
        <f t="shared" ca="1" si="2288"/>
        <v>#N/A</v>
      </c>
      <c r="AU413" s="125" t="e">
        <f t="shared" ca="1" si="2288"/>
        <v>#N/A</v>
      </c>
      <c r="AV413" s="125" t="e">
        <f t="shared" ca="1" si="2288"/>
        <v>#N/A</v>
      </c>
      <c r="AW413" s="125" t="e">
        <f t="shared" ca="1" si="2288"/>
        <v>#N/A</v>
      </c>
      <c r="AX413" s="125" t="e">
        <f t="shared" ca="1" si="2288"/>
        <v>#N/A</v>
      </c>
      <c r="AY413" s="125" t="e">
        <f t="shared" ca="1" si="2281"/>
        <v>#N/A</v>
      </c>
      <c r="AZ413" s="125" t="e">
        <f t="shared" ca="1" si="2281"/>
        <v>#N/A</v>
      </c>
      <c r="BA413" s="125" t="e">
        <f t="shared" ca="1" si="2281"/>
        <v>#N/A</v>
      </c>
      <c r="BB413" s="125" t="str">
        <f t="shared" ca="1" si="2182"/>
        <v/>
      </c>
      <c r="BC413" s="125" t="str">
        <f t="shared" ca="1" si="2174"/>
        <v/>
      </c>
      <c r="BD413" s="125" t="str">
        <f t="shared" ca="1" si="2175"/>
        <v/>
      </c>
      <c r="BE413" s="125" t="str">
        <f t="shared" ca="1" si="2176"/>
        <v/>
      </c>
      <c r="BF413" t="str">
        <f t="shared" ca="1" si="2183"/>
        <v/>
      </c>
      <c r="BG413" s="125" t="str">
        <f t="shared" ca="1" si="2210"/>
        <v/>
      </c>
      <c r="BI413" s="606" t="str">
        <f t="shared" ca="1" si="2245"/>
        <v/>
      </c>
      <c r="BJ413" s="125" t="str">
        <f t="shared" ca="1" si="2223"/>
        <v/>
      </c>
      <c r="BK413" s="125" t="str">
        <f t="shared" ca="1" si="2246"/>
        <v/>
      </c>
      <c r="BL413" s="125" t="str">
        <f t="shared" ref="BL413" ca="1" si="2344">IFERROR(INDEX($D$2:$BA$203,$A$41-1+$BI413,$A$27-3)*IF(RTF_unit="K",1,IF(RTF_unit="lb",1/1000,IF(RTF_unit="T",2,1))),"")</f>
        <v/>
      </c>
      <c r="BM413" s="125" t="str">
        <f t="shared" ref="BM413" ca="1" si="2345">IFERROR(INDEX($D$2:$BA$203,$A$41-1+$BI413,$A$27-1)*IF(RTF_unit="K",1,IF(RTF_unit="lb",1/1000,IF(RTF_unit="T",2,1))),"")</f>
        <v/>
      </c>
      <c r="BN413" s="125" t="str">
        <f t="shared" ref="BN413" ca="1" si="2346">IFERROR(INDEX($D$2:$BA$203,$A$41-1+$BI413,$A$27-2)*IF(RTF_unit="K",1,IF(RTF_unit="lb",1/1000,IF(RTF_unit="T",2,1))),"")</f>
        <v/>
      </c>
      <c r="BO413" s="125" t="str">
        <f t="shared" ref="BO413" ca="1" si="2347">IFERROR(INDEX($D$2:$BA$203,$A$41-1+$BI413,$A$27)*IF(RTF_unit_Moment="kip-ft",1,IF(RTF_unit_Moment="kip-in",1/12,IF(RTF_unit_Moment="lb-ft",1/1000,IF(RTF_unit_Moment="lb-in",1/12000,1)))),"")</f>
        <v/>
      </c>
      <c r="BP413" s="125" t="str">
        <f t="shared" ref="BP413" ca="1" si="2348">IFERROR(INDEX($D$2:$BA$203,$A$41-1+$BI413,$A$30)*IF(RTF_unit_Moment="kip-ft",1,IF(RTF_unit_Moment="kip-in",1/12,IF(RTF_unit_Moment="lb-ft",1/1000,IF(RTF_unit_Moment="lb-in",1/12000,1)))),"")</f>
        <v/>
      </c>
      <c r="BQ413" s="125" t="str">
        <f t="shared" ca="1" si="2252"/>
        <v/>
      </c>
      <c r="BR413" s="125" t="str">
        <f t="shared" ca="1" si="2253"/>
        <v/>
      </c>
      <c r="BT413" s="125" t="str">
        <f t="array" aca="1" ref="BT413" ca="1">IFERROR(INDEX($BB$1:$BB$203,SMALL(IF($BB$1:$BB$203&lt;&gt;"",ROW($BB$1:$BB$203)),ROW(406:406))),"")</f>
        <v/>
      </c>
      <c r="BU413" s="604" t="str">
        <f t="shared" ca="1" si="2221"/>
        <v/>
      </c>
      <c r="BV413" s="125" t="str">
        <f t="shared" ca="1" si="2229"/>
        <v/>
      </c>
      <c r="BW413" s="125" t="str">
        <f t="shared" ca="1" si="2229"/>
        <v/>
      </c>
      <c r="BX413" s="125" t="str">
        <f t="shared" ca="1" si="2229"/>
        <v/>
      </c>
      <c r="BY413" s="125" t="str">
        <f t="shared" ca="1" si="2230"/>
        <v/>
      </c>
      <c r="BZ413" s="125" t="str">
        <f t="shared" ca="1" si="2222"/>
        <v/>
      </c>
      <c r="CA413" s="125" t="str">
        <f t="shared" ca="1" si="2231"/>
        <v/>
      </c>
      <c r="CB413" s="125" t="str">
        <f t="shared" ca="1" si="2232"/>
        <v/>
      </c>
      <c r="CC413" s="125" t="str">
        <f t="shared" ca="1" si="2233"/>
        <v/>
      </c>
      <c r="CD413" s="125" t="str">
        <f t="shared" ca="1" si="2234"/>
        <v/>
      </c>
      <c r="CE413" s="125" t="str">
        <f t="shared" ca="1" si="2235"/>
        <v/>
      </c>
      <c r="CF413" s="125" t="str">
        <f t="shared" ca="1" si="2236"/>
        <v/>
      </c>
      <c r="CG413" s="125" t="str">
        <f t="shared" ca="1" si="2237"/>
        <v/>
      </c>
      <c r="CH413" s="125" t="str">
        <f t="shared" ca="1" si="2238"/>
        <v/>
      </c>
      <c r="CI413" s="125" t="str">
        <f t="shared" ca="1" si="2239"/>
        <v/>
      </c>
      <c r="CJ413" s="125" t="str">
        <f t="array" aca="1" ref="CJ413" ca="1">IFERROR(INDEX($CI$1:$CI$502,SMALL(IF($CI$1:$CI$502&lt;&gt;"",ROW($CI$1:$CI$502)),ROW(406:406))),"")</f>
        <v/>
      </c>
      <c r="CK413" s="125" t="str">
        <f t="shared" ca="1" si="2240"/>
        <v/>
      </c>
      <c r="CL413" s="125" t="str">
        <f t="shared" ca="1" si="2241"/>
        <v/>
      </c>
      <c r="CM413" s="125"/>
      <c r="CO413" s="125" t="str">
        <f t="shared" si="2242"/>
        <v/>
      </c>
      <c r="CP413" s="600" t="str">
        <f t="shared" si="2243"/>
        <v/>
      </c>
      <c r="CQ413" s="600" t="str">
        <f t="shared" si="2259"/>
        <v/>
      </c>
      <c r="CR413" s="600" t="str">
        <f t="shared" si="2244"/>
        <v/>
      </c>
    </row>
    <row r="414" spans="1:96" x14ac:dyDescent="0.25">
      <c r="A414" s="591"/>
      <c r="C414" s="125">
        <f t="shared" si="2189"/>
        <v>412</v>
      </c>
      <c r="D414" s="125" t="e">
        <f t="shared" ca="1" si="2287"/>
        <v>#N/A</v>
      </c>
      <c r="E414" s="125" t="e">
        <f t="shared" ca="1" si="2287"/>
        <v>#N/A</v>
      </c>
      <c r="F414" s="125" t="e">
        <f t="shared" ca="1" si="2287"/>
        <v>#N/A</v>
      </c>
      <c r="G414" s="125" t="e">
        <f t="shared" ca="1" si="2287"/>
        <v>#N/A</v>
      </c>
      <c r="H414" s="125" t="e">
        <f t="shared" ca="1" si="2287"/>
        <v>#N/A</v>
      </c>
      <c r="I414" s="125" t="e">
        <f t="shared" ca="1" si="2287"/>
        <v>#N/A</v>
      </c>
      <c r="J414" s="125" t="e">
        <f t="shared" ca="1" si="2287"/>
        <v>#N/A</v>
      </c>
      <c r="K414" s="125" t="e">
        <f t="shared" ca="1" si="2287"/>
        <v>#N/A</v>
      </c>
      <c r="L414" s="125" t="e">
        <f t="shared" ca="1" si="2287"/>
        <v>#N/A</v>
      </c>
      <c r="M414" s="125" t="e">
        <f t="shared" ca="1" si="2287"/>
        <v>#N/A</v>
      </c>
      <c r="N414" s="125" t="e">
        <f t="shared" ca="1" si="2287"/>
        <v>#N/A</v>
      </c>
      <c r="O414" s="125" t="e">
        <f t="shared" ca="1" si="2287"/>
        <v>#N/A</v>
      </c>
      <c r="P414" s="125" t="e">
        <f t="shared" ca="1" si="2287"/>
        <v>#N/A</v>
      </c>
      <c r="Q414" s="125" t="e">
        <f t="shared" ca="1" si="2287"/>
        <v>#N/A</v>
      </c>
      <c r="R414" s="125" t="e">
        <f t="shared" ca="1" si="2287"/>
        <v>#N/A</v>
      </c>
      <c r="S414" s="125" t="e">
        <f t="shared" ca="1" si="2287"/>
        <v>#N/A</v>
      </c>
      <c r="T414" s="125" t="e">
        <f t="shared" ca="1" si="2280"/>
        <v>#N/A</v>
      </c>
      <c r="U414" s="125" t="e">
        <f t="shared" ca="1" si="2280"/>
        <v>#N/A</v>
      </c>
      <c r="V414" s="125" t="e">
        <f t="shared" ca="1" si="2280"/>
        <v>#N/A</v>
      </c>
      <c r="W414" s="125" t="e">
        <f t="shared" ca="1" si="2280"/>
        <v>#N/A</v>
      </c>
      <c r="X414" s="125" t="e">
        <f t="shared" ca="1" si="2280"/>
        <v>#N/A</v>
      </c>
      <c r="Y414" s="125" t="e">
        <f t="shared" ca="1" si="2280"/>
        <v>#N/A</v>
      </c>
      <c r="Z414" s="125" t="e">
        <f t="shared" ca="1" si="2280"/>
        <v>#N/A</v>
      </c>
      <c r="AA414" s="125" t="e">
        <f t="shared" ca="1" si="2280"/>
        <v>#N/A</v>
      </c>
      <c r="AB414" s="125" t="e">
        <f t="shared" ca="1" si="2280"/>
        <v>#N/A</v>
      </c>
      <c r="AC414" s="125" t="e">
        <f t="shared" ca="1" si="2280"/>
        <v>#N/A</v>
      </c>
      <c r="AD414" s="125" t="e">
        <f t="shared" ca="1" si="2280"/>
        <v>#N/A</v>
      </c>
      <c r="AE414" s="125" t="e">
        <f t="shared" ca="1" si="2280"/>
        <v>#N/A</v>
      </c>
      <c r="AF414" s="125" t="e">
        <f t="shared" ca="1" si="2280"/>
        <v>#N/A</v>
      </c>
      <c r="AG414" s="125" t="e">
        <f t="shared" ca="1" si="2280"/>
        <v>#N/A</v>
      </c>
      <c r="AH414" s="125" t="e">
        <f t="shared" ca="1" si="2280"/>
        <v>#N/A</v>
      </c>
      <c r="AI414" s="125" t="e">
        <f t="shared" ca="1" si="2288"/>
        <v>#N/A</v>
      </c>
      <c r="AJ414" s="125" t="e">
        <f t="shared" ca="1" si="2288"/>
        <v>#N/A</v>
      </c>
      <c r="AK414" s="125" t="e">
        <f t="shared" ca="1" si="2288"/>
        <v>#N/A</v>
      </c>
      <c r="AL414" s="125" t="e">
        <f t="shared" ca="1" si="2288"/>
        <v>#N/A</v>
      </c>
      <c r="AM414" s="125" t="e">
        <f t="shared" ca="1" si="2288"/>
        <v>#N/A</v>
      </c>
      <c r="AN414" s="125" t="e">
        <f t="shared" ca="1" si="2288"/>
        <v>#N/A</v>
      </c>
      <c r="AO414" s="125" t="e">
        <f t="shared" ca="1" si="2288"/>
        <v>#N/A</v>
      </c>
      <c r="AP414" s="125" t="e">
        <f t="shared" ca="1" si="2288"/>
        <v>#N/A</v>
      </c>
      <c r="AQ414" s="125" t="e">
        <f t="shared" ca="1" si="2288"/>
        <v>#N/A</v>
      </c>
      <c r="AR414" s="125" t="e">
        <f t="shared" ca="1" si="2288"/>
        <v>#N/A</v>
      </c>
      <c r="AS414" s="125" t="e">
        <f t="shared" ca="1" si="2288"/>
        <v>#N/A</v>
      </c>
      <c r="AT414" s="125" t="e">
        <f t="shared" ca="1" si="2288"/>
        <v>#N/A</v>
      </c>
      <c r="AU414" s="125" t="e">
        <f t="shared" ca="1" si="2288"/>
        <v>#N/A</v>
      </c>
      <c r="AV414" s="125" t="e">
        <f t="shared" ca="1" si="2288"/>
        <v>#N/A</v>
      </c>
      <c r="AW414" s="125" t="e">
        <f t="shared" ca="1" si="2288"/>
        <v>#N/A</v>
      </c>
      <c r="AX414" s="125" t="e">
        <f t="shared" ca="1" si="2288"/>
        <v>#N/A</v>
      </c>
      <c r="AY414" s="125" t="e">
        <f t="shared" ca="1" si="2281"/>
        <v>#N/A</v>
      </c>
      <c r="AZ414" s="125" t="e">
        <f t="shared" ca="1" si="2281"/>
        <v>#N/A</v>
      </c>
      <c r="BA414" s="125" t="e">
        <f t="shared" ca="1" si="2281"/>
        <v>#N/A</v>
      </c>
      <c r="BB414" s="125" t="str">
        <f t="shared" ca="1" si="2182"/>
        <v/>
      </c>
      <c r="BC414" s="125" t="str">
        <f t="shared" ca="1" si="2174"/>
        <v/>
      </c>
      <c r="BD414" s="125" t="str">
        <f t="shared" ca="1" si="2175"/>
        <v/>
      </c>
      <c r="BE414" s="125" t="str">
        <f t="shared" ca="1" si="2176"/>
        <v/>
      </c>
      <c r="BF414" t="str">
        <f t="shared" ca="1" si="2183"/>
        <v/>
      </c>
      <c r="BG414" s="125" t="str">
        <f t="shared" ca="1" si="2210"/>
        <v/>
      </c>
      <c r="BI414" s="606" t="str">
        <f t="shared" ca="1" si="2245"/>
        <v/>
      </c>
      <c r="BJ414" s="125" t="str">
        <f t="shared" ca="1" si="2223"/>
        <v/>
      </c>
      <c r="BK414" s="125" t="str">
        <f t="shared" ca="1" si="2246"/>
        <v/>
      </c>
      <c r="BL414" s="125" t="str">
        <f t="shared" ref="BL414" ca="1" si="2349">IFERROR(INDEX($D$2:$BA$203,$A$41-1+$BI414,$A$27-3)*IF(RTF_unit="K",1,IF(RTF_unit="lb",1/1000,IF(RTF_unit="T",2,1))),"")</f>
        <v/>
      </c>
      <c r="BM414" s="125" t="str">
        <f t="shared" ref="BM414" ca="1" si="2350">IFERROR(INDEX($D$2:$BA$203,$A$41-1+$BI414,$A$27-1)*IF(RTF_unit="K",1,IF(RTF_unit="lb",1/1000,IF(RTF_unit="T",2,1))),"")</f>
        <v/>
      </c>
      <c r="BN414" s="125" t="str">
        <f t="shared" ref="BN414" ca="1" si="2351">IFERROR(INDEX($D$2:$BA$203,$A$41-1+$BI414,$A$27-2)*IF(RTF_unit="K",1,IF(RTF_unit="lb",1/1000,IF(RTF_unit="T",2,1))),"")</f>
        <v/>
      </c>
      <c r="BO414" s="125" t="str">
        <f t="shared" ref="BO414" ca="1" si="2352">IFERROR(INDEX($D$2:$BA$203,$A$41-1+$BI414,$A$27)*IF(RTF_unit_Moment="kip-ft",1,IF(RTF_unit_Moment="kip-in",1/12,IF(RTF_unit_Moment="lb-ft",1/1000,IF(RTF_unit_Moment="lb-in",1/12000,1)))),"")</f>
        <v/>
      </c>
      <c r="BP414" s="125" t="str">
        <f t="shared" ref="BP414" ca="1" si="2353">IFERROR(INDEX($D$2:$BA$203,$A$41-1+$BI414,$A$30)*IF(RTF_unit_Moment="kip-ft",1,IF(RTF_unit_Moment="kip-in",1/12,IF(RTF_unit_Moment="lb-ft",1/1000,IF(RTF_unit_Moment="lb-in",1/12000,1)))),"")</f>
        <v/>
      </c>
      <c r="BQ414" s="125" t="str">
        <f t="shared" ca="1" si="2252"/>
        <v/>
      </c>
      <c r="BR414" s="125" t="str">
        <f t="shared" ca="1" si="2253"/>
        <v/>
      </c>
      <c r="BT414" s="125" t="str">
        <f t="array" aca="1" ref="BT414" ca="1">IFERROR(INDEX($BB$1:$BB$203,SMALL(IF($BB$1:$BB$203&lt;&gt;"",ROW($BB$1:$BB$203)),ROW(407:407))),"")</f>
        <v/>
      </c>
      <c r="BU414" s="604" t="str">
        <f t="shared" ca="1" si="2221"/>
        <v/>
      </c>
      <c r="BV414" s="125" t="str">
        <f t="shared" ca="1" si="2229"/>
        <v/>
      </c>
      <c r="BW414" s="125" t="str">
        <f t="shared" ca="1" si="2229"/>
        <v/>
      </c>
      <c r="BX414" s="125" t="str">
        <f t="shared" ca="1" si="2229"/>
        <v/>
      </c>
      <c r="BY414" s="125" t="str">
        <f t="shared" ca="1" si="2230"/>
        <v/>
      </c>
      <c r="BZ414" s="125" t="str">
        <f t="shared" ca="1" si="2222"/>
        <v/>
      </c>
      <c r="CA414" s="125" t="str">
        <f t="shared" ca="1" si="2231"/>
        <v/>
      </c>
      <c r="CB414" s="125" t="str">
        <f t="shared" ca="1" si="2232"/>
        <v/>
      </c>
      <c r="CC414" s="125" t="str">
        <f t="shared" ca="1" si="2233"/>
        <v/>
      </c>
      <c r="CD414" s="125" t="str">
        <f t="shared" ca="1" si="2234"/>
        <v/>
      </c>
      <c r="CE414" s="125" t="str">
        <f t="shared" ca="1" si="2235"/>
        <v/>
      </c>
      <c r="CF414" s="125" t="str">
        <f t="shared" ca="1" si="2236"/>
        <v/>
      </c>
      <c r="CG414" s="125" t="str">
        <f t="shared" ca="1" si="2237"/>
        <v/>
      </c>
      <c r="CH414" s="125" t="str">
        <f t="shared" ca="1" si="2238"/>
        <v/>
      </c>
      <c r="CI414" s="125" t="str">
        <f t="shared" ca="1" si="2239"/>
        <v/>
      </c>
      <c r="CJ414" s="125" t="str">
        <f t="array" aca="1" ref="CJ414" ca="1">IFERROR(INDEX($CI$1:$CI$502,SMALL(IF($CI$1:$CI$502&lt;&gt;"",ROW($CI$1:$CI$502)),ROW(407:407))),"")</f>
        <v/>
      </c>
      <c r="CK414" s="125" t="str">
        <f t="shared" ca="1" si="2240"/>
        <v/>
      </c>
      <c r="CL414" s="125" t="str">
        <f t="shared" ca="1" si="2241"/>
        <v/>
      </c>
      <c r="CM414" s="125"/>
      <c r="CO414" s="125" t="str">
        <f t="shared" si="2242"/>
        <v/>
      </c>
      <c r="CP414" s="600" t="str">
        <f t="shared" si="2243"/>
        <v/>
      </c>
      <c r="CQ414" s="600" t="str">
        <f t="shared" si="2259"/>
        <v/>
      </c>
      <c r="CR414" s="600" t="str">
        <f t="shared" si="2244"/>
        <v/>
      </c>
    </row>
    <row r="415" spans="1:96" x14ac:dyDescent="0.25">
      <c r="A415" s="591"/>
      <c r="C415" s="125">
        <f t="shared" si="2189"/>
        <v>413</v>
      </c>
      <c r="D415" s="125" t="e">
        <f t="shared" ca="1" si="2287"/>
        <v>#N/A</v>
      </c>
      <c r="E415" s="125" t="e">
        <f t="shared" ca="1" si="2287"/>
        <v>#N/A</v>
      </c>
      <c r="F415" s="125" t="e">
        <f t="shared" ca="1" si="2287"/>
        <v>#N/A</v>
      </c>
      <c r="G415" s="125" t="e">
        <f t="shared" ca="1" si="2287"/>
        <v>#N/A</v>
      </c>
      <c r="H415" s="125" t="e">
        <f t="shared" ca="1" si="2287"/>
        <v>#N/A</v>
      </c>
      <c r="I415" s="125" t="e">
        <f t="shared" ca="1" si="2287"/>
        <v>#N/A</v>
      </c>
      <c r="J415" s="125" t="e">
        <f t="shared" ca="1" si="2287"/>
        <v>#N/A</v>
      </c>
      <c r="K415" s="125" t="e">
        <f t="shared" ca="1" si="2287"/>
        <v>#N/A</v>
      </c>
      <c r="L415" s="125" t="e">
        <f t="shared" ca="1" si="2287"/>
        <v>#N/A</v>
      </c>
      <c r="M415" s="125" t="e">
        <f t="shared" ca="1" si="2287"/>
        <v>#N/A</v>
      </c>
      <c r="N415" s="125" t="e">
        <f t="shared" ca="1" si="2287"/>
        <v>#N/A</v>
      </c>
      <c r="O415" s="125" t="e">
        <f t="shared" ca="1" si="2287"/>
        <v>#N/A</v>
      </c>
      <c r="P415" s="125" t="e">
        <f t="shared" ca="1" si="2287"/>
        <v>#N/A</v>
      </c>
      <c r="Q415" s="125" t="e">
        <f t="shared" ca="1" si="2287"/>
        <v>#N/A</v>
      </c>
      <c r="R415" s="125" t="e">
        <f t="shared" ca="1" si="2287"/>
        <v>#N/A</v>
      </c>
      <c r="S415" s="125" t="e">
        <f t="shared" ca="1" si="2287"/>
        <v>#N/A</v>
      </c>
      <c r="T415" s="125" t="e">
        <f t="shared" ca="1" si="2280"/>
        <v>#N/A</v>
      </c>
      <c r="U415" s="125" t="e">
        <f t="shared" ca="1" si="2280"/>
        <v>#N/A</v>
      </c>
      <c r="V415" s="125" t="e">
        <f t="shared" ca="1" si="2280"/>
        <v>#N/A</v>
      </c>
      <c r="W415" s="125" t="e">
        <f t="shared" ca="1" si="2280"/>
        <v>#N/A</v>
      </c>
      <c r="X415" s="125" t="e">
        <f t="shared" ca="1" si="2280"/>
        <v>#N/A</v>
      </c>
      <c r="Y415" s="125" t="e">
        <f t="shared" ca="1" si="2280"/>
        <v>#N/A</v>
      </c>
      <c r="Z415" s="125" t="e">
        <f t="shared" ca="1" si="2280"/>
        <v>#N/A</v>
      </c>
      <c r="AA415" s="125" t="e">
        <f t="shared" ca="1" si="2280"/>
        <v>#N/A</v>
      </c>
      <c r="AB415" s="125" t="e">
        <f t="shared" ca="1" si="2280"/>
        <v>#N/A</v>
      </c>
      <c r="AC415" s="125" t="e">
        <f t="shared" ca="1" si="2280"/>
        <v>#N/A</v>
      </c>
      <c r="AD415" s="125" t="e">
        <f t="shared" ca="1" si="2280"/>
        <v>#N/A</v>
      </c>
      <c r="AE415" s="125" t="e">
        <f t="shared" ca="1" si="2280"/>
        <v>#N/A</v>
      </c>
      <c r="AF415" s="125" t="e">
        <f t="shared" ca="1" si="2280"/>
        <v>#N/A</v>
      </c>
      <c r="AG415" s="125" t="e">
        <f t="shared" ca="1" si="2280"/>
        <v>#N/A</v>
      </c>
      <c r="AH415" s="125" t="e">
        <f t="shared" ca="1" si="2280"/>
        <v>#N/A</v>
      </c>
      <c r="AI415" s="125" t="e">
        <f t="shared" ca="1" si="2288"/>
        <v>#N/A</v>
      </c>
      <c r="AJ415" s="125" t="e">
        <f t="shared" ca="1" si="2288"/>
        <v>#N/A</v>
      </c>
      <c r="AK415" s="125" t="e">
        <f t="shared" ca="1" si="2288"/>
        <v>#N/A</v>
      </c>
      <c r="AL415" s="125" t="e">
        <f t="shared" ca="1" si="2288"/>
        <v>#N/A</v>
      </c>
      <c r="AM415" s="125" t="e">
        <f t="shared" ca="1" si="2288"/>
        <v>#N/A</v>
      </c>
      <c r="AN415" s="125" t="e">
        <f t="shared" ca="1" si="2288"/>
        <v>#N/A</v>
      </c>
      <c r="AO415" s="125" t="e">
        <f t="shared" ca="1" si="2288"/>
        <v>#N/A</v>
      </c>
      <c r="AP415" s="125" t="e">
        <f t="shared" ca="1" si="2288"/>
        <v>#N/A</v>
      </c>
      <c r="AQ415" s="125" t="e">
        <f t="shared" ca="1" si="2288"/>
        <v>#N/A</v>
      </c>
      <c r="AR415" s="125" t="e">
        <f t="shared" ca="1" si="2288"/>
        <v>#N/A</v>
      </c>
      <c r="AS415" s="125" t="e">
        <f t="shared" ca="1" si="2288"/>
        <v>#N/A</v>
      </c>
      <c r="AT415" s="125" t="e">
        <f t="shared" ca="1" si="2288"/>
        <v>#N/A</v>
      </c>
      <c r="AU415" s="125" t="e">
        <f t="shared" ca="1" si="2288"/>
        <v>#N/A</v>
      </c>
      <c r="AV415" s="125" t="e">
        <f t="shared" ca="1" si="2288"/>
        <v>#N/A</v>
      </c>
      <c r="AW415" s="125" t="e">
        <f t="shared" ca="1" si="2288"/>
        <v>#N/A</v>
      </c>
      <c r="AX415" s="125" t="e">
        <f t="shared" ca="1" si="2288"/>
        <v>#N/A</v>
      </c>
      <c r="AY415" s="125" t="e">
        <f t="shared" ca="1" si="2281"/>
        <v>#N/A</v>
      </c>
      <c r="AZ415" s="125" t="e">
        <f t="shared" ca="1" si="2281"/>
        <v>#N/A</v>
      </c>
      <c r="BA415" s="125" t="e">
        <f t="shared" ca="1" si="2281"/>
        <v>#N/A</v>
      </c>
      <c r="BB415" s="125" t="str">
        <f t="shared" ca="1" si="2182"/>
        <v/>
      </c>
      <c r="BC415" s="125" t="str">
        <f t="shared" ca="1" si="2174"/>
        <v/>
      </c>
      <c r="BD415" s="125" t="str">
        <f t="shared" ca="1" si="2175"/>
        <v/>
      </c>
      <c r="BE415" s="125" t="str">
        <f t="shared" ca="1" si="2176"/>
        <v/>
      </c>
      <c r="BF415" t="str">
        <f t="shared" ca="1" si="2183"/>
        <v/>
      </c>
      <c r="BG415" s="125" t="str">
        <f t="shared" ca="1" si="2210"/>
        <v/>
      </c>
      <c r="BI415" s="606" t="str">
        <f t="shared" ca="1" si="2245"/>
        <v/>
      </c>
      <c r="BJ415" s="125" t="str">
        <f t="shared" ca="1" si="2223"/>
        <v/>
      </c>
      <c r="BK415" s="125" t="str">
        <f t="shared" ca="1" si="2246"/>
        <v/>
      </c>
      <c r="BL415" s="125" t="str">
        <f t="shared" ref="BL415" ca="1" si="2354">IFERROR(INDEX($D$2:$BA$203,$A$41-1+$BI415,$A$27-3)*IF(RTF_unit="K",1,IF(RTF_unit="lb",1/1000,IF(RTF_unit="T",2,1))),"")</f>
        <v/>
      </c>
      <c r="BM415" s="125" t="str">
        <f t="shared" ref="BM415" ca="1" si="2355">IFERROR(INDEX($D$2:$BA$203,$A$41-1+$BI415,$A$27-1)*IF(RTF_unit="K",1,IF(RTF_unit="lb",1/1000,IF(RTF_unit="T",2,1))),"")</f>
        <v/>
      </c>
      <c r="BN415" s="125" t="str">
        <f t="shared" ref="BN415" ca="1" si="2356">IFERROR(INDEX($D$2:$BA$203,$A$41-1+$BI415,$A$27-2)*IF(RTF_unit="K",1,IF(RTF_unit="lb",1/1000,IF(RTF_unit="T",2,1))),"")</f>
        <v/>
      </c>
      <c r="BO415" s="125" t="str">
        <f t="shared" ref="BO415" ca="1" si="2357">IFERROR(INDEX($D$2:$BA$203,$A$41-1+$BI415,$A$27)*IF(RTF_unit_Moment="kip-ft",1,IF(RTF_unit_Moment="kip-in",1/12,IF(RTF_unit_Moment="lb-ft",1/1000,IF(RTF_unit_Moment="lb-in",1/12000,1)))),"")</f>
        <v/>
      </c>
      <c r="BP415" s="125" t="str">
        <f t="shared" ref="BP415" ca="1" si="2358">IFERROR(INDEX($D$2:$BA$203,$A$41-1+$BI415,$A$30)*IF(RTF_unit_Moment="kip-ft",1,IF(RTF_unit_Moment="kip-in",1/12,IF(RTF_unit_Moment="lb-ft",1/1000,IF(RTF_unit_Moment="lb-in",1/12000,1)))),"")</f>
        <v/>
      </c>
      <c r="BQ415" s="125" t="str">
        <f t="shared" ca="1" si="2252"/>
        <v/>
      </c>
      <c r="BR415" s="125" t="str">
        <f t="shared" ca="1" si="2253"/>
        <v/>
      </c>
      <c r="BT415" s="125" t="str">
        <f t="array" aca="1" ref="BT415" ca="1">IFERROR(INDEX($BB$1:$BB$203,SMALL(IF($BB$1:$BB$203&lt;&gt;"",ROW($BB$1:$BB$203)),ROW(408:408))),"")</f>
        <v/>
      </c>
      <c r="BU415" s="604" t="str">
        <f t="shared" ca="1" si="2221"/>
        <v/>
      </c>
      <c r="BV415" s="125" t="str">
        <f t="shared" ca="1" si="2229"/>
        <v/>
      </c>
      <c r="BW415" s="125" t="str">
        <f t="shared" ca="1" si="2229"/>
        <v/>
      </c>
      <c r="BX415" s="125" t="str">
        <f t="shared" ca="1" si="2229"/>
        <v/>
      </c>
      <c r="BY415" s="125" t="str">
        <f t="shared" ca="1" si="2230"/>
        <v/>
      </c>
      <c r="BZ415" s="125" t="str">
        <f t="shared" ca="1" si="2222"/>
        <v/>
      </c>
      <c r="CA415" s="125" t="str">
        <f t="shared" ca="1" si="2231"/>
        <v/>
      </c>
      <c r="CB415" s="125" t="str">
        <f t="shared" ca="1" si="2232"/>
        <v/>
      </c>
      <c r="CC415" s="125" t="str">
        <f t="shared" ca="1" si="2233"/>
        <v/>
      </c>
      <c r="CD415" s="125" t="str">
        <f t="shared" ca="1" si="2234"/>
        <v/>
      </c>
      <c r="CE415" s="125" t="str">
        <f t="shared" ca="1" si="2235"/>
        <v/>
      </c>
      <c r="CF415" s="125" t="str">
        <f t="shared" ca="1" si="2236"/>
        <v/>
      </c>
      <c r="CG415" s="125" t="str">
        <f t="shared" ca="1" si="2237"/>
        <v/>
      </c>
      <c r="CH415" s="125" t="str">
        <f t="shared" ca="1" si="2238"/>
        <v/>
      </c>
      <c r="CI415" s="125" t="str">
        <f t="shared" ca="1" si="2239"/>
        <v/>
      </c>
      <c r="CJ415" s="125" t="str">
        <f t="array" aca="1" ref="CJ415" ca="1">IFERROR(INDEX($CI$1:$CI$502,SMALL(IF($CI$1:$CI$502&lt;&gt;"",ROW($CI$1:$CI$502)),ROW(408:408))),"")</f>
        <v/>
      </c>
      <c r="CK415" s="125" t="str">
        <f t="shared" ca="1" si="2240"/>
        <v/>
      </c>
      <c r="CL415" s="125" t="str">
        <f t="shared" ca="1" si="2241"/>
        <v/>
      </c>
      <c r="CM415" s="125"/>
      <c r="CO415" s="125" t="str">
        <f t="shared" si="2242"/>
        <v/>
      </c>
      <c r="CP415" s="600" t="str">
        <f t="shared" si="2243"/>
        <v/>
      </c>
      <c r="CQ415" s="600" t="str">
        <f t="shared" si="2259"/>
        <v/>
      </c>
      <c r="CR415" s="600" t="str">
        <f t="shared" si="2244"/>
        <v/>
      </c>
    </row>
    <row r="416" spans="1:96" x14ac:dyDescent="0.25">
      <c r="A416" s="591"/>
      <c r="C416" s="125">
        <f t="shared" si="2189"/>
        <v>414</v>
      </c>
      <c r="D416" s="125" t="e">
        <f t="shared" ca="1" si="2287"/>
        <v>#N/A</v>
      </c>
      <c r="E416" s="125" t="e">
        <f t="shared" ca="1" si="2287"/>
        <v>#N/A</v>
      </c>
      <c r="F416" s="125" t="e">
        <f t="shared" ca="1" si="2287"/>
        <v>#N/A</v>
      </c>
      <c r="G416" s="125" t="e">
        <f t="shared" ca="1" si="2287"/>
        <v>#N/A</v>
      </c>
      <c r="H416" s="125" t="e">
        <f t="shared" ca="1" si="2287"/>
        <v>#N/A</v>
      </c>
      <c r="I416" s="125" t="e">
        <f t="shared" ca="1" si="2287"/>
        <v>#N/A</v>
      </c>
      <c r="J416" s="125" t="e">
        <f t="shared" ca="1" si="2287"/>
        <v>#N/A</v>
      </c>
      <c r="K416" s="125" t="e">
        <f t="shared" ca="1" si="2287"/>
        <v>#N/A</v>
      </c>
      <c r="L416" s="125" t="e">
        <f t="shared" ca="1" si="2287"/>
        <v>#N/A</v>
      </c>
      <c r="M416" s="125" t="e">
        <f t="shared" ca="1" si="2287"/>
        <v>#N/A</v>
      </c>
      <c r="N416" s="125" t="e">
        <f t="shared" ca="1" si="2287"/>
        <v>#N/A</v>
      </c>
      <c r="O416" s="125" t="e">
        <f t="shared" ca="1" si="2287"/>
        <v>#N/A</v>
      </c>
      <c r="P416" s="125" t="e">
        <f t="shared" ca="1" si="2287"/>
        <v>#N/A</v>
      </c>
      <c r="Q416" s="125" t="e">
        <f t="shared" ca="1" si="2287"/>
        <v>#N/A</v>
      </c>
      <c r="R416" s="125" t="e">
        <f t="shared" ca="1" si="2287"/>
        <v>#N/A</v>
      </c>
      <c r="S416" s="125" t="e">
        <f t="shared" ca="1" si="2287"/>
        <v>#N/A</v>
      </c>
      <c r="T416" s="125" t="e">
        <f t="shared" ca="1" si="2280"/>
        <v>#N/A</v>
      </c>
      <c r="U416" s="125" t="e">
        <f t="shared" ca="1" si="2280"/>
        <v>#N/A</v>
      </c>
      <c r="V416" s="125" t="e">
        <f t="shared" ca="1" si="2280"/>
        <v>#N/A</v>
      </c>
      <c r="W416" s="125" t="e">
        <f t="shared" ca="1" si="2280"/>
        <v>#N/A</v>
      </c>
      <c r="X416" s="125" t="e">
        <f t="shared" ca="1" si="2280"/>
        <v>#N/A</v>
      </c>
      <c r="Y416" s="125" t="e">
        <f t="shared" ca="1" si="2280"/>
        <v>#N/A</v>
      </c>
      <c r="Z416" s="125" t="e">
        <f t="shared" ca="1" si="2280"/>
        <v>#N/A</v>
      </c>
      <c r="AA416" s="125" t="e">
        <f t="shared" ca="1" si="2280"/>
        <v>#N/A</v>
      </c>
      <c r="AB416" s="125" t="e">
        <f t="shared" ca="1" si="2280"/>
        <v>#N/A</v>
      </c>
      <c r="AC416" s="125" t="e">
        <f t="shared" ca="1" si="2280"/>
        <v>#N/A</v>
      </c>
      <c r="AD416" s="125" t="e">
        <f t="shared" ca="1" si="2280"/>
        <v>#N/A</v>
      </c>
      <c r="AE416" s="125" t="e">
        <f t="shared" ca="1" si="2280"/>
        <v>#N/A</v>
      </c>
      <c r="AF416" s="125" t="e">
        <f t="shared" ca="1" si="2280"/>
        <v>#N/A</v>
      </c>
      <c r="AG416" s="125" t="e">
        <f t="shared" ca="1" si="2280"/>
        <v>#N/A</v>
      </c>
      <c r="AH416" s="125" t="e">
        <f t="shared" ca="1" si="2280"/>
        <v>#N/A</v>
      </c>
      <c r="AI416" s="125" t="e">
        <f t="shared" ca="1" si="2288"/>
        <v>#N/A</v>
      </c>
      <c r="AJ416" s="125" t="e">
        <f t="shared" ca="1" si="2288"/>
        <v>#N/A</v>
      </c>
      <c r="AK416" s="125" t="e">
        <f t="shared" ca="1" si="2288"/>
        <v>#N/A</v>
      </c>
      <c r="AL416" s="125" t="e">
        <f t="shared" ca="1" si="2288"/>
        <v>#N/A</v>
      </c>
      <c r="AM416" s="125" t="e">
        <f t="shared" ca="1" si="2288"/>
        <v>#N/A</v>
      </c>
      <c r="AN416" s="125" t="e">
        <f t="shared" ca="1" si="2288"/>
        <v>#N/A</v>
      </c>
      <c r="AO416" s="125" t="e">
        <f t="shared" ca="1" si="2288"/>
        <v>#N/A</v>
      </c>
      <c r="AP416" s="125" t="e">
        <f t="shared" ca="1" si="2288"/>
        <v>#N/A</v>
      </c>
      <c r="AQ416" s="125" t="e">
        <f t="shared" ca="1" si="2288"/>
        <v>#N/A</v>
      </c>
      <c r="AR416" s="125" t="e">
        <f t="shared" ca="1" si="2288"/>
        <v>#N/A</v>
      </c>
      <c r="AS416" s="125" t="e">
        <f t="shared" ca="1" si="2288"/>
        <v>#N/A</v>
      </c>
      <c r="AT416" s="125" t="e">
        <f t="shared" ca="1" si="2288"/>
        <v>#N/A</v>
      </c>
      <c r="AU416" s="125" t="e">
        <f t="shared" ca="1" si="2288"/>
        <v>#N/A</v>
      </c>
      <c r="AV416" s="125" t="e">
        <f t="shared" ca="1" si="2288"/>
        <v>#N/A</v>
      </c>
      <c r="AW416" s="125" t="e">
        <f t="shared" ca="1" si="2288"/>
        <v>#N/A</v>
      </c>
      <c r="AX416" s="125" t="e">
        <f t="shared" ca="1" si="2288"/>
        <v>#N/A</v>
      </c>
      <c r="AY416" s="125" t="e">
        <f t="shared" ca="1" si="2281"/>
        <v>#N/A</v>
      </c>
      <c r="AZ416" s="125" t="e">
        <f t="shared" ca="1" si="2281"/>
        <v>#N/A</v>
      </c>
      <c r="BA416" s="125" t="e">
        <f t="shared" ca="1" si="2281"/>
        <v>#N/A</v>
      </c>
      <c r="BB416" s="125" t="str">
        <f t="shared" ca="1" si="2182"/>
        <v/>
      </c>
      <c r="BC416" s="125" t="str">
        <f t="shared" ca="1" si="2174"/>
        <v/>
      </c>
      <c r="BD416" s="125" t="str">
        <f t="shared" ca="1" si="2175"/>
        <v/>
      </c>
      <c r="BE416" s="125" t="str">
        <f t="shared" ca="1" si="2176"/>
        <v/>
      </c>
      <c r="BF416" t="str">
        <f t="shared" ca="1" si="2183"/>
        <v/>
      </c>
      <c r="BG416" s="125" t="str">
        <f t="shared" ca="1" si="2210"/>
        <v/>
      </c>
      <c r="BI416" s="606" t="str">
        <f t="shared" ca="1" si="2245"/>
        <v/>
      </c>
      <c r="BJ416" s="125" t="str">
        <f t="shared" ca="1" si="2223"/>
        <v/>
      </c>
      <c r="BK416" s="125" t="str">
        <f t="shared" ca="1" si="2246"/>
        <v/>
      </c>
      <c r="BL416" s="125" t="str">
        <f t="shared" ref="BL416" ca="1" si="2359">IFERROR(INDEX($D$2:$BA$203,$A$41-1+$BI416,$A$27-3)*IF(RTF_unit="K",1,IF(RTF_unit="lb",1/1000,IF(RTF_unit="T",2,1))),"")</f>
        <v/>
      </c>
      <c r="BM416" s="125" t="str">
        <f t="shared" ref="BM416" ca="1" si="2360">IFERROR(INDEX($D$2:$BA$203,$A$41-1+$BI416,$A$27-1)*IF(RTF_unit="K",1,IF(RTF_unit="lb",1/1000,IF(RTF_unit="T",2,1))),"")</f>
        <v/>
      </c>
      <c r="BN416" s="125" t="str">
        <f t="shared" ref="BN416" ca="1" si="2361">IFERROR(INDEX($D$2:$BA$203,$A$41-1+$BI416,$A$27-2)*IF(RTF_unit="K",1,IF(RTF_unit="lb",1/1000,IF(RTF_unit="T",2,1))),"")</f>
        <v/>
      </c>
      <c r="BO416" s="125" t="str">
        <f t="shared" ref="BO416" ca="1" si="2362">IFERROR(INDEX($D$2:$BA$203,$A$41-1+$BI416,$A$27)*IF(RTF_unit_Moment="kip-ft",1,IF(RTF_unit_Moment="kip-in",1/12,IF(RTF_unit_Moment="lb-ft",1/1000,IF(RTF_unit_Moment="lb-in",1/12000,1)))),"")</f>
        <v/>
      </c>
      <c r="BP416" s="125" t="str">
        <f t="shared" ref="BP416" ca="1" si="2363">IFERROR(INDEX($D$2:$BA$203,$A$41-1+$BI416,$A$30)*IF(RTF_unit_Moment="kip-ft",1,IF(RTF_unit_Moment="kip-in",1/12,IF(RTF_unit_Moment="lb-ft",1/1000,IF(RTF_unit_Moment="lb-in",1/12000,1)))),"")</f>
        <v/>
      </c>
      <c r="BQ416" s="125" t="str">
        <f t="shared" ca="1" si="2252"/>
        <v/>
      </c>
      <c r="BR416" s="125" t="str">
        <f t="shared" ca="1" si="2253"/>
        <v/>
      </c>
      <c r="BT416" s="125" t="str">
        <f t="array" aca="1" ref="BT416" ca="1">IFERROR(INDEX($BB$1:$BB$203,SMALL(IF($BB$1:$BB$203&lt;&gt;"",ROW($BB$1:$BB$203)),ROW(409:409))),"")</f>
        <v/>
      </c>
      <c r="BU416" s="604" t="str">
        <f t="shared" ca="1" si="2221"/>
        <v/>
      </c>
      <c r="BV416" s="125" t="str">
        <f t="shared" ca="1" si="2229"/>
        <v/>
      </c>
      <c r="BW416" s="125" t="str">
        <f t="shared" ca="1" si="2229"/>
        <v/>
      </c>
      <c r="BX416" s="125" t="str">
        <f t="shared" ca="1" si="2229"/>
        <v/>
      </c>
      <c r="BY416" s="125" t="str">
        <f t="shared" ca="1" si="2230"/>
        <v/>
      </c>
      <c r="BZ416" s="125" t="str">
        <f t="shared" ca="1" si="2222"/>
        <v/>
      </c>
      <c r="CA416" s="125" t="str">
        <f t="shared" ca="1" si="2231"/>
        <v/>
      </c>
      <c r="CB416" s="125" t="str">
        <f t="shared" ca="1" si="2232"/>
        <v/>
      </c>
      <c r="CC416" s="125" t="str">
        <f t="shared" ca="1" si="2233"/>
        <v/>
      </c>
      <c r="CD416" s="125" t="str">
        <f t="shared" ca="1" si="2234"/>
        <v/>
      </c>
      <c r="CE416" s="125" t="str">
        <f t="shared" ca="1" si="2235"/>
        <v/>
      </c>
      <c r="CF416" s="125" t="str">
        <f t="shared" ca="1" si="2236"/>
        <v/>
      </c>
      <c r="CG416" s="125" t="str">
        <f t="shared" ca="1" si="2237"/>
        <v/>
      </c>
      <c r="CH416" s="125" t="str">
        <f t="shared" ca="1" si="2238"/>
        <v/>
      </c>
      <c r="CI416" s="125" t="str">
        <f t="shared" ca="1" si="2239"/>
        <v/>
      </c>
      <c r="CJ416" s="125" t="str">
        <f t="array" aca="1" ref="CJ416" ca="1">IFERROR(INDEX($CI$1:$CI$502,SMALL(IF($CI$1:$CI$502&lt;&gt;"",ROW($CI$1:$CI$502)),ROW(409:409))),"")</f>
        <v/>
      </c>
      <c r="CK416" s="125" t="str">
        <f t="shared" ca="1" si="2240"/>
        <v/>
      </c>
      <c r="CL416" s="125" t="str">
        <f t="shared" ca="1" si="2241"/>
        <v/>
      </c>
      <c r="CM416" s="125"/>
      <c r="CO416" s="125" t="str">
        <f t="shared" si="2242"/>
        <v/>
      </c>
      <c r="CP416" s="600" t="str">
        <f t="shared" si="2243"/>
        <v/>
      </c>
      <c r="CQ416" s="600" t="str">
        <f t="shared" si="2259"/>
        <v/>
      </c>
      <c r="CR416" s="600" t="str">
        <f t="shared" si="2244"/>
        <v/>
      </c>
    </row>
    <row r="417" spans="1:96" x14ac:dyDescent="0.25">
      <c r="A417" s="591"/>
      <c r="C417" s="125">
        <f t="shared" si="2189"/>
        <v>415</v>
      </c>
      <c r="D417" s="125" t="e">
        <f t="shared" ca="1" si="2287"/>
        <v>#N/A</v>
      </c>
      <c r="E417" s="125" t="e">
        <f t="shared" ca="1" si="2287"/>
        <v>#N/A</v>
      </c>
      <c r="F417" s="125" t="e">
        <f t="shared" ca="1" si="2287"/>
        <v>#N/A</v>
      </c>
      <c r="G417" s="125" t="e">
        <f t="shared" ca="1" si="2287"/>
        <v>#N/A</v>
      </c>
      <c r="H417" s="125" t="e">
        <f t="shared" ca="1" si="2287"/>
        <v>#N/A</v>
      </c>
      <c r="I417" s="125" t="e">
        <f t="shared" ca="1" si="2287"/>
        <v>#N/A</v>
      </c>
      <c r="J417" s="125" t="e">
        <f t="shared" ca="1" si="2287"/>
        <v>#N/A</v>
      </c>
      <c r="K417" s="125" t="e">
        <f t="shared" ca="1" si="2287"/>
        <v>#N/A</v>
      </c>
      <c r="L417" s="125" t="e">
        <f t="shared" ca="1" si="2287"/>
        <v>#N/A</v>
      </c>
      <c r="M417" s="125" t="e">
        <f t="shared" ca="1" si="2287"/>
        <v>#N/A</v>
      </c>
      <c r="N417" s="125" t="e">
        <f t="shared" ca="1" si="2287"/>
        <v>#N/A</v>
      </c>
      <c r="O417" s="125" t="e">
        <f t="shared" ca="1" si="2287"/>
        <v>#N/A</v>
      </c>
      <c r="P417" s="125" t="e">
        <f t="shared" ca="1" si="2287"/>
        <v>#N/A</v>
      </c>
      <c r="Q417" s="125" t="e">
        <f t="shared" ca="1" si="2287"/>
        <v>#N/A</v>
      </c>
      <c r="R417" s="125" t="e">
        <f t="shared" ca="1" si="2287"/>
        <v>#N/A</v>
      </c>
      <c r="S417" s="125" t="e">
        <f t="shared" ref="S417:AH432" ca="1" si="2364">TRIM(INDIRECT("'" &amp; "TNX Report" &amp; "'!" &amp; ADDRESS($A$9+$C417,S$1)))</f>
        <v>#N/A</v>
      </c>
      <c r="T417" s="125" t="e">
        <f t="shared" ca="1" si="2364"/>
        <v>#N/A</v>
      </c>
      <c r="U417" s="125" t="e">
        <f t="shared" ca="1" si="2364"/>
        <v>#N/A</v>
      </c>
      <c r="V417" s="125" t="e">
        <f t="shared" ca="1" si="2364"/>
        <v>#N/A</v>
      </c>
      <c r="W417" s="125" t="e">
        <f t="shared" ca="1" si="2364"/>
        <v>#N/A</v>
      </c>
      <c r="X417" s="125" t="e">
        <f t="shared" ca="1" si="2364"/>
        <v>#N/A</v>
      </c>
      <c r="Y417" s="125" t="e">
        <f t="shared" ca="1" si="2364"/>
        <v>#N/A</v>
      </c>
      <c r="Z417" s="125" t="e">
        <f t="shared" ca="1" si="2364"/>
        <v>#N/A</v>
      </c>
      <c r="AA417" s="125" t="e">
        <f t="shared" ca="1" si="2364"/>
        <v>#N/A</v>
      </c>
      <c r="AB417" s="125" t="e">
        <f t="shared" ca="1" si="2364"/>
        <v>#N/A</v>
      </c>
      <c r="AC417" s="125" t="e">
        <f t="shared" ca="1" si="2364"/>
        <v>#N/A</v>
      </c>
      <c r="AD417" s="125" t="e">
        <f t="shared" ca="1" si="2364"/>
        <v>#N/A</v>
      </c>
      <c r="AE417" s="125" t="e">
        <f t="shared" ca="1" si="2364"/>
        <v>#N/A</v>
      </c>
      <c r="AF417" s="125" t="e">
        <f t="shared" ca="1" si="2364"/>
        <v>#N/A</v>
      </c>
      <c r="AG417" s="125" t="e">
        <f t="shared" ca="1" si="2364"/>
        <v>#N/A</v>
      </c>
      <c r="AH417" s="125" t="e">
        <f t="shared" ca="1" si="2364"/>
        <v>#N/A</v>
      </c>
      <c r="AI417" s="125" t="e">
        <f t="shared" ca="1" si="2288"/>
        <v>#N/A</v>
      </c>
      <c r="AJ417" s="125" t="e">
        <f t="shared" ca="1" si="2288"/>
        <v>#N/A</v>
      </c>
      <c r="AK417" s="125" t="e">
        <f t="shared" ca="1" si="2288"/>
        <v>#N/A</v>
      </c>
      <c r="AL417" s="125" t="e">
        <f t="shared" ca="1" si="2288"/>
        <v>#N/A</v>
      </c>
      <c r="AM417" s="125" t="e">
        <f t="shared" ca="1" si="2288"/>
        <v>#N/A</v>
      </c>
      <c r="AN417" s="125" t="e">
        <f t="shared" ca="1" si="2288"/>
        <v>#N/A</v>
      </c>
      <c r="AO417" s="125" t="e">
        <f t="shared" ca="1" si="2288"/>
        <v>#N/A</v>
      </c>
      <c r="AP417" s="125" t="e">
        <f t="shared" ca="1" si="2288"/>
        <v>#N/A</v>
      </c>
      <c r="AQ417" s="125" t="e">
        <f t="shared" ca="1" si="2288"/>
        <v>#N/A</v>
      </c>
      <c r="AR417" s="125" t="e">
        <f t="shared" ca="1" si="2288"/>
        <v>#N/A</v>
      </c>
      <c r="AS417" s="125" t="e">
        <f t="shared" ca="1" si="2288"/>
        <v>#N/A</v>
      </c>
      <c r="AT417" s="125" t="e">
        <f t="shared" ca="1" si="2288"/>
        <v>#N/A</v>
      </c>
      <c r="AU417" s="125" t="e">
        <f t="shared" ca="1" si="2288"/>
        <v>#N/A</v>
      </c>
      <c r="AV417" s="125" t="e">
        <f t="shared" ca="1" si="2288"/>
        <v>#N/A</v>
      </c>
      <c r="AW417" s="125" t="e">
        <f t="shared" ca="1" si="2288"/>
        <v>#N/A</v>
      </c>
      <c r="AX417" s="125" t="e">
        <f t="shared" ref="AX417:BA432" ca="1" si="2365">TRIM(INDIRECT("'" &amp; "TNX Report" &amp; "'!" &amp; ADDRESS($A$9+$C417,AX$1)))</f>
        <v>#N/A</v>
      </c>
      <c r="AY417" s="125" t="e">
        <f t="shared" ca="1" si="2365"/>
        <v>#N/A</v>
      </c>
      <c r="AZ417" s="125" t="e">
        <f t="shared" ca="1" si="2365"/>
        <v>#N/A</v>
      </c>
      <c r="BA417" s="125" t="e">
        <f t="shared" ca="1" si="2365"/>
        <v>#N/A</v>
      </c>
      <c r="BB417" s="125" t="str">
        <f t="shared" ca="1" si="2182"/>
        <v/>
      </c>
      <c r="BC417" s="125" t="str">
        <f t="shared" ca="1" si="2174"/>
        <v/>
      </c>
      <c r="BD417" s="125" t="str">
        <f t="shared" ca="1" si="2175"/>
        <v/>
      </c>
      <c r="BE417" s="125" t="str">
        <f t="shared" ca="1" si="2176"/>
        <v/>
      </c>
      <c r="BF417" t="str">
        <f t="shared" ca="1" si="2183"/>
        <v/>
      </c>
      <c r="BG417" s="125" t="str">
        <f t="shared" ca="1" si="2210"/>
        <v/>
      </c>
      <c r="BI417" s="606" t="str">
        <f t="shared" ca="1" si="2245"/>
        <v/>
      </c>
      <c r="BJ417" s="125" t="str">
        <f t="shared" ca="1" si="2223"/>
        <v/>
      </c>
      <c r="BK417" s="125" t="str">
        <f t="shared" ca="1" si="2246"/>
        <v/>
      </c>
      <c r="BL417" s="125" t="str">
        <f t="shared" ref="BL417" ca="1" si="2366">IFERROR(INDEX($D$2:$BA$203,$A$41-1+$BI417,$A$27-3)*IF(RTF_unit="K",1,IF(RTF_unit="lb",1/1000,IF(RTF_unit="T",2,1))),"")</f>
        <v/>
      </c>
      <c r="BM417" s="125" t="str">
        <f t="shared" ref="BM417" ca="1" si="2367">IFERROR(INDEX($D$2:$BA$203,$A$41-1+$BI417,$A$27-1)*IF(RTF_unit="K",1,IF(RTF_unit="lb",1/1000,IF(RTF_unit="T",2,1))),"")</f>
        <v/>
      </c>
      <c r="BN417" s="125" t="str">
        <f t="shared" ref="BN417" ca="1" si="2368">IFERROR(INDEX($D$2:$BA$203,$A$41-1+$BI417,$A$27-2)*IF(RTF_unit="K",1,IF(RTF_unit="lb",1/1000,IF(RTF_unit="T",2,1))),"")</f>
        <v/>
      </c>
      <c r="BO417" s="125" t="str">
        <f t="shared" ref="BO417" ca="1" si="2369">IFERROR(INDEX($D$2:$BA$203,$A$41-1+$BI417,$A$27)*IF(RTF_unit_Moment="kip-ft",1,IF(RTF_unit_Moment="kip-in",1/12,IF(RTF_unit_Moment="lb-ft",1/1000,IF(RTF_unit_Moment="lb-in",1/12000,1)))),"")</f>
        <v/>
      </c>
      <c r="BP417" s="125" t="str">
        <f t="shared" ref="BP417" ca="1" si="2370">IFERROR(INDEX($D$2:$BA$203,$A$41-1+$BI417,$A$30)*IF(RTF_unit_Moment="kip-ft",1,IF(RTF_unit_Moment="kip-in",1/12,IF(RTF_unit_Moment="lb-ft",1/1000,IF(RTF_unit_Moment="lb-in",1/12000,1)))),"")</f>
        <v/>
      </c>
      <c r="BQ417" s="125" t="str">
        <f t="shared" ca="1" si="2252"/>
        <v/>
      </c>
      <c r="BR417" s="125" t="str">
        <f t="shared" ca="1" si="2253"/>
        <v/>
      </c>
      <c r="BT417" s="125" t="str">
        <f t="array" aca="1" ref="BT417" ca="1">IFERROR(INDEX($BB$1:$BB$203,SMALL(IF($BB$1:$BB$203&lt;&gt;"",ROW($BB$1:$BB$203)),ROW(410:410))),"")</f>
        <v/>
      </c>
      <c r="BU417" s="604" t="str">
        <f t="shared" ca="1" si="2221"/>
        <v/>
      </c>
      <c r="BV417" s="125" t="str">
        <f t="shared" ca="1" si="2229"/>
        <v/>
      </c>
      <c r="BW417" s="125" t="str">
        <f t="shared" ca="1" si="2229"/>
        <v/>
      </c>
      <c r="BX417" s="125" t="str">
        <f t="shared" ca="1" si="2229"/>
        <v/>
      </c>
      <c r="BY417" s="125" t="str">
        <f t="shared" ca="1" si="2230"/>
        <v/>
      </c>
      <c r="BZ417" s="125" t="str">
        <f t="shared" ca="1" si="2222"/>
        <v/>
      </c>
      <c r="CA417" s="125" t="str">
        <f t="shared" ca="1" si="2231"/>
        <v/>
      </c>
      <c r="CB417" s="125" t="str">
        <f t="shared" ca="1" si="2232"/>
        <v/>
      </c>
      <c r="CC417" s="125" t="str">
        <f t="shared" ca="1" si="2233"/>
        <v/>
      </c>
      <c r="CD417" s="125" t="str">
        <f t="shared" ca="1" si="2234"/>
        <v/>
      </c>
      <c r="CE417" s="125" t="str">
        <f t="shared" ca="1" si="2235"/>
        <v/>
      </c>
      <c r="CF417" s="125" t="str">
        <f t="shared" ca="1" si="2236"/>
        <v/>
      </c>
      <c r="CG417" s="125" t="str">
        <f t="shared" ca="1" si="2237"/>
        <v/>
      </c>
      <c r="CH417" s="125" t="str">
        <f t="shared" ca="1" si="2238"/>
        <v/>
      </c>
      <c r="CI417" s="125" t="str">
        <f t="shared" ca="1" si="2239"/>
        <v/>
      </c>
      <c r="CJ417" s="125" t="str">
        <f t="array" aca="1" ref="CJ417" ca="1">IFERROR(INDEX($CI$1:$CI$502,SMALL(IF($CI$1:$CI$502&lt;&gt;"",ROW($CI$1:$CI$502)),ROW(410:410))),"")</f>
        <v/>
      </c>
      <c r="CK417" s="125" t="str">
        <f t="shared" ca="1" si="2240"/>
        <v/>
      </c>
      <c r="CL417" s="125" t="str">
        <f t="shared" ca="1" si="2241"/>
        <v/>
      </c>
      <c r="CM417" s="125"/>
      <c r="CO417" s="125" t="str">
        <f t="shared" si="2242"/>
        <v/>
      </c>
      <c r="CP417" s="600" t="str">
        <f t="shared" si="2243"/>
        <v/>
      </c>
      <c r="CQ417" s="600" t="str">
        <f t="shared" si="2259"/>
        <v/>
      </c>
      <c r="CR417" s="600" t="str">
        <f t="shared" si="2244"/>
        <v/>
      </c>
    </row>
    <row r="418" spans="1:96" x14ac:dyDescent="0.25">
      <c r="A418" s="591"/>
      <c r="C418" s="125">
        <f t="shared" si="2189"/>
        <v>416</v>
      </c>
      <c r="D418" s="125" t="e">
        <f t="shared" ref="D418:S433" ca="1" si="2371">TRIM(INDIRECT("'" &amp; "TNX Report" &amp; "'!" &amp; ADDRESS($A$9+$C418,D$1)))</f>
        <v>#N/A</v>
      </c>
      <c r="E418" s="125" t="e">
        <f t="shared" ca="1" si="2371"/>
        <v>#N/A</v>
      </c>
      <c r="F418" s="125" t="e">
        <f t="shared" ca="1" si="2371"/>
        <v>#N/A</v>
      </c>
      <c r="G418" s="125" t="e">
        <f t="shared" ca="1" si="2371"/>
        <v>#N/A</v>
      </c>
      <c r="H418" s="125" t="e">
        <f t="shared" ca="1" si="2371"/>
        <v>#N/A</v>
      </c>
      <c r="I418" s="125" t="e">
        <f t="shared" ca="1" si="2371"/>
        <v>#N/A</v>
      </c>
      <c r="J418" s="125" t="e">
        <f t="shared" ca="1" si="2371"/>
        <v>#N/A</v>
      </c>
      <c r="K418" s="125" t="e">
        <f t="shared" ca="1" si="2371"/>
        <v>#N/A</v>
      </c>
      <c r="L418" s="125" t="e">
        <f t="shared" ca="1" si="2371"/>
        <v>#N/A</v>
      </c>
      <c r="M418" s="125" t="e">
        <f t="shared" ca="1" si="2371"/>
        <v>#N/A</v>
      </c>
      <c r="N418" s="125" t="e">
        <f t="shared" ca="1" si="2371"/>
        <v>#N/A</v>
      </c>
      <c r="O418" s="125" t="e">
        <f t="shared" ca="1" si="2371"/>
        <v>#N/A</v>
      </c>
      <c r="P418" s="125" t="e">
        <f t="shared" ca="1" si="2371"/>
        <v>#N/A</v>
      </c>
      <c r="Q418" s="125" t="e">
        <f t="shared" ca="1" si="2371"/>
        <v>#N/A</v>
      </c>
      <c r="R418" s="125" t="e">
        <f t="shared" ca="1" si="2371"/>
        <v>#N/A</v>
      </c>
      <c r="S418" s="125" t="e">
        <f t="shared" ca="1" si="2371"/>
        <v>#N/A</v>
      </c>
      <c r="T418" s="125" t="e">
        <f t="shared" ca="1" si="2364"/>
        <v>#N/A</v>
      </c>
      <c r="U418" s="125" t="e">
        <f t="shared" ca="1" si="2364"/>
        <v>#N/A</v>
      </c>
      <c r="V418" s="125" t="e">
        <f t="shared" ca="1" si="2364"/>
        <v>#N/A</v>
      </c>
      <c r="W418" s="125" t="e">
        <f t="shared" ca="1" si="2364"/>
        <v>#N/A</v>
      </c>
      <c r="X418" s="125" t="e">
        <f t="shared" ca="1" si="2364"/>
        <v>#N/A</v>
      </c>
      <c r="Y418" s="125" t="e">
        <f t="shared" ca="1" si="2364"/>
        <v>#N/A</v>
      </c>
      <c r="Z418" s="125" t="e">
        <f t="shared" ca="1" si="2364"/>
        <v>#N/A</v>
      </c>
      <c r="AA418" s="125" t="e">
        <f t="shared" ca="1" si="2364"/>
        <v>#N/A</v>
      </c>
      <c r="AB418" s="125" t="e">
        <f t="shared" ca="1" si="2364"/>
        <v>#N/A</v>
      </c>
      <c r="AC418" s="125" t="e">
        <f t="shared" ca="1" si="2364"/>
        <v>#N/A</v>
      </c>
      <c r="AD418" s="125" t="e">
        <f t="shared" ca="1" si="2364"/>
        <v>#N/A</v>
      </c>
      <c r="AE418" s="125" t="e">
        <f t="shared" ca="1" si="2364"/>
        <v>#N/A</v>
      </c>
      <c r="AF418" s="125" t="e">
        <f t="shared" ca="1" si="2364"/>
        <v>#N/A</v>
      </c>
      <c r="AG418" s="125" t="e">
        <f t="shared" ca="1" si="2364"/>
        <v>#N/A</v>
      </c>
      <c r="AH418" s="125" t="e">
        <f t="shared" ca="1" si="2364"/>
        <v>#N/A</v>
      </c>
      <c r="AI418" s="125" t="e">
        <f t="shared" ref="AI418:AX433" ca="1" si="2372">TRIM(INDIRECT("'" &amp; "TNX Report" &amp; "'!" &amp; ADDRESS($A$9+$C418,AI$1)))</f>
        <v>#N/A</v>
      </c>
      <c r="AJ418" s="125" t="e">
        <f t="shared" ca="1" si="2372"/>
        <v>#N/A</v>
      </c>
      <c r="AK418" s="125" t="e">
        <f t="shared" ca="1" si="2372"/>
        <v>#N/A</v>
      </c>
      <c r="AL418" s="125" t="e">
        <f t="shared" ca="1" si="2372"/>
        <v>#N/A</v>
      </c>
      <c r="AM418" s="125" t="e">
        <f t="shared" ca="1" si="2372"/>
        <v>#N/A</v>
      </c>
      <c r="AN418" s="125" t="e">
        <f t="shared" ca="1" si="2372"/>
        <v>#N/A</v>
      </c>
      <c r="AO418" s="125" t="e">
        <f t="shared" ca="1" si="2372"/>
        <v>#N/A</v>
      </c>
      <c r="AP418" s="125" t="e">
        <f t="shared" ca="1" si="2372"/>
        <v>#N/A</v>
      </c>
      <c r="AQ418" s="125" t="e">
        <f t="shared" ca="1" si="2372"/>
        <v>#N/A</v>
      </c>
      <c r="AR418" s="125" t="e">
        <f t="shared" ca="1" si="2372"/>
        <v>#N/A</v>
      </c>
      <c r="AS418" s="125" t="e">
        <f t="shared" ca="1" si="2372"/>
        <v>#N/A</v>
      </c>
      <c r="AT418" s="125" t="e">
        <f t="shared" ca="1" si="2372"/>
        <v>#N/A</v>
      </c>
      <c r="AU418" s="125" t="e">
        <f t="shared" ca="1" si="2372"/>
        <v>#N/A</v>
      </c>
      <c r="AV418" s="125" t="e">
        <f t="shared" ca="1" si="2372"/>
        <v>#N/A</v>
      </c>
      <c r="AW418" s="125" t="e">
        <f t="shared" ca="1" si="2372"/>
        <v>#N/A</v>
      </c>
      <c r="AX418" s="125" t="e">
        <f t="shared" ca="1" si="2372"/>
        <v>#N/A</v>
      </c>
      <c r="AY418" s="125" t="e">
        <f t="shared" ca="1" si="2365"/>
        <v>#N/A</v>
      </c>
      <c r="AZ418" s="125" t="e">
        <f t="shared" ca="1" si="2365"/>
        <v>#N/A</v>
      </c>
      <c r="BA418" s="125" t="e">
        <f t="shared" ca="1" si="2365"/>
        <v>#N/A</v>
      </c>
      <c r="BB418" s="125" t="str">
        <f t="shared" ca="1" si="2182"/>
        <v/>
      </c>
      <c r="BC418" s="125" t="str">
        <f t="shared" ca="1" si="2174"/>
        <v/>
      </c>
      <c r="BD418" s="125" t="str">
        <f t="shared" ca="1" si="2175"/>
        <v/>
      </c>
      <c r="BE418" s="125" t="str">
        <f t="shared" ca="1" si="2176"/>
        <v/>
      </c>
      <c r="BF418" t="str">
        <f t="shared" ca="1" si="2183"/>
        <v/>
      </c>
      <c r="BG418" s="125" t="str">
        <f t="shared" ca="1" si="2210"/>
        <v/>
      </c>
      <c r="BI418" s="606" t="str">
        <f t="shared" ca="1" si="2245"/>
        <v/>
      </c>
      <c r="BJ418" s="125" t="str">
        <f t="shared" ca="1" si="2223"/>
        <v/>
      </c>
      <c r="BK418" s="125" t="str">
        <f t="shared" ca="1" si="2246"/>
        <v/>
      </c>
      <c r="BL418" s="125" t="str">
        <f t="shared" ref="BL418" ca="1" si="2373">IFERROR(INDEX($D$2:$BA$203,$A$41-1+$BI418,$A$27-3)*IF(RTF_unit="K",1,IF(RTF_unit="lb",1/1000,IF(RTF_unit="T",2,1))),"")</f>
        <v/>
      </c>
      <c r="BM418" s="125" t="str">
        <f t="shared" ref="BM418" ca="1" si="2374">IFERROR(INDEX($D$2:$BA$203,$A$41-1+$BI418,$A$27-1)*IF(RTF_unit="K",1,IF(RTF_unit="lb",1/1000,IF(RTF_unit="T",2,1))),"")</f>
        <v/>
      </c>
      <c r="BN418" s="125" t="str">
        <f t="shared" ref="BN418" ca="1" si="2375">IFERROR(INDEX($D$2:$BA$203,$A$41-1+$BI418,$A$27-2)*IF(RTF_unit="K",1,IF(RTF_unit="lb",1/1000,IF(RTF_unit="T",2,1))),"")</f>
        <v/>
      </c>
      <c r="BO418" s="125" t="str">
        <f t="shared" ref="BO418" ca="1" si="2376">IFERROR(INDEX($D$2:$BA$203,$A$41-1+$BI418,$A$27)*IF(RTF_unit_Moment="kip-ft",1,IF(RTF_unit_Moment="kip-in",1/12,IF(RTF_unit_Moment="lb-ft",1/1000,IF(RTF_unit_Moment="lb-in",1/12000,1)))),"")</f>
        <v/>
      </c>
      <c r="BP418" s="125" t="str">
        <f t="shared" ref="BP418" ca="1" si="2377">IFERROR(INDEX($D$2:$BA$203,$A$41-1+$BI418,$A$30)*IF(RTF_unit_Moment="kip-ft",1,IF(RTF_unit_Moment="kip-in",1/12,IF(RTF_unit_Moment="lb-ft",1/1000,IF(RTF_unit_Moment="lb-in",1/12000,1)))),"")</f>
        <v/>
      </c>
      <c r="BQ418" s="125" t="str">
        <f t="shared" ca="1" si="2252"/>
        <v/>
      </c>
      <c r="BR418" s="125" t="str">
        <f t="shared" ca="1" si="2253"/>
        <v/>
      </c>
      <c r="BT418" s="125" t="str">
        <f t="array" aca="1" ref="BT418" ca="1">IFERROR(INDEX($BB$1:$BB$203,SMALL(IF($BB$1:$BB$203&lt;&gt;"",ROW($BB$1:$BB$203)),ROW(411:411))),"")</f>
        <v/>
      </c>
      <c r="BU418" s="604" t="str">
        <f t="shared" ca="1" si="2221"/>
        <v/>
      </c>
      <c r="BV418" s="125" t="str">
        <f t="shared" ca="1" si="2229"/>
        <v/>
      </c>
      <c r="BW418" s="125" t="str">
        <f t="shared" ca="1" si="2229"/>
        <v/>
      </c>
      <c r="BX418" s="125" t="str">
        <f t="shared" ca="1" si="2229"/>
        <v/>
      </c>
      <c r="BY418" s="125" t="str">
        <f t="shared" ca="1" si="2230"/>
        <v/>
      </c>
      <c r="BZ418" s="125" t="str">
        <f t="shared" ca="1" si="2222"/>
        <v/>
      </c>
      <c r="CA418" s="125" t="str">
        <f t="shared" ca="1" si="2231"/>
        <v/>
      </c>
      <c r="CB418" s="125" t="str">
        <f t="shared" ca="1" si="2232"/>
        <v/>
      </c>
      <c r="CC418" s="125" t="str">
        <f t="shared" ca="1" si="2233"/>
        <v/>
      </c>
      <c r="CD418" s="125" t="str">
        <f t="shared" ca="1" si="2234"/>
        <v/>
      </c>
      <c r="CE418" s="125" t="str">
        <f t="shared" ca="1" si="2235"/>
        <v/>
      </c>
      <c r="CF418" s="125" t="str">
        <f t="shared" ca="1" si="2236"/>
        <v/>
      </c>
      <c r="CG418" s="125" t="str">
        <f t="shared" ca="1" si="2237"/>
        <v/>
      </c>
      <c r="CH418" s="125" t="str">
        <f t="shared" ca="1" si="2238"/>
        <v/>
      </c>
      <c r="CI418" s="125" t="str">
        <f t="shared" ca="1" si="2239"/>
        <v/>
      </c>
      <c r="CJ418" s="125" t="str">
        <f t="array" aca="1" ref="CJ418" ca="1">IFERROR(INDEX($CI$1:$CI$502,SMALL(IF($CI$1:$CI$502&lt;&gt;"",ROW($CI$1:$CI$502)),ROW(411:411))),"")</f>
        <v/>
      </c>
      <c r="CK418" s="125" t="str">
        <f t="shared" ca="1" si="2240"/>
        <v/>
      </c>
      <c r="CL418" s="125" t="str">
        <f t="shared" ca="1" si="2241"/>
        <v/>
      </c>
      <c r="CM418" s="125"/>
      <c r="CO418" s="125" t="str">
        <f t="shared" si="2242"/>
        <v/>
      </c>
      <c r="CP418" s="600" t="str">
        <f t="shared" si="2243"/>
        <v/>
      </c>
      <c r="CQ418" s="600" t="str">
        <f t="shared" si="2259"/>
        <v/>
      </c>
      <c r="CR418" s="600" t="str">
        <f t="shared" si="2244"/>
        <v/>
      </c>
    </row>
    <row r="419" spans="1:96" x14ac:dyDescent="0.25">
      <c r="A419" s="591"/>
      <c r="C419" s="125">
        <f t="shared" si="2189"/>
        <v>417</v>
      </c>
      <c r="D419" s="125" t="e">
        <f t="shared" ca="1" si="2371"/>
        <v>#N/A</v>
      </c>
      <c r="E419" s="125" t="e">
        <f t="shared" ca="1" si="2371"/>
        <v>#N/A</v>
      </c>
      <c r="F419" s="125" t="e">
        <f t="shared" ca="1" si="2371"/>
        <v>#N/A</v>
      </c>
      <c r="G419" s="125" t="e">
        <f t="shared" ca="1" si="2371"/>
        <v>#N/A</v>
      </c>
      <c r="H419" s="125" t="e">
        <f t="shared" ca="1" si="2371"/>
        <v>#N/A</v>
      </c>
      <c r="I419" s="125" t="e">
        <f t="shared" ca="1" si="2371"/>
        <v>#N/A</v>
      </c>
      <c r="J419" s="125" t="e">
        <f t="shared" ca="1" si="2371"/>
        <v>#N/A</v>
      </c>
      <c r="K419" s="125" t="e">
        <f t="shared" ca="1" si="2371"/>
        <v>#N/A</v>
      </c>
      <c r="L419" s="125" t="e">
        <f t="shared" ca="1" si="2371"/>
        <v>#N/A</v>
      </c>
      <c r="M419" s="125" t="e">
        <f t="shared" ca="1" si="2371"/>
        <v>#N/A</v>
      </c>
      <c r="N419" s="125" t="e">
        <f t="shared" ca="1" si="2371"/>
        <v>#N/A</v>
      </c>
      <c r="O419" s="125" t="e">
        <f t="shared" ca="1" si="2371"/>
        <v>#N/A</v>
      </c>
      <c r="P419" s="125" t="e">
        <f t="shared" ca="1" si="2371"/>
        <v>#N/A</v>
      </c>
      <c r="Q419" s="125" t="e">
        <f t="shared" ca="1" si="2371"/>
        <v>#N/A</v>
      </c>
      <c r="R419" s="125" t="e">
        <f t="shared" ca="1" si="2371"/>
        <v>#N/A</v>
      </c>
      <c r="S419" s="125" t="e">
        <f t="shared" ca="1" si="2371"/>
        <v>#N/A</v>
      </c>
      <c r="T419" s="125" t="e">
        <f t="shared" ca="1" si="2364"/>
        <v>#N/A</v>
      </c>
      <c r="U419" s="125" t="e">
        <f t="shared" ca="1" si="2364"/>
        <v>#N/A</v>
      </c>
      <c r="V419" s="125" t="e">
        <f t="shared" ca="1" si="2364"/>
        <v>#N/A</v>
      </c>
      <c r="W419" s="125" t="e">
        <f t="shared" ca="1" si="2364"/>
        <v>#N/A</v>
      </c>
      <c r="X419" s="125" t="e">
        <f t="shared" ca="1" si="2364"/>
        <v>#N/A</v>
      </c>
      <c r="Y419" s="125" t="e">
        <f t="shared" ca="1" si="2364"/>
        <v>#N/A</v>
      </c>
      <c r="Z419" s="125" t="e">
        <f t="shared" ca="1" si="2364"/>
        <v>#N/A</v>
      </c>
      <c r="AA419" s="125" t="e">
        <f t="shared" ca="1" si="2364"/>
        <v>#N/A</v>
      </c>
      <c r="AB419" s="125" t="e">
        <f t="shared" ca="1" si="2364"/>
        <v>#N/A</v>
      </c>
      <c r="AC419" s="125" t="e">
        <f t="shared" ca="1" si="2364"/>
        <v>#N/A</v>
      </c>
      <c r="AD419" s="125" t="e">
        <f t="shared" ca="1" si="2364"/>
        <v>#N/A</v>
      </c>
      <c r="AE419" s="125" t="e">
        <f t="shared" ca="1" si="2364"/>
        <v>#N/A</v>
      </c>
      <c r="AF419" s="125" t="e">
        <f t="shared" ca="1" si="2364"/>
        <v>#N/A</v>
      </c>
      <c r="AG419" s="125" t="e">
        <f t="shared" ca="1" si="2364"/>
        <v>#N/A</v>
      </c>
      <c r="AH419" s="125" t="e">
        <f t="shared" ca="1" si="2364"/>
        <v>#N/A</v>
      </c>
      <c r="AI419" s="125" t="e">
        <f t="shared" ca="1" si="2372"/>
        <v>#N/A</v>
      </c>
      <c r="AJ419" s="125" t="e">
        <f t="shared" ca="1" si="2372"/>
        <v>#N/A</v>
      </c>
      <c r="AK419" s="125" t="e">
        <f t="shared" ca="1" si="2372"/>
        <v>#N/A</v>
      </c>
      <c r="AL419" s="125" t="e">
        <f t="shared" ca="1" si="2372"/>
        <v>#N/A</v>
      </c>
      <c r="AM419" s="125" t="e">
        <f t="shared" ca="1" si="2372"/>
        <v>#N/A</v>
      </c>
      <c r="AN419" s="125" t="e">
        <f t="shared" ca="1" si="2372"/>
        <v>#N/A</v>
      </c>
      <c r="AO419" s="125" t="e">
        <f t="shared" ca="1" si="2372"/>
        <v>#N/A</v>
      </c>
      <c r="AP419" s="125" t="e">
        <f t="shared" ca="1" si="2372"/>
        <v>#N/A</v>
      </c>
      <c r="AQ419" s="125" t="e">
        <f t="shared" ca="1" si="2372"/>
        <v>#N/A</v>
      </c>
      <c r="AR419" s="125" t="e">
        <f t="shared" ca="1" si="2372"/>
        <v>#N/A</v>
      </c>
      <c r="AS419" s="125" t="e">
        <f t="shared" ca="1" si="2372"/>
        <v>#N/A</v>
      </c>
      <c r="AT419" s="125" t="e">
        <f t="shared" ca="1" si="2372"/>
        <v>#N/A</v>
      </c>
      <c r="AU419" s="125" t="e">
        <f t="shared" ca="1" si="2372"/>
        <v>#N/A</v>
      </c>
      <c r="AV419" s="125" t="e">
        <f t="shared" ca="1" si="2372"/>
        <v>#N/A</v>
      </c>
      <c r="AW419" s="125" t="e">
        <f t="shared" ca="1" si="2372"/>
        <v>#N/A</v>
      </c>
      <c r="AX419" s="125" t="e">
        <f t="shared" ca="1" si="2372"/>
        <v>#N/A</v>
      </c>
      <c r="AY419" s="125" t="e">
        <f t="shared" ca="1" si="2365"/>
        <v>#N/A</v>
      </c>
      <c r="AZ419" s="125" t="e">
        <f t="shared" ca="1" si="2365"/>
        <v>#N/A</v>
      </c>
      <c r="BA419" s="125" t="e">
        <f t="shared" ca="1" si="2365"/>
        <v>#N/A</v>
      </c>
      <c r="BB419" s="125" t="str">
        <f t="shared" ca="1" si="2182"/>
        <v/>
      </c>
      <c r="BC419" s="125" t="str">
        <f t="shared" ca="1" si="2174"/>
        <v/>
      </c>
      <c r="BD419" s="125" t="str">
        <f t="shared" ca="1" si="2175"/>
        <v/>
      </c>
      <c r="BE419" s="125" t="str">
        <f t="shared" ca="1" si="2176"/>
        <v/>
      </c>
      <c r="BF419" t="str">
        <f t="shared" ca="1" si="2183"/>
        <v/>
      </c>
      <c r="BG419" s="125" t="str">
        <f t="shared" ca="1" si="2210"/>
        <v/>
      </c>
      <c r="BI419" s="606" t="str">
        <f t="shared" ca="1" si="2245"/>
        <v/>
      </c>
      <c r="BJ419" s="125" t="str">
        <f t="shared" ca="1" si="2223"/>
        <v/>
      </c>
      <c r="BK419" s="125" t="str">
        <f t="shared" ca="1" si="2246"/>
        <v/>
      </c>
      <c r="BL419" s="125" t="str">
        <f t="shared" ref="BL419" ca="1" si="2378">IFERROR(INDEX($D$2:$BA$203,$A$41-1+$BI419,$A$27-3)*IF(RTF_unit="K",1,IF(RTF_unit="lb",1/1000,IF(RTF_unit="T",2,1))),"")</f>
        <v/>
      </c>
      <c r="BM419" s="125" t="str">
        <f t="shared" ref="BM419" ca="1" si="2379">IFERROR(INDEX($D$2:$BA$203,$A$41-1+$BI419,$A$27-1)*IF(RTF_unit="K",1,IF(RTF_unit="lb",1/1000,IF(RTF_unit="T",2,1))),"")</f>
        <v/>
      </c>
      <c r="BN419" s="125" t="str">
        <f t="shared" ref="BN419" ca="1" si="2380">IFERROR(INDEX($D$2:$BA$203,$A$41-1+$BI419,$A$27-2)*IF(RTF_unit="K",1,IF(RTF_unit="lb",1/1000,IF(RTF_unit="T",2,1))),"")</f>
        <v/>
      </c>
      <c r="BO419" s="125" t="str">
        <f t="shared" ref="BO419" ca="1" si="2381">IFERROR(INDEX($D$2:$BA$203,$A$41-1+$BI419,$A$27)*IF(RTF_unit_Moment="kip-ft",1,IF(RTF_unit_Moment="kip-in",1/12,IF(RTF_unit_Moment="lb-ft",1/1000,IF(RTF_unit_Moment="lb-in",1/12000,1)))),"")</f>
        <v/>
      </c>
      <c r="BP419" s="125" t="str">
        <f t="shared" ref="BP419" ca="1" si="2382">IFERROR(INDEX($D$2:$BA$203,$A$41-1+$BI419,$A$30)*IF(RTF_unit_Moment="kip-ft",1,IF(RTF_unit_Moment="kip-in",1/12,IF(RTF_unit_Moment="lb-ft",1/1000,IF(RTF_unit_Moment="lb-in",1/12000,1)))),"")</f>
        <v/>
      </c>
      <c r="BQ419" s="125" t="str">
        <f t="shared" ca="1" si="2252"/>
        <v/>
      </c>
      <c r="BR419" s="125" t="str">
        <f t="shared" ca="1" si="2253"/>
        <v/>
      </c>
      <c r="BT419" s="125" t="str">
        <f t="array" aca="1" ref="BT419" ca="1">IFERROR(INDEX($BB$1:$BB$203,SMALL(IF($BB$1:$BB$203&lt;&gt;"",ROW($BB$1:$BB$203)),ROW(412:412))),"")</f>
        <v/>
      </c>
      <c r="BU419" s="604" t="str">
        <f t="shared" ca="1" si="2221"/>
        <v/>
      </c>
      <c r="BV419" s="125" t="str">
        <f t="shared" ca="1" si="2229"/>
        <v/>
      </c>
      <c r="BW419" s="125" t="str">
        <f t="shared" ca="1" si="2229"/>
        <v/>
      </c>
      <c r="BX419" s="125" t="str">
        <f t="shared" ca="1" si="2229"/>
        <v/>
      </c>
      <c r="BY419" s="125" t="str">
        <f t="shared" ca="1" si="2230"/>
        <v/>
      </c>
      <c r="BZ419" s="125" t="str">
        <f t="shared" ca="1" si="2222"/>
        <v/>
      </c>
      <c r="CA419" s="125" t="str">
        <f t="shared" ca="1" si="2231"/>
        <v/>
      </c>
      <c r="CB419" s="125" t="str">
        <f t="shared" ca="1" si="2232"/>
        <v/>
      </c>
      <c r="CC419" s="125" t="str">
        <f t="shared" ca="1" si="2233"/>
        <v/>
      </c>
      <c r="CD419" s="125" t="str">
        <f t="shared" ca="1" si="2234"/>
        <v/>
      </c>
      <c r="CE419" s="125" t="str">
        <f t="shared" ca="1" si="2235"/>
        <v/>
      </c>
      <c r="CF419" s="125" t="str">
        <f t="shared" ca="1" si="2236"/>
        <v/>
      </c>
      <c r="CG419" s="125" t="str">
        <f t="shared" ca="1" si="2237"/>
        <v/>
      </c>
      <c r="CH419" s="125" t="str">
        <f t="shared" ca="1" si="2238"/>
        <v/>
      </c>
      <c r="CI419" s="125" t="str">
        <f t="shared" ca="1" si="2239"/>
        <v/>
      </c>
      <c r="CJ419" s="125" t="str">
        <f t="array" aca="1" ref="CJ419" ca="1">IFERROR(INDEX($CI$1:$CI$502,SMALL(IF($CI$1:$CI$502&lt;&gt;"",ROW($CI$1:$CI$502)),ROW(412:412))),"")</f>
        <v/>
      </c>
      <c r="CK419" s="125" t="str">
        <f t="shared" ca="1" si="2240"/>
        <v/>
      </c>
      <c r="CL419" s="125" t="str">
        <f t="shared" ca="1" si="2241"/>
        <v/>
      </c>
      <c r="CM419" s="125"/>
      <c r="CO419" s="125" t="str">
        <f t="shared" si="2242"/>
        <v/>
      </c>
      <c r="CP419" s="600" t="str">
        <f t="shared" si="2243"/>
        <v/>
      </c>
      <c r="CQ419" s="600" t="str">
        <f t="shared" si="2259"/>
        <v/>
      </c>
      <c r="CR419" s="600" t="str">
        <f t="shared" si="2244"/>
        <v/>
      </c>
    </row>
    <row r="420" spans="1:96" x14ac:dyDescent="0.25">
      <c r="A420" s="591"/>
      <c r="C420" s="125">
        <f t="shared" si="2189"/>
        <v>418</v>
      </c>
      <c r="D420" s="125" t="e">
        <f t="shared" ca="1" si="2371"/>
        <v>#N/A</v>
      </c>
      <c r="E420" s="125" t="e">
        <f t="shared" ca="1" si="2371"/>
        <v>#N/A</v>
      </c>
      <c r="F420" s="125" t="e">
        <f t="shared" ca="1" si="2371"/>
        <v>#N/A</v>
      </c>
      <c r="G420" s="125" t="e">
        <f t="shared" ca="1" si="2371"/>
        <v>#N/A</v>
      </c>
      <c r="H420" s="125" t="e">
        <f t="shared" ca="1" si="2371"/>
        <v>#N/A</v>
      </c>
      <c r="I420" s="125" t="e">
        <f t="shared" ca="1" si="2371"/>
        <v>#N/A</v>
      </c>
      <c r="J420" s="125" t="e">
        <f t="shared" ca="1" si="2371"/>
        <v>#N/A</v>
      </c>
      <c r="K420" s="125" t="e">
        <f t="shared" ca="1" si="2371"/>
        <v>#N/A</v>
      </c>
      <c r="L420" s="125" t="e">
        <f t="shared" ca="1" si="2371"/>
        <v>#N/A</v>
      </c>
      <c r="M420" s="125" t="e">
        <f t="shared" ca="1" si="2371"/>
        <v>#N/A</v>
      </c>
      <c r="N420" s="125" t="e">
        <f t="shared" ca="1" si="2371"/>
        <v>#N/A</v>
      </c>
      <c r="O420" s="125" t="e">
        <f t="shared" ca="1" si="2371"/>
        <v>#N/A</v>
      </c>
      <c r="P420" s="125" t="e">
        <f t="shared" ca="1" si="2371"/>
        <v>#N/A</v>
      </c>
      <c r="Q420" s="125" t="e">
        <f t="shared" ca="1" si="2371"/>
        <v>#N/A</v>
      </c>
      <c r="R420" s="125" t="e">
        <f t="shared" ca="1" si="2371"/>
        <v>#N/A</v>
      </c>
      <c r="S420" s="125" t="e">
        <f t="shared" ca="1" si="2371"/>
        <v>#N/A</v>
      </c>
      <c r="T420" s="125" t="e">
        <f t="shared" ca="1" si="2364"/>
        <v>#N/A</v>
      </c>
      <c r="U420" s="125" t="e">
        <f t="shared" ca="1" si="2364"/>
        <v>#N/A</v>
      </c>
      <c r="V420" s="125" t="e">
        <f t="shared" ca="1" si="2364"/>
        <v>#N/A</v>
      </c>
      <c r="W420" s="125" t="e">
        <f t="shared" ca="1" si="2364"/>
        <v>#N/A</v>
      </c>
      <c r="X420" s="125" t="e">
        <f t="shared" ca="1" si="2364"/>
        <v>#N/A</v>
      </c>
      <c r="Y420" s="125" t="e">
        <f t="shared" ca="1" si="2364"/>
        <v>#N/A</v>
      </c>
      <c r="Z420" s="125" t="e">
        <f t="shared" ca="1" si="2364"/>
        <v>#N/A</v>
      </c>
      <c r="AA420" s="125" t="e">
        <f t="shared" ca="1" si="2364"/>
        <v>#N/A</v>
      </c>
      <c r="AB420" s="125" t="e">
        <f t="shared" ca="1" si="2364"/>
        <v>#N/A</v>
      </c>
      <c r="AC420" s="125" t="e">
        <f t="shared" ca="1" si="2364"/>
        <v>#N/A</v>
      </c>
      <c r="AD420" s="125" t="e">
        <f t="shared" ca="1" si="2364"/>
        <v>#N/A</v>
      </c>
      <c r="AE420" s="125" t="e">
        <f t="shared" ca="1" si="2364"/>
        <v>#N/A</v>
      </c>
      <c r="AF420" s="125" t="e">
        <f t="shared" ca="1" si="2364"/>
        <v>#N/A</v>
      </c>
      <c r="AG420" s="125" t="e">
        <f t="shared" ca="1" si="2364"/>
        <v>#N/A</v>
      </c>
      <c r="AH420" s="125" t="e">
        <f t="shared" ca="1" si="2364"/>
        <v>#N/A</v>
      </c>
      <c r="AI420" s="125" t="e">
        <f t="shared" ca="1" si="2372"/>
        <v>#N/A</v>
      </c>
      <c r="AJ420" s="125" t="e">
        <f t="shared" ca="1" si="2372"/>
        <v>#N/A</v>
      </c>
      <c r="AK420" s="125" t="e">
        <f t="shared" ca="1" si="2372"/>
        <v>#N/A</v>
      </c>
      <c r="AL420" s="125" t="e">
        <f t="shared" ca="1" si="2372"/>
        <v>#N/A</v>
      </c>
      <c r="AM420" s="125" t="e">
        <f t="shared" ca="1" si="2372"/>
        <v>#N/A</v>
      </c>
      <c r="AN420" s="125" t="e">
        <f t="shared" ca="1" si="2372"/>
        <v>#N/A</v>
      </c>
      <c r="AO420" s="125" t="e">
        <f t="shared" ca="1" si="2372"/>
        <v>#N/A</v>
      </c>
      <c r="AP420" s="125" t="e">
        <f t="shared" ca="1" si="2372"/>
        <v>#N/A</v>
      </c>
      <c r="AQ420" s="125" t="e">
        <f t="shared" ca="1" si="2372"/>
        <v>#N/A</v>
      </c>
      <c r="AR420" s="125" t="e">
        <f t="shared" ca="1" si="2372"/>
        <v>#N/A</v>
      </c>
      <c r="AS420" s="125" t="e">
        <f t="shared" ca="1" si="2372"/>
        <v>#N/A</v>
      </c>
      <c r="AT420" s="125" t="e">
        <f t="shared" ca="1" si="2372"/>
        <v>#N/A</v>
      </c>
      <c r="AU420" s="125" t="e">
        <f t="shared" ca="1" si="2372"/>
        <v>#N/A</v>
      </c>
      <c r="AV420" s="125" t="e">
        <f t="shared" ca="1" si="2372"/>
        <v>#N/A</v>
      </c>
      <c r="AW420" s="125" t="e">
        <f t="shared" ca="1" si="2372"/>
        <v>#N/A</v>
      </c>
      <c r="AX420" s="125" t="e">
        <f t="shared" ca="1" si="2372"/>
        <v>#N/A</v>
      </c>
      <c r="AY420" s="125" t="e">
        <f t="shared" ca="1" si="2365"/>
        <v>#N/A</v>
      </c>
      <c r="AZ420" s="125" t="e">
        <f t="shared" ca="1" si="2365"/>
        <v>#N/A</v>
      </c>
      <c r="BA420" s="125" t="e">
        <f t="shared" ca="1" si="2365"/>
        <v>#N/A</v>
      </c>
      <c r="BB420" s="125" t="str">
        <f t="shared" ca="1" si="2182"/>
        <v/>
      </c>
      <c r="BC420" s="125" t="str">
        <f t="shared" ca="1" si="2174"/>
        <v/>
      </c>
      <c r="BD420" s="125" t="str">
        <f t="shared" ca="1" si="2175"/>
        <v/>
      </c>
      <c r="BE420" s="125" t="str">
        <f t="shared" ca="1" si="2176"/>
        <v/>
      </c>
      <c r="BF420" t="str">
        <f t="shared" ca="1" si="2183"/>
        <v/>
      </c>
      <c r="BG420" s="125" t="str">
        <f t="shared" ca="1" si="2210"/>
        <v/>
      </c>
      <c r="BI420" s="606" t="str">
        <f t="shared" ca="1" si="2245"/>
        <v/>
      </c>
      <c r="BJ420" s="125" t="str">
        <f t="shared" ca="1" si="2223"/>
        <v/>
      </c>
      <c r="BK420" s="125" t="str">
        <f t="shared" ca="1" si="2246"/>
        <v/>
      </c>
      <c r="BL420" s="125" t="str">
        <f t="shared" ref="BL420" ca="1" si="2383">IFERROR(INDEX($D$2:$BA$203,$A$41-1+$BI420,$A$27-3)*IF(RTF_unit="K",1,IF(RTF_unit="lb",1/1000,IF(RTF_unit="T",2,1))),"")</f>
        <v/>
      </c>
      <c r="BM420" s="125" t="str">
        <f t="shared" ref="BM420" ca="1" si="2384">IFERROR(INDEX($D$2:$BA$203,$A$41-1+$BI420,$A$27-1)*IF(RTF_unit="K",1,IF(RTF_unit="lb",1/1000,IF(RTF_unit="T",2,1))),"")</f>
        <v/>
      </c>
      <c r="BN420" s="125" t="str">
        <f t="shared" ref="BN420" ca="1" si="2385">IFERROR(INDEX($D$2:$BA$203,$A$41-1+$BI420,$A$27-2)*IF(RTF_unit="K",1,IF(RTF_unit="lb",1/1000,IF(RTF_unit="T",2,1))),"")</f>
        <v/>
      </c>
      <c r="BO420" s="125" t="str">
        <f t="shared" ref="BO420" ca="1" si="2386">IFERROR(INDEX($D$2:$BA$203,$A$41-1+$BI420,$A$27)*IF(RTF_unit_Moment="kip-ft",1,IF(RTF_unit_Moment="kip-in",1/12,IF(RTF_unit_Moment="lb-ft",1/1000,IF(RTF_unit_Moment="lb-in",1/12000,1)))),"")</f>
        <v/>
      </c>
      <c r="BP420" s="125" t="str">
        <f t="shared" ref="BP420" ca="1" si="2387">IFERROR(INDEX($D$2:$BA$203,$A$41-1+$BI420,$A$30)*IF(RTF_unit_Moment="kip-ft",1,IF(RTF_unit_Moment="kip-in",1/12,IF(RTF_unit_Moment="lb-ft",1/1000,IF(RTF_unit_Moment="lb-in",1/12000,1)))),"")</f>
        <v/>
      </c>
      <c r="BQ420" s="125" t="str">
        <f t="shared" ca="1" si="2252"/>
        <v/>
      </c>
      <c r="BR420" s="125" t="str">
        <f t="shared" ca="1" si="2253"/>
        <v/>
      </c>
      <c r="BT420" s="125" t="str">
        <f t="array" aca="1" ref="BT420" ca="1">IFERROR(INDEX($BB$1:$BB$203,SMALL(IF($BB$1:$BB$203&lt;&gt;"",ROW($BB$1:$BB$203)),ROW(413:413))),"")</f>
        <v/>
      </c>
      <c r="BU420" s="604" t="str">
        <f t="shared" ca="1" si="2221"/>
        <v/>
      </c>
      <c r="BV420" s="125" t="str">
        <f t="shared" ca="1" si="2229"/>
        <v/>
      </c>
      <c r="BW420" s="125" t="str">
        <f t="shared" ca="1" si="2229"/>
        <v/>
      </c>
      <c r="BX420" s="125" t="str">
        <f t="shared" ca="1" si="2229"/>
        <v/>
      </c>
      <c r="BY420" s="125" t="str">
        <f t="shared" ca="1" si="2230"/>
        <v/>
      </c>
      <c r="BZ420" s="125" t="str">
        <f t="shared" ca="1" si="2222"/>
        <v/>
      </c>
      <c r="CA420" s="125" t="str">
        <f t="shared" ca="1" si="2231"/>
        <v/>
      </c>
      <c r="CB420" s="125" t="str">
        <f t="shared" ca="1" si="2232"/>
        <v/>
      </c>
      <c r="CC420" s="125" t="str">
        <f t="shared" ca="1" si="2233"/>
        <v/>
      </c>
      <c r="CD420" s="125" t="str">
        <f t="shared" ca="1" si="2234"/>
        <v/>
      </c>
      <c r="CE420" s="125" t="str">
        <f t="shared" ca="1" si="2235"/>
        <v/>
      </c>
      <c r="CF420" s="125" t="str">
        <f t="shared" ca="1" si="2236"/>
        <v/>
      </c>
      <c r="CG420" s="125" t="str">
        <f t="shared" ca="1" si="2237"/>
        <v/>
      </c>
      <c r="CH420" s="125" t="str">
        <f t="shared" ca="1" si="2238"/>
        <v/>
      </c>
      <c r="CI420" s="125" t="str">
        <f t="shared" ca="1" si="2239"/>
        <v/>
      </c>
      <c r="CJ420" s="125" t="str">
        <f t="array" aca="1" ref="CJ420" ca="1">IFERROR(INDEX($CI$1:$CI$502,SMALL(IF($CI$1:$CI$502&lt;&gt;"",ROW($CI$1:$CI$502)),ROW(413:413))),"")</f>
        <v/>
      </c>
      <c r="CK420" s="125" t="str">
        <f t="shared" ca="1" si="2240"/>
        <v/>
      </c>
      <c r="CL420" s="125" t="str">
        <f t="shared" ca="1" si="2241"/>
        <v/>
      </c>
      <c r="CM420" s="125"/>
      <c r="CO420" s="125" t="str">
        <f t="shared" si="2242"/>
        <v/>
      </c>
      <c r="CP420" s="600" t="str">
        <f t="shared" si="2243"/>
        <v/>
      </c>
      <c r="CQ420" s="600" t="str">
        <f t="shared" si="2259"/>
        <v/>
      </c>
      <c r="CR420" s="600" t="str">
        <f t="shared" si="2244"/>
        <v/>
      </c>
    </row>
    <row r="421" spans="1:96" x14ac:dyDescent="0.25">
      <c r="A421" s="591"/>
      <c r="C421" s="125">
        <f t="shared" si="2189"/>
        <v>419</v>
      </c>
      <c r="D421" s="125" t="e">
        <f t="shared" ca="1" si="2371"/>
        <v>#N/A</v>
      </c>
      <c r="E421" s="125" t="e">
        <f t="shared" ca="1" si="2371"/>
        <v>#N/A</v>
      </c>
      <c r="F421" s="125" t="e">
        <f t="shared" ca="1" si="2371"/>
        <v>#N/A</v>
      </c>
      <c r="G421" s="125" t="e">
        <f t="shared" ca="1" si="2371"/>
        <v>#N/A</v>
      </c>
      <c r="H421" s="125" t="e">
        <f t="shared" ca="1" si="2371"/>
        <v>#N/A</v>
      </c>
      <c r="I421" s="125" t="e">
        <f t="shared" ca="1" si="2371"/>
        <v>#N/A</v>
      </c>
      <c r="J421" s="125" t="e">
        <f t="shared" ca="1" si="2371"/>
        <v>#N/A</v>
      </c>
      <c r="K421" s="125" t="e">
        <f t="shared" ca="1" si="2371"/>
        <v>#N/A</v>
      </c>
      <c r="L421" s="125" t="e">
        <f t="shared" ca="1" si="2371"/>
        <v>#N/A</v>
      </c>
      <c r="M421" s="125" t="e">
        <f t="shared" ca="1" si="2371"/>
        <v>#N/A</v>
      </c>
      <c r="N421" s="125" t="e">
        <f t="shared" ca="1" si="2371"/>
        <v>#N/A</v>
      </c>
      <c r="O421" s="125" t="e">
        <f t="shared" ca="1" si="2371"/>
        <v>#N/A</v>
      </c>
      <c r="P421" s="125" t="e">
        <f t="shared" ca="1" si="2371"/>
        <v>#N/A</v>
      </c>
      <c r="Q421" s="125" t="e">
        <f t="shared" ca="1" si="2371"/>
        <v>#N/A</v>
      </c>
      <c r="R421" s="125" t="e">
        <f t="shared" ca="1" si="2371"/>
        <v>#N/A</v>
      </c>
      <c r="S421" s="125" t="e">
        <f t="shared" ca="1" si="2371"/>
        <v>#N/A</v>
      </c>
      <c r="T421" s="125" t="e">
        <f t="shared" ca="1" si="2364"/>
        <v>#N/A</v>
      </c>
      <c r="U421" s="125" t="e">
        <f t="shared" ca="1" si="2364"/>
        <v>#N/A</v>
      </c>
      <c r="V421" s="125" t="e">
        <f t="shared" ca="1" si="2364"/>
        <v>#N/A</v>
      </c>
      <c r="W421" s="125" t="e">
        <f t="shared" ca="1" si="2364"/>
        <v>#N/A</v>
      </c>
      <c r="X421" s="125" t="e">
        <f t="shared" ca="1" si="2364"/>
        <v>#N/A</v>
      </c>
      <c r="Y421" s="125" t="e">
        <f t="shared" ca="1" si="2364"/>
        <v>#N/A</v>
      </c>
      <c r="Z421" s="125" t="e">
        <f t="shared" ca="1" si="2364"/>
        <v>#N/A</v>
      </c>
      <c r="AA421" s="125" t="e">
        <f t="shared" ca="1" si="2364"/>
        <v>#N/A</v>
      </c>
      <c r="AB421" s="125" t="e">
        <f t="shared" ca="1" si="2364"/>
        <v>#N/A</v>
      </c>
      <c r="AC421" s="125" t="e">
        <f t="shared" ca="1" si="2364"/>
        <v>#N/A</v>
      </c>
      <c r="AD421" s="125" t="e">
        <f t="shared" ca="1" si="2364"/>
        <v>#N/A</v>
      </c>
      <c r="AE421" s="125" t="e">
        <f t="shared" ca="1" si="2364"/>
        <v>#N/A</v>
      </c>
      <c r="AF421" s="125" t="e">
        <f t="shared" ca="1" si="2364"/>
        <v>#N/A</v>
      </c>
      <c r="AG421" s="125" t="e">
        <f t="shared" ca="1" si="2364"/>
        <v>#N/A</v>
      </c>
      <c r="AH421" s="125" t="e">
        <f t="shared" ca="1" si="2364"/>
        <v>#N/A</v>
      </c>
      <c r="AI421" s="125" t="e">
        <f t="shared" ca="1" si="2372"/>
        <v>#N/A</v>
      </c>
      <c r="AJ421" s="125" t="e">
        <f t="shared" ca="1" si="2372"/>
        <v>#N/A</v>
      </c>
      <c r="AK421" s="125" t="e">
        <f t="shared" ca="1" si="2372"/>
        <v>#N/A</v>
      </c>
      <c r="AL421" s="125" t="e">
        <f t="shared" ca="1" si="2372"/>
        <v>#N/A</v>
      </c>
      <c r="AM421" s="125" t="e">
        <f t="shared" ca="1" si="2372"/>
        <v>#N/A</v>
      </c>
      <c r="AN421" s="125" t="e">
        <f t="shared" ca="1" si="2372"/>
        <v>#N/A</v>
      </c>
      <c r="AO421" s="125" t="e">
        <f t="shared" ca="1" si="2372"/>
        <v>#N/A</v>
      </c>
      <c r="AP421" s="125" t="e">
        <f t="shared" ca="1" si="2372"/>
        <v>#N/A</v>
      </c>
      <c r="AQ421" s="125" t="e">
        <f t="shared" ca="1" si="2372"/>
        <v>#N/A</v>
      </c>
      <c r="AR421" s="125" t="e">
        <f t="shared" ca="1" si="2372"/>
        <v>#N/A</v>
      </c>
      <c r="AS421" s="125" t="e">
        <f t="shared" ca="1" si="2372"/>
        <v>#N/A</v>
      </c>
      <c r="AT421" s="125" t="e">
        <f t="shared" ca="1" si="2372"/>
        <v>#N/A</v>
      </c>
      <c r="AU421" s="125" t="e">
        <f t="shared" ca="1" si="2372"/>
        <v>#N/A</v>
      </c>
      <c r="AV421" s="125" t="e">
        <f t="shared" ca="1" si="2372"/>
        <v>#N/A</v>
      </c>
      <c r="AW421" s="125" t="e">
        <f t="shared" ca="1" si="2372"/>
        <v>#N/A</v>
      </c>
      <c r="AX421" s="125" t="e">
        <f t="shared" ca="1" si="2372"/>
        <v>#N/A</v>
      </c>
      <c r="AY421" s="125" t="e">
        <f t="shared" ca="1" si="2365"/>
        <v>#N/A</v>
      </c>
      <c r="AZ421" s="125" t="e">
        <f t="shared" ca="1" si="2365"/>
        <v>#N/A</v>
      </c>
      <c r="BA421" s="125" t="e">
        <f t="shared" ca="1" si="2365"/>
        <v>#N/A</v>
      </c>
      <c r="BB421" s="125" t="str">
        <f t="shared" ca="1" si="2182"/>
        <v/>
      </c>
      <c r="BC421" s="125" t="str">
        <f t="shared" ca="1" si="2174"/>
        <v/>
      </c>
      <c r="BD421" s="125" t="str">
        <f t="shared" ca="1" si="2175"/>
        <v/>
      </c>
      <c r="BE421" s="125" t="str">
        <f t="shared" ca="1" si="2176"/>
        <v/>
      </c>
      <c r="BF421" t="str">
        <f t="shared" ca="1" si="2183"/>
        <v/>
      </c>
      <c r="BG421" s="125" t="str">
        <f t="shared" ca="1" si="2210"/>
        <v/>
      </c>
      <c r="BI421" s="606" t="str">
        <f t="shared" ca="1" si="2245"/>
        <v/>
      </c>
      <c r="BJ421" s="125" t="str">
        <f t="shared" ca="1" si="2223"/>
        <v/>
      </c>
      <c r="BK421" s="125" t="str">
        <f t="shared" ca="1" si="2246"/>
        <v/>
      </c>
      <c r="BL421" s="125" t="str">
        <f t="shared" ref="BL421" ca="1" si="2388">IFERROR(INDEX($D$2:$BA$203,$A$41-1+$BI421,$A$27-3)*IF(RTF_unit="K",1,IF(RTF_unit="lb",1/1000,IF(RTF_unit="T",2,1))),"")</f>
        <v/>
      </c>
      <c r="BM421" s="125" t="str">
        <f t="shared" ref="BM421" ca="1" si="2389">IFERROR(INDEX($D$2:$BA$203,$A$41-1+$BI421,$A$27-1)*IF(RTF_unit="K",1,IF(RTF_unit="lb",1/1000,IF(RTF_unit="T",2,1))),"")</f>
        <v/>
      </c>
      <c r="BN421" s="125" t="str">
        <f t="shared" ref="BN421" ca="1" si="2390">IFERROR(INDEX($D$2:$BA$203,$A$41-1+$BI421,$A$27-2)*IF(RTF_unit="K",1,IF(RTF_unit="lb",1/1000,IF(RTF_unit="T",2,1))),"")</f>
        <v/>
      </c>
      <c r="BO421" s="125" t="str">
        <f t="shared" ref="BO421" ca="1" si="2391">IFERROR(INDEX($D$2:$BA$203,$A$41-1+$BI421,$A$27)*IF(RTF_unit_Moment="kip-ft",1,IF(RTF_unit_Moment="kip-in",1/12,IF(RTF_unit_Moment="lb-ft",1/1000,IF(RTF_unit_Moment="lb-in",1/12000,1)))),"")</f>
        <v/>
      </c>
      <c r="BP421" s="125" t="str">
        <f t="shared" ref="BP421" ca="1" si="2392">IFERROR(INDEX($D$2:$BA$203,$A$41-1+$BI421,$A$30)*IF(RTF_unit_Moment="kip-ft",1,IF(RTF_unit_Moment="kip-in",1/12,IF(RTF_unit_Moment="lb-ft",1/1000,IF(RTF_unit_Moment="lb-in",1/12000,1)))),"")</f>
        <v/>
      </c>
      <c r="BQ421" s="125" t="str">
        <f t="shared" ca="1" si="2252"/>
        <v/>
      </c>
      <c r="BR421" s="125" t="str">
        <f t="shared" ca="1" si="2253"/>
        <v/>
      </c>
      <c r="BT421" s="125" t="str">
        <f t="array" aca="1" ref="BT421" ca="1">IFERROR(INDEX($BB$1:$BB$203,SMALL(IF($BB$1:$BB$203&lt;&gt;"",ROW($BB$1:$BB$203)),ROW(414:414))),"")</f>
        <v/>
      </c>
      <c r="BU421" s="604" t="str">
        <f t="shared" ca="1" si="2221"/>
        <v/>
      </c>
      <c r="BV421" s="125" t="str">
        <f t="shared" ca="1" si="2229"/>
        <v/>
      </c>
      <c r="BW421" s="125" t="str">
        <f t="shared" ca="1" si="2229"/>
        <v/>
      </c>
      <c r="BX421" s="125" t="str">
        <f t="shared" ca="1" si="2229"/>
        <v/>
      </c>
      <c r="BY421" s="125" t="str">
        <f t="shared" ca="1" si="2230"/>
        <v/>
      </c>
      <c r="BZ421" s="125" t="str">
        <f t="shared" ca="1" si="2222"/>
        <v/>
      </c>
      <c r="CA421" s="125" t="str">
        <f t="shared" ca="1" si="2231"/>
        <v/>
      </c>
      <c r="CB421" s="125" t="str">
        <f t="shared" ca="1" si="2232"/>
        <v/>
      </c>
      <c r="CC421" s="125" t="str">
        <f t="shared" ca="1" si="2233"/>
        <v/>
      </c>
      <c r="CD421" s="125" t="str">
        <f t="shared" ca="1" si="2234"/>
        <v/>
      </c>
      <c r="CE421" s="125" t="str">
        <f t="shared" ca="1" si="2235"/>
        <v/>
      </c>
      <c r="CF421" s="125" t="str">
        <f t="shared" ca="1" si="2236"/>
        <v/>
      </c>
      <c r="CG421" s="125" t="str">
        <f t="shared" ca="1" si="2237"/>
        <v/>
      </c>
      <c r="CH421" s="125" t="str">
        <f t="shared" ca="1" si="2238"/>
        <v/>
      </c>
      <c r="CI421" s="125" t="str">
        <f t="shared" ca="1" si="2239"/>
        <v/>
      </c>
      <c r="CJ421" s="125" t="str">
        <f t="array" aca="1" ref="CJ421" ca="1">IFERROR(INDEX($CI$1:$CI$502,SMALL(IF($CI$1:$CI$502&lt;&gt;"",ROW($CI$1:$CI$502)),ROW(414:414))),"")</f>
        <v/>
      </c>
      <c r="CK421" s="125" t="str">
        <f t="shared" ca="1" si="2240"/>
        <v/>
      </c>
      <c r="CL421" s="125" t="str">
        <f t="shared" ca="1" si="2241"/>
        <v/>
      </c>
      <c r="CM421" s="125"/>
      <c r="CO421" s="125" t="str">
        <f t="shared" si="2242"/>
        <v/>
      </c>
      <c r="CP421" s="600" t="str">
        <f t="shared" si="2243"/>
        <v/>
      </c>
      <c r="CQ421" s="600" t="str">
        <f t="shared" si="2259"/>
        <v/>
      </c>
      <c r="CR421" s="600" t="str">
        <f t="shared" si="2244"/>
        <v/>
      </c>
    </row>
    <row r="422" spans="1:96" x14ac:dyDescent="0.25">
      <c r="A422" s="591"/>
      <c r="C422" s="125">
        <f t="shared" si="2189"/>
        <v>420</v>
      </c>
      <c r="D422" s="125" t="e">
        <f t="shared" ca="1" si="2371"/>
        <v>#N/A</v>
      </c>
      <c r="E422" s="125" t="e">
        <f t="shared" ca="1" si="2371"/>
        <v>#N/A</v>
      </c>
      <c r="F422" s="125" t="e">
        <f t="shared" ca="1" si="2371"/>
        <v>#N/A</v>
      </c>
      <c r="G422" s="125" t="e">
        <f t="shared" ca="1" si="2371"/>
        <v>#N/A</v>
      </c>
      <c r="H422" s="125" t="e">
        <f t="shared" ca="1" si="2371"/>
        <v>#N/A</v>
      </c>
      <c r="I422" s="125" t="e">
        <f t="shared" ca="1" si="2371"/>
        <v>#N/A</v>
      </c>
      <c r="J422" s="125" t="e">
        <f t="shared" ca="1" si="2371"/>
        <v>#N/A</v>
      </c>
      <c r="K422" s="125" t="e">
        <f t="shared" ca="1" si="2371"/>
        <v>#N/A</v>
      </c>
      <c r="L422" s="125" t="e">
        <f t="shared" ca="1" si="2371"/>
        <v>#N/A</v>
      </c>
      <c r="M422" s="125" t="e">
        <f t="shared" ca="1" si="2371"/>
        <v>#N/A</v>
      </c>
      <c r="N422" s="125" t="e">
        <f t="shared" ca="1" si="2371"/>
        <v>#N/A</v>
      </c>
      <c r="O422" s="125" t="e">
        <f t="shared" ca="1" si="2371"/>
        <v>#N/A</v>
      </c>
      <c r="P422" s="125" t="e">
        <f t="shared" ca="1" si="2371"/>
        <v>#N/A</v>
      </c>
      <c r="Q422" s="125" t="e">
        <f t="shared" ca="1" si="2371"/>
        <v>#N/A</v>
      </c>
      <c r="R422" s="125" t="e">
        <f t="shared" ca="1" si="2371"/>
        <v>#N/A</v>
      </c>
      <c r="S422" s="125" t="e">
        <f t="shared" ca="1" si="2371"/>
        <v>#N/A</v>
      </c>
      <c r="T422" s="125" t="e">
        <f t="shared" ca="1" si="2364"/>
        <v>#N/A</v>
      </c>
      <c r="U422" s="125" t="e">
        <f t="shared" ca="1" si="2364"/>
        <v>#N/A</v>
      </c>
      <c r="V422" s="125" t="e">
        <f t="shared" ca="1" si="2364"/>
        <v>#N/A</v>
      </c>
      <c r="W422" s="125" t="e">
        <f t="shared" ca="1" si="2364"/>
        <v>#N/A</v>
      </c>
      <c r="X422" s="125" t="e">
        <f t="shared" ca="1" si="2364"/>
        <v>#N/A</v>
      </c>
      <c r="Y422" s="125" t="e">
        <f t="shared" ca="1" si="2364"/>
        <v>#N/A</v>
      </c>
      <c r="Z422" s="125" t="e">
        <f t="shared" ca="1" si="2364"/>
        <v>#N/A</v>
      </c>
      <c r="AA422" s="125" t="e">
        <f t="shared" ca="1" si="2364"/>
        <v>#N/A</v>
      </c>
      <c r="AB422" s="125" t="e">
        <f t="shared" ca="1" si="2364"/>
        <v>#N/A</v>
      </c>
      <c r="AC422" s="125" t="e">
        <f t="shared" ca="1" si="2364"/>
        <v>#N/A</v>
      </c>
      <c r="AD422" s="125" t="e">
        <f t="shared" ca="1" si="2364"/>
        <v>#N/A</v>
      </c>
      <c r="AE422" s="125" t="e">
        <f t="shared" ca="1" si="2364"/>
        <v>#N/A</v>
      </c>
      <c r="AF422" s="125" t="e">
        <f t="shared" ca="1" si="2364"/>
        <v>#N/A</v>
      </c>
      <c r="AG422" s="125" t="e">
        <f t="shared" ca="1" si="2364"/>
        <v>#N/A</v>
      </c>
      <c r="AH422" s="125" t="e">
        <f t="shared" ca="1" si="2364"/>
        <v>#N/A</v>
      </c>
      <c r="AI422" s="125" t="e">
        <f t="shared" ca="1" si="2372"/>
        <v>#N/A</v>
      </c>
      <c r="AJ422" s="125" t="e">
        <f t="shared" ca="1" si="2372"/>
        <v>#N/A</v>
      </c>
      <c r="AK422" s="125" t="e">
        <f t="shared" ca="1" si="2372"/>
        <v>#N/A</v>
      </c>
      <c r="AL422" s="125" t="e">
        <f t="shared" ca="1" si="2372"/>
        <v>#N/A</v>
      </c>
      <c r="AM422" s="125" t="e">
        <f t="shared" ca="1" si="2372"/>
        <v>#N/A</v>
      </c>
      <c r="AN422" s="125" t="e">
        <f t="shared" ca="1" si="2372"/>
        <v>#N/A</v>
      </c>
      <c r="AO422" s="125" t="e">
        <f t="shared" ca="1" si="2372"/>
        <v>#N/A</v>
      </c>
      <c r="AP422" s="125" t="e">
        <f t="shared" ca="1" si="2372"/>
        <v>#N/A</v>
      </c>
      <c r="AQ422" s="125" t="e">
        <f t="shared" ca="1" si="2372"/>
        <v>#N/A</v>
      </c>
      <c r="AR422" s="125" t="e">
        <f t="shared" ca="1" si="2372"/>
        <v>#N/A</v>
      </c>
      <c r="AS422" s="125" t="e">
        <f t="shared" ca="1" si="2372"/>
        <v>#N/A</v>
      </c>
      <c r="AT422" s="125" t="e">
        <f t="shared" ca="1" si="2372"/>
        <v>#N/A</v>
      </c>
      <c r="AU422" s="125" t="e">
        <f t="shared" ca="1" si="2372"/>
        <v>#N/A</v>
      </c>
      <c r="AV422" s="125" t="e">
        <f t="shared" ca="1" si="2372"/>
        <v>#N/A</v>
      </c>
      <c r="AW422" s="125" t="e">
        <f t="shared" ca="1" si="2372"/>
        <v>#N/A</v>
      </c>
      <c r="AX422" s="125" t="e">
        <f t="shared" ca="1" si="2372"/>
        <v>#N/A</v>
      </c>
      <c r="AY422" s="125" t="e">
        <f t="shared" ca="1" si="2365"/>
        <v>#N/A</v>
      </c>
      <c r="AZ422" s="125" t="e">
        <f t="shared" ca="1" si="2365"/>
        <v>#N/A</v>
      </c>
      <c r="BA422" s="125" t="e">
        <f t="shared" ca="1" si="2365"/>
        <v>#N/A</v>
      </c>
      <c r="BB422" s="125" t="str">
        <f t="shared" ca="1" si="2182"/>
        <v/>
      </c>
      <c r="BC422" s="125" t="str">
        <f t="shared" ca="1" si="2174"/>
        <v/>
      </c>
      <c r="BD422" s="125" t="str">
        <f t="shared" ca="1" si="2175"/>
        <v/>
      </c>
      <c r="BE422" s="125" t="str">
        <f t="shared" ca="1" si="2176"/>
        <v/>
      </c>
      <c r="BF422" t="str">
        <f t="shared" ca="1" si="2183"/>
        <v/>
      </c>
      <c r="BG422" s="125" t="str">
        <f t="shared" ca="1" si="2210"/>
        <v/>
      </c>
      <c r="BI422" s="606" t="str">
        <f t="shared" ca="1" si="2245"/>
        <v/>
      </c>
      <c r="BJ422" s="125" t="str">
        <f t="shared" ca="1" si="2223"/>
        <v/>
      </c>
      <c r="BK422" s="125" t="str">
        <f t="shared" ca="1" si="2246"/>
        <v/>
      </c>
      <c r="BL422" s="125" t="str">
        <f t="shared" ref="BL422" ca="1" si="2393">IFERROR(INDEX($D$2:$BA$203,$A$41-1+$BI422,$A$27-3)*IF(RTF_unit="K",1,IF(RTF_unit="lb",1/1000,IF(RTF_unit="T",2,1))),"")</f>
        <v/>
      </c>
      <c r="BM422" s="125" t="str">
        <f t="shared" ref="BM422" ca="1" si="2394">IFERROR(INDEX($D$2:$BA$203,$A$41-1+$BI422,$A$27-1)*IF(RTF_unit="K",1,IF(RTF_unit="lb",1/1000,IF(RTF_unit="T",2,1))),"")</f>
        <v/>
      </c>
      <c r="BN422" s="125" t="str">
        <f t="shared" ref="BN422" ca="1" si="2395">IFERROR(INDEX($D$2:$BA$203,$A$41-1+$BI422,$A$27-2)*IF(RTF_unit="K",1,IF(RTF_unit="lb",1/1000,IF(RTF_unit="T",2,1))),"")</f>
        <v/>
      </c>
      <c r="BO422" s="125" t="str">
        <f t="shared" ref="BO422" ca="1" si="2396">IFERROR(INDEX($D$2:$BA$203,$A$41-1+$BI422,$A$27)*IF(RTF_unit_Moment="kip-ft",1,IF(RTF_unit_Moment="kip-in",1/12,IF(RTF_unit_Moment="lb-ft",1/1000,IF(RTF_unit_Moment="lb-in",1/12000,1)))),"")</f>
        <v/>
      </c>
      <c r="BP422" s="125" t="str">
        <f t="shared" ref="BP422" ca="1" si="2397">IFERROR(INDEX($D$2:$BA$203,$A$41-1+$BI422,$A$30)*IF(RTF_unit_Moment="kip-ft",1,IF(RTF_unit_Moment="kip-in",1/12,IF(RTF_unit_Moment="lb-ft",1/1000,IF(RTF_unit_Moment="lb-in",1/12000,1)))),"")</f>
        <v/>
      </c>
      <c r="BQ422" s="125" t="str">
        <f t="shared" ca="1" si="2252"/>
        <v/>
      </c>
      <c r="BR422" s="125" t="str">
        <f t="shared" ca="1" si="2253"/>
        <v/>
      </c>
      <c r="BT422" s="125" t="str">
        <f t="array" aca="1" ref="BT422" ca="1">IFERROR(INDEX($BB$1:$BB$203,SMALL(IF($BB$1:$BB$203&lt;&gt;"",ROW($BB$1:$BB$203)),ROW(415:415))),"")</f>
        <v/>
      </c>
      <c r="BU422" s="604" t="str">
        <f t="shared" ca="1" si="2221"/>
        <v/>
      </c>
      <c r="BV422" s="125" t="str">
        <f t="shared" ca="1" si="2229"/>
        <v/>
      </c>
      <c r="BW422" s="125" t="str">
        <f t="shared" ca="1" si="2229"/>
        <v/>
      </c>
      <c r="BX422" s="125" t="str">
        <f t="shared" ca="1" si="2229"/>
        <v/>
      </c>
      <c r="BY422" s="125" t="str">
        <f t="shared" ca="1" si="2230"/>
        <v/>
      </c>
      <c r="BZ422" s="125" t="str">
        <f t="shared" ca="1" si="2222"/>
        <v/>
      </c>
      <c r="CA422" s="125" t="str">
        <f t="shared" ca="1" si="2231"/>
        <v/>
      </c>
      <c r="CB422" s="125" t="str">
        <f t="shared" ca="1" si="2232"/>
        <v/>
      </c>
      <c r="CC422" s="125" t="str">
        <f t="shared" ca="1" si="2233"/>
        <v/>
      </c>
      <c r="CD422" s="125" t="str">
        <f t="shared" ca="1" si="2234"/>
        <v/>
      </c>
      <c r="CE422" s="125" t="str">
        <f t="shared" ca="1" si="2235"/>
        <v/>
      </c>
      <c r="CF422" s="125" t="str">
        <f t="shared" ca="1" si="2236"/>
        <v/>
      </c>
      <c r="CG422" s="125" t="str">
        <f t="shared" ca="1" si="2237"/>
        <v/>
      </c>
      <c r="CH422" s="125" t="str">
        <f t="shared" ca="1" si="2238"/>
        <v/>
      </c>
      <c r="CI422" s="125" t="str">
        <f t="shared" ca="1" si="2239"/>
        <v/>
      </c>
      <c r="CJ422" s="125" t="str">
        <f t="array" aca="1" ref="CJ422" ca="1">IFERROR(INDEX($CI$1:$CI$502,SMALL(IF($CI$1:$CI$502&lt;&gt;"",ROW($CI$1:$CI$502)),ROW(415:415))),"")</f>
        <v/>
      </c>
      <c r="CK422" s="125" t="str">
        <f t="shared" ca="1" si="2240"/>
        <v/>
      </c>
      <c r="CL422" s="125" t="str">
        <f t="shared" ca="1" si="2241"/>
        <v/>
      </c>
      <c r="CM422" s="125"/>
      <c r="CO422" s="125" t="str">
        <f t="shared" si="2242"/>
        <v/>
      </c>
      <c r="CP422" s="600" t="str">
        <f t="shared" si="2243"/>
        <v/>
      </c>
      <c r="CQ422" s="600" t="str">
        <f t="shared" si="2259"/>
        <v/>
      </c>
      <c r="CR422" s="600" t="str">
        <f t="shared" si="2244"/>
        <v/>
      </c>
    </row>
    <row r="423" spans="1:96" x14ac:dyDescent="0.25">
      <c r="A423" s="591"/>
      <c r="C423" s="125">
        <f t="shared" si="2189"/>
        <v>421</v>
      </c>
      <c r="D423" s="125" t="e">
        <f t="shared" ca="1" si="2371"/>
        <v>#N/A</v>
      </c>
      <c r="E423" s="125" t="e">
        <f t="shared" ca="1" si="2371"/>
        <v>#N/A</v>
      </c>
      <c r="F423" s="125" t="e">
        <f t="shared" ca="1" si="2371"/>
        <v>#N/A</v>
      </c>
      <c r="G423" s="125" t="e">
        <f t="shared" ca="1" si="2371"/>
        <v>#N/A</v>
      </c>
      <c r="H423" s="125" t="e">
        <f t="shared" ca="1" si="2371"/>
        <v>#N/A</v>
      </c>
      <c r="I423" s="125" t="e">
        <f t="shared" ca="1" si="2371"/>
        <v>#N/A</v>
      </c>
      <c r="J423" s="125" t="e">
        <f t="shared" ca="1" si="2371"/>
        <v>#N/A</v>
      </c>
      <c r="K423" s="125" t="e">
        <f t="shared" ca="1" si="2371"/>
        <v>#N/A</v>
      </c>
      <c r="L423" s="125" t="e">
        <f t="shared" ca="1" si="2371"/>
        <v>#N/A</v>
      </c>
      <c r="M423" s="125" t="e">
        <f t="shared" ca="1" si="2371"/>
        <v>#N/A</v>
      </c>
      <c r="N423" s="125" t="e">
        <f t="shared" ca="1" si="2371"/>
        <v>#N/A</v>
      </c>
      <c r="O423" s="125" t="e">
        <f t="shared" ca="1" si="2371"/>
        <v>#N/A</v>
      </c>
      <c r="P423" s="125" t="e">
        <f t="shared" ca="1" si="2371"/>
        <v>#N/A</v>
      </c>
      <c r="Q423" s="125" t="e">
        <f t="shared" ca="1" si="2371"/>
        <v>#N/A</v>
      </c>
      <c r="R423" s="125" t="e">
        <f t="shared" ca="1" si="2371"/>
        <v>#N/A</v>
      </c>
      <c r="S423" s="125" t="e">
        <f t="shared" ca="1" si="2371"/>
        <v>#N/A</v>
      </c>
      <c r="T423" s="125" t="e">
        <f t="shared" ca="1" si="2364"/>
        <v>#N/A</v>
      </c>
      <c r="U423" s="125" t="e">
        <f t="shared" ca="1" si="2364"/>
        <v>#N/A</v>
      </c>
      <c r="V423" s="125" t="e">
        <f t="shared" ca="1" si="2364"/>
        <v>#N/A</v>
      </c>
      <c r="W423" s="125" t="e">
        <f t="shared" ca="1" si="2364"/>
        <v>#N/A</v>
      </c>
      <c r="X423" s="125" t="e">
        <f t="shared" ca="1" si="2364"/>
        <v>#N/A</v>
      </c>
      <c r="Y423" s="125" t="e">
        <f t="shared" ca="1" si="2364"/>
        <v>#N/A</v>
      </c>
      <c r="Z423" s="125" t="e">
        <f t="shared" ca="1" si="2364"/>
        <v>#N/A</v>
      </c>
      <c r="AA423" s="125" t="e">
        <f t="shared" ca="1" si="2364"/>
        <v>#N/A</v>
      </c>
      <c r="AB423" s="125" t="e">
        <f t="shared" ca="1" si="2364"/>
        <v>#N/A</v>
      </c>
      <c r="AC423" s="125" t="e">
        <f t="shared" ca="1" si="2364"/>
        <v>#N/A</v>
      </c>
      <c r="AD423" s="125" t="e">
        <f t="shared" ca="1" si="2364"/>
        <v>#N/A</v>
      </c>
      <c r="AE423" s="125" t="e">
        <f t="shared" ca="1" si="2364"/>
        <v>#N/A</v>
      </c>
      <c r="AF423" s="125" t="e">
        <f t="shared" ca="1" si="2364"/>
        <v>#N/A</v>
      </c>
      <c r="AG423" s="125" t="e">
        <f t="shared" ca="1" si="2364"/>
        <v>#N/A</v>
      </c>
      <c r="AH423" s="125" t="e">
        <f t="shared" ca="1" si="2364"/>
        <v>#N/A</v>
      </c>
      <c r="AI423" s="125" t="e">
        <f t="shared" ca="1" si="2372"/>
        <v>#N/A</v>
      </c>
      <c r="AJ423" s="125" t="e">
        <f t="shared" ca="1" si="2372"/>
        <v>#N/A</v>
      </c>
      <c r="AK423" s="125" t="e">
        <f t="shared" ca="1" si="2372"/>
        <v>#N/A</v>
      </c>
      <c r="AL423" s="125" t="e">
        <f t="shared" ca="1" si="2372"/>
        <v>#N/A</v>
      </c>
      <c r="AM423" s="125" t="e">
        <f t="shared" ca="1" si="2372"/>
        <v>#N/A</v>
      </c>
      <c r="AN423" s="125" t="e">
        <f t="shared" ca="1" si="2372"/>
        <v>#N/A</v>
      </c>
      <c r="AO423" s="125" t="e">
        <f t="shared" ca="1" si="2372"/>
        <v>#N/A</v>
      </c>
      <c r="AP423" s="125" t="e">
        <f t="shared" ca="1" si="2372"/>
        <v>#N/A</v>
      </c>
      <c r="AQ423" s="125" t="e">
        <f t="shared" ca="1" si="2372"/>
        <v>#N/A</v>
      </c>
      <c r="AR423" s="125" t="e">
        <f t="shared" ca="1" si="2372"/>
        <v>#N/A</v>
      </c>
      <c r="AS423" s="125" t="e">
        <f t="shared" ca="1" si="2372"/>
        <v>#N/A</v>
      </c>
      <c r="AT423" s="125" t="e">
        <f t="shared" ca="1" si="2372"/>
        <v>#N/A</v>
      </c>
      <c r="AU423" s="125" t="e">
        <f t="shared" ca="1" si="2372"/>
        <v>#N/A</v>
      </c>
      <c r="AV423" s="125" t="e">
        <f t="shared" ca="1" si="2372"/>
        <v>#N/A</v>
      </c>
      <c r="AW423" s="125" t="e">
        <f t="shared" ca="1" si="2372"/>
        <v>#N/A</v>
      </c>
      <c r="AX423" s="125" t="e">
        <f t="shared" ca="1" si="2372"/>
        <v>#N/A</v>
      </c>
      <c r="AY423" s="125" t="e">
        <f t="shared" ca="1" si="2365"/>
        <v>#N/A</v>
      </c>
      <c r="AZ423" s="125" t="e">
        <f t="shared" ca="1" si="2365"/>
        <v>#N/A</v>
      </c>
      <c r="BA423" s="125" t="e">
        <f t="shared" ca="1" si="2365"/>
        <v>#N/A</v>
      </c>
      <c r="BB423" s="125" t="str">
        <f t="shared" ca="1" si="2182"/>
        <v/>
      </c>
      <c r="BC423" s="125" t="str">
        <f t="shared" ca="1" si="2174"/>
        <v/>
      </c>
      <c r="BD423" s="125" t="str">
        <f t="shared" ca="1" si="2175"/>
        <v/>
      </c>
      <c r="BE423" s="125" t="str">
        <f t="shared" ca="1" si="2176"/>
        <v/>
      </c>
      <c r="BF423" t="str">
        <f t="shared" ca="1" si="2183"/>
        <v/>
      </c>
      <c r="BG423" s="125" t="str">
        <f t="shared" ca="1" si="2210"/>
        <v/>
      </c>
      <c r="BI423" s="606" t="str">
        <f t="shared" ca="1" si="2245"/>
        <v/>
      </c>
      <c r="BJ423" s="125" t="str">
        <f t="shared" ca="1" si="2223"/>
        <v/>
      </c>
      <c r="BK423" s="125" t="str">
        <f t="shared" ca="1" si="2246"/>
        <v/>
      </c>
      <c r="BL423" s="125" t="str">
        <f t="shared" ref="BL423" ca="1" si="2398">IFERROR(INDEX($D$2:$BA$203,$A$41-1+$BI423,$A$27-3)*IF(RTF_unit="K",1,IF(RTF_unit="lb",1/1000,IF(RTF_unit="T",2,1))),"")</f>
        <v/>
      </c>
      <c r="BM423" s="125" t="str">
        <f t="shared" ref="BM423" ca="1" si="2399">IFERROR(INDEX($D$2:$BA$203,$A$41-1+$BI423,$A$27-1)*IF(RTF_unit="K",1,IF(RTF_unit="lb",1/1000,IF(RTF_unit="T",2,1))),"")</f>
        <v/>
      </c>
      <c r="BN423" s="125" t="str">
        <f t="shared" ref="BN423" ca="1" si="2400">IFERROR(INDEX($D$2:$BA$203,$A$41-1+$BI423,$A$27-2)*IF(RTF_unit="K",1,IF(RTF_unit="lb",1/1000,IF(RTF_unit="T",2,1))),"")</f>
        <v/>
      </c>
      <c r="BO423" s="125" t="str">
        <f t="shared" ref="BO423" ca="1" si="2401">IFERROR(INDEX($D$2:$BA$203,$A$41-1+$BI423,$A$27)*IF(RTF_unit_Moment="kip-ft",1,IF(RTF_unit_Moment="kip-in",1/12,IF(RTF_unit_Moment="lb-ft",1/1000,IF(RTF_unit_Moment="lb-in",1/12000,1)))),"")</f>
        <v/>
      </c>
      <c r="BP423" s="125" t="str">
        <f t="shared" ref="BP423" ca="1" si="2402">IFERROR(INDEX($D$2:$BA$203,$A$41-1+$BI423,$A$30)*IF(RTF_unit_Moment="kip-ft",1,IF(RTF_unit_Moment="kip-in",1/12,IF(RTF_unit_Moment="lb-ft",1/1000,IF(RTF_unit_Moment="lb-in",1/12000,1)))),"")</f>
        <v/>
      </c>
      <c r="BQ423" s="125" t="str">
        <f t="shared" ca="1" si="2252"/>
        <v/>
      </c>
      <c r="BR423" s="125" t="str">
        <f t="shared" ca="1" si="2253"/>
        <v/>
      </c>
      <c r="BT423" s="125" t="str">
        <f t="array" aca="1" ref="BT423" ca="1">IFERROR(INDEX($BB$1:$BB$203,SMALL(IF($BB$1:$BB$203&lt;&gt;"",ROW($BB$1:$BB$203)),ROW(416:416))),"")</f>
        <v/>
      </c>
      <c r="BU423" s="604" t="str">
        <f t="shared" ca="1" si="2221"/>
        <v/>
      </c>
      <c r="BV423" s="125" t="str">
        <f t="shared" ca="1" si="2229"/>
        <v/>
      </c>
      <c r="BW423" s="125" t="str">
        <f t="shared" ca="1" si="2229"/>
        <v/>
      </c>
      <c r="BX423" s="125" t="str">
        <f t="shared" ca="1" si="2229"/>
        <v/>
      </c>
      <c r="BY423" s="125" t="str">
        <f t="shared" ca="1" si="2230"/>
        <v/>
      </c>
      <c r="BZ423" s="125" t="str">
        <f t="shared" ca="1" si="2222"/>
        <v/>
      </c>
      <c r="CA423" s="125" t="str">
        <f t="shared" ca="1" si="2231"/>
        <v/>
      </c>
      <c r="CB423" s="125" t="str">
        <f t="shared" ca="1" si="2232"/>
        <v/>
      </c>
      <c r="CC423" s="125" t="str">
        <f t="shared" ca="1" si="2233"/>
        <v/>
      </c>
      <c r="CD423" s="125" t="str">
        <f t="shared" ca="1" si="2234"/>
        <v/>
      </c>
      <c r="CE423" s="125" t="str">
        <f t="shared" ca="1" si="2235"/>
        <v/>
      </c>
      <c r="CF423" s="125" t="str">
        <f t="shared" ca="1" si="2236"/>
        <v/>
      </c>
      <c r="CG423" s="125" t="str">
        <f t="shared" ca="1" si="2237"/>
        <v/>
      </c>
      <c r="CH423" s="125" t="str">
        <f t="shared" ca="1" si="2238"/>
        <v/>
      </c>
      <c r="CI423" s="125" t="str">
        <f t="shared" ca="1" si="2239"/>
        <v/>
      </c>
      <c r="CJ423" s="125" t="str">
        <f t="array" aca="1" ref="CJ423" ca="1">IFERROR(INDEX($CI$1:$CI$502,SMALL(IF($CI$1:$CI$502&lt;&gt;"",ROW($CI$1:$CI$502)),ROW(416:416))),"")</f>
        <v/>
      </c>
      <c r="CK423" s="125" t="str">
        <f t="shared" ca="1" si="2240"/>
        <v/>
      </c>
      <c r="CL423" s="125" t="str">
        <f t="shared" ca="1" si="2241"/>
        <v/>
      </c>
      <c r="CM423" s="125"/>
      <c r="CO423" s="125" t="str">
        <f t="shared" si="2242"/>
        <v/>
      </c>
      <c r="CP423" s="600" t="str">
        <f t="shared" si="2243"/>
        <v/>
      </c>
      <c r="CQ423" s="600" t="str">
        <f t="shared" si="2259"/>
        <v/>
      </c>
      <c r="CR423" s="600" t="str">
        <f t="shared" si="2244"/>
        <v/>
      </c>
    </row>
    <row r="424" spans="1:96" x14ac:dyDescent="0.25">
      <c r="A424" s="591"/>
      <c r="C424" s="125">
        <f t="shared" si="2189"/>
        <v>422</v>
      </c>
      <c r="D424" s="125" t="e">
        <f t="shared" ca="1" si="2371"/>
        <v>#N/A</v>
      </c>
      <c r="E424" s="125" t="e">
        <f t="shared" ca="1" si="2371"/>
        <v>#N/A</v>
      </c>
      <c r="F424" s="125" t="e">
        <f t="shared" ca="1" si="2371"/>
        <v>#N/A</v>
      </c>
      <c r="G424" s="125" t="e">
        <f t="shared" ca="1" si="2371"/>
        <v>#N/A</v>
      </c>
      <c r="H424" s="125" t="e">
        <f t="shared" ca="1" si="2371"/>
        <v>#N/A</v>
      </c>
      <c r="I424" s="125" t="e">
        <f t="shared" ca="1" si="2371"/>
        <v>#N/A</v>
      </c>
      <c r="J424" s="125" t="e">
        <f t="shared" ca="1" si="2371"/>
        <v>#N/A</v>
      </c>
      <c r="K424" s="125" t="e">
        <f t="shared" ca="1" si="2371"/>
        <v>#N/A</v>
      </c>
      <c r="L424" s="125" t="e">
        <f t="shared" ca="1" si="2371"/>
        <v>#N/A</v>
      </c>
      <c r="M424" s="125" t="e">
        <f t="shared" ca="1" si="2371"/>
        <v>#N/A</v>
      </c>
      <c r="N424" s="125" t="e">
        <f t="shared" ca="1" si="2371"/>
        <v>#N/A</v>
      </c>
      <c r="O424" s="125" t="e">
        <f t="shared" ca="1" si="2371"/>
        <v>#N/A</v>
      </c>
      <c r="P424" s="125" t="e">
        <f t="shared" ca="1" si="2371"/>
        <v>#N/A</v>
      </c>
      <c r="Q424" s="125" t="e">
        <f t="shared" ca="1" si="2371"/>
        <v>#N/A</v>
      </c>
      <c r="R424" s="125" t="e">
        <f t="shared" ca="1" si="2371"/>
        <v>#N/A</v>
      </c>
      <c r="S424" s="125" t="e">
        <f t="shared" ca="1" si="2371"/>
        <v>#N/A</v>
      </c>
      <c r="T424" s="125" t="e">
        <f t="shared" ca="1" si="2364"/>
        <v>#N/A</v>
      </c>
      <c r="U424" s="125" t="e">
        <f t="shared" ca="1" si="2364"/>
        <v>#N/A</v>
      </c>
      <c r="V424" s="125" t="e">
        <f t="shared" ca="1" si="2364"/>
        <v>#N/A</v>
      </c>
      <c r="W424" s="125" t="e">
        <f t="shared" ca="1" si="2364"/>
        <v>#N/A</v>
      </c>
      <c r="X424" s="125" t="e">
        <f t="shared" ca="1" si="2364"/>
        <v>#N/A</v>
      </c>
      <c r="Y424" s="125" t="e">
        <f t="shared" ca="1" si="2364"/>
        <v>#N/A</v>
      </c>
      <c r="Z424" s="125" t="e">
        <f t="shared" ca="1" si="2364"/>
        <v>#N/A</v>
      </c>
      <c r="AA424" s="125" t="e">
        <f t="shared" ca="1" si="2364"/>
        <v>#N/A</v>
      </c>
      <c r="AB424" s="125" t="e">
        <f t="shared" ca="1" si="2364"/>
        <v>#N/A</v>
      </c>
      <c r="AC424" s="125" t="e">
        <f t="shared" ca="1" si="2364"/>
        <v>#N/A</v>
      </c>
      <c r="AD424" s="125" t="e">
        <f t="shared" ca="1" si="2364"/>
        <v>#N/A</v>
      </c>
      <c r="AE424" s="125" t="e">
        <f t="shared" ca="1" si="2364"/>
        <v>#N/A</v>
      </c>
      <c r="AF424" s="125" t="e">
        <f t="shared" ca="1" si="2364"/>
        <v>#N/A</v>
      </c>
      <c r="AG424" s="125" t="e">
        <f t="shared" ca="1" si="2364"/>
        <v>#N/A</v>
      </c>
      <c r="AH424" s="125" t="e">
        <f t="shared" ca="1" si="2364"/>
        <v>#N/A</v>
      </c>
      <c r="AI424" s="125" t="e">
        <f t="shared" ca="1" si="2372"/>
        <v>#N/A</v>
      </c>
      <c r="AJ424" s="125" t="e">
        <f t="shared" ca="1" si="2372"/>
        <v>#N/A</v>
      </c>
      <c r="AK424" s="125" t="e">
        <f t="shared" ca="1" si="2372"/>
        <v>#N/A</v>
      </c>
      <c r="AL424" s="125" t="e">
        <f t="shared" ca="1" si="2372"/>
        <v>#N/A</v>
      </c>
      <c r="AM424" s="125" t="e">
        <f t="shared" ca="1" si="2372"/>
        <v>#N/A</v>
      </c>
      <c r="AN424" s="125" t="e">
        <f t="shared" ca="1" si="2372"/>
        <v>#N/A</v>
      </c>
      <c r="AO424" s="125" t="e">
        <f t="shared" ca="1" si="2372"/>
        <v>#N/A</v>
      </c>
      <c r="AP424" s="125" t="e">
        <f t="shared" ca="1" si="2372"/>
        <v>#N/A</v>
      </c>
      <c r="AQ424" s="125" t="e">
        <f t="shared" ca="1" si="2372"/>
        <v>#N/A</v>
      </c>
      <c r="AR424" s="125" t="e">
        <f t="shared" ca="1" si="2372"/>
        <v>#N/A</v>
      </c>
      <c r="AS424" s="125" t="e">
        <f t="shared" ca="1" si="2372"/>
        <v>#N/A</v>
      </c>
      <c r="AT424" s="125" t="e">
        <f t="shared" ca="1" si="2372"/>
        <v>#N/A</v>
      </c>
      <c r="AU424" s="125" t="e">
        <f t="shared" ca="1" si="2372"/>
        <v>#N/A</v>
      </c>
      <c r="AV424" s="125" t="e">
        <f t="shared" ca="1" si="2372"/>
        <v>#N/A</v>
      </c>
      <c r="AW424" s="125" t="e">
        <f t="shared" ca="1" si="2372"/>
        <v>#N/A</v>
      </c>
      <c r="AX424" s="125" t="e">
        <f t="shared" ca="1" si="2372"/>
        <v>#N/A</v>
      </c>
      <c r="AY424" s="125" t="e">
        <f t="shared" ca="1" si="2365"/>
        <v>#N/A</v>
      </c>
      <c r="AZ424" s="125" t="e">
        <f t="shared" ca="1" si="2365"/>
        <v>#N/A</v>
      </c>
      <c r="BA424" s="125" t="e">
        <f t="shared" ca="1" si="2365"/>
        <v>#N/A</v>
      </c>
      <c r="BB424" s="125" t="str">
        <f t="shared" ca="1" si="2182"/>
        <v/>
      </c>
      <c r="BC424" s="125" t="str">
        <f t="shared" ca="1" si="2174"/>
        <v/>
      </c>
      <c r="BD424" s="125" t="str">
        <f t="shared" ca="1" si="2175"/>
        <v/>
      </c>
      <c r="BE424" s="125" t="str">
        <f t="shared" ca="1" si="2176"/>
        <v/>
      </c>
      <c r="BF424" t="str">
        <f t="shared" ca="1" si="2183"/>
        <v/>
      </c>
      <c r="BG424" s="125" t="str">
        <f t="shared" ca="1" si="2210"/>
        <v/>
      </c>
      <c r="BI424" s="606" t="str">
        <f t="shared" ca="1" si="2245"/>
        <v/>
      </c>
      <c r="BJ424" s="125" t="str">
        <f t="shared" ca="1" si="2223"/>
        <v/>
      </c>
      <c r="BK424" s="125" t="str">
        <f t="shared" ca="1" si="2246"/>
        <v/>
      </c>
      <c r="BL424" s="125" t="str">
        <f t="shared" ref="BL424" ca="1" si="2403">IFERROR(INDEX($D$2:$BA$203,$A$41-1+$BI424,$A$27-3)*IF(RTF_unit="K",1,IF(RTF_unit="lb",1/1000,IF(RTF_unit="T",2,1))),"")</f>
        <v/>
      </c>
      <c r="BM424" s="125" t="str">
        <f t="shared" ref="BM424" ca="1" si="2404">IFERROR(INDEX($D$2:$BA$203,$A$41-1+$BI424,$A$27-1)*IF(RTF_unit="K",1,IF(RTF_unit="lb",1/1000,IF(RTF_unit="T",2,1))),"")</f>
        <v/>
      </c>
      <c r="BN424" s="125" t="str">
        <f t="shared" ref="BN424" ca="1" si="2405">IFERROR(INDEX($D$2:$BA$203,$A$41-1+$BI424,$A$27-2)*IF(RTF_unit="K",1,IF(RTF_unit="lb",1/1000,IF(RTF_unit="T",2,1))),"")</f>
        <v/>
      </c>
      <c r="BO424" s="125" t="str">
        <f t="shared" ref="BO424" ca="1" si="2406">IFERROR(INDEX($D$2:$BA$203,$A$41-1+$BI424,$A$27)*IF(RTF_unit_Moment="kip-ft",1,IF(RTF_unit_Moment="kip-in",1/12,IF(RTF_unit_Moment="lb-ft",1/1000,IF(RTF_unit_Moment="lb-in",1/12000,1)))),"")</f>
        <v/>
      </c>
      <c r="BP424" s="125" t="str">
        <f t="shared" ref="BP424" ca="1" si="2407">IFERROR(INDEX($D$2:$BA$203,$A$41-1+$BI424,$A$30)*IF(RTF_unit_Moment="kip-ft",1,IF(RTF_unit_Moment="kip-in",1/12,IF(RTF_unit_Moment="lb-ft",1/1000,IF(RTF_unit_Moment="lb-in",1/12000,1)))),"")</f>
        <v/>
      </c>
      <c r="BQ424" s="125" t="str">
        <f t="shared" ca="1" si="2252"/>
        <v/>
      </c>
      <c r="BR424" s="125" t="str">
        <f t="shared" ca="1" si="2253"/>
        <v/>
      </c>
      <c r="BT424" s="125" t="str">
        <f t="array" aca="1" ref="BT424" ca="1">IFERROR(INDEX($BB$1:$BB$203,SMALL(IF($BB$1:$BB$203&lt;&gt;"",ROW($BB$1:$BB$203)),ROW(417:417))),"")</f>
        <v/>
      </c>
      <c r="BU424" s="604" t="str">
        <f t="shared" ca="1" si="2221"/>
        <v/>
      </c>
      <c r="BV424" s="125" t="str">
        <f t="shared" ca="1" si="2229"/>
        <v/>
      </c>
      <c r="BW424" s="125" t="str">
        <f t="shared" ca="1" si="2229"/>
        <v/>
      </c>
      <c r="BX424" s="125" t="str">
        <f t="shared" ca="1" si="2229"/>
        <v/>
      </c>
      <c r="BY424" s="125" t="str">
        <f t="shared" ca="1" si="2230"/>
        <v/>
      </c>
      <c r="BZ424" s="125" t="str">
        <f t="shared" ca="1" si="2222"/>
        <v/>
      </c>
      <c r="CA424" s="125" t="str">
        <f t="shared" ca="1" si="2231"/>
        <v/>
      </c>
      <c r="CB424" s="125" t="str">
        <f t="shared" ca="1" si="2232"/>
        <v/>
      </c>
      <c r="CC424" s="125" t="str">
        <f t="shared" ca="1" si="2233"/>
        <v/>
      </c>
      <c r="CD424" s="125" t="str">
        <f t="shared" ca="1" si="2234"/>
        <v/>
      </c>
      <c r="CE424" s="125" t="str">
        <f t="shared" ca="1" si="2235"/>
        <v/>
      </c>
      <c r="CF424" s="125" t="str">
        <f t="shared" ca="1" si="2236"/>
        <v/>
      </c>
      <c r="CG424" s="125" t="str">
        <f t="shared" ca="1" si="2237"/>
        <v/>
      </c>
      <c r="CH424" s="125" t="str">
        <f t="shared" ca="1" si="2238"/>
        <v/>
      </c>
      <c r="CI424" s="125" t="str">
        <f t="shared" ca="1" si="2239"/>
        <v/>
      </c>
      <c r="CJ424" s="125" t="str">
        <f t="array" aca="1" ref="CJ424" ca="1">IFERROR(INDEX($CI$1:$CI$502,SMALL(IF($CI$1:$CI$502&lt;&gt;"",ROW($CI$1:$CI$502)),ROW(417:417))),"")</f>
        <v/>
      </c>
      <c r="CK424" s="125" t="str">
        <f t="shared" ca="1" si="2240"/>
        <v/>
      </c>
      <c r="CL424" s="125" t="str">
        <f t="shared" ca="1" si="2241"/>
        <v/>
      </c>
      <c r="CM424" s="125"/>
      <c r="CO424" s="125" t="str">
        <f t="shared" si="2242"/>
        <v/>
      </c>
      <c r="CP424" s="600" t="str">
        <f t="shared" si="2243"/>
        <v/>
      </c>
      <c r="CQ424" s="600" t="str">
        <f t="shared" si="2259"/>
        <v/>
      </c>
      <c r="CR424" s="600" t="str">
        <f t="shared" si="2244"/>
        <v/>
      </c>
    </row>
    <row r="425" spans="1:96" x14ac:dyDescent="0.25">
      <c r="A425" s="591"/>
      <c r="C425" s="125">
        <f t="shared" si="2189"/>
        <v>423</v>
      </c>
      <c r="D425" s="125" t="e">
        <f t="shared" ca="1" si="2371"/>
        <v>#N/A</v>
      </c>
      <c r="E425" s="125" t="e">
        <f t="shared" ca="1" si="2371"/>
        <v>#N/A</v>
      </c>
      <c r="F425" s="125" t="e">
        <f t="shared" ca="1" si="2371"/>
        <v>#N/A</v>
      </c>
      <c r="G425" s="125" t="e">
        <f t="shared" ca="1" si="2371"/>
        <v>#N/A</v>
      </c>
      <c r="H425" s="125" t="e">
        <f t="shared" ca="1" si="2371"/>
        <v>#N/A</v>
      </c>
      <c r="I425" s="125" t="e">
        <f t="shared" ca="1" si="2371"/>
        <v>#N/A</v>
      </c>
      <c r="J425" s="125" t="e">
        <f t="shared" ca="1" si="2371"/>
        <v>#N/A</v>
      </c>
      <c r="K425" s="125" t="e">
        <f t="shared" ca="1" si="2371"/>
        <v>#N/A</v>
      </c>
      <c r="L425" s="125" t="e">
        <f t="shared" ca="1" si="2371"/>
        <v>#N/A</v>
      </c>
      <c r="M425" s="125" t="e">
        <f t="shared" ca="1" si="2371"/>
        <v>#N/A</v>
      </c>
      <c r="N425" s="125" t="e">
        <f t="shared" ca="1" si="2371"/>
        <v>#N/A</v>
      </c>
      <c r="O425" s="125" t="e">
        <f t="shared" ca="1" si="2371"/>
        <v>#N/A</v>
      </c>
      <c r="P425" s="125" t="e">
        <f t="shared" ca="1" si="2371"/>
        <v>#N/A</v>
      </c>
      <c r="Q425" s="125" t="e">
        <f t="shared" ca="1" si="2371"/>
        <v>#N/A</v>
      </c>
      <c r="R425" s="125" t="e">
        <f t="shared" ca="1" si="2371"/>
        <v>#N/A</v>
      </c>
      <c r="S425" s="125" t="e">
        <f t="shared" ca="1" si="2371"/>
        <v>#N/A</v>
      </c>
      <c r="T425" s="125" t="e">
        <f t="shared" ca="1" si="2364"/>
        <v>#N/A</v>
      </c>
      <c r="U425" s="125" t="e">
        <f t="shared" ca="1" si="2364"/>
        <v>#N/A</v>
      </c>
      <c r="V425" s="125" t="e">
        <f t="shared" ca="1" si="2364"/>
        <v>#N/A</v>
      </c>
      <c r="W425" s="125" t="e">
        <f t="shared" ca="1" si="2364"/>
        <v>#N/A</v>
      </c>
      <c r="X425" s="125" t="e">
        <f t="shared" ca="1" si="2364"/>
        <v>#N/A</v>
      </c>
      <c r="Y425" s="125" t="e">
        <f t="shared" ca="1" si="2364"/>
        <v>#N/A</v>
      </c>
      <c r="Z425" s="125" t="e">
        <f t="shared" ca="1" si="2364"/>
        <v>#N/A</v>
      </c>
      <c r="AA425" s="125" t="e">
        <f t="shared" ca="1" si="2364"/>
        <v>#N/A</v>
      </c>
      <c r="AB425" s="125" t="e">
        <f t="shared" ca="1" si="2364"/>
        <v>#N/A</v>
      </c>
      <c r="AC425" s="125" t="e">
        <f t="shared" ca="1" si="2364"/>
        <v>#N/A</v>
      </c>
      <c r="AD425" s="125" t="e">
        <f t="shared" ca="1" si="2364"/>
        <v>#N/A</v>
      </c>
      <c r="AE425" s="125" t="e">
        <f t="shared" ca="1" si="2364"/>
        <v>#N/A</v>
      </c>
      <c r="AF425" s="125" t="e">
        <f t="shared" ca="1" si="2364"/>
        <v>#N/A</v>
      </c>
      <c r="AG425" s="125" t="e">
        <f t="shared" ca="1" si="2364"/>
        <v>#N/A</v>
      </c>
      <c r="AH425" s="125" t="e">
        <f t="shared" ca="1" si="2364"/>
        <v>#N/A</v>
      </c>
      <c r="AI425" s="125" t="e">
        <f t="shared" ca="1" si="2372"/>
        <v>#N/A</v>
      </c>
      <c r="AJ425" s="125" t="e">
        <f t="shared" ca="1" si="2372"/>
        <v>#N/A</v>
      </c>
      <c r="AK425" s="125" t="e">
        <f t="shared" ca="1" si="2372"/>
        <v>#N/A</v>
      </c>
      <c r="AL425" s="125" t="e">
        <f t="shared" ca="1" si="2372"/>
        <v>#N/A</v>
      </c>
      <c r="AM425" s="125" t="e">
        <f t="shared" ca="1" si="2372"/>
        <v>#N/A</v>
      </c>
      <c r="AN425" s="125" t="e">
        <f t="shared" ca="1" si="2372"/>
        <v>#N/A</v>
      </c>
      <c r="AO425" s="125" t="e">
        <f t="shared" ca="1" si="2372"/>
        <v>#N/A</v>
      </c>
      <c r="AP425" s="125" t="e">
        <f t="shared" ca="1" si="2372"/>
        <v>#N/A</v>
      </c>
      <c r="AQ425" s="125" t="e">
        <f t="shared" ca="1" si="2372"/>
        <v>#N/A</v>
      </c>
      <c r="AR425" s="125" t="e">
        <f t="shared" ca="1" si="2372"/>
        <v>#N/A</v>
      </c>
      <c r="AS425" s="125" t="e">
        <f t="shared" ca="1" si="2372"/>
        <v>#N/A</v>
      </c>
      <c r="AT425" s="125" t="e">
        <f t="shared" ca="1" si="2372"/>
        <v>#N/A</v>
      </c>
      <c r="AU425" s="125" t="e">
        <f t="shared" ca="1" si="2372"/>
        <v>#N/A</v>
      </c>
      <c r="AV425" s="125" t="e">
        <f t="shared" ca="1" si="2372"/>
        <v>#N/A</v>
      </c>
      <c r="AW425" s="125" t="e">
        <f t="shared" ca="1" si="2372"/>
        <v>#N/A</v>
      </c>
      <c r="AX425" s="125" t="e">
        <f t="shared" ca="1" si="2372"/>
        <v>#N/A</v>
      </c>
      <c r="AY425" s="125" t="e">
        <f t="shared" ca="1" si="2365"/>
        <v>#N/A</v>
      </c>
      <c r="AZ425" s="125" t="e">
        <f t="shared" ca="1" si="2365"/>
        <v>#N/A</v>
      </c>
      <c r="BA425" s="125" t="e">
        <f t="shared" ca="1" si="2365"/>
        <v>#N/A</v>
      </c>
      <c r="BB425" s="125" t="str">
        <f t="shared" ca="1" si="2182"/>
        <v/>
      </c>
      <c r="BC425" s="125" t="str">
        <f t="shared" ca="1" si="2174"/>
        <v/>
      </c>
      <c r="BD425" s="125" t="str">
        <f t="shared" ca="1" si="2175"/>
        <v/>
      </c>
      <c r="BE425" s="125" t="str">
        <f t="shared" ca="1" si="2176"/>
        <v/>
      </c>
      <c r="BF425" t="str">
        <f t="shared" ca="1" si="2183"/>
        <v/>
      </c>
      <c r="BG425" s="125" t="str">
        <f t="shared" ca="1" si="2210"/>
        <v/>
      </c>
      <c r="BI425" s="606" t="str">
        <f t="shared" ca="1" si="2245"/>
        <v/>
      </c>
      <c r="BJ425" s="125" t="str">
        <f t="shared" ca="1" si="2223"/>
        <v/>
      </c>
      <c r="BK425" s="125" t="str">
        <f t="shared" ca="1" si="2246"/>
        <v/>
      </c>
      <c r="BL425" s="125" t="str">
        <f t="shared" ref="BL425" ca="1" si="2408">IFERROR(INDEX($D$2:$BA$203,$A$41-1+$BI425,$A$27-3)*IF(RTF_unit="K",1,IF(RTF_unit="lb",1/1000,IF(RTF_unit="T",2,1))),"")</f>
        <v/>
      </c>
      <c r="BM425" s="125" t="str">
        <f t="shared" ref="BM425" ca="1" si="2409">IFERROR(INDEX($D$2:$BA$203,$A$41-1+$BI425,$A$27-1)*IF(RTF_unit="K",1,IF(RTF_unit="lb",1/1000,IF(RTF_unit="T",2,1))),"")</f>
        <v/>
      </c>
      <c r="BN425" s="125" t="str">
        <f t="shared" ref="BN425" ca="1" si="2410">IFERROR(INDEX($D$2:$BA$203,$A$41-1+$BI425,$A$27-2)*IF(RTF_unit="K",1,IF(RTF_unit="lb",1/1000,IF(RTF_unit="T",2,1))),"")</f>
        <v/>
      </c>
      <c r="BO425" s="125" t="str">
        <f t="shared" ref="BO425" ca="1" si="2411">IFERROR(INDEX($D$2:$BA$203,$A$41-1+$BI425,$A$27)*IF(RTF_unit_Moment="kip-ft",1,IF(RTF_unit_Moment="kip-in",1/12,IF(RTF_unit_Moment="lb-ft",1/1000,IF(RTF_unit_Moment="lb-in",1/12000,1)))),"")</f>
        <v/>
      </c>
      <c r="BP425" s="125" t="str">
        <f t="shared" ref="BP425" ca="1" si="2412">IFERROR(INDEX($D$2:$BA$203,$A$41-1+$BI425,$A$30)*IF(RTF_unit_Moment="kip-ft",1,IF(RTF_unit_Moment="kip-in",1/12,IF(RTF_unit_Moment="lb-ft",1/1000,IF(RTF_unit_Moment="lb-in",1/12000,1)))),"")</f>
        <v/>
      </c>
      <c r="BQ425" s="125" t="str">
        <f t="shared" ca="1" si="2252"/>
        <v/>
      </c>
      <c r="BR425" s="125" t="str">
        <f t="shared" ca="1" si="2253"/>
        <v/>
      </c>
      <c r="BT425" s="125" t="str">
        <f t="array" aca="1" ref="BT425" ca="1">IFERROR(INDEX($BB$1:$BB$203,SMALL(IF($BB$1:$BB$203&lt;&gt;"",ROW($BB$1:$BB$203)),ROW(418:418))),"")</f>
        <v/>
      </c>
      <c r="BU425" s="604" t="str">
        <f t="shared" ca="1" si="2221"/>
        <v/>
      </c>
      <c r="BV425" s="125" t="str">
        <f t="shared" ca="1" si="2229"/>
        <v/>
      </c>
      <c r="BW425" s="125" t="str">
        <f t="shared" ca="1" si="2229"/>
        <v/>
      </c>
      <c r="BX425" s="125" t="str">
        <f t="shared" ca="1" si="2229"/>
        <v/>
      </c>
      <c r="BY425" s="125" t="str">
        <f t="shared" ca="1" si="2230"/>
        <v/>
      </c>
      <c r="BZ425" s="125" t="str">
        <f t="shared" ca="1" si="2222"/>
        <v/>
      </c>
      <c r="CA425" s="125" t="str">
        <f t="shared" ca="1" si="2231"/>
        <v/>
      </c>
      <c r="CB425" s="125" t="str">
        <f t="shared" ca="1" si="2232"/>
        <v/>
      </c>
      <c r="CC425" s="125" t="str">
        <f t="shared" ca="1" si="2233"/>
        <v/>
      </c>
      <c r="CD425" s="125" t="str">
        <f t="shared" ca="1" si="2234"/>
        <v/>
      </c>
      <c r="CE425" s="125" t="str">
        <f t="shared" ca="1" si="2235"/>
        <v/>
      </c>
      <c r="CF425" s="125" t="str">
        <f t="shared" ca="1" si="2236"/>
        <v/>
      </c>
      <c r="CG425" s="125" t="str">
        <f t="shared" ca="1" si="2237"/>
        <v/>
      </c>
      <c r="CH425" s="125" t="str">
        <f t="shared" ca="1" si="2238"/>
        <v/>
      </c>
      <c r="CI425" s="125" t="str">
        <f t="shared" ca="1" si="2239"/>
        <v/>
      </c>
      <c r="CJ425" s="125" t="str">
        <f t="array" aca="1" ref="CJ425" ca="1">IFERROR(INDEX($CI$1:$CI$502,SMALL(IF($CI$1:$CI$502&lt;&gt;"",ROW($CI$1:$CI$502)),ROW(418:418))),"")</f>
        <v/>
      </c>
      <c r="CK425" s="125" t="str">
        <f t="shared" ca="1" si="2240"/>
        <v/>
      </c>
      <c r="CL425" s="125" t="str">
        <f t="shared" ca="1" si="2241"/>
        <v/>
      </c>
      <c r="CM425" s="125"/>
      <c r="CO425" s="125" t="str">
        <f t="shared" si="2242"/>
        <v/>
      </c>
      <c r="CP425" s="600" t="str">
        <f t="shared" si="2243"/>
        <v/>
      </c>
      <c r="CQ425" s="600" t="str">
        <f t="shared" si="2259"/>
        <v/>
      </c>
      <c r="CR425" s="600" t="str">
        <f t="shared" si="2244"/>
        <v/>
      </c>
    </row>
    <row r="426" spans="1:96" x14ac:dyDescent="0.25">
      <c r="A426" s="591"/>
      <c r="C426" s="125">
        <f t="shared" si="2189"/>
        <v>424</v>
      </c>
      <c r="D426" s="125" t="e">
        <f t="shared" ca="1" si="2371"/>
        <v>#N/A</v>
      </c>
      <c r="E426" s="125" t="e">
        <f t="shared" ca="1" si="2371"/>
        <v>#N/A</v>
      </c>
      <c r="F426" s="125" t="e">
        <f t="shared" ca="1" si="2371"/>
        <v>#N/A</v>
      </c>
      <c r="G426" s="125" t="e">
        <f t="shared" ca="1" si="2371"/>
        <v>#N/A</v>
      </c>
      <c r="H426" s="125" t="e">
        <f t="shared" ca="1" si="2371"/>
        <v>#N/A</v>
      </c>
      <c r="I426" s="125" t="e">
        <f t="shared" ca="1" si="2371"/>
        <v>#N/A</v>
      </c>
      <c r="J426" s="125" t="e">
        <f t="shared" ca="1" si="2371"/>
        <v>#N/A</v>
      </c>
      <c r="K426" s="125" t="e">
        <f t="shared" ca="1" si="2371"/>
        <v>#N/A</v>
      </c>
      <c r="L426" s="125" t="e">
        <f t="shared" ca="1" si="2371"/>
        <v>#N/A</v>
      </c>
      <c r="M426" s="125" t="e">
        <f t="shared" ca="1" si="2371"/>
        <v>#N/A</v>
      </c>
      <c r="N426" s="125" t="e">
        <f t="shared" ca="1" si="2371"/>
        <v>#N/A</v>
      </c>
      <c r="O426" s="125" t="e">
        <f t="shared" ca="1" si="2371"/>
        <v>#N/A</v>
      </c>
      <c r="P426" s="125" t="e">
        <f t="shared" ca="1" si="2371"/>
        <v>#N/A</v>
      </c>
      <c r="Q426" s="125" t="e">
        <f t="shared" ca="1" si="2371"/>
        <v>#N/A</v>
      </c>
      <c r="R426" s="125" t="e">
        <f t="shared" ca="1" si="2371"/>
        <v>#N/A</v>
      </c>
      <c r="S426" s="125" t="e">
        <f t="shared" ca="1" si="2371"/>
        <v>#N/A</v>
      </c>
      <c r="T426" s="125" t="e">
        <f t="shared" ca="1" si="2364"/>
        <v>#N/A</v>
      </c>
      <c r="U426" s="125" t="e">
        <f t="shared" ca="1" si="2364"/>
        <v>#N/A</v>
      </c>
      <c r="V426" s="125" t="e">
        <f t="shared" ca="1" si="2364"/>
        <v>#N/A</v>
      </c>
      <c r="W426" s="125" t="e">
        <f t="shared" ca="1" si="2364"/>
        <v>#N/A</v>
      </c>
      <c r="X426" s="125" t="e">
        <f t="shared" ca="1" si="2364"/>
        <v>#N/A</v>
      </c>
      <c r="Y426" s="125" t="e">
        <f t="shared" ca="1" si="2364"/>
        <v>#N/A</v>
      </c>
      <c r="Z426" s="125" t="e">
        <f t="shared" ca="1" si="2364"/>
        <v>#N/A</v>
      </c>
      <c r="AA426" s="125" t="e">
        <f t="shared" ca="1" si="2364"/>
        <v>#N/A</v>
      </c>
      <c r="AB426" s="125" t="e">
        <f t="shared" ca="1" si="2364"/>
        <v>#N/A</v>
      </c>
      <c r="AC426" s="125" t="e">
        <f t="shared" ca="1" si="2364"/>
        <v>#N/A</v>
      </c>
      <c r="AD426" s="125" t="e">
        <f t="shared" ca="1" si="2364"/>
        <v>#N/A</v>
      </c>
      <c r="AE426" s="125" t="e">
        <f t="shared" ca="1" si="2364"/>
        <v>#N/A</v>
      </c>
      <c r="AF426" s="125" t="e">
        <f t="shared" ca="1" si="2364"/>
        <v>#N/A</v>
      </c>
      <c r="AG426" s="125" t="e">
        <f t="shared" ca="1" si="2364"/>
        <v>#N/A</v>
      </c>
      <c r="AH426" s="125" t="e">
        <f t="shared" ca="1" si="2364"/>
        <v>#N/A</v>
      </c>
      <c r="AI426" s="125" t="e">
        <f t="shared" ca="1" si="2372"/>
        <v>#N/A</v>
      </c>
      <c r="AJ426" s="125" t="e">
        <f t="shared" ca="1" si="2372"/>
        <v>#N/A</v>
      </c>
      <c r="AK426" s="125" t="e">
        <f t="shared" ca="1" si="2372"/>
        <v>#N/A</v>
      </c>
      <c r="AL426" s="125" t="e">
        <f t="shared" ca="1" si="2372"/>
        <v>#N/A</v>
      </c>
      <c r="AM426" s="125" t="e">
        <f t="shared" ca="1" si="2372"/>
        <v>#N/A</v>
      </c>
      <c r="AN426" s="125" t="e">
        <f t="shared" ca="1" si="2372"/>
        <v>#N/A</v>
      </c>
      <c r="AO426" s="125" t="e">
        <f t="shared" ca="1" si="2372"/>
        <v>#N/A</v>
      </c>
      <c r="AP426" s="125" t="e">
        <f t="shared" ca="1" si="2372"/>
        <v>#N/A</v>
      </c>
      <c r="AQ426" s="125" t="e">
        <f t="shared" ca="1" si="2372"/>
        <v>#N/A</v>
      </c>
      <c r="AR426" s="125" t="e">
        <f t="shared" ca="1" si="2372"/>
        <v>#N/A</v>
      </c>
      <c r="AS426" s="125" t="e">
        <f t="shared" ca="1" si="2372"/>
        <v>#N/A</v>
      </c>
      <c r="AT426" s="125" t="e">
        <f t="shared" ca="1" si="2372"/>
        <v>#N/A</v>
      </c>
      <c r="AU426" s="125" t="e">
        <f t="shared" ca="1" si="2372"/>
        <v>#N/A</v>
      </c>
      <c r="AV426" s="125" t="e">
        <f t="shared" ca="1" si="2372"/>
        <v>#N/A</v>
      </c>
      <c r="AW426" s="125" t="e">
        <f t="shared" ca="1" si="2372"/>
        <v>#N/A</v>
      </c>
      <c r="AX426" s="125" t="e">
        <f t="shared" ca="1" si="2372"/>
        <v>#N/A</v>
      </c>
      <c r="AY426" s="125" t="e">
        <f t="shared" ca="1" si="2365"/>
        <v>#N/A</v>
      </c>
      <c r="AZ426" s="125" t="e">
        <f t="shared" ca="1" si="2365"/>
        <v>#N/A</v>
      </c>
      <c r="BA426" s="125" t="e">
        <f t="shared" ca="1" si="2365"/>
        <v>#N/A</v>
      </c>
      <c r="BB426" s="125" t="str">
        <f t="shared" ca="1" si="2182"/>
        <v/>
      </c>
      <c r="BC426" s="125" t="str">
        <f t="shared" ca="1" si="2174"/>
        <v/>
      </c>
      <c r="BD426" s="125" t="str">
        <f t="shared" ca="1" si="2175"/>
        <v/>
      </c>
      <c r="BE426" s="125" t="str">
        <f t="shared" ca="1" si="2176"/>
        <v/>
      </c>
      <c r="BF426" t="str">
        <f t="shared" ca="1" si="2183"/>
        <v/>
      </c>
      <c r="BG426" s="125" t="str">
        <f t="shared" ca="1" si="2210"/>
        <v/>
      </c>
      <c r="BI426" s="606" t="str">
        <f t="shared" ca="1" si="2245"/>
        <v/>
      </c>
      <c r="BJ426" s="125" t="str">
        <f t="shared" ca="1" si="2223"/>
        <v/>
      </c>
      <c r="BK426" s="125" t="str">
        <f t="shared" ca="1" si="2246"/>
        <v/>
      </c>
      <c r="BL426" s="125" t="str">
        <f t="shared" ref="BL426" ca="1" si="2413">IFERROR(INDEX($D$2:$BA$203,$A$41-1+$BI426,$A$27-3)*IF(RTF_unit="K",1,IF(RTF_unit="lb",1/1000,IF(RTF_unit="T",2,1))),"")</f>
        <v/>
      </c>
      <c r="BM426" s="125" t="str">
        <f t="shared" ref="BM426" ca="1" si="2414">IFERROR(INDEX($D$2:$BA$203,$A$41-1+$BI426,$A$27-1)*IF(RTF_unit="K",1,IF(RTF_unit="lb",1/1000,IF(RTF_unit="T",2,1))),"")</f>
        <v/>
      </c>
      <c r="BN426" s="125" t="str">
        <f t="shared" ref="BN426" ca="1" si="2415">IFERROR(INDEX($D$2:$BA$203,$A$41-1+$BI426,$A$27-2)*IF(RTF_unit="K",1,IF(RTF_unit="lb",1/1000,IF(RTF_unit="T",2,1))),"")</f>
        <v/>
      </c>
      <c r="BO426" s="125" t="str">
        <f t="shared" ref="BO426" ca="1" si="2416">IFERROR(INDEX($D$2:$BA$203,$A$41-1+$BI426,$A$27)*IF(RTF_unit_Moment="kip-ft",1,IF(RTF_unit_Moment="kip-in",1/12,IF(RTF_unit_Moment="lb-ft",1/1000,IF(RTF_unit_Moment="lb-in",1/12000,1)))),"")</f>
        <v/>
      </c>
      <c r="BP426" s="125" t="str">
        <f t="shared" ref="BP426" ca="1" si="2417">IFERROR(INDEX($D$2:$BA$203,$A$41-1+$BI426,$A$30)*IF(RTF_unit_Moment="kip-ft",1,IF(RTF_unit_Moment="kip-in",1/12,IF(RTF_unit_Moment="lb-ft",1/1000,IF(RTF_unit_Moment="lb-in",1/12000,1)))),"")</f>
        <v/>
      </c>
      <c r="BQ426" s="125" t="str">
        <f t="shared" ca="1" si="2252"/>
        <v/>
      </c>
      <c r="BR426" s="125" t="str">
        <f t="shared" ca="1" si="2253"/>
        <v/>
      </c>
      <c r="BT426" s="125" t="str">
        <f t="array" aca="1" ref="BT426" ca="1">IFERROR(INDEX($BB$1:$BB$203,SMALL(IF($BB$1:$BB$203&lt;&gt;"",ROW($BB$1:$BB$203)),ROW(419:419))),"")</f>
        <v/>
      </c>
      <c r="BU426" s="604" t="str">
        <f t="shared" ca="1" si="2221"/>
        <v/>
      </c>
      <c r="BV426" s="125" t="str">
        <f t="shared" ref="BV426:BX457" ca="1" si="2418">IFERROR(INDEX(INDIRECT(BV$7 &amp; ":" &amp; BV$7),$BU426 + MATCH($BZ426,INDIRECT($BZ$7 &amp; $BU426 &amp; ":" &amp; $BZ$7 &amp; $BU426+7),0) - 1,1),"")</f>
        <v/>
      </c>
      <c r="BW426" s="125" t="str">
        <f t="shared" ca="1" si="2418"/>
        <v/>
      </c>
      <c r="BX426" s="125" t="str">
        <f t="shared" ca="1" si="2418"/>
        <v/>
      </c>
      <c r="BY426" s="125" t="str">
        <f t="shared" ca="1" si="2230"/>
        <v/>
      </c>
      <c r="BZ426" s="125" t="str">
        <f t="shared" ca="1" si="2222"/>
        <v/>
      </c>
      <c r="CA426" s="125" t="str">
        <f t="shared" ca="1" si="2231"/>
        <v/>
      </c>
      <c r="CB426" s="125" t="str">
        <f t="shared" ca="1" si="2232"/>
        <v/>
      </c>
      <c r="CC426" s="125" t="str">
        <f t="shared" ca="1" si="2233"/>
        <v/>
      </c>
      <c r="CD426" s="125" t="str">
        <f t="shared" ca="1" si="2234"/>
        <v/>
      </c>
      <c r="CE426" s="125" t="str">
        <f t="shared" ca="1" si="2235"/>
        <v/>
      </c>
      <c r="CF426" s="125" t="str">
        <f t="shared" ca="1" si="2236"/>
        <v/>
      </c>
      <c r="CG426" s="125" t="str">
        <f t="shared" ca="1" si="2237"/>
        <v/>
      </c>
      <c r="CH426" s="125" t="str">
        <f t="shared" ca="1" si="2238"/>
        <v/>
      </c>
      <c r="CI426" s="125" t="str">
        <f t="shared" ca="1" si="2239"/>
        <v/>
      </c>
      <c r="CJ426" s="125" t="str">
        <f t="array" aca="1" ref="CJ426" ca="1">IFERROR(INDEX($CI$1:$CI$502,SMALL(IF($CI$1:$CI$502&lt;&gt;"",ROW($CI$1:$CI$502)),ROW(419:419))),"")</f>
        <v/>
      </c>
      <c r="CK426" s="125" t="str">
        <f t="shared" ca="1" si="2240"/>
        <v/>
      </c>
      <c r="CL426" s="125" t="str">
        <f t="shared" ca="1" si="2241"/>
        <v/>
      </c>
      <c r="CM426" s="125"/>
      <c r="CO426" s="125" t="str">
        <f t="shared" si="2242"/>
        <v/>
      </c>
      <c r="CP426" s="600" t="str">
        <f t="shared" si="2243"/>
        <v/>
      </c>
      <c r="CQ426" s="600" t="str">
        <f t="shared" si="2259"/>
        <v/>
      </c>
      <c r="CR426" s="600" t="str">
        <f t="shared" si="2244"/>
        <v/>
      </c>
    </row>
    <row r="427" spans="1:96" x14ac:dyDescent="0.25">
      <c r="A427" s="591"/>
      <c r="C427" s="125">
        <f t="shared" si="2189"/>
        <v>425</v>
      </c>
      <c r="D427" s="125" t="e">
        <f t="shared" ca="1" si="2371"/>
        <v>#N/A</v>
      </c>
      <c r="E427" s="125" t="e">
        <f t="shared" ca="1" si="2371"/>
        <v>#N/A</v>
      </c>
      <c r="F427" s="125" t="e">
        <f t="shared" ca="1" si="2371"/>
        <v>#N/A</v>
      </c>
      <c r="G427" s="125" t="e">
        <f t="shared" ca="1" si="2371"/>
        <v>#N/A</v>
      </c>
      <c r="H427" s="125" t="e">
        <f t="shared" ca="1" si="2371"/>
        <v>#N/A</v>
      </c>
      <c r="I427" s="125" t="e">
        <f t="shared" ca="1" si="2371"/>
        <v>#N/A</v>
      </c>
      <c r="J427" s="125" t="e">
        <f t="shared" ca="1" si="2371"/>
        <v>#N/A</v>
      </c>
      <c r="K427" s="125" t="e">
        <f t="shared" ca="1" si="2371"/>
        <v>#N/A</v>
      </c>
      <c r="L427" s="125" t="e">
        <f t="shared" ca="1" si="2371"/>
        <v>#N/A</v>
      </c>
      <c r="M427" s="125" t="e">
        <f t="shared" ca="1" si="2371"/>
        <v>#N/A</v>
      </c>
      <c r="N427" s="125" t="e">
        <f t="shared" ca="1" si="2371"/>
        <v>#N/A</v>
      </c>
      <c r="O427" s="125" t="e">
        <f t="shared" ca="1" si="2371"/>
        <v>#N/A</v>
      </c>
      <c r="P427" s="125" t="e">
        <f t="shared" ca="1" si="2371"/>
        <v>#N/A</v>
      </c>
      <c r="Q427" s="125" t="e">
        <f t="shared" ca="1" si="2371"/>
        <v>#N/A</v>
      </c>
      <c r="R427" s="125" t="e">
        <f t="shared" ca="1" si="2371"/>
        <v>#N/A</v>
      </c>
      <c r="S427" s="125" t="e">
        <f t="shared" ca="1" si="2371"/>
        <v>#N/A</v>
      </c>
      <c r="T427" s="125" t="e">
        <f t="shared" ca="1" si="2364"/>
        <v>#N/A</v>
      </c>
      <c r="U427" s="125" t="e">
        <f t="shared" ca="1" si="2364"/>
        <v>#N/A</v>
      </c>
      <c r="V427" s="125" t="e">
        <f t="shared" ca="1" si="2364"/>
        <v>#N/A</v>
      </c>
      <c r="W427" s="125" t="e">
        <f t="shared" ca="1" si="2364"/>
        <v>#N/A</v>
      </c>
      <c r="X427" s="125" t="e">
        <f t="shared" ca="1" si="2364"/>
        <v>#N/A</v>
      </c>
      <c r="Y427" s="125" t="e">
        <f t="shared" ca="1" si="2364"/>
        <v>#N/A</v>
      </c>
      <c r="Z427" s="125" t="e">
        <f t="shared" ca="1" si="2364"/>
        <v>#N/A</v>
      </c>
      <c r="AA427" s="125" t="e">
        <f t="shared" ca="1" si="2364"/>
        <v>#N/A</v>
      </c>
      <c r="AB427" s="125" t="e">
        <f t="shared" ca="1" si="2364"/>
        <v>#N/A</v>
      </c>
      <c r="AC427" s="125" t="e">
        <f t="shared" ca="1" si="2364"/>
        <v>#N/A</v>
      </c>
      <c r="AD427" s="125" t="e">
        <f t="shared" ca="1" si="2364"/>
        <v>#N/A</v>
      </c>
      <c r="AE427" s="125" t="e">
        <f t="shared" ca="1" si="2364"/>
        <v>#N/A</v>
      </c>
      <c r="AF427" s="125" t="e">
        <f t="shared" ca="1" si="2364"/>
        <v>#N/A</v>
      </c>
      <c r="AG427" s="125" t="e">
        <f t="shared" ca="1" si="2364"/>
        <v>#N/A</v>
      </c>
      <c r="AH427" s="125" t="e">
        <f t="shared" ca="1" si="2364"/>
        <v>#N/A</v>
      </c>
      <c r="AI427" s="125" t="e">
        <f t="shared" ca="1" si="2372"/>
        <v>#N/A</v>
      </c>
      <c r="AJ427" s="125" t="e">
        <f t="shared" ca="1" si="2372"/>
        <v>#N/A</v>
      </c>
      <c r="AK427" s="125" t="e">
        <f t="shared" ca="1" si="2372"/>
        <v>#N/A</v>
      </c>
      <c r="AL427" s="125" t="e">
        <f t="shared" ca="1" si="2372"/>
        <v>#N/A</v>
      </c>
      <c r="AM427" s="125" t="e">
        <f t="shared" ca="1" si="2372"/>
        <v>#N/A</v>
      </c>
      <c r="AN427" s="125" t="e">
        <f t="shared" ca="1" si="2372"/>
        <v>#N/A</v>
      </c>
      <c r="AO427" s="125" t="e">
        <f t="shared" ca="1" si="2372"/>
        <v>#N/A</v>
      </c>
      <c r="AP427" s="125" t="e">
        <f t="shared" ca="1" si="2372"/>
        <v>#N/A</v>
      </c>
      <c r="AQ427" s="125" t="e">
        <f t="shared" ca="1" si="2372"/>
        <v>#N/A</v>
      </c>
      <c r="AR427" s="125" t="e">
        <f t="shared" ca="1" si="2372"/>
        <v>#N/A</v>
      </c>
      <c r="AS427" s="125" t="e">
        <f t="shared" ca="1" si="2372"/>
        <v>#N/A</v>
      </c>
      <c r="AT427" s="125" t="e">
        <f t="shared" ca="1" si="2372"/>
        <v>#N/A</v>
      </c>
      <c r="AU427" s="125" t="e">
        <f t="shared" ca="1" si="2372"/>
        <v>#N/A</v>
      </c>
      <c r="AV427" s="125" t="e">
        <f t="shared" ca="1" si="2372"/>
        <v>#N/A</v>
      </c>
      <c r="AW427" s="125" t="e">
        <f t="shared" ca="1" si="2372"/>
        <v>#N/A</v>
      </c>
      <c r="AX427" s="125" t="e">
        <f t="shared" ca="1" si="2372"/>
        <v>#N/A</v>
      </c>
      <c r="AY427" s="125" t="e">
        <f t="shared" ca="1" si="2365"/>
        <v>#N/A</v>
      </c>
      <c r="AZ427" s="125" t="e">
        <f t="shared" ca="1" si="2365"/>
        <v>#N/A</v>
      </c>
      <c r="BA427" s="125" t="e">
        <f t="shared" ca="1" si="2365"/>
        <v>#N/A</v>
      </c>
      <c r="BB427" s="125" t="str">
        <f t="shared" ca="1" si="2182"/>
        <v/>
      </c>
      <c r="BC427" s="125" t="str">
        <f t="shared" ca="1" si="2174"/>
        <v/>
      </c>
      <c r="BD427" s="125" t="str">
        <f t="shared" ca="1" si="2175"/>
        <v/>
      </c>
      <c r="BE427" s="125" t="str">
        <f t="shared" ca="1" si="2176"/>
        <v/>
      </c>
      <c r="BF427" t="str">
        <f t="shared" ca="1" si="2183"/>
        <v/>
      </c>
      <c r="BG427" s="125" t="str">
        <f t="shared" ca="1" si="2210"/>
        <v/>
      </c>
      <c r="BI427" s="606" t="str">
        <f t="shared" ca="1" si="2245"/>
        <v/>
      </c>
      <c r="BJ427" s="125" t="str">
        <f t="shared" ca="1" si="2223"/>
        <v/>
      </c>
      <c r="BK427" s="125" t="str">
        <f t="shared" ca="1" si="2246"/>
        <v/>
      </c>
      <c r="BL427" s="125" t="str">
        <f t="shared" ref="BL427" ca="1" si="2419">IFERROR(INDEX($D$2:$BA$203,$A$41-1+$BI427,$A$27-3)*IF(RTF_unit="K",1,IF(RTF_unit="lb",1/1000,IF(RTF_unit="T",2,1))),"")</f>
        <v/>
      </c>
      <c r="BM427" s="125" t="str">
        <f t="shared" ref="BM427" ca="1" si="2420">IFERROR(INDEX($D$2:$BA$203,$A$41-1+$BI427,$A$27-1)*IF(RTF_unit="K",1,IF(RTF_unit="lb",1/1000,IF(RTF_unit="T",2,1))),"")</f>
        <v/>
      </c>
      <c r="BN427" s="125" t="str">
        <f t="shared" ref="BN427" ca="1" si="2421">IFERROR(INDEX($D$2:$BA$203,$A$41-1+$BI427,$A$27-2)*IF(RTF_unit="K",1,IF(RTF_unit="lb",1/1000,IF(RTF_unit="T",2,1))),"")</f>
        <v/>
      </c>
      <c r="BO427" s="125" t="str">
        <f t="shared" ref="BO427" ca="1" si="2422">IFERROR(INDEX($D$2:$BA$203,$A$41-1+$BI427,$A$27)*IF(RTF_unit_Moment="kip-ft",1,IF(RTF_unit_Moment="kip-in",1/12,IF(RTF_unit_Moment="lb-ft",1/1000,IF(RTF_unit_Moment="lb-in",1/12000,1)))),"")</f>
        <v/>
      </c>
      <c r="BP427" s="125" t="str">
        <f t="shared" ref="BP427" ca="1" si="2423">IFERROR(INDEX($D$2:$BA$203,$A$41-1+$BI427,$A$30)*IF(RTF_unit_Moment="kip-ft",1,IF(RTF_unit_Moment="kip-in",1/12,IF(RTF_unit_Moment="lb-ft",1/1000,IF(RTF_unit_Moment="lb-in",1/12000,1)))),"")</f>
        <v/>
      </c>
      <c r="BQ427" s="125" t="str">
        <f t="shared" ca="1" si="2252"/>
        <v/>
      </c>
      <c r="BR427" s="125" t="str">
        <f t="shared" ca="1" si="2253"/>
        <v/>
      </c>
      <c r="BT427" s="125" t="str">
        <f t="array" aca="1" ref="BT427" ca="1">IFERROR(INDEX($BB$1:$BB$203,SMALL(IF($BB$1:$BB$203&lt;&gt;"",ROW($BB$1:$BB$203)),ROW(420:420))),"")</f>
        <v/>
      </c>
      <c r="BU427" s="604" t="str">
        <f t="shared" ca="1" si="2221"/>
        <v/>
      </c>
      <c r="BV427" s="125" t="str">
        <f t="shared" ca="1" si="2418"/>
        <v/>
      </c>
      <c r="BW427" s="125" t="str">
        <f t="shared" ca="1" si="2418"/>
        <v/>
      </c>
      <c r="BX427" s="125" t="str">
        <f t="shared" ca="1" si="2418"/>
        <v/>
      </c>
      <c r="BY427" s="125" t="str">
        <f t="shared" ca="1" si="2230"/>
        <v/>
      </c>
      <c r="BZ427" s="125" t="str">
        <f t="shared" ca="1" si="2222"/>
        <v/>
      </c>
      <c r="CA427" s="125" t="str">
        <f t="shared" ca="1" si="2231"/>
        <v/>
      </c>
      <c r="CB427" s="125" t="str">
        <f t="shared" ca="1" si="2232"/>
        <v/>
      </c>
      <c r="CC427" s="125" t="str">
        <f t="shared" ca="1" si="2233"/>
        <v/>
      </c>
      <c r="CD427" s="125" t="str">
        <f t="shared" ca="1" si="2234"/>
        <v/>
      </c>
      <c r="CE427" s="125" t="str">
        <f t="shared" ca="1" si="2235"/>
        <v/>
      </c>
      <c r="CF427" s="125" t="str">
        <f t="shared" ca="1" si="2236"/>
        <v/>
      </c>
      <c r="CG427" s="125" t="str">
        <f t="shared" ca="1" si="2237"/>
        <v/>
      </c>
      <c r="CH427" s="125" t="str">
        <f t="shared" ca="1" si="2238"/>
        <v/>
      </c>
      <c r="CI427" s="125" t="str">
        <f t="shared" ca="1" si="2239"/>
        <v/>
      </c>
      <c r="CJ427" s="125" t="str">
        <f t="array" aca="1" ref="CJ427" ca="1">IFERROR(INDEX($CI$1:$CI$502,SMALL(IF($CI$1:$CI$502&lt;&gt;"",ROW($CI$1:$CI$502)),ROW(420:420))),"")</f>
        <v/>
      </c>
      <c r="CK427" s="125" t="str">
        <f t="shared" ca="1" si="2240"/>
        <v/>
      </c>
      <c r="CL427" s="125" t="str">
        <f t="shared" ca="1" si="2241"/>
        <v/>
      </c>
      <c r="CM427" s="125"/>
      <c r="CO427" s="125" t="str">
        <f t="shared" si="2242"/>
        <v/>
      </c>
      <c r="CP427" s="600" t="str">
        <f t="shared" si="2243"/>
        <v/>
      </c>
      <c r="CQ427" s="600" t="str">
        <f t="shared" si="2259"/>
        <v/>
      </c>
      <c r="CR427" s="600" t="str">
        <f t="shared" si="2244"/>
        <v/>
      </c>
    </row>
    <row r="428" spans="1:96" x14ac:dyDescent="0.25">
      <c r="A428" s="591"/>
      <c r="C428" s="125">
        <f t="shared" si="2189"/>
        <v>426</v>
      </c>
      <c r="D428" s="125" t="e">
        <f t="shared" ca="1" si="2371"/>
        <v>#N/A</v>
      </c>
      <c r="E428" s="125" t="e">
        <f t="shared" ca="1" si="2371"/>
        <v>#N/A</v>
      </c>
      <c r="F428" s="125" t="e">
        <f t="shared" ca="1" si="2371"/>
        <v>#N/A</v>
      </c>
      <c r="G428" s="125" t="e">
        <f t="shared" ca="1" si="2371"/>
        <v>#N/A</v>
      </c>
      <c r="H428" s="125" t="e">
        <f t="shared" ca="1" si="2371"/>
        <v>#N/A</v>
      </c>
      <c r="I428" s="125" t="e">
        <f t="shared" ca="1" si="2371"/>
        <v>#N/A</v>
      </c>
      <c r="J428" s="125" t="e">
        <f t="shared" ca="1" si="2371"/>
        <v>#N/A</v>
      </c>
      <c r="K428" s="125" t="e">
        <f t="shared" ca="1" si="2371"/>
        <v>#N/A</v>
      </c>
      <c r="L428" s="125" t="e">
        <f t="shared" ca="1" si="2371"/>
        <v>#N/A</v>
      </c>
      <c r="M428" s="125" t="e">
        <f t="shared" ca="1" si="2371"/>
        <v>#N/A</v>
      </c>
      <c r="N428" s="125" t="e">
        <f t="shared" ca="1" si="2371"/>
        <v>#N/A</v>
      </c>
      <c r="O428" s="125" t="e">
        <f t="shared" ca="1" si="2371"/>
        <v>#N/A</v>
      </c>
      <c r="P428" s="125" t="e">
        <f t="shared" ca="1" si="2371"/>
        <v>#N/A</v>
      </c>
      <c r="Q428" s="125" t="e">
        <f t="shared" ca="1" si="2371"/>
        <v>#N/A</v>
      </c>
      <c r="R428" s="125" t="e">
        <f t="shared" ca="1" si="2371"/>
        <v>#N/A</v>
      </c>
      <c r="S428" s="125" t="e">
        <f t="shared" ca="1" si="2371"/>
        <v>#N/A</v>
      </c>
      <c r="T428" s="125" t="e">
        <f t="shared" ca="1" si="2364"/>
        <v>#N/A</v>
      </c>
      <c r="U428" s="125" t="e">
        <f t="shared" ca="1" si="2364"/>
        <v>#N/A</v>
      </c>
      <c r="V428" s="125" t="e">
        <f t="shared" ca="1" si="2364"/>
        <v>#N/A</v>
      </c>
      <c r="W428" s="125" t="e">
        <f t="shared" ca="1" si="2364"/>
        <v>#N/A</v>
      </c>
      <c r="X428" s="125" t="e">
        <f t="shared" ca="1" si="2364"/>
        <v>#N/A</v>
      </c>
      <c r="Y428" s="125" t="e">
        <f t="shared" ca="1" si="2364"/>
        <v>#N/A</v>
      </c>
      <c r="Z428" s="125" t="e">
        <f t="shared" ca="1" si="2364"/>
        <v>#N/A</v>
      </c>
      <c r="AA428" s="125" t="e">
        <f t="shared" ca="1" si="2364"/>
        <v>#N/A</v>
      </c>
      <c r="AB428" s="125" t="e">
        <f t="shared" ca="1" si="2364"/>
        <v>#N/A</v>
      </c>
      <c r="AC428" s="125" t="e">
        <f t="shared" ca="1" si="2364"/>
        <v>#N/A</v>
      </c>
      <c r="AD428" s="125" t="e">
        <f t="shared" ca="1" si="2364"/>
        <v>#N/A</v>
      </c>
      <c r="AE428" s="125" t="e">
        <f t="shared" ca="1" si="2364"/>
        <v>#N/A</v>
      </c>
      <c r="AF428" s="125" t="e">
        <f t="shared" ca="1" si="2364"/>
        <v>#N/A</v>
      </c>
      <c r="AG428" s="125" t="e">
        <f t="shared" ca="1" si="2364"/>
        <v>#N/A</v>
      </c>
      <c r="AH428" s="125" t="e">
        <f t="shared" ca="1" si="2364"/>
        <v>#N/A</v>
      </c>
      <c r="AI428" s="125" t="e">
        <f t="shared" ca="1" si="2372"/>
        <v>#N/A</v>
      </c>
      <c r="AJ428" s="125" t="e">
        <f t="shared" ca="1" si="2372"/>
        <v>#N/A</v>
      </c>
      <c r="AK428" s="125" t="e">
        <f t="shared" ca="1" si="2372"/>
        <v>#N/A</v>
      </c>
      <c r="AL428" s="125" t="e">
        <f t="shared" ca="1" si="2372"/>
        <v>#N/A</v>
      </c>
      <c r="AM428" s="125" t="e">
        <f t="shared" ca="1" si="2372"/>
        <v>#N/A</v>
      </c>
      <c r="AN428" s="125" t="e">
        <f t="shared" ca="1" si="2372"/>
        <v>#N/A</v>
      </c>
      <c r="AO428" s="125" t="e">
        <f t="shared" ca="1" si="2372"/>
        <v>#N/A</v>
      </c>
      <c r="AP428" s="125" t="e">
        <f t="shared" ca="1" si="2372"/>
        <v>#N/A</v>
      </c>
      <c r="AQ428" s="125" t="e">
        <f t="shared" ca="1" si="2372"/>
        <v>#N/A</v>
      </c>
      <c r="AR428" s="125" t="e">
        <f t="shared" ca="1" si="2372"/>
        <v>#N/A</v>
      </c>
      <c r="AS428" s="125" t="e">
        <f t="shared" ca="1" si="2372"/>
        <v>#N/A</v>
      </c>
      <c r="AT428" s="125" t="e">
        <f t="shared" ca="1" si="2372"/>
        <v>#N/A</v>
      </c>
      <c r="AU428" s="125" t="e">
        <f t="shared" ca="1" si="2372"/>
        <v>#N/A</v>
      </c>
      <c r="AV428" s="125" t="e">
        <f t="shared" ca="1" si="2372"/>
        <v>#N/A</v>
      </c>
      <c r="AW428" s="125" t="e">
        <f t="shared" ca="1" si="2372"/>
        <v>#N/A</v>
      </c>
      <c r="AX428" s="125" t="e">
        <f t="shared" ca="1" si="2372"/>
        <v>#N/A</v>
      </c>
      <c r="AY428" s="125" t="e">
        <f t="shared" ca="1" si="2365"/>
        <v>#N/A</v>
      </c>
      <c r="AZ428" s="125" t="e">
        <f t="shared" ca="1" si="2365"/>
        <v>#N/A</v>
      </c>
      <c r="BA428" s="125" t="e">
        <f t="shared" ca="1" si="2365"/>
        <v>#N/A</v>
      </c>
      <c r="BB428" s="125" t="str">
        <f t="shared" ca="1" si="2182"/>
        <v/>
      </c>
      <c r="BC428" s="125" t="str">
        <f t="shared" ca="1" si="2174"/>
        <v/>
      </c>
      <c r="BD428" s="125" t="str">
        <f t="shared" ca="1" si="2175"/>
        <v/>
      </c>
      <c r="BE428" s="125" t="str">
        <f t="shared" ca="1" si="2176"/>
        <v/>
      </c>
      <c r="BF428" t="str">
        <f t="shared" ca="1" si="2183"/>
        <v/>
      </c>
      <c r="BG428" s="125" t="str">
        <f t="shared" ca="1" si="2210"/>
        <v/>
      </c>
      <c r="BI428" s="606" t="str">
        <f t="shared" ca="1" si="2245"/>
        <v/>
      </c>
      <c r="BJ428" s="125" t="str">
        <f t="shared" ca="1" si="2223"/>
        <v/>
      </c>
      <c r="BK428" s="125" t="str">
        <f t="shared" ca="1" si="2246"/>
        <v/>
      </c>
      <c r="BL428" s="125" t="str">
        <f t="shared" ref="BL428" ca="1" si="2424">IFERROR(INDEX($D$2:$BA$203,$A$41-1+$BI428,$A$27-3)*IF(RTF_unit="K",1,IF(RTF_unit="lb",1/1000,IF(RTF_unit="T",2,1))),"")</f>
        <v/>
      </c>
      <c r="BM428" s="125" t="str">
        <f t="shared" ref="BM428" ca="1" si="2425">IFERROR(INDEX($D$2:$BA$203,$A$41-1+$BI428,$A$27-1)*IF(RTF_unit="K",1,IF(RTF_unit="lb",1/1000,IF(RTF_unit="T",2,1))),"")</f>
        <v/>
      </c>
      <c r="BN428" s="125" t="str">
        <f t="shared" ref="BN428" ca="1" si="2426">IFERROR(INDEX($D$2:$BA$203,$A$41-1+$BI428,$A$27-2)*IF(RTF_unit="K",1,IF(RTF_unit="lb",1/1000,IF(RTF_unit="T",2,1))),"")</f>
        <v/>
      </c>
      <c r="BO428" s="125" t="str">
        <f t="shared" ref="BO428" ca="1" si="2427">IFERROR(INDEX($D$2:$BA$203,$A$41-1+$BI428,$A$27)*IF(RTF_unit_Moment="kip-ft",1,IF(RTF_unit_Moment="kip-in",1/12,IF(RTF_unit_Moment="lb-ft",1/1000,IF(RTF_unit_Moment="lb-in",1/12000,1)))),"")</f>
        <v/>
      </c>
      <c r="BP428" s="125" t="str">
        <f t="shared" ref="BP428" ca="1" si="2428">IFERROR(INDEX($D$2:$BA$203,$A$41-1+$BI428,$A$30)*IF(RTF_unit_Moment="kip-ft",1,IF(RTF_unit_Moment="kip-in",1/12,IF(RTF_unit_Moment="lb-ft",1/1000,IF(RTF_unit_Moment="lb-in",1/12000,1)))),"")</f>
        <v/>
      </c>
      <c r="BQ428" s="125" t="str">
        <f t="shared" ca="1" si="2252"/>
        <v/>
      </c>
      <c r="BR428" s="125" t="str">
        <f t="shared" ca="1" si="2253"/>
        <v/>
      </c>
      <c r="BT428" s="125" t="str">
        <f t="array" aca="1" ref="BT428" ca="1">IFERROR(INDEX($BB$1:$BB$203,SMALL(IF($BB$1:$BB$203&lt;&gt;"",ROW($BB$1:$BB$203)),ROW(421:421))),"")</f>
        <v/>
      </c>
      <c r="BU428" s="604" t="str">
        <f t="shared" ca="1" si="2221"/>
        <v/>
      </c>
      <c r="BV428" s="125" t="str">
        <f t="shared" ca="1" si="2418"/>
        <v/>
      </c>
      <c r="BW428" s="125" t="str">
        <f t="shared" ca="1" si="2418"/>
        <v/>
      </c>
      <c r="BX428" s="125" t="str">
        <f t="shared" ca="1" si="2418"/>
        <v/>
      </c>
      <c r="BY428" s="125" t="str">
        <f t="shared" ca="1" si="2230"/>
        <v/>
      </c>
      <c r="BZ428" s="125" t="str">
        <f t="shared" ca="1" si="2222"/>
        <v/>
      </c>
      <c r="CA428" s="125" t="str">
        <f t="shared" ca="1" si="2231"/>
        <v/>
      </c>
      <c r="CB428" s="125" t="str">
        <f t="shared" ca="1" si="2232"/>
        <v/>
      </c>
      <c r="CC428" s="125" t="str">
        <f t="shared" ca="1" si="2233"/>
        <v/>
      </c>
      <c r="CD428" s="125" t="str">
        <f t="shared" ca="1" si="2234"/>
        <v/>
      </c>
      <c r="CE428" s="125" t="str">
        <f t="shared" ca="1" si="2235"/>
        <v/>
      </c>
      <c r="CF428" s="125" t="str">
        <f t="shared" ca="1" si="2236"/>
        <v/>
      </c>
      <c r="CG428" s="125" t="str">
        <f t="shared" ca="1" si="2237"/>
        <v/>
      </c>
      <c r="CH428" s="125" t="str">
        <f t="shared" ca="1" si="2238"/>
        <v/>
      </c>
      <c r="CI428" s="125" t="str">
        <f t="shared" ca="1" si="2239"/>
        <v/>
      </c>
      <c r="CJ428" s="125" t="str">
        <f t="array" aca="1" ref="CJ428" ca="1">IFERROR(INDEX($CI$1:$CI$502,SMALL(IF($CI$1:$CI$502&lt;&gt;"",ROW($CI$1:$CI$502)),ROW(421:421))),"")</f>
        <v/>
      </c>
      <c r="CK428" s="125" t="str">
        <f t="shared" ca="1" si="2240"/>
        <v/>
      </c>
      <c r="CL428" s="125" t="str">
        <f t="shared" ca="1" si="2241"/>
        <v/>
      </c>
      <c r="CM428" s="125"/>
      <c r="CO428" s="125" t="str">
        <f t="shared" si="2242"/>
        <v/>
      </c>
      <c r="CP428" s="600" t="str">
        <f t="shared" si="2243"/>
        <v/>
      </c>
      <c r="CQ428" s="600" t="str">
        <f t="shared" si="2259"/>
        <v/>
      </c>
      <c r="CR428" s="600" t="str">
        <f t="shared" si="2244"/>
        <v/>
      </c>
    </row>
    <row r="429" spans="1:96" x14ac:dyDescent="0.25">
      <c r="A429" s="591"/>
      <c r="C429" s="125">
        <f t="shared" si="2189"/>
        <v>427</v>
      </c>
      <c r="D429" s="125" t="e">
        <f t="shared" ca="1" si="2371"/>
        <v>#N/A</v>
      </c>
      <c r="E429" s="125" t="e">
        <f t="shared" ca="1" si="2371"/>
        <v>#N/A</v>
      </c>
      <c r="F429" s="125" t="e">
        <f t="shared" ca="1" si="2371"/>
        <v>#N/A</v>
      </c>
      <c r="G429" s="125" t="e">
        <f t="shared" ca="1" si="2371"/>
        <v>#N/A</v>
      </c>
      <c r="H429" s="125" t="e">
        <f t="shared" ca="1" si="2371"/>
        <v>#N/A</v>
      </c>
      <c r="I429" s="125" t="e">
        <f t="shared" ca="1" si="2371"/>
        <v>#N/A</v>
      </c>
      <c r="J429" s="125" t="e">
        <f t="shared" ca="1" si="2371"/>
        <v>#N/A</v>
      </c>
      <c r="K429" s="125" t="e">
        <f t="shared" ca="1" si="2371"/>
        <v>#N/A</v>
      </c>
      <c r="L429" s="125" t="e">
        <f t="shared" ca="1" si="2371"/>
        <v>#N/A</v>
      </c>
      <c r="M429" s="125" t="e">
        <f t="shared" ca="1" si="2371"/>
        <v>#N/A</v>
      </c>
      <c r="N429" s="125" t="e">
        <f t="shared" ca="1" si="2371"/>
        <v>#N/A</v>
      </c>
      <c r="O429" s="125" t="e">
        <f t="shared" ca="1" si="2371"/>
        <v>#N/A</v>
      </c>
      <c r="P429" s="125" t="e">
        <f t="shared" ca="1" si="2371"/>
        <v>#N/A</v>
      </c>
      <c r="Q429" s="125" t="e">
        <f t="shared" ca="1" si="2371"/>
        <v>#N/A</v>
      </c>
      <c r="R429" s="125" t="e">
        <f t="shared" ca="1" si="2371"/>
        <v>#N/A</v>
      </c>
      <c r="S429" s="125" t="e">
        <f t="shared" ca="1" si="2371"/>
        <v>#N/A</v>
      </c>
      <c r="T429" s="125" t="e">
        <f t="shared" ca="1" si="2364"/>
        <v>#N/A</v>
      </c>
      <c r="U429" s="125" t="e">
        <f t="shared" ca="1" si="2364"/>
        <v>#N/A</v>
      </c>
      <c r="V429" s="125" t="e">
        <f t="shared" ca="1" si="2364"/>
        <v>#N/A</v>
      </c>
      <c r="W429" s="125" t="e">
        <f t="shared" ca="1" si="2364"/>
        <v>#N/A</v>
      </c>
      <c r="X429" s="125" t="e">
        <f t="shared" ca="1" si="2364"/>
        <v>#N/A</v>
      </c>
      <c r="Y429" s="125" t="e">
        <f t="shared" ca="1" si="2364"/>
        <v>#N/A</v>
      </c>
      <c r="Z429" s="125" t="e">
        <f t="shared" ca="1" si="2364"/>
        <v>#N/A</v>
      </c>
      <c r="AA429" s="125" t="e">
        <f t="shared" ca="1" si="2364"/>
        <v>#N/A</v>
      </c>
      <c r="AB429" s="125" t="e">
        <f t="shared" ca="1" si="2364"/>
        <v>#N/A</v>
      </c>
      <c r="AC429" s="125" t="e">
        <f t="shared" ca="1" si="2364"/>
        <v>#N/A</v>
      </c>
      <c r="AD429" s="125" t="e">
        <f t="shared" ca="1" si="2364"/>
        <v>#N/A</v>
      </c>
      <c r="AE429" s="125" t="e">
        <f t="shared" ca="1" si="2364"/>
        <v>#N/A</v>
      </c>
      <c r="AF429" s="125" t="e">
        <f t="shared" ca="1" si="2364"/>
        <v>#N/A</v>
      </c>
      <c r="AG429" s="125" t="e">
        <f t="shared" ca="1" si="2364"/>
        <v>#N/A</v>
      </c>
      <c r="AH429" s="125" t="e">
        <f t="shared" ca="1" si="2364"/>
        <v>#N/A</v>
      </c>
      <c r="AI429" s="125" t="e">
        <f t="shared" ca="1" si="2372"/>
        <v>#N/A</v>
      </c>
      <c r="AJ429" s="125" t="e">
        <f t="shared" ca="1" si="2372"/>
        <v>#N/A</v>
      </c>
      <c r="AK429" s="125" t="e">
        <f t="shared" ca="1" si="2372"/>
        <v>#N/A</v>
      </c>
      <c r="AL429" s="125" t="e">
        <f t="shared" ca="1" si="2372"/>
        <v>#N/A</v>
      </c>
      <c r="AM429" s="125" t="e">
        <f t="shared" ca="1" si="2372"/>
        <v>#N/A</v>
      </c>
      <c r="AN429" s="125" t="e">
        <f t="shared" ca="1" si="2372"/>
        <v>#N/A</v>
      </c>
      <c r="AO429" s="125" t="e">
        <f t="shared" ca="1" si="2372"/>
        <v>#N/A</v>
      </c>
      <c r="AP429" s="125" t="e">
        <f t="shared" ca="1" si="2372"/>
        <v>#N/A</v>
      </c>
      <c r="AQ429" s="125" t="e">
        <f t="shared" ca="1" si="2372"/>
        <v>#N/A</v>
      </c>
      <c r="AR429" s="125" t="e">
        <f t="shared" ca="1" si="2372"/>
        <v>#N/A</v>
      </c>
      <c r="AS429" s="125" t="e">
        <f t="shared" ca="1" si="2372"/>
        <v>#N/A</v>
      </c>
      <c r="AT429" s="125" t="e">
        <f t="shared" ca="1" si="2372"/>
        <v>#N/A</v>
      </c>
      <c r="AU429" s="125" t="e">
        <f t="shared" ca="1" si="2372"/>
        <v>#N/A</v>
      </c>
      <c r="AV429" s="125" t="e">
        <f t="shared" ca="1" si="2372"/>
        <v>#N/A</v>
      </c>
      <c r="AW429" s="125" t="e">
        <f t="shared" ca="1" si="2372"/>
        <v>#N/A</v>
      </c>
      <c r="AX429" s="125" t="e">
        <f t="shared" ca="1" si="2372"/>
        <v>#N/A</v>
      </c>
      <c r="AY429" s="125" t="e">
        <f t="shared" ca="1" si="2365"/>
        <v>#N/A</v>
      </c>
      <c r="AZ429" s="125" t="e">
        <f t="shared" ca="1" si="2365"/>
        <v>#N/A</v>
      </c>
      <c r="BA429" s="125" t="e">
        <f t="shared" ca="1" si="2365"/>
        <v>#N/A</v>
      </c>
      <c r="BB429" s="125" t="str">
        <f t="shared" ca="1" si="2182"/>
        <v/>
      </c>
      <c r="BC429" s="125" t="str">
        <f t="shared" ca="1" si="2174"/>
        <v/>
      </c>
      <c r="BD429" s="125" t="str">
        <f t="shared" ca="1" si="2175"/>
        <v/>
      </c>
      <c r="BE429" s="125" t="str">
        <f t="shared" ca="1" si="2176"/>
        <v/>
      </c>
      <c r="BF429" t="str">
        <f t="shared" ca="1" si="2183"/>
        <v/>
      </c>
      <c r="BG429" s="125" t="str">
        <f t="shared" ca="1" si="2210"/>
        <v/>
      </c>
      <c r="BI429" s="606" t="str">
        <f t="shared" ca="1" si="2245"/>
        <v/>
      </c>
      <c r="BJ429" s="125" t="str">
        <f t="shared" ca="1" si="2223"/>
        <v/>
      </c>
      <c r="BK429" s="125" t="str">
        <f t="shared" ca="1" si="2246"/>
        <v/>
      </c>
      <c r="BL429" s="125" t="str">
        <f t="shared" ref="BL429" ca="1" si="2429">IFERROR(INDEX($D$2:$BA$203,$A$41-1+$BI429,$A$27-3)*IF(RTF_unit="K",1,IF(RTF_unit="lb",1/1000,IF(RTF_unit="T",2,1))),"")</f>
        <v/>
      </c>
      <c r="BM429" s="125" t="str">
        <f t="shared" ref="BM429" ca="1" si="2430">IFERROR(INDEX($D$2:$BA$203,$A$41-1+$BI429,$A$27-1)*IF(RTF_unit="K",1,IF(RTF_unit="lb",1/1000,IF(RTF_unit="T",2,1))),"")</f>
        <v/>
      </c>
      <c r="BN429" s="125" t="str">
        <f t="shared" ref="BN429" ca="1" si="2431">IFERROR(INDEX($D$2:$BA$203,$A$41-1+$BI429,$A$27-2)*IF(RTF_unit="K",1,IF(RTF_unit="lb",1/1000,IF(RTF_unit="T",2,1))),"")</f>
        <v/>
      </c>
      <c r="BO429" s="125" t="str">
        <f t="shared" ref="BO429" ca="1" si="2432">IFERROR(INDEX($D$2:$BA$203,$A$41-1+$BI429,$A$27)*IF(RTF_unit_Moment="kip-ft",1,IF(RTF_unit_Moment="kip-in",1/12,IF(RTF_unit_Moment="lb-ft",1/1000,IF(RTF_unit_Moment="lb-in",1/12000,1)))),"")</f>
        <v/>
      </c>
      <c r="BP429" s="125" t="str">
        <f t="shared" ref="BP429" ca="1" si="2433">IFERROR(INDEX($D$2:$BA$203,$A$41-1+$BI429,$A$30)*IF(RTF_unit_Moment="kip-ft",1,IF(RTF_unit_Moment="kip-in",1/12,IF(RTF_unit_Moment="lb-ft",1/1000,IF(RTF_unit_Moment="lb-in",1/12000,1)))),"")</f>
        <v/>
      </c>
      <c r="BQ429" s="125" t="str">
        <f t="shared" ca="1" si="2252"/>
        <v/>
      </c>
      <c r="BR429" s="125" t="str">
        <f t="shared" ca="1" si="2253"/>
        <v/>
      </c>
      <c r="BT429" s="125" t="str">
        <f t="array" aca="1" ref="BT429" ca="1">IFERROR(INDEX($BB$1:$BB$203,SMALL(IF($BB$1:$BB$203&lt;&gt;"",ROW($BB$1:$BB$203)),ROW(422:422))),"")</f>
        <v/>
      </c>
      <c r="BU429" s="604" t="str">
        <f t="shared" ca="1" si="2221"/>
        <v/>
      </c>
      <c r="BV429" s="125" t="str">
        <f t="shared" ca="1" si="2418"/>
        <v/>
      </c>
      <c r="BW429" s="125" t="str">
        <f t="shared" ca="1" si="2418"/>
        <v/>
      </c>
      <c r="BX429" s="125" t="str">
        <f t="shared" ca="1" si="2418"/>
        <v/>
      </c>
      <c r="BY429" s="125" t="str">
        <f t="shared" ca="1" si="2230"/>
        <v/>
      </c>
      <c r="BZ429" s="125" t="str">
        <f t="shared" ca="1" si="2222"/>
        <v/>
      </c>
      <c r="CA429" s="125" t="str">
        <f t="shared" ca="1" si="2231"/>
        <v/>
      </c>
      <c r="CB429" s="125" t="str">
        <f t="shared" ca="1" si="2232"/>
        <v/>
      </c>
      <c r="CC429" s="125" t="str">
        <f t="shared" ca="1" si="2233"/>
        <v/>
      </c>
      <c r="CD429" s="125" t="str">
        <f t="shared" ca="1" si="2234"/>
        <v/>
      </c>
      <c r="CE429" s="125" t="str">
        <f t="shared" ca="1" si="2235"/>
        <v/>
      </c>
      <c r="CF429" s="125" t="str">
        <f t="shared" ca="1" si="2236"/>
        <v/>
      </c>
      <c r="CG429" s="125" t="str">
        <f t="shared" ca="1" si="2237"/>
        <v/>
      </c>
      <c r="CH429" s="125" t="str">
        <f t="shared" ca="1" si="2238"/>
        <v/>
      </c>
      <c r="CI429" s="125" t="str">
        <f t="shared" ca="1" si="2239"/>
        <v/>
      </c>
      <c r="CJ429" s="125" t="str">
        <f t="array" aca="1" ref="CJ429" ca="1">IFERROR(INDEX($CI$1:$CI$502,SMALL(IF($CI$1:$CI$502&lt;&gt;"",ROW($CI$1:$CI$502)),ROW(422:422))),"")</f>
        <v/>
      </c>
      <c r="CK429" s="125" t="str">
        <f t="shared" ca="1" si="2240"/>
        <v/>
      </c>
      <c r="CL429" s="125" t="str">
        <f t="shared" ca="1" si="2241"/>
        <v/>
      </c>
      <c r="CM429" s="125"/>
      <c r="CO429" s="125" t="str">
        <f t="shared" si="2242"/>
        <v/>
      </c>
      <c r="CP429" s="600" t="str">
        <f t="shared" si="2243"/>
        <v/>
      </c>
      <c r="CQ429" s="600" t="str">
        <f t="shared" si="2259"/>
        <v/>
      </c>
      <c r="CR429" s="600" t="str">
        <f t="shared" si="2244"/>
        <v/>
      </c>
    </row>
    <row r="430" spans="1:96" x14ac:dyDescent="0.25">
      <c r="A430" s="591"/>
      <c r="C430" s="125">
        <f t="shared" si="2189"/>
        <v>428</v>
      </c>
      <c r="D430" s="125" t="e">
        <f t="shared" ca="1" si="2371"/>
        <v>#N/A</v>
      </c>
      <c r="E430" s="125" t="e">
        <f t="shared" ca="1" si="2371"/>
        <v>#N/A</v>
      </c>
      <c r="F430" s="125" t="e">
        <f t="shared" ca="1" si="2371"/>
        <v>#N/A</v>
      </c>
      <c r="G430" s="125" t="e">
        <f t="shared" ca="1" si="2371"/>
        <v>#N/A</v>
      </c>
      <c r="H430" s="125" t="e">
        <f t="shared" ca="1" si="2371"/>
        <v>#N/A</v>
      </c>
      <c r="I430" s="125" t="e">
        <f t="shared" ca="1" si="2371"/>
        <v>#N/A</v>
      </c>
      <c r="J430" s="125" t="e">
        <f t="shared" ca="1" si="2371"/>
        <v>#N/A</v>
      </c>
      <c r="K430" s="125" t="e">
        <f t="shared" ca="1" si="2371"/>
        <v>#N/A</v>
      </c>
      <c r="L430" s="125" t="e">
        <f t="shared" ca="1" si="2371"/>
        <v>#N/A</v>
      </c>
      <c r="M430" s="125" t="e">
        <f t="shared" ca="1" si="2371"/>
        <v>#N/A</v>
      </c>
      <c r="N430" s="125" t="e">
        <f t="shared" ca="1" si="2371"/>
        <v>#N/A</v>
      </c>
      <c r="O430" s="125" t="e">
        <f t="shared" ca="1" si="2371"/>
        <v>#N/A</v>
      </c>
      <c r="P430" s="125" t="e">
        <f t="shared" ca="1" si="2371"/>
        <v>#N/A</v>
      </c>
      <c r="Q430" s="125" t="e">
        <f t="shared" ca="1" si="2371"/>
        <v>#N/A</v>
      </c>
      <c r="R430" s="125" t="e">
        <f t="shared" ca="1" si="2371"/>
        <v>#N/A</v>
      </c>
      <c r="S430" s="125" t="e">
        <f t="shared" ca="1" si="2371"/>
        <v>#N/A</v>
      </c>
      <c r="T430" s="125" t="e">
        <f t="shared" ca="1" si="2364"/>
        <v>#N/A</v>
      </c>
      <c r="U430" s="125" t="e">
        <f t="shared" ca="1" si="2364"/>
        <v>#N/A</v>
      </c>
      <c r="V430" s="125" t="e">
        <f t="shared" ca="1" si="2364"/>
        <v>#N/A</v>
      </c>
      <c r="W430" s="125" t="e">
        <f t="shared" ca="1" si="2364"/>
        <v>#N/A</v>
      </c>
      <c r="X430" s="125" t="e">
        <f t="shared" ca="1" si="2364"/>
        <v>#N/A</v>
      </c>
      <c r="Y430" s="125" t="e">
        <f t="shared" ca="1" si="2364"/>
        <v>#N/A</v>
      </c>
      <c r="Z430" s="125" t="e">
        <f t="shared" ca="1" si="2364"/>
        <v>#N/A</v>
      </c>
      <c r="AA430" s="125" t="e">
        <f t="shared" ca="1" si="2364"/>
        <v>#N/A</v>
      </c>
      <c r="AB430" s="125" t="e">
        <f t="shared" ca="1" si="2364"/>
        <v>#N/A</v>
      </c>
      <c r="AC430" s="125" t="e">
        <f t="shared" ca="1" si="2364"/>
        <v>#N/A</v>
      </c>
      <c r="AD430" s="125" t="e">
        <f t="shared" ca="1" si="2364"/>
        <v>#N/A</v>
      </c>
      <c r="AE430" s="125" t="e">
        <f t="shared" ca="1" si="2364"/>
        <v>#N/A</v>
      </c>
      <c r="AF430" s="125" t="e">
        <f t="shared" ca="1" si="2364"/>
        <v>#N/A</v>
      </c>
      <c r="AG430" s="125" t="e">
        <f t="shared" ca="1" si="2364"/>
        <v>#N/A</v>
      </c>
      <c r="AH430" s="125" t="e">
        <f t="shared" ca="1" si="2364"/>
        <v>#N/A</v>
      </c>
      <c r="AI430" s="125" t="e">
        <f t="shared" ca="1" si="2372"/>
        <v>#N/A</v>
      </c>
      <c r="AJ430" s="125" t="e">
        <f t="shared" ca="1" si="2372"/>
        <v>#N/A</v>
      </c>
      <c r="AK430" s="125" t="e">
        <f t="shared" ca="1" si="2372"/>
        <v>#N/A</v>
      </c>
      <c r="AL430" s="125" t="e">
        <f t="shared" ca="1" si="2372"/>
        <v>#N/A</v>
      </c>
      <c r="AM430" s="125" t="e">
        <f t="shared" ca="1" si="2372"/>
        <v>#N/A</v>
      </c>
      <c r="AN430" s="125" t="e">
        <f t="shared" ca="1" si="2372"/>
        <v>#N/A</v>
      </c>
      <c r="AO430" s="125" t="e">
        <f t="shared" ca="1" si="2372"/>
        <v>#N/A</v>
      </c>
      <c r="AP430" s="125" t="e">
        <f t="shared" ca="1" si="2372"/>
        <v>#N/A</v>
      </c>
      <c r="AQ430" s="125" t="e">
        <f t="shared" ca="1" si="2372"/>
        <v>#N/A</v>
      </c>
      <c r="AR430" s="125" t="e">
        <f t="shared" ca="1" si="2372"/>
        <v>#N/A</v>
      </c>
      <c r="AS430" s="125" t="e">
        <f t="shared" ca="1" si="2372"/>
        <v>#N/A</v>
      </c>
      <c r="AT430" s="125" t="e">
        <f t="shared" ca="1" si="2372"/>
        <v>#N/A</v>
      </c>
      <c r="AU430" s="125" t="e">
        <f t="shared" ca="1" si="2372"/>
        <v>#N/A</v>
      </c>
      <c r="AV430" s="125" t="e">
        <f t="shared" ca="1" si="2372"/>
        <v>#N/A</v>
      </c>
      <c r="AW430" s="125" t="e">
        <f t="shared" ca="1" si="2372"/>
        <v>#N/A</v>
      </c>
      <c r="AX430" s="125" t="e">
        <f t="shared" ca="1" si="2372"/>
        <v>#N/A</v>
      </c>
      <c r="AY430" s="125" t="e">
        <f t="shared" ca="1" si="2365"/>
        <v>#N/A</v>
      </c>
      <c r="AZ430" s="125" t="e">
        <f t="shared" ca="1" si="2365"/>
        <v>#N/A</v>
      </c>
      <c r="BA430" s="125" t="e">
        <f t="shared" ca="1" si="2365"/>
        <v>#N/A</v>
      </c>
      <c r="BB430" s="125" t="str">
        <f t="shared" ca="1" si="2182"/>
        <v/>
      </c>
      <c r="BC430" s="125" t="str">
        <f t="shared" ca="1" si="2174"/>
        <v/>
      </c>
      <c r="BD430" s="125" t="str">
        <f t="shared" ca="1" si="2175"/>
        <v/>
      </c>
      <c r="BE430" s="125" t="str">
        <f t="shared" ca="1" si="2176"/>
        <v/>
      </c>
      <c r="BF430" t="str">
        <f t="shared" ca="1" si="2183"/>
        <v/>
      </c>
      <c r="BG430" s="125" t="str">
        <f t="shared" ca="1" si="2210"/>
        <v/>
      </c>
      <c r="BI430" s="606" t="str">
        <f t="shared" ca="1" si="2245"/>
        <v/>
      </c>
      <c r="BJ430" s="125" t="str">
        <f t="shared" ca="1" si="2223"/>
        <v/>
      </c>
      <c r="BK430" s="125" t="str">
        <f t="shared" ca="1" si="2246"/>
        <v/>
      </c>
      <c r="BL430" s="125" t="str">
        <f t="shared" ref="BL430" ca="1" si="2434">IFERROR(INDEX($D$2:$BA$203,$A$41-1+$BI430,$A$27-3)*IF(RTF_unit="K",1,IF(RTF_unit="lb",1/1000,IF(RTF_unit="T",2,1))),"")</f>
        <v/>
      </c>
      <c r="BM430" s="125" t="str">
        <f t="shared" ref="BM430" ca="1" si="2435">IFERROR(INDEX($D$2:$BA$203,$A$41-1+$BI430,$A$27-1)*IF(RTF_unit="K",1,IF(RTF_unit="lb",1/1000,IF(RTF_unit="T",2,1))),"")</f>
        <v/>
      </c>
      <c r="BN430" s="125" t="str">
        <f t="shared" ref="BN430" ca="1" si="2436">IFERROR(INDEX($D$2:$BA$203,$A$41-1+$BI430,$A$27-2)*IF(RTF_unit="K",1,IF(RTF_unit="lb",1/1000,IF(RTF_unit="T",2,1))),"")</f>
        <v/>
      </c>
      <c r="BO430" s="125" t="str">
        <f t="shared" ref="BO430" ca="1" si="2437">IFERROR(INDEX($D$2:$BA$203,$A$41-1+$BI430,$A$27)*IF(RTF_unit_Moment="kip-ft",1,IF(RTF_unit_Moment="kip-in",1/12,IF(RTF_unit_Moment="lb-ft",1/1000,IF(RTF_unit_Moment="lb-in",1/12000,1)))),"")</f>
        <v/>
      </c>
      <c r="BP430" s="125" t="str">
        <f t="shared" ref="BP430" ca="1" si="2438">IFERROR(INDEX($D$2:$BA$203,$A$41-1+$BI430,$A$30)*IF(RTF_unit_Moment="kip-ft",1,IF(RTF_unit_Moment="kip-in",1/12,IF(RTF_unit_Moment="lb-ft",1/1000,IF(RTF_unit_Moment="lb-in",1/12000,1)))),"")</f>
        <v/>
      </c>
      <c r="BQ430" s="125" t="str">
        <f t="shared" ca="1" si="2252"/>
        <v/>
      </c>
      <c r="BR430" s="125" t="str">
        <f t="shared" ca="1" si="2253"/>
        <v/>
      </c>
      <c r="BT430" s="125" t="str">
        <f t="array" aca="1" ref="BT430" ca="1">IFERROR(INDEX($BB$1:$BB$203,SMALL(IF($BB$1:$BB$203&lt;&gt;"",ROW($BB$1:$BB$203)),ROW(423:423))),"")</f>
        <v/>
      </c>
      <c r="BU430" s="604" t="str">
        <f t="shared" ca="1" si="2221"/>
        <v/>
      </c>
      <c r="BV430" s="125" t="str">
        <f t="shared" ca="1" si="2418"/>
        <v/>
      </c>
      <c r="BW430" s="125" t="str">
        <f t="shared" ca="1" si="2418"/>
        <v/>
      </c>
      <c r="BX430" s="125" t="str">
        <f t="shared" ca="1" si="2418"/>
        <v/>
      </c>
      <c r="BY430" s="125" t="str">
        <f t="shared" ca="1" si="2230"/>
        <v/>
      </c>
      <c r="BZ430" s="125" t="str">
        <f t="shared" ca="1" si="2222"/>
        <v/>
      </c>
      <c r="CA430" s="125" t="str">
        <f t="shared" ca="1" si="2231"/>
        <v/>
      </c>
      <c r="CB430" s="125" t="str">
        <f t="shared" ca="1" si="2232"/>
        <v/>
      </c>
      <c r="CC430" s="125" t="str">
        <f t="shared" ca="1" si="2233"/>
        <v/>
      </c>
      <c r="CD430" s="125" t="str">
        <f t="shared" ca="1" si="2234"/>
        <v/>
      </c>
      <c r="CE430" s="125" t="str">
        <f t="shared" ca="1" si="2235"/>
        <v/>
      </c>
      <c r="CF430" s="125" t="str">
        <f t="shared" ca="1" si="2236"/>
        <v/>
      </c>
      <c r="CG430" s="125" t="str">
        <f t="shared" ca="1" si="2237"/>
        <v/>
      </c>
      <c r="CH430" s="125" t="str">
        <f t="shared" ca="1" si="2238"/>
        <v/>
      </c>
      <c r="CI430" s="125" t="str">
        <f t="shared" ca="1" si="2239"/>
        <v/>
      </c>
      <c r="CJ430" s="125" t="str">
        <f t="array" aca="1" ref="CJ430" ca="1">IFERROR(INDEX($CI$1:$CI$502,SMALL(IF($CI$1:$CI$502&lt;&gt;"",ROW($CI$1:$CI$502)),ROW(423:423))),"")</f>
        <v/>
      </c>
      <c r="CK430" s="125" t="str">
        <f t="shared" ca="1" si="2240"/>
        <v/>
      </c>
      <c r="CL430" s="125" t="str">
        <f t="shared" ca="1" si="2241"/>
        <v/>
      </c>
      <c r="CM430" s="125"/>
      <c r="CO430" s="125" t="str">
        <f t="shared" si="2242"/>
        <v/>
      </c>
      <c r="CP430" s="600" t="str">
        <f t="shared" si="2243"/>
        <v/>
      </c>
      <c r="CQ430" s="600" t="str">
        <f t="shared" si="2259"/>
        <v/>
      </c>
      <c r="CR430" s="600" t="str">
        <f t="shared" si="2244"/>
        <v/>
      </c>
    </row>
    <row r="431" spans="1:96" x14ac:dyDescent="0.25">
      <c r="A431" s="591"/>
      <c r="C431" s="125">
        <f t="shared" si="2189"/>
        <v>429</v>
      </c>
      <c r="D431" s="125" t="e">
        <f t="shared" ca="1" si="2371"/>
        <v>#N/A</v>
      </c>
      <c r="E431" s="125" t="e">
        <f t="shared" ca="1" si="2371"/>
        <v>#N/A</v>
      </c>
      <c r="F431" s="125" t="e">
        <f t="shared" ca="1" si="2371"/>
        <v>#N/A</v>
      </c>
      <c r="G431" s="125" t="e">
        <f t="shared" ca="1" si="2371"/>
        <v>#N/A</v>
      </c>
      <c r="H431" s="125" t="e">
        <f t="shared" ca="1" si="2371"/>
        <v>#N/A</v>
      </c>
      <c r="I431" s="125" t="e">
        <f t="shared" ca="1" si="2371"/>
        <v>#N/A</v>
      </c>
      <c r="J431" s="125" t="e">
        <f t="shared" ca="1" si="2371"/>
        <v>#N/A</v>
      </c>
      <c r="K431" s="125" t="e">
        <f t="shared" ca="1" si="2371"/>
        <v>#N/A</v>
      </c>
      <c r="L431" s="125" t="e">
        <f t="shared" ca="1" si="2371"/>
        <v>#N/A</v>
      </c>
      <c r="M431" s="125" t="e">
        <f t="shared" ca="1" si="2371"/>
        <v>#N/A</v>
      </c>
      <c r="N431" s="125" t="e">
        <f t="shared" ca="1" si="2371"/>
        <v>#N/A</v>
      </c>
      <c r="O431" s="125" t="e">
        <f t="shared" ca="1" si="2371"/>
        <v>#N/A</v>
      </c>
      <c r="P431" s="125" t="e">
        <f t="shared" ca="1" si="2371"/>
        <v>#N/A</v>
      </c>
      <c r="Q431" s="125" t="e">
        <f t="shared" ca="1" si="2371"/>
        <v>#N/A</v>
      </c>
      <c r="R431" s="125" t="e">
        <f t="shared" ca="1" si="2371"/>
        <v>#N/A</v>
      </c>
      <c r="S431" s="125" t="e">
        <f t="shared" ca="1" si="2371"/>
        <v>#N/A</v>
      </c>
      <c r="T431" s="125" t="e">
        <f t="shared" ca="1" si="2364"/>
        <v>#N/A</v>
      </c>
      <c r="U431" s="125" t="e">
        <f t="shared" ca="1" si="2364"/>
        <v>#N/A</v>
      </c>
      <c r="V431" s="125" t="e">
        <f t="shared" ca="1" si="2364"/>
        <v>#N/A</v>
      </c>
      <c r="W431" s="125" t="e">
        <f t="shared" ca="1" si="2364"/>
        <v>#N/A</v>
      </c>
      <c r="X431" s="125" t="e">
        <f t="shared" ca="1" si="2364"/>
        <v>#N/A</v>
      </c>
      <c r="Y431" s="125" t="e">
        <f t="shared" ca="1" si="2364"/>
        <v>#N/A</v>
      </c>
      <c r="Z431" s="125" t="e">
        <f t="shared" ca="1" si="2364"/>
        <v>#N/A</v>
      </c>
      <c r="AA431" s="125" t="e">
        <f t="shared" ca="1" si="2364"/>
        <v>#N/A</v>
      </c>
      <c r="AB431" s="125" t="e">
        <f t="shared" ca="1" si="2364"/>
        <v>#N/A</v>
      </c>
      <c r="AC431" s="125" t="e">
        <f t="shared" ca="1" si="2364"/>
        <v>#N/A</v>
      </c>
      <c r="AD431" s="125" t="e">
        <f t="shared" ca="1" si="2364"/>
        <v>#N/A</v>
      </c>
      <c r="AE431" s="125" t="e">
        <f t="shared" ca="1" si="2364"/>
        <v>#N/A</v>
      </c>
      <c r="AF431" s="125" t="e">
        <f t="shared" ca="1" si="2364"/>
        <v>#N/A</v>
      </c>
      <c r="AG431" s="125" t="e">
        <f t="shared" ca="1" si="2364"/>
        <v>#N/A</v>
      </c>
      <c r="AH431" s="125" t="e">
        <f t="shared" ca="1" si="2364"/>
        <v>#N/A</v>
      </c>
      <c r="AI431" s="125" t="e">
        <f t="shared" ca="1" si="2372"/>
        <v>#N/A</v>
      </c>
      <c r="AJ431" s="125" t="e">
        <f t="shared" ca="1" si="2372"/>
        <v>#N/A</v>
      </c>
      <c r="AK431" s="125" t="e">
        <f t="shared" ca="1" si="2372"/>
        <v>#N/A</v>
      </c>
      <c r="AL431" s="125" t="e">
        <f t="shared" ca="1" si="2372"/>
        <v>#N/A</v>
      </c>
      <c r="AM431" s="125" t="e">
        <f t="shared" ca="1" si="2372"/>
        <v>#N/A</v>
      </c>
      <c r="AN431" s="125" t="e">
        <f t="shared" ca="1" si="2372"/>
        <v>#N/A</v>
      </c>
      <c r="AO431" s="125" t="e">
        <f t="shared" ca="1" si="2372"/>
        <v>#N/A</v>
      </c>
      <c r="AP431" s="125" t="e">
        <f t="shared" ca="1" si="2372"/>
        <v>#N/A</v>
      </c>
      <c r="AQ431" s="125" t="e">
        <f t="shared" ca="1" si="2372"/>
        <v>#N/A</v>
      </c>
      <c r="AR431" s="125" t="e">
        <f t="shared" ca="1" si="2372"/>
        <v>#N/A</v>
      </c>
      <c r="AS431" s="125" t="e">
        <f t="shared" ca="1" si="2372"/>
        <v>#N/A</v>
      </c>
      <c r="AT431" s="125" t="e">
        <f t="shared" ca="1" si="2372"/>
        <v>#N/A</v>
      </c>
      <c r="AU431" s="125" t="e">
        <f t="shared" ca="1" si="2372"/>
        <v>#N/A</v>
      </c>
      <c r="AV431" s="125" t="e">
        <f t="shared" ca="1" si="2372"/>
        <v>#N/A</v>
      </c>
      <c r="AW431" s="125" t="e">
        <f t="shared" ca="1" si="2372"/>
        <v>#N/A</v>
      </c>
      <c r="AX431" s="125" t="e">
        <f t="shared" ca="1" si="2372"/>
        <v>#N/A</v>
      </c>
      <c r="AY431" s="125" t="e">
        <f t="shared" ca="1" si="2365"/>
        <v>#N/A</v>
      </c>
      <c r="AZ431" s="125" t="e">
        <f t="shared" ca="1" si="2365"/>
        <v>#N/A</v>
      </c>
      <c r="BA431" s="125" t="e">
        <f t="shared" ca="1" si="2365"/>
        <v>#N/A</v>
      </c>
      <c r="BB431" s="125" t="str">
        <f t="shared" ca="1" si="2182"/>
        <v/>
      </c>
      <c r="BC431" s="125" t="str">
        <f t="shared" ca="1" si="2174"/>
        <v/>
      </c>
      <c r="BD431" s="125" t="str">
        <f t="shared" ca="1" si="2175"/>
        <v/>
      </c>
      <c r="BE431" s="125" t="str">
        <f t="shared" ca="1" si="2176"/>
        <v/>
      </c>
      <c r="BF431" t="str">
        <f t="shared" ca="1" si="2183"/>
        <v/>
      </c>
      <c r="BG431" s="125" t="str">
        <f t="shared" ca="1" si="2210"/>
        <v/>
      </c>
      <c r="BI431" s="606" t="str">
        <f t="shared" ca="1" si="2245"/>
        <v/>
      </c>
      <c r="BJ431" s="125" t="str">
        <f t="shared" ca="1" si="2223"/>
        <v/>
      </c>
      <c r="BK431" s="125" t="str">
        <f t="shared" ca="1" si="2246"/>
        <v/>
      </c>
      <c r="BL431" s="125" t="str">
        <f t="shared" ref="BL431" ca="1" si="2439">IFERROR(INDEX($D$2:$BA$203,$A$41-1+$BI431,$A$27-3)*IF(RTF_unit="K",1,IF(RTF_unit="lb",1/1000,IF(RTF_unit="T",2,1))),"")</f>
        <v/>
      </c>
      <c r="BM431" s="125" t="str">
        <f t="shared" ref="BM431" ca="1" si="2440">IFERROR(INDEX($D$2:$BA$203,$A$41-1+$BI431,$A$27-1)*IF(RTF_unit="K",1,IF(RTF_unit="lb",1/1000,IF(RTF_unit="T",2,1))),"")</f>
        <v/>
      </c>
      <c r="BN431" s="125" t="str">
        <f t="shared" ref="BN431" ca="1" si="2441">IFERROR(INDEX($D$2:$BA$203,$A$41-1+$BI431,$A$27-2)*IF(RTF_unit="K",1,IF(RTF_unit="lb",1/1000,IF(RTF_unit="T",2,1))),"")</f>
        <v/>
      </c>
      <c r="BO431" s="125" t="str">
        <f t="shared" ref="BO431" ca="1" si="2442">IFERROR(INDEX($D$2:$BA$203,$A$41-1+$BI431,$A$27)*IF(RTF_unit_Moment="kip-ft",1,IF(RTF_unit_Moment="kip-in",1/12,IF(RTF_unit_Moment="lb-ft",1/1000,IF(RTF_unit_Moment="lb-in",1/12000,1)))),"")</f>
        <v/>
      </c>
      <c r="BP431" s="125" t="str">
        <f t="shared" ref="BP431" ca="1" si="2443">IFERROR(INDEX($D$2:$BA$203,$A$41-1+$BI431,$A$30)*IF(RTF_unit_Moment="kip-ft",1,IF(RTF_unit_Moment="kip-in",1/12,IF(RTF_unit_Moment="lb-ft",1/1000,IF(RTF_unit_Moment="lb-in",1/12000,1)))),"")</f>
        <v/>
      </c>
      <c r="BQ431" s="125" t="str">
        <f t="shared" ca="1" si="2252"/>
        <v/>
      </c>
      <c r="BR431" s="125" t="str">
        <f t="shared" ca="1" si="2253"/>
        <v/>
      </c>
      <c r="BT431" s="125" t="str">
        <f t="array" aca="1" ref="BT431" ca="1">IFERROR(INDEX($BB$1:$BB$203,SMALL(IF($BB$1:$BB$203&lt;&gt;"",ROW($BB$1:$BB$203)),ROW(424:424))),"")</f>
        <v/>
      </c>
      <c r="BU431" s="604" t="str">
        <f t="shared" ca="1" si="2221"/>
        <v/>
      </c>
      <c r="BV431" s="125" t="str">
        <f t="shared" ca="1" si="2418"/>
        <v/>
      </c>
      <c r="BW431" s="125" t="str">
        <f t="shared" ca="1" si="2418"/>
        <v/>
      </c>
      <c r="BX431" s="125" t="str">
        <f t="shared" ca="1" si="2418"/>
        <v/>
      </c>
      <c r="BY431" s="125" t="str">
        <f t="shared" ca="1" si="2230"/>
        <v/>
      </c>
      <c r="BZ431" s="125" t="str">
        <f t="shared" ca="1" si="2222"/>
        <v/>
      </c>
      <c r="CA431" s="125" t="str">
        <f t="shared" ca="1" si="2231"/>
        <v/>
      </c>
      <c r="CB431" s="125" t="str">
        <f t="shared" ca="1" si="2232"/>
        <v/>
      </c>
      <c r="CC431" s="125" t="str">
        <f t="shared" ca="1" si="2233"/>
        <v/>
      </c>
      <c r="CD431" s="125" t="str">
        <f t="shared" ca="1" si="2234"/>
        <v/>
      </c>
      <c r="CE431" s="125" t="str">
        <f t="shared" ca="1" si="2235"/>
        <v/>
      </c>
      <c r="CF431" s="125" t="str">
        <f t="shared" ca="1" si="2236"/>
        <v/>
      </c>
      <c r="CG431" s="125" t="str">
        <f t="shared" ca="1" si="2237"/>
        <v/>
      </c>
      <c r="CH431" s="125" t="str">
        <f t="shared" ca="1" si="2238"/>
        <v/>
      </c>
      <c r="CI431" s="125" t="str">
        <f t="shared" ca="1" si="2239"/>
        <v/>
      </c>
      <c r="CJ431" s="125" t="str">
        <f t="array" aca="1" ref="CJ431" ca="1">IFERROR(INDEX($CI$1:$CI$502,SMALL(IF($CI$1:$CI$502&lt;&gt;"",ROW($CI$1:$CI$502)),ROW(424:424))),"")</f>
        <v/>
      </c>
      <c r="CK431" s="125" t="str">
        <f t="shared" ca="1" si="2240"/>
        <v/>
      </c>
      <c r="CL431" s="125" t="str">
        <f t="shared" ca="1" si="2241"/>
        <v/>
      </c>
      <c r="CM431" s="125"/>
      <c r="CO431" s="125" t="str">
        <f t="shared" si="2242"/>
        <v/>
      </c>
      <c r="CP431" s="600" t="str">
        <f t="shared" si="2243"/>
        <v/>
      </c>
      <c r="CQ431" s="600" t="str">
        <f t="shared" si="2259"/>
        <v/>
      </c>
      <c r="CR431" s="600" t="str">
        <f t="shared" si="2244"/>
        <v/>
      </c>
    </row>
    <row r="432" spans="1:96" x14ac:dyDescent="0.25">
      <c r="A432" s="591"/>
      <c r="C432" s="125">
        <f t="shared" si="2189"/>
        <v>430</v>
      </c>
      <c r="D432" s="125" t="e">
        <f t="shared" ca="1" si="2371"/>
        <v>#N/A</v>
      </c>
      <c r="E432" s="125" t="e">
        <f t="shared" ca="1" si="2371"/>
        <v>#N/A</v>
      </c>
      <c r="F432" s="125" t="e">
        <f t="shared" ca="1" si="2371"/>
        <v>#N/A</v>
      </c>
      <c r="G432" s="125" t="e">
        <f t="shared" ca="1" si="2371"/>
        <v>#N/A</v>
      </c>
      <c r="H432" s="125" t="e">
        <f t="shared" ca="1" si="2371"/>
        <v>#N/A</v>
      </c>
      <c r="I432" s="125" t="e">
        <f t="shared" ca="1" si="2371"/>
        <v>#N/A</v>
      </c>
      <c r="J432" s="125" t="e">
        <f t="shared" ca="1" si="2371"/>
        <v>#N/A</v>
      </c>
      <c r="K432" s="125" t="e">
        <f t="shared" ca="1" si="2371"/>
        <v>#N/A</v>
      </c>
      <c r="L432" s="125" t="e">
        <f t="shared" ca="1" si="2371"/>
        <v>#N/A</v>
      </c>
      <c r="M432" s="125" t="e">
        <f t="shared" ca="1" si="2371"/>
        <v>#N/A</v>
      </c>
      <c r="N432" s="125" t="e">
        <f t="shared" ca="1" si="2371"/>
        <v>#N/A</v>
      </c>
      <c r="O432" s="125" t="e">
        <f t="shared" ca="1" si="2371"/>
        <v>#N/A</v>
      </c>
      <c r="P432" s="125" t="e">
        <f t="shared" ca="1" si="2371"/>
        <v>#N/A</v>
      </c>
      <c r="Q432" s="125" t="e">
        <f t="shared" ca="1" si="2371"/>
        <v>#N/A</v>
      </c>
      <c r="R432" s="125" t="e">
        <f t="shared" ca="1" si="2371"/>
        <v>#N/A</v>
      </c>
      <c r="S432" s="125" t="e">
        <f t="shared" ca="1" si="2371"/>
        <v>#N/A</v>
      </c>
      <c r="T432" s="125" t="e">
        <f t="shared" ca="1" si="2364"/>
        <v>#N/A</v>
      </c>
      <c r="U432" s="125" t="e">
        <f t="shared" ca="1" si="2364"/>
        <v>#N/A</v>
      </c>
      <c r="V432" s="125" t="e">
        <f t="shared" ca="1" si="2364"/>
        <v>#N/A</v>
      </c>
      <c r="W432" s="125" t="e">
        <f t="shared" ca="1" si="2364"/>
        <v>#N/A</v>
      </c>
      <c r="X432" s="125" t="e">
        <f t="shared" ca="1" si="2364"/>
        <v>#N/A</v>
      </c>
      <c r="Y432" s="125" t="e">
        <f t="shared" ca="1" si="2364"/>
        <v>#N/A</v>
      </c>
      <c r="Z432" s="125" t="e">
        <f t="shared" ca="1" si="2364"/>
        <v>#N/A</v>
      </c>
      <c r="AA432" s="125" t="e">
        <f t="shared" ca="1" si="2364"/>
        <v>#N/A</v>
      </c>
      <c r="AB432" s="125" t="e">
        <f t="shared" ca="1" si="2364"/>
        <v>#N/A</v>
      </c>
      <c r="AC432" s="125" t="e">
        <f t="shared" ca="1" si="2364"/>
        <v>#N/A</v>
      </c>
      <c r="AD432" s="125" t="e">
        <f t="shared" ca="1" si="2364"/>
        <v>#N/A</v>
      </c>
      <c r="AE432" s="125" t="e">
        <f t="shared" ca="1" si="2364"/>
        <v>#N/A</v>
      </c>
      <c r="AF432" s="125" t="e">
        <f t="shared" ca="1" si="2364"/>
        <v>#N/A</v>
      </c>
      <c r="AG432" s="125" t="e">
        <f t="shared" ca="1" si="2364"/>
        <v>#N/A</v>
      </c>
      <c r="AH432" s="125" t="e">
        <f t="shared" ca="1" si="2364"/>
        <v>#N/A</v>
      </c>
      <c r="AI432" s="125" t="e">
        <f t="shared" ca="1" si="2372"/>
        <v>#N/A</v>
      </c>
      <c r="AJ432" s="125" t="e">
        <f t="shared" ca="1" si="2372"/>
        <v>#N/A</v>
      </c>
      <c r="AK432" s="125" t="e">
        <f t="shared" ca="1" si="2372"/>
        <v>#N/A</v>
      </c>
      <c r="AL432" s="125" t="e">
        <f t="shared" ca="1" si="2372"/>
        <v>#N/A</v>
      </c>
      <c r="AM432" s="125" t="e">
        <f t="shared" ca="1" si="2372"/>
        <v>#N/A</v>
      </c>
      <c r="AN432" s="125" t="e">
        <f t="shared" ca="1" si="2372"/>
        <v>#N/A</v>
      </c>
      <c r="AO432" s="125" t="e">
        <f t="shared" ca="1" si="2372"/>
        <v>#N/A</v>
      </c>
      <c r="AP432" s="125" t="e">
        <f t="shared" ca="1" si="2372"/>
        <v>#N/A</v>
      </c>
      <c r="AQ432" s="125" t="e">
        <f t="shared" ca="1" si="2372"/>
        <v>#N/A</v>
      </c>
      <c r="AR432" s="125" t="e">
        <f t="shared" ca="1" si="2372"/>
        <v>#N/A</v>
      </c>
      <c r="AS432" s="125" t="e">
        <f t="shared" ca="1" si="2372"/>
        <v>#N/A</v>
      </c>
      <c r="AT432" s="125" t="e">
        <f t="shared" ca="1" si="2372"/>
        <v>#N/A</v>
      </c>
      <c r="AU432" s="125" t="e">
        <f t="shared" ca="1" si="2372"/>
        <v>#N/A</v>
      </c>
      <c r="AV432" s="125" t="e">
        <f t="shared" ca="1" si="2372"/>
        <v>#N/A</v>
      </c>
      <c r="AW432" s="125" t="e">
        <f t="shared" ca="1" si="2372"/>
        <v>#N/A</v>
      </c>
      <c r="AX432" s="125" t="e">
        <f t="shared" ca="1" si="2372"/>
        <v>#N/A</v>
      </c>
      <c r="AY432" s="125" t="e">
        <f t="shared" ca="1" si="2365"/>
        <v>#N/A</v>
      </c>
      <c r="AZ432" s="125" t="e">
        <f t="shared" ca="1" si="2365"/>
        <v>#N/A</v>
      </c>
      <c r="BA432" s="125" t="e">
        <f t="shared" ca="1" si="2365"/>
        <v>#N/A</v>
      </c>
      <c r="BB432" s="125" t="str">
        <f t="shared" ca="1" si="2182"/>
        <v/>
      </c>
      <c r="BC432" s="125" t="str">
        <f t="shared" ca="1" si="2174"/>
        <v/>
      </c>
      <c r="BD432" s="125" t="str">
        <f t="shared" ca="1" si="2175"/>
        <v/>
      </c>
      <c r="BE432" s="125" t="str">
        <f t="shared" ca="1" si="2176"/>
        <v/>
      </c>
      <c r="BF432" t="str">
        <f t="shared" ca="1" si="2183"/>
        <v/>
      </c>
      <c r="BG432" s="125" t="str">
        <f t="shared" ca="1" si="2210"/>
        <v/>
      </c>
      <c r="BI432" s="606" t="str">
        <f t="shared" ca="1" si="2245"/>
        <v/>
      </c>
      <c r="BJ432" s="125" t="str">
        <f t="shared" ca="1" si="2223"/>
        <v/>
      </c>
      <c r="BK432" s="125" t="str">
        <f t="shared" ca="1" si="2246"/>
        <v/>
      </c>
      <c r="BL432" s="125" t="str">
        <f t="shared" ref="BL432" ca="1" si="2444">IFERROR(INDEX($D$2:$BA$203,$A$41-1+$BI432,$A$27-3)*IF(RTF_unit="K",1,IF(RTF_unit="lb",1/1000,IF(RTF_unit="T",2,1))),"")</f>
        <v/>
      </c>
      <c r="BM432" s="125" t="str">
        <f t="shared" ref="BM432" ca="1" si="2445">IFERROR(INDEX($D$2:$BA$203,$A$41-1+$BI432,$A$27-1)*IF(RTF_unit="K",1,IF(RTF_unit="lb",1/1000,IF(RTF_unit="T",2,1))),"")</f>
        <v/>
      </c>
      <c r="BN432" s="125" t="str">
        <f t="shared" ref="BN432" ca="1" si="2446">IFERROR(INDEX($D$2:$BA$203,$A$41-1+$BI432,$A$27-2)*IF(RTF_unit="K",1,IF(RTF_unit="lb",1/1000,IF(RTF_unit="T",2,1))),"")</f>
        <v/>
      </c>
      <c r="BO432" s="125" t="str">
        <f t="shared" ref="BO432" ca="1" si="2447">IFERROR(INDEX($D$2:$BA$203,$A$41-1+$BI432,$A$27)*IF(RTF_unit_Moment="kip-ft",1,IF(RTF_unit_Moment="kip-in",1/12,IF(RTF_unit_Moment="lb-ft",1/1000,IF(RTF_unit_Moment="lb-in",1/12000,1)))),"")</f>
        <v/>
      </c>
      <c r="BP432" s="125" t="str">
        <f t="shared" ref="BP432" ca="1" si="2448">IFERROR(INDEX($D$2:$BA$203,$A$41-1+$BI432,$A$30)*IF(RTF_unit_Moment="kip-ft",1,IF(RTF_unit_Moment="kip-in",1/12,IF(RTF_unit_Moment="lb-ft",1/1000,IF(RTF_unit_Moment="lb-in",1/12000,1)))),"")</f>
        <v/>
      </c>
      <c r="BQ432" s="125" t="str">
        <f t="shared" ca="1" si="2252"/>
        <v/>
      </c>
      <c r="BR432" s="125" t="str">
        <f t="shared" ca="1" si="2253"/>
        <v/>
      </c>
      <c r="BT432" s="125" t="str">
        <f t="array" aca="1" ref="BT432" ca="1">IFERROR(INDEX($BB$1:$BB$203,SMALL(IF($BB$1:$BB$203&lt;&gt;"",ROW($BB$1:$BB$203)),ROW(425:425))),"")</f>
        <v/>
      </c>
      <c r="BU432" s="604" t="str">
        <f t="shared" ca="1" si="2221"/>
        <v/>
      </c>
      <c r="BV432" s="125" t="str">
        <f t="shared" ca="1" si="2418"/>
        <v/>
      </c>
      <c r="BW432" s="125" t="str">
        <f t="shared" ca="1" si="2418"/>
        <v/>
      </c>
      <c r="BX432" s="125" t="str">
        <f t="shared" ca="1" si="2418"/>
        <v/>
      </c>
      <c r="BY432" s="125" t="str">
        <f t="shared" ca="1" si="2230"/>
        <v/>
      </c>
      <c r="BZ432" s="125" t="str">
        <f t="shared" ca="1" si="2222"/>
        <v/>
      </c>
      <c r="CA432" s="125" t="str">
        <f t="shared" ca="1" si="2231"/>
        <v/>
      </c>
      <c r="CB432" s="125" t="str">
        <f t="shared" ca="1" si="2232"/>
        <v/>
      </c>
      <c r="CC432" s="125" t="str">
        <f t="shared" ca="1" si="2233"/>
        <v/>
      </c>
      <c r="CD432" s="125" t="str">
        <f t="shared" ca="1" si="2234"/>
        <v/>
      </c>
      <c r="CE432" s="125" t="str">
        <f t="shared" ca="1" si="2235"/>
        <v/>
      </c>
      <c r="CF432" s="125" t="str">
        <f t="shared" ca="1" si="2236"/>
        <v/>
      </c>
      <c r="CG432" s="125" t="str">
        <f t="shared" ca="1" si="2237"/>
        <v/>
      </c>
      <c r="CH432" s="125" t="str">
        <f t="shared" ca="1" si="2238"/>
        <v/>
      </c>
      <c r="CI432" s="125" t="str">
        <f t="shared" ca="1" si="2239"/>
        <v/>
      </c>
      <c r="CJ432" s="125" t="str">
        <f t="array" aca="1" ref="CJ432" ca="1">IFERROR(INDEX($CI$1:$CI$502,SMALL(IF($CI$1:$CI$502&lt;&gt;"",ROW($CI$1:$CI$502)),ROW(425:425))),"")</f>
        <v/>
      </c>
      <c r="CK432" s="125" t="str">
        <f t="shared" ca="1" si="2240"/>
        <v/>
      </c>
      <c r="CL432" s="125" t="str">
        <f t="shared" ca="1" si="2241"/>
        <v/>
      </c>
      <c r="CM432" s="125"/>
      <c r="CO432" s="125" t="str">
        <f t="shared" si="2242"/>
        <v/>
      </c>
      <c r="CP432" s="600" t="str">
        <f t="shared" si="2243"/>
        <v/>
      </c>
      <c r="CQ432" s="600" t="str">
        <f t="shared" si="2259"/>
        <v/>
      </c>
      <c r="CR432" s="600" t="str">
        <f t="shared" si="2244"/>
        <v/>
      </c>
    </row>
    <row r="433" spans="1:96" x14ac:dyDescent="0.25">
      <c r="A433" s="591"/>
      <c r="C433" s="125">
        <f t="shared" si="2189"/>
        <v>431</v>
      </c>
      <c r="D433" s="125" t="e">
        <f t="shared" ca="1" si="2371"/>
        <v>#N/A</v>
      </c>
      <c r="E433" s="125" t="e">
        <f t="shared" ca="1" si="2371"/>
        <v>#N/A</v>
      </c>
      <c r="F433" s="125" t="e">
        <f t="shared" ca="1" si="2371"/>
        <v>#N/A</v>
      </c>
      <c r="G433" s="125" t="e">
        <f t="shared" ca="1" si="2371"/>
        <v>#N/A</v>
      </c>
      <c r="H433" s="125" t="e">
        <f t="shared" ca="1" si="2371"/>
        <v>#N/A</v>
      </c>
      <c r="I433" s="125" t="e">
        <f t="shared" ca="1" si="2371"/>
        <v>#N/A</v>
      </c>
      <c r="J433" s="125" t="e">
        <f t="shared" ca="1" si="2371"/>
        <v>#N/A</v>
      </c>
      <c r="K433" s="125" t="e">
        <f t="shared" ca="1" si="2371"/>
        <v>#N/A</v>
      </c>
      <c r="L433" s="125" t="e">
        <f t="shared" ca="1" si="2371"/>
        <v>#N/A</v>
      </c>
      <c r="M433" s="125" t="e">
        <f t="shared" ca="1" si="2371"/>
        <v>#N/A</v>
      </c>
      <c r="N433" s="125" t="e">
        <f t="shared" ca="1" si="2371"/>
        <v>#N/A</v>
      </c>
      <c r="O433" s="125" t="e">
        <f t="shared" ca="1" si="2371"/>
        <v>#N/A</v>
      </c>
      <c r="P433" s="125" t="e">
        <f t="shared" ca="1" si="2371"/>
        <v>#N/A</v>
      </c>
      <c r="Q433" s="125" t="e">
        <f t="shared" ca="1" si="2371"/>
        <v>#N/A</v>
      </c>
      <c r="R433" s="125" t="e">
        <f t="shared" ca="1" si="2371"/>
        <v>#N/A</v>
      </c>
      <c r="S433" s="125" t="e">
        <f t="shared" ref="S433:AH448" ca="1" si="2449">TRIM(INDIRECT("'" &amp; "TNX Report" &amp; "'!" &amp; ADDRESS($A$9+$C433,S$1)))</f>
        <v>#N/A</v>
      </c>
      <c r="T433" s="125" t="e">
        <f t="shared" ca="1" si="2449"/>
        <v>#N/A</v>
      </c>
      <c r="U433" s="125" t="e">
        <f t="shared" ca="1" si="2449"/>
        <v>#N/A</v>
      </c>
      <c r="V433" s="125" t="e">
        <f t="shared" ca="1" si="2449"/>
        <v>#N/A</v>
      </c>
      <c r="W433" s="125" t="e">
        <f t="shared" ca="1" si="2449"/>
        <v>#N/A</v>
      </c>
      <c r="X433" s="125" t="e">
        <f t="shared" ca="1" si="2449"/>
        <v>#N/A</v>
      </c>
      <c r="Y433" s="125" t="e">
        <f t="shared" ca="1" si="2449"/>
        <v>#N/A</v>
      </c>
      <c r="Z433" s="125" t="e">
        <f t="shared" ca="1" si="2449"/>
        <v>#N/A</v>
      </c>
      <c r="AA433" s="125" t="e">
        <f t="shared" ca="1" si="2449"/>
        <v>#N/A</v>
      </c>
      <c r="AB433" s="125" t="e">
        <f t="shared" ca="1" si="2449"/>
        <v>#N/A</v>
      </c>
      <c r="AC433" s="125" t="e">
        <f t="shared" ca="1" si="2449"/>
        <v>#N/A</v>
      </c>
      <c r="AD433" s="125" t="e">
        <f t="shared" ca="1" si="2449"/>
        <v>#N/A</v>
      </c>
      <c r="AE433" s="125" t="e">
        <f t="shared" ca="1" si="2449"/>
        <v>#N/A</v>
      </c>
      <c r="AF433" s="125" t="e">
        <f t="shared" ca="1" si="2449"/>
        <v>#N/A</v>
      </c>
      <c r="AG433" s="125" t="e">
        <f t="shared" ca="1" si="2449"/>
        <v>#N/A</v>
      </c>
      <c r="AH433" s="125" t="e">
        <f t="shared" ca="1" si="2449"/>
        <v>#N/A</v>
      </c>
      <c r="AI433" s="125" t="e">
        <f t="shared" ca="1" si="2372"/>
        <v>#N/A</v>
      </c>
      <c r="AJ433" s="125" t="e">
        <f t="shared" ca="1" si="2372"/>
        <v>#N/A</v>
      </c>
      <c r="AK433" s="125" t="e">
        <f t="shared" ca="1" si="2372"/>
        <v>#N/A</v>
      </c>
      <c r="AL433" s="125" t="e">
        <f t="shared" ca="1" si="2372"/>
        <v>#N/A</v>
      </c>
      <c r="AM433" s="125" t="e">
        <f t="shared" ca="1" si="2372"/>
        <v>#N/A</v>
      </c>
      <c r="AN433" s="125" t="e">
        <f t="shared" ca="1" si="2372"/>
        <v>#N/A</v>
      </c>
      <c r="AO433" s="125" t="e">
        <f t="shared" ca="1" si="2372"/>
        <v>#N/A</v>
      </c>
      <c r="AP433" s="125" t="e">
        <f t="shared" ca="1" si="2372"/>
        <v>#N/A</v>
      </c>
      <c r="AQ433" s="125" t="e">
        <f t="shared" ca="1" si="2372"/>
        <v>#N/A</v>
      </c>
      <c r="AR433" s="125" t="e">
        <f t="shared" ca="1" si="2372"/>
        <v>#N/A</v>
      </c>
      <c r="AS433" s="125" t="e">
        <f t="shared" ca="1" si="2372"/>
        <v>#N/A</v>
      </c>
      <c r="AT433" s="125" t="e">
        <f t="shared" ca="1" si="2372"/>
        <v>#N/A</v>
      </c>
      <c r="AU433" s="125" t="e">
        <f t="shared" ca="1" si="2372"/>
        <v>#N/A</v>
      </c>
      <c r="AV433" s="125" t="e">
        <f t="shared" ca="1" si="2372"/>
        <v>#N/A</v>
      </c>
      <c r="AW433" s="125" t="e">
        <f t="shared" ca="1" si="2372"/>
        <v>#N/A</v>
      </c>
      <c r="AX433" s="125" t="e">
        <f t="shared" ref="AX433:BA448" ca="1" si="2450">TRIM(INDIRECT("'" &amp; "TNX Report" &amp; "'!" &amp; ADDRESS($A$9+$C433,AX$1)))</f>
        <v>#N/A</v>
      </c>
      <c r="AY433" s="125" t="e">
        <f t="shared" ca="1" si="2450"/>
        <v>#N/A</v>
      </c>
      <c r="AZ433" s="125" t="e">
        <f t="shared" ca="1" si="2450"/>
        <v>#N/A</v>
      </c>
      <c r="BA433" s="125" t="e">
        <f t="shared" ca="1" si="2450"/>
        <v>#N/A</v>
      </c>
      <c r="BB433" s="125" t="str">
        <f t="shared" ca="1" si="2182"/>
        <v/>
      </c>
      <c r="BC433" s="125" t="str">
        <f t="shared" ca="1" si="2174"/>
        <v/>
      </c>
      <c r="BD433" s="125" t="str">
        <f t="shared" ca="1" si="2175"/>
        <v/>
      </c>
      <c r="BE433" s="125" t="str">
        <f t="shared" ca="1" si="2176"/>
        <v/>
      </c>
      <c r="BF433" t="str">
        <f t="shared" ca="1" si="2183"/>
        <v/>
      </c>
      <c r="BG433" s="125" t="str">
        <f t="shared" ca="1" si="2210"/>
        <v/>
      </c>
      <c r="BI433" s="606" t="str">
        <f t="shared" ca="1" si="2245"/>
        <v/>
      </c>
      <c r="BJ433" s="125" t="str">
        <f t="shared" ca="1" si="2223"/>
        <v/>
      </c>
      <c r="BK433" s="125" t="str">
        <f t="shared" ca="1" si="2246"/>
        <v/>
      </c>
      <c r="BL433" s="125" t="str">
        <f t="shared" ref="BL433" ca="1" si="2451">IFERROR(INDEX($D$2:$BA$203,$A$41-1+$BI433,$A$27-3)*IF(RTF_unit="K",1,IF(RTF_unit="lb",1/1000,IF(RTF_unit="T",2,1))),"")</f>
        <v/>
      </c>
      <c r="BM433" s="125" t="str">
        <f t="shared" ref="BM433" ca="1" si="2452">IFERROR(INDEX($D$2:$BA$203,$A$41-1+$BI433,$A$27-1)*IF(RTF_unit="K",1,IF(RTF_unit="lb",1/1000,IF(RTF_unit="T",2,1))),"")</f>
        <v/>
      </c>
      <c r="BN433" s="125" t="str">
        <f t="shared" ref="BN433" ca="1" si="2453">IFERROR(INDEX($D$2:$BA$203,$A$41-1+$BI433,$A$27-2)*IF(RTF_unit="K",1,IF(RTF_unit="lb",1/1000,IF(RTF_unit="T",2,1))),"")</f>
        <v/>
      </c>
      <c r="BO433" s="125" t="str">
        <f t="shared" ref="BO433" ca="1" si="2454">IFERROR(INDEX($D$2:$BA$203,$A$41-1+$BI433,$A$27)*IF(RTF_unit_Moment="kip-ft",1,IF(RTF_unit_Moment="kip-in",1/12,IF(RTF_unit_Moment="lb-ft",1/1000,IF(RTF_unit_Moment="lb-in",1/12000,1)))),"")</f>
        <v/>
      </c>
      <c r="BP433" s="125" t="str">
        <f t="shared" ref="BP433" ca="1" si="2455">IFERROR(INDEX($D$2:$BA$203,$A$41-1+$BI433,$A$30)*IF(RTF_unit_Moment="kip-ft",1,IF(RTF_unit_Moment="kip-in",1/12,IF(RTF_unit_Moment="lb-ft",1/1000,IF(RTF_unit_Moment="lb-in",1/12000,1)))),"")</f>
        <v/>
      </c>
      <c r="BQ433" s="125" t="str">
        <f t="shared" ca="1" si="2252"/>
        <v/>
      </c>
      <c r="BR433" s="125" t="str">
        <f t="shared" ca="1" si="2253"/>
        <v/>
      </c>
      <c r="BT433" s="125" t="str">
        <f t="array" aca="1" ref="BT433" ca="1">IFERROR(INDEX($BB$1:$BB$203,SMALL(IF($BB$1:$BB$203&lt;&gt;"",ROW($BB$1:$BB$203)),ROW(426:426))),"")</f>
        <v/>
      </c>
      <c r="BU433" s="604" t="str">
        <f t="shared" ca="1" si="2221"/>
        <v/>
      </c>
      <c r="BV433" s="125" t="str">
        <f t="shared" ca="1" si="2418"/>
        <v/>
      </c>
      <c r="BW433" s="125" t="str">
        <f t="shared" ca="1" si="2418"/>
        <v/>
      </c>
      <c r="BX433" s="125" t="str">
        <f t="shared" ca="1" si="2418"/>
        <v/>
      </c>
      <c r="BY433" s="125" t="str">
        <f t="shared" ca="1" si="2230"/>
        <v/>
      </c>
      <c r="BZ433" s="125" t="str">
        <f t="shared" ca="1" si="2222"/>
        <v/>
      </c>
      <c r="CA433" s="125" t="str">
        <f t="shared" ca="1" si="2231"/>
        <v/>
      </c>
      <c r="CB433" s="125" t="str">
        <f t="shared" ca="1" si="2232"/>
        <v/>
      </c>
      <c r="CC433" s="125" t="str">
        <f t="shared" ca="1" si="2233"/>
        <v/>
      </c>
      <c r="CD433" s="125" t="str">
        <f t="shared" ca="1" si="2234"/>
        <v/>
      </c>
      <c r="CE433" s="125" t="str">
        <f t="shared" ca="1" si="2235"/>
        <v/>
      </c>
      <c r="CF433" s="125" t="str">
        <f t="shared" ca="1" si="2236"/>
        <v/>
      </c>
      <c r="CG433" s="125" t="str">
        <f t="shared" ca="1" si="2237"/>
        <v/>
      </c>
      <c r="CH433" s="125" t="str">
        <f t="shared" ca="1" si="2238"/>
        <v/>
      </c>
      <c r="CI433" s="125" t="str">
        <f t="shared" ca="1" si="2239"/>
        <v/>
      </c>
      <c r="CJ433" s="125" t="str">
        <f t="array" aca="1" ref="CJ433" ca="1">IFERROR(INDEX($CI$1:$CI$502,SMALL(IF($CI$1:$CI$502&lt;&gt;"",ROW($CI$1:$CI$502)),ROW(426:426))),"")</f>
        <v/>
      </c>
      <c r="CK433" s="125" t="str">
        <f t="shared" ca="1" si="2240"/>
        <v/>
      </c>
      <c r="CL433" s="125" t="str">
        <f t="shared" ca="1" si="2241"/>
        <v/>
      </c>
      <c r="CM433" s="125"/>
      <c r="CO433" s="125" t="str">
        <f t="shared" si="2242"/>
        <v/>
      </c>
      <c r="CP433" s="600" t="str">
        <f t="shared" si="2243"/>
        <v/>
      </c>
      <c r="CQ433" s="600" t="str">
        <f t="shared" si="2259"/>
        <v/>
      </c>
      <c r="CR433" s="600" t="str">
        <f t="shared" si="2244"/>
        <v/>
      </c>
    </row>
    <row r="434" spans="1:96" x14ac:dyDescent="0.25">
      <c r="A434" s="591"/>
      <c r="C434" s="125">
        <f t="shared" si="2189"/>
        <v>432</v>
      </c>
      <c r="D434" s="125" t="e">
        <f t="shared" ref="D434:S449" ca="1" si="2456">TRIM(INDIRECT("'" &amp; "TNX Report" &amp; "'!" &amp; ADDRESS($A$9+$C434,D$1)))</f>
        <v>#N/A</v>
      </c>
      <c r="E434" s="125" t="e">
        <f t="shared" ca="1" si="2456"/>
        <v>#N/A</v>
      </c>
      <c r="F434" s="125" t="e">
        <f t="shared" ca="1" si="2456"/>
        <v>#N/A</v>
      </c>
      <c r="G434" s="125" t="e">
        <f t="shared" ca="1" si="2456"/>
        <v>#N/A</v>
      </c>
      <c r="H434" s="125" t="e">
        <f t="shared" ca="1" si="2456"/>
        <v>#N/A</v>
      </c>
      <c r="I434" s="125" t="e">
        <f t="shared" ca="1" si="2456"/>
        <v>#N/A</v>
      </c>
      <c r="J434" s="125" t="e">
        <f t="shared" ca="1" si="2456"/>
        <v>#N/A</v>
      </c>
      <c r="K434" s="125" t="e">
        <f t="shared" ca="1" si="2456"/>
        <v>#N/A</v>
      </c>
      <c r="L434" s="125" t="e">
        <f t="shared" ca="1" si="2456"/>
        <v>#N/A</v>
      </c>
      <c r="M434" s="125" t="e">
        <f t="shared" ca="1" si="2456"/>
        <v>#N/A</v>
      </c>
      <c r="N434" s="125" t="e">
        <f t="shared" ca="1" si="2456"/>
        <v>#N/A</v>
      </c>
      <c r="O434" s="125" t="e">
        <f t="shared" ca="1" si="2456"/>
        <v>#N/A</v>
      </c>
      <c r="P434" s="125" t="e">
        <f t="shared" ca="1" si="2456"/>
        <v>#N/A</v>
      </c>
      <c r="Q434" s="125" t="e">
        <f t="shared" ca="1" si="2456"/>
        <v>#N/A</v>
      </c>
      <c r="R434" s="125" t="e">
        <f t="shared" ca="1" si="2456"/>
        <v>#N/A</v>
      </c>
      <c r="S434" s="125" t="e">
        <f t="shared" ca="1" si="2456"/>
        <v>#N/A</v>
      </c>
      <c r="T434" s="125" t="e">
        <f t="shared" ca="1" si="2449"/>
        <v>#N/A</v>
      </c>
      <c r="U434" s="125" t="e">
        <f t="shared" ca="1" si="2449"/>
        <v>#N/A</v>
      </c>
      <c r="V434" s="125" t="e">
        <f t="shared" ca="1" si="2449"/>
        <v>#N/A</v>
      </c>
      <c r="W434" s="125" t="e">
        <f t="shared" ca="1" si="2449"/>
        <v>#N/A</v>
      </c>
      <c r="X434" s="125" t="e">
        <f t="shared" ca="1" si="2449"/>
        <v>#N/A</v>
      </c>
      <c r="Y434" s="125" t="e">
        <f t="shared" ca="1" si="2449"/>
        <v>#N/A</v>
      </c>
      <c r="Z434" s="125" t="e">
        <f t="shared" ca="1" si="2449"/>
        <v>#N/A</v>
      </c>
      <c r="AA434" s="125" t="e">
        <f t="shared" ca="1" si="2449"/>
        <v>#N/A</v>
      </c>
      <c r="AB434" s="125" t="e">
        <f t="shared" ca="1" si="2449"/>
        <v>#N/A</v>
      </c>
      <c r="AC434" s="125" t="e">
        <f t="shared" ca="1" si="2449"/>
        <v>#N/A</v>
      </c>
      <c r="AD434" s="125" t="e">
        <f t="shared" ca="1" si="2449"/>
        <v>#N/A</v>
      </c>
      <c r="AE434" s="125" t="e">
        <f t="shared" ca="1" si="2449"/>
        <v>#N/A</v>
      </c>
      <c r="AF434" s="125" t="e">
        <f t="shared" ca="1" si="2449"/>
        <v>#N/A</v>
      </c>
      <c r="AG434" s="125" t="e">
        <f t="shared" ca="1" si="2449"/>
        <v>#N/A</v>
      </c>
      <c r="AH434" s="125" t="e">
        <f t="shared" ca="1" si="2449"/>
        <v>#N/A</v>
      </c>
      <c r="AI434" s="125" t="e">
        <f t="shared" ref="AI434:AX449" ca="1" si="2457">TRIM(INDIRECT("'" &amp; "TNX Report" &amp; "'!" &amp; ADDRESS($A$9+$C434,AI$1)))</f>
        <v>#N/A</v>
      </c>
      <c r="AJ434" s="125" t="e">
        <f t="shared" ca="1" si="2457"/>
        <v>#N/A</v>
      </c>
      <c r="AK434" s="125" t="e">
        <f t="shared" ca="1" si="2457"/>
        <v>#N/A</v>
      </c>
      <c r="AL434" s="125" t="e">
        <f t="shared" ca="1" si="2457"/>
        <v>#N/A</v>
      </c>
      <c r="AM434" s="125" t="e">
        <f t="shared" ca="1" si="2457"/>
        <v>#N/A</v>
      </c>
      <c r="AN434" s="125" t="e">
        <f t="shared" ca="1" si="2457"/>
        <v>#N/A</v>
      </c>
      <c r="AO434" s="125" t="e">
        <f t="shared" ca="1" si="2457"/>
        <v>#N/A</v>
      </c>
      <c r="AP434" s="125" t="e">
        <f t="shared" ca="1" si="2457"/>
        <v>#N/A</v>
      </c>
      <c r="AQ434" s="125" t="e">
        <f t="shared" ca="1" si="2457"/>
        <v>#N/A</v>
      </c>
      <c r="AR434" s="125" t="e">
        <f t="shared" ca="1" si="2457"/>
        <v>#N/A</v>
      </c>
      <c r="AS434" s="125" t="e">
        <f t="shared" ca="1" si="2457"/>
        <v>#N/A</v>
      </c>
      <c r="AT434" s="125" t="e">
        <f t="shared" ca="1" si="2457"/>
        <v>#N/A</v>
      </c>
      <c r="AU434" s="125" t="e">
        <f t="shared" ca="1" si="2457"/>
        <v>#N/A</v>
      </c>
      <c r="AV434" s="125" t="e">
        <f t="shared" ca="1" si="2457"/>
        <v>#N/A</v>
      </c>
      <c r="AW434" s="125" t="e">
        <f t="shared" ca="1" si="2457"/>
        <v>#N/A</v>
      </c>
      <c r="AX434" s="125" t="e">
        <f t="shared" ca="1" si="2457"/>
        <v>#N/A</v>
      </c>
      <c r="AY434" s="125" t="e">
        <f t="shared" ca="1" si="2450"/>
        <v>#N/A</v>
      </c>
      <c r="AZ434" s="125" t="e">
        <f t="shared" ca="1" si="2450"/>
        <v>#N/A</v>
      </c>
      <c r="BA434" s="125" t="e">
        <f t="shared" ca="1" si="2450"/>
        <v>#N/A</v>
      </c>
      <c r="BB434" s="125" t="str">
        <f t="shared" ca="1" si="2182"/>
        <v/>
      </c>
      <c r="BC434" s="125" t="str">
        <f t="shared" ca="1" si="2174"/>
        <v/>
      </c>
      <c r="BD434" s="125" t="str">
        <f t="shared" ca="1" si="2175"/>
        <v/>
      </c>
      <c r="BE434" s="125" t="str">
        <f t="shared" ca="1" si="2176"/>
        <v/>
      </c>
      <c r="BF434" t="str">
        <f t="shared" ca="1" si="2183"/>
        <v/>
      </c>
      <c r="BG434" s="125" t="str">
        <f t="shared" ca="1" si="2210"/>
        <v/>
      </c>
      <c r="BI434" s="606" t="str">
        <f t="shared" ca="1" si="2245"/>
        <v/>
      </c>
      <c r="BJ434" s="125" t="str">
        <f t="shared" ca="1" si="2223"/>
        <v/>
      </c>
      <c r="BK434" s="125" t="str">
        <f t="shared" ca="1" si="2246"/>
        <v/>
      </c>
      <c r="BL434" s="125" t="str">
        <f t="shared" ref="BL434" ca="1" si="2458">IFERROR(INDEX($D$2:$BA$203,$A$41-1+$BI434,$A$27-3)*IF(RTF_unit="K",1,IF(RTF_unit="lb",1/1000,IF(RTF_unit="T",2,1))),"")</f>
        <v/>
      </c>
      <c r="BM434" s="125" t="str">
        <f t="shared" ref="BM434" ca="1" si="2459">IFERROR(INDEX($D$2:$BA$203,$A$41-1+$BI434,$A$27-1)*IF(RTF_unit="K",1,IF(RTF_unit="lb",1/1000,IF(RTF_unit="T",2,1))),"")</f>
        <v/>
      </c>
      <c r="BN434" s="125" t="str">
        <f t="shared" ref="BN434" ca="1" si="2460">IFERROR(INDEX($D$2:$BA$203,$A$41-1+$BI434,$A$27-2)*IF(RTF_unit="K",1,IF(RTF_unit="lb",1/1000,IF(RTF_unit="T",2,1))),"")</f>
        <v/>
      </c>
      <c r="BO434" s="125" t="str">
        <f t="shared" ref="BO434" ca="1" si="2461">IFERROR(INDEX($D$2:$BA$203,$A$41-1+$BI434,$A$27)*IF(RTF_unit_Moment="kip-ft",1,IF(RTF_unit_Moment="kip-in",1/12,IF(RTF_unit_Moment="lb-ft",1/1000,IF(RTF_unit_Moment="lb-in",1/12000,1)))),"")</f>
        <v/>
      </c>
      <c r="BP434" s="125" t="str">
        <f t="shared" ref="BP434" ca="1" si="2462">IFERROR(INDEX($D$2:$BA$203,$A$41-1+$BI434,$A$30)*IF(RTF_unit_Moment="kip-ft",1,IF(RTF_unit_Moment="kip-in",1/12,IF(RTF_unit_Moment="lb-ft",1/1000,IF(RTF_unit_Moment="lb-in",1/12000,1)))),"")</f>
        <v/>
      </c>
      <c r="BQ434" s="125" t="str">
        <f t="shared" ca="1" si="2252"/>
        <v/>
      </c>
      <c r="BR434" s="125" t="str">
        <f t="shared" ca="1" si="2253"/>
        <v/>
      </c>
      <c r="BT434" s="125" t="str">
        <f t="array" aca="1" ref="BT434" ca="1">IFERROR(INDEX($BB$1:$BB$203,SMALL(IF($BB$1:$BB$203&lt;&gt;"",ROW($BB$1:$BB$203)),ROW(427:427))),"")</f>
        <v/>
      </c>
      <c r="BU434" s="604" t="str">
        <f t="shared" ca="1" si="2221"/>
        <v/>
      </c>
      <c r="BV434" s="125" t="str">
        <f t="shared" ca="1" si="2418"/>
        <v/>
      </c>
      <c r="BW434" s="125" t="str">
        <f t="shared" ca="1" si="2418"/>
        <v/>
      </c>
      <c r="BX434" s="125" t="str">
        <f t="shared" ca="1" si="2418"/>
        <v/>
      </c>
      <c r="BY434" s="125" t="str">
        <f t="shared" ca="1" si="2230"/>
        <v/>
      </c>
      <c r="BZ434" s="125" t="str">
        <f t="shared" ca="1" si="2222"/>
        <v/>
      </c>
      <c r="CA434" s="125" t="str">
        <f t="shared" ca="1" si="2231"/>
        <v/>
      </c>
      <c r="CB434" s="125" t="str">
        <f t="shared" ca="1" si="2232"/>
        <v/>
      </c>
      <c r="CC434" s="125" t="str">
        <f t="shared" ca="1" si="2233"/>
        <v/>
      </c>
      <c r="CD434" s="125" t="str">
        <f t="shared" ca="1" si="2234"/>
        <v/>
      </c>
      <c r="CE434" s="125" t="str">
        <f t="shared" ca="1" si="2235"/>
        <v/>
      </c>
      <c r="CF434" s="125" t="str">
        <f t="shared" ca="1" si="2236"/>
        <v/>
      </c>
      <c r="CG434" s="125" t="str">
        <f t="shared" ca="1" si="2237"/>
        <v/>
      </c>
      <c r="CH434" s="125" t="str">
        <f t="shared" ca="1" si="2238"/>
        <v/>
      </c>
      <c r="CI434" s="125" t="str">
        <f t="shared" ca="1" si="2239"/>
        <v/>
      </c>
      <c r="CJ434" s="125" t="str">
        <f t="array" aca="1" ref="CJ434" ca="1">IFERROR(INDEX($CI$1:$CI$502,SMALL(IF($CI$1:$CI$502&lt;&gt;"",ROW($CI$1:$CI$502)),ROW(427:427))),"")</f>
        <v/>
      </c>
      <c r="CK434" s="125" t="str">
        <f t="shared" ca="1" si="2240"/>
        <v/>
      </c>
      <c r="CL434" s="125" t="str">
        <f t="shared" ca="1" si="2241"/>
        <v/>
      </c>
      <c r="CM434" s="125"/>
      <c r="CO434" s="125" t="str">
        <f t="shared" si="2242"/>
        <v/>
      </c>
      <c r="CP434" s="600" t="str">
        <f t="shared" si="2243"/>
        <v/>
      </c>
      <c r="CQ434" s="600" t="str">
        <f t="shared" si="2259"/>
        <v/>
      </c>
      <c r="CR434" s="600" t="str">
        <f t="shared" si="2244"/>
        <v/>
      </c>
    </row>
    <row r="435" spans="1:96" x14ac:dyDescent="0.25">
      <c r="A435" s="591"/>
      <c r="C435" s="125">
        <f t="shared" si="2189"/>
        <v>433</v>
      </c>
      <c r="D435" s="125" t="e">
        <f t="shared" ca="1" si="2456"/>
        <v>#N/A</v>
      </c>
      <c r="E435" s="125" t="e">
        <f t="shared" ca="1" si="2456"/>
        <v>#N/A</v>
      </c>
      <c r="F435" s="125" t="e">
        <f t="shared" ca="1" si="2456"/>
        <v>#N/A</v>
      </c>
      <c r="G435" s="125" t="e">
        <f t="shared" ca="1" si="2456"/>
        <v>#N/A</v>
      </c>
      <c r="H435" s="125" t="e">
        <f t="shared" ca="1" si="2456"/>
        <v>#N/A</v>
      </c>
      <c r="I435" s="125" t="e">
        <f t="shared" ca="1" si="2456"/>
        <v>#N/A</v>
      </c>
      <c r="J435" s="125" t="e">
        <f t="shared" ca="1" si="2456"/>
        <v>#N/A</v>
      </c>
      <c r="K435" s="125" t="e">
        <f t="shared" ca="1" si="2456"/>
        <v>#N/A</v>
      </c>
      <c r="L435" s="125" t="e">
        <f t="shared" ca="1" si="2456"/>
        <v>#N/A</v>
      </c>
      <c r="M435" s="125" t="e">
        <f t="shared" ca="1" si="2456"/>
        <v>#N/A</v>
      </c>
      <c r="N435" s="125" t="e">
        <f t="shared" ca="1" si="2456"/>
        <v>#N/A</v>
      </c>
      <c r="O435" s="125" t="e">
        <f t="shared" ca="1" si="2456"/>
        <v>#N/A</v>
      </c>
      <c r="P435" s="125" t="e">
        <f t="shared" ca="1" si="2456"/>
        <v>#N/A</v>
      </c>
      <c r="Q435" s="125" t="e">
        <f t="shared" ca="1" si="2456"/>
        <v>#N/A</v>
      </c>
      <c r="R435" s="125" t="e">
        <f t="shared" ca="1" si="2456"/>
        <v>#N/A</v>
      </c>
      <c r="S435" s="125" t="e">
        <f t="shared" ca="1" si="2456"/>
        <v>#N/A</v>
      </c>
      <c r="T435" s="125" t="e">
        <f t="shared" ca="1" si="2449"/>
        <v>#N/A</v>
      </c>
      <c r="U435" s="125" t="e">
        <f t="shared" ca="1" si="2449"/>
        <v>#N/A</v>
      </c>
      <c r="V435" s="125" t="e">
        <f t="shared" ca="1" si="2449"/>
        <v>#N/A</v>
      </c>
      <c r="W435" s="125" t="e">
        <f t="shared" ca="1" si="2449"/>
        <v>#N/A</v>
      </c>
      <c r="X435" s="125" t="e">
        <f t="shared" ca="1" si="2449"/>
        <v>#N/A</v>
      </c>
      <c r="Y435" s="125" t="e">
        <f t="shared" ca="1" si="2449"/>
        <v>#N/A</v>
      </c>
      <c r="Z435" s="125" t="e">
        <f t="shared" ca="1" si="2449"/>
        <v>#N/A</v>
      </c>
      <c r="AA435" s="125" t="e">
        <f t="shared" ca="1" si="2449"/>
        <v>#N/A</v>
      </c>
      <c r="AB435" s="125" t="e">
        <f t="shared" ca="1" si="2449"/>
        <v>#N/A</v>
      </c>
      <c r="AC435" s="125" t="e">
        <f t="shared" ca="1" si="2449"/>
        <v>#N/A</v>
      </c>
      <c r="AD435" s="125" t="e">
        <f t="shared" ca="1" si="2449"/>
        <v>#N/A</v>
      </c>
      <c r="AE435" s="125" t="e">
        <f t="shared" ca="1" si="2449"/>
        <v>#N/A</v>
      </c>
      <c r="AF435" s="125" t="e">
        <f t="shared" ca="1" si="2449"/>
        <v>#N/A</v>
      </c>
      <c r="AG435" s="125" t="e">
        <f t="shared" ca="1" si="2449"/>
        <v>#N/A</v>
      </c>
      <c r="AH435" s="125" t="e">
        <f t="shared" ca="1" si="2449"/>
        <v>#N/A</v>
      </c>
      <c r="AI435" s="125" t="e">
        <f t="shared" ca="1" si="2457"/>
        <v>#N/A</v>
      </c>
      <c r="AJ435" s="125" t="e">
        <f t="shared" ca="1" si="2457"/>
        <v>#N/A</v>
      </c>
      <c r="AK435" s="125" t="e">
        <f t="shared" ca="1" si="2457"/>
        <v>#N/A</v>
      </c>
      <c r="AL435" s="125" t="e">
        <f t="shared" ca="1" si="2457"/>
        <v>#N/A</v>
      </c>
      <c r="AM435" s="125" t="e">
        <f t="shared" ca="1" si="2457"/>
        <v>#N/A</v>
      </c>
      <c r="AN435" s="125" t="e">
        <f t="shared" ca="1" si="2457"/>
        <v>#N/A</v>
      </c>
      <c r="AO435" s="125" t="e">
        <f t="shared" ca="1" si="2457"/>
        <v>#N/A</v>
      </c>
      <c r="AP435" s="125" t="e">
        <f t="shared" ca="1" si="2457"/>
        <v>#N/A</v>
      </c>
      <c r="AQ435" s="125" t="e">
        <f t="shared" ca="1" si="2457"/>
        <v>#N/A</v>
      </c>
      <c r="AR435" s="125" t="e">
        <f t="shared" ca="1" si="2457"/>
        <v>#N/A</v>
      </c>
      <c r="AS435" s="125" t="e">
        <f t="shared" ca="1" si="2457"/>
        <v>#N/A</v>
      </c>
      <c r="AT435" s="125" t="e">
        <f t="shared" ca="1" si="2457"/>
        <v>#N/A</v>
      </c>
      <c r="AU435" s="125" t="e">
        <f t="shared" ca="1" si="2457"/>
        <v>#N/A</v>
      </c>
      <c r="AV435" s="125" t="e">
        <f t="shared" ca="1" si="2457"/>
        <v>#N/A</v>
      </c>
      <c r="AW435" s="125" t="e">
        <f t="shared" ca="1" si="2457"/>
        <v>#N/A</v>
      </c>
      <c r="AX435" s="125" t="e">
        <f t="shared" ca="1" si="2457"/>
        <v>#N/A</v>
      </c>
      <c r="AY435" s="125" t="e">
        <f t="shared" ca="1" si="2450"/>
        <v>#N/A</v>
      </c>
      <c r="AZ435" s="125" t="e">
        <f t="shared" ca="1" si="2450"/>
        <v>#N/A</v>
      </c>
      <c r="BA435" s="125" t="e">
        <f t="shared" ca="1" si="2450"/>
        <v>#N/A</v>
      </c>
      <c r="BB435" s="125" t="str">
        <f t="shared" ca="1" si="2182"/>
        <v/>
      </c>
      <c r="BC435" s="125" t="str">
        <f t="shared" ca="1" si="2174"/>
        <v/>
      </c>
      <c r="BD435" s="125" t="str">
        <f t="shared" ca="1" si="2175"/>
        <v/>
      </c>
      <c r="BE435" s="125" t="str">
        <f t="shared" ca="1" si="2176"/>
        <v/>
      </c>
      <c r="BF435" t="str">
        <f t="shared" ca="1" si="2183"/>
        <v/>
      </c>
      <c r="BG435" s="125" t="str">
        <f t="shared" ca="1" si="2210"/>
        <v/>
      </c>
      <c r="BI435" s="606" t="str">
        <f t="shared" ca="1" si="2245"/>
        <v/>
      </c>
      <c r="BJ435" s="125" t="str">
        <f t="shared" ca="1" si="2223"/>
        <v/>
      </c>
      <c r="BK435" s="125" t="str">
        <f t="shared" ca="1" si="2246"/>
        <v/>
      </c>
      <c r="BL435" s="125" t="str">
        <f t="shared" ref="BL435" ca="1" si="2463">IFERROR(INDEX($D$2:$BA$203,$A$41-1+$BI435,$A$27-3)*IF(RTF_unit="K",1,IF(RTF_unit="lb",1/1000,IF(RTF_unit="T",2,1))),"")</f>
        <v/>
      </c>
      <c r="BM435" s="125" t="str">
        <f t="shared" ref="BM435" ca="1" si="2464">IFERROR(INDEX($D$2:$BA$203,$A$41-1+$BI435,$A$27-1)*IF(RTF_unit="K",1,IF(RTF_unit="lb",1/1000,IF(RTF_unit="T",2,1))),"")</f>
        <v/>
      </c>
      <c r="BN435" s="125" t="str">
        <f t="shared" ref="BN435" ca="1" si="2465">IFERROR(INDEX($D$2:$BA$203,$A$41-1+$BI435,$A$27-2)*IF(RTF_unit="K",1,IF(RTF_unit="lb",1/1000,IF(RTF_unit="T",2,1))),"")</f>
        <v/>
      </c>
      <c r="BO435" s="125" t="str">
        <f t="shared" ref="BO435" ca="1" si="2466">IFERROR(INDEX($D$2:$BA$203,$A$41-1+$BI435,$A$27)*IF(RTF_unit_Moment="kip-ft",1,IF(RTF_unit_Moment="kip-in",1/12,IF(RTF_unit_Moment="lb-ft",1/1000,IF(RTF_unit_Moment="lb-in",1/12000,1)))),"")</f>
        <v/>
      </c>
      <c r="BP435" s="125" t="str">
        <f t="shared" ref="BP435" ca="1" si="2467">IFERROR(INDEX($D$2:$BA$203,$A$41-1+$BI435,$A$30)*IF(RTF_unit_Moment="kip-ft",1,IF(RTF_unit_Moment="kip-in",1/12,IF(RTF_unit_Moment="lb-ft",1/1000,IF(RTF_unit_Moment="lb-in",1/12000,1)))),"")</f>
        <v/>
      </c>
      <c r="BQ435" s="125" t="str">
        <f t="shared" ca="1" si="2252"/>
        <v/>
      </c>
      <c r="BR435" s="125" t="str">
        <f t="shared" ca="1" si="2253"/>
        <v/>
      </c>
      <c r="BT435" s="125" t="str">
        <f t="array" aca="1" ref="BT435" ca="1">IFERROR(INDEX($BB$1:$BB$203,SMALL(IF($BB$1:$BB$203&lt;&gt;"",ROW($BB$1:$BB$203)),ROW(428:428))),"")</f>
        <v/>
      </c>
      <c r="BU435" s="604" t="str">
        <f t="shared" ca="1" si="2221"/>
        <v/>
      </c>
      <c r="BV435" s="125" t="str">
        <f t="shared" ca="1" si="2418"/>
        <v/>
      </c>
      <c r="BW435" s="125" t="str">
        <f t="shared" ca="1" si="2418"/>
        <v/>
      </c>
      <c r="BX435" s="125" t="str">
        <f t="shared" ca="1" si="2418"/>
        <v/>
      </c>
      <c r="BY435" s="125" t="str">
        <f t="shared" ca="1" si="2230"/>
        <v/>
      </c>
      <c r="BZ435" s="125" t="str">
        <f t="shared" ca="1" si="2222"/>
        <v/>
      </c>
      <c r="CA435" s="125" t="str">
        <f t="shared" ca="1" si="2231"/>
        <v/>
      </c>
      <c r="CB435" s="125" t="str">
        <f t="shared" ca="1" si="2232"/>
        <v/>
      </c>
      <c r="CC435" s="125" t="str">
        <f t="shared" ca="1" si="2233"/>
        <v/>
      </c>
      <c r="CD435" s="125" t="str">
        <f t="shared" ca="1" si="2234"/>
        <v/>
      </c>
      <c r="CE435" s="125" t="str">
        <f t="shared" ca="1" si="2235"/>
        <v/>
      </c>
      <c r="CF435" s="125" t="str">
        <f t="shared" ca="1" si="2236"/>
        <v/>
      </c>
      <c r="CG435" s="125" t="str">
        <f t="shared" ca="1" si="2237"/>
        <v/>
      </c>
      <c r="CH435" s="125" t="str">
        <f t="shared" ca="1" si="2238"/>
        <v/>
      </c>
      <c r="CI435" s="125" t="str">
        <f t="shared" ca="1" si="2239"/>
        <v/>
      </c>
      <c r="CJ435" s="125" t="str">
        <f t="array" aca="1" ref="CJ435" ca="1">IFERROR(INDEX($CI$1:$CI$502,SMALL(IF($CI$1:$CI$502&lt;&gt;"",ROW($CI$1:$CI$502)),ROW(428:428))),"")</f>
        <v/>
      </c>
      <c r="CK435" s="125" t="str">
        <f t="shared" ca="1" si="2240"/>
        <v/>
      </c>
      <c r="CL435" s="125" t="str">
        <f t="shared" ca="1" si="2241"/>
        <v/>
      </c>
      <c r="CM435" s="125"/>
      <c r="CO435" s="125" t="str">
        <f t="shared" si="2242"/>
        <v/>
      </c>
      <c r="CP435" s="600" t="str">
        <f t="shared" si="2243"/>
        <v/>
      </c>
      <c r="CQ435" s="600" t="str">
        <f t="shared" si="2259"/>
        <v/>
      </c>
      <c r="CR435" s="600" t="str">
        <f t="shared" si="2244"/>
        <v/>
      </c>
    </row>
    <row r="436" spans="1:96" x14ac:dyDescent="0.25">
      <c r="A436" s="591"/>
      <c r="C436" s="125">
        <f t="shared" si="2189"/>
        <v>434</v>
      </c>
      <c r="D436" s="125" t="e">
        <f t="shared" ca="1" si="2456"/>
        <v>#N/A</v>
      </c>
      <c r="E436" s="125" t="e">
        <f t="shared" ca="1" si="2456"/>
        <v>#N/A</v>
      </c>
      <c r="F436" s="125" t="e">
        <f t="shared" ca="1" si="2456"/>
        <v>#N/A</v>
      </c>
      <c r="G436" s="125" t="e">
        <f t="shared" ca="1" si="2456"/>
        <v>#N/A</v>
      </c>
      <c r="H436" s="125" t="e">
        <f t="shared" ca="1" si="2456"/>
        <v>#N/A</v>
      </c>
      <c r="I436" s="125" t="e">
        <f t="shared" ca="1" si="2456"/>
        <v>#N/A</v>
      </c>
      <c r="J436" s="125" t="e">
        <f t="shared" ca="1" si="2456"/>
        <v>#N/A</v>
      </c>
      <c r="K436" s="125" t="e">
        <f t="shared" ca="1" si="2456"/>
        <v>#N/A</v>
      </c>
      <c r="L436" s="125" t="e">
        <f t="shared" ca="1" si="2456"/>
        <v>#N/A</v>
      </c>
      <c r="M436" s="125" t="e">
        <f t="shared" ca="1" si="2456"/>
        <v>#N/A</v>
      </c>
      <c r="N436" s="125" t="e">
        <f t="shared" ca="1" si="2456"/>
        <v>#N/A</v>
      </c>
      <c r="O436" s="125" t="e">
        <f t="shared" ca="1" si="2456"/>
        <v>#N/A</v>
      </c>
      <c r="P436" s="125" t="e">
        <f t="shared" ca="1" si="2456"/>
        <v>#N/A</v>
      </c>
      <c r="Q436" s="125" t="e">
        <f t="shared" ca="1" si="2456"/>
        <v>#N/A</v>
      </c>
      <c r="R436" s="125" t="e">
        <f t="shared" ca="1" si="2456"/>
        <v>#N/A</v>
      </c>
      <c r="S436" s="125" t="e">
        <f t="shared" ca="1" si="2456"/>
        <v>#N/A</v>
      </c>
      <c r="T436" s="125" t="e">
        <f t="shared" ca="1" si="2449"/>
        <v>#N/A</v>
      </c>
      <c r="U436" s="125" t="e">
        <f t="shared" ca="1" si="2449"/>
        <v>#N/A</v>
      </c>
      <c r="V436" s="125" t="e">
        <f t="shared" ca="1" si="2449"/>
        <v>#N/A</v>
      </c>
      <c r="W436" s="125" t="e">
        <f t="shared" ca="1" si="2449"/>
        <v>#N/A</v>
      </c>
      <c r="X436" s="125" t="e">
        <f t="shared" ca="1" si="2449"/>
        <v>#N/A</v>
      </c>
      <c r="Y436" s="125" t="e">
        <f t="shared" ca="1" si="2449"/>
        <v>#N/A</v>
      </c>
      <c r="Z436" s="125" t="e">
        <f t="shared" ca="1" si="2449"/>
        <v>#N/A</v>
      </c>
      <c r="AA436" s="125" t="e">
        <f t="shared" ca="1" si="2449"/>
        <v>#N/A</v>
      </c>
      <c r="AB436" s="125" t="e">
        <f t="shared" ca="1" si="2449"/>
        <v>#N/A</v>
      </c>
      <c r="AC436" s="125" t="e">
        <f t="shared" ca="1" si="2449"/>
        <v>#N/A</v>
      </c>
      <c r="AD436" s="125" t="e">
        <f t="shared" ca="1" si="2449"/>
        <v>#N/A</v>
      </c>
      <c r="AE436" s="125" t="e">
        <f t="shared" ca="1" si="2449"/>
        <v>#N/A</v>
      </c>
      <c r="AF436" s="125" t="e">
        <f t="shared" ca="1" si="2449"/>
        <v>#N/A</v>
      </c>
      <c r="AG436" s="125" t="e">
        <f t="shared" ca="1" si="2449"/>
        <v>#N/A</v>
      </c>
      <c r="AH436" s="125" t="e">
        <f t="shared" ca="1" si="2449"/>
        <v>#N/A</v>
      </c>
      <c r="AI436" s="125" t="e">
        <f t="shared" ca="1" si="2457"/>
        <v>#N/A</v>
      </c>
      <c r="AJ436" s="125" t="e">
        <f t="shared" ca="1" si="2457"/>
        <v>#N/A</v>
      </c>
      <c r="AK436" s="125" t="e">
        <f t="shared" ca="1" si="2457"/>
        <v>#N/A</v>
      </c>
      <c r="AL436" s="125" t="e">
        <f t="shared" ca="1" si="2457"/>
        <v>#N/A</v>
      </c>
      <c r="AM436" s="125" t="e">
        <f t="shared" ca="1" si="2457"/>
        <v>#N/A</v>
      </c>
      <c r="AN436" s="125" t="e">
        <f t="shared" ca="1" si="2457"/>
        <v>#N/A</v>
      </c>
      <c r="AO436" s="125" t="e">
        <f t="shared" ca="1" si="2457"/>
        <v>#N/A</v>
      </c>
      <c r="AP436" s="125" t="e">
        <f t="shared" ca="1" si="2457"/>
        <v>#N/A</v>
      </c>
      <c r="AQ436" s="125" t="e">
        <f t="shared" ca="1" si="2457"/>
        <v>#N/A</v>
      </c>
      <c r="AR436" s="125" t="e">
        <f t="shared" ca="1" si="2457"/>
        <v>#N/A</v>
      </c>
      <c r="AS436" s="125" t="e">
        <f t="shared" ca="1" si="2457"/>
        <v>#N/A</v>
      </c>
      <c r="AT436" s="125" t="e">
        <f t="shared" ca="1" si="2457"/>
        <v>#N/A</v>
      </c>
      <c r="AU436" s="125" t="e">
        <f t="shared" ca="1" si="2457"/>
        <v>#N/A</v>
      </c>
      <c r="AV436" s="125" t="e">
        <f t="shared" ca="1" si="2457"/>
        <v>#N/A</v>
      </c>
      <c r="AW436" s="125" t="e">
        <f t="shared" ca="1" si="2457"/>
        <v>#N/A</v>
      </c>
      <c r="AX436" s="125" t="e">
        <f t="shared" ca="1" si="2457"/>
        <v>#N/A</v>
      </c>
      <c r="AY436" s="125" t="e">
        <f t="shared" ca="1" si="2450"/>
        <v>#N/A</v>
      </c>
      <c r="AZ436" s="125" t="e">
        <f t="shared" ca="1" si="2450"/>
        <v>#N/A</v>
      </c>
      <c r="BA436" s="125" t="e">
        <f t="shared" ca="1" si="2450"/>
        <v>#N/A</v>
      </c>
      <c r="BB436" s="125" t="str">
        <f t="shared" ca="1" si="2182"/>
        <v/>
      </c>
      <c r="BC436" s="125" t="str">
        <f t="shared" ca="1" si="2174"/>
        <v/>
      </c>
      <c r="BD436" s="125" t="str">
        <f t="shared" ca="1" si="2175"/>
        <v/>
      </c>
      <c r="BE436" s="125" t="str">
        <f t="shared" ca="1" si="2176"/>
        <v/>
      </c>
      <c r="BF436" t="str">
        <f t="shared" ca="1" si="2183"/>
        <v/>
      </c>
      <c r="BG436" s="125" t="str">
        <f t="shared" ca="1" si="2210"/>
        <v/>
      </c>
      <c r="BI436" s="606" t="str">
        <f t="shared" ca="1" si="2245"/>
        <v/>
      </c>
      <c r="BJ436" s="125" t="str">
        <f t="shared" ca="1" si="2223"/>
        <v/>
      </c>
      <c r="BK436" s="125" t="str">
        <f t="shared" ca="1" si="2246"/>
        <v/>
      </c>
      <c r="BL436" s="125" t="str">
        <f t="shared" ref="BL436" ca="1" si="2468">IFERROR(INDEX($D$2:$BA$203,$A$41-1+$BI436,$A$27-3)*IF(RTF_unit="K",1,IF(RTF_unit="lb",1/1000,IF(RTF_unit="T",2,1))),"")</f>
        <v/>
      </c>
      <c r="BM436" s="125" t="str">
        <f t="shared" ref="BM436" ca="1" si="2469">IFERROR(INDEX($D$2:$BA$203,$A$41-1+$BI436,$A$27-1)*IF(RTF_unit="K",1,IF(RTF_unit="lb",1/1000,IF(RTF_unit="T",2,1))),"")</f>
        <v/>
      </c>
      <c r="BN436" s="125" t="str">
        <f t="shared" ref="BN436" ca="1" si="2470">IFERROR(INDEX($D$2:$BA$203,$A$41-1+$BI436,$A$27-2)*IF(RTF_unit="K",1,IF(RTF_unit="lb",1/1000,IF(RTF_unit="T",2,1))),"")</f>
        <v/>
      </c>
      <c r="BO436" s="125" t="str">
        <f t="shared" ref="BO436" ca="1" si="2471">IFERROR(INDEX($D$2:$BA$203,$A$41-1+$BI436,$A$27)*IF(RTF_unit_Moment="kip-ft",1,IF(RTF_unit_Moment="kip-in",1/12,IF(RTF_unit_Moment="lb-ft",1/1000,IF(RTF_unit_Moment="lb-in",1/12000,1)))),"")</f>
        <v/>
      </c>
      <c r="BP436" s="125" t="str">
        <f t="shared" ref="BP436" ca="1" si="2472">IFERROR(INDEX($D$2:$BA$203,$A$41-1+$BI436,$A$30)*IF(RTF_unit_Moment="kip-ft",1,IF(RTF_unit_Moment="kip-in",1/12,IF(RTF_unit_Moment="lb-ft",1/1000,IF(RTF_unit_Moment="lb-in",1/12000,1)))),"")</f>
        <v/>
      </c>
      <c r="BQ436" s="125" t="str">
        <f t="shared" ca="1" si="2252"/>
        <v/>
      </c>
      <c r="BR436" s="125" t="str">
        <f t="shared" ca="1" si="2253"/>
        <v/>
      </c>
      <c r="BT436" s="125" t="str">
        <f t="array" aca="1" ref="BT436" ca="1">IFERROR(INDEX($BB$1:$BB$203,SMALL(IF($BB$1:$BB$203&lt;&gt;"",ROW($BB$1:$BB$203)),ROW(429:429))),"")</f>
        <v/>
      </c>
      <c r="BU436" s="604" t="str">
        <f t="shared" ca="1" si="2221"/>
        <v/>
      </c>
      <c r="BV436" s="125" t="str">
        <f t="shared" ca="1" si="2418"/>
        <v/>
      </c>
      <c r="BW436" s="125" t="str">
        <f t="shared" ca="1" si="2418"/>
        <v/>
      </c>
      <c r="BX436" s="125" t="str">
        <f t="shared" ca="1" si="2418"/>
        <v/>
      </c>
      <c r="BY436" s="125" t="str">
        <f t="shared" ca="1" si="2230"/>
        <v/>
      </c>
      <c r="BZ436" s="125" t="str">
        <f t="shared" ca="1" si="2222"/>
        <v/>
      </c>
      <c r="CA436" s="125" t="str">
        <f t="shared" ca="1" si="2231"/>
        <v/>
      </c>
      <c r="CB436" s="125" t="str">
        <f t="shared" ca="1" si="2232"/>
        <v/>
      </c>
      <c r="CC436" s="125" t="str">
        <f t="shared" ca="1" si="2233"/>
        <v/>
      </c>
      <c r="CD436" s="125" t="str">
        <f t="shared" ca="1" si="2234"/>
        <v/>
      </c>
      <c r="CE436" s="125" t="str">
        <f t="shared" ca="1" si="2235"/>
        <v/>
      </c>
      <c r="CF436" s="125" t="str">
        <f t="shared" ca="1" si="2236"/>
        <v/>
      </c>
      <c r="CG436" s="125" t="str">
        <f t="shared" ca="1" si="2237"/>
        <v/>
      </c>
      <c r="CH436" s="125" t="str">
        <f t="shared" ca="1" si="2238"/>
        <v/>
      </c>
      <c r="CI436" s="125" t="str">
        <f t="shared" ca="1" si="2239"/>
        <v/>
      </c>
      <c r="CJ436" s="125" t="str">
        <f t="array" aca="1" ref="CJ436" ca="1">IFERROR(INDEX($CI$1:$CI$502,SMALL(IF($CI$1:$CI$502&lt;&gt;"",ROW($CI$1:$CI$502)),ROW(429:429))),"")</f>
        <v/>
      </c>
      <c r="CK436" s="125" t="str">
        <f t="shared" ca="1" si="2240"/>
        <v/>
      </c>
      <c r="CL436" s="125" t="str">
        <f t="shared" ca="1" si="2241"/>
        <v/>
      </c>
      <c r="CM436" s="125"/>
      <c r="CO436" s="125" t="str">
        <f t="shared" si="2242"/>
        <v/>
      </c>
      <c r="CP436" s="600" t="str">
        <f t="shared" si="2243"/>
        <v/>
      </c>
      <c r="CQ436" s="600" t="str">
        <f t="shared" si="2259"/>
        <v/>
      </c>
      <c r="CR436" s="600" t="str">
        <f t="shared" si="2244"/>
        <v/>
      </c>
    </row>
    <row r="437" spans="1:96" x14ac:dyDescent="0.25">
      <c r="A437" s="591"/>
      <c r="C437" s="125">
        <f t="shared" si="2189"/>
        <v>435</v>
      </c>
      <c r="D437" s="125" t="e">
        <f t="shared" ca="1" si="2456"/>
        <v>#N/A</v>
      </c>
      <c r="E437" s="125" t="e">
        <f t="shared" ca="1" si="2456"/>
        <v>#N/A</v>
      </c>
      <c r="F437" s="125" t="e">
        <f t="shared" ca="1" si="2456"/>
        <v>#N/A</v>
      </c>
      <c r="G437" s="125" t="e">
        <f t="shared" ca="1" si="2456"/>
        <v>#N/A</v>
      </c>
      <c r="H437" s="125" t="e">
        <f t="shared" ca="1" si="2456"/>
        <v>#N/A</v>
      </c>
      <c r="I437" s="125" t="e">
        <f t="shared" ca="1" si="2456"/>
        <v>#N/A</v>
      </c>
      <c r="J437" s="125" t="e">
        <f t="shared" ca="1" si="2456"/>
        <v>#N/A</v>
      </c>
      <c r="K437" s="125" t="e">
        <f t="shared" ca="1" si="2456"/>
        <v>#N/A</v>
      </c>
      <c r="L437" s="125" t="e">
        <f t="shared" ca="1" si="2456"/>
        <v>#N/A</v>
      </c>
      <c r="M437" s="125" t="e">
        <f t="shared" ca="1" si="2456"/>
        <v>#N/A</v>
      </c>
      <c r="N437" s="125" t="e">
        <f t="shared" ca="1" si="2456"/>
        <v>#N/A</v>
      </c>
      <c r="O437" s="125" t="e">
        <f t="shared" ca="1" si="2456"/>
        <v>#N/A</v>
      </c>
      <c r="P437" s="125" t="e">
        <f t="shared" ca="1" si="2456"/>
        <v>#N/A</v>
      </c>
      <c r="Q437" s="125" t="e">
        <f t="shared" ca="1" si="2456"/>
        <v>#N/A</v>
      </c>
      <c r="R437" s="125" t="e">
        <f t="shared" ca="1" si="2456"/>
        <v>#N/A</v>
      </c>
      <c r="S437" s="125" t="e">
        <f t="shared" ca="1" si="2456"/>
        <v>#N/A</v>
      </c>
      <c r="T437" s="125" t="e">
        <f t="shared" ca="1" si="2449"/>
        <v>#N/A</v>
      </c>
      <c r="U437" s="125" t="e">
        <f t="shared" ca="1" si="2449"/>
        <v>#N/A</v>
      </c>
      <c r="V437" s="125" t="e">
        <f t="shared" ca="1" si="2449"/>
        <v>#N/A</v>
      </c>
      <c r="W437" s="125" t="e">
        <f t="shared" ca="1" si="2449"/>
        <v>#N/A</v>
      </c>
      <c r="X437" s="125" t="e">
        <f t="shared" ca="1" si="2449"/>
        <v>#N/A</v>
      </c>
      <c r="Y437" s="125" t="e">
        <f t="shared" ca="1" si="2449"/>
        <v>#N/A</v>
      </c>
      <c r="Z437" s="125" t="e">
        <f t="shared" ca="1" si="2449"/>
        <v>#N/A</v>
      </c>
      <c r="AA437" s="125" t="e">
        <f t="shared" ca="1" si="2449"/>
        <v>#N/A</v>
      </c>
      <c r="AB437" s="125" t="e">
        <f t="shared" ca="1" si="2449"/>
        <v>#N/A</v>
      </c>
      <c r="AC437" s="125" t="e">
        <f t="shared" ca="1" si="2449"/>
        <v>#N/A</v>
      </c>
      <c r="AD437" s="125" t="e">
        <f t="shared" ca="1" si="2449"/>
        <v>#N/A</v>
      </c>
      <c r="AE437" s="125" t="e">
        <f t="shared" ca="1" si="2449"/>
        <v>#N/A</v>
      </c>
      <c r="AF437" s="125" t="e">
        <f t="shared" ca="1" si="2449"/>
        <v>#N/A</v>
      </c>
      <c r="AG437" s="125" t="e">
        <f t="shared" ca="1" si="2449"/>
        <v>#N/A</v>
      </c>
      <c r="AH437" s="125" t="e">
        <f t="shared" ca="1" si="2449"/>
        <v>#N/A</v>
      </c>
      <c r="AI437" s="125" t="e">
        <f t="shared" ca="1" si="2457"/>
        <v>#N/A</v>
      </c>
      <c r="AJ437" s="125" t="e">
        <f t="shared" ca="1" si="2457"/>
        <v>#N/A</v>
      </c>
      <c r="AK437" s="125" t="e">
        <f t="shared" ca="1" si="2457"/>
        <v>#N/A</v>
      </c>
      <c r="AL437" s="125" t="e">
        <f t="shared" ca="1" si="2457"/>
        <v>#N/A</v>
      </c>
      <c r="AM437" s="125" t="e">
        <f t="shared" ca="1" si="2457"/>
        <v>#N/A</v>
      </c>
      <c r="AN437" s="125" t="e">
        <f t="shared" ca="1" si="2457"/>
        <v>#N/A</v>
      </c>
      <c r="AO437" s="125" t="e">
        <f t="shared" ca="1" si="2457"/>
        <v>#N/A</v>
      </c>
      <c r="AP437" s="125" t="e">
        <f t="shared" ca="1" si="2457"/>
        <v>#N/A</v>
      </c>
      <c r="AQ437" s="125" t="e">
        <f t="shared" ca="1" si="2457"/>
        <v>#N/A</v>
      </c>
      <c r="AR437" s="125" t="e">
        <f t="shared" ca="1" si="2457"/>
        <v>#N/A</v>
      </c>
      <c r="AS437" s="125" t="e">
        <f t="shared" ca="1" si="2457"/>
        <v>#N/A</v>
      </c>
      <c r="AT437" s="125" t="e">
        <f t="shared" ca="1" si="2457"/>
        <v>#N/A</v>
      </c>
      <c r="AU437" s="125" t="e">
        <f t="shared" ca="1" si="2457"/>
        <v>#N/A</v>
      </c>
      <c r="AV437" s="125" t="e">
        <f t="shared" ca="1" si="2457"/>
        <v>#N/A</v>
      </c>
      <c r="AW437" s="125" t="e">
        <f t="shared" ca="1" si="2457"/>
        <v>#N/A</v>
      </c>
      <c r="AX437" s="125" t="e">
        <f t="shared" ca="1" si="2457"/>
        <v>#N/A</v>
      </c>
      <c r="AY437" s="125" t="e">
        <f t="shared" ca="1" si="2450"/>
        <v>#N/A</v>
      </c>
      <c r="AZ437" s="125" t="e">
        <f t="shared" ca="1" si="2450"/>
        <v>#N/A</v>
      </c>
      <c r="BA437" s="125" t="e">
        <f t="shared" ca="1" si="2450"/>
        <v>#N/A</v>
      </c>
      <c r="BB437" s="125" t="str">
        <f t="shared" ca="1" si="2182"/>
        <v/>
      </c>
      <c r="BC437" s="125" t="str">
        <f t="shared" ca="1" si="2174"/>
        <v/>
      </c>
      <c r="BD437" s="125" t="str">
        <f t="shared" ca="1" si="2175"/>
        <v/>
      </c>
      <c r="BE437" s="125" t="str">
        <f t="shared" ca="1" si="2176"/>
        <v/>
      </c>
      <c r="BF437" t="str">
        <f t="shared" ca="1" si="2183"/>
        <v/>
      </c>
      <c r="BG437" s="125" t="str">
        <f t="shared" ca="1" si="2210"/>
        <v/>
      </c>
      <c r="BI437" s="606" t="str">
        <f t="shared" ca="1" si="2245"/>
        <v/>
      </c>
      <c r="BJ437" s="125" t="str">
        <f t="shared" ca="1" si="2223"/>
        <v/>
      </c>
      <c r="BK437" s="125" t="str">
        <f t="shared" ca="1" si="2246"/>
        <v/>
      </c>
      <c r="BL437" s="125" t="str">
        <f t="shared" ref="BL437" ca="1" si="2473">IFERROR(INDEX($D$2:$BA$203,$A$41-1+$BI437,$A$27-3)*IF(RTF_unit="K",1,IF(RTF_unit="lb",1/1000,IF(RTF_unit="T",2,1))),"")</f>
        <v/>
      </c>
      <c r="BM437" s="125" t="str">
        <f t="shared" ref="BM437" ca="1" si="2474">IFERROR(INDEX($D$2:$BA$203,$A$41-1+$BI437,$A$27-1)*IF(RTF_unit="K",1,IF(RTF_unit="lb",1/1000,IF(RTF_unit="T",2,1))),"")</f>
        <v/>
      </c>
      <c r="BN437" s="125" t="str">
        <f t="shared" ref="BN437" ca="1" si="2475">IFERROR(INDEX($D$2:$BA$203,$A$41-1+$BI437,$A$27-2)*IF(RTF_unit="K",1,IF(RTF_unit="lb",1/1000,IF(RTF_unit="T",2,1))),"")</f>
        <v/>
      </c>
      <c r="BO437" s="125" t="str">
        <f t="shared" ref="BO437" ca="1" si="2476">IFERROR(INDEX($D$2:$BA$203,$A$41-1+$BI437,$A$27)*IF(RTF_unit_Moment="kip-ft",1,IF(RTF_unit_Moment="kip-in",1/12,IF(RTF_unit_Moment="lb-ft",1/1000,IF(RTF_unit_Moment="lb-in",1/12000,1)))),"")</f>
        <v/>
      </c>
      <c r="BP437" s="125" t="str">
        <f t="shared" ref="BP437" ca="1" si="2477">IFERROR(INDEX($D$2:$BA$203,$A$41-1+$BI437,$A$30)*IF(RTF_unit_Moment="kip-ft",1,IF(RTF_unit_Moment="kip-in",1/12,IF(RTF_unit_Moment="lb-ft",1/1000,IF(RTF_unit_Moment="lb-in",1/12000,1)))),"")</f>
        <v/>
      </c>
      <c r="BQ437" s="125" t="str">
        <f t="shared" ca="1" si="2252"/>
        <v/>
      </c>
      <c r="BR437" s="125" t="str">
        <f t="shared" ca="1" si="2253"/>
        <v/>
      </c>
      <c r="BT437" s="125" t="str">
        <f t="array" aca="1" ref="BT437" ca="1">IFERROR(INDEX($BB$1:$BB$203,SMALL(IF($BB$1:$BB$203&lt;&gt;"",ROW($BB$1:$BB$203)),ROW(430:430))),"")</f>
        <v/>
      </c>
      <c r="BU437" s="604" t="str">
        <f t="shared" ca="1" si="2221"/>
        <v/>
      </c>
      <c r="BV437" s="125" t="str">
        <f t="shared" ca="1" si="2418"/>
        <v/>
      </c>
      <c r="BW437" s="125" t="str">
        <f t="shared" ca="1" si="2418"/>
        <v/>
      </c>
      <c r="BX437" s="125" t="str">
        <f t="shared" ca="1" si="2418"/>
        <v/>
      </c>
      <c r="BY437" s="125" t="str">
        <f t="shared" ca="1" si="2230"/>
        <v/>
      </c>
      <c r="BZ437" s="125" t="str">
        <f t="shared" ca="1" si="2222"/>
        <v/>
      </c>
      <c r="CA437" s="125" t="str">
        <f t="shared" ca="1" si="2231"/>
        <v/>
      </c>
      <c r="CB437" s="125" t="str">
        <f t="shared" ca="1" si="2232"/>
        <v/>
      </c>
      <c r="CC437" s="125" t="str">
        <f t="shared" ca="1" si="2233"/>
        <v/>
      </c>
      <c r="CD437" s="125" t="str">
        <f t="shared" ca="1" si="2234"/>
        <v/>
      </c>
      <c r="CE437" s="125" t="str">
        <f t="shared" ca="1" si="2235"/>
        <v/>
      </c>
      <c r="CF437" s="125" t="str">
        <f t="shared" ca="1" si="2236"/>
        <v/>
      </c>
      <c r="CG437" s="125" t="str">
        <f t="shared" ca="1" si="2237"/>
        <v/>
      </c>
      <c r="CH437" s="125" t="str">
        <f t="shared" ca="1" si="2238"/>
        <v/>
      </c>
      <c r="CI437" s="125" t="str">
        <f t="shared" ca="1" si="2239"/>
        <v/>
      </c>
      <c r="CJ437" s="125" t="str">
        <f t="array" aca="1" ref="CJ437" ca="1">IFERROR(INDEX($CI$1:$CI$502,SMALL(IF($CI$1:$CI$502&lt;&gt;"",ROW($CI$1:$CI$502)),ROW(430:430))),"")</f>
        <v/>
      </c>
      <c r="CK437" s="125" t="str">
        <f t="shared" ca="1" si="2240"/>
        <v/>
      </c>
      <c r="CL437" s="125" t="str">
        <f t="shared" ca="1" si="2241"/>
        <v/>
      </c>
      <c r="CM437" s="125"/>
      <c r="CO437" s="125" t="str">
        <f t="shared" si="2242"/>
        <v/>
      </c>
      <c r="CP437" s="600" t="str">
        <f t="shared" si="2243"/>
        <v/>
      </c>
      <c r="CQ437" s="600" t="str">
        <f t="shared" si="2259"/>
        <v/>
      </c>
      <c r="CR437" s="600" t="str">
        <f t="shared" si="2244"/>
        <v/>
      </c>
    </row>
    <row r="438" spans="1:96" x14ac:dyDescent="0.25">
      <c r="A438" s="591"/>
      <c r="C438" s="125">
        <f t="shared" si="2189"/>
        <v>436</v>
      </c>
      <c r="D438" s="125" t="e">
        <f t="shared" ca="1" si="2456"/>
        <v>#N/A</v>
      </c>
      <c r="E438" s="125" t="e">
        <f t="shared" ca="1" si="2456"/>
        <v>#N/A</v>
      </c>
      <c r="F438" s="125" t="e">
        <f t="shared" ca="1" si="2456"/>
        <v>#N/A</v>
      </c>
      <c r="G438" s="125" t="e">
        <f t="shared" ca="1" si="2456"/>
        <v>#N/A</v>
      </c>
      <c r="H438" s="125" t="e">
        <f t="shared" ca="1" si="2456"/>
        <v>#N/A</v>
      </c>
      <c r="I438" s="125" t="e">
        <f t="shared" ca="1" si="2456"/>
        <v>#N/A</v>
      </c>
      <c r="J438" s="125" t="e">
        <f t="shared" ca="1" si="2456"/>
        <v>#N/A</v>
      </c>
      <c r="K438" s="125" t="e">
        <f t="shared" ca="1" si="2456"/>
        <v>#N/A</v>
      </c>
      <c r="L438" s="125" t="e">
        <f t="shared" ca="1" si="2456"/>
        <v>#N/A</v>
      </c>
      <c r="M438" s="125" t="e">
        <f t="shared" ca="1" si="2456"/>
        <v>#N/A</v>
      </c>
      <c r="N438" s="125" t="e">
        <f t="shared" ca="1" si="2456"/>
        <v>#N/A</v>
      </c>
      <c r="O438" s="125" t="e">
        <f t="shared" ca="1" si="2456"/>
        <v>#N/A</v>
      </c>
      <c r="P438" s="125" t="e">
        <f t="shared" ca="1" si="2456"/>
        <v>#N/A</v>
      </c>
      <c r="Q438" s="125" t="e">
        <f t="shared" ca="1" si="2456"/>
        <v>#N/A</v>
      </c>
      <c r="R438" s="125" t="e">
        <f t="shared" ca="1" si="2456"/>
        <v>#N/A</v>
      </c>
      <c r="S438" s="125" t="e">
        <f t="shared" ca="1" si="2456"/>
        <v>#N/A</v>
      </c>
      <c r="T438" s="125" t="e">
        <f t="shared" ca="1" si="2449"/>
        <v>#N/A</v>
      </c>
      <c r="U438" s="125" t="e">
        <f t="shared" ca="1" si="2449"/>
        <v>#N/A</v>
      </c>
      <c r="V438" s="125" t="e">
        <f t="shared" ca="1" si="2449"/>
        <v>#N/A</v>
      </c>
      <c r="W438" s="125" t="e">
        <f t="shared" ca="1" si="2449"/>
        <v>#N/A</v>
      </c>
      <c r="X438" s="125" t="e">
        <f t="shared" ca="1" si="2449"/>
        <v>#N/A</v>
      </c>
      <c r="Y438" s="125" t="e">
        <f t="shared" ca="1" si="2449"/>
        <v>#N/A</v>
      </c>
      <c r="Z438" s="125" t="e">
        <f t="shared" ca="1" si="2449"/>
        <v>#N/A</v>
      </c>
      <c r="AA438" s="125" t="e">
        <f t="shared" ca="1" si="2449"/>
        <v>#N/A</v>
      </c>
      <c r="AB438" s="125" t="e">
        <f t="shared" ca="1" si="2449"/>
        <v>#N/A</v>
      </c>
      <c r="AC438" s="125" t="e">
        <f t="shared" ca="1" si="2449"/>
        <v>#N/A</v>
      </c>
      <c r="AD438" s="125" t="e">
        <f t="shared" ca="1" si="2449"/>
        <v>#N/A</v>
      </c>
      <c r="AE438" s="125" t="e">
        <f t="shared" ca="1" si="2449"/>
        <v>#N/A</v>
      </c>
      <c r="AF438" s="125" t="e">
        <f t="shared" ca="1" si="2449"/>
        <v>#N/A</v>
      </c>
      <c r="AG438" s="125" t="e">
        <f t="shared" ca="1" si="2449"/>
        <v>#N/A</v>
      </c>
      <c r="AH438" s="125" t="e">
        <f t="shared" ca="1" si="2449"/>
        <v>#N/A</v>
      </c>
      <c r="AI438" s="125" t="e">
        <f t="shared" ca="1" si="2457"/>
        <v>#N/A</v>
      </c>
      <c r="AJ438" s="125" t="e">
        <f t="shared" ca="1" si="2457"/>
        <v>#N/A</v>
      </c>
      <c r="AK438" s="125" t="e">
        <f t="shared" ca="1" si="2457"/>
        <v>#N/A</v>
      </c>
      <c r="AL438" s="125" t="e">
        <f t="shared" ca="1" si="2457"/>
        <v>#N/A</v>
      </c>
      <c r="AM438" s="125" t="e">
        <f t="shared" ca="1" si="2457"/>
        <v>#N/A</v>
      </c>
      <c r="AN438" s="125" t="e">
        <f t="shared" ca="1" si="2457"/>
        <v>#N/A</v>
      </c>
      <c r="AO438" s="125" t="e">
        <f t="shared" ca="1" si="2457"/>
        <v>#N/A</v>
      </c>
      <c r="AP438" s="125" t="e">
        <f t="shared" ca="1" si="2457"/>
        <v>#N/A</v>
      </c>
      <c r="AQ438" s="125" t="e">
        <f t="shared" ca="1" si="2457"/>
        <v>#N/A</v>
      </c>
      <c r="AR438" s="125" t="e">
        <f t="shared" ca="1" si="2457"/>
        <v>#N/A</v>
      </c>
      <c r="AS438" s="125" t="e">
        <f t="shared" ca="1" si="2457"/>
        <v>#N/A</v>
      </c>
      <c r="AT438" s="125" t="e">
        <f t="shared" ca="1" si="2457"/>
        <v>#N/A</v>
      </c>
      <c r="AU438" s="125" t="e">
        <f t="shared" ca="1" si="2457"/>
        <v>#N/A</v>
      </c>
      <c r="AV438" s="125" t="e">
        <f t="shared" ca="1" si="2457"/>
        <v>#N/A</v>
      </c>
      <c r="AW438" s="125" t="e">
        <f t="shared" ca="1" si="2457"/>
        <v>#N/A</v>
      </c>
      <c r="AX438" s="125" t="e">
        <f t="shared" ca="1" si="2457"/>
        <v>#N/A</v>
      </c>
      <c r="AY438" s="125" t="e">
        <f t="shared" ca="1" si="2450"/>
        <v>#N/A</v>
      </c>
      <c r="AZ438" s="125" t="e">
        <f t="shared" ca="1" si="2450"/>
        <v>#N/A</v>
      </c>
      <c r="BA438" s="125" t="e">
        <f t="shared" ca="1" si="2450"/>
        <v>#N/A</v>
      </c>
      <c r="BB438" s="125" t="str">
        <f t="shared" ca="1" si="2182"/>
        <v/>
      </c>
      <c r="BC438" s="125" t="str">
        <f t="shared" ca="1" si="2174"/>
        <v/>
      </c>
      <c r="BD438" s="125" t="str">
        <f t="shared" ca="1" si="2175"/>
        <v/>
      </c>
      <c r="BE438" s="125" t="str">
        <f t="shared" ca="1" si="2176"/>
        <v/>
      </c>
      <c r="BF438" t="str">
        <f t="shared" ca="1" si="2183"/>
        <v/>
      </c>
      <c r="BG438" s="125" t="str">
        <f t="shared" ca="1" si="2210"/>
        <v/>
      </c>
      <c r="BI438" s="606" t="str">
        <f t="shared" ca="1" si="2245"/>
        <v/>
      </c>
      <c r="BJ438" s="125" t="str">
        <f t="shared" ca="1" si="2223"/>
        <v/>
      </c>
      <c r="BK438" s="125" t="str">
        <f t="shared" ca="1" si="2246"/>
        <v/>
      </c>
      <c r="BL438" s="125" t="str">
        <f t="shared" ref="BL438" ca="1" si="2478">IFERROR(INDEX($D$2:$BA$203,$A$41-1+$BI438,$A$27-3)*IF(RTF_unit="K",1,IF(RTF_unit="lb",1/1000,IF(RTF_unit="T",2,1))),"")</f>
        <v/>
      </c>
      <c r="BM438" s="125" t="str">
        <f t="shared" ref="BM438" ca="1" si="2479">IFERROR(INDEX($D$2:$BA$203,$A$41-1+$BI438,$A$27-1)*IF(RTF_unit="K",1,IF(RTF_unit="lb",1/1000,IF(RTF_unit="T",2,1))),"")</f>
        <v/>
      </c>
      <c r="BN438" s="125" t="str">
        <f t="shared" ref="BN438" ca="1" si="2480">IFERROR(INDEX($D$2:$BA$203,$A$41-1+$BI438,$A$27-2)*IF(RTF_unit="K",1,IF(RTF_unit="lb",1/1000,IF(RTF_unit="T",2,1))),"")</f>
        <v/>
      </c>
      <c r="BO438" s="125" t="str">
        <f t="shared" ref="BO438" ca="1" si="2481">IFERROR(INDEX($D$2:$BA$203,$A$41-1+$BI438,$A$27)*IF(RTF_unit_Moment="kip-ft",1,IF(RTF_unit_Moment="kip-in",1/12,IF(RTF_unit_Moment="lb-ft",1/1000,IF(RTF_unit_Moment="lb-in",1/12000,1)))),"")</f>
        <v/>
      </c>
      <c r="BP438" s="125" t="str">
        <f t="shared" ref="BP438" ca="1" si="2482">IFERROR(INDEX($D$2:$BA$203,$A$41-1+$BI438,$A$30)*IF(RTF_unit_Moment="kip-ft",1,IF(RTF_unit_Moment="kip-in",1/12,IF(RTF_unit_Moment="lb-ft",1/1000,IF(RTF_unit_Moment="lb-in",1/12000,1)))),"")</f>
        <v/>
      </c>
      <c r="BQ438" s="125" t="str">
        <f t="shared" ca="1" si="2252"/>
        <v/>
      </c>
      <c r="BR438" s="125" t="str">
        <f t="shared" ca="1" si="2253"/>
        <v/>
      </c>
      <c r="BT438" s="125" t="str">
        <f t="array" aca="1" ref="BT438" ca="1">IFERROR(INDEX($BB$1:$BB$203,SMALL(IF($BB$1:$BB$203&lt;&gt;"",ROW($BB$1:$BB$203)),ROW(431:431))),"")</f>
        <v/>
      </c>
      <c r="BU438" s="604" t="str">
        <f t="shared" ca="1" si="2221"/>
        <v/>
      </c>
      <c r="BV438" s="125" t="str">
        <f t="shared" ca="1" si="2418"/>
        <v/>
      </c>
      <c r="BW438" s="125" t="str">
        <f t="shared" ca="1" si="2418"/>
        <v/>
      </c>
      <c r="BX438" s="125" t="str">
        <f t="shared" ca="1" si="2418"/>
        <v/>
      </c>
      <c r="BY438" s="125" t="str">
        <f t="shared" ca="1" si="2230"/>
        <v/>
      </c>
      <c r="BZ438" s="125" t="str">
        <f t="shared" ca="1" si="2222"/>
        <v/>
      </c>
      <c r="CA438" s="125" t="str">
        <f t="shared" ca="1" si="2231"/>
        <v/>
      </c>
      <c r="CB438" s="125" t="str">
        <f t="shared" ca="1" si="2232"/>
        <v/>
      </c>
      <c r="CC438" s="125" t="str">
        <f t="shared" ca="1" si="2233"/>
        <v/>
      </c>
      <c r="CD438" s="125" t="str">
        <f t="shared" ca="1" si="2234"/>
        <v/>
      </c>
      <c r="CE438" s="125" t="str">
        <f t="shared" ca="1" si="2235"/>
        <v/>
      </c>
      <c r="CF438" s="125" t="str">
        <f t="shared" ca="1" si="2236"/>
        <v/>
      </c>
      <c r="CG438" s="125" t="str">
        <f t="shared" ca="1" si="2237"/>
        <v/>
      </c>
      <c r="CH438" s="125" t="str">
        <f t="shared" ca="1" si="2238"/>
        <v/>
      </c>
      <c r="CI438" s="125" t="str">
        <f t="shared" ca="1" si="2239"/>
        <v/>
      </c>
      <c r="CJ438" s="125" t="str">
        <f t="array" aca="1" ref="CJ438" ca="1">IFERROR(INDEX($CI$1:$CI$502,SMALL(IF($CI$1:$CI$502&lt;&gt;"",ROW($CI$1:$CI$502)),ROW(431:431))),"")</f>
        <v/>
      </c>
      <c r="CK438" s="125" t="str">
        <f t="shared" ca="1" si="2240"/>
        <v/>
      </c>
      <c r="CL438" s="125" t="str">
        <f t="shared" ca="1" si="2241"/>
        <v/>
      </c>
      <c r="CM438" s="125"/>
      <c r="CO438" s="125" t="str">
        <f t="shared" si="2242"/>
        <v/>
      </c>
      <c r="CP438" s="600" t="str">
        <f t="shared" si="2243"/>
        <v/>
      </c>
      <c r="CQ438" s="600" t="str">
        <f t="shared" si="2259"/>
        <v/>
      </c>
      <c r="CR438" s="600" t="str">
        <f t="shared" si="2244"/>
        <v/>
      </c>
    </row>
    <row r="439" spans="1:96" x14ac:dyDescent="0.25">
      <c r="A439" s="591"/>
      <c r="C439" s="125">
        <f t="shared" si="2189"/>
        <v>437</v>
      </c>
      <c r="D439" s="125" t="e">
        <f t="shared" ca="1" si="2456"/>
        <v>#N/A</v>
      </c>
      <c r="E439" s="125" t="e">
        <f t="shared" ca="1" si="2456"/>
        <v>#N/A</v>
      </c>
      <c r="F439" s="125" t="e">
        <f t="shared" ca="1" si="2456"/>
        <v>#N/A</v>
      </c>
      <c r="G439" s="125" t="e">
        <f t="shared" ca="1" si="2456"/>
        <v>#N/A</v>
      </c>
      <c r="H439" s="125" t="e">
        <f t="shared" ca="1" si="2456"/>
        <v>#N/A</v>
      </c>
      <c r="I439" s="125" t="e">
        <f t="shared" ca="1" si="2456"/>
        <v>#N/A</v>
      </c>
      <c r="J439" s="125" t="e">
        <f t="shared" ca="1" si="2456"/>
        <v>#N/A</v>
      </c>
      <c r="K439" s="125" t="e">
        <f t="shared" ca="1" si="2456"/>
        <v>#N/A</v>
      </c>
      <c r="L439" s="125" t="e">
        <f t="shared" ca="1" si="2456"/>
        <v>#N/A</v>
      </c>
      <c r="M439" s="125" t="e">
        <f t="shared" ca="1" si="2456"/>
        <v>#N/A</v>
      </c>
      <c r="N439" s="125" t="e">
        <f t="shared" ca="1" si="2456"/>
        <v>#N/A</v>
      </c>
      <c r="O439" s="125" t="e">
        <f t="shared" ca="1" si="2456"/>
        <v>#N/A</v>
      </c>
      <c r="P439" s="125" t="e">
        <f t="shared" ca="1" si="2456"/>
        <v>#N/A</v>
      </c>
      <c r="Q439" s="125" t="e">
        <f t="shared" ca="1" si="2456"/>
        <v>#N/A</v>
      </c>
      <c r="R439" s="125" t="e">
        <f t="shared" ca="1" si="2456"/>
        <v>#N/A</v>
      </c>
      <c r="S439" s="125" t="e">
        <f t="shared" ca="1" si="2456"/>
        <v>#N/A</v>
      </c>
      <c r="T439" s="125" t="e">
        <f t="shared" ca="1" si="2449"/>
        <v>#N/A</v>
      </c>
      <c r="U439" s="125" t="e">
        <f t="shared" ca="1" si="2449"/>
        <v>#N/A</v>
      </c>
      <c r="V439" s="125" t="e">
        <f t="shared" ca="1" si="2449"/>
        <v>#N/A</v>
      </c>
      <c r="W439" s="125" t="e">
        <f t="shared" ca="1" si="2449"/>
        <v>#N/A</v>
      </c>
      <c r="X439" s="125" t="e">
        <f t="shared" ca="1" si="2449"/>
        <v>#N/A</v>
      </c>
      <c r="Y439" s="125" t="e">
        <f t="shared" ca="1" si="2449"/>
        <v>#N/A</v>
      </c>
      <c r="Z439" s="125" t="e">
        <f t="shared" ca="1" si="2449"/>
        <v>#N/A</v>
      </c>
      <c r="AA439" s="125" t="e">
        <f t="shared" ca="1" si="2449"/>
        <v>#N/A</v>
      </c>
      <c r="AB439" s="125" t="e">
        <f t="shared" ca="1" si="2449"/>
        <v>#N/A</v>
      </c>
      <c r="AC439" s="125" t="e">
        <f t="shared" ca="1" si="2449"/>
        <v>#N/A</v>
      </c>
      <c r="AD439" s="125" t="e">
        <f t="shared" ca="1" si="2449"/>
        <v>#N/A</v>
      </c>
      <c r="AE439" s="125" t="e">
        <f t="shared" ca="1" si="2449"/>
        <v>#N/A</v>
      </c>
      <c r="AF439" s="125" t="e">
        <f t="shared" ca="1" si="2449"/>
        <v>#N/A</v>
      </c>
      <c r="AG439" s="125" t="e">
        <f t="shared" ca="1" si="2449"/>
        <v>#N/A</v>
      </c>
      <c r="AH439" s="125" t="e">
        <f t="shared" ca="1" si="2449"/>
        <v>#N/A</v>
      </c>
      <c r="AI439" s="125" t="e">
        <f t="shared" ca="1" si="2457"/>
        <v>#N/A</v>
      </c>
      <c r="AJ439" s="125" t="e">
        <f t="shared" ca="1" si="2457"/>
        <v>#N/A</v>
      </c>
      <c r="AK439" s="125" t="e">
        <f t="shared" ca="1" si="2457"/>
        <v>#N/A</v>
      </c>
      <c r="AL439" s="125" t="e">
        <f t="shared" ca="1" si="2457"/>
        <v>#N/A</v>
      </c>
      <c r="AM439" s="125" t="e">
        <f t="shared" ca="1" si="2457"/>
        <v>#N/A</v>
      </c>
      <c r="AN439" s="125" t="e">
        <f t="shared" ca="1" si="2457"/>
        <v>#N/A</v>
      </c>
      <c r="AO439" s="125" t="e">
        <f t="shared" ca="1" si="2457"/>
        <v>#N/A</v>
      </c>
      <c r="AP439" s="125" t="e">
        <f t="shared" ca="1" si="2457"/>
        <v>#N/A</v>
      </c>
      <c r="AQ439" s="125" t="e">
        <f t="shared" ca="1" si="2457"/>
        <v>#N/A</v>
      </c>
      <c r="AR439" s="125" t="e">
        <f t="shared" ca="1" si="2457"/>
        <v>#N/A</v>
      </c>
      <c r="AS439" s="125" t="e">
        <f t="shared" ca="1" si="2457"/>
        <v>#N/A</v>
      </c>
      <c r="AT439" s="125" t="e">
        <f t="shared" ca="1" si="2457"/>
        <v>#N/A</v>
      </c>
      <c r="AU439" s="125" t="e">
        <f t="shared" ca="1" si="2457"/>
        <v>#N/A</v>
      </c>
      <c r="AV439" s="125" t="e">
        <f t="shared" ca="1" si="2457"/>
        <v>#N/A</v>
      </c>
      <c r="AW439" s="125" t="e">
        <f t="shared" ca="1" si="2457"/>
        <v>#N/A</v>
      </c>
      <c r="AX439" s="125" t="e">
        <f t="shared" ca="1" si="2457"/>
        <v>#N/A</v>
      </c>
      <c r="AY439" s="125" t="e">
        <f t="shared" ca="1" si="2450"/>
        <v>#N/A</v>
      </c>
      <c r="AZ439" s="125" t="e">
        <f t="shared" ca="1" si="2450"/>
        <v>#N/A</v>
      </c>
      <c r="BA439" s="125" t="e">
        <f t="shared" ca="1" si="2450"/>
        <v>#N/A</v>
      </c>
      <c r="BB439" s="125" t="str">
        <f t="shared" ca="1" si="2182"/>
        <v/>
      </c>
      <c r="BC439" s="125" t="str">
        <f t="shared" ca="1" si="2174"/>
        <v/>
      </c>
      <c r="BD439" s="125" t="str">
        <f t="shared" ca="1" si="2175"/>
        <v/>
      </c>
      <c r="BE439" s="125" t="str">
        <f t="shared" ca="1" si="2176"/>
        <v/>
      </c>
      <c r="BF439" t="str">
        <f t="shared" ca="1" si="2183"/>
        <v/>
      </c>
      <c r="BG439" s="125" t="str">
        <f t="shared" ca="1" si="2210"/>
        <v/>
      </c>
      <c r="BI439" s="606" t="str">
        <f t="shared" ca="1" si="2245"/>
        <v/>
      </c>
      <c r="BJ439" s="125" t="str">
        <f t="shared" ca="1" si="2223"/>
        <v/>
      </c>
      <c r="BK439" s="125" t="str">
        <f t="shared" ca="1" si="2246"/>
        <v/>
      </c>
      <c r="BL439" s="125" t="str">
        <f t="shared" ref="BL439" ca="1" si="2483">IFERROR(INDEX($D$2:$BA$203,$A$41-1+$BI439,$A$27-3)*IF(RTF_unit="K",1,IF(RTF_unit="lb",1/1000,IF(RTF_unit="T",2,1))),"")</f>
        <v/>
      </c>
      <c r="BM439" s="125" t="str">
        <f t="shared" ref="BM439" ca="1" si="2484">IFERROR(INDEX($D$2:$BA$203,$A$41-1+$BI439,$A$27-1)*IF(RTF_unit="K",1,IF(RTF_unit="lb",1/1000,IF(RTF_unit="T",2,1))),"")</f>
        <v/>
      </c>
      <c r="BN439" s="125" t="str">
        <f t="shared" ref="BN439" ca="1" si="2485">IFERROR(INDEX($D$2:$BA$203,$A$41-1+$BI439,$A$27-2)*IF(RTF_unit="K",1,IF(RTF_unit="lb",1/1000,IF(RTF_unit="T",2,1))),"")</f>
        <v/>
      </c>
      <c r="BO439" s="125" t="str">
        <f t="shared" ref="BO439" ca="1" si="2486">IFERROR(INDEX($D$2:$BA$203,$A$41-1+$BI439,$A$27)*IF(RTF_unit_Moment="kip-ft",1,IF(RTF_unit_Moment="kip-in",1/12,IF(RTF_unit_Moment="lb-ft",1/1000,IF(RTF_unit_Moment="lb-in",1/12000,1)))),"")</f>
        <v/>
      </c>
      <c r="BP439" s="125" t="str">
        <f t="shared" ref="BP439" ca="1" si="2487">IFERROR(INDEX($D$2:$BA$203,$A$41-1+$BI439,$A$30)*IF(RTF_unit_Moment="kip-ft",1,IF(RTF_unit_Moment="kip-in",1/12,IF(RTF_unit_Moment="lb-ft",1/1000,IF(RTF_unit_Moment="lb-in",1/12000,1)))),"")</f>
        <v/>
      </c>
      <c r="BQ439" s="125" t="str">
        <f t="shared" ca="1" si="2252"/>
        <v/>
      </c>
      <c r="BR439" s="125" t="str">
        <f t="shared" ca="1" si="2253"/>
        <v/>
      </c>
      <c r="BT439" s="125" t="str">
        <f t="array" aca="1" ref="BT439" ca="1">IFERROR(INDEX($BB$1:$BB$203,SMALL(IF($BB$1:$BB$203&lt;&gt;"",ROW($BB$1:$BB$203)),ROW(432:432))),"")</f>
        <v/>
      </c>
      <c r="BU439" s="604" t="str">
        <f t="shared" ca="1" si="2221"/>
        <v/>
      </c>
      <c r="BV439" s="125" t="str">
        <f t="shared" ca="1" si="2418"/>
        <v/>
      </c>
      <c r="BW439" s="125" t="str">
        <f t="shared" ca="1" si="2418"/>
        <v/>
      </c>
      <c r="BX439" s="125" t="str">
        <f t="shared" ca="1" si="2418"/>
        <v/>
      </c>
      <c r="BY439" s="125" t="str">
        <f t="shared" ca="1" si="2230"/>
        <v/>
      </c>
      <c r="BZ439" s="125" t="str">
        <f t="shared" ca="1" si="2222"/>
        <v/>
      </c>
      <c r="CA439" s="125" t="str">
        <f t="shared" ca="1" si="2231"/>
        <v/>
      </c>
      <c r="CB439" s="125" t="str">
        <f t="shared" ca="1" si="2232"/>
        <v/>
      </c>
      <c r="CC439" s="125" t="str">
        <f t="shared" ca="1" si="2233"/>
        <v/>
      </c>
      <c r="CD439" s="125" t="str">
        <f t="shared" ca="1" si="2234"/>
        <v/>
      </c>
      <c r="CE439" s="125" t="str">
        <f t="shared" ca="1" si="2235"/>
        <v/>
      </c>
      <c r="CF439" s="125" t="str">
        <f t="shared" ca="1" si="2236"/>
        <v/>
      </c>
      <c r="CG439" s="125" t="str">
        <f t="shared" ca="1" si="2237"/>
        <v/>
      </c>
      <c r="CH439" s="125" t="str">
        <f t="shared" ca="1" si="2238"/>
        <v/>
      </c>
      <c r="CI439" s="125" t="str">
        <f t="shared" ca="1" si="2239"/>
        <v/>
      </c>
      <c r="CJ439" s="125" t="str">
        <f t="array" aca="1" ref="CJ439" ca="1">IFERROR(INDEX($CI$1:$CI$502,SMALL(IF($CI$1:$CI$502&lt;&gt;"",ROW($CI$1:$CI$502)),ROW(432:432))),"")</f>
        <v/>
      </c>
      <c r="CK439" s="125" t="str">
        <f t="shared" ca="1" si="2240"/>
        <v/>
      </c>
      <c r="CL439" s="125" t="str">
        <f t="shared" ca="1" si="2241"/>
        <v/>
      </c>
      <c r="CM439" s="125"/>
      <c r="CO439" s="125" t="str">
        <f t="shared" si="2242"/>
        <v/>
      </c>
      <c r="CP439" s="600" t="str">
        <f t="shared" si="2243"/>
        <v/>
      </c>
      <c r="CQ439" s="600" t="str">
        <f t="shared" si="2259"/>
        <v/>
      </c>
      <c r="CR439" s="600" t="str">
        <f t="shared" si="2244"/>
        <v/>
      </c>
    </row>
    <row r="440" spans="1:96" x14ac:dyDescent="0.25">
      <c r="A440" s="591"/>
      <c r="C440" s="125">
        <f t="shared" si="2189"/>
        <v>438</v>
      </c>
      <c r="D440" s="125" t="e">
        <f t="shared" ca="1" si="2456"/>
        <v>#N/A</v>
      </c>
      <c r="E440" s="125" t="e">
        <f t="shared" ca="1" si="2456"/>
        <v>#N/A</v>
      </c>
      <c r="F440" s="125" t="e">
        <f t="shared" ca="1" si="2456"/>
        <v>#N/A</v>
      </c>
      <c r="G440" s="125" t="e">
        <f t="shared" ca="1" si="2456"/>
        <v>#N/A</v>
      </c>
      <c r="H440" s="125" t="e">
        <f t="shared" ca="1" si="2456"/>
        <v>#N/A</v>
      </c>
      <c r="I440" s="125" t="e">
        <f t="shared" ca="1" si="2456"/>
        <v>#N/A</v>
      </c>
      <c r="J440" s="125" t="e">
        <f t="shared" ca="1" si="2456"/>
        <v>#N/A</v>
      </c>
      <c r="K440" s="125" t="e">
        <f t="shared" ca="1" si="2456"/>
        <v>#N/A</v>
      </c>
      <c r="L440" s="125" t="e">
        <f t="shared" ca="1" si="2456"/>
        <v>#N/A</v>
      </c>
      <c r="M440" s="125" t="e">
        <f t="shared" ca="1" si="2456"/>
        <v>#N/A</v>
      </c>
      <c r="N440" s="125" t="e">
        <f t="shared" ca="1" si="2456"/>
        <v>#N/A</v>
      </c>
      <c r="O440" s="125" t="e">
        <f t="shared" ca="1" si="2456"/>
        <v>#N/A</v>
      </c>
      <c r="P440" s="125" t="e">
        <f t="shared" ca="1" si="2456"/>
        <v>#N/A</v>
      </c>
      <c r="Q440" s="125" t="e">
        <f t="shared" ca="1" si="2456"/>
        <v>#N/A</v>
      </c>
      <c r="R440" s="125" t="e">
        <f t="shared" ca="1" si="2456"/>
        <v>#N/A</v>
      </c>
      <c r="S440" s="125" t="e">
        <f t="shared" ca="1" si="2456"/>
        <v>#N/A</v>
      </c>
      <c r="T440" s="125" t="e">
        <f t="shared" ca="1" si="2449"/>
        <v>#N/A</v>
      </c>
      <c r="U440" s="125" t="e">
        <f t="shared" ca="1" si="2449"/>
        <v>#N/A</v>
      </c>
      <c r="V440" s="125" t="e">
        <f t="shared" ca="1" si="2449"/>
        <v>#N/A</v>
      </c>
      <c r="W440" s="125" t="e">
        <f t="shared" ca="1" si="2449"/>
        <v>#N/A</v>
      </c>
      <c r="X440" s="125" t="e">
        <f t="shared" ca="1" si="2449"/>
        <v>#N/A</v>
      </c>
      <c r="Y440" s="125" t="e">
        <f t="shared" ca="1" si="2449"/>
        <v>#N/A</v>
      </c>
      <c r="Z440" s="125" t="e">
        <f t="shared" ca="1" si="2449"/>
        <v>#N/A</v>
      </c>
      <c r="AA440" s="125" t="e">
        <f t="shared" ca="1" si="2449"/>
        <v>#N/A</v>
      </c>
      <c r="AB440" s="125" t="e">
        <f t="shared" ca="1" si="2449"/>
        <v>#N/A</v>
      </c>
      <c r="AC440" s="125" t="e">
        <f t="shared" ca="1" si="2449"/>
        <v>#N/A</v>
      </c>
      <c r="AD440" s="125" t="e">
        <f t="shared" ca="1" si="2449"/>
        <v>#N/A</v>
      </c>
      <c r="AE440" s="125" t="e">
        <f t="shared" ca="1" si="2449"/>
        <v>#N/A</v>
      </c>
      <c r="AF440" s="125" t="e">
        <f t="shared" ca="1" si="2449"/>
        <v>#N/A</v>
      </c>
      <c r="AG440" s="125" t="e">
        <f t="shared" ca="1" si="2449"/>
        <v>#N/A</v>
      </c>
      <c r="AH440" s="125" t="e">
        <f t="shared" ca="1" si="2449"/>
        <v>#N/A</v>
      </c>
      <c r="AI440" s="125" t="e">
        <f t="shared" ca="1" si="2457"/>
        <v>#N/A</v>
      </c>
      <c r="AJ440" s="125" t="e">
        <f t="shared" ca="1" si="2457"/>
        <v>#N/A</v>
      </c>
      <c r="AK440" s="125" t="e">
        <f t="shared" ca="1" si="2457"/>
        <v>#N/A</v>
      </c>
      <c r="AL440" s="125" t="e">
        <f t="shared" ca="1" si="2457"/>
        <v>#N/A</v>
      </c>
      <c r="AM440" s="125" t="e">
        <f t="shared" ca="1" si="2457"/>
        <v>#N/A</v>
      </c>
      <c r="AN440" s="125" t="e">
        <f t="shared" ca="1" si="2457"/>
        <v>#N/A</v>
      </c>
      <c r="AO440" s="125" t="e">
        <f t="shared" ca="1" si="2457"/>
        <v>#N/A</v>
      </c>
      <c r="AP440" s="125" t="e">
        <f t="shared" ca="1" si="2457"/>
        <v>#N/A</v>
      </c>
      <c r="AQ440" s="125" t="e">
        <f t="shared" ca="1" si="2457"/>
        <v>#N/A</v>
      </c>
      <c r="AR440" s="125" t="e">
        <f t="shared" ca="1" si="2457"/>
        <v>#N/A</v>
      </c>
      <c r="AS440" s="125" t="e">
        <f t="shared" ca="1" si="2457"/>
        <v>#N/A</v>
      </c>
      <c r="AT440" s="125" t="e">
        <f t="shared" ca="1" si="2457"/>
        <v>#N/A</v>
      </c>
      <c r="AU440" s="125" t="e">
        <f t="shared" ca="1" si="2457"/>
        <v>#N/A</v>
      </c>
      <c r="AV440" s="125" t="e">
        <f t="shared" ca="1" si="2457"/>
        <v>#N/A</v>
      </c>
      <c r="AW440" s="125" t="e">
        <f t="shared" ca="1" si="2457"/>
        <v>#N/A</v>
      </c>
      <c r="AX440" s="125" t="e">
        <f t="shared" ca="1" si="2457"/>
        <v>#N/A</v>
      </c>
      <c r="AY440" s="125" t="e">
        <f t="shared" ca="1" si="2450"/>
        <v>#N/A</v>
      </c>
      <c r="AZ440" s="125" t="e">
        <f t="shared" ca="1" si="2450"/>
        <v>#N/A</v>
      </c>
      <c r="BA440" s="125" t="e">
        <f t="shared" ca="1" si="2450"/>
        <v>#N/A</v>
      </c>
      <c r="BB440" s="125" t="str">
        <f t="shared" ca="1" si="2182"/>
        <v/>
      </c>
      <c r="BC440" s="125" t="str">
        <f t="shared" ca="1" si="2174"/>
        <v/>
      </c>
      <c r="BD440" s="125" t="str">
        <f t="shared" ca="1" si="2175"/>
        <v/>
      </c>
      <c r="BE440" s="125" t="str">
        <f t="shared" ca="1" si="2176"/>
        <v/>
      </c>
      <c r="BF440" t="str">
        <f t="shared" ca="1" si="2183"/>
        <v/>
      </c>
      <c r="BG440" s="125" t="str">
        <f t="shared" ca="1" si="2210"/>
        <v/>
      </c>
      <c r="BI440" s="606" t="str">
        <f t="shared" ca="1" si="2245"/>
        <v/>
      </c>
      <c r="BJ440" s="125" t="str">
        <f t="shared" ca="1" si="2223"/>
        <v/>
      </c>
      <c r="BK440" s="125" t="str">
        <f t="shared" ca="1" si="2246"/>
        <v/>
      </c>
      <c r="BL440" s="125" t="str">
        <f t="shared" ref="BL440" ca="1" si="2488">IFERROR(INDEX($D$2:$BA$203,$A$41-1+$BI440,$A$27-3)*IF(RTF_unit="K",1,IF(RTF_unit="lb",1/1000,IF(RTF_unit="T",2,1))),"")</f>
        <v/>
      </c>
      <c r="BM440" s="125" t="str">
        <f t="shared" ref="BM440" ca="1" si="2489">IFERROR(INDEX($D$2:$BA$203,$A$41-1+$BI440,$A$27-1)*IF(RTF_unit="K",1,IF(RTF_unit="lb",1/1000,IF(RTF_unit="T",2,1))),"")</f>
        <v/>
      </c>
      <c r="BN440" s="125" t="str">
        <f t="shared" ref="BN440" ca="1" si="2490">IFERROR(INDEX($D$2:$BA$203,$A$41-1+$BI440,$A$27-2)*IF(RTF_unit="K",1,IF(RTF_unit="lb",1/1000,IF(RTF_unit="T",2,1))),"")</f>
        <v/>
      </c>
      <c r="BO440" s="125" t="str">
        <f t="shared" ref="BO440" ca="1" si="2491">IFERROR(INDEX($D$2:$BA$203,$A$41-1+$BI440,$A$27)*IF(RTF_unit_Moment="kip-ft",1,IF(RTF_unit_Moment="kip-in",1/12,IF(RTF_unit_Moment="lb-ft",1/1000,IF(RTF_unit_Moment="lb-in",1/12000,1)))),"")</f>
        <v/>
      </c>
      <c r="BP440" s="125" t="str">
        <f t="shared" ref="BP440" ca="1" si="2492">IFERROR(INDEX($D$2:$BA$203,$A$41-1+$BI440,$A$30)*IF(RTF_unit_Moment="kip-ft",1,IF(RTF_unit_Moment="kip-in",1/12,IF(RTF_unit_Moment="lb-ft",1/1000,IF(RTF_unit_Moment="lb-in",1/12000,1)))),"")</f>
        <v/>
      </c>
      <c r="BQ440" s="125" t="str">
        <f t="shared" ca="1" si="2252"/>
        <v/>
      </c>
      <c r="BR440" s="125" t="str">
        <f t="shared" ca="1" si="2253"/>
        <v/>
      </c>
      <c r="BT440" s="125" t="str">
        <f t="array" aca="1" ref="BT440" ca="1">IFERROR(INDEX($BB$1:$BB$203,SMALL(IF($BB$1:$BB$203&lt;&gt;"",ROW($BB$1:$BB$203)),ROW(433:433))),"")</f>
        <v/>
      </c>
      <c r="BU440" s="604" t="str">
        <f t="shared" ca="1" si="2221"/>
        <v/>
      </c>
      <c r="BV440" s="125" t="str">
        <f t="shared" ca="1" si="2418"/>
        <v/>
      </c>
      <c r="BW440" s="125" t="str">
        <f t="shared" ca="1" si="2418"/>
        <v/>
      </c>
      <c r="BX440" s="125" t="str">
        <f t="shared" ca="1" si="2418"/>
        <v/>
      </c>
      <c r="BY440" s="125" t="str">
        <f t="shared" ca="1" si="2230"/>
        <v/>
      </c>
      <c r="BZ440" s="125" t="str">
        <f t="shared" ca="1" si="2222"/>
        <v/>
      </c>
      <c r="CA440" s="125" t="str">
        <f t="shared" ca="1" si="2231"/>
        <v/>
      </c>
      <c r="CB440" s="125" t="str">
        <f t="shared" ca="1" si="2232"/>
        <v/>
      </c>
      <c r="CC440" s="125" t="str">
        <f t="shared" ca="1" si="2233"/>
        <v/>
      </c>
      <c r="CD440" s="125" t="str">
        <f t="shared" ca="1" si="2234"/>
        <v/>
      </c>
      <c r="CE440" s="125" t="str">
        <f t="shared" ca="1" si="2235"/>
        <v/>
      </c>
      <c r="CF440" s="125" t="str">
        <f t="shared" ca="1" si="2236"/>
        <v/>
      </c>
      <c r="CG440" s="125" t="str">
        <f t="shared" ca="1" si="2237"/>
        <v/>
      </c>
      <c r="CH440" s="125" t="str">
        <f t="shared" ca="1" si="2238"/>
        <v/>
      </c>
      <c r="CI440" s="125" t="str">
        <f t="shared" ca="1" si="2239"/>
        <v/>
      </c>
      <c r="CJ440" s="125" t="str">
        <f t="array" aca="1" ref="CJ440" ca="1">IFERROR(INDEX($CI$1:$CI$502,SMALL(IF($CI$1:$CI$502&lt;&gt;"",ROW($CI$1:$CI$502)),ROW(433:433))),"")</f>
        <v/>
      </c>
      <c r="CK440" s="125" t="str">
        <f t="shared" ca="1" si="2240"/>
        <v/>
      </c>
      <c r="CL440" s="125" t="str">
        <f t="shared" ca="1" si="2241"/>
        <v/>
      </c>
      <c r="CM440" s="125"/>
      <c r="CO440" s="125" t="str">
        <f t="shared" si="2242"/>
        <v/>
      </c>
      <c r="CP440" s="600" t="str">
        <f t="shared" si="2243"/>
        <v/>
      </c>
      <c r="CQ440" s="600" t="str">
        <f t="shared" si="2259"/>
        <v/>
      </c>
      <c r="CR440" s="600" t="str">
        <f t="shared" si="2244"/>
        <v/>
      </c>
    </row>
    <row r="441" spans="1:96" x14ac:dyDescent="0.25">
      <c r="A441" s="591"/>
      <c r="C441" s="125">
        <f t="shared" si="2189"/>
        <v>439</v>
      </c>
      <c r="D441" s="125" t="e">
        <f t="shared" ca="1" si="2456"/>
        <v>#N/A</v>
      </c>
      <c r="E441" s="125" t="e">
        <f t="shared" ca="1" si="2456"/>
        <v>#N/A</v>
      </c>
      <c r="F441" s="125" t="e">
        <f t="shared" ca="1" si="2456"/>
        <v>#N/A</v>
      </c>
      <c r="G441" s="125" t="e">
        <f t="shared" ca="1" si="2456"/>
        <v>#N/A</v>
      </c>
      <c r="H441" s="125" t="e">
        <f t="shared" ca="1" si="2456"/>
        <v>#N/A</v>
      </c>
      <c r="I441" s="125" t="e">
        <f t="shared" ca="1" si="2456"/>
        <v>#N/A</v>
      </c>
      <c r="J441" s="125" t="e">
        <f t="shared" ca="1" si="2456"/>
        <v>#N/A</v>
      </c>
      <c r="K441" s="125" t="e">
        <f t="shared" ca="1" si="2456"/>
        <v>#N/A</v>
      </c>
      <c r="L441" s="125" t="e">
        <f t="shared" ca="1" si="2456"/>
        <v>#N/A</v>
      </c>
      <c r="M441" s="125" t="e">
        <f t="shared" ca="1" si="2456"/>
        <v>#N/A</v>
      </c>
      <c r="N441" s="125" t="e">
        <f t="shared" ca="1" si="2456"/>
        <v>#N/A</v>
      </c>
      <c r="O441" s="125" t="e">
        <f t="shared" ca="1" si="2456"/>
        <v>#N/A</v>
      </c>
      <c r="P441" s="125" t="e">
        <f t="shared" ca="1" si="2456"/>
        <v>#N/A</v>
      </c>
      <c r="Q441" s="125" t="e">
        <f t="shared" ca="1" si="2456"/>
        <v>#N/A</v>
      </c>
      <c r="R441" s="125" t="e">
        <f t="shared" ca="1" si="2456"/>
        <v>#N/A</v>
      </c>
      <c r="S441" s="125" t="e">
        <f t="shared" ca="1" si="2456"/>
        <v>#N/A</v>
      </c>
      <c r="T441" s="125" t="e">
        <f t="shared" ca="1" si="2449"/>
        <v>#N/A</v>
      </c>
      <c r="U441" s="125" t="e">
        <f t="shared" ca="1" si="2449"/>
        <v>#N/A</v>
      </c>
      <c r="V441" s="125" t="e">
        <f t="shared" ca="1" si="2449"/>
        <v>#N/A</v>
      </c>
      <c r="W441" s="125" t="e">
        <f t="shared" ca="1" si="2449"/>
        <v>#N/A</v>
      </c>
      <c r="X441" s="125" t="e">
        <f t="shared" ca="1" si="2449"/>
        <v>#N/A</v>
      </c>
      <c r="Y441" s="125" t="e">
        <f t="shared" ca="1" si="2449"/>
        <v>#N/A</v>
      </c>
      <c r="Z441" s="125" t="e">
        <f t="shared" ca="1" si="2449"/>
        <v>#N/A</v>
      </c>
      <c r="AA441" s="125" t="e">
        <f t="shared" ca="1" si="2449"/>
        <v>#N/A</v>
      </c>
      <c r="AB441" s="125" t="e">
        <f t="shared" ca="1" si="2449"/>
        <v>#N/A</v>
      </c>
      <c r="AC441" s="125" t="e">
        <f t="shared" ca="1" si="2449"/>
        <v>#N/A</v>
      </c>
      <c r="AD441" s="125" t="e">
        <f t="shared" ca="1" si="2449"/>
        <v>#N/A</v>
      </c>
      <c r="AE441" s="125" t="e">
        <f t="shared" ca="1" si="2449"/>
        <v>#N/A</v>
      </c>
      <c r="AF441" s="125" t="e">
        <f t="shared" ca="1" si="2449"/>
        <v>#N/A</v>
      </c>
      <c r="AG441" s="125" t="e">
        <f t="shared" ca="1" si="2449"/>
        <v>#N/A</v>
      </c>
      <c r="AH441" s="125" t="e">
        <f t="shared" ca="1" si="2449"/>
        <v>#N/A</v>
      </c>
      <c r="AI441" s="125" t="e">
        <f t="shared" ca="1" si="2457"/>
        <v>#N/A</v>
      </c>
      <c r="AJ441" s="125" t="e">
        <f t="shared" ca="1" si="2457"/>
        <v>#N/A</v>
      </c>
      <c r="AK441" s="125" t="e">
        <f t="shared" ca="1" si="2457"/>
        <v>#N/A</v>
      </c>
      <c r="AL441" s="125" t="e">
        <f t="shared" ca="1" si="2457"/>
        <v>#N/A</v>
      </c>
      <c r="AM441" s="125" t="e">
        <f t="shared" ca="1" si="2457"/>
        <v>#N/A</v>
      </c>
      <c r="AN441" s="125" t="e">
        <f t="shared" ca="1" si="2457"/>
        <v>#N/A</v>
      </c>
      <c r="AO441" s="125" t="e">
        <f t="shared" ca="1" si="2457"/>
        <v>#N/A</v>
      </c>
      <c r="AP441" s="125" t="e">
        <f t="shared" ca="1" si="2457"/>
        <v>#N/A</v>
      </c>
      <c r="AQ441" s="125" t="e">
        <f t="shared" ca="1" si="2457"/>
        <v>#N/A</v>
      </c>
      <c r="AR441" s="125" t="e">
        <f t="shared" ca="1" si="2457"/>
        <v>#N/A</v>
      </c>
      <c r="AS441" s="125" t="e">
        <f t="shared" ca="1" si="2457"/>
        <v>#N/A</v>
      </c>
      <c r="AT441" s="125" t="e">
        <f t="shared" ca="1" si="2457"/>
        <v>#N/A</v>
      </c>
      <c r="AU441" s="125" t="e">
        <f t="shared" ca="1" si="2457"/>
        <v>#N/A</v>
      </c>
      <c r="AV441" s="125" t="e">
        <f t="shared" ca="1" si="2457"/>
        <v>#N/A</v>
      </c>
      <c r="AW441" s="125" t="e">
        <f t="shared" ca="1" si="2457"/>
        <v>#N/A</v>
      </c>
      <c r="AX441" s="125" t="e">
        <f t="shared" ca="1" si="2457"/>
        <v>#N/A</v>
      </c>
      <c r="AY441" s="125" t="e">
        <f t="shared" ca="1" si="2450"/>
        <v>#N/A</v>
      </c>
      <c r="AZ441" s="125" t="e">
        <f t="shared" ca="1" si="2450"/>
        <v>#N/A</v>
      </c>
      <c r="BA441" s="125" t="e">
        <f t="shared" ca="1" si="2450"/>
        <v>#N/A</v>
      </c>
      <c r="BB441" s="125" t="str">
        <f t="shared" ca="1" si="2182"/>
        <v/>
      </c>
      <c r="BC441" s="125" t="str">
        <f t="shared" ca="1" si="2174"/>
        <v/>
      </c>
      <c r="BD441" s="125" t="str">
        <f t="shared" ca="1" si="2175"/>
        <v/>
      </c>
      <c r="BE441" s="125" t="str">
        <f t="shared" ca="1" si="2176"/>
        <v/>
      </c>
      <c r="BF441" t="str">
        <f t="shared" ca="1" si="2183"/>
        <v/>
      </c>
      <c r="BG441" s="125" t="str">
        <f t="shared" ca="1" si="2210"/>
        <v/>
      </c>
      <c r="BI441" s="606" t="str">
        <f t="shared" ca="1" si="2245"/>
        <v/>
      </c>
      <c r="BJ441" s="125" t="str">
        <f t="shared" ca="1" si="2223"/>
        <v/>
      </c>
      <c r="BK441" s="125" t="str">
        <f t="shared" ca="1" si="2246"/>
        <v/>
      </c>
      <c r="BL441" s="125" t="str">
        <f t="shared" ref="BL441" ca="1" si="2493">IFERROR(INDEX($D$2:$BA$203,$A$41-1+$BI441,$A$27-3)*IF(RTF_unit="K",1,IF(RTF_unit="lb",1/1000,IF(RTF_unit="T",2,1))),"")</f>
        <v/>
      </c>
      <c r="BM441" s="125" t="str">
        <f t="shared" ref="BM441" ca="1" si="2494">IFERROR(INDEX($D$2:$BA$203,$A$41-1+$BI441,$A$27-1)*IF(RTF_unit="K",1,IF(RTF_unit="lb",1/1000,IF(RTF_unit="T",2,1))),"")</f>
        <v/>
      </c>
      <c r="BN441" s="125" t="str">
        <f t="shared" ref="BN441" ca="1" si="2495">IFERROR(INDEX($D$2:$BA$203,$A$41-1+$BI441,$A$27-2)*IF(RTF_unit="K",1,IF(RTF_unit="lb",1/1000,IF(RTF_unit="T",2,1))),"")</f>
        <v/>
      </c>
      <c r="BO441" s="125" t="str">
        <f t="shared" ref="BO441" ca="1" si="2496">IFERROR(INDEX($D$2:$BA$203,$A$41-1+$BI441,$A$27)*IF(RTF_unit_Moment="kip-ft",1,IF(RTF_unit_Moment="kip-in",1/12,IF(RTF_unit_Moment="lb-ft",1/1000,IF(RTF_unit_Moment="lb-in",1/12000,1)))),"")</f>
        <v/>
      </c>
      <c r="BP441" s="125" t="str">
        <f t="shared" ref="BP441" ca="1" si="2497">IFERROR(INDEX($D$2:$BA$203,$A$41-1+$BI441,$A$30)*IF(RTF_unit_Moment="kip-ft",1,IF(RTF_unit_Moment="kip-in",1/12,IF(RTF_unit_Moment="lb-ft",1/1000,IF(RTF_unit_Moment="lb-in",1/12000,1)))),"")</f>
        <v/>
      </c>
      <c r="BQ441" s="125" t="str">
        <f t="shared" ca="1" si="2252"/>
        <v/>
      </c>
      <c r="BR441" s="125" t="str">
        <f t="shared" ca="1" si="2253"/>
        <v/>
      </c>
      <c r="BT441" s="125" t="str">
        <f t="array" aca="1" ref="BT441" ca="1">IFERROR(INDEX($BB$1:$BB$203,SMALL(IF($BB$1:$BB$203&lt;&gt;"",ROW($BB$1:$BB$203)),ROW(434:434))),"")</f>
        <v/>
      </c>
      <c r="BU441" s="604" t="str">
        <f t="shared" ca="1" si="2221"/>
        <v/>
      </c>
      <c r="BV441" s="125" t="str">
        <f t="shared" ca="1" si="2418"/>
        <v/>
      </c>
      <c r="BW441" s="125" t="str">
        <f t="shared" ca="1" si="2418"/>
        <v/>
      </c>
      <c r="BX441" s="125" t="str">
        <f t="shared" ca="1" si="2418"/>
        <v/>
      </c>
      <c r="BY441" s="125" t="str">
        <f t="shared" ca="1" si="2230"/>
        <v/>
      </c>
      <c r="BZ441" s="125" t="str">
        <f t="shared" ca="1" si="2222"/>
        <v/>
      </c>
      <c r="CA441" s="125" t="str">
        <f t="shared" ca="1" si="2231"/>
        <v/>
      </c>
      <c r="CB441" s="125" t="str">
        <f t="shared" ca="1" si="2232"/>
        <v/>
      </c>
      <c r="CC441" s="125" t="str">
        <f t="shared" ca="1" si="2233"/>
        <v/>
      </c>
      <c r="CD441" s="125" t="str">
        <f t="shared" ca="1" si="2234"/>
        <v/>
      </c>
      <c r="CE441" s="125" t="str">
        <f t="shared" ca="1" si="2235"/>
        <v/>
      </c>
      <c r="CF441" s="125" t="str">
        <f t="shared" ca="1" si="2236"/>
        <v/>
      </c>
      <c r="CG441" s="125" t="str">
        <f t="shared" ca="1" si="2237"/>
        <v/>
      </c>
      <c r="CH441" s="125" t="str">
        <f t="shared" ca="1" si="2238"/>
        <v/>
      </c>
      <c r="CI441" s="125" t="str">
        <f t="shared" ca="1" si="2239"/>
        <v/>
      </c>
      <c r="CJ441" s="125" t="str">
        <f t="array" aca="1" ref="CJ441" ca="1">IFERROR(INDEX($CI$1:$CI$502,SMALL(IF($CI$1:$CI$502&lt;&gt;"",ROW($CI$1:$CI$502)),ROW(434:434))),"")</f>
        <v/>
      </c>
      <c r="CK441" s="125" t="str">
        <f t="shared" ca="1" si="2240"/>
        <v/>
      </c>
      <c r="CL441" s="125" t="str">
        <f t="shared" ca="1" si="2241"/>
        <v/>
      </c>
      <c r="CM441" s="125"/>
      <c r="CO441" s="125" t="str">
        <f t="shared" si="2242"/>
        <v/>
      </c>
      <c r="CP441" s="600" t="str">
        <f t="shared" si="2243"/>
        <v/>
      </c>
      <c r="CQ441" s="600" t="str">
        <f t="shared" si="2259"/>
        <v/>
      </c>
      <c r="CR441" s="600" t="str">
        <f t="shared" si="2244"/>
        <v/>
      </c>
    </row>
    <row r="442" spans="1:96" x14ac:dyDescent="0.25">
      <c r="A442" s="591"/>
      <c r="C442" s="125">
        <f t="shared" si="2189"/>
        <v>440</v>
      </c>
      <c r="D442" s="125" t="e">
        <f t="shared" ca="1" si="2456"/>
        <v>#N/A</v>
      </c>
      <c r="E442" s="125" t="e">
        <f t="shared" ca="1" si="2456"/>
        <v>#N/A</v>
      </c>
      <c r="F442" s="125" t="e">
        <f t="shared" ca="1" si="2456"/>
        <v>#N/A</v>
      </c>
      <c r="G442" s="125" t="e">
        <f t="shared" ca="1" si="2456"/>
        <v>#N/A</v>
      </c>
      <c r="H442" s="125" t="e">
        <f t="shared" ca="1" si="2456"/>
        <v>#N/A</v>
      </c>
      <c r="I442" s="125" t="e">
        <f t="shared" ca="1" si="2456"/>
        <v>#N/A</v>
      </c>
      <c r="J442" s="125" t="e">
        <f t="shared" ca="1" si="2456"/>
        <v>#N/A</v>
      </c>
      <c r="K442" s="125" t="e">
        <f t="shared" ca="1" si="2456"/>
        <v>#N/A</v>
      </c>
      <c r="L442" s="125" t="e">
        <f t="shared" ca="1" si="2456"/>
        <v>#N/A</v>
      </c>
      <c r="M442" s="125" t="e">
        <f t="shared" ca="1" si="2456"/>
        <v>#N/A</v>
      </c>
      <c r="N442" s="125" t="e">
        <f t="shared" ca="1" si="2456"/>
        <v>#N/A</v>
      </c>
      <c r="O442" s="125" t="e">
        <f t="shared" ca="1" si="2456"/>
        <v>#N/A</v>
      </c>
      <c r="P442" s="125" t="e">
        <f t="shared" ca="1" si="2456"/>
        <v>#N/A</v>
      </c>
      <c r="Q442" s="125" t="e">
        <f t="shared" ca="1" si="2456"/>
        <v>#N/A</v>
      </c>
      <c r="R442" s="125" t="e">
        <f t="shared" ca="1" si="2456"/>
        <v>#N/A</v>
      </c>
      <c r="S442" s="125" t="e">
        <f t="shared" ca="1" si="2456"/>
        <v>#N/A</v>
      </c>
      <c r="T442" s="125" t="e">
        <f t="shared" ca="1" si="2449"/>
        <v>#N/A</v>
      </c>
      <c r="U442" s="125" t="e">
        <f t="shared" ca="1" si="2449"/>
        <v>#N/A</v>
      </c>
      <c r="V442" s="125" t="e">
        <f t="shared" ca="1" si="2449"/>
        <v>#N/A</v>
      </c>
      <c r="W442" s="125" t="e">
        <f t="shared" ca="1" si="2449"/>
        <v>#N/A</v>
      </c>
      <c r="X442" s="125" t="e">
        <f t="shared" ca="1" si="2449"/>
        <v>#N/A</v>
      </c>
      <c r="Y442" s="125" t="e">
        <f t="shared" ca="1" si="2449"/>
        <v>#N/A</v>
      </c>
      <c r="Z442" s="125" t="e">
        <f t="shared" ca="1" si="2449"/>
        <v>#N/A</v>
      </c>
      <c r="AA442" s="125" t="e">
        <f t="shared" ca="1" si="2449"/>
        <v>#N/A</v>
      </c>
      <c r="AB442" s="125" t="e">
        <f t="shared" ca="1" si="2449"/>
        <v>#N/A</v>
      </c>
      <c r="AC442" s="125" t="e">
        <f t="shared" ca="1" si="2449"/>
        <v>#N/A</v>
      </c>
      <c r="AD442" s="125" t="e">
        <f t="shared" ca="1" si="2449"/>
        <v>#N/A</v>
      </c>
      <c r="AE442" s="125" t="e">
        <f t="shared" ca="1" si="2449"/>
        <v>#N/A</v>
      </c>
      <c r="AF442" s="125" t="e">
        <f t="shared" ca="1" si="2449"/>
        <v>#N/A</v>
      </c>
      <c r="AG442" s="125" t="e">
        <f t="shared" ca="1" si="2449"/>
        <v>#N/A</v>
      </c>
      <c r="AH442" s="125" t="e">
        <f t="shared" ca="1" si="2449"/>
        <v>#N/A</v>
      </c>
      <c r="AI442" s="125" t="e">
        <f t="shared" ca="1" si="2457"/>
        <v>#N/A</v>
      </c>
      <c r="AJ442" s="125" t="e">
        <f t="shared" ca="1" si="2457"/>
        <v>#N/A</v>
      </c>
      <c r="AK442" s="125" t="e">
        <f t="shared" ca="1" si="2457"/>
        <v>#N/A</v>
      </c>
      <c r="AL442" s="125" t="e">
        <f t="shared" ca="1" si="2457"/>
        <v>#N/A</v>
      </c>
      <c r="AM442" s="125" t="e">
        <f t="shared" ca="1" si="2457"/>
        <v>#N/A</v>
      </c>
      <c r="AN442" s="125" t="e">
        <f t="shared" ca="1" si="2457"/>
        <v>#N/A</v>
      </c>
      <c r="AO442" s="125" t="e">
        <f t="shared" ca="1" si="2457"/>
        <v>#N/A</v>
      </c>
      <c r="AP442" s="125" t="e">
        <f t="shared" ca="1" si="2457"/>
        <v>#N/A</v>
      </c>
      <c r="AQ442" s="125" t="e">
        <f t="shared" ca="1" si="2457"/>
        <v>#N/A</v>
      </c>
      <c r="AR442" s="125" t="e">
        <f t="shared" ca="1" si="2457"/>
        <v>#N/A</v>
      </c>
      <c r="AS442" s="125" t="e">
        <f t="shared" ca="1" si="2457"/>
        <v>#N/A</v>
      </c>
      <c r="AT442" s="125" t="e">
        <f t="shared" ca="1" si="2457"/>
        <v>#N/A</v>
      </c>
      <c r="AU442" s="125" t="e">
        <f t="shared" ca="1" si="2457"/>
        <v>#N/A</v>
      </c>
      <c r="AV442" s="125" t="e">
        <f t="shared" ca="1" si="2457"/>
        <v>#N/A</v>
      </c>
      <c r="AW442" s="125" t="e">
        <f t="shared" ca="1" si="2457"/>
        <v>#N/A</v>
      </c>
      <c r="AX442" s="125" t="e">
        <f t="shared" ca="1" si="2457"/>
        <v>#N/A</v>
      </c>
      <c r="AY442" s="125" t="e">
        <f t="shared" ca="1" si="2450"/>
        <v>#N/A</v>
      </c>
      <c r="AZ442" s="125" t="e">
        <f t="shared" ca="1" si="2450"/>
        <v>#N/A</v>
      </c>
      <c r="BA442" s="125" t="e">
        <f t="shared" ca="1" si="2450"/>
        <v>#N/A</v>
      </c>
      <c r="BB442" s="125" t="str">
        <f t="shared" ca="1" si="2182"/>
        <v/>
      </c>
      <c r="BC442" s="125" t="str">
        <f t="shared" ca="1" si="2174"/>
        <v/>
      </c>
      <c r="BD442" s="125" t="str">
        <f t="shared" ca="1" si="2175"/>
        <v/>
      </c>
      <c r="BE442" s="125" t="str">
        <f t="shared" ca="1" si="2176"/>
        <v/>
      </c>
      <c r="BF442" t="str">
        <f t="shared" ca="1" si="2183"/>
        <v/>
      </c>
      <c r="BG442" s="125" t="str">
        <f t="shared" ca="1" si="2210"/>
        <v/>
      </c>
      <c r="BI442" s="606" t="str">
        <f t="shared" ca="1" si="2245"/>
        <v/>
      </c>
      <c r="BJ442" s="125" t="str">
        <f t="shared" ca="1" si="2223"/>
        <v/>
      </c>
      <c r="BK442" s="125" t="str">
        <f t="shared" ca="1" si="2246"/>
        <v/>
      </c>
      <c r="BL442" s="125" t="str">
        <f t="shared" ref="BL442" ca="1" si="2498">IFERROR(INDEX($D$2:$BA$203,$A$41-1+$BI442,$A$27-3)*IF(RTF_unit="K",1,IF(RTF_unit="lb",1/1000,IF(RTF_unit="T",2,1))),"")</f>
        <v/>
      </c>
      <c r="BM442" s="125" t="str">
        <f t="shared" ref="BM442" ca="1" si="2499">IFERROR(INDEX($D$2:$BA$203,$A$41-1+$BI442,$A$27-1)*IF(RTF_unit="K",1,IF(RTF_unit="lb",1/1000,IF(RTF_unit="T",2,1))),"")</f>
        <v/>
      </c>
      <c r="BN442" s="125" t="str">
        <f t="shared" ref="BN442" ca="1" si="2500">IFERROR(INDEX($D$2:$BA$203,$A$41-1+$BI442,$A$27-2)*IF(RTF_unit="K",1,IF(RTF_unit="lb",1/1000,IF(RTF_unit="T",2,1))),"")</f>
        <v/>
      </c>
      <c r="BO442" s="125" t="str">
        <f t="shared" ref="BO442" ca="1" si="2501">IFERROR(INDEX($D$2:$BA$203,$A$41-1+$BI442,$A$27)*IF(RTF_unit_Moment="kip-ft",1,IF(RTF_unit_Moment="kip-in",1/12,IF(RTF_unit_Moment="lb-ft",1/1000,IF(RTF_unit_Moment="lb-in",1/12000,1)))),"")</f>
        <v/>
      </c>
      <c r="BP442" s="125" t="str">
        <f t="shared" ref="BP442" ca="1" si="2502">IFERROR(INDEX($D$2:$BA$203,$A$41-1+$BI442,$A$30)*IF(RTF_unit_Moment="kip-ft",1,IF(RTF_unit_Moment="kip-in",1/12,IF(RTF_unit_Moment="lb-ft",1/1000,IF(RTF_unit_Moment="lb-in",1/12000,1)))),"")</f>
        <v/>
      </c>
      <c r="BQ442" s="125" t="str">
        <f t="shared" ca="1" si="2252"/>
        <v/>
      </c>
      <c r="BR442" s="125" t="str">
        <f t="shared" ca="1" si="2253"/>
        <v/>
      </c>
      <c r="BT442" s="125" t="str">
        <f t="array" aca="1" ref="BT442" ca="1">IFERROR(INDEX($BB$1:$BB$203,SMALL(IF($BB$1:$BB$203&lt;&gt;"",ROW($BB$1:$BB$203)),ROW(435:435))),"")</f>
        <v/>
      </c>
      <c r="BU442" s="604" t="str">
        <f t="shared" ca="1" si="2221"/>
        <v/>
      </c>
      <c r="BV442" s="125" t="str">
        <f t="shared" ca="1" si="2418"/>
        <v/>
      </c>
      <c r="BW442" s="125" t="str">
        <f t="shared" ca="1" si="2418"/>
        <v/>
      </c>
      <c r="BX442" s="125" t="str">
        <f t="shared" ca="1" si="2418"/>
        <v/>
      </c>
      <c r="BY442" s="125" t="str">
        <f t="shared" ca="1" si="2230"/>
        <v/>
      </c>
      <c r="BZ442" s="125" t="str">
        <f t="shared" ca="1" si="2222"/>
        <v/>
      </c>
      <c r="CA442" s="125" t="str">
        <f t="shared" ca="1" si="2231"/>
        <v/>
      </c>
      <c r="CB442" s="125" t="str">
        <f t="shared" ca="1" si="2232"/>
        <v/>
      </c>
      <c r="CC442" s="125" t="str">
        <f t="shared" ca="1" si="2233"/>
        <v/>
      </c>
      <c r="CD442" s="125" t="str">
        <f t="shared" ca="1" si="2234"/>
        <v/>
      </c>
      <c r="CE442" s="125" t="str">
        <f t="shared" ca="1" si="2235"/>
        <v/>
      </c>
      <c r="CF442" s="125" t="str">
        <f t="shared" ca="1" si="2236"/>
        <v/>
      </c>
      <c r="CG442" s="125" t="str">
        <f t="shared" ca="1" si="2237"/>
        <v/>
      </c>
      <c r="CH442" s="125" t="str">
        <f t="shared" ca="1" si="2238"/>
        <v/>
      </c>
      <c r="CI442" s="125" t="str">
        <f t="shared" ca="1" si="2239"/>
        <v/>
      </c>
      <c r="CJ442" s="125" t="str">
        <f t="array" aca="1" ref="CJ442" ca="1">IFERROR(INDEX($CI$1:$CI$502,SMALL(IF($CI$1:$CI$502&lt;&gt;"",ROW($CI$1:$CI$502)),ROW(435:435))),"")</f>
        <v/>
      </c>
      <c r="CK442" s="125" t="str">
        <f t="shared" ca="1" si="2240"/>
        <v/>
      </c>
      <c r="CL442" s="125" t="str">
        <f t="shared" ca="1" si="2241"/>
        <v/>
      </c>
      <c r="CM442" s="125"/>
      <c r="CO442" s="125" t="str">
        <f t="shared" si="2242"/>
        <v/>
      </c>
      <c r="CP442" s="600" t="str">
        <f t="shared" si="2243"/>
        <v/>
      </c>
      <c r="CQ442" s="600" t="str">
        <f t="shared" si="2259"/>
        <v/>
      </c>
      <c r="CR442" s="600" t="str">
        <f t="shared" si="2244"/>
        <v/>
      </c>
    </row>
    <row r="443" spans="1:96" x14ac:dyDescent="0.25">
      <c r="A443" s="591"/>
      <c r="C443" s="125">
        <f t="shared" si="2189"/>
        <v>441</v>
      </c>
      <c r="D443" s="125" t="e">
        <f t="shared" ca="1" si="2456"/>
        <v>#N/A</v>
      </c>
      <c r="E443" s="125" t="e">
        <f t="shared" ca="1" si="2456"/>
        <v>#N/A</v>
      </c>
      <c r="F443" s="125" t="e">
        <f t="shared" ca="1" si="2456"/>
        <v>#N/A</v>
      </c>
      <c r="G443" s="125" t="e">
        <f t="shared" ca="1" si="2456"/>
        <v>#N/A</v>
      </c>
      <c r="H443" s="125" t="e">
        <f t="shared" ca="1" si="2456"/>
        <v>#N/A</v>
      </c>
      <c r="I443" s="125" t="e">
        <f t="shared" ca="1" si="2456"/>
        <v>#N/A</v>
      </c>
      <c r="J443" s="125" t="e">
        <f t="shared" ca="1" si="2456"/>
        <v>#N/A</v>
      </c>
      <c r="K443" s="125" t="e">
        <f t="shared" ca="1" si="2456"/>
        <v>#N/A</v>
      </c>
      <c r="L443" s="125" t="e">
        <f t="shared" ca="1" si="2456"/>
        <v>#N/A</v>
      </c>
      <c r="M443" s="125" t="e">
        <f t="shared" ca="1" si="2456"/>
        <v>#N/A</v>
      </c>
      <c r="N443" s="125" t="e">
        <f t="shared" ca="1" si="2456"/>
        <v>#N/A</v>
      </c>
      <c r="O443" s="125" t="e">
        <f t="shared" ca="1" si="2456"/>
        <v>#N/A</v>
      </c>
      <c r="P443" s="125" t="e">
        <f t="shared" ca="1" si="2456"/>
        <v>#N/A</v>
      </c>
      <c r="Q443" s="125" t="e">
        <f t="shared" ca="1" si="2456"/>
        <v>#N/A</v>
      </c>
      <c r="R443" s="125" t="e">
        <f t="shared" ca="1" si="2456"/>
        <v>#N/A</v>
      </c>
      <c r="S443" s="125" t="e">
        <f t="shared" ca="1" si="2456"/>
        <v>#N/A</v>
      </c>
      <c r="T443" s="125" t="e">
        <f t="shared" ca="1" si="2449"/>
        <v>#N/A</v>
      </c>
      <c r="U443" s="125" t="e">
        <f t="shared" ca="1" si="2449"/>
        <v>#N/A</v>
      </c>
      <c r="V443" s="125" t="e">
        <f t="shared" ca="1" si="2449"/>
        <v>#N/A</v>
      </c>
      <c r="W443" s="125" t="e">
        <f t="shared" ca="1" si="2449"/>
        <v>#N/A</v>
      </c>
      <c r="X443" s="125" t="e">
        <f t="shared" ca="1" si="2449"/>
        <v>#N/A</v>
      </c>
      <c r="Y443" s="125" t="e">
        <f t="shared" ca="1" si="2449"/>
        <v>#N/A</v>
      </c>
      <c r="Z443" s="125" t="e">
        <f t="shared" ca="1" si="2449"/>
        <v>#N/A</v>
      </c>
      <c r="AA443" s="125" t="e">
        <f t="shared" ca="1" si="2449"/>
        <v>#N/A</v>
      </c>
      <c r="AB443" s="125" t="e">
        <f t="shared" ca="1" si="2449"/>
        <v>#N/A</v>
      </c>
      <c r="AC443" s="125" t="e">
        <f t="shared" ca="1" si="2449"/>
        <v>#N/A</v>
      </c>
      <c r="AD443" s="125" t="e">
        <f t="shared" ca="1" si="2449"/>
        <v>#N/A</v>
      </c>
      <c r="AE443" s="125" t="e">
        <f t="shared" ca="1" si="2449"/>
        <v>#N/A</v>
      </c>
      <c r="AF443" s="125" t="e">
        <f t="shared" ca="1" si="2449"/>
        <v>#N/A</v>
      </c>
      <c r="AG443" s="125" t="e">
        <f t="shared" ca="1" si="2449"/>
        <v>#N/A</v>
      </c>
      <c r="AH443" s="125" t="e">
        <f t="shared" ca="1" si="2449"/>
        <v>#N/A</v>
      </c>
      <c r="AI443" s="125" t="e">
        <f t="shared" ca="1" si="2457"/>
        <v>#N/A</v>
      </c>
      <c r="AJ443" s="125" t="e">
        <f t="shared" ca="1" si="2457"/>
        <v>#N/A</v>
      </c>
      <c r="AK443" s="125" t="e">
        <f t="shared" ca="1" si="2457"/>
        <v>#N/A</v>
      </c>
      <c r="AL443" s="125" t="e">
        <f t="shared" ca="1" si="2457"/>
        <v>#N/A</v>
      </c>
      <c r="AM443" s="125" t="e">
        <f t="shared" ca="1" si="2457"/>
        <v>#N/A</v>
      </c>
      <c r="AN443" s="125" t="e">
        <f t="shared" ca="1" si="2457"/>
        <v>#N/A</v>
      </c>
      <c r="AO443" s="125" t="e">
        <f t="shared" ca="1" si="2457"/>
        <v>#N/A</v>
      </c>
      <c r="AP443" s="125" t="e">
        <f t="shared" ca="1" si="2457"/>
        <v>#N/A</v>
      </c>
      <c r="AQ443" s="125" t="e">
        <f t="shared" ca="1" si="2457"/>
        <v>#N/A</v>
      </c>
      <c r="AR443" s="125" t="e">
        <f t="shared" ca="1" si="2457"/>
        <v>#N/A</v>
      </c>
      <c r="AS443" s="125" t="e">
        <f t="shared" ca="1" si="2457"/>
        <v>#N/A</v>
      </c>
      <c r="AT443" s="125" t="e">
        <f t="shared" ca="1" si="2457"/>
        <v>#N/A</v>
      </c>
      <c r="AU443" s="125" t="e">
        <f t="shared" ca="1" si="2457"/>
        <v>#N/A</v>
      </c>
      <c r="AV443" s="125" t="e">
        <f t="shared" ca="1" si="2457"/>
        <v>#N/A</v>
      </c>
      <c r="AW443" s="125" t="e">
        <f t="shared" ca="1" si="2457"/>
        <v>#N/A</v>
      </c>
      <c r="AX443" s="125" t="e">
        <f t="shared" ca="1" si="2457"/>
        <v>#N/A</v>
      </c>
      <c r="AY443" s="125" t="e">
        <f t="shared" ca="1" si="2450"/>
        <v>#N/A</v>
      </c>
      <c r="AZ443" s="125" t="e">
        <f t="shared" ca="1" si="2450"/>
        <v>#N/A</v>
      </c>
      <c r="BA443" s="125" t="e">
        <f t="shared" ca="1" si="2450"/>
        <v>#N/A</v>
      </c>
      <c r="BB443" s="125" t="str">
        <f t="shared" ca="1" si="2182"/>
        <v/>
      </c>
      <c r="BC443" s="125" t="str">
        <f t="shared" ca="1" si="2174"/>
        <v/>
      </c>
      <c r="BD443" s="125" t="str">
        <f t="shared" ca="1" si="2175"/>
        <v/>
      </c>
      <c r="BE443" s="125" t="str">
        <f t="shared" ca="1" si="2176"/>
        <v/>
      </c>
      <c r="BF443" t="str">
        <f t="shared" ca="1" si="2183"/>
        <v/>
      </c>
      <c r="BG443" s="125" t="str">
        <f t="shared" ca="1" si="2210"/>
        <v/>
      </c>
      <c r="BI443" s="606" t="str">
        <f t="shared" ca="1" si="2245"/>
        <v/>
      </c>
      <c r="BJ443" s="125" t="str">
        <f t="shared" ca="1" si="2223"/>
        <v/>
      </c>
      <c r="BK443" s="125" t="str">
        <f t="shared" ca="1" si="2246"/>
        <v/>
      </c>
      <c r="BL443" s="125" t="str">
        <f t="shared" ref="BL443" ca="1" si="2503">IFERROR(INDEX($D$2:$BA$203,$A$41-1+$BI443,$A$27-3)*IF(RTF_unit="K",1,IF(RTF_unit="lb",1/1000,IF(RTF_unit="T",2,1))),"")</f>
        <v/>
      </c>
      <c r="BM443" s="125" t="str">
        <f t="shared" ref="BM443" ca="1" si="2504">IFERROR(INDEX($D$2:$BA$203,$A$41-1+$BI443,$A$27-1)*IF(RTF_unit="K",1,IF(RTF_unit="lb",1/1000,IF(RTF_unit="T",2,1))),"")</f>
        <v/>
      </c>
      <c r="BN443" s="125" t="str">
        <f t="shared" ref="BN443" ca="1" si="2505">IFERROR(INDEX($D$2:$BA$203,$A$41-1+$BI443,$A$27-2)*IF(RTF_unit="K",1,IF(RTF_unit="lb",1/1000,IF(RTF_unit="T",2,1))),"")</f>
        <v/>
      </c>
      <c r="BO443" s="125" t="str">
        <f t="shared" ref="BO443" ca="1" si="2506">IFERROR(INDEX($D$2:$BA$203,$A$41-1+$BI443,$A$27)*IF(RTF_unit_Moment="kip-ft",1,IF(RTF_unit_Moment="kip-in",1/12,IF(RTF_unit_Moment="lb-ft",1/1000,IF(RTF_unit_Moment="lb-in",1/12000,1)))),"")</f>
        <v/>
      </c>
      <c r="BP443" s="125" t="str">
        <f t="shared" ref="BP443" ca="1" si="2507">IFERROR(INDEX($D$2:$BA$203,$A$41-1+$BI443,$A$30)*IF(RTF_unit_Moment="kip-ft",1,IF(RTF_unit_Moment="kip-in",1/12,IF(RTF_unit_Moment="lb-ft",1/1000,IF(RTF_unit_Moment="lb-in",1/12000,1)))),"")</f>
        <v/>
      </c>
      <c r="BQ443" s="125" t="str">
        <f t="shared" ca="1" si="2252"/>
        <v/>
      </c>
      <c r="BR443" s="125" t="str">
        <f t="shared" ca="1" si="2253"/>
        <v/>
      </c>
      <c r="BT443" s="125" t="str">
        <f t="array" aca="1" ref="BT443" ca="1">IFERROR(INDEX($BB$1:$BB$203,SMALL(IF($BB$1:$BB$203&lt;&gt;"",ROW($BB$1:$BB$203)),ROW(436:436))),"")</f>
        <v/>
      </c>
      <c r="BU443" s="604" t="str">
        <f t="shared" ca="1" si="2221"/>
        <v/>
      </c>
      <c r="BV443" s="125" t="str">
        <f t="shared" ca="1" si="2418"/>
        <v/>
      </c>
      <c r="BW443" s="125" t="str">
        <f t="shared" ca="1" si="2418"/>
        <v/>
      </c>
      <c r="BX443" s="125" t="str">
        <f t="shared" ca="1" si="2418"/>
        <v/>
      </c>
      <c r="BY443" s="125" t="str">
        <f t="shared" ca="1" si="2230"/>
        <v/>
      </c>
      <c r="BZ443" s="125" t="str">
        <f t="shared" ca="1" si="2222"/>
        <v/>
      </c>
      <c r="CA443" s="125" t="str">
        <f t="shared" ca="1" si="2231"/>
        <v/>
      </c>
      <c r="CB443" s="125" t="str">
        <f t="shared" ca="1" si="2232"/>
        <v/>
      </c>
      <c r="CC443" s="125" t="str">
        <f t="shared" ca="1" si="2233"/>
        <v/>
      </c>
      <c r="CD443" s="125" t="str">
        <f t="shared" ca="1" si="2234"/>
        <v/>
      </c>
      <c r="CE443" s="125" t="str">
        <f t="shared" ca="1" si="2235"/>
        <v/>
      </c>
      <c r="CF443" s="125" t="str">
        <f t="shared" ca="1" si="2236"/>
        <v/>
      </c>
      <c r="CG443" s="125" t="str">
        <f t="shared" ca="1" si="2237"/>
        <v/>
      </c>
      <c r="CH443" s="125" t="str">
        <f t="shared" ca="1" si="2238"/>
        <v/>
      </c>
      <c r="CI443" s="125" t="str">
        <f t="shared" ca="1" si="2239"/>
        <v/>
      </c>
      <c r="CJ443" s="125" t="str">
        <f t="array" aca="1" ref="CJ443" ca="1">IFERROR(INDEX($CI$1:$CI$502,SMALL(IF($CI$1:$CI$502&lt;&gt;"",ROW($CI$1:$CI$502)),ROW(436:436))),"")</f>
        <v/>
      </c>
      <c r="CK443" s="125" t="str">
        <f t="shared" ca="1" si="2240"/>
        <v/>
      </c>
      <c r="CL443" s="125" t="str">
        <f t="shared" ca="1" si="2241"/>
        <v/>
      </c>
      <c r="CM443" s="125"/>
      <c r="CO443" s="125" t="str">
        <f t="shared" si="2242"/>
        <v/>
      </c>
      <c r="CP443" s="600" t="str">
        <f t="shared" si="2243"/>
        <v/>
      </c>
      <c r="CQ443" s="600" t="str">
        <f t="shared" si="2259"/>
        <v/>
      </c>
      <c r="CR443" s="600" t="str">
        <f t="shared" si="2244"/>
        <v/>
      </c>
    </row>
    <row r="444" spans="1:96" x14ac:dyDescent="0.25">
      <c r="A444" s="591"/>
      <c r="C444" s="125">
        <f t="shared" si="2189"/>
        <v>442</v>
      </c>
      <c r="D444" s="125" t="e">
        <f t="shared" ca="1" si="2456"/>
        <v>#N/A</v>
      </c>
      <c r="E444" s="125" t="e">
        <f t="shared" ca="1" si="2456"/>
        <v>#N/A</v>
      </c>
      <c r="F444" s="125" t="e">
        <f t="shared" ca="1" si="2456"/>
        <v>#N/A</v>
      </c>
      <c r="G444" s="125" t="e">
        <f t="shared" ca="1" si="2456"/>
        <v>#N/A</v>
      </c>
      <c r="H444" s="125" t="e">
        <f t="shared" ca="1" si="2456"/>
        <v>#N/A</v>
      </c>
      <c r="I444" s="125" t="e">
        <f t="shared" ca="1" si="2456"/>
        <v>#N/A</v>
      </c>
      <c r="J444" s="125" t="e">
        <f t="shared" ca="1" si="2456"/>
        <v>#N/A</v>
      </c>
      <c r="K444" s="125" t="e">
        <f t="shared" ca="1" si="2456"/>
        <v>#N/A</v>
      </c>
      <c r="L444" s="125" t="e">
        <f t="shared" ca="1" si="2456"/>
        <v>#N/A</v>
      </c>
      <c r="M444" s="125" t="e">
        <f t="shared" ca="1" si="2456"/>
        <v>#N/A</v>
      </c>
      <c r="N444" s="125" t="e">
        <f t="shared" ca="1" si="2456"/>
        <v>#N/A</v>
      </c>
      <c r="O444" s="125" t="e">
        <f t="shared" ca="1" si="2456"/>
        <v>#N/A</v>
      </c>
      <c r="P444" s="125" t="e">
        <f t="shared" ca="1" si="2456"/>
        <v>#N/A</v>
      </c>
      <c r="Q444" s="125" t="e">
        <f t="shared" ca="1" si="2456"/>
        <v>#N/A</v>
      </c>
      <c r="R444" s="125" t="e">
        <f t="shared" ca="1" si="2456"/>
        <v>#N/A</v>
      </c>
      <c r="S444" s="125" t="e">
        <f t="shared" ca="1" si="2456"/>
        <v>#N/A</v>
      </c>
      <c r="T444" s="125" t="e">
        <f t="shared" ca="1" si="2449"/>
        <v>#N/A</v>
      </c>
      <c r="U444" s="125" t="e">
        <f t="shared" ca="1" si="2449"/>
        <v>#N/A</v>
      </c>
      <c r="V444" s="125" t="e">
        <f t="shared" ca="1" si="2449"/>
        <v>#N/A</v>
      </c>
      <c r="W444" s="125" t="e">
        <f t="shared" ca="1" si="2449"/>
        <v>#N/A</v>
      </c>
      <c r="X444" s="125" t="e">
        <f t="shared" ca="1" si="2449"/>
        <v>#N/A</v>
      </c>
      <c r="Y444" s="125" t="e">
        <f t="shared" ca="1" si="2449"/>
        <v>#N/A</v>
      </c>
      <c r="Z444" s="125" t="e">
        <f t="shared" ca="1" si="2449"/>
        <v>#N/A</v>
      </c>
      <c r="AA444" s="125" t="e">
        <f t="shared" ca="1" si="2449"/>
        <v>#N/A</v>
      </c>
      <c r="AB444" s="125" t="e">
        <f t="shared" ca="1" si="2449"/>
        <v>#N/A</v>
      </c>
      <c r="AC444" s="125" t="e">
        <f t="shared" ca="1" si="2449"/>
        <v>#N/A</v>
      </c>
      <c r="AD444" s="125" t="e">
        <f t="shared" ca="1" si="2449"/>
        <v>#N/A</v>
      </c>
      <c r="AE444" s="125" t="e">
        <f t="shared" ca="1" si="2449"/>
        <v>#N/A</v>
      </c>
      <c r="AF444" s="125" t="e">
        <f t="shared" ca="1" si="2449"/>
        <v>#N/A</v>
      </c>
      <c r="AG444" s="125" t="e">
        <f t="shared" ca="1" si="2449"/>
        <v>#N/A</v>
      </c>
      <c r="AH444" s="125" t="e">
        <f t="shared" ca="1" si="2449"/>
        <v>#N/A</v>
      </c>
      <c r="AI444" s="125" t="e">
        <f t="shared" ca="1" si="2457"/>
        <v>#N/A</v>
      </c>
      <c r="AJ444" s="125" t="e">
        <f t="shared" ca="1" si="2457"/>
        <v>#N/A</v>
      </c>
      <c r="AK444" s="125" t="e">
        <f t="shared" ca="1" si="2457"/>
        <v>#N/A</v>
      </c>
      <c r="AL444" s="125" t="e">
        <f t="shared" ca="1" si="2457"/>
        <v>#N/A</v>
      </c>
      <c r="AM444" s="125" t="e">
        <f t="shared" ca="1" si="2457"/>
        <v>#N/A</v>
      </c>
      <c r="AN444" s="125" t="e">
        <f t="shared" ca="1" si="2457"/>
        <v>#N/A</v>
      </c>
      <c r="AO444" s="125" t="e">
        <f t="shared" ca="1" si="2457"/>
        <v>#N/A</v>
      </c>
      <c r="AP444" s="125" t="e">
        <f t="shared" ca="1" si="2457"/>
        <v>#N/A</v>
      </c>
      <c r="AQ444" s="125" t="e">
        <f t="shared" ca="1" si="2457"/>
        <v>#N/A</v>
      </c>
      <c r="AR444" s="125" t="e">
        <f t="shared" ca="1" si="2457"/>
        <v>#N/A</v>
      </c>
      <c r="AS444" s="125" t="e">
        <f t="shared" ca="1" si="2457"/>
        <v>#N/A</v>
      </c>
      <c r="AT444" s="125" t="e">
        <f t="shared" ca="1" si="2457"/>
        <v>#N/A</v>
      </c>
      <c r="AU444" s="125" t="e">
        <f t="shared" ca="1" si="2457"/>
        <v>#N/A</v>
      </c>
      <c r="AV444" s="125" t="e">
        <f t="shared" ca="1" si="2457"/>
        <v>#N/A</v>
      </c>
      <c r="AW444" s="125" t="e">
        <f t="shared" ca="1" si="2457"/>
        <v>#N/A</v>
      </c>
      <c r="AX444" s="125" t="e">
        <f t="shared" ca="1" si="2457"/>
        <v>#N/A</v>
      </c>
      <c r="AY444" s="125" t="e">
        <f t="shared" ca="1" si="2450"/>
        <v>#N/A</v>
      </c>
      <c r="AZ444" s="125" t="e">
        <f t="shared" ca="1" si="2450"/>
        <v>#N/A</v>
      </c>
      <c r="BA444" s="125" t="e">
        <f t="shared" ca="1" si="2450"/>
        <v>#N/A</v>
      </c>
      <c r="BB444" s="125" t="str">
        <f t="shared" ca="1" si="2182"/>
        <v/>
      </c>
      <c r="BC444" s="125" t="str">
        <f t="shared" ca="1" si="2174"/>
        <v/>
      </c>
      <c r="BD444" s="125" t="str">
        <f t="shared" ca="1" si="2175"/>
        <v/>
      </c>
      <c r="BE444" s="125" t="str">
        <f t="shared" ca="1" si="2176"/>
        <v/>
      </c>
      <c r="BF444" t="str">
        <f t="shared" ca="1" si="2183"/>
        <v/>
      </c>
      <c r="BG444" s="125" t="str">
        <f t="shared" ca="1" si="2210"/>
        <v/>
      </c>
      <c r="BI444" s="606" t="str">
        <f t="shared" ca="1" si="2245"/>
        <v/>
      </c>
      <c r="BJ444" s="125" t="str">
        <f t="shared" ca="1" si="2223"/>
        <v/>
      </c>
      <c r="BK444" s="125" t="str">
        <f t="shared" ca="1" si="2246"/>
        <v/>
      </c>
      <c r="BL444" s="125" t="str">
        <f t="shared" ref="BL444" ca="1" si="2508">IFERROR(INDEX($D$2:$BA$203,$A$41-1+$BI444,$A$27-3)*IF(RTF_unit="K",1,IF(RTF_unit="lb",1/1000,IF(RTF_unit="T",2,1))),"")</f>
        <v/>
      </c>
      <c r="BM444" s="125" t="str">
        <f t="shared" ref="BM444" ca="1" si="2509">IFERROR(INDEX($D$2:$BA$203,$A$41-1+$BI444,$A$27-1)*IF(RTF_unit="K",1,IF(RTF_unit="lb",1/1000,IF(RTF_unit="T",2,1))),"")</f>
        <v/>
      </c>
      <c r="BN444" s="125" t="str">
        <f t="shared" ref="BN444" ca="1" si="2510">IFERROR(INDEX($D$2:$BA$203,$A$41-1+$BI444,$A$27-2)*IF(RTF_unit="K",1,IF(RTF_unit="lb",1/1000,IF(RTF_unit="T",2,1))),"")</f>
        <v/>
      </c>
      <c r="BO444" s="125" t="str">
        <f t="shared" ref="BO444" ca="1" si="2511">IFERROR(INDEX($D$2:$BA$203,$A$41-1+$BI444,$A$27)*IF(RTF_unit_Moment="kip-ft",1,IF(RTF_unit_Moment="kip-in",1/12,IF(RTF_unit_Moment="lb-ft",1/1000,IF(RTF_unit_Moment="lb-in",1/12000,1)))),"")</f>
        <v/>
      </c>
      <c r="BP444" s="125" t="str">
        <f t="shared" ref="BP444" ca="1" si="2512">IFERROR(INDEX($D$2:$BA$203,$A$41-1+$BI444,$A$30)*IF(RTF_unit_Moment="kip-ft",1,IF(RTF_unit_Moment="kip-in",1/12,IF(RTF_unit_Moment="lb-ft",1/1000,IF(RTF_unit_Moment="lb-in",1/12000,1)))),"")</f>
        <v/>
      </c>
      <c r="BQ444" s="125" t="str">
        <f t="shared" ca="1" si="2252"/>
        <v/>
      </c>
      <c r="BR444" s="125" t="str">
        <f t="shared" ca="1" si="2253"/>
        <v/>
      </c>
      <c r="BT444" s="125" t="str">
        <f t="array" aca="1" ref="BT444" ca="1">IFERROR(INDEX($BB$1:$BB$203,SMALL(IF($BB$1:$BB$203&lt;&gt;"",ROW($BB$1:$BB$203)),ROW(437:437))),"")</f>
        <v/>
      </c>
      <c r="BU444" s="604" t="str">
        <f t="shared" ca="1" si="2221"/>
        <v/>
      </c>
      <c r="BV444" s="125" t="str">
        <f t="shared" ca="1" si="2418"/>
        <v/>
      </c>
      <c r="BW444" s="125" t="str">
        <f t="shared" ca="1" si="2418"/>
        <v/>
      </c>
      <c r="BX444" s="125" t="str">
        <f t="shared" ca="1" si="2418"/>
        <v/>
      </c>
      <c r="BY444" s="125" t="str">
        <f t="shared" ca="1" si="2230"/>
        <v/>
      </c>
      <c r="BZ444" s="125" t="str">
        <f t="shared" ca="1" si="2222"/>
        <v/>
      </c>
      <c r="CA444" s="125" t="str">
        <f t="shared" ca="1" si="2231"/>
        <v/>
      </c>
      <c r="CB444" s="125" t="str">
        <f t="shared" ca="1" si="2232"/>
        <v/>
      </c>
      <c r="CC444" s="125" t="str">
        <f t="shared" ca="1" si="2233"/>
        <v/>
      </c>
      <c r="CD444" s="125" t="str">
        <f t="shared" ca="1" si="2234"/>
        <v/>
      </c>
      <c r="CE444" s="125" t="str">
        <f t="shared" ca="1" si="2235"/>
        <v/>
      </c>
      <c r="CF444" s="125" t="str">
        <f t="shared" ca="1" si="2236"/>
        <v/>
      </c>
      <c r="CG444" s="125" t="str">
        <f t="shared" ca="1" si="2237"/>
        <v/>
      </c>
      <c r="CH444" s="125" t="str">
        <f t="shared" ca="1" si="2238"/>
        <v/>
      </c>
      <c r="CI444" s="125" t="str">
        <f t="shared" ca="1" si="2239"/>
        <v/>
      </c>
      <c r="CJ444" s="125" t="str">
        <f t="array" aca="1" ref="CJ444" ca="1">IFERROR(INDEX($CI$1:$CI$502,SMALL(IF($CI$1:$CI$502&lt;&gt;"",ROW($CI$1:$CI$502)),ROW(437:437))),"")</f>
        <v/>
      </c>
      <c r="CK444" s="125" t="str">
        <f t="shared" ca="1" si="2240"/>
        <v/>
      </c>
      <c r="CL444" s="125" t="str">
        <f t="shared" ca="1" si="2241"/>
        <v/>
      </c>
      <c r="CM444" s="125"/>
      <c r="CO444" s="125" t="str">
        <f t="shared" si="2242"/>
        <v/>
      </c>
      <c r="CP444" s="600" t="str">
        <f t="shared" si="2243"/>
        <v/>
      </c>
      <c r="CQ444" s="600" t="str">
        <f t="shared" si="2259"/>
        <v/>
      </c>
      <c r="CR444" s="600" t="str">
        <f t="shared" si="2244"/>
        <v/>
      </c>
    </row>
    <row r="445" spans="1:96" x14ac:dyDescent="0.25">
      <c r="A445" s="591"/>
      <c r="C445" s="125">
        <f t="shared" si="2189"/>
        <v>443</v>
      </c>
      <c r="D445" s="125" t="e">
        <f t="shared" ca="1" si="2456"/>
        <v>#N/A</v>
      </c>
      <c r="E445" s="125" t="e">
        <f t="shared" ca="1" si="2456"/>
        <v>#N/A</v>
      </c>
      <c r="F445" s="125" t="e">
        <f t="shared" ca="1" si="2456"/>
        <v>#N/A</v>
      </c>
      <c r="G445" s="125" t="e">
        <f t="shared" ca="1" si="2456"/>
        <v>#N/A</v>
      </c>
      <c r="H445" s="125" t="e">
        <f t="shared" ca="1" si="2456"/>
        <v>#N/A</v>
      </c>
      <c r="I445" s="125" t="e">
        <f t="shared" ca="1" si="2456"/>
        <v>#N/A</v>
      </c>
      <c r="J445" s="125" t="e">
        <f t="shared" ca="1" si="2456"/>
        <v>#N/A</v>
      </c>
      <c r="K445" s="125" t="e">
        <f t="shared" ca="1" si="2456"/>
        <v>#N/A</v>
      </c>
      <c r="L445" s="125" t="e">
        <f t="shared" ca="1" si="2456"/>
        <v>#N/A</v>
      </c>
      <c r="M445" s="125" t="e">
        <f t="shared" ca="1" si="2456"/>
        <v>#N/A</v>
      </c>
      <c r="N445" s="125" t="e">
        <f t="shared" ca="1" si="2456"/>
        <v>#N/A</v>
      </c>
      <c r="O445" s="125" t="e">
        <f t="shared" ca="1" si="2456"/>
        <v>#N/A</v>
      </c>
      <c r="P445" s="125" t="e">
        <f t="shared" ca="1" si="2456"/>
        <v>#N/A</v>
      </c>
      <c r="Q445" s="125" t="e">
        <f t="shared" ca="1" si="2456"/>
        <v>#N/A</v>
      </c>
      <c r="R445" s="125" t="e">
        <f t="shared" ca="1" si="2456"/>
        <v>#N/A</v>
      </c>
      <c r="S445" s="125" t="e">
        <f t="shared" ca="1" si="2456"/>
        <v>#N/A</v>
      </c>
      <c r="T445" s="125" t="e">
        <f t="shared" ca="1" si="2449"/>
        <v>#N/A</v>
      </c>
      <c r="U445" s="125" t="e">
        <f t="shared" ca="1" si="2449"/>
        <v>#N/A</v>
      </c>
      <c r="V445" s="125" t="e">
        <f t="shared" ca="1" si="2449"/>
        <v>#N/A</v>
      </c>
      <c r="W445" s="125" t="e">
        <f t="shared" ca="1" si="2449"/>
        <v>#N/A</v>
      </c>
      <c r="X445" s="125" t="e">
        <f t="shared" ca="1" si="2449"/>
        <v>#N/A</v>
      </c>
      <c r="Y445" s="125" t="e">
        <f t="shared" ca="1" si="2449"/>
        <v>#N/A</v>
      </c>
      <c r="Z445" s="125" t="e">
        <f t="shared" ca="1" si="2449"/>
        <v>#N/A</v>
      </c>
      <c r="AA445" s="125" t="e">
        <f t="shared" ca="1" si="2449"/>
        <v>#N/A</v>
      </c>
      <c r="AB445" s="125" t="e">
        <f t="shared" ca="1" si="2449"/>
        <v>#N/A</v>
      </c>
      <c r="AC445" s="125" t="e">
        <f t="shared" ca="1" si="2449"/>
        <v>#N/A</v>
      </c>
      <c r="AD445" s="125" t="e">
        <f t="shared" ca="1" si="2449"/>
        <v>#N/A</v>
      </c>
      <c r="AE445" s="125" t="e">
        <f t="shared" ca="1" si="2449"/>
        <v>#N/A</v>
      </c>
      <c r="AF445" s="125" t="e">
        <f t="shared" ca="1" si="2449"/>
        <v>#N/A</v>
      </c>
      <c r="AG445" s="125" t="e">
        <f t="shared" ca="1" si="2449"/>
        <v>#N/A</v>
      </c>
      <c r="AH445" s="125" t="e">
        <f t="shared" ca="1" si="2449"/>
        <v>#N/A</v>
      </c>
      <c r="AI445" s="125" t="e">
        <f t="shared" ca="1" si="2457"/>
        <v>#N/A</v>
      </c>
      <c r="AJ445" s="125" t="e">
        <f t="shared" ca="1" si="2457"/>
        <v>#N/A</v>
      </c>
      <c r="AK445" s="125" t="e">
        <f t="shared" ca="1" si="2457"/>
        <v>#N/A</v>
      </c>
      <c r="AL445" s="125" t="e">
        <f t="shared" ca="1" si="2457"/>
        <v>#N/A</v>
      </c>
      <c r="AM445" s="125" t="e">
        <f t="shared" ca="1" si="2457"/>
        <v>#N/A</v>
      </c>
      <c r="AN445" s="125" t="e">
        <f t="shared" ca="1" si="2457"/>
        <v>#N/A</v>
      </c>
      <c r="AO445" s="125" t="e">
        <f t="shared" ca="1" si="2457"/>
        <v>#N/A</v>
      </c>
      <c r="AP445" s="125" t="e">
        <f t="shared" ca="1" si="2457"/>
        <v>#N/A</v>
      </c>
      <c r="AQ445" s="125" t="e">
        <f t="shared" ca="1" si="2457"/>
        <v>#N/A</v>
      </c>
      <c r="AR445" s="125" t="e">
        <f t="shared" ca="1" si="2457"/>
        <v>#N/A</v>
      </c>
      <c r="AS445" s="125" t="e">
        <f t="shared" ca="1" si="2457"/>
        <v>#N/A</v>
      </c>
      <c r="AT445" s="125" t="e">
        <f t="shared" ca="1" si="2457"/>
        <v>#N/A</v>
      </c>
      <c r="AU445" s="125" t="e">
        <f t="shared" ca="1" si="2457"/>
        <v>#N/A</v>
      </c>
      <c r="AV445" s="125" t="e">
        <f t="shared" ca="1" si="2457"/>
        <v>#N/A</v>
      </c>
      <c r="AW445" s="125" t="e">
        <f t="shared" ca="1" si="2457"/>
        <v>#N/A</v>
      </c>
      <c r="AX445" s="125" t="e">
        <f t="shared" ca="1" si="2457"/>
        <v>#N/A</v>
      </c>
      <c r="AY445" s="125" t="e">
        <f t="shared" ca="1" si="2450"/>
        <v>#N/A</v>
      </c>
      <c r="AZ445" s="125" t="e">
        <f t="shared" ca="1" si="2450"/>
        <v>#N/A</v>
      </c>
      <c r="BA445" s="125" t="e">
        <f t="shared" ca="1" si="2450"/>
        <v>#N/A</v>
      </c>
      <c r="BB445" s="125" t="str">
        <f t="shared" ca="1" si="2182"/>
        <v/>
      </c>
      <c r="BC445" s="125" t="str">
        <f t="shared" ca="1" si="2174"/>
        <v/>
      </c>
      <c r="BD445" s="125" t="str">
        <f t="shared" ca="1" si="2175"/>
        <v/>
      </c>
      <c r="BE445" s="125" t="str">
        <f t="shared" ca="1" si="2176"/>
        <v/>
      </c>
      <c r="BF445" t="str">
        <f t="shared" ca="1" si="2183"/>
        <v/>
      </c>
      <c r="BG445" s="125" t="str">
        <f t="shared" ca="1" si="2210"/>
        <v/>
      </c>
      <c r="BI445" s="606" t="str">
        <f t="shared" ca="1" si="2245"/>
        <v/>
      </c>
      <c r="BJ445" s="125" t="str">
        <f t="shared" ca="1" si="2223"/>
        <v/>
      </c>
      <c r="BK445" s="125" t="str">
        <f t="shared" ca="1" si="2246"/>
        <v/>
      </c>
      <c r="BL445" s="125" t="str">
        <f t="shared" ref="BL445" ca="1" si="2513">IFERROR(INDEX($D$2:$BA$203,$A$41-1+$BI445,$A$27-3)*IF(RTF_unit="K",1,IF(RTF_unit="lb",1/1000,IF(RTF_unit="T",2,1))),"")</f>
        <v/>
      </c>
      <c r="BM445" s="125" t="str">
        <f t="shared" ref="BM445" ca="1" si="2514">IFERROR(INDEX($D$2:$BA$203,$A$41-1+$BI445,$A$27-1)*IF(RTF_unit="K",1,IF(RTF_unit="lb",1/1000,IF(RTF_unit="T",2,1))),"")</f>
        <v/>
      </c>
      <c r="BN445" s="125" t="str">
        <f t="shared" ref="BN445" ca="1" si="2515">IFERROR(INDEX($D$2:$BA$203,$A$41-1+$BI445,$A$27-2)*IF(RTF_unit="K",1,IF(RTF_unit="lb",1/1000,IF(RTF_unit="T",2,1))),"")</f>
        <v/>
      </c>
      <c r="BO445" s="125" t="str">
        <f t="shared" ref="BO445" ca="1" si="2516">IFERROR(INDEX($D$2:$BA$203,$A$41-1+$BI445,$A$27)*IF(RTF_unit_Moment="kip-ft",1,IF(RTF_unit_Moment="kip-in",1/12,IF(RTF_unit_Moment="lb-ft",1/1000,IF(RTF_unit_Moment="lb-in",1/12000,1)))),"")</f>
        <v/>
      </c>
      <c r="BP445" s="125" t="str">
        <f t="shared" ref="BP445" ca="1" si="2517">IFERROR(INDEX($D$2:$BA$203,$A$41-1+$BI445,$A$30)*IF(RTF_unit_Moment="kip-ft",1,IF(RTF_unit_Moment="kip-in",1/12,IF(RTF_unit_Moment="lb-ft",1/1000,IF(RTF_unit_Moment="lb-in",1/12000,1)))),"")</f>
        <v/>
      </c>
      <c r="BQ445" s="125" t="str">
        <f t="shared" ca="1" si="2252"/>
        <v/>
      </c>
      <c r="BR445" s="125" t="str">
        <f t="shared" ca="1" si="2253"/>
        <v/>
      </c>
      <c r="BT445" s="125" t="str">
        <f t="array" aca="1" ref="BT445" ca="1">IFERROR(INDEX($BB$1:$BB$203,SMALL(IF($BB$1:$BB$203&lt;&gt;"",ROW($BB$1:$BB$203)),ROW(438:438))),"")</f>
        <v/>
      </c>
      <c r="BU445" s="604" t="str">
        <f t="shared" ca="1" si="2221"/>
        <v/>
      </c>
      <c r="BV445" s="125" t="str">
        <f t="shared" ca="1" si="2418"/>
        <v/>
      </c>
      <c r="BW445" s="125" t="str">
        <f t="shared" ca="1" si="2418"/>
        <v/>
      </c>
      <c r="BX445" s="125" t="str">
        <f t="shared" ca="1" si="2418"/>
        <v/>
      </c>
      <c r="BY445" s="125" t="str">
        <f t="shared" ca="1" si="2230"/>
        <v/>
      </c>
      <c r="BZ445" s="125" t="str">
        <f t="shared" ca="1" si="2222"/>
        <v/>
      </c>
      <c r="CA445" s="125" t="str">
        <f t="shared" ca="1" si="2231"/>
        <v/>
      </c>
      <c r="CB445" s="125" t="str">
        <f t="shared" ca="1" si="2232"/>
        <v/>
      </c>
      <c r="CC445" s="125" t="str">
        <f t="shared" ca="1" si="2233"/>
        <v/>
      </c>
      <c r="CD445" s="125" t="str">
        <f t="shared" ca="1" si="2234"/>
        <v/>
      </c>
      <c r="CE445" s="125" t="str">
        <f t="shared" ca="1" si="2235"/>
        <v/>
      </c>
      <c r="CF445" s="125" t="str">
        <f t="shared" ca="1" si="2236"/>
        <v/>
      </c>
      <c r="CG445" s="125" t="str">
        <f t="shared" ca="1" si="2237"/>
        <v/>
      </c>
      <c r="CH445" s="125" t="str">
        <f t="shared" ca="1" si="2238"/>
        <v/>
      </c>
      <c r="CI445" s="125" t="str">
        <f t="shared" ca="1" si="2239"/>
        <v/>
      </c>
      <c r="CJ445" s="125" t="str">
        <f t="array" aca="1" ref="CJ445" ca="1">IFERROR(INDEX($CI$1:$CI$502,SMALL(IF($CI$1:$CI$502&lt;&gt;"",ROW($CI$1:$CI$502)),ROW(438:438))),"")</f>
        <v/>
      </c>
      <c r="CK445" s="125" t="str">
        <f t="shared" ca="1" si="2240"/>
        <v/>
      </c>
      <c r="CL445" s="125" t="str">
        <f t="shared" ca="1" si="2241"/>
        <v/>
      </c>
      <c r="CM445" s="125"/>
      <c r="CO445" s="125" t="str">
        <f t="shared" si="2242"/>
        <v/>
      </c>
      <c r="CP445" s="600" t="str">
        <f t="shared" si="2243"/>
        <v/>
      </c>
      <c r="CQ445" s="600" t="str">
        <f t="shared" si="2259"/>
        <v/>
      </c>
      <c r="CR445" s="600" t="str">
        <f t="shared" si="2244"/>
        <v/>
      </c>
    </row>
    <row r="446" spans="1:96" x14ac:dyDescent="0.25">
      <c r="A446" s="591"/>
      <c r="C446" s="125">
        <f t="shared" si="2189"/>
        <v>444</v>
      </c>
      <c r="D446" s="125" t="e">
        <f t="shared" ca="1" si="2456"/>
        <v>#N/A</v>
      </c>
      <c r="E446" s="125" t="e">
        <f t="shared" ca="1" si="2456"/>
        <v>#N/A</v>
      </c>
      <c r="F446" s="125" t="e">
        <f t="shared" ca="1" si="2456"/>
        <v>#N/A</v>
      </c>
      <c r="G446" s="125" t="e">
        <f t="shared" ca="1" si="2456"/>
        <v>#N/A</v>
      </c>
      <c r="H446" s="125" t="e">
        <f t="shared" ca="1" si="2456"/>
        <v>#N/A</v>
      </c>
      <c r="I446" s="125" t="e">
        <f t="shared" ca="1" si="2456"/>
        <v>#N/A</v>
      </c>
      <c r="J446" s="125" t="e">
        <f t="shared" ca="1" si="2456"/>
        <v>#N/A</v>
      </c>
      <c r="K446" s="125" t="e">
        <f t="shared" ca="1" si="2456"/>
        <v>#N/A</v>
      </c>
      <c r="L446" s="125" t="e">
        <f t="shared" ca="1" si="2456"/>
        <v>#N/A</v>
      </c>
      <c r="M446" s="125" t="e">
        <f t="shared" ca="1" si="2456"/>
        <v>#N/A</v>
      </c>
      <c r="N446" s="125" t="e">
        <f t="shared" ca="1" si="2456"/>
        <v>#N/A</v>
      </c>
      <c r="O446" s="125" t="e">
        <f t="shared" ca="1" si="2456"/>
        <v>#N/A</v>
      </c>
      <c r="P446" s="125" t="e">
        <f t="shared" ca="1" si="2456"/>
        <v>#N/A</v>
      </c>
      <c r="Q446" s="125" t="e">
        <f t="shared" ca="1" si="2456"/>
        <v>#N/A</v>
      </c>
      <c r="R446" s="125" t="e">
        <f t="shared" ca="1" si="2456"/>
        <v>#N/A</v>
      </c>
      <c r="S446" s="125" t="e">
        <f t="shared" ca="1" si="2456"/>
        <v>#N/A</v>
      </c>
      <c r="T446" s="125" t="e">
        <f t="shared" ca="1" si="2449"/>
        <v>#N/A</v>
      </c>
      <c r="U446" s="125" t="e">
        <f t="shared" ca="1" si="2449"/>
        <v>#N/A</v>
      </c>
      <c r="V446" s="125" t="e">
        <f t="shared" ca="1" si="2449"/>
        <v>#N/A</v>
      </c>
      <c r="W446" s="125" t="e">
        <f t="shared" ca="1" si="2449"/>
        <v>#N/A</v>
      </c>
      <c r="X446" s="125" t="e">
        <f t="shared" ca="1" si="2449"/>
        <v>#N/A</v>
      </c>
      <c r="Y446" s="125" t="e">
        <f t="shared" ca="1" si="2449"/>
        <v>#N/A</v>
      </c>
      <c r="Z446" s="125" t="e">
        <f t="shared" ca="1" si="2449"/>
        <v>#N/A</v>
      </c>
      <c r="AA446" s="125" t="e">
        <f t="shared" ca="1" si="2449"/>
        <v>#N/A</v>
      </c>
      <c r="AB446" s="125" t="e">
        <f t="shared" ca="1" si="2449"/>
        <v>#N/A</v>
      </c>
      <c r="AC446" s="125" t="e">
        <f t="shared" ca="1" si="2449"/>
        <v>#N/A</v>
      </c>
      <c r="AD446" s="125" t="e">
        <f t="shared" ca="1" si="2449"/>
        <v>#N/A</v>
      </c>
      <c r="AE446" s="125" t="e">
        <f t="shared" ca="1" si="2449"/>
        <v>#N/A</v>
      </c>
      <c r="AF446" s="125" t="e">
        <f t="shared" ca="1" si="2449"/>
        <v>#N/A</v>
      </c>
      <c r="AG446" s="125" t="e">
        <f t="shared" ca="1" si="2449"/>
        <v>#N/A</v>
      </c>
      <c r="AH446" s="125" t="e">
        <f t="shared" ca="1" si="2449"/>
        <v>#N/A</v>
      </c>
      <c r="AI446" s="125" t="e">
        <f t="shared" ca="1" si="2457"/>
        <v>#N/A</v>
      </c>
      <c r="AJ446" s="125" t="e">
        <f t="shared" ca="1" si="2457"/>
        <v>#N/A</v>
      </c>
      <c r="AK446" s="125" t="e">
        <f t="shared" ca="1" si="2457"/>
        <v>#N/A</v>
      </c>
      <c r="AL446" s="125" t="e">
        <f t="shared" ca="1" si="2457"/>
        <v>#N/A</v>
      </c>
      <c r="AM446" s="125" t="e">
        <f t="shared" ca="1" si="2457"/>
        <v>#N/A</v>
      </c>
      <c r="AN446" s="125" t="e">
        <f t="shared" ca="1" si="2457"/>
        <v>#N/A</v>
      </c>
      <c r="AO446" s="125" t="e">
        <f t="shared" ca="1" si="2457"/>
        <v>#N/A</v>
      </c>
      <c r="AP446" s="125" t="e">
        <f t="shared" ca="1" si="2457"/>
        <v>#N/A</v>
      </c>
      <c r="AQ446" s="125" t="e">
        <f t="shared" ca="1" si="2457"/>
        <v>#N/A</v>
      </c>
      <c r="AR446" s="125" t="e">
        <f t="shared" ca="1" si="2457"/>
        <v>#N/A</v>
      </c>
      <c r="AS446" s="125" t="e">
        <f t="shared" ca="1" si="2457"/>
        <v>#N/A</v>
      </c>
      <c r="AT446" s="125" t="e">
        <f t="shared" ca="1" si="2457"/>
        <v>#N/A</v>
      </c>
      <c r="AU446" s="125" t="e">
        <f t="shared" ca="1" si="2457"/>
        <v>#N/A</v>
      </c>
      <c r="AV446" s="125" t="e">
        <f t="shared" ca="1" si="2457"/>
        <v>#N/A</v>
      </c>
      <c r="AW446" s="125" t="e">
        <f t="shared" ca="1" si="2457"/>
        <v>#N/A</v>
      </c>
      <c r="AX446" s="125" t="e">
        <f t="shared" ca="1" si="2457"/>
        <v>#N/A</v>
      </c>
      <c r="AY446" s="125" t="e">
        <f t="shared" ca="1" si="2450"/>
        <v>#N/A</v>
      </c>
      <c r="AZ446" s="125" t="e">
        <f t="shared" ca="1" si="2450"/>
        <v>#N/A</v>
      </c>
      <c r="BA446" s="125" t="e">
        <f t="shared" ca="1" si="2450"/>
        <v>#N/A</v>
      </c>
      <c r="BB446" s="125" t="str">
        <f t="shared" ca="1" si="2182"/>
        <v/>
      </c>
      <c r="BC446" s="125" t="str">
        <f t="shared" ca="1" si="2174"/>
        <v/>
      </c>
      <c r="BD446" s="125" t="str">
        <f t="shared" ca="1" si="2175"/>
        <v/>
      </c>
      <c r="BE446" s="125" t="str">
        <f t="shared" ca="1" si="2176"/>
        <v/>
      </c>
      <c r="BF446" t="str">
        <f t="shared" ca="1" si="2183"/>
        <v/>
      </c>
      <c r="BG446" s="125" t="str">
        <f t="shared" ca="1" si="2210"/>
        <v/>
      </c>
      <c r="BI446" s="606" t="str">
        <f t="shared" ca="1" si="2245"/>
        <v/>
      </c>
      <c r="BJ446" s="125" t="str">
        <f t="shared" ca="1" si="2223"/>
        <v/>
      </c>
      <c r="BK446" s="125" t="str">
        <f t="shared" ca="1" si="2246"/>
        <v/>
      </c>
      <c r="BL446" s="125" t="str">
        <f t="shared" ref="BL446" ca="1" si="2518">IFERROR(INDEX($D$2:$BA$203,$A$41-1+$BI446,$A$27-3)*IF(RTF_unit="K",1,IF(RTF_unit="lb",1/1000,IF(RTF_unit="T",2,1))),"")</f>
        <v/>
      </c>
      <c r="BM446" s="125" t="str">
        <f t="shared" ref="BM446" ca="1" si="2519">IFERROR(INDEX($D$2:$BA$203,$A$41-1+$BI446,$A$27-1)*IF(RTF_unit="K",1,IF(RTF_unit="lb",1/1000,IF(RTF_unit="T",2,1))),"")</f>
        <v/>
      </c>
      <c r="BN446" s="125" t="str">
        <f t="shared" ref="BN446" ca="1" si="2520">IFERROR(INDEX($D$2:$BA$203,$A$41-1+$BI446,$A$27-2)*IF(RTF_unit="K",1,IF(RTF_unit="lb",1/1000,IF(RTF_unit="T",2,1))),"")</f>
        <v/>
      </c>
      <c r="BO446" s="125" t="str">
        <f t="shared" ref="BO446" ca="1" si="2521">IFERROR(INDEX($D$2:$BA$203,$A$41-1+$BI446,$A$27)*IF(RTF_unit_Moment="kip-ft",1,IF(RTF_unit_Moment="kip-in",1/12,IF(RTF_unit_Moment="lb-ft",1/1000,IF(RTF_unit_Moment="lb-in",1/12000,1)))),"")</f>
        <v/>
      </c>
      <c r="BP446" s="125" t="str">
        <f t="shared" ref="BP446" ca="1" si="2522">IFERROR(INDEX($D$2:$BA$203,$A$41-1+$BI446,$A$30)*IF(RTF_unit_Moment="kip-ft",1,IF(RTF_unit_Moment="kip-in",1/12,IF(RTF_unit_Moment="lb-ft",1/1000,IF(RTF_unit_Moment="lb-in",1/12000,1)))),"")</f>
        <v/>
      </c>
      <c r="BQ446" s="125" t="str">
        <f t="shared" ca="1" si="2252"/>
        <v/>
      </c>
      <c r="BR446" s="125" t="str">
        <f t="shared" ca="1" si="2253"/>
        <v/>
      </c>
      <c r="BT446" s="125" t="str">
        <f t="array" aca="1" ref="BT446" ca="1">IFERROR(INDEX($BB$1:$BB$203,SMALL(IF($BB$1:$BB$203&lt;&gt;"",ROW($BB$1:$BB$203)),ROW(439:439))),"")</f>
        <v/>
      </c>
      <c r="BU446" s="604" t="str">
        <f t="shared" ca="1" si="2221"/>
        <v/>
      </c>
      <c r="BV446" s="125" t="str">
        <f t="shared" ca="1" si="2418"/>
        <v/>
      </c>
      <c r="BW446" s="125" t="str">
        <f t="shared" ca="1" si="2418"/>
        <v/>
      </c>
      <c r="BX446" s="125" t="str">
        <f t="shared" ca="1" si="2418"/>
        <v/>
      </c>
      <c r="BY446" s="125" t="str">
        <f t="shared" ca="1" si="2230"/>
        <v/>
      </c>
      <c r="BZ446" s="125" t="str">
        <f t="shared" ca="1" si="2222"/>
        <v/>
      </c>
      <c r="CA446" s="125" t="str">
        <f t="shared" ca="1" si="2231"/>
        <v/>
      </c>
      <c r="CB446" s="125" t="str">
        <f t="shared" ca="1" si="2232"/>
        <v/>
      </c>
      <c r="CC446" s="125" t="str">
        <f t="shared" ca="1" si="2233"/>
        <v/>
      </c>
      <c r="CD446" s="125" t="str">
        <f t="shared" ca="1" si="2234"/>
        <v/>
      </c>
      <c r="CE446" s="125" t="str">
        <f t="shared" ca="1" si="2235"/>
        <v/>
      </c>
      <c r="CF446" s="125" t="str">
        <f t="shared" ca="1" si="2236"/>
        <v/>
      </c>
      <c r="CG446" s="125" t="str">
        <f t="shared" ca="1" si="2237"/>
        <v/>
      </c>
      <c r="CH446" s="125" t="str">
        <f t="shared" ca="1" si="2238"/>
        <v/>
      </c>
      <c r="CI446" s="125" t="str">
        <f t="shared" ca="1" si="2239"/>
        <v/>
      </c>
      <c r="CJ446" s="125" t="str">
        <f t="array" aca="1" ref="CJ446" ca="1">IFERROR(INDEX($CI$1:$CI$502,SMALL(IF($CI$1:$CI$502&lt;&gt;"",ROW($CI$1:$CI$502)),ROW(439:439))),"")</f>
        <v/>
      </c>
      <c r="CK446" s="125" t="str">
        <f t="shared" ca="1" si="2240"/>
        <v/>
      </c>
      <c r="CL446" s="125" t="str">
        <f t="shared" ca="1" si="2241"/>
        <v/>
      </c>
      <c r="CM446" s="125"/>
      <c r="CO446" s="125" t="str">
        <f t="shared" si="2242"/>
        <v/>
      </c>
      <c r="CP446" s="600" t="str">
        <f t="shared" si="2243"/>
        <v/>
      </c>
      <c r="CQ446" s="600" t="str">
        <f t="shared" si="2259"/>
        <v/>
      </c>
      <c r="CR446" s="600" t="str">
        <f t="shared" si="2244"/>
        <v/>
      </c>
    </row>
    <row r="447" spans="1:96" x14ac:dyDescent="0.25">
      <c r="A447" s="591"/>
      <c r="C447" s="125">
        <f t="shared" si="2189"/>
        <v>445</v>
      </c>
      <c r="D447" s="125" t="e">
        <f t="shared" ca="1" si="2456"/>
        <v>#N/A</v>
      </c>
      <c r="E447" s="125" t="e">
        <f t="shared" ca="1" si="2456"/>
        <v>#N/A</v>
      </c>
      <c r="F447" s="125" t="e">
        <f t="shared" ca="1" si="2456"/>
        <v>#N/A</v>
      </c>
      <c r="G447" s="125" t="e">
        <f t="shared" ca="1" si="2456"/>
        <v>#N/A</v>
      </c>
      <c r="H447" s="125" t="e">
        <f t="shared" ca="1" si="2456"/>
        <v>#N/A</v>
      </c>
      <c r="I447" s="125" t="e">
        <f t="shared" ca="1" si="2456"/>
        <v>#N/A</v>
      </c>
      <c r="J447" s="125" t="e">
        <f t="shared" ca="1" si="2456"/>
        <v>#N/A</v>
      </c>
      <c r="K447" s="125" t="e">
        <f t="shared" ca="1" si="2456"/>
        <v>#N/A</v>
      </c>
      <c r="L447" s="125" t="e">
        <f t="shared" ca="1" si="2456"/>
        <v>#N/A</v>
      </c>
      <c r="M447" s="125" t="e">
        <f t="shared" ca="1" si="2456"/>
        <v>#N/A</v>
      </c>
      <c r="N447" s="125" t="e">
        <f t="shared" ca="1" si="2456"/>
        <v>#N/A</v>
      </c>
      <c r="O447" s="125" t="e">
        <f t="shared" ca="1" si="2456"/>
        <v>#N/A</v>
      </c>
      <c r="P447" s="125" t="e">
        <f t="shared" ca="1" si="2456"/>
        <v>#N/A</v>
      </c>
      <c r="Q447" s="125" t="e">
        <f t="shared" ca="1" si="2456"/>
        <v>#N/A</v>
      </c>
      <c r="R447" s="125" t="e">
        <f t="shared" ca="1" si="2456"/>
        <v>#N/A</v>
      </c>
      <c r="S447" s="125" t="e">
        <f t="shared" ca="1" si="2456"/>
        <v>#N/A</v>
      </c>
      <c r="T447" s="125" t="e">
        <f t="shared" ca="1" si="2449"/>
        <v>#N/A</v>
      </c>
      <c r="U447" s="125" t="e">
        <f t="shared" ca="1" si="2449"/>
        <v>#N/A</v>
      </c>
      <c r="V447" s="125" t="e">
        <f t="shared" ca="1" si="2449"/>
        <v>#N/A</v>
      </c>
      <c r="W447" s="125" t="e">
        <f t="shared" ca="1" si="2449"/>
        <v>#N/A</v>
      </c>
      <c r="X447" s="125" t="e">
        <f t="shared" ca="1" si="2449"/>
        <v>#N/A</v>
      </c>
      <c r="Y447" s="125" t="e">
        <f t="shared" ca="1" si="2449"/>
        <v>#N/A</v>
      </c>
      <c r="Z447" s="125" t="e">
        <f t="shared" ca="1" si="2449"/>
        <v>#N/A</v>
      </c>
      <c r="AA447" s="125" t="e">
        <f t="shared" ca="1" si="2449"/>
        <v>#N/A</v>
      </c>
      <c r="AB447" s="125" t="e">
        <f t="shared" ca="1" si="2449"/>
        <v>#N/A</v>
      </c>
      <c r="AC447" s="125" t="e">
        <f t="shared" ca="1" si="2449"/>
        <v>#N/A</v>
      </c>
      <c r="AD447" s="125" t="e">
        <f t="shared" ca="1" si="2449"/>
        <v>#N/A</v>
      </c>
      <c r="AE447" s="125" t="e">
        <f t="shared" ca="1" si="2449"/>
        <v>#N/A</v>
      </c>
      <c r="AF447" s="125" t="e">
        <f t="shared" ca="1" si="2449"/>
        <v>#N/A</v>
      </c>
      <c r="AG447" s="125" t="e">
        <f t="shared" ca="1" si="2449"/>
        <v>#N/A</v>
      </c>
      <c r="AH447" s="125" t="e">
        <f t="shared" ca="1" si="2449"/>
        <v>#N/A</v>
      </c>
      <c r="AI447" s="125" t="e">
        <f t="shared" ca="1" si="2457"/>
        <v>#N/A</v>
      </c>
      <c r="AJ447" s="125" t="e">
        <f t="shared" ca="1" si="2457"/>
        <v>#N/A</v>
      </c>
      <c r="AK447" s="125" t="e">
        <f t="shared" ca="1" si="2457"/>
        <v>#N/A</v>
      </c>
      <c r="AL447" s="125" t="e">
        <f t="shared" ca="1" si="2457"/>
        <v>#N/A</v>
      </c>
      <c r="AM447" s="125" t="e">
        <f t="shared" ca="1" si="2457"/>
        <v>#N/A</v>
      </c>
      <c r="AN447" s="125" t="e">
        <f t="shared" ca="1" si="2457"/>
        <v>#N/A</v>
      </c>
      <c r="AO447" s="125" t="e">
        <f t="shared" ca="1" si="2457"/>
        <v>#N/A</v>
      </c>
      <c r="AP447" s="125" t="e">
        <f t="shared" ca="1" si="2457"/>
        <v>#N/A</v>
      </c>
      <c r="AQ447" s="125" t="e">
        <f t="shared" ca="1" si="2457"/>
        <v>#N/A</v>
      </c>
      <c r="AR447" s="125" t="e">
        <f t="shared" ca="1" si="2457"/>
        <v>#N/A</v>
      </c>
      <c r="AS447" s="125" t="e">
        <f t="shared" ca="1" si="2457"/>
        <v>#N/A</v>
      </c>
      <c r="AT447" s="125" t="e">
        <f t="shared" ca="1" si="2457"/>
        <v>#N/A</v>
      </c>
      <c r="AU447" s="125" t="e">
        <f t="shared" ca="1" si="2457"/>
        <v>#N/A</v>
      </c>
      <c r="AV447" s="125" t="e">
        <f t="shared" ca="1" si="2457"/>
        <v>#N/A</v>
      </c>
      <c r="AW447" s="125" t="e">
        <f t="shared" ca="1" si="2457"/>
        <v>#N/A</v>
      </c>
      <c r="AX447" s="125" t="e">
        <f t="shared" ca="1" si="2457"/>
        <v>#N/A</v>
      </c>
      <c r="AY447" s="125" t="e">
        <f t="shared" ca="1" si="2450"/>
        <v>#N/A</v>
      </c>
      <c r="AZ447" s="125" t="e">
        <f t="shared" ca="1" si="2450"/>
        <v>#N/A</v>
      </c>
      <c r="BA447" s="125" t="e">
        <f t="shared" ca="1" si="2450"/>
        <v>#N/A</v>
      </c>
      <c r="BB447" s="125" t="str">
        <f t="shared" ca="1" si="2182"/>
        <v/>
      </c>
      <c r="BC447" s="125" t="str">
        <f t="shared" ca="1" si="2174"/>
        <v/>
      </c>
      <c r="BD447" s="125" t="str">
        <f t="shared" ca="1" si="2175"/>
        <v/>
      </c>
      <c r="BE447" s="125" t="str">
        <f t="shared" ca="1" si="2176"/>
        <v/>
      </c>
      <c r="BF447" t="str">
        <f t="shared" ca="1" si="2183"/>
        <v/>
      </c>
      <c r="BG447" s="125" t="str">
        <f t="shared" ca="1" si="2210"/>
        <v/>
      </c>
      <c r="BI447" s="606" t="str">
        <f t="shared" ca="1" si="2245"/>
        <v/>
      </c>
      <c r="BJ447" s="125" t="str">
        <f t="shared" ca="1" si="2223"/>
        <v/>
      </c>
      <c r="BK447" s="125" t="str">
        <f t="shared" ca="1" si="2246"/>
        <v/>
      </c>
      <c r="BL447" s="125" t="str">
        <f t="shared" ref="BL447" ca="1" si="2523">IFERROR(INDEX($D$2:$BA$203,$A$41-1+$BI447,$A$27-3)*IF(RTF_unit="K",1,IF(RTF_unit="lb",1/1000,IF(RTF_unit="T",2,1))),"")</f>
        <v/>
      </c>
      <c r="BM447" s="125" t="str">
        <f t="shared" ref="BM447" ca="1" si="2524">IFERROR(INDEX($D$2:$BA$203,$A$41-1+$BI447,$A$27-1)*IF(RTF_unit="K",1,IF(RTF_unit="lb",1/1000,IF(RTF_unit="T",2,1))),"")</f>
        <v/>
      </c>
      <c r="BN447" s="125" t="str">
        <f t="shared" ref="BN447" ca="1" si="2525">IFERROR(INDEX($D$2:$BA$203,$A$41-1+$BI447,$A$27-2)*IF(RTF_unit="K",1,IF(RTF_unit="lb",1/1000,IF(RTF_unit="T",2,1))),"")</f>
        <v/>
      </c>
      <c r="BO447" s="125" t="str">
        <f t="shared" ref="BO447" ca="1" si="2526">IFERROR(INDEX($D$2:$BA$203,$A$41-1+$BI447,$A$27)*IF(RTF_unit_Moment="kip-ft",1,IF(RTF_unit_Moment="kip-in",1/12,IF(RTF_unit_Moment="lb-ft",1/1000,IF(RTF_unit_Moment="lb-in",1/12000,1)))),"")</f>
        <v/>
      </c>
      <c r="BP447" s="125" t="str">
        <f t="shared" ref="BP447" ca="1" si="2527">IFERROR(INDEX($D$2:$BA$203,$A$41-1+$BI447,$A$30)*IF(RTF_unit_Moment="kip-ft",1,IF(RTF_unit_Moment="kip-in",1/12,IF(RTF_unit_Moment="lb-ft",1/1000,IF(RTF_unit_Moment="lb-in",1/12000,1)))),"")</f>
        <v/>
      </c>
      <c r="BQ447" s="125" t="str">
        <f t="shared" ca="1" si="2252"/>
        <v/>
      </c>
      <c r="BR447" s="125" t="str">
        <f t="shared" ca="1" si="2253"/>
        <v/>
      </c>
      <c r="BT447" s="125" t="str">
        <f t="array" aca="1" ref="BT447" ca="1">IFERROR(INDEX($BB$1:$BB$203,SMALL(IF($BB$1:$BB$203&lt;&gt;"",ROW($BB$1:$BB$203)),ROW(440:440))),"")</f>
        <v/>
      </c>
      <c r="BU447" s="604" t="str">
        <f t="shared" ca="1" si="2221"/>
        <v/>
      </c>
      <c r="BV447" s="125" t="str">
        <f t="shared" ca="1" si="2418"/>
        <v/>
      </c>
      <c r="BW447" s="125" t="str">
        <f t="shared" ca="1" si="2418"/>
        <v/>
      </c>
      <c r="BX447" s="125" t="str">
        <f t="shared" ca="1" si="2418"/>
        <v/>
      </c>
      <c r="BY447" s="125" t="str">
        <f t="shared" ca="1" si="2230"/>
        <v/>
      </c>
      <c r="BZ447" s="125" t="str">
        <f t="shared" ca="1" si="2222"/>
        <v/>
      </c>
      <c r="CA447" s="125" t="str">
        <f t="shared" ca="1" si="2231"/>
        <v/>
      </c>
      <c r="CB447" s="125" t="str">
        <f t="shared" ca="1" si="2232"/>
        <v/>
      </c>
      <c r="CC447" s="125" t="str">
        <f t="shared" ca="1" si="2233"/>
        <v/>
      </c>
      <c r="CD447" s="125" t="str">
        <f t="shared" ca="1" si="2234"/>
        <v/>
      </c>
      <c r="CE447" s="125" t="str">
        <f t="shared" ca="1" si="2235"/>
        <v/>
      </c>
      <c r="CF447" s="125" t="str">
        <f t="shared" ca="1" si="2236"/>
        <v/>
      </c>
      <c r="CG447" s="125" t="str">
        <f t="shared" ca="1" si="2237"/>
        <v/>
      </c>
      <c r="CH447" s="125" t="str">
        <f t="shared" ca="1" si="2238"/>
        <v/>
      </c>
      <c r="CI447" s="125" t="str">
        <f t="shared" ca="1" si="2239"/>
        <v/>
      </c>
      <c r="CJ447" s="125" t="str">
        <f t="array" aca="1" ref="CJ447" ca="1">IFERROR(INDEX($CI$1:$CI$502,SMALL(IF($CI$1:$CI$502&lt;&gt;"",ROW($CI$1:$CI$502)),ROW(440:440))),"")</f>
        <v/>
      </c>
      <c r="CK447" s="125" t="str">
        <f t="shared" ca="1" si="2240"/>
        <v/>
      </c>
      <c r="CL447" s="125" t="str">
        <f t="shared" ca="1" si="2241"/>
        <v/>
      </c>
      <c r="CM447" s="125"/>
      <c r="CO447" s="125" t="str">
        <f t="shared" si="2242"/>
        <v/>
      </c>
      <c r="CP447" s="600" t="str">
        <f t="shared" si="2243"/>
        <v/>
      </c>
      <c r="CQ447" s="600" t="str">
        <f t="shared" si="2259"/>
        <v/>
      </c>
      <c r="CR447" s="600" t="str">
        <f t="shared" si="2244"/>
        <v/>
      </c>
    </row>
    <row r="448" spans="1:96" x14ac:dyDescent="0.25">
      <c r="A448" s="591"/>
      <c r="C448" s="125">
        <f t="shared" si="2189"/>
        <v>446</v>
      </c>
      <c r="D448" s="125" t="e">
        <f t="shared" ca="1" si="2456"/>
        <v>#N/A</v>
      </c>
      <c r="E448" s="125" t="e">
        <f t="shared" ca="1" si="2456"/>
        <v>#N/A</v>
      </c>
      <c r="F448" s="125" t="e">
        <f t="shared" ca="1" si="2456"/>
        <v>#N/A</v>
      </c>
      <c r="G448" s="125" t="e">
        <f t="shared" ca="1" si="2456"/>
        <v>#N/A</v>
      </c>
      <c r="H448" s="125" t="e">
        <f t="shared" ca="1" si="2456"/>
        <v>#N/A</v>
      </c>
      <c r="I448" s="125" t="e">
        <f t="shared" ca="1" si="2456"/>
        <v>#N/A</v>
      </c>
      <c r="J448" s="125" t="e">
        <f t="shared" ca="1" si="2456"/>
        <v>#N/A</v>
      </c>
      <c r="K448" s="125" t="e">
        <f t="shared" ca="1" si="2456"/>
        <v>#N/A</v>
      </c>
      <c r="L448" s="125" t="e">
        <f t="shared" ca="1" si="2456"/>
        <v>#N/A</v>
      </c>
      <c r="M448" s="125" t="e">
        <f t="shared" ca="1" si="2456"/>
        <v>#N/A</v>
      </c>
      <c r="N448" s="125" t="e">
        <f t="shared" ca="1" si="2456"/>
        <v>#N/A</v>
      </c>
      <c r="O448" s="125" t="e">
        <f t="shared" ca="1" si="2456"/>
        <v>#N/A</v>
      </c>
      <c r="P448" s="125" t="e">
        <f t="shared" ca="1" si="2456"/>
        <v>#N/A</v>
      </c>
      <c r="Q448" s="125" t="e">
        <f t="shared" ca="1" si="2456"/>
        <v>#N/A</v>
      </c>
      <c r="R448" s="125" t="e">
        <f t="shared" ca="1" si="2456"/>
        <v>#N/A</v>
      </c>
      <c r="S448" s="125" t="e">
        <f t="shared" ca="1" si="2456"/>
        <v>#N/A</v>
      </c>
      <c r="T448" s="125" t="e">
        <f t="shared" ca="1" si="2449"/>
        <v>#N/A</v>
      </c>
      <c r="U448" s="125" t="e">
        <f t="shared" ca="1" si="2449"/>
        <v>#N/A</v>
      </c>
      <c r="V448" s="125" t="e">
        <f t="shared" ca="1" si="2449"/>
        <v>#N/A</v>
      </c>
      <c r="W448" s="125" t="e">
        <f t="shared" ca="1" si="2449"/>
        <v>#N/A</v>
      </c>
      <c r="X448" s="125" t="e">
        <f t="shared" ca="1" si="2449"/>
        <v>#N/A</v>
      </c>
      <c r="Y448" s="125" t="e">
        <f t="shared" ca="1" si="2449"/>
        <v>#N/A</v>
      </c>
      <c r="Z448" s="125" t="e">
        <f t="shared" ca="1" si="2449"/>
        <v>#N/A</v>
      </c>
      <c r="AA448" s="125" t="e">
        <f t="shared" ca="1" si="2449"/>
        <v>#N/A</v>
      </c>
      <c r="AB448" s="125" t="e">
        <f t="shared" ca="1" si="2449"/>
        <v>#N/A</v>
      </c>
      <c r="AC448" s="125" t="e">
        <f t="shared" ca="1" si="2449"/>
        <v>#N/A</v>
      </c>
      <c r="AD448" s="125" t="e">
        <f t="shared" ca="1" si="2449"/>
        <v>#N/A</v>
      </c>
      <c r="AE448" s="125" t="e">
        <f t="shared" ca="1" si="2449"/>
        <v>#N/A</v>
      </c>
      <c r="AF448" s="125" t="e">
        <f t="shared" ca="1" si="2449"/>
        <v>#N/A</v>
      </c>
      <c r="AG448" s="125" t="e">
        <f t="shared" ca="1" si="2449"/>
        <v>#N/A</v>
      </c>
      <c r="AH448" s="125" t="e">
        <f t="shared" ca="1" si="2449"/>
        <v>#N/A</v>
      </c>
      <c r="AI448" s="125" t="e">
        <f t="shared" ca="1" si="2457"/>
        <v>#N/A</v>
      </c>
      <c r="AJ448" s="125" t="e">
        <f t="shared" ca="1" si="2457"/>
        <v>#N/A</v>
      </c>
      <c r="AK448" s="125" t="e">
        <f t="shared" ca="1" si="2457"/>
        <v>#N/A</v>
      </c>
      <c r="AL448" s="125" t="e">
        <f t="shared" ca="1" si="2457"/>
        <v>#N/A</v>
      </c>
      <c r="AM448" s="125" t="e">
        <f t="shared" ca="1" si="2457"/>
        <v>#N/A</v>
      </c>
      <c r="AN448" s="125" t="e">
        <f t="shared" ca="1" si="2457"/>
        <v>#N/A</v>
      </c>
      <c r="AO448" s="125" t="e">
        <f t="shared" ca="1" si="2457"/>
        <v>#N/A</v>
      </c>
      <c r="AP448" s="125" t="e">
        <f t="shared" ca="1" si="2457"/>
        <v>#N/A</v>
      </c>
      <c r="AQ448" s="125" t="e">
        <f t="shared" ca="1" si="2457"/>
        <v>#N/A</v>
      </c>
      <c r="AR448" s="125" t="e">
        <f t="shared" ca="1" si="2457"/>
        <v>#N/A</v>
      </c>
      <c r="AS448" s="125" t="e">
        <f t="shared" ca="1" si="2457"/>
        <v>#N/A</v>
      </c>
      <c r="AT448" s="125" t="e">
        <f t="shared" ca="1" si="2457"/>
        <v>#N/A</v>
      </c>
      <c r="AU448" s="125" t="e">
        <f t="shared" ca="1" si="2457"/>
        <v>#N/A</v>
      </c>
      <c r="AV448" s="125" t="e">
        <f t="shared" ca="1" si="2457"/>
        <v>#N/A</v>
      </c>
      <c r="AW448" s="125" t="e">
        <f t="shared" ca="1" si="2457"/>
        <v>#N/A</v>
      </c>
      <c r="AX448" s="125" t="e">
        <f t="shared" ca="1" si="2457"/>
        <v>#N/A</v>
      </c>
      <c r="AY448" s="125" t="e">
        <f t="shared" ca="1" si="2450"/>
        <v>#N/A</v>
      </c>
      <c r="AZ448" s="125" t="e">
        <f t="shared" ca="1" si="2450"/>
        <v>#N/A</v>
      </c>
      <c r="BA448" s="125" t="e">
        <f t="shared" ca="1" si="2450"/>
        <v>#N/A</v>
      </c>
      <c r="BB448" s="125" t="str">
        <f t="shared" ca="1" si="2182"/>
        <v/>
      </c>
      <c r="BC448" s="125" t="str">
        <f t="shared" ca="1" si="2174"/>
        <v/>
      </c>
      <c r="BD448" s="125" t="str">
        <f t="shared" ca="1" si="2175"/>
        <v/>
      </c>
      <c r="BE448" s="125" t="str">
        <f t="shared" ca="1" si="2176"/>
        <v/>
      </c>
      <c r="BF448" t="str">
        <f t="shared" ca="1" si="2183"/>
        <v/>
      </c>
      <c r="BG448" s="125" t="str">
        <f t="shared" ca="1" si="2210"/>
        <v/>
      </c>
      <c r="BI448" s="606" t="str">
        <f t="shared" ca="1" si="2245"/>
        <v/>
      </c>
      <c r="BJ448" s="125" t="str">
        <f t="shared" ca="1" si="2223"/>
        <v/>
      </c>
      <c r="BK448" s="125" t="str">
        <f t="shared" ca="1" si="2246"/>
        <v/>
      </c>
      <c r="BL448" s="125" t="str">
        <f t="shared" ref="BL448" ca="1" si="2528">IFERROR(INDEX($D$2:$BA$203,$A$41-1+$BI448,$A$27-3)*IF(RTF_unit="K",1,IF(RTF_unit="lb",1/1000,IF(RTF_unit="T",2,1))),"")</f>
        <v/>
      </c>
      <c r="BM448" s="125" t="str">
        <f t="shared" ref="BM448" ca="1" si="2529">IFERROR(INDEX($D$2:$BA$203,$A$41-1+$BI448,$A$27-1)*IF(RTF_unit="K",1,IF(RTF_unit="lb",1/1000,IF(RTF_unit="T",2,1))),"")</f>
        <v/>
      </c>
      <c r="BN448" s="125" t="str">
        <f t="shared" ref="BN448" ca="1" si="2530">IFERROR(INDEX($D$2:$BA$203,$A$41-1+$BI448,$A$27-2)*IF(RTF_unit="K",1,IF(RTF_unit="lb",1/1000,IF(RTF_unit="T",2,1))),"")</f>
        <v/>
      </c>
      <c r="BO448" s="125" t="str">
        <f t="shared" ref="BO448" ca="1" si="2531">IFERROR(INDEX($D$2:$BA$203,$A$41-1+$BI448,$A$27)*IF(RTF_unit_Moment="kip-ft",1,IF(RTF_unit_Moment="kip-in",1/12,IF(RTF_unit_Moment="lb-ft",1/1000,IF(RTF_unit_Moment="lb-in",1/12000,1)))),"")</f>
        <v/>
      </c>
      <c r="BP448" s="125" t="str">
        <f t="shared" ref="BP448" ca="1" si="2532">IFERROR(INDEX($D$2:$BA$203,$A$41-1+$BI448,$A$30)*IF(RTF_unit_Moment="kip-ft",1,IF(RTF_unit_Moment="kip-in",1/12,IF(RTF_unit_Moment="lb-ft",1/1000,IF(RTF_unit_Moment="lb-in",1/12000,1)))),"")</f>
        <v/>
      </c>
      <c r="BQ448" s="125" t="str">
        <f t="shared" ca="1" si="2252"/>
        <v/>
      </c>
      <c r="BR448" s="125" t="str">
        <f t="shared" ca="1" si="2253"/>
        <v/>
      </c>
      <c r="BT448" s="125" t="str">
        <f t="array" aca="1" ref="BT448" ca="1">IFERROR(INDEX($BB$1:$BB$203,SMALL(IF($BB$1:$BB$203&lt;&gt;"",ROW($BB$1:$BB$203)),ROW(441:441))),"")</f>
        <v/>
      </c>
      <c r="BU448" s="604" t="str">
        <f t="shared" ca="1" si="2221"/>
        <v/>
      </c>
      <c r="BV448" s="125" t="str">
        <f t="shared" ca="1" si="2418"/>
        <v/>
      </c>
      <c r="BW448" s="125" t="str">
        <f t="shared" ca="1" si="2418"/>
        <v/>
      </c>
      <c r="BX448" s="125" t="str">
        <f t="shared" ca="1" si="2418"/>
        <v/>
      </c>
      <c r="BY448" s="125" t="str">
        <f t="shared" ca="1" si="2230"/>
        <v/>
      </c>
      <c r="BZ448" s="125" t="str">
        <f t="shared" ca="1" si="2222"/>
        <v/>
      </c>
      <c r="CA448" s="125" t="str">
        <f t="shared" ca="1" si="2231"/>
        <v/>
      </c>
      <c r="CB448" s="125" t="str">
        <f t="shared" ca="1" si="2232"/>
        <v/>
      </c>
      <c r="CC448" s="125" t="str">
        <f t="shared" ca="1" si="2233"/>
        <v/>
      </c>
      <c r="CD448" s="125" t="str">
        <f t="shared" ca="1" si="2234"/>
        <v/>
      </c>
      <c r="CE448" s="125" t="str">
        <f t="shared" ca="1" si="2235"/>
        <v/>
      </c>
      <c r="CF448" s="125" t="str">
        <f t="shared" ca="1" si="2236"/>
        <v/>
      </c>
      <c r="CG448" s="125" t="str">
        <f t="shared" ca="1" si="2237"/>
        <v/>
      </c>
      <c r="CH448" s="125" t="str">
        <f t="shared" ca="1" si="2238"/>
        <v/>
      </c>
      <c r="CI448" s="125" t="str">
        <f t="shared" ca="1" si="2239"/>
        <v/>
      </c>
      <c r="CJ448" s="125" t="str">
        <f t="array" aca="1" ref="CJ448" ca="1">IFERROR(INDEX($CI$1:$CI$502,SMALL(IF($CI$1:$CI$502&lt;&gt;"",ROW($CI$1:$CI$502)),ROW(441:441))),"")</f>
        <v/>
      </c>
      <c r="CK448" s="125" t="str">
        <f t="shared" ca="1" si="2240"/>
        <v/>
      </c>
      <c r="CL448" s="125" t="str">
        <f t="shared" ca="1" si="2241"/>
        <v/>
      </c>
      <c r="CM448" s="125"/>
      <c r="CO448" s="125" t="str">
        <f t="shared" si="2242"/>
        <v/>
      </c>
      <c r="CP448" s="600" t="str">
        <f t="shared" si="2243"/>
        <v/>
      </c>
      <c r="CQ448" s="600" t="str">
        <f t="shared" si="2259"/>
        <v/>
      </c>
      <c r="CR448" s="600" t="str">
        <f t="shared" si="2244"/>
        <v/>
      </c>
    </row>
    <row r="449" spans="1:96" x14ac:dyDescent="0.25">
      <c r="A449" s="591"/>
      <c r="C449" s="125">
        <f t="shared" si="2189"/>
        <v>447</v>
      </c>
      <c r="D449" s="125" t="e">
        <f t="shared" ca="1" si="2456"/>
        <v>#N/A</v>
      </c>
      <c r="E449" s="125" t="e">
        <f t="shared" ca="1" si="2456"/>
        <v>#N/A</v>
      </c>
      <c r="F449" s="125" t="e">
        <f t="shared" ca="1" si="2456"/>
        <v>#N/A</v>
      </c>
      <c r="G449" s="125" t="e">
        <f t="shared" ca="1" si="2456"/>
        <v>#N/A</v>
      </c>
      <c r="H449" s="125" t="e">
        <f t="shared" ca="1" si="2456"/>
        <v>#N/A</v>
      </c>
      <c r="I449" s="125" t="e">
        <f t="shared" ca="1" si="2456"/>
        <v>#N/A</v>
      </c>
      <c r="J449" s="125" t="e">
        <f t="shared" ca="1" si="2456"/>
        <v>#N/A</v>
      </c>
      <c r="K449" s="125" t="e">
        <f t="shared" ca="1" si="2456"/>
        <v>#N/A</v>
      </c>
      <c r="L449" s="125" t="e">
        <f t="shared" ca="1" si="2456"/>
        <v>#N/A</v>
      </c>
      <c r="M449" s="125" t="e">
        <f t="shared" ca="1" si="2456"/>
        <v>#N/A</v>
      </c>
      <c r="N449" s="125" t="e">
        <f t="shared" ca="1" si="2456"/>
        <v>#N/A</v>
      </c>
      <c r="O449" s="125" t="e">
        <f t="shared" ca="1" si="2456"/>
        <v>#N/A</v>
      </c>
      <c r="P449" s="125" t="e">
        <f t="shared" ca="1" si="2456"/>
        <v>#N/A</v>
      </c>
      <c r="Q449" s="125" t="e">
        <f t="shared" ca="1" si="2456"/>
        <v>#N/A</v>
      </c>
      <c r="R449" s="125" t="e">
        <f t="shared" ca="1" si="2456"/>
        <v>#N/A</v>
      </c>
      <c r="S449" s="125" t="e">
        <f t="shared" ref="S449:AH464" ca="1" si="2533">TRIM(INDIRECT("'" &amp; "TNX Report" &amp; "'!" &amp; ADDRESS($A$9+$C449,S$1)))</f>
        <v>#N/A</v>
      </c>
      <c r="T449" s="125" t="e">
        <f t="shared" ca="1" si="2533"/>
        <v>#N/A</v>
      </c>
      <c r="U449" s="125" t="e">
        <f t="shared" ca="1" si="2533"/>
        <v>#N/A</v>
      </c>
      <c r="V449" s="125" t="e">
        <f t="shared" ca="1" si="2533"/>
        <v>#N/A</v>
      </c>
      <c r="W449" s="125" t="e">
        <f t="shared" ca="1" si="2533"/>
        <v>#N/A</v>
      </c>
      <c r="X449" s="125" t="e">
        <f t="shared" ca="1" si="2533"/>
        <v>#N/A</v>
      </c>
      <c r="Y449" s="125" t="e">
        <f t="shared" ca="1" si="2533"/>
        <v>#N/A</v>
      </c>
      <c r="Z449" s="125" t="e">
        <f t="shared" ca="1" si="2533"/>
        <v>#N/A</v>
      </c>
      <c r="AA449" s="125" t="e">
        <f t="shared" ca="1" si="2533"/>
        <v>#N/A</v>
      </c>
      <c r="AB449" s="125" t="e">
        <f t="shared" ca="1" si="2533"/>
        <v>#N/A</v>
      </c>
      <c r="AC449" s="125" t="e">
        <f t="shared" ca="1" si="2533"/>
        <v>#N/A</v>
      </c>
      <c r="AD449" s="125" t="e">
        <f t="shared" ca="1" si="2533"/>
        <v>#N/A</v>
      </c>
      <c r="AE449" s="125" t="e">
        <f t="shared" ca="1" si="2533"/>
        <v>#N/A</v>
      </c>
      <c r="AF449" s="125" t="e">
        <f t="shared" ca="1" si="2533"/>
        <v>#N/A</v>
      </c>
      <c r="AG449" s="125" t="e">
        <f t="shared" ca="1" si="2533"/>
        <v>#N/A</v>
      </c>
      <c r="AH449" s="125" t="e">
        <f t="shared" ca="1" si="2533"/>
        <v>#N/A</v>
      </c>
      <c r="AI449" s="125" t="e">
        <f t="shared" ca="1" si="2457"/>
        <v>#N/A</v>
      </c>
      <c r="AJ449" s="125" t="e">
        <f t="shared" ca="1" si="2457"/>
        <v>#N/A</v>
      </c>
      <c r="AK449" s="125" t="e">
        <f t="shared" ca="1" si="2457"/>
        <v>#N/A</v>
      </c>
      <c r="AL449" s="125" t="e">
        <f t="shared" ca="1" si="2457"/>
        <v>#N/A</v>
      </c>
      <c r="AM449" s="125" t="e">
        <f t="shared" ca="1" si="2457"/>
        <v>#N/A</v>
      </c>
      <c r="AN449" s="125" t="e">
        <f t="shared" ca="1" si="2457"/>
        <v>#N/A</v>
      </c>
      <c r="AO449" s="125" t="e">
        <f t="shared" ca="1" si="2457"/>
        <v>#N/A</v>
      </c>
      <c r="AP449" s="125" t="e">
        <f t="shared" ca="1" si="2457"/>
        <v>#N/A</v>
      </c>
      <c r="AQ449" s="125" t="e">
        <f t="shared" ca="1" si="2457"/>
        <v>#N/A</v>
      </c>
      <c r="AR449" s="125" t="e">
        <f t="shared" ca="1" si="2457"/>
        <v>#N/A</v>
      </c>
      <c r="AS449" s="125" t="e">
        <f t="shared" ca="1" si="2457"/>
        <v>#N/A</v>
      </c>
      <c r="AT449" s="125" t="e">
        <f t="shared" ca="1" si="2457"/>
        <v>#N/A</v>
      </c>
      <c r="AU449" s="125" t="e">
        <f t="shared" ca="1" si="2457"/>
        <v>#N/A</v>
      </c>
      <c r="AV449" s="125" t="e">
        <f t="shared" ca="1" si="2457"/>
        <v>#N/A</v>
      </c>
      <c r="AW449" s="125" t="e">
        <f t="shared" ca="1" si="2457"/>
        <v>#N/A</v>
      </c>
      <c r="AX449" s="125" t="e">
        <f t="shared" ref="AX449:BA464" ca="1" si="2534">TRIM(INDIRECT("'" &amp; "TNX Report" &amp; "'!" &amp; ADDRESS($A$9+$C449,AX$1)))</f>
        <v>#N/A</v>
      </c>
      <c r="AY449" s="125" t="e">
        <f t="shared" ca="1" si="2534"/>
        <v>#N/A</v>
      </c>
      <c r="AZ449" s="125" t="e">
        <f t="shared" ca="1" si="2534"/>
        <v>#N/A</v>
      </c>
      <c r="BA449" s="125" t="e">
        <f t="shared" ca="1" si="2534"/>
        <v>#N/A</v>
      </c>
      <c r="BB449" s="125" t="str">
        <f t="shared" ca="1" si="2182"/>
        <v/>
      </c>
      <c r="BC449" s="125" t="str">
        <f t="shared" ca="1" si="2174"/>
        <v/>
      </c>
      <c r="BD449" s="125" t="str">
        <f t="shared" ca="1" si="2175"/>
        <v/>
      </c>
      <c r="BE449" s="125" t="str">
        <f t="shared" ca="1" si="2176"/>
        <v/>
      </c>
      <c r="BF449" t="str">
        <f t="shared" ca="1" si="2183"/>
        <v/>
      </c>
      <c r="BG449" s="125" t="str">
        <f t="shared" ca="1" si="2210"/>
        <v/>
      </c>
      <c r="BI449" s="606" t="str">
        <f t="shared" ca="1" si="2245"/>
        <v/>
      </c>
      <c r="BJ449" s="125" t="str">
        <f t="shared" ca="1" si="2223"/>
        <v/>
      </c>
      <c r="BK449" s="125" t="str">
        <f t="shared" ca="1" si="2246"/>
        <v/>
      </c>
      <c r="BL449" s="125" t="str">
        <f t="shared" ref="BL449" ca="1" si="2535">IFERROR(INDEX($D$2:$BA$203,$A$41-1+$BI449,$A$27-3)*IF(RTF_unit="K",1,IF(RTF_unit="lb",1/1000,IF(RTF_unit="T",2,1))),"")</f>
        <v/>
      </c>
      <c r="BM449" s="125" t="str">
        <f t="shared" ref="BM449" ca="1" si="2536">IFERROR(INDEX($D$2:$BA$203,$A$41-1+$BI449,$A$27-1)*IF(RTF_unit="K",1,IF(RTF_unit="lb",1/1000,IF(RTF_unit="T",2,1))),"")</f>
        <v/>
      </c>
      <c r="BN449" s="125" t="str">
        <f t="shared" ref="BN449" ca="1" si="2537">IFERROR(INDEX($D$2:$BA$203,$A$41-1+$BI449,$A$27-2)*IF(RTF_unit="K",1,IF(RTF_unit="lb",1/1000,IF(RTF_unit="T",2,1))),"")</f>
        <v/>
      </c>
      <c r="BO449" s="125" t="str">
        <f t="shared" ref="BO449" ca="1" si="2538">IFERROR(INDEX($D$2:$BA$203,$A$41-1+$BI449,$A$27)*IF(RTF_unit_Moment="kip-ft",1,IF(RTF_unit_Moment="kip-in",1/12,IF(RTF_unit_Moment="lb-ft",1/1000,IF(RTF_unit_Moment="lb-in",1/12000,1)))),"")</f>
        <v/>
      </c>
      <c r="BP449" s="125" t="str">
        <f t="shared" ref="BP449" ca="1" si="2539">IFERROR(INDEX($D$2:$BA$203,$A$41-1+$BI449,$A$30)*IF(RTF_unit_Moment="kip-ft",1,IF(RTF_unit_Moment="kip-in",1/12,IF(RTF_unit_Moment="lb-ft",1/1000,IF(RTF_unit_Moment="lb-in",1/12000,1)))),"")</f>
        <v/>
      </c>
      <c r="BQ449" s="125" t="str">
        <f t="shared" ca="1" si="2252"/>
        <v/>
      </c>
      <c r="BR449" s="125" t="str">
        <f t="shared" ca="1" si="2253"/>
        <v/>
      </c>
      <c r="BT449" s="125" t="str">
        <f t="array" aca="1" ref="BT449" ca="1">IFERROR(INDEX($BB$1:$BB$203,SMALL(IF($BB$1:$BB$203&lt;&gt;"",ROW($BB$1:$BB$203)),ROW(442:442))),"")</f>
        <v/>
      </c>
      <c r="BU449" s="604" t="str">
        <f t="shared" ca="1" si="2221"/>
        <v/>
      </c>
      <c r="BV449" s="125" t="str">
        <f t="shared" ca="1" si="2418"/>
        <v/>
      </c>
      <c r="BW449" s="125" t="str">
        <f t="shared" ca="1" si="2418"/>
        <v/>
      </c>
      <c r="BX449" s="125" t="str">
        <f t="shared" ca="1" si="2418"/>
        <v/>
      </c>
      <c r="BY449" s="125" t="str">
        <f t="shared" ca="1" si="2230"/>
        <v/>
      </c>
      <c r="BZ449" s="125" t="str">
        <f t="shared" ca="1" si="2222"/>
        <v/>
      </c>
      <c r="CA449" s="125" t="str">
        <f t="shared" ca="1" si="2231"/>
        <v/>
      </c>
      <c r="CB449" s="125" t="str">
        <f t="shared" ca="1" si="2232"/>
        <v/>
      </c>
      <c r="CC449" s="125" t="str">
        <f t="shared" ca="1" si="2233"/>
        <v/>
      </c>
      <c r="CD449" s="125" t="str">
        <f t="shared" ca="1" si="2234"/>
        <v/>
      </c>
      <c r="CE449" s="125" t="str">
        <f t="shared" ca="1" si="2235"/>
        <v/>
      </c>
      <c r="CF449" s="125" t="str">
        <f t="shared" ca="1" si="2236"/>
        <v/>
      </c>
      <c r="CG449" s="125" t="str">
        <f t="shared" ca="1" si="2237"/>
        <v/>
      </c>
      <c r="CH449" s="125" t="str">
        <f t="shared" ca="1" si="2238"/>
        <v/>
      </c>
      <c r="CI449" s="125" t="str">
        <f t="shared" ca="1" si="2239"/>
        <v/>
      </c>
      <c r="CJ449" s="125" t="str">
        <f t="array" aca="1" ref="CJ449" ca="1">IFERROR(INDEX($CI$1:$CI$502,SMALL(IF($CI$1:$CI$502&lt;&gt;"",ROW($CI$1:$CI$502)),ROW(442:442))),"")</f>
        <v/>
      </c>
      <c r="CK449" s="125" t="str">
        <f t="shared" ca="1" si="2240"/>
        <v/>
      </c>
      <c r="CL449" s="125" t="str">
        <f t="shared" ca="1" si="2241"/>
        <v/>
      </c>
      <c r="CM449" s="125"/>
      <c r="CO449" s="125" t="str">
        <f t="shared" si="2242"/>
        <v/>
      </c>
      <c r="CP449" s="600" t="str">
        <f t="shared" si="2243"/>
        <v/>
      </c>
      <c r="CQ449" s="600" t="str">
        <f t="shared" si="2259"/>
        <v/>
      </c>
      <c r="CR449" s="600" t="str">
        <f t="shared" si="2244"/>
        <v/>
      </c>
    </row>
    <row r="450" spans="1:96" x14ac:dyDescent="0.25">
      <c r="A450" s="591"/>
      <c r="C450" s="125">
        <f t="shared" si="2189"/>
        <v>448</v>
      </c>
      <c r="D450" s="125" t="e">
        <f t="shared" ref="D450:S465" ca="1" si="2540">TRIM(INDIRECT("'" &amp; "TNX Report" &amp; "'!" &amp; ADDRESS($A$9+$C450,D$1)))</f>
        <v>#N/A</v>
      </c>
      <c r="E450" s="125" t="e">
        <f t="shared" ca="1" si="2540"/>
        <v>#N/A</v>
      </c>
      <c r="F450" s="125" t="e">
        <f t="shared" ca="1" si="2540"/>
        <v>#N/A</v>
      </c>
      <c r="G450" s="125" t="e">
        <f t="shared" ca="1" si="2540"/>
        <v>#N/A</v>
      </c>
      <c r="H450" s="125" t="e">
        <f t="shared" ca="1" si="2540"/>
        <v>#N/A</v>
      </c>
      <c r="I450" s="125" t="e">
        <f t="shared" ca="1" si="2540"/>
        <v>#N/A</v>
      </c>
      <c r="J450" s="125" t="e">
        <f t="shared" ca="1" si="2540"/>
        <v>#N/A</v>
      </c>
      <c r="K450" s="125" t="e">
        <f t="shared" ca="1" si="2540"/>
        <v>#N/A</v>
      </c>
      <c r="L450" s="125" t="e">
        <f t="shared" ca="1" si="2540"/>
        <v>#N/A</v>
      </c>
      <c r="M450" s="125" t="e">
        <f t="shared" ca="1" si="2540"/>
        <v>#N/A</v>
      </c>
      <c r="N450" s="125" t="e">
        <f t="shared" ca="1" si="2540"/>
        <v>#N/A</v>
      </c>
      <c r="O450" s="125" t="e">
        <f t="shared" ca="1" si="2540"/>
        <v>#N/A</v>
      </c>
      <c r="P450" s="125" t="e">
        <f t="shared" ca="1" si="2540"/>
        <v>#N/A</v>
      </c>
      <c r="Q450" s="125" t="e">
        <f t="shared" ca="1" si="2540"/>
        <v>#N/A</v>
      </c>
      <c r="R450" s="125" t="e">
        <f t="shared" ca="1" si="2540"/>
        <v>#N/A</v>
      </c>
      <c r="S450" s="125" t="e">
        <f t="shared" ca="1" si="2540"/>
        <v>#N/A</v>
      </c>
      <c r="T450" s="125" t="e">
        <f t="shared" ca="1" si="2533"/>
        <v>#N/A</v>
      </c>
      <c r="U450" s="125" t="e">
        <f t="shared" ca="1" si="2533"/>
        <v>#N/A</v>
      </c>
      <c r="V450" s="125" t="e">
        <f t="shared" ca="1" si="2533"/>
        <v>#N/A</v>
      </c>
      <c r="W450" s="125" t="e">
        <f t="shared" ca="1" si="2533"/>
        <v>#N/A</v>
      </c>
      <c r="X450" s="125" t="e">
        <f t="shared" ca="1" si="2533"/>
        <v>#N/A</v>
      </c>
      <c r="Y450" s="125" t="e">
        <f t="shared" ca="1" si="2533"/>
        <v>#N/A</v>
      </c>
      <c r="Z450" s="125" t="e">
        <f t="shared" ca="1" si="2533"/>
        <v>#N/A</v>
      </c>
      <c r="AA450" s="125" t="e">
        <f t="shared" ca="1" si="2533"/>
        <v>#N/A</v>
      </c>
      <c r="AB450" s="125" t="e">
        <f t="shared" ca="1" si="2533"/>
        <v>#N/A</v>
      </c>
      <c r="AC450" s="125" t="e">
        <f t="shared" ca="1" si="2533"/>
        <v>#N/A</v>
      </c>
      <c r="AD450" s="125" t="e">
        <f t="shared" ca="1" si="2533"/>
        <v>#N/A</v>
      </c>
      <c r="AE450" s="125" t="e">
        <f t="shared" ca="1" si="2533"/>
        <v>#N/A</v>
      </c>
      <c r="AF450" s="125" t="e">
        <f t="shared" ca="1" si="2533"/>
        <v>#N/A</v>
      </c>
      <c r="AG450" s="125" t="e">
        <f t="shared" ca="1" si="2533"/>
        <v>#N/A</v>
      </c>
      <c r="AH450" s="125" t="e">
        <f t="shared" ca="1" si="2533"/>
        <v>#N/A</v>
      </c>
      <c r="AI450" s="125" t="e">
        <f t="shared" ref="AI450:AX465" ca="1" si="2541">TRIM(INDIRECT("'" &amp; "TNX Report" &amp; "'!" &amp; ADDRESS($A$9+$C450,AI$1)))</f>
        <v>#N/A</v>
      </c>
      <c r="AJ450" s="125" t="e">
        <f t="shared" ca="1" si="2541"/>
        <v>#N/A</v>
      </c>
      <c r="AK450" s="125" t="e">
        <f t="shared" ca="1" si="2541"/>
        <v>#N/A</v>
      </c>
      <c r="AL450" s="125" t="e">
        <f t="shared" ca="1" si="2541"/>
        <v>#N/A</v>
      </c>
      <c r="AM450" s="125" t="e">
        <f t="shared" ca="1" si="2541"/>
        <v>#N/A</v>
      </c>
      <c r="AN450" s="125" t="e">
        <f t="shared" ca="1" si="2541"/>
        <v>#N/A</v>
      </c>
      <c r="AO450" s="125" t="e">
        <f t="shared" ca="1" si="2541"/>
        <v>#N/A</v>
      </c>
      <c r="AP450" s="125" t="e">
        <f t="shared" ca="1" si="2541"/>
        <v>#N/A</v>
      </c>
      <c r="AQ450" s="125" t="e">
        <f t="shared" ca="1" si="2541"/>
        <v>#N/A</v>
      </c>
      <c r="AR450" s="125" t="e">
        <f t="shared" ca="1" si="2541"/>
        <v>#N/A</v>
      </c>
      <c r="AS450" s="125" t="e">
        <f t="shared" ca="1" si="2541"/>
        <v>#N/A</v>
      </c>
      <c r="AT450" s="125" t="e">
        <f t="shared" ca="1" si="2541"/>
        <v>#N/A</v>
      </c>
      <c r="AU450" s="125" t="e">
        <f t="shared" ca="1" si="2541"/>
        <v>#N/A</v>
      </c>
      <c r="AV450" s="125" t="e">
        <f t="shared" ca="1" si="2541"/>
        <v>#N/A</v>
      </c>
      <c r="AW450" s="125" t="e">
        <f t="shared" ca="1" si="2541"/>
        <v>#N/A</v>
      </c>
      <c r="AX450" s="125" t="e">
        <f t="shared" ca="1" si="2541"/>
        <v>#N/A</v>
      </c>
      <c r="AY450" s="125" t="e">
        <f t="shared" ca="1" si="2534"/>
        <v>#N/A</v>
      </c>
      <c r="AZ450" s="125" t="e">
        <f t="shared" ca="1" si="2534"/>
        <v>#N/A</v>
      </c>
      <c r="BA450" s="125" t="e">
        <f t="shared" ca="1" si="2534"/>
        <v>#N/A</v>
      </c>
      <c r="BB450" s="125" t="str">
        <f t="shared" ca="1" si="2182"/>
        <v/>
      </c>
      <c r="BC450" s="125" t="str">
        <f t="shared" ref="BC450:BC502" ca="1" si="2542">IFERROR(VALUE(G450)*IF(RTF_unit="K",1,IF(RTF_unit="lb",1/1000,IF(RTF_unit="T",2,1))),"")</f>
        <v/>
      </c>
      <c r="BD450" s="125" t="str">
        <f t="shared" ref="BD450:BD502" ca="1" si="2543">IFERROR(VALUE(H450)*IF(RTF_unit="K",1,IF(RTF_unit="lb",1/1000,IF(RTF_unit="T",2,1))),"")</f>
        <v/>
      </c>
      <c r="BE450" s="125" t="str">
        <f t="shared" ref="BE450:BE502" ca="1" si="2544">IFERROR(VALUE(I450)*IF(RTF_unit="K",1,IF(RTF_unit="lb",1/1000,IF(RTF_unit="T",2,1))),"")</f>
        <v/>
      </c>
      <c r="BF450" t="str">
        <f t="shared" ca="1" si="2183"/>
        <v/>
      </c>
      <c r="BG450" s="125" t="str">
        <f t="shared" ca="1" si="2210"/>
        <v/>
      </c>
      <c r="BI450" s="606" t="str">
        <f t="shared" ca="1" si="2245"/>
        <v/>
      </c>
      <c r="BJ450" s="125" t="str">
        <f t="shared" ca="1" si="2223"/>
        <v/>
      </c>
      <c r="BK450" s="125" t="str">
        <f t="shared" ca="1" si="2246"/>
        <v/>
      </c>
      <c r="BL450" s="125" t="str">
        <f t="shared" ref="BL450" ca="1" si="2545">IFERROR(INDEX($D$2:$BA$203,$A$41-1+$BI450,$A$27-3)*IF(RTF_unit="K",1,IF(RTF_unit="lb",1/1000,IF(RTF_unit="T",2,1))),"")</f>
        <v/>
      </c>
      <c r="BM450" s="125" t="str">
        <f t="shared" ref="BM450" ca="1" si="2546">IFERROR(INDEX($D$2:$BA$203,$A$41-1+$BI450,$A$27-1)*IF(RTF_unit="K",1,IF(RTF_unit="lb",1/1000,IF(RTF_unit="T",2,1))),"")</f>
        <v/>
      </c>
      <c r="BN450" s="125" t="str">
        <f t="shared" ref="BN450" ca="1" si="2547">IFERROR(INDEX($D$2:$BA$203,$A$41-1+$BI450,$A$27-2)*IF(RTF_unit="K",1,IF(RTF_unit="lb",1/1000,IF(RTF_unit="T",2,1))),"")</f>
        <v/>
      </c>
      <c r="BO450" s="125" t="str">
        <f t="shared" ref="BO450" ca="1" si="2548">IFERROR(INDEX($D$2:$BA$203,$A$41-1+$BI450,$A$27)*IF(RTF_unit_Moment="kip-ft",1,IF(RTF_unit_Moment="kip-in",1/12,IF(RTF_unit_Moment="lb-ft",1/1000,IF(RTF_unit_Moment="lb-in",1/12000,1)))),"")</f>
        <v/>
      </c>
      <c r="BP450" s="125" t="str">
        <f t="shared" ref="BP450" ca="1" si="2549">IFERROR(INDEX($D$2:$BA$203,$A$41-1+$BI450,$A$30)*IF(RTF_unit_Moment="kip-ft",1,IF(RTF_unit_Moment="kip-in",1/12,IF(RTF_unit_Moment="lb-ft",1/1000,IF(RTF_unit_Moment="lb-in",1/12000,1)))),"")</f>
        <v/>
      </c>
      <c r="BQ450" s="125" t="str">
        <f t="shared" ca="1" si="2252"/>
        <v/>
      </c>
      <c r="BR450" s="125" t="str">
        <f t="shared" ca="1" si="2253"/>
        <v/>
      </c>
      <c r="BT450" s="125" t="str">
        <f t="array" aca="1" ref="BT450" ca="1">IFERROR(INDEX($BB$1:$BB$203,SMALL(IF($BB$1:$BB$203&lt;&gt;"",ROW($BB$1:$BB$203)),ROW(443:443))),"")</f>
        <v/>
      </c>
      <c r="BU450" s="604" t="str">
        <f t="shared" ca="1" si="2221"/>
        <v/>
      </c>
      <c r="BV450" s="125" t="str">
        <f t="shared" ca="1" si="2418"/>
        <v/>
      </c>
      <c r="BW450" s="125" t="str">
        <f t="shared" ca="1" si="2418"/>
        <v/>
      </c>
      <c r="BX450" s="125" t="str">
        <f t="shared" ca="1" si="2418"/>
        <v/>
      </c>
      <c r="BY450" s="125" t="str">
        <f t="shared" ca="1" si="2230"/>
        <v/>
      </c>
      <c r="BZ450" s="125" t="str">
        <f t="shared" ca="1" si="2222"/>
        <v/>
      </c>
      <c r="CA450" s="125" t="str">
        <f t="shared" ca="1" si="2231"/>
        <v/>
      </c>
      <c r="CB450" s="125" t="str">
        <f t="shared" ca="1" si="2232"/>
        <v/>
      </c>
      <c r="CC450" s="125" t="str">
        <f t="shared" ca="1" si="2233"/>
        <v/>
      </c>
      <c r="CD450" s="125" t="str">
        <f t="shared" ca="1" si="2234"/>
        <v/>
      </c>
      <c r="CE450" s="125" t="str">
        <f t="shared" ca="1" si="2235"/>
        <v/>
      </c>
      <c r="CF450" s="125" t="str">
        <f t="shared" ca="1" si="2236"/>
        <v/>
      </c>
      <c r="CG450" s="125" t="str">
        <f t="shared" ca="1" si="2237"/>
        <v/>
      </c>
      <c r="CH450" s="125" t="str">
        <f t="shared" ca="1" si="2238"/>
        <v/>
      </c>
      <c r="CI450" s="125" t="str">
        <f t="shared" ca="1" si="2239"/>
        <v/>
      </c>
      <c r="CJ450" s="125" t="str">
        <f t="array" aca="1" ref="CJ450" ca="1">IFERROR(INDEX($CI$1:$CI$502,SMALL(IF($CI$1:$CI$502&lt;&gt;"",ROW($CI$1:$CI$502)),ROW(443:443))),"")</f>
        <v/>
      </c>
      <c r="CK450" s="125" t="str">
        <f t="shared" ca="1" si="2240"/>
        <v/>
      </c>
      <c r="CL450" s="125" t="str">
        <f t="shared" ca="1" si="2241"/>
        <v/>
      </c>
      <c r="CM450" s="125"/>
      <c r="CO450" s="125" t="str">
        <f t="shared" si="2242"/>
        <v/>
      </c>
      <c r="CP450" s="600" t="str">
        <f t="shared" si="2243"/>
        <v/>
      </c>
      <c r="CQ450" s="600" t="str">
        <f t="shared" si="2259"/>
        <v/>
      </c>
      <c r="CR450" s="600" t="str">
        <f t="shared" si="2244"/>
        <v/>
      </c>
    </row>
    <row r="451" spans="1:96" x14ac:dyDescent="0.25">
      <c r="A451" s="591"/>
      <c r="C451" s="125">
        <f t="shared" si="2189"/>
        <v>449</v>
      </c>
      <c r="D451" s="125" t="e">
        <f t="shared" ca="1" si="2540"/>
        <v>#N/A</v>
      </c>
      <c r="E451" s="125" t="e">
        <f t="shared" ca="1" si="2540"/>
        <v>#N/A</v>
      </c>
      <c r="F451" s="125" t="e">
        <f t="shared" ca="1" si="2540"/>
        <v>#N/A</v>
      </c>
      <c r="G451" s="125" t="e">
        <f t="shared" ca="1" si="2540"/>
        <v>#N/A</v>
      </c>
      <c r="H451" s="125" t="e">
        <f t="shared" ca="1" si="2540"/>
        <v>#N/A</v>
      </c>
      <c r="I451" s="125" t="e">
        <f t="shared" ca="1" si="2540"/>
        <v>#N/A</v>
      </c>
      <c r="J451" s="125" t="e">
        <f t="shared" ca="1" si="2540"/>
        <v>#N/A</v>
      </c>
      <c r="K451" s="125" t="e">
        <f t="shared" ca="1" si="2540"/>
        <v>#N/A</v>
      </c>
      <c r="L451" s="125" t="e">
        <f t="shared" ca="1" si="2540"/>
        <v>#N/A</v>
      </c>
      <c r="M451" s="125" t="e">
        <f t="shared" ca="1" si="2540"/>
        <v>#N/A</v>
      </c>
      <c r="N451" s="125" t="e">
        <f t="shared" ca="1" si="2540"/>
        <v>#N/A</v>
      </c>
      <c r="O451" s="125" t="e">
        <f t="shared" ca="1" si="2540"/>
        <v>#N/A</v>
      </c>
      <c r="P451" s="125" t="e">
        <f t="shared" ca="1" si="2540"/>
        <v>#N/A</v>
      </c>
      <c r="Q451" s="125" t="e">
        <f t="shared" ca="1" si="2540"/>
        <v>#N/A</v>
      </c>
      <c r="R451" s="125" t="e">
        <f t="shared" ca="1" si="2540"/>
        <v>#N/A</v>
      </c>
      <c r="S451" s="125" t="e">
        <f t="shared" ca="1" si="2540"/>
        <v>#N/A</v>
      </c>
      <c r="T451" s="125" t="e">
        <f t="shared" ca="1" si="2533"/>
        <v>#N/A</v>
      </c>
      <c r="U451" s="125" t="e">
        <f t="shared" ca="1" si="2533"/>
        <v>#N/A</v>
      </c>
      <c r="V451" s="125" t="e">
        <f t="shared" ca="1" si="2533"/>
        <v>#N/A</v>
      </c>
      <c r="W451" s="125" t="e">
        <f t="shared" ca="1" si="2533"/>
        <v>#N/A</v>
      </c>
      <c r="X451" s="125" t="e">
        <f t="shared" ca="1" si="2533"/>
        <v>#N/A</v>
      </c>
      <c r="Y451" s="125" t="e">
        <f t="shared" ca="1" si="2533"/>
        <v>#N/A</v>
      </c>
      <c r="Z451" s="125" t="e">
        <f t="shared" ca="1" si="2533"/>
        <v>#N/A</v>
      </c>
      <c r="AA451" s="125" t="e">
        <f t="shared" ca="1" si="2533"/>
        <v>#N/A</v>
      </c>
      <c r="AB451" s="125" t="e">
        <f t="shared" ca="1" si="2533"/>
        <v>#N/A</v>
      </c>
      <c r="AC451" s="125" t="e">
        <f t="shared" ca="1" si="2533"/>
        <v>#N/A</v>
      </c>
      <c r="AD451" s="125" t="e">
        <f t="shared" ca="1" si="2533"/>
        <v>#N/A</v>
      </c>
      <c r="AE451" s="125" t="e">
        <f t="shared" ca="1" si="2533"/>
        <v>#N/A</v>
      </c>
      <c r="AF451" s="125" t="e">
        <f t="shared" ca="1" si="2533"/>
        <v>#N/A</v>
      </c>
      <c r="AG451" s="125" t="e">
        <f t="shared" ca="1" si="2533"/>
        <v>#N/A</v>
      </c>
      <c r="AH451" s="125" t="e">
        <f t="shared" ca="1" si="2533"/>
        <v>#N/A</v>
      </c>
      <c r="AI451" s="125" t="e">
        <f t="shared" ca="1" si="2541"/>
        <v>#N/A</v>
      </c>
      <c r="AJ451" s="125" t="e">
        <f t="shared" ca="1" si="2541"/>
        <v>#N/A</v>
      </c>
      <c r="AK451" s="125" t="e">
        <f t="shared" ca="1" si="2541"/>
        <v>#N/A</v>
      </c>
      <c r="AL451" s="125" t="e">
        <f t="shared" ca="1" si="2541"/>
        <v>#N/A</v>
      </c>
      <c r="AM451" s="125" t="e">
        <f t="shared" ca="1" si="2541"/>
        <v>#N/A</v>
      </c>
      <c r="AN451" s="125" t="e">
        <f t="shared" ca="1" si="2541"/>
        <v>#N/A</v>
      </c>
      <c r="AO451" s="125" t="e">
        <f t="shared" ca="1" si="2541"/>
        <v>#N/A</v>
      </c>
      <c r="AP451" s="125" t="e">
        <f t="shared" ca="1" si="2541"/>
        <v>#N/A</v>
      </c>
      <c r="AQ451" s="125" t="e">
        <f t="shared" ca="1" si="2541"/>
        <v>#N/A</v>
      </c>
      <c r="AR451" s="125" t="e">
        <f t="shared" ca="1" si="2541"/>
        <v>#N/A</v>
      </c>
      <c r="AS451" s="125" t="e">
        <f t="shared" ca="1" si="2541"/>
        <v>#N/A</v>
      </c>
      <c r="AT451" s="125" t="e">
        <f t="shared" ca="1" si="2541"/>
        <v>#N/A</v>
      </c>
      <c r="AU451" s="125" t="e">
        <f t="shared" ca="1" si="2541"/>
        <v>#N/A</v>
      </c>
      <c r="AV451" s="125" t="e">
        <f t="shared" ca="1" si="2541"/>
        <v>#N/A</v>
      </c>
      <c r="AW451" s="125" t="e">
        <f t="shared" ca="1" si="2541"/>
        <v>#N/A</v>
      </c>
      <c r="AX451" s="125" t="e">
        <f t="shared" ca="1" si="2541"/>
        <v>#N/A</v>
      </c>
      <c r="AY451" s="125" t="e">
        <f t="shared" ca="1" si="2534"/>
        <v>#N/A</v>
      </c>
      <c r="AZ451" s="125" t="e">
        <f t="shared" ca="1" si="2534"/>
        <v>#N/A</v>
      </c>
      <c r="BA451" s="125" t="e">
        <f t="shared" ca="1" si="2534"/>
        <v>#N/A</v>
      </c>
      <c r="BB451" s="125" t="str">
        <f t="shared" ref="BB451:BB502" ca="1" si="2550">IF(ISNUMBER(SEARCH("Guy"&amp;"*"&amp;"@*",$D451)),$D451,"")</f>
        <v/>
      </c>
      <c r="BC451" s="125" t="str">
        <f t="shared" ca="1" si="2542"/>
        <v/>
      </c>
      <c r="BD451" s="125" t="str">
        <f t="shared" ca="1" si="2543"/>
        <v/>
      </c>
      <c r="BE451" s="125" t="str">
        <f t="shared" ca="1" si="2544"/>
        <v/>
      </c>
      <c r="BF451" t="str">
        <f t="shared" ref="BF451:BF502" ca="1" si="2551">IFERROR(SQRT(BC451^2+SQRT(BD451^2+BE451^2)^2),"")</f>
        <v/>
      </c>
      <c r="BG451" s="125" t="str">
        <f t="shared" ca="1" si="2210"/>
        <v/>
      </c>
      <c r="BI451" s="606" t="str">
        <f t="shared" ca="1" si="2245"/>
        <v/>
      </c>
      <c r="BJ451" s="125" t="str">
        <f t="shared" ca="1" si="2223"/>
        <v/>
      </c>
      <c r="BK451" s="125" t="str">
        <f t="shared" ca="1" si="2246"/>
        <v/>
      </c>
      <c r="BL451" s="125" t="str">
        <f t="shared" ref="BL451" ca="1" si="2552">IFERROR(INDEX($D$2:$BA$203,$A$41-1+$BI451,$A$27-3)*IF(RTF_unit="K",1,IF(RTF_unit="lb",1/1000,IF(RTF_unit="T",2,1))),"")</f>
        <v/>
      </c>
      <c r="BM451" s="125" t="str">
        <f t="shared" ref="BM451" ca="1" si="2553">IFERROR(INDEX($D$2:$BA$203,$A$41-1+$BI451,$A$27-1)*IF(RTF_unit="K",1,IF(RTF_unit="lb",1/1000,IF(RTF_unit="T",2,1))),"")</f>
        <v/>
      </c>
      <c r="BN451" s="125" t="str">
        <f t="shared" ref="BN451" ca="1" si="2554">IFERROR(INDEX($D$2:$BA$203,$A$41-1+$BI451,$A$27-2)*IF(RTF_unit="K",1,IF(RTF_unit="lb",1/1000,IF(RTF_unit="T",2,1))),"")</f>
        <v/>
      </c>
      <c r="BO451" s="125" t="str">
        <f t="shared" ref="BO451" ca="1" si="2555">IFERROR(INDEX($D$2:$BA$203,$A$41-1+$BI451,$A$27)*IF(RTF_unit_Moment="kip-ft",1,IF(RTF_unit_Moment="kip-in",1/12,IF(RTF_unit_Moment="lb-ft",1/1000,IF(RTF_unit_Moment="lb-in",1/12000,1)))),"")</f>
        <v/>
      </c>
      <c r="BP451" s="125" t="str">
        <f t="shared" ref="BP451" ca="1" si="2556">IFERROR(INDEX($D$2:$BA$203,$A$41-1+$BI451,$A$30)*IF(RTF_unit_Moment="kip-ft",1,IF(RTF_unit_Moment="kip-in",1/12,IF(RTF_unit_Moment="lb-ft",1/1000,IF(RTF_unit_Moment="lb-in",1/12000,1)))),"")</f>
        <v/>
      </c>
      <c r="BQ451" s="125" t="str">
        <f t="shared" ca="1" si="2252"/>
        <v/>
      </c>
      <c r="BR451" s="125" t="str">
        <f t="shared" ca="1" si="2253"/>
        <v/>
      </c>
      <c r="BT451" s="125" t="str">
        <f t="array" aca="1" ref="BT451" ca="1">IFERROR(INDEX($BB$1:$BB$203,SMALL(IF($BB$1:$BB$203&lt;&gt;"",ROW($BB$1:$BB$203)),ROW(444:444))),"")</f>
        <v/>
      </c>
      <c r="BU451" s="604" t="str">
        <f t="shared" ca="1" si="2221"/>
        <v/>
      </c>
      <c r="BV451" s="125" t="str">
        <f t="shared" ca="1" si="2418"/>
        <v/>
      </c>
      <c r="BW451" s="125" t="str">
        <f t="shared" ca="1" si="2418"/>
        <v/>
      </c>
      <c r="BX451" s="125" t="str">
        <f t="shared" ca="1" si="2418"/>
        <v/>
      </c>
      <c r="BY451" s="125" t="str">
        <f t="shared" ca="1" si="2230"/>
        <v/>
      </c>
      <c r="BZ451" s="125" t="str">
        <f t="shared" ca="1" si="2222"/>
        <v/>
      </c>
      <c r="CA451" s="125" t="str">
        <f t="shared" ca="1" si="2231"/>
        <v/>
      </c>
      <c r="CB451" s="125" t="str">
        <f t="shared" ca="1" si="2232"/>
        <v/>
      </c>
      <c r="CC451" s="125" t="str">
        <f t="shared" ca="1" si="2233"/>
        <v/>
      </c>
      <c r="CD451" s="125" t="str">
        <f t="shared" ca="1" si="2234"/>
        <v/>
      </c>
      <c r="CE451" s="125" t="str">
        <f t="shared" ca="1" si="2235"/>
        <v/>
      </c>
      <c r="CF451" s="125" t="str">
        <f t="shared" ca="1" si="2236"/>
        <v/>
      </c>
      <c r="CG451" s="125" t="str">
        <f t="shared" ca="1" si="2237"/>
        <v/>
      </c>
      <c r="CH451" s="125" t="str">
        <f t="shared" ca="1" si="2238"/>
        <v/>
      </c>
      <c r="CI451" s="125" t="str">
        <f t="shared" ca="1" si="2239"/>
        <v/>
      </c>
      <c r="CJ451" s="125" t="str">
        <f t="array" aca="1" ref="CJ451" ca="1">IFERROR(INDEX($CI$1:$CI$502,SMALL(IF($CI$1:$CI$502&lt;&gt;"",ROW($CI$1:$CI$502)),ROW(444:444))),"")</f>
        <v/>
      </c>
      <c r="CK451" s="125" t="str">
        <f t="shared" ca="1" si="2240"/>
        <v/>
      </c>
      <c r="CL451" s="125" t="str">
        <f t="shared" ca="1" si="2241"/>
        <v/>
      </c>
      <c r="CM451" s="125"/>
      <c r="CO451" s="125" t="str">
        <f t="shared" si="2242"/>
        <v/>
      </c>
      <c r="CP451" s="600" t="str">
        <f t="shared" si="2243"/>
        <v/>
      </c>
      <c r="CQ451" s="600" t="str">
        <f t="shared" si="2259"/>
        <v/>
      </c>
      <c r="CR451" s="600" t="str">
        <f t="shared" si="2244"/>
        <v/>
      </c>
    </row>
    <row r="452" spans="1:96" x14ac:dyDescent="0.25">
      <c r="A452" s="591"/>
      <c r="C452" s="125">
        <f t="shared" ref="C452:C502" si="2557">C451+1</f>
        <v>450</v>
      </c>
      <c r="D452" s="125" t="e">
        <f t="shared" ca="1" si="2540"/>
        <v>#N/A</v>
      </c>
      <c r="E452" s="125" t="e">
        <f t="shared" ca="1" si="2540"/>
        <v>#N/A</v>
      </c>
      <c r="F452" s="125" t="e">
        <f t="shared" ca="1" si="2540"/>
        <v>#N/A</v>
      </c>
      <c r="G452" s="125" t="e">
        <f t="shared" ca="1" si="2540"/>
        <v>#N/A</v>
      </c>
      <c r="H452" s="125" t="e">
        <f t="shared" ca="1" si="2540"/>
        <v>#N/A</v>
      </c>
      <c r="I452" s="125" t="e">
        <f t="shared" ca="1" si="2540"/>
        <v>#N/A</v>
      </c>
      <c r="J452" s="125" t="e">
        <f t="shared" ca="1" si="2540"/>
        <v>#N/A</v>
      </c>
      <c r="K452" s="125" t="e">
        <f t="shared" ca="1" si="2540"/>
        <v>#N/A</v>
      </c>
      <c r="L452" s="125" t="e">
        <f t="shared" ca="1" si="2540"/>
        <v>#N/A</v>
      </c>
      <c r="M452" s="125" t="e">
        <f t="shared" ca="1" si="2540"/>
        <v>#N/A</v>
      </c>
      <c r="N452" s="125" t="e">
        <f t="shared" ca="1" si="2540"/>
        <v>#N/A</v>
      </c>
      <c r="O452" s="125" t="e">
        <f t="shared" ca="1" si="2540"/>
        <v>#N/A</v>
      </c>
      <c r="P452" s="125" t="e">
        <f t="shared" ca="1" si="2540"/>
        <v>#N/A</v>
      </c>
      <c r="Q452" s="125" t="e">
        <f t="shared" ca="1" si="2540"/>
        <v>#N/A</v>
      </c>
      <c r="R452" s="125" t="e">
        <f t="shared" ca="1" si="2540"/>
        <v>#N/A</v>
      </c>
      <c r="S452" s="125" t="e">
        <f t="shared" ca="1" si="2540"/>
        <v>#N/A</v>
      </c>
      <c r="T452" s="125" t="e">
        <f t="shared" ca="1" si="2533"/>
        <v>#N/A</v>
      </c>
      <c r="U452" s="125" t="e">
        <f t="shared" ca="1" si="2533"/>
        <v>#N/A</v>
      </c>
      <c r="V452" s="125" t="e">
        <f t="shared" ca="1" si="2533"/>
        <v>#N/A</v>
      </c>
      <c r="W452" s="125" t="e">
        <f t="shared" ca="1" si="2533"/>
        <v>#N/A</v>
      </c>
      <c r="X452" s="125" t="e">
        <f t="shared" ca="1" si="2533"/>
        <v>#N/A</v>
      </c>
      <c r="Y452" s="125" t="e">
        <f t="shared" ca="1" si="2533"/>
        <v>#N/A</v>
      </c>
      <c r="Z452" s="125" t="e">
        <f t="shared" ca="1" si="2533"/>
        <v>#N/A</v>
      </c>
      <c r="AA452" s="125" t="e">
        <f t="shared" ca="1" si="2533"/>
        <v>#N/A</v>
      </c>
      <c r="AB452" s="125" t="e">
        <f t="shared" ca="1" si="2533"/>
        <v>#N/A</v>
      </c>
      <c r="AC452" s="125" t="e">
        <f t="shared" ca="1" si="2533"/>
        <v>#N/A</v>
      </c>
      <c r="AD452" s="125" t="e">
        <f t="shared" ca="1" si="2533"/>
        <v>#N/A</v>
      </c>
      <c r="AE452" s="125" t="e">
        <f t="shared" ca="1" si="2533"/>
        <v>#N/A</v>
      </c>
      <c r="AF452" s="125" t="e">
        <f t="shared" ca="1" si="2533"/>
        <v>#N/A</v>
      </c>
      <c r="AG452" s="125" t="e">
        <f t="shared" ca="1" si="2533"/>
        <v>#N/A</v>
      </c>
      <c r="AH452" s="125" t="e">
        <f t="shared" ca="1" si="2533"/>
        <v>#N/A</v>
      </c>
      <c r="AI452" s="125" t="e">
        <f t="shared" ca="1" si="2541"/>
        <v>#N/A</v>
      </c>
      <c r="AJ452" s="125" t="e">
        <f t="shared" ca="1" si="2541"/>
        <v>#N/A</v>
      </c>
      <c r="AK452" s="125" t="e">
        <f t="shared" ca="1" si="2541"/>
        <v>#N/A</v>
      </c>
      <c r="AL452" s="125" t="e">
        <f t="shared" ca="1" si="2541"/>
        <v>#N/A</v>
      </c>
      <c r="AM452" s="125" t="e">
        <f t="shared" ca="1" si="2541"/>
        <v>#N/A</v>
      </c>
      <c r="AN452" s="125" t="e">
        <f t="shared" ca="1" si="2541"/>
        <v>#N/A</v>
      </c>
      <c r="AO452" s="125" t="e">
        <f t="shared" ca="1" si="2541"/>
        <v>#N/A</v>
      </c>
      <c r="AP452" s="125" t="e">
        <f t="shared" ca="1" si="2541"/>
        <v>#N/A</v>
      </c>
      <c r="AQ452" s="125" t="e">
        <f t="shared" ca="1" si="2541"/>
        <v>#N/A</v>
      </c>
      <c r="AR452" s="125" t="e">
        <f t="shared" ca="1" si="2541"/>
        <v>#N/A</v>
      </c>
      <c r="AS452" s="125" t="e">
        <f t="shared" ca="1" si="2541"/>
        <v>#N/A</v>
      </c>
      <c r="AT452" s="125" t="e">
        <f t="shared" ca="1" si="2541"/>
        <v>#N/A</v>
      </c>
      <c r="AU452" s="125" t="e">
        <f t="shared" ca="1" si="2541"/>
        <v>#N/A</v>
      </c>
      <c r="AV452" s="125" t="e">
        <f t="shared" ca="1" si="2541"/>
        <v>#N/A</v>
      </c>
      <c r="AW452" s="125" t="e">
        <f t="shared" ca="1" si="2541"/>
        <v>#N/A</v>
      </c>
      <c r="AX452" s="125" t="e">
        <f t="shared" ca="1" si="2541"/>
        <v>#N/A</v>
      </c>
      <c r="AY452" s="125" t="e">
        <f t="shared" ca="1" si="2534"/>
        <v>#N/A</v>
      </c>
      <c r="AZ452" s="125" t="e">
        <f t="shared" ca="1" si="2534"/>
        <v>#N/A</v>
      </c>
      <c r="BA452" s="125" t="e">
        <f t="shared" ca="1" si="2534"/>
        <v>#N/A</v>
      </c>
      <c r="BB452" s="125" t="str">
        <f t="shared" ca="1" si="2550"/>
        <v/>
      </c>
      <c r="BC452" s="125" t="str">
        <f t="shared" ca="1" si="2542"/>
        <v/>
      </c>
      <c r="BD452" s="125" t="str">
        <f t="shared" ca="1" si="2543"/>
        <v/>
      </c>
      <c r="BE452" s="125" t="str">
        <f t="shared" ca="1" si="2544"/>
        <v/>
      </c>
      <c r="BF452" t="str">
        <f t="shared" ca="1" si="2551"/>
        <v/>
      </c>
      <c r="BG452" s="125" t="str">
        <f t="shared" ca="1" si="2210"/>
        <v/>
      </c>
      <c r="BI452" s="606" t="str">
        <f t="shared" ca="1" si="2245"/>
        <v/>
      </c>
      <c r="BJ452" s="125" t="str">
        <f t="shared" ca="1" si="2223"/>
        <v/>
      </c>
      <c r="BK452" s="125" t="str">
        <f t="shared" ca="1" si="2246"/>
        <v/>
      </c>
      <c r="BL452" s="125" t="str">
        <f t="shared" ref="BL452" ca="1" si="2558">IFERROR(INDEX($D$2:$BA$203,$A$41-1+$BI452,$A$27-3)*IF(RTF_unit="K",1,IF(RTF_unit="lb",1/1000,IF(RTF_unit="T",2,1))),"")</f>
        <v/>
      </c>
      <c r="BM452" s="125" t="str">
        <f t="shared" ref="BM452" ca="1" si="2559">IFERROR(INDEX($D$2:$BA$203,$A$41-1+$BI452,$A$27-1)*IF(RTF_unit="K",1,IF(RTF_unit="lb",1/1000,IF(RTF_unit="T",2,1))),"")</f>
        <v/>
      </c>
      <c r="BN452" s="125" t="str">
        <f t="shared" ref="BN452" ca="1" si="2560">IFERROR(INDEX($D$2:$BA$203,$A$41-1+$BI452,$A$27-2)*IF(RTF_unit="K",1,IF(RTF_unit="lb",1/1000,IF(RTF_unit="T",2,1))),"")</f>
        <v/>
      </c>
      <c r="BO452" s="125" t="str">
        <f t="shared" ref="BO452" ca="1" si="2561">IFERROR(INDEX($D$2:$BA$203,$A$41-1+$BI452,$A$27)*IF(RTF_unit_Moment="kip-ft",1,IF(RTF_unit_Moment="kip-in",1/12,IF(RTF_unit_Moment="lb-ft",1/1000,IF(RTF_unit_Moment="lb-in",1/12000,1)))),"")</f>
        <v/>
      </c>
      <c r="BP452" s="125" t="str">
        <f t="shared" ref="BP452" ca="1" si="2562">IFERROR(INDEX($D$2:$BA$203,$A$41-1+$BI452,$A$30)*IF(RTF_unit_Moment="kip-ft",1,IF(RTF_unit_Moment="kip-in",1/12,IF(RTF_unit_Moment="lb-ft",1/1000,IF(RTF_unit_Moment="lb-in",1/12000,1)))),"")</f>
        <v/>
      </c>
      <c r="BQ452" s="125" t="str">
        <f t="shared" ca="1" si="2252"/>
        <v/>
      </c>
      <c r="BR452" s="125" t="str">
        <f t="shared" ca="1" si="2253"/>
        <v/>
      </c>
      <c r="BT452" s="125" t="str">
        <f t="array" aca="1" ref="BT452" ca="1">IFERROR(INDEX($BB$1:$BB$203,SMALL(IF($BB$1:$BB$203&lt;&gt;"",ROW($BB$1:$BB$203)),ROW(445:445))),"")</f>
        <v/>
      </c>
      <c r="BU452" s="604" t="str">
        <f t="shared" ca="1" si="2221"/>
        <v/>
      </c>
      <c r="BV452" s="125" t="str">
        <f t="shared" ca="1" si="2418"/>
        <v/>
      </c>
      <c r="BW452" s="125" t="str">
        <f t="shared" ca="1" si="2418"/>
        <v/>
      </c>
      <c r="BX452" s="125" t="str">
        <f t="shared" ca="1" si="2418"/>
        <v/>
      </c>
      <c r="BY452" s="125" t="str">
        <f t="shared" ca="1" si="2230"/>
        <v/>
      </c>
      <c r="BZ452" s="125" t="str">
        <f t="shared" ca="1" si="2222"/>
        <v/>
      </c>
      <c r="CA452" s="125" t="str">
        <f t="shared" ca="1" si="2231"/>
        <v/>
      </c>
      <c r="CB452" s="125" t="str">
        <f t="shared" ca="1" si="2232"/>
        <v/>
      </c>
      <c r="CC452" s="125" t="str">
        <f t="shared" ca="1" si="2233"/>
        <v/>
      </c>
      <c r="CD452" s="125" t="str">
        <f t="shared" ca="1" si="2234"/>
        <v/>
      </c>
      <c r="CE452" s="125" t="str">
        <f t="shared" ca="1" si="2235"/>
        <v/>
      </c>
      <c r="CF452" s="125" t="str">
        <f t="shared" ca="1" si="2236"/>
        <v/>
      </c>
      <c r="CG452" s="125" t="str">
        <f t="shared" ca="1" si="2237"/>
        <v/>
      </c>
      <c r="CH452" s="125" t="str">
        <f t="shared" ca="1" si="2238"/>
        <v/>
      </c>
      <c r="CI452" s="125" t="str">
        <f t="shared" ca="1" si="2239"/>
        <v/>
      </c>
      <c r="CJ452" s="125" t="str">
        <f t="array" aca="1" ref="CJ452" ca="1">IFERROR(INDEX($CI$1:$CI$502,SMALL(IF($CI$1:$CI$502&lt;&gt;"",ROW($CI$1:$CI$502)),ROW(445:445))),"")</f>
        <v/>
      </c>
      <c r="CK452" s="125" t="str">
        <f t="shared" ca="1" si="2240"/>
        <v/>
      </c>
      <c r="CL452" s="125" t="str">
        <f t="shared" ca="1" si="2241"/>
        <v/>
      </c>
      <c r="CM452" s="125"/>
      <c r="CO452" s="125" t="str">
        <f t="shared" si="2242"/>
        <v/>
      </c>
      <c r="CP452" s="600" t="str">
        <f t="shared" si="2243"/>
        <v/>
      </c>
      <c r="CQ452" s="600" t="str">
        <f t="shared" si="2259"/>
        <v/>
      </c>
      <c r="CR452" s="600" t="str">
        <f t="shared" si="2244"/>
        <v/>
      </c>
    </row>
    <row r="453" spans="1:96" x14ac:dyDescent="0.25">
      <c r="A453" s="591"/>
      <c r="C453" s="125">
        <f t="shared" si="2557"/>
        <v>451</v>
      </c>
      <c r="D453" s="125" t="e">
        <f t="shared" ca="1" si="2540"/>
        <v>#N/A</v>
      </c>
      <c r="E453" s="125" t="e">
        <f t="shared" ca="1" si="2540"/>
        <v>#N/A</v>
      </c>
      <c r="F453" s="125" t="e">
        <f t="shared" ca="1" si="2540"/>
        <v>#N/A</v>
      </c>
      <c r="G453" s="125" t="e">
        <f t="shared" ca="1" si="2540"/>
        <v>#N/A</v>
      </c>
      <c r="H453" s="125" t="e">
        <f t="shared" ca="1" si="2540"/>
        <v>#N/A</v>
      </c>
      <c r="I453" s="125" t="e">
        <f t="shared" ca="1" si="2540"/>
        <v>#N/A</v>
      </c>
      <c r="J453" s="125" t="e">
        <f t="shared" ca="1" si="2540"/>
        <v>#N/A</v>
      </c>
      <c r="K453" s="125" t="e">
        <f t="shared" ca="1" si="2540"/>
        <v>#N/A</v>
      </c>
      <c r="L453" s="125" t="e">
        <f t="shared" ca="1" si="2540"/>
        <v>#N/A</v>
      </c>
      <c r="M453" s="125" t="e">
        <f t="shared" ca="1" si="2540"/>
        <v>#N/A</v>
      </c>
      <c r="N453" s="125" t="e">
        <f t="shared" ca="1" si="2540"/>
        <v>#N/A</v>
      </c>
      <c r="O453" s="125" t="e">
        <f t="shared" ca="1" si="2540"/>
        <v>#N/A</v>
      </c>
      <c r="P453" s="125" t="e">
        <f t="shared" ca="1" si="2540"/>
        <v>#N/A</v>
      </c>
      <c r="Q453" s="125" t="e">
        <f t="shared" ca="1" si="2540"/>
        <v>#N/A</v>
      </c>
      <c r="R453" s="125" t="e">
        <f t="shared" ca="1" si="2540"/>
        <v>#N/A</v>
      </c>
      <c r="S453" s="125" t="e">
        <f t="shared" ca="1" si="2540"/>
        <v>#N/A</v>
      </c>
      <c r="T453" s="125" t="e">
        <f t="shared" ca="1" si="2533"/>
        <v>#N/A</v>
      </c>
      <c r="U453" s="125" t="e">
        <f t="shared" ca="1" si="2533"/>
        <v>#N/A</v>
      </c>
      <c r="V453" s="125" t="e">
        <f t="shared" ca="1" si="2533"/>
        <v>#N/A</v>
      </c>
      <c r="W453" s="125" t="e">
        <f t="shared" ca="1" si="2533"/>
        <v>#N/A</v>
      </c>
      <c r="X453" s="125" t="e">
        <f t="shared" ca="1" si="2533"/>
        <v>#N/A</v>
      </c>
      <c r="Y453" s="125" t="e">
        <f t="shared" ca="1" si="2533"/>
        <v>#N/A</v>
      </c>
      <c r="Z453" s="125" t="e">
        <f t="shared" ca="1" si="2533"/>
        <v>#N/A</v>
      </c>
      <c r="AA453" s="125" t="e">
        <f t="shared" ca="1" si="2533"/>
        <v>#N/A</v>
      </c>
      <c r="AB453" s="125" t="e">
        <f t="shared" ca="1" si="2533"/>
        <v>#N/A</v>
      </c>
      <c r="AC453" s="125" t="e">
        <f t="shared" ca="1" si="2533"/>
        <v>#N/A</v>
      </c>
      <c r="AD453" s="125" t="e">
        <f t="shared" ca="1" si="2533"/>
        <v>#N/A</v>
      </c>
      <c r="AE453" s="125" t="e">
        <f t="shared" ca="1" si="2533"/>
        <v>#N/A</v>
      </c>
      <c r="AF453" s="125" t="e">
        <f t="shared" ca="1" si="2533"/>
        <v>#N/A</v>
      </c>
      <c r="AG453" s="125" t="e">
        <f t="shared" ca="1" si="2533"/>
        <v>#N/A</v>
      </c>
      <c r="AH453" s="125" t="e">
        <f t="shared" ca="1" si="2533"/>
        <v>#N/A</v>
      </c>
      <c r="AI453" s="125" t="e">
        <f t="shared" ca="1" si="2541"/>
        <v>#N/A</v>
      </c>
      <c r="AJ453" s="125" t="e">
        <f t="shared" ca="1" si="2541"/>
        <v>#N/A</v>
      </c>
      <c r="AK453" s="125" t="e">
        <f t="shared" ca="1" si="2541"/>
        <v>#N/A</v>
      </c>
      <c r="AL453" s="125" t="e">
        <f t="shared" ca="1" si="2541"/>
        <v>#N/A</v>
      </c>
      <c r="AM453" s="125" t="e">
        <f t="shared" ca="1" si="2541"/>
        <v>#N/A</v>
      </c>
      <c r="AN453" s="125" t="e">
        <f t="shared" ca="1" si="2541"/>
        <v>#N/A</v>
      </c>
      <c r="AO453" s="125" t="e">
        <f t="shared" ca="1" si="2541"/>
        <v>#N/A</v>
      </c>
      <c r="AP453" s="125" t="e">
        <f t="shared" ca="1" si="2541"/>
        <v>#N/A</v>
      </c>
      <c r="AQ453" s="125" t="e">
        <f t="shared" ca="1" si="2541"/>
        <v>#N/A</v>
      </c>
      <c r="AR453" s="125" t="e">
        <f t="shared" ca="1" si="2541"/>
        <v>#N/A</v>
      </c>
      <c r="AS453" s="125" t="e">
        <f t="shared" ca="1" si="2541"/>
        <v>#N/A</v>
      </c>
      <c r="AT453" s="125" t="e">
        <f t="shared" ca="1" si="2541"/>
        <v>#N/A</v>
      </c>
      <c r="AU453" s="125" t="e">
        <f t="shared" ca="1" si="2541"/>
        <v>#N/A</v>
      </c>
      <c r="AV453" s="125" t="e">
        <f t="shared" ca="1" si="2541"/>
        <v>#N/A</v>
      </c>
      <c r="AW453" s="125" t="e">
        <f t="shared" ca="1" si="2541"/>
        <v>#N/A</v>
      </c>
      <c r="AX453" s="125" t="e">
        <f t="shared" ca="1" si="2541"/>
        <v>#N/A</v>
      </c>
      <c r="AY453" s="125" t="e">
        <f t="shared" ca="1" si="2534"/>
        <v>#N/A</v>
      </c>
      <c r="AZ453" s="125" t="e">
        <f t="shared" ca="1" si="2534"/>
        <v>#N/A</v>
      </c>
      <c r="BA453" s="125" t="e">
        <f t="shared" ca="1" si="2534"/>
        <v>#N/A</v>
      </c>
      <c r="BB453" s="125" t="str">
        <f t="shared" ca="1" si="2550"/>
        <v/>
      </c>
      <c r="BC453" s="125" t="str">
        <f t="shared" ca="1" si="2542"/>
        <v/>
      </c>
      <c r="BD453" s="125" t="str">
        <f t="shared" ca="1" si="2543"/>
        <v/>
      </c>
      <c r="BE453" s="125" t="str">
        <f t="shared" ca="1" si="2544"/>
        <v/>
      </c>
      <c r="BF453" t="str">
        <f t="shared" ca="1" si="2551"/>
        <v/>
      </c>
      <c r="BG453" s="125" t="str">
        <f t="shared" ca="1" si="2210"/>
        <v/>
      </c>
      <c r="BI453" s="606" t="str">
        <f t="shared" ca="1" si="2245"/>
        <v/>
      </c>
      <c r="BJ453" s="125" t="str">
        <f t="shared" ca="1" si="2223"/>
        <v/>
      </c>
      <c r="BK453" s="125" t="str">
        <f t="shared" ca="1" si="2246"/>
        <v/>
      </c>
      <c r="BL453" s="125" t="str">
        <f t="shared" ref="BL453" ca="1" si="2563">IFERROR(INDEX($D$2:$BA$203,$A$41-1+$BI453,$A$27-3)*IF(RTF_unit="K",1,IF(RTF_unit="lb",1/1000,IF(RTF_unit="T",2,1))),"")</f>
        <v/>
      </c>
      <c r="BM453" s="125" t="str">
        <f t="shared" ref="BM453" ca="1" si="2564">IFERROR(INDEX($D$2:$BA$203,$A$41-1+$BI453,$A$27-1)*IF(RTF_unit="K",1,IF(RTF_unit="lb",1/1000,IF(RTF_unit="T",2,1))),"")</f>
        <v/>
      </c>
      <c r="BN453" s="125" t="str">
        <f t="shared" ref="BN453" ca="1" si="2565">IFERROR(INDEX($D$2:$BA$203,$A$41-1+$BI453,$A$27-2)*IF(RTF_unit="K",1,IF(RTF_unit="lb",1/1000,IF(RTF_unit="T",2,1))),"")</f>
        <v/>
      </c>
      <c r="BO453" s="125" t="str">
        <f t="shared" ref="BO453" ca="1" si="2566">IFERROR(INDEX($D$2:$BA$203,$A$41-1+$BI453,$A$27)*IF(RTF_unit_Moment="kip-ft",1,IF(RTF_unit_Moment="kip-in",1/12,IF(RTF_unit_Moment="lb-ft",1/1000,IF(RTF_unit_Moment="lb-in",1/12000,1)))),"")</f>
        <v/>
      </c>
      <c r="BP453" s="125" t="str">
        <f t="shared" ref="BP453" ca="1" si="2567">IFERROR(INDEX($D$2:$BA$203,$A$41-1+$BI453,$A$30)*IF(RTF_unit_Moment="kip-ft",1,IF(RTF_unit_Moment="kip-in",1/12,IF(RTF_unit_Moment="lb-ft",1/1000,IF(RTF_unit_Moment="lb-in",1/12000,1)))),"")</f>
        <v/>
      </c>
      <c r="BQ453" s="125" t="str">
        <f t="shared" ca="1" si="2252"/>
        <v/>
      </c>
      <c r="BR453" s="125" t="str">
        <f t="shared" ca="1" si="2253"/>
        <v/>
      </c>
      <c r="BT453" s="125" t="str">
        <f t="array" aca="1" ref="BT453" ca="1">IFERROR(INDEX($BB$1:$BB$203,SMALL(IF($BB$1:$BB$203&lt;&gt;"",ROW($BB$1:$BB$203)),ROW(446:446))),"")</f>
        <v/>
      </c>
      <c r="BU453" s="604" t="str">
        <f t="shared" ca="1" si="2221"/>
        <v/>
      </c>
      <c r="BV453" s="125" t="str">
        <f t="shared" ca="1" si="2418"/>
        <v/>
      </c>
      <c r="BW453" s="125" t="str">
        <f t="shared" ca="1" si="2418"/>
        <v/>
      </c>
      <c r="BX453" s="125" t="str">
        <f t="shared" ca="1" si="2418"/>
        <v/>
      </c>
      <c r="BY453" s="125" t="str">
        <f t="shared" ca="1" si="2230"/>
        <v/>
      </c>
      <c r="BZ453" s="125" t="str">
        <f t="shared" ca="1" si="2222"/>
        <v/>
      </c>
      <c r="CA453" s="125" t="str">
        <f t="shared" ca="1" si="2231"/>
        <v/>
      </c>
      <c r="CB453" s="125" t="str">
        <f t="shared" ca="1" si="2232"/>
        <v/>
      </c>
      <c r="CC453" s="125" t="str">
        <f t="shared" ca="1" si="2233"/>
        <v/>
      </c>
      <c r="CD453" s="125" t="str">
        <f t="shared" ca="1" si="2234"/>
        <v/>
      </c>
      <c r="CE453" s="125" t="str">
        <f t="shared" ca="1" si="2235"/>
        <v/>
      </c>
      <c r="CF453" s="125" t="str">
        <f t="shared" ca="1" si="2236"/>
        <v/>
      </c>
      <c r="CG453" s="125" t="str">
        <f t="shared" ca="1" si="2237"/>
        <v/>
      </c>
      <c r="CH453" s="125" t="str">
        <f t="shared" ca="1" si="2238"/>
        <v/>
      </c>
      <c r="CI453" s="125" t="str">
        <f t="shared" ca="1" si="2239"/>
        <v/>
      </c>
      <c r="CJ453" s="125" t="str">
        <f t="array" aca="1" ref="CJ453" ca="1">IFERROR(INDEX($CI$1:$CI$502,SMALL(IF($CI$1:$CI$502&lt;&gt;"",ROW($CI$1:$CI$502)),ROW(446:446))),"")</f>
        <v/>
      </c>
      <c r="CK453" s="125" t="str">
        <f t="shared" ca="1" si="2240"/>
        <v/>
      </c>
      <c r="CL453" s="125" t="str">
        <f t="shared" ca="1" si="2241"/>
        <v/>
      </c>
      <c r="CM453" s="125"/>
      <c r="CO453" s="125" t="str">
        <f t="shared" si="2242"/>
        <v/>
      </c>
      <c r="CP453" s="600" t="str">
        <f t="shared" si="2243"/>
        <v/>
      </c>
      <c r="CQ453" s="600" t="str">
        <f t="shared" si="2259"/>
        <v/>
      </c>
      <c r="CR453" s="600" t="str">
        <f t="shared" si="2244"/>
        <v/>
      </c>
    </row>
    <row r="454" spans="1:96" x14ac:dyDescent="0.25">
      <c r="A454" s="591"/>
      <c r="C454" s="125">
        <f t="shared" si="2557"/>
        <v>452</v>
      </c>
      <c r="D454" s="125" t="e">
        <f t="shared" ca="1" si="2540"/>
        <v>#N/A</v>
      </c>
      <c r="E454" s="125" t="e">
        <f t="shared" ca="1" si="2540"/>
        <v>#N/A</v>
      </c>
      <c r="F454" s="125" t="e">
        <f t="shared" ca="1" si="2540"/>
        <v>#N/A</v>
      </c>
      <c r="G454" s="125" t="e">
        <f t="shared" ca="1" si="2540"/>
        <v>#N/A</v>
      </c>
      <c r="H454" s="125" t="e">
        <f t="shared" ca="1" si="2540"/>
        <v>#N/A</v>
      </c>
      <c r="I454" s="125" t="e">
        <f t="shared" ca="1" si="2540"/>
        <v>#N/A</v>
      </c>
      <c r="J454" s="125" t="e">
        <f t="shared" ca="1" si="2540"/>
        <v>#N/A</v>
      </c>
      <c r="K454" s="125" t="e">
        <f t="shared" ca="1" si="2540"/>
        <v>#N/A</v>
      </c>
      <c r="L454" s="125" t="e">
        <f t="shared" ca="1" si="2540"/>
        <v>#N/A</v>
      </c>
      <c r="M454" s="125" t="e">
        <f t="shared" ca="1" si="2540"/>
        <v>#N/A</v>
      </c>
      <c r="N454" s="125" t="e">
        <f t="shared" ca="1" si="2540"/>
        <v>#N/A</v>
      </c>
      <c r="O454" s="125" t="e">
        <f t="shared" ca="1" si="2540"/>
        <v>#N/A</v>
      </c>
      <c r="P454" s="125" t="e">
        <f t="shared" ca="1" si="2540"/>
        <v>#N/A</v>
      </c>
      <c r="Q454" s="125" t="e">
        <f t="shared" ca="1" si="2540"/>
        <v>#N/A</v>
      </c>
      <c r="R454" s="125" t="e">
        <f t="shared" ca="1" si="2540"/>
        <v>#N/A</v>
      </c>
      <c r="S454" s="125" t="e">
        <f t="shared" ca="1" si="2540"/>
        <v>#N/A</v>
      </c>
      <c r="T454" s="125" t="e">
        <f t="shared" ca="1" si="2533"/>
        <v>#N/A</v>
      </c>
      <c r="U454" s="125" t="e">
        <f t="shared" ca="1" si="2533"/>
        <v>#N/A</v>
      </c>
      <c r="V454" s="125" t="e">
        <f t="shared" ca="1" si="2533"/>
        <v>#N/A</v>
      </c>
      <c r="W454" s="125" t="e">
        <f t="shared" ca="1" si="2533"/>
        <v>#N/A</v>
      </c>
      <c r="X454" s="125" t="e">
        <f t="shared" ca="1" si="2533"/>
        <v>#N/A</v>
      </c>
      <c r="Y454" s="125" t="e">
        <f t="shared" ca="1" si="2533"/>
        <v>#N/A</v>
      </c>
      <c r="Z454" s="125" t="e">
        <f t="shared" ca="1" si="2533"/>
        <v>#N/A</v>
      </c>
      <c r="AA454" s="125" t="e">
        <f t="shared" ca="1" si="2533"/>
        <v>#N/A</v>
      </c>
      <c r="AB454" s="125" t="e">
        <f t="shared" ca="1" si="2533"/>
        <v>#N/A</v>
      </c>
      <c r="AC454" s="125" t="e">
        <f t="shared" ca="1" si="2533"/>
        <v>#N/A</v>
      </c>
      <c r="AD454" s="125" t="e">
        <f t="shared" ca="1" si="2533"/>
        <v>#N/A</v>
      </c>
      <c r="AE454" s="125" t="e">
        <f t="shared" ca="1" si="2533"/>
        <v>#N/A</v>
      </c>
      <c r="AF454" s="125" t="e">
        <f t="shared" ca="1" si="2533"/>
        <v>#N/A</v>
      </c>
      <c r="AG454" s="125" t="e">
        <f t="shared" ca="1" si="2533"/>
        <v>#N/A</v>
      </c>
      <c r="AH454" s="125" t="e">
        <f t="shared" ca="1" si="2533"/>
        <v>#N/A</v>
      </c>
      <c r="AI454" s="125" t="e">
        <f t="shared" ca="1" si="2541"/>
        <v>#N/A</v>
      </c>
      <c r="AJ454" s="125" t="e">
        <f t="shared" ca="1" si="2541"/>
        <v>#N/A</v>
      </c>
      <c r="AK454" s="125" t="e">
        <f t="shared" ca="1" si="2541"/>
        <v>#N/A</v>
      </c>
      <c r="AL454" s="125" t="e">
        <f t="shared" ca="1" si="2541"/>
        <v>#N/A</v>
      </c>
      <c r="AM454" s="125" t="e">
        <f t="shared" ca="1" si="2541"/>
        <v>#N/A</v>
      </c>
      <c r="AN454" s="125" t="e">
        <f t="shared" ca="1" si="2541"/>
        <v>#N/A</v>
      </c>
      <c r="AO454" s="125" t="e">
        <f t="shared" ca="1" si="2541"/>
        <v>#N/A</v>
      </c>
      <c r="AP454" s="125" t="e">
        <f t="shared" ca="1" si="2541"/>
        <v>#N/A</v>
      </c>
      <c r="AQ454" s="125" t="e">
        <f t="shared" ca="1" si="2541"/>
        <v>#N/A</v>
      </c>
      <c r="AR454" s="125" t="e">
        <f t="shared" ca="1" si="2541"/>
        <v>#N/A</v>
      </c>
      <c r="AS454" s="125" t="e">
        <f t="shared" ca="1" si="2541"/>
        <v>#N/A</v>
      </c>
      <c r="AT454" s="125" t="e">
        <f t="shared" ca="1" si="2541"/>
        <v>#N/A</v>
      </c>
      <c r="AU454" s="125" t="e">
        <f t="shared" ca="1" si="2541"/>
        <v>#N/A</v>
      </c>
      <c r="AV454" s="125" t="e">
        <f t="shared" ca="1" si="2541"/>
        <v>#N/A</v>
      </c>
      <c r="AW454" s="125" t="e">
        <f t="shared" ca="1" si="2541"/>
        <v>#N/A</v>
      </c>
      <c r="AX454" s="125" t="e">
        <f t="shared" ca="1" si="2541"/>
        <v>#N/A</v>
      </c>
      <c r="AY454" s="125" t="e">
        <f t="shared" ca="1" si="2534"/>
        <v>#N/A</v>
      </c>
      <c r="AZ454" s="125" t="e">
        <f t="shared" ca="1" si="2534"/>
        <v>#N/A</v>
      </c>
      <c r="BA454" s="125" t="e">
        <f t="shared" ca="1" si="2534"/>
        <v>#N/A</v>
      </c>
      <c r="BB454" s="125" t="str">
        <f t="shared" ca="1" si="2550"/>
        <v/>
      </c>
      <c r="BC454" s="125" t="str">
        <f t="shared" ca="1" si="2542"/>
        <v/>
      </c>
      <c r="BD454" s="125" t="str">
        <f t="shared" ca="1" si="2543"/>
        <v/>
      </c>
      <c r="BE454" s="125" t="str">
        <f t="shared" ca="1" si="2544"/>
        <v/>
      </c>
      <c r="BF454" t="str">
        <f t="shared" ca="1" si="2551"/>
        <v/>
      </c>
      <c r="BG454" s="125" t="str">
        <f t="shared" ca="1" si="2210"/>
        <v/>
      </c>
      <c r="BI454" s="606" t="str">
        <f t="shared" ca="1" si="2245"/>
        <v/>
      </c>
      <c r="BJ454" s="125" t="str">
        <f t="shared" ca="1" si="2223"/>
        <v/>
      </c>
      <c r="BK454" s="125" t="str">
        <f t="shared" ca="1" si="2246"/>
        <v/>
      </c>
      <c r="BL454" s="125" t="str">
        <f t="shared" ref="BL454" ca="1" si="2568">IFERROR(INDEX($D$2:$BA$203,$A$41-1+$BI454,$A$27-3)*IF(RTF_unit="K",1,IF(RTF_unit="lb",1/1000,IF(RTF_unit="T",2,1))),"")</f>
        <v/>
      </c>
      <c r="BM454" s="125" t="str">
        <f t="shared" ref="BM454" ca="1" si="2569">IFERROR(INDEX($D$2:$BA$203,$A$41-1+$BI454,$A$27-1)*IF(RTF_unit="K",1,IF(RTF_unit="lb",1/1000,IF(RTF_unit="T",2,1))),"")</f>
        <v/>
      </c>
      <c r="BN454" s="125" t="str">
        <f t="shared" ref="BN454" ca="1" si="2570">IFERROR(INDEX($D$2:$BA$203,$A$41-1+$BI454,$A$27-2)*IF(RTF_unit="K",1,IF(RTF_unit="lb",1/1000,IF(RTF_unit="T",2,1))),"")</f>
        <v/>
      </c>
      <c r="BO454" s="125" t="str">
        <f t="shared" ref="BO454" ca="1" si="2571">IFERROR(INDEX($D$2:$BA$203,$A$41-1+$BI454,$A$27)*IF(RTF_unit_Moment="kip-ft",1,IF(RTF_unit_Moment="kip-in",1/12,IF(RTF_unit_Moment="lb-ft",1/1000,IF(RTF_unit_Moment="lb-in",1/12000,1)))),"")</f>
        <v/>
      </c>
      <c r="BP454" s="125" t="str">
        <f t="shared" ref="BP454" ca="1" si="2572">IFERROR(INDEX($D$2:$BA$203,$A$41-1+$BI454,$A$30)*IF(RTF_unit_Moment="kip-ft",1,IF(RTF_unit_Moment="kip-in",1/12,IF(RTF_unit_Moment="lb-ft",1/1000,IF(RTF_unit_Moment="lb-in",1/12000,1)))),"")</f>
        <v/>
      </c>
      <c r="BQ454" s="125" t="str">
        <f t="shared" ca="1" si="2252"/>
        <v/>
      </c>
      <c r="BR454" s="125" t="str">
        <f t="shared" ca="1" si="2253"/>
        <v/>
      </c>
      <c r="BT454" s="125" t="str">
        <f t="array" aca="1" ref="BT454" ca="1">IFERROR(INDEX($BB$1:$BB$203,SMALL(IF($BB$1:$BB$203&lt;&gt;"",ROW($BB$1:$BB$203)),ROW(447:447))),"")</f>
        <v/>
      </c>
      <c r="BU454" s="604" t="str">
        <f t="shared" ca="1" si="2221"/>
        <v/>
      </c>
      <c r="BV454" s="125" t="str">
        <f t="shared" ca="1" si="2418"/>
        <v/>
      </c>
      <c r="BW454" s="125" t="str">
        <f t="shared" ca="1" si="2418"/>
        <v/>
      </c>
      <c r="BX454" s="125" t="str">
        <f t="shared" ca="1" si="2418"/>
        <v/>
      </c>
      <c r="BY454" s="125" t="str">
        <f t="shared" ca="1" si="2230"/>
        <v/>
      </c>
      <c r="BZ454" s="125" t="str">
        <f t="shared" ca="1" si="2222"/>
        <v/>
      </c>
      <c r="CA454" s="125" t="str">
        <f t="shared" ca="1" si="2231"/>
        <v/>
      </c>
      <c r="CB454" s="125" t="str">
        <f t="shared" ca="1" si="2232"/>
        <v/>
      </c>
      <c r="CC454" s="125" t="str">
        <f t="shared" ca="1" si="2233"/>
        <v/>
      </c>
      <c r="CD454" s="125" t="str">
        <f t="shared" ca="1" si="2234"/>
        <v/>
      </c>
      <c r="CE454" s="125" t="str">
        <f t="shared" ca="1" si="2235"/>
        <v/>
      </c>
      <c r="CF454" s="125" t="str">
        <f t="shared" ca="1" si="2236"/>
        <v/>
      </c>
      <c r="CG454" s="125" t="str">
        <f t="shared" ca="1" si="2237"/>
        <v/>
      </c>
      <c r="CH454" s="125" t="str">
        <f t="shared" ca="1" si="2238"/>
        <v/>
      </c>
      <c r="CI454" s="125" t="str">
        <f t="shared" ca="1" si="2239"/>
        <v/>
      </c>
      <c r="CJ454" s="125" t="str">
        <f t="array" aca="1" ref="CJ454" ca="1">IFERROR(INDEX($CI$1:$CI$502,SMALL(IF($CI$1:$CI$502&lt;&gt;"",ROW($CI$1:$CI$502)),ROW(447:447))),"")</f>
        <v/>
      </c>
      <c r="CK454" s="125" t="str">
        <f t="shared" ca="1" si="2240"/>
        <v/>
      </c>
      <c r="CL454" s="125" t="str">
        <f t="shared" ca="1" si="2241"/>
        <v/>
      </c>
      <c r="CM454" s="125"/>
      <c r="CO454" s="125" t="str">
        <f t="shared" si="2242"/>
        <v/>
      </c>
      <c r="CP454" s="600" t="str">
        <f t="shared" si="2243"/>
        <v/>
      </c>
      <c r="CQ454" s="600" t="str">
        <f t="shared" si="2259"/>
        <v/>
      </c>
      <c r="CR454" s="600" t="str">
        <f t="shared" si="2244"/>
        <v/>
      </c>
    </row>
    <row r="455" spans="1:96" x14ac:dyDescent="0.25">
      <c r="A455" s="591"/>
      <c r="C455" s="125">
        <f t="shared" si="2557"/>
        <v>453</v>
      </c>
      <c r="D455" s="125" t="e">
        <f t="shared" ca="1" si="2540"/>
        <v>#N/A</v>
      </c>
      <c r="E455" s="125" t="e">
        <f t="shared" ca="1" si="2540"/>
        <v>#N/A</v>
      </c>
      <c r="F455" s="125" t="e">
        <f t="shared" ca="1" si="2540"/>
        <v>#N/A</v>
      </c>
      <c r="G455" s="125" t="e">
        <f t="shared" ca="1" si="2540"/>
        <v>#N/A</v>
      </c>
      <c r="H455" s="125" t="e">
        <f t="shared" ca="1" si="2540"/>
        <v>#N/A</v>
      </c>
      <c r="I455" s="125" t="e">
        <f t="shared" ca="1" si="2540"/>
        <v>#N/A</v>
      </c>
      <c r="J455" s="125" t="e">
        <f t="shared" ca="1" si="2540"/>
        <v>#N/A</v>
      </c>
      <c r="K455" s="125" t="e">
        <f t="shared" ca="1" si="2540"/>
        <v>#N/A</v>
      </c>
      <c r="L455" s="125" t="e">
        <f t="shared" ca="1" si="2540"/>
        <v>#N/A</v>
      </c>
      <c r="M455" s="125" t="e">
        <f t="shared" ca="1" si="2540"/>
        <v>#N/A</v>
      </c>
      <c r="N455" s="125" t="e">
        <f t="shared" ca="1" si="2540"/>
        <v>#N/A</v>
      </c>
      <c r="O455" s="125" t="e">
        <f t="shared" ca="1" si="2540"/>
        <v>#N/A</v>
      </c>
      <c r="P455" s="125" t="e">
        <f t="shared" ca="1" si="2540"/>
        <v>#N/A</v>
      </c>
      <c r="Q455" s="125" t="e">
        <f t="shared" ca="1" si="2540"/>
        <v>#N/A</v>
      </c>
      <c r="R455" s="125" t="e">
        <f t="shared" ca="1" si="2540"/>
        <v>#N/A</v>
      </c>
      <c r="S455" s="125" t="e">
        <f t="shared" ca="1" si="2540"/>
        <v>#N/A</v>
      </c>
      <c r="T455" s="125" t="e">
        <f t="shared" ca="1" si="2533"/>
        <v>#N/A</v>
      </c>
      <c r="U455" s="125" t="e">
        <f t="shared" ca="1" si="2533"/>
        <v>#N/A</v>
      </c>
      <c r="V455" s="125" t="e">
        <f t="shared" ca="1" si="2533"/>
        <v>#N/A</v>
      </c>
      <c r="W455" s="125" t="e">
        <f t="shared" ca="1" si="2533"/>
        <v>#N/A</v>
      </c>
      <c r="X455" s="125" t="e">
        <f t="shared" ca="1" si="2533"/>
        <v>#N/A</v>
      </c>
      <c r="Y455" s="125" t="e">
        <f t="shared" ca="1" si="2533"/>
        <v>#N/A</v>
      </c>
      <c r="Z455" s="125" t="e">
        <f t="shared" ca="1" si="2533"/>
        <v>#N/A</v>
      </c>
      <c r="AA455" s="125" t="e">
        <f t="shared" ca="1" si="2533"/>
        <v>#N/A</v>
      </c>
      <c r="AB455" s="125" t="e">
        <f t="shared" ca="1" si="2533"/>
        <v>#N/A</v>
      </c>
      <c r="AC455" s="125" t="e">
        <f t="shared" ca="1" si="2533"/>
        <v>#N/A</v>
      </c>
      <c r="AD455" s="125" t="e">
        <f t="shared" ca="1" si="2533"/>
        <v>#N/A</v>
      </c>
      <c r="AE455" s="125" t="e">
        <f t="shared" ca="1" si="2533"/>
        <v>#N/A</v>
      </c>
      <c r="AF455" s="125" t="e">
        <f t="shared" ca="1" si="2533"/>
        <v>#N/A</v>
      </c>
      <c r="AG455" s="125" t="e">
        <f t="shared" ca="1" si="2533"/>
        <v>#N/A</v>
      </c>
      <c r="AH455" s="125" t="e">
        <f t="shared" ca="1" si="2533"/>
        <v>#N/A</v>
      </c>
      <c r="AI455" s="125" t="e">
        <f t="shared" ca="1" si="2541"/>
        <v>#N/A</v>
      </c>
      <c r="AJ455" s="125" t="e">
        <f t="shared" ca="1" si="2541"/>
        <v>#N/A</v>
      </c>
      <c r="AK455" s="125" t="e">
        <f t="shared" ca="1" si="2541"/>
        <v>#N/A</v>
      </c>
      <c r="AL455" s="125" t="e">
        <f t="shared" ca="1" si="2541"/>
        <v>#N/A</v>
      </c>
      <c r="AM455" s="125" t="e">
        <f t="shared" ca="1" si="2541"/>
        <v>#N/A</v>
      </c>
      <c r="AN455" s="125" t="e">
        <f t="shared" ca="1" si="2541"/>
        <v>#N/A</v>
      </c>
      <c r="AO455" s="125" t="e">
        <f t="shared" ca="1" si="2541"/>
        <v>#N/A</v>
      </c>
      <c r="AP455" s="125" t="e">
        <f t="shared" ca="1" si="2541"/>
        <v>#N/A</v>
      </c>
      <c r="AQ455" s="125" t="e">
        <f t="shared" ca="1" si="2541"/>
        <v>#N/A</v>
      </c>
      <c r="AR455" s="125" t="e">
        <f t="shared" ca="1" si="2541"/>
        <v>#N/A</v>
      </c>
      <c r="AS455" s="125" t="e">
        <f t="shared" ca="1" si="2541"/>
        <v>#N/A</v>
      </c>
      <c r="AT455" s="125" t="e">
        <f t="shared" ca="1" si="2541"/>
        <v>#N/A</v>
      </c>
      <c r="AU455" s="125" t="e">
        <f t="shared" ca="1" si="2541"/>
        <v>#N/A</v>
      </c>
      <c r="AV455" s="125" t="e">
        <f t="shared" ca="1" si="2541"/>
        <v>#N/A</v>
      </c>
      <c r="AW455" s="125" t="e">
        <f t="shared" ca="1" si="2541"/>
        <v>#N/A</v>
      </c>
      <c r="AX455" s="125" t="e">
        <f t="shared" ca="1" si="2541"/>
        <v>#N/A</v>
      </c>
      <c r="AY455" s="125" t="e">
        <f t="shared" ca="1" si="2534"/>
        <v>#N/A</v>
      </c>
      <c r="AZ455" s="125" t="e">
        <f t="shared" ca="1" si="2534"/>
        <v>#N/A</v>
      </c>
      <c r="BA455" s="125" t="e">
        <f t="shared" ca="1" si="2534"/>
        <v>#N/A</v>
      </c>
      <c r="BB455" s="125" t="str">
        <f t="shared" ca="1" si="2550"/>
        <v/>
      </c>
      <c r="BC455" s="125" t="str">
        <f t="shared" ca="1" si="2542"/>
        <v/>
      </c>
      <c r="BD455" s="125" t="str">
        <f t="shared" ca="1" si="2543"/>
        <v/>
      </c>
      <c r="BE455" s="125" t="str">
        <f t="shared" ca="1" si="2544"/>
        <v/>
      </c>
      <c r="BF455" t="str">
        <f t="shared" ca="1" si="2551"/>
        <v/>
      </c>
      <c r="BG455" s="125" t="str">
        <f t="shared" ca="1" si="2210"/>
        <v/>
      </c>
      <c r="BI455" s="606" t="str">
        <f t="shared" ca="1" si="2245"/>
        <v/>
      </c>
      <c r="BJ455" s="125" t="str">
        <f t="shared" ca="1" si="2223"/>
        <v/>
      </c>
      <c r="BK455" s="125" t="str">
        <f t="shared" ca="1" si="2246"/>
        <v/>
      </c>
      <c r="BL455" s="125" t="str">
        <f t="shared" ref="BL455" ca="1" si="2573">IFERROR(INDEX($D$2:$BA$203,$A$41-1+$BI455,$A$27-3)*IF(RTF_unit="K",1,IF(RTF_unit="lb",1/1000,IF(RTF_unit="T",2,1))),"")</f>
        <v/>
      </c>
      <c r="BM455" s="125" t="str">
        <f t="shared" ref="BM455" ca="1" si="2574">IFERROR(INDEX($D$2:$BA$203,$A$41-1+$BI455,$A$27-1)*IF(RTF_unit="K",1,IF(RTF_unit="lb",1/1000,IF(RTF_unit="T",2,1))),"")</f>
        <v/>
      </c>
      <c r="BN455" s="125" t="str">
        <f t="shared" ref="BN455" ca="1" si="2575">IFERROR(INDEX($D$2:$BA$203,$A$41-1+$BI455,$A$27-2)*IF(RTF_unit="K",1,IF(RTF_unit="lb",1/1000,IF(RTF_unit="T",2,1))),"")</f>
        <v/>
      </c>
      <c r="BO455" s="125" t="str">
        <f t="shared" ref="BO455" ca="1" si="2576">IFERROR(INDEX($D$2:$BA$203,$A$41-1+$BI455,$A$27)*IF(RTF_unit_Moment="kip-ft",1,IF(RTF_unit_Moment="kip-in",1/12,IF(RTF_unit_Moment="lb-ft",1/1000,IF(RTF_unit_Moment="lb-in",1/12000,1)))),"")</f>
        <v/>
      </c>
      <c r="BP455" s="125" t="str">
        <f t="shared" ref="BP455" ca="1" si="2577">IFERROR(INDEX($D$2:$BA$203,$A$41-1+$BI455,$A$30)*IF(RTF_unit_Moment="kip-ft",1,IF(RTF_unit_Moment="kip-in",1/12,IF(RTF_unit_Moment="lb-ft",1/1000,IF(RTF_unit_Moment="lb-in",1/12000,1)))),"")</f>
        <v/>
      </c>
      <c r="BQ455" s="125" t="str">
        <f t="shared" ca="1" si="2252"/>
        <v/>
      </c>
      <c r="BR455" s="125" t="str">
        <f t="shared" ca="1" si="2253"/>
        <v/>
      </c>
      <c r="BT455" s="125" t="str">
        <f t="array" aca="1" ref="BT455" ca="1">IFERROR(INDEX($BB$1:$BB$203,SMALL(IF($BB$1:$BB$203&lt;&gt;"",ROW($BB$1:$BB$203)),ROW(448:448))),"")</f>
        <v/>
      </c>
      <c r="BU455" s="604" t="str">
        <f t="shared" ca="1" si="2221"/>
        <v/>
      </c>
      <c r="BV455" s="125" t="str">
        <f t="shared" ca="1" si="2418"/>
        <v/>
      </c>
      <c r="BW455" s="125" t="str">
        <f t="shared" ca="1" si="2418"/>
        <v/>
      </c>
      <c r="BX455" s="125" t="str">
        <f t="shared" ca="1" si="2418"/>
        <v/>
      </c>
      <c r="BY455" s="125" t="str">
        <f t="shared" ca="1" si="2230"/>
        <v/>
      </c>
      <c r="BZ455" s="125" t="str">
        <f t="shared" ca="1" si="2222"/>
        <v/>
      </c>
      <c r="CA455" s="125" t="str">
        <f t="shared" ca="1" si="2231"/>
        <v/>
      </c>
      <c r="CB455" s="125" t="str">
        <f t="shared" ca="1" si="2232"/>
        <v/>
      </c>
      <c r="CC455" s="125" t="str">
        <f t="shared" ca="1" si="2233"/>
        <v/>
      </c>
      <c r="CD455" s="125" t="str">
        <f t="shared" ca="1" si="2234"/>
        <v/>
      </c>
      <c r="CE455" s="125" t="str">
        <f t="shared" ca="1" si="2235"/>
        <v/>
      </c>
      <c r="CF455" s="125" t="str">
        <f t="shared" ca="1" si="2236"/>
        <v/>
      </c>
      <c r="CG455" s="125" t="str">
        <f t="shared" ca="1" si="2237"/>
        <v/>
      </c>
      <c r="CH455" s="125" t="str">
        <f t="shared" ca="1" si="2238"/>
        <v/>
      </c>
      <c r="CI455" s="125" t="str">
        <f t="shared" ca="1" si="2239"/>
        <v/>
      </c>
      <c r="CJ455" s="125" t="str">
        <f t="array" aca="1" ref="CJ455" ca="1">IFERROR(INDEX($CI$1:$CI$502,SMALL(IF($CI$1:$CI$502&lt;&gt;"",ROW($CI$1:$CI$502)),ROW(448:448))),"")</f>
        <v/>
      </c>
      <c r="CK455" s="125" t="str">
        <f t="shared" ca="1" si="2240"/>
        <v/>
      </c>
      <c r="CL455" s="125" t="str">
        <f t="shared" ca="1" si="2241"/>
        <v/>
      </c>
      <c r="CM455" s="125"/>
      <c r="CO455" s="125" t="str">
        <f t="shared" si="2242"/>
        <v/>
      </c>
      <c r="CP455" s="600" t="str">
        <f t="shared" si="2243"/>
        <v/>
      </c>
      <c r="CQ455" s="600" t="str">
        <f t="shared" si="2259"/>
        <v/>
      </c>
      <c r="CR455" s="600" t="str">
        <f t="shared" si="2244"/>
        <v/>
      </c>
    </row>
    <row r="456" spans="1:96" x14ac:dyDescent="0.25">
      <c r="A456" s="591"/>
      <c r="C456" s="125">
        <f t="shared" si="2557"/>
        <v>454</v>
      </c>
      <c r="D456" s="125" t="e">
        <f t="shared" ca="1" si="2540"/>
        <v>#N/A</v>
      </c>
      <c r="E456" s="125" t="e">
        <f t="shared" ca="1" si="2540"/>
        <v>#N/A</v>
      </c>
      <c r="F456" s="125" t="e">
        <f t="shared" ca="1" si="2540"/>
        <v>#N/A</v>
      </c>
      <c r="G456" s="125" t="e">
        <f t="shared" ca="1" si="2540"/>
        <v>#N/A</v>
      </c>
      <c r="H456" s="125" t="e">
        <f t="shared" ca="1" si="2540"/>
        <v>#N/A</v>
      </c>
      <c r="I456" s="125" t="e">
        <f t="shared" ca="1" si="2540"/>
        <v>#N/A</v>
      </c>
      <c r="J456" s="125" t="e">
        <f t="shared" ca="1" si="2540"/>
        <v>#N/A</v>
      </c>
      <c r="K456" s="125" t="e">
        <f t="shared" ca="1" si="2540"/>
        <v>#N/A</v>
      </c>
      <c r="L456" s="125" t="e">
        <f t="shared" ca="1" si="2540"/>
        <v>#N/A</v>
      </c>
      <c r="M456" s="125" t="e">
        <f t="shared" ca="1" si="2540"/>
        <v>#N/A</v>
      </c>
      <c r="N456" s="125" t="e">
        <f t="shared" ca="1" si="2540"/>
        <v>#N/A</v>
      </c>
      <c r="O456" s="125" t="e">
        <f t="shared" ca="1" si="2540"/>
        <v>#N/A</v>
      </c>
      <c r="P456" s="125" t="e">
        <f t="shared" ca="1" si="2540"/>
        <v>#N/A</v>
      </c>
      <c r="Q456" s="125" t="e">
        <f t="shared" ca="1" si="2540"/>
        <v>#N/A</v>
      </c>
      <c r="R456" s="125" t="e">
        <f t="shared" ca="1" si="2540"/>
        <v>#N/A</v>
      </c>
      <c r="S456" s="125" t="e">
        <f t="shared" ca="1" si="2540"/>
        <v>#N/A</v>
      </c>
      <c r="T456" s="125" t="e">
        <f t="shared" ca="1" si="2533"/>
        <v>#N/A</v>
      </c>
      <c r="U456" s="125" t="e">
        <f t="shared" ca="1" si="2533"/>
        <v>#N/A</v>
      </c>
      <c r="V456" s="125" t="e">
        <f t="shared" ca="1" si="2533"/>
        <v>#N/A</v>
      </c>
      <c r="W456" s="125" t="e">
        <f t="shared" ca="1" si="2533"/>
        <v>#N/A</v>
      </c>
      <c r="X456" s="125" t="e">
        <f t="shared" ca="1" si="2533"/>
        <v>#N/A</v>
      </c>
      <c r="Y456" s="125" t="e">
        <f t="shared" ca="1" si="2533"/>
        <v>#N/A</v>
      </c>
      <c r="Z456" s="125" t="e">
        <f t="shared" ca="1" si="2533"/>
        <v>#N/A</v>
      </c>
      <c r="AA456" s="125" t="e">
        <f t="shared" ca="1" si="2533"/>
        <v>#N/A</v>
      </c>
      <c r="AB456" s="125" t="e">
        <f t="shared" ca="1" si="2533"/>
        <v>#N/A</v>
      </c>
      <c r="AC456" s="125" t="e">
        <f t="shared" ca="1" si="2533"/>
        <v>#N/A</v>
      </c>
      <c r="AD456" s="125" t="e">
        <f t="shared" ca="1" si="2533"/>
        <v>#N/A</v>
      </c>
      <c r="AE456" s="125" t="e">
        <f t="shared" ca="1" si="2533"/>
        <v>#N/A</v>
      </c>
      <c r="AF456" s="125" t="e">
        <f t="shared" ca="1" si="2533"/>
        <v>#N/A</v>
      </c>
      <c r="AG456" s="125" t="e">
        <f t="shared" ca="1" si="2533"/>
        <v>#N/A</v>
      </c>
      <c r="AH456" s="125" t="e">
        <f t="shared" ca="1" si="2533"/>
        <v>#N/A</v>
      </c>
      <c r="AI456" s="125" t="e">
        <f t="shared" ca="1" si="2541"/>
        <v>#N/A</v>
      </c>
      <c r="AJ456" s="125" t="e">
        <f t="shared" ca="1" si="2541"/>
        <v>#N/A</v>
      </c>
      <c r="AK456" s="125" t="e">
        <f t="shared" ca="1" si="2541"/>
        <v>#N/A</v>
      </c>
      <c r="AL456" s="125" t="e">
        <f t="shared" ca="1" si="2541"/>
        <v>#N/A</v>
      </c>
      <c r="AM456" s="125" t="e">
        <f t="shared" ca="1" si="2541"/>
        <v>#N/A</v>
      </c>
      <c r="AN456" s="125" t="e">
        <f t="shared" ca="1" si="2541"/>
        <v>#N/A</v>
      </c>
      <c r="AO456" s="125" t="e">
        <f t="shared" ca="1" si="2541"/>
        <v>#N/A</v>
      </c>
      <c r="AP456" s="125" t="e">
        <f t="shared" ca="1" si="2541"/>
        <v>#N/A</v>
      </c>
      <c r="AQ456" s="125" t="e">
        <f t="shared" ca="1" si="2541"/>
        <v>#N/A</v>
      </c>
      <c r="AR456" s="125" t="e">
        <f t="shared" ca="1" si="2541"/>
        <v>#N/A</v>
      </c>
      <c r="AS456" s="125" t="e">
        <f t="shared" ca="1" si="2541"/>
        <v>#N/A</v>
      </c>
      <c r="AT456" s="125" t="e">
        <f t="shared" ca="1" si="2541"/>
        <v>#N/A</v>
      </c>
      <c r="AU456" s="125" t="e">
        <f t="shared" ca="1" si="2541"/>
        <v>#N/A</v>
      </c>
      <c r="AV456" s="125" t="e">
        <f t="shared" ca="1" si="2541"/>
        <v>#N/A</v>
      </c>
      <c r="AW456" s="125" t="e">
        <f t="shared" ca="1" si="2541"/>
        <v>#N/A</v>
      </c>
      <c r="AX456" s="125" t="e">
        <f t="shared" ca="1" si="2541"/>
        <v>#N/A</v>
      </c>
      <c r="AY456" s="125" t="e">
        <f t="shared" ca="1" si="2534"/>
        <v>#N/A</v>
      </c>
      <c r="AZ456" s="125" t="e">
        <f t="shared" ca="1" si="2534"/>
        <v>#N/A</v>
      </c>
      <c r="BA456" s="125" t="e">
        <f t="shared" ca="1" si="2534"/>
        <v>#N/A</v>
      </c>
      <c r="BB456" s="125" t="str">
        <f t="shared" ca="1" si="2550"/>
        <v/>
      </c>
      <c r="BC456" s="125" t="str">
        <f t="shared" ca="1" si="2542"/>
        <v/>
      </c>
      <c r="BD456" s="125" t="str">
        <f t="shared" ca="1" si="2543"/>
        <v/>
      </c>
      <c r="BE456" s="125" t="str">
        <f t="shared" ca="1" si="2544"/>
        <v/>
      </c>
      <c r="BF456" t="str">
        <f t="shared" ca="1" si="2551"/>
        <v/>
      </c>
      <c r="BG456" s="125" t="str">
        <f t="shared" ref="BG456:BG502" ca="1" si="2578">IF(BB456="","",_xlfn.AGGREGATE(4,6,BF456:BF463))</f>
        <v/>
      </c>
      <c r="BI456" s="606" t="str">
        <f t="shared" ca="1" si="2245"/>
        <v/>
      </c>
      <c r="BJ456" s="125" t="str">
        <f t="shared" ca="1" si="2223"/>
        <v/>
      </c>
      <c r="BK456" s="125" t="str">
        <f t="shared" ca="1" si="2246"/>
        <v/>
      </c>
      <c r="BL456" s="125" t="str">
        <f t="shared" ref="BL456" ca="1" si="2579">IFERROR(INDEX($D$2:$BA$203,$A$41-1+$BI456,$A$27-3)*IF(RTF_unit="K",1,IF(RTF_unit="lb",1/1000,IF(RTF_unit="T",2,1))),"")</f>
        <v/>
      </c>
      <c r="BM456" s="125" t="str">
        <f t="shared" ref="BM456" ca="1" si="2580">IFERROR(INDEX($D$2:$BA$203,$A$41-1+$BI456,$A$27-1)*IF(RTF_unit="K",1,IF(RTF_unit="lb",1/1000,IF(RTF_unit="T",2,1))),"")</f>
        <v/>
      </c>
      <c r="BN456" s="125" t="str">
        <f t="shared" ref="BN456" ca="1" si="2581">IFERROR(INDEX($D$2:$BA$203,$A$41-1+$BI456,$A$27-2)*IF(RTF_unit="K",1,IF(RTF_unit="lb",1/1000,IF(RTF_unit="T",2,1))),"")</f>
        <v/>
      </c>
      <c r="BO456" s="125" t="str">
        <f t="shared" ref="BO456" ca="1" si="2582">IFERROR(INDEX($D$2:$BA$203,$A$41-1+$BI456,$A$27)*IF(RTF_unit_Moment="kip-ft",1,IF(RTF_unit_Moment="kip-in",1/12,IF(RTF_unit_Moment="lb-ft",1/1000,IF(RTF_unit_Moment="lb-in",1/12000,1)))),"")</f>
        <v/>
      </c>
      <c r="BP456" s="125" t="str">
        <f t="shared" ref="BP456" ca="1" si="2583">IFERROR(INDEX($D$2:$BA$203,$A$41-1+$BI456,$A$30)*IF(RTF_unit_Moment="kip-ft",1,IF(RTF_unit_Moment="kip-in",1/12,IF(RTF_unit_Moment="lb-ft",1/1000,IF(RTF_unit_Moment="lb-in",1/12000,1)))),"")</f>
        <v/>
      </c>
      <c r="BQ456" s="125" t="str">
        <f t="shared" ca="1" si="2252"/>
        <v/>
      </c>
      <c r="BR456" s="125" t="str">
        <f t="shared" ca="1" si="2253"/>
        <v/>
      </c>
      <c r="BT456" s="125" t="str">
        <f t="array" aca="1" ref="BT456" ca="1">IFERROR(INDEX($BB$1:$BB$203,SMALL(IF($BB$1:$BB$203&lt;&gt;"",ROW($BB$1:$BB$203)),ROW(449:449))),"")</f>
        <v/>
      </c>
      <c r="BU456" s="604" t="str">
        <f t="shared" ca="1" si="2221"/>
        <v/>
      </c>
      <c r="BV456" s="125" t="str">
        <f t="shared" ca="1" si="2418"/>
        <v/>
      </c>
      <c r="BW456" s="125" t="str">
        <f t="shared" ca="1" si="2418"/>
        <v/>
      </c>
      <c r="BX456" s="125" t="str">
        <f t="shared" ca="1" si="2418"/>
        <v/>
      </c>
      <c r="BY456" s="125" t="str">
        <f t="shared" ca="1" si="2230"/>
        <v/>
      </c>
      <c r="BZ456" s="125" t="str">
        <f t="shared" ca="1" si="2222"/>
        <v/>
      </c>
      <c r="CA456" s="125" t="str">
        <f t="shared" ca="1" si="2231"/>
        <v/>
      </c>
      <c r="CB456" s="125" t="str">
        <f t="shared" ca="1" si="2232"/>
        <v/>
      </c>
      <c r="CC456" s="125" t="str">
        <f t="shared" ca="1" si="2233"/>
        <v/>
      </c>
      <c r="CD456" s="125" t="str">
        <f t="shared" ca="1" si="2234"/>
        <v/>
      </c>
      <c r="CE456" s="125" t="str">
        <f t="shared" ca="1" si="2235"/>
        <v/>
      </c>
      <c r="CF456" s="125" t="str">
        <f t="shared" ca="1" si="2236"/>
        <v/>
      </c>
      <c r="CG456" s="125" t="str">
        <f t="shared" ca="1" si="2237"/>
        <v/>
      </c>
      <c r="CH456" s="125" t="str">
        <f t="shared" ca="1" si="2238"/>
        <v/>
      </c>
      <c r="CI456" s="125" t="str">
        <f t="shared" ca="1" si="2239"/>
        <v/>
      </c>
      <c r="CJ456" s="125" t="str">
        <f t="array" aca="1" ref="CJ456" ca="1">IFERROR(INDEX($CI$1:$CI$502,SMALL(IF($CI$1:$CI$502&lt;&gt;"",ROW($CI$1:$CI$502)),ROW(449:449))),"")</f>
        <v/>
      </c>
      <c r="CK456" s="125" t="str">
        <f t="shared" ca="1" si="2240"/>
        <v/>
      </c>
      <c r="CL456" s="125" t="str">
        <f t="shared" ca="1" si="2241"/>
        <v/>
      </c>
      <c r="CM456" s="125"/>
      <c r="CO456" s="125" t="str">
        <f t="shared" si="2242"/>
        <v/>
      </c>
      <c r="CP456" s="600" t="str">
        <f t="shared" si="2243"/>
        <v/>
      </c>
      <c r="CQ456" s="600" t="str">
        <f t="shared" si="2259"/>
        <v/>
      </c>
      <c r="CR456" s="600" t="str">
        <f t="shared" si="2244"/>
        <v/>
      </c>
    </row>
    <row r="457" spans="1:96" x14ac:dyDescent="0.25">
      <c r="A457" s="591"/>
      <c r="C457" s="125">
        <f t="shared" si="2557"/>
        <v>455</v>
      </c>
      <c r="D457" s="125" t="e">
        <f t="shared" ca="1" si="2540"/>
        <v>#N/A</v>
      </c>
      <c r="E457" s="125" t="e">
        <f t="shared" ca="1" si="2540"/>
        <v>#N/A</v>
      </c>
      <c r="F457" s="125" t="e">
        <f t="shared" ca="1" si="2540"/>
        <v>#N/A</v>
      </c>
      <c r="G457" s="125" t="e">
        <f t="shared" ca="1" si="2540"/>
        <v>#N/A</v>
      </c>
      <c r="H457" s="125" t="e">
        <f t="shared" ca="1" si="2540"/>
        <v>#N/A</v>
      </c>
      <c r="I457" s="125" t="e">
        <f t="shared" ca="1" si="2540"/>
        <v>#N/A</v>
      </c>
      <c r="J457" s="125" t="e">
        <f t="shared" ca="1" si="2540"/>
        <v>#N/A</v>
      </c>
      <c r="K457" s="125" t="e">
        <f t="shared" ca="1" si="2540"/>
        <v>#N/A</v>
      </c>
      <c r="L457" s="125" t="e">
        <f t="shared" ca="1" si="2540"/>
        <v>#N/A</v>
      </c>
      <c r="M457" s="125" t="e">
        <f t="shared" ca="1" si="2540"/>
        <v>#N/A</v>
      </c>
      <c r="N457" s="125" t="e">
        <f t="shared" ca="1" si="2540"/>
        <v>#N/A</v>
      </c>
      <c r="O457" s="125" t="e">
        <f t="shared" ca="1" si="2540"/>
        <v>#N/A</v>
      </c>
      <c r="P457" s="125" t="e">
        <f t="shared" ca="1" si="2540"/>
        <v>#N/A</v>
      </c>
      <c r="Q457" s="125" t="e">
        <f t="shared" ca="1" si="2540"/>
        <v>#N/A</v>
      </c>
      <c r="R457" s="125" t="e">
        <f t="shared" ca="1" si="2540"/>
        <v>#N/A</v>
      </c>
      <c r="S457" s="125" t="e">
        <f t="shared" ca="1" si="2540"/>
        <v>#N/A</v>
      </c>
      <c r="T457" s="125" t="e">
        <f t="shared" ca="1" si="2533"/>
        <v>#N/A</v>
      </c>
      <c r="U457" s="125" t="e">
        <f t="shared" ca="1" si="2533"/>
        <v>#N/A</v>
      </c>
      <c r="V457" s="125" t="e">
        <f t="shared" ca="1" si="2533"/>
        <v>#N/A</v>
      </c>
      <c r="W457" s="125" t="e">
        <f t="shared" ca="1" si="2533"/>
        <v>#N/A</v>
      </c>
      <c r="X457" s="125" t="e">
        <f t="shared" ca="1" si="2533"/>
        <v>#N/A</v>
      </c>
      <c r="Y457" s="125" t="e">
        <f t="shared" ca="1" si="2533"/>
        <v>#N/A</v>
      </c>
      <c r="Z457" s="125" t="e">
        <f t="shared" ca="1" si="2533"/>
        <v>#N/A</v>
      </c>
      <c r="AA457" s="125" t="e">
        <f t="shared" ca="1" si="2533"/>
        <v>#N/A</v>
      </c>
      <c r="AB457" s="125" t="e">
        <f t="shared" ca="1" si="2533"/>
        <v>#N/A</v>
      </c>
      <c r="AC457" s="125" t="e">
        <f t="shared" ca="1" si="2533"/>
        <v>#N/A</v>
      </c>
      <c r="AD457" s="125" t="e">
        <f t="shared" ca="1" si="2533"/>
        <v>#N/A</v>
      </c>
      <c r="AE457" s="125" t="e">
        <f t="shared" ca="1" si="2533"/>
        <v>#N/A</v>
      </c>
      <c r="AF457" s="125" t="e">
        <f t="shared" ca="1" si="2533"/>
        <v>#N/A</v>
      </c>
      <c r="AG457" s="125" t="e">
        <f t="shared" ca="1" si="2533"/>
        <v>#N/A</v>
      </c>
      <c r="AH457" s="125" t="e">
        <f t="shared" ca="1" si="2533"/>
        <v>#N/A</v>
      </c>
      <c r="AI457" s="125" t="e">
        <f t="shared" ca="1" si="2541"/>
        <v>#N/A</v>
      </c>
      <c r="AJ457" s="125" t="e">
        <f t="shared" ca="1" si="2541"/>
        <v>#N/A</v>
      </c>
      <c r="AK457" s="125" t="e">
        <f t="shared" ca="1" si="2541"/>
        <v>#N/A</v>
      </c>
      <c r="AL457" s="125" t="e">
        <f t="shared" ca="1" si="2541"/>
        <v>#N/A</v>
      </c>
      <c r="AM457" s="125" t="e">
        <f t="shared" ca="1" si="2541"/>
        <v>#N/A</v>
      </c>
      <c r="AN457" s="125" t="e">
        <f t="shared" ca="1" si="2541"/>
        <v>#N/A</v>
      </c>
      <c r="AO457" s="125" t="e">
        <f t="shared" ca="1" si="2541"/>
        <v>#N/A</v>
      </c>
      <c r="AP457" s="125" t="e">
        <f t="shared" ca="1" si="2541"/>
        <v>#N/A</v>
      </c>
      <c r="AQ457" s="125" t="e">
        <f t="shared" ca="1" si="2541"/>
        <v>#N/A</v>
      </c>
      <c r="AR457" s="125" t="e">
        <f t="shared" ca="1" si="2541"/>
        <v>#N/A</v>
      </c>
      <c r="AS457" s="125" t="e">
        <f t="shared" ca="1" si="2541"/>
        <v>#N/A</v>
      </c>
      <c r="AT457" s="125" t="e">
        <f t="shared" ca="1" si="2541"/>
        <v>#N/A</v>
      </c>
      <c r="AU457" s="125" t="e">
        <f t="shared" ca="1" si="2541"/>
        <v>#N/A</v>
      </c>
      <c r="AV457" s="125" t="e">
        <f t="shared" ca="1" si="2541"/>
        <v>#N/A</v>
      </c>
      <c r="AW457" s="125" t="e">
        <f t="shared" ca="1" si="2541"/>
        <v>#N/A</v>
      </c>
      <c r="AX457" s="125" t="e">
        <f t="shared" ca="1" si="2541"/>
        <v>#N/A</v>
      </c>
      <c r="AY457" s="125" t="e">
        <f t="shared" ca="1" si="2534"/>
        <v>#N/A</v>
      </c>
      <c r="AZ457" s="125" t="e">
        <f t="shared" ca="1" si="2534"/>
        <v>#N/A</v>
      </c>
      <c r="BA457" s="125" t="e">
        <f t="shared" ca="1" si="2534"/>
        <v>#N/A</v>
      </c>
      <c r="BB457" s="125" t="str">
        <f t="shared" ca="1" si="2550"/>
        <v/>
      </c>
      <c r="BC457" s="125" t="str">
        <f t="shared" ca="1" si="2542"/>
        <v/>
      </c>
      <c r="BD457" s="125" t="str">
        <f t="shared" ca="1" si="2543"/>
        <v/>
      </c>
      <c r="BE457" s="125" t="str">
        <f t="shared" ca="1" si="2544"/>
        <v/>
      </c>
      <c r="BF457" t="str">
        <f t="shared" ca="1" si="2551"/>
        <v/>
      </c>
      <c r="BG457" s="125" t="str">
        <f t="shared" ca="1" si="2578"/>
        <v/>
      </c>
      <c r="BI457" s="606" t="str">
        <f t="shared" ca="1" si="2245"/>
        <v/>
      </c>
      <c r="BJ457" s="125" t="str">
        <f t="shared" ca="1" si="2223"/>
        <v/>
      </c>
      <c r="BK457" s="125" t="str">
        <f t="shared" ca="1" si="2246"/>
        <v/>
      </c>
      <c r="BL457" s="125" t="str">
        <f t="shared" ref="BL457" ca="1" si="2584">IFERROR(INDEX($D$2:$BA$203,$A$41-1+$BI457,$A$27-3)*IF(RTF_unit="K",1,IF(RTF_unit="lb",1/1000,IF(RTF_unit="T",2,1))),"")</f>
        <v/>
      </c>
      <c r="BM457" s="125" t="str">
        <f t="shared" ref="BM457" ca="1" si="2585">IFERROR(INDEX($D$2:$BA$203,$A$41-1+$BI457,$A$27-1)*IF(RTF_unit="K",1,IF(RTF_unit="lb",1/1000,IF(RTF_unit="T",2,1))),"")</f>
        <v/>
      </c>
      <c r="BN457" s="125" t="str">
        <f t="shared" ref="BN457" ca="1" si="2586">IFERROR(INDEX($D$2:$BA$203,$A$41-1+$BI457,$A$27-2)*IF(RTF_unit="K",1,IF(RTF_unit="lb",1/1000,IF(RTF_unit="T",2,1))),"")</f>
        <v/>
      </c>
      <c r="BO457" s="125" t="str">
        <f t="shared" ref="BO457" ca="1" si="2587">IFERROR(INDEX($D$2:$BA$203,$A$41-1+$BI457,$A$27)*IF(RTF_unit_Moment="kip-ft",1,IF(RTF_unit_Moment="kip-in",1/12,IF(RTF_unit_Moment="lb-ft",1/1000,IF(RTF_unit_Moment="lb-in",1/12000,1)))),"")</f>
        <v/>
      </c>
      <c r="BP457" s="125" t="str">
        <f t="shared" ref="BP457" ca="1" si="2588">IFERROR(INDEX($D$2:$BA$203,$A$41-1+$BI457,$A$30)*IF(RTF_unit_Moment="kip-ft",1,IF(RTF_unit_Moment="kip-in",1/12,IF(RTF_unit_Moment="lb-ft",1/1000,IF(RTF_unit_Moment="lb-in",1/12000,1)))),"")</f>
        <v/>
      </c>
      <c r="BQ457" s="125" t="str">
        <f t="shared" ca="1" si="2252"/>
        <v/>
      </c>
      <c r="BR457" s="125" t="str">
        <f t="shared" ca="1" si="2253"/>
        <v/>
      </c>
      <c r="BT457" s="125" t="str">
        <f t="array" aca="1" ref="BT457" ca="1">IFERROR(INDEX($BB$1:$BB$203,SMALL(IF($BB$1:$BB$203&lt;&gt;"",ROW($BB$1:$BB$203)),ROW(450:450))),"")</f>
        <v/>
      </c>
      <c r="BU457" s="604" t="str">
        <f t="shared" ref="BU457:BU502" ca="1" si="2589">IF($BT457="","",ROW(INDEX(BB:BB,MATCH($BT457,BB:BB,0))))</f>
        <v/>
      </c>
      <c r="BV457" s="125" t="str">
        <f t="shared" ca="1" si="2418"/>
        <v/>
      </c>
      <c r="BW457" s="125" t="str">
        <f t="shared" ca="1" si="2418"/>
        <v/>
      </c>
      <c r="BX457" s="125" t="str">
        <f t="shared" ca="1" si="2418"/>
        <v/>
      </c>
      <c r="BY457" s="125" t="str">
        <f t="shared" ca="1" si="2230"/>
        <v/>
      </c>
      <c r="BZ457" s="125" t="str">
        <f t="shared" ref="BZ457:BZ502" ca="1" si="2590">IF($BT457="","",VLOOKUP($BT457,$BB:$BG,6,0))</f>
        <v/>
      </c>
      <c r="CA457" s="125" t="str">
        <f t="shared" ca="1" si="2231"/>
        <v/>
      </c>
      <c r="CB457" s="125" t="str">
        <f t="shared" ca="1" si="2232"/>
        <v/>
      </c>
      <c r="CC457" s="125" t="str">
        <f t="shared" ca="1" si="2233"/>
        <v/>
      </c>
      <c r="CD457" s="125" t="str">
        <f t="shared" ca="1" si="2234"/>
        <v/>
      </c>
      <c r="CE457" s="125" t="str">
        <f t="shared" ca="1" si="2235"/>
        <v/>
      </c>
      <c r="CF457" s="125" t="str">
        <f t="shared" ca="1" si="2236"/>
        <v/>
      </c>
      <c r="CG457" s="125" t="str">
        <f t="shared" ca="1" si="2237"/>
        <v/>
      </c>
      <c r="CH457" s="125" t="str">
        <f t="shared" ca="1" si="2238"/>
        <v/>
      </c>
      <c r="CI457" s="125" t="str">
        <f t="shared" ca="1" si="2239"/>
        <v/>
      </c>
      <c r="CJ457" s="125" t="str">
        <f t="array" aca="1" ref="CJ457" ca="1">IFERROR(INDEX($CI$1:$CI$502,SMALL(IF($CI$1:$CI$502&lt;&gt;"",ROW($CI$1:$CI$502)),ROW(450:450))),"")</f>
        <v/>
      </c>
      <c r="CK457" s="125" t="str">
        <f t="shared" ca="1" si="2240"/>
        <v/>
      </c>
      <c r="CL457" s="125" t="str">
        <f t="shared" ca="1" si="2241"/>
        <v/>
      </c>
      <c r="CM457" s="125"/>
      <c r="CO457" s="125" t="str">
        <f t="shared" si="2242"/>
        <v/>
      </c>
      <c r="CP457" s="600" t="str">
        <f t="shared" si="2243"/>
        <v/>
      </c>
      <c r="CQ457" s="600" t="str">
        <f t="shared" si="2259"/>
        <v/>
      </c>
      <c r="CR457" s="600" t="str">
        <f t="shared" si="2244"/>
        <v/>
      </c>
    </row>
    <row r="458" spans="1:96" x14ac:dyDescent="0.25">
      <c r="A458" s="591"/>
      <c r="C458" s="125">
        <f t="shared" si="2557"/>
        <v>456</v>
      </c>
      <c r="D458" s="125" t="e">
        <f t="shared" ca="1" si="2540"/>
        <v>#N/A</v>
      </c>
      <c r="E458" s="125" t="e">
        <f t="shared" ca="1" si="2540"/>
        <v>#N/A</v>
      </c>
      <c r="F458" s="125" t="e">
        <f t="shared" ca="1" si="2540"/>
        <v>#N/A</v>
      </c>
      <c r="G458" s="125" t="e">
        <f t="shared" ca="1" si="2540"/>
        <v>#N/A</v>
      </c>
      <c r="H458" s="125" t="e">
        <f t="shared" ca="1" si="2540"/>
        <v>#N/A</v>
      </c>
      <c r="I458" s="125" t="e">
        <f t="shared" ca="1" si="2540"/>
        <v>#N/A</v>
      </c>
      <c r="J458" s="125" t="e">
        <f t="shared" ca="1" si="2540"/>
        <v>#N/A</v>
      </c>
      <c r="K458" s="125" t="e">
        <f t="shared" ca="1" si="2540"/>
        <v>#N/A</v>
      </c>
      <c r="L458" s="125" t="e">
        <f t="shared" ca="1" si="2540"/>
        <v>#N/A</v>
      </c>
      <c r="M458" s="125" t="e">
        <f t="shared" ca="1" si="2540"/>
        <v>#N/A</v>
      </c>
      <c r="N458" s="125" t="e">
        <f t="shared" ca="1" si="2540"/>
        <v>#N/A</v>
      </c>
      <c r="O458" s="125" t="e">
        <f t="shared" ca="1" si="2540"/>
        <v>#N/A</v>
      </c>
      <c r="P458" s="125" t="e">
        <f t="shared" ca="1" si="2540"/>
        <v>#N/A</v>
      </c>
      <c r="Q458" s="125" t="e">
        <f t="shared" ca="1" si="2540"/>
        <v>#N/A</v>
      </c>
      <c r="R458" s="125" t="e">
        <f t="shared" ca="1" si="2540"/>
        <v>#N/A</v>
      </c>
      <c r="S458" s="125" t="e">
        <f t="shared" ca="1" si="2540"/>
        <v>#N/A</v>
      </c>
      <c r="T458" s="125" t="e">
        <f t="shared" ca="1" si="2533"/>
        <v>#N/A</v>
      </c>
      <c r="U458" s="125" t="e">
        <f t="shared" ca="1" si="2533"/>
        <v>#N/A</v>
      </c>
      <c r="V458" s="125" t="e">
        <f t="shared" ca="1" si="2533"/>
        <v>#N/A</v>
      </c>
      <c r="W458" s="125" t="e">
        <f t="shared" ca="1" si="2533"/>
        <v>#N/A</v>
      </c>
      <c r="X458" s="125" t="e">
        <f t="shared" ca="1" si="2533"/>
        <v>#N/A</v>
      </c>
      <c r="Y458" s="125" t="e">
        <f t="shared" ca="1" si="2533"/>
        <v>#N/A</v>
      </c>
      <c r="Z458" s="125" t="e">
        <f t="shared" ca="1" si="2533"/>
        <v>#N/A</v>
      </c>
      <c r="AA458" s="125" t="e">
        <f t="shared" ca="1" si="2533"/>
        <v>#N/A</v>
      </c>
      <c r="AB458" s="125" t="e">
        <f t="shared" ca="1" si="2533"/>
        <v>#N/A</v>
      </c>
      <c r="AC458" s="125" t="e">
        <f t="shared" ca="1" si="2533"/>
        <v>#N/A</v>
      </c>
      <c r="AD458" s="125" t="e">
        <f t="shared" ca="1" si="2533"/>
        <v>#N/A</v>
      </c>
      <c r="AE458" s="125" t="e">
        <f t="shared" ca="1" si="2533"/>
        <v>#N/A</v>
      </c>
      <c r="AF458" s="125" t="e">
        <f t="shared" ca="1" si="2533"/>
        <v>#N/A</v>
      </c>
      <c r="AG458" s="125" t="e">
        <f t="shared" ca="1" si="2533"/>
        <v>#N/A</v>
      </c>
      <c r="AH458" s="125" t="e">
        <f t="shared" ca="1" si="2533"/>
        <v>#N/A</v>
      </c>
      <c r="AI458" s="125" t="e">
        <f t="shared" ca="1" si="2541"/>
        <v>#N/A</v>
      </c>
      <c r="AJ458" s="125" t="e">
        <f t="shared" ca="1" si="2541"/>
        <v>#N/A</v>
      </c>
      <c r="AK458" s="125" t="e">
        <f t="shared" ca="1" si="2541"/>
        <v>#N/A</v>
      </c>
      <c r="AL458" s="125" t="e">
        <f t="shared" ca="1" si="2541"/>
        <v>#N/A</v>
      </c>
      <c r="AM458" s="125" t="e">
        <f t="shared" ca="1" si="2541"/>
        <v>#N/A</v>
      </c>
      <c r="AN458" s="125" t="e">
        <f t="shared" ca="1" si="2541"/>
        <v>#N/A</v>
      </c>
      <c r="AO458" s="125" t="e">
        <f t="shared" ca="1" si="2541"/>
        <v>#N/A</v>
      </c>
      <c r="AP458" s="125" t="e">
        <f t="shared" ca="1" si="2541"/>
        <v>#N/A</v>
      </c>
      <c r="AQ458" s="125" t="e">
        <f t="shared" ca="1" si="2541"/>
        <v>#N/A</v>
      </c>
      <c r="AR458" s="125" t="e">
        <f t="shared" ca="1" si="2541"/>
        <v>#N/A</v>
      </c>
      <c r="AS458" s="125" t="e">
        <f t="shared" ca="1" si="2541"/>
        <v>#N/A</v>
      </c>
      <c r="AT458" s="125" t="e">
        <f t="shared" ca="1" si="2541"/>
        <v>#N/A</v>
      </c>
      <c r="AU458" s="125" t="e">
        <f t="shared" ca="1" si="2541"/>
        <v>#N/A</v>
      </c>
      <c r="AV458" s="125" t="e">
        <f t="shared" ca="1" si="2541"/>
        <v>#N/A</v>
      </c>
      <c r="AW458" s="125" t="e">
        <f t="shared" ca="1" si="2541"/>
        <v>#N/A</v>
      </c>
      <c r="AX458" s="125" t="e">
        <f t="shared" ca="1" si="2541"/>
        <v>#N/A</v>
      </c>
      <c r="AY458" s="125" t="e">
        <f t="shared" ca="1" si="2534"/>
        <v>#N/A</v>
      </c>
      <c r="AZ458" s="125" t="e">
        <f t="shared" ca="1" si="2534"/>
        <v>#N/A</v>
      </c>
      <c r="BA458" s="125" t="e">
        <f t="shared" ca="1" si="2534"/>
        <v>#N/A</v>
      </c>
      <c r="BB458" s="125" t="str">
        <f t="shared" ca="1" si="2550"/>
        <v/>
      </c>
      <c r="BC458" s="125" t="str">
        <f t="shared" ca="1" si="2542"/>
        <v/>
      </c>
      <c r="BD458" s="125" t="str">
        <f t="shared" ca="1" si="2543"/>
        <v/>
      </c>
      <c r="BE458" s="125" t="str">
        <f t="shared" ca="1" si="2544"/>
        <v/>
      </c>
      <c r="BF458" t="str">
        <f t="shared" ca="1" si="2551"/>
        <v/>
      </c>
      <c r="BG458" s="125" t="str">
        <f t="shared" ca="1" si="2578"/>
        <v/>
      </c>
      <c r="BI458" s="606" t="str">
        <f t="shared" ca="1" si="2245"/>
        <v/>
      </c>
      <c r="BJ458" s="125" t="str">
        <f t="shared" ref="BJ458:BJ502" ca="1" si="2591">IFERROR(INDEX(D:D,$A$41+$BI458,1),"")</f>
        <v/>
      </c>
      <c r="BK458" s="125" t="str">
        <f t="shared" ca="1" si="2246"/>
        <v/>
      </c>
      <c r="BL458" s="125" t="str">
        <f t="shared" ref="BL458" ca="1" si="2592">IFERROR(INDEX($D$2:$BA$203,$A$41-1+$BI458,$A$27-3)*IF(RTF_unit="K",1,IF(RTF_unit="lb",1/1000,IF(RTF_unit="T",2,1))),"")</f>
        <v/>
      </c>
      <c r="BM458" s="125" t="str">
        <f t="shared" ref="BM458" ca="1" si="2593">IFERROR(INDEX($D$2:$BA$203,$A$41-1+$BI458,$A$27-1)*IF(RTF_unit="K",1,IF(RTF_unit="lb",1/1000,IF(RTF_unit="T",2,1))),"")</f>
        <v/>
      </c>
      <c r="BN458" s="125" t="str">
        <f t="shared" ref="BN458" ca="1" si="2594">IFERROR(INDEX($D$2:$BA$203,$A$41-1+$BI458,$A$27-2)*IF(RTF_unit="K",1,IF(RTF_unit="lb",1/1000,IF(RTF_unit="T",2,1))),"")</f>
        <v/>
      </c>
      <c r="BO458" s="125" t="str">
        <f t="shared" ref="BO458" ca="1" si="2595">IFERROR(INDEX($D$2:$BA$203,$A$41-1+$BI458,$A$27)*IF(RTF_unit_Moment="kip-ft",1,IF(RTF_unit_Moment="kip-in",1/12,IF(RTF_unit_Moment="lb-ft",1/1000,IF(RTF_unit_Moment="lb-in",1/12000,1)))),"")</f>
        <v/>
      </c>
      <c r="BP458" s="125" t="str">
        <f t="shared" ref="BP458" ca="1" si="2596">IFERROR(INDEX($D$2:$BA$203,$A$41-1+$BI458,$A$30)*IF(RTF_unit_Moment="kip-ft",1,IF(RTF_unit_Moment="kip-in",1/12,IF(RTF_unit_Moment="lb-ft",1/1000,IF(RTF_unit_Moment="lb-in",1/12000,1)))),"")</f>
        <v/>
      </c>
      <c r="BQ458" s="125" t="str">
        <f t="shared" ca="1" si="2252"/>
        <v/>
      </c>
      <c r="BR458" s="125" t="str">
        <f t="shared" ca="1" si="2253"/>
        <v/>
      </c>
      <c r="BT458" s="125" t="str">
        <f t="array" aca="1" ref="BT458" ca="1">IFERROR(INDEX($BB$1:$BB$203,SMALL(IF($BB$1:$BB$203&lt;&gt;"",ROW($BB$1:$BB$203)),ROW(451:451))),"")</f>
        <v/>
      </c>
      <c r="BU458" s="604" t="str">
        <f t="shared" ca="1" si="2589"/>
        <v/>
      </c>
      <c r="BV458" s="125" t="str">
        <f t="shared" ref="BV458:BX502" ca="1" si="2597">IFERROR(INDEX(INDIRECT(BV$7 &amp; ":" &amp; BV$7),$BU458 + MATCH($BZ458,INDIRECT($BZ$7 &amp; $BU458 &amp; ":" &amp; $BZ$7 &amp; $BU458+7),0) - 1,1),"")</f>
        <v/>
      </c>
      <c r="BW458" s="125" t="str">
        <f t="shared" ca="1" si="2597"/>
        <v/>
      </c>
      <c r="BX458" s="125" t="str">
        <f t="shared" ca="1" si="2597"/>
        <v/>
      </c>
      <c r="BY458" s="125" t="str">
        <f t="shared" ref="BY458:BY502" ca="1" si="2598">IFERROR(SQRT(BW458^2+BX458^2),"")</f>
        <v/>
      </c>
      <c r="BZ458" s="125" t="str">
        <f t="shared" ca="1" si="2590"/>
        <v/>
      </c>
      <c r="CA458" s="125" t="str">
        <f t="shared" ref="CA458:CA502" ca="1" si="2599">IF($BT458="","",0)</f>
        <v/>
      </c>
      <c r="CB458" s="125" t="str">
        <f t="shared" ref="CB458:CB502" ca="1" si="2600">IF($BT458="","",ABS($BV458))</f>
        <v/>
      </c>
      <c r="CC458" s="125" t="str">
        <f t="shared" ref="CC458:CC502" ca="1" si="2601">IF($BT458="","",ABS($BY458))</f>
        <v/>
      </c>
      <c r="CD458" s="125" t="str">
        <f t="shared" ref="CD458:CD502" ca="1" si="2602">IFERROR(VLOOKUP(INDEX(F:F,MATCH(INDEX(INDIRECT(BV$7 &amp; ":" &amp; BV$7),$BU458 + MATCH($BZ458,INDIRECT($BZ$7 &amp; $BU458 &amp; ":" &amp; $BZ$7 &amp; $BU458+7),0) - 1,1),BC:BC,0))-1,$BI$10:$BR$502,3,0),"")</f>
        <v/>
      </c>
      <c r="CE458" s="125" t="str">
        <f t="shared" ref="CE458:CE502" ca="1" si="2603">IFERROR(LEFT($BT458,(FIND("@",$BT458,1)-1)),"")</f>
        <v/>
      </c>
      <c r="CF458" s="125" t="str">
        <f t="shared" ref="CF458:CF502" ca="1" si="2604">IFERROR(RIGHT($BT458,(FIND("@",$BT458,1)-1)),"")</f>
        <v/>
      </c>
      <c r="CG458" s="125" t="str">
        <f t="shared" ref="CG458:CG502" ca="1" si="2605">IF($CF458=$CF457,"",$CF458)</f>
        <v/>
      </c>
      <c r="CH458" s="125" t="str">
        <f t="shared" ref="CH458:CH502" ca="1" si="2606">IFERROR(IF(MAX(($CF$9:$CF$502=$CG458)*$BZ$9:$BZ$502)=0,"",MAX(($CF$9:$CF$502=$CG458)*$BZ$9:$BZ$502)),"")</f>
        <v/>
      </c>
      <c r="CI458" s="125" t="str">
        <f t="shared" ref="CI458:CI502" ca="1" si="2607">INDEX($BT$9:$BT$502,MATCH($CH458,$BZ$9:$BZ$502,0))</f>
        <v/>
      </c>
      <c r="CJ458" s="125" t="str">
        <f t="array" aca="1" ref="CJ458" ca="1">IFERROR(INDEX($CI$1:$CI$502,SMALL(IF($CI$1:$CI$502&lt;&gt;"",ROW($CI$1:$CI$502)),ROW(451:451))),"")</f>
        <v/>
      </c>
      <c r="CK458" s="125" t="str">
        <f t="shared" ref="CK458:CK502" ca="1" si="2608">IF($CJ458="","","Maximum @ "&amp; IFERROR(RIGHT($CJ458,(FIND("@",$CJ458,1)-1)),""))</f>
        <v/>
      </c>
      <c r="CL458" s="125" t="str">
        <f t="shared" ref="CL458:CL502" ca="1" si="2609">IF($BT458="","",$BT458)</f>
        <v/>
      </c>
      <c r="CM458" s="125"/>
      <c r="CO458" s="125" t="str">
        <f t="shared" ref="CO458:CO521" si="2610">IF($CM458="","",$CM458)</f>
        <v/>
      </c>
      <c r="CP458" s="600" t="str">
        <f t="shared" ref="CP458:CP521" si="2611">IF($CO458="","",ABS(VLOOKUP(IF(LEFT($CO458,3)="Guy",$CO458,INDEX($CJ$9:$CJ$502,MATCH($CO458,$CK$9:$CK$502,0))),$BT$9:$CD$502,11,0)))</f>
        <v/>
      </c>
      <c r="CQ458" s="600" t="str">
        <f t="shared" si="2259"/>
        <v/>
      </c>
      <c r="CR458" s="600" t="str">
        <f t="shared" ref="CR458:CR521" si="2612">IF($CO458="","",ABS(VLOOKUP(IF(LEFT($CO458,3)="Guy",$CO458,INDEX($CJ$9:$CJ$502,MATCH($CO458,$CK$9:$CK$502,0))),$BT$9:$CD$502,6,0)))</f>
        <v/>
      </c>
    </row>
    <row r="459" spans="1:96" x14ac:dyDescent="0.25">
      <c r="A459" s="591"/>
      <c r="C459" s="125">
        <f t="shared" si="2557"/>
        <v>457</v>
      </c>
      <c r="D459" s="125" t="e">
        <f t="shared" ca="1" si="2540"/>
        <v>#N/A</v>
      </c>
      <c r="E459" s="125" t="e">
        <f t="shared" ca="1" si="2540"/>
        <v>#N/A</v>
      </c>
      <c r="F459" s="125" t="e">
        <f t="shared" ca="1" si="2540"/>
        <v>#N/A</v>
      </c>
      <c r="G459" s="125" t="e">
        <f t="shared" ca="1" si="2540"/>
        <v>#N/A</v>
      </c>
      <c r="H459" s="125" t="e">
        <f t="shared" ca="1" si="2540"/>
        <v>#N/A</v>
      </c>
      <c r="I459" s="125" t="e">
        <f t="shared" ca="1" si="2540"/>
        <v>#N/A</v>
      </c>
      <c r="J459" s="125" t="e">
        <f t="shared" ca="1" si="2540"/>
        <v>#N/A</v>
      </c>
      <c r="K459" s="125" t="e">
        <f t="shared" ca="1" si="2540"/>
        <v>#N/A</v>
      </c>
      <c r="L459" s="125" t="e">
        <f t="shared" ca="1" si="2540"/>
        <v>#N/A</v>
      </c>
      <c r="M459" s="125" t="e">
        <f t="shared" ca="1" si="2540"/>
        <v>#N/A</v>
      </c>
      <c r="N459" s="125" t="e">
        <f t="shared" ca="1" si="2540"/>
        <v>#N/A</v>
      </c>
      <c r="O459" s="125" t="e">
        <f t="shared" ca="1" si="2540"/>
        <v>#N/A</v>
      </c>
      <c r="P459" s="125" t="e">
        <f t="shared" ca="1" si="2540"/>
        <v>#N/A</v>
      </c>
      <c r="Q459" s="125" t="e">
        <f t="shared" ca="1" si="2540"/>
        <v>#N/A</v>
      </c>
      <c r="R459" s="125" t="e">
        <f t="shared" ca="1" si="2540"/>
        <v>#N/A</v>
      </c>
      <c r="S459" s="125" t="e">
        <f t="shared" ca="1" si="2540"/>
        <v>#N/A</v>
      </c>
      <c r="T459" s="125" t="e">
        <f t="shared" ca="1" si="2533"/>
        <v>#N/A</v>
      </c>
      <c r="U459" s="125" t="e">
        <f t="shared" ca="1" si="2533"/>
        <v>#N/A</v>
      </c>
      <c r="V459" s="125" t="e">
        <f t="shared" ca="1" si="2533"/>
        <v>#N/A</v>
      </c>
      <c r="W459" s="125" t="e">
        <f t="shared" ca="1" si="2533"/>
        <v>#N/A</v>
      </c>
      <c r="X459" s="125" t="e">
        <f t="shared" ca="1" si="2533"/>
        <v>#N/A</v>
      </c>
      <c r="Y459" s="125" t="e">
        <f t="shared" ca="1" si="2533"/>
        <v>#N/A</v>
      </c>
      <c r="Z459" s="125" t="e">
        <f t="shared" ca="1" si="2533"/>
        <v>#N/A</v>
      </c>
      <c r="AA459" s="125" t="e">
        <f t="shared" ca="1" si="2533"/>
        <v>#N/A</v>
      </c>
      <c r="AB459" s="125" t="e">
        <f t="shared" ca="1" si="2533"/>
        <v>#N/A</v>
      </c>
      <c r="AC459" s="125" t="e">
        <f t="shared" ca="1" si="2533"/>
        <v>#N/A</v>
      </c>
      <c r="AD459" s="125" t="e">
        <f t="shared" ca="1" si="2533"/>
        <v>#N/A</v>
      </c>
      <c r="AE459" s="125" t="e">
        <f t="shared" ca="1" si="2533"/>
        <v>#N/A</v>
      </c>
      <c r="AF459" s="125" t="e">
        <f t="shared" ca="1" si="2533"/>
        <v>#N/A</v>
      </c>
      <c r="AG459" s="125" t="e">
        <f t="shared" ca="1" si="2533"/>
        <v>#N/A</v>
      </c>
      <c r="AH459" s="125" t="e">
        <f t="shared" ca="1" si="2533"/>
        <v>#N/A</v>
      </c>
      <c r="AI459" s="125" t="e">
        <f t="shared" ca="1" si="2541"/>
        <v>#N/A</v>
      </c>
      <c r="AJ459" s="125" t="e">
        <f t="shared" ca="1" si="2541"/>
        <v>#N/A</v>
      </c>
      <c r="AK459" s="125" t="e">
        <f t="shared" ca="1" si="2541"/>
        <v>#N/A</v>
      </c>
      <c r="AL459" s="125" t="e">
        <f t="shared" ca="1" si="2541"/>
        <v>#N/A</v>
      </c>
      <c r="AM459" s="125" t="e">
        <f t="shared" ca="1" si="2541"/>
        <v>#N/A</v>
      </c>
      <c r="AN459" s="125" t="e">
        <f t="shared" ca="1" si="2541"/>
        <v>#N/A</v>
      </c>
      <c r="AO459" s="125" t="e">
        <f t="shared" ca="1" si="2541"/>
        <v>#N/A</v>
      </c>
      <c r="AP459" s="125" t="e">
        <f t="shared" ca="1" si="2541"/>
        <v>#N/A</v>
      </c>
      <c r="AQ459" s="125" t="e">
        <f t="shared" ca="1" si="2541"/>
        <v>#N/A</v>
      </c>
      <c r="AR459" s="125" t="e">
        <f t="shared" ca="1" si="2541"/>
        <v>#N/A</v>
      </c>
      <c r="AS459" s="125" t="e">
        <f t="shared" ca="1" si="2541"/>
        <v>#N/A</v>
      </c>
      <c r="AT459" s="125" t="e">
        <f t="shared" ca="1" si="2541"/>
        <v>#N/A</v>
      </c>
      <c r="AU459" s="125" t="e">
        <f t="shared" ca="1" si="2541"/>
        <v>#N/A</v>
      </c>
      <c r="AV459" s="125" t="e">
        <f t="shared" ca="1" si="2541"/>
        <v>#N/A</v>
      </c>
      <c r="AW459" s="125" t="e">
        <f t="shared" ca="1" si="2541"/>
        <v>#N/A</v>
      </c>
      <c r="AX459" s="125" t="e">
        <f t="shared" ca="1" si="2541"/>
        <v>#N/A</v>
      </c>
      <c r="AY459" s="125" t="e">
        <f t="shared" ca="1" si="2534"/>
        <v>#N/A</v>
      </c>
      <c r="AZ459" s="125" t="e">
        <f t="shared" ca="1" si="2534"/>
        <v>#N/A</v>
      </c>
      <c r="BA459" s="125" t="e">
        <f t="shared" ca="1" si="2534"/>
        <v>#N/A</v>
      </c>
      <c r="BB459" s="125" t="str">
        <f t="shared" ca="1" si="2550"/>
        <v/>
      </c>
      <c r="BC459" s="125" t="str">
        <f t="shared" ca="1" si="2542"/>
        <v/>
      </c>
      <c r="BD459" s="125" t="str">
        <f t="shared" ca="1" si="2543"/>
        <v/>
      </c>
      <c r="BE459" s="125" t="str">
        <f t="shared" ca="1" si="2544"/>
        <v/>
      </c>
      <c r="BF459" t="str">
        <f t="shared" ca="1" si="2551"/>
        <v/>
      </c>
      <c r="BG459" s="125" t="str">
        <f t="shared" ca="1" si="2578"/>
        <v/>
      </c>
      <c r="BI459" s="606" t="str">
        <f t="shared" ref="BI459:BI502" ca="1" si="2613">IFERROR(IF($BI458+1&lt;=$A$44-$A$41,$BI458+1,""),"")</f>
        <v/>
      </c>
      <c r="BJ459" s="125" t="str">
        <f t="shared" ca="1" si="2591"/>
        <v/>
      </c>
      <c r="BK459" s="125" t="str">
        <f t="shared" ref="BK459:BK502" ca="1" si="2614">IF($BJ459="","",IF(ISNUMBER(SEARCH("1.2",$BJ459))=TRUE,1.2,IF(ISNUMBER(SEARCH("0.9",$BJ459))=TRUE,0.9,1)))</f>
        <v/>
      </c>
      <c r="BL459" s="125" t="str">
        <f t="shared" ref="BL459" ca="1" si="2615">IFERROR(INDEX($D$2:$BA$203,$A$41-1+$BI459,$A$27-3)*IF(RTF_unit="K",1,IF(RTF_unit="lb",1/1000,IF(RTF_unit="T",2,1))),"")</f>
        <v/>
      </c>
      <c r="BM459" s="125" t="str">
        <f t="shared" ref="BM459" ca="1" si="2616">IFERROR(INDEX($D$2:$BA$203,$A$41-1+$BI459,$A$27-1)*IF(RTF_unit="K",1,IF(RTF_unit="lb",1/1000,IF(RTF_unit="T",2,1))),"")</f>
        <v/>
      </c>
      <c r="BN459" s="125" t="str">
        <f t="shared" ref="BN459" ca="1" si="2617">IFERROR(INDEX($D$2:$BA$203,$A$41-1+$BI459,$A$27-2)*IF(RTF_unit="K",1,IF(RTF_unit="lb",1/1000,IF(RTF_unit="T",2,1))),"")</f>
        <v/>
      </c>
      <c r="BO459" s="125" t="str">
        <f t="shared" ref="BO459" ca="1" si="2618">IFERROR(INDEX($D$2:$BA$203,$A$41-1+$BI459,$A$27)*IF(RTF_unit_Moment="kip-ft",1,IF(RTF_unit_Moment="kip-in",1/12,IF(RTF_unit_Moment="lb-ft",1/1000,IF(RTF_unit_Moment="lb-in",1/12000,1)))),"")</f>
        <v/>
      </c>
      <c r="BP459" s="125" t="str">
        <f t="shared" ref="BP459" ca="1" si="2619">IFERROR(INDEX($D$2:$BA$203,$A$41-1+$BI459,$A$30)*IF(RTF_unit_Moment="kip-ft",1,IF(RTF_unit_Moment="kip-in",1/12,IF(RTF_unit_Moment="lb-ft",1/1000,IF(RTF_unit_Moment="lb-in",1/12000,1)))),"")</f>
        <v/>
      </c>
      <c r="BQ459" s="125" t="str">
        <f t="shared" ref="BQ459:BQ502" ca="1" si="2620">IFERROR(SQRT($BO459^2+$BP459^2),"")</f>
        <v/>
      </c>
      <c r="BR459" s="125" t="str">
        <f t="shared" ref="BR459:BR502" ca="1" si="2621">IFERROR(SQRT($BM459^2+$BN459^2),"")</f>
        <v/>
      </c>
      <c r="BT459" s="125" t="str">
        <f t="array" aca="1" ref="BT459" ca="1">IFERROR(INDEX($BB$1:$BB$203,SMALL(IF($BB$1:$BB$203&lt;&gt;"",ROW($BB$1:$BB$203)),ROW(452:452))),"")</f>
        <v/>
      </c>
      <c r="BU459" s="604" t="str">
        <f t="shared" ca="1" si="2589"/>
        <v/>
      </c>
      <c r="BV459" s="125" t="str">
        <f t="shared" ca="1" si="2597"/>
        <v/>
      </c>
      <c r="BW459" s="125" t="str">
        <f t="shared" ca="1" si="2597"/>
        <v/>
      </c>
      <c r="BX459" s="125" t="str">
        <f t="shared" ca="1" si="2597"/>
        <v/>
      </c>
      <c r="BY459" s="125" t="str">
        <f t="shared" ca="1" si="2598"/>
        <v/>
      </c>
      <c r="BZ459" s="125" t="str">
        <f t="shared" ca="1" si="2590"/>
        <v/>
      </c>
      <c r="CA459" s="125" t="str">
        <f t="shared" ca="1" si="2599"/>
        <v/>
      </c>
      <c r="CB459" s="125" t="str">
        <f t="shared" ca="1" si="2600"/>
        <v/>
      </c>
      <c r="CC459" s="125" t="str">
        <f t="shared" ca="1" si="2601"/>
        <v/>
      </c>
      <c r="CD459" s="125" t="str">
        <f t="shared" ca="1" si="2602"/>
        <v/>
      </c>
      <c r="CE459" s="125" t="str">
        <f t="shared" ca="1" si="2603"/>
        <v/>
      </c>
      <c r="CF459" s="125" t="str">
        <f t="shared" ca="1" si="2604"/>
        <v/>
      </c>
      <c r="CG459" s="125" t="str">
        <f t="shared" ca="1" si="2605"/>
        <v/>
      </c>
      <c r="CH459" s="125" t="str">
        <f t="shared" ca="1" si="2606"/>
        <v/>
      </c>
      <c r="CI459" s="125" t="str">
        <f t="shared" ca="1" si="2607"/>
        <v/>
      </c>
      <c r="CJ459" s="125" t="str">
        <f t="array" aca="1" ref="CJ459" ca="1">IFERROR(INDEX($CI$1:$CI$502,SMALL(IF($CI$1:$CI$502&lt;&gt;"",ROW($CI$1:$CI$502)),ROW(452:452))),"")</f>
        <v/>
      </c>
      <c r="CK459" s="125" t="str">
        <f t="shared" ca="1" si="2608"/>
        <v/>
      </c>
      <c r="CL459" s="125" t="str">
        <f t="shared" ca="1" si="2609"/>
        <v/>
      </c>
      <c r="CM459" s="125"/>
      <c r="CO459" s="125" t="str">
        <f t="shared" si="2610"/>
        <v/>
      </c>
      <c r="CP459" s="600" t="str">
        <f t="shared" si="2611"/>
        <v/>
      </c>
      <c r="CQ459" s="600" t="str">
        <f t="shared" si="2259"/>
        <v/>
      </c>
      <c r="CR459" s="600" t="str">
        <f t="shared" si="2612"/>
        <v/>
      </c>
    </row>
    <row r="460" spans="1:96" x14ac:dyDescent="0.25">
      <c r="A460" s="591"/>
      <c r="C460" s="125">
        <f t="shared" si="2557"/>
        <v>458</v>
      </c>
      <c r="D460" s="125" t="e">
        <f t="shared" ca="1" si="2540"/>
        <v>#N/A</v>
      </c>
      <c r="E460" s="125" t="e">
        <f t="shared" ca="1" si="2540"/>
        <v>#N/A</v>
      </c>
      <c r="F460" s="125" t="e">
        <f t="shared" ca="1" si="2540"/>
        <v>#N/A</v>
      </c>
      <c r="G460" s="125" t="e">
        <f t="shared" ca="1" si="2540"/>
        <v>#N/A</v>
      </c>
      <c r="H460" s="125" t="e">
        <f t="shared" ca="1" si="2540"/>
        <v>#N/A</v>
      </c>
      <c r="I460" s="125" t="e">
        <f t="shared" ca="1" si="2540"/>
        <v>#N/A</v>
      </c>
      <c r="J460" s="125" t="e">
        <f t="shared" ca="1" si="2540"/>
        <v>#N/A</v>
      </c>
      <c r="K460" s="125" t="e">
        <f t="shared" ca="1" si="2540"/>
        <v>#N/A</v>
      </c>
      <c r="L460" s="125" t="e">
        <f t="shared" ca="1" si="2540"/>
        <v>#N/A</v>
      </c>
      <c r="M460" s="125" t="e">
        <f t="shared" ca="1" si="2540"/>
        <v>#N/A</v>
      </c>
      <c r="N460" s="125" t="e">
        <f t="shared" ca="1" si="2540"/>
        <v>#N/A</v>
      </c>
      <c r="O460" s="125" t="e">
        <f t="shared" ca="1" si="2540"/>
        <v>#N/A</v>
      </c>
      <c r="P460" s="125" t="e">
        <f t="shared" ca="1" si="2540"/>
        <v>#N/A</v>
      </c>
      <c r="Q460" s="125" t="e">
        <f t="shared" ca="1" si="2540"/>
        <v>#N/A</v>
      </c>
      <c r="R460" s="125" t="e">
        <f t="shared" ca="1" si="2540"/>
        <v>#N/A</v>
      </c>
      <c r="S460" s="125" t="e">
        <f t="shared" ca="1" si="2540"/>
        <v>#N/A</v>
      </c>
      <c r="T460" s="125" t="e">
        <f t="shared" ca="1" si="2533"/>
        <v>#N/A</v>
      </c>
      <c r="U460" s="125" t="e">
        <f t="shared" ca="1" si="2533"/>
        <v>#N/A</v>
      </c>
      <c r="V460" s="125" t="e">
        <f t="shared" ca="1" si="2533"/>
        <v>#N/A</v>
      </c>
      <c r="W460" s="125" t="e">
        <f t="shared" ca="1" si="2533"/>
        <v>#N/A</v>
      </c>
      <c r="X460" s="125" t="e">
        <f t="shared" ca="1" si="2533"/>
        <v>#N/A</v>
      </c>
      <c r="Y460" s="125" t="e">
        <f t="shared" ca="1" si="2533"/>
        <v>#N/A</v>
      </c>
      <c r="Z460" s="125" t="e">
        <f t="shared" ca="1" si="2533"/>
        <v>#N/A</v>
      </c>
      <c r="AA460" s="125" t="e">
        <f t="shared" ca="1" si="2533"/>
        <v>#N/A</v>
      </c>
      <c r="AB460" s="125" t="e">
        <f t="shared" ca="1" si="2533"/>
        <v>#N/A</v>
      </c>
      <c r="AC460" s="125" t="e">
        <f t="shared" ca="1" si="2533"/>
        <v>#N/A</v>
      </c>
      <c r="AD460" s="125" t="e">
        <f t="shared" ca="1" si="2533"/>
        <v>#N/A</v>
      </c>
      <c r="AE460" s="125" t="e">
        <f t="shared" ca="1" si="2533"/>
        <v>#N/A</v>
      </c>
      <c r="AF460" s="125" t="e">
        <f t="shared" ca="1" si="2533"/>
        <v>#N/A</v>
      </c>
      <c r="AG460" s="125" t="e">
        <f t="shared" ca="1" si="2533"/>
        <v>#N/A</v>
      </c>
      <c r="AH460" s="125" t="e">
        <f t="shared" ca="1" si="2533"/>
        <v>#N/A</v>
      </c>
      <c r="AI460" s="125" t="e">
        <f t="shared" ca="1" si="2541"/>
        <v>#N/A</v>
      </c>
      <c r="AJ460" s="125" t="e">
        <f t="shared" ca="1" si="2541"/>
        <v>#N/A</v>
      </c>
      <c r="AK460" s="125" t="e">
        <f t="shared" ca="1" si="2541"/>
        <v>#N/A</v>
      </c>
      <c r="AL460" s="125" t="e">
        <f t="shared" ca="1" si="2541"/>
        <v>#N/A</v>
      </c>
      <c r="AM460" s="125" t="e">
        <f t="shared" ca="1" si="2541"/>
        <v>#N/A</v>
      </c>
      <c r="AN460" s="125" t="e">
        <f t="shared" ca="1" si="2541"/>
        <v>#N/A</v>
      </c>
      <c r="AO460" s="125" t="e">
        <f t="shared" ca="1" si="2541"/>
        <v>#N/A</v>
      </c>
      <c r="AP460" s="125" t="e">
        <f t="shared" ca="1" si="2541"/>
        <v>#N/A</v>
      </c>
      <c r="AQ460" s="125" t="e">
        <f t="shared" ca="1" si="2541"/>
        <v>#N/A</v>
      </c>
      <c r="AR460" s="125" t="e">
        <f t="shared" ca="1" si="2541"/>
        <v>#N/A</v>
      </c>
      <c r="AS460" s="125" t="e">
        <f t="shared" ca="1" si="2541"/>
        <v>#N/A</v>
      </c>
      <c r="AT460" s="125" t="e">
        <f t="shared" ca="1" si="2541"/>
        <v>#N/A</v>
      </c>
      <c r="AU460" s="125" t="e">
        <f t="shared" ca="1" si="2541"/>
        <v>#N/A</v>
      </c>
      <c r="AV460" s="125" t="e">
        <f t="shared" ca="1" si="2541"/>
        <v>#N/A</v>
      </c>
      <c r="AW460" s="125" t="e">
        <f t="shared" ca="1" si="2541"/>
        <v>#N/A</v>
      </c>
      <c r="AX460" s="125" t="e">
        <f t="shared" ca="1" si="2541"/>
        <v>#N/A</v>
      </c>
      <c r="AY460" s="125" t="e">
        <f t="shared" ca="1" si="2534"/>
        <v>#N/A</v>
      </c>
      <c r="AZ460" s="125" t="e">
        <f t="shared" ca="1" si="2534"/>
        <v>#N/A</v>
      </c>
      <c r="BA460" s="125" t="e">
        <f t="shared" ca="1" si="2534"/>
        <v>#N/A</v>
      </c>
      <c r="BB460" s="125" t="str">
        <f t="shared" ca="1" si="2550"/>
        <v/>
      </c>
      <c r="BC460" s="125" t="str">
        <f t="shared" ca="1" si="2542"/>
        <v/>
      </c>
      <c r="BD460" s="125" t="str">
        <f t="shared" ca="1" si="2543"/>
        <v/>
      </c>
      <c r="BE460" s="125" t="str">
        <f t="shared" ca="1" si="2544"/>
        <v/>
      </c>
      <c r="BF460" t="str">
        <f t="shared" ca="1" si="2551"/>
        <v/>
      </c>
      <c r="BG460" s="125" t="str">
        <f t="shared" ca="1" si="2578"/>
        <v/>
      </c>
      <c r="BI460" s="606" t="str">
        <f t="shared" ca="1" si="2613"/>
        <v/>
      </c>
      <c r="BJ460" s="125" t="str">
        <f t="shared" ca="1" si="2591"/>
        <v/>
      </c>
      <c r="BK460" s="125" t="str">
        <f t="shared" ca="1" si="2614"/>
        <v/>
      </c>
      <c r="BL460" s="125" t="str">
        <f t="shared" ref="BL460" ca="1" si="2622">IFERROR(INDEX($D$2:$BA$203,$A$41-1+$BI460,$A$27-3)*IF(RTF_unit="K",1,IF(RTF_unit="lb",1/1000,IF(RTF_unit="T",2,1))),"")</f>
        <v/>
      </c>
      <c r="BM460" s="125" t="str">
        <f t="shared" ref="BM460" ca="1" si="2623">IFERROR(INDEX($D$2:$BA$203,$A$41-1+$BI460,$A$27-1)*IF(RTF_unit="K",1,IF(RTF_unit="lb",1/1000,IF(RTF_unit="T",2,1))),"")</f>
        <v/>
      </c>
      <c r="BN460" s="125" t="str">
        <f t="shared" ref="BN460" ca="1" si="2624">IFERROR(INDEX($D$2:$BA$203,$A$41-1+$BI460,$A$27-2)*IF(RTF_unit="K",1,IF(RTF_unit="lb",1/1000,IF(RTF_unit="T",2,1))),"")</f>
        <v/>
      </c>
      <c r="BO460" s="125" t="str">
        <f t="shared" ref="BO460" ca="1" si="2625">IFERROR(INDEX($D$2:$BA$203,$A$41-1+$BI460,$A$27)*IF(RTF_unit_Moment="kip-ft",1,IF(RTF_unit_Moment="kip-in",1/12,IF(RTF_unit_Moment="lb-ft",1/1000,IF(RTF_unit_Moment="lb-in",1/12000,1)))),"")</f>
        <v/>
      </c>
      <c r="BP460" s="125" t="str">
        <f t="shared" ref="BP460" ca="1" si="2626">IFERROR(INDEX($D$2:$BA$203,$A$41-1+$BI460,$A$30)*IF(RTF_unit_Moment="kip-ft",1,IF(RTF_unit_Moment="kip-in",1/12,IF(RTF_unit_Moment="lb-ft",1/1000,IF(RTF_unit_Moment="lb-in",1/12000,1)))),"")</f>
        <v/>
      </c>
      <c r="BQ460" s="125" t="str">
        <f t="shared" ca="1" si="2620"/>
        <v/>
      </c>
      <c r="BR460" s="125" t="str">
        <f t="shared" ca="1" si="2621"/>
        <v/>
      </c>
      <c r="BT460" s="125" t="str">
        <f t="array" aca="1" ref="BT460" ca="1">IFERROR(INDEX($BB$1:$BB$203,SMALL(IF($BB$1:$BB$203&lt;&gt;"",ROW($BB$1:$BB$203)),ROW(453:453))),"")</f>
        <v/>
      </c>
      <c r="BU460" s="604" t="str">
        <f t="shared" ca="1" si="2589"/>
        <v/>
      </c>
      <c r="BV460" s="125" t="str">
        <f t="shared" ca="1" si="2597"/>
        <v/>
      </c>
      <c r="BW460" s="125" t="str">
        <f t="shared" ca="1" si="2597"/>
        <v/>
      </c>
      <c r="BX460" s="125" t="str">
        <f t="shared" ca="1" si="2597"/>
        <v/>
      </c>
      <c r="BY460" s="125" t="str">
        <f t="shared" ca="1" si="2598"/>
        <v/>
      </c>
      <c r="BZ460" s="125" t="str">
        <f t="shared" ca="1" si="2590"/>
        <v/>
      </c>
      <c r="CA460" s="125" t="str">
        <f t="shared" ca="1" si="2599"/>
        <v/>
      </c>
      <c r="CB460" s="125" t="str">
        <f t="shared" ca="1" si="2600"/>
        <v/>
      </c>
      <c r="CC460" s="125" t="str">
        <f t="shared" ca="1" si="2601"/>
        <v/>
      </c>
      <c r="CD460" s="125" t="str">
        <f t="shared" ca="1" si="2602"/>
        <v/>
      </c>
      <c r="CE460" s="125" t="str">
        <f t="shared" ca="1" si="2603"/>
        <v/>
      </c>
      <c r="CF460" s="125" t="str">
        <f t="shared" ca="1" si="2604"/>
        <v/>
      </c>
      <c r="CG460" s="125" t="str">
        <f t="shared" ca="1" si="2605"/>
        <v/>
      </c>
      <c r="CH460" s="125" t="str">
        <f t="shared" ca="1" si="2606"/>
        <v/>
      </c>
      <c r="CI460" s="125" t="str">
        <f t="shared" ca="1" si="2607"/>
        <v/>
      </c>
      <c r="CJ460" s="125" t="str">
        <f t="array" aca="1" ref="CJ460" ca="1">IFERROR(INDEX($CI$1:$CI$502,SMALL(IF($CI$1:$CI$502&lt;&gt;"",ROW($CI$1:$CI$502)),ROW(453:453))),"")</f>
        <v/>
      </c>
      <c r="CK460" s="125" t="str">
        <f t="shared" ca="1" si="2608"/>
        <v/>
      </c>
      <c r="CL460" s="125" t="str">
        <f t="shared" ca="1" si="2609"/>
        <v/>
      </c>
      <c r="CM460" s="125"/>
      <c r="CO460" s="125" t="str">
        <f t="shared" si="2610"/>
        <v/>
      </c>
      <c r="CP460" s="600" t="str">
        <f t="shared" si="2611"/>
        <v/>
      </c>
      <c r="CQ460" s="600" t="str">
        <f t="shared" ref="CQ460:CQ523" si="2627">IF($CO460="","",ABS(VLOOKUP(IF(LEFT($CO460,3)="Guy",$CO460,INDEX($CJ$9:$CJ$502,MATCH($CO460,$CK$9:$CK$502,0))),$BT$9:$CD$502,3,0)))</f>
        <v/>
      </c>
      <c r="CR460" s="600" t="str">
        <f t="shared" si="2612"/>
        <v/>
      </c>
    </row>
    <row r="461" spans="1:96" x14ac:dyDescent="0.25">
      <c r="A461" s="591"/>
      <c r="C461" s="125">
        <f t="shared" si="2557"/>
        <v>459</v>
      </c>
      <c r="D461" s="125" t="e">
        <f t="shared" ca="1" si="2540"/>
        <v>#N/A</v>
      </c>
      <c r="E461" s="125" t="e">
        <f t="shared" ca="1" si="2540"/>
        <v>#N/A</v>
      </c>
      <c r="F461" s="125" t="e">
        <f t="shared" ca="1" si="2540"/>
        <v>#N/A</v>
      </c>
      <c r="G461" s="125" t="e">
        <f t="shared" ca="1" si="2540"/>
        <v>#N/A</v>
      </c>
      <c r="H461" s="125" t="e">
        <f t="shared" ca="1" si="2540"/>
        <v>#N/A</v>
      </c>
      <c r="I461" s="125" t="e">
        <f t="shared" ca="1" si="2540"/>
        <v>#N/A</v>
      </c>
      <c r="J461" s="125" t="e">
        <f t="shared" ca="1" si="2540"/>
        <v>#N/A</v>
      </c>
      <c r="K461" s="125" t="e">
        <f t="shared" ca="1" si="2540"/>
        <v>#N/A</v>
      </c>
      <c r="L461" s="125" t="e">
        <f t="shared" ca="1" si="2540"/>
        <v>#N/A</v>
      </c>
      <c r="M461" s="125" t="e">
        <f t="shared" ca="1" si="2540"/>
        <v>#N/A</v>
      </c>
      <c r="N461" s="125" t="e">
        <f t="shared" ca="1" si="2540"/>
        <v>#N/A</v>
      </c>
      <c r="O461" s="125" t="e">
        <f t="shared" ca="1" si="2540"/>
        <v>#N/A</v>
      </c>
      <c r="P461" s="125" t="e">
        <f t="shared" ca="1" si="2540"/>
        <v>#N/A</v>
      </c>
      <c r="Q461" s="125" t="e">
        <f t="shared" ca="1" si="2540"/>
        <v>#N/A</v>
      </c>
      <c r="R461" s="125" t="e">
        <f t="shared" ca="1" si="2540"/>
        <v>#N/A</v>
      </c>
      <c r="S461" s="125" t="e">
        <f t="shared" ca="1" si="2540"/>
        <v>#N/A</v>
      </c>
      <c r="T461" s="125" t="e">
        <f t="shared" ca="1" si="2533"/>
        <v>#N/A</v>
      </c>
      <c r="U461" s="125" t="e">
        <f t="shared" ca="1" si="2533"/>
        <v>#N/A</v>
      </c>
      <c r="V461" s="125" t="e">
        <f t="shared" ca="1" si="2533"/>
        <v>#N/A</v>
      </c>
      <c r="W461" s="125" t="e">
        <f t="shared" ca="1" si="2533"/>
        <v>#N/A</v>
      </c>
      <c r="X461" s="125" t="e">
        <f t="shared" ca="1" si="2533"/>
        <v>#N/A</v>
      </c>
      <c r="Y461" s="125" t="e">
        <f t="shared" ca="1" si="2533"/>
        <v>#N/A</v>
      </c>
      <c r="Z461" s="125" t="e">
        <f t="shared" ca="1" si="2533"/>
        <v>#N/A</v>
      </c>
      <c r="AA461" s="125" t="e">
        <f t="shared" ca="1" si="2533"/>
        <v>#N/A</v>
      </c>
      <c r="AB461" s="125" t="e">
        <f t="shared" ca="1" si="2533"/>
        <v>#N/A</v>
      </c>
      <c r="AC461" s="125" t="e">
        <f t="shared" ca="1" si="2533"/>
        <v>#N/A</v>
      </c>
      <c r="AD461" s="125" t="e">
        <f t="shared" ca="1" si="2533"/>
        <v>#N/A</v>
      </c>
      <c r="AE461" s="125" t="e">
        <f t="shared" ca="1" si="2533"/>
        <v>#N/A</v>
      </c>
      <c r="AF461" s="125" t="e">
        <f t="shared" ca="1" si="2533"/>
        <v>#N/A</v>
      </c>
      <c r="AG461" s="125" t="e">
        <f t="shared" ca="1" si="2533"/>
        <v>#N/A</v>
      </c>
      <c r="AH461" s="125" t="e">
        <f t="shared" ca="1" si="2533"/>
        <v>#N/A</v>
      </c>
      <c r="AI461" s="125" t="e">
        <f t="shared" ca="1" si="2541"/>
        <v>#N/A</v>
      </c>
      <c r="AJ461" s="125" t="e">
        <f t="shared" ca="1" si="2541"/>
        <v>#N/A</v>
      </c>
      <c r="AK461" s="125" t="e">
        <f t="shared" ca="1" si="2541"/>
        <v>#N/A</v>
      </c>
      <c r="AL461" s="125" t="e">
        <f t="shared" ca="1" si="2541"/>
        <v>#N/A</v>
      </c>
      <c r="AM461" s="125" t="e">
        <f t="shared" ca="1" si="2541"/>
        <v>#N/A</v>
      </c>
      <c r="AN461" s="125" t="e">
        <f t="shared" ca="1" si="2541"/>
        <v>#N/A</v>
      </c>
      <c r="AO461" s="125" t="e">
        <f t="shared" ca="1" si="2541"/>
        <v>#N/A</v>
      </c>
      <c r="AP461" s="125" t="e">
        <f t="shared" ca="1" si="2541"/>
        <v>#N/A</v>
      </c>
      <c r="AQ461" s="125" t="e">
        <f t="shared" ca="1" si="2541"/>
        <v>#N/A</v>
      </c>
      <c r="AR461" s="125" t="e">
        <f t="shared" ca="1" si="2541"/>
        <v>#N/A</v>
      </c>
      <c r="AS461" s="125" t="e">
        <f t="shared" ca="1" si="2541"/>
        <v>#N/A</v>
      </c>
      <c r="AT461" s="125" t="e">
        <f t="shared" ca="1" si="2541"/>
        <v>#N/A</v>
      </c>
      <c r="AU461" s="125" t="e">
        <f t="shared" ca="1" si="2541"/>
        <v>#N/A</v>
      </c>
      <c r="AV461" s="125" t="e">
        <f t="shared" ca="1" si="2541"/>
        <v>#N/A</v>
      </c>
      <c r="AW461" s="125" t="e">
        <f t="shared" ca="1" si="2541"/>
        <v>#N/A</v>
      </c>
      <c r="AX461" s="125" t="e">
        <f t="shared" ca="1" si="2541"/>
        <v>#N/A</v>
      </c>
      <c r="AY461" s="125" t="e">
        <f t="shared" ca="1" si="2534"/>
        <v>#N/A</v>
      </c>
      <c r="AZ461" s="125" t="e">
        <f t="shared" ca="1" si="2534"/>
        <v>#N/A</v>
      </c>
      <c r="BA461" s="125" t="e">
        <f t="shared" ca="1" si="2534"/>
        <v>#N/A</v>
      </c>
      <c r="BB461" s="125" t="str">
        <f t="shared" ca="1" si="2550"/>
        <v/>
      </c>
      <c r="BC461" s="125" t="str">
        <f t="shared" ca="1" si="2542"/>
        <v/>
      </c>
      <c r="BD461" s="125" t="str">
        <f t="shared" ca="1" si="2543"/>
        <v/>
      </c>
      <c r="BE461" s="125" t="str">
        <f t="shared" ca="1" si="2544"/>
        <v/>
      </c>
      <c r="BF461" t="str">
        <f t="shared" ca="1" si="2551"/>
        <v/>
      </c>
      <c r="BG461" s="125" t="str">
        <f t="shared" ca="1" si="2578"/>
        <v/>
      </c>
      <c r="BI461" s="606" t="str">
        <f t="shared" ca="1" si="2613"/>
        <v/>
      </c>
      <c r="BJ461" s="125" t="str">
        <f t="shared" ca="1" si="2591"/>
        <v/>
      </c>
      <c r="BK461" s="125" t="str">
        <f t="shared" ca="1" si="2614"/>
        <v/>
      </c>
      <c r="BL461" s="125" t="str">
        <f t="shared" ref="BL461" ca="1" si="2628">IFERROR(INDEX($D$2:$BA$203,$A$41-1+$BI461,$A$27-3)*IF(RTF_unit="K",1,IF(RTF_unit="lb",1/1000,IF(RTF_unit="T",2,1))),"")</f>
        <v/>
      </c>
      <c r="BM461" s="125" t="str">
        <f t="shared" ref="BM461" ca="1" si="2629">IFERROR(INDEX($D$2:$BA$203,$A$41-1+$BI461,$A$27-1)*IF(RTF_unit="K",1,IF(RTF_unit="lb",1/1000,IF(RTF_unit="T",2,1))),"")</f>
        <v/>
      </c>
      <c r="BN461" s="125" t="str">
        <f t="shared" ref="BN461" ca="1" si="2630">IFERROR(INDEX($D$2:$BA$203,$A$41-1+$BI461,$A$27-2)*IF(RTF_unit="K",1,IF(RTF_unit="lb",1/1000,IF(RTF_unit="T",2,1))),"")</f>
        <v/>
      </c>
      <c r="BO461" s="125" t="str">
        <f t="shared" ref="BO461" ca="1" si="2631">IFERROR(INDEX($D$2:$BA$203,$A$41-1+$BI461,$A$27)*IF(RTF_unit_Moment="kip-ft",1,IF(RTF_unit_Moment="kip-in",1/12,IF(RTF_unit_Moment="lb-ft",1/1000,IF(RTF_unit_Moment="lb-in",1/12000,1)))),"")</f>
        <v/>
      </c>
      <c r="BP461" s="125" t="str">
        <f t="shared" ref="BP461" ca="1" si="2632">IFERROR(INDEX($D$2:$BA$203,$A$41-1+$BI461,$A$30)*IF(RTF_unit_Moment="kip-ft",1,IF(RTF_unit_Moment="kip-in",1/12,IF(RTF_unit_Moment="lb-ft",1/1000,IF(RTF_unit_Moment="lb-in",1/12000,1)))),"")</f>
        <v/>
      </c>
      <c r="BQ461" s="125" t="str">
        <f t="shared" ca="1" si="2620"/>
        <v/>
      </c>
      <c r="BR461" s="125" t="str">
        <f t="shared" ca="1" si="2621"/>
        <v/>
      </c>
      <c r="BT461" s="125" t="str">
        <f t="array" aca="1" ref="BT461" ca="1">IFERROR(INDEX($BB$1:$BB$203,SMALL(IF($BB$1:$BB$203&lt;&gt;"",ROW($BB$1:$BB$203)),ROW(454:454))),"")</f>
        <v/>
      </c>
      <c r="BU461" s="604" t="str">
        <f t="shared" ca="1" si="2589"/>
        <v/>
      </c>
      <c r="BV461" s="125" t="str">
        <f t="shared" ca="1" si="2597"/>
        <v/>
      </c>
      <c r="BW461" s="125" t="str">
        <f t="shared" ca="1" si="2597"/>
        <v/>
      </c>
      <c r="BX461" s="125" t="str">
        <f t="shared" ca="1" si="2597"/>
        <v/>
      </c>
      <c r="BY461" s="125" t="str">
        <f t="shared" ca="1" si="2598"/>
        <v/>
      </c>
      <c r="BZ461" s="125" t="str">
        <f t="shared" ca="1" si="2590"/>
        <v/>
      </c>
      <c r="CA461" s="125" t="str">
        <f t="shared" ca="1" si="2599"/>
        <v/>
      </c>
      <c r="CB461" s="125" t="str">
        <f t="shared" ca="1" si="2600"/>
        <v/>
      </c>
      <c r="CC461" s="125" t="str">
        <f t="shared" ca="1" si="2601"/>
        <v/>
      </c>
      <c r="CD461" s="125" t="str">
        <f t="shared" ca="1" si="2602"/>
        <v/>
      </c>
      <c r="CE461" s="125" t="str">
        <f t="shared" ca="1" si="2603"/>
        <v/>
      </c>
      <c r="CF461" s="125" t="str">
        <f t="shared" ca="1" si="2604"/>
        <v/>
      </c>
      <c r="CG461" s="125" t="str">
        <f t="shared" ca="1" si="2605"/>
        <v/>
      </c>
      <c r="CH461" s="125" t="str">
        <f t="shared" ca="1" si="2606"/>
        <v/>
      </c>
      <c r="CI461" s="125" t="str">
        <f t="shared" ca="1" si="2607"/>
        <v/>
      </c>
      <c r="CJ461" s="125" t="str">
        <f t="array" aca="1" ref="CJ461" ca="1">IFERROR(INDEX($CI$1:$CI$502,SMALL(IF($CI$1:$CI$502&lt;&gt;"",ROW($CI$1:$CI$502)),ROW(454:454))),"")</f>
        <v/>
      </c>
      <c r="CK461" s="125" t="str">
        <f t="shared" ca="1" si="2608"/>
        <v/>
      </c>
      <c r="CL461" s="125" t="str">
        <f t="shared" ca="1" si="2609"/>
        <v/>
      </c>
      <c r="CM461" s="125"/>
      <c r="CO461" s="125" t="str">
        <f t="shared" si="2610"/>
        <v/>
      </c>
      <c r="CP461" s="600" t="str">
        <f t="shared" si="2611"/>
        <v/>
      </c>
      <c r="CQ461" s="600" t="str">
        <f t="shared" si="2627"/>
        <v/>
      </c>
      <c r="CR461" s="600" t="str">
        <f t="shared" si="2612"/>
        <v/>
      </c>
    </row>
    <row r="462" spans="1:96" x14ac:dyDescent="0.25">
      <c r="A462" s="591"/>
      <c r="C462" s="125">
        <f t="shared" si="2557"/>
        <v>460</v>
      </c>
      <c r="D462" s="125" t="e">
        <f t="shared" ca="1" si="2540"/>
        <v>#N/A</v>
      </c>
      <c r="E462" s="125" t="e">
        <f t="shared" ca="1" si="2540"/>
        <v>#N/A</v>
      </c>
      <c r="F462" s="125" t="e">
        <f t="shared" ca="1" si="2540"/>
        <v>#N/A</v>
      </c>
      <c r="G462" s="125" t="e">
        <f t="shared" ca="1" si="2540"/>
        <v>#N/A</v>
      </c>
      <c r="H462" s="125" t="e">
        <f t="shared" ca="1" si="2540"/>
        <v>#N/A</v>
      </c>
      <c r="I462" s="125" t="e">
        <f t="shared" ca="1" si="2540"/>
        <v>#N/A</v>
      </c>
      <c r="J462" s="125" t="e">
        <f t="shared" ca="1" si="2540"/>
        <v>#N/A</v>
      </c>
      <c r="K462" s="125" t="e">
        <f t="shared" ca="1" si="2540"/>
        <v>#N/A</v>
      </c>
      <c r="L462" s="125" t="e">
        <f t="shared" ca="1" si="2540"/>
        <v>#N/A</v>
      </c>
      <c r="M462" s="125" t="e">
        <f t="shared" ca="1" si="2540"/>
        <v>#N/A</v>
      </c>
      <c r="N462" s="125" t="e">
        <f t="shared" ca="1" si="2540"/>
        <v>#N/A</v>
      </c>
      <c r="O462" s="125" t="e">
        <f t="shared" ca="1" si="2540"/>
        <v>#N/A</v>
      </c>
      <c r="P462" s="125" t="e">
        <f t="shared" ca="1" si="2540"/>
        <v>#N/A</v>
      </c>
      <c r="Q462" s="125" t="e">
        <f t="shared" ca="1" si="2540"/>
        <v>#N/A</v>
      </c>
      <c r="R462" s="125" t="e">
        <f t="shared" ca="1" si="2540"/>
        <v>#N/A</v>
      </c>
      <c r="S462" s="125" t="e">
        <f t="shared" ca="1" si="2540"/>
        <v>#N/A</v>
      </c>
      <c r="T462" s="125" t="e">
        <f t="shared" ca="1" si="2533"/>
        <v>#N/A</v>
      </c>
      <c r="U462" s="125" t="e">
        <f t="shared" ca="1" si="2533"/>
        <v>#N/A</v>
      </c>
      <c r="V462" s="125" t="e">
        <f t="shared" ca="1" si="2533"/>
        <v>#N/A</v>
      </c>
      <c r="W462" s="125" t="e">
        <f t="shared" ca="1" si="2533"/>
        <v>#N/A</v>
      </c>
      <c r="X462" s="125" t="e">
        <f t="shared" ca="1" si="2533"/>
        <v>#N/A</v>
      </c>
      <c r="Y462" s="125" t="e">
        <f t="shared" ca="1" si="2533"/>
        <v>#N/A</v>
      </c>
      <c r="Z462" s="125" t="e">
        <f t="shared" ca="1" si="2533"/>
        <v>#N/A</v>
      </c>
      <c r="AA462" s="125" t="e">
        <f t="shared" ca="1" si="2533"/>
        <v>#N/A</v>
      </c>
      <c r="AB462" s="125" t="e">
        <f t="shared" ca="1" si="2533"/>
        <v>#N/A</v>
      </c>
      <c r="AC462" s="125" t="e">
        <f t="shared" ca="1" si="2533"/>
        <v>#N/A</v>
      </c>
      <c r="AD462" s="125" t="e">
        <f t="shared" ca="1" si="2533"/>
        <v>#N/A</v>
      </c>
      <c r="AE462" s="125" t="e">
        <f t="shared" ca="1" si="2533"/>
        <v>#N/A</v>
      </c>
      <c r="AF462" s="125" t="e">
        <f t="shared" ca="1" si="2533"/>
        <v>#N/A</v>
      </c>
      <c r="AG462" s="125" t="e">
        <f t="shared" ca="1" si="2533"/>
        <v>#N/A</v>
      </c>
      <c r="AH462" s="125" t="e">
        <f t="shared" ca="1" si="2533"/>
        <v>#N/A</v>
      </c>
      <c r="AI462" s="125" t="e">
        <f t="shared" ca="1" si="2541"/>
        <v>#N/A</v>
      </c>
      <c r="AJ462" s="125" t="e">
        <f t="shared" ca="1" si="2541"/>
        <v>#N/A</v>
      </c>
      <c r="AK462" s="125" t="e">
        <f t="shared" ca="1" si="2541"/>
        <v>#N/A</v>
      </c>
      <c r="AL462" s="125" t="e">
        <f t="shared" ca="1" si="2541"/>
        <v>#N/A</v>
      </c>
      <c r="AM462" s="125" t="e">
        <f t="shared" ca="1" si="2541"/>
        <v>#N/A</v>
      </c>
      <c r="AN462" s="125" t="e">
        <f t="shared" ca="1" si="2541"/>
        <v>#N/A</v>
      </c>
      <c r="AO462" s="125" t="e">
        <f t="shared" ca="1" si="2541"/>
        <v>#N/A</v>
      </c>
      <c r="AP462" s="125" t="e">
        <f t="shared" ca="1" si="2541"/>
        <v>#N/A</v>
      </c>
      <c r="AQ462" s="125" t="e">
        <f t="shared" ca="1" si="2541"/>
        <v>#N/A</v>
      </c>
      <c r="AR462" s="125" t="e">
        <f t="shared" ca="1" si="2541"/>
        <v>#N/A</v>
      </c>
      <c r="AS462" s="125" t="e">
        <f t="shared" ca="1" si="2541"/>
        <v>#N/A</v>
      </c>
      <c r="AT462" s="125" t="e">
        <f t="shared" ca="1" si="2541"/>
        <v>#N/A</v>
      </c>
      <c r="AU462" s="125" t="e">
        <f t="shared" ca="1" si="2541"/>
        <v>#N/A</v>
      </c>
      <c r="AV462" s="125" t="e">
        <f t="shared" ca="1" si="2541"/>
        <v>#N/A</v>
      </c>
      <c r="AW462" s="125" t="e">
        <f t="shared" ca="1" si="2541"/>
        <v>#N/A</v>
      </c>
      <c r="AX462" s="125" t="e">
        <f t="shared" ca="1" si="2541"/>
        <v>#N/A</v>
      </c>
      <c r="AY462" s="125" t="e">
        <f t="shared" ca="1" si="2534"/>
        <v>#N/A</v>
      </c>
      <c r="AZ462" s="125" t="e">
        <f t="shared" ca="1" si="2534"/>
        <v>#N/A</v>
      </c>
      <c r="BA462" s="125" t="e">
        <f t="shared" ca="1" si="2534"/>
        <v>#N/A</v>
      </c>
      <c r="BB462" s="125" t="str">
        <f t="shared" ca="1" si="2550"/>
        <v/>
      </c>
      <c r="BC462" s="125" t="str">
        <f t="shared" ca="1" si="2542"/>
        <v/>
      </c>
      <c r="BD462" s="125" t="str">
        <f t="shared" ca="1" si="2543"/>
        <v/>
      </c>
      <c r="BE462" s="125" t="str">
        <f t="shared" ca="1" si="2544"/>
        <v/>
      </c>
      <c r="BF462" t="str">
        <f t="shared" ca="1" si="2551"/>
        <v/>
      </c>
      <c r="BG462" s="125" t="str">
        <f t="shared" ca="1" si="2578"/>
        <v/>
      </c>
      <c r="BI462" s="606" t="str">
        <f t="shared" ca="1" si="2613"/>
        <v/>
      </c>
      <c r="BJ462" s="125" t="str">
        <f t="shared" ca="1" si="2591"/>
        <v/>
      </c>
      <c r="BK462" s="125" t="str">
        <f t="shared" ca="1" si="2614"/>
        <v/>
      </c>
      <c r="BL462" s="125" t="str">
        <f t="shared" ref="BL462" ca="1" si="2633">IFERROR(INDEX($D$2:$BA$203,$A$41-1+$BI462,$A$27-3)*IF(RTF_unit="K",1,IF(RTF_unit="lb",1/1000,IF(RTF_unit="T",2,1))),"")</f>
        <v/>
      </c>
      <c r="BM462" s="125" t="str">
        <f t="shared" ref="BM462" ca="1" si="2634">IFERROR(INDEX($D$2:$BA$203,$A$41-1+$BI462,$A$27-1)*IF(RTF_unit="K",1,IF(RTF_unit="lb",1/1000,IF(RTF_unit="T",2,1))),"")</f>
        <v/>
      </c>
      <c r="BN462" s="125" t="str">
        <f t="shared" ref="BN462" ca="1" si="2635">IFERROR(INDEX($D$2:$BA$203,$A$41-1+$BI462,$A$27-2)*IF(RTF_unit="K",1,IF(RTF_unit="lb",1/1000,IF(RTF_unit="T",2,1))),"")</f>
        <v/>
      </c>
      <c r="BO462" s="125" t="str">
        <f t="shared" ref="BO462" ca="1" si="2636">IFERROR(INDEX($D$2:$BA$203,$A$41-1+$BI462,$A$27)*IF(RTF_unit_Moment="kip-ft",1,IF(RTF_unit_Moment="kip-in",1/12,IF(RTF_unit_Moment="lb-ft",1/1000,IF(RTF_unit_Moment="lb-in",1/12000,1)))),"")</f>
        <v/>
      </c>
      <c r="BP462" s="125" t="str">
        <f t="shared" ref="BP462" ca="1" si="2637">IFERROR(INDEX($D$2:$BA$203,$A$41-1+$BI462,$A$30)*IF(RTF_unit_Moment="kip-ft",1,IF(RTF_unit_Moment="kip-in",1/12,IF(RTF_unit_Moment="lb-ft",1/1000,IF(RTF_unit_Moment="lb-in",1/12000,1)))),"")</f>
        <v/>
      </c>
      <c r="BQ462" s="125" t="str">
        <f t="shared" ca="1" si="2620"/>
        <v/>
      </c>
      <c r="BR462" s="125" t="str">
        <f t="shared" ca="1" si="2621"/>
        <v/>
      </c>
      <c r="BT462" s="125" t="str">
        <f t="array" aca="1" ref="BT462" ca="1">IFERROR(INDEX($BB$1:$BB$203,SMALL(IF($BB$1:$BB$203&lt;&gt;"",ROW($BB$1:$BB$203)),ROW(455:455))),"")</f>
        <v/>
      </c>
      <c r="BU462" s="604" t="str">
        <f t="shared" ca="1" si="2589"/>
        <v/>
      </c>
      <c r="BV462" s="125" t="str">
        <f t="shared" ca="1" si="2597"/>
        <v/>
      </c>
      <c r="BW462" s="125" t="str">
        <f t="shared" ca="1" si="2597"/>
        <v/>
      </c>
      <c r="BX462" s="125" t="str">
        <f t="shared" ca="1" si="2597"/>
        <v/>
      </c>
      <c r="BY462" s="125" t="str">
        <f t="shared" ca="1" si="2598"/>
        <v/>
      </c>
      <c r="BZ462" s="125" t="str">
        <f t="shared" ca="1" si="2590"/>
        <v/>
      </c>
      <c r="CA462" s="125" t="str">
        <f t="shared" ca="1" si="2599"/>
        <v/>
      </c>
      <c r="CB462" s="125" t="str">
        <f t="shared" ca="1" si="2600"/>
        <v/>
      </c>
      <c r="CC462" s="125" t="str">
        <f t="shared" ca="1" si="2601"/>
        <v/>
      </c>
      <c r="CD462" s="125" t="str">
        <f t="shared" ca="1" si="2602"/>
        <v/>
      </c>
      <c r="CE462" s="125" t="str">
        <f t="shared" ca="1" si="2603"/>
        <v/>
      </c>
      <c r="CF462" s="125" t="str">
        <f t="shared" ca="1" si="2604"/>
        <v/>
      </c>
      <c r="CG462" s="125" t="str">
        <f t="shared" ca="1" si="2605"/>
        <v/>
      </c>
      <c r="CH462" s="125" t="str">
        <f t="shared" ca="1" si="2606"/>
        <v/>
      </c>
      <c r="CI462" s="125" t="str">
        <f t="shared" ca="1" si="2607"/>
        <v/>
      </c>
      <c r="CJ462" s="125" t="str">
        <f t="array" aca="1" ref="CJ462" ca="1">IFERROR(INDEX($CI$1:$CI$502,SMALL(IF($CI$1:$CI$502&lt;&gt;"",ROW($CI$1:$CI$502)),ROW(455:455))),"")</f>
        <v/>
      </c>
      <c r="CK462" s="125" t="str">
        <f t="shared" ca="1" si="2608"/>
        <v/>
      </c>
      <c r="CL462" s="125" t="str">
        <f t="shared" ca="1" si="2609"/>
        <v/>
      </c>
      <c r="CM462" s="125"/>
      <c r="CO462" s="125" t="str">
        <f t="shared" si="2610"/>
        <v/>
      </c>
      <c r="CP462" s="600" t="str">
        <f t="shared" si="2611"/>
        <v/>
      </c>
      <c r="CQ462" s="600" t="str">
        <f t="shared" si="2627"/>
        <v/>
      </c>
      <c r="CR462" s="600" t="str">
        <f t="shared" si="2612"/>
        <v/>
      </c>
    </row>
    <row r="463" spans="1:96" x14ac:dyDescent="0.25">
      <c r="A463" s="591"/>
      <c r="C463" s="125">
        <f t="shared" si="2557"/>
        <v>461</v>
      </c>
      <c r="D463" s="125" t="e">
        <f t="shared" ca="1" si="2540"/>
        <v>#N/A</v>
      </c>
      <c r="E463" s="125" t="e">
        <f t="shared" ca="1" si="2540"/>
        <v>#N/A</v>
      </c>
      <c r="F463" s="125" t="e">
        <f t="shared" ca="1" si="2540"/>
        <v>#N/A</v>
      </c>
      <c r="G463" s="125" t="e">
        <f t="shared" ca="1" si="2540"/>
        <v>#N/A</v>
      </c>
      <c r="H463" s="125" t="e">
        <f t="shared" ca="1" si="2540"/>
        <v>#N/A</v>
      </c>
      <c r="I463" s="125" t="e">
        <f t="shared" ca="1" si="2540"/>
        <v>#N/A</v>
      </c>
      <c r="J463" s="125" t="e">
        <f t="shared" ca="1" si="2540"/>
        <v>#N/A</v>
      </c>
      <c r="K463" s="125" t="e">
        <f t="shared" ca="1" si="2540"/>
        <v>#N/A</v>
      </c>
      <c r="L463" s="125" t="e">
        <f t="shared" ca="1" si="2540"/>
        <v>#N/A</v>
      </c>
      <c r="M463" s="125" t="e">
        <f t="shared" ca="1" si="2540"/>
        <v>#N/A</v>
      </c>
      <c r="N463" s="125" t="e">
        <f t="shared" ca="1" si="2540"/>
        <v>#N/A</v>
      </c>
      <c r="O463" s="125" t="e">
        <f t="shared" ca="1" si="2540"/>
        <v>#N/A</v>
      </c>
      <c r="P463" s="125" t="e">
        <f t="shared" ca="1" si="2540"/>
        <v>#N/A</v>
      </c>
      <c r="Q463" s="125" t="e">
        <f t="shared" ca="1" si="2540"/>
        <v>#N/A</v>
      </c>
      <c r="R463" s="125" t="e">
        <f t="shared" ca="1" si="2540"/>
        <v>#N/A</v>
      </c>
      <c r="S463" s="125" t="e">
        <f t="shared" ca="1" si="2540"/>
        <v>#N/A</v>
      </c>
      <c r="T463" s="125" t="e">
        <f t="shared" ca="1" si="2533"/>
        <v>#N/A</v>
      </c>
      <c r="U463" s="125" t="e">
        <f t="shared" ca="1" si="2533"/>
        <v>#N/A</v>
      </c>
      <c r="V463" s="125" t="e">
        <f t="shared" ca="1" si="2533"/>
        <v>#N/A</v>
      </c>
      <c r="W463" s="125" t="e">
        <f t="shared" ca="1" si="2533"/>
        <v>#N/A</v>
      </c>
      <c r="X463" s="125" t="e">
        <f t="shared" ca="1" si="2533"/>
        <v>#N/A</v>
      </c>
      <c r="Y463" s="125" t="e">
        <f t="shared" ca="1" si="2533"/>
        <v>#N/A</v>
      </c>
      <c r="Z463" s="125" t="e">
        <f t="shared" ca="1" si="2533"/>
        <v>#N/A</v>
      </c>
      <c r="AA463" s="125" t="e">
        <f t="shared" ca="1" si="2533"/>
        <v>#N/A</v>
      </c>
      <c r="AB463" s="125" t="e">
        <f t="shared" ca="1" si="2533"/>
        <v>#N/A</v>
      </c>
      <c r="AC463" s="125" t="e">
        <f t="shared" ca="1" si="2533"/>
        <v>#N/A</v>
      </c>
      <c r="AD463" s="125" t="e">
        <f t="shared" ca="1" si="2533"/>
        <v>#N/A</v>
      </c>
      <c r="AE463" s="125" t="e">
        <f t="shared" ca="1" si="2533"/>
        <v>#N/A</v>
      </c>
      <c r="AF463" s="125" t="e">
        <f t="shared" ca="1" si="2533"/>
        <v>#N/A</v>
      </c>
      <c r="AG463" s="125" t="e">
        <f t="shared" ca="1" si="2533"/>
        <v>#N/A</v>
      </c>
      <c r="AH463" s="125" t="e">
        <f t="shared" ca="1" si="2533"/>
        <v>#N/A</v>
      </c>
      <c r="AI463" s="125" t="e">
        <f t="shared" ca="1" si="2541"/>
        <v>#N/A</v>
      </c>
      <c r="AJ463" s="125" t="e">
        <f t="shared" ca="1" si="2541"/>
        <v>#N/A</v>
      </c>
      <c r="AK463" s="125" t="e">
        <f t="shared" ca="1" si="2541"/>
        <v>#N/A</v>
      </c>
      <c r="AL463" s="125" t="e">
        <f t="shared" ca="1" si="2541"/>
        <v>#N/A</v>
      </c>
      <c r="AM463" s="125" t="e">
        <f t="shared" ca="1" si="2541"/>
        <v>#N/A</v>
      </c>
      <c r="AN463" s="125" t="e">
        <f t="shared" ca="1" si="2541"/>
        <v>#N/A</v>
      </c>
      <c r="AO463" s="125" t="e">
        <f t="shared" ca="1" si="2541"/>
        <v>#N/A</v>
      </c>
      <c r="AP463" s="125" t="e">
        <f t="shared" ca="1" si="2541"/>
        <v>#N/A</v>
      </c>
      <c r="AQ463" s="125" t="e">
        <f t="shared" ca="1" si="2541"/>
        <v>#N/A</v>
      </c>
      <c r="AR463" s="125" t="e">
        <f t="shared" ca="1" si="2541"/>
        <v>#N/A</v>
      </c>
      <c r="AS463" s="125" t="e">
        <f t="shared" ca="1" si="2541"/>
        <v>#N/A</v>
      </c>
      <c r="AT463" s="125" t="e">
        <f t="shared" ca="1" si="2541"/>
        <v>#N/A</v>
      </c>
      <c r="AU463" s="125" t="e">
        <f t="shared" ca="1" si="2541"/>
        <v>#N/A</v>
      </c>
      <c r="AV463" s="125" t="e">
        <f t="shared" ca="1" si="2541"/>
        <v>#N/A</v>
      </c>
      <c r="AW463" s="125" t="e">
        <f t="shared" ca="1" si="2541"/>
        <v>#N/A</v>
      </c>
      <c r="AX463" s="125" t="e">
        <f t="shared" ca="1" si="2541"/>
        <v>#N/A</v>
      </c>
      <c r="AY463" s="125" t="e">
        <f t="shared" ca="1" si="2534"/>
        <v>#N/A</v>
      </c>
      <c r="AZ463" s="125" t="e">
        <f t="shared" ca="1" si="2534"/>
        <v>#N/A</v>
      </c>
      <c r="BA463" s="125" t="e">
        <f t="shared" ca="1" si="2534"/>
        <v>#N/A</v>
      </c>
      <c r="BB463" s="125" t="str">
        <f t="shared" ca="1" si="2550"/>
        <v/>
      </c>
      <c r="BC463" s="125" t="str">
        <f t="shared" ca="1" si="2542"/>
        <v/>
      </c>
      <c r="BD463" s="125" t="str">
        <f t="shared" ca="1" si="2543"/>
        <v/>
      </c>
      <c r="BE463" s="125" t="str">
        <f t="shared" ca="1" si="2544"/>
        <v/>
      </c>
      <c r="BF463" t="str">
        <f t="shared" ca="1" si="2551"/>
        <v/>
      </c>
      <c r="BG463" s="125" t="str">
        <f t="shared" ca="1" si="2578"/>
        <v/>
      </c>
      <c r="BI463" s="606" t="str">
        <f t="shared" ca="1" si="2613"/>
        <v/>
      </c>
      <c r="BJ463" s="125" t="str">
        <f t="shared" ca="1" si="2591"/>
        <v/>
      </c>
      <c r="BK463" s="125" t="str">
        <f t="shared" ca="1" si="2614"/>
        <v/>
      </c>
      <c r="BL463" s="125" t="str">
        <f t="shared" ref="BL463" ca="1" si="2638">IFERROR(INDEX($D$2:$BA$203,$A$41-1+$BI463,$A$27-3)*IF(RTF_unit="K",1,IF(RTF_unit="lb",1/1000,IF(RTF_unit="T",2,1))),"")</f>
        <v/>
      </c>
      <c r="BM463" s="125" t="str">
        <f t="shared" ref="BM463" ca="1" si="2639">IFERROR(INDEX($D$2:$BA$203,$A$41-1+$BI463,$A$27-1)*IF(RTF_unit="K",1,IF(RTF_unit="lb",1/1000,IF(RTF_unit="T",2,1))),"")</f>
        <v/>
      </c>
      <c r="BN463" s="125" t="str">
        <f t="shared" ref="BN463" ca="1" si="2640">IFERROR(INDEX($D$2:$BA$203,$A$41-1+$BI463,$A$27-2)*IF(RTF_unit="K",1,IF(RTF_unit="lb",1/1000,IF(RTF_unit="T",2,1))),"")</f>
        <v/>
      </c>
      <c r="BO463" s="125" t="str">
        <f t="shared" ref="BO463" ca="1" si="2641">IFERROR(INDEX($D$2:$BA$203,$A$41-1+$BI463,$A$27)*IF(RTF_unit_Moment="kip-ft",1,IF(RTF_unit_Moment="kip-in",1/12,IF(RTF_unit_Moment="lb-ft",1/1000,IF(RTF_unit_Moment="lb-in",1/12000,1)))),"")</f>
        <v/>
      </c>
      <c r="BP463" s="125" t="str">
        <f t="shared" ref="BP463" ca="1" si="2642">IFERROR(INDEX($D$2:$BA$203,$A$41-1+$BI463,$A$30)*IF(RTF_unit_Moment="kip-ft",1,IF(RTF_unit_Moment="kip-in",1/12,IF(RTF_unit_Moment="lb-ft",1/1000,IF(RTF_unit_Moment="lb-in",1/12000,1)))),"")</f>
        <v/>
      </c>
      <c r="BQ463" s="125" t="str">
        <f t="shared" ca="1" si="2620"/>
        <v/>
      </c>
      <c r="BR463" s="125" t="str">
        <f t="shared" ca="1" si="2621"/>
        <v/>
      </c>
      <c r="BT463" s="125" t="str">
        <f t="array" aca="1" ref="BT463" ca="1">IFERROR(INDEX($BB$1:$BB$203,SMALL(IF($BB$1:$BB$203&lt;&gt;"",ROW($BB$1:$BB$203)),ROW(456:456))),"")</f>
        <v/>
      </c>
      <c r="BU463" s="604" t="str">
        <f t="shared" ca="1" si="2589"/>
        <v/>
      </c>
      <c r="BV463" s="125" t="str">
        <f t="shared" ca="1" si="2597"/>
        <v/>
      </c>
      <c r="BW463" s="125" t="str">
        <f t="shared" ca="1" si="2597"/>
        <v/>
      </c>
      <c r="BX463" s="125" t="str">
        <f t="shared" ca="1" si="2597"/>
        <v/>
      </c>
      <c r="BY463" s="125" t="str">
        <f t="shared" ca="1" si="2598"/>
        <v/>
      </c>
      <c r="BZ463" s="125" t="str">
        <f t="shared" ca="1" si="2590"/>
        <v/>
      </c>
      <c r="CA463" s="125" t="str">
        <f t="shared" ca="1" si="2599"/>
        <v/>
      </c>
      <c r="CB463" s="125" t="str">
        <f t="shared" ca="1" si="2600"/>
        <v/>
      </c>
      <c r="CC463" s="125" t="str">
        <f t="shared" ca="1" si="2601"/>
        <v/>
      </c>
      <c r="CD463" s="125" t="str">
        <f t="shared" ca="1" si="2602"/>
        <v/>
      </c>
      <c r="CE463" s="125" t="str">
        <f t="shared" ca="1" si="2603"/>
        <v/>
      </c>
      <c r="CF463" s="125" t="str">
        <f t="shared" ca="1" si="2604"/>
        <v/>
      </c>
      <c r="CG463" s="125" t="str">
        <f t="shared" ca="1" si="2605"/>
        <v/>
      </c>
      <c r="CH463" s="125" t="str">
        <f t="shared" ca="1" si="2606"/>
        <v/>
      </c>
      <c r="CI463" s="125" t="str">
        <f t="shared" ca="1" si="2607"/>
        <v/>
      </c>
      <c r="CJ463" s="125" t="str">
        <f t="array" aca="1" ref="CJ463" ca="1">IFERROR(INDEX($CI$1:$CI$502,SMALL(IF($CI$1:$CI$502&lt;&gt;"",ROW($CI$1:$CI$502)),ROW(456:456))),"")</f>
        <v/>
      </c>
      <c r="CK463" s="125" t="str">
        <f t="shared" ca="1" si="2608"/>
        <v/>
      </c>
      <c r="CL463" s="125" t="str">
        <f t="shared" ca="1" si="2609"/>
        <v/>
      </c>
      <c r="CM463" s="125"/>
      <c r="CO463" s="125" t="str">
        <f t="shared" si="2610"/>
        <v/>
      </c>
      <c r="CP463" s="600" t="str">
        <f t="shared" si="2611"/>
        <v/>
      </c>
      <c r="CQ463" s="600" t="str">
        <f t="shared" si="2627"/>
        <v/>
      </c>
      <c r="CR463" s="600" t="str">
        <f t="shared" si="2612"/>
        <v/>
      </c>
    </row>
    <row r="464" spans="1:96" x14ac:dyDescent="0.25">
      <c r="A464" s="591"/>
      <c r="C464" s="125">
        <f t="shared" si="2557"/>
        <v>462</v>
      </c>
      <c r="D464" s="125" t="e">
        <f t="shared" ca="1" si="2540"/>
        <v>#N/A</v>
      </c>
      <c r="E464" s="125" t="e">
        <f t="shared" ca="1" si="2540"/>
        <v>#N/A</v>
      </c>
      <c r="F464" s="125" t="e">
        <f t="shared" ca="1" si="2540"/>
        <v>#N/A</v>
      </c>
      <c r="G464" s="125" t="e">
        <f t="shared" ca="1" si="2540"/>
        <v>#N/A</v>
      </c>
      <c r="H464" s="125" t="e">
        <f t="shared" ca="1" si="2540"/>
        <v>#N/A</v>
      </c>
      <c r="I464" s="125" t="e">
        <f t="shared" ca="1" si="2540"/>
        <v>#N/A</v>
      </c>
      <c r="J464" s="125" t="e">
        <f t="shared" ca="1" si="2540"/>
        <v>#N/A</v>
      </c>
      <c r="K464" s="125" t="e">
        <f t="shared" ca="1" si="2540"/>
        <v>#N/A</v>
      </c>
      <c r="L464" s="125" t="e">
        <f t="shared" ca="1" si="2540"/>
        <v>#N/A</v>
      </c>
      <c r="M464" s="125" t="e">
        <f t="shared" ca="1" si="2540"/>
        <v>#N/A</v>
      </c>
      <c r="N464" s="125" t="e">
        <f t="shared" ca="1" si="2540"/>
        <v>#N/A</v>
      </c>
      <c r="O464" s="125" t="e">
        <f t="shared" ca="1" si="2540"/>
        <v>#N/A</v>
      </c>
      <c r="P464" s="125" t="e">
        <f t="shared" ca="1" si="2540"/>
        <v>#N/A</v>
      </c>
      <c r="Q464" s="125" t="e">
        <f t="shared" ca="1" si="2540"/>
        <v>#N/A</v>
      </c>
      <c r="R464" s="125" t="e">
        <f t="shared" ca="1" si="2540"/>
        <v>#N/A</v>
      </c>
      <c r="S464" s="125" t="e">
        <f t="shared" ca="1" si="2540"/>
        <v>#N/A</v>
      </c>
      <c r="T464" s="125" t="e">
        <f t="shared" ca="1" si="2533"/>
        <v>#N/A</v>
      </c>
      <c r="U464" s="125" t="e">
        <f t="shared" ca="1" si="2533"/>
        <v>#N/A</v>
      </c>
      <c r="V464" s="125" t="e">
        <f t="shared" ca="1" si="2533"/>
        <v>#N/A</v>
      </c>
      <c r="W464" s="125" t="e">
        <f t="shared" ca="1" si="2533"/>
        <v>#N/A</v>
      </c>
      <c r="X464" s="125" t="e">
        <f t="shared" ca="1" si="2533"/>
        <v>#N/A</v>
      </c>
      <c r="Y464" s="125" t="e">
        <f t="shared" ca="1" si="2533"/>
        <v>#N/A</v>
      </c>
      <c r="Z464" s="125" t="e">
        <f t="shared" ca="1" si="2533"/>
        <v>#N/A</v>
      </c>
      <c r="AA464" s="125" t="e">
        <f t="shared" ca="1" si="2533"/>
        <v>#N/A</v>
      </c>
      <c r="AB464" s="125" t="e">
        <f t="shared" ca="1" si="2533"/>
        <v>#N/A</v>
      </c>
      <c r="AC464" s="125" t="e">
        <f t="shared" ca="1" si="2533"/>
        <v>#N/A</v>
      </c>
      <c r="AD464" s="125" t="e">
        <f t="shared" ca="1" si="2533"/>
        <v>#N/A</v>
      </c>
      <c r="AE464" s="125" t="e">
        <f t="shared" ca="1" si="2533"/>
        <v>#N/A</v>
      </c>
      <c r="AF464" s="125" t="e">
        <f t="shared" ca="1" si="2533"/>
        <v>#N/A</v>
      </c>
      <c r="AG464" s="125" t="e">
        <f t="shared" ca="1" si="2533"/>
        <v>#N/A</v>
      </c>
      <c r="AH464" s="125" t="e">
        <f t="shared" ca="1" si="2533"/>
        <v>#N/A</v>
      </c>
      <c r="AI464" s="125" t="e">
        <f t="shared" ca="1" si="2541"/>
        <v>#N/A</v>
      </c>
      <c r="AJ464" s="125" t="e">
        <f t="shared" ca="1" si="2541"/>
        <v>#N/A</v>
      </c>
      <c r="AK464" s="125" t="e">
        <f t="shared" ca="1" si="2541"/>
        <v>#N/A</v>
      </c>
      <c r="AL464" s="125" t="e">
        <f t="shared" ca="1" si="2541"/>
        <v>#N/A</v>
      </c>
      <c r="AM464" s="125" t="e">
        <f t="shared" ca="1" si="2541"/>
        <v>#N/A</v>
      </c>
      <c r="AN464" s="125" t="e">
        <f t="shared" ca="1" si="2541"/>
        <v>#N/A</v>
      </c>
      <c r="AO464" s="125" t="e">
        <f t="shared" ca="1" si="2541"/>
        <v>#N/A</v>
      </c>
      <c r="AP464" s="125" t="e">
        <f t="shared" ca="1" si="2541"/>
        <v>#N/A</v>
      </c>
      <c r="AQ464" s="125" t="e">
        <f t="shared" ca="1" si="2541"/>
        <v>#N/A</v>
      </c>
      <c r="AR464" s="125" t="e">
        <f t="shared" ca="1" si="2541"/>
        <v>#N/A</v>
      </c>
      <c r="AS464" s="125" t="e">
        <f t="shared" ca="1" si="2541"/>
        <v>#N/A</v>
      </c>
      <c r="AT464" s="125" t="e">
        <f t="shared" ca="1" si="2541"/>
        <v>#N/A</v>
      </c>
      <c r="AU464" s="125" t="e">
        <f t="shared" ca="1" si="2541"/>
        <v>#N/A</v>
      </c>
      <c r="AV464" s="125" t="e">
        <f t="shared" ca="1" si="2541"/>
        <v>#N/A</v>
      </c>
      <c r="AW464" s="125" t="e">
        <f t="shared" ca="1" si="2541"/>
        <v>#N/A</v>
      </c>
      <c r="AX464" s="125" t="e">
        <f t="shared" ca="1" si="2541"/>
        <v>#N/A</v>
      </c>
      <c r="AY464" s="125" t="e">
        <f t="shared" ca="1" si="2534"/>
        <v>#N/A</v>
      </c>
      <c r="AZ464" s="125" t="e">
        <f t="shared" ca="1" si="2534"/>
        <v>#N/A</v>
      </c>
      <c r="BA464" s="125" t="e">
        <f t="shared" ca="1" si="2534"/>
        <v>#N/A</v>
      </c>
      <c r="BB464" s="125" t="str">
        <f t="shared" ca="1" si="2550"/>
        <v/>
      </c>
      <c r="BC464" s="125" t="str">
        <f t="shared" ca="1" si="2542"/>
        <v/>
      </c>
      <c r="BD464" s="125" t="str">
        <f t="shared" ca="1" si="2543"/>
        <v/>
      </c>
      <c r="BE464" s="125" t="str">
        <f t="shared" ca="1" si="2544"/>
        <v/>
      </c>
      <c r="BF464" t="str">
        <f t="shared" ca="1" si="2551"/>
        <v/>
      </c>
      <c r="BG464" s="125" t="str">
        <f t="shared" ca="1" si="2578"/>
        <v/>
      </c>
      <c r="BI464" s="606" t="str">
        <f t="shared" ca="1" si="2613"/>
        <v/>
      </c>
      <c r="BJ464" s="125" t="str">
        <f t="shared" ca="1" si="2591"/>
        <v/>
      </c>
      <c r="BK464" s="125" t="str">
        <f t="shared" ca="1" si="2614"/>
        <v/>
      </c>
      <c r="BL464" s="125" t="str">
        <f t="shared" ref="BL464" ca="1" si="2643">IFERROR(INDEX($D$2:$BA$203,$A$41-1+$BI464,$A$27-3)*IF(RTF_unit="K",1,IF(RTF_unit="lb",1/1000,IF(RTF_unit="T",2,1))),"")</f>
        <v/>
      </c>
      <c r="BM464" s="125" t="str">
        <f t="shared" ref="BM464" ca="1" si="2644">IFERROR(INDEX($D$2:$BA$203,$A$41-1+$BI464,$A$27-1)*IF(RTF_unit="K",1,IF(RTF_unit="lb",1/1000,IF(RTF_unit="T",2,1))),"")</f>
        <v/>
      </c>
      <c r="BN464" s="125" t="str">
        <f t="shared" ref="BN464" ca="1" si="2645">IFERROR(INDEX($D$2:$BA$203,$A$41-1+$BI464,$A$27-2)*IF(RTF_unit="K",1,IF(RTF_unit="lb",1/1000,IF(RTF_unit="T",2,1))),"")</f>
        <v/>
      </c>
      <c r="BO464" s="125" t="str">
        <f t="shared" ref="BO464" ca="1" si="2646">IFERROR(INDEX($D$2:$BA$203,$A$41-1+$BI464,$A$27)*IF(RTF_unit_Moment="kip-ft",1,IF(RTF_unit_Moment="kip-in",1/12,IF(RTF_unit_Moment="lb-ft",1/1000,IF(RTF_unit_Moment="lb-in",1/12000,1)))),"")</f>
        <v/>
      </c>
      <c r="BP464" s="125" t="str">
        <f t="shared" ref="BP464" ca="1" si="2647">IFERROR(INDEX($D$2:$BA$203,$A$41-1+$BI464,$A$30)*IF(RTF_unit_Moment="kip-ft",1,IF(RTF_unit_Moment="kip-in",1/12,IF(RTF_unit_Moment="lb-ft",1/1000,IF(RTF_unit_Moment="lb-in",1/12000,1)))),"")</f>
        <v/>
      </c>
      <c r="BQ464" s="125" t="str">
        <f t="shared" ca="1" si="2620"/>
        <v/>
      </c>
      <c r="BR464" s="125" t="str">
        <f t="shared" ca="1" si="2621"/>
        <v/>
      </c>
      <c r="BT464" s="125" t="str">
        <f t="array" aca="1" ref="BT464" ca="1">IFERROR(INDEX($BB$1:$BB$203,SMALL(IF($BB$1:$BB$203&lt;&gt;"",ROW($BB$1:$BB$203)),ROW(457:457))),"")</f>
        <v/>
      </c>
      <c r="BU464" s="604" t="str">
        <f t="shared" ca="1" si="2589"/>
        <v/>
      </c>
      <c r="BV464" s="125" t="str">
        <f t="shared" ca="1" si="2597"/>
        <v/>
      </c>
      <c r="BW464" s="125" t="str">
        <f t="shared" ca="1" si="2597"/>
        <v/>
      </c>
      <c r="BX464" s="125" t="str">
        <f t="shared" ca="1" si="2597"/>
        <v/>
      </c>
      <c r="BY464" s="125" t="str">
        <f t="shared" ca="1" si="2598"/>
        <v/>
      </c>
      <c r="BZ464" s="125" t="str">
        <f t="shared" ca="1" si="2590"/>
        <v/>
      </c>
      <c r="CA464" s="125" t="str">
        <f t="shared" ca="1" si="2599"/>
        <v/>
      </c>
      <c r="CB464" s="125" t="str">
        <f t="shared" ca="1" si="2600"/>
        <v/>
      </c>
      <c r="CC464" s="125" t="str">
        <f t="shared" ca="1" si="2601"/>
        <v/>
      </c>
      <c r="CD464" s="125" t="str">
        <f t="shared" ca="1" si="2602"/>
        <v/>
      </c>
      <c r="CE464" s="125" t="str">
        <f t="shared" ca="1" si="2603"/>
        <v/>
      </c>
      <c r="CF464" s="125" t="str">
        <f t="shared" ca="1" si="2604"/>
        <v/>
      </c>
      <c r="CG464" s="125" t="str">
        <f t="shared" ca="1" si="2605"/>
        <v/>
      </c>
      <c r="CH464" s="125" t="str">
        <f t="shared" ca="1" si="2606"/>
        <v/>
      </c>
      <c r="CI464" s="125" t="str">
        <f t="shared" ca="1" si="2607"/>
        <v/>
      </c>
      <c r="CJ464" s="125" t="str">
        <f t="array" aca="1" ref="CJ464" ca="1">IFERROR(INDEX($CI$1:$CI$502,SMALL(IF($CI$1:$CI$502&lt;&gt;"",ROW($CI$1:$CI$502)),ROW(457:457))),"")</f>
        <v/>
      </c>
      <c r="CK464" s="125" t="str">
        <f t="shared" ca="1" si="2608"/>
        <v/>
      </c>
      <c r="CL464" s="125" t="str">
        <f t="shared" ca="1" si="2609"/>
        <v/>
      </c>
      <c r="CM464" s="125"/>
      <c r="CO464" s="125" t="str">
        <f t="shared" si="2610"/>
        <v/>
      </c>
      <c r="CP464" s="600" t="str">
        <f t="shared" si="2611"/>
        <v/>
      </c>
      <c r="CQ464" s="600" t="str">
        <f t="shared" si="2627"/>
        <v/>
      </c>
      <c r="CR464" s="600" t="str">
        <f t="shared" si="2612"/>
        <v/>
      </c>
    </row>
    <row r="465" spans="1:96" x14ac:dyDescent="0.25">
      <c r="A465" s="591"/>
      <c r="C465" s="125">
        <f t="shared" si="2557"/>
        <v>463</v>
      </c>
      <c r="D465" s="125" t="e">
        <f t="shared" ca="1" si="2540"/>
        <v>#N/A</v>
      </c>
      <c r="E465" s="125" t="e">
        <f t="shared" ca="1" si="2540"/>
        <v>#N/A</v>
      </c>
      <c r="F465" s="125" t="e">
        <f t="shared" ca="1" si="2540"/>
        <v>#N/A</v>
      </c>
      <c r="G465" s="125" t="e">
        <f t="shared" ca="1" si="2540"/>
        <v>#N/A</v>
      </c>
      <c r="H465" s="125" t="e">
        <f t="shared" ca="1" si="2540"/>
        <v>#N/A</v>
      </c>
      <c r="I465" s="125" t="e">
        <f t="shared" ca="1" si="2540"/>
        <v>#N/A</v>
      </c>
      <c r="J465" s="125" t="e">
        <f t="shared" ca="1" si="2540"/>
        <v>#N/A</v>
      </c>
      <c r="K465" s="125" t="e">
        <f t="shared" ca="1" si="2540"/>
        <v>#N/A</v>
      </c>
      <c r="L465" s="125" t="e">
        <f t="shared" ca="1" si="2540"/>
        <v>#N/A</v>
      </c>
      <c r="M465" s="125" t="e">
        <f t="shared" ca="1" si="2540"/>
        <v>#N/A</v>
      </c>
      <c r="N465" s="125" t="e">
        <f t="shared" ca="1" si="2540"/>
        <v>#N/A</v>
      </c>
      <c r="O465" s="125" t="e">
        <f t="shared" ca="1" si="2540"/>
        <v>#N/A</v>
      </c>
      <c r="P465" s="125" t="e">
        <f t="shared" ca="1" si="2540"/>
        <v>#N/A</v>
      </c>
      <c r="Q465" s="125" t="e">
        <f t="shared" ca="1" si="2540"/>
        <v>#N/A</v>
      </c>
      <c r="R465" s="125" t="e">
        <f t="shared" ca="1" si="2540"/>
        <v>#N/A</v>
      </c>
      <c r="S465" s="125" t="e">
        <f t="shared" ref="S465:AH480" ca="1" si="2648">TRIM(INDIRECT("'" &amp; "TNX Report" &amp; "'!" &amp; ADDRESS($A$9+$C465,S$1)))</f>
        <v>#N/A</v>
      </c>
      <c r="T465" s="125" t="e">
        <f t="shared" ca="1" si="2648"/>
        <v>#N/A</v>
      </c>
      <c r="U465" s="125" t="e">
        <f t="shared" ca="1" si="2648"/>
        <v>#N/A</v>
      </c>
      <c r="V465" s="125" t="e">
        <f t="shared" ca="1" si="2648"/>
        <v>#N/A</v>
      </c>
      <c r="W465" s="125" t="e">
        <f t="shared" ca="1" si="2648"/>
        <v>#N/A</v>
      </c>
      <c r="X465" s="125" t="e">
        <f t="shared" ca="1" si="2648"/>
        <v>#N/A</v>
      </c>
      <c r="Y465" s="125" t="e">
        <f t="shared" ca="1" si="2648"/>
        <v>#N/A</v>
      </c>
      <c r="Z465" s="125" t="e">
        <f t="shared" ca="1" si="2648"/>
        <v>#N/A</v>
      </c>
      <c r="AA465" s="125" t="e">
        <f t="shared" ca="1" si="2648"/>
        <v>#N/A</v>
      </c>
      <c r="AB465" s="125" t="e">
        <f t="shared" ca="1" si="2648"/>
        <v>#N/A</v>
      </c>
      <c r="AC465" s="125" t="e">
        <f t="shared" ca="1" si="2648"/>
        <v>#N/A</v>
      </c>
      <c r="AD465" s="125" t="e">
        <f t="shared" ca="1" si="2648"/>
        <v>#N/A</v>
      </c>
      <c r="AE465" s="125" t="e">
        <f t="shared" ca="1" si="2648"/>
        <v>#N/A</v>
      </c>
      <c r="AF465" s="125" t="e">
        <f t="shared" ca="1" si="2648"/>
        <v>#N/A</v>
      </c>
      <c r="AG465" s="125" t="e">
        <f t="shared" ca="1" si="2648"/>
        <v>#N/A</v>
      </c>
      <c r="AH465" s="125" t="e">
        <f t="shared" ca="1" si="2648"/>
        <v>#N/A</v>
      </c>
      <c r="AI465" s="125" t="e">
        <f t="shared" ca="1" si="2541"/>
        <v>#N/A</v>
      </c>
      <c r="AJ465" s="125" t="e">
        <f t="shared" ca="1" si="2541"/>
        <v>#N/A</v>
      </c>
      <c r="AK465" s="125" t="e">
        <f t="shared" ca="1" si="2541"/>
        <v>#N/A</v>
      </c>
      <c r="AL465" s="125" t="e">
        <f t="shared" ca="1" si="2541"/>
        <v>#N/A</v>
      </c>
      <c r="AM465" s="125" t="e">
        <f t="shared" ca="1" si="2541"/>
        <v>#N/A</v>
      </c>
      <c r="AN465" s="125" t="e">
        <f t="shared" ca="1" si="2541"/>
        <v>#N/A</v>
      </c>
      <c r="AO465" s="125" t="e">
        <f t="shared" ca="1" si="2541"/>
        <v>#N/A</v>
      </c>
      <c r="AP465" s="125" t="e">
        <f t="shared" ca="1" si="2541"/>
        <v>#N/A</v>
      </c>
      <c r="AQ465" s="125" t="e">
        <f t="shared" ca="1" si="2541"/>
        <v>#N/A</v>
      </c>
      <c r="AR465" s="125" t="e">
        <f t="shared" ca="1" si="2541"/>
        <v>#N/A</v>
      </c>
      <c r="AS465" s="125" t="e">
        <f t="shared" ca="1" si="2541"/>
        <v>#N/A</v>
      </c>
      <c r="AT465" s="125" t="e">
        <f t="shared" ca="1" si="2541"/>
        <v>#N/A</v>
      </c>
      <c r="AU465" s="125" t="e">
        <f t="shared" ca="1" si="2541"/>
        <v>#N/A</v>
      </c>
      <c r="AV465" s="125" t="e">
        <f t="shared" ca="1" si="2541"/>
        <v>#N/A</v>
      </c>
      <c r="AW465" s="125" t="e">
        <f t="shared" ca="1" si="2541"/>
        <v>#N/A</v>
      </c>
      <c r="AX465" s="125" t="e">
        <f t="shared" ref="AX465:BA480" ca="1" si="2649">TRIM(INDIRECT("'" &amp; "TNX Report" &amp; "'!" &amp; ADDRESS($A$9+$C465,AX$1)))</f>
        <v>#N/A</v>
      </c>
      <c r="AY465" s="125" t="e">
        <f t="shared" ca="1" si="2649"/>
        <v>#N/A</v>
      </c>
      <c r="AZ465" s="125" t="e">
        <f t="shared" ca="1" si="2649"/>
        <v>#N/A</v>
      </c>
      <c r="BA465" s="125" t="e">
        <f t="shared" ca="1" si="2649"/>
        <v>#N/A</v>
      </c>
      <c r="BB465" s="125" t="str">
        <f t="shared" ca="1" si="2550"/>
        <v/>
      </c>
      <c r="BC465" s="125" t="str">
        <f t="shared" ca="1" si="2542"/>
        <v/>
      </c>
      <c r="BD465" s="125" t="str">
        <f t="shared" ca="1" si="2543"/>
        <v/>
      </c>
      <c r="BE465" s="125" t="str">
        <f t="shared" ca="1" si="2544"/>
        <v/>
      </c>
      <c r="BF465" t="str">
        <f t="shared" ca="1" si="2551"/>
        <v/>
      </c>
      <c r="BG465" s="125" t="str">
        <f t="shared" ca="1" si="2578"/>
        <v/>
      </c>
      <c r="BI465" s="606" t="str">
        <f t="shared" ca="1" si="2613"/>
        <v/>
      </c>
      <c r="BJ465" s="125" t="str">
        <f t="shared" ca="1" si="2591"/>
        <v/>
      </c>
      <c r="BK465" s="125" t="str">
        <f t="shared" ca="1" si="2614"/>
        <v/>
      </c>
      <c r="BL465" s="125" t="str">
        <f t="shared" ref="BL465" ca="1" si="2650">IFERROR(INDEX($D$2:$BA$203,$A$41-1+$BI465,$A$27-3)*IF(RTF_unit="K",1,IF(RTF_unit="lb",1/1000,IF(RTF_unit="T",2,1))),"")</f>
        <v/>
      </c>
      <c r="BM465" s="125" t="str">
        <f t="shared" ref="BM465" ca="1" si="2651">IFERROR(INDEX($D$2:$BA$203,$A$41-1+$BI465,$A$27-1)*IF(RTF_unit="K",1,IF(RTF_unit="lb",1/1000,IF(RTF_unit="T",2,1))),"")</f>
        <v/>
      </c>
      <c r="BN465" s="125" t="str">
        <f t="shared" ref="BN465" ca="1" si="2652">IFERROR(INDEX($D$2:$BA$203,$A$41-1+$BI465,$A$27-2)*IF(RTF_unit="K",1,IF(RTF_unit="lb",1/1000,IF(RTF_unit="T",2,1))),"")</f>
        <v/>
      </c>
      <c r="BO465" s="125" t="str">
        <f t="shared" ref="BO465" ca="1" si="2653">IFERROR(INDEX($D$2:$BA$203,$A$41-1+$BI465,$A$27)*IF(RTF_unit_Moment="kip-ft",1,IF(RTF_unit_Moment="kip-in",1/12,IF(RTF_unit_Moment="lb-ft",1/1000,IF(RTF_unit_Moment="lb-in",1/12000,1)))),"")</f>
        <v/>
      </c>
      <c r="BP465" s="125" t="str">
        <f t="shared" ref="BP465" ca="1" si="2654">IFERROR(INDEX($D$2:$BA$203,$A$41-1+$BI465,$A$30)*IF(RTF_unit_Moment="kip-ft",1,IF(RTF_unit_Moment="kip-in",1/12,IF(RTF_unit_Moment="lb-ft",1/1000,IF(RTF_unit_Moment="lb-in",1/12000,1)))),"")</f>
        <v/>
      </c>
      <c r="BQ465" s="125" t="str">
        <f t="shared" ca="1" si="2620"/>
        <v/>
      </c>
      <c r="BR465" s="125" t="str">
        <f t="shared" ca="1" si="2621"/>
        <v/>
      </c>
      <c r="BT465" s="125" t="str">
        <f t="array" aca="1" ref="BT465" ca="1">IFERROR(INDEX($BB$1:$BB$203,SMALL(IF($BB$1:$BB$203&lt;&gt;"",ROW($BB$1:$BB$203)),ROW(458:458))),"")</f>
        <v/>
      </c>
      <c r="BU465" s="604" t="str">
        <f t="shared" ca="1" si="2589"/>
        <v/>
      </c>
      <c r="BV465" s="125" t="str">
        <f t="shared" ca="1" si="2597"/>
        <v/>
      </c>
      <c r="BW465" s="125" t="str">
        <f t="shared" ca="1" si="2597"/>
        <v/>
      </c>
      <c r="BX465" s="125" t="str">
        <f t="shared" ca="1" si="2597"/>
        <v/>
      </c>
      <c r="BY465" s="125" t="str">
        <f t="shared" ca="1" si="2598"/>
        <v/>
      </c>
      <c r="BZ465" s="125" t="str">
        <f t="shared" ca="1" si="2590"/>
        <v/>
      </c>
      <c r="CA465" s="125" t="str">
        <f t="shared" ca="1" si="2599"/>
        <v/>
      </c>
      <c r="CB465" s="125" t="str">
        <f t="shared" ca="1" si="2600"/>
        <v/>
      </c>
      <c r="CC465" s="125" t="str">
        <f t="shared" ca="1" si="2601"/>
        <v/>
      </c>
      <c r="CD465" s="125" t="str">
        <f t="shared" ca="1" si="2602"/>
        <v/>
      </c>
      <c r="CE465" s="125" t="str">
        <f t="shared" ca="1" si="2603"/>
        <v/>
      </c>
      <c r="CF465" s="125" t="str">
        <f t="shared" ca="1" si="2604"/>
        <v/>
      </c>
      <c r="CG465" s="125" t="str">
        <f t="shared" ca="1" si="2605"/>
        <v/>
      </c>
      <c r="CH465" s="125" t="str">
        <f t="shared" ca="1" si="2606"/>
        <v/>
      </c>
      <c r="CI465" s="125" t="str">
        <f t="shared" ca="1" si="2607"/>
        <v/>
      </c>
      <c r="CJ465" s="125" t="str">
        <f t="array" aca="1" ref="CJ465" ca="1">IFERROR(INDEX($CI$1:$CI$502,SMALL(IF($CI$1:$CI$502&lt;&gt;"",ROW($CI$1:$CI$502)),ROW(458:458))),"")</f>
        <v/>
      </c>
      <c r="CK465" s="125" t="str">
        <f t="shared" ca="1" si="2608"/>
        <v/>
      </c>
      <c r="CL465" s="125" t="str">
        <f t="shared" ca="1" si="2609"/>
        <v/>
      </c>
      <c r="CM465" s="125"/>
      <c r="CO465" s="125" t="str">
        <f t="shared" si="2610"/>
        <v/>
      </c>
      <c r="CP465" s="600" t="str">
        <f t="shared" si="2611"/>
        <v/>
      </c>
      <c r="CQ465" s="600" t="str">
        <f t="shared" si="2627"/>
        <v/>
      </c>
      <c r="CR465" s="600" t="str">
        <f t="shared" si="2612"/>
        <v/>
      </c>
    </row>
    <row r="466" spans="1:96" x14ac:dyDescent="0.25">
      <c r="A466" s="591"/>
      <c r="C466" s="125">
        <f t="shared" si="2557"/>
        <v>464</v>
      </c>
      <c r="D466" s="125" t="e">
        <f t="shared" ref="D466:S481" ca="1" si="2655">TRIM(INDIRECT("'" &amp; "TNX Report" &amp; "'!" &amp; ADDRESS($A$9+$C466,D$1)))</f>
        <v>#N/A</v>
      </c>
      <c r="E466" s="125" t="e">
        <f t="shared" ca="1" si="2655"/>
        <v>#N/A</v>
      </c>
      <c r="F466" s="125" t="e">
        <f t="shared" ca="1" si="2655"/>
        <v>#N/A</v>
      </c>
      <c r="G466" s="125" t="e">
        <f t="shared" ca="1" si="2655"/>
        <v>#N/A</v>
      </c>
      <c r="H466" s="125" t="e">
        <f t="shared" ca="1" si="2655"/>
        <v>#N/A</v>
      </c>
      <c r="I466" s="125" t="e">
        <f t="shared" ca="1" si="2655"/>
        <v>#N/A</v>
      </c>
      <c r="J466" s="125" t="e">
        <f t="shared" ca="1" si="2655"/>
        <v>#N/A</v>
      </c>
      <c r="K466" s="125" t="e">
        <f t="shared" ca="1" si="2655"/>
        <v>#N/A</v>
      </c>
      <c r="L466" s="125" t="e">
        <f t="shared" ca="1" si="2655"/>
        <v>#N/A</v>
      </c>
      <c r="M466" s="125" t="e">
        <f t="shared" ca="1" si="2655"/>
        <v>#N/A</v>
      </c>
      <c r="N466" s="125" t="e">
        <f t="shared" ca="1" si="2655"/>
        <v>#N/A</v>
      </c>
      <c r="O466" s="125" t="e">
        <f t="shared" ca="1" si="2655"/>
        <v>#N/A</v>
      </c>
      <c r="P466" s="125" t="e">
        <f t="shared" ca="1" si="2655"/>
        <v>#N/A</v>
      </c>
      <c r="Q466" s="125" t="e">
        <f t="shared" ca="1" si="2655"/>
        <v>#N/A</v>
      </c>
      <c r="R466" s="125" t="e">
        <f t="shared" ca="1" si="2655"/>
        <v>#N/A</v>
      </c>
      <c r="S466" s="125" t="e">
        <f t="shared" ca="1" si="2655"/>
        <v>#N/A</v>
      </c>
      <c r="T466" s="125" t="e">
        <f t="shared" ca="1" si="2648"/>
        <v>#N/A</v>
      </c>
      <c r="U466" s="125" t="e">
        <f t="shared" ca="1" si="2648"/>
        <v>#N/A</v>
      </c>
      <c r="V466" s="125" t="e">
        <f t="shared" ca="1" si="2648"/>
        <v>#N/A</v>
      </c>
      <c r="W466" s="125" t="e">
        <f t="shared" ca="1" si="2648"/>
        <v>#N/A</v>
      </c>
      <c r="X466" s="125" t="e">
        <f t="shared" ca="1" si="2648"/>
        <v>#N/A</v>
      </c>
      <c r="Y466" s="125" t="e">
        <f t="shared" ca="1" si="2648"/>
        <v>#N/A</v>
      </c>
      <c r="Z466" s="125" t="e">
        <f t="shared" ca="1" si="2648"/>
        <v>#N/A</v>
      </c>
      <c r="AA466" s="125" t="e">
        <f t="shared" ca="1" si="2648"/>
        <v>#N/A</v>
      </c>
      <c r="AB466" s="125" t="e">
        <f t="shared" ca="1" si="2648"/>
        <v>#N/A</v>
      </c>
      <c r="AC466" s="125" t="e">
        <f t="shared" ca="1" si="2648"/>
        <v>#N/A</v>
      </c>
      <c r="AD466" s="125" t="e">
        <f t="shared" ca="1" si="2648"/>
        <v>#N/A</v>
      </c>
      <c r="AE466" s="125" t="e">
        <f t="shared" ca="1" si="2648"/>
        <v>#N/A</v>
      </c>
      <c r="AF466" s="125" t="e">
        <f t="shared" ca="1" si="2648"/>
        <v>#N/A</v>
      </c>
      <c r="AG466" s="125" t="e">
        <f t="shared" ca="1" si="2648"/>
        <v>#N/A</v>
      </c>
      <c r="AH466" s="125" t="e">
        <f t="shared" ca="1" si="2648"/>
        <v>#N/A</v>
      </c>
      <c r="AI466" s="125" t="e">
        <f t="shared" ref="AI466:AX481" ca="1" si="2656">TRIM(INDIRECT("'" &amp; "TNX Report" &amp; "'!" &amp; ADDRESS($A$9+$C466,AI$1)))</f>
        <v>#N/A</v>
      </c>
      <c r="AJ466" s="125" t="e">
        <f t="shared" ca="1" si="2656"/>
        <v>#N/A</v>
      </c>
      <c r="AK466" s="125" t="e">
        <f t="shared" ca="1" si="2656"/>
        <v>#N/A</v>
      </c>
      <c r="AL466" s="125" t="e">
        <f t="shared" ca="1" si="2656"/>
        <v>#N/A</v>
      </c>
      <c r="AM466" s="125" t="e">
        <f t="shared" ca="1" si="2656"/>
        <v>#N/A</v>
      </c>
      <c r="AN466" s="125" t="e">
        <f t="shared" ca="1" si="2656"/>
        <v>#N/A</v>
      </c>
      <c r="AO466" s="125" t="e">
        <f t="shared" ca="1" si="2656"/>
        <v>#N/A</v>
      </c>
      <c r="AP466" s="125" t="e">
        <f t="shared" ca="1" si="2656"/>
        <v>#N/A</v>
      </c>
      <c r="AQ466" s="125" t="e">
        <f t="shared" ca="1" si="2656"/>
        <v>#N/A</v>
      </c>
      <c r="AR466" s="125" t="e">
        <f t="shared" ca="1" si="2656"/>
        <v>#N/A</v>
      </c>
      <c r="AS466" s="125" t="e">
        <f t="shared" ca="1" si="2656"/>
        <v>#N/A</v>
      </c>
      <c r="AT466" s="125" t="e">
        <f t="shared" ca="1" si="2656"/>
        <v>#N/A</v>
      </c>
      <c r="AU466" s="125" t="e">
        <f t="shared" ca="1" si="2656"/>
        <v>#N/A</v>
      </c>
      <c r="AV466" s="125" t="e">
        <f t="shared" ca="1" si="2656"/>
        <v>#N/A</v>
      </c>
      <c r="AW466" s="125" t="e">
        <f t="shared" ca="1" si="2656"/>
        <v>#N/A</v>
      </c>
      <c r="AX466" s="125" t="e">
        <f t="shared" ca="1" si="2656"/>
        <v>#N/A</v>
      </c>
      <c r="AY466" s="125" t="e">
        <f t="shared" ca="1" si="2649"/>
        <v>#N/A</v>
      </c>
      <c r="AZ466" s="125" t="e">
        <f t="shared" ca="1" si="2649"/>
        <v>#N/A</v>
      </c>
      <c r="BA466" s="125" t="e">
        <f t="shared" ca="1" si="2649"/>
        <v>#N/A</v>
      </c>
      <c r="BB466" s="125" t="str">
        <f t="shared" ca="1" si="2550"/>
        <v/>
      </c>
      <c r="BC466" s="125" t="str">
        <f t="shared" ca="1" si="2542"/>
        <v/>
      </c>
      <c r="BD466" s="125" t="str">
        <f t="shared" ca="1" si="2543"/>
        <v/>
      </c>
      <c r="BE466" s="125" t="str">
        <f t="shared" ca="1" si="2544"/>
        <v/>
      </c>
      <c r="BF466" t="str">
        <f t="shared" ca="1" si="2551"/>
        <v/>
      </c>
      <c r="BG466" s="125" t="str">
        <f t="shared" ca="1" si="2578"/>
        <v/>
      </c>
      <c r="BI466" s="606" t="str">
        <f t="shared" ca="1" si="2613"/>
        <v/>
      </c>
      <c r="BJ466" s="125" t="str">
        <f t="shared" ca="1" si="2591"/>
        <v/>
      </c>
      <c r="BK466" s="125" t="str">
        <f t="shared" ca="1" si="2614"/>
        <v/>
      </c>
      <c r="BL466" s="125" t="str">
        <f t="shared" ref="BL466" ca="1" si="2657">IFERROR(INDEX($D$2:$BA$203,$A$41-1+$BI466,$A$27-3)*IF(RTF_unit="K",1,IF(RTF_unit="lb",1/1000,IF(RTF_unit="T",2,1))),"")</f>
        <v/>
      </c>
      <c r="BM466" s="125" t="str">
        <f t="shared" ref="BM466" ca="1" si="2658">IFERROR(INDEX($D$2:$BA$203,$A$41-1+$BI466,$A$27-1)*IF(RTF_unit="K",1,IF(RTF_unit="lb",1/1000,IF(RTF_unit="T",2,1))),"")</f>
        <v/>
      </c>
      <c r="BN466" s="125" t="str">
        <f t="shared" ref="BN466" ca="1" si="2659">IFERROR(INDEX($D$2:$BA$203,$A$41-1+$BI466,$A$27-2)*IF(RTF_unit="K",1,IF(RTF_unit="lb",1/1000,IF(RTF_unit="T",2,1))),"")</f>
        <v/>
      </c>
      <c r="BO466" s="125" t="str">
        <f t="shared" ref="BO466" ca="1" si="2660">IFERROR(INDEX($D$2:$BA$203,$A$41-1+$BI466,$A$27)*IF(RTF_unit_Moment="kip-ft",1,IF(RTF_unit_Moment="kip-in",1/12,IF(RTF_unit_Moment="lb-ft",1/1000,IF(RTF_unit_Moment="lb-in",1/12000,1)))),"")</f>
        <v/>
      </c>
      <c r="BP466" s="125" t="str">
        <f t="shared" ref="BP466" ca="1" si="2661">IFERROR(INDEX($D$2:$BA$203,$A$41-1+$BI466,$A$30)*IF(RTF_unit_Moment="kip-ft",1,IF(RTF_unit_Moment="kip-in",1/12,IF(RTF_unit_Moment="lb-ft",1/1000,IF(RTF_unit_Moment="lb-in",1/12000,1)))),"")</f>
        <v/>
      </c>
      <c r="BQ466" s="125" t="str">
        <f t="shared" ca="1" si="2620"/>
        <v/>
      </c>
      <c r="BR466" s="125" t="str">
        <f t="shared" ca="1" si="2621"/>
        <v/>
      </c>
      <c r="BT466" s="125" t="str">
        <f t="array" aca="1" ref="BT466" ca="1">IFERROR(INDEX($BB$1:$BB$203,SMALL(IF($BB$1:$BB$203&lt;&gt;"",ROW($BB$1:$BB$203)),ROW(459:459))),"")</f>
        <v/>
      </c>
      <c r="BU466" s="604" t="str">
        <f t="shared" ca="1" si="2589"/>
        <v/>
      </c>
      <c r="BV466" s="125" t="str">
        <f t="shared" ca="1" si="2597"/>
        <v/>
      </c>
      <c r="BW466" s="125" t="str">
        <f t="shared" ca="1" si="2597"/>
        <v/>
      </c>
      <c r="BX466" s="125" t="str">
        <f t="shared" ca="1" si="2597"/>
        <v/>
      </c>
      <c r="BY466" s="125" t="str">
        <f t="shared" ca="1" si="2598"/>
        <v/>
      </c>
      <c r="BZ466" s="125" t="str">
        <f t="shared" ca="1" si="2590"/>
        <v/>
      </c>
      <c r="CA466" s="125" t="str">
        <f t="shared" ca="1" si="2599"/>
        <v/>
      </c>
      <c r="CB466" s="125" t="str">
        <f t="shared" ca="1" si="2600"/>
        <v/>
      </c>
      <c r="CC466" s="125" t="str">
        <f t="shared" ca="1" si="2601"/>
        <v/>
      </c>
      <c r="CD466" s="125" t="str">
        <f t="shared" ca="1" si="2602"/>
        <v/>
      </c>
      <c r="CE466" s="125" t="str">
        <f t="shared" ca="1" si="2603"/>
        <v/>
      </c>
      <c r="CF466" s="125" t="str">
        <f t="shared" ca="1" si="2604"/>
        <v/>
      </c>
      <c r="CG466" s="125" t="str">
        <f t="shared" ca="1" si="2605"/>
        <v/>
      </c>
      <c r="CH466" s="125" t="str">
        <f t="shared" ca="1" si="2606"/>
        <v/>
      </c>
      <c r="CI466" s="125" t="str">
        <f t="shared" ca="1" si="2607"/>
        <v/>
      </c>
      <c r="CJ466" s="125" t="str">
        <f t="array" aca="1" ref="CJ466" ca="1">IFERROR(INDEX($CI$1:$CI$502,SMALL(IF($CI$1:$CI$502&lt;&gt;"",ROW($CI$1:$CI$502)),ROW(459:459))),"")</f>
        <v/>
      </c>
      <c r="CK466" s="125" t="str">
        <f t="shared" ca="1" si="2608"/>
        <v/>
      </c>
      <c r="CL466" s="125" t="str">
        <f t="shared" ca="1" si="2609"/>
        <v/>
      </c>
      <c r="CM466" s="125"/>
      <c r="CO466" s="125" t="str">
        <f t="shared" si="2610"/>
        <v/>
      </c>
      <c r="CP466" s="600" t="str">
        <f t="shared" si="2611"/>
        <v/>
      </c>
      <c r="CQ466" s="600" t="str">
        <f t="shared" si="2627"/>
        <v/>
      </c>
      <c r="CR466" s="600" t="str">
        <f t="shared" si="2612"/>
        <v/>
      </c>
    </row>
    <row r="467" spans="1:96" x14ac:dyDescent="0.25">
      <c r="A467" s="591"/>
      <c r="C467" s="125">
        <f t="shared" si="2557"/>
        <v>465</v>
      </c>
      <c r="D467" s="125" t="e">
        <f t="shared" ca="1" si="2655"/>
        <v>#N/A</v>
      </c>
      <c r="E467" s="125" t="e">
        <f t="shared" ca="1" si="2655"/>
        <v>#N/A</v>
      </c>
      <c r="F467" s="125" t="e">
        <f t="shared" ca="1" si="2655"/>
        <v>#N/A</v>
      </c>
      <c r="G467" s="125" t="e">
        <f t="shared" ca="1" si="2655"/>
        <v>#N/A</v>
      </c>
      <c r="H467" s="125" t="e">
        <f t="shared" ca="1" si="2655"/>
        <v>#N/A</v>
      </c>
      <c r="I467" s="125" t="e">
        <f t="shared" ca="1" si="2655"/>
        <v>#N/A</v>
      </c>
      <c r="J467" s="125" t="e">
        <f t="shared" ca="1" si="2655"/>
        <v>#N/A</v>
      </c>
      <c r="K467" s="125" t="e">
        <f t="shared" ca="1" si="2655"/>
        <v>#N/A</v>
      </c>
      <c r="L467" s="125" t="e">
        <f t="shared" ca="1" si="2655"/>
        <v>#N/A</v>
      </c>
      <c r="M467" s="125" t="e">
        <f t="shared" ca="1" si="2655"/>
        <v>#N/A</v>
      </c>
      <c r="N467" s="125" t="e">
        <f t="shared" ca="1" si="2655"/>
        <v>#N/A</v>
      </c>
      <c r="O467" s="125" t="e">
        <f t="shared" ca="1" si="2655"/>
        <v>#N/A</v>
      </c>
      <c r="P467" s="125" t="e">
        <f t="shared" ca="1" si="2655"/>
        <v>#N/A</v>
      </c>
      <c r="Q467" s="125" t="e">
        <f t="shared" ca="1" si="2655"/>
        <v>#N/A</v>
      </c>
      <c r="R467" s="125" t="e">
        <f t="shared" ca="1" si="2655"/>
        <v>#N/A</v>
      </c>
      <c r="S467" s="125" t="e">
        <f t="shared" ca="1" si="2655"/>
        <v>#N/A</v>
      </c>
      <c r="T467" s="125" t="e">
        <f t="shared" ca="1" si="2648"/>
        <v>#N/A</v>
      </c>
      <c r="U467" s="125" t="e">
        <f t="shared" ca="1" si="2648"/>
        <v>#N/A</v>
      </c>
      <c r="V467" s="125" t="e">
        <f t="shared" ca="1" si="2648"/>
        <v>#N/A</v>
      </c>
      <c r="W467" s="125" t="e">
        <f t="shared" ca="1" si="2648"/>
        <v>#N/A</v>
      </c>
      <c r="X467" s="125" t="e">
        <f t="shared" ca="1" si="2648"/>
        <v>#N/A</v>
      </c>
      <c r="Y467" s="125" t="e">
        <f t="shared" ca="1" si="2648"/>
        <v>#N/A</v>
      </c>
      <c r="Z467" s="125" t="e">
        <f t="shared" ca="1" si="2648"/>
        <v>#N/A</v>
      </c>
      <c r="AA467" s="125" t="e">
        <f t="shared" ca="1" si="2648"/>
        <v>#N/A</v>
      </c>
      <c r="AB467" s="125" t="e">
        <f t="shared" ca="1" si="2648"/>
        <v>#N/A</v>
      </c>
      <c r="AC467" s="125" t="e">
        <f t="shared" ca="1" si="2648"/>
        <v>#N/A</v>
      </c>
      <c r="AD467" s="125" t="e">
        <f t="shared" ca="1" si="2648"/>
        <v>#N/A</v>
      </c>
      <c r="AE467" s="125" t="e">
        <f t="shared" ca="1" si="2648"/>
        <v>#N/A</v>
      </c>
      <c r="AF467" s="125" t="e">
        <f t="shared" ca="1" si="2648"/>
        <v>#N/A</v>
      </c>
      <c r="AG467" s="125" t="e">
        <f t="shared" ca="1" si="2648"/>
        <v>#N/A</v>
      </c>
      <c r="AH467" s="125" t="e">
        <f t="shared" ca="1" si="2648"/>
        <v>#N/A</v>
      </c>
      <c r="AI467" s="125" t="e">
        <f t="shared" ca="1" si="2656"/>
        <v>#N/A</v>
      </c>
      <c r="AJ467" s="125" t="e">
        <f t="shared" ca="1" si="2656"/>
        <v>#N/A</v>
      </c>
      <c r="AK467" s="125" t="e">
        <f t="shared" ca="1" si="2656"/>
        <v>#N/A</v>
      </c>
      <c r="AL467" s="125" t="e">
        <f t="shared" ca="1" si="2656"/>
        <v>#N/A</v>
      </c>
      <c r="AM467" s="125" t="e">
        <f t="shared" ca="1" si="2656"/>
        <v>#N/A</v>
      </c>
      <c r="AN467" s="125" t="e">
        <f t="shared" ca="1" si="2656"/>
        <v>#N/A</v>
      </c>
      <c r="AO467" s="125" t="e">
        <f t="shared" ca="1" si="2656"/>
        <v>#N/A</v>
      </c>
      <c r="AP467" s="125" t="e">
        <f t="shared" ca="1" si="2656"/>
        <v>#N/A</v>
      </c>
      <c r="AQ467" s="125" t="e">
        <f t="shared" ca="1" si="2656"/>
        <v>#N/A</v>
      </c>
      <c r="AR467" s="125" t="e">
        <f t="shared" ca="1" si="2656"/>
        <v>#N/A</v>
      </c>
      <c r="AS467" s="125" t="e">
        <f t="shared" ca="1" si="2656"/>
        <v>#N/A</v>
      </c>
      <c r="AT467" s="125" t="e">
        <f t="shared" ca="1" si="2656"/>
        <v>#N/A</v>
      </c>
      <c r="AU467" s="125" t="e">
        <f t="shared" ca="1" si="2656"/>
        <v>#N/A</v>
      </c>
      <c r="AV467" s="125" t="e">
        <f t="shared" ca="1" si="2656"/>
        <v>#N/A</v>
      </c>
      <c r="AW467" s="125" t="e">
        <f t="shared" ca="1" si="2656"/>
        <v>#N/A</v>
      </c>
      <c r="AX467" s="125" t="e">
        <f t="shared" ca="1" si="2656"/>
        <v>#N/A</v>
      </c>
      <c r="AY467" s="125" t="e">
        <f t="shared" ca="1" si="2649"/>
        <v>#N/A</v>
      </c>
      <c r="AZ467" s="125" t="e">
        <f t="shared" ca="1" si="2649"/>
        <v>#N/A</v>
      </c>
      <c r="BA467" s="125" t="e">
        <f t="shared" ca="1" si="2649"/>
        <v>#N/A</v>
      </c>
      <c r="BB467" s="125" t="str">
        <f t="shared" ca="1" si="2550"/>
        <v/>
      </c>
      <c r="BC467" s="125" t="str">
        <f t="shared" ca="1" si="2542"/>
        <v/>
      </c>
      <c r="BD467" s="125" t="str">
        <f t="shared" ca="1" si="2543"/>
        <v/>
      </c>
      <c r="BE467" s="125" t="str">
        <f t="shared" ca="1" si="2544"/>
        <v/>
      </c>
      <c r="BF467" t="str">
        <f t="shared" ca="1" si="2551"/>
        <v/>
      </c>
      <c r="BG467" s="125" t="str">
        <f t="shared" ca="1" si="2578"/>
        <v/>
      </c>
      <c r="BI467" s="606" t="str">
        <f t="shared" ca="1" si="2613"/>
        <v/>
      </c>
      <c r="BJ467" s="125" t="str">
        <f t="shared" ca="1" si="2591"/>
        <v/>
      </c>
      <c r="BK467" s="125" t="str">
        <f t="shared" ca="1" si="2614"/>
        <v/>
      </c>
      <c r="BL467" s="125" t="str">
        <f t="shared" ref="BL467" ca="1" si="2662">IFERROR(INDEX($D$2:$BA$203,$A$41-1+$BI467,$A$27-3)*IF(RTF_unit="K",1,IF(RTF_unit="lb",1/1000,IF(RTF_unit="T",2,1))),"")</f>
        <v/>
      </c>
      <c r="BM467" s="125" t="str">
        <f t="shared" ref="BM467" ca="1" si="2663">IFERROR(INDEX($D$2:$BA$203,$A$41-1+$BI467,$A$27-1)*IF(RTF_unit="K",1,IF(RTF_unit="lb",1/1000,IF(RTF_unit="T",2,1))),"")</f>
        <v/>
      </c>
      <c r="BN467" s="125" t="str">
        <f t="shared" ref="BN467" ca="1" si="2664">IFERROR(INDEX($D$2:$BA$203,$A$41-1+$BI467,$A$27-2)*IF(RTF_unit="K",1,IF(RTF_unit="lb",1/1000,IF(RTF_unit="T",2,1))),"")</f>
        <v/>
      </c>
      <c r="BO467" s="125" t="str">
        <f t="shared" ref="BO467" ca="1" si="2665">IFERROR(INDEX($D$2:$BA$203,$A$41-1+$BI467,$A$27)*IF(RTF_unit_Moment="kip-ft",1,IF(RTF_unit_Moment="kip-in",1/12,IF(RTF_unit_Moment="lb-ft",1/1000,IF(RTF_unit_Moment="lb-in",1/12000,1)))),"")</f>
        <v/>
      </c>
      <c r="BP467" s="125" t="str">
        <f t="shared" ref="BP467" ca="1" si="2666">IFERROR(INDEX($D$2:$BA$203,$A$41-1+$BI467,$A$30)*IF(RTF_unit_Moment="kip-ft",1,IF(RTF_unit_Moment="kip-in",1/12,IF(RTF_unit_Moment="lb-ft",1/1000,IF(RTF_unit_Moment="lb-in",1/12000,1)))),"")</f>
        <v/>
      </c>
      <c r="BQ467" s="125" t="str">
        <f t="shared" ca="1" si="2620"/>
        <v/>
      </c>
      <c r="BR467" s="125" t="str">
        <f t="shared" ca="1" si="2621"/>
        <v/>
      </c>
      <c r="BT467" s="125" t="str">
        <f t="array" aca="1" ref="BT467" ca="1">IFERROR(INDEX($BB$1:$BB$203,SMALL(IF($BB$1:$BB$203&lt;&gt;"",ROW($BB$1:$BB$203)),ROW(460:460))),"")</f>
        <v/>
      </c>
      <c r="BU467" s="604" t="str">
        <f t="shared" ca="1" si="2589"/>
        <v/>
      </c>
      <c r="BV467" s="125" t="str">
        <f t="shared" ca="1" si="2597"/>
        <v/>
      </c>
      <c r="BW467" s="125" t="str">
        <f t="shared" ca="1" si="2597"/>
        <v/>
      </c>
      <c r="BX467" s="125" t="str">
        <f t="shared" ca="1" si="2597"/>
        <v/>
      </c>
      <c r="BY467" s="125" t="str">
        <f t="shared" ca="1" si="2598"/>
        <v/>
      </c>
      <c r="BZ467" s="125" t="str">
        <f t="shared" ca="1" si="2590"/>
        <v/>
      </c>
      <c r="CA467" s="125" t="str">
        <f t="shared" ca="1" si="2599"/>
        <v/>
      </c>
      <c r="CB467" s="125" t="str">
        <f t="shared" ca="1" si="2600"/>
        <v/>
      </c>
      <c r="CC467" s="125" t="str">
        <f t="shared" ca="1" si="2601"/>
        <v/>
      </c>
      <c r="CD467" s="125" t="str">
        <f t="shared" ca="1" si="2602"/>
        <v/>
      </c>
      <c r="CE467" s="125" t="str">
        <f t="shared" ca="1" si="2603"/>
        <v/>
      </c>
      <c r="CF467" s="125" t="str">
        <f t="shared" ca="1" si="2604"/>
        <v/>
      </c>
      <c r="CG467" s="125" t="str">
        <f t="shared" ca="1" si="2605"/>
        <v/>
      </c>
      <c r="CH467" s="125" t="str">
        <f t="shared" ca="1" si="2606"/>
        <v/>
      </c>
      <c r="CI467" s="125" t="str">
        <f t="shared" ca="1" si="2607"/>
        <v/>
      </c>
      <c r="CJ467" s="125" t="str">
        <f t="array" aca="1" ref="CJ467" ca="1">IFERROR(INDEX($CI$1:$CI$502,SMALL(IF($CI$1:$CI$502&lt;&gt;"",ROW($CI$1:$CI$502)),ROW(460:460))),"")</f>
        <v/>
      </c>
      <c r="CK467" s="125" t="str">
        <f t="shared" ca="1" si="2608"/>
        <v/>
      </c>
      <c r="CL467" s="125" t="str">
        <f t="shared" ca="1" si="2609"/>
        <v/>
      </c>
      <c r="CM467" s="125"/>
      <c r="CO467" s="125" t="str">
        <f t="shared" si="2610"/>
        <v/>
      </c>
      <c r="CP467" s="600" t="str">
        <f t="shared" si="2611"/>
        <v/>
      </c>
      <c r="CQ467" s="600" t="str">
        <f t="shared" si="2627"/>
        <v/>
      </c>
      <c r="CR467" s="600" t="str">
        <f t="shared" si="2612"/>
        <v/>
      </c>
    </row>
    <row r="468" spans="1:96" x14ac:dyDescent="0.25">
      <c r="A468" s="591"/>
      <c r="C468" s="125">
        <f t="shared" si="2557"/>
        <v>466</v>
      </c>
      <c r="D468" s="125" t="e">
        <f t="shared" ca="1" si="2655"/>
        <v>#N/A</v>
      </c>
      <c r="E468" s="125" t="e">
        <f t="shared" ca="1" si="2655"/>
        <v>#N/A</v>
      </c>
      <c r="F468" s="125" t="e">
        <f t="shared" ca="1" si="2655"/>
        <v>#N/A</v>
      </c>
      <c r="G468" s="125" t="e">
        <f t="shared" ca="1" si="2655"/>
        <v>#N/A</v>
      </c>
      <c r="H468" s="125" t="e">
        <f t="shared" ca="1" si="2655"/>
        <v>#N/A</v>
      </c>
      <c r="I468" s="125" t="e">
        <f t="shared" ca="1" si="2655"/>
        <v>#N/A</v>
      </c>
      <c r="J468" s="125" t="e">
        <f t="shared" ca="1" si="2655"/>
        <v>#N/A</v>
      </c>
      <c r="K468" s="125" t="e">
        <f t="shared" ca="1" si="2655"/>
        <v>#N/A</v>
      </c>
      <c r="L468" s="125" t="e">
        <f t="shared" ca="1" si="2655"/>
        <v>#N/A</v>
      </c>
      <c r="M468" s="125" t="e">
        <f t="shared" ca="1" si="2655"/>
        <v>#N/A</v>
      </c>
      <c r="N468" s="125" t="e">
        <f t="shared" ca="1" si="2655"/>
        <v>#N/A</v>
      </c>
      <c r="O468" s="125" t="e">
        <f t="shared" ca="1" si="2655"/>
        <v>#N/A</v>
      </c>
      <c r="P468" s="125" t="e">
        <f t="shared" ca="1" si="2655"/>
        <v>#N/A</v>
      </c>
      <c r="Q468" s="125" t="e">
        <f t="shared" ca="1" si="2655"/>
        <v>#N/A</v>
      </c>
      <c r="R468" s="125" t="e">
        <f t="shared" ca="1" si="2655"/>
        <v>#N/A</v>
      </c>
      <c r="S468" s="125" t="e">
        <f t="shared" ca="1" si="2655"/>
        <v>#N/A</v>
      </c>
      <c r="T468" s="125" t="e">
        <f t="shared" ca="1" si="2648"/>
        <v>#N/A</v>
      </c>
      <c r="U468" s="125" t="e">
        <f t="shared" ca="1" si="2648"/>
        <v>#N/A</v>
      </c>
      <c r="V468" s="125" t="e">
        <f t="shared" ca="1" si="2648"/>
        <v>#N/A</v>
      </c>
      <c r="W468" s="125" t="e">
        <f t="shared" ca="1" si="2648"/>
        <v>#N/A</v>
      </c>
      <c r="X468" s="125" t="e">
        <f t="shared" ca="1" si="2648"/>
        <v>#N/A</v>
      </c>
      <c r="Y468" s="125" t="e">
        <f t="shared" ca="1" si="2648"/>
        <v>#N/A</v>
      </c>
      <c r="Z468" s="125" t="e">
        <f t="shared" ca="1" si="2648"/>
        <v>#N/A</v>
      </c>
      <c r="AA468" s="125" t="e">
        <f t="shared" ca="1" si="2648"/>
        <v>#N/A</v>
      </c>
      <c r="AB468" s="125" t="e">
        <f t="shared" ca="1" si="2648"/>
        <v>#N/A</v>
      </c>
      <c r="AC468" s="125" t="e">
        <f t="shared" ca="1" si="2648"/>
        <v>#N/A</v>
      </c>
      <c r="AD468" s="125" t="e">
        <f t="shared" ca="1" si="2648"/>
        <v>#N/A</v>
      </c>
      <c r="AE468" s="125" t="e">
        <f t="shared" ca="1" si="2648"/>
        <v>#N/A</v>
      </c>
      <c r="AF468" s="125" t="e">
        <f t="shared" ca="1" si="2648"/>
        <v>#N/A</v>
      </c>
      <c r="AG468" s="125" t="e">
        <f t="shared" ca="1" si="2648"/>
        <v>#N/A</v>
      </c>
      <c r="AH468" s="125" t="e">
        <f t="shared" ca="1" si="2648"/>
        <v>#N/A</v>
      </c>
      <c r="AI468" s="125" t="e">
        <f t="shared" ca="1" si="2656"/>
        <v>#N/A</v>
      </c>
      <c r="AJ468" s="125" t="e">
        <f t="shared" ca="1" si="2656"/>
        <v>#N/A</v>
      </c>
      <c r="AK468" s="125" t="e">
        <f t="shared" ca="1" si="2656"/>
        <v>#N/A</v>
      </c>
      <c r="AL468" s="125" t="e">
        <f t="shared" ca="1" si="2656"/>
        <v>#N/A</v>
      </c>
      <c r="AM468" s="125" t="e">
        <f t="shared" ca="1" si="2656"/>
        <v>#N/A</v>
      </c>
      <c r="AN468" s="125" t="e">
        <f t="shared" ca="1" si="2656"/>
        <v>#N/A</v>
      </c>
      <c r="AO468" s="125" t="e">
        <f t="shared" ca="1" si="2656"/>
        <v>#N/A</v>
      </c>
      <c r="AP468" s="125" t="e">
        <f t="shared" ca="1" si="2656"/>
        <v>#N/A</v>
      </c>
      <c r="AQ468" s="125" t="e">
        <f t="shared" ca="1" si="2656"/>
        <v>#N/A</v>
      </c>
      <c r="AR468" s="125" t="e">
        <f t="shared" ca="1" si="2656"/>
        <v>#N/A</v>
      </c>
      <c r="AS468" s="125" t="e">
        <f t="shared" ca="1" si="2656"/>
        <v>#N/A</v>
      </c>
      <c r="AT468" s="125" t="e">
        <f t="shared" ca="1" si="2656"/>
        <v>#N/A</v>
      </c>
      <c r="AU468" s="125" t="e">
        <f t="shared" ca="1" si="2656"/>
        <v>#N/A</v>
      </c>
      <c r="AV468" s="125" t="e">
        <f t="shared" ca="1" si="2656"/>
        <v>#N/A</v>
      </c>
      <c r="AW468" s="125" t="e">
        <f t="shared" ca="1" si="2656"/>
        <v>#N/A</v>
      </c>
      <c r="AX468" s="125" t="e">
        <f t="shared" ca="1" si="2656"/>
        <v>#N/A</v>
      </c>
      <c r="AY468" s="125" t="e">
        <f t="shared" ca="1" si="2649"/>
        <v>#N/A</v>
      </c>
      <c r="AZ468" s="125" t="e">
        <f t="shared" ca="1" si="2649"/>
        <v>#N/A</v>
      </c>
      <c r="BA468" s="125" t="e">
        <f t="shared" ca="1" si="2649"/>
        <v>#N/A</v>
      </c>
      <c r="BB468" s="125" t="str">
        <f t="shared" ca="1" si="2550"/>
        <v/>
      </c>
      <c r="BC468" s="125" t="str">
        <f t="shared" ca="1" si="2542"/>
        <v/>
      </c>
      <c r="BD468" s="125" t="str">
        <f t="shared" ca="1" si="2543"/>
        <v/>
      </c>
      <c r="BE468" s="125" t="str">
        <f t="shared" ca="1" si="2544"/>
        <v/>
      </c>
      <c r="BF468" t="str">
        <f t="shared" ca="1" si="2551"/>
        <v/>
      </c>
      <c r="BG468" s="125" t="str">
        <f t="shared" ca="1" si="2578"/>
        <v/>
      </c>
      <c r="BI468" s="606" t="str">
        <f t="shared" ca="1" si="2613"/>
        <v/>
      </c>
      <c r="BJ468" s="125" t="str">
        <f t="shared" ca="1" si="2591"/>
        <v/>
      </c>
      <c r="BK468" s="125" t="str">
        <f t="shared" ca="1" si="2614"/>
        <v/>
      </c>
      <c r="BL468" s="125" t="str">
        <f t="shared" ref="BL468" ca="1" si="2667">IFERROR(INDEX($D$2:$BA$203,$A$41-1+$BI468,$A$27-3)*IF(RTF_unit="K",1,IF(RTF_unit="lb",1/1000,IF(RTF_unit="T",2,1))),"")</f>
        <v/>
      </c>
      <c r="BM468" s="125" t="str">
        <f t="shared" ref="BM468" ca="1" si="2668">IFERROR(INDEX($D$2:$BA$203,$A$41-1+$BI468,$A$27-1)*IF(RTF_unit="K",1,IF(RTF_unit="lb",1/1000,IF(RTF_unit="T",2,1))),"")</f>
        <v/>
      </c>
      <c r="BN468" s="125" t="str">
        <f t="shared" ref="BN468" ca="1" si="2669">IFERROR(INDEX($D$2:$BA$203,$A$41-1+$BI468,$A$27-2)*IF(RTF_unit="K",1,IF(RTF_unit="lb",1/1000,IF(RTF_unit="T",2,1))),"")</f>
        <v/>
      </c>
      <c r="BO468" s="125" t="str">
        <f t="shared" ref="BO468" ca="1" si="2670">IFERROR(INDEX($D$2:$BA$203,$A$41-1+$BI468,$A$27)*IF(RTF_unit_Moment="kip-ft",1,IF(RTF_unit_Moment="kip-in",1/12,IF(RTF_unit_Moment="lb-ft",1/1000,IF(RTF_unit_Moment="lb-in",1/12000,1)))),"")</f>
        <v/>
      </c>
      <c r="BP468" s="125" t="str">
        <f t="shared" ref="BP468" ca="1" si="2671">IFERROR(INDEX($D$2:$BA$203,$A$41-1+$BI468,$A$30)*IF(RTF_unit_Moment="kip-ft",1,IF(RTF_unit_Moment="kip-in",1/12,IF(RTF_unit_Moment="lb-ft",1/1000,IF(RTF_unit_Moment="lb-in",1/12000,1)))),"")</f>
        <v/>
      </c>
      <c r="BQ468" s="125" t="str">
        <f t="shared" ca="1" si="2620"/>
        <v/>
      </c>
      <c r="BR468" s="125" t="str">
        <f t="shared" ca="1" si="2621"/>
        <v/>
      </c>
      <c r="BT468" s="125" t="str">
        <f t="array" aca="1" ref="BT468" ca="1">IFERROR(INDEX($BB$1:$BB$203,SMALL(IF($BB$1:$BB$203&lt;&gt;"",ROW($BB$1:$BB$203)),ROW(461:461))),"")</f>
        <v/>
      </c>
      <c r="BU468" s="604" t="str">
        <f t="shared" ca="1" si="2589"/>
        <v/>
      </c>
      <c r="BV468" s="125" t="str">
        <f t="shared" ca="1" si="2597"/>
        <v/>
      </c>
      <c r="BW468" s="125" t="str">
        <f t="shared" ca="1" si="2597"/>
        <v/>
      </c>
      <c r="BX468" s="125" t="str">
        <f t="shared" ca="1" si="2597"/>
        <v/>
      </c>
      <c r="BY468" s="125" t="str">
        <f t="shared" ca="1" si="2598"/>
        <v/>
      </c>
      <c r="BZ468" s="125" t="str">
        <f t="shared" ca="1" si="2590"/>
        <v/>
      </c>
      <c r="CA468" s="125" t="str">
        <f t="shared" ca="1" si="2599"/>
        <v/>
      </c>
      <c r="CB468" s="125" t="str">
        <f t="shared" ca="1" si="2600"/>
        <v/>
      </c>
      <c r="CC468" s="125" t="str">
        <f t="shared" ca="1" si="2601"/>
        <v/>
      </c>
      <c r="CD468" s="125" t="str">
        <f t="shared" ca="1" si="2602"/>
        <v/>
      </c>
      <c r="CE468" s="125" t="str">
        <f t="shared" ca="1" si="2603"/>
        <v/>
      </c>
      <c r="CF468" s="125" t="str">
        <f t="shared" ca="1" si="2604"/>
        <v/>
      </c>
      <c r="CG468" s="125" t="str">
        <f t="shared" ca="1" si="2605"/>
        <v/>
      </c>
      <c r="CH468" s="125" t="str">
        <f t="shared" ca="1" si="2606"/>
        <v/>
      </c>
      <c r="CI468" s="125" t="str">
        <f t="shared" ca="1" si="2607"/>
        <v/>
      </c>
      <c r="CJ468" s="125" t="str">
        <f t="array" aca="1" ref="CJ468" ca="1">IFERROR(INDEX($CI$1:$CI$502,SMALL(IF($CI$1:$CI$502&lt;&gt;"",ROW($CI$1:$CI$502)),ROW(461:461))),"")</f>
        <v/>
      </c>
      <c r="CK468" s="125" t="str">
        <f t="shared" ca="1" si="2608"/>
        <v/>
      </c>
      <c r="CL468" s="125" t="str">
        <f t="shared" ca="1" si="2609"/>
        <v/>
      </c>
      <c r="CM468" s="125"/>
      <c r="CO468" s="125" t="str">
        <f t="shared" si="2610"/>
        <v/>
      </c>
      <c r="CP468" s="600" t="str">
        <f t="shared" si="2611"/>
        <v/>
      </c>
      <c r="CQ468" s="600" t="str">
        <f t="shared" si="2627"/>
        <v/>
      </c>
      <c r="CR468" s="600" t="str">
        <f t="shared" si="2612"/>
        <v/>
      </c>
    </row>
    <row r="469" spans="1:96" x14ac:dyDescent="0.25">
      <c r="A469" s="591"/>
      <c r="C469" s="125">
        <f t="shared" si="2557"/>
        <v>467</v>
      </c>
      <c r="D469" s="125" t="e">
        <f t="shared" ca="1" si="2655"/>
        <v>#N/A</v>
      </c>
      <c r="E469" s="125" t="e">
        <f t="shared" ca="1" si="2655"/>
        <v>#N/A</v>
      </c>
      <c r="F469" s="125" t="e">
        <f t="shared" ca="1" si="2655"/>
        <v>#N/A</v>
      </c>
      <c r="G469" s="125" t="e">
        <f t="shared" ca="1" si="2655"/>
        <v>#N/A</v>
      </c>
      <c r="H469" s="125" t="e">
        <f t="shared" ca="1" si="2655"/>
        <v>#N/A</v>
      </c>
      <c r="I469" s="125" t="e">
        <f t="shared" ca="1" si="2655"/>
        <v>#N/A</v>
      </c>
      <c r="J469" s="125" t="e">
        <f t="shared" ca="1" si="2655"/>
        <v>#N/A</v>
      </c>
      <c r="K469" s="125" t="e">
        <f t="shared" ca="1" si="2655"/>
        <v>#N/A</v>
      </c>
      <c r="L469" s="125" t="e">
        <f t="shared" ca="1" si="2655"/>
        <v>#N/A</v>
      </c>
      <c r="M469" s="125" t="e">
        <f t="shared" ca="1" si="2655"/>
        <v>#N/A</v>
      </c>
      <c r="N469" s="125" t="e">
        <f t="shared" ca="1" si="2655"/>
        <v>#N/A</v>
      </c>
      <c r="O469" s="125" t="e">
        <f t="shared" ca="1" si="2655"/>
        <v>#N/A</v>
      </c>
      <c r="P469" s="125" t="e">
        <f t="shared" ca="1" si="2655"/>
        <v>#N/A</v>
      </c>
      <c r="Q469" s="125" t="e">
        <f t="shared" ca="1" si="2655"/>
        <v>#N/A</v>
      </c>
      <c r="R469" s="125" t="e">
        <f t="shared" ca="1" si="2655"/>
        <v>#N/A</v>
      </c>
      <c r="S469" s="125" t="e">
        <f t="shared" ca="1" si="2655"/>
        <v>#N/A</v>
      </c>
      <c r="T469" s="125" t="e">
        <f t="shared" ca="1" si="2648"/>
        <v>#N/A</v>
      </c>
      <c r="U469" s="125" t="e">
        <f t="shared" ca="1" si="2648"/>
        <v>#N/A</v>
      </c>
      <c r="V469" s="125" t="e">
        <f t="shared" ca="1" si="2648"/>
        <v>#N/A</v>
      </c>
      <c r="W469" s="125" t="e">
        <f t="shared" ca="1" si="2648"/>
        <v>#N/A</v>
      </c>
      <c r="X469" s="125" t="e">
        <f t="shared" ca="1" si="2648"/>
        <v>#N/A</v>
      </c>
      <c r="Y469" s="125" t="e">
        <f t="shared" ca="1" si="2648"/>
        <v>#N/A</v>
      </c>
      <c r="Z469" s="125" t="e">
        <f t="shared" ca="1" si="2648"/>
        <v>#N/A</v>
      </c>
      <c r="AA469" s="125" t="e">
        <f t="shared" ca="1" si="2648"/>
        <v>#N/A</v>
      </c>
      <c r="AB469" s="125" t="e">
        <f t="shared" ca="1" si="2648"/>
        <v>#N/A</v>
      </c>
      <c r="AC469" s="125" t="e">
        <f t="shared" ca="1" si="2648"/>
        <v>#N/A</v>
      </c>
      <c r="AD469" s="125" t="e">
        <f t="shared" ca="1" si="2648"/>
        <v>#N/A</v>
      </c>
      <c r="AE469" s="125" t="e">
        <f t="shared" ca="1" si="2648"/>
        <v>#N/A</v>
      </c>
      <c r="AF469" s="125" t="e">
        <f t="shared" ca="1" si="2648"/>
        <v>#N/A</v>
      </c>
      <c r="AG469" s="125" t="e">
        <f t="shared" ca="1" si="2648"/>
        <v>#N/A</v>
      </c>
      <c r="AH469" s="125" t="e">
        <f t="shared" ca="1" si="2648"/>
        <v>#N/A</v>
      </c>
      <c r="AI469" s="125" t="e">
        <f t="shared" ca="1" si="2656"/>
        <v>#N/A</v>
      </c>
      <c r="AJ469" s="125" t="e">
        <f t="shared" ca="1" si="2656"/>
        <v>#N/A</v>
      </c>
      <c r="AK469" s="125" t="e">
        <f t="shared" ca="1" si="2656"/>
        <v>#N/A</v>
      </c>
      <c r="AL469" s="125" t="e">
        <f t="shared" ca="1" si="2656"/>
        <v>#N/A</v>
      </c>
      <c r="AM469" s="125" t="e">
        <f t="shared" ca="1" si="2656"/>
        <v>#N/A</v>
      </c>
      <c r="AN469" s="125" t="e">
        <f t="shared" ca="1" si="2656"/>
        <v>#N/A</v>
      </c>
      <c r="AO469" s="125" t="e">
        <f t="shared" ca="1" si="2656"/>
        <v>#N/A</v>
      </c>
      <c r="AP469" s="125" t="e">
        <f t="shared" ca="1" si="2656"/>
        <v>#N/A</v>
      </c>
      <c r="AQ469" s="125" t="e">
        <f t="shared" ca="1" si="2656"/>
        <v>#N/A</v>
      </c>
      <c r="AR469" s="125" t="e">
        <f t="shared" ca="1" si="2656"/>
        <v>#N/A</v>
      </c>
      <c r="AS469" s="125" t="e">
        <f t="shared" ca="1" si="2656"/>
        <v>#N/A</v>
      </c>
      <c r="AT469" s="125" t="e">
        <f t="shared" ca="1" si="2656"/>
        <v>#N/A</v>
      </c>
      <c r="AU469" s="125" t="e">
        <f t="shared" ca="1" si="2656"/>
        <v>#N/A</v>
      </c>
      <c r="AV469" s="125" t="e">
        <f t="shared" ca="1" si="2656"/>
        <v>#N/A</v>
      </c>
      <c r="AW469" s="125" t="e">
        <f t="shared" ca="1" si="2656"/>
        <v>#N/A</v>
      </c>
      <c r="AX469" s="125" t="e">
        <f t="shared" ca="1" si="2656"/>
        <v>#N/A</v>
      </c>
      <c r="AY469" s="125" t="e">
        <f t="shared" ca="1" si="2649"/>
        <v>#N/A</v>
      </c>
      <c r="AZ469" s="125" t="e">
        <f t="shared" ca="1" si="2649"/>
        <v>#N/A</v>
      </c>
      <c r="BA469" s="125" t="e">
        <f t="shared" ca="1" si="2649"/>
        <v>#N/A</v>
      </c>
      <c r="BB469" s="125" t="str">
        <f t="shared" ca="1" si="2550"/>
        <v/>
      </c>
      <c r="BC469" s="125" t="str">
        <f t="shared" ca="1" si="2542"/>
        <v/>
      </c>
      <c r="BD469" s="125" t="str">
        <f t="shared" ca="1" si="2543"/>
        <v/>
      </c>
      <c r="BE469" s="125" t="str">
        <f t="shared" ca="1" si="2544"/>
        <v/>
      </c>
      <c r="BF469" t="str">
        <f t="shared" ca="1" si="2551"/>
        <v/>
      </c>
      <c r="BG469" s="125" t="str">
        <f t="shared" ca="1" si="2578"/>
        <v/>
      </c>
      <c r="BI469" s="606" t="str">
        <f t="shared" ca="1" si="2613"/>
        <v/>
      </c>
      <c r="BJ469" s="125" t="str">
        <f t="shared" ca="1" si="2591"/>
        <v/>
      </c>
      <c r="BK469" s="125" t="str">
        <f t="shared" ca="1" si="2614"/>
        <v/>
      </c>
      <c r="BL469" s="125" t="str">
        <f t="shared" ref="BL469" ca="1" si="2672">IFERROR(INDEX($D$2:$BA$203,$A$41-1+$BI469,$A$27-3)*IF(RTF_unit="K",1,IF(RTF_unit="lb",1/1000,IF(RTF_unit="T",2,1))),"")</f>
        <v/>
      </c>
      <c r="BM469" s="125" t="str">
        <f t="shared" ref="BM469" ca="1" si="2673">IFERROR(INDEX($D$2:$BA$203,$A$41-1+$BI469,$A$27-1)*IF(RTF_unit="K",1,IF(RTF_unit="lb",1/1000,IF(RTF_unit="T",2,1))),"")</f>
        <v/>
      </c>
      <c r="BN469" s="125" t="str">
        <f t="shared" ref="BN469" ca="1" si="2674">IFERROR(INDEX($D$2:$BA$203,$A$41-1+$BI469,$A$27-2)*IF(RTF_unit="K",1,IF(RTF_unit="lb",1/1000,IF(RTF_unit="T",2,1))),"")</f>
        <v/>
      </c>
      <c r="BO469" s="125" t="str">
        <f t="shared" ref="BO469" ca="1" si="2675">IFERROR(INDEX($D$2:$BA$203,$A$41-1+$BI469,$A$27)*IF(RTF_unit_Moment="kip-ft",1,IF(RTF_unit_Moment="kip-in",1/12,IF(RTF_unit_Moment="lb-ft",1/1000,IF(RTF_unit_Moment="lb-in",1/12000,1)))),"")</f>
        <v/>
      </c>
      <c r="BP469" s="125" t="str">
        <f t="shared" ref="BP469" ca="1" si="2676">IFERROR(INDEX($D$2:$BA$203,$A$41-1+$BI469,$A$30)*IF(RTF_unit_Moment="kip-ft",1,IF(RTF_unit_Moment="kip-in",1/12,IF(RTF_unit_Moment="lb-ft",1/1000,IF(RTF_unit_Moment="lb-in",1/12000,1)))),"")</f>
        <v/>
      </c>
      <c r="BQ469" s="125" t="str">
        <f t="shared" ca="1" si="2620"/>
        <v/>
      </c>
      <c r="BR469" s="125" t="str">
        <f t="shared" ca="1" si="2621"/>
        <v/>
      </c>
      <c r="BT469" s="125" t="str">
        <f t="array" aca="1" ref="BT469" ca="1">IFERROR(INDEX($BB$1:$BB$203,SMALL(IF($BB$1:$BB$203&lt;&gt;"",ROW($BB$1:$BB$203)),ROW(462:462))),"")</f>
        <v/>
      </c>
      <c r="BU469" s="604" t="str">
        <f t="shared" ca="1" si="2589"/>
        <v/>
      </c>
      <c r="BV469" s="125" t="str">
        <f t="shared" ca="1" si="2597"/>
        <v/>
      </c>
      <c r="BW469" s="125" t="str">
        <f t="shared" ca="1" si="2597"/>
        <v/>
      </c>
      <c r="BX469" s="125" t="str">
        <f t="shared" ca="1" si="2597"/>
        <v/>
      </c>
      <c r="BY469" s="125" t="str">
        <f t="shared" ca="1" si="2598"/>
        <v/>
      </c>
      <c r="BZ469" s="125" t="str">
        <f t="shared" ca="1" si="2590"/>
        <v/>
      </c>
      <c r="CA469" s="125" t="str">
        <f t="shared" ca="1" si="2599"/>
        <v/>
      </c>
      <c r="CB469" s="125" t="str">
        <f t="shared" ca="1" si="2600"/>
        <v/>
      </c>
      <c r="CC469" s="125" t="str">
        <f t="shared" ca="1" si="2601"/>
        <v/>
      </c>
      <c r="CD469" s="125" t="str">
        <f t="shared" ca="1" si="2602"/>
        <v/>
      </c>
      <c r="CE469" s="125" t="str">
        <f t="shared" ca="1" si="2603"/>
        <v/>
      </c>
      <c r="CF469" s="125" t="str">
        <f t="shared" ca="1" si="2604"/>
        <v/>
      </c>
      <c r="CG469" s="125" t="str">
        <f t="shared" ca="1" si="2605"/>
        <v/>
      </c>
      <c r="CH469" s="125" t="str">
        <f t="shared" ca="1" si="2606"/>
        <v/>
      </c>
      <c r="CI469" s="125" t="str">
        <f t="shared" ca="1" si="2607"/>
        <v/>
      </c>
      <c r="CJ469" s="125" t="str">
        <f t="array" aca="1" ref="CJ469" ca="1">IFERROR(INDEX($CI$1:$CI$502,SMALL(IF($CI$1:$CI$502&lt;&gt;"",ROW($CI$1:$CI$502)),ROW(462:462))),"")</f>
        <v/>
      </c>
      <c r="CK469" s="125" t="str">
        <f t="shared" ca="1" si="2608"/>
        <v/>
      </c>
      <c r="CL469" s="125" t="str">
        <f t="shared" ca="1" si="2609"/>
        <v/>
      </c>
      <c r="CM469" s="125"/>
      <c r="CO469" s="125" t="str">
        <f t="shared" si="2610"/>
        <v/>
      </c>
      <c r="CP469" s="600" t="str">
        <f t="shared" si="2611"/>
        <v/>
      </c>
      <c r="CQ469" s="600" t="str">
        <f t="shared" si="2627"/>
        <v/>
      </c>
      <c r="CR469" s="600" t="str">
        <f t="shared" si="2612"/>
        <v/>
      </c>
    </row>
    <row r="470" spans="1:96" x14ac:dyDescent="0.25">
      <c r="A470" s="591"/>
      <c r="C470" s="125">
        <f t="shared" si="2557"/>
        <v>468</v>
      </c>
      <c r="D470" s="125" t="e">
        <f t="shared" ca="1" si="2655"/>
        <v>#N/A</v>
      </c>
      <c r="E470" s="125" t="e">
        <f t="shared" ca="1" si="2655"/>
        <v>#N/A</v>
      </c>
      <c r="F470" s="125" t="e">
        <f t="shared" ca="1" si="2655"/>
        <v>#N/A</v>
      </c>
      <c r="G470" s="125" t="e">
        <f t="shared" ca="1" si="2655"/>
        <v>#N/A</v>
      </c>
      <c r="H470" s="125" t="e">
        <f t="shared" ca="1" si="2655"/>
        <v>#N/A</v>
      </c>
      <c r="I470" s="125" t="e">
        <f t="shared" ca="1" si="2655"/>
        <v>#N/A</v>
      </c>
      <c r="J470" s="125" t="e">
        <f t="shared" ca="1" si="2655"/>
        <v>#N/A</v>
      </c>
      <c r="K470" s="125" t="e">
        <f t="shared" ca="1" si="2655"/>
        <v>#N/A</v>
      </c>
      <c r="L470" s="125" t="e">
        <f t="shared" ca="1" si="2655"/>
        <v>#N/A</v>
      </c>
      <c r="M470" s="125" t="e">
        <f t="shared" ca="1" si="2655"/>
        <v>#N/A</v>
      </c>
      <c r="N470" s="125" t="e">
        <f t="shared" ca="1" si="2655"/>
        <v>#N/A</v>
      </c>
      <c r="O470" s="125" t="e">
        <f t="shared" ca="1" si="2655"/>
        <v>#N/A</v>
      </c>
      <c r="P470" s="125" t="e">
        <f t="shared" ca="1" si="2655"/>
        <v>#N/A</v>
      </c>
      <c r="Q470" s="125" t="e">
        <f t="shared" ca="1" si="2655"/>
        <v>#N/A</v>
      </c>
      <c r="R470" s="125" t="e">
        <f t="shared" ca="1" si="2655"/>
        <v>#N/A</v>
      </c>
      <c r="S470" s="125" t="e">
        <f t="shared" ca="1" si="2655"/>
        <v>#N/A</v>
      </c>
      <c r="T470" s="125" t="e">
        <f t="shared" ca="1" si="2648"/>
        <v>#N/A</v>
      </c>
      <c r="U470" s="125" t="e">
        <f t="shared" ca="1" si="2648"/>
        <v>#N/A</v>
      </c>
      <c r="V470" s="125" t="e">
        <f t="shared" ca="1" si="2648"/>
        <v>#N/A</v>
      </c>
      <c r="W470" s="125" t="e">
        <f t="shared" ca="1" si="2648"/>
        <v>#N/A</v>
      </c>
      <c r="X470" s="125" t="e">
        <f t="shared" ca="1" si="2648"/>
        <v>#N/A</v>
      </c>
      <c r="Y470" s="125" t="e">
        <f t="shared" ca="1" si="2648"/>
        <v>#N/A</v>
      </c>
      <c r="Z470" s="125" t="e">
        <f t="shared" ca="1" si="2648"/>
        <v>#N/A</v>
      </c>
      <c r="AA470" s="125" t="e">
        <f t="shared" ca="1" si="2648"/>
        <v>#N/A</v>
      </c>
      <c r="AB470" s="125" t="e">
        <f t="shared" ca="1" si="2648"/>
        <v>#N/A</v>
      </c>
      <c r="AC470" s="125" t="e">
        <f t="shared" ca="1" si="2648"/>
        <v>#N/A</v>
      </c>
      <c r="AD470" s="125" t="e">
        <f t="shared" ca="1" si="2648"/>
        <v>#N/A</v>
      </c>
      <c r="AE470" s="125" t="e">
        <f t="shared" ca="1" si="2648"/>
        <v>#N/A</v>
      </c>
      <c r="AF470" s="125" t="e">
        <f t="shared" ca="1" si="2648"/>
        <v>#N/A</v>
      </c>
      <c r="AG470" s="125" t="e">
        <f t="shared" ca="1" si="2648"/>
        <v>#N/A</v>
      </c>
      <c r="AH470" s="125" t="e">
        <f t="shared" ca="1" si="2648"/>
        <v>#N/A</v>
      </c>
      <c r="AI470" s="125" t="e">
        <f t="shared" ca="1" si="2656"/>
        <v>#N/A</v>
      </c>
      <c r="AJ470" s="125" t="e">
        <f t="shared" ca="1" si="2656"/>
        <v>#N/A</v>
      </c>
      <c r="AK470" s="125" t="e">
        <f t="shared" ca="1" si="2656"/>
        <v>#N/A</v>
      </c>
      <c r="AL470" s="125" t="e">
        <f t="shared" ca="1" si="2656"/>
        <v>#N/A</v>
      </c>
      <c r="AM470" s="125" t="e">
        <f t="shared" ca="1" si="2656"/>
        <v>#N/A</v>
      </c>
      <c r="AN470" s="125" t="e">
        <f t="shared" ca="1" si="2656"/>
        <v>#N/A</v>
      </c>
      <c r="AO470" s="125" t="e">
        <f t="shared" ca="1" si="2656"/>
        <v>#N/A</v>
      </c>
      <c r="AP470" s="125" t="e">
        <f t="shared" ca="1" si="2656"/>
        <v>#N/A</v>
      </c>
      <c r="AQ470" s="125" t="e">
        <f t="shared" ca="1" si="2656"/>
        <v>#N/A</v>
      </c>
      <c r="AR470" s="125" t="e">
        <f t="shared" ca="1" si="2656"/>
        <v>#N/A</v>
      </c>
      <c r="AS470" s="125" t="e">
        <f t="shared" ca="1" si="2656"/>
        <v>#N/A</v>
      </c>
      <c r="AT470" s="125" t="e">
        <f t="shared" ca="1" si="2656"/>
        <v>#N/A</v>
      </c>
      <c r="AU470" s="125" t="e">
        <f t="shared" ca="1" si="2656"/>
        <v>#N/A</v>
      </c>
      <c r="AV470" s="125" t="e">
        <f t="shared" ca="1" si="2656"/>
        <v>#N/A</v>
      </c>
      <c r="AW470" s="125" t="e">
        <f t="shared" ca="1" si="2656"/>
        <v>#N/A</v>
      </c>
      <c r="AX470" s="125" t="e">
        <f t="shared" ca="1" si="2656"/>
        <v>#N/A</v>
      </c>
      <c r="AY470" s="125" t="e">
        <f t="shared" ca="1" si="2649"/>
        <v>#N/A</v>
      </c>
      <c r="AZ470" s="125" t="e">
        <f t="shared" ca="1" si="2649"/>
        <v>#N/A</v>
      </c>
      <c r="BA470" s="125" t="e">
        <f t="shared" ca="1" si="2649"/>
        <v>#N/A</v>
      </c>
      <c r="BB470" s="125" t="str">
        <f t="shared" ca="1" si="2550"/>
        <v/>
      </c>
      <c r="BC470" s="125" t="str">
        <f t="shared" ca="1" si="2542"/>
        <v/>
      </c>
      <c r="BD470" s="125" t="str">
        <f t="shared" ca="1" si="2543"/>
        <v/>
      </c>
      <c r="BE470" s="125" t="str">
        <f t="shared" ca="1" si="2544"/>
        <v/>
      </c>
      <c r="BF470" t="str">
        <f t="shared" ca="1" si="2551"/>
        <v/>
      </c>
      <c r="BG470" s="125" t="str">
        <f t="shared" ca="1" si="2578"/>
        <v/>
      </c>
      <c r="BI470" s="606" t="str">
        <f t="shared" ca="1" si="2613"/>
        <v/>
      </c>
      <c r="BJ470" s="125" t="str">
        <f t="shared" ca="1" si="2591"/>
        <v/>
      </c>
      <c r="BK470" s="125" t="str">
        <f t="shared" ca="1" si="2614"/>
        <v/>
      </c>
      <c r="BL470" s="125" t="str">
        <f t="shared" ref="BL470" ca="1" si="2677">IFERROR(INDEX($D$2:$BA$203,$A$41-1+$BI470,$A$27-3)*IF(RTF_unit="K",1,IF(RTF_unit="lb",1/1000,IF(RTF_unit="T",2,1))),"")</f>
        <v/>
      </c>
      <c r="BM470" s="125" t="str">
        <f t="shared" ref="BM470" ca="1" si="2678">IFERROR(INDEX($D$2:$BA$203,$A$41-1+$BI470,$A$27-1)*IF(RTF_unit="K",1,IF(RTF_unit="lb",1/1000,IF(RTF_unit="T",2,1))),"")</f>
        <v/>
      </c>
      <c r="BN470" s="125" t="str">
        <f t="shared" ref="BN470" ca="1" si="2679">IFERROR(INDEX($D$2:$BA$203,$A$41-1+$BI470,$A$27-2)*IF(RTF_unit="K",1,IF(RTF_unit="lb",1/1000,IF(RTF_unit="T",2,1))),"")</f>
        <v/>
      </c>
      <c r="BO470" s="125" t="str">
        <f t="shared" ref="BO470" ca="1" si="2680">IFERROR(INDEX($D$2:$BA$203,$A$41-1+$BI470,$A$27)*IF(RTF_unit_Moment="kip-ft",1,IF(RTF_unit_Moment="kip-in",1/12,IF(RTF_unit_Moment="lb-ft",1/1000,IF(RTF_unit_Moment="lb-in",1/12000,1)))),"")</f>
        <v/>
      </c>
      <c r="BP470" s="125" t="str">
        <f t="shared" ref="BP470" ca="1" si="2681">IFERROR(INDEX($D$2:$BA$203,$A$41-1+$BI470,$A$30)*IF(RTF_unit_Moment="kip-ft",1,IF(RTF_unit_Moment="kip-in",1/12,IF(RTF_unit_Moment="lb-ft",1/1000,IF(RTF_unit_Moment="lb-in",1/12000,1)))),"")</f>
        <v/>
      </c>
      <c r="BQ470" s="125" t="str">
        <f t="shared" ca="1" si="2620"/>
        <v/>
      </c>
      <c r="BR470" s="125" t="str">
        <f t="shared" ca="1" si="2621"/>
        <v/>
      </c>
      <c r="BT470" s="125" t="str">
        <f t="array" aca="1" ref="BT470" ca="1">IFERROR(INDEX($BB$1:$BB$203,SMALL(IF($BB$1:$BB$203&lt;&gt;"",ROW($BB$1:$BB$203)),ROW(463:463))),"")</f>
        <v/>
      </c>
      <c r="BU470" s="604" t="str">
        <f t="shared" ca="1" si="2589"/>
        <v/>
      </c>
      <c r="BV470" s="125" t="str">
        <f t="shared" ca="1" si="2597"/>
        <v/>
      </c>
      <c r="BW470" s="125" t="str">
        <f t="shared" ca="1" si="2597"/>
        <v/>
      </c>
      <c r="BX470" s="125" t="str">
        <f t="shared" ca="1" si="2597"/>
        <v/>
      </c>
      <c r="BY470" s="125" t="str">
        <f t="shared" ca="1" si="2598"/>
        <v/>
      </c>
      <c r="BZ470" s="125" t="str">
        <f t="shared" ca="1" si="2590"/>
        <v/>
      </c>
      <c r="CA470" s="125" t="str">
        <f t="shared" ca="1" si="2599"/>
        <v/>
      </c>
      <c r="CB470" s="125" t="str">
        <f t="shared" ca="1" si="2600"/>
        <v/>
      </c>
      <c r="CC470" s="125" t="str">
        <f t="shared" ca="1" si="2601"/>
        <v/>
      </c>
      <c r="CD470" s="125" t="str">
        <f t="shared" ca="1" si="2602"/>
        <v/>
      </c>
      <c r="CE470" s="125" t="str">
        <f t="shared" ca="1" si="2603"/>
        <v/>
      </c>
      <c r="CF470" s="125" t="str">
        <f t="shared" ca="1" si="2604"/>
        <v/>
      </c>
      <c r="CG470" s="125" t="str">
        <f t="shared" ca="1" si="2605"/>
        <v/>
      </c>
      <c r="CH470" s="125" t="str">
        <f t="shared" ca="1" si="2606"/>
        <v/>
      </c>
      <c r="CI470" s="125" t="str">
        <f t="shared" ca="1" si="2607"/>
        <v/>
      </c>
      <c r="CJ470" s="125" t="str">
        <f t="array" aca="1" ref="CJ470" ca="1">IFERROR(INDEX($CI$1:$CI$502,SMALL(IF($CI$1:$CI$502&lt;&gt;"",ROW($CI$1:$CI$502)),ROW(463:463))),"")</f>
        <v/>
      </c>
      <c r="CK470" s="125" t="str">
        <f t="shared" ca="1" si="2608"/>
        <v/>
      </c>
      <c r="CL470" s="125" t="str">
        <f t="shared" ca="1" si="2609"/>
        <v/>
      </c>
      <c r="CM470" s="125"/>
      <c r="CO470" s="125" t="str">
        <f t="shared" si="2610"/>
        <v/>
      </c>
      <c r="CP470" s="600" t="str">
        <f t="shared" si="2611"/>
        <v/>
      </c>
      <c r="CQ470" s="600" t="str">
        <f t="shared" si="2627"/>
        <v/>
      </c>
      <c r="CR470" s="600" t="str">
        <f t="shared" si="2612"/>
        <v/>
      </c>
    </row>
    <row r="471" spans="1:96" x14ac:dyDescent="0.25">
      <c r="A471" s="591"/>
      <c r="C471" s="125">
        <f t="shared" si="2557"/>
        <v>469</v>
      </c>
      <c r="D471" s="125" t="e">
        <f t="shared" ca="1" si="2655"/>
        <v>#N/A</v>
      </c>
      <c r="E471" s="125" t="e">
        <f t="shared" ca="1" si="2655"/>
        <v>#N/A</v>
      </c>
      <c r="F471" s="125" t="e">
        <f t="shared" ca="1" si="2655"/>
        <v>#N/A</v>
      </c>
      <c r="G471" s="125" t="e">
        <f t="shared" ca="1" si="2655"/>
        <v>#N/A</v>
      </c>
      <c r="H471" s="125" t="e">
        <f t="shared" ca="1" si="2655"/>
        <v>#N/A</v>
      </c>
      <c r="I471" s="125" t="e">
        <f t="shared" ca="1" si="2655"/>
        <v>#N/A</v>
      </c>
      <c r="J471" s="125" t="e">
        <f t="shared" ca="1" si="2655"/>
        <v>#N/A</v>
      </c>
      <c r="K471" s="125" t="e">
        <f t="shared" ca="1" si="2655"/>
        <v>#N/A</v>
      </c>
      <c r="L471" s="125" t="e">
        <f t="shared" ca="1" si="2655"/>
        <v>#N/A</v>
      </c>
      <c r="M471" s="125" t="e">
        <f t="shared" ca="1" si="2655"/>
        <v>#N/A</v>
      </c>
      <c r="N471" s="125" t="e">
        <f t="shared" ca="1" si="2655"/>
        <v>#N/A</v>
      </c>
      <c r="O471" s="125" t="e">
        <f t="shared" ca="1" si="2655"/>
        <v>#N/A</v>
      </c>
      <c r="P471" s="125" t="e">
        <f t="shared" ca="1" si="2655"/>
        <v>#N/A</v>
      </c>
      <c r="Q471" s="125" t="e">
        <f t="shared" ca="1" si="2655"/>
        <v>#N/A</v>
      </c>
      <c r="R471" s="125" t="e">
        <f t="shared" ca="1" si="2655"/>
        <v>#N/A</v>
      </c>
      <c r="S471" s="125" t="e">
        <f t="shared" ca="1" si="2655"/>
        <v>#N/A</v>
      </c>
      <c r="T471" s="125" t="e">
        <f t="shared" ca="1" si="2648"/>
        <v>#N/A</v>
      </c>
      <c r="U471" s="125" t="e">
        <f t="shared" ca="1" si="2648"/>
        <v>#N/A</v>
      </c>
      <c r="V471" s="125" t="e">
        <f t="shared" ca="1" si="2648"/>
        <v>#N/A</v>
      </c>
      <c r="W471" s="125" t="e">
        <f t="shared" ca="1" si="2648"/>
        <v>#N/A</v>
      </c>
      <c r="X471" s="125" t="e">
        <f t="shared" ca="1" si="2648"/>
        <v>#N/A</v>
      </c>
      <c r="Y471" s="125" t="e">
        <f t="shared" ca="1" si="2648"/>
        <v>#N/A</v>
      </c>
      <c r="Z471" s="125" t="e">
        <f t="shared" ca="1" si="2648"/>
        <v>#N/A</v>
      </c>
      <c r="AA471" s="125" t="e">
        <f t="shared" ca="1" si="2648"/>
        <v>#N/A</v>
      </c>
      <c r="AB471" s="125" t="e">
        <f t="shared" ca="1" si="2648"/>
        <v>#N/A</v>
      </c>
      <c r="AC471" s="125" t="e">
        <f t="shared" ca="1" si="2648"/>
        <v>#N/A</v>
      </c>
      <c r="AD471" s="125" t="e">
        <f t="shared" ca="1" si="2648"/>
        <v>#N/A</v>
      </c>
      <c r="AE471" s="125" t="e">
        <f t="shared" ca="1" si="2648"/>
        <v>#N/A</v>
      </c>
      <c r="AF471" s="125" t="e">
        <f t="shared" ca="1" si="2648"/>
        <v>#N/A</v>
      </c>
      <c r="AG471" s="125" t="e">
        <f t="shared" ca="1" si="2648"/>
        <v>#N/A</v>
      </c>
      <c r="AH471" s="125" t="e">
        <f t="shared" ca="1" si="2648"/>
        <v>#N/A</v>
      </c>
      <c r="AI471" s="125" t="e">
        <f t="shared" ca="1" si="2656"/>
        <v>#N/A</v>
      </c>
      <c r="AJ471" s="125" t="e">
        <f t="shared" ca="1" si="2656"/>
        <v>#N/A</v>
      </c>
      <c r="AK471" s="125" t="e">
        <f t="shared" ca="1" si="2656"/>
        <v>#N/A</v>
      </c>
      <c r="AL471" s="125" t="e">
        <f t="shared" ca="1" si="2656"/>
        <v>#N/A</v>
      </c>
      <c r="AM471" s="125" t="e">
        <f t="shared" ca="1" si="2656"/>
        <v>#N/A</v>
      </c>
      <c r="AN471" s="125" t="e">
        <f t="shared" ca="1" si="2656"/>
        <v>#N/A</v>
      </c>
      <c r="AO471" s="125" t="e">
        <f t="shared" ca="1" si="2656"/>
        <v>#N/A</v>
      </c>
      <c r="AP471" s="125" t="e">
        <f t="shared" ca="1" si="2656"/>
        <v>#N/A</v>
      </c>
      <c r="AQ471" s="125" t="e">
        <f t="shared" ca="1" si="2656"/>
        <v>#N/A</v>
      </c>
      <c r="AR471" s="125" t="e">
        <f t="shared" ca="1" si="2656"/>
        <v>#N/A</v>
      </c>
      <c r="AS471" s="125" t="e">
        <f t="shared" ca="1" si="2656"/>
        <v>#N/A</v>
      </c>
      <c r="AT471" s="125" t="e">
        <f t="shared" ca="1" si="2656"/>
        <v>#N/A</v>
      </c>
      <c r="AU471" s="125" t="e">
        <f t="shared" ca="1" si="2656"/>
        <v>#N/A</v>
      </c>
      <c r="AV471" s="125" t="e">
        <f t="shared" ca="1" si="2656"/>
        <v>#N/A</v>
      </c>
      <c r="AW471" s="125" t="e">
        <f t="shared" ca="1" si="2656"/>
        <v>#N/A</v>
      </c>
      <c r="AX471" s="125" t="e">
        <f t="shared" ca="1" si="2656"/>
        <v>#N/A</v>
      </c>
      <c r="AY471" s="125" t="e">
        <f t="shared" ca="1" si="2649"/>
        <v>#N/A</v>
      </c>
      <c r="AZ471" s="125" t="e">
        <f t="shared" ca="1" si="2649"/>
        <v>#N/A</v>
      </c>
      <c r="BA471" s="125" t="e">
        <f t="shared" ca="1" si="2649"/>
        <v>#N/A</v>
      </c>
      <c r="BB471" s="125" t="str">
        <f t="shared" ca="1" si="2550"/>
        <v/>
      </c>
      <c r="BC471" s="125" t="str">
        <f t="shared" ca="1" si="2542"/>
        <v/>
      </c>
      <c r="BD471" s="125" t="str">
        <f t="shared" ca="1" si="2543"/>
        <v/>
      </c>
      <c r="BE471" s="125" t="str">
        <f t="shared" ca="1" si="2544"/>
        <v/>
      </c>
      <c r="BF471" t="str">
        <f t="shared" ca="1" si="2551"/>
        <v/>
      </c>
      <c r="BG471" s="125" t="str">
        <f t="shared" ca="1" si="2578"/>
        <v/>
      </c>
      <c r="BI471" s="606" t="str">
        <f t="shared" ca="1" si="2613"/>
        <v/>
      </c>
      <c r="BJ471" s="125" t="str">
        <f t="shared" ca="1" si="2591"/>
        <v/>
      </c>
      <c r="BK471" s="125" t="str">
        <f t="shared" ca="1" si="2614"/>
        <v/>
      </c>
      <c r="BL471" s="125" t="str">
        <f t="shared" ref="BL471" ca="1" si="2682">IFERROR(INDEX($D$2:$BA$203,$A$41-1+$BI471,$A$27-3)*IF(RTF_unit="K",1,IF(RTF_unit="lb",1/1000,IF(RTF_unit="T",2,1))),"")</f>
        <v/>
      </c>
      <c r="BM471" s="125" t="str">
        <f t="shared" ref="BM471" ca="1" si="2683">IFERROR(INDEX($D$2:$BA$203,$A$41-1+$BI471,$A$27-1)*IF(RTF_unit="K",1,IF(RTF_unit="lb",1/1000,IF(RTF_unit="T",2,1))),"")</f>
        <v/>
      </c>
      <c r="BN471" s="125" t="str">
        <f t="shared" ref="BN471" ca="1" si="2684">IFERROR(INDEX($D$2:$BA$203,$A$41-1+$BI471,$A$27-2)*IF(RTF_unit="K",1,IF(RTF_unit="lb",1/1000,IF(RTF_unit="T",2,1))),"")</f>
        <v/>
      </c>
      <c r="BO471" s="125" t="str">
        <f t="shared" ref="BO471" ca="1" si="2685">IFERROR(INDEX($D$2:$BA$203,$A$41-1+$BI471,$A$27)*IF(RTF_unit_Moment="kip-ft",1,IF(RTF_unit_Moment="kip-in",1/12,IF(RTF_unit_Moment="lb-ft",1/1000,IF(RTF_unit_Moment="lb-in",1/12000,1)))),"")</f>
        <v/>
      </c>
      <c r="BP471" s="125" t="str">
        <f t="shared" ref="BP471" ca="1" si="2686">IFERROR(INDEX($D$2:$BA$203,$A$41-1+$BI471,$A$30)*IF(RTF_unit_Moment="kip-ft",1,IF(RTF_unit_Moment="kip-in",1/12,IF(RTF_unit_Moment="lb-ft",1/1000,IF(RTF_unit_Moment="lb-in",1/12000,1)))),"")</f>
        <v/>
      </c>
      <c r="BQ471" s="125" t="str">
        <f t="shared" ca="1" si="2620"/>
        <v/>
      </c>
      <c r="BR471" s="125" t="str">
        <f t="shared" ca="1" si="2621"/>
        <v/>
      </c>
      <c r="BT471" s="125" t="str">
        <f t="array" aca="1" ref="BT471" ca="1">IFERROR(INDEX($BB$1:$BB$203,SMALL(IF($BB$1:$BB$203&lt;&gt;"",ROW($BB$1:$BB$203)),ROW(464:464))),"")</f>
        <v/>
      </c>
      <c r="BU471" s="604" t="str">
        <f t="shared" ca="1" si="2589"/>
        <v/>
      </c>
      <c r="BV471" s="125" t="str">
        <f t="shared" ca="1" si="2597"/>
        <v/>
      </c>
      <c r="BW471" s="125" t="str">
        <f t="shared" ca="1" si="2597"/>
        <v/>
      </c>
      <c r="BX471" s="125" t="str">
        <f t="shared" ca="1" si="2597"/>
        <v/>
      </c>
      <c r="BY471" s="125" t="str">
        <f t="shared" ca="1" si="2598"/>
        <v/>
      </c>
      <c r="BZ471" s="125" t="str">
        <f t="shared" ca="1" si="2590"/>
        <v/>
      </c>
      <c r="CA471" s="125" t="str">
        <f t="shared" ca="1" si="2599"/>
        <v/>
      </c>
      <c r="CB471" s="125" t="str">
        <f t="shared" ca="1" si="2600"/>
        <v/>
      </c>
      <c r="CC471" s="125" t="str">
        <f t="shared" ca="1" si="2601"/>
        <v/>
      </c>
      <c r="CD471" s="125" t="str">
        <f t="shared" ca="1" si="2602"/>
        <v/>
      </c>
      <c r="CE471" s="125" t="str">
        <f t="shared" ca="1" si="2603"/>
        <v/>
      </c>
      <c r="CF471" s="125" t="str">
        <f t="shared" ca="1" si="2604"/>
        <v/>
      </c>
      <c r="CG471" s="125" t="str">
        <f t="shared" ca="1" si="2605"/>
        <v/>
      </c>
      <c r="CH471" s="125" t="str">
        <f t="shared" ca="1" si="2606"/>
        <v/>
      </c>
      <c r="CI471" s="125" t="str">
        <f t="shared" ca="1" si="2607"/>
        <v/>
      </c>
      <c r="CJ471" s="125" t="str">
        <f t="array" aca="1" ref="CJ471" ca="1">IFERROR(INDEX($CI$1:$CI$502,SMALL(IF($CI$1:$CI$502&lt;&gt;"",ROW($CI$1:$CI$502)),ROW(464:464))),"")</f>
        <v/>
      </c>
      <c r="CK471" s="125" t="str">
        <f t="shared" ca="1" si="2608"/>
        <v/>
      </c>
      <c r="CL471" s="125" t="str">
        <f t="shared" ca="1" si="2609"/>
        <v/>
      </c>
      <c r="CM471" s="125"/>
      <c r="CO471" s="125" t="str">
        <f t="shared" si="2610"/>
        <v/>
      </c>
      <c r="CP471" s="600" t="str">
        <f t="shared" si="2611"/>
        <v/>
      </c>
      <c r="CQ471" s="600" t="str">
        <f t="shared" si="2627"/>
        <v/>
      </c>
      <c r="CR471" s="600" t="str">
        <f t="shared" si="2612"/>
        <v/>
      </c>
    </row>
    <row r="472" spans="1:96" x14ac:dyDescent="0.25">
      <c r="A472" s="591"/>
      <c r="C472" s="125">
        <f t="shared" si="2557"/>
        <v>470</v>
      </c>
      <c r="D472" s="125" t="e">
        <f t="shared" ca="1" si="2655"/>
        <v>#N/A</v>
      </c>
      <c r="E472" s="125" t="e">
        <f t="shared" ca="1" si="2655"/>
        <v>#N/A</v>
      </c>
      <c r="F472" s="125" t="e">
        <f t="shared" ca="1" si="2655"/>
        <v>#N/A</v>
      </c>
      <c r="G472" s="125" t="e">
        <f t="shared" ca="1" si="2655"/>
        <v>#N/A</v>
      </c>
      <c r="H472" s="125" t="e">
        <f t="shared" ca="1" si="2655"/>
        <v>#N/A</v>
      </c>
      <c r="I472" s="125" t="e">
        <f t="shared" ca="1" si="2655"/>
        <v>#N/A</v>
      </c>
      <c r="J472" s="125" t="e">
        <f t="shared" ca="1" si="2655"/>
        <v>#N/A</v>
      </c>
      <c r="K472" s="125" t="e">
        <f t="shared" ca="1" si="2655"/>
        <v>#N/A</v>
      </c>
      <c r="L472" s="125" t="e">
        <f t="shared" ca="1" si="2655"/>
        <v>#N/A</v>
      </c>
      <c r="M472" s="125" t="e">
        <f t="shared" ca="1" si="2655"/>
        <v>#N/A</v>
      </c>
      <c r="N472" s="125" t="e">
        <f t="shared" ca="1" si="2655"/>
        <v>#N/A</v>
      </c>
      <c r="O472" s="125" t="e">
        <f t="shared" ca="1" si="2655"/>
        <v>#N/A</v>
      </c>
      <c r="P472" s="125" t="e">
        <f t="shared" ca="1" si="2655"/>
        <v>#N/A</v>
      </c>
      <c r="Q472" s="125" t="e">
        <f t="shared" ca="1" si="2655"/>
        <v>#N/A</v>
      </c>
      <c r="R472" s="125" t="e">
        <f t="shared" ca="1" si="2655"/>
        <v>#N/A</v>
      </c>
      <c r="S472" s="125" t="e">
        <f t="shared" ca="1" si="2655"/>
        <v>#N/A</v>
      </c>
      <c r="T472" s="125" t="e">
        <f t="shared" ca="1" si="2648"/>
        <v>#N/A</v>
      </c>
      <c r="U472" s="125" t="e">
        <f t="shared" ca="1" si="2648"/>
        <v>#N/A</v>
      </c>
      <c r="V472" s="125" t="e">
        <f t="shared" ca="1" si="2648"/>
        <v>#N/A</v>
      </c>
      <c r="W472" s="125" t="e">
        <f t="shared" ca="1" si="2648"/>
        <v>#N/A</v>
      </c>
      <c r="X472" s="125" t="e">
        <f t="shared" ca="1" si="2648"/>
        <v>#N/A</v>
      </c>
      <c r="Y472" s="125" t="e">
        <f t="shared" ca="1" si="2648"/>
        <v>#N/A</v>
      </c>
      <c r="Z472" s="125" t="e">
        <f t="shared" ca="1" si="2648"/>
        <v>#N/A</v>
      </c>
      <c r="AA472" s="125" t="e">
        <f t="shared" ca="1" si="2648"/>
        <v>#N/A</v>
      </c>
      <c r="AB472" s="125" t="e">
        <f t="shared" ca="1" si="2648"/>
        <v>#N/A</v>
      </c>
      <c r="AC472" s="125" t="e">
        <f t="shared" ca="1" si="2648"/>
        <v>#N/A</v>
      </c>
      <c r="AD472" s="125" t="e">
        <f t="shared" ca="1" si="2648"/>
        <v>#N/A</v>
      </c>
      <c r="AE472" s="125" t="e">
        <f t="shared" ca="1" si="2648"/>
        <v>#N/A</v>
      </c>
      <c r="AF472" s="125" t="e">
        <f t="shared" ca="1" si="2648"/>
        <v>#N/A</v>
      </c>
      <c r="AG472" s="125" t="e">
        <f t="shared" ca="1" si="2648"/>
        <v>#N/A</v>
      </c>
      <c r="AH472" s="125" t="e">
        <f t="shared" ca="1" si="2648"/>
        <v>#N/A</v>
      </c>
      <c r="AI472" s="125" t="e">
        <f t="shared" ca="1" si="2656"/>
        <v>#N/A</v>
      </c>
      <c r="AJ472" s="125" t="e">
        <f t="shared" ca="1" si="2656"/>
        <v>#N/A</v>
      </c>
      <c r="AK472" s="125" t="e">
        <f t="shared" ca="1" si="2656"/>
        <v>#N/A</v>
      </c>
      <c r="AL472" s="125" t="e">
        <f t="shared" ca="1" si="2656"/>
        <v>#N/A</v>
      </c>
      <c r="AM472" s="125" t="e">
        <f t="shared" ca="1" si="2656"/>
        <v>#N/A</v>
      </c>
      <c r="AN472" s="125" t="e">
        <f t="shared" ca="1" si="2656"/>
        <v>#N/A</v>
      </c>
      <c r="AO472" s="125" t="e">
        <f t="shared" ca="1" si="2656"/>
        <v>#N/A</v>
      </c>
      <c r="AP472" s="125" t="e">
        <f t="shared" ca="1" si="2656"/>
        <v>#N/A</v>
      </c>
      <c r="AQ472" s="125" t="e">
        <f t="shared" ca="1" si="2656"/>
        <v>#N/A</v>
      </c>
      <c r="AR472" s="125" t="e">
        <f t="shared" ca="1" si="2656"/>
        <v>#N/A</v>
      </c>
      <c r="AS472" s="125" t="e">
        <f t="shared" ca="1" si="2656"/>
        <v>#N/A</v>
      </c>
      <c r="AT472" s="125" t="e">
        <f t="shared" ca="1" si="2656"/>
        <v>#N/A</v>
      </c>
      <c r="AU472" s="125" t="e">
        <f t="shared" ca="1" si="2656"/>
        <v>#N/A</v>
      </c>
      <c r="AV472" s="125" t="e">
        <f t="shared" ca="1" si="2656"/>
        <v>#N/A</v>
      </c>
      <c r="AW472" s="125" t="e">
        <f t="shared" ca="1" si="2656"/>
        <v>#N/A</v>
      </c>
      <c r="AX472" s="125" t="e">
        <f t="shared" ca="1" si="2656"/>
        <v>#N/A</v>
      </c>
      <c r="AY472" s="125" t="e">
        <f t="shared" ca="1" si="2649"/>
        <v>#N/A</v>
      </c>
      <c r="AZ472" s="125" t="e">
        <f t="shared" ca="1" si="2649"/>
        <v>#N/A</v>
      </c>
      <c r="BA472" s="125" t="e">
        <f t="shared" ca="1" si="2649"/>
        <v>#N/A</v>
      </c>
      <c r="BB472" s="125" t="str">
        <f t="shared" ca="1" si="2550"/>
        <v/>
      </c>
      <c r="BC472" s="125" t="str">
        <f t="shared" ca="1" si="2542"/>
        <v/>
      </c>
      <c r="BD472" s="125" t="str">
        <f t="shared" ca="1" si="2543"/>
        <v/>
      </c>
      <c r="BE472" s="125" t="str">
        <f t="shared" ca="1" si="2544"/>
        <v/>
      </c>
      <c r="BF472" t="str">
        <f t="shared" ca="1" si="2551"/>
        <v/>
      </c>
      <c r="BG472" s="125" t="str">
        <f t="shared" ca="1" si="2578"/>
        <v/>
      </c>
      <c r="BI472" s="606" t="str">
        <f t="shared" ca="1" si="2613"/>
        <v/>
      </c>
      <c r="BJ472" s="125" t="str">
        <f t="shared" ca="1" si="2591"/>
        <v/>
      </c>
      <c r="BK472" s="125" t="str">
        <f t="shared" ca="1" si="2614"/>
        <v/>
      </c>
      <c r="BL472" s="125" t="str">
        <f t="shared" ref="BL472" ca="1" si="2687">IFERROR(INDEX($D$2:$BA$203,$A$41-1+$BI472,$A$27-3)*IF(RTF_unit="K",1,IF(RTF_unit="lb",1/1000,IF(RTF_unit="T",2,1))),"")</f>
        <v/>
      </c>
      <c r="BM472" s="125" t="str">
        <f t="shared" ref="BM472" ca="1" si="2688">IFERROR(INDEX($D$2:$BA$203,$A$41-1+$BI472,$A$27-1)*IF(RTF_unit="K",1,IF(RTF_unit="lb",1/1000,IF(RTF_unit="T",2,1))),"")</f>
        <v/>
      </c>
      <c r="BN472" s="125" t="str">
        <f t="shared" ref="BN472" ca="1" si="2689">IFERROR(INDEX($D$2:$BA$203,$A$41-1+$BI472,$A$27-2)*IF(RTF_unit="K",1,IF(RTF_unit="lb",1/1000,IF(RTF_unit="T",2,1))),"")</f>
        <v/>
      </c>
      <c r="BO472" s="125" t="str">
        <f t="shared" ref="BO472" ca="1" si="2690">IFERROR(INDEX($D$2:$BA$203,$A$41-1+$BI472,$A$27)*IF(RTF_unit_Moment="kip-ft",1,IF(RTF_unit_Moment="kip-in",1/12,IF(RTF_unit_Moment="lb-ft",1/1000,IF(RTF_unit_Moment="lb-in",1/12000,1)))),"")</f>
        <v/>
      </c>
      <c r="BP472" s="125" t="str">
        <f t="shared" ref="BP472" ca="1" si="2691">IFERROR(INDEX($D$2:$BA$203,$A$41-1+$BI472,$A$30)*IF(RTF_unit_Moment="kip-ft",1,IF(RTF_unit_Moment="kip-in",1/12,IF(RTF_unit_Moment="lb-ft",1/1000,IF(RTF_unit_Moment="lb-in",1/12000,1)))),"")</f>
        <v/>
      </c>
      <c r="BQ472" s="125" t="str">
        <f t="shared" ca="1" si="2620"/>
        <v/>
      </c>
      <c r="BR472" s="125" t="str">
        <f t="shared" ca="1" si="2621"/>
        <v/>
      </c>
      <c r="BT472" s="125" t="str">
        <f t="array" aca="1" ref="BT472" ca="1">IFERROR(INDEX($BB$1:$BB$203,SMALL(IF($BB$1:$BB$203&lt;&gt;"",ROW($BB$1:$BB$203)),ROW(465:465))),"")</f>
        <v/>
      </c>
      <c r="BU472" s="604" t="str">
        <f t="shared" ca="1" si="2589"/>
        <v/>
      </c>
      <c r="BV472" s="125" t="str">
        <f t="shared" ca="1" si="2597"/>
        <v/>
      </c>
      <c r="BW472" s="125" t="str">
        <f t="shared" ca="1" si="2597"/>
        <v/>
      </c>
      <c r="BX472" s="125" t="str">
        <f t="shared" ca="1" si="2597"/>
        <v/>
      </c>
      <c r="BY472" s="125" t="str">
        <f t="shared" ca="1" si="2598"/>
        <v/>
      </c>
      <c r="BZ472" s="125" t="str">
        <f t="shared" ca="1" si="2590"/>
        <v/>
      </c>
      <c r="CA472" s="125" t="str">
        <f t="shared" ca="1" si="2599"/>
        <v/>
      </c>
      <c r="CB472" s="125" t="str">
        <f t="shared" ca="1" si="2600"/>
        <v/>
      </c>
      <c r="CC472" s="125" t="str">
        <f t="shared" ca="1" si="2601"/>
        <v/>
      </c>
      <c r="CD472" s="125" t="str">
        <f t="shared" ca="1" si="2602"/>
        <v/>
      </c>
      <c r="CE472" s="125" t="str">
        <f t="shared" ca="1" si="2603"/>
        <v/>
      </c>
      <c r="CF472" s="125" t="str">
        <f t="shared" ca="1" si="2604"/>
        <v/>
      </c>
      <c r="CG472" s="125" t="str">
        <f t="shared" ca="1" si="2605"/>
        <v/>
      </c>
      <c r="CH472" s="125" t="str">
        <f t="shared" ca="1" si="2606"/>
        <v/>
      </c>
      <c r="CI472" s="125" t="str">
        <f t="shared" ca="1" si="2607"/>
        <v/>
      </c>
      <c r="CJ472" s="125" t="str">
        <f t="array" aca="1" ref="CJ472" ca="1">IFERROR(INDEX($CI$1:$CI$502,SMALL(IF($CI$1:$CI$502&lt;&gt;"",ROW($CI$1:$CI$502)),ROW(465:465))),"")</f>
        <v/>
      </c>
      <c r="CK472" s="125" t="str">
        <f t="shared" ca="1" si="2608"/>
        <v/>
      </c>
      <c r="CL472" s="125" t="str">
        <f t="shared" ca="1" si="2609"/>
        <v/>
      </c>
      <c r="CM472" s="125"/>
      <c r="CO472" s="125" t="str">
        <f t="shared" si="2610"/>
        <v/>
      </c>
      <c r="CP472" s="600" t="str">
        <f t="shared" si="2611"/>
        <v/>
      </c>
      <c r="CQ472" s="600" t="str">
        <f t="shared" si="2627"/>
        <v/>
      </c>
      <c r="CR472" s="600" t="str">
        <f t="shared" si="2612"/>
        <v/>
      </c>
    </row>
    <row r="473" spans="1:96" x14ac:dyDescent="0.25">
      <c r="A473" s="591"/>
      <c r="C473" s="125">
        <f t="shared" si="2557"/>
        <v>471</v>
      </c>
      <c r="D473" s="125" t="e">
        <f t="shared" ca="1" si="2655"/>
        <v>#N/A</v>
      </c>
      <c r="E473" s="125" t="e">
        <f t="shared" ca="1" si="2655"/>
        <v>#N/A</v>
      </c>
      <c r="F473" s="125" t="e">
        <f t="shared" ca="1" si="2655"/>
        <v>#N/A</v>
      </c>
      <c r="G473" s="125" t="e">
        <f t="shared" ca="1" si="2655"/>
        <v>#N/A</v>
      </c>
      <c r="H473" s="125" t="e">
        <f t="shared" ca="1" si="2655"/>
        <v>#N/A</v>
      </c>
      <c r="I473" s="125" t="e">
        <f t="shared" ca="1" si="2655"/>
        <v>#N/A</v>
      </c>
      <c r="J473" s="125" t="e">
        <f t="shared" ca="1" si="2655"/>
        <v>#N/A</v>
      </c>
      <c r="K473" s="125" t="e">
        <f t="shared" ca="1" si="2655"/>
        <v>#N/A</v>
      </c>
      <c r="L473" s="125" t="e">
        <f t="shared" ca="1" si="2655"/>
        <v>#N/A</v>
      </c>
      <c r="M473" s="125" t="e">
        <f t="shared" ca="1" si="2655"/>
        <v>#N/A</v>
      </c>
      <c r="N473" s="125" t="e">
        <f t="shared" ca="1" si="2655"/>
        <v>#N/A</v>
      </c>
      <c r="O473" s="125" t="e">
        <f t="shared" ca="1" si="2655"/>
        <v>#N/A</v>
      </c>
      <c r="P473" s="125" t="e">
        <f t="shared" ca="1" si="2655"/>
        <v>#N/A</v>
      </c>
      <c r="Q473" s="125" t="e">
        <f t="shared" ca="1" si="2655"/>
        <v>#N/A</v>
      </c>
      <c r="R473" s="125" t="e">
        <f t="shared" ca="1" si="2655"/>
        <v>#N/A</v>
      </c>
      <c r="S473" s="125" t="e">
        <f t="shared" ca="1" si="2655"/>
        <v>#N/A</v>
      </c>
      <c r="T473" s="125" t="e">
        <f t="shared" ca="1" si="2648"/>
        <v>#N/A</v>
      </c>
      <c r="U473" s="125" t="e">
        <f t="shared" ca="1" si="2648"/>
        <v>#N/A</v>
      </c>
      <c r="V473" s="125" t="e">
        <f t="shared" ca="1" si="2648"/>
        <v>#N/A</v>
      </c>
      <c r="W473" s="125" t="e">
        <f t="shared" ca="1" si="2648"/>
        <v>#N/A</v>
      </c>
      <c r="X473" s="125" t="e">
        <f t="shared" ca="1" si="2648"/>
        <v>#N/A</v>
      </c>
      <c r="Y473" s="125" t="e">
        <f t="shared" ca="1" si="2648"/>
        <v>#N/A</v>
      </c>
      <c r="Z473" s="125" t="e">
        <f t="shared" ca="1" si="2648"/>
        <v>#N/A</v>
      </c>
      <c r="AA473" s="125" t="e">
        <f t="shared" ca="1" si="2648"/>
        <v>#N/A</v>
      </c>
      <c r="AB473" s="125" t="e">
        <f t="shared" ca="1" si="2648"/>
        <v>#N/A</v>
      </c>
      <c r="AC473" s="125" t="e">
        <f t="shared" ca="1" si="2648"/>
        <v>#N/A</v>
      </c>
      <c r="AD473" s="125" t="e">
        <f t="shared" ca="1" si="2648"/>
        <v>#N/A</v>
      </c>
      <c r="AE473" s="125" t="e">
        <f t="shared" ca="1" si="2648"/>
        <v>#N/A</v>
      </c>
      <c r="AF473" s="125" t="e">
        <f t="shared" ca="1" si="2648"/>
        <v>#N/A</v>
      </c>
      <c r="AG473" s="125" t="e">
        <f t="shared" ca="1" si="2648"/>
        <v>#N/A</v>
      </c>
      <c r="AH473" s="125" t="e">
        <f t="shared" ca="1" si="2648"/>
        <v>#N/A</v>
      </c>
      <c r="AI473" s="125" t="e">
        <f t="shared" ca="1" si="2656"/>
        <v>#N/A</v>
      </c>
      <c r="AJ473" s="125" t="e">
        <f t="shared" ca="1" si="2656"/>
        <v>#N/A</v>
      </c>
      <c r="AK473" s="125" t="e">
        <f t="shared" ca="1" si="2656"/>
        <v>#N/A</v>
      </c>
      <c r="AL473" s="125" t="e">
        <f t="shared" ca="1" si="2656"/>
        <v>#N/A</v>
      </c>
      <c r="AM473" s="125" t="e">
        <f t="shared" ca="1" si="2656"/>
        <v>#N/A</v>
      </c>
      <c r="AN473" s="125" t="e">
        <f t="shared" ca="1" si="2656"/>
        <v>#N/A</v>
      </c>
      <c r="AO473" s="125" t="e">
        <f t="shared" ca="1" si="2656"/>
        <v>#N/A</v>
      </c>
      <c r="AP473" s="125" t="e">
        <f t="shared" ca="1" si="2656"/>
        <v>#N/A</v>
      </c>
      <c r="AQ473" s="125" t="e">
        <f t="shared" ca="1" si="2656"/>
        <v>#N/A</v>
      </c>
      <c r="AR473" s="125" t="e">
        <f t="shared" ca="1" si="2656"/>
        <v>#N/A</v>
      </c>
      <c r="AS473" s="125" t="e">
        <f t="shared" ca="1" si="2656"/>
        <v>#N/A</v>
      </c>
      <c r="AT473" s="125" t="e">
        <f t="shared" ca="1" si="2656"/>
        <v>#N/A</v>
      </c>
      <c r="AU473" s="125" t="e">
        <f t="shared" ca="1" si="2656"/>
        <v>#N/A</v>
      </c>
      <c r="AV473" s="125" t="e">
        <f t="shared" ca="1" si="2656"/>
        <v>#N/A</v>
      </c>
      <c r="AW473" s="125" t="e">
        <f t="shared" ca="1" si="2656"/>
        <v>#N/A</v>
      </c>
      <c r="AX473" s="125" t="e">
        <f t="shared" ca="1" si="2656"/>
        <v>#N/A</v>
      </c>
      <c r="AY473" s="125" t="e">
        <f t="shared" ca="1" si="2649"/>
        <v>#N/A</v>
      </c>
      <c r="AZ473" s="125" t="e">
        <f t="shared" ca="1" si="2649"/>
        <v>#N/A</v>
      </c>
      <c r="BA473" s="125" t="e">
        <f t="shared" ca="1" si="2649"/>
        <v>#N/A</v>
      </c>
      <c r="BB473" s="125" t="str">
        <f t="shared" ca="1" si="2550"/>
        <v/>
      </c>
      <c r="BC473" s="125" t="str">
        <f t="shared" ca="1" si="2542"/>
        <v/>
      </c>
      <c r="BD473" s="125" t="str">
        <f t="shared" ca="1" si="2543"/>
        <v/>
      </c>
      <c r="BE473" s="125" t="str">
        <f t="shared" ca="1" si="2544"/>
        <v/>
      </c>
      <c r="BF473" t="str">
        <f t="shared" ca="1" si="2551"/>
        <v/>
      </c>
      <c r="BG473" s="125" t="str">
        <f t="shared" ca="1" si="2578"/>
        <v/>
      </c>
      <c r="BI473" s="606" t="str">
        <f t="shared" ca="1" si="2613"/>
        <v/>
      </c>
      <c r="BJ473" s="125" t="str">
        <f t="shared" ca="1" si="2591"/>
        <v/>
      </c>
      <c r="BK473" s="125" t="str">
        <f t="shared" ca="1" si="2614"/>
        <v/>
      </c>
      <c r="BL473" s="125" t="str">
        <f t="shared" ref="BL473" ca="1" si="2692">IFERROR(INDEX($D$2:$BA$203,$A$41-1+$BI473,$A$27-3)*IF(RTF_unit="K",1,IF(RTF_unit="lb",1/1000,IF(RTF_unit="T",2,1))),"")</f>
        <v/>
      </c>
      <c r="BM473" s="125" t="str">
        <f t="shared" ref="BM473" ca="1" si="2693">IFERROR(INDEX($D$2:$BA$203,$A$41-1+$BI473,$A$27-1)*IF(RTF_unit="K",1,IF(RTF_unit="lb",1/1000,IF(RTF_unit="T",2,1))),"")</f>
        <v/>
      </c>
      <c r="BN473" s="125" t="str">
        <f t="shared" ref="BN473" ca="1" si="2694">IFERROR(INDEX($D$2:$BA$203,$A$41-1+$BI473,$A$27-2)*IF(RTF_unit="K",1,IF(RTF_unit="lb",1/1000,IF(RTF_unit="T",2,1))),"")</f>
        <v/>
      </c>
      <c r="BO473" s="125" t="str">
        <f t="shared" ref="BO473" ca="1" si="2695">IFERROR(INDEX($D$2:$BA$203,$A$41-1+$BI473,$A$27)*IF(RTF_unit_Moment="kip-ft",1,IF(RTF_unit_Moment="kip-in",1/12,IF(RTF_unit_Moment="lb-ft",1/1000,IF(RTF_unit_Moment="lb-in",1/12000,1)))),"")</f>
        <v/>
      </c>
      <c r="BP473" s="125" t="str">
        <f t="shared" ref="BP473" ca="1" si="2696">IFERROR(INDEX($D$2:$BA$203,$A$41-1+$BI473,$A$30)*IF(RTF_unit_Moment="kip-ft",1,IF(RTF_unit_Moment="kip-in",1/12,IF(RTF_unit_Moment="lb-ft",1/1000,IF(RTF_unit_Moment="lb-in",1/12000,1)))),"")</f>
        <v/>
      </c>
      <c r="BQ473" s="125" t="str">
        <f t="shared" ca="1" si="2620"/>
        <v/>
      </c>
      <c r="BR473" s="125" t="str">
        <f t="shared" ca="1" si="2621"/>
        <v/>
      </c>
      <c r="BT473" s="125" t="str">
        <f t="array" aca="1" ref="BT473" ca="1">IFERROR(INDEX($BB$1:$BB$203,SMALL(IF($BB$1:$BB$203&lt;&gt;"",ROW($BB$1:$BB$203)),ROW(466:466))),"")</f>
        <v/>
      </c>
      <c r="BU473" s="604" t="str">
        <f t="shared" ca="1" si="2589"/>
        <v/>
      </c>
      <c r="BV473" s="125" t="str">
        <f t="shared" ca="1" si="2597"/>
        <v/>
      </c>
      <c r="BW473" s="125" t="str">
        <f t="shared" ca="1" si="2597"/>
        <v/>
      </c>
      <c r="BX473" s="125" t="str">
        <f t="shared" ca="1" si="2597"/>
        <v/>
      </c>
      <c r="BY473" s="125" t="str">
        <f t="shared" ca="1" si="2598"/>
        <v/>
      </c>
      <c r="BZ473" s="125" t="str">
        <f t="shared" ca="1" si="2590"/>
        <v/>
      </c>
      <c r="CA473" s="125" t="str">
        <f t="shared" ca="1" si="2599"/>
        <v/>
      </c>
      <c r="CB473" s="125" t="str">
        <f t="shared" ca="1" si="2600"/>
        <v/>
      </c>
      <c r="CC473" s="125" t="str">
        <f t="shared" ca="1" si="2601"/>
        <v/>
      </c>
      <c r="CD473" s="125" t="str">
        <f t="shared" ca="1" si="2602"/>
        <v/>
      </c>
      <c r="CE473" s="125" t="str">
        <f t="shared" ca="1" si="2603"/>
        <v/>
      </c>
      <c r="CF473" s="125" t="str">
        <f t="shared" ca="1" si="2604"/>
        <v/>
      </c>
      <c r="CG473" s="125" t="str">
        <f t="shared" ca="1" si="2605"/>
        <v/>
      </c>
      <c r="CH473" s="125" t="str">
        <f t="shared" ca="1" si="2606"/>
        <v/>
      </c>
      <c r="CI473" s="125" t="str">
        <f t="shared" ca="1" si="2607"/>
        <v/>
      </c>
      <c r="CJ473" s="125" t="str">
        <f t="array" aca="1" ref="CJ473" ca="1">IFERROR(INDEX($CI$1:$CI$502,SMALL(IF($CI$1:$CI$502&lt;&gt;"",ROW($CI$1:$CI$502)),ROW(466:466))),"")</f>
        <v/>
      </c>
      <c r="CK473" s="125" t="str">
        <f t="shared" ca="1" si="2608"/>
        <v/>
      </c>
      <c r="CL473" s="125" t="str">
        <f t="shared" ca="1" si="2609"/>
        <v/>
      </c>
      <c r="CM473" s="125"/>
      <c r="CO473" s="125" t="str">
        <f t="shared" si="2610"/>
        <v/>
      </c>
      <c r="CP473" s="600" t="str">
        <f t="shared" si="2611"/>
        <v/>
      </c>
      <c r="CQ473" s="600" t="str">
        <f t="shared" si="2627"/>
        <v/>
      </c>
      <c r="CR473" s="600" t="str">
        <f t="shared" si="2612"/>
        <v/>
      </c>
    </row>
    <row r="474" spans="1:96" x14ac:dyDescent="0.25">
      <c r="A474" s="591"/>
      <c r="C474" s="125">
        <f t="shared" si="2557"/>
        <v>472</v>
      </c>
      <c r="D474" s="125" t="e">
        <f t="shared" ca="1" si="2655"/>
        <v>#N/A</v>
      </c>
      <c r="E474" s="125" t="e">
        <f t="shared" ca="1" si="2655"/>
        <v>#N/A</v>
      </c>
      <c r="F474" s="125" t="e">
        <f t="shared" ca="1" si="2655"/>
        <v>#N/A</v>
      </c>
      <c r="G474" s="125" t="e">
        <f t="shared" ca="1" si="2655"/>
        <v>#N/A</v>
      </c>
      <c r="H474" s="125" t="e">
        <f t="shared" ca="1" si="2655"/>
        <v>#N/A</v>
      </c>
      <c r="I474" s="125" t="e">
        <f t="shared" ca="1" si="2655"/>
        <v>#N/A</v>
      </c>
      <c r="J474" s="125" t="e">
        <f t="shared" ca="1" si="2655"/>
        <v>#N/A</v>
      </c>
      <c r="K474" s="125" t="e">
        <f t="shared" ca="1" si="2655"/>
        <v>#N/A</v>
      </c>
      <c r="L474" s="125" t="e">
        <f t="shared" ca="1" si="2655"/>
        <v>#N/A</v>
      </c>
      <c r="M474" s="125" t="e">
        <f t="shared" ca="1" si="2655"/>
        <v>#N/A</v>
      </c>
      <c r="N474" s="125" t="e">
        <f t="shared" ca="1" si="2655"/>
        <v>#N/A</v>
      </c>
      <c r="O474" s="125" t="e">
        <f t="shared" ca="1" si="2655"/>
        <v>#N/A</v>
      </c>
      <c r="P474" s="125" t="e">
        <f t="shared" ca="1" si="2655"/>
        <v>#N/A</v>
      </c>
      <c r="Q474" s="125" t="e">
        <f t="shared" ca="1" si="2655"/>
        <v>#N/A</v>
      </c>
      <c r="R474" s="125" t="e">
        <f t="shared" ca="1" si="2655"/>
        <v>#N/A</v>
      </c>
      <c r="S474" s="125" t="e">
        <f t="shared" ca="1" si="2655"/>
        <v>#N/A</v>
      </c>
      <c r="T474" s="125" t="e">
        <f t="shared" ca="1" si="2648"/>
        <v>#N/A</v>
      </c>
      <c r="U474" s="125" t="e">
        <f t="shared" ca="1" si="2648"/>
        <v>#N/A</v>
      </c>
      <c r="V474" s="125" t="e">
        <f t="shared" ca="1" si="2648"/>
        <v>#N/A</v>
      </c>
      <c r="W474" s="125" t="e">
        <f t="shared" ca="1" si="2648"/>
        <v>#N/A</v>
      </c>
      <c r="X474" s="125" t="e">
        <f t="shared" ca="1" si="2648"/>
        <v>#N/A</v>
      </c>
      <c r="Y474" s="125" t="e">
        <f t="shared" ca="1" si="2648"/>
        <v>#N/A</v>
      </c>
      <c r="Z474" s="125" t="e">
        <f t="shared" ca="1" si="2648"/>
        <v>#N/A</v>
      </c>
      <c r="AA474" s="125" t="e">
        <f t="shared" ca="1" si="2648"/>
        <v>#N/A</v>
      </c>
      <c r="AB474" s="125" t="e">
        <f t="shared" ca="1" si="2648"/>
        <v>#N/A</v>
      </c>
      <c r="AC474" s="125" t="e">
        <f t="shared" ca="1" si="2648"/>
        <v>#N/A</v>
      </c>
      <c r="AD474" s="125" t="e">
        <f t="shared" ca="1" si="2648"/>
        <v>#N/A</v>
      </c>
      <c r="AE474" s="125" t="e">
        <f t="shared" ca="1" si="2648"/>
        <v>#N/A</v>
      </c>
      <c r="AF474" s="125" t="e">
        <f t="shared" ca="1" si="2648"/>
        <v>#N/A</v>
      </c>
      <c r="AG474" s="125" t="e">
        <f t="shared" ca="1" si="2648"/>
        <v>#N/A</v>
      </c>
      <c r="AH474" s="125" t="e">
        <f t="shared" ca="1" si="2648"/>
        <v>#N/A</v>
      </c>
      <c r="AI474" s="125" t="e">
        <f t="shared" ca="1" si="2656"/>
        <v>#N/A</v>
      </c>
      <c r="AJ474" s="125" t="e">
        <f t="shared" ca="1" si="2656"/>
        <v>#N/A</v>
      </c>
      <c r="AK474" s="125" t="e">
        <f t="shared" ca="1" si="2656"/>
        <v>#N/A</v>
      </c>
      <c r="AL474" s="125" t="e">
        <f t="shared" ca="1" si="2656"/>
        <v>#N/A</v>
      </c>
      <c r="AM474" s="125" t="e">
        <f t="shared" ca="1" si="2656"/>
        <v>#N/A</v>
      </c>
      <c r="AN474" s="125" t="e">
        <f t="shared" ca="1" si="2656"/>
        <v>#N/A</v>
      </c>
      <c r="AO474" s="125" t="e">
        <f t="shared" ca="1" si="2656"/>
        <v>#N/A</v>
      </c>
      <c r="AP474" s="125" t="e">
        <f t="shared" ca="1" si="2656"/>
        <v>#N/A</v>
      </c>
      <c r="AQ474" s="125" t="e">
        <f t="shared" ca="1" si="2656"/>
        <v>#N/A</v>
      </c>
      <c r="AR474" s="125" t="e">
        <f t="shared" ca="1" si="2656"/>
        <v>#N/A</v>
      </c>
      <c r="AS474" s="125" t="e">
        <f t="shared" ca="1" si="2656"/>
        <v>#N/A</v>
      </c>
      <c r="AT474" s="125" t="e">
        <f t="shared" ca="1" si="2656"/>
        <v>#N/A</v>
      </c>
      <c r="AU474" s="125" t="e">
        <f t="shared" ca="1" si="2656"/>
        <v>#N/A</v>
      </c>
      <c r="AV474" s="125" t="e">
        <f t="shared" ca="1" si="2656"/>
        <v>#N/A</v>
      </c>
      <c r="AW474" s="125" t="e">
        <f t="shared" ca="1" si="2656"/>
        <v>#N/A</v>
      </c>
      <c r="AX474" s="125" t="e">
        <f t="shared" ca="1" si="2656"/>
        <v>#N/A</v>
      </c>
      <c r="AY474" s="125" t="e">
        <f t="shared" ca="1" si="2649"/>
        <v>#N/A</v>
      </c>
      <c r="AZ474" s="125" t="e">
        <f t="shared" ca="1" si="2649"/>
        <v>#N/A</v>
      </c>
      <c r="BA474" s="125" t="e">
        <f t="shared" ca="1" si="2649"/>
        <v>#N/A</v>
      </c>
      <c r="BB474" s="125" t="str">
        <f t="shared" ca="1" si="2550"/>
        <v/>
      </c>
      <c r="BC474" s="125" t="str">
        <f t="shared" ca="1" si="2542"/>
        <v/>
      </c>
      <c r="BD474" s="125" t="str">
        <f t="shared" ca="1" si="2543"/>
        <v/>
      </c>
      <c r="BE474" s="125" t="str">
        <f t="shared" ca="1" si="2544"/>
        <v/>
      </c>
      <c r="BF474" t="str">
        <f t="shared" ca="1" si="2551"/>
        <v/>
      </c>
      <c r="BG474" s="125" t="str">
        <f t="shared" ca="1" si="2578"/>
        <v/>
      </c>
      <c r="BI474" s="606" t="str">
        <f t="shared" ca="1" si="2613"/>
        <v/>
      </c>
      <c r="BJ474" s="125" t="str">
        <f t="shared" ca="1" si="2591"/>
        <v/>
      </c>
      <c r="BK474" s="125" t="str">
        <f t="shared" ca="1" si="2614"/>
        <v/>
      </c>
      <c r="BL474" s="125" t="str">
        <f t="shared" ref="BL474" ca="1" si="2697">IFERROR(INDEX($D$2:$BA$203,$A$41-1+$BI474,$A$27-3)*IF(RTF_unit="K",1,IF(RTF_unit="lb",1/1000,IF(RTF_unit="T",2,1))),"")</f>
        <v/>
      </c>
      <c r="BM474" s="125" t="str">
        <f t="shared" ref="BM474" ca="1" si="2698">IFERROR(INDEX($D$2:$BA$203,$A$41-1+$BI474,$A$27-1)*IF(RTF_unit="K",1,IF(RTF_unit="lb",1/1000,IF(RTF_unit="T",2,1))),"")</f>
        <v/>
      </c>
      <c r="BN474" s="125" t="str">
        <f t="shared" ref="BN474" ca="1" si="2699">IFERROR(INDEX($D$2:$BA$203,$A$41-1+$BI474,$A$27-2)*IF(RTF_unit="K",1,IF(RTF_unit="lb",1/1000,IF(RTF_unit="T",2,1))),"")</f>
        <v/>
      </c>
      <c r="BO474" s="125" t="str">
        <f t="shared" ref="BO474" ca="1" si="2700">IFERROR(INDEX($D$2:$BA$203,$A$41-1+$BI474,$A$27)*IF(RTF_unit_Moment="kip-ft",1,IF(RTF_unit_Moment="kip-in",1/12,IF(RTF_unit_Moment="lb-ft",1/1000,IF(RTF_unit_Moment="lb-in",1/12000,1)))),"")</f>
        <v/>
      </c>
      <c r="BP474" s="125" t="str">
        <f t="shared" ref="BP474" ca="1" si="2701">IFERROR(INDEX($D$2:$BA$203,$A$41-1+$BI474,$A$30)*IF(RTF_unit_Moment="kip-ft",1,IF(RTF_unit_Moment="kip-in",1/12,IF(RTF_unit_Moment="lb-ft",1/1000,IF(RTF_unit_Moment="lb-in",1/12000,1)))),"")</f>
        <v/>
      </c>
      <c r="BQ474" s="125" t="str">
        <f t="shared" ca="1" si="2620"/>
        <v/>
      </c>
      <c r="BR474" s="125" t="str">
        <f t="shared" ca="1" si="2621"/>
        <v/>
      </c>
      <c r="BT474" s="125" t="str">
        <f t="array" aca="1" ref="BT474" ca="1">IFERROR(INDEX($BB$1:$BB$203,SMALL(IF($BB$1:$BB$203&lt;&gt;"",ROW($BB$1:$BB$203)),ROW(467:467))),"")</f>
        <v/>
      </c>
      <c r="BU474" s="604" t="str">
        <f t="shared" ca="1" si="2589"/>
        <v/>
      </c>
      <c r="BV474" s="125" t="str">
        <f t="shared" ca="1" si="2597"/>
        <v/>
      </c>
      <c r="BW474" s="125" t="str">
        <f t="shared" ca="1" si="2597"/>
        <v/>
      </c>
      <c r="BX474" s="125" t="str">
        <f t="shared" ca="1" si="2597"/>
        <v/>
      </c>
      <c r="BY474" s="125" t="str">
        <f t="shared" ca="1" si="2598"/>
        <v/>
      </c>
      <c r="BZ474" s="125" t="str">
        <f t="shared" ca="1" si="2590"/>
        <v/>
      </c>
      <c r="CA474" s="125" t="str">
        <f t="shared" ca="1" si="2599"/>
        <v/>
      </c>
      <c r="CB474" s="125" t="str">
        <f t="shared" ca="1" si="2600"/>
        <v/>
      </c>
      <c r="CC474" s="125" t="str">
        <f t="shared" ca="1" si="2601"/>
        <v/>
      </c>
      <c r="CD474" s="125" t="str">
        <f t="shared" ca="1" si="2602"/>
        <v/>
      </c>
      <c r="CE474" s="125" t="str">
        <f t="shared" ca="1" si="2603"/>
        <v/>
      </c>
      <c r="CF474" s="125" t="str">
        <f t="shared" ca="1" si="2604"/>
        <v/>
      </c>
      <c r="CG474" s="125" t="str">
        <f t="shared" ca="1" si="2605"/>
        <v/>
      </c>
      <c r="CH474" s="125" t="str">
        <f t="shared" ca="1" si="2606"/>
        <v/>
      </c>
      <c r="CI474" s="125" t="str">
        <f t="shared" ca="1" si="2607"/>
        <v/>
      </c>
      <c r="CJ474" s="125" t="str">
        <f t="array" aca="1" ref="CJ474" ca="1">IFERROR(INDEX($CI$1:$CI$502,SMALL(IF($CI$1:$CI$502&lt;&gt;"",ROW($CI$1:$CI$502)),ROW(467:467))),"")</f>
        <v/>
      </c>
      <c r="CK474" s="125" t="str">
        <f t="shared" ca="1" si="2608"/>
        <v/>
      </c>
      <c r="CL474" s="125" t="str">
        <f t="shared" ca="1" si="2609"/>
        <v/>
      </c>
      <c r="CM474" s="125"/>
      <c r="CO474" s="125" t="str">
        <f t="shared" si="2610"/>
        <v/>
      </c>
      <c r="CP474" s="600" t="str">
        <f t="shared" si="2611"/>
        <v/>
      </c>
      <c r="CQ474" s="600" t="str">
        <f t="shared" si="2627"/>
        <v/>
      </c>
      <c r="CR474" s="600" t="str">
        <f t="shared" si="2612"/>
        <v/>
      </c>
    </row>
    <row r="475" spans="1:96" x14ac:dyDescent="0.25">
      <c r="A475" s="591"/>
      <c r="C475" s="125">
        <f t="shared" si="2557"/>
        <v>473</v>
      </c>
      <c r="D475" s="125" t="e">
        <f t="shared" ca="1" si="2655"/>
        <v>#N/A</v>
      </c>
      <c r="E475" s="125" t="e">
        <f t="shared" ca="1" si="2655"/>
        <v>#N/A</v>
      </c>
      <c r="F475" s="125" t="e">
        <f t="shared" ca="1" si="2655"/>
        <v>#N/A</v>
      </c>
      <c r="G475" s="125" t="e">
        <f t="shared" ca="1" si="2655"/>
        <v>#N/A</v>
      </c>
      <c r="H475" s="125" t="e">
        <f t="shared" ca="1" si="2655"/>
        <v>#N/A</v>
      </c>
      <c r="I475" s="125" t="e">
        <f t="shared" ca="1" si="2655"/>
        <v>#N/A</v>
      </c>
      <c r="J475" s="125" t="e">
        <f t="shared" ca="1" si="2655"/>
        <v>#N/A</v>
      </c>
      <c r="K475" s="125" t="e">
        <f t="shared" ca="1" si="2655"/>
        <v>#N/A</v>
      </c>
      <c r="L475" s="125" t="e">
        <f t="shared" ca="1" si="2655"/>
        <v>#N/A</v>
      </c>
      <c r="M475" s="125" t="e">
        <f t="shared" ca="1" si="2655"/>
        <v>#N/A</v>
      </c>
      <c r="N475" s="125" t="e">
        <f t="shared" ca="1" si="2655"/>
        <v>#N/A</v>
      </c>
      <c r="O475" s="125" t="e">
        <f t="shared" ca="1" si="2655"/>
        <v>#N/A</v>
      </c>
      <c r="P475" s="125" t="e">
        <f t="shared" ca="1" si="2655"/>
        <v>#N/A</v>
      </c>
      <c r="Q475" s="125" t="e">
        <f t="shared" ca="1" si="2655"/>
        <v>#N/A</v>
      </c>
      <c r="R475" s="125" t="e">
        <f t="shared" ca="1" si="2655"/>
        <v>#N/A</v>
      </c>
      <c r="S475" s="125" t="e">
        <f t="shared" ca="1" si="2655"/>
        <v>#N/A</v>
      </c>
      <c r="T475" s="125" t="e">
        <f t="shared" ca="1" si="2648"/>
        <v>#N/A</v>
      </c>
      <c r="U475" s="125" t="e">
        <f t="shared" ca="1" si="2648"/>
        <v>#N/A</v>
      </c>
      <c r="V475" s="125" t="e">
        <f t="shared" ca="1" si="2648"/>
        <v>#N/A</v>
      </c>
      <c r="W475" s="125" t="e">
        <f t="shared" ca="1" si="2648"/>
        <v>#N/A</v>
      </c>
      <c r="X475" s="125" t="e">
        <f t="shared" ca="1" si="2648"/>
        <v>#N/A</v>
      </c>
      <c r="Y475" s="125" t="e">
        <f t="shared" ca="1" si="2648"/>
        <v>#N/A</v>
      </c>
      <c r="Z475" s="125" t="e">
        <f t="shared" ca="1" si="2648"/>
        <v>#N/A</v>
      </c>
      <c r="AA475" s="125" t="e">
        <f t="shared" ca="1" si="2648"/>
        <v>#N/A</v>
      </c>
      <c r="AB475" s="125" t="e">
        <f t="shared" ca="1" si="2648"/>
        <v>#N/A</v>
      </c>
      <c r="AC475" s="125" t="e">
        <f t="shared" ca="1" si="2648"/>
        <v>#N/A</v>
      </c>
      <c r="AD475" s="125" t="e">
        <f t="shared" ca="1" si="2648"/>
        <v>#N/A</v>
      </c>
      <c r="AE475" s="125" t="e">
        <f t="shared" ca="1" si="2648"/>
        <v>#N/A</v>
      </c>
      <c r="AF475" s="125" t="e">
        <f t="shared" ca="1" si="2648"/>
        <v>#N/A</v>
      </c>
      <c r="AG475" s="125" t="e">
        <f t="shared" ca="1" si="2648"/>
        <v>#N/A</v>
      </c>
      <c r="AH475" s="125" t="e">
        <f t="shared" ca="1" si="2648"/>
        <v>#N/A</v>
      </c>
      <c r="AI475" s="125" t="e">
        <f t="shared" ca="1" si="2656"/>
        <v>#N/A</v>
      </c>
      <c r="AJ475" s="125" t="e">
        <f t="shared" ca="1" si="2656"/>
        <v>#N/A</v>
      </c>
      <c r="AK475" s="125" t="e">
        <f t="shared" ca="1" si="2656"/>
        <v>#N/A</v>
      </c>
      <c r="AL475" s="125" t="e">
        <f t="shared" ca="1" si="2656"/>
        <v>#N/A</v>
      </c>
      <c r="AM475" s="125" t="e">
        <f t="shared" ca="1" si="2656"/>
        <v>#N/A</v>
      </c>
      <c r="AN475" s="125" t="e">
        <f t="shared" ca="1" si="2656"/>
        <v>#N/A</v>
      </c>
      <c r="AO475" s="125" t="e">
        <f t="shared" ca="1" si="2656"/>
        <v>#N/A</v>
      </c>
      <c r="AP475" s="125" t="e">
        <f t="shared" ca="1" si="2656"/>
        <v>#N/A</v>
      </c>
      <c r="AQ475" s="125" t="e">
        <f t="shared" ca="1" si="2656"/>
        <v>#N/A</v>
      </c>
      <c r="AR475" s="125" t="e">
        <f t="shared" ca="1" si="2656"/>
        <v>#N/A</v>
      </c>
      <c r="AS475" s="125" t="e">
        <f t="shared" ca="1" si="2656"/>
        <v>#N/A</v>
      </c>
      <c r="AT475" s="125" t="e">
        <f t="shared" ca="1" si="2656"/>
        <v>#N/A</v>
      </c>
      <c r="AU475" s="125" t="e">
        <f t="shared" ca="1" si="2656"/>
        <v>#N/A</v>
      </c>
      <c r="AV475" s="125" t="e">
        <f t="shared" ca="1" si="2656"/>
        <v>#N/A</v>
      </c>
      <c r="AW475" s="125" t="e">
        <f t="shared" ca="1" si="2656"/>
        <v>#N/A</v>
      </c>
      <c r="AX475" s="125" t="e">
        <f t="shared" ca="1" si="2656"/>
        <v>#N/A</v>
      </c>
      <c r="AY475" s="125" t="e">
        <f t="shared" ca="1" si="2649"/>
        <v>#N/A</v>
      </c>
      <c r="AZ475" s="125" t="e">
        <f t="shared" ca="1" si="2649"/>
        <v>#N/A</v>
      </c>
      <c r="BA475" s="125" t="e">
        <f t="shared" ca="1" si="2649"/>
        <v>#N/A</v>
      </c>
      <c r="BB475" s="125" t="str">
        <f t="shared" ca="1" si="2550"/>
        <v/>
      </c>
      <c r="BC475" s="125" t="str">
        <f t="shared" ca="1" si="2542"/>
        <v/>
      </c>
      <c r="BD475" s="125" t="str">
        <f t="shared" ca="1" si="2543"/>
        <v/>
      </c>
      <c r="BE475" s="125" t="str">
        <f t="shared" ca="1" si="2544"/>
        <v/>
      </c>
      <c r="BF475" t="str">
        <f t="shared" ca="1" si="2551"/>
        <v/>
      </c>
      <c r="BG475" s="125" t="str">
        <f t="shared" ca="1" si="2578"/>
        <v/>
      </c>
      <c r="BI475" s="606" t="str">
        <f t="shared" ca="1" si="2613"/>
        <v/>
      </c>
      <c r="BJ475" s="125" t="str">
        <f t="shared" ca="1" si="2591"/>
        <v/>
      </c>
      <c r="BK475" s="125" t="str">
        <f t="shared" ca="1" si="2614"/>
        <v/>
      </c>
      <c r="BL475" s="125" t="str">
        <f t="shared" ref="BL475" ca="1" si="2702">IFERROR(INDEX($D$2:$BA$203,$A$41-1+$BI475,$A$27-3)*IF(RTF_unit="K",1,IF(RTF_unit="lb",1/1000,IF(RTF_unit="T",2,1))),"")</f>
        <v/>
      </c>
      <c r="BM475" s="125" t="str">
        <f t="shared" ref="BM475" ca="1" si="2703">IFERROR(INDEX($D$2:$BA$203,$A$41-1+$BI475,$A$27-1)*IF(RTF_unit="K",1,IF(RTF_unit="lb",1/1000,IF(RTF_unit="T",2,1))),"")</f>
        <v/>
      </c>
      <c r="BN475" s="125" t="str">
        <f t="shared" ref="BN475" ca="1" si="2704">IFERROR(INDEX($D$2:$BA$203,$A$41-1+$BI475,$A$27-2)*IF(RTF_unit="K",1,IF(RTF_unit="lb",1/1000,IF(RTF_unit="T",2,1))),"")</f>
        <v/>
      </c>
      <c r="BO475" s="125" t="str">
        <f t="shared" ref="BO475" ca="1" si="2705">IFERROR(INDEX($D$2:$BA$203,$A$41-1+$BI475,$A$27)*IF(RTF_unit_Moment="kip-ft",1,IF(RTF_unit_Moment="kip-in",1/12,IF(RTF_unit_Moment="lb-ft",1/1000,IF(RTF_unit_Moment="lb-in",1/12000,1)))),"")</f>
        <v/>
      </c>
      <c r="BP475" s="125" t="str">
        <f t="shared" ref="BP475" ca="1" si="2706">IFERROR(INDEX($D$2:$BA$203,$A$41-1+$BI475,$A$30)*IF(RTF_unit_Moment="kip-ft",1,IF(RTF_unit_Moment="kip-in",1/12,IF(RTF_unit_Moment="lb-ft",1/1000,IF(RTF_unit_Moment="lb-in",1/12000,1)))),"")</f>
        <v/>
      </c>
      <c r="BQ475" s="125" t="str">
        <f t="shared" ca="1" si="2620"/>
        <v/>
      </c>
      <c r="BR475" s="125" t="str">
        <f t="shared" ca="1" si="2621"/>
        <v/>
      </c>
      <c r="BT475" s="125" t="str">
        <f t="array" aca="1" ref="BT475" ca="1">IFERROR(INDEX($BB$1:$BB$203,SMALL(IF($BB$1:$BB$203&lt;&gt;"",ROW($BB$1:$BB$203)),ROW(468:468))),"")</f>
        <v/>
      </c>
      <c r="BU475" s="604" t="str">
        <f t="shared" ca="1" si="2589"/>
        <v/>
      </c>
      <c r="BV475" s="125" t="str">
        <f t="shared" ca="1" si="2597"/>
        <v/>
      </c>
      <c r="BW475" s="125" t="str">
        <f t="shared" ca="1" si="2597"/>
        <v/>
      </c>
      <c r="BX475" s="125" t="str">
        <f t="shared" ca="1" si="2597"/>
        <v/>
      </c>
      <c r="BY475" s="125" t="str">
        <f t="shared" ca="1" si="2598"/>
        <v/>
      </c>
      <c r="BZ475" s="125" t="str">
        <f t="shared" ca="1" si="2590"/>
        <v/>
      </c>
      <c r="CA475" s="125" t="str">
        <f t="shared" ca="1" si="2599"/>
        <v/>
      </c>
      <c r="CB475" s="125" t="str">
        <f t="shared" ca="1" si="2600"/>
        <v/>
      </c>
      <c r="CC475" s="125" t="str">
        <f t="shared" ca="1" si="2601"/>
        <v/>
      </c>
      <c r="CD475" s="125" t="str">
        <f t="shared" ca="1" si="2602"/>
        <v/>
      </c>
      <c r="CE475" s="125" t="str">
        <f t="shared" ca="1" si="2603"/>
        <v/>
      </c>
      <c r="CF475" s="125" t="str">
        <f t="shared" ca="1" si="2604"/>
        <v/>
      </c>
      <c r="CG475" s="125" t="str">
        <f t="shared" ca="1" si="2605"/>
        <v/>
      </c>
      <c r="CH475" s="125" t="str">
        <f t="shared" ca="1" si="2606"/>
        <v/>
      </c>
      <c r="CI475" s="125" t="str">
        <f t="shared" ca="1" si="2607"/>
        <v/>
      </c>
      <c r="CJ475" s="125" t="str">
        <f t="array" aca="1" ref="CJ475" ca="1">IFERROR(INDEX($CI$1:$CI$502,SMALL(IF($CI$1:$CI$502&lt;&gt;"",ROW($CI$1:$CI$502)),ROW(468:468))),"")</f>
        <v/>
      </c>
      <c r="CK475" s="125" t="str">
        <f t="shared" ca="1" si="2608"/>
        <v/>
      </c>
      <c r="CL475" s="125" t="str">
        <f t="shared" ca="1" si="2609"/>
        <v/>
      </c>
      <c r="CM475" s="125"/>
      <c r="CO475" s="125" t="str">
        <f t="shared" si="2610"/>
        <v/>
      </c>
      <c r="CP475" s="600" t="str">
        <f t="shared" si="2611"/>
        <v/>
      </c>
      <c r="CQ475" s="600" t="str">
        <f t="shared" si="2627"/>
        <v/>
      </c>
      <c r="CR475" s="600" t="str">
        <f t="shared" si="2612"/>
        <v/>
      </c>
    </row>
    <row r="476" spans="1:96" x14ac:dyDescent="0.25">
      <c r="A476" s="591"/>
      <c r="C476" s="125">
        <f t="shared" si="2557"/>
        <v>474</v>
      </c>
      <c r="D476" s="125" t="e">
        <f t="shared" ca="1" si="2655"/>
        <v>#N/A</v>
      </c>
      <c r="E476" s="125" t="e">
        <f t="shared" ca="1" si="2655"/>
        <v>#N/A</v>
      </c>
      <c r="F476" s="125" t="e">
        <f t="shared" ca="1" si="2655"/>
        <v>#N/A</v>
      </c>
      <c r="G476" s="125" t="e">
        <f t="shared" ca="1" si="2655"/>
        <v>#N/A</v>
      </c>
      <c r="H476" s="125" t="e">
        <f t="shared" ca="1" si="2655"/>
        <v>#N/A</v>
      </c>
      <c r="I476" s="125" t="e">
        <f t="shared" ca="1" si="2655"/>
        <v>#N/A</v>
      </c>
      <c r="J476" s="125" t="e">
        <f t="shared" ca="1" si="2655"/>
        <v>#N/A</v>
      </c>
      <c r="K476" s="125" t="e">
        <f t="shared" ca="1" si="2655"/>
        <v>#N/A</v>
      </c>
      <c r="L476" s="125" t="e">
        <f t="shared" ca="1" si="2655"/>
        <v>#N/A</v>
      </c>
      <c r="M476" s="125" t="e">
        <f t="shared" ca="1" si="2655"/>
        <v>#N/A</v>
      </c>
      <c r="N476" s="125" t="e">
        <f t="shared" ca="1" si="2655"/>
        <v>#N/A</v>
      </c>
      <c r="O476" s="125" t="e">
        <f t="shared" ca="1" si="2655"/>
        <v>#N/A</v>
      </c>
      <c r="P476" s="125" t="e">
        <f t="shared" ca="1" si="2655"/>
        <v>#N/A</v>
      </c>
      <c r="Q476" s="125" t="e">
        <f t="shared" ca="1" si="2655"/>
        <v>#N/A</v>
      </c>
      <c r="R476" s="125" t="e">
        <f t="shared" ca="1" si="2655"/>
        <v>#N/A</v>
      </c>
      <c r="S476" s="125" t="e">
        <f t="shared" ca="1" si="2655"/>
        <v>#N/A</v>
      </c>
      <c r="T476" s="125" t="e">
        <f t="shared" ca="1" si="2648"/>
        <v>#N/A</v>
      </c>
      <c r="U476" s="125" t="e">
        <f t="shared" ca="1" si="2648"/>
        <v>#N/A</v>
      </c>
      <c r="V476" s="125" t="e">
        <f t="shared" ca="1" si="2648"/>
        <v>#N/A</v>
      </c>
      <c r="W476" s="125" t="e">
        <f t="shared" ca="1" si="2648"/>
        <v>#N/A</v>
      </c>
      <c r="X476" s="125" t="e">
        <f t="shared" ca="1" si="2648"/>
        <v>#N/A</v>
      </c>
      <c r="Y476" s="125" t="e">
        <f t="shared" ca="1" si="2648"/>
        <v>#N/A</v>
      </c>
      <c r="Z476" s="125" t="e">
        <f t="shared" ca="1" si="2648"/>
        <v>#N/A</v>
      </c>
      <c r="AA476" s="125" t="e">
        <f t="shared" ca="1" si="2648"/>
        <v>#N/A</v>
      </c>
      <c r="AB476" s="125" t="e">
        <f t="shared" ca="1" si="2648"/>
        <v>#N/A</v>
      </c>
      <c r="AC476" s="125" t="e">
        <f t="shared" ca="1" si="2648"/>
        <v>#N/A</v>
      </c>
      <c r="AD476" s="125" t="e">
        <f t="shared" ca="1" si="2648"/>
        <v>#N/A</v>
      </c>
      <c r="AE476" s="125" t="e">
        <f t="shared" ca="1" si="2648"/>
        <v>#N/A</v>
      </c>
      <c r="AF476" s="125" t="e">
        <f t="shared" ca="1" si="2648"/>
        <v>#N/A</v>
      </c>
      <c r="AG476" s="125" t="e">
        <f t="shared" ca="1" si="2648"/>
        <v>#N/A</v>
      </c>
      <c r="AH476" s="125" t="e">
        <f t="shared" ca="1" si="2648"/>
        <v>#N/A</v>
      </c>
      <c r="AI476" s="125" t="e">
        <f t="shared" ca="1" si="2656"/>
        <v>#N/A</v>
      </c>
      <c r="AJ476" s="125" t="e">
        <f t="shared" ca="1" si="2656"/>
        <v>#N/A</v>
      </c>
      <c r="AK476" s="125" t="e">
        <f t="shared" ca="1" si="2656"/>
        <v>#N/A</v>
      </c>
      <c r="AL476" s="125" t="e">
        <f t="shared" ca="1" si="2656"/>
        <v>#N/A</v>
      </c>
      <c r="AM476" s="125" t="e">
        <f t="shared" ca="1" si="2656"/>
        <v>#N/A</v>
      </c>
      <c r="AN476" s="125" t="e">
        <f t="shared" ca="1" si="2656"/>
        <v>#N/A</v>
      </c>
      <c r="AO476" s="125" t="e">
        <f t="shared" ca="1" si="2656"/>
        <v>#N/A</v>
      </c>
      <c r="AP476" s="125" t="e">
        <f t="shared" ca="1" si="2656"/>
        <v>#N/A</v>
      </c>
      <c r="AQ476" s="125" t="e">
        <f t="shared" ca="1" si="2656"/>
        <v>#N/A</v>
      </c>
      <c r="AR476" s="125" t="e">
        <f t="shared" ca="1" si="2656"/>
        <v>#N/A</v>
      </c>
      <c r="AS476" s="125" t="e">
        <f t="shared" ca="1" si="2656"/>
        <v>#N/A</v>
      </c>
      <c r="AT476" s="125" t="e">
        <f t="shared" ca="1" si="2656"/>
        <v>#N/A</v>
      </c>
      <c r="AU476" s="125" t="e">
        <f t="shared" ca="1" si="2656"/>
        <v>#N/A</v>
      </c>
      <c r="AV476" s="125" t="e">
        <f t="shared" ca="1" si="2656"/>
        <v>#N/A</v>
      </c>
      <c r="AW476" s="125" t="e">
        <f t="shared" ca="1" si="2656"/>
        <v>#N/A</v>
      </c>
      <c r="AX476" s="125" t="e">
        <f t="shared" ca="1" si="2656"/>
        <v>#N/A</v>
      </c>
      <c r="AY476" s="125" t="e">
        <f t="shared" ca="1" si="2649"/>
        <v>#N/A</v>
      </c>
      <c r="AZ476" s="125" t="e">
        <f t="shared" ca="1" si="2649"/>
        <v>#N/A</v>
      </c>
      <c r="BA476" s="125" t="e">
        <f t="shared" ca="1" si="2649"/>
        <v>#N/A</v>
      </c>
      <c r="BB476" s="125" t="str">
        <f t="shared" ca="1" si="2550"/>
        <v/>
      </c>
      <c r="BC476" s="125" t="str">
        <f t="shared" ca="1" si="2542"/>
        <v/>
      </c>
      <c r="BD476" s="125" t="str">
        <f t="shared" ca="1" si="2543"/>
        <v/>
      </c>
      <c r="BE476" s="125" t="str">
        <f t="shared" ca="1" si="2544"/>
        <v/>
      </c>
      <c r="BF476" t="str">
        <f t="shared" ca="1" si="2551"/>
        <v/>
      </c>
      <c r="BG476" s="125" t="str">
        <f t="shared" ca="1" si="2578"/>
        <v/>
      </c>
      <c r="BI476" s="606" t="str">
        <f t="shared" ca="1" si="2613"/>
        <v/>
      </c>
      <c r="BJ476" s="125" t="str">
        <f t="shared" ca="1" si="2591"/>
        <v/>
      </c>
      <c r="BK476" s="125" t="str">
        <f t="shared" ca="1" si="2614"/>
        <v/>
      </c>
      <c r="BL476" s="125" t="str">
        <f t="shared" ref="BL476" ca="1" si="2707">IFERROR(INDEX($D$2:$BA$203,$A$41-1+$BI476,$A$27-3)*IF(RTF_unit="K",1,IF(RTF_unit="lb",1/1000,IF(RTF_unit="T",2,1))),"")</f>
        <v/>
      </c>
      <c r="BM476" s="125" t="str">
        <f t="shared" ref="BM476" ca="1" si="2708">IFERROR(INDEX($D$2:$BA$203,$A$41-1+$BI476,$A$27-1)*IF(RTF_unit="K",1,IF(RTF_unit="lb",1/1000,IF(RTF_unit="T",2,1))),"")</f>
        <v/>
      </c>
      <c r="BN476" s="125" t="str">
        <f t="shared" ref="BN476" ca="1" si="2709">IFERROR(INDEX($D$2:$BA$203,$A$41-1+$BI476,$A$27-2)*IF(RTF_unit="K",1,IF(RTF_unit="lb",1/1000,IF(RTF_unit="T",2,1))),"")</f>
        <v/>
      </c>
      <c r="BO476" s="125" t="str">
        <f t="shared" ref="BO476" ca="1" si="2710">IFERROR(INDEX($D$2:$BA$203,$A$41-1+$BI476,$A$27)*IF(RTF_unit_Moment="kip-ft",1,IF(RTF_unit_Moment="kip-in",1/12,IF(RTF_unit_Moment="lb-ft",1/1000,IF(RTF_unit_Moment="lb-in",1/12000,1)))),"")</f>
        <v/>
      </c>
      <c r="BP476" s="125" t="str">
        <f t="shared" ref="BP476" ca="1" si="2711">IFERROR(INDEX($D$2:$BA$203,$A$41-1+$BI476,$A$30)*IF(RTF_unit_Moment="kip-ft",1,IF(RTF_unit_Moment="kip-in",1/12,IF(RTF_unit_Moment="lb-ft",1/1000,IF(RTF_unit_Moment="lb-in",1/12000,1)))),"")</f>
        <v/>
      </c>
      <c r="BQ476" s="125" t="str">
        <f t="shared" ca="1" si="2620"/>
        <v/>
      </c>
      <c r="BR476" s="125" t="str">
        <f t="shared" ca="1" si="2621"/>
        <v/>
      </c>
      <c r="BT476" s="125" t="str">
        <f t="array" aca="1" ref="BT476" ca="1">IFERROR(INDEX($BB$1:$BB$203,SMALL(IF($BB$1:$BB$203&lt;&gt;"",ROW($BB$1:$BB$203)),ROW(469:469))),"")</f>
        <v/>
      </c>
      <c r="BU476" s="604" t="str">
        <f t="shared" ca="1" si="2589"/>
        <v/>
      </c>
      <c r="BV476" s="125" t="str">
        <f t="shared" ca="1" si="2597"/>
        <v/>
      </c>
      <c r="BW476" s="125" t="str">
        <f t="shared" ca="1" si="2597"/>
        <v/>
      </c>
      <c r="BX476" s="125" t="str">
        <f t="shared" ca="1" si="2597"/>
        <v/>
      </c>
      <c r="BY476" s="125" t="str">
        <f t="shared" ca="1" si="2598"/>
        <v/>
      </c>
      <c r="BZ476" s="125" t="str">
        <f t="shared" ca="1" si="2590"/>
        <v/>
      </c>
      <c r="CA476" s="125" t="str">
        <f t="shared" ca="1" si="2599"/>
        <v/>
      </c>
      <c r="CB476" s="125" t="str">
        <f t="shared" ca="1" si="2600"/>
        <v/>
      </c>
      <c r="CC476" s="125" t="str">
        <f t="shared" ca="1" si="2601"/>
        <v/>
      </c>
      <c r="CD476" s="125" t="str">
        <f t="shared" ca="1" si="2602"/>
        <v/>
      </c>
      <c r="CE476" s="125" t="str">
        <f t="shared" ca="1" si="2603"/>
        <v/>
      </c>
      <c r="CF476" s="125" t="str">
        <f t="shared" ca="1" si="2604"/>
        <v/>
      </c>
      <c r="CG476" s="125" t="str">
        <f t="shared" ca="1" si="2605"/>
        <v/>
      </c>
      <c r="CH476" s="125" t="str">
        <f t="shared" ca="1" si="2606"/>
        <v/>
      </c>
      <c r="CI476" s="125" t="str">
        <f t="shared" ca="1" si="2607"/>
        <v/>
      </c>
      <c r="CJ476" s="125" t="str">
        <f t="array" aca="1" ref="CJ476" ca="1">IFERROR(INDEX($CI$1:$CI$502,SMALL(IF($CI$1:$CI$502&lt;&gt;"",ROW($CI$1:$CI$502)),ROW(469:469))),"")</f>
        <v/>
      </c>
      <c r="CK476" s="125" t="str">
        <f t="shared" ca="1" si="2608"/>
        <v/>
      </c>
      <c r="CL476" s="125" t="str">
        <f t="shared" ca="1" si="2609"/>
        <v/>
      </c>
      <c r="CM476" s="125"/>
      <c r="CO476" s="125" t="str">
        <f t="shared" si="2610"/>
        <v/>
      </c>
      <c r="CP476" s="600" t="str">
        <f t="shared" si="2611"/>
        <v/>
      </c>
      <c r="CQ476" s="600" t="str">
        <f t="shared" si="2627"/>
        <v/>
      </c>
      <c r="CR476" s="600" t="str">
        <f t="shared" si="2612"/>
        <v/>
      </c>
    </row>
    <row r="477" spans="1:96" x14ac:dyDescent="0.25">
      <c r="A477" s="591"/>
      <c r="C477" s="125">
        <f t="shared" si="2557"/>
        <v>475</v>
      </c>
      <c r="D477" s="125" t="e">
        <f t="shared" ca="1" si="2655"/>
        <v>#N/A</v>
      </c>
      <c r="E477" s="125" t="e">
        <f t="shared" ca="1" si="2655"/>
        <v>#N/A</v>
      </c>
      <c r="F477" s="125" t="e">
        <f t="shared" ca="1" si="2655"/>
        <v>#N/A</v>
      </c>
      <c r="G477" s="125" t="e">
        <f t="shared" ca="1" si="2655"/>
        <v>#N/A</v>
      </c>
      <c r="H477" s="125" t="e">
        <f t="shared" ca="1" si="2655"/>
        <v>#N/A</v>
      </c>
      <c r="I477" s="125" t="e">
        <f t="shared" ca="1" si="2655"/>
        <v>#N/A</v>
      </c>
      <c r="J477" s="125" t="e">
        <f t="shared" ca="1" si="2655"/>
        <v>#N/A</v>
      </c>
      <c r="K477" s="125" t="e">
        <f t="shared" ca="1" si="2655"/>
        <v>#N/A</v>
      </c>
      <c r="L477" s="125" t="e">
        <f t="shared" ca="1" si="2655"/>
        <v>#N/A</v>
      </c>
      <c r="M477" s="125" t="e">
        <f t="shared" ca="1" si="2655"/>
        <v>#N/A</v>
      </c>
      <c r="N477" s="125" t="e">
        <f t="shared" ca="1" si="2655"/>
        <v>#N/A</v>
      </c>
      <c r="O477" s="125" t="e">
        <f t="shared" ca="1" si="2655"/>
        <v>#N/A</v>
      </c>
      <c r="P477" s="125" t="e">
        <f t="shared" ca="1" si="2655"/>
        <v>#N/A</v>
      </c>
      <c r="Q477" s="125" t="e">
        <f t="shared" ca="1" si="2655"/>
        <v>#N/A</v>
      </c>
      <c r="R477" s="125" t="e">
        <f t="shared" ca="1" si="2655"/>
        <v>#N/A</v>
      </c>
      <c r="S477" s="125" t="e">
        <f t="shared" ca="1" si="2655"/>
        <v>#N/A</v>
      </c>
      <c r="T477" s="125" t="e">
        <f t="shared" ca="1" si="2648"/>
        <v>#N/A</v>
      </c>
      <c r="U477" s="125" t="e">
        <f t="shared" ca="1" si="2648"/>
        <v>#N/A</v>
      </c>
      <c r="V477" s="125" t="e">
        <f t="shared" ca="1" si="2648"/>
        <v>#N/A</v>
      </c>
      <c r="W477" s="125" t="e">
        <f t="shared" ca="1" si="2648"/>
        <v>#N/A</v>
      </c>
      <c r="X477" s="125" t="e">
        <f t="shared" ca="1" si="2648"/>
        <v>#N/A</v>
      </c>
      <c r="Y477" s="125" t="e">
        <f t="shared" ca="1" si="2648"/>
        <v>#N/A</v>
      </c>
      <c r="Z477" s="125" t="e">
        <f t="shared" ca="1" si="2648"/>
        <v>#N/A</v>
      </c>
      <c r="AA477" s="125" t="e">
        <f t="shared" ca="1" si="2648"/>
        <v>#N/A</v>
      </c>
      <c r="AB477" s="125" t="e">
        <f t="shared" ca="1" si="2648"/>
        <v>#N/A</v>
      </c>
      <c r="AC477" s="125" t="e">
        <f t="shared" ca="1" si="2648"/>
        <v>#N/A</v>
      </c>
      <c r="AD477" s="125" t="e">
        <f t="shared" ca="1" si="2648"/>
        <v>#N/A</v>
      </c>
      <c r="AE477" s="125" t="e">
        <f t="shared" ca="1" si="2648"/>
        <v>#N/A</v>
      </c>
      <c r="AF477" s="125" t="e">
        <f t="shared" ca="1" si="2648"/>
        <v>#N/A</v>
      </c>
      <c r="AG477" s="125" t="e">
        <f t="shared" ca="1" si="2648"/>
        <v>#N/A</v>
      </c>
      <c r="AH477" s="125" t="e">
        <f t="shared" ca="1" si="2648"/>
        <v>#N/A</v>
      </c>
      <c r="AI477" s="125" t="e">
        <f t="shared" ca="1" si="2656"/>
        <v>#N/A</v>
      </c>
      <c r="AJ477" s="125" t="e">
        <f t="shared" ca="1" si="2656"/>
        <v>#N/A</v>
      </c>
      <c r="AK477" s="125" t="e">
        <f t="shared" ca="1" si="2656"/>
        <v>#N/A</v>
      </c>
      <c r="AL477" s="125" t="e">
        <f t="shared" ca="1" si="2656"/>
        <v>#N/A</v>
      </c>
      <c r="AM477" s="125" t="e">
        <f t="shared" ca="1" si="2656"/>
        <v>#N/A</v>
      </c>
      <c r="AN477" s="125" t="e">
        <f t="shared" ca="1" si="2656"/>
        <v>#N/A</v>
      </c>
      <c r="AO477" s="125" t="e">
        <f t="shared" ca="1" si="2656"/>
        <v>#N/A</v>
      </c>
      <c r="AP477" s="125" t="e">
        <f t="shared" ca="1" si="2656"/>
        <v>#N/A</v>
      </c>
      <c r="AQ477" s="125" t="e">
        <f t="shared" ca="1" si="2656"/>
        <v>#N/A</v>
      </c>
      <c r="AR477" s="125" t="e">
        <f t="shared" ca="1" si="2656"/>
        <v>#N/A</v>
      </c>
      <c r="AS477" s="125" t="e">
        <f t="shared" ca="1" si="2656"/>
        <v>#N/A</v>
      </c>
      <c r="AT477" s="125" t="e">
        <f t="shared" ca="1" si="2656"/>
        <v>#N/A</v>
      </c>
      <c r="AU477" s="125" t="e">
        <f t="shared" ca="1" si="2656"/>
        <v>#N/A</v>
      </c>
      <c r="AV477" s="125" t="e">
        <f t="shared" ca="1" si="2656"/>
        <v>#N/A</v>
      </c>
      <c r="AW477" s="125" t="e">
        <f t="shared" ca="1" si="2656"/>
        <v>#N/A</v>
      </c>
      <c r="AX477" s="125" t="e">
        <f t="shared" ca="1" si="2656"/>
        <v>#N/A</v>
      </c>
      <c r="AY477" s="125" t="e">
        <f t="shared" ca="1" si="2649"/>
        <v>#N/A</v>
      </c>
      <c r="AZ477" s="125" t="e">
        <f t="shared" ca="1" si="2649"/>
        <v>#N/A</v>
      </c>
      <c r="BA477" s="125" t="e">
        <f t="shared" ca="1" si="2649"/>
        <v>#N/A</v>
      </c>
      <c r="BB477" s="125" t="str">
        <f t="shared" ca="1" si="2550"/>
        <v/>
      </c>
      <c r="BC477" s="125" t="str">
        <f t="shared" ca="1" si="2542"/>
        <v/>
      </c>
      <c r="BD477" s="125" t="str">
        <f t="shared" ca="1" si="2543"/>
        <v/>
      </c>
      <c r="BE477" s="125" t="str">
        <f t="shared" ca="1" si="2544"/>
        <v/>
      </c>
      <c r="BF477" t="str">
        <f t="shared" ca="1" si="2551"/>
        <v/>
      </c>
      <c r="BG477" s="125" t="str">
        <f t="shared" ca="1" si="2578"/>
        <v/>
      </c>
      <c r="BI477" s="606" t="str">
        <f t="shared" ca="1" si="2613"/>
        <v/>
      </c>
      <c r="BJ477" s="125" t="str">
        <f t="shared" ca="1" si="2591"/>
        <v/>
      </c>
      <c r="BK477" s="125" t="str">
        <f t="shared" ca="1" si="2614"/>
        <v/>
      </c>
      <c r="BL477" s="125" t="str">
        <f t="shared" ref="BL477" ca="1" si="2712">IFERROR(INDEX($D$2:$BA$203,$A$41-1+$BI477,$A$27-3)*IF(RTF_unit="K",1,IF(RTF_unit="lb",1/1000,IF(RTF_unit="T",2,1))),"")</f>
        <v/>
      </c>
      <c r="BM477" s="125" t="str">
        <f t="shared" ref="BM477" ca="1" si="2713">IFERROR(INDEX($D$2:$BA$203,$A$41-1+$BI477,$A$27-1)*IF(RTF_unit="K",1,IF(RTF_unit="lb",1/1000,IF(RTF_unit="T",2,1))),"")</f>
        <v/>
      </c>
      <c r="BN477" s="125" t="str">
        <f t="shared" ref="BN477" ca="1" si="2714">IFERROR(INDEX($D$2:$BA$203,$A$41-1+$BI477,$A$27-2)*IF(RTF_unit="K",1,IF(RTF_unit="lb",1/1000,IF(RTF_unit="T",2,1))),"")</f>
        <v/>
      </c>
      <c r="BO477" s="125" t="str">
        <f t="shared" ref="BO477" ca="1" si="2715">IFERROR(INDEX($D$2:$BA$203,$A$41-1+$BI477,$A$27)*IF(RTF_unit_Moment="kip-ft",1,IF(RTF_unit_Moment="kip-in",1/12,IF(RTF_unit_Moment="lb-ft",1/1000,IF(RTF_unit_Moment="lb-in",1/12000,1)))),"")</f>
        <v/>
      </c>
      <c r="BP477" s="125" t="str">
        <f t="shared" ref="BP477" ca="1" si="2716">IFERROR(INDEX($D$2:$BA$203,$A$41-1+$BI477,$A$30)*IF(RTF_unit_Moment="kip-ft",1,IF(RTF_unit_Moment="kip-in",1/12,IF(RTF_unit_Moment="lb-ft",1/1000,IF(RTF_unit_Moment="lb-in",1/12000,1)))),"")</f>
        <v/>
      </c>
      <c r="BQ477" s="125" t="str">
        <f t="shared" ca="1" si="2620"/>
        <v/>
      </c>
      <c r="BR477" s="125" t="str">
        <f t="shared" ca="1" si="2621"/>
        <v/>
      </c>
      <c r="BT477" s="125" t="str">
        <f t="array" aca="1" ref="BT477" ca="1">IFERROR(INDEX($BB$1:$BB$203,SMALL(IF($BB$1:$BB$203&lt;&gt;"",ROW($BB$1:$BB$203)),ROW(470:470))),"")</f>
        <v/>
      </c>
      <c r="BU477" s="604" t="str">
        <f t="shared" ca="1" si="2589"/>
        <v/>
      </c>
      <c r="BV477" s="125" t="str">
        <f t="shared" ca="1" si="2597"/>
        <v/>
      </c>
      <c r="BW477" s="125" t="str">
        <f t="shared" ca="1" si="2597"/>
        <v/>
      </c>
      <c r="BX477" s="125" t="str">
        <f t="shared" ca="1" si="2597"/>
        <v/>
      </c>
      <c r="BY477" s="125" t="str">
        <f t="shared" ca="1" si="2598"/>
        <v/>
      </c>
      <c r="BZ477" s="125" t="str">
        <f t="shared" ca="1" si="2590"/>
        <v/>
      </c>
      <c r="CA477" s="125" t="str">
        <f t="shared" ca="1" si="2599"/>
        <v/>
      </c>
      <c r="CB477" s="125" t="str">
        <f t="shared" ca="1" si="2600"/>
        <v/>
      </c>
      <c r="CC477" s="125" t="str">
        <f t="shared" ca="1" si="2601"/>
        <v/>
      </c>
      <c r="CD477" s="125" t="str">
        <f t="shared" ca="1" si="2602"/>
        <v/>
      </c>
      <c r="CE477" s="125" t="str">
        <f t="shared" ca="1" si="2603"/>
        <v/>
      </c>
      <c r="CF477" s="125" t="str">
        <f t="shared" ca="1" si="2604"/>
        <v/>
      </c>
      <c r="CG477" s="125" t="str">
        <f t="shared" ca="1" si="2605"/>
        <v/>
      </c>
      <c r="CH477" s="125" t="str">
        <f t="shared" ca="1" si="2606"/>
        <v/>
      </c>
      <c r="CI477" s="125" t="str">
        <f t="shared" ca="1" si="2607"/>
        <v/>
      </c>
      <c r="CJ477" s="125" t="str">
        <f t="array" aca="1" ref="CJ477" ca="1">IFERROR(INDEX($CI$1:$CI$502,SMALL(IF($CI$1:$CI$502&lt;&gt;"",ROW($CI$1:$CI$502)),ROW(470:470))),"")</f>
        <v/>
      </c>
      <c r="CK477" s="125" t="str">
        <f t="shared" ca="1" si="2608"/>
        <v/>
      </c>
      <c r="CL477" s="125" t="str">
        <f t="shared" ca="1" si="2609"/>
        <v/>
      </c>
      <c r="CM477" s="125"/>
      <c r="CO477" s="125" t="str">
        <f t="shared" si="2610"/>
        <v/>
      </c>
      <c r="CP477" s="600" t="str">
        <f t="shared" si="2611"/>
        <v/>
      </c>
      <c r="CQ477" s="600" t="str">
        <f t="shared" si="2627"/>
        <v/>
      </c>
      <c r="CR477" s="600" t="str">
        <f t="shared" si="2612"/>
        <v/>
      </c>
    </row>
    <row r="478" spans="1:96" x14ac:dyDescent="0.25">
      <c r="A478" s="591"/>
      <c r="C478" s="125">
        <f t="shared" si="2557"/>
        <v>476</v>
      </c>
      <c r="D478" s="125" t="e">
        <f t="shared" ca="1" si="2655"/>
        <v>#N/A</v>
      </c>
      <c r="E478" s="125" t="e">
        <f t="shared" ca="1" si="2655"/>
        <v>#N/A</v>
      </c>
      <c r="F478" s="125" t="e">
        <f t="shared" ca="1" si="2655"/>
        <v>#N/A</v>
      </c>
      <c r="G478" s="125" t="e">
        <f t="shared" ca="1" si="2655"/>
        <v>#N/A</v>
      </c>
      <c r="H478" s="125" t="e">
        <f t="shared" ca="1" si="2655"/>
        <v>#N/A</v>
      </c>
      <c r="I478" s="125" t="e">
        <f t="shared" ca="1" si="2655"/>
        <v>#N/A</v>
      </c>
      <c r="J478" s="125" t="e">
        <f t="shared" ca="1" si="2655"/>
        <v>#N/A</v>
      </c>
      <c r="K478" s="125" t="e">
        <f t="shared" ca="1" si="2655"/>
        <v>#N/A</v>
      </c>
      <c r="L478" s="125" t="e">
        <f t="shared" ca="1" si="2655"/>
        <v>#N/A</v>
      </c>
      <c r="M478" s="125" t="e">
        <f t="shared" ca="1" si="2655"/>
        <v>#N/A</v>
      </c>
      <c r="N478" s="125" t="e">
        <f t="shared" ca="1" si="2655"/>
        <v>#N/A</v>
      </c>
      <c r="O478" s="125" t="e">
        <f t="shared" ca="1" si="2655"/>
        <v>#N/A</v>
      </c>
      <c r="P478" s="125" t="e">
        <f t="shared" ca="1" si="2655"/>
        <v>#N/A</v>
      </c>
      <c r="Q478" s="125" t="e">
        <f t="shared" ca="1" si="2655"/>
        <v>#N/A</v>
      </c>
      <c r="R478" s="125" t="e">
        <f t="shared" ca="1" si="2655"/>
        <v>#N/A</v>
      </c>
      <c r="S478" s="125" t="e">
        <f t="shared" ca="1" si="2655"/>
        <v>#N/A</v>
      </c>
      <c r="T478" s="125" t="e">
        <f t="shared" ca="1" si="2648"/>
        <v>#N/A</v>
      </c>
      <c r="U478" s="125" t="e">
        <f t="shared" ca="1" si="2648"/>
        <v>#N/A</v>
      </c>
      <c r="V478" s="125" t="e">
        <f t="shared" ca="1" si="2648"/>
        <v>#N/A</v>
      </c>
      <c r="W478" s="125" t="e">
        <f t="shared" ca="1" si="2648"/>
        <v>#N/A</v>
      </c>
      <c r="X478" s="125" t="e">
        <f t="shared" ca="1" si="2648"/>
        <v>#N/A</v>
      </c>
      <c r="Y478" s="125" t="e">
        <f t="shared" ca="1" si="2648"/>
        <v>#N/A</v>
      </c>
      <c r="Z478" s="125" t="e">
        <f t="shared" ca="1" si="2648"/>
        <v>#N/A</v>
      </c>
      <c r="AA478" s="125" t="e">
        <f t="shared" ca="1" si="2648"/>
        <v>#N/A</v>
      </c>
      <c r="AB478" s="125" t="e">
        <f t="shared" ca="1" si="2648"/>
        <v>#N/A</v>
      </c>
      <c r="AC478" s="125" t="e">
        <f t="shared" ca="1" si="2648"/>
        <v>#N/A</v>
      </c>
      <c r="AD478" s="125" t="e">
        <f t="shared" ca="1" si="2648"/>
        <v>#N/A</v>
      </c>
      <c r="AE478" s="125" t="e">
        <f t="shared" ca="1" si="2648"/>
        <v>#N/A</v>
      </c>
      <c r="AF478" s="125" t="e">
        <f t="shared" ca="1" si="2648"/>
        <v>#N/A</v>
      </c>
      <c r="AG478" s="125" t="e">
        <f t="shared" ca="1" si="2648"/>
        <v>#N/A</v>
      </c>
      <c r="AH478" s="125" t="e">
        <f t="shared" ca="1" si="2648"/>
        <v>#N/A</v>
      </c>
      <c r="AI478" s="125" t="e">
        <f t="shared" ca="1" si="2656"/>
        <v>#N/A</v>
      </c>
      <c r="AJ478" s="125" t="e">
        <f t="shared" ca="1" si="2656"/>
        <v>#N/A</v>
      </c>
      <c r="AK478" s="125" t="e">
        <f t="shared" ca="1" si="2656"/>
        <v>#N/A</v>
      </c>
      <c r="AL478" s="125" t="e">
        <f t="shared" ca="1" si="2656"/>
        <v>#N/A</v>
      </c>
      <c r="AM478" s="125" t="e">
        <f t="shared" ca="1" si="2656"/>
        <v>#N/A</v>
      </c>
      <c r="AN478" s="125" t="e">
        <f t="shared" ca="1" si="2656"/>
        <v>#N/A</v>
      </c>
      <c r="AO478" s="125" t="e">
        <f t="shared" ca="1" si="2656"/>
        <v>#N/A</v>
      </c>
      <c r="AP478" s="125" t="e">
        <f t="shared" ca="1" si="2656"/>
        <v>#N/A</v>
      </c>
      <c r="AQ478" s="125" t="e">
        <f t="shared" ca="1" si="2656"/>
        <v>#N/A</v>
      </c>
      <c r="AR478" s="125" t="e">
        <f t="shared" ca="1" si="2656"/>
        <v>#N/A</v>
      </c>
      <c r="AS478" s="125" t="e">
        <f t="shared" ca="1" si="2656"/>
        <v>#N/A</v>
      </c>
      <c r="AT478" s="125" t="e">
        <f t="shared" ca="1" si="2656"/>
        <v>#N/A</v>
      </c>
      <c r="AU478" s="125" t="e">
        <f t="shared" ca="1" si="2656"/>
        <v>#N/A</v>
      </c>
      <c r="AV478" s="125" t="e">
        <f t="shared" ca="1" si="2656"/>
        <v>#N/A</v>
      </c>
      <c r="AW478" s="125" t="e">
        <f t="shared" ca="1" si="2656"/>
        <v>#N/A</v>
      </c>
      <c r="AX478" s="125" t="e">
        <f t="shared" ca="1" si="2656"/>
        <v>#N/A</v>
      </c>
      <c r="AY478" s="125" t="e">
        <f t="shared" ca="1" si="2649"/>
        <v>#N/A</v>
      </c>
      <c r="AZ478" s="125" t="e">
        <f t="shared" ca="1" si="2649"/>
        <v>#N/A</v>
      </c>
      <c r="BA478" s="125" t="e">
        <f t="shared" ca="1" si="2649"/>
        <v>#N/A</v>
      </c>
      <c r="BB478" s="125" t="str">
        <f t="shared" ca="1" si="2550"/>
        <v/>
      </c>
      <c r="BC478" s="125" t="str">
        <f t="shared" ca="1" si="2542"/>
        <v/>
      </c>
      <c r="BD478" s="125" t="str">
        <f t="shared" ca="1" si="2543"/>
        <v/>
      </c>
      <c r="BE478" s="125" t="str">
        <f t="shared" ca="1" si="2544"/>
        <v/>
      </c>
      <c r="BF478" t="str">
        <f t="shared" ca="1" si="2551"/>
        <v/>
      </c>
      <c r="BG478" s="125" t="str">
        <f t="shared" ca="1" si="2578"/>
        <v/>
      </c>
      <c r="BI478" s="606" t="str">
        <f t="shared" ca="1" si="2613"/>
        <v/>
      </c>
      <c r="BJ478" s="125" t="str">
        <f t="shared" ca="1" si="2591"/>
        <v/>
      </c>
      <c r="BK478" s="125" t="str">
        <f t="shared" ca="1" si="2614"/>
        <v/>
      </c>
      <c r="BL478" s="125" t="str">
        <f t="shared" ref="BL478" ca="1" si="2717">IFERROR(INDEX($D$2:$BA$203,$A$41-1+$BI478,$A$27-3)*IF(RTF_unit="K",1,IF(RTF_unit="lb",1/1000,IF(RTF_unit="T",2,1))),"")</f>
        <v/>
      </c>
      <c r="BM478" s="125" t="str">
        <f t="shared" ref="BM478" ca="1" si="2718">IFERROR(INDEX($D$2:$BA$203,$A$41-1+$BI478,$A$27-1)*IF(RTF_unit="K",1,IF(RTF_unit="lb",1/1000,IF(RTF_unit="T",2,1))),"")</f>
        <v/>
      </c>
      <c r="BN478" s="125" t="str">
        <f t="shared" ref="BN478" ca="1" si="2719">IFERROR(INDEX($D$2:$BA$203,$A$41-1+$BI478,$A$27-2)*IF(RTF_unit="K",1,IF(RTF_unit="lb",1/1000,IF(RTF_unit="T",2,1))),"")</f>
        <v/>
      </c>
      <c r="BO478" s="125" t="str">
        <f t="shared" ref="BO478" ca="1" si="2720">IFERROR(INDEX($D$2:$BA$203,$A$41-1+$BI478,$A$27)*IF(RTF_unit_Moment="kip-ft",1,IF(RTF_unit_Moment="kip-in",1/12,IF(RTF_unit_Moment="lb-ft",1/1000,IF(RTF_unit_Moment="lb-in",1/12000,1)))),"")</f>
        <v/>
      </c>
      <c r="BP478" s="125" t="str">
        <f t="shared" ref="BP478" ca="1" si="2721">IFERROR(INDEX($D$2:$BA$203,$A$41-1+$BI478,$A$30)*IF(RTF_unit_Moment="kip-ft",1,IF(RTF_unit_Moment="kip-in",1/12,IF(RTF_unit_Moment="lb-ft",1/1000,IF(RTF_unit_Moment="lb-in",1/12000,1)))),"")</f>
        <v/>
      </c>
      <c r="BQ478" s="125" t="str">
        <f t="shared" ca="1" si="2620"/>
        <v/>
      </c>
      <c r="BR478" s="125" t="str">
        <f t="shared" ca="1" si="2621"/>
        <v/>
      </c>
      <c r="BT478" s="125" t="str">
        <f t="array" aca="1" ref="BT478" ca="1">IFERROR(INDEX($BB$1:$BB$203,SMALL(IF($BB$1:$BB$203&lt;&gt;"",ROW($BB$1:$BB$203)),ROW(471:471))),"")</f>
        <v/>
      </c>
      <c r="BU478" s="604" t="str">
        <f t="shared" ca="1" si="2589"/>
        <v/>
      </c>
      <c r="BV478" s="125" t="str">
        <f t="shared" ca="1" si="2597"/>
        <v/>
      </c>
      <c r="BW478" s="125" t="str">
        <f t="shared" ca="1" si="2597"/>
        <v/>
      </c>
      <c r="BX478" s="125" t="str">
        <f t="shared" ca="1" si="2597"/>
        <v/>
      </c>
      <c r="BY478" s="125" t="str">
        <f t="shared" ca="1" si="2598"/>
        <v/>
      </c>
      <c r="BZ478" s="125" t="str">
        <f t="shared" ca="1" si="2590"/>
        <v/>
      </c>
      <c r="CA478" s="125" t="str">
        <f t="shared" ca="1" si="2599"/>
        <v/>
      </c>
      <c r="CB478" s="125" t="str">
        <f t="shared" ca="1" si="2600"/>
        <v/>
      </c>
      <c r="CC478" s="125" t="str">
        <f t="shared" ca="1" si="2601"/>
        <v/>
      </c>
      <c r="CD478" s="125" t="str">
        <f t="shared" ca="1" si="2602"/>
        <v/>
      </c>
      <c r="CE478" s="125" t="str">
        <f t="shared" ca="1" si="2603"/>
        <v/>
      </c>
      <c r="CF478" s="125" t="str">
        <f t="shared" ca="1" si="2604"/>
        <v/>
      </c>
      <c r="CG478" s="125" t="str">
        <f t="shared" ca="1" si="2605"/>
        <v/>
      </c>
      <c r="CH478" s="125" t="str">
        <f t="shared" ca="1" si="2606"/>
        <v/>
      </c>
      <c r="CI478" s="125" t="str">
        <f t="shared" ca="1" si="2607"/>
        <v/>
      </c>
      <c r="CJ478" s="125" t="str">
        <f t="array" aca="1" ref="CJ478" ca="1">IFERROR(INDEX($CI$1:$CI$502,SMALL(IF($CI$1:$CI$502&lt;&gt;"",ROW($CI$1:$CI$502)),ROW(471:471))),"")</f>
        <v/>
      </c>
      <c r="CK478" s="125" t="str">
        <f t="shared" ca="1" si="2608"/>
        <v/>
      </c>
      <c r="CL478" s="125" t="str">
        <f t="shared" ca="1" si="2609"/>
        <v/>
      </c>
      <c r="CM478" s="125"/>
      <c r="CO478" s="125" t="str">
        <f t="shared" si="2610"/>
        <v/>
      </c>
      <c r="CP478" s="600" t="str">
        <f t="shared" si="2611"/>
        <v/>
      </c>
      <c r="CQ478" s="600" t="str">
        <f t="shared" si="2627"/>
        <v/>
      </c>
      <c r="CR478" s="600" t="str">
        <f t="shared" si="2612"/>
        <v/>
      </c>
    </row>
    <row r="479" spans="1:96" x14ac:dyDescent="0.25">
      <c r="A479" s="591"/>
      <c r="C479" s="125">
        <f t="shared" si="2557"/>
        <v>477</v>
      </c>
      <c r="D479" s="125" t="e">
        <f t="shared" ca="1" si="2655"/>
        <v>#N/A</v>
      </c>
      <c r="E479" s="125" t="e">
        <f t="shared" ca="1" si="2655"/>
        <v>#N/A</v>
      </c>
      <c r="F479" s="125" t="e">
        <f t="shared" ca="1" si="2655"/>
        <v>#N/A</v>
      </c>
      <c r="G479" s="125" t="e">
        <f t="shared" ca="1" si="2655"/>
        <v>#N/A</v>
      </c>
      <c r="H479" s="125" t="e">
        <f t="shared" ca="1" si="2655"/>
        <v>#N/A</v>
      </c>
      <c r="I479" s="125" t="e">
        <f t="shared" ca="1" si="2655"/>
        <v>#N/A</v>
      </c>
      <c r="J479" s="125" t="e">
        <f t="shared" ca="1" si="2655"/>
        <v>#N/A</v>
      </c>
      <c r="K479" s="125" t="e">
        <f t="shared" ca="1" si="2655"/>
        <v>#N/A</v>
      </c>
      <c r="L479" s="125" t="e">
        <f t="shared" ca="1" si="2655"/>
        <v>#N/A</v>
      </c>
      <c r="M479" s="125" t="e">
        <f t="shared" ca="1" si="2655"/>
        <v>#N/A</v>
      </c>
      <c r="N479" s="125" t="e">
        <f t="shared" ca="1" si="2655"/>
        <v>#N/A</v>
      </c>
      <c r="O479" s="125" t="e">
        <f t="shared" ca="1" si="2655"/>
        <v>#N/A</v>
      </c>
      <c r="P479" s="125" t="e">
        <f t="shared" ca="1" si="2655"/>
        <v>#N/A</v>
      </c>
      <c r="Q479" s="125" t="e">
        <f t="shared" ca="1" si="2655"/>
        <v>#N/A</v>
      </c>
      <c r="R479" s="125" t="e">
        <f t="shared" ca="1" si="2655"/>
        <v>#N/A</v>
      </c>
      <c r="S479" s="125" t="e">
        <f t="shared" ca="1" si="2655"/>
        <v>#N/A</v>
      </c>
      <c r="T479" s="125" t="e">
        <f t="shared" ca="1" si="2648"/>
        <v>#N/A</v>
      </c>
      <c r="U479" s="125" t="e">
        <f t="shared" ca="1" si="2648"/>
        <v>#N/A</v>
      </c>
      <c r="V479" s="125" t="e">
        <f t="shared" ca="1" si="2648"/>
        <v>#N/A</v>
      </c>
      <c r="W479" s="125" t="e">
        <f t="shared" ca="1" si="2648"/>
        <v>#N/A</v>
      </c>
      <c r="X479" s="125" t="e">
        <f t="shared" ca="1" si="2648"/>
        <v>#N/A</v>
      </c>
      <c r="Y479" s="125" t="e">
        <f t="shared" ca="1" si="2648"/>
        <v>#N/A</v>
      </c>
      <c r="Z479" s="125" t="e">
        <f t="shared" ca="1" si="2648"/>
        <v>#N/A</v>
      </c>
      <c r="AA479" s="125" t="e">
        <f t="shared" ca="1" si="2648"/>
        <v>#N/A</v>
      </c>
      <c r="AB479" s="125" t="e">
        <f t="shared" ca="1" si="2648"/>
        <v>#N/A</v>
      </c>
      <c r="AC479" s="125" t="e">
        <f t="shared" ca="1" si="2648"/>
        <v>#N/A</v>
      </c>
      <c r="AD479" s="125" t="e">
        <f t="shared" ca="1" si="2648"/>
        <v>#N/A</v>
      </c>
      <c r="AE479" s="125" t="e">
        <f t="shared" ca="1" si="2648"/>
        <v>#N/A</v>
      </c>
      <c r="AF479" s="125" t="e">
        <f t="shared" ca="1" si="2648"/>
        <v>#N/A</v>
      </c>
      <c r="AG479" s="125" t="e">
        <f t="shared" ca="1" si="2648"/>
        <v>#N/A</v>
      </c>
      <c r="AH479" s="125" t="e">
        <f t="shared" ca="1" si="2648"/>
        <v>#N/A</v>
      </c>
      <c r="AI479" s="125" t="e">
        <f t="shared" ca="1" si="2656"/>
        <v>#N/A</v>
      </c>
      <c r="AJ479" s="125" t="e">
        <f t="shared" ca="1" si="2656"/>
        <v>#N/A</v>
      </c>
      <c r="AK479" s="125" t="e">
        <f t="shared" ca="1" si="2656"/>
        <v>#N/A</v>
      </c>
      <c r="AL479" s="125" t="e">
        <f t="shared" ca="1" si="2656"/>
        <v>#N/A</v>
      </c>
      <c r="AM479" s="125" t="e">
        <f t="shared" ca="1" si="2656"/>
        <v>#N/A</v>
      </c>
      <c r="AN479" s="125" t="e">
        <f t="shared" ca="1" si="2656"/>
        <v>#N/A</v>
      </c>
      <c r="AO479" s="125" t="e">
        <f t="shared" ca="1" si="2656"/>
        <v>#N/A</v>
      </c>
      <c r="AP479" s="125" t="e">
        <f t="shared" ca="1" si="2656"/>
        <v>#N/A</v>
      </c>
      <c r="AQ479" s="125" t="e">
        <f t="shared" ca="1" si="2656"/>
        <v>#N/A</v>
      </c>
      <c r="AR479" s="125" t="e">
        <f t="shared" ca="1" si="2656"/>
        <v>#N/A</v>
      </c>
      <c r="AS479" s="125" t="e">
        <f t="shared" ca="1" si="2656"/>
        <v>#N/A</v>
      </c>
      <c r="AT479" s="125" t="e">
        <f t="shared" ca="1" si="2656"/>
        <v>#N/A</v>
      </c>
      <c r="AU479" s="125" t="e">
        <f t="shared" ca="1" si="2656"/>
        <v>#N/A</v>
      </c>
      <c r="AV479" s="125" t="e">
        <f t="shared" ca="1" si="2656"/>
        <v>#N/A</v>
      </c>
      <c r="AW479" s="125" t="e">
        <f t="shared" ca="1" si="2656"/>
        <v>#N/A</v>
      </c>
      <c r="AX479" s="125" t="e">
        <f t="shared" ca="1" si="2656"/>
        <v>#N/A</v>
      </c>
      <c r="AY479" s="125" t="e">
        <f t="shared" ca="1" si="2649"/>
        <v>#N/A</v>
      </c>
      <c r="AZ479" s="125" t="e">
        <f t="shared" ca="1" si="2649"/>
        <v>#N/A</v>
      </c>
      <c r="BA479" s="125" t="e">
        <f t="shared" ca="1" si="2649"/>
        <v>#N/A</v>
      </c>
      <c r="BB479" s="125" t="str">
        <f t="shared" ca="1" si="2550"/>
        <v/>
      </c>
      <c r="BC479" s="125" t="str">
        <f t="shared" ca="1" si="2542"/>
        <v/>
      </c>
      <c r="BD479" s="125" t="str">
        <f t="shared" ca="1" si="2543"/>
        <v/>
      </c>
      <c r="BE479" s="125" t="str">
        <f t="shared" ca="1" si="2544"/>
        <v/>
      </c>
      <c r="BF479" t="str">
        <f t="shared" ca="1" si="2551"/>
        <v/>
      </c>
      <c r="BG479" s="125" t="str">
        <f t="shared" ca="1" si="2578"/>
        <v/>
      </c>
      <c r="BI479" s="606" t="str">
        <f t="shared" ca="1" si="2613"/>
        <v/>
      </c>
      <c r="BJ479" s="125" t="str">
        <f t="shared" ca="1" si="2591"/>
        <v/>
      </c>
      <c r="BK479" s="125" t="str">
        <f t="shared" ca="1" si="2614"/>
        <v/>
      </c>
      <c r="BL479" s="125" t="str">
        <f t="shared" ref="BL479" ca="1" si="2722">IFERROR(INDEX($D$2:$BA$203,$A$41-1+$BI479,$A$27-3)*IF(RTF_unit="K",1,IF(RTF_unit="lb",1/1000,IF(RTF_unit="T",2,1))),"")</f>
        <v/>
      </c>
      <c r="BM479" s="125" t="str">
        <f t="shared" ref="BM479" ca="1" si="2723">IFERROR(INDEX($D$2:$BA$203,$A$41-1+$BI479,$A$27-1)*IF(RTF_unit="K",1,IF(RTF_unit="lb",1/1000,IF(RTF_unit="T",2,1))),"")</f>
        <v/>
      </c>
      <c r="BN479" s="125" t="str">
        <f t="shared" ref="BN479" ca="1" si="2724">IFERROR(INDEX($D$2:$BA$203,$A$41-1+$BI479,$A$27-2)*IF(RTF_unit="K",1,IF(RTF_unit="lb",1/1000,IF(RTF_unit="T",2,1))),"")</f>
        <v/>
      </c>
      <c r="BO479" s="125" t="str">
        <f t="shared" ref="BO479" ca="1" si="2725">IFERROR(INDEX($D$2:$BA$203,$A$41-1+$BI479,$A$27)*IF(RTF_unit_Moment="kip-ft",1,IF(RTF_unit_Moment="kip-in",1/12,IF(RTF_unit_Moment="lb-ft",1/1000,IF(RTF_unit_Moment="lb-in",1/12000,1)))),"")</f>
        <v/>
      </c>
      <c r="BP479" s="125" t="str">
        <f t="shared" ref="BP479" ca="1" si="2726">IFERROR(INDEX($D$2:$BA$203,$A$41-1+$BI479,$A$30)*IF(RTF_unit_Moment="kip-ft",1,IF(RTF_unit_Moment="kip-in",1/12,IF(RTF_unit_Moment="lb-ft",1/1000,IF(RTF_unit_Moment="lb-in",1/12000,1)))),"")</f>
        <v/>
      </c>
      <c r="BQ479" s="125" t="str">
        <f t="shared" ca="1" si="2620"/>
        <v/>
      </c>
      <c r="BR479" s="125" t="str">
        <f t="shared" ca="1" si="2621"/>
        <v/>
      </c>
      <c r="BT479" s="125" t="str">
        <f t="array" aca="1" ref="BT479" ca="1">IFERROR(INDEX($BB$1:$BB$203,SMALL(IF($BB$1:$BB$203&lt;&gt;"",ROW($BB$1:$BB$203)),ROW(472:472))),"")</f>
        <v/>
      </c>
      <c r="BU479" s="604" t="str">
        <f t="shared" ca="1" si="2589"/>
        <v/>
      </c>
      <c r="BV479" s="125" t="str">
        <f t="shared" ca="1" si="2597"/>
        <v/>
      </c>
      <c r="BW479" s="125" t="str">
        <f t="shared" ca="1" si="2597"/>
        <v/>
      </c>
      <c r="BX479" s="125" t="str">
        <f t="shared" ca="1" si="2597"/>
        <v/>
      </c>
      <c r="BY479" s="125" t="str">
        <f t="shared" ca="1" si="2598"/>
        <v/>
      </c>
      <c r="BZ479" s="125" t="str">
        <f t="shared" ca="1" si="2590"/>
        <v/>
      </c>
      <c r="CA479" s="125" t="str">
        <f t="shared" ca="1" si="2599"/>
        <v/>
      </c>
      <c r="CB479" s="125" t="str">
        <f t="shared" ca="1" si="2600"/>
        <v/>
      </c>
      <c r="CC479" s="125" t="str">
        <f t="shared" ca="1" si="2601"/>
        <v/>
      </c>
      <c r="CD479" s="125" t="str">
        <f t="shared" ca="1" si="2602"/>
        <v/>
      </c>
      <c r="CE479" s="125" t="str">
        <f t="shared" ca="1" si="2603"/>
        <v/>
      </c>
      <c r="CF479" s="125" t="str">
        <f t="shared" ca="1" si="2604"/>
        <v/>
      </c>
      <c r="CG479" s="125" t="str">
        <f t="shared" ca="1" si="2605"/>
        <v/>
      </c>
      <c r="CH479" s="125" t="str">
        <f t="shared" ca="1" si="2606"/>
        <v/>
      </c>
      <c r="CI479" s="125" t="str">
        <f t="shared" ca="1" si="2607"/>
        <v/>
      </c>
      <c r="CJ479" s="125" t="str">
        <f t="array" aca="1" ref="CJ479" ca="1">IFERROR(INDEX($CI$1:$CI$502,SMALL(IF($CI$1:$CI$502&lt;&gt;"",ROW($CI$1:$CI$502)),ROW(472:472))),"")</f>
        <v/>
      </c>
      <c r="CK479" s="125" t="str">
        <f t="shared" ca="1" si="2608"/>
        <v/>
      </c>
      <c r="CL479" s="125" t="str">
        <f t="shared" ca="1" si="2609"/>
        <v/>
      </c>
      <c r="CM479" s="125"/>
      <c r="CO479" s="125" t="str">
        <f t="shared" si="2610"/>
        <v/>
      </c>
      <c r="CP479" s="600" t="str">
        <f t="shared" si="2611"/>
        <v/>
      </c>
      <c r="CQ479" s="600" t="str">
        <f t="shared" si="2627"/>
        <v/>
      </c>
      <c r="CR479" s="600" t="str">
        <f t="shared" si="2612"/>
        <v/>
      </c>
    </row>
    <row r="480" spans="1:96" x14ac:dyDescent="0.25">
      <c r="A480" s="591"/>
      <c r="C480" s="125">
        <f t="shared" si="2557"/>
        <v>478</v>
      </c>
      <c r="D480" s="125" t="e">
        <f t="shared" ca="1" si="2655"/>
        <v>#N/A</v>
      </c>
      <c r="E480" s="125" t="e">
        <f t="shared" ca="1" si="2655"/>
        <v>#N/A</v>
      </c>
      <c r="F480" s="125" t="e">
        <f t="shared" ca="1" si="2655"/>
        <v>#N/A</v>
      </c>
      <c r="G480" s="125" t="e">
        <f t="shared" ca="1" si="2655"/>
        <v>#N/A</v>
      </c>
      <c r="H480" s="125" t="e">
        <f t="shared" ca="1" si="2655"/>
        <v>#N/A</v>
      </c>
      <c r="I480" s="125" t="e">
        <f t="shared" ca="1" si="2655"/>
        <v>#N/A</v>
      </c>
      <c r="J480" s="125" t="e">
        <f t="shared" ca="1" si="2655"/>
        <v>#N/A</v>
      </c>
      <c r="K480" s="125" t="e">
        <f t="shared" ca="1" si="2655"/>
        <v>#N/A</v>
      </c>
      <c r="L480" s="125" t="e">
        <f t="shared" ca="1" si="2655"/>
        <v>#N/A</v>
      </c>
      <c r="M480" s="125" t="e">
        <f t="shared" ca="1" si="2655"/>
        <v>#N/A</v>
      </c>
      <c r="N480" s="125" t="e">
        <f t="shared" ca="1" si="2655"/>
        <v>#N/A</v>
      </c>
      <c r="O480" s="125" t="e">
        <f t="shared" ca="1" si="2655"/>
        <v>#N/A</v>
      </c>
      <c r="P480" s="125" t="e">
        <f t="shared" ca="1" si="2655"/>
        <v>#N/A</v>
      </c>
      <c r="Q480" s="125" t="e">
        <f t="shared" ca="1" si="2655"/>
        <v>#N/A</v>
      </c>
      <c r="R480" s="125" t="e">
        <f t="shared" ca="1" si="2655"/>
        <v>#N/A</v>
      </c>
      <c r="S480" s="125" t="e">
        <f t="shared" ca="1" si="2655"/>
        <v>#N/A</v>
      </c>
      <c r="T480" s="125" t="e">
        <f t="shared" ca="1" si="2648"/>
        <v>#N/A</v>
      </c>
      <c r="U480" s="125" t="e">
        <f t="shared" ca="1" si="2648"/>
        <v>#N/A</v>
      </c>
      <c r="V480" s="125" t="e">
        <f t="shared" ca="1" si="2648"/>
        <v>#N/A</v>
      </c>
      <c r="W480" s="125" t="e">
        <f t="shared" ca="1" si="2648"/>
        <v>#N/A</v>
      </c>
      <c r="X480" s="125" t="e">
        <f t="shared" ca="1" si="2648"/>
        <v>#N/A</v>
      </c>
      <c r="Y480" s="125" t="e">
        <f t="shared" ca="1" si="2648"/>
        <v>#N/A</v>
      </c>
      <c r="Z480" s="125" t="e">
        <f t="shared" ca="1" si="2648"/>
        <v>#N/A</v>
      </c>
      <c r="AA480" s="125" t="e">
        <f t="shared" ca="1" si="2648"/>
        <v>#N/A</v>
      </c>
      <c r="AB480" s="125" t="e">
        <f t="shared" ca="1" si="2648"/>
        <v>#N/A</v>
      </c>
      <c r="AC480" s="125" t="e">
        <f t="shared" ca="1" si="2648"/>
        <v>#N/A</v>
      </c>
      <c r="AD480" s="125" t="e">
        <f t="shared" ca="1" si="2648"/>
        <v>#N/A</v>
      </c>
      <c r="AE480" s="125" t="e">
        <f t="shared" ca="1" si="2648"/>
        <v>#N/A</v>
      </c>
      <c r="AF480" s="125" t="e">
        <f t="shared" ca="1" si="2648"/>
        <v>#N/A</v>
      </c>
      <c r="AG480" s="125" t="e">
        <f t="shared" ca="1" si="2648"/>
        <v>#N/A</v>
      </c>
      <c r="AH480" s="125" t="e">
        <f t="shared" ca="1" si="2648"/>
        <v>#N/A</v>
      </c>
      <c r="AI480" s="125" t="e">
        <f t="shared" ca="1" si="2656"/>
        <v>#N/A</v>
      </c>
      <c r="AJ480" s="125" t="e">
        <f t="shared" ca="1" si="2656"/>
        <v>#N/A</v>
      </c>
      <c r="AK480" s="125" t="e">
        <f t="shared" ca="1" si="2656"/>
        <v>#N/A</v>
      </c>
      <c r="AL480" s="125" t="e">
        <f t="shared" ca="1" si="2656"/>
        <v>#N/A</v>
      </c>
      <c r="AM480" s="125" t="e">
        <f t="shared" ca="1" si="2656"/>
        <v>#N/A</v>
      </c>
      <c r="AN480" s="125" t="e">
        <f t="shared" ca="1" si="2656"/>
        <v>#N/A</v>
      </c>
      <c r="AO480" s="125" t="e">
        <f t="shared" ca="1" si="2656"/>
        <v>#N/A</v>
      </c>
      <c r="AP480" s="125" t="e">
        <f t="shared" ca="1" si="2656"/>
        <v>#N/A</v>
      </c>
      <c r="AQ480" s="125" t="e">
        <f t="shared" ca="1" si="2656"/>
        <v>#N/A</v>
      </c>
      <c r="AR480" s="125" t="e">
        <f t="shared" ca="1" si="2656"/>
        <v>#N/A</v>
      </c>
      <c r="AS480" s="125" t="e">
        <f t="shared" ca="1" si="2656"/>
        <v>#N/A</v>
      </c>
      <c r="AT480" s="125" t="e">
        <f t="shared" ca="1" si="2656"/>
        <v>#N/A</v>
      </c>
      <c r="AU480" s="125" t="e">
        <f t="shared" ca="1" si="2656"/>
        <v>#N/A</v>
      </c>
      <c r="AV480" s="125" t="e">
        <f t="shared" ca="1" si="2656"/>
        <v>#N/A</v>
      </c>
      <c r="AW480" s="125" t="e">
        <f t="shared" ca="1" si="2656"/>
        <v>#N/A</v>
      </c>
      <c r="AX480" s="125" t="e">
        <f t="shared" ca="1" si="2656"/>
        <v>#N/A</v>
      </c>
      <c r="AY480" s="125" t="e">
        <f t="shared" ca="1" si="2649"/>
        <v>#N/A</v>
      </c>
      <c r="AZ480" s="125" t="e">
        <f t="shared" ca="1" si="2649"/>
        <v>#N/A</v>
      </c>
      <c r="BA480" s="125" t="e">
        <f t="shared" ca="1" si="2649"/>
        <v>#N/A</v>
      </c>
      <c r="BB480" s="125" t="str">
        <f t="shared" ca="1" si="2550"/>
        <v/>
      </c>
      <c r="BC480" s="125" t="str">
        <f t="shared" ca="1" si="2542"/>
        <v/>
      </c>
      <c r="BD480" s="125" t="str">
        <f t="shared" ca="1" si="2543"/>
        <v/>
      </c>
      <c r="BE480" s="125" t="str">
        <f t="shared" ca="1" si="2544"/>
        <v/>
      </c>
      <c r="BF480" t="str">
        <f t="shared" ca="1" si="2551"/>
        <v/>
      </c>
      <c r="BG480" s="125" t="str">
        <f t="shared" ca="1" si="2578"/>
        <v/>
      </c>
      <c r="BI480" s="606" t="str">
        <f t="shared" ca="1" si="2613"/>
        <v/>
      </c>
      <c r="BJ480" s="125" t="str">
        <f t="shared" ca="1" si="2591"/>
        <v/>
      </c>
      <c r="BK480" s="125" t="str">
        <f t="shared" ca="1" si="2614"/>
        <v/>
      </c>
      <c r="BL480" s="125" t="str">
        <f t="shared" ref="BL480" ca="1" si="2727">IFERROR(INDEX($D$2:$BA$203,$A$41-1+$BI480,$A$27-3)*IF(RTF_unit="K",1,IF(RTF_unit="lb",1/1000,IF(RTF_unit="T",2,1))),"")</f>
        <v/>
      </c>
      <c r="BM480" s="125" t="str">
        <f t="shared" ref="BM480" ca="1" si="2728">IFERROR(INDEX($D$2:$BA$203,$A$41-1+$BI480,$A$27-1)*IF(RTF_unit="K",1,IF(RTF_unit="lb",1/1000,IF(RTF_unit="T",2,1))),"")</f>
        <v/>
      </c>
      <c r="BN480" s="125" t="str">
        <f t="shared" ref="BN480" ca="1" si="2729">IFERROR(INDEX($D$2:$BA$203,$A$41-1+$BI480,$A$27-2)*IF(RTF_unit="K",1,IF(RTF_unit="lb",1/1000,IF(RTF_unit="T",2,1))),"")</f>
        <v/>
      </c>
      <c r="BO480" s="125" t="str">
        <f t="shared" ref="BO480" ca="1" si="2730">IFERROR(INDEX($D$2:$BA$203,$A$41-1+$BI480,$A$27)*IF(RTF_unit_Moment="kip-ft",1,IF(RTF_unit_Moment="kip-in",1/12,IF(RTF_unit_Moment="lb-ft",1/1000,IF(RTF_unit_Moment="lb-in",1/12000,1)))),"")</f>
        <v/>
      </c>
      <c r="BP480" s="125" t="str">
        <f t="shared" ref="BP480" ca="1" si="2731">IFERROR(INDEX($D$2:$BA$203,$A$41-1+$BI480,$A$30)*IF(RTF_unit_Moment="kip-ft",1,IF(RTF_unit_Moment="kip-in",1/12,IF(RTF_unit_Moment="lb-ft",1/1000,IF(RTF_unit_Moment="lb-in",1/12000,1)))),"")</f>
        <v/>
      </c>
      <c r="BQ480" s="125" t="str">
        <f t="shared" ca="1" si="2620"/>
        <v/>
      </c>
      <c r="BR480" s="125" t="str">
        <f t="shared" ca="1" si="2621"/>
        <v/>
      </c>
      <c r="BT480" s="125" t="str">
        <f t="array" aca="1" ref="BT480" ca="1">IFERROR(INDEX($BB$1:$BB$203,SMALL(IF($BB$1:$BB$203&lt;&gt;"",ROW($BB$1:$BB$203)),ROW(473:473))),"")</f>
        <v/>
      </c>
      <c r="BU480" s="604" t="str">
        <f t="shared" ca="1" si="2589"/>
        <v/>
      </c>
      <c r="BV480" s="125" t="str">
        <f t="shared" ca="1" si="2597"/>
        <v/>
      </c>
      <c r="BW480" s="125" t="str">
        <f t="shared" ca="1" si="2597"/>
        <v/>
      </c>
      <c r="BX480" s="125" t="str">
        <f t="shared" ca="1" si="2597"/>
        <v/>
      </c>
      <c r="BY480" s="125" t="str">
        <f t="shared" ca="1" si="2598"/>
        <v/>
      </c>
      <c r="BZ480" s="125" t="str">
        <f t="shared" ca="1" si="2590"/>
        <v/>
      </c>
      <c r="CA480" s="125" t="str">
        <f t="shared" ca="1" si="2599"/>
        <v/>
      </c>
      <c r="CB480" s="125" t="str">
        <f t="shared" ca="1" si="2600"/>
        <v/>
      </c>
      <c r="CC480" s="125" t="str">
        <f t="shared" ca="1" si="2601"/>
        <v/>
      </c>
      <c r="CD480" s="125" t="str">
        <f t="shared" ca="1" si="2602"/>
        <v/>
      </c>
      <c r="CE480" s="125" t="str">
        <f t="shared" ca="1" si="2603"/>
        <v/>
      </c>
      <c r="CF480" s="125" t="str">
        <f t="shared" ca="1" si="2604"/>
        <v/>
      </c>
      <c r="CG480" s="125" t="str">
        <f t="shared" ca="1" si="2605"/>
        <v/>
      </c>
      <c r="CH480" s="125" t="str">
        <f t="shared" ca="1" si="2606"/>
        <v/>
      </c>
      <c r="CI480" s="125" t="str">
        <f t="shared" ca="1" si="2607"/>
        <v/>
      </c>
      <c r="CJ480" s="125" t="str">
        <f t="array" aca="1" ref="CJ480" ca="1">IFERROR(INDEX($CI$1:$CI$502,SMALL(IF($CI$1:$CI$502&lt;&gt;"",ROW($CI$1:$CI$502)),ROW(473:473))),"")</f>
        <v/>
      </c>
      <c r="CK480" s="125" t="str">
        <f t="shared" ca="1" si="2608"/>
        <v/>
      </c>
      <c r="CL480" s="125" t="str">
        <f t="shared" ca="1" si="2609"/>
        <v/>
      </c>
      <c r="CM480" s="125"/>
      <c r="CO480" s="125" t="str">
        <f t="shared" si="2610"/>
        <v/>
      </c>
      <c r="CP480" s="600" t="str">
        <f t="shared" si="2611"/>
        <v/>
      </c>
      <c r="CQ480" s="600" t="str">
        <f t="shared" si="2627"/>
        <v/>
      </c>
      <c r="CR480" s="600" t="str">
        <f t="shared" si="2612"/>
        <v/>
      </c>
    </row>
    <row r="481" spans="1:96" x14ac:dyDescent="0.25">
      <c r="A481" s="591"/>
      <c r="C481" s="125">
        <f t="shared" si="2557"/>
        <v>479</v>
      </c>
      <c r="D481" s="125" t="e">
        <f t="shared" ca="1" si="2655"/>
        <v>#N/A</v>
      </c>
      <c r="E481" s="125" t="e">
        <f t="shared" ca="1" si="2655"/>
        <v>#N/A</v>
      </c>
      <c r="F481" s="125" t="e">
        <f t="shared" ca="1" si="2655"/>
        <v>#N/A</v>
      </c>
      <c r="G481" s="125" t="e">
        <f t="shared" ca="1" si="2655"/>
        <v>#N/A</v>
      </c>
      <c r="H481" s="125" t="e">
        <f t="shared" ca="1" si="2655"/>
        <v>#N/A</v>
      </c>
      <c r="I481" s="125" t="e">
        <f t="shared" ca="1" si="2655"/>
        <v>#N/A</v>
      </c>
      <c r="J481" s="125" t="e">
        <f t="shared" ca="1" si="2655"/>
        <v>#N/A</v>
      </c>
      <c r="K481" s="125" t="e">
        <f t="shared" ca="1" si="2655"/>
        <v>#N/A</v>
      </c>
      <c r="L481" s="125" t="e">
        <f t="shared" ca="1" si="2655"/>
        <v>#N/A</v>
      </c>
      <c r="M481" s="125" t="e">
        <f t="shared" ca="1" si="2655"/>
        <v>#N/A</v>
      </c>
      <c r="N481" s="125" t="e">
        <f t="shared" ca="1" si="2655"/>
        <v>#N/A</v>
      </c>
      <c r="O481" s="125" t="e">
        <f t="shared" ca="1" si="2655"/>
        <v>#N/A</v>
      </c>
      <c r="P481" s="125" t="e">
        <f t="shared" ca="1" si="2655"/>
        <v>#N/A</v>
      </c>
      <c r="Q481" s="125" t="e">
        <f t="shared" ca="1" si="2655"/>
        <v>#N/A</v>
      </c>
      <c r="R481" s="125" t="e">
        <f t="shared" ca="1" si="2655"/>
        <v>#N/A</v>
      </c>
      <c r="S481" s="125" t="e">
        <f t="shared" ref="S481:AH496" ca="1" si="2732">TRIM(INDIRECT("'" &amp; "TNX Report" &amp; "'!" &amp; ADDRESS($A$9+$C481,S$1)))</f>
        <v>#N/A</v>
      </c>
      <c r="T481" s="125" t="e">
        <f t="shared" ca="1" si="2732"/>
        <v>#N/A</v>
      </c>
      <c r="U481" s="125" t="e">
        <f t="shared" ca="1" si="2732"/>
        <v>#N/A</v>
      </c>
      <c r="V481" s="125" t="e">
        <f t="shared" ca="1" si="2732"/>
        <v>#N/A</v>
      </c>
      <c r="W481" s="125" t="e">
        <f t="shared" ca="1" si="2732"/>
        <v>#N/A</v>
      </c>
      <c r="X481" s="125" t="e">
        <f t="shared" ca="1" si="2732"/>
        <v>#N/A</v>
      </c>
      <c r="Y481" s="125" t="e">
        <f t="shared" ca="1" si="2732"/>
        <v>#N/A</v>
      </c>
      <c r="Z481" s="125" t="e">
        <f t="shared" ca="1" si="2732"/>
        <v>#N/A</v>
      </c>
      <c r="AA481" s="125" t="e">
        <f t="shared" ca="1" si="2732"/>
        <v>#N/A</v>
      </c>
      <c r="AB481" s="125" t="e">
        <f t="shared" ca="1" si="2732"/>
        <v>#N/A</v>
      </c>
      <c r="AC481" s="125" t="e">
        <f t="shared" ca="1" si="2732"/>
        <v>#N/A</v>
      </c>
      <c r="AD481" s="125" t="e">
        <f t="shared" ca="1" si="2732"/>
        <v>#N/A</v>
      </c>
      <c r="AE481" s="125" t="e">
        <f t="shared" ca="1" si="2732"/>
        <v>#N/A</v>
      </c>
      <c r="AF481" s="125" t="e">
        <f t="shared" ca="1" si="2732"/>
        <v>#N/A</v>
      </c>
      <c r="AG481" s="125" t="e">
        <f t="shared" ca="1" si="2732"/>
        <v>#N/A</v>
      </c>
      <c r="AH481" s="125" t="e">
        <f t="shared" ca="1" si="2732"/>
        <v>#N/A</v>
      </c>
      <c r="AI481" s="125" t="e">
        <f t="shared" ca="1" si="2656"/>
        <v>#N/A</v>
      </c>
      <c r="AJ481" s="125" t="e">
        <f t="shared" ca="1" si="2656"/>
        <v>#N/A</v>
      </c>
      <c r="AK481" s="125" t="e">
        <f t="shared" ca="1" si="2656"/>
        <v>#N/A</v>
      </c>
      <c r="AL481" s="125" t="e">
        <f t="shared" ca="1" si="2656"/>
        <v>#N/A</v>
      </c>
      <c r="AM481" s="125" t="e">
        <f t="shared" ca="1" si="2656"/>
        <v>#N/A</v>
      </c>
      <c r="AN481" s="125" t="e">
        <f t="shared" ca="1" si="2656"/>
        <v>#N/A</v>
      </c>
      <c r="AO481" s="125" t="e">
        <f t="shared" ca="1" si="2656"/>
        <v>#N/A</v>
      </c>
      <c r="AP481" s="125" t="e">
        <f t="shared" ca="1" si="2656"/>
        <v>#N/A</v>
      </c>
      <c r="AQ481" s="125" t="e">
        <f t="shared" ca="1" si="2656"/>
        <v>#N/A</v>
      </c>
      <c r="AR481" s="125" t="e">
        <f t="shared" ca="1" si="2656"/>
        <v>#N/A</v>
      </c>
      <c r="AS481" s="125" t="e">
        <f t="shared" ca="1" si="2656"/>
        <v>#N/A</v>
      </c>
      <c r="AT481" s="125" t="e">
        <f t="shared" ca="1" si="2656"/>
        <v>#N/A</v>
      </c>
      <c r="AU481" s="125" t="e">
        <f t="shared" ca="1" si="2656"/>
        <v>#N/A</v>
      </c>
      <c r="AV481" s="125" t="e">
        <f t="shared" ca="1" si="2656"/>
        <v>#N/A</v>
      </c>
      <c r="AW481" s="125" t="e">
        <f t="shared" ca="1" si="2656"/>
        <v>#N/A</v>
      </c>
      <c r="AX481" s="125" t="e">
        <f t="shared" ref="AX481:BA496" ca="1" si="2733">TRIM(INDIRECT("'" &amp; "TNX Report" &amp; "'!" &amp; ADDRESS($A$9+$C481,AX$1)))</f>
        <v>#N/A</v>
      </c>
      <c r="AY481" s="125" t="e">
        <f t="shared" ca="1" si="2733"/>
        <v>#N/A</v>
      </c>
      <c r="AZ481" s="125" t="e">
        <f t="shared" ca="1" si="2733"/>
        <v>#N/A</v>
      </c>
      <c r="BA481" s="125" t="e">
        <f t="shared" ca="1" si="2733"/>
        <v>#N/A</v>
      </c>
      <c r="BB481" s="125" t="str">
        <f t="shared" ca="1" si="2550"/>
        <v/>
      </c>
      <c r="BC481" s="125" t="str">
        <f t="shared" ca="1" si="2542"/>
        <v/>
      </c>
      <c r="BD481" s="125" t="str">
        <f t="shared" ca="1" si="2543"/>
        <v/>
      </c>
      <c r="BE481" s="125" t="str">
        <f t="shared" ca="1" si="2544"/>
        <v/>
      </c>
      <c r="BF481" t="str">
        <f t="shared" ca="1" si="2551"/>
        <v/>
      </c>
      <c r="BG481" s="125" t="str">
        <f t="shared" ca="1" si="2578"/>
        <v/>
      </c>
      <c r="BI481" s="606" t="str">
        <f t="shared" ca="1" si="2613"/>
        <v/>
      </c>
      <c r="BJ481" s="125" t="str">
        <f t="shared" ca="1" si="2591"/>
        <v/>
      </c>
      <c r="BK481" s="125" t="str">
        <f t="shared" ca="1" si="2614"/>
        <v/>
      </c>
      <c r="BL481" s="125" t="str">
        <f t="shared" ref="BL481" ca="1" si="2734">IFERROR(INDEX($D$2:$BA$203,$A$41-1+$BI481,$A$27-3)*IF(RTF_unit="K",1,IF(RTF_unit="lb",1/1000,IF(RTF_unit="T",2,1))),"")</f>
        <v/>
      </c>
      <c r="BM481" s="125" t="str">
        <f t="shared" ref="BM481" ca="1" si="2735">IFERROR(INDEX($D$2:$BA$203,$A$41-1+$BI481,$A$27-1)*IF(RTF_unit="K",1,IF(RTF_unit="lb",1/1000,IF(RTF_unit="T",2,1))),"")</f>
        <v/>
      </c>
      <c r="BN481" s="125" t="str">
        <f t="shared" ref="BN481" ca="1" si="2736">IFERROR(INDEX($D$2:$BA$203,$A$41-1+$BI481,$A$27-2)*IF(RTF_unit="K",1,IF(RTF_unit="lb",1/1000,IF(RTF_unit="T",2,1))),"")</f>
        <v/>
      </c>
      <c r="BO481" s="125" t="str">
        <f t="shared" ref="BO481" ca="1" si="2737">IFERROR(INDEX($D$2:$BA$203,$A$41-1+$BI481,$A$27)*IF(RTF_unit_Moment="kip-ft",1,IF(RTF_unit_Moment="kip-in",1/12,IF(RTF_unit_Moment="lb-ft",1/1000,IF(RTF_unit_Moment="lb-in",1/12000,1)))),"")</f>
        <v/>
      </c>
      <c r="BP481" s="125" t="str">
        <f t="shared" ref="BP481" ca="1" si="2738">IFERROR(INDEX($D$2:$BA$203,$A$41-1+$BI481,$A$30)*IF(RTF_unit_Moment="kip-ft",1,IF(RTF_unit_Moment="kip-in",1/12,IF(RTF_unit_Moment="lb-ft",1/1000,IF(RTF_unit_Moment="lb-in",1/12000,1)))),"")</f>
        <v/>
      </c>
      <c r="BQ481" s="125" t="str">
        <f t="shared" ca="1" si="2620"/>
        <v/>
      </c>
      <c r="BR481" s="125" t="str">
        <f t="shared" ca="1" si="2621"/>
        <v/>
      </c>
      <c r="BT481" s="125" t="str">
        <f t="array" aca="1" ref="BT481" ca="1">IFERROR(INDEX($BB$1:$BB$203,SMALL(IF($BB$1:$BB$203&lt;&gt;"",ROW($BB$1:$BB$203)),ROW(474:474))),"")</f>
        <v/>
      </c>
      <c r="BU481" s="604" t="str">
        <f t="shared" ca="1" si="2589"/>
        <v/>
      </c>
      <c r="BV481" s="125" t="str">
        <f t="shared" ca="1" si="2597"/>
        <v/>
      </c>
      <c r="BW481" s="125" t="str">
        <f t="shared" ca="1" si="2597"/>
        <v/>
      </c>
      <c r="BX481" s="125" t="str">
        <f t="shared" ca="1" si="2597"/>
        <v/>
      </c>
      <c r="BY481" s="125" t="str">
        <f t="shared" ca="1" si="2598"/>
        <v/>
      </c>
      <c r="BZ481" s="125" t="str">
        <f t="shared" ca="1" si="2590"/>
        <v/>
      </c>
      <c r="CA481" s="125" t="str">
        <f t="shared" ca="1" si="2599"/>
        <v/>
      </c>
      <c r="CB481" s="125" t="str">
        <f t="shared" ca="1" si="2600"/>
        <v/>
      </c>
      <c r="CC481" s="125" t="str">
        <f t="shared" ca="1" si="2601"/>
        <v/>
      </c>
      <c r="CD481" s="125" t="str">
        <f t="shared" ca="1" si="2602"/>
        <v/>
      </c>
      <c r="CE481" s="125" t="str">
        <f t="shared" ca="1" si="2603"/>
        <v/>
      </c>
      <c r="CF481" s="125" t="str">
        <f t="shared" ca="1" si="2604"/>
        <v/>
      </c>
      <c r="CG481" s="125" t="str">
        <f t="shared" ca="1" si="2605"/>
        <v/>
      </c>
      <c r="CH481" s="125" t="str">
        <f t="shared" ca="1" si="2606"/>
        <v/>
      </c>
      <c r="CI481" s="125" t="str">
        <f t="shared" ca="1" si="2607"/>
        <v/>
      </c>
      <c r="CJ481" s="125" t="str">
        <f t="array" aca="1" ref="CJ481" ca="1">IFERROR(INDEX($CI$1:$CI$502,SMALL(IF($CI$1:$CI$502&lt;&gt;"",ROW($CI$1:$CI$502)),ROW(474:474))),"")</f>
        <v/>
      </c>
      <c r="CK481" s="125" t="str">
        <f t="shared" ca="1" si="2608"/>
        <v/>
      </c>
      <c r="CL481" s="125" t="str">
        <f t="shared" ca="1" si="2609"/>
        <v/>
      </c>
      <c r="CM481" s="125"/>
      <c r="CO481" s="125" t="str">
        <f t="shared" si="2610"/>
        <v/>
      </c>
      <c r="CP481" s="600" t="str">
        <f t="shared" si="2611"/>
        <v/>
      </c>
      <c r="CQ481" s="600" t="str">
        <f t="shared" si="2627"/>
        <v/>
      </c>
      <c r="CR481" s="600" t="str">
        <f t="shared" si="2612"/>
        <v/>
      </c>
    </row>
    <row r="482" spans="1:96" x14ac:dyDescent="0.25">
      <c r="A482" s="591"/>
      <c r="C482" s="125">
        <f t="shared" si="2557"/>
        <v>480</v>
      </c>
      <c r="D482" s="125" t="e">
        <f t="shared" ref="D482:S497" ca="1" si="2739">TRIM(INDIRECT("'" &amp; "TNX Report" &amp; "'!" &amp; ADDRESS($A$9+$C482,D$1)))</f>
        <v>#N/A</v>
      </c>
      <c r="E482" s="125" t="e">
        <f t="shared" ca="1" si="2739"/>
        <v>#N/A</v>
      </c>
      <c r="F482" s="125" t="e">
        <f t="shared" ca="1" si="2739"/>
        <v>#N/A</v>
      </c>
      <c r="G482" s="125" t="e">
        <f t="shared" ca="1" si="2739"/>
        <v>#N/A</v>
      </c>
      <c r="H482" s="125" t="e">
        <f t="shared" ca="1" si="2739"/>
        <v>#N/A</v>
      </c>
      <c r="I482" s="125" t="e">
        <f t="shared" ca="1" si="2739"/>
        <v>#N/A</v>
      </c>
      <c r="J482" s="125" t="e">
        <f t="shared" ca="1" si="2739"/>
        <v>#N/A</v>
      </c>
      <c r="K482" s="125" t="e">
        <f t="shared" ca="1" si="2739"/>
        <v>#N/A</v>
      </c>
      <c r="L482" s="125" t="e">
        <f t="shared" ca="1" si="2739"/>
        <v>#N/A</v>
      </c>
      <c r="M482" s="125" t="e">
        <f t="shared" ca="1" si="2739"/>
        <v>#N/A</v>
      </c>
      <c r="N482" s="125" t="e">
        <f t="shared" ca="1" si="2739"/>
        <v>#N/A</v>
      </c>
      <c r="O482" s="125" t="e">
        <f t="shared" ca="1" si="2739"/>
        <v>#N/A</v>
      </c>
      <c r="P482" s="125" t="e">
        <f t="shared" ca="1" si="2739"/>
        <v>#N/A</v>
      </c>
      <c r="Q482" s="125" t="e">
        <f t="shared" ca="1" si="2739"/>
        <v>#N/A</v>
      </c>
      <c r="R482" s="125" t="e">
        <f t="shared" ca="1" si="2739"/>
        <v>#N/A</v>
      </c>
      <c r="S482" s="125" t="e">
        <f t="shared" ca="1" si="2739"/>
        <v>#N/A</v>
      </c>
      <c r="T482" s="125" t="e">
        <f t="shared" ca="1" si="2732"/>
        <v>#N/A</v>
      </c>
      <c r="U482" s="125" t="e">
        <f t="shared" ca="1" si="2732"/>
        <v>#N/A</v>
      </c>
      <c r="V482" s="125" t="e">
        <f t="shared" ca="1" si="2732"/>
        <v>#N/A</v>
      </c>
      <c r="W482" s="125" t="e">
        <f t="shared" ca="1" si="2732"/>
        <v>#N/A</v>
      </c>
      <c r="X482" s="125" t="e">
        <f t="shared" ca="1" si="2732"/>
        <v>#N/A</v>
      </c>
      <c r="Y482" s="125" t="e">
        <f t="shared" ca="1" si="2732"/>
        <v>#N/A</v>
      </c>
      <c r="Z482" s="125" t="e">
        <f t="shared" ca="1" si="2732"/>
        <v>#N/A</v>
      </c>
      <c r="AA482" s="125" t="e">
        <f t="shared" ca="1" si="2732"/>
        <v>#N/A</v>
      </c>
      <c r="AB482" s="125" t="e">
        <f t="shared" ca="1" si="2732"/>
        <v>#N/A</v>
      </c>
      <c r="AC482" s="125" t="e">
        <f t="shared" ca="1" si="2732"/>
        <v>#N/A</v>
      </c>
      <c r="AD482" s="125" t="e">
        <f t="shared" ca="1" si="2732"/>
        <v>#N/A</v>
      </c>
      <c r="AE482" s="125" t="e">
        <f t="shared" ca="1" si="2732"/>
        <v>#N/A</v>
      </c>
      <c r="AF482" s="125" t="e">
        <f t="shared" ca="1" si="2732"/>
        <v>#N/A</v>
      </c>
      <c r="AG482" s="125" t="e">
        <f t="shared" ca="1" si="2732"/>
        <v>#N/A</v>
      </c>
      <c r="AH482" s="125" t="e">
        <f t="shared" ca="1" si="2732"/>
        <v>#N/A</v>
      </c>
      <c r="AI482" s="125" t="e">
        <f t="shared" ref="AI482:AX497" ca="1" si="2740">TRIM(INDIRECT("'" &amp; "TNX Report" &amp; "'!" &amp; ADDRESS($A$9+$C482,AI$1)))</f>
        <v>#N/A</v>
      </c>
      <c r="AJ482" s="125" t="e">
        <f t="shared" ca="1" si="2740"/>
        <v>#N/A</v>
      </c>
      <c r="AK482" s="125" t="e">
        <f t="shared" ca="1" si="2740"/>
        <v>#N/A</v>
      </c>
      <c r="AL482" s="125" t="e">
        <f t="shared" ca="1" si="2740"/>
        <v>#N/A</v>
      </c>
      <c r="AM482" s="125" t="e">
        <f t="shared" ca="1" si="2740"/>
        <v>#N/A</v>
      </c>
      <c r="AN482" s="125" t="e">
        <f t="shared" ca="1" si="2740"/>
        <v>#N/A</v>
      </c>
      <c r="AO482" s="125" t="e">
        <f t="shared" ca="1" si="2740"/>
        <v>#N/A</v>
      </c>
      <c r="AP482" s="125" t="e">
        <f t="shared" ca="1" si="2740"/>
        <v>#N/A</v>
      </c>
      <c r="AQ482" s="125" t="e">
        <f t="shared" ca="1" si="2740"/>
        <v>#N/A</v>
      </c>
      <c r="AR482" s="125" t="e">
        <f t="shared" ca="1" si="2740"/>
        <v>#N/A</v>
      </c>
      <c r="AS482" s="125" t="e">
        <f t="shared" ca="1" si="2740"/>
        <v>#N/A</v>
      </c>
      <c r="AT482" s="125" t="e">
        <f t="shared" ca="1" si="2740"/>
        <v>#N/A</v>
      </c>
      <c r="AU482" s="125" t="e">
        <f t="shared" ca="1" si="2740"/>
        <v>#N/A</v>
      </c>
      <c r="AV482" s="125" t="e">
        <f t="shared" ca="1" si="2740"/>
        <v>#N/A</v>
      </c>
      <c r="AW482" s="125" t="e">
        <f t="shared" ca="1" si="2740"/>
        <v>#N/A</v>
      </c>
      <c r="AX482" s="125" t="e">
        <f t="shared" ca="1" si="2740"/>
        <v>#N/A</v>
      </c>
      <c r="AY482" s="125" t="e">
        <f t="shared" ca="1" si="2733"/>
        <v>#N/A</v>
      </c>
      <c r="AZ482" s="125" t="e">
        <f t="shared" ca="1" si="2733"/>
        <v>#N/A</v>
      </c>
      <c r="BA482" s="125" t="e">
        <f t="shared" ca="1" si="2733"/>
        <v>#N/A</v>
      </c>
      <c r="BB482" s="125" t="str">
        <f t="shared" ca="1" si="2550"/>
        <v/>
      </c>
      <c r="BC482" s="125" t="str">
        <f t="shared" ca="1" si="2542"/>
        <v/>
      </c>
      <c r="BD482" s="125" t="str">
        <f t="shared" ca="1" si="2543"/>
        <v/>
      </c>
      <c r="BE482" s="125" t="str">
        <f t="shared" ca="1" si="2544"/>
        <v/>
      </c>
      <c r="BF482" t="str">
        <f t="shared" ca="1" si="2551"/>
        <v/>
      </c>
      <c r="BG482" s="125" t="str">
        <f t="shared" ca="1" si="2578"/>
        <v/>
      </c>
      <c r="BI482" s="606" t="str">
        <f t="shared" ca="1" si="2613"/>
        <v/>
      </c>
      <c r="BJ482" s="125" t="str">
        <f t="shared" ca="1" si="2591"/>
        <v/>
      </c>
      <c r="BK482" s="125" t="str">
        <f t="shared" ca="1" si="2614"/>
        <v/>
      </c>
      <c r="BL482" s="125" t="str">
        <f t="shared" ref="BL482" ca="1" si="2741">IFERROR(INDEX($D$2:$BA$203,$A$41-1+$BI482,$A$27-3)*IF(RTF_unit="K",1,IF(RTF_unit="lb",1/1000,IF(RTF_unit="T",2,1))),"")</f>
        <v/>
      </c>
      <c r="BM482" s="125" t="str">
        <f t="shared" ref="BM482" ca="1" si="2742">IFERROR(INDEX($D$2:$BA$203,$A$41-1+$BI482,$A$27-1)*IF(RTF_unit="K",1,IF(RTF_unit="lb",1/1000,IF(RTF_unit="T",2,1))),"")</f>
        <v/>
      </c>
      <c r="BN482" s="125" t="str">
        <f t="shared" ref="BN482" ca="1" si="2743">IFERROR(INDEX($D$2:$BA$203,$A$41-1+$BI482,$A$27-2)*IF(RTF_unit="K",1,IF(RTF_unit="lb",1/1000,IF(RTF_unit="T",2,1))),"")</f>
        <v/>
      </c>
      <c r="BO482" s="125" t="str">
        <f t="shared" ref="BO482" ca="1" si="2744">IFERROR(INDEX($D$2:$BA$203,$A$41-1+$BI482,$A$27)*IF(RTF_unit_Moment="kip-ft",1,IF(RTF_unit_Moment="kip-in",1/12,IF(RTF_unit_Moment="lb-ft",1/1000,IF(RTF_unit_Moment="lb-in",1/12000,1)))),"")</f>
        <v/>
      </c>
      <c r="BP482" s="125" t="str">
        <f t="shared" ref="BP482" ca="1" si="2745">IFERROR(INDEX($D$2:$BA$203,$A$41-1+$BI482,$A$30)*IF(RTF_unit_Moment="kip-ft",1,IF(RTF_unit_Moment="kip-in",1/12,IF(RTF_unit_Moment="lb-ft",1/1000,IF(RTF_unit_Moment="lb-in",1/12000,1)))),"")</f>
        <v/>
      </c>
      <c r="BQ482" s="125" t="str">
        <f t="shared" ca="1" si="2620"/>
        <v/>
      </c>
      <c r="BR482" s="125" t="str">
        <f t="shared" ca="1" si="2621"/>
        <v/>
      </c>
      <c r="BT482" s="125" t="str">
        <f t="array" aca="1" ref="BT482" ca="1">IFERROR(INDEX($BB$1:$BB$203,SMALL(IF($BB$1:$BB$203&lt;&gt;"",ROW($BB$1:$BB$203)),ROW(475:475))),"")</f>
        <v/>
      </c>
      <c r="BU482" s="604" t="str">
        <f t="shared" ca="1" si="2589"/>
        <v/>
      </c>
      <c r="BV482" s="125" t="str">
        <f t="shared" ca="1" si="2597"/>
        <v/>
      </c>
      <c r="BW482" s="125" t="str">
        <f t="shared" ca="1" si="2597"/>
        <v/>
      </c>
      <c r="BX482" s="125" t="str">
        <f t="shared" ca="1" si="2597"/>
        <v/>
      </c>
      <c r="BY482" s="125" t="str">
        <f t="shared" ca="1" si="2598"/>
        <v/>
      </c>
      <c r="BZ482" s="125" t="str">
        <f t="shared" ca="1" si="2590"/>
        <v/>
      </c>
      <c r="CA482" s="125" t="str">
        <f t="shared" ca="1" si="2599"/>
        <v/>
      </c>
      <c r="CB482" s="125" t="str">
        <f t="shared" ca="1" si="2600"/>
        <v/>
      </c>
      <c r="CC482" s="125" t="str">
        <f t="shared" ca="1" si="2601"/>
        <v/>
      </c>
      <c r="CD482" s="125" t="str">
        <f t="shared" ca="1" si="2602"/>
        <v/>
      </c>
      <c r="CE482" s="125" t="str">
        <f t="shared" ca="1" si="2603"/>
        <v/>
      </c>
      <c r="CF482" s="125" t="str">
        <f t="shared" ca="1" si="2604"/>
        <v/>
      </c>
      <c r="CG482" s="125" t="str">
        <f t="shared" ca="1" si="2605"/>
        <v/>
      </c>
      <c r="CH482" s="125" t="str">
        <f t="shared" ca="1" si="2606"/>
        <v/>
      </c>
      <c r="CI482" s="125" t="str">
        <f t="shared" ca="1" si="2607"/>
        <v/>
      </c>
      <c r="CJ482" s="125" t="str">
        <f t="array" aca="1" ref="CJ482" ca="1">IFERROR(INDEX($CI$1:$CI$502,SMALL(IF($CI$1:$CI$502&lt;&gt;"",ROW($CI$1:$CI$502)),ROW(475:475))),"")</f>
        <v/>
      </c>
      <c r="CK482" s="125" t="str">
        <f t="shared" ca="1" si="2608"/>
        <v/>
      </c>
      <c r="CL482" s="125" t="str">
        <f t="shared" ca="1" si="2609"/>
        <v/>
      </c>
      <c r="CM482" s="125"/>
      <c r="CO482" s="125" t="str">
        <f t="shared" si="2610"/>
        <v/>
      </c>
      <c r="CP482" s="600" t="str">
        <f t="shared" si="2611"/>
        <v/>
      </c>
      <c r="CQ482" s="600" t="str">
        <f t="shared" si="2627"/>
        <v/>
      </c>
      <c r="CR482" s="600" t="str">
        <f t="shared" si="2612"/>
        <v/>
      </c>
    </row>
    <row r="483" spans="1:96" x14ac:dyDescent="0.25">
      <c r="A483" s="591"/>
      <c r="C483" s="125">
        <f t="shared" si="2557"/>
        <v>481</v>
      </c>
      <c r="D483" s="125" t="e">
        <f t="shared" ca="1" si="2739"/>
        <v>#N/A</v>
      </c>
      <c r="E483" s="125" t="e">
        <f t="shared" ca="1" si="2739"/>
        <v>#N/A</v>
      </c>
      <c r="F483" s="125" t="e">
        <f t="shared" ca="1" si="2739"/>
        <v>#N/A</v>
      </c>
      <c r="G483" s="125" t="e">
        <f t="shared" ca="1" si="2739"/>
        <v>#N/A</v>
      </c>
      <c r="H483" s="125" t="e">
        <f t="shared" ca="1" si="2739"/>
        <v>#N/A</v>
      </c>
      <c r="I483" s="125" t="e">
        <f t="shared" ca="1" si="2739"/>
        <v>#N/A</v>
      </c>
      <c r="J483" s="125" t="e">
        <f t="shared" ca="1" si="2739"/>
        <v>#N/A</v>
      </c>
      <c r="K483" s="125" t="e">
        <f t="shared" ca="1" si="2739"/>
        <v>#N/A</v>
      </c>
      <c r="L483" s="125" t="e">
        <f t="shared" ca="1" si="2739"/>
        <v>#N/A</v>
      </c>
      <c r="M483" s="125" t="e">
        <f t="shared" ca="1" si="2739"/>
        <v>#N/A</v>
      </c>
      <c r="N483" s="125" t="e">
        <f t="shared" ca="1" si="2739"/>
        <v>#N/A</v>
      </c>
      <c r="O483" s="125" t="e">
        <f t="shared" ca="1" si="2739"/>
        <v>#N/A</v>
      </c>
      <c r="P483" s="125" t="e">
        <f t="shared" ca="1" si="2739"/>
        <v>#N/A</v>
      </c>
      <c r="Q483" s="125" t="e">
        <f t="shared" ca="1" si="2739"/>
        <v>#N/A</v>
      </c>
      <c r="R483" s="125" t="e">
        <f t="shared" ca="1" si="2739"/>
        <v>#N/A</v>
      </c>
      <c r="S483" s="125" t="e">
        <f t="shared" ca="1" si="2739"/>
        <v>#N/A</v>
      </c>
      <c r="T483" s="125" t="e">
        <f t="shared" ca="1" si="2732"/>
        <v>#N/A</v>
      </c>
      <c r="U483" s="125" t="e">
        <f t="shared" ca="1" si="2732"/>
        <v>#N/A</v>
      </c>
      <c r="V483" s="125" t="e">
        <f t="shared" ca="1" si="2732"/>
        <v>#N/A</v>
      </c>
      <c r="W483" s="125" t="e">
        <f t="shared" ca="1" si="2732"/>
        <v>#N/A</v>
      </c>
      <c r="X483" s="125" t="e">
        <f t="shared" ca="1" si="2732"/>
        <v>#N/A</v>
      </c>
      <c r="Y483" s="125" t="e">
        <f t="shared" ca="1" si="2732"/>
        <v>#N/A</v>
      </c>
      <c r="Z483" s="125" t="e">
        <f t="shared" ca="1" si="2732"/>
        <v>#N/A</v>
      </c>
      <c r="AA483" s="125" t="e">
        <f t="shared" ca="1" si="2732"/>
        <v>#N/A</v>
      </c>
      <c r="AB483" s="125" t="e">
        <f t="shared" ca="1" si="2732"/>
        <v>#N/A</v>
      </c>
      <c r="AC483" s="125" t="e">
        <f t="shared" ca="1" si="2732"/>
        <v>#N/A</v>
      </c>
      <c r="AD483" s="125" t="e">
        <f t="shared" ca="1" si="2732"/>
        <v>#N/A</v>
      </c>
      <c r="AE483" s="125" t="e">
        <f t="shared" ca="1" si="2732"/>
        <v>#N/A</v>
      </c>
      <c r="AF483" s="125" t="e">
        <f t="shared" ca="1" si="2732"/>
        <v>#N/A</v>
      </c>
      <c r="AG483" s="125" t="e">
        <f t="shared" ca="1" si="2732"/>
        <v>#N/A</v>
      </c>
      <c r="AH483" s="125" t="e">
        <f t="shared" ca="1" si="2732"/>
        <v>#N/A</v>
      </c>
      <c r="AI483" s="125" t="e">
        <f t="shared" ca="1" si="2740"/>
        <v>#N/A</v>
      </c>
      <c r="AJ483" s="125" t="e">
        <f t="shared" ca="1" si="2740"/>
        <v>#N/A</v>
      </c>
      <c r="AK483" s="125" t="e">
        <f t="shared" ca="1" si="2740"/>
        <v>#N/A</v>
      </c>
      <c r="AL483" s="125" t="e">
        <f t="shared" ca="1" si="2740"/>
        <v>#N/A</v>
      </c>
      <c r="AM483" s="125" t="e">
        <f t="shared" ca="1" si="2740"/>
        <v>#N/A</v>
      </c>
      <c r="AN483" s="125" t="e">
        <f t="shared" ca="1" si="2740"/>
        <v>#N/A</v>
      </c>
      <c r="AO483" s="125" t="e">
        <f t="shared" ca="1" si="2740"/>
        <v>#N/A</v>
      </c>
      <c r="AP483" s="125" t="e">
        <f t="shared" ca="1" si="2740"/>
        <v>#N/A</v>
      </c>
      <c r="AQ483" s="125" t="e">
        <f t="shared" ca="1" si="2740"/>
        <v>#N/A</v>
      </c>
      <c r="AR483" s="125" t="e">
        <f t="shared" ca="1" si="2740"/>
        <v>#N/A</v>
      </c>
      <c r="AS483" s="125" t="e">
        <f t="shared" ca="1" si="2740"/>
        <v>#N/A</v>
      </c>
      <c r="AT483" s="125" t="e">
        <f t="shared" ca="1" si="2740"/>
        <v>#N/A</v>
      </c>
      <c r="AU483" s="125" t="e">
        <f t="shared" ca="1" si="2740"/>
        <v>#N/A</v>
      </c>
      <c r="AV483" s="125" t="e">
        <f t="shared" ca="1" si="2740"/>
        <v>#N/A</v>
      </c>
      <c r="AW483" s="125" t="e">
        <f t="shared" ca="1" si="2740"/>
        <v>#N/A</v>
      </c>
      <c r="AX483" s="125" t="e">
        <f t="shared" ca="1" si="2740"/>
        <v>#N/A</v>
      </c>
      <c r="AY483" s="125" t="e">
        <f t="shared" ca="1" si="2733"/>
        <v>#N/A</v>
      </c>
      <c r="AZ483" s="125" t="e">
        <f t="shared" ca="1" si="2733"/>
        <v>#N/A</v>
      </c>
      <c r="BA483" s="125" t="e">
        <f t="shared" ca="1" si="2733"/>
        <v>#N/A</v>
      </c>
      <c r="BB483" s="125" t="str">
        <f t="shared" ca="1" si="2550"/>
        <v/>
      </c>
      <c r="BC483" s="125" t="str">
        <f t="shared" ca="1" si="2542"/>
        <v/>
      </c>
      <c r="BD483" s="125" t="str">
        <f t="shared" ca="1" si="2543"/>
        <v/>
      </c>
      <c r="BE483" s="125" t="str">
        <f t="shared" ca="1" si="2544"/>
        <v/>
      </c>
      <c r="BF483" t="str">
        <f t="shared" ca="1" si="2551"/>
        <v/>
      </c>
      <c r="BG483" s="125" t="str">
        <f t="shared" ca="1" si="2578"/>
        <v/>
      </c>
      <c r="BI483" s="606" t="str">
        <f t="shared" ca="1" si="2613"/>
        <v/>
      </c>
      <c r="BJ483" s="125" t="str">
        <f t="shared" ca="1" si="2591"/>
        <v/>
      </c>
      <c r="BK483" s="125" t="str">
        <f t="shared" ca="1" si="2614"/>
        <v/>
      </c>
      <c r="BL483" s="125" t="str">
        <f t="shared" ref="BL483" ca="1" si="2746">IFERROR(INDEX($D$2:$BA$203,$A$41-1+$BI483,$A$27-3)*IF(RTF_unit="K",1,IF(RTF_unit="lb",1/1000,IF(RTF_unit="T",2,1))),"")</f>
        <v/>
      </c>
      <c r="BM483" s="125" t="str">
        <f t="shared" ref="BM483" ca="1" si="2747">IFERROR(INDEX($D$2:$BA$203,$A$41-1+$BI483,$A$27-1)*IF(RTF_unit="K",1,IF(RTF_unit="lb",1/1000,IF(RTF_unit="T",2,1))),"")</f>
        <v/>
      </c>
      <c r="BN483" s="125" t="str">
        <f t="shared" ref="BN483" ca="1" si="2748">IFERROR(INDEX($D$2:$BA$203,$A$41-1+$BI483,$A$27-2)*IF(RTF_unit="K",1,IF(RTF_unit="lb",1/1000,IF(RTF_unit="T",2,1))),"")</f>
        <v/>
      </c>
      <c r="BO483" s="125" t="str">
        <f t="shared" ref="BO483" ca="1" si="2749">IFERROR(INDEX($D$2:$BA$203,$A$41-1+$BI483,$A$27)*IF(RTF_unit_Moment="kip-ft",1,IF(RTF_unit_Moment="kip-in",1/12,IF(RTF_unit_Moment="lb-ft",1/1000,IF(RTF_unit_Moment="lb-in",1/12000,1)))),"")</f>
        <v/>
      </c>
      <c r="BP483" s="125" t="str">
        <f t="shared" ref="BP483" ca="1" si="2750">IFERROR(INDEX($D$2:$BA$203,$A$41-1+$BI483,$A$30)*IF(RTF_unit_Moment="kip-ft",1,IF(RTF_unit_Moment="kip-in",1/12,IF(RTF_unit_Moment="lb-ft",1/1000,IF(RTF_unit_Moment="lb-in",1/12000,1)))),"")</f>
        <v/>
      </c>
      <c r="BQ483" s="125" t="str">
        <f t="shared" ca="1" si="2620"/>
        <v/>
      </c>
      <c r="BR483" s="125" t="str">
        <f t="shared" ca="1" si="2621"/>
        <v/>
      </c>
      <c r="BT483" s="125" t="str">
        <f t="array" aca="1" ref="BT483" ca="1">IFERROR(INDEX($BB$1:$BB$203,SMALL(IF($BB$1:$BB$203&lt;&gt;"",ROW($BB$1:$BB$203)),ROW(476:476))),"")</f>
        <v/>
      </c>
      <c r="BU483" s="604" t="str">
        <f t="shared" ca="1" si="2589"/>
        <v/>
      </c>
      <c r="BV483" s="125" t="str">
        <f t="shared" ca="1" si="2597"/>
        <v/>
      </c>
      <c r="BW483" s="125" t="str">
        <f t="shared" ca="1" si="2597"/>
        <v/>
      </c>
      <c r="BX483" s="125" t="str">
        <f t="shared" ca="1" si="2597"/>
        <v/>
      </c>
      <c r="BY483" s="125" t="str">
        <f t="shared" ca="1" si="2598"/>
        <v/>
      </c>
      <c r="BZ483" s="125" t="str">
        <f t="shared" ca="1" si="2590"/>
        <v/>
      </c>
      <c r="CA483" s="125" t="str">
        <f t="shared" ca="1" si="2599"/>
        <v/>
      </c>
      <c r="CB483" s="125" t="str">
        <f t="shared" ca="1" si="2600"/>
        <v/>
      </c>
      <c r="CC483" s="125" t="str">
        <f t="shared" ca="1" si="2601"/>
        <v/>
      </c>
      <c r="CD483" s="125" t="str">
        <f t="shared" ca="1" si="2602"/>
        <v/>
      </c>
      <c r="CE483" s="125" t="str">
        <f t="shared" ca="1" si="2603"/>
        <v/>
      </c>
      <c r="CF483" s="125" t="str">
        <f t="shared" ca="1" si="2604"/>
        <v/>
      </c>
      <c r="CG483" s="125" t="str">
        <f t="shared" ca="1" si="2605"/>
        <v/>
      </c>
      <c r="CH483" s="125" t="str">
        <f t="shared" ca="1" si="2606"/>
        <v/>
      </c>
      <c r="CI483" s="125" t="str">
        <f t="shared" ca="1" si="2607"/>
        <v/>
      </c>
      <c r="CJ483" s="125" t="str">
        <f t="array" aca="1" ref="CJ483" ca="1">IFERROR(INDEX($CI$1:$CI$502,SMALL(IF($CI$1:$CI$502&lt;&gt;"",ROW($CI$1:$CI$502)),ROW(476:476))),"")</f>
        <v/>
      </c>
      <c r="CK483" s="125" t="str">
        <f t="shared" ca="1" si="2608"/>
        <v/>
      </c>
      <c r="CL483" s="125" t="str">
        <f t="shared" ca="1" si="2609"/>
        <v/>
      </c>
      <c r="CM483" s="125"/>
      <c r="CO483" s="125" t="str">
        <f t="shared" si="2610"/>
        <v/>
      </c>
      <c r="CP483" s="600" t="str">
        <f t="shared" si="2611"/>
        <v/>
      </c>
      <c r="CQ483" s="600" t="str">
        <f t="shared" si="2627"/>
        <v/>
      </c>
      <c r="CR483" s="600" t="str">
        <f t="shared" si="2612"/>
        <v/>
      </c>
    </row>
    <row r="484" spans="1:96" x14ac:dyDescent="0.25">
      <c r="A484" s="591"/>
      <c r="C484" s="125">
        <f t="shared" si="2557"/>
        <v>482</v>
      </c>
      <c r="D484" s="125" t="e">
        <f t="shared" ca="1" si="2739"/>
        <v>#N/A</v>
      </c>
      <c r="E484" s="125" t="e">
        <f t="shared" ca="1" si="2739"/>
        <v>#N/A</v>
      </c>
      <c r="F484" s="125" t="e">
        <f t="shared" ca="1" si="2739"/>
        <v>#N/A</v>
      </c>
      <c r="G484" s="125" t="e">
        <f t="shared" ca="1" si="2739"/>
        <v>#N/A</v>
      </c>
      <c r="H484" s="125" t="e">
        <f t="shared" ca="1" si="2739"/>
        <v>#N/A</v>
      </c>
      <c r="I484" s="125" t="e">
        <f t="shared" ca="1" si="2739"/>
        <v>#N/A</v>
      </c>
      <c r="J484" s="125" t="e">
        <f t="shared" ca="1" si="2739"/>
        <v>#N/A</v>
      </c>
      <c r="K484" s="125" t="e">
        <f t="shared" ca="1" si="2739"/>
        <v>#N/A</v>
      </c>
      <c r="L484" s="125" t="e">
        <f t="shared" ca="1" si="2739"/>
        <v>#N/A</v>
      </c>
      <c r="M484" s="125" t="e">
        <f t="shared" ca="1" si="2739"/>
        <v>#N/A</v>
      </c>
      <c r="N484" s="125" t="e">
        <f t="shared" ca="1" si="2739"/>
        <v>#N/A</v>
      </c>
      <c r="O484" s="125" t="e">
        <f t="shared" ca="1" si="2739"/>
        <v>#N/A</v>
      </c>
      <c r="P484" s="125" t="e">
        <f t="shared" ca="1" si="2739"/>
        <v>#N/A</v>
      </c>
      <c r="Q484" s="125" t="e">
        <f t="shared" ca="1" si="2739"/>
        <v>#N/A</v>
      </c>
      <c r="R484" s="125" t="e">
        <f t="shared" ca="1" si="2739"/>
        <v>#N/A</v>
      </c>
      <c r="S484" s="125" t="e">
        <f t="shared" ca="1" si="2739"/>
        <v>#N/A</v>
      </c>
      <c r="T484" s="125" t="e">
        <f t="shared" ca="1" si="2732"/>
        <v>#N/A</v>
      </c>
      <c r="U484" s="125" t="e">
        <f t="shared" ca="1" si="2732"/>
        <v>#N/A</v>
      </c>
      <c r="V484" s="125" t="e">
        <f t="shared" ca="1" si="2732"/>
        <v>#N/A</v>
      </c>
      <c r="W484" s="125" t="e">
        <f t="shared" ca="1" si="2732"/>
        <v>#N/A</v>
      </c>
      <c r="X484" s="125" t="e">
        <f t="shared" ca="1" si="2732"/>
        <v>#N/A</v>
      </c>
      <c r="Y484" s="125" t="e">
        <f t="shared" ca="1" si="2732"/>
        <v>#N/A</v>
      </c>
      <c r="Z484" s="125" t="e">
        <f t="shared" ca="1" si="2732"/>
        <v>#N/A</v>
      </c>
      <c r="AA484" s="125" t="e">
        <f t="shared" ca="1" si="2732"/>
        <v>#N/A</v>
      </c>
      <c r="AB484" s="125" t="e">
        <f t="shared" ca="1" si="2732"/>
        <v>#N/A</v>
      </c>
      <c r="AC484" s="125" t="e">
        <f t="shared" ca="1" si="2732"/>
        <v>#N/A</v>
      </c>
      <c r="AD484" s="125" t="e">
        <f t="shared" ca="1" si="2732"/>
        <v>#N/A</v>
      </c>
      <c r="AE484" s="125" t="e">
        <f t="shared" ca="1" si="2732"/>
        <v>#N/A</v>
      </c>
      <c r="AF484" s="125" t="e">
        <f t="shared" ca="1" si="2732"/>
        <v>#N/A</v>
      </c>
      <c r="AG484" s="125" t="e">
        <f t="shared" ca="1" si="2732"/>
        <v>#N/A</v>
      </c>
      <c r="AH484" s="125" t="e">
        <f t="shared" ca="1" si="2732"/>
        <v>#N/A</v>
      </c>
      <c r="AI484" s="125" t="e">
        <f t="shared" ca="1" si="2740"/>
        <v>#N/A</v>
      </c>
      <c r="AJ484" s="125" t="e">
        <f t="shared" ca="1" si="2740"/>
        <v>#N/A</v>
      </c>
      <c r="AK484" s="125" t="e">
        <f t="shared" ca="1" si="2740"/>
        <v>#N/A</v>
      </c>
      <c r="AL484" s="125" t="e">
        <f t="shared" ca="1" si="2740"/>
        <v>#N/A</v>
      </c>
      <c r="AM484" s="125" t="e">
        <f t="shared" ca="1" si="2740"/>
        <v>#N/A</v>
      </c>
      <c r="AN484" s="125" t="e">
        <f t="shared" ca="1" si="2740"/>
        <v>#N/A</v>
      </c>
      <c r="AO484" s="125" t="e">
        <f t="shared" ca="1" si="2740"/>
        <v>#N/A</v>
      </c>
      <c r="AP484" s="125" t="e">
        <f t="shared" ca="1" si="2740"/>
        <v>#N/A</v>
      </c>
      <c r="AQ484" s="125" t="e">
        <f t="shared" ca="1" si="2740"/>
        <v>#N/A</v>
      </c>
      <c r="AR484" s="125" t="e">
        <f t="shared" ca="1" si="2740"/>
        <v>#N/A</v>
      </c>
      <c r="AS484" s="125" t="e">
        <f t="shared" ca="1" si="2740"/>
        <v>#N/A</v>
      </c>
      <c r="AT484" s="125" t="e">
        <f t="shared" ca="1" si="2740"/>
        <v>#N/A</v>
      </c>
      <c r="AU484" s="125" t="e">
        <f t="shared" ca="1" si="2740"/>
        <v>#N/A</v>
      </c>
      <c r="AV484" s="125" t="e">
        <f t="shared" ca="1" si="2740"/>
        <v>#N/A</v>
      </c>
      <c r="AW484" s="125" t="e">
        <f t="shared" ca="1" si="2740"/>
        <v>#N/A</v>
      </c>
      <c r="AX484" s="125" t="e">
        <f t="shared" ca="1" si="2740"/>
        <v>#N/A</v>
      </c>
      <c r="AY484" s="125" t="e">
        <f t="shared" ca="1" si="2733"/>
        <v>#N/A</v>
      </c>
      <c r="AZ484" s="125" t="e">
        <f t="shared" ca="1" si="2733"/>
        <v>#N/A</v>
      </c>
      <c r="BA484" s="125" t="e">
        <f t="shared" ca="1" si="2733"/>
        <v>#N/A</v>
      </c>
      <c r="BB484" s="125" t="str">
        <f t="shared" ca="1" si="2550"/>
        <v/>
      </c>
      <c r="BC484" s="125" t="str">
        <f t="shared" ca="1" si="2542"/>
        <v/>
      </c>
      <c r="BD484" s="125" t="str">
        <f t="shared" ca="1" si="2543"/>
        <v/>
      </c>
      <c r="BE484" s="125" t="str">
        <f t="shared" ca="1" si="2544"/>
        <v/>
      </c>
      <c r="BF484" t="str">
        <f t="shared" ca="1" si="2551"/>
        <v/>
      </c>
      <c r="BG484" s="125" t="str">
        <f t="shared" ca="1" si="2578"/>
        <v/>
      </c>
      <c r="BI484" s="606" t="str">
        <f t="shared" ca="1" si="2613"/>
        <v/>
      </c>
      <c r="BJ484" s="125" t="str">
        <f t="shared" ca="1" si="2591"/>
        <v/>
      </c>
      <c r="BK484" s="125" t="str">
        <f t="shared" ca="1" si="2614"/>
        <v/>
      </c>
      <c r="BL484" s="125" t="str">
        <f t="shared" ref="BL484" ca="1" si="2751">IFERROR(INDEX($D$2:$BA$203,$A$41-1+$BI484,$A$27-3)*IF(RTF_unit="K",1,IF(RTF_unit="lb",1/1000,IF(RTF_unit="T",2,1))),"")</f>
        <v/>
      </c>
      <c r="BM484" s="125" t="str">
        <f t="shared" ref="BM484" ca="1" si="2752">IFERROR(INDEX($D$2:$BA$203,$A$41-1+$BI484,$A$27-1)*IF(RTF_unit="K",1,IF(RTF_unit="lb",1/1000,IF(RTF_unit="T",2,1))),"")</f>
        <v/>
      </c>
      <c r="BN484" s="125" t="str">
        <f t="shared" ref="BN484" ca="1" si="2753">IFERROR(INDEX($D$2:$BA$203,$A$41-1+$BI484,$A$27-2)*IF(RTF_unit="K",1,IF(RTF_unit="lb",1/1000,IF(RTF_unit="T",2,1))),"")</f>
        <v/>
      </c>
      <c r="BO484" s="125" t="str">
        <f t="shared" ref="BO484" ca="1" si="2754">IFERROR(INDEX($D$2:$BA$203,$A$41-1+$BI484,$A$27)*IF(RTF_unit_Moment="kip-ft",1,IF(RTF_unit_Moment="kip-in",1/12,IF(RTF_unit_Moment="lb-ft",1/1000,IF(RTF_unit_Moment="lb-in",1/12000,1)))),"")</f>
        <v/>
      </c>
      <c r="BP484" s="125" t="str">
        <f t="shared" ref="BP484" ca="1" si="2755">IFERROR(INDEX($D$2:$BA$203,$A$41-1+$BI484,$A$30)*IF(RTF_unit_Moment="kip-ft",1,IF(RTF_unit_Moment="kip-in",1/12,IF(RTF_unit_Moment="lb-ft",1/1000,IF(RTF_unit_Moment="lb-in",1/12000,1)))),"")</f>
        <v/>
      </c>
      <c r="BQ484" s="125" t="str">
        <f t="shared" ca="1" si="2620"/>
        <v/>
      </c>
      <c r="BR484" s="125" t="str">
        <f t="shared" ca="1" si="2621"/>
        <v/>
      </c>
      <c r="BT484" s="125" t="str">
        <f t="array" aca="1" ref="BT484" ca="1">IFERROR(INDEX($BB$1:$BB$203,SMALL(IF($BB$1:$BB$203&lt;&gt;"",ROW($BB$1:$BB$203)),ROW(477:477))),"")</f>
        <v/>
      </c>
      <c r="BU484" s="604" t="str">
        <f t="shared" ca="1" si="2589"/>
        <v/>
      </c>
      <c r="BV484" s="125" t="str">
        <f t="shared" ca="1" si="2597"/>
        <v/>
      </c>
      <c r="BW484" s="125" t="str">
        <f t="shared" ca="1" si="2597"/>
        <v/>
      </c>
      <c r="BX484" s="125" t="str">
        <f t="shared" ca="1" si="2597"/>
        <v/>
      </c>
      <c r="BY484" s="125" t="str">
        <f t="shared" ca="1" si="2598"/>
        <v/>
      </c>
      <c r="BZ484" s="125" t="str">
        <f t="shared" ca="1" si="2590"/>
        <v/>
      </c>
      <c r="CA484" s="125" t="str">
        <f t="shared" ca="1" si="2599"/>
        <v/>
      </c>
      <c r="CB484" s="125" t="str">
        <f t="shared" ca="1" si="2600"/>
        <v/>
      </c>
      <c r="CC484" s="125" t="str">
        <f t="shared" ca="1" si="2601"/>
        <v/>
      </c>
      <c r="CD484" s="125" t="str">
        <f t="shared" ca="1" si="2602"/>
        <v/>
      </c>
      <c r="CE484" s="125" t="str">
        <f t="shared" ca="1" si="2603"/>
        <v/>
      </c>
      <c r="CF484" s="125" t="str">
        <f t="shared" ca="1" si="2604"/>
        <v/>
      </c>
      <c r="CG484" s="125" t="str">
        <f t="shared" ca="1" si="2605"/>
        <v/>
      </c>
      <c r="CH484" s="125" t="str">
        <f t="shared" ca="1" si="2606"/>
        <v/>
      </c>
      <c r="CI484" s="125" t="str">
        <f t="shared" ca="1" si="2607"/>
        <v/>
      </c>
      <c r="CJ484" s="125" t="str">
        <f t="array" aca="1" ref="CJ484" ca="1">IFERROR(INDEX($CI$1:$CI$502,SMALL(IF($CI$1:$CI$502&lt;&gt;"",ROW($CI$1:$CI$502)),ROW(477:477))),"")</f>
        <v/>
      </c>
      <c r="CK484" s="125" t="str">
        <f t="shared" ca="1" si="2608"/>
        <v/>
      </c>
      <c r="CL484" s="125" t="str">
        <f t="shared" ca="1" si="2609"/>
        <v/>
      </c>
      <c r="CM484" s="125"/>
      <c r="CO484" s="125" t="str">
        <f t="shared" si="2610"/>
        <v/>
      </c>
      <c r="CP484" s="600" t="str">
        <f t="shared" si="2611"/>
        <v/>
      </c>
      <c r="CQ484" s="600" t="str">
        <f t="shared" si="2627"/>
        <v/>
      </c>
      <c r="CR484" s="600" t="str">
        <f t="shared" si="2612"/>
        <v/>
      </c>
    </row>
    <row r="485" spans="1:96" x14ac:dyDescent="0.25">
      <c r="A485" s="591"/>
      <c r="C485" s="125">
        <f t="shared" si="2557"/>
        <v>483</v>
      </c>
      <c r="D485" s="125" t="e">
        <f t="shared" ca="1" si="2739"/>
        <v>#N/A</v>
      </c>
      <c r="E485" s="125" t="e">
        <f t="shared" ca="1" si="2739"/>
        <v>#N/A</v>
      </c>
      <c r="F485" s="125" t="e">
        <f t="shared" ca="1" si="2739"/>
        <v>#N/A</v>
      </c>
      <c r="G485" s="125" t="e">
        <f t="shared" ca="1" si="2739"/>
        <v>#N/A</v>
      </c>
      <c r="H485" s="125" t="e">
        <f t="shared" ca="1" si="2739"/>
        <v>#N/A</v>
      </c>
      <c r="I485" s="125" t="e">
        <f t="shared" ca="1" si="2739"/>
        <v>#N/A</v>
      </c>
      <c r="J485" s="125" t="e">
        <f t="shared" ca="1" si="2739"/>
        <v>#N/A</v>
      </c>
      <c r="K485" s="125" t="e">
        <f t="shared" ca="1" si="2739"/>
        <v>#N/A</v>
      </c>
      <c r="L485" s="125" t="e">
        <f t="shared" ca="1" si="2739"/>
        <v>#N/A</v>
      </c>
      <c r="M485" s="125" t="e">
        <f t="shared" ca="1" si="2739"/>
        <v>#N/A</v>
      </c>
      <c r="N485" s="125" t="e">
        <f t="shared" ca="1" si="2739"/>
        <v>#N/A</v>
      </c>
      <c r="O485" s="125" t="e">
        <f t="shared" ca="1" si="2739"/>
        <v>#N/A</v>
      </c>
      <c r="P485" s="125" t="e">
        <f t="shared" ca="1" si="2739"/>
        <v>#N/A</v>
      </c>
      <c r="Q485" s="125" t="e">
        <f t="shared" ca="1" si="2739"/>
        <v>#N/A</v>
      </c>
      <c r="R485" s="125" t="e">
        <f t="shared" ca="1" si="2739"/>
        <v>#N/A</v>
      </c>
      <c r="S485" s="125" t="e">
        <f t="shared" ca="1" si="2739"/>
        <v>#N/A</v>
      </c>
      <c r="T485" s="125" t="e">
        <f t="shared" ca="1" si="2732"/>
        <v>#N/A</v>
      </c>
      <c r="U485" s="125" t="e">
        <f t="shared" ca="1" si="2732"/>
        <v>#N/A</v>
      </c>
      <c r="V485" s="125" t="e">
        <f t="shared" ca="1" si="2732"/>
        <v>#N/A</v>
      </c>
      <c r="W485" s="125" t="e">
        <f t="shared" ca="1" si="2732"/>
        <v>#N/A</v>
      </c>
      <c r="X485" s="125" t="e">
        <f t="shared" ca="1" si="2732"/>
        <v>#N/A</v>
      </c>
      <c r="Y485" s="125" t="e">
        <f t="shared" ca="1" si="2732"/>
        <v>#N/A</v>
      </c>
      <c r="Z485" s="125" t="e">
        <f t="shared" ca="1" si="2732"/>
        <v>#N/A</v>
      </c>
      <c r="AA485" s="125" t="e">
        <f t="shared" ca="1" si="2732"/>
        <v>#N/A</v>
      </c>
      <c r="AB485" s="125" t="e">
        <f t="shared" ca="1" si="2732"/>
        <v>#N/A</v>
      </c>
      <c r="AC485" s="125" t="e">
        <f t="shared" ca="1" si="2732"/>
        <v>#N/A</v>
      </c>
      <c r="AD485" s="125" t="e">
        <f t="shared" ca="1" si="2732"/>
        <v>#N/A</v>
      </c>
      <c r="AE485" s="125" t="e">
        <f t="shared" ca="1" si="2732"/>
        <v>#N/A</v>
      </c>
      <c r="AF485" s="125" t="e">
        <f t="shared" ca="1" si="2732"/>
        <v>#N/A</v>
      </c>
      <c r="AG485" s="125" t="e">
        <f t="shared" ca="1" si="2732"/>
        <v>#N/A</v>
      </c>
      <c r="AH485" s="125" t="e">
        <f t="shared" ca="1" si="2732"/>
        <v>#N/A</v>
      </c>
      <c r="AI485" s="125" t="e">
        <f t="shared" ca="1" si="2740"/>
        <v>#N/A</v>
      </c>
      <c r="AJ485" s="125" t="e">
        <f t="shared" ca="1" si="2740"/>
        <v>#N/A</v>
      </c>
      <c r="AK485" s="125" t="e">
        <f t="shared" ca="1" si="2740"/>
        <v>#N/A</v>
      </c>
      <c r="AL485" s="125" t="e">
        <f t="shared" ca="1" si="2740"/>
        <v>#N/A</v>
      </c>
      <c r="AM485" s="125" t="e">
        <f t="shared" ca="1" si="2740"/>
        <v>#N/A</v>
      </c>
      <c r="AN485" s="125" t="e">
        <f t="shared" ca="1" si="2740"/>
        <v>#N/A</v>
      </c>
      <c r="AO485" s="125" t="e">
        <f t="shared" ca="1" si="2740"/>
        <v>#N/A</v>
      </c>
      <c r="AP485" s="125" t="e">
        <f t="shared" ca="1" si="2740"/>
        <v>#N/A</v>
      </c>
      <c r="AQ485" s="125" t="e">
        <f t="shared" ca="1" si="2740"/>
        <v>#N/A</v>
      </c>
      <c r="AR485" s="125" t="e">
        <f t="shared" ca="1" si="2740"/>
        <v>#N/A</v>
      </c>
      <c r="AS485" s="125" t="e">
        <f t="shared" ca="1" si="2740"/>
        <v>#N/A</v>
      </c>
      <c r="AT485" s="125" t="e">
        <f t="shared" ca="1" si="2740"/>
        <v>#N/A</v>
      </c>
      <c r="AU485" s="125" t="e">
        <f t="shared" ca="1" si="2740"/>
        <v>#N/A</v>
      </c>
      <c r="AV485" s="125" t="e">
        <f t="shared" ca="1" si="2740"/>
        <v>#N/A</v>
      </c>
      <c r="AW485" s="125" t="e">
        <f t="shared" ca="1" si="2740"/>
        <v>#N/A</v>
      </c>
      <c r="AX485" s="125" t="e">
        <f t="shared" ca="1" si="2740"/>
        <v>#N/A</v>
      </c>
      <c r="AY485" s="125" t="e">
        <f t="shared" ca="1" si="2733"/>
        <v>#N/A</v>
      </c>
      <c r="AZ485" s="125" t="e">
        <f t="shared" ca="1" si="2733"/>
        <v>#N/A</v>
      </c>
      <c r="BA485" s="125" t="e">
        <f t="shared" ca="1" si="2733"/>
        <v>#N/A</v>
      </c>
      <c r="BB485" s="125" t="str">
        <f t="shared" ca="1" si="2550"/>
        <v/>
      </c>
      <c r="BC485" s="125" t="str">
        <f t="shared" ca="1" si="2542"/>
        <v/>
      </c>
      <c r="BD485" s="125" t="str">
        <f t="shared" ca="1" si="2543"/>
        <v/>
      </c>
      <c r="BE485" s="125" t="str">
        <f t="shared" ca="1" si="2544"/>
        <v/>
      </c>
      <c r="BF485" t="str">
        <f t="shared" ca="1" si="2551"/>
        <v/>
      </c>
      <c r="BG485" s="125" t="str">
        <f t="shared" ca="1" si="2578"/>
        <v/>
      </c>
      <c r="BI485" s="606" t="str">
        <f t="shared" ca="1" si="2613"/>
        <v/>
      </c>
      <c r="BJ485" s="125" t="str">
        <f t="shared" ca="1" si="2591"/>
        <v/>
      </c>
      <c r="BK485" s="125" t="str">
        <f t="shared" ca="1" si="2614"/>
        <v/>
      </c>
      <c r="BL485" s="125" t="str">
        <f t="shared" ref="BL485" ca="1" si="2756">IFERROR(INDEX($D$2:$BA$203,$A$41-1+$BI485,$A$27-3)*IF(RTF_unit="K",1,IF(RTF_unit="lb",1/1000,IF(RTF_unit="T",2,1))),"")</f>
        <v/>
      </c>
      <c r="BM485" s="125" t="str">
        <f t="shared" ref="BM485" ca="1" si="2757">IFERROR(INDEX($D$2:$BA$203,$A$41-1+$BI485,$A$27-1)*IF(RTF_unit="K",1,IF(RTF_unit="lb",1/1000,IF(RTF_unit="T",2,1))),"")</f>
        <v/>
      </c>
      <c r="BN485" s="125" t="str">
        <f t="shared" ref="BN485" ca="1" si="2758">IFERROR(INDEX($D$2:$BA$203,$A$41-1+$BI485,$A$27-2)*IF(RTF_unit="K",1,IF(RTF_unit="lb",1/1000,IF(RTF_unit="T",2,1))),"")</f>
        <v/>
      </c>
      <c r="BO485" s="125" t="str">
        <f t="shared" ref="BO485" ca="1" si="2759">IFERROR(INDEX($D$2:$BA$203,$A$41-1+$BI485,$A$27)*IF(RTF_unit_Moment="kip-ft",1,IF(RTF_unit_Moment="kip-in",1/12,IF(RTF_unit_Moment="lb-ft",1/1000,IF(RTF_unit_Moment="lb-in",1/12000,1)))),"")</f>
        <v/>
      </c>
      <c r="BP485" s="125" t="str">
        <f t="shared" ref="BP485" ca="1" si="2760">IFERROR(INDEX($D$2:$BA$203,$A$41-1+$BI485,$A$30)*IF(RTF_unit_Moment="kip-ft",1,IF(RTF_unit_Moment="kip-in",1/12,IF(RTF_unit_Moment="lb-ft",1/1000,IF(RTF_unit_Moment="lb-in",1/12000,1)))),"")</f>
        <v/>
      </c>
      <c r="BQ485" s="125" t="str">
        <f t="shared" ca="1" si="2620"/>
        <v/>
      </c>
      <c r="BR485" s="125" t="str">
        <f t="shared" ca="1" si="2621"/>
        <v/>
      </c>
      <c r="BT485" s="125" t="str">
        <f t="array" aca="1" ref="BT485" ca="1">IFERROR(INDEX($BB$1:$BB$203,SMALL(IF($BB$1:$BB$203&lt;&gt;"",ROW($BB$1:$BB$203)),ROW(478:478))),"")</f>
        <v/>
      </c>
      <c r="BU485" s="604" t="str">
        <f t="shared" ca="1" si="2589"/>
        <v/>
      </c>
      <c r="BV485" s="125" t="str">
        <f t="shared" ca="1" si="2597"/>
        <v/>
      </c>
      <c r="BW485" s="125" t="str">
        <f t="shared" ca="1" si="2597"/>
        <v/>
      </c>
      <c r="BX485" s="125" t="str">
        <f t="shared" ca="1" si="2597"/>
        <v/>
      </c>
      <c r="BY485" s="125" t="str">
        <f t="shared" ca="1" si="2598"/>
        <v/>
      </c>
      <c r="BZ485" s="125" t="str">
        <f t="shared" ca="1" si="2590"/>
        <v/>
      </c>
      <c r="CA485" s="125" t="str">
        <f t="shared" ca="1" si="2599"/>
        <v/>
      </c>
      <c r="CB485" s="125" t="str">
        <f t="shared" ca="1" si="2600"/>
        <v/>
      </c>
      <c r="CC485" s="125" t="str">
        <f t="shared" ca="1" si="2601"/>
        <v/>
      </c>
      <c r="CD485" s="125" t="str">
        <f t="shared" ca="1" si="2602"/>
        <v/>
      </c>
      <c r="CE485" s="125" t="str">
        <f t="shared" ca="1" si="2603"/>
        <v/>
      </c>
      <c r="CF485" s="125" t="str">
        <f t="shared" ca="1" si="2604"/>
        <v/>
      </c>
      <c r="CG485" s="125" t="str">
        <f t="shared" ca="1" si="2605"/>
        <v/>
      </c>
      <c r="CH485" s="125" t="str">
        <f t="shared" ca="1" si="2606"/>
        <v/>
      </c>
      <c r="CI485" s="125" t="str">
        <f t="shared" ca="1" si="2607"/>
        <v/>
      </c>
      <c r="CJ485" s="125" t="str">
        <f t="array" aca="1" ref="CJ485" ca="1">IFERROR(INDEX($CI$1:$CI$502,SMALL(IF($CI$1:$CI$502&lt;&gt;"",ROW($CI$1:$CI$502)),ROW(478:478))),"")</f>
        <v/>
      </c>
      <c r="CK485" s="125" t="str">
        <f t="shared" ca="1" si="2608"/>
        <v/>
      </c>
      <c r="CL485" s="125" t="str">
        <f t="shared" ca="1" si="2609"/>
        <v/>
      </c>
      <c r="CM485" s="125"/>
      <c r="CO485" s="125" t="str">
        <f t="shared" si="2610"/>
        <v/>
      </c>
      <c r="CP485" s="600" t="str">
        <f t="shared" si="2611"/>
        <v/>
      </c>
      <c r="CQ485" s="600" t="str">
        <f t="shared" si="2627"/>
        <v/>
      </c>
      <c r="CR485" s="600" t="str">
        <f t="shared" si="2612"/>
        <v/>
      </c>
    </row>
    <row r="486" spans="1:96" x14ac:dyDescent="0.25">
      <c r="A486" s="591"/>
      <c r="C486" s="125">
        <f t="shared" si="2557"/>
        <v>484</v>
      </c>
      <c r="D486" s="125" t="e">
        <f t="shared" ca="1" si="2739"/>
        <v>#N/A</v>
      </c>
      <c r="E486" s="125" t="e">
        <f t="shared" ca="1" si="2739"/>
        <v>#N/A</v>
      </c>
      <c r="F486" s="125" t="e">
        <f t="shared" ca="1" si="2739"/>
        <v>#N/A</v>
      </c>
      <c r="G486" s="125" t="e">
        <f t="shared" ca="1" si="2739"/>
        <v>#N/A</v>
      </c>
      <c r="H486" s="125" t="e">
        <f t="shared" ca="1" si="2739"/>
        <v>#N/A</v>
      </c>
      <c r="I486" s="125" t="e">
        <f t="shared" ca="1" si="2739"/>
        <v>#N/A</v>
      </c>
      <c r="J486" s="125" t="e">
        <f t="shared" ca="1" si="2739"/>
        <v>#N/A</v>
      </c>
      <c r="K486" s="125" t="e">
        <f t="shared" ca="1" si="2739"/>
        <v>#N/A</v>
      </c>
      <c r="L486" s="125" t="e">
        <f t="shared" ca="1" si="2739"/>
        <v>#N/A</v>
      </c>
      <c r="M486" s="125" t="e">
        <f t="shared" ca="1" si="2739"/>
        <v>#N/A</v>
      </c>
      <c r="N486" s="125" t="e">
        <f t="shared" ca="1" si="2739"/>
        <v>#N/A</v>
      </c>
      <c r="O486" s="125" t="e">
        <f t="shared" ca="1" si="2739"/>
        <v>#N/A</v>
      </c>
      <c r="P486" s="125" t="e">
        <f t="shared" ca="1" si="2739"/>
        <v>#N/A</v>
      </c>
      <c r="Q486" s="125" t="e">
        <f t="shared" ca="1" si="2739"/>
        <v>#N/A</v>
      </c>
      <c r="R486" s="125" t="e">
        <f t="shared" ca="1" si="2739"/>
        <v>#N/A</v>
      </c>
      <c r="S486" s="125" t="e">
        <f t="shared" ca="1" si="2739"/>
        <v>#N/A</v>
      </c>
      <c r="T486" s="125" t="e">
        <f t="shared" ca="1" si="2732"/>
        <v>#N/A</v>
      </c>
      <c r="U486" s="125" t="e">
        <f t="shared" ca="1" si="2732"/>
        <v>#N/A</v>
      </c>
      <c r="V486" s="125" t="e">
        <f t="shared" ca="1" si="2732"/>
        <v>#N/A</v>
      </c>
      <c r="W486" s="125" t="e">
        <f t="shared" ca="1" si="2732"/>
        <v>#N/A</v>
      </c>
      <c r="X486" s="125" t="e">
        <f t="shared" ca="1" si="2732"/>
        <v>#N/A</v>
      </c>
      <c r="Y486" s="125" t="e">
        <f t="shared" ca="1" si="2732"/>
        <v>#N/A</v>
      </c>
      <c r="Z486" s="125" t="e">
        <f t="shared" ca="1" si="2732"/>
        <v>#N/A</v>
      </c>
      <c r="AA486" s="125" t="e">
        <f t="shared" ca="1" si="2732"/>
        <v>#N/A</v>
      </c>
      <c r="AB486" s="125" t="e">
        <f t="shared" ca="1" si="2732"/>
        <v>#N/A</v>
      </c>
      <c r="AC486" s="125" t="e">
        <f t="shared" ca="1" si="2732"/>
        <v>#N/A</v>
      </c>
      <c r="AD486" s="125" t="e">
        <f t="shared" ca="1" si="2732"/>
        <v>#N/A</v>
      </c>
      <c r="AE486" s="125" t="e">
        <f t="shared" ca="1" si="2732"/>
        <v>#N/A</v>
      </c>
      <c r="AF486" s="125" t="e">
        <f t="shared" ca="1" si="2732"/>
        <v>#N/A</v>
      </c>
      <c r="AG486" s="125" t="e">
        <f t="shared" ca="1" si="2732"/>
        <v>#N/A</v>
      </c>
      <c r="AH486" s="125" t="e">
        <f t="shared" ca="1" si="2732"/>
        <v>#N/A</v>
      </c>
      <c r="AI486" s="125" t="e">
        <f t="shared" ca="1" si="2740"/>
        <v>#N/A</v>
      </c>
      <c r="AJ486" s="125" t="e">
        <f t="shared" ca="1" si="2740"/>
        <v>#N/A</v>
      </c>
      <c r="AK486" s="125" t="e">
        <f t="shared" ca="1" si="2740"/>
        <v>#N/A</v>
      </c>
      <c r="AL486" s="125" t="e">
        <f t="shared" ca="1" si="2740"/>
        <v>#N/A</v>
      </c>
      <c r="AM486" s="125" t="e">
        <f t="shared" ca="1" si="2740"/>
        <v>#N/A</v>
      </c>
      <c r="AN486" s="125" t="e">
        <f t="shared" ca="1" si="2740"/>
        <v>#N/A</v>
      </c>
      <c r="AO486" s="125" t="e">
        <f t="shared" ca="1" si="2740"/>
        <v>#N/A</v>
      </c>
      <c r="AP486" s="125" t="e">
        <f t="shared" ca="1" si="2740"/>
        <v>#N/A</v>
      </c>
      <c r="AQ486" s="125" t="e">
        <f t="shared" ca="1" si="2740"/>
        <v>#N/A</v>
      </c>
      <c r="AR486" s="125" t="e">
        <f t="shared" ca="1" si="2740"/>
        <v>#N/A</v>
      </c>
      <c r="AS486" s="125" t="e">
        <f t="shared" ca="1" si="2740"/>
        <v>#N/A</v>
      </c>
      <c r="AT486" s="125" t="e">
        <f t="shared" ca="1" si="2740"/>
        <v>#N/A</v>
      </c>
      <c r="AU486" s="125" t="e">
        <f t="shared" ca="1" si="2740"/>
        <v>#N/A</v>
      </c>
      <c r="AV486" s="125" t="e">
        <f t="shared" ca="1" si="2740"/>
        <v>#N/A</v>
      </c>
      <c r="AW486" s="125" t="e">
        <f t="shared" ca="1" si="2740"/>
        <v>#N/A</v>
      </c>
      <c r="AX486" s="125" t="e">
        <f t="shared" ca="1" si="2740"/>
        <v>#N/A</v>
      </c>
      <c r="AY486" s="125" t="e">
        <f t="shared" ca="1" si="2733"/>
        <v>#N/A</v>
      </c>
      <c r="AZ486" s="125" t="e">
        <f t="shared" ca="1" si="2733"/>
        <v>#N/A</v>
      </c>
      <c r="BA486" s="125" t="e">
        <f t="shared" ca="1" si="2733"/>
        <v>#N/A</v>
      </c>
      <c r="BB486" s="125" t="str">
        <f t="shared" ca="1" si="2550"/>
        <v/>
      </c>
      <c r="BC486" s="125" t="str">
        <f t="shared" ca="1" si="2542"/>
        <v/>
      </c>
      <c r="BD486" s="125" t="str">
        <f t="shared" ca="1" si="2543"/>
        <v/>
      </c>
      <c r="BE486" s="125" t="str">
        <f t="shared" ca="1" si="2544"/>
        <v/>
      </c>
      <c r="BF486" t="str">
        <f t="shared" ca="1" si="2551"/>
        <v/>
      </c>
      <c r="BG486" s="125" t="str">
        <f t="shared" ca="1" si="2578"/>
        <v/>
      </c>
      <c r="BI486" s="606" t="str">
        <f t="shared" ca="1" si="2613"/>
        <v/>
      </c>
      <c r="BJ486" s="125" t="str">
        <f t="shared" ca="1" si="2591"/>
        <v/>
      </c>
      <c r="BK486" s="125" t="str">
        <f t="shared" ca="1" si="2614"/>
        <v/>
      </c>
      <c r="BL486" s="125" t="str">
        <f t="shared" ref="BL486" ca="1" si="2761">IFERROR(INDEX($D$2:$BA$203,$A$41-1+$BI486,$A$27-3)*IF(RTF_unit="K",1,IF(RTF_unit="lb",1/1000,IF(RTF_unit="T",2,1))),"")</f>
        <v/>
      </c>
      <c r="BM486" s="125" t="str">
        <f t="shared" ref="BM486" ca="1" si="2762">IFERROR(INDEX($D$2:$BA$203,$A$41-1+$BI486,$A$27-1)*IF(RTF_unit="K",1,IF(RTF_unit="lb",1/1000,IF(RTF_unit="T",2,1))),"")</f>
        <v/>
      </c>
      <c r="BN486" s="125" t="str">
        <f t="shared" ref="BN486" ca="1" si="2763">IFERROR(INDEX($D$2:$BA$203,$A$41-1+$BI486,$A$27-2)*IF(RTF_unit="K",1,IF(RTF_unit="lb",1/1000,IF(RTF_unit="T",2,1))),"")</f>
        <v/>
      </c>
      <c r="BO486" s="125" t="str">
        <f t="shared" ref="BO486" ca="1" si="2764">IFERROR(INDEX($D$2:$BA$203,$A$41-1+$BI486,$A$27)*IF(RTF_unit_Moment="kip-ft",1,IF(RTF_unit_Moment="kip-in",1/12,IF(RTF_unit_Moment="lb-ft",1/1000,IF(RTF_unit_Moment="lb-in",1/12000,1)))),"")</f>
        <v/>
      </c>
      <c r="BP486" s="125" t="str">
        <f t="shared" ref="BP486" ca="1" si="2765">IFERROR(INDEX($D$2:$BA$203,$A$41-1+$BI486,$A$30)*IF(RTF_unit_Moment="kip-ft",1,IF(RTF_unit_Moment="kip-in",1/12,IF(RTF_unit_Moment="lb-ft",1/1000,IF(RTF_unit_Moment="lb-in",1/12000,1)))),"")</f>
        <v/>
      </c>
      <c r="BQ486" s="125" t="str">
        <f t="shared" ca="1" si="2620"/>
        <v/>
      </c>
      <c r="BR486" s="125" t="str">
        <f t="shared" ca="1" si="2621"/>
        <v/>
      </c>
      <c r="BT486" s="125" t="str">
        <f t="array" aca="1" ref="BT486" ca="1">IFERROR(INDEX($BB$1:$BB$203,SMALL(IF($BB$1:$BB$203&lt;&gt;"",ROW($BB$1:$BB$203)),ROW(479:479))),"")</f>
        <v/>
      </c>
      <c r="BU486" s="604" t="str">
        <f t="shared" ca="1" si="2589"/>
        <v/>
      </c>
      <c r="BV486" s="125" t="str">
        <f t="shared" ca="1" si="2597"/>
        <v/>
      </c>
      <c r="BW486" s="125" t="str">
        <f t="shared" ca="1" si="2597"/>
        <v/>
      </c>
      <c r="BX486" s="125" t="str">
        <f t="shared" ca="1" si="2597"/>
        <v/>
      </c>
      <c r="BY486" s="125" t="str">
        <f t="shared" ca="1" si="2598"/>
        <v/>
      </c>
      <c r="BZ486" s="125" t="str">
        <f t="shared" ca="1" si="2590"/>
        <v/>
      </c>
      <c r="CA486" s="125" t="str">
        <f t="shared" ca="1" si="2599"/>
        <v/>
      </c>
      <c r="CB486" s="125" t="str">
        <f t="shared" ca="1" si="2600"/>
        <v/>
      </c>
      <c r="CC486" s="125" t="str">
        <f t="shared" ca="1" si="2601"/>
        <v/>
      </c>
      <c r="CD486" s="125" t="str">
        <f t="shared" ca="1" si="2602"/>
        <v/>
      </c>
      <c r="CE486" s="125" t="str">
        <f t="shared" ca="1" si="2603"/>
        <v/>
      </c>
      <c r="CF486" s="125" t="str">
        <f t="shared" ca="1" si="2604"/>
        <v/>
      </c>
      <c r="CG486" s="125" t="str">
        <f t="shared" ca="1" si="2605"/>
        <v/>
      </c>
      <c r="CH486" s="125" t="str">
        <f t="shared" ca="1" si="2606"/>
        <v/>
      </c>
      <c r="CI486" s="125" t="str">
        <f t="shared" ca="1" si="2607"/>
        <v/>
      </c>
      <c r="CJ486" s="125" t="str">
        <f t="array" aca="1" ref="CJ486" ca="1">IFERROR(INDEX($CI$1:$CI$502,SMALL(IF($CI$1:$CI$502&lt;&gt;"",ROW($CI$1:$CI$502)),ROW(479:479))),"")</f>
        <v/>
      </c>
      <c r="CK486" s="125" t="str">
        <f t="shared" ca="1" si="2608"/>
        <v/>
      </c>
      <c r="CL486" s="125" t="str">
        <f t="shared" ca="1" si="2609"/>
        <v/>
      </c>
      <c r="CM486" s="125"/>
      <c r="CO486" s="125" t="str">
        <f t="shared" si="2610"/>
        <v/>
      </c>
      <c r="CP486" s="600" t="str">
        <f t="shared" si="2611"/>
        <v/>
      </c>
      <c r="CQ486" s="600" t="str">
        <f t="shared" si="2627"/>
        <v/>
      </c>
      <c r="CR486" s="600" t="str">
        <f t="shared" si="2612"/>
        <v/>
      </c>
    </row>
    <row r="487" spans="1:96" x14ac:dyDescent="0.25">
      <c r="A487" s="591"/>
      <c r="C487" s="125">
        <f t="shared" si="2557"/>
        <v>485</v>
      </c>
      <c r="D487" s="125" t="e">
        <f t="shared" ca="1" si="2739"/>
        <v>#N/A</v>
      </c>
      <c r="E487" s="125" t="e">
        <f t="shared" ca="1" si="2739"/>
        <v>#N/A</v>
      </c>
      <c r="F487" s="125" t="e">
        <f t="shared" ca="1" si="2739"/>
        <v>#N/A</v>
      </c>
      <c r="G487" s="125" t="e">
        <f t="shared" ca="1" si="2739"/>
        <v>#N/A</v>
      </c>
      <c r="H487" s="125" t="e">
        <f t="shared" ca="1" si="2739"/>
        <v>#N/A</v>
      </c>
      <c r="I487" s="125" t="e">
        <f t="shared" ca="1" si="2739"/>
        <v>#N/A</v>
      </c>
      <c r="J487" s="125" t="e">
        <f t="shared" ca="1" si="2739"/>
        <v>#N/A</v>
      </c>
      <c r="K487" s="125" t="e">
        <f t="shared" ca="1" si="2739"/>
        <v>#N/A</v>
      </c>
      <c r="L487" s="125" t="e">
        <f t="shared" ca="1" si="2739"/>
        <v>#N/A</v>
      </c>
      <c r="M487" s="125" t="e">
        <f t="shared" ca="1" si="2739"/>
        <v>#N/A</v>
      </c>
      <c r="N487" s="125" t="e">
        <f t="shared" ca="1" si="2739"/>
        <v>#N/A</v>
      </c>
      <c r="O487" s="125" t="e">
        <f t="shared" ca="1" si="2739"/>
        <v>#N/A</v>
      </c>
      <c r="P487" s="125" t="e">
        <f t="shared" ca="1" si="2739"/>
        <v>#N/A</v>
      </c>
      <c r="Q487" s="125" t="e">
        <f t="shared" ca="1" si="2739"/>
        <v>#N/A</v>
      </c>
      <c r="R487" s="125" t="e">
        <f t="shared" ca="1" si="2739"/>
        <v>#N/A</v>
      </c>
      <c r="S487" s="125" t="e">
        <f t="shared" ca="1" si="2739"/>
        <v>#N/A</v>
      </c>
      <c r="T487" s="125" t="e">
        <f t="shared" ca="1" si="2732"/>
        <v>#N/A</v>
      </c>
      <c r="U487" s="125" t="e">
        <f t="shared" ca="1" si="2732"/>
        <v>#N/A</v>
      </c>
      <c r="V487" s="125" t="e">
        <f t="shared" ca="1" si="2732"/>
        <v>#N/A</v>
      </c>
      <c r="W487" s="125" t="e">
        <f t="shared" ca="1" si="2732"/>
        <v>#N/A</v>
      </c>
      <c r="X487" s="125" t="e">
        <f t="shared" ca="1" si="2732"/>
        <v>#N/A</v>
      </c>
      <c r="Y487" s="125" t="e">
        <f t="shared" ca="1" si="2732"/>
        <v>#N/A</v>
      </c>
      <c r="Z487" s="125" t="e">
        <f t="shared" ca="1" si="2732"/>
        <v>#N/A</v>
      </c>
      <c r="AA487" s="125" t="e">
        <f t="shared" ca="1" si="2732"/>
        <v>#N/A</v>
      </c>
      <c r="AB487" s="125" t="e">
        <f t="shared" ca="1" si="2732"/>
        <v>#N/A</v>
      </c>
      <c r="AC487" s="125" t="e">
        <f t="shared" ca="1" si="2732"/>
        <v>#N/A</v>
      </c>
      <c r="AD487" s="125" t="e">
        <f t="shared" ca="1" si="2732"/>
        <v>#N/A</v>
      </c>
      <c r="AE487" s="125" t="e">
        <f t="shared" ca="1" si="2732"/>
        <v>#N/A</v>
      </c>
      <c r="AF487" s="125" t="e">
        <f t="shared" ca="1" si="2732"/>
        <v>#N/A</v>
      </c>
      <c r="AG487" s="125" t="e">
        <f t="shared" ca="1" si="2732"/>
        <v>#N/A</v>
      </c>
      <c r="AH487" s="125" t="e">
        <f t="shared" ca="1" si="2732"/>
        <v>#N/A</v>
      </c>
      <c r="AI487" s="125" t="e">
        <f t="shared" ca="1" si="2740"/>
        <v>#N/A</v>
      </c>
      <c r="AJ487" s="125" t="e">
        <f t="shared" ca="1" si="2740"/>
        <v>#N/A</v>
      </c>
      <c r="AK487" s="125" t="e">
        <f t="shared" ca="1" si="2740"/>
        <v>#N/A</v>
      </c>
      <c r="AL487" s="125" t="e">
        <f t="shared" ca="1" si="2740"/>
        <v>#N/A</v>
      </c>
      <c r="AM487" s="125" t="e">
        <f t="shared" ca="1" si="2740"/>
        <v>#N/A</v>
      </c>
      <c r="AN487" s="125" t="e">
        <f t="shared" ca="1" si="2740"/>
        <v>#N/A</v>
      </c>
      <c r="AO487" s="125" t="e">
        <f t="shared" ca="1" si="2740"/>
        <v>#N/A</v>
      </c>
      <c r="AP487" s="125" t="e">
        <f t="shared" ca="1" si="2740"/>
        <v>#N/A</v>
      </c>
      <c r="AQ487" s="125" t="e">
        <f t="shared" ca="1" si="2740"/>
        <v>#N/A</v>
      </c>
      <c r="AR487" s="125" t="e">
        <f t="shared" ca="1" si="2740"/>
        <v>#N/A</v>
      </c>
      <c r="AS487" s="125" t="e">
        <f t="shared" ca="1" si="2740"/>
        <v>#N/A</v>
      </c>
      <c r="AT487" s="125" t="e">
        <f t="shared" ca="1" si="2740"/>
        <v>#N/A</v>
      </c>
      <c r="AU487" s="125" t="e">
        <f t="shared" ca="1" si="2740"/>
        <v>#N/A</v>
      </c>
      <c r="AV487" s="125" t="e">
        <f t="shared" ca="1" si="2740"/>
        <v>#N/A</v>
      </c>
      <c r="AW487" s="125" t="e">
        <f t="shared" ca="1" si="2740"/>
        <v>#N/A</v>
      </c>
      <c r="AX487" s="125" t="e">
        <f t="shared" ca="1" si="2740"/>
        <v>#N/A</v>
      </c>
      <c r="AY487" s="125" t="e">
        <f t="shared" ca="1" si="2733"/>
        <v>#N/A</v>
      </c>
      <c r="AZ487" s="125" t="e">
        <f t="shared" ca="1" si="2733"/>
        <v>#N/A</v>
      </c>
      <c r="BA487" s="125" t="e">
        <f t="shared" ca="1" si="2733"/>
        <v>#N/A</v>
      </c>
      <c r="BB487" s="125" t="str">
        <f t="shared" ca="1" si="2550"/>
        <v/>
      </c>
      <c r="BC487" s="125" t="str">
        <f t="shared" ca="1" si="2542"/>
        <v/>
      </c>
      <c r="BD487" s="125" t="str">
        <f t="shared" ca="1" si="2543"/>
        <v/>
      </c>
      <c r="BE487" s="125" t="str">
        <f t="shared" ca="1" si="2544"/>
        <v/>
      </c>
      <c r="BF487" t="str">
        <f t="shared" ca="1" si="2551"/>
        <v/>
      </c>
      <c r="BG487" s="125" t="str">
        <f t="shared" ca="1" si="2578"/>
        <v/>
      </c>
      <c r="BI487" s="606" t="str">
        <f t="shared" ca="1" si="2613"/>
        <v/>
      </c>
      <c r="BJ487" s="125" t="str">
        <f t="shared" ca="1" si="2591"/>
        <v/>
      </c>
      <c r="BK487" s="125" t="str">
        <f t="shared" ca="1" si="2614"/>
        <v/>
      </c>
      <c r="BL487" s="125" t="str">
        <f t="shared" ref="BL487" ca="1" si="2766">IFERROR(INDEX($D$2:$BA$203,$A$41-1+$BI487,$A$27-3)*IF(RTF_unit="K",1,IF(RTF_unit="lb",1/1000,IF(RTF_unit="T",2,1))),"")</f>
        <v/>
      </c>
      <c r="BM487" s="125" t="str">
        <f t="shared" ref="BM487" ca="1" si="2767">IFERROR(INDEX($D$2:$BA$203,$A$41-1+$BI487,$A$27-1)*IF(RTF_unit="K",1,IF(RTF_unit="lb",1/1000,IF(RTF_unit="T",2,1))),"")</f>
        <v/>
      </c>
      <c r="BN487" s="125" t="str">
        <f t="shared" ref="BN487" ca="1" si="2768">IFERROR(INDEX($D$2:$BA$203,$A$41-1+$BI487,$A$27-2)*IF(RTF_unit="K",1,IF(RTF_unit="lb",1/1000,IF(RTF_unit="T",2,1))),"")</f>
        <v/>
      </c>
      <c r="BO487" s="125" t="str">
        <f t="shared" ref="BO487" ca="1" si="2769">IFERROR(INDEX($D$2:$BA$203,$A$41-1+$BI487,$A$27)*IF(RTF_unit_Moment="kip-ft",1,IF(RTF_unit_Moment="kip-in",1/12,IF(RTF_unit_Moment="lb-ft",1/1000,IF(RTF_unit_Moment="lb-in",1/12000,1)))),"")</f>
        <v/>
      </c>
      <c r="BP487" s="125" t="str">
        <f t="shared" ref="BP487" ca="1" si="2770">IFERROR(INDEX($D$2:$BA$203,$A$41-1+$BI487,$A$30)*IF(RTF_unit_Moment="kip-ft",1,IF(RTF_unit_Moment="kip-in",1/12,IF(RTF_unit_Moment="lb-ft",1/1000,IF(RTF_unit_Moment="lb-in",1/12000,1)))),"")</f>
        <v/>
      </c>
      <c r="BQ487" s="125" t="str">
        <f t="shared" ca="1" si="2620"/>
        <v/>
      </c>
      <c r="BR487" s="125" t="str">
        <f t="shared" ca="1" si="2621"/>
        <v/>
      </c>
      <c r="BT487" s="125" t="str">
        <f t="array" aca="1" ref="BT487" ca="1">IFERROR(INDEX($BB$1:$BB$203,SMALL(IF($BB$1:$BB$203&lt;&gt;"",ROW($BB$1:$BB$203)),ROW(480:480))),"")</f>
        <v/>
      </c>
      <c r="BU487" s="604" t="str">
        <f t="shared" ca="1" si="2589"/>
        <v/>
      </c>
      <c r="BV487" s="125" t="str">
        <f t="shared" ca="1" si="2597"/>
        <v/>
      </c>
      <c r="BW487" s="125" t="str">
        <f t="shared" ca="1" si="2597"/>
        <v/>
      </c>
      <c r="BX487" s="125" t="str">
        <f t="shared" ca="1" si="2597"/>
        <v/>
      </c>
      <c r="BY487" s="125" t="str">
        <f t="shared" ca="1" si="2598"/>
        <v/>
      </c>
      <c r="BZ487" s="125" t="str">
        <f t="shared" ca="1" si="2590"/>
        <v/>
      </c>
      <c r="CA487" s="125" t="str">
        <f t="shared" ca="1" si="2599"/>
        <v/>
      </c>
      <c r="CB487" s="125" t="str">
        <f t="shared" ca="1" si="2600"/>
        <v/>
      </c>
      <c r="CC487" s="125" t="str">
        <f t="shared" ca="1" si="2601"/>
        <v/>
      </c>
      <c r="CD487" s="125" t="str">
        <f t="shared" ca="1" si="2602"/>
        <v/>
      </c>
      <c r="CE487" s="125" t="str">
        <f t="shared" ca="1" si="2603"/>
        <v/>
      </c>
      <c r="CF487" s="125" t="str">
        <f t="shared" ca="1" si="2604"/>
        <v/>
      </c>
      <c r="CG487" s="125" t="str">
        <f t="shared" ca="1" si="2605"/>
        <v/>
      </c>
      <c r="CH487" s="125" t="str">
        <f t="shared" ca="1" si="2606"/>
        <v/>
      </c>
      <c r="CI487" s="125" t="str">
        <f t="shared" ca="1" si="2607"/>
        <v/>
      </c>
      <c r="CJ487" s="125" t="str">
        <f t="array" aca="1" ref="CJ487" ca="1">IFERROR(INDEX($CI$1:$CI$502,SMALL(IF($CI$1:$CI$502&lt;&gt;"",ROW($CI$1:$CI$502)),ROW(480:480))),"")</f>
        <v/>
      </c>
      <c r="CK487" s="125" t="str">
        <f t="shared" ca="1" si="2608"/>
        <v/>
      </c>
      <c r="CL487" s="125" t="str">
        <f t="shared" ca="1" si="2609"/>
        <v/>
      </c>
      <c r="CM487" s="125"/>
      <c r="CO487" s="125" t="str">
        <f t="shared" si="2610"/>
        <v/>
      </c>
      <c r="CP487" s="600" t="str">
        <f t="shared" si="2611"/>
        <v/>
      </c>
      <c r="CQ487" s="600" t="str">
        <f t="shared" si="2627"/>
        <v/>
      </c>
      <c r="CR487" s="600" t="str">
        <f t="shared" si="2612"/>
        <v/>
      </c>
    </row>
    <row r="488" spans="1:96" x14ac:dyDescent="0.25">
      <c r="A488" s="591"/>
      <c r="C488" s="125">
        <f t="shared" si="2557"/>
        <v>486</v>
      </c>
      <c r="D488" s="125" t="e">
        <f t="shared" ca="1" si="2739"/>
        <v>#N/A</v>
      </c>
      <c r="E488" s="125" t="e">
        <f t="shared" ca="1" si="2739"/>
        <v>#N/A</v>
      </c>
      <c r="F488" s="125" t="e">
        <f t="shared" ca="1" si="2739"/>
        <v>#N/A</v>
      </c>
      <c r="G488" s="125" t="e">
        <f t="shared" ca="1" si="2739"/>
        <v>#N/A</v>
      </c>
      <c r="H488" s="125" t="e">
        <f t="shared" ca="1" si="2739"/>
        <v>#N/A</v>
      </c>
      <c r="I488" s="125" t="e">
        <f t="shared" ca="1" si="2739"/>
        <v>#N/A</v>
      </c>
      <c r="J488" s="125" t="e">
        <f t="shared" ca="1" si="2739"/>
        <v>#N/A</v>
      </c>
      <c r="K488" s="125" t="e">
        <f t="shared" ca="1" si="2739"/>
        <v>#N/A</v>
      </c>
      <c r="L488" s="125" t="e">
        <f t="shared" ca="1" si="2739"/>
        <v>#N/A</v>
      </c>
      <c r="M488" s="125" t="e">
        <f t="shared" ca="1" si="2739"/>
        <v>#N/A</v>
      </c>
      <c r="N488" s="125" t="e">
        <f t="shared" ca="1" si="2739"/>
        <v>#N/A</v>
      </c>
      <c r="O488" s="125" t="e">
        <f t="shared" ca="1" si="2739"/>
        <v>#N/A</v>
      </c>
      <c r="P488" s="125" t="e">
        <f t="shared" ca="1" si="2739"/>
        <v>#N/A</v>
      </c>
      <c r="Q488" s="125" t="e">
        <f t="shared" ca="1" si="2739"/>
        <v>#N/A</v>
      </c>
      <c r="R488" s="125" t="e">
        <f t="shared" ca="1" si="2739"/>
        <v>#N/A</v>
      </c>
      <c r="S488" s="125" t="e">
        <f t="shared" ca="1" si="2739"/>
        <v>#N/A</v>
      </c>
      <c r="T488" s="125" t="e">
        <f t="shared" ca="1" si="2732"/>
        <v>#N/A</v>
      </c>
      <c r="U488" s="125" t="e">
        <f t="shared" ca="1" si="2732"/>
        <v>#N/A</v>
      </c>
      <c r="V488" s="125" t="e">
        <f t="shared" ca="1" si="2732"/>
        <v>#N/A</v>
      </c>
      <c r="W488" s="125" t="e">
        <f t="shared" ca="1" si="2732"/>
        <v>#N/A</v>
      </c>
      <c r="X488" s="125" t="e">
        <f t="shared" ca="1" si="2732"/>
        <v>#N/A</v>
      </c>
      <c r="Y488" s="125" t="e">
        <f t="shared" ca="1" si="2732"/>
        <v>#N/A</v>
      </c>
      <c r="Z488" s="125" t="e">
        <f t="shared" ca="1" si="2732"/>
        <v>#N/A</v>
      </c>
      <c r="AA488" s="125" t="e">
        <f t="shared" ca="1" si="2732"/>
        <v>#N/A</v>
      </c>
      <c r="AB488" s="125" t="e">
        <f t="shared" ca="1" si="2732"/>
        <v>#N/A</v>
      </c>
      <c r="AC488" s="125" t="e">
        <f t="shared" ca="1" si="2732"/>
        <v>#N/A</v>
      </c>
      <c r="AD488" s="125" t="e">
        <f t="shared" ca="1" si="2732"/>
        <v>#N/A</v>
      </c>
      <c r="AE488" s="125" t="e">
        <f t="shared" ca="1" si="2732"/>
        <v>#N/A</v>
      </c>
      <c r="AF488" s="125" t="e">
        <f t="shared" ca="1" si="2732"/>
        <v>#N/A</v>
      </c>
      <c r="AG488" s="125" t="e">
        <f t="shared" ca="1" si="2732"/>
        <v>#N/A</v>
      </c>
      <c r="AH488" s="125" t="e">
        <f t="shared" ca="1" si="2732"/>
        <v>#N/A</v>
      </c>
      <c r="AI488" s="125" t="e">
        <f t="shared" ca="1" si="2740"/>
        <v>#N/A</v>
      </c>
      <c r="AJ488" s="125" t="e">
        <f t="shared" ca="1" si="2740"/>
        <v>#N/A</v>
      </c>
      <c r="AK488" s="125" t="e">
        <f t="shared" ca="1" si="2740"/>
        <v>#N/A</v>
      </c>
      <c r="AL488" s="125" t="e">
        <f t="shared" ca="1" si="2740"/>
        <v>#N/A</v>
      </c>
      <c r="AM488" s="125" t="e">
        <f t="shared" ca="1" si="2740"/>
        <v>#N/A</v>
      </c>
      <c r="AN488" s="125" t="e">
        <f t="shared" ca="1" si="2740"/>
        <v>#N/A</v>
      </c>
      <c r="AO488" s="125" t="e">
        <f t="shared" ca="1" si="2740"/>
        <v>#N/A</v>
      </c>
      <c r="AP488" s="125" t="e">
        <f t="shared" ca="1" si="2740"/>
        <v>#N/A</v>
      </c>
      <c r="AQ488" s="125" t="e">
        <f t="shared" ca="1" si="2740"/>
        <v>#N/A</v>
      </c>
      <c r="AR488" s="125" t="e">
        <f t="shared" ca="1" si="2740"/>
        <v>#N/A</v>
      </c>
      <c r="AS488" s="125" t="e">
        <f t="shared" ca="1" si="2740"/>
        <v>#N/A</v>
      </c>
      <c r="AT488" s="125" t="e">
        <f t="shared" ca="1" si="2740"/>
        <v>#N/A</v>
      </c>
      <c r="AU488" s="125" t="e">
        <f t="shared" ca="1" si="2740"/>
        <v>#N/A</v>
      </c>
      <c r="AV488" s="125" t="e">
        <f t="shared" ca="1" si="2740"/>
        <v>#N/A</v>
      </c>
      <c r="AW488" s="125" t="e">
        <f t="shared" ca="1" si="2740"/>
        <v>#N/A</v>
      </c>
      <c r="AX488" s="125" t="e">
        <f t="shared" ca="1" si="2740"/>
        <v>#N/A</v>
      </c>
      <c r="AY488" s="125" t="e">
        <f t="shared" ca="1" si="2733"/>
        <v>#N/A</v>
      </c>
      <c r="AZ488" s="125" t="e">
        <f t="shared" ca="1" si="2733"/>
        <v>#N/A</v>
      </c>
      <c r="BA488" s="125" t="e">
        <f t="shared" ca="1" si="2733"/>
        <v>#N/A</v>
      </c>
      <c r="BB488" s="125" t="str">
        <f t="shared" ca="1" si="2550"/>
        <v/>
      </c>
      <c r="BC488" s="125" t="str">
        <f t="shared" ca="1" si="2542"/>
        <v/>
      </c>
      <c r="BD488" s="125" t="str">
        <f t="shared" ca="1" si="2543"/>
        <v/>
      </c>
      <c r="BE488" s="125" t="str">
        <f t="shared" ca="1" si="2544"/>
        <v/>
      </c>
      <c r="BF488" t="str">
        <f t="shared" ca="1" si="2551"/>
        <v/>
      </c>
      <c r="BG488" s="125" t="str">
        <f t="shared" ca="1" si="2578"/>
        <v/>
      </c>
      <c r="BI488" s="606" t="str">
        <f t="shared" ca="1" si="2613"/>
        <v/>
      </c>
      <c r="BJ488" s="125" t="str">
        <f t="shared" ca="1" si="2591"/>
        <v/>
      </c>
      <c r="BK488" s="125" t="str">
        <f t="shared" ca="1" si="2614"/>
        <v/>
      </c>
      <c r="BL488" s="125" t="str">
        <f t="shared" ref="BL488" ca="1" si="2771">IFERROR(INDEX($D$2:$BA$203,$A$41-1+$BI488,$A$27-3)*IF(RTF_unit="K",1,IF(RTF_unit="lb",1/1000,IF(RTF_unit="T",2,1))),"")</f>
        <v/>
      </c>
      <c r="BM488" s="125" t="str">
        <f t="shared" ref="BM488" ca="1" si="2772">IFERROR(INDEX($D$2:$BA$203,$A$41-1+$BI488,$A$27-1)*IF(RTF_unit="K",1,IF(RTF_unit="lb",1/1000,IF(RTF_unit="T",2,1))),"")</f>
        <v/>
      </c>
      <c r="BN488" s="125" t="str">
        <f t="shared" ref="BN488" ca="1" si="2773">IFERROR(INDEX($D$2:$BA$203,$A$41-1+$BI488,$A$27-2)*IF(RTF_unit="K",1,IF(RTF_unit="lb",1/1000,IF(RTF_unit="T",2,1))),"")</f>
        <v/>
      </c>
      <c r="BO488" s="125" t="str">
        <f t="shared" ref="BO488" ca="1" si="2774">IFERROR(INDEX($D$2:$BA$203,$A$41-1+$BI488,$A$27)*IF(RTF_unit_Moment="kip-ft",1,IF(RTF_unit_Moment="kip-in",1/12,IF(RTF_unit_Moment="lb-ft",1/1000,IF(RTF_unit_Moment="lb-in",1/12000,1)))),"")</f>
        <v/>
      </c>
      <c r="BP488" s="125" t="str">
        <f t="shared" ref="BP488" ca="1" si="2775">IFERROR(INDEX($D$2:$BA$203,$A$41-1+$BI488,$A$30)*IF(RTF_unit_Moment="kip-ft",1,IF(RTF_unit_Moment="kip-in",1/12,IF(RTF_unit_Moment="lb-ft",1/1000,IF(RTF_unit_Moment="lb-in",1/12000,1)))),"")</f>
        <v/>
      </c>
      <c r="BQ488" s="125" t="str">
        <f t="shared" ca="1" si="2620"/>
        <v/>
      </c>
      <c r="BR488" s="125" t="str">
        <f t="shared" ca="1" si="2621"/>
        <v/>
      </c>
      <c r="BT488" s="125" t="str">
        <f t="array" aca="1" ref="BT488" ca="1">IFERROR(INDEX($BB$1:$BB$203,SMALL(IF($BB$1:$BB$203&lt;&gt;"",ROW($BB$1:$BB$203)),ROW(481:481))),"")</f>
        <v/>
      </c>
      <c r="BU488" s="604" t="str">
        <f t="shared" ca="1" si="2589"/>
        <v/>
      </c>
      <c r="BV488" s="125" t="str">
        <f t="shared" ca="1" si="2597"/>
        <v/>
      </c>
      <c r="BW488" s="125" t="str">
        <f t="shared" ca="1" si="2597"/>
        <v/>
      </c>
      <c r="BX488" s="125" t="str">
        <f t="shared" ca="1" si="2597"/>
        <v/>
      </c>
      <c r="BY488" s="125" t="str">
        <f t="shared" ca="1" si="2598"/>
        <v/>
      </c>
      <c r="BZ488" s="125" t="str">
        <f t="shared" ca="1" si="2590"/>
        <v/>
      </c>
      <c r="CA488" s="125" t="str">
        <f t="shared" ca="1" si="2599"/>
        <v/>
      </c>
      <c r="CB488" s="125" t="str">
        <f t="shared" ca="1" si="2600"/>
        <v/>
      </c>
      <c r="CC488" s="125" t="str">
        <f t="shared" ca="1" si="2601"/>
        <v/>
      </c>
      <c r="CD488" s="125" t="str">
        <f t="shared" ca="1" si="2602"/>
        <v/>
      </c>
      <c r="CE488" s="125" t="str">
        <f t="shared" ca="1" si="2603"/>
        <v/>
      </c>
      <c r="CF488" s="125" t="str">
        <f t="shared" ca="1" si="2604"/>
        <v/>
      </c>
      <c r="CG488" s="125" t="str">
        <f t="shared" ca="1" si="2605"/>
        <v/>
      </c>
      <c r="CH488" s="125" t="str">
        <f t="shared" ca="1" si="2606"/>
        <v/>
      </c>
      <c r="CI488" s="125" t="str">
        <f t="shared" ca="1" si="2607"/>
        <v/>
      </c>
      <c r="CJ488" s="125" t="str">
        <f t="array" aca="1" ref="CJ488" ca="1">IFERROR(INDEX($CI$1:$CI$502,SMALL(IF($CI$1:$CI$502&lt;&gt;"",ROW($CI$1:$CI$502)),ROW(481:481))),"")</f>
        <v/>
      </c>
      <c r="CK488" s="125" t="str">
        <f t="shared" ca="1" si="2608"/>
        <v/>
      </c>
      <c r="CL488" s="125" t="str">
        <f t="shared" ca="1" si="2609"/>
        <v/>
      </c>
      <c r="CM488" s="125"/>
      <c r="CO488" s="125" t="str">
        <f t="shared" si="2610"/>
        <v/>
      </c>
      <c r="CP488" s="600" t="str">
        <f t="shared" si="2611"/>
        <v/>
      </c>
      <c r="CQ488" s="600" t="str">
        <f t="shared" si="2627"/>
        <v/>
      </c>
      <c r="CR488" s="600" t="str">
        <f t="shared" si="2612"/>
        <v/>
      </c>
    </row>
    <row r="489" spans="1:96" x14ac:dyDescent="0.25">
      <c r="A489" s="591"/>
      <c r="C489" s="125">
        <f t="shared" si="2557"/>
        <v>487</v>
      </c>
      <c r="D489" s="125" t="e">
        <f t="shared" ca="1" si="2739"/>
        <v>#N/A</v>
      </c>
      <c r="E489" s="125" t="e">
        <f t="shared" ca="1" si="2739"/>
        <v>#N/A</v>
      </c>
      <c r="F489" s="125" t="e">
        <f t="shared" ca="1" si="2739"/>
        <v>#N/A</v>
      </c>
      <c r="G489" s="125" t="e">
        <f t="shared" ca="1" si="2739"/>
        <v>#N/A</v>
      </c>
      <c r="H489" s="125" t="e">
        <f t="shared" ca="1" si="2739"/>
        <v>#N/A</v>
      </c>
      <c r="I489" s="125" t="e">
        <f t="shared" ca="1" si="2739"/>
        <v>#N/A</v>
      </c>
      <c r="J489" s="125" t="e">
        <f t="shared" ca="1" si="2739"/>
        <v>#N/A</v>
      </c>
      <c r="K489" s="125" t="e">
        <f t="shared" ca="1" si="2739"/>
        <v>#N/A</v>
      </c>
      <c r="L489" s="125" t="e">
        <f t="shared" ca="1" si="2739"/>
        <v>#N/A</v>
      </c>
      <c r="M489" s="125" t="e">
        <f t="shared" ca="1" si="2739"/>
        <v>#N/A</v>
      </c>
      <c r="N489" s="125" t="e">
        <f t="shared" ca="1" si="2739"/>
        <v>#N/A</v>
      </c>
      <c r="O489" s="125" t="e">
        <f t="shared" ca="1" si="2739"/>
        <v>#N/A</v>
      </c>
      <c r="P489" s="125" t="e">
        <f t="shared" ca="1" si="2739"/>
        <v>#N/A</v>
      </c>
      <c r="Q489" s="125" t="e">
        <f t="shared" ca="1" si="2739"/>
        <v>#N/A</v>
      </c>
      <c r="R489" s="125" t="e">
        <f t="shared" ca="1" si="2739"/>
        <v>#N/A</v>
      </c>
      <c r="S489" s="125" t="e">
        <f t="shared" ca="1" si="2739"/>
        <v>#N/A</v>
      </c>
      <c r="T489" s="125" t="e">
        <f t="shared" ca="1" si="2732"/>
        <v>#N/A</v>
      </c>
      <c r="U489" s="125" t="e">
        <f t="shared" ca="1" si="2732"/>
        <v>#N/A</v>
      </c>
      <c r="V489" s="125" t="e">
        <f t="shared" ca="1" si="2732"/>
        <v>#N/A</v>
      </c>
      <c r="W489" s="125" t="e">
        <f t="shared" ca="1" si="2732"/>
        <v>#N/A</v>
      </c>
      <c r="X489" s="125" t="e">
        <f t="shared" ca="1" si="2732"/>
        <v>#N/A</v>
      </c>
      <c r="Y489" s="125" t="e">
        <f t="shared" ca="1" si="2732"/>
        <v>#N/A</v>
      </c>
      <c r="Z489" s="125" t="e">
        <f t="shared" ca="1" si="2732"/>
        <v>#N/A</v>
      </c>
      <c r="AA489" s="125" t="e">
        <f t="shared" ca="1" si="2732"/>
        <v>#N/A</v>
      </c>
      <c r="AB489" s="125" t="e">
        <f t="shared" ca="1" si="2732"/>
        <v>#N/A</v>
      </c>
      <c r="AC489" s="125" t="e">
        <f t="shared" ca="1" si="2732"/>
        <v>#N/A</v>
      </c>
      <c r="AD489" s="125" t="e">
        <f t="shared" ca="1" si="2732"/>
        <v>#N/A</v>
      </c>
      <c r="AE489" s="125" t="e">
        <f t="shared" ca="1" si="2732"/>
        <v>#N/A</v>
      </c>
      <c r="AF489" s="125" t="e">
        <f t="shared" ca="1" si="2732"/>
        <v>#N/A</v>
      </c>
      <c r="AG489" s="125" t="e">
        <f t="shared" ca="1" si="2732"/>
        <v>#N/A</v>
      </c>
      <c r="AH489" s="125" t="e">
        <f t="shared" ca="1" si="2732"/>
        <v>#N/A</v>
      </c>
      <c r="AI489" s="125" t="e">
        <f t="shared" ca="1" si="2740"/>
        <v>#N/A</v>
      </c>
      <c r="AJ489" s="125" t="e">
        <f t="shared" ca="1" si="2740"/>
        <v>#N/A</v>
      </c>
      <c r="AK489" s="125" t="e">
        <f t="shared" ca="1" si="2740"/>
        <v>#N/A</v>
      </c>
      <c r="AL489" s="125" t="e">
        <f t="shared" ca="1" si="2740"/>
        <v>#N/A</v>
      </c>
      <c r="AM489" s="125" t="e">
        <f t="shared" ca="1" si="2740"/>
        <v>#N/A</v>
      </c>
      <c r="AN489" s="125" t="e">
        <f t="shared" ca="1" si="2740"/>
        <v>#N/A</v>
      </c>
      <c r="AO489" s="125" t="e">
        <f t="shared" ca="1" si="2740"/>
        <v>#N/A</v>
      </c>
      <c r="AP489" s="125" t="e">
        <f t="shared" ca="1" si="2740"/>
        <v>#N/A</v>
      </c>
      <c r="AQ489" s="125" t="e">
        <f t="shared" ca="1" si="2740"/>
        <v>#N/A</v>
      </c>
      <c r="AR489" s="125" t="e">
        <f t="shared" ca="1" si="2740"/>
        <v>#N/A</v>
      </c>
      <c r="AS489" s="125" t="e">
        <f t="shared" ca="1" si="2740"/>
        <v>#N/A</v>
      </c>
      <c r="AT489" s="125" t="e">
        <f t="shared" ca="1" si="2740"/>
        <v>#N/A</v>
      </c>
      <c r="AU489" s="125" t="e">
        <f t="shared" ca="1" si="2740"/>
        <v>#N/A</v>
      </c>
      <c r="AV489" s="125" t="e">
        <f t="shared" ca="1" si="2740"/>
        <v>#N/A</v>
      </c>
      <c r="AW489" s="125" t="e">
        <f t="shared" ca="1" si="2740"/>
        <v>#N/A</v>
      </c>
      <c r="AX489" s="125" t="e">
        <f t="shared" ca="1" si="2740"/>
        <v>#N/A</v>
      </c>
      <c r="AY489" s="125" t="e">
        <f t="shared" ca="1" si="2733"/>
        <v>#N/A</v>
      </c>
      <c r="AZ489" s="125" t="e">
        <f t="shared" ca="1" si="2733"/>
        <v>#N/A</v>
      </c>
      <c r="BA489" s="125" t="e">
        <f t="shared" ca="1" si="2733"/>
        <v>#N/A</v>
      </c>
      <c r="BB489" s="125" t="str">
        <f t="shared" ca="1" si="2550"/>
        <v/>
      </c>
      <c r="BC489" s="125" t="str">
        <f t="shared" ca="1" si="2542"/>
        <v/>
      </c>
      <c r="BD489" s="125" t="str">
        <f t="shared" ca="1" si="2543"/>
        <v/>
      </c>
      <c r="BE489" s="125" t="str">
        <f t="shared" ca="1" si="2544"/>
        <v/>
      </c>
      <c r="BF489" t="str">
        <f t="shared" ca="1" si="2551"/>
        <v/>
      </c>
      <c r="BG489" s="125" t="str">
        <f t="shared" ca="1" si="2578"/>
        <v/>
      </c>
      <c r="BI489" s="606" t="str">
        <f t="shared" ca="1" si="2613"/>
        <v/>
      </c>
      <c r="BJ489" s="125" t="str">
        <f t="shared" ca="1" si="2591"/>
        <v/>
      </c>
      <c r="BK489" s="125" t="str">
        <f t="shared" ca="1" si="2614"/>
        <v/>
      </c>
      <c r="BL489" s="125" t="str">
        <f t="shared" ref="BL489" ca="1" si="2776">IFERROR(INDEX($D$2:$BA$203,$A$41-1+$BI489,$A$27-3)*IF(RTF_unit="K",1,IF(RTF_unit="lb",1/1000,IF(RTF_unit="T",2,1))),"")</f>
        <v/>
      </c>
      <c r="BM489" s="125" t="str">
        <f t="shared" ref="BM489" ca="1" si="2777">IFERROR(INDEX($D$2:$BA$203,$A$41-1+$BI489,$A$27-1)*IF(RTF_unit="K",1,IF(RTF_unit="lb",1/1000,IF(RTF_unit="T",2,1))),"")</f>
        <v/>
      </c>
      <c r="BN489" s="125" t="str">
        <f t="shared" ref="BN489" ca="1" si="2778">IFERROR(INDEX($D$2:$BA$203,$A$41-1+$BI489,$A$27-2)*IF(RTF_unit="K",1,IF(RTF_unit="lb",1/1000,IF(RTF_unit="T",2,1))),"")</f>
        <v/>
      </c>
      <c r="BO489" s="125" t="str">
        <f t="shared" ref="BO489" ca="1" si="2779">IFERROR(INDEX($D$2:$BA$203,$A$41-1+$BI489,$A$27)*IF(RTF_unit_Moment="kip-ft",1,IF(RTF_unit_Moment="kip-in",1/12,IF(RTF_unit_Moment="lb-ft",1/1000,IF(RTF_unit_Moment="lb-in",1/12000,1)))),"")</f>
        <v/>
      </c>
      <c r="BP489" s="125" t="str">
        <f t="shared" ref="BP489" ca="1" si="2780">IFERROR(INDEX($D$2:$BA$203,$A$41-1+$BI489,$A$30)*IF(RTF_unit_Moment="kip-ft",1,IF(RTF_unit_Moment="kip-in",1/12,IF(RTF_unit_Moment="lb-ft",1/1000,IF(RTF_unit_Moment="lb-in",1/12000,1)))),"")</f>
        <v/>
      </c>
      <c r="BQ489" s="125" t="str">
        <f t="shared" ca="1" si="2620"/>
        <v/>
      </c>
      <c r="BR489" s="125" t="str">
        <f t="shared" ca="1" si="2621"/>
        <v/>
      </c>
      <c r="BT489" s="125" t="str">
        <f t="array" aca="1" ref="BT489" ca="1">IFERROR(INDEX($BB$1:$BB$203,SMALL(IF($BB$1:$BB$203&lt;&gt;"",ROW($BB$1:$BB$203)),ROW(482:482))),"")</f>
        <v/>
      </c>
      <c r="BU489" s="604" t="str">
        <f t="shared" ca="1" si="2589"/>
        <v/>
      </c>
      <c r="BV489" s="125" t="str">
        <f t="shared" ca="1" si="2597"/>
        <v/>
      </c>
      <c r="BW489" s="125" t="str">
        <f t="shared" ca="1" si="2597"/>
        <v/>
      </c>
      <c r="BX489" s="125" t="str">
        <f t="shared" ca="1" si="2597"/>
        <v/>
      </c>
      <c r="BY489" s="125" t="str">
        <f t="shared" ca="1" si="2598"/>
        <v/>
      </c>
      <c r="BZ489" s="125" t="str">
        <f t="shared" ca="1" si="2590"/>
        <v/>
      </c>
      <c r="CA489" s="125" t="str">
        <f t="shared" ca="1" si="2599"/>
        <v/>
      </c>
      <c r="CB489" s="125" t="str">
        <f t="shared" ca="1" si="2600"/>
        <v/>
      </c>
      <c r="CC489" s="125" t="str">
        <f t="shared" ca="1" si="2601"/>
        <v/>
      </c>
      <c r="CD489" s="125" t="str">
        <f t="shared" ca="1" si="2602"/>
        <v/>
      </c>
      <c r="CE489" s="125" t="str">
        <f t="shared" ca="1" si="2603"/>
        <v/>
      </c>
      <c r="CF489" s="125" t="str">
        <f t="shared" ca="1" si="2604"/>
        <v/>
      </c>
      <c r="CG489" s="125" t="str">
        <f t="shared" ca="1" si="2605"/>
        <v/>
      </c>
      <c r="CH489" s="125" t="str">
        <f t="shared" ca="1" si="2606"/>
        <v/>
      </c>
      <c r="CI489" s="125" t="str">
        <f t="shared" ca="1" si="2607"/>
        <v/>
      </c>
      <c r="CJ489" s="125" t="str">
        <f t="array" aca="1" ref="CJ489" ca="1">IFERROR(INDEX($CI$1:$CI$502,SMALL(IF($CI$1:$CI$502&lt;&gt;"",ROW($CI$1:$CI$502)),ROW(482:482))),"")</f>
        <v/>
      </c>
      <c r="CK489" s="125" t="str">
        <f t="shared" ca="1" si="2608"/>
        <v/>
      </c>
      <c r="CL489" s="125" t="str">
        <f t="shared" ca="1" si="2609"/>
        <v/>
      </c>
      <c r="CM489" s="125"/>
      <c r="CO489" s="125" t="str">
        <f t="shared" si="2610"/>
        <v/>
      </c>
      <c r="CP489" s="600" t="str">
        <f t="shared" si="2611"/>
        <v/>
      </c>
      <c r="CQ489" s="600" t="str">
        <f t="shared" si="2627"/>
        <v/>
      </c>
      <c r="CR489" s="600" t="str">
        <f t="shared" si="2612"/>
        <v/>
      </c>
    </row>
    <row r="490" spans="1:96" x14ac:dyDescent="0.25">
      <c r="A490" s="591"/>
      <c r="C490" s="125">
        <f t="shared" si="2557"/>
        <v>488</v>
      </c>
      <c r="D490" s="125" t="e">
        <f t="shared" ca="1" si="2739"/>
        <v>#N/A</v>
      </c>
      <c r="E490" s="125" t="e">
        <f t="shared" ca="1" si="2739"/>
        <v>#N/A</v>
      </c>
      <c r="F490" s="125" t="e">
        <f t="shared" ca="1" si="2739"/>
        <v>#N/A</v>
      </c>
      <c r="G490" s="125" t="e">
        <f t="shared" ca="1" si="2739"/>
        <v>#N/A</v>
      </c>
      <c r="H490" s="125" t="e">
        <f t="shared" ca="1" si="2739"/>
        <v>#N/A</v>
      </c>
      <c r="I490" s="125" t="e">
        <f t="shared" ca="1" si="2739"/>
        <v>#N/A</v>
      </c>
      <c r="J490" s="125" t="e">
        <f t="shared" ca="1" si="2739"/>
        <v>#N/A</v>
      </c>
      <c r="K490" s="125" t="e">
        <f t="shared" ca="1" si="2739"/>
        <v>#N/A</v>
      </c>
      <c r="L490" s="125" t="e">
        <f t="shared" ca="1" si="2739"/>
        <v>#N/A</v>
      </c>
      <c r="M490" s="125" t="e">
        <f t="shared" ca="1" si="2739"/>
        <v>#N/A</v>
      </c>
      <c r="N490" s="125" t="e">
        <f t="shared" ca="1" si="2739"/>
        <v>#N/A</v>
      </c>
      <c r="O490" s="125" t="e">
        <f t="shared" ca="1" si="2739"/>
        <v>#N/A</v>
      </c>
      <c r="P490" s="125" t="e">
        <f t="shared" ca="1" si="2739"/>
        <v>#N/A</v>
      </c>
      <c r="Q490" s="125" t="e">
        <f t="shared" ca="1" si="2739"/>
        <v>#N/A</v>
      </c>
      <c r="R490" s="125" t="e">
        <f t="shared" ca="1" si="2739"/>
        <v>#N/A</v>
      </c>
      <c r="S490" s="125" t="e">
        <f t="shared" ca="1" si="2739"/>
        <v>#N/A</v>
      </c>
      <c r="T490" s="125" t="e">
        <f t="shared" ca="1" si="2732"/>
        <v>#N/A</v>
      </c>
      <c r="U490" s="125" t="e">
        <f t="shared" ca="1" si="2732"/>
        <v>#N/A</v>
      </c>
      <c r="V490" s="125" t="e">
        <f t="shared" ca="1" si="2732"/>
        <v>#N/A</v>
      </c>
      <c r="W490" s="125" t="e">
        <f t="shared" ca="1" si="2732"/>
        <v>#N/A</v>
      </c>
      <c r="X490" s="125" t="e">
        <f t="shared" ca="1" si="2732"/>
        <v>#N/A</v>
      </c>
      <c r="Y490" s="125" t="e">
        <f t="shared" ca="1" si="2732"/>
        <v>#N/A</v>
      </c>
      <c r="Z490" s="125" t="e">
        <f t="shared" ca="1" si="2732"/>
        <v>#N/A</v>
      </c>
      <c r="AA490" s="125" t="e">
        <f t="shared" ca="1" si="2732"/>
        <v>#N/A</v>
      </c>
      <c r="AB490" s="125" t="e">
        <f t="shared" ca="1" si="2732"/>
        <v>#N/A</v>
      </c>
      <c r="AC490" s="125" t="e">
        <f t="shared" ca="1" si="2732"/>
        <v>#N/A</v>
      </c>
      <c r="AD490" s="125" t="e">
        <f t="shared" ca="1" si="2732"/>
        <v>#N/A</v>
      </c>
      <c r="AE490" s="125" t="e">
        <f t="shared" ca="1" si="2732"/>
        <v>#N/A</v>
      </c>
      <c r="AF490" s="125" t="e">
        <f t="shared" ca="1" si="2732"/>
        <v>#N/A</v>
      </c>
      <c r="AG490" s="125" t="e">
        <f t="shared" ca="1" si="2732"/>
        <v>#N/A</v>
      </c>
      <c r="AH490" s="125" t="e">
        <f t="shared" ca="1" si="2732"/>
        <v>#N/A</v>
      </c>
      <c r="AI490" s="125" t="e">
        <f t="shared" ca="1" si="2740"/>
        <v>#N/A</v>
      </c>
      <c r="AJ490" s="125" t="e">
        <f t="shared" ca="1" si="2740"/>
        <v>#N/A</v>
      </c>
      <c r="AK490" s="125" t="e">
        <f t="shared" ca="1" si="2740"/>
        <v>#N/A</v>
      </c>
      <c r="AL490" s="125" t="e">
        <f t="shared" ca="1" si="2740"/>
        <v>#N/A</v>
      </c>
      <c r="AM490" s="125" t="e">
        <f t="shared" ca="1" si="2740"/>
        <v>#N/A</v>
      </c>
      <c r="AN490" s="125" t="e">
        <f t="shared" ca="1" si="2740"/>
        <v>#N/A</v>
      </c>
      <c r="AO490" s="125" t="e">
        <f t="shared" ca="1" si="2740"/>
        <v>#N/A</v>
      </c>
      <c r="AP490" s="125" t="e">
        <f t="shared" ca="1" si="2740"/>
        <v>#N/A</v>
      </c>
      <c r="AQ490" s="125" t="e">
        <f t="shared" ca="1" si="2740"/>
        <v>#N/A</v>
      </c>
      <c r="AR490" s="125" t="e">
        <f t="shared" ca="1" si="2740"/>
        <v>#N/A</v>
      </c>
      <c r="AS490" s="125" t="e">
        <f t="shared" ca="1" si="2740"/>
        <v>#N/A</v>
      </c>
      <c r="AT490" s="125" t="e">
        <f t="shared" ca="1" si="2740"/>
        <v>#N/A</v>
      </c>
      <c r="AU490" s="125" t="e">
        <f t="shared" ca="1" si="2740"/>
        <v>#N/A</v>
      </c>
      <c r="AV490" s="125" t="e">
        <f t="shared" ca="1" si="2740"/>
        <v>#N/A</v>
      </c>
      <c r="AW490" s="125" t="e">
        <f t="shared" ca="1" si="2740"/>
        <v>#N/A</v>
      </c>
      <c r="AX490" s="125" t="e">
        <f t="shared" ca="1" si="2740"/>
        <v>#N/A</v>
      </c>
      <c r="AY490" s="125" t="e">
        <f t="shared" ca="1" si="2733"/>
        <v>#N/A</v>
      </c>
      <c r="AZ490" s="125" t="e">
        <f t="shared" ca="1" si="2733"/>
        <v>#N/A</v>
      </c>
      <c r="BA490" s="125" t="e">
        <f t="shared" ca="1" si="2733"/>
        <v>#N/A</v>
      </c>
      <c r="BB490" s="125" t="str">
        <f t="shared" ca="1" si="2550"/>
        <v/>
      </c>
      <c r="BC490" s="125" t="str">
        <f t="shared" ca="1" si="2542"/>
        <v/>
      </c>
      <c r="BD490" s="125" t="str">
        <f t="shared" ca="1" si="2543"/>
        <v/>
      </c>
      <c r="BE490" s="125" t="str">
        <f t="shared" ca="1" si="2544"/>
        <v/>
      </c>
      <c r="BF490" t="str">
        <f t="shared" ca="1" si="2551"/>
        <v/>
      </c>
      <c r="BG490" s="125" t="str">
        <f t="shared" ca="1" si="2578"/>
        <v/>
      </c>
      <c r="BI490" s="606" t="str">
        <f t="shared" ca="1" si="2613"/>
        <v/>
      </c>
      <c r="BJ490" s="125" t="str">
        <f t="shared" ca="1" si="2591"/>
        <v/>
      </c>
      <c r="BK490" s="125" t="str">
        <f t="shared" ca="1" si="2614"/>
        <v/>
      </c>
      <c r="BL490" s="125" t="str">
        <f t="shared" ref="BL490" ca="1" si="2781">IFERROR(INDEX($D$2:$BA$203,$A$41-1+$BI490,$A$27-3)*IF(RTF_unit="K",1,IF(RTF_unit="lb",1/1000,IF(RTF_unit="T",2,1))),"")</f>
        <v/>
      </c>
      <c r="BM490" s="125" t="str">
        <f t="shared" ref="BM490" ca="1" si="2782">IFERROR(INDEX($D$2:$BA$203,$A$41-1+$BI490,$A$27-1)*IF(RTF_unit="K",1,IF(RTF_unit="lb",1/1000,IF(RTF_unit="T",2,1))),"")</f>
        <v/>
      </c>
      <c r="BN490" s="125" t="str">
        <f t="shared" ref="BN490" ca="1" si="2783">IFERROR(INDEX($D$2:$BA$203,$A$41-1+$BI490,$A$27-2)*IF(RTF_unit="K",1,IF(RTF_unit="lb",1/1000,IF(RTF_unit="T",2,1))),"")</f>
        <v/>
      </c>
      <c r="BO490" s="125" t="str">
        <f t="shared" ref="BO490" ca="1" si="2784">IFERROR(INDEX($D$2:$BA$203,$A$41-1+$BI490,$A$27)*IF(RTF_unit_Moment="kip-ft",1,IF(RTF_unit_Moment="kip-in",1/12,IF(RTF_unit_Moment="lb-ft",1/1000,IF(RTF_unit_Moment="lb-in",1/12000,1)))),"")</f>
        <v/>
      </c>
      <c r="BP490" s="125" t="str">
        <f t="shared" ref="BP490" ca="1" si="2785">IFERROR(INDEX($D$2:$BA$203,$A$41-1+$BI490,$A$30)*IF(RTF_unit_Moment="kip-ft",1,IF(RTF_unit_Moment="kip-in",1/12,IF(RTF_unit_Moment="lb-ft",1/1000,IF(RTF_unit_Moment="lb-in",1/12000,1)))),"")</f>
        <v/>
      </c>
      <c r="BQ490" s="125" t="str">
        <f t="shared" ca="1" si="2620"/>
        <v/>
      </c>
      <c r="BR490" s="125" t="str">
        <f t="shared" ca="1" si="2621"/>
        <v/>
      </c>
      <c r="BT490" s="125" t="str">
        <f t="array" aca="1" ref="BT490" ca="1">IFERROR(INDEX($BB$1:$BB$203,SMALL(IF($BB$1:$BB$203&lt;&gt;"",ROW($BB$1:$BB$203)),ROW(483:483))),"")</f>
        <v/>
      </c>
      <c r="BU490" s="604" t="str">
        <f t="shared" ca="1" si="2589"/>
        <v/>
      </c>
      <c r="BV490" s="125" t="str">
        <f t="shared" ca="1" si="2597"/>
        <v/>
      </c>
      <c r="BW490" s="125" t="str">
        <f t="shared" ca="1" si="2597"/>
        <v/>
      </c>
      <c r="BX490" s="125" t="str">
        <f t="shared" ca="1" si="2597"/>
        <v/>
      </c>
      <c r="BY490" s="125" t="str">
        <f t="shared" ca="1" si="2598"/>
        <v/>
      </c>
      <c r="BZ490" s="125" t="str">
        <f t="shared" ca="1" si="2590"/>
        <v/>
      </c>
      <c r="CA490" s="125" t="str">
        <f t="shared" ca="1" si="2599"/>
        <v/>
      </c>
      <c r="CB490" s="125" t="str">
        <f t="shared" ca="1" si="2600"/>
        <v/>
      </c>
      <c r="CC490" s="125" t="str">
        <f t="shared" ca="1" si="2601"/>
        <v/>
      </c>
      <c r="CD490" s="125" t="str">
        <f t="shared" ca="1" si="2602"/>
        <v/>
      </c>
      <c r="CE490" s="125" t="str">
        <f t="shared" ca="1" si="2603"/>
        <v/>
      </c>
      <c r="CF490" s="125" t="str">
        <f t="shared" ca="1" si="2604"/>
        <v/>
      </c>
      <c r="CG490" s="125" t="str">
        <f t="shared" ca="1" si="2605"/>
        <v/>
      </c>
      <c r="CH490" s="125" t="str">
        <f t="shared" ca="1" si="2606"/>
        <v/>
      </c>
      <c r="CI490" s="125" t="str">
        <f t="shared" ca="1" si="2607"/>
        <v/>
      </c>
      <c r="CJ490" s="125" t="str">
        <f t="array" aca="1" ref="CJ490" ca="1">IFERROR(INDEX($CI$1:$CI$502,SMALL(IF($CI$1:$CI$502&lt;&gt;"",ROW($CI$1:$CI$502)),ROW(483:483))),"")</f>
        <v/>
      </c>
      <c r="CK490" s="125" t="str">
        <f t="shared" ca="1" si="2608"/>
        <v/>
      </c>
      <c r="CL490" s="125" t="str">
        <f t="shared" ca="1" si="2609"/>
        <v/>
      </c>
      <c r="CM490" s="125"/>
      <c r="CO490" s="125" t="str">
        <f t="shared" si="2610"/>
        <v/>
      </c>
      <c r="CP490" s="600" t="str">
        <f t="shared" si="2611"/>
        <v/>
      </c>
      <c r="CQ490" s="600" t="str">
        <f t="shared" si="2627"/>
        <v/>
      </c>
      <c r="CR490" s="600" t="str">
        <f t="shared" si="2612"/>
        <v/>
      </c>
    </row>
    <row r="491" spans="1:96" x14ac:dyDescent="0.25">
      <c r="A491" s="591"/>
      <c r="C491" s="125">
        <f t="shared" si="2557"/>
        <v>489</v>
      </c>
      <c r="D491" s="125" t="e">
        <f t="shared" ca="1" si="2739"/>
        <v>#N/A</v>
      </c>
      <c r="E491" s="125" t="e">
        <f t="shared" ca="1" si="2739"/>
        <v>#N/A</v>
      </c>
      <c r="F491" s="125" t="e">
        <f t="shared" ca="1" si="2739"/>
        <v>#N/A</v>
      </c>
      <c r="G491" s="125" t="e">
        <f t="shared" ca="1" si="2739"/>
        <v>#N/A</v>
      </c>
      <c r="H491" s="125" t="e">
        <f t="shared" ca="1" si="2739"/>
        <v>#N/A</v>
      </c>
      <c r="I491" s="125" t="e">
        <f t="shared" ca="1" si="2739"/>
        <v>#N/A</v>
      </c>
      <c r="J491" s="125" t="e">
        <f t="shared" ca="1" si="2739"/>
        <v>#N/A</v>
      </c>
      <c r="K491" s="125" t="e">
        <f t="shared" ca="1" si="2739"/>
        <v>#N/A</v>
      </c>
      <c r="L491" s="125" t="e">
        <f t="shared" ca="1" si="2739"/>
        <v>#N/A</v>
      </c>
      <c r="M491" s="125" t="e">
        <f t="shared" ca="1" si="2739"/>
        <v>#N/A</v>
      </c>
      <c r="N491" s="125" t="e">
        <f t="shared" ca="1" si="2739"/>
        <v>#N/A</v>
      </c>
      <c r="O491" s="125" t="e">
        <f t="shared" ca="1" si="2739"/>
        <v>#N/A</v>
      </c>
      <c r="P491" s="125" t="e">
        <f t="shared" ca="1" si="2739"/>
        <v>#N/A</v>
      </c>
      <c r="Q491" s="125" t="e">
        <f t="shared" ca="1" si="2739"/>
        <v>#N/A</v>
      </c>
      <c r="R491" s="125" t="e">
        <f t="shared" ca="1" si="2739"/>
        <v>#N/A</v>
      </c>
      <c r="S491" s="125" t="e">
        <f t="shared" ca="1" si="2739"/>
        <v>#N/A</v>
      </c>
      <c r="T491" s="125" t="e">
        <f t="shared" ca="1" si="2732"/>
        <v>#N/A</v>
      </c>
      <c r="U491" s="125" t="e">
        <f t="shared" ca="1" si="2732"/>
        <v>#N/A</v>
      </c>
      <c r="V491" s="125" t="e">
        <f t="shared" ca="1" si="2732"/>
        <v>#N/A</v>
      </c>
      <c r="W491" s="125" t="e">
        <f t="shared" ca="1" si="2732"/>
        <v>#N/A</v>
      </c>
      <c r="X491" s="125" t="e">
        <f t="shared" ca="1" si="2732"/>
        <v>#N/A</v>
      </c>
      <c r="Y491" s="125" t="e">
        <f t="shared" ca="1" si="2732"/>
        <v>#N/A</v>
      </c>
      <c r="Z491" s="125" t="e">
        <f t="shared" ca="1" si="2732"/>
        <v>#N/A</v>
      </c>
      <c r="AA491" s="125" t="e">
        <f t="shared" ca="1" si="2732"/>
        <v>#N/A</v>
      </c>
      <c r="AB491" s="125" t="e">
        <f t="shared" ca="1" si="2732"/>
        <v>#N/A</v>
      </c>
      <c r="AC491" s="125" t="e">
        <f t="shared" ca="1" si="2732"/>
        <v>#N/A</v>
      </c>
      <c r="AD491" s="125" t="e">
        <f t="shared" ca="1" si="2732"/>
        <v>#N/A</v>
      </c>
      <c r="AE491" s="125" t="e">
        <f t="shared" ca="1" si="2732"/>
        <v>#N/A</v>
      </c>
      <c r="AF491" s="125" t="e">
        <f t="shared" ca="1" si="2732"/>
        <v>#N/A</v>
      </c>
      <c r="AG491" s="125" t="e">
        <f t="shared" ca="1" si="2732"/>
        <v>#N/A</v>
      </c>
      <c r="AH491" s="125" t="e">
        <f t="shared" ca="1" si="2732"/>
        <v>#N/A</v>
      </c>
      <c r="AI491" s="125" t="e">
        <f t="shared" ca="1" si="2740"/>
        <v>#N/A</v>
      </c>
      <c r="AJ491" s="125" t="e">
        <f t="shared" ca="1" si="2740"/>
        <v>#N/A</v>
      </c>
      <c r="AK491" s="125" t="e">
        <f t="shared" ca="1" si="2740"/>
        <v>#N/A</v>
      </c>
      <c r="AL491" s="125" t="e">
        <f t="shared" ca="1" si="2740"/>
        <v>#N/A</v>
      </c>
      <c r="AM491" s="125" t="e">
        <f t="shared" ca="1" si="2740"/>
        <v>#N/A</v>
      </c>
      <c r="AN491" s="125" t="e">
        <f t="shared" ca="1" si="2740"/>
        <v>#N/A</v>
      </c>
      <c r="AO491" s="125" t="e">
        <f t="shared" ca="1" si="2740"/>
        <v>#N/A</v>
      </c>
      <c r="AP491" s="125" t="e">
        <f t="shared" ca="1" si="2740"/>
        <v>#N/A</v>
      </c>
      <c r="AQ491" s="125" t="e">
        <f t="shared" ca="1" si="2740"/>
        <v>#N/A</v>
      </c>
      <c r="AR491" s="125" t="e">
        <f t="shared" ca="1" si="2740"/>
        <v>#N/A</v>
      </c>
      <c r="AS491" s="125" t="e">
        <f t="shared" ca="1" si="2740"/>
        <v>#N/A</v>
      </c>
      <c r="AT491" s="125" t="e">
        <f t="shared" ca="1" si="2740"/>
        <v>#N/A</v>
      </c>
      <c r="AU491" s="125" t="e">
        <f t="shared" ca="1" si="2740"/>
        <v>#N/A</v>
      </c>
      <c r="AV491" s="125" t="e">
        <f t="shared" ca="1" si="2740"/>
        <v>#N/A</v>
      </c>
      <c r="AW491" s="125" t="e">
        <f t="shared" ca="1" si="2740"/>
        <v>#N/A</v>
      </c>
      <c r="AX491" s="125" t="e">
        <f t="shared" ca="1" si="2740"/>
        <v>#N/A</v>
      </c>
      <c r="AY491" s="125" t="e">
        <f t="shared" ca="1" si="2733"/>
        <v>#N/A</v>
      </c>
      <c r="AZ491" s="125" t="e">
        <f t="shared" ca="1" si="2733"/>
        <v>#N/A</v>
      </c>
      <c r="BA491" s="125" t="e">
        <f t="shared" ca="1" si="2733"/>
        <v>#N/A</v>
      </c>
      <c r="BB491" s="125" t="str">
        <f t="shared" ca="1" si="2550"/>
        <v/>
      </c>
      <c r="BC491" s="125" t="str">
        <f t="shared" ca="1" si="2542"/>
        <v/>
      </c>
      <c r="BD491" s="125" t="str">
        <f t="shared" ca="1" si="2543"/>
        <v/>
      </c>
      <c r="BE491" s="125" t="str">
        <f t="shared" ca="1" si="2544"/>
        <v/>
      </c>
      <c r="BF491" t="str">
        <f t="shared" ca="1" si="2551"/>
        <v/>
      </c>
      <c r="BG491" s="125" t="str">
        <f t="shared" ca="1" si="2578"/>
        <v/>
      </c>
      <c r="BI491" s="606" t="str">
        <f t="shared" ca="1" si="2613"/>
        <v/>
      </c>
      <c r="BJ491" s="125" t="str">
        <f t="shared" ca="1" si="2591"/>
        <v/>
      </c>
      <c r="BK491" s="125" t="str">
        <f t="shared" ca="1" si="2614"/>
        <v/>
      </c>
      <c r="BL491" s="125" t="str">
        <f t="shared" ref="BL491" ca="1" si="2786">IFERROR(INDEX($D$2:$BA$203,$A$41-1+$BI491,$A$27-3)*IF(RTF_unit="K",1,IF(RTF_unit="lb",1/1000,IF(RTF_unit="T",2,1))),"")</f>
        <v/>
      </c>
      <c r="BM491" s="125" t="str">
        <f t="shared" ref="BM491" ca="1" si="2787">IFERROR(INDEX($D$2:$BA$203,$A$41-1+$BI491,$A$27-1)*IF(RTF_unit="K",1,IF(RTF_unit="lb",1/1000,IF(RTF_unit="T",2,1))),"")</f>
        <v/>
      </c>
      <c r="BN491" s="125" t="str">
        <f t="shared" ref="BN491" ca="1" si="2788">IFERROR(INDEX($D$2:$BA$203,$A$41-1+$BI491,$A$27-2)*IF(RTF_unit="K",1,IF(RTF_unit="lb",1/1000,IF(RTF_unit="T",2,1))),"")</f>
        <v/>
      </c>
      <c r="BO491" s="125" t="str">
        <f t="shared" ref="BO491" ca="1" si="2789">IFERROR(INDEX($D$2:$BA$203,$A$41-1+$BI491,$A$27)*IF(RTF_unit_Moment="kip-ft",1,IF(RTF_unit_Moment="kip-in",1/12,IF(RTF_unit_Moment="lb-ft",1/1000,IF(RTF_unit_Moment="lb-in",1/12000,1)))),"")</f>
        <v/>
      </c>
      <c r="BP491" s="125" t="str">
        <f t="shared" ref="BP491" ca="1" si="2790">IFERROR(INDEX($D$2:$BA$203,$A$41-1+$BI491,$A$30)*IF(RTF_unit_Moment="kip-ft",1,IF(RTF_unit_Moment="kip-in",1/12,IF(RTF_unit_Moment="lb-ft",1/1000,IF(RTF_unit_Moment="lb-in",1/12000,1)))),"")</f>
        <v/>
      </c>
      <c r="BQ491" s="125" t="str">
        <f t="shared" ca="1" si="2620"/>
        <v/>
      </c>
      <c r="BR491" s="125" t="str">
        <f t="shared" ca="1" si="2621"/>
        <v/>
      </c>
      <c r="BT491" s="125" t="str">
        <f t="array" aca="1" ref="BT491" ca="1">IFERROR(INDEX($BB$1:$BB$203,SMALL(IF($BB$1:$BB$203&lt;&gt;"",ROW($BB$1:$BB$203)),ROW(484:484))),"")</f>
        <v/>
      </c>
      <c r="BU491" s="604" t="str">
        <f t="shared" ca="1" si="2589"/>
        <v/>
      </c>
      <c r="BV491" s="125" t="str">
        <f t="shared" ca="1" si="2597"/>
        <v/>
      </c>
      <c r="BW491" s="125" t="str">
        <f t="shared" ca="1" si="2597"/>
        <v/>
      </c>
      <c r="BX491" s="125" t="str">
        <f t="shared" ca="1" si="2597"/>
        <v/>
      </c>
      <c r="BY491" s="125" t="str">
        <f t="shared" ca="1" si="2598"/>
        <v/>
      </c>
      <c r="BZ491" s="125" t="str">
        <f t="shared" ca="1" si="2590"/>
        <v/>
      </c>
      <c r="CA491" s="125" t="str">
        <f t="shared" ca="1" si="2599"/>
        <v/>
      </c>
      <c r="CB491" s="125" t="str">
        <f t="shared" ca="1" si="2600"/>
        <v/>
      </c>
      <c r="CC491" s="125" t="str">
        <f t="shared" ca="1" si="2601"/>
        <v/>
      </c>
      <c r="CD491" s="125" t="str">
        <f t="shared" ca="1" si="2602"/>
        <v/>
      </c>
      <c r="CE491" s="125" t="str">
        <f t="shared" ca="1" si="2603"/>
        <v/>
      </c>
      <c r="CF491" s="125" t="str">
        <f t="shared" ca="1" si="2604"/>
        <v/>
      </c>
      <c r="CG491" s="125" t="str">
        <f t="shared" ca="1" si="2605"/>
        <v/>
      </c>
      <c r="CH491" s="125" t="str">
        <f t="shared" ca="1" si="2606"/>
        <v/>
      </c>
      <c r="CI491" s="125" t="str">
        <f t="shared" ca="1" si="2607"/>
        <v/>
      </c>
      <c r="CJ491" s="125" t="str">
        <f t="array" aca="1" ref="CJ491" ca="1">IFERROR(INDEX($CI$1:$CI$502,SMALL(IF($CI$1:$CI$502&lt;&gt;"",ROW($CI$1:$CI$502)),ROW(484:484))),"")</f>
        <v/>
      </c>
      <c r="CK491" s="125" t="str">
        <f t="shared" ca="1" si="2608"/>
        <v/>
      </c>
      <c r="CL491" s="125" t="str">
        <f t="shared" ca="1" si="2609"/>
        <v/>
      </c>
      <c r="CM491" s="125"/>
      <c r="CO491" s="125" t="str">
        <f t="shared" si="2610"/>
        <v/>
      </c>
      <c r="CP491" s="600" t="str">
        <f t="shared" si="2611"/>
        <v/>
      </c>
      <c r="CQ491" s="600" t="str">
        <f t="shared" si="2627"/>
        <v/>
      </c>
      <c r="CR491" s="600" t="str">
        <f t="shared" si="2612"/>
        <v/>
      </c>
    </row>
    <row r="492" spans="1:96" x14ac:dyDescent="0.25">
      <c r="A492" s="591"/>
      <c r="C492" s="125">
        <f t="shared" si="2557"/>
        <v>490</v>
      </c>
      <c r="D492" s="125" t="e">
        <f t="shared" ca="1" si="2739"/>
        <v>#N/A</v>
      </c>
      <c r="E492" s="125" t="e">
        <f t="shared" ca="1" si="2739"/>
        <v>#N/A</v>
      </c>
      <c r="F492" s="125" t="e">
        <f t="shared" ca="1" si="2739"/>
        <v>#N/A</v>
      </c>
      <c r="G492" s="125" t="e">
        <f t="shared" ca="1" si="2739"/>
        <v>#N/A</v>
      </c>
      <c r="H492" s="125" t="e">
        <f t="shared" ca="1" si="2739"/>
        <v>#N/A</v>
      </c>
      <c r="I492" s="125" t="e">
        <f t="shared" ca="1" si="2739"/>
        <v>#N/A</v>
      </c>
      <c r="J492" s="125" t="e">
        <f t="shared" ca="1" si="2739"/>
        <v>#N/A</v>
      </c>
      <c r="K492" s="125" t="e">
        <f t="shared" ca="1" si="2739"/>
        <v>#N/A</v>
      </c>
      <c r="L492" s="125" t="e">
        <f t="shared" ca="1" si="2739"/>
        <v>#N/A</v>
      </c>
      <c r="M492" s="125" t="e">
        <f t="shared" ca="1" si="2739"/>
        <v>#N/A</v>
      </c>
      <c r="N492" s="125" t="e">
        <f t="shared" ca="1" si="2739"/>
        <v>#N/A</v>
      </c>
      <c r="O492" s="125" t="e">
        <f t="shared" ca="1" si="2739"/>
        <v>#N/A</v>
      </c>
      <c r="P492" s="125" t="e">
        <f t="shared" ca="1" si="2739"/>
        <v>#N/A</v>
      </c>
      <c r="Q492" s="125" t="e">
        <f t="shared" ca="1" si="2739"/>
        <v>#N/A</v>
      </c>
      <c r="R492" s="125" t="e">
        <f t="shared" ca="1" si="2739"/>
        <v>#N/A</v>
      </c>
      <c r="S492" s="125" t="e">
        <f t="shared" ca="1" si="2739"/>
        <v>#N/A</v>
      </c>
      <c r="T492" s="125" t="e">
        <f t="shared" ca="1" si="2732"/>
        <v>#N/A</v>
      </c>
      <c r="U492" s="125" t="e">
        <f t="shared" ca="1" si="2732"/>
        <v>#N/A</v>
      </c>
      <c r="V492" s="125" t="e">
        <f t="shared" ca="1" si="2732"/>
        <v>#N/A</v>
      </c>
      <c r="W492" s="125" t="e">
        <f t="shared" ca="1" si="2732"/>
        <v>#N/A</v>
      </c>
      <c r="X492" s="125" t="e">
        <f t="shared" ca="1" si="2732"/>
        <v>#N/A</v>
      </c>
      <c r="Y492" s="125" t="e">
        <f t="shared" ca="1" si="2732"/>
        <v>#N/A</v>
      </c>
      <c r="Z492" s="125" t="e">
        <f t="shared" ca="1" si="2732"/>
        <v>#N/A</v>
      </c>
      <c r="AA492" s="125" t="e">
        <f t="shared" ca="1" si="2732"/>
        <v>#N/A</v>
      </c>
      <c r="AB492" s="125" t="e">
        <f t="shared" ca="1" si="2732"/>
        <v>#N/A</v>
      </c>
      <c r="AC492" s="125" t="e">
        <f t="shared" ca="1" si="2732"/>
        <v>#N/A</v>
      </c>
      <c r="AD492" s="125" t="e">
        <f t="shared" ca="1" si="2732"/>
        <v>#N/A</v>
      </c>
      <c r="AE492" s="125" t="e">
        <f t="shared" ca="1" si="2732"/>
        <v>#N/A</v>
      </c>
      <c r="AF492" s="125" t="e">
        <f t="shared" ca="1" si="2732"/>
        <v>#N/A</v>
      </c>
      <c r="AG492" s="125" t="e">
        <f t="shared" ca="1" si="2732"/>
        <v>#N/A</v>
      </c>
      <c r="AH492" s="125" t="e">
        <f t="shared" ca="1" si="2732"/>
        <v>#N/A</v>
      </c>
      <c r="AI492" s="125" t="e">
        <f t="shared" ca="1" si="2740"/>
        <v>#N/A</v>
      </c>
      <c r="AJ492" s="125" t="e">
        <f t="shared" ca="1" si="2740"/>
        <v>#N/A</v>
      </c>
      <c r="AK492" s="125" t="e">
        <f t="shared" ca="1" si="2740"/>
        <v>#N/A</v>
      </c>
      <c r="AL492" s="125" t="e">
        <f t="shared" ca="1" si="2740"/>
        <v>#N/A</v>
      </c>
      <c r="AM492" s="125" t="e">
        <f t="shared" ca="1" si="2740"/>
        <v>#N/A</v>
      </c>
      <c r="AN492" s="125" t="e">
        <f t="shared" ca="1" si="2740"/>
        <v>#N/A</v>
      </c>
      <c r="AO492" s="125" t="e">
        <f t="shared" ca="1" si="2740"/>
        <v>#N/A</v>
      </c>
      <c r="AP492" s="125" t="e">
        <f t="shared" ca="1" si="2740"/>
        <v>#N/A</v>
      </c>
      <c r="AQ492" s="125" t="e">
        <f t="shared" ca="1" si="2740"/>
        <v>#N/A</v>
      </c>
      <c r="AR492" s="125" t="e">
        <f t="shared" ca="1" si="2740"/>
        <v>#N/A</v>
      </c>
      <c r="AS492" s="125" t="e">
        <f t="shared" ca="1" si="2740"/>
        <v>#N/A</v>
      </c>
      <c r="AT492" s="125" t="e">
        <f t="shared" ca="1" si="2740"/>
        <v>#N/A</v>
      </c>
      <c r="AU492" s="125" t="e">
        <f t="shared" ca="1" si="2740"/>
        <v>#N/A</v>
      </c>
      <c r="AV492" s="125" t="e">
        <f t="shared" ca="1" si="2740"/>
        <v>#N/A</v>
      </c>
      <c r="AW492" s="125" t="e">
        <f t="shared" ca="1" si="2740"/>
        <v>#N/A</v>
      </c>
      <c r="AX492" s="125" t="e">
        <f t="shared" ca="1" si="2740"/>
        <v>#N/A</v>
      </c>
      <c r="AY492" s="125" t="e">
        <f t="shared" ca="1" si="2733"/>
        <v>#N/A</v>
      </c>
      <c r="AZ492" s="125" t="e">
        <f t="shared" ca="1" si="2733"/>
        <v>#N/A</v>
      </c>
      <c r="BA492" s="125" t="e">
        <f t="shared" ca="1" si="2733"/>
        <v>#N/A</v>
      </c>
      <c r="BB492" s="125" t="str">
        <f t="shared" ca="1" si="2550"/>
        <v/>
      </c>
      <c r="BC492" s="125" t="str">
        <f t="shared" ca="1" si="2542"/>
        <v/>
      </c>
      <c r="BD492" s="125" t="str">
        <f t="shared" ca="1" si="2543"/>
        <v/>
      </c>
      <c r="BE492" s="125" t="str">
        <f t="shared" ca="1" si="2544"/>
        <v/>
      </c>
      <c r="BF492" t="str">
        <f t="shared" ca="1" si="2551"/>
        <v/>
      </c>
      <c r="BG492" s="125" t="str">
        <f t="shared" ca="1" si="2578"/>
        <v/>
      </c>
      <c r="BI492" s="606" t="str">
        <f t="shared" ca="1" si="2613"/>
        <v/>
      </c>
      <c r="BJ492" s="125" t="str">
        <f t="shared" ca="1" si="2591"/>
        <v/>
      </c>
      <c r="BK492" s="125" t="str">
        <f t="shared" ca="1" si="2614"/>
        <v/>
      </c>
      <c r="BL492" s="125" t="str">
        <f t="shared" ref="BL492" ca="1" si="2791">IFERROR(INDEX($D$2:$BA$203,$A$41-1+$BI492,$A$27-3)*IF(RTF_unit="K",1,IF(RTF_unit="lb",1/1000,IF(RTF_unit="T",2,1))),"")</f>
        <v/>
      </c>
      <c r="BM492" s="125" t="str">
        <f t="shared" ref="BM492" ca="1" si="2792">IFERROR(INDEX($D$2:$BA$203,$A$41-1+$BI492,$A$27-1)*IF(RTF_unit="K",1,IF(RTF_unit="lb",1/1000,IF(RTF_unit="T",2,1))),"")</f>
        <v/>
      </c>
      <c r="BN492" s="125" t="str">
        <f t="shared" ref="BN492" ca="1" si="2793">IFERROR(INDEX($D$2:$BA$203,$A$41-1+$BI492,$A$27-2)*IF(RTF_unit="K",1,IF(RTF_unit="lb",1/1000,IF(RTF_unit="T",2,1))),"")</f>
        <v/>
      </c>
      <c r="BO492" s="125" t="str">
        <f t="shared" ref="BO492" ca="1" si="2794">IFERROR(INDEX($D$2:$BA$203,$A$41-1+$BI492,$A$27)*IF(RTF_unit_Moment="kip-ft",1,IF(RTF_unit_Moment="kip-in",1/12,IF(RTF_unit_Moment="lb-ft",1/1000,IF(RTF_unit_Moment="lb-in",1/12000,1)))),"")</f>
        <v/>
      </c>
      <c r="BP492" s="125" t="str">
        <f t="shared" ref="BP492" ca="1" si="2795">IFERROR(INDEX($D$2:$BA$203,$A$41-1+$BI492,$A$30)*IF(RTF_unit_Moment="kip-ft",1,IF(RTF_unit_Moment="kip-in",1/12,IF(RTF_unit_Moment="lb-ft",1/1000,IF(RTF_unit_Moment="lb-in",1/12000,1)))),"")</f>
        <v/>
      </c>
      <c r="BQ492" s="125" t="str">
        <f t="shared" ca="1" si="2620"/>
        <v/>
      </c>
      <c r="BR492" s="125" t="str">
        <f t="shared" ca="1" si="2621"/>
        <v/>
      </c>
      <c r="BT492" s="125" t="str">
        <f t="array" aca="1" ref="BT492" ca="1">IFERROR(INDEX($BB$1:$BB$203,SMALL(IF($BB$1:$BB$203&lt;&gt;"",ROW($BB$1:$BB$203)),ROW(485:485))),"")</f>
        <v/>
      </c>
      <c r="BU492" s="604" t="str">
        <f t="shared" ca="1" si="2589"/>
        <v/>
      </c>
      <c r="BV492" s="125" t="str">
        <f t="shared" ca="1" si="2597"/>
        <v/>
      </c>
      <c r="BW492" s="125" t="str">
        <f t="shared" ca="1" si="2597"/>
        <v/>
      </c>
      <c r="BX492" s="125" t="str">
        <f t="shared" ca="1" si="2597"/>
        <v/>
      </c>
      <c r="BY492" s="125" t="str">
        <f t="shared" ca="1" si="2598"/>
        <v/>
      </c>
      <c r="BZ492" s="125" t="str">
        <f t="shared" ca="1" si="2590"/>
        <v/>
      </c>
      <c r="CA492" s="125" t="str">
        <f t="shared" ca="1" si="2599"/>
        <v/>
      </c>
      <c r="CB492" s="125" t="str">
        <f t="shared" ca="1" si="2600"/>
        <v/>
      </c>
      <c r="CC492" s="125" t="str">
        <f t="shared" ca="1" si="2601"/>
        <v/>
      </c>
      <c r="CD492" s="125" t="str">
        <f t="shared" ca="1" si="2602"/>
        <v/>
      </c>
      <c r="CE492" s="125" t="str">
        <f t="shared" ca="1" si="2603"/>
        <v/>
      </c>
      <c r="CF492" s="125" t="str">
        <f t="shared" ca="1" si="2604"/>
        <v/>
      </c>
      <c r="CG492" s="125" t="str">
        <f t="shared" ca="1" si="2605"/>
        <v/>
      </c>
      <c r="CH492" s="125" t="str">
        <f t="shared" ca="1" si="2606"/>
        <v/>
      </c>
      <c r="CI492" s="125" t="str">
        <f t="shared" ca="1" si="2607"/>
        <v/>
      </c>
      <c r="CJ492" s="125" t="str">
        <f t="array" aca="1" ref="CJ492" ca="1">IFERROR(INDEX($CI$1:$CI$502,SMALL(IF($CI$1:$CI$502&lt;&gt;"",ROW($CI$1:$CI$502)),ROW(485:485))),"")</f>
        <v/>
      </c>
      <c r="CK492" s="125" t="str">
        <f t="shared" ca="1" si="2608"/>
        <v/>
      </c>
      <c r="CL492" s="125" t="str">
        <f t="shared" ca="1" si="2609"/>
        <v/>
      </c>
      <c r="CM492" s="125"/>
      <c r="CO492" s="125" t="str">
        <f t="shared" si="2610"/>
        <v/>
      </c>
      <c r="CP492" s="600" t="str">
        <f t="shared" si="2611"/>
        <v/>
      </c>
      <c r="CQ492" s="600" t="str">
        <f t="shared" si="2627"/>
        <v/>
      </c>
      <c r="CR492" s="600" t="str">
        <f t="shared" si="2612"/>
        <v/>
      </c>
    </row>
    <row r="493" spans="1:96" x14ac:dyDescent="0.25">
      <c r="A493" s="591"/>
      <c r="C493" s="125">
        <f t="shared" si="2557"/>
        <v>491</v>
      </c>
      <c r="D493" s="125" t="e">
        <f t="shared" ca="1" si="2739"/>
        <v>#N/A</v>
      </c>
      <c r="E493" s="125" t="e">
        <f t="shared" ca="1" si="2739"/>
        <v>#N/A</v>
      </c>
      <c r="F493" s="125" t="e">
        <f t="shared" ca="1" si="2739"/>
        <v>#N/A</v>
      </c>
      <c r="G493" s="125" t="e">
        <f t="shared" ca="1" si="2739"/>
        <v>#N/A</v>
      </c>
      <c r="H493" s="125" t="e">
        <f t="shared" ca="1" si="2739"/>
        <v>#N/A</v>
      </c>
      <c r="I493" s="125" t="e">
        <f t="shared" ca="1" si="2739"/>
        <v>#N/A</v>
      </c>
      <c r="J493" s="125" t="e">
        <f t="shared" ca="1" si="2739"/>
        <v>#N/A</v>
      </c>
      <c r="K493" s="125" t="e">
        <f t="shared" ca="1" si="2739"/>
        <v>#N/A</v>
      </c>
      <c r="L493" s="125" t="e">
        <f t="shared" ca="1" si="2739"/>
        <v>#N/A</v>
      </c>
      <c r="M493" s="125" t="e">
        <f t="shared" ca="1" si="2739"/>
        <v>#N/A</v>
      </c>
      <c r="N493" s="125" t="e">
        <f t="shared" ca="1" si="2739"/>
        <v>#N/A</v>
      </c>
      <c r="O493" s="125" t="e">
        <f t="shared" ca="1" si="2739"/>
        <v>#N/A</v>
      </c>
      <c r="P493" s="125" t="e">
        <f t="shared" ca="1" si="2739"/>
        <v>#N/A</v>
      </c>
      <c r="Q493" s="125" t="e">
        <f t="shared" ca="1" si="2739"/>
        <v>#N/A</v>
      </c>
      <c r="R493" s="125" t="e">
        <f t="shared" ca="1" si="2739"/>
        <v>#N/A</v>
      </c>
      <c r="S493" s="125" t="e">
        <f t="shared" ca="1" si="2739"/>
        <v>#N/A</v>
      </c>
      <c r="T493" s="125" t="e">
        <f t="shared" ca="1" si="2732"/>
        <v>#N/A</v>
      </c>
      <c r="U493" s="125" t="e">
        <f t="shared" ca="1" si="2732"/>
        <v>#N/A</v>
      </c>
      <c r="V493" s="125" t="e">
        <f t="shared" ca="1" si="2732"/>
        <v>#N/A</v>
      </c>
      <c r="W493" s="125" t="e">
        <f t="shared" ca="1" si="2732"/>
        <v>#N/A</v>
      </c>
      <c r="X493" s="125" t="e">
        <f t="shared" ca="1" si="2732"/>
        <v>#N/A</v>
      </c>
      <c r="Y493" s="125" t="e">
        <f t="shared" ca="1" si="2732"/>
        <v>#N/A</v>
      </c>
      <c r="Z493" s="125" t="e">
        <f t="shared" ca="1" si="2732"/>
        <v>#N/A</v>
      </c>
      <c r="AA493" s="125" t="e">
        <f t="shared" ca="1" si="2732"/>
        <v>#N/A</v>
      </c>
      <c r="AB493" s="125" t="e">
        <f t="shared" ca="1" si="2732"/>
        <v>#N/A</v>
      </c>
      <c r="AC493" s="125" t="e">
        <f t="shared" ca="1" si="2732"/>
        <v>#N/A</v>
      </c>
      <c r="AD493" s="125" t="e">
        <f t="shared" ca="1" si="2732"/>
        <v>#N/A</v>
      </c>
      <c r="AE493" s="125" t="e">
        <f t="shared" ca="1" si="2732"/>
        <v>#N/A</v>
      </c>
      <c r="AF493" s="125" t="e">
        <f t="shared" ca="1" si="2732"/>
        <v>#N/A</v>
      </c>
      <c r="AG493" s="125" t="e">
        <f t="shared" ca="1" si="2732"/>
        <v>#N/A</v>
      </c>
      <c r="AH493" s="125" t="e">
        <f t="shared" ca="1" si="2732"/>
        <v>#N/A</v>
      </c>
      <c r="AI493" s="125" t="e">
        <f t="shared" ca="1" si="2740"/>
        <v>#N/A</v>
      </c>
      <c r="AJ493" s="125" t="e">
        <f t="shared" ca="1" si="2740"/>
        <v>#N/A</v>
      </c>
      <c r="AK493" s="125" t="e">
        <f t="shared" ca="1" si="2740"/>
        <v>#N/A</v>
      </c>
      <c r="AL493" s="125" t="e">
        <f t="shared" ca="1" si="2740"/>
        <v>#N/A</v>
      </c>
      <c r="AM493" s="125" t="e">
        <f t="shared" ca="1" si="2740"/>
        <v>#N/A</v>
      </c>
      <c r="AN493" s="125" t="e">
        <f t="shared" ca="1" si="2740"/>
        <v>#N/A</v>
      </c>
      <c r="AO493" s="125" t="e">
        <f t="shared" ca="1" si="2740"/>
        <v>#N/A</v>
      </c>
      <c r="AP493" s="125" t="e">
        <f t="shared" ca="1" si="2740"/>
        <v>#N/A</v>
      </c>
      <c r="AQ493" s="125" t="e">
        <f t="shared" ca="1" si="2740"/>
        <v>#N/A</v>
      </c>
      <c r="AR493" s="125" t="e">
        <f t="shared" ca="1" si="2740"/>
        <v>#N/A</v>
      </c>
      <c r="AS493" s="125" t="e">
        <f t="shared" ca="1" si="2740"/>
        <v>#N/A</v>
      </c>
      <c r="AT493" s="125" t="e">
        <f t="shared" ca="1" si="2740"/>
        <v>#N/A</v>
      </c>
      <c r="AU493" s="125" t="e">
        <f t="shared" ca="1" si="2740"/>
        <v>#N/A</v>
      </c>
      <c r="AV493" s="125" t="e">
        <f t="shared" ca="1" si="2740"/>
        <v>#N/A</v>
      </c>
      <c r="AW493" s="125" t="e">
        <f t="shared" ca="1" si="2740"/>
        <v>#N/A</v>
      </c>
      <c r="AX493" s="125" t="e">
        <f t="shared" ca="1" si="2740"/>
        <v>#N/A</v>
      </c>
      <c r="AY493" s="125" t="e">
        <f t="shared" ca="1" si="2733"/>
        <v>#N/A</v>
      </c>
      <c r="AZ493" s="125" t="e">
        <f t="shared" ca="1" si="2733"/>
        <v>#N/A</v>
      </c>
      <c r="BA493" s="125" t="e">
        <f t="shared" ca="1" si="2733"/>
        <v>#N/A</v>
      </c>
      <c r="BB493" s="125" t="str">
        <f t="shared" ca="1" si="2550"/>
        <v/>
      </c>
      <c r="BC493" s="125" t="str">
        <f t="shared" ca="1" si="2542"/>
        <v/>
      </c>
      <c r="BD493" s="125" t="str">
        <f t="shared" ca="1" si="2543"/>
        <v/>
      </c>
      <c r="BE493" s="125" t="str">
        <f t="shared" ca="1" si="2544"/>
        <v/>
      </c>
      <c r="BF493" t="str">
        <f t="shared" ca="1" si="2551"/>
        <v/>
      </c>
      <c r="BG493" s="125" t="str">
        <f t="shared" ca="1" si="2578"/>
        <v/>
      </c>
      <c r="BI493" s="606" t="str">
        <f t="shared" ca="1" si="2613"/>
        <v/>
      </c>
      <c r="BJ493" s="125" t="str">
        <f t="shared" ca="1" si="2591"/>
        <v/>
      </c>
      <c r="BK493" s="125" t="str">
        <f t="shared" ca="1" si="2614"/>
        <v/>
      </c>
      <c r="BL493" s="125" t="str">
        <f t="shared" ref="BL493" ca="1" si="2796">IFERROR(INDEX($D$2:$BA$203,$A$41-1+$BI493,$A$27-3)*IF(RTF_unit="K",1,IF(RTF_unit="lb",1/1000,IF(RTF_unit="T",2,1))),"")</f>
        <v/>
      </c>
      <c r="BM493" s="125" t="str">
        <f t="shared" ref="BM493" ca="1" si="2797">IFERROR(INDEX($D$2:$BA$203,$A$41-1+$BI493,$A$27-1)*IF(RTF_unit="K",1,IF(RTF_unit="lb",1/1000,IF(RTF_unit="T",2,1))),"")</f>
        <v/>
      </c>
      <c r="BN493" s="125" t="str">
        <f t="shared" ref="BN493" ca="1" si="2798">IFERROR(INDEX($D$2:$BA$203,$A$41-1+$BI493,$A$27-2)*IF(RTF_unit="K",1,IF(RTF_unit="lb",1/1000,IF(RTF_unit="T",2,1))),"")</f>
        <v/>
      </c>
      <c r="BO493" s="125" t="str">
        <f t="shared" ref="BO493" ca="1" si="2799">IFERROR(INDEX($D$2:$BA$203,$A$41-1+$BI493,$A$27)*IF(RTF_unit_Moment="kip-ft",1,IF(RTF_unit_Moment="kip-in",1/12,IF(RTF_unit_Moment="lb-ft",1/1000,IF(RTF_unit_Moment="lb-in",1/12000,1)))),"")</f>
        <v/>
      </c>
      <c r="BP493" s="125" t="str">
        <f t="shared" ref="BP493" ca="1" si="2800">IFERROR(INDEX($D$2:$BA$203,$A$41-1+$BI493,$A$30)*IF(RTF_unit_Moment="kip-ft",1,IF(RTF_unit_Moment="kip-in",1/12,IF(RTF_unit_Moment="lb-ft",1/1000,IF(RTF_unit_Moment="lb-in",1/12000,1)))),"")</f>
        <v/>
      </c>
      <c r="BQ493" s="125" t="str">
        <f t="shared" ca="1" si="2620"/>
        <v/>
      </c>
      <c r="BR493" s="125" t="str">
        <f t="shared" ca="1" si="2621"/>
        <v/>
      </c>
      <c r="BT493" s="125" t="str">
        <f t="array" aca="1" ref="BT493" ca="1">IFERROR(INDEX($BB$1:$BB$203,SMALL(IF($BB$1:$BB$203&lt;&gt;"",ROW($BB$1:$BB$203)),ROW(486:486))),"")</f>
        <v/>
      </c>
      <c r="BU493" s="604" t="str">
        <f t="shared" ca="1" si="2589"/>
        <v/>
      </c>
      <c r="BV493" s="125" t="str">
        <f t="shared" ca="1" si="2597"/>
        <v/>
      </c>
      <c r="BW493" s="125" t="str">
        <f t="shared" ca="1" si="2597"/>
        <v/>
      </c>
      <c r="BX493" s="125" t="str">
        <f t="shared" ca="1" si="2597"/>
        <v/>
      </c>
      <c r="BY493" s="125" t="str">
        <f t="shared" ca="1" si="2598"/>
        <v/>
      </c>
      <c r="BZ493" s="125" t="str">
        <f t="shared" ca="1" si="2590"/>
        <v/>
      </c>
      <c r="CA493" s="125" t="str">
        <f t="shared" ca="1" si="2599"/>
        <v/>
      </c>
      <c r="CB493" s="125" t="str">
        <f t="shared" ca="1" si="2600"/>
        <v/>
      </c>
      <c r="CC493" s="125" t="str">
        <f t="shared" ca="1" si="2601"/>
        <v/>
      </c>
      <c r="CD493" s="125" t="str">
        <f t="shared" ca="1" si="2602"/>
        <v/>
      </c>
      <c r="CE493" s="125" t="str">
        <f t="shared" ca="1" si="2603"/>
        <v/>
      </c>
      <c r="CF493" s="125" t="str">
        <f t="shared" ca="1" si="2604"/>
        <v/>
      </c>
      <c r="CG493" s="125" t="str">
        <f t="shared" ca="1" si="2605"/>
        <v/>
      </c>
      <c r="CH493" s="125" t="str">
        <f t="shared" ca="1" si="2606"/>
        <v/>
      </c>
      <c r="CI493" s="125" t="str">
        <f t="shared" ca="1" si="2607"/>
        <v/>
      </c>
      <c r="CJ493" s="125" t="str">
        <f t="array" aca="1" ref="CJ493" ca="1">IFERROR(INDEX($CI$1:$CI$502,SMALL(IF($CI$1:$CI$502&lt;&gt;"",ROW($CI$1:$CI$502)),ROW(486:486))),"")</f>
        <v/>
      </c>
      <c r="CK493" s="125" t="str">
        <f t="shared" ca="1" si="2608"/>
        <v/>
      </c>
      <c r="CL493" s="125" t="str">
        <f t="shared" ca="1" si="2609"/>
        <v/>
      </c>
      <c r="CM493" s="125"/>
      <c r="CO493" s="125" t="str">
        <f t="shared" si="2610"/>
        <v/>
      </c>
      <c r="CP493" s="600" t="str">
        <f t="shared" si="2611"/>
        <v/>
      </c>
      <c r="CQ493" s="600" t="str">
        <f t="shared" si="2627"/>
        <v/>
      </c>
      <c r="CR493" s="600" t="str">
        <f t="shared" si="2612"/>
        <v/>
      </c>
    </row>
    <row r="494" spans="1:96" x14ac:dyDescent="0.25">
      <c r="A494" s="591"/>
      <c r="C494" s="125">
        <f t="shared" si="2557"/>
        <v>492</v>
      </c>
      <c r="D494" s="125" t="e">
        <f t="shared" ca="1" si="2739"/>
        <v>#N/A</v>
      </c>
      <c r="E494" s="125" t="e">
        <f t="shared" ca="1" si="2739"/>
        <v>#N/A</v>
      </c>
      <c r="F494" s="125" t="e">
        <f t="shared" ca="1" si="2739"/>
        <v>#N/A</v>
      </c>
      <c r="G494" s="125" t="e">
        <f t="shared" ca="1" si="2739"/>
        <v>#N/A</v>
      </c>
      <c r="H494" s="125" t="e">
        <f t="shared" ca="1" si="2739"/>
        <v>#N/A</v>
      </c>
      <c r="I494" s="125" t="e">
        <f t="shared" ca="1" si="2739"/>
        <v>#N/A</v>
      </c>
      <c r="J494" s="125" t="e">
        <f t="shared" ca="1" si="2739"/>
        <v>#N/A</v>
      </c>
      <c r="K494" s="125" t="e">
        <f t="shared" ca="1" si="2739"/>
        <v>#N/A</v>
      </c>
      <c r="L494" s="125" t="e">
        <f t="shared" ca="1" si="2739"/>
        <v>#N/A</v>
      </c>
      <c r="M494" s="125" t="e">
        <f t="shared" ca="1" si="2739"/>
        <v>#N/A</v>
      </c>
      <c r="N494" s="125" t="e">
        <f t="shared" ca="1" si="2739"/>
        <v>#N/A</v>
      </c>
      <c r="O494" s="125" t="e">
        <f t="shared" ca="1" si="2739"/>
        <v>#N/A</v>
      </c>
      <c r="P494" s="125" t="e">
        <f t="shared" ca="1" si="2739"/>
        <v>#N/A</v>
      </c>
      <c r="Q494" s="125" t="e">
        <f t="shared" ca="1" si="2739"/>
        <v>#N/A</v>
      </c>
      <c r="R494" s="125" t="e">
        <f t="shared" ca="1" si="2739"/>
        <v>#N/A</v>
      </c>
      <c r="S494" s="125" t="e">
        <f t="shared" ca="1" si="2739"/>
        <v>#N/A</v>
      </c>
      <c r="T494" s="125" t="e">
        <f t="shared" ca="1" si="2732"/>
        <v>#N/A</v>
      </c>
      <c r="U494" s="125" t="e">
        <f t="shared" ca="1" si="2732"/>
        <v>#N/A</v>
      </c>
      <c r="V494" s="125" t="e">
        <f t="shared" ca="1" si="2732"/>
        <v>#N/A</v>
      </c>
      <c r="W494" s="125" t="e">
        <f t="shared" ca="1" si="2732"/>
        <v>#N/A</v>
      </c>
      <c r="X494" s="125" t="e">
        <f t="shared" ca="1" si="2732"/>
        <v>#N/A</v>
      </c>
      <c r="Y494" s="125" t="e">
        <f t="shared" ca="1" si="2732"/>
        <v>#N/A</v>
      </c>
      <c r="Z494" s="125" t="e">
        <f t="shared" ca="1" si="2732"/>
        <v>#N/A</v>
      </c>
      <c r="AA494" s="125" t="e">
        <f t="shared" ca="1" si="2732"/>
        <v>#N/A</v>
      </c>
      <c r="AB494" s="125" t="e">
        <f t="shared" ca="1" si="2732"/>
        <v>#N/A</v>
      </c>
      <c r="AC494" s="125" t="e">
        <f t="shared" ca="1" si="2732"/>
        <v>#N/A</v>
      </c>
      <c r="AD494" s="125" t="e">
        <f t="shared" ca="1" si="2732"/>
        <v>#N/A</v>
      </c>
      <c r="AE494" s="125" t="e">
        <f t="shared" ca="1" si="2732"/>
        <v>#N/A</v>
      </c>
      <c r="AF494" s="125" t="e">
        <f t="shared" ca="1" si="2732"/>
        <v>#N/A</v>
      </c>
      <c r="AG494" s="125" t="e">
        <f t="shared" ca="1" si="2732"/>
        <v>#N/A</v>
      </c>
      <c r="AH494" s="125" t="e">
        <f t="shared" ca="1" si="2732"/>
        <v>#N/A</v>
      </c>
      <c r="AI494" s="125" t="e">
        <f t="shared" ca="1" si="2740"/>
        <v>#N/A</v>
      </c>
      <c r="AJ494" s="125" t="e">
        <f t="shared" ca="1" si="2740"/>
        <v>#N/A</v>
      </c>
      <c r="AK494" s="125" t="e">
        <f t="shared" ca="1" si="2740"/>
        <v>#N/A</v>
      </c>
      <c r="AL494" s="125" t="e">
        <f t="shared" ca="1" si="2740"/>
        <v>#N/A</v>
      </c>
      <c r="AM494" s="125" t="e">
        <f t="shared" ca="1" si="2740"/>
        <v>#N/A</v>
      </c>
      <c r="AN494" s="125" t="e">
        <f t="shared" ca="1" si="2740"/>
        <v>#N/A</v>
      </c>
      <c r="AO494" s="125" t="e">
        <f t="shared" ca="1" si="2740"/>
        <v>#N/A</v>
      </c>
      <c r="AP494" s="125" t="e">
        <f t="shared" ca="1" si="2740"/>
        <v>#N/A</v>
      </c>
      <c r="AQ494" s="125" t="e">
        <f t="shared" ca="1" si="2740"/>
        <v>#N/A</v>
      </c>
      <c r="AR494" s="125" t="e">
        <f t="shared" ca="1" si="2740"/>
        <v>#N/A</v>
      </c>
      <c r="AS494" s="125" t="e">
        <f t="shared" ca="1" si="2740"/>
        <v>#N/A</v>
      </c>
      <c r="AT494" s="125" t="e">
        <f t="shared" ca="1" si="2740"/>
        <v>#N/A</v>
      </c>
      <c r="AU494" s="125" t="e">
        <f t="shared" ca="1" si="2740"/>
        <v>#N/A</v>
      </c>
      <c r="AV494" s="125" t="e">
        <f t="shared" ca="1" si="2740"/>
        <v>#N/A</v>
      </c>
      <c r="AW494" s="125" t="e">
        <f t="shared" ca="1" si="2740"/>
        <v>#N/A</v>
      </c>
      <c r="AX494" s="125" t="e">
        <f t="shared" ca="1" si="2740"/>
        <v>#N/A</v>
      </c>
      <c r="AY494" s="125" t="e">
        <f t="shared" ca="1" si="2733"/>
        <v>#N/A</v>
      </c>
      <c r="AZ494" s="125" t="e">
        <f t="shared" ca="1" si="2733"/>
        <v>#N/A</v>
      </c>
      <c r="BA494" s="125" t="e">
        <f t="shared" ca="1" si="2733"/>
        <v>#N/A</v>
      </c>
      <c r="BB494" s="125" t="str">
        <f t="shared" ca="1" si="2550"/>
        <v/>
      </c>
      <c r="BC494" s="125" t="str">
        <f t="shared" ca="1" si="2542"/>
        <v/>
      </c>
      <c r="BD494" s="125" t="str">
        <f t="shared" ca="1" si="2543"/>
        <v/>
      </c>
      <c r="BE494" s="125" t="str">
        <f t="shared" ca="1" si="2544"/>
        <v/>
      </c>
      <c r="BF494" t="str">
        <f t="shared" ca="1" si="2551"/>
        <v/>
      </c>
      <c r="BG494" s="125" t="str">
        <f t="shared" ca="1" si="2578"/>
        <v/>
      </c>
      <c r="BI494" s="606" t="str">
        <f t="shared" ca="1" si="2613"/>
        <v/>
      </c>
      <c r="BJ494" s="125" t="str">
        <f t="shared" ca="1" si="2591"/>
        <v/>
      </c>
      <c r="BK494" s="125" t="str">
        <f t="shared" ca="1" si="2614"/>
        <v/>
      </c>
      <c r="BL494" s="125" t="str">
        <f t="shared" ref="BL494" ca="1" si="2801">IFERROR(INDEX($D$2:$BA$203,$A$41-1+$BI494,$A$27-3)*IF(RTF_unit="K",1,IF(RTF_unit="lb",1/1000,IF(RTF_unit="T",2,1))),"")</f>
        <v/>
      </c>
      <c r="BM494" s="125" t="str">
        <f t="shared" ref="BM494" ca="1" si="2802">IFERROR(INDEX($D$2:$BA$203,$A$41-1+$BI494,$A$27-1)*IF(RTF_unit="K",1,IF(RTF_unit="lb",1/1000,IF(RTF_unit="T",2,1))),"")</f>
        <v/>
      </c>
      <c r="BN494" s="125" t="str">
        <f t="shared" ref="BN494" ca="1" si="2803">IFERROR(INDEX($D$2:$BA$203,$A$41-1+$BI494,$A$27-2)*IF(RTF_unit="K",1,IF(RTF_unit="lb",1/1000,IF(RTF_unit="T",2,1))),"")</f>
        <v/>
      </c>
      <c r="BO494" s="125" t="str">
        <f t="shared" ref="BO494" ca="1" si="2804">IFERROR(INDEX($D$2:$BA$203,$A$41-1+$BI494,$A$27)*IF(RTF_unit_Moment="kip-ft",1,IF(RTF_unit_Moment="kip-in",1/12,IF(RTF_unit_Moment="lb-ft",1/1000,IF(RTF_unit_Moment="lb-in",1/12000,1)))),"")</f>
        <v/>
      </c>
      <c r="BP494" s="125" t="str">
        <f t="shared" ref="BP494" ca="1" si="2805">IFERROR(INDEX($D$2:$BA$203,$A$41-1+$BI494,$A$30)*IF(RTF_unit_Moment="kip-ft",1,IF(RTF_unit_Moment="kip-in",1/12,IF(RTF_unit_Moment="lb-ft",1/1000,IF(RTF_unit_Moment="lb-in",1/12000,1)))),"")</f>
        <v/>
      </c>
      <c r="BQ494" s="125" t="str">
        <f t="shared" ca="1" si="2620"/>
        <v/>
      </c>
      <c r="BR494" s="125" t="str">
        <f t="shared" ca="1" si="2621"/>
        <v/>
      </c>
      <c r="BT494" s="125" t="str">
        <f t="array" aca="1" ref="BT494" ca="1">IFERROR(INDEX($BB$1:$BB$203,SMALL(IF($BB$1:$BB$203&lt;&gt;"",ROW($BB$1:$BB$203)),ROW(487:487))),"")</f>
        <v/>
      </c>
      <c r="BU494" s="604" t="str">
        <f t="shared" ca="1" si="2589"/>
        <v/>
      </c>
      <c r="BV494" s="125" t="str">
        <f t="shared" ca="1" si="2597"/>
        <v/>
      </c>
      <c r="BW494" s="125" t="str">
        <f t="shared" ca="1" si="2597"/>
        <v/>
      </c>
      <c r="BX494" s="125" t="str">
        <f t="shared" ca="1" si="2597"/>
        <v/>
      </c>
      <c r="BY494" s="125" t="str">
        <f t="shared" ca="1" si="2598"/>
        <v/>
      </c>
      <c r="BZ494" s="125" t="str">
        <f t="shared" ca="1" si="2590"/>
        <v/>
      </c>
      <c r="CA494" s="125" t="str">
        <f t="shared" ca="1" si="2599"/>
        <v/>
      </c>
      <c r="CB494" s="125" t="str">
        <f t="shared" ca="1" si="2600"/>
        <v/>
      </c>
      <c r="CC494" s="125" t="str">
        <f t="shared" ca="1" si="2601"/>
        <v/>
      </c>
      <c r="CD494" s="125" t="str">
        <f t="shared" ca="1" si="2602"/>
        <v/>
      </c>
      <c r="CE494" s="125" t="str">
        <f t="shared" ca="1" si="2603"/>
        <v/>
      </c>
      <c r="CF494" s="125" t="str">
        <f t="shared" ca="1" si="2604"/>
        <v/>
      </c>
      <c r="CG494" s="125" t="str">
        <f t="shared" ca="1" si="2605"/>
        <v/>
      </c>
      <c r="CH494" s="125" t="str">
        <f t="shared" ca="1" si="2606"/>
        <v/>
      </c>
      <c r="CI494" s="125" t="str">
        <f t="shared" ca="1" si="2607"/>
        <v/>
      </c>
      <c r="CJ494" s="125" t="str">
        <f t="array" aca="1" ref="CJ494" ca="1">IFERROR(INDEX($CI$1:$CI$502,SMALL(IF($CI$1:$CI$502&lt;&gt;"",ROW($CI$1:$CI$502)),ROW(487:487))),"")</f>
        <v/>
      </c>
      <c r="CK494" s="125" t="str">
        <f t="shared" ca="1" si="2608"/>
        <v/>
      </c>
      <c r="CL494" s="125" t="str">
        <f t="shared" ca="1" si="2609"/>
        <v/>
      </c>
      <c r="CM494" s="125"/>
      <c r="CO494" s="125" t="str">
        <f t="shared" si="2610"/>
        <v/>
      </c>
      <c r="CP494" s="600" t="str">
        <f t="shared" si="2611"/>
        <v/>
      </c>
      <c r="CQ494" s="600" t="str">
        <f t="shared" si="2627"/>
        <v/>
      </c>
      <c r="CR494" s="600" t="str">
        <f t="shared" si="2612"/>
        <v/>
      </c>
    </row>
    <row r="495" spans="1:96" x14ac:dyDescent="0.25">
      <c r="A495" s="591"/>
      <c r="C495" s="125">
        <f t="shared" si="2557"/>
        <v>493</v>
      </c>
      <c r="D495" s="125" t="e">
        <f t="shared" ca="1" si="2739"/>
        <v>#N/A</v>
      </c>
      <c r="E495" s="125" t="e">
        <f t="shared" ca="1" si="2739"/>
        <v>#N/A</v>
      </c>
      <c r="F495" s="125" t="e">
        <f t="shared" ca="1" si="2739"/>
        <v>#N/A</v>
      </c>
      <c r="G495" s="125" t="e">
        <f t="shared" ca="1" si="2739"/>
        <v>#N/A</v>
      </c>
      <c r="H495" s="125" t="e">
        <f t="shared" ca="1" si="2739"/>
        <v>#N/A</v>
      </c>
      <c r="I495" s="125" t="e">
        <f t="shared" ca="1" si="2739"/>
        <v>#N/A</v>
      </c>
      <c r="J495" s="125" t="e">
        <f t="shared" ca="1" si="2739"/>
        <v>#N/A</v>
      </c>
      <c r="K495" s="125" t="e">
        <f t="shared" ca="1" si="2739"/>
        <v>#N/A</v>
      </c>
      <c r="L495" s="125" t="e">
        <f t="shared" ca="1" si="2739"/>
        <v>#N/A</v>
      </c>
      <c r="M495" s="125" t="e">
        <f t="shared" ca="1" si="2739"/>
        <v>#N/A</v>
      </c>
      <c r="N495" s="125" t="e">
        <f t="shared" ca="1" si="2739"/>
        <v>#N/A</v>
      </c>
      <c r="O495" s="125" t="e">
        <f t="shared" ca="1" si="2739"/>
        <v>#N/A</v>
      </c>
      <c r="P495" s="125" t="e">
        <f t="shared" ca="1" si="2739"/>
        <v>#N/A</v>
      </c>
      <c r="Q495" s="125" t="e">
        <f t="shared" ca="1" si="2739"/>
        <v>#N/A</v>
      </c>
      <c r="R495" s="125" t="e">
        <f t="shared" ca="1" si="2739"/>
        <v>#N/A</v>
      </c>
      <c r="S495" s="125" t="e">
        <f t="shared" ca="1" si="2739"/>
        <v>#N/A</v>
      </c>
      <c r="T495" s="125" t="e">
        <f t="shared" ca="1" si="2732"/>
        <v>#N/A</v>
      </c>
      <c r="U495" s="125" t="e">
        <f t="shared" ca="1" si="2732"/>
        <v>#N/A</v>
      </c>
      <c r="V495" s="125" t="e">
        <f t="shared" ca="1" si="2732"/>
        <v>#N/A</v>
      </c>
      <c r="W495" s="125" t="e">
        <f t="shared" ca="1" si="2732"/>
        <v>#N/A</v>
      </c>
      <c r="X495" s="125" t="e">
        <f t="shared" ca="1" si="2732"/>
        <v>#N/A</v>
      </c>
      <c r="Y495" s="125" t="e">
        <f t="shared" ca="1" si="2732"/>
        <v>#N/A</v>
      </c>
      <c r="Z495" s="125" t="e">
        <f t="shared" ca="1" si="2732"/>
        <v>#N/A</v>
      </c>
      <c r="AA495" s="125" t="e">
        <f t="shared" ca="1" si="2732"/>
        <v>#N/A</v>
      </c>
      <c r="AB495" s="125" t="e">
        <f t="shared" ca="1" si="2732"/>
        <v>#N/A</v>
      </c>
      <c r="AC495" s="125" t="e">
        <f t="shared" ca="1" si="2732"/>
        <v>#N/A</v>
      </c>
      <c r="AD495" s="125" t="e">
        <f t="shared" ca="1" si="2732"/>
        <v>#N/A</v>
      </c>
      <c r="AE495" s="125" t="e">
        <f t="shared" ca="1" si="2732"/>
        <v>#N/A</v>
      </c>
      <c r="AF495" s="125" t="e">
        <f t="shared" ca="1" si="2732"/>
        <v>#N/A</v>
      </c>
      <c r="AG495" s="125" t="e">
        <f t="shared" ca="1" si="2732"/>
        <v>#N/A</v>
      </c>
      <c r="AH495" s="125" t="e">
        <f t="shared" ca="1" si="2732"/>
        <v>#N/A</v>
      </c>
      <c r="AI495" s="125" t="e">
        <f t="shared" ca="1" si="2740"/>
        <v>#N/A</v>
      </c>
      <c r="AJ495" s="125" t="e">
        <f t="shared" ca="1" si="2740"/>
        <v>#N/A</v>
      </c>
      <c r="AK495" s="125" t="e">
        <f t="shared" ca="1" si="2740"/>
        <v>#N/A</v>
      </c>
      <c r="AL495" s="125" t="e">
        <f t="shared" ca="1" si="2740"/>
        <v>#N/A</v>
      </c>
      <c r="AM495" s="125" t="e">
        <f t="shared" ca="1" si="2740"/>
        <v>#N/A</v>
      </c>
      <c r="AN495" s="125" t="e">
        <f t="shared" ca="1" si="2740"/>
        <v>#N/A</v>
      </c>
      <c r="AO495" s="125" t="e">
        <f t="shared" ca="1" si="2740"/>
        <v>#N/A</v>
      </c>
      <c r="AP495" s="125" t="e">
        <f t="shared" ca="1" si="2740"/>
        <v>#N/A</v>
      </c>
      <c r="AQ495" s="125" t="e">
        <f t="shared" ca="1" si="2740"/>
        <v>#N/A</v>
      </c>
      <c r="AR495" s="125" t="e">
        <f t="shared" ca="1" si="2740"/>
        <v>#N/A</v>
      </c>
      <c r="AS495" s="125" t="e">
        <f t="shared" ca="1" si="2740"/>
        <v>#N/A</v>
      </c>
      <c r="AT495" s="125" t="e">
        <f t="shared" ca="1" si="2740"/>
        <v>#N/A</v>
      </c>
      <c r="AU495" s="125" t="e">
        <f t="shared" ca="1" si="2740"/>
        <v>#N/A</v>
      </c>
      <c r="AV495" s="125" t="e">
        <f t="shared" ca="1" si="2740"/>
        <v>#N/A</v>
      </c>
      <c r="AW495" s="125" t="e">
        <f t="shared" ca="1" si="2740"/>
        <v>#N/A</v>
      </c>
      <c r="AX495" s="125" t="e">
        <f t="shared" ca="1" si="2740"/>
        <v>#N/A</v>
      </c>
      <c r="AY495" s="125" t="e">
        <f t="shared" ca="1" si="2733"/>
        <v>#N/A</v>
      </c>
      <c r="AZ495" s="125" t="e">
        <f t="shared" ca="1" si="2733"/>
        <v>#N/A</v>
      </c>
      <c r="BA495" s="125" t="e">
        <f t="shared" ca="1" si="2733"/>
        <v>#N/A</v>
      </c>
      <c r="BB495" s="125" t="str">
        <f t="shared" ca="1" si="2550"/>
        <v/>
      </c>
      <c r="BC495" s="125" t="str">
        <f t="shared" ca="1" si="2542"/>
        <v/>
      </c>
      <c r="BD495" s="125" t="str">
        <f t="shared" ca="1" si="2543"/>
        <v/>
      </c>
      <c r="BE495" s="125" t="str">
        <f t="shared" ca="1" si="2544"/>
        <v/>
      </c>
      <c r="BF495" t="str">
        <f t="shared" ca="1" si="2551"/>
        <v/>
      </c>
      <c r="BG495" s="125" t="str">
        <f t="shared" ca="1" si="2578"/>
        <v/>
      </c>
      <c r="BI495" s="606" t="str">
        <f t="shared" ca="1" si="2613"/>
        <v/>
      </c>
      <c r="BJ495" s="125" t="str">
        <f t="shared" ca="1" si="2591"/>
        <v/>
      </c>
      <c r="BK495" s="125" t="str">
        <f t="shared" ca="1" si="2614"/>
        <v/>
      </c>
      <c r="BL495" s="125" t="str">
        <f t="shared" ref="BL495" ca="1" si="2806">IFERROR(INDEX($D$2:$BA$203,$A$41-1+$BI495,$A$27-3)*IF(RTF_unit="K",1,IF(RTF_unit="lb",1/1000,IF(RTF_unit="T",2,1))),"")</f>
        <v/>
      </c>
      <c r="BM495" s="125" t="str">
        <f t="shared" ref="BM495" ca="1" si="2807">IFERROR(INDEX($D$2:$BA$203,$A$41-1+$BI495,$A$27-1)*IF(RTF_unit="K",1,IF(RTF_unit="lb",1/1000,IF(RTF_unit="T",2,1))),"")</f>
        <v/>
      </c>
      <c r="BN495" s="125" t="str">
        <f t="shared" ref="BN495" ca="1" si="2808">IFERROR(INDEX($D$2:$BA$203,$A$41-1+$BI495,$A$27-2)*IF(RTF_unit="K",1,IF(RTF_unit="lb",1/1000,IF(RTF_unit="T",2,1))),"")</f>
        <v/>
      </c>
      <c r="BO495" s="125" t="str">
        <f t="shared" ref="BO495" ca="1" si="2809">IFERROR(INDEX($D$2:$BA$203,$A$41-1+$BI495,$A$27)*IF(RTF_unit_Moment="kip-ft",1,IF(RTF_unit_Moment="kip-in",1/12,IF(RTF_unit_Moment="lb-ft",1/1000,IF(RTF_unit_Moment="lb-in",1/12000,1)))),"")</f>
        <v/>
      </c>
      <c r="BP495" s="125" t="str">
        <f t="shared" ref="BP495" ca="1" si="2810">IFERROR(INDEX($D$2:$BA$203,$A$41-1+$BI495,$A$30)*IF(RTF_unit_Moment="kip-ft",1,IF(RTF_unit_Moment="kip-in",1/12,IF(RTF_unit_Moment="lb-ft",1/1000,IF(RTF_unit_Moment="lb-in",1/12000,1)))),"")</f>
        <v/>
      </c>
      <c r="BQ495" s="125" t="str">
        <f t="shared" ca="1" si="2620"/>
        <v/>
      </c>
      <c r="BR495" s="125" t="str">
        <f t="shared" ca="1" si="2621"/>
        <v/>
      </c>
      <c r="BT495" s="125" t="str">
        <f t="array" aca="1" ref="BT495" ca="1">IFERROR(INDEX($BB$1:$BB$203,SMALL(IF($BB$1:$BB$203&lt;&gt;"",ROW($BB$1:$BB$203)),ROW(488:488))),"")</f>
        <v/>
      </c>
      <c r="BU495" s="604" t="str">
        <f t="shared" ca="1" si="2589"/>
        <v/>
      </c>
      <c r="BV495" s="125" t="str">
        <f t="shared" ca="1" si="2597"/>
        <v/>
      </c>
      <c r="BW495" s="125" t="str">
        <f t="shared" ca="1" si="2597"/>
        <v/>
      </c>
      <c r="BX495" s="125" t="str">
        <f t="shared" ca="1" si="2597"/>
        <v/>
      </c>
      <c r="BY495" s="125" t="str">
        <f t="shared" ca="1" si="2598"/>
        <v/>
      </c>
      <c r="BZ495" s="125" t="str">
        <f t="shared" ca="1" si="2590"/>
        <v/>
      </c>
      <c r="CA495" s="125" t="str">
        <f t="shared" ca="1" si="2599"/>
        <v/>
      </c>
      <c r="CB495" s="125" t="str">
        <f t="shared" ca="1" si="2600"/>
        <v/>
      </c>
      <c r="CC495" s="125" t="str">
        <f t="shared" ca="1" si="2601"/>
        <v/>
      </c>
      <c r="CD495" s="125" t="str">
        <f t="shared" ca="1" si="2602"/>
        <v/>
      </c>
      <c r="CE495" s="125" t="str">
        <f t="shared" ca="1" si="2603"/>
        <v/>
      </c>
      <c r="CF495" s="125" t="str">
        <f t="shared" ca="1" si="2604"/>
        <v/>
      </c>
      <c r="CG495" s="125" t="str">
        <f t="shared" ca="1" si="2605"/>
        <v/>
      </c>
      <c r="CH495" s="125" t="str">
        <f t="shared" ca="1" si="2606"/>
        <v/>
      </c>
      <c r="CI495" s="125" t="str">
        <f t="shared" ca="1" si="2607"/>
        <v/>
      </c>
      <c r="CJ495" s="125" t="str">
        <f t="array" aca="1" ref="CJ495" ca="1">IFERROR(INDEX($CI$1:$CI$502,SMALL(IF($CI$1:$CI$502&lt;&gt;"",ROW($CI$1:$CI$502)),ROW(488:488))),"")</f>
        <v/>
      </c>
      <c r="CK495" s="125" t="str">
        <f t="shared" ca="1" si="2608"/>
        <v/>
      </c>
      <c r="CL495" s="125" t="str">
        <f t="shared" ca="1" si="2609"/>
        <v/>
      </c>
      <c r="CM495" s="125"/>
      <c r="CO495" s="125" t="str">
        <f t="shared" si="2610"/>
        <v/>
      </c>
      <c r="CP495" s="600" t="str">
        <f t="shared" si="2611"/>
        <v/>
      </c>
      <c r="CQ495" s="600" t="str">
        <f t="shared" si="2627"/>
        <v/>
      </c>
      <c r="CR495" s="600" t="str">
        <f t="shared" si="2612"/>
        <v/>
      </c>
    </row>
    <row r="496" spans="1:96" x14ac:dyDescent="0.25">
      <c r="A496" s="591"/>
      <c r="C496" s="125">
        <f t="shared" si="2557"/>
        <v>494</v>
      </c>
      <c r="D496" s="125" t="e">
        <f t="shared" ca="1" si="2739"/>
        <v>#N/A</v>
      </c>
      <c r="E496" s="125" t="e">
        <f t="shared" ca="1" si="2739"/>
        <v>#N/A</v>
      </c>
      <c r="F496" s="125" t="e">
        <f t="shared" ca="1" si="2739"/>
        <v>#N/A</v>
      </c>
      <c r="G496" s="125" t="e">
        <f t="shared" ca="1" si="2739"/>
        <v>#N/A</v>
      </c>
      <c r="H496" s="125" t="e">
        <f t="shared" ca="1" si="2739"/>
        <v>#N/A</v>
      </c>
      <c r="I496" s="125" t="e">
        <f t="shared" ca="1" si="2739"/>
        <v>#N/A</v>
      </c>
      <c r="J496" s="125" t="e">
        <f t="shared" ca="1" si="2739"/>
        <v>#N/A</v>
      </c>
      <c r="K496" s="125" t="e">
        <f t="shared" ca="1" si="2739"/>
        <v>#N/A</v>
      </c>
      <c r="L496" s="125" t="e">
        <f t="shared" ca="1" si="2739"/>
        <v>#N/A</v>
      </c>
      <c r="M496" s="125" t="e">
        <f t="shared" ca="1" si="2739"/>
        <v>#N/A</v>
      </c>
      <c r="N496" s="125" t="e">
        <f t="shared" ca="1" si="2739"/>
        <v>#N/A</v>
      </c>
      <c r="O496" s="125" t="e">
        <f t="shared" ca="1" si="2739"/>
        <v>#N/A</v>
      </c>
      <c r="P496" s="125" t="e">
        <f t="shared" ca="1" si="2739"/>
        <v>#N/A</v>
      </c>
      <c r="Q496" s="125" t="e">
        <f t="shared" ca="1" si="2739"/>
        <v>#N/A</v>
      </c>
      <c r="R496" s="125" t="e">
        <f t="shared" ca="1" si="2739"/>
        <v>#N/A</v>
      </c>
      <c r="S496" s="125" t="e">
        <f t="shared" ca="1" si="2739"/>
        <v>#N/A</v>
      </c>
      <c r="T496" s="125" t="e">
        <f t="shared" ca="1" si="2732"/>
        <v>#N/A</v>
      </c>
      <c r="U496" s="125" t="e">
        <f t="shared" ca="1" si="2732"/>
        <v>#N/A</v>
      </c>
      <c r="V496" s="125" t="e">
        <f t="shared" ca="1" si="2732"/>
        <v>#N/A</v>
      </c>
      <c r="W496" s="125" t="e">
        <f t="shared" ca="1" si="2732"/>
        <v>#N/A</v>
      </c>
      <c r="X496" s="125" t="e">
        <f t="shared" ca="1" si="2732"/>
        <v>#N/A</v>
      </c>
      <c r="Y496" s="125" t="e">
        <f t="shared" ca="1" si="2732"/>
        <v>#N/A</v>
      </c>
      <c r="Z496" s="125" t="e">
        <f t="shared" ca="1" si="2732"/>
        <v>#N/A</v>
      </c>
      <c r="AA496" s="125" t="e">
        <f t="shared" ca="1" si="2732"/>
        <v>#N/A</v>
      </c>
      <c r="AB496" s="125" t="e">
        <f t="shared" ca="1" si="2732"/>
        <v>#N/A</v>
      </c>
      <c r="AC496" s="125" t="e">
        <f t="shared" ca="1" si="2732"/>
        <v>#N/A</v>
      </c>
      <c r="AD496" s="125" t="e">
        <f t="shared" ca="1" si="2732"/>
        <v>#N/A</v>
      </c>
      <c r="AE496" s="125" t="e">
        <f t="shared" ca="1" si="2732"/>
        <v>#N/A</v>
      </c>
      <c r="AF496" s="125" t="e">
        <f t="shared" ca="1" si="2732"/>
        <v>#N/A</v>
      </c>
      <c r="AG496" s="125" t="e">
        <f t="shared" ca="1" si="2732"/>
        <v>#N/A</v>
      </c>
      <c r="AH496" s="125" t="e">
        <f t="shared" ca="1" si="2732"/>
        <v>#N/A</v>
      </c>
      <c r="AI496" s="125" t="e">
        <f t="shared" ca="1" si="2740"/>
        <v>#N/A</v>
      </c>
      <c r="AJ496" s="125" t="e">
        <f t="shared" ca="1" si="2740"/>
        <v>#N/A</v>
      </c>
      <c r="AK496" s="125" t="e">
        <f t="shared" ca="1" si="2740"/>
        <v>#N/A</v>
      </c>
      <c r="AL496" s="125" t="e">
        <f t="shared" ca="1" si="2740"/>
        <v>#N/A</v>
      </c>
      <c r="AM496" s="125" t="e">
        <f t="shared" ca="1" si="2740"/>
        <v>#N/A</v>
      </c>
      <c r="AN496" s="125" t="e">
        <f t="shared" ca="1" si="2740"/>
        <v>#N/A</v>
      </c>
      <c r="AO496" s="125" t="e">
        <f t="shared" ca="1" si="2740"/>
        <v>#N/A</v>
      </c>
      <c r="AP496" s="125" t="e">
        <f t="shared" ca="1" si="2740"/>
        <v>#N/A</v>
      </c>
      <c r="AQ496" s="125" t="e">
        <f t="shared" ca="1" si="2740"/>
        <v>#N/A</v>
      </c>
      <c r="AR496" s="125" t="e">
        <f t="shared" ca="1" si="2740"/>
        <v>#N/A</v>
      </c>
      <c r="AS496" s="125" t="e">
        <f t="shared" ca="1" si="2740"/>
        <v>#N/A</v>
      </c>
      <c r="AT496" s="125" t="e">
        <f t="shared" ca="1" si="2740"/>
        <v>#N/A</v>
      </c>
      <c r="AU496" s="125" t="e">
        <f t="shared" ca="1" si="2740"/>
        <v>#N/A</v>
      </c>
      <c r="AV496" s="125" t="e">
        <f t="shared" ca="1" si="2740"/>
        <v>#N/A</v>
      </c>
      <c r="AW496" s="125" t="e">
        <f t="shared" ca="1" si="2740"/>
        <v>#N/A</v>
      </c>
      <c r="AX496" s="125" t="e">
        <f t="shared" ca="1" si="2740"/>
        <v>#N/A</v>
      </c>
      <c r="AY496" s="125" t="e">
        <f t="shared" ca="1" si="2733"/>
        <v>#N/A</v>
      </c>
      <c r="AZ496" s="125" t="e">
        <f t="shared" ca="1" si="2733"/>
        <v>#N/A</v>
      </c>
      <c r="BA496" s="125" t="e">
        <f t="shared" ca="1" si="2733"/>
        <v>#N/A</v>
      </c>
      <c r="BB496" s="125" t="str">
        <f t="shared" ca="1" si="2550"/>
        <v/>
      </c>
      <c r="BC496" s="125" t="str">
        <f t="shared" ca="1" si="2542"/>
        <v/>
      </c>
      <c r="BD496" s="125" t="str">
        <f t="shared" ca="1" si="2543"/>
        <v/>
      </c>
      <c r="BE496" s="125" t="str">
        <f t="shared" ca="1" si="2544"/>
        <v/>
      </c>
      <c r="BF496" t="str">
        <f t="shared" ca="1" si="2551"/>
        <v/>
      </c>
      <c r="BG496" s="125" t="str">
        <f t="shared" ca="1" si="2578"/>
        <v/>
      </c>
      <c r="BI496" s="606" t="str">
        <f t="shared" ca="1" si="2613"/>
        <v/>
      </c>
      <c r="BJ496" s="125" t="str">
        <f t="shared" ca="1" si="2591"/>
        <v/>
      </c>
      <c r="BK496" s="125" t="str">
        <f t="shared" ca="1" si="2614"/>
        <v/>
      </c>
      <c r="BL496" s="125" t="str">
        <f t="shared" ref="BL496" ca="1" si="2811">IFERROR(INDEX($D$2:$BA$203,$A$41-1+$BI496,$A$27-3)*IF(RTF_unit="K",1,IF(RTF_unit="lb",1/1000,IF(RTF_unit="T",2,1))),"")</f>
        <v/>
      </c>
      <c r="BM496" s="125" t="str">
        <f t="shared" ref="BM496" ca="1" si="2812">IFERROR(INDEX($D$2:$BA$203,$A$41-1+$BI496,$A$27-1)*IF(RTF_unit="K",1,IF(RTF_unit="lb",1/1000,IF(RTF_unit="T",2,1))),"")</f>
        <v/>
      </c>
      <c r="BN496" s="125" t="str">
        <f t="shared" ref="BN496" ca="1" si="2813">IFERROR(INDEX($D$2:$BA$203,$A$41-1+$BI496,$A$27-2)*IF(RTF_unit="K",1,IF(RTF_unit="lb",1/1000,IF(RTF_unit="T",2,1))),"")</f>
        <v/>
      </c>
      <c r="BO496" s="125" t="str">
        <f t="shared" ref="BO496" ca="1" si="2814">IFERROR(INDEX($D$2:$BA$203,$A$41-1+$BI496,$A$27)*IF(RTF_unit_Moment="kip-ft",1,IF(RTF_unit_Moment="kip-in",1/12,IF(RTF_unit_Moment="lb-ft",1/1000,IF(RTF_unit_Moment="lb-in",1/12000,1)))),"")</f>
        <v/>
      </c>
      <c r="BP496" s="125" t="str">
        <f t="shared" ref="BP496" ca="1" si="2815">IFERROR(INDEX($D$2:$BA$203,$A$41-1+$BI496,$A$30)*IF(RTF_unit_Moment="kip-ft",1,IF(RTF_unit_Moment="kip-in",1/12,IF(RTF_unit_Moment="lb-ft",1/1000,IF(RTF_unit_Moment="lb-in",1/12000,1)))),"")</f>
        <v/>
      </c>
      <c r="BQ496" s="125" t="str">
        <f t="shared" ca="1" si="2620"/>
        <v/>
      </c>
      <c r="BR496" s="125" t="str">
        <f t="shared" ca="1" si="2621"/>
        <v/>
      </c>
      <c r="BT496" s="125" t="str">
        <f t="array" aca="1" ref="BT496" ca="1">IFERROR(INDEX($BB$1:$BB$203,SMALL(IF($BB$1:$BB$203&lt;&gt;"",ROW($BB$1:$BB$203)),ROW(489:489))),"")</f>
        <v/>
      </c>
      <c r="BU496" s="604" t="str">
        <f t="shared" ca="1" si="2589"/>
        <v/>
      </c>
      <c r="BV496" s="125" t="str">
        <f t="shared" ca="1" si="2597"/>
        <v/>
      </c>
      <c r="BW496" s="125" t="str">
        <f t="shared" ca="1" si="2597"/>
        <v/>
      </c>
      <c r="BX496" s="125" t="str">
        <f t="shared" ca="1" si="2597"/>
        <v/>
      </c>
      <c r="BY496" s="125" t="str">
        <f t="shared" ca="1" si="2598"/>
        <v/>
      </c>
      <c r="BZ496" s="125" t="str">
        <f t="shared" ca="1" si="2590"/>
        <v/>
      </c>
      <c r="CA496" s="125" t="str">
        <f t="shared" ca="1" si="2599"/>
        <v/>
      </c>
      <c r="CB496" s="125" t="str">
        <f t="shared" ca="1" si="2600"/>
        <v/>
      </c>
      <c r="CC496" s="125" t="str">
        <f t="shared" ca="1" si="2601"/>
        <v/>
      </c>
      <c r="CD496" s="125" t="str">
        <f t="shared" ca="1" si="2602"/>
        <v/>
      </c>
      <c r="CE496" s="125" t="str">
        <f t="shared" ca="1" si="2603"/>
        <v/>
      </c>
      <c r="CF496" s="125" t="str">
        <f t="shared" ca="1" si="2604"/>
        <v/>
      </c>
      <c r="CG496" s="125" t="str">
        <f t="shared" ca="1" si="2605"/>
        <v/>
      </c>
      <c r="CH496" s="125" t="str">
        <f t="shared" ca="1" si="2606"/>
        <v/>
      </c>
      <c r="CI496" s="125" t="str">
        <f t="shared" ca="1" si="2607"/>
        <v/>
      </c>
      <c r="CJ496" s="125" t="str">
        <f t="array" aca="1" ref="CJ496" ca="1">IFERROR(INDEX($CI$1:$CI$502,SMALL(IF($CI$1:$CI$502&lt;&gt;"",ROW($CI$1:$CI$502)),ROW(489:489))),"")</f>
        <v/>
      </c>
      <c r="CK496" s="125" t="str">
        <f t="shared" ca="1" si="2608"/>
        <v/>
      </c>
      <c r="CL496" s="125" t="str">
        <f t="shared" ca="1" si="2609"/>
        <v/>
      </c>
      <c r="CM496" s="125"/>
      <c r="CO496" s="125" t="str">
        <f t="shared" si="2610"/>
        <v/>
      </c>
      <c r="CP496" s="600" t="str">
        <f t="shared" si="2611"/>
        <v/>
      </c>
      <c r="CQ496" s="600" t="str">
        <f t="shared" si="2627"/>
        <v/>
      </c>
      <c r="CR496" s="600" t="str">
        <f t="shared" si="2612"/>
        <v/>
      </c>
    </row>
    <row r="497" spans="1:96" x14ac:dyDescent="0.25">
      <c r="A497" s="591"/>
      <c r="C497" s="125">
        <f t="shared" si="2557"/>
        <v>495</v>
      </c>
      <c r="D497" s="125" t="e">
        <f t="shared" ca="1" si="2739"/>
        <v>#N/A</v>
      </c>
      <c r="E497" s="125" t="e">
        <f t="shared" ca="1" si="2739"/>
        <v>#N/A</v>
      </c>
      <c r="F497" s="125" t="e">
        <f t="shared" ca="1" si="2739"/>
        <v>#N/A</v>
      </c>
      <c r="G497" s="125" t="e">
        <f t="shared" ca="1" si="2739"/>
        <v>#N/A</v>
      </c>
      <c r="H497" s="125" t="e">
        <f t="shared" ca="1" si="2739"/>
        <v>#N/A</v>
      </c>
      <c r="I497" s="125" t="e">
        <f t="shared" ca="1" si="2739"/>
        <v>#N/A</v>
      </c>
      <c r="J497" s="125" t="e">
        <f t="shared" ca="1" si="2739"/>
        <v>#N/A</v>
      </c>
      <c r="K497" s="125" t="e">
        <f t="shared" ca="1" si="2739"/>
        <v>#N/A</v>
      </c>
      <c r="L497" s="125" t="e">
        <f t="shared" ca="1" si="2739"/>
        <v>#N/A</v>
      </c>
      <c r="M497" s="125" t="e">
        <f t="shared" ca="1" si="2739"/>
        <v>#N/A</v>
      </c>
      <c r="N497" s="125" t="e">
        <f t="shared" ca="1" si="2739"/>
        <v>#N/A</v>
      </c>
      <c r="O497" s="125" t="e">
        <f t="shared" ca="1" si="2739"/>
        <v>#N/A</v>
      </c>
      <c r="P497" s="125" t="e">
        <f t="shared" ca="1" si="2739"/>
        <v>#N/A</v>
      </c>
      <c r="Q497" s="125" t="e">
        <f t="shared" ca="1" si="2739"/>
        <v>#N/A</v>
      </c>
      <c r="R497" s="125" t="e">
        <f t="shared" ca="1" si="2739"/>
        <v>#N/A</v>
      </c>
      <c r="S497" s="125" t="e">
        <f t="shared" ref="S497:AH502" ca="1" si="2816">TRIM(INDIRECT("'" &amp; "TNX Report" &amp; "'!" &amp; ADDRESS($A$9+$C497,S$1)))</f>
        <v>#N/A</v>
      </c>
      <c r="T497" s="125" t="e">
        <f t="shared" ca="1" si="2816"/>
        <v>#N/A</v>
      </c>
      <c r="U497" s="125" t="e">
        <f t="shared" ca="1" si="2816"/>
        <v>#N/A</v>
      </c>
      <c r="V497" s="125" t="e">
        <f t="shared" ca="1" si="2816"/>
        <v>#N/A</v>
      </c>
      <c r="W497" s="125" t="e">
        <f t="shared" ca="1" si="2816"/>
        <v>#N/A</v>
      </c>
      <c r="X497" s="125" t="e">
        <f t="shared" ca="1" si="2816"/>
        <v>#N/A</v>
      </c>
      <c r="Y497" s="125" t="e">
        <f t="shared" ca="1" si="2816"/>
        <v>#N/A</v>
      </c>
      <c r="Z497" s="125" t="e">
        <f t="shared" ca="1" si="2816"/>
        <v>#N/A</v>
      </c>
      <c r="AA497" s="125" t="e">
        <f t="shared" ca="1" si="2816"/>
        <v>#N/A</v>
      </c>
      <c r="AB497" s="125" t="e">
        <f t="shared" ca="1" si="2816"/>
        <v>#N/A</v>
      </c>
      <c r="AC497" s="125" t="e">
        <f t="shared" ca="1" si="2816"/>
        <v>#N/A</v>
      </c>
      <c r="AD497" s="125" t="e">
        <f t="shared" ca="1" si="2816"/>
        <v>#N/A</v>
      </c>
      <c r="AE497" s="125" t="e">
        <f t="shared" ca="1" si="2816"/>
        <v>#N/A</v>
      </c>
      <c r="AF497" s="125" t="e">
        <f t="shared" ca="1" si="2816"/>
        <v>#N/A</v>
      </c>
      <c r="AG497" s="125" t="e">
        <f t="shared" ca="1" si="2816"/>
        <v>#N/A</v>
      </c>
      <c r="AH497" s="125" t="e">
        <f t="shared" ca="1" si="2816"/>
        <v>#N/A</v>
      </c>
      <c r="AI497" s="125" t="e">
        <f t="shared" ca="1" si="2740"/>
        <v>#N/A</v>
      </c>
      <c r="AJ497" s="125" t="e">
        <f t="shared" ca="1" si="2740"/>
        <v>#N/A</v>
      </c>
      <c r="AK497" s="125" t="e">
        <f t="shared" ca="1" si="2740"/>
        <v>#N/A</v>
      </c>
      <c r="AL497" s="125" t="e">
        <f t="shared" ca="1" si="2740"/>
        <v>#N/A</v>
      </c>
      <c r="AM497" s="125" t="e">
        <f t="shared" ca="1" si="2740"/>
        <v>#N/A</v>
      </c>
      <c r="AN497" s="125" t="e">
        <f t="shared" ca="1" si="2740"/>
        <v>#N/A</v>
      </c>
      <c r="AO497" s="125" t="e">
        <f t="shared" ca="1" si="2740"/>
        <v>#N/A</v>
      </c>
      <c r="AP497" s="125" t="e">
        <f t="shared" ca="1" si="2740"/>
        <v>#N/A</v>
      </c>
      <c r="AQ497" s="125" t="e">
        <f t="shared" ca="1" si="2740"/>
        <v>#N/A</v>
      </c>
      <c r="AR497" s="125" t="e">
        <f t="shared" ca="1" si="2740"/>
        <v>#N/A</v>
      </c>
      <c r="AS497" s="125" t="e">
        <f t="shared" ca="1" si="2740"/>
        <v>#N/A</v>
      </c>
      <c r="AT497" s="125" t="e">
        <f t="shared" ca="1" si="2740"/>
        <v>#N/A</v>
      </c>
      <c r="AU497" s="125" t="e">
        <f t="shared" ca="1" si="2740"/>
        <v>#N/A</v>
      </c>
      <c r="AV497" s="125" t="e">
        <f t="shared" ca="1" si="2740"/>
        <v>#N/A</v>
      </c>
      <c r="AW497" s="125" t="e">
        <f t="shared" ca="1" si="2740"/>
        <v>#N/A</v>
      </c>
      <c r="AX497" s="125" t="e">
        <f t="shared" ref="AX497:BA502" ca="1" si="2817">TRIM(INDIRECT("'" &amp; "TNX Report" &amp; "'!" &amp; ADDRESS($A$9+$C497,AX$1)))</f>
        <v>#N/A</v>
      </c>
      <c r="AY497" s="125" t="e">
        <f t="shared" ca="1" si="2817"/>
        <v>#N/A</v>
      </c>
      <c r="AZ497" s="125" t="e">
        <f t="shared" ca="1" si="2817"/>
        <v>#N/A</v>
      </c>
      <c r="BA497" s="125" t="e">
        <f t="shared" ca="1" si="2817"/>
        <v>#N/A</v>
      </c>
      <c r="BB497" s="125" t="str">
        <f t="shared" ca="1" si="2550"/>
        <v/>
      </c>
      <c r="BC497" s="125" t="str">
        <f t="shared" ca="1" si="2542"/>
        <v/>
      </c>
      <c r="BD497" s="125" t="str">
        <f t="shared" ca="1" si="2543"/>
        <v/>
      </c>
      <c r="BE497" s="125" t="str">
        <f t="shared" ca="1" si="2544"/>
        <v/>
      </c>
      <c r="BF497" t="str">
        <f t="shared" ca="1" si="2551"/>
        <v/>
      </c>
      <c r="BG497" s="125" t="str">
        <f t="shared" ca="1" si="2578"/>
        <v/>
      </c>
      <c r="BI497" s="606" t="str">
        <f t="shared" ca="1" si="2613"/>
        <v/>
      </c>
      <c r="BJ497" s="125" t="str">
        <f t="shared" ca="1" si="2591"/>
        <v/>
      </c>
      <c r="BK497" s="125" t="str">
        <f t="shared" ca="1" si="2614"/>
        <v/>
      </c>
      <c r="BL497" s="125" t="str">
        <f t="shared" ref="BL497" ca="1" si="2818">IFERROR(INDEX($D$2:$BA$203,$A$41-1+$BI497,$A$27-3)*IF(RTF_unit="K",1,IF(RTF_unit="lb",1/1000,IF(RTF_unit="T",2,1))),"")</f>
        <v/>
      </c>
      <c r="BM497" s="125" t="str">
        <f t="shared" ref="BM497" ca="1" si="2819">IFERROR(INDEX($D$2:$BA$203,$A$41-1+$BI497,$A$27-1)*IF(RTF_unit="K",1,IF(RTF_unit="lb",1/1000,IF(RTF_unit="T",2,1))),"")</f>
        <v/>
      </c>
      <c r="BN497" s="125" t="str">
        <f t="shared" ref="BN497" ca="1" si="2820">IFERROR(INDEX($D$2:$BA$203,$A$41-1+$BI497,$A$27-2)*IF(RTF_unit="K",1,IF(RTF_unit="lb",1/1000,IF(RTF_unit="T",2,1))),"")</f>
        <v/>
      </c>
      <c r="BO497" s="125" t="str">
        <f t="shared" ref="BO497" ca="1" si="2821">IFERROR(INDEX($D$2:$BA$203,$A$41-1+$BI497,$A$27)*IF(RTF_unit_Moment="kip-ft",1,IF(RTF_unit_Moment="kip-in",1/12,IF(RTF_unit_Moment="lb-ft",1/1000,IF(RTF_unit_Moment="lb-in",1/12000,1)))),"")</f>
        <v/>
      </c>
      <c r="BP497" s="125" t="str">
        <f t="shared" ref="BP497" ca="1" si="2822">IFERROR(INDEX($D$2:$BA$203,$A$41-1+$BI497,$A$30)*IF(RTF_unit_Moment="kip-ft",1,IF(RTF_unit_Moment="kip-in",1/12,IF(RTF_unit_Moment="lb-ft",1/1000,IF(RTF_unit_Moment="lb-in",1/12000,1)))),"")</f>
        <v/>
      </c>
      <c r="BQ497" s="125" t="str">
        <f t="shared" ca="1" si="2620"/>
        <v/>
      </c>
      <c r="BR497" s="125" t="str">
        <f t="shared" ca="1" si="2621"/>
        <v/>
      </c>
      <c r="BT497" s="125" t="str">
        <f t="array" aca="1" ref="BT497" ca="1">IFERROR(INDEX($BB$1:$BB$203,SMALL(IF($BB$1:$BB$203&lt;&gt;"",ROW($BB$1:$BB$203)),ROW(490:490))),"")</f>
        <v/>
      </c>
      <c r="BU497" s="604" t="str">
        <f t="shared" ca="1" si="2589"/>
        <v/>
      </c>
      <c r="BV497" s="125" t="str">
        <f t="shared" ca="1" si="2597"/>
        <v/>
      </c>
      <c r="BW497" s="125" t="str">
        <f t="shared" ca="1" si="2597"/>
        <v/>
      </c>
      <c r="BX497" s="125" t="str">
        <f t="shared" ca="1" si="2597"/>
        <v/>
      </c>
      <c r="BY497" s="125" t="str">
        <f t="shared" ca="1" si="2598"/>
        <v/>
      </c>
      <c r="BZ497" s="125" t="str">
        <f t="shared" ca="1" si="2590"/>
        <v/>
      </c>
      <c r="CA497" s="125" t="str">
        <f t="shared" ca="1" si="2599"/>
        <v/>
      </c>
      <c r="CB497" s="125" t="str">
        <f t="shared" ca="1" si="2600"/>
        <v/>
      </c>
      <c r="CC497" s="125" t="str">
        <f t="shared" ca="1" si="2601"/>
        <v/>
      </c>
      <c r="CD497" s="125" t="str">
        <f t="shared" ca="1" si="2602"/>
        <v/>
      </c>
      <c r="CE497" s="125" t="str">
        <f t="shared" ca="1" si="2603"/>
        <v/>
      </c>
      <c r="CF497" s="125" t="str">
        <f t="shared" ca="1" si="2604"/>
        <v/>
      </c>
      <c r="CG497" s="125" t="str">
        <f t="shared" ca="1" si="2605"/>
        <v/>
      </c>
      <c r="CH497" s="125" t="str">
        <f t="shared" ca="1" si="2606"/>
        <v/>
      </c>
      <c r="CI497" s="125" t="str">
        <f t="shared" ca="1" si="2607"/>
        <v/>
      </c>
      <c r="CJ497" s="125" t="str">
        <f t="array" aca="1" ref="CJ497" ca="1">IFERROR(INDEX($CI$1:$CI$502,SMALL(IF($CI$1:$CI$502&lt;&gt;"",ROW($CI$1:$CI$502)),ROW(490:490))),"")</f>
        <v/>
      </c>
      <c r="CK497" s="125" t="str">
        <f t="shared" ca="1" si="2608"/>
        <v/>
      </c>
      <c r="CL497" s="125" t="str">
        <f t="shared" ca="1" si="2609"/>
        <v/>
      </c>
      <c r="CM497" s="125"/>
      <c r="CO497" s="125" t="str">
        <f t="shared" si="2610"/>
        <v/>
      </c>
      <c r="CP497" s="600" t="str">
        <f t="shared" si="2611"/>
        <v/>
      </c>
      <c r="CQ497" s="600" t="str">
        <f t="shared" si="2627"/>
        <v/>
      </c>
      <c r="CR497" s="600" t="str">
        <f t="shared" si="2612"/>
        <v/>
      </c>
    </row>
    <row r="498" spans="1:96" x14ac:dyDescent="0.25">
      <c r="A498" s="591"/>
      <c r="C498" s="125">
        <f t="shared" si="2557"/>
        <v>496</v>
      </c>
      <c r="D498" s="125" t="e">
        <f t="shared" ref="D498:S502" ca="1" si="2823">TRIM(INDIRECT("'" &amp; "TNX Report" &amp; "'!" &amp; ADDRESS($A$9+$C498,D$1)))</f>
        <v>#N/A</v>
      </c>
      <c r="E498" s="125" t="e">
        <f t="shared" ca="1" si="2823"/>
        <v>#N/A</v>
      </c>
      <c r="F498" s="125" t="e">
        <f t="shared" ca="1" si="2823"/>
        <v>#N/A</v>
      </c>
      <c r="G498" s="125" t="e">
        <f t="shared" ca="1" si="2823"/>
        <v>#N/A</v>
      </c>
      <c r="H498" s="125" t="e">
        <f t="shared" ca="1" si="2823"/>
        <v>#N/A</v>
      </c>
      <c r="I498" s="125" t="e">
        <f t="shared" ca="1" si="2823"/>
        <v>#N/A</v>
      </c>
      <c r="J498" s="125" t="e">
        <f t="shared" ca="1" si="2823"/>
        <v>#N/A</v>
      </c>
      <c r="K498" s="125" t="e">
        <f t="shared" ca="1" si="2823"/>
        <v>#N/A</v>
      </c>
      <c r="L498" s="125" t="e">
        <f t="shared" ca="1" si="2823"/>
        <v>#N/A</v>
      </c>
      <c r="M498" s="125" t="e">
        <f t="shared" ca="1" si="2823"/>
        <v>#N/A</v>
      </c>
      <c r="N498" s="125" t="e">
        <f t="shared" ca="1" si="2823"/>
        <v>#N/A</v>
      </c>
      <c r="O498" s="125" t="e">
        <f t="shared" ca="1" si="2823"/>
        <v>#N/A</v>
      </c>
      <c r="P498" s="125" t="e">
        <f t="shared" ca="1" si="2823"/>
        <v>#N/A</v>
      </c>
      <c r="Q498" s="125" t="e">
        <f t="shared" ca="1" si="2823"/>
        <v>#N/A</v>
      </c>
      <c r="R498" s="125" t="e">
        <f t="shared" ca="1" si="2823"/>
        <v>#N/A</v>
      </c>
      <c r="S498" s="125" t="e">
        <f t="shared" ca="1" si="2823"/>
        <v>#N/A</v>
      </c>
      <c r="T498" s="125" t="e">
        <f t="shared" ca="1" si="2816"/>
        <v>#N/A</v>
      </c>
      <c r="U498" s="125" t="e">
        <f t="shared" ca="1" si="2816"/>
        <v>#N/A</v>
      </c>
      <c r="V498" s="125" t="e">
        <f t="shared" ca="1" si="2816"/>
        <v>#N/A</v>
      </c>
      <c r="W498" s="125" t="e">
        <f t="shared" ca="1" si="2816"/>
        <v>#N/A</v>
      </c>
      <c r="X498" s="125" t="e">
        <f t="shared" ca="1" si="2816"/>
        <v>#N/A</v>
      </c>
      <c r="Y498" s="125" t="e">
        <f t="shared" ca="1" si="2816"/>
        <v>#N/A</v>
      </c>
      <c r="Z498" s="125" t="e">
        <f t="shared" ca="1" si="2816"/>
        <v>#N/A</v>
      </c>
      <c r="AA498" s="125" t="e">
        <f t="shared" ca="1" si="2816"/>
        <v>#N/A</v>
      </c>
      <c r="AB498" s="125" t="e">
        <f t="shared" ca="1" si="2816"/>
        <v>#N/A</v>
      </c>
      <c r="AC498" s="125" t="e">
        <f t="shared" ca="1" si="2816"/>
        <v>#N/A</v>
      </c>
      <c r="AD498" s="125" t="e">
        <f t="shared" ca="1" si="2816"/>
        <v>#N/A</v>
      </c>
      <c r="AE498" s="125" t="e">
        <f t="shared" ca="1" si="2816"/>
        <v>#N/A</v>
      </c>
      <c r="AF498" s="125" t="e">
        <f t="shared" ca="1" si="2816"/>
        <v>#N/A</v>
      </c>
      <c r="AG498" s="125" t="e">
        <f t="shared" ca="1" si="2816"/>
        <v>#N/A</v>
      </c>
      <c r="AH498" s="125" t="e">
        <f t="shared" ca="1" si="2816"/>
        <v>#N/A</v>
      </c>
      <c r="AI498" s="125" t="e">
        <f t="shared" ref="AI498:AX502" ca="1" si="2824">TRIM(INDIRECT("'" &amp; "TNX Report" &amp; "'!" &amp; ADDRESS($A$9+$C498,AI$1)))</f>
        <v>#N/A</v>
      </c>
      <c r="AJ498" s="125" t="e">
        <f t="shared" ca="1" si="2824"/>
        <v>#N/A</v>
      </c>
      <c r="AK498" s="125" t="e">
        <f t="shared" ca="1" si="2824"/>
        <v>#N/A</v>
      </c>
      <c r="AL498" s="125" t="e">
        <f t="shared" ca="1" si="2824"/>
        <v>#N/A</v>
      </c>
      <c r="AM498" s="125" t="e">
        <f t="shared" ca="1" si="2824"/>
        <v>#N/A</v>
      </c>
      <c r="AN498" s="125" t="e">
        <f t="shared" ca="1" si="2824"/>
        <v>#N/A</v>
      </c>
      <c r="AO498" s="125" t="e">
        <f t="shared" ca="1" si="2824"/>
        <v>#N/A</v>
      </c>
      <c r="AP498" s="125" t="e">
        <f t="shared" ca="1" si="2824"/>
        <v>#N/A</v>
      </c>
      <c r="AQ498" s="125" t="e">
        <f t="shared" ca="1" si="2824"/>
        <v>#N/A</v>
      </c>
      <c r="AR498" s="125" t="e">
        <f t="shared" ca="1" si="2824"/>
        <v>#N/A</v>
      </c>
      <c r="AS498" s="125" t="e">
        <f t="shared" ca="1" si="2824"/>
        <v>#N/A</v>
      </c>
      <c r="AT498" s="125" t="e">
        <f t="shared" ca="1" si="2824"/>
        <v>#N/A</v>
      </c>
      <c r="AU498" s="125" t="e">
        <f t="shared" ca="1" si="2824"/>
        <v>#N/A</v>
      </c>
      <c r="AV498" s="125" t="e">
        <f t="shared" ca="1" si="2824"/>
        <v>#N/A</v>
      </c>
      <c r="AW498" s="125" t="e">
        <f t="shared" ca="1" si="2824"/>
        <v>#N/A</v>
      </c>
      <c r="AX498" s="125" t="e">
        <f t="shared" ca="1" si="2824"/>
        <v>#N/A</v>
      </c>
      <c r="AY498" s="125" t="e">
        <f t="shared" ca="1" si="2817"/>
        <v>#N/A</v>
      </c>
      <c r="AZ498" s="125" t="e">
        <f t="shared" ca="1" si="2817"/>
        <v>#N/A</v>
      </c>
      <c r="BA498" s="125" t="e">
        <f t="shared" ca="1" si="2817"/>
        <v>#N/A</v>
      </c>
      <c r="BB498" s="125" t="str">
        <f t="shared" ca="1" si="2550"/>
        <v/>
      </c>
      <c r="BC498" s="125" t="str">
        <f t="shared" ca="1" si="2542"/>
        <v/>
      </c>
      <c r="BD498" s="125" t="str">
        <f t="shared" ca="1" si="2543"/>
        <v/>
      </c>
      <c r="BE498" s="125" t="str">
        <f t="shared" ca="1" si="2544"/>
        <v/>
      </c>
      <c r="BF498" t="str">
        <f t="shared" ca="1" si="2551"/>
        <v/>
      </c>
      <c r="BG498" s="125" t="str">
        <f t="shared" ca="1" si="2578"/>
        <v/>
      </c>
      <c r="BI498" s="606" t="str">
        <f t="shared" ca="1" si="2613"/>
        <v/>
      </c>
      <c r="BJ498" s="125" t="str">
        <f t="shared" ca="1" si="2591"/>
        <v/>
      </c>
      <c r="BK498" s="125" t="str">
        <f t="shared" ca="1" si="2614"/>
        <v/>
      </c>
      <c r="BL498" s="125" t="str">
        <f t="shared" ref="BL498" ca="1" si="2825">IFERROR(INDEX($D$2:$BA$203,$A$41-1+$BI498,$A$27-3)*IF(RTF_unit="K",1,IF(RTF_unit="lb",1/1000,IF(RTF_unit="T",2,1))),"")</f>
        <v/>
      </c>
      <c r="BM498" s="125" t="str">
        <f t="shared" ref="BM498" ca="1" si="2826">IFERROR(INDEX($D$2:$BA$203,$A$41-1+$BI498,$A$27-1)*IF(RTF_unit="K",1,IF(RTF_unit="lb",1/1000,IF(RTF_unit="T",2,1))),"")</f>
        <v/>
      </c>
      <c r="BN498" s="125" t="str">
        <f t="shared" ref="BN498" ca="1" si="2827">IFERROR(INDEX($D$2:$BA$203,$A$41-1+$BI498,$A$27-2)*IF(RTF_unit="K",1,IF(RTF_unit="lb",1/1000,IF(RTF_unit="T",2,1))),"")</f>
        <v/>
      </c>
      <c r="BO498" s="125" t="str">
        <f t="shared" ref="BO498" ca="1" si="2828">IFERROR(INDEX($D$2:$BA$203,$A$41-1+$BI498,$A$27)*IF(RTF_unit_Moment="kip-ft",1,IF(RTF_unit_Moment="kip-in",1/12,IF(RTF_unit_Moment="lb-ft",1/1000,IF(RTF_unit_Moment="lb-in",1/12000,1)))),"")</f>
        <v/>
      </c>
      <c r="BP498" s="125" t="str">
        <f t="shared" ref="BP498" ca="1" si="2829">IFERROR(INDEX($D$2:$BA$203,$A$41-1+$BI498,$A$30)*IF(RTF_unit_Moment="kip-ft",1,IF(RTF_unit_Moment="kip-in",1/12,IF(RTF_unit_Moment="lb-ft",1/1000,IF(RTF_unit_Moment="lb-in",1/12000,1)))),"")</f>
        <v/>
      </c>
      <c r="BQ498" s="125" t="str">
        <f t="shared" ca="1" si="2620"/>
        <v/>
      </c>
      <c r="BR498" s="125" t="str">
        <f t="shared" ca="1" si="2621"/>
        <v/>
      </c>
      <c r="BT498" s="125" t="str">
        <f t="array" aca="1" ref="BT498" ca="1">IFERROR(INDEX($BB$1:$BB$203,SMALL(IF($BB$1:$BB$203&lt;&gt;"",ROW($BB$1:$BB$203)),ROW(491:491))),"")</f>
        <v/>
      </c>
      <c r="BU498" s="604" t="str">
        <f t="shared" ca="1" si="2589"/>
        <v/>
      </c>
      <c r="BV498" s="125" t="str">
        <f t="shared" ca="1" si="2597"/>
        <v/>
      </c>
      <c r="BW498" s="125" t="str">
        <f t="shared" ca="1" si="2597"/>
        <v/>
      </c>
      <c r="BX498" s="125" t="str">
        <f t="shared" ca="1" si="2597"/>
        <v/>
      </c>
      <c r="BY498" s="125" t="str">
        <f t="shared" ca="1" si="2598"/>
        <v/>
      </c>
      <c r="BZ498" s="125" t="str">
        <f t="shared" ca="1" si="2590"/>
        <v/>
      </c>
      <c r="CA498" s="125" t="str">
        <f t="shared" ca="1" si="2599"/>
        <v/>
      </c>
      <c r="CB498" s="125" t="str">
        <f t="shared" ca="1" si="2600"/>
        <v/>
      </c>
      <c r="CC498" s="125" t="str">
        <f t="shared" ca="1" si="2601"/>
        <v/>
      </c>
      <c r="CD498" s="125" t="str">
        <f t="shared" ca="1" si="2602"/>
        <v/>
      </c>
      <c r="CE498" s="125" t="str">
        <f t="shared" ca="1" si="2603"/>
        <v/>
      </c>
      <c r="CF498" s="125" t="str">
        <f t="shared" ca="1" si="2604"/>
        <v/>
      </c>
      <c r="CG498" s="125" t="str">
        <f t="shared" ca="1" si="2605"/>
        <v/>
      </c>
      <c r="CH498" s="125" t="str">
        <f t="shared" ca="1" si="2606"/>
        <v/>
      </c>
      <c r="CI498" s="125" t="str">
        <f t="shared" ca="1" si="2607"/>
        <v/>
      </c>
      <c r="CJ498" s="125" t="str">
        <f t="array" aca="1" ref="CJ498" ca="1">IFERROR(INDEX($CI$1:$CI$502,SMALL(IF($CI$1:$CI$502&lt;&gt;"",ROW($CI$1:$CI$502)),ROW(491:491))),"")</f>
        <v/>
      </c>
      <c r="CK498" s="125" t="str">
        <f t="shared" ca="1" si="2608"/>
        <v/>
      </c>
      <c r="CL498" s="125" t="str">
        <f t="shared" ca="1" si="2609"/>
        <v/>
      </c>
      <c r="CM498" s="125"/>
      <c r="CO498" s="125" t="str">
        <f t="shared" si="2610"/>
        <v/>
      </c>
      <c r="CP498" s="600" t="str">
        <f t="shared" si="2611"/>
        <v/>
      </c>
      <c r="CQ498" s="600" t="str">
        <f t="shared" si="2627"/>
        <v/>
      </c>
      <c r="CR498" s="600" t="str">
        <f t="shared" si="2612"/>
        <v/>
      </c>
    </row>
    <row r="499" spans="1:96" x14ac:dyDescent="0.25">
      <c r="A499" s="591"/>
      <c r="C499" s="125">
        <f t="shared" si="2557"/>
        <v>497</v>
      </c>
      <c r="D499" s="125" t="e">
        <f t="shared" ca="1" si="2823"/>
        <v>#N/A</v>
      </c>
      <c r="E499" s="125" t="e">
        <f t="shared" ca="1" si="2823"/>
        <v>#N/A</v>
      </c>
      <c r="F499" s="125" t="e">
        <f t="shared" ca="1" si="2823"/>
        <v>#N/A</v>
      </c>
      <c r="G499" s="125" t="e">
        <f t="shared" ca="1" si="2823"/>
        <v>#N/A</v>
      </c>
      <c r="H499" s="125" t="e">
        <f t="shared" ca="1" si="2823"/>
        <v>#N/A</v>
      </c>
      <c r="I499" s="125" t="e">
        <f t="shared" ca="1" si="2823"/>
        <v>#N/A</v>
      </c>
      <c r="J499" s="125" t="e">
        <f t="shared" ca="1" si="2823"/>
        <v>#N/A</v>
      </c>
      <c r="K499" s="125" t="e">
        <f t="shared" ca="1" si="2823"/>
        <v>#N/A</v>
      </c>
      <c r="L499" s="125" t="e">
        <f t="shared" ca="1" si="2823"/>
        <v>#N/A</v>
      </c>
      <c r="M499" s="125" t="e">
        <f t="shared" ca="1" si="2823"/>
        <v>#N/A</v>
      </c>
      <c r="N499" s="125" t="e">
        <f t="shared" ca="1" si="2823"/>
        <v>#N/A</v>
      </c>
      <c r="O499" s="125" t="e">
        <f t="shared" ca="1" si="2823"/>
        <v>#N/A</v>
      </c>
      <c r="P499" s="125" t="e">
        <f t="shared" ca="1" si="2823"/>
        <v>#N/A</v>
      </c>
      <c r="Q499" s="125" t="e">
        <f t="shared" ca="1" si="2823"/>
        <v>#N/A</v>
      </c>
      <c r="R499" s="125" t="e">
        <f t="shared" ca="1" si="2823"/>
        <v>#N/A</v>
      </c>
      <c r="S499" s="125" t="e">
        <f t="shared" ca="1" si="2823"/>
        <v>#N/A</v>
      </c>
      <c r="T499" s="125" t="e">
        <f t="shared" ca="1" si="2816"/>
        <v>#N/A</v>
      </c>
      <c r="U499" s="125" t="e">
        <f t="shared" ca="1" si="2816"/>
        <v>#N/A</v>
      </c>
      <c r="V499" s="125" t="e">
        <f t="shared" ca="1" si="2816"/>
        <v>#N/A</v>
      </c>
      <c r="W499" s="125" t="e">
        <f t="shared" ca="1" si="2816"/>
        <v>#N/A</v>
      </c>
      <c r="X499" s="125" t="e">
        <f t="shared" ca="1" si="2816"/>
        <v>#N/A</v>
      </c>
      <c r="Y499" s="125" t="e">
        <f t="shared" ca="1" si="2816"/>
        <v>#N/A</v>
      </c>
      <c r="Z499" s="125" t="e">
        <f t="shared" ca="1" si="2816"/>
        <v>#N/A</v>
      </c>
      <c r="AA499" s="125" t="e">
        <f t="shared" ca="1" si="2816"/>
        <v>#N/A</v>
      </c>
      <c r="AB499" s="125" t="e">
        <f t="shared" ca="1" si="2816"/>
        <v>#N/A</v>
      </c>
      <c r="AC499" s="125" t="e">
        <f t="shared" ca="1" si="2816"/>
        <v>#N/A</v>
      </c>
      <c r="AD499" s="125" t="e">
        <f t="shared" ca="1" si="2816"/>
        <v>#N/A</v>
      </c>
      <c r="AE499" s="125" t="e">
        <f t="shared" ca="1" si="2816"/>
        <v>#N/A</v>
      </c>
      <c r="AF499" s="125" t="e">
        <f t="shared" ca="1" si="2816"/>
        <v>#N/A</v>
      </c>
      <c r="AG499" s="125" t="e">
        <f t="shared" ca="1" si="2816"/>
        <v>#N/A</v>
      </c>
      <c r="AH499" s="125" t="e">
        <f t="shared" ca="1" si="2816"/>
        <v>#N/A</v>
      </c>
      <c r="AI499" s="125" t="e">
        <f t="shared" ca="1" si="2824"/>
        <v>#N/A</v>
      </c>
      <c r="AJ499" s="125" t="e">
        <f t="shared" ca="1" si="2824"/>
        <v>#N/A</v>
      </c>
      <c r="AK499" s="125" t="e">
        <f t="shared" ca="1" si="2824"/>
        <v>#N/A</v>
      </c>
      <c r="AL499" s="125" t="e">
        <f t="shared" ca="1" si="2824"/>
        <v>#N/A</v>
      </c>
      <c r="AM499" s="125" t="e">
        <f t="shared" ca="1" si="2824"/>
        <v>#N/A</v>
      </c>
      <c r="AN499" s="125" t="e">
        <f t="shared" ca="1" si="2824"/>
        <v>#N/A</v>
      </c>
      <c r="AO499" s="125" t="e">
        <f t="shared" ca="1" si="2824"/>
        <v>#N/A</v>
      </c>
      <c r="AP499" s="125" t="e">
        <f t="shared" ca="1" si="2824"/>
        <v>#N/A</v>
      </c>
      <c r="AQ499" s="125" t="e">
        <f t="shared" ca="1" si="2824"/>
        <v>#N/A</v>
      </c>
      <c r="AR499" s="125" t="e">
        <f t="shared" ca="1" si="2824"/>
        <v>#N/A</v>
      </c>
      <c r="AS499" s="125" t="e">
        <f t="shared" ca="1" si="2824"/>
        <v>#N/A</v>
      </c>
      <c r="AT499" s="125" t="e">
        <f t="shared" ca="1" si="2824"/>
        <v>#N/A</v>
      </c>
      <c r="AU499" s="125" t="e">
        <f t="shared" ca="1" si="2824"/>
        <v>#N/A</v>
      </c>
      <c r="AV499" s="125" t="e">
        <f t="shared" ca="1" si="2824"/>
        <v>#N/A</v>
      </c>
      <c r="AW499" s="125" t="e">
        <f t="shared" ca="1" si="2824"/>
        <v>#N/A</v>
      </c>
      <c r="AX499" s="125" t="e">
        <f t="shared" ca="1" si="2824"/>
        <v>#N/A</v>
      </c>
      <c r="AY499" s="125" t="e">
        <f t="shared" ca="1" si="2817"/>
        <v>#N/A</v>
      </c>
      <c r="AZ499" s="125" t="e">
        <f t="shared" ca="1" si="2817"/>
        <v>#N/A</v>
      </c>
      <c r="BA499" s="125" t="e">
        <f t="shared" ca="1" si="2817"/>
        <v>#N/A</v>
      </c>
      <c r="BB499" s="125" t="str">
        <f t="shared" ca="1" si="2550"/>
        <v/>
      </c>
      <c r="BC499" s="125" t="str">
        <f t="shared" ca="1" si="2542"/>
        <v/>
      </c>
      <c r="BD499" s="125" t="str">
        <f t="shared" ca="1" si="2543"/>
        <v/>
      </c>
      <c r="BE499" s="125" t="str">
        <f t="shared" ca="1" si="2544"/>
        <v/>
      </c>
      <c r="BF499" t="str">
        <f t="shared" ca="1" si="2551"/>
        <v/>
      </c>
      <c r="BG499" s="125" t="str">
        <f t="shared" ca="1" si="2578"/>
        <v/>
      </c>
      <c r="BI499" s="606" t="str">
        <f t="shared" ca="1" si="2613"/>
        <v/>
      </c>
      <c r="BJ499" s="125" t="str">
        <f t="shared" ca="1" si="2591"/>
        <v/>
      </c>
      <c r="BK499" s="125" t="str">
        <f t="shared" ca="1" si="2614"/>
        <v/>
      </c>
      <c r="BL499" s="125" t="str">
        <f t="shared" ref="BL499" ca="1" si="2830">IFERROR(INDEX($D$2:$BA$203,$A$41-1+$BI499,$A$27-3)*IF(RTF_unit="K",1,IF(RTF_unit="lb",1/1000,IF(RTF_unit="T",2,1))),"")</f>
        <v/>
      </c>
      <c r="BM499" s="125" t="str">
        <f t="shared" ref="BM499" ca="1" si="2831">IFERROR(INDEX($D$2:$BA$203,$A$41-1+$BI499,$A$27-1)*IF(RTF_unit="K",1,IF(RTF_unit="lb",1/1000,IF(RTF_unit="T",2,1))),"")</f>
        <v/>
      </c>
      <c r="BN499" s="125" t="str">
        <f t="shared" ref="BN499" ca="1" si="2832">IFERROR(INDEX($D$2:$BA$203,$A$41-1+$BI499,$A$27-2)*IF(RTF_unit="K",1,IF(RTF_unit="lb",1/1000,IF(RTF_unit="T",2,1))),"")</f>
        <v/>
      </c>
      <c r="BO499" s="125" t="str">
        <f t="shared" ref="BO499" ca="1" si="2833">IFERROR(INDEX($D$2:$BA$203,$A$41-1+$BI499,$A$27)*IF(RTF_unit_Moment="kip-ft",1,IF(RTF_unit_Moment="kip-in",1/12,IF(RTF_unit_Moment="lb-ft",1/1000,IF(RTF_unit_Moment="lb-in",1/12000,1)))),"")</f>
        <v/>
      </c>
      <c r="BP499" s="125" t="str">
        <f t="shared" ref="BP499" ca="1" si="2834">IFERROR(INDEX($D$2:$BA$203,$A$41-1+$BI499,$A$30)*IF(RTF_unit_Moment="kip-ft",1,IF(RTF_unit_Moment="kip-in",1/12,IF(RTF_unit_Moment="lb-ft",1/1000,IF(RTF_unit_Moment="lb-in",1/12000,1)))),"")</f>
        <v/>
      </c>
      <c r="BQ499" s="125" t="str">
        <f t="shared" ca="1" si="2620"/>
        <v/>
      </c>
      <c r="BR499" s="125" t="str">
        <f t="shared" ca="1" si="2621"/>
        <v/>
      </c>
      <c r="BT499" s="125" t="str">
        <f t="array" aca="1" ref="BT499" ca="1">IFERROR(INDEX($BB$1:$BB$203,SMALL(IF($BB$1:$BB$203&lt;&gt;"",ROW($BB$1:$BB$203)),ROW(492:492))),"")</f>
        <v/>
      </c>
      <c r="BU499" s="604" t="str">
        <f t="shared" ca="1" si="2589"/>
        <v/>
      </c>
      <c r="BV499" s="125" t="str">
        <f t="shared" ca="1" si="2597"/>
        <v/>
      </c>
      <c r="BW499" s="125" t="str">
        <f t="shared" ca="1" si="2597"/>
        <v/>
      </c>
      <c r="BX499" s="125" t="str">
        <f t="shared" ca="1" si="2597"/>
        <v/>
      </c>
      <c r="BY499" s="125" t="str">
        <f t="shared" ca="1" si="2598"/>
        <v/>
      </c>
      <c r="BZ499" s="125" t="str">
        <f t="shared" ca="1" si="2590"/>
        <v/>
      </c>
      <c r="CA499" s="125" t="str">
        <f t="shared" ca="1" si="2599"/>
        <v/>
      </c>
      <c r="CB499" s="125" t="str">
        <f t="shared" ca="1" si="2600"/>
        <v/>
      </c>
      <c r="CC499" s="125" t="str">
        <f t="shared" ca="1" si="2601"/>
        <v/>
      </c>
      <c r="CD499" s="125" t="str">
        <f t="shared" ca="1" si="2602"/>
        <v/>
      </c>
      <c r="CE499" s="125" t="str">
        <f t="shared" ca="1" si="2603"/>
        <v/>
      </c>
      <c r="CF499" s="125" t="str">
        <f t="shared" ca="1" si="2604"/>
        <v/>
      </c>
      <c r="CG499" s="125" t="str">
        <f t="shared" ca="1" si="2605"/>
        <v/>
      </c>
      <c r="CH499" s="125" t="str">
        <f t="shared" ca="1" si="2606"/>
        <v/>
      </c>
      <c r="CI499" s="125" t="str">
        <f t="shared" ca="1" si="2607"/>
        <v/>
      </c>
      <c r="CJ499" s="125" t="str">
        <f t="array" aca="1" ref="CJ499" ca="1">IFERROR(INDEX($CI$1:$CI$502,SMALL(IF($CI$1:$CI$502&lt;&gt;"",ROW($CI$1:$CI$502)),ROW(492:492))),"")</f>
        <v/>
      </c>
      <c r="CK499" s="125" t="str">
        <f t="shared" ca="1" si="2608"/>
        <v/>
      </c>
      <c r="CL499" s="125" t="str">
        <f t="shared" ca="1" si="2609"/>
        <v/>
      </c>
      <c r="CM499" s="125"/>
      <c r="CO499" s="125" t="str">
        <f t="shared" si="2610"/>
        <v/>
      </c>
      <c r="CP499" s="600" t="str">
        <f t="shared" si="2611"/>
        <v/>
      </c>
      <c r="CQ499" s="600" t="str">
        <f t="shared" si="2627"/>
        <v/>
      </c>
      <c r="CR499" s="600" t="str">
        <f t="shared" si="2612"/>
        <v/>
      </c>
    </row>
    <row r="500" spans="1:96" x14ac:dyDescent="0.25">
      <c r="A500" s="591"/>
      <c r="C500" s="125">
        <f t="shared" si="2557"/>
        <v>498</v>
      </c>
      <c r="D500" s="125" t="e">
        <f t="shared" ca="1" si="2823"/>
        <v>#N/A</v>
      </c>
      <c r="E500" s="125" t="e">
        <f t="shared" ca="1" si="2823"/>
        <v>#N/A</v>
      </c>
      <c r="F500" s="125" t="e">
        <f t="shared" ca="1" si="2823"/>
        <v>#N/A</v>
      </c>
      <c r="G500" s="125" t="e">
        <f t="shared" ca="1" si="2823"/>
        <v>#N/A</v>
      </c>
      <c r="H500" s="125" t="e">
        <f t="shared" ca="1" si="2823"/>
        <v>#N/A</v>
      </c>
      <c r="I500" s="125" t="e">
        <f t="shared" ca="1" si="2823"/>
        <v>#N/A</v>
      </c>
      <c r="J500" s="125" t="e">
        <f t="shared" ca="1" si="2823"/>
        <v>#N/A</v>
      </c>
      <c r="K500" s="125" t="e">
        <f t="shared" ca="1" si="2823"/>
        <v>#N/A</v>
      </c>
      <c r="L500" s="125" t="e">
        <f t="shared" ca="1" si="2823"/>
        <v>#N/A</v>
      </c>
      <c r="M500" s="125" t="e">
        <f t="shared" ca="1" si="2823"/>
        <v>#N/A</v>
      </c>
      <c r="N500" s="125" t="e">
        <f t="shared" ca="1" si="2823"/>
        <v>#N/A</v>
      </c>
      <c r="O500" s="125" t="e">
        <f t="shared" ca="1" si="2823"/>
        <v>#N/A</v>
      </c>
      <c r="P500" s="125" t="e">
        <f t="shared" ca="1" si="2823"/>
        <v>#N/A</v>
      </c>
      <c r="Q500" s="125" t="e">
        <f t="shared" ca="1" si="2823"/>
        <v>#N/A</v>
      </c>
      <c r="R500" s="125" t="e">
        <f t="shared" ca="1" si="2823"/>
        <v>#N/A</v>
      </c>
      <c r="S500" s="125" t="e">
        <f t="shared" ca="1" si="2823"/>
        <v>#N/A</v>
      </c>
      <c r="T500" s="125" t="e">
        <f t="shared" ca="1" si="2816"/>
        <v>#N/A</v>
      </c>
      <c r="U500" s="125" t="e">
        <f t="shared" ca="1" si="2816"/>
        <v>#N/A</v>
      </c>
      <c r="V500" s="125" t="e">
        <f t="shared" ca="1" si="2816"/>
        <v>#N/A</v>
      </c>
      <c r="W500" s="125" t="e">
        <f t="shared" ca="1" si="2816"/>
        <v>#N/A</v>
      </c>
      <c r="X500" s="125" t="e">
        <f t="shared" ca="1" si="2816"/>
        <v>#N/A</v>
      </c>
      <c r="Y500" s="125" t="e">
        <f t="shared" ca="1" si="2816"/>
        <v>#N/A</v>
      </c>
      <c r="Z500" s="125" t="e">
        <f t="shared" ca="1" si="2816"/>
        <v>#N/A</v>
      </c>
      <c r="AA500" s="125" t="e">
        <f t="shared" ca="1" si="2816"/>
        <v>#N/A</v>
      </c>
      <c r="AB500" s="125" t="e">
        <f t="shared" ca="1" si="2816"/>
        <v>#N/A</v>
      </c>
      <c r="AC500" s="125" t="e">
        <f t="shared" ca="1" si="2816"/>
        <v>#N/A</v>
      </c>
      <c r="AD500" s="125" t="e">
        <f t="shared" ca="1" si="2816"/>
        <v>#N/A</v>
      </c>
      <c r="AE500" s="125" t="e">
        <f t="shared" ca="1" si="2816"/>
        <v>#N/A</v>
      </c>
      <c r="AF500" s="125" t="e">
        <f t="shared" ca="1" si="2816"/>
        <v>#N/A</v>
      </c>
      <c r="AG500" s="125" t="e">
        <f t="shared" ca="1" si="2816"/>
        <v>#N/A</v>
      </c>
      <c r="AH500" s="125" t="e">
        <f t="shared" ca="1" si="2816"/>
        <v>#N/A</v>
      </c>
      <c r="AI500" s="125" t="e">
        <f t="shared" ca="1" si="2824"/>
        <v>#N/A</v>
      </c>
      <c r="AJ500" s="125" t="e">
        <f t="shared" ca="1" si="2824"/>
        <v>#N/A</v>
      </c>
      <c r="AK500" s="125" t="e">
        <f t="shared" ca="1" si="2824"/>
        <v>#N/A</v>
      </c>
      <c r="AL500" s="125" t="e">
        <f t="shared" ca="1" si="2824"/>
        <v>#N/A</v>
      </c>
      <c r="AM500" s="125" t="e">
        <f t="shared" ca="1" si="2824"/>
        <v>#N/A</v>
      </c>
      <c r="AN500" s="125" t="e">
        <f t="shared" ca="1" si="2824"/>
        <v>#N/A</v>
      </c>
      <c r="AO500" s="125" t="e">
        <f t="shared" ca="1" si="2824"/>
        <v>#N/A</v>
      </c>
      <c r="AP500" s="125" t="e">
        <f t="shared" ca="1" si="2824"/>
        <v>#N/A</v>
      </c>
      <c r="AQ500" s="125" t="e">
        <f t="shared" ca="1" si="2824"/>
        <v>#N/A</v>
      </c>
      <c r="AR500" s="125" t="e">
        <f t="shared" ca="1" si="2824"/>
        <v>#N/A</v>
      </c>
      <c r="AS500" s="125" t="e">
        <f t="shared" ca="1" si="2824"/>
        <v>#N/A</v>
      </c>
      <c r="AT500" s="125" t="e">
        <f t="shared" ca="1" si="2824"/>
        <v>#N/A</v>
      </c>
      <c r="AU500" s="125" t="e">
        <f t="shared" ca="1" si="2824"/>
        <v>#N/A</v>
      </c>
      <c r="AV500" s="125" t="e">
        <f t="shared" ca="1" si="2824"/>
        <v>#N/A</v>
      </c>
      <c r="AW500" s="125" t="e">
        <f t="shared" ca="1" si="2824"/>
        <v>#N/A</v>
      </c>
      <c r="AX500" s="125" t="e">
        <f t="shared" ca="1" si="2824"/>
        <v>#N/A</v>
      </c>
      <c r="AY500" s="125" t="e">
        <f t="shared" ca="1" si="2817"/>
        <v>#N/A</v>
      </c>
      <c r="AZ500" s="125" t="e">
        <f t="shared" ca="1" si="2817"/>
        <v>#N/A</v>
      </c>
      <c r="BA500" s="125" t="e">
        <f t="shared" ca="1" si="2817"/>
        <v>#N/A</v>
      </c>
      <c r="BB500" s="125" t="str">
        <f t="shared" ca="1" si="2550"/>
        <v/>
      </c>
      <c r="BC500" s="125" t="str">
        <f t="shared" ca="1" si="2542"/>
        <v/>
      </c>
      <c r="BD500" s="125" t="str">
        <f t="shared" ca="1" si="2543"/>
        <v/>
      </c>
      <c r="BE500" s="125" t="str">
        <f t="shared" ca="1" si="2544"/>
        <v/>
      </c>
      <c r="BF500" t="str">
        <f t="shared" ca="1" si="2551"/>
        <v/>
      </c>
      <c r="BG500" s="125" t="str">
        <f t="shared" ca="1" si="2578"/>
        <v/>
      </c>
      <c r="BI500" s="606" t="str">
        <f t="shared" ca="1" si="2613"/>
        <v/>
      </c>
      <c r="BJ500" s="125" t="str">
        <f t="shared" ca="1" si="2591"/>
        <v/>
      </c>
      <c r="BK500" s="125" t="str">
        <f t="shared" ca="1" si="2614"/>
        <v/>
      </c>
      <c r="BL500" s="125" t="str">
        <f t="shared" ref="BL500" ca="1" si="2835">IFERROR(INDEX($D$2:$BA$203,$A$41-1+$BI500,$A$27-3)*IF(RTF_unit="K",1,IF(RTF_unit="lb",1/1000,IF(RTF_unit="T",2,1))),"")</f>
        <v/>
      </c>
      <c r="BM500" s="125" t="str">
        <f t="shared" ref="BM500" ca="1" si="2836">IFERROR(INDEX($D$2:$BA$203,$A$41-1+$BI500,$A$27-1)*IF(RTF_unit="K",1,IF(RTF_unit="lb",1/1000,IF(RTF_unit="T",2,1))),"")</f>
        <v/>
      </c>
      <c r="BN500" s="125" t="str">
        <f t="shared" ref="BN500" ca="1" si="2837">IFERROR(INDEX($D$2:$BA$203,$A$41-1+$BI500,$A$27-2)*IF(RTF_unit="K",1,IF(RTF_unit="lb",1/1000,IF(RTF_unit="T",2,1))),"")</f>
        <v/>
      </c>
      <c r="BO500" s="125" t="str">
        <f t="shared" ref="BO500" ca="1" si="2838">IFERROR(INDEX($D$2:$BA$203,$A$41-1+$BI500,$A$27)*IF(RTF_unit_Moment="kip-ft",1,IF(RTF_unit_Moment="kip-in",1/12,IF(RTF_unit_Moment="lb-ft",1/1000,IF(RTF_unit_Moment="lb-in",1/12000,1)))),"")</f>
        <v/>
      </c>
      <c r="BP500" s="125" t="str">
        <f t="shared" ref="BP500" ca="1" si="2839">IFERROR(INDEX($D$2:$BA$203,$A$41-1+$BI500,$A$30)*IF(RTF_unit_Moment="kip-ft",1,IF(RTF_unit_Moment="kip-in",1/12,IF(RTF_unit_Moment="lb-ft",1/1000,IF(RTF_unit_Moment="lb-in",1/12000,1)))),"")</f>
        <v/>
      </c>
      <c r="BQ500" s="125" t="str">
        <f t="shared" ca="1" si="2620"/>
        <v/>
      </c>
      <c r="BR500" s="125" t="str">
        <f t="shared" ca="1" si="2621"/>
        <v/>
      </c>
      <c r="BT500" s="125" t="str">
        <f t="array" aca="1" ref="BT500" ca="1">IFERROR(INDEX($BB$1:$BB$203,SMALL(IF($BB$1:$BB$203&lt;&gt;"",ROW($BB$1:$BB$203)),ROW(493:493))),"")</f>
        <v/>
      </c>
      <c r="BU500" s="604" t="str">
        <f t="shared" ca="1" si="2589"/>
        <v/>
      </c>
      <c r="BV500" s="125" t="str">
        <f t="shared" ca="1" si="2597"/>
        <v/>
      </c>
      <c r="BW500" s="125" t="str">
        <f t="shared" ca="1" si="2597"/>
        <v/>
      </c>
      <c r="BX500" s="125" t="str">
        <f t="shared" ca="1" si="2597"/>
        <v/>
      </c>
      <c r="BY500" s="125" t="str">
        <f t="shared" ca="1" si="2598"/>
        <v/>
      </c>
      <c r="BZ500" s="125" t="str">
        <f t="shared" ca="1" si="2590"/>
        <v/>
      </c>
      <c r="CA500" s="125" t="str">
        <f t="shared" ca="1" si="2599"/>
        <v/>
      </c>
      <c r="CB500" s="125" t="str">
        <f t="shared" ca="1" si="2600"/>
        <v/>
      </c>
      <c r="CC500" s="125" t="str">
        <f t="shared" ca="1" si="2601"/>
        <v/>
      </c>
      <c r="CD500" s="125" t="str">
        <f t="shared" ca="1" si="2602"/>
        <v/>
      </c>
      <c r="CE500" s="125" t="str">
        <f t="shared" ca="1" si="2603"/>
        <v/>
      </c>
      <c r="CF500" s="125" t="str">
        <f t="shared" ca="1" si="2604"/>
        <v/>
      </c>
      <c r="CG500" s="125" t="str">
        <f t="shared" ca="1" si="2605"/>
        <v/>
      </c>
      <c r="CH500" s="125" t="str">
        <f t="shared" ca="1" si="2606"/>
        <v/>
      </c>
      <c r="CI500" s="125" t="str">
        <f t="shared" ca="1" si="2607"/>
        <v/>
      </c>
      <c r="CJ500" s="125" t="str">
        <f t="array" aca="1" ref="CJ500" ca="1">IFERROR(INDEX($CI$1:$CI$502,SMALL(IF($CI$1:$CI$502&lt;&gt;"",ROW($CI$1:$CI$502)),ROW(493:493))),"")</f>
        <v/>
      </c>
      <c r="CK500" s="125" t="str">
        <f t="shared" ca="1" si="2608"/>
        <v/>
      </c>
      <c r="CL500" s="125" t="str">
        <f t="shared" ca="1" si="2609"/>
        <v/>
      </c>
      <c r="CM500" s="125"/>
      <c r="CO500" s="125" t="str">
        <f t="shared" si="2610"/>
        <v/>
      </c>
      <c r="CP500" s="600" t="str">
        <f t="shared" si="2611"/>
        <v/>
      </c>
      <c r="CQ500" s="600" t="str">
        <f t="shared" si="2627"/>
        <v/>
      </c>
      <c r="CR500" s="600" t="str">
        <f t="shared" si="2612"/>
        <v/>
      </c>
    </row>
    <row r="501" spans="1:96" x14ac:dyDescent="0.25">
      <c r="A501" s="591"/>
      <c r="C501" s="125">
        <f t="shared" si="2557"/>
        <v>499</v>
      </c>
      <c r="D501" s="125" t="e">
        <f t="shared" ca="1" si="2823"/>
        <v>#N/A</v>
      </c>
      <c r="E501" s="125" t="e">
        <f t="shared" ca="1" si="2823"/>
        <v>#N/A</v>
      </c>
      <c r="F501" s="125" t="e">
        <f t="shared" ca="1" si="2823"/>
        <v>#N/A</v>
      </c>
      <c r="G501" s="125" t="e">
        <f t="shared" ca="1" si="2823"/>
        <v>#N/A</v>
      </c>
      <c r="H501" s="125" t="e">
        <f t="shared" ca="1" si="2823"/>
        <v>#N/A</v>
      </c>
      <c r="I501" s="125" t="e">
        <f t="shared" ca="1" si="2823"/>
        <v>#N/A</v>
      </c>
      <c r="J501" s="125" t="e">
        <f t="shared" ca="1" si="2823"/>
        <v>#N/A</v>
      </c>
      <c r="K501" s="125" t="e">
        <f t="shared" ca="1" si="2823"/>
        <v>#N/A</v>
      </c>
      <c r="L501" s="125" t="e">
        <f t="shared" ca="1" si="2823"/>
        <v>#N/A</v>
      </c>
      <c r="M501" s="125" t="e">
        <f t="shared" ca="1" si="2823"/>
        <v>#N/A</v>
      </c>
      <c r="N501" s="125" t="e">
        <f t="shared" ca="1" si="2823"/>
        <v>#N/A</v>
      </c>
      <c r="O501" s="125" t="e">
        <f t="shared" ca="1" si="2823"/>
        <v>#N/A</v>
      </c>
      <c r="P501" s="125" t="e">
        <f t="shared" ca="1" si="2823"/>
        <v>#N/A</v>
      </c>
      <c r="Q501" s="125" t="e">
        <f t="shared" ca="1" si="2823"/>
        <v>#N/A</v>
      </c>
      <c r="R501" s="125" t="e">
        <f t="shared" ca="1" si="2823"/>
        <v>#N/A</v>
      </c>
      <c r="S501" s="125" t="e">
        <f t="shared" ca="1" si="2823"/>
        <v>#N/A</v>
      </c>
      <c r="T501" s="125" t="e">
        <f t="shared" ca="1" si="2816"/>
        <v>#N/A</v>
      </c>
      <c r="U501" s="125" t="e">
        <f t="shared" ca="1" si="2816"/>
        <v>#N/A</v>
      </c>
      <c r="V501" s="125" t="e">
        <f t="shared" ca="1" si="2816"/>
        <v>#N/A</v>
      </c>
      <c r="W501" s="125" t="e">
        <f t="shared" ca="1" si="2816"/>
        <v>#N/A</v>
      </c>
      <c r="X501" s="125" t="e">
        <f t="shared" ca="1" si="2816"/>
        <v>#N/A</v>
      </c>
      <c r="Y501" s="125" t="e">
        <f t="shared" ca="1" si="2816"/>
        <v>#N/A</v>
      </c>
      <c r="Z501" s="125" t="e">
        <f t="shared" ca="1" si="2816"/>
        <v>#N/A</v>
      </c>
      <c r="AA501" s="125" t="e">
        <f t="shared" ca="1" si="2816"/>
        <v>#N/A</v>
      </c>
      <c r="AB501" s="125" t="e">
        <f t="shared" ca="1" si="2816"/>
        <v>#N/A</v>
      </c>
      <c r="AC501" s="125" t="e">
        <f t="shared" ca="1" si="2816"/>
        <v>#N/A</v>
      </c>
      <c r="AD501" s="125" t="e">
        <f t="shared" ca="1" si="2816"/>
        <v>#N/A</v>
      </c>
      <c r="AE501" s="125" t="e">
        <f t="shared" ca="1" si="2816"/>
        <v>#N/A</v>
      </c>
      <c r="AF501" s="125" t="e">
        <f t="shared" ca="1" si="2816"/>
        <v>#N/A</v>
      </c>
      <c r="AG501" s="125" t="e">
        <f t="shared" ca="1" si="2816"/>
        <v>#N/A</v>
      </c>
      <c r="AH501" s="125" t="e">
        <f t="shared" ca="1" si="2816"/>
        <v>#N/A</v>
      </c>
      <c r="AI501" s="125" t="e">
        <f t="shared" ca="1" si="2824"/>
        <v>#N/A</v>
      </c>
      <c r="AJ501" s="125" t="e">
        <f t="shared" ca="1" si="2824"/>
        <v>#N/A</v>
      </c>
      <c r="AK501" s="125" t="e">
        <f t="shared" ca="1" si="2824"/>
        <v>#N/A</v>
      </c>
      <c r="AL501" s="125" t="e">
        <f t="shared" ca="1" si="2824"/>
        <v>#N/A</v>
      </c>
      <c r="AM501" s="125" t="e">
        <f t="shared" ca="1" si="2824"/>
        <v>#N/A</v>
      </c>
      <c r="AN501" s="125" t="e">
        <f t="shared" ca="1" si="2824"/>
        <v>#N/A</v>
      </c>
      <c r="AO501" s="125" t="e">
        <f t="shared" ca="1" si="2824"/>
        <v>#N/A</v>
      </c>
      <c r="AP501" s="125" t="e">
        <f t="shared" ca="1" si="2824"/>
        <v>#N/A</v>
      </c>
      <c r="AQ501" s="125" t="e">
        <f t="shared" ca="1" si="2824"/>
        <v>#N/A</v>
      </c>
      <c r="AR501" s="125" t="e">
        <f t="shared" ca="1" si="2824"/>
        <v>#N/A</v>
      </c>
      <c r="AS501" s="125" t="e">
        <f t="shared" ca="1" si="2824"/>
        <v>#N/A</v>
      </c>
      <c r="AT501" s="125" t="e">
        <f t="shared" ca="1" si="2824"/>
        <v>#N/A</v>
      </c>
      <c r="AU501" s="125" t="e">
        <f t="shared" ca="1" si="2824"/>
        <v>#N/A</v>
      </c>
      <c r="AV501" s="125" t="e">
        <f t="shared" ca="1" si="2824"/>
        <v>#N/A</v>
      </c>
      <c r="AW501" s="125" t="e">
        <f t="shared" ca="1" si="2824"/>
        <v>#N/A</v>
      </c>
      <c r="AX501" s="125" t="e">
        <f t="shared" ca="1" si="2824"/>
        <v>#N/A</v>
      </c>
      <c r="AY501" s="125" t="e">
        <f t="shared" ca="1" si="2817"/>
        <v>#N/A</v>
      </c>
      <c r="AZ501" s="125" t="e">
        <f t="shared" ca="1" si="2817"/>
        <v>#N/A</v>
      </c>
      <c r="BA501" s="125" t="e">
        <f t="shared" ca="1" si="2817"/>
        <v>#N/A</v>
      </c>
      <c r="BB501" s="125" t="str">
        <f t="shared" ca="1" si="2550"/>
        <v/>
      </c>
      <c r="BC501" s="125" t="str">
        <f t="shared" ca="1" si="2542"/>
        <v/>
      </c>
      <c r="BD501" s="125" t="str">
        <f t="shared" ca="1" si="2543"/>
        <v/>
      </c>
      <c r="BE501" s="125" t="str">
        <f t="shared" ca="1" si="2544"/>
        <v/>
      </c>
      <c r="BF501" t="str">
        <f t="shared" ca="1" si="2551"/>
        <v/>
      </c>
      <c r="BG501" s="125" t="str">
        <f t="shared" ca="1" si="2578"/>
        <v/>
      </c>
      <c r="BI501" s="606" t="str">
        <f t="shared" ca="1" si="2613"/>
        <v/>
      </c>
      <c r="BJ501" s="125" t="str">
        <f t="shared" ca="1" si="2591"/>
        <v/>
      </c>
      <c r="BK501" s="125" t="str">
        <f t="shared" ca="1" si="2614"/>
        <v/>
      </c>
      <c r="BL501" s="125" t="str">
        <f t="shared" ref="BL501" ca="1" si="2840">IFERROR(INDEX($D$2:$BA$203,$A$41-1+$BI501,$A$27-3)*IF(RTF_unit="K",1,IF(RTF_unit="lb",1/1000,IF(RTF_unit="T",2,1))),"")</f>
        <v/>
      </c>
      <c r="BM501" s="125" t="str">
        <f t="shared" ref="BM501" ca="1" si="2841">IFERROR(INDEX($D$2:$BA$203,$A$41-1+$BI501,$A$27-1)*IF(RTF_unit="K",1,IF(RTF_unit="lb",1/1000,IF(RTF_unit="T",2,1))),"")</f>
        <v/>
      </c>
      <c r="BN501" s="125" t="str">
        <f t="shared" ref="BN501" ca="1" si="2842">IFERROR(INDEX($D$2:$BA$203,$A$41-1+$BI501,$A$27-2)*IF(RTF_unit="K",1,IF(RTF_unit="lb",1/1000,IF(RTF_unit="T",2,1))),"")</f>
        <v/>
      </c>
      <c r="BO501" s="125" t="str">
        <f t="shared" ref="BO501" ca="1" si="2843">IFERROR(INDEX($D$2:$BA$203,$A$41-1+$BI501,$A$27)*IF(RTF_unit_Moment="kip-ft",1,IF(RTF_unit_Moment="kip-in",1/12,IF(RTF_unit_Moment="lb-ft",1/1000,IF(RTF_unit_Moment="lb-in",1/12000,1)))),"")</f>
        <v/>
      </c>
      <c r="BP501" s="125" t="str">
        <f t="shared" ref="BP501" ca="1" si="2844">IFERROR(INDEX($D$2:$BA$203,$A$41-1+$BI501,$A$30)*IF(RTF_unit_Moment="kip-ft",1,IF(RTF_unit_Moment="kip-in",1/12,IF(RTF_unit_Moment="lb-ft",1/1000,IF(RTF_unit_Moment="lb-in",1/12000,1)))),"")</f>
        <v/>
      </c>
      <c r="BQ501" s="125" t="str">
        <f t="shared" ca="1" si="2620"/>
        <v/>
      </c>
      <c r="BR501" s="125" t="str">
        <f t="shared" ca="1" si="2621"/>
        <v/>
      </c>
      <c r="BT501" s="125" t="str">
        <f t="array" aca="1" ref="BT501" ca="1">IFERROR(INDEX($BB$1:$BB$203,SMALL(IF($BB$1:$BB$203&lt;&gt;"",ROW($BB$1:$BB$203)),ROW(494:494))),"")</f>
        <v/>
      </c>
      <c r="BU501" s="604" t="str">
        <f t="shared" ca="1" si="2589"/>
        <v/>
      </c>
      <c r="BV501" s="125" t="str">
        <f t="shared" ca="1" si="2597"/>
        <v/>
      </c>
      <c r="BW501" s="125" t="str">
        <f t="shared" ca="1" si="2597"/>
        <v/>
      </c>
      <c r="BX501" s="125" t="str">
        <f t="shared" ca="1" si="2597"/>
        <v/>
      </c>
      <c r="BY501" s="125" t="str">
        <f t="shared" ca="1" si="2598"/>
        <v/>
      </c>
      <c r="BZ501" s="125" t="str">
        <f t="shared" ca="1" si="2590"/>
        <v/>
      </c>
      <c r="CA501" s="125" t="str">
        <f t="shared" ca="1" si="2599"/>
        <v/>
      </c>
      <c r="CB501" s="125" t="str">
        <f t="shared" ca="1" si="2600"/>
        <v/>
      </c>
      <c r="CC501" s="125" t="str">
        <f t="shared" ca="1" si="2601"/>
        <v/>
      </c>
      <c r="CD501" s="125" t="str">
        <f t="shared" ca="1" si="2602"/>
        <v/>
      </c>
      <c r="CE501" s="125" t="str">
        <f t="shared" ca="1" si="2603"/>
        <v/>
      </c>
      <c r="CF501" s="125" t="str">
        <f t="shared" ca="1" si="2604"/>
        <v/>
      </c>
      <c r="CG501" s="125" t="str">
        <f t="shared" ca="1" si="2605"/>
        <v/>
      </c>
      <c r="CH501" s="125" t="str">
        <f t="shared" ca="1" si="2606"/>
        <v/>
      </c>
      <c r="CI501" s="125" t="str">
        <f t="shared" ca="1" si="2607"/>
        <v/>
      </c>
      <c r="CJ501" s="125" t="str">
        <f t="array" aca="1" ref="CJ501" ca="1">IFERROR(INDEX($CI$1:$CI$502,SMALL(IF($CI$1:$CI$502&lt;&gt;"",ROW($CI$1:$CI$502)),ROW(494:494))),"")</f>
        <v/>
      </c>
      <c r="CK501" s="125" t="str">
        <f t="shared" ca="1" si="2608"/>
        <v/>
      </c>
      <c r="CL501" s="125" t="str">
        <f t="shared" ca="1" si="2609"/>
        <v/>
      </c>
      <c r="CM501" s="125"/>
      <c r="CO501" s="125" t="str">
        <f t="shared" si="2610"/>
        <v/>
      </c>
      <c r="CP501" s="600" t="str">
        <f t="shared" si="2611"/>
        <v/>
      </c>
      <c r="CQ501" s="600" t="str">
        <f t="shared" si="2627"/>
        <v/>
      </c>
      <c r="CR501" s="600" t="str">
        <f t="shared" si="2612"/>
        <v/>
      </c>
    </row>
    <row r="502" spans="1:96" x14ac:dyDescent="0.25">
      <c r="A502" s="591"/>
      <c r="C502" s="125">
        <f t="shared" si="2557"/>
        <v>500</v>
      </c>
      <c r="D502" s="125" t="e">
        <f t="shared" ca="1" si="2823"/>
        <v>#N/A</v>
      </c>
      <c r="E502" s="125" t="e">
        <f t="shared" ca="1" si="2823"/>
        <v>#N/A</v>
      </c>
      <c r="F502" s="125" t="e">
        <f t="shared" ca="1" si="2823"/>
        <v>#N/A</v>
      </c>
      <c r="G502" s="125" t="e">
        <f t="shared" ca="1" si="2823"/>
        <v>#N/A</v>
      </c>
      <c r="H502" s="125" t="e">
        <f t="shared" ca="1" si="2823"/>
        <v>#N/A</v>
      </c>
      <c r="I502" s="125" t="e">
        <f t="shared" ca="1" si="2823"/>
        <v>#N/A</v>
      </c>
      <c r="J502" s="125" t="e">
        <f t="shared" ca="1" si="2823"/>
        <v>#N/A</v>
      </c>
      <c r="K502" s="125" t="e">
        <f t="shared" ca="1" si="2823"/>
        <v>#N/A</v>
      </c>
      <c r="L502" s="125" t="e">
        <f t="shared" ca="1" si="2823"/>
        <v>#N/A</v>
      </c>
      <c r="M502" s="125" t="e">
        <f t="shared" ca="1" si="2823"/>
        <v>#N/A</v>
      </c>
      <c r="N502" s="125" t="e">
        <f t="shared" ca="1" si="2823"/>
        <v>#N/A</v>
      </c>
      <c r="O502" s="125" t="e">
        <f t="shared" ca="1" si="2823"/>
        <v>#N/A</v>
      </c>
      <c r="P502" s="125" t="e">
        <f t="shared" ca="1" si="2823"/>
        <v>#N/A</v>
      </c>
      <c r="Q502" s="125" t="e">
        <f t="shared" ca="1" si="2823"/>
        <v>#N/A</v>
      </c>
      <c r="R502" s="125" t="e">
        <f t="shared" ca="1" si="2823"/>
        <v>#N/A</v>
      </c>
      <c r="S502" s="125" t="e">
        <f t="shared" ca="1" si="2823"/>
        <v>#N/A</v>
      </c>
      <c r="T502" s="125" t="e">
        <f t="shared" ca="1" si="2816"/>
        <v>#N/A</v>
      </c>
      <c r="U502" s="125" t="e">
        <f t="shared" ca="1" si="2816"/>
        <v>#N/A</v>
      </c>
      <c r="V502" s="125" t="e">
        <f t="shared" ca="1" si="2816"/>
        <v>#N/A</v>
      </c>
      <c r="W502" s="125" t="e">
        <f t="shared" ca="1" si="2816"/>
        <v>#N/A</v>
      </c>
      <c r="X502" s="125" t="e">
        <f t="shared" ca="1" si="2816"/>
        <v>#N/A</v>
      </c>
      <c r="Y502" s="125" t="e">
        <f t="shared" ca="1" si="2816"/>
        <v>#N/A</v>
      </c>
      <c r="Z502" s="125" t="e">
        <f t="shared" ca="1" si="2816"/>
        <v>#N/A</v>
      </c>
      <c r="AA502" s="125" t="e">
        <f t="shared" ca="1" si="2816"/>
        <v>#N/A</v>
      </c>
      <c r="AB502" s="125" t="e">
        <f t="shared" ca="1" si="2816"/>
        <v>#N/A</v>
      </c>
      <c r="AC502" s="125" t="e">
        <f t="shared" ca="1" si="2816"/>
        <v>#N/A</v>
      </c>
      <c r="AD502" s="125" t="e">
        <f t="shared" ca="1" si="2816"/>
        <v>#N/A</v>
      </c>
      <c r="AE502" s="125" t="e">
        <f t="shared" ca="1" si="2816"/>
        <v>#N/A</v>
      </c>
      <c r="AF502" s="125" t="e">
        <f t="shared" ca="1" si="2816"/>
        <v>#N/A</v>
      </c>
      <c r="AG502" s="125" t="e">
        <f t="shared" ca="1" si="2816"/>
        <v>#N/A</v>
      </c>
      <c r="AH502" s="125" t="e">
        <f t="shared" ca="1" si="2816"/>
        <v>#N/A</v>
      </c>
      <c r="AI502" s="125" t="e">
        <f t="shared" ca="1" si="2824"/>
        <v>#N/A</v>
      </c>
      <c r="AJ502" s="125" t="e">
        <f t="shared" ca="1" si="2824"/>
        <v>#N/A</v>
      </c>
      <c r="AK502" s="125" t="e">
        <f t="shared" ca="1" si="2824"/>
        <v>#N/A</v>
      </c>
      <c r="AL502" s="125" t="e">
        <f t="shared" ca="1" si="2824"/>
        <v>#N/A</v>
      </c>
      <c r="AM502" s="125" t="e">
        <f t="shared" ca="1" si="2824"/>
        <v>#N/A</v>
      </c>
      <c r="AN502" s="125" t="e">
        <f t="shared" ca="1" si="2824"/>
        <v>#N/A</v>
      </c>
      <c r="AO502" s="125" t="e">
        <f t="shared" ca="1" si="2824"/>
        <v>#N/A</v>
      </c>
      <c r="AP502" s="125" t="e">
        <f t="shared" ca="1" si="2824"/>
        <v>#N/A</v>
      </c>
      <c r="AQ502" s="125" t="e">
        <f t="shared" ca="1" si="2824"/>
        <v>#N/A</v>
      </c>
      <c r="AR502" s="125" t="e">
        <f t="shared" ca="1" si="2824"/>
        <v>#N/A</v>
      </c>
      <c r="AS502" s="125" t="e">
        <f t="shared" ca="1" si="2824"/>
        <v>#N/A</v>
      </c>
      <c r="AT502" s="125" t="e">
        <f t="shared" ca="1" si="2824"/>
        <v>#N/A</v>
      </c>
      <c r="AU502" s="125" t="e">
        <f t="shared" ca="1" si="2824"/>
        <v>#N/A</v>
      </c>
      <c r="AV502" s="125" t="e">
        <f t="shared" ca="1" si="2824"/>
        <v>#N/A</v>
      </c>
      <c r="AW502" s="125" t="e">
        <f t="shared" ca="1" si="2824"/>
        <v>#N/A</v>
      </c>
      <c r="AX502" s="125" t="e">
        <f t="shared" ca="1" si="2824"/>
        <v>#N/A</v>
      </c>
      <c r="AY502" s="125" t="e">
        <f t="shared" ca="1" si="2817"/>
        <v>#N/A</v>
      </c>
      <c r="AZ502" s="125" t="e">
        <f t="shared" ca="1" si="2817"/>
        <v>#N/A</v>
      </c>
      <c r="BA502" s="125" t="e">
        <f t="shared" ca="1" si="2817"/>
        <v>#N/A</v>
      </c>
      <c r="BB502" s="125" t="str">
        <f t="shared" ca="1" si="2550"/>
        <v/>
      </c>
      <c r="BC502" s="125" t="str">
        <f t="shared" ca="1" si="2542"/>
        <v/>
      </c>
      <c r="BD502" s="125" t="str">
        <f t="shared" ca="1" si="2543"/>
        <v/>
      </c>
      <c r="BE502" s="125" t="str">
        <f t="shared" ca="1" si="2544"/>
        <v/>
      </c>
      <c r="BF502" t="str">
        <f t="shared" ca="1" si="2551"/>
        <v/>
      </c>
      <c r="BG502" s="125" t="str">
        <f t="shared" ca="1" si="2578"/>
        <v/>
      </c>
      <c r="BI502" s="606" t="str">
        <f t="shared" ca="1" si="2613"/>
        <v/>
      </c>
      <c r="BJ502" s="125" t="str">
        <f t="shared" ca="1" si="2591"/>
        <v/>
      </c>
      <c r="BK502" s="125" t="str">
        <f t="shared" ca="1" si="2614"/>
        <v/>
      </c>
      <c r="BL502" s="125" t="str">
        <f t="shared" ref="BL502" ca="1" si="2845">IFERROR(INDEX($D$2:$BA$203,$A$41-1+$BI502,$A$27-3)*IF(RTF_unit="K",1,IF(RTF_unit="lb",1/1000,IF(RTF_unit="T",2,1))),"")</f>
        <v/>
      </c>
      <c r="BM502" s="125" t="str">
        <f t="shared" ref="BM502" ca="1" si="2846">IFERROR(INDEX($D$2:$BA$203,$A$41-1+$BI502,$A$27-1)*IF(RTF_unit="K",1,IF(RTF_unit="lb",1/1000,IF(RTF_unit="T",2,1))),"")</f>
        <v/>
      </c>
      <c r="BN502" s="125" t="str">
        <f t="shared" ref="BN502" ca="1" si="2847">IFERROR(INDEX($D$2:$BA$203,$A$41-1+$BI502,$A$27-2)*IF(RTF_unit="K",1,IF(RTF_unit="lb",1/1000,IF(RTF_unit="T",2,1))),"")</f>
        <v/>
      </c>
      <c r="BO502" s="125" t="str">
        <f t="shared" ref="BO502" ca="1" si="2848">IFERROR(INDEX($D$2:$BA$203,$A$41-1+$BI502,$A$27)*IF(RTF_unit_Moment="kip-ft",1,IF(RTF_unit_Moment="kip-in",1/12,IF(RTF_unit_Moment="lb-ft",1/1000,IF(RTF_unit_Moment="lb-in",1/12000,1)))),"")</f>
        <v/>
      </c>
      <c r="BP502" s="125" t="str">
        <f t="shared" ref="BP502" ca="1" si="2849">IFERROR(INDEX($D$2:$BA$203,$A$41-1+$BI502,$A$30)*IF(RTF_unit_Moment="kip-ft",1,IF(RTF_unit_Moment="kip-in",1/12,IF(RTF_unit_Moment="lb-ft",1/1000,IF(RTF_unit_Moment="lb-in",1/12000,1)))),"")</f>
        <v/>
      </c>
      <c r="BQ502" s="125" t="str">
        <f t="shared" ca="1" si="2620"/>
        <v/>
      </c>
      <c r="BR502" s="125" t="str">
        <f t="shared" ca="1" si="2621"/>
        <v/>
      </c>
      <c r="BT502" s="125" t="str">
        <f t="array" aca="1" ref="BT502" ca="1">IFERROR(INDEX($BB$1:$BB$203,SMALL(IF($BB$1:$BB$203&lt;&gt;"",ROW($BB$1:$BB$203)),ROW(495:495))),"")</f>
        <v/>
      </c>
      <c r="BU502" s="604" t="str">
        <f t="shared" ca="1" si="2589"/>
        <v/>
      </c>
      <c r="BV502" s="125" t="str">
        <f t="shared" ca="1" si="2597"/>
        <v/>
      </c>
      <c r="BW502" s="125" t="str">
        <f t="shared" ca="1" si="2597"/>
        <v/>
      </c>
      <c r="BX502" s="125" t="str">
        <f t="shared" ca="1" si="2597"/>
        <v/>
      </c>
      <c r="BY502" s="125" t="str">
        <f t="shared" ca="1" si="2598"/>
        <v/>
      </c>
      <c r="BZ502" s="125" t="str">
        <f t="shared" ca="1" si="2590"/>
        <v/>
      </c>
      <c r="CA502" s="125" t="str">
        <f t="shared" ca="1" si="2599"/>
        <v/>
      </c>
      <c r="CB502" s="125" t="str">
        <f t="shared" ca="1" si="2600"/>
        <v/>
      </c>
      <c r="CC502" s="125" t="str">
        <f t="shared" ca="1" si="2601"/>
        <v/>
      </c>
      <c r="CD502" s="125" t="str">
        <f t="shared" ca="1" si="2602"/>
        <v/>
      </c>
      <c r="CE502" s="125" t="str">
        <f t="shared" ca="1" si="2603"/>
        <v/>
      </c>
      <c r="CF502" s="125" t="str">
        <f t="shared" ca="1" si="2604"/>
        <v/>
      </c>
      <c r="CG502" s="125" t="str">
        <f t="shared" ca="1" si="2605"/>
        <v/>
      </c>
      <c r="CH502" s="125" t="str">
        <f t="shared" ca="1" si="2606"/>
        <v/>
      </c>
      <c r="CI502" s="125" t="str">
        <f t="shared" ca="1" si="2607"/>
        <v/>
      </c>
      <c r="CJ502" s="125" t="str">
        <f t="array" aca="1" ref="CJ502" ca="1">IFERROR(INDEX($CI$1:$CI$502,SMALL(IF($CI$1:$CI$502&lt;&gt;"",ROW($CI$1:$CI$502)),ROW(495:495))),"")</f>
        <v/>
      </c>
      <c r="CK502" s="125" t="str">
        <f t="shared" ca="1" si="2608"/>
        <v/>
      </c>
      <c r="CL502" s="125" t="str">
        <f t="shared" ca="1" si="2609"/>
        <v/>
      </c>
      <c r="CM502" s="125"/>
      <c r="CO502" s="125" t="str">
        <f t="shared" si="2610"/>
        <v/>
      </c>
      <c r="CP502" s="600" t="str">
        <f t="shared" si="2611"/>
        <v/>
      </c>
      <c r="CQ502" s="600" t="str">
        <f t="shared" si="2627"/>
        <v/>
      </c>
      <c r="CR502" s="600" t="str">
        <f t="shared" si="2612"/>
        <v/>
      </c>
    </row>
    <row r="503" spans="1:96" x14ac:dyDescent="0.25">
      <c r="CM503" s="125"/>
      <c r="CO503" s="125" t="str">
        <f t="shared" si="2610"/>
        <v/>
      </c>
      <c r="CP503" s="600" t="str">
        <f t="shared" si="2611"/>
        <v/>
      </c>
      <c r="CQ503" s="600" t="str">
        <f t="shared" si="2627"/>
        <v/>
      </c>
      <c r="CR503" s="600" t="str">
        <f t="shared" si="2612"/>
        <v/>
      </c>
    </row>
    <row r="504" spans="1:96" x14ac:dyDescent="0.25">
      <c r="CM504" s="125"/>
      <c r="CO504" s="125" t="str">
        <f t="shared" si="2610"/>
        <v/>
      </c>
      <c r="CP504" s="600" t="str">
        <f t="shared" si="2611"/>
        <v/>
      </c>
      <c r="CQ504" s="600" t="str">
        <f t="shared" si="2627"/>
        <v/>
      </c>
      <c r="CR504" s="600" t="str">
        <f t="shared" si="2612"/>
        <v/>
      </c>
    </row>
    <row r="505" spans="1:96" x14ac:dyDescent="0.25">
      <c r="CM505" s="125"/>
      <c r="CO505" s="125" t="str">
        <f t="shared" si="2610"/>
        <v/>
      </c>
      <c r="CP505" s="600" t="str">
        <f t="shared" si="2611"/>
        <v/>
      </c>
      <c r="CQ505" s="600" t="str">
        <f t="shared" si="2627"/>
        <v/>
      </c>
      <c r="CR505" s="600" t="str">
        <f t="shared" si="2612"/>
        <v/>
      </c>
    </row>
    <row r="506" spans="1:96" x14ac:dyDescent="0.25">
      <c r="CM506" s="125"/>
      <c r="CO506" s="125" t="str">
        <f t="shared" si="2610"/>
        <v/>
      </c>
      <c r="CP506" s="600" t="str">
        <f t="shared" si="2611"/>
        <v/>
      </c>
      <c r="CQ506" s="600" t="str">
        <f t="shared" si="2627"/>
        <v/>
      </c>
      <c r="CR506" s="600" t="str">
        <f t="shared" si="2612"/>
        <v/>
      </c>
    </row>
    <row r="507" spans="1:96" x14ac:dyDescent="0.25">
      <c r="CM507" s="125"/>
      <c r="CO507" s="125" t="str">
        <f t="shared" si="2610"/>
        <v/>
      </c>
      <c r="CP507" s="600" t="str">
        <f t="shared" si="2611"/>
        <v/>
      </c>
      <c r="CQ507" s="600" t="str">
        <f t="shared" si="2627"/>
        <v/>
      </c>
      <c r="CR507" s="600" t="str">
        <f t="shared" si="2612"/>
        <v/>
      </c>
    </row>
    <row r="508" spans="1:96" x14ac:dyDescent="0.25">
      <c r="CM508" s="125"/>
      <c r="CO508" s="125" t="str">
        <f t="shared" si="2610"/>
        <v/>
      </c>
      <c r="CP508" s="600" t="str">
        <f t="shared" si="2611"/>
        <v/>
      </c>
      <c r="CQ508" s="600" t="str">
        <f t="shared" si="2627"/>
        <v/>
      </c>
      <c r="CR508" s="600" t="str">
        <f t="shared" si="2612"/>
        <v/>
      </c>
    </row>
    <row r="509" spans="1:96" x14ac:dyDescent="0.25">
      <c r="CM509" s="125"/>
      <c r="CO509" s="125" t="str">
        <f t="shared" si="2610"/>
        <v/>
      </c>
      <c r="CP509" s="600" t="str">
        <f t="shared" si="2611"/>
        <v/>
      </c>
      <c r="CQ509" s="600" t="str">
        <f t="shared" si="2627"/>
        <v/>
      </c>
      <c r="CR509" s="600" t="str">
        <f t="shared" si="2612"/>
        <v/>
      </c>
    </row>
    <row r="510" spans="1:96" x14ac:dyDescent="0.25">
      <c r="CM510" s="125"/>
      <c r="CO510" s="125" t="str">
        <f t="shared" si="2610"/>
        <v/>
      </c>
      <c r="CP510" s="600" t="str">
        <f t="shared" si="2611"/>
        <v/>
      </c>
      <c r="CQ510" s="600" t="str">
        <f t="shared" si="2627"/>
        <v/>
      </c>
      <c r="CR510" s="600" t="str">
        <f t="shared" si="2612"/>
        <v/>
      </c>
    </row>
    <row r="511" spans="1:96" x14ac:dyDescent="0.25">
      <c r="CM511" s="125"/>
      <c r="CO511" s="125" t="str">
        <f t="shared" si="2610"/>
        <v/>
      </c>
      <c r="CP511" s="600" t="str">
        <f t="shared" si="2611"/>
        <v/>
      </c>
      <c r="CQ511" s="600" t="str">
        <f t="shared" si="2627"/>
        <v/>
      </c>
      <c r="CR511" s="600" t="str">
        <f t="shared" si="2612"/>
        <v/>
      </c>
    </row>
    <row r="512" spans="1:96" x14ac:dyDescent="0.25">
      <c r="CM512" s="125"/>
      <c r="CO512" s="125" t="str">
        <f t="shared" si="2610"/>
        <v/>
      </c>
      <c r="CP512" s="600" t="str">
        <f t="shared" si="2611"/>
        <v/>
      </c>
      <c r="CQ512" s="600" t="str">
        <f t="shared" si="2627"/>
        <v/>
      </c>
      <c r="CR512" s="600" t="str">
        <f t="shared" si="2612"/>
        <v/>
      </c>
    </row>
    <row r="513" spans="91:96" x14ac:dyDescent="0.25">
      <c r="CM513" s="125"/>
      <c r="CO513" s="125" t="str">
        <f t="shared" si="2610"/>
        <v/>
      </c>
      <c r="CP513" s="600" t="str">
        <f t="shared" si="2611"/>
        <v/>
      </c>
      <c r="CQ513" s="600" t="str">
        <f t="shared" si="2627"/>
        <v/>
      </c>
      <c r="CR513" s="600" t="str">
        <f t="shared" si="2612"/>
        <v/>
      </c>
    </row>
    <row r="514" spans="91:96" x14ac:dyDescent="0.25">
      <c r="CM514" s="125"/>
      <c r="CO514" s="125" t="str">
        <f t="shared" si="2610"/>
        <v/>
      </c>
      <c r="CP514" s="600" t="str">
        <f t="shared" si="2611"/>
        <v/>
      </c>
      <c r="CQ514" s="600" t="str">
        <f t="shared" si="2627"/>
        <v/>
      </c>
      <c r="CR514" s="600" t="str">
        <f t="shared" si="2612"/>
        <v/>
      </c>
    </row>
    <row r="515" spans="91:96" x14ac:dyDescent="0.25">
      <c r="CM515" s="125"/>
      <c r="CO515" s="125" t="str">
        <f t="shared" si="2610"/>
        <v/>
      </c>
      <c r="CP515" s="600" t="str">
        <f t="shared" si="2611"/>
        <v/>
      </c>
      <c r="CQ515" s="600" t="str">
        <f t="shared" si="2627"/>
        <v/>
      </c>
      <c r="CR515" s="600" t="str">
        <f t="shared" si="2612"/>
        <v/>
      </c>
    </row>
    <row r="516" spans="91:96" x14ac:dyDescent="0.25">
      <c r="CM516" s="125"/>
      <c r="CO516" s="125" t="str">
        <f t="shared" si="2610"/>
        <v/>
      </c>
      <c r="CP516" s="600" t="str">
        <f t="shared" si="2611"/>
        <v/>
      </c>
      <c r="CQ516" s="600" t="str">
        <f t="shared" si="2627"/>
        <v/>
      </c>
      <c r="CR516" s="600" t="str">
        <f t="shared" si="2612"/>
        <v/>
      </c>
    </row>
    <row r="517" spans="91:96" x14ac:dyDescent="0.25">
      <c r="CM517" s="125"/>
      <c r="CO517" s="125" t="str">
        <f t="shared" si="2610"/>
        <v/>
      </c>
      <c r="CP517" s="600" t="str">
        <f t="shared" si="2611"/>
        <v/>
      </c>
      <c r="CQ517" s="600" t="str">
        <f t="shared" si="2627"/>
        <v/>
      </c>
      <c r="CR517" s="600" t="str">
        <f t="shared" si="2612"/>
        <v/>
      </c>
    </row>
    <row r="518" spans="91:96" x14ac:dyDescent="0.25">
      <c r="CM518" s="125"/>
      <c r="CO518" s="125" t="str">
        <f t="shared" si="2610"/>
        <v/>
      </c>
      <c r="CP518" s="600" t="str">
        <f t="shared" si="2611"/>
        <v/>
      </c>
      <c r="CQ518" s="600" t="str">
        <f t="shared" si="2627"/>
        <v/>
      </c>
      <c r="CR518" s="600" t="str">
        <f t="shared" si="2612"/>
        <v/>
      </c>
    </row>
    <row r="519" spans="91:96" x14ac:dyDescent="0.25">
      <c r="CM519" s="125"/>
      <c r="CO519" s="125" t="str">
        <f t="shared" si="2610"/>
        <v/>
      </c>
      <c r="CP519" s="600" t="str">
        <f t="shared" si="2611"/>
        <v/>
      </c>
      <c r="CQ519" s="600" t="str">
        <f t="shared" si="2627"/>
        <v/>
      </c>
      <c r="CR519" s="600" t="str">
        <f t="shared" si="2612"/>
        <v/>
      </c>
    </row>
    <row r="520" spans="91:96" x14ac:dyDescent="0.25">
      <c r="CM520" s="125"/>
      <c r="CO520" s="125" t="str">
        <f t="shared" si="2610"/>
        <v/>
      </c>
      <c r="CP520" s="600" t="str">
        <f t="shared" si="2611"/>
        <v/>
      </c>
      <c r="CQ520" s="600" t="str">
        <f t="shared" si="2627"/>
        <v/>
      </c>
      <c r="CR520" s="600" t="str">
        <f t="shared" si="2612"/>
        <v/>
      </c>
    </row>
    <row r="521" spans="91:96" x14ac:dyDescent="0.25">
      <c r="CM521" s="125"/>
      <c r="CO521" s="125" t="str">
        <f t="shared" si="2610"/>
        <v/>
      </c>
      <c r="CP521" s="600" t="str">
        <f t="shared" si="2611"/>
        <v/>
      </c>
      <c r="CQ521" s="600" t="str">
        <f t="shared" si="2627"/>
        <v/>
      </c>
      <c r="CR521" s="600" t="str">
        <f t="shared" si="2612"/>
        <v/>
      </c>
    </row>
    <row r="522" spans="91:96" x14ac:dyDescent="0.25">
      <c r="CM522" s="125"/>
      <c r="CO522" s="125" t="str">
        <f t="shared" ref="CO522:CO585" si="2850">IF($CM522="","",$CM522)</f>
        <v/>
      </c>
      <c r="CP522" s="600" t="str">
        <f t="shared" ref="CP522:CP585" si="2851">IF($CO522="","",ABS(VLOOKUP(IF(LEFT($CO522,3)="Guy",$CO522,INDEX($CJ$9:$CJ$502,MATCH($CO522,$CK$9:$CK$502,0))),$BT$9:$CD$502,11,0)))</f>
        <v/>
      </c>
      <c r="CQ522" s="600" t="str">
        <f t="shared" si="2627"/>
        <v/>
      </c>
      <c r="CR522" s="600" t="str">
        <f t="shared" ref="CR522:CR585" si="2852">IF($CO522="","",ABS(VLOOKUP(IF(LEFT($CO522,3)="Guy",$CO522,INDEX($CJ$9:$CJ$502,MATCH($CO522,$CK$9:$CK$502,0))),$BT$9:$CD$502,6,0)))</f>
        <v/>
      </c>
    </row>
    <row r="523" spans="91:96" x14ac:dyDescent="0.25">
      <c r="CM523" s="125"/>
      <c r="CO523" s="125" t="str">
        <f t="shared" si="2850"/>
        <v/>
      </c>
      <c r="CP523" s="600" t="str">
        <f t="shared" si="2851"/>
        <v/>
      </c>
      <c r="CQ523" s="600" t="str">
        <f t="shared" si="2627"/>
        <v/>
      </c>
      <c r="CR523" s="600" t="str">
        <f t="shared" si="2852"/>
        <v/>
      </c>
    </row>
    <row r="524" spans="91:96" x14ac:dyDescent="0.25">
      <c r="CM524" s="125"/>
      <c r="CO524" s="125" t="str">
        <f t="shared" si="2850"/>
        <v/>
      </c>
      <c r="CP524" s="600" t="str">
        <f t="shared" si="2851"/>
        <v/>
      </c>
      <c r="CQ524" s="600" t="str">
        <f t="shared" ref="CQ524:CQ587" si="2853">IF($CO524="","",ABS(VLOOKUP(IF(LEFT($CO524,3)="Guy",$CO524,INDEX($CJ$9:$CJ$502,MATCH($CO524,$CK$9:$CK$502,0))),$BT$9:$CD$502,3,0)))</f>
        <v/>
      </c>
      <c r="CR524" s="600" t="str">
        <f t="shared" si="2852"/>
        <v/>
      </c>
    </row>
    <row r="525" spans="91:96" x14ac:dyDescent="0.25">
      <c r="CM525" s="125"/>
      <c r="CO525" s="125" t="str">
        <f t="shared" si="2850"/>
        <v/>
      </c>
      <c r="CP525" s="600" t="str">
        <f t="shared" si="2851"/>
        <v/>
      </c>
      <c r="CQ525" s="600" t="str">
        <f t="shared" si="2853"/>
        <v/>
      </c>
      <c r="CR525" s="600" t="str">
        <f t="shared" si="2852"/>
        <v/>
      </c>
    </row>
    <row r="526" spans="91:96" x14ac:dyDescent="0.25">
      <c r="CM526" s="125"/>
      <c r="CO526" s="125" t="str">
        <f t="shared" si="2850"/>
        <v/>
      </c>
      <c r="CP526" s="600" t="str">
        <f t="shared" si="2851"/>
        <v/>
      </c>
      <c r="CQ526" s="600" t="str">
        <f t="shared" si="2853"/>
        <v/>
      </c>
      <c r="CR526" s="600" t="str">
        <f t="shared" si="2852"/>
        <v/>
      </c>
    </row>
    <row r="527" spans="91:96" x14ac:dyDescent="0.25">
      <c r="CM527" s="125"/>
      <c r="CO527" s="125" t="str">
        <f t="shared" si="2850"/>
        <v/>
      </c>
      <c r="CP527" s="600" t="str">
        <f t="shared" si="2851"/>
        <v/>
      </c>
      <c r="CQ527" s="600" t="str">
        <f t="shared" si="2853"/>
        <v/>
      </c>
      <c r="CR527" s="600" t="str">
        <f t="shared" si="2852"/>
        <v/>
      </c>
    </row>
    <row r="528" spans="91:96" x14ac:dyDescent="0.25">
      <c r="CM528" s="125"/>
      <c r="CO528" s="125" t="str">
        <f t="shared" si="2850"/>
        <v/>
      </c>
      <c r="CP528" s="600" t="str">
        <f t="shared" si="2851"/>
        <v/>
      </c>
      <c r="CQ528" s="600" t="str">
        <f t="shared" si="2853"/>
        <v/>
      </c>
      <c r="CR528" s="600" t="str">
        <f t="shared" si="2852"/>
        <v/>
      </c>
    </row>
    <row r="529" spans="91:96" x14ac:dyDescent="0.25">
      <c r="CM529" s="125"/>
      <c r="CO529" s="125" t="str">
        <f t="shared" si="2850"/>
        <v/>
      </c>
      <c r="CP529" s="600" t="str">
        <f t="shared" si="2851"/>
        <v/>
      </c>
      <c r="CQ529" s="600" t="str">
        <f t="shared" si="2853"/>
        <v/>
      </c>
      <c r="CR529" s="600" t="str">
        <f t="shared" si="2852"/>
        <v/>
      </c>
    </row>
    <row r="530" spans="91:96" x14ac:dyDescent="0.25">
      <c r="CM530" s="125"/>
      <c r="CO530" s="125" t="str">
        <f t="shared" si="2850"/>
        <v/>
      </c>
      <c r="CP530" s="600" t="str">
        <f t="shared" si="2851"/>
        <v/>
      </c>
      <c r="CQ530" s="600" t="str">
        <f t="shared" si="2853"/>
        <v/>
      </c>
      <c r="CR530" s="600" t="str">
        <f t="shared" si="2852"/>
        <v/>
      </c>
    </row>
    <row r="531" spans="91:96" x14ac:dyDescent="0.25">
      <c r="CM531" s="125"/>
      <c r="CO531" s="125" t="str">
        <f t="shared" si="2850"/>
        <v/>
      </c>
      <c r="CP531" s="600" t="str">
        <f t="shared" si="2851"/>
        <v/>
      </c>
      <c r="CQ531" s="600" t="str">
        <f t="shared" si="2853"/>
        <v/>
      </c>
      <c r="CR531" s="600" t="str">
        <f t="shared" si="2852"/>
        <v/>
      </c>
    </row>
    <row r="532" spans="91:96" x14ac:dyDescent="0.25">
      <c r="CM532" s="125"/>
      <c r="CO532" s="125" t="str">
        <f t="shared" si="2850"/>
        <v/>
      </c>
      <c r="CP532" s="600" t="str">
        <f t="shared" si="2851"/>
        <v/>
      </c>
      <c r="CQ532" s="600" t="str">
        <f t="shared" si="2853"/>
        <v/>
      </c>
      <c r="CR532" s="600" t="str">
        <f t="shared" si="2852"/>
        <v/>
      </c>
    </row>
    <row r="533" spans="91:96" x14ac:dyDescent="0.25">
      <c r="CM533" s="125"/>
      <c r="CO533" s="125" t="str">
        <f t="shared" si="2850"/>
        <v/>
      </c>
      <c r="CP533" s="600" t="str">
        <f t="shared" si="2851"/>
        <v/>
      </c>
      <c r="CQ533" s="600" t="str">
        <f t="shared" si="2853"/>
        <v/>
      </c>
      <c r="CR533" s="600" t="str">
        <f t="shared" si="2852"/>
        <v/>
      </c>
    </row>
    <row r="534" spans="91:96" x14ac:dyDescent="0.25">
      <c r="CM534" s="125"/>
      <c r="CO534" s="125" t="str">
        <f t="shared" si="2850"/>
        <v/>
      </c>
      <c r="CP534" s="600" t="str">
        <f t="shared" si="2851"/>
        <v/>
      </c>
      <c r="CQ534" s="600" t="str">
        <f t="shared" si="2853"/>
        <v/>
      </c>
      <c r="CR534" s="600" t="str">
        <f t="shared" si="2852"/>
        <v/>
      </c>
    </row>
    <row r="535" spans="91:96" x14ac:dyDescent="0.25">
      <c r="CM535" s="125"/>
      <c r="CO535" s="125" t="str">
        <f t="shared" si="2850"/>
        <v/>
      </c>
      <c r="CP535" s="600" t="str">
        <f t="shared" si="2851"/>
        <v/>
      </c>
      <c r="CQ535" s="600" t="str">
        <f t="shared" si="2853"/>
        <v/>
      </c>
      <c r="CR535" s="600" t="str">
        <f t="shared" si="2852"/>
        <v/>
      </c>
    </row>
    <row r="536" spans="91:96" x14ac:dyDescent="0.25">
      <c r="CM536" s="125"/>
      <c r="CO536" s="125" t="str">
        <f t="shared" si="2850"/>
        <v/>
      </c>
      <c r="CP536" s="600" t="str">
        <f t="shared" si="2851"/>
        <v/>
      </c>
      <c r="CQ536" s="600" t="str">
        <f t="shared" si="2853"/>
        <v/>
      </c>
      <c r="CR536" s="600" t="str">
        <f t="shared" si="2852"/>
        <v/>
      </c>
    </row>
    <row r="537" spans="91:96" x14ac:dyDescent="0.25">
      <c r="CM537" s="125"/>
      <c r="CO537" s="125" t="str">
        <f t="shared" si="2850"/>
        <v/>
      </c>
      <c r="CP537" s="600" t="str">
        <f t="shared" si="2851"/>
        <v/>
      </c>
      <c r="CQ537" s="600" t="str">
        <f t="shared" si="2853"/>
        <v/>
      </c>
      <c r="CR537" s="600" t="str">
        <f t="shared" si="2852"/>
        <v/>
      </c>
    </row>
    <row r="538" spans="91:96" x14ac:dyDescent="0.25">
      <c r="CM538" s="125"/>
      <c r="CO538" s="125" t="str">
        <f t="shared" si="2850"/>
        <v/>
      </c>
      <c r="CP538" s="600" t="str">
        <f t="shared" si="2851"/>
        <v/>
      </c>
      <c r="CQ538" s="600" t="str">
        <f t="shared" si="2853"/>
        <v/>
      </c>
      <c r="CR538" s="600" t="str">
        <f t="shared" si="2852"/>
        <v/>
      </c>
    </row>
    <row r="539" spans="91:96" x14ac:dyDescent="0.25">
      <c r="CM539" s="125"/>
      <c r="CO539" s="125" t="str">
        <f t="shared" si="2850"/>
        <v/>
      </c>
      <c r="CP539" s="600" t="str">
        <f t="shared" si="2851"/>
        <v/>
      </c>
      <c r="CQ539" s="600" t="str">
        <f t="shared" si="2853"/>
        <v/>
      </c>
      <c r="CR539" s="600" t="str">
        <f t="shared" si="2852"/>
        <v/>
      </c>
    </row>
    <row r="540" spans="91:96" x14ac:dyDescent="0.25">
      <c r="CM540" s="125"/>
      <c r="CO540" s="125" t="str">
        <f t="shared" si="2850"/>
        <v/>
      </c>
      <c r="CP540" s="600" t="str">
        <f t="shared" si="2851"/>
        <v/>
      </c>
      <c r="CQ540" s="600" t="str">
        <f t="shared" si="2853"/>
        <v/>
      </c>
      <c r="CR540" s="600" t="str">
        <f t="shared" si="2852"/>
        <v/>
      </c>
    </row>
    <row r="541" spans="91:96" x14ac:dyDescent="0.25">
      <c r="CM541" s="125"/>
      <c r="CO541" s="125" t="str">
        <f t="shared" si="2850"/>
        <v/>
      </c>
      <c r="CP541" s="600" t="str">
        <f t="shared" si="2851"/>
        <v/>
      </c>
      <c r="CQ541" s="600" t="str">
        <f t="shared" si="2853"/>
        <v/>
      </c>
      <c r="CR541" s="600" t="str">
        <f t="shared" si="2852"/>
        <v/>
      </c>
    </row>
    <row r="542" spans="91:96" x14ac:dyDescent="0.25">
      <c r="CM542" s="125"/>
      <c r="CO542" s="125" t="str">
        <f t="shared" si="2850"/>
        <v/>
      </c>
      <c r="CP542" s="600" t="str">
        <f t="shared" si="2851"/>
        <v/>
      </c>
      <c r="CQ542" s="600" t="str">
        <f t="shared" si="2853"/>
        <v/>
      </c>
      <c r="CR542" s="600" t="str">
        <f t="shared" si="2852"/>
        <v/>
      </c>
    </row>
    <row r="543" spans="91:96" x14ac:dyDescent="0.25">
      <c r="CM543" s="125"/>
      <c r="CO543" s="125" t="str">
        <f t="shared" si="2850"/>
        <v/>
      </c>
      <c r="CP543" s="600" t="str">
        <f t="shared" si="2851"/>
        <v/>
      </c>
      <c r="CQ543" s="600" t="str">
        <f t="shared" si="2853"/>
        <v/>
      </c>
      <c r="CR543" s="600" t="str">
        <f t="shared" si="2852"/>
        <v/>
      </c>
    </row>
    <row r="544" spans="91:96" x14ac:dyDescent="0.25">
      <c r="CM544" s="125"/>
      <c r="CO544" s="125" t="str">
        <f t="shared" si="2850"/>
        <v/>
      </c>
      <c r="CP544" s="600" t="str">
        <f t="shared" si="2851"/>
        <v/>
      </c>
      <c r="CQ544" s="600" t="str">
        <f t="shared" si="2853"/>
        <v/>
      </c>
      <c r="CR544" s="600" t="str">
        <f t="shared" si="2852"/>
        <v/>
      </c>
    </row>
    <row r="545" spans="91:96" x14ac:dyDescent="0.25">
      <c r="CM545" s="125"/>
      <c r="CO545" s="125" t="str">
        <f t="shared" si="2850"/>
        <v/>
      </c>
      <c r="CP545" s="600" t="str">
        <f t="shared" si="2851"/>
        <v/>
      </c>
      <c r="CQ545" s="600" t="str">
        <f t="shared" si="2853"/>
        <v/>
      </c>
      <c r="CR545" s="600" t="str">
        <f t="shared" si="2852"/>
        <v/>
      </c>
    </row>
    <row r="546" spans="91:96" x14ac:dyDescent="0.25">
      <c r="CM546" s="125"/>
      <c r="CO546" s="125" t="str">
        <f t="shared" si="2850"/>
        <v/>
      </c>
      <c r="CP546" s="600" t="str">
        <f t="shared" si="2851"/>
        <v/>
      </c>
      <c r="CQ546" s="600" t="str">
        <f t="shared" si="2853"/>
        <v/>
      </c>
      <c r="CR546" s="600" t="str">
        <f t="shared" si="2852"/>
        <v/>
      </c>
    </row>
    <row r="547" spans="91:96" x14ac:dyDescent="0.25">
      <c r="CM547" s="125"/>
      <c r="CO547" s="125" t="str">
        <f t="shared" si="2850"/>
        <v/>
      </c>
      <c r="CP547" s="600" t="str">
        <f t="shared" si="2851"/>
        <v/>
      </c>
      <c r="CQ547" s="600" t="str">
        <f t="shared" si="2853"/>
        <v/>
      </c>
      <c r="CR547" s="600" t="str">
        <f t="shared" si="2852"/>
        <v/>
      </c>
    </row>
    <row r="548" spans="91:96" x14ac:dyDescent="0.25">
      <c r="CM548" s="125"/>
      <c r="CO548" s="125" t="str">
        <f t="shared" si="2850"/>
        <v/>
      </c>
      <c r="CP548" s="600" t="str">
        <f t="shared" si="2851"/>
        <v/>
      </c>
      <c r="CQ548" s="600" t="str">
        <f t="shared" si="2853"/>
        <v/>
      </c>
      <c r="CR548" s="600" t="str">
        <f t="shared" si="2852"/>
        <v/>
      </c>
    </row>
    <row r="549" spans="91:96" x14ac:dyDescent="0.25">
      <c r="CM549" s="125"/>
      <c r="CO549" s="125" t="str">
        <f t="shared" si="2850"/>
        <v/>
      </c>
      <c r="CP549" s="600" t="str">
        <f t="shared" si="2851"/>
        <v/>
      </c>
      <c r="CQ549" s="600" t="str">
        <f t="shared" si="2853"/>
        <v/>
      </c>
      <c r="CR549" s="600" t="str">
        <f t="shared" si="2852"/>
        <v/>
      </c>
    </row>
    <row r="550" spans="91:96" x14ac:dyDescent="0.25">
      <c r="CM550" s="125"/>
      <c r="CO550" s="125" t="str">
        <f t="shared" si="2850"/>
        <v/>
      </c>
      <c r="CP550" s="600" t="str">
        <f t="shared" si="2851"/>
        <v/>
      </c>
      <c r="CQ550" s="600" t="str">
        <f t="shared" si="2853"/>
        <v/>
      </c>
      <c r="CR550" s="600" t="str">
        <f t="shared" si="2852"/>
        <v/>
      </c>
    </row>
    <row r="551" spans="91:96" x14ac:dyDescent="0.25">
      <c r="CM551" s="125"/>
      <c r="CO551" s="125" t="str">
        <f t="shared" si="2850"/>
        <v/>
      </c>
      <c r="CP551" s="600" t="str">
        <f t="shared" si="2851"/>
        <v/>
      </c>
      <c r="CQ551" s="600" t="str">
        <f t="shared" si="2853"/>
        <v/>
      </c>
      <c r="CR551" s="600" t="str">
        <f t="shared" si="2852"/>
        <v/>
      </c>
    </row>
    <row r="552" spans="91:96" x14ac:dyDescent="0.25">
      <c r="CM552" s="125"/>
      <c r="CO552" s="125" t="str">
        <f t="shared" si="2850"/>
        <v/>
      </c>
      <c r="CP552" s="600" t="str">
        <f t="shared" si="2851"/>
        <v/>
      </c>
      <c r="CQ552" s="600" t="str">
        <f t="shared" si="2853"/>
        <v/>
      </c>
      <c r="CR552" s="600" t="str">
        <f t="shared" si="2852"/>
        <v/>
      </c>
    </row>
    <row r="553" spans="91:96" x14ac:dyDescent="0.25">
      <c r="CM553" s="125"/>
      <c r="CO553" s="125" t="str">
        <f t="shared" si="2850"/>
        <v/>
      </c>
      <c r="CP553" s="600" t="str">
        <f t="shared" si="2851"/>
        <v/>
      </c>
      <c r="CQ553" s="600" t="str">
        <f t="shared" si="2853"/>
        <v/>
      </c>
      <c r="CR553" s="600" t="str">
        <f t="shared" si="2852"/>
        <v/>
      </c>
    </row>
    <row r="554" spans="91:96" x14ac:dyDescent="0.25">
      <c r="CM554" s="125"/>
      <c r="CO554" s="125" t="str">
        <f t="shared" si="2850"/>
        <v/>
      </c>
      <c r="CP554" s="600" t="str">
        <f t="shared" si="2851"/>
        <v/>
      </c>
      <c r="CQ554" s="600" t="str">
        <f t="shared" si="2853"/>
        <v/>
      </c>
      <c r="CR554" s="600" t="str">
        <f t="shared" si="2852"/>
        <v/>
      </c>
    </row>
    <row r="555" spans="91:96" x14ac:dyDescent="0.25">
      <c r="CM555" s="125"/>
      <c r="CO555" s="125" t="str">
        <f t="shared" si="2850"/>
        <v/>
      </c>
      <c r="CP555" s="600" t="str">
        <f t="shared" si="2851"/>
        <v/>
      </c>
      <c r="CQ555" s="600" t="str">
        <f t="shared" si="2853"/>
        <v/>
      </c>
      <c r="CR555" s="600" t="str">
        <f t="shared" si="2852"/>
        <v/>
      </c>
    </row>
    <row r="556" spans="91:96" x14ac:dyDescent="0.25">
      <c r="CM556" s="125"/>
      <c r="CO556" s="125" t="str">
        <f t="shared" si="2850"/>
        <v/>
      </c>
      <c r="CP556" s="600" t="str">
        <f t="shared" si="2851"/>
        <v/>
      </c>
      <c r="CQ556" s="600" t="str">
        <f t="shared" si="2853"/>
        <v/>
      </c>
      <c r="CR556" s="600" t="str">
        <f t="shared" si="2852"/>
        <v/>
      </c>
    </row>
    <row r="557" spans="91:96" x14ac:dyDescent="0.25">
      <c r="CM557" s="125"/>
      <c r="CO557" s="125" t="str">
        <f t="shared" si="2850"/>
        <v/>
      </c>
      <c r="CP557" s="600" t="str">
        <f t="shared" si="2851"/>
        <v/>
      </c>
      <c r="CQ557" s="600" t="str">
        <f t="shared" si="2853"/>
        <v/>
      </c>
      <c r="CR557" s="600" t="str">
        <f t="shared" si="2852"/>
        <v/>
      </c>
    </row>
    <row r="558" spans="91:96" x14ac:dyDescent="0.25">
      <c r="CM558" s="125"/>
      <c r="CO558" s="125" t="str">
        <f t="shared" si="2850"/>
        <v/>
      </c>
      <c r="CP558" s="600" t="str">
        <f t="shared" si="2851"/>
        <v/>
      </c>
      <c r="CQ558" s="600" t="str">
        <f t="shared" si="2853"/>
        <v/>
      </c>
      <c r="CR558" s="600" t="str">
        <f t="shared" si="2852"/>
        <v/>
      </c>
    </row>
    <row r="559" spans="91:96" x14ac:dyDescent="0.25">
      <c r="CM559" s="125"/>
      <c r="CO559" s="125" t="str">
        <f t="shared" si="2850"/>
        <v/>
      </c>
      <c r="CP559" s="600" t="str">
        <f t="shared" si="2851"/>
        <v/>
      </c>
      <c r="CQ559" s="600" t="str">
        <f t="shared" si="2853"/>
        <v/>
      </c>
      <c r="CR559" s="600" t="str">
        <f t="shared" si="2852"/>
        <v/>
      </c>
    </row>
    <row r="560" spans="91:96" x14ac:dyDescent="0.25">
      <c r="CM560" s="125"/>
      <c r="CO560" s="125" t="str">
        <f t="shared" si="2850"/>
        <v/>
      </c>
      <c r="CP560" s="600" t="str">
        <f t="shared" si="2851"/>
        <v/>
      </c>
      <c r="CQ560" s="600" t="str">
        <f t="shared" si="2853"/>
        <v/>
      </c>
      <c r="CR560" s="600" t="str">
        <f t="shared" si="2852"/>
        <v/>
      </c>
    </row>
    <row r="561" spans="91:96" x14ac:dyDescent="0.25">
      <c r="CM561" s="125"/>
      <c r="CO561" s="125" t="str">
        <f t="shared" si="2850"/>
        <v/>
      </c>
      <c r="CP561" s="600" t="str">
        <f t="shared" si="2851"/>
        <v/>
      </c>
      <c r="CQ561" s="600" t="str">
        <f t="shared" si="2853"/>
        <v/>
      </c>
      <c r="CR561" s="600" t="str">
        <f t="shared" si="2852"/>
        <v/>
      </c>
    </row>
    <row r="562" spans="91:96" x14ac:dyDescent="0.25">
      <c r="CM562" s="125"/>
      <c r="CO562" s="125" t="str">
        <f t="shared" si="2850"/>
        <v/>
      </c>
      <c r="CP562" s="600" t="str">
        <f t="shared" si="2851"/>
        <v/>
      </c>
      <c r="CQ562" s="600" t="str">
        <f t="shared" si="2853"/>
        <v/>
      </c>
      <c r="CR562" s="600" t="str">
        <f t="shared" si="2852"/>
        <v/>
      </c>
    </row>
    <row r="563" spans="91:96" x14ac:dyDescent="0.25">
      <c r="CM563" s="125"/>
      <c r="CO563" s="125" t="str">
        <f t="shared" si="2850"/>
        <v/>
      </c>
      <c r="CP563" s="600" t="str">
        <f t="shared" si="2851"/>
        <v/>
      </c>
      <c r="CQ563" s="600" t="str">
        <f t="shared" si="2853"/>
        <v/>
      </c>
      <c r="CR563" s="600" t="str">
        <f t="shared" si="2852"/>
        <v/>
      </c>
    </row>
    <row r="564" spans="91:96" x14ac:dyDescent="0.25">
      <c r="CM564" s="125"/>
      <c r="CO564" s="125" t="str">
        <f t="shared" si="2850"/>
        <v/>
      </c>
      <c r="CP564" s="600" t="str">
        <f t="shared" si="2851"/>
        <v/>
      </c>
      <c r="CQ564" s="600" t="str">
        <f t="shared" si="2853"/>
        <v/>
      </c>
      <c r="CR564" s="600" t="str">
        <f t="shared" si="2852"/>
        <v/>
      </c>
    </row>
    <row r="565" spans="91:96" x14ac:dyDescent="0.25">
      <c r="CM565" s="125"/>
      <c r="CO565" s="125" t="str">
        <f t="shared" si="2850"/>
        <v/>
      </c>
      <c r="CP565" s="600" t="str">
        <f t="shared" si="2851"/>
        <v/>
      </c>
      <c r="CQ565" s="600" t="str">
        <f t="shared" si="2853"/>
        <v/>
      </c>
      <c r="CR565" s="600" t="str">
        <f t="shared" si="2852"/>
        <v/>
      </c>
    </row>
    <row r="566" spans="91:96" x14ac:dyDescent="0.25">
      <c r="CM566" s="125"/>
      <c r="CO566" s="125" t="str">
        <f t="shared" si="2850"/>
        <v/>
      </c>
      <c r="CP566" s="600" t="str">
        <f t="shared" si="2851"/>
        <v/>
      </c>
      <c r="CQ566" s="600" t="str">
        <f t="shared" si="2853"/>
        <v/>
      </c>
      <c r="CR566" s="600" t="str">
        <f t="shared" si="2852"/>
        <v/>
      </c>
    </row>
    <row r="567" spans="91:96" x14ac:dyDescent="0.25">
      <c r="CM567" s="125"/>
      <c r="CO567" s="125" t="str">
        <f t="shared" si="2850"/>
        <v/>
      </c>
      <c r="CP567" s="600" t="str">
        <f t="shared" si="2851"/>
        <v/>
      </c>
      <c r="CQ567" s="600" t="str">
        <f t="shared" si="2853"/>
        <v/>
      </c>
      <c r="CR567" s="600" t="str">
        <f t="shared" si="2852"/>
        <v/>
      </c>
    </row>
    <row r="568" spans="91:96" x14ac:dyDescent="0.25">
      <c r="CM568" s="125"/>
      <c r="CO568" s="125" t="str">
        <f t="shared" si="2850"/>
        <v/>
      </c>
      <c r="CP568" s="600" t="str">
        <f t="shared" si="2851"/>
        <v/>
      </c>
      <c r="CQ568" s="600" t="str">
        <f t="shared" si="2853"/>
        <v/>
      </c>
      <c r="CR568" s="600" t="str">
        <f t="shared" si="2852"/>
        <v/>
      </c>
    </row>
    <row r="569" spans="91:96" x14ac:dyDescent="0.25">
      <c r="CM569" s="125"/>
      <c r="CO569" s="125" t="str">
        <f t="shared" si="2850"/>
        <v/>
      </c>
      <c r="CP569" s="600" t="str">
        <f t="shared" si="2851"/>
        <v/>
      </c>
      <c r="CQ569" s="600" t="str">
        <f t="shared" si="2853"/>
        <v/>
      </c>
      <c r="CR569" s="600" t="str">
        <f t="shared" si="2852"/>
        <v/>
      </c>
    </row>
    <row r="570" spans="91:96" x14ac:dyDescent="0.25">
      <c r="CM570" s="125"/>
      <c r="CO570" s="125" t="str">
        <f t="shared" si="2850"/>
        <v/>
      </c>
      <c r="CP570" s="600" t="str">
        <f t="shared" si="2851"/>
        <v/>
      </c>
      <c r="CQ570" s="600" t="str">
        <f t="shared" si="2853"/>
        <v/>
      </c>
      <c r="CR570" s="600" t="str">
        <f t="shared" si="2852"/>
        <v/>
      </c>
    </row>
    <row r="571" spans="91:96" x14ac:dyDescent="0.25">
      <c r="CM571" s="125"/>
      <c r="CO571" s="125" t="str">
        <f t="shared" si="2850"/>
        <v/>
      </c>
      <c r="CP571" s="600" t="str">
        <f t="shared" si="2851"/>
        <v/>
      </c>
      <c r="CQ571" s="600" t="str">
        <f t="shared" si="2853"/>
        <v/>
      </c>
      <c r="CR571" s="600" t="str">
        <f t="shared" si="2852"/>
        <v/>
      </c>
    </row>
    <row r="572" spans="91:96" x14ac:dyDescent="0.25">
      <c r="CM572" s="125"/>
      <c r="CO572" s="125" t="str">
        <f t="shared" si="2850"/>
        <v/>
      </c>
      <c r="CP572" s="600" t="str">
        <f t="shared" si="2851"/>
        <v/>
      </c>
      <c r="CQ572" s="600" t="str">
        <f t="shared" si="2853"/>
        <v/>
      </c>
      <c r="CR572" s="600" t="str">
        <f t="shared" si="2852"/>
        <v/>
      </c>
    </row>
    <row r="573" spans="91:96" x14ac:dyDescent="0.25">
      <c r="CM573" s="125"/>
      <c r="CO573" s="125" t="str">
        <f t="shared" si="2850"/>
        <v/>
      </c>
      <c r="CP573" s="600" t="str">
        <f t="shared" si="2851"/>
        <v/>
      </c>
      <c r="CQ573" s="600" t="str">
        <f t="shared" si="2853"/>
        <v/>
      </c>
      <c r="CR573" s="600" t="str">
        <f t="shared" si="2852"/>
        <v/>
      </c>
    </row>
    <row r="574" spans="91:96" x14ac:dyDescent="0.25">
      <c r="CM574" s="125"/>
      <c r="CO574" s="125" t="str">
        <f t="shared" si="2850"/>
        <v/>
      </c>
      <c r="CP574" s="600" t="str">
        <f t="shared" si="2851"/>
        <v/>
      </c>
      <c r="CQ574" s="600" t="str">
        <f t="shared" si="2853"/>
        <v/>
      </c>
      <c r="CR574" s="600" t="str">
        <f t="shared" si="2852"/>
        <v/>
      </c>
    </row>
    <row r="575" spans="91:96" x14ac:dyDescent="0.25">
      <c r="CM575" s="125"/>
      <c r="CO575" s="125" t="str">
        <f t="shared" si="2850"/>
        <v/>
      </c>
      <c r="CP575" s="600" t="str">
        <f t="shared" si="2851"/>
        <v/>
      </c>
      <c r="CQ575" s="600" t="str">
        <f t="shared" si="2853"/>
        <v/>
      </c>
      <c r="CR575" s="600" t="str">
        <f t="shared" si="2852"/>
        <v/>
      </c>
    </row>
    <row r="576" spans="91:96" x14ac:dyDescent="0.25">
      <c r="CM576" s="125"/>
      <c r="CO576" s="125" t="str">
        <f t="shared" si="2850"/>
        <v/>
      </c>
      <c r="CP576" s="600" t="str">
        <f t="shared" si="2851"/>
        <v/>
      </c>
      <c r="CQ576" s="600" t="str">
        <f t="shared" si="2853"/>
        <v/>
      </c>
      <c r="CR576" s="600" t="str">
        <f t="shared" si="2852"/>
        <v/>
      </c>
    </row>
    <row r="577" spans="91:96" x14ac:dyDescent="0.25">
      <c r="CM577" s="125"/>
      <c r="CO577" s="125" t="str">
        <f t="shared" si="2850"/>
        <v/>
      </c>
      <c r="CP577" s="600" t="str">
        <f t="shared" si="2851"/>
        <v/>
      </c>
      <c r="CQ577" s="600" t="str">
        <f t="shared" si="2853"/>
        <v/>
      </c>
      <c r="CR577" s="600" t="str">
        <f t="shared" si="2852"/>
        <v/>
      </c>
    </row>
    <row r="578" spans="91:96" x14ac:dyDescent="0.25">
      <c r="CM578" s="125"/>
      <c r="CO578" s="125" t="str">
        <f t="shared" si="2850"/>
        <v/>
      </c>
      <c r="CP578" s="600" t="str">
        <f t="shared" si="2851"/>
        <v/>
      </c>
      <c r="CQ578" s="600" t="str">
        <f t="shared" si="2853"/>
        <v/>
      </c>
      <c r="CR578" s="600" t="str">
        <f t="shared" si="2852"/>
        <v/>
      </c>
    </row>
    <row r="579" spans="91:96" x14ac:dyDescent="0.25">
      <c r="CM579" s="125"/>
      <c r="CO579" s="125" t="str">
        <f t="shared" si="2850"/>
        <v/>
      </c>
      <c r="CP579" s="600" t="str">
        <f t="shared" si="2851"/>
        <v/>
      </c>
      <c r="CQ579" s="600" t="str">
        <f t="shared" si="2853"/>
        <v/>
      </c>
      <c r="CR579" s="600" t="str">
        <f t="shared" si="2852"/>
        <v/>
      </c>
    </row>
    <row r="580" spans="91:96" x14ac:dyDescent="0.25">
      <c r="CM580" s="125"/>
      <c r="CO580" s="125" t="str">
        <f t="shared" si="2850"/>
        <v/>
      </c>
      <c r="CP580" s="600" t="str">
        <f t="shared" si="2851"/>
        <v/>
      </c>
      <c r="CQ580" s="600" t="str">
        <f t="shared" si="2853"/>
        <v/>
      </c>
      <c r="CR580" s="600" t="str">
        <f t="shared" si="2852"/>
        <v/>
      </c>
    </row>
    <row r="581" spans="91:96" x14ac:dyDescent="0.25">
      <c r="CM581" s="125"/>
      <c r="CO581" s="125" t="str">
        <f t="shared" si="2850"/>
        <v/>
      </c>
      <c r="CP581" s="600" t="str">
        <f t="shared" si="2851"/>
        <v/>
      </c>
      <c r="CQ581" s="600" t="str">
        <f t="shared" si="2853"/>
        <v/>
      </c>
      <c r="CR581" s="600" t="str">
        <f t="shared" si="2852"/>
        <v/>
      </c>
    </row>
    <row r="582" spans="91:96" x14ac:dyDescent="0.25">
      <c r="CM582" s="125"/>
      <c r="CO582" s="125" t="str">
        <f t="shared" si="2850"/>
        <v/>
      </c>
      <c r="CP582" s="600" t="str">
        <f t="shared" si="2851"/>
        <v/>
      </c>
      <c r="CQ582" s="600" t="str">
        <f t="shared" si="2853"/>
        <v/>
      </c>
      <c r="CR582" s="600" t="str">
        <f t="shared" si="2852"/>
        <v/>
      </c>
    </row>
    <row r="583" spans="91:96" x14ac:dyDescent="0.25">
      <c r="CM583" s="125"/>
      <c r="CO583" s="125" t="str">
        <f t="shared" si="2850"/>
        <v/>
      </c>
      <c r="CP583" s="600" t="str">
        <f t="shared" si="2851"/>
        <v/>
      </c>
      <c r="CQ583" s="600" t="str">
        <f t="shared" si="2853"/>
        <v/>
      </c>
      <c r="CR583" s="600" t="str">
        <f t="shared" si="2852"/>
        <v/>
      </c>
    </row>
    <row r="584" spans="91:96" x14ac:dyDescent="0.25">
      <c r="CM584" s="125"/>
      <c r="CO584" s="125" t="str">
        <f t="shared" si="2850"/>
        <v/>
      </c>
      <c r="CP584" s="600" t="str">
        <f t="shared" si="2851"/>
        <v/>
      </c>
      <c r="CQ584" s="600" t="str">
        <f t="shared" si="2853"/>
        <v/>
      </c>
      <c r="CR584" s="600" t="str">
        <f t="shared" si="2852"/>
        <v/>
      </c>
    </row>
    <row r="585" spans="91:96" x14ac:dyDescent="0.25">
      <c r="CM585" s="125"/>
      <c r="CO585" s="125" t="str">
        <f t="shared" si="2850"/>
        <v/>
      </c>
      <c r="CP585" s="600" t="str">
        <f t="shared" si="2851"/>
        <v/>
      </c>
      <c r="CQ585" s="600" t="str">
        <f t="shared" si="2853"/>
        <v/>
      </c>
      <c r="CR585" s="600" t="str">
        <f t="shared" si="2852"/>
        <v/>
      </c>
    </row>
    <row r="586" spans="91:96" x14ac:dyDescent="0.25">
      <c r="CM586" s="125"/>
      <c r="CO586" s="125" t="str">
        <f t="shared" ref="CO586:CO649" si="2854">IF($CM586="","",$CM586)</f>
        <v/>
      </c>
      <c r="CP586" s="600" t="str">
        <f t="shared" ref="CP586:CP649" si="2855">IF($CO586="","",ABS(VLOOKUP(IF(LEFT($CO586,3)="Guy",$CO586,INDEX($CJ$9:$CJ$502,MATCH($CO586,$CK$9:$CK$502,0))),$BT$9:$CD$502,11,0)))</f>
        <v/>
      </c>
      <c r="CQ586" s="600" t="str">
        <f t="shared" si="2853"/>
        <v/>
      </c>
      <c r="CR586" s="600" t="str">
        <f t="shared" ref="CR586:CR649" si="2856">IF($CO586="","",ABS(VLOOKUP(IF(LEFT($CO586,3)="Guy",$CO586,INDEX($CJ$9:$CJ$502,MATCH($CO586,$CK$9:$CK$502,0))),$BT$9:$CD$502,6,0)))</f>
        <v/>
      </c>
    </row>
    <row r="587" spans="91:96" x14ac:dyDescent="0.25">
      <c r="CM587" s="125"/>
      <c r="CO587" s="125" t="str">
        <f t="shared" si="2854"/>
        <v/>
      </c>
      <c r="CP587" s="600" t="str">
        <f t="shared" si="2855"/>
        <v/>
      </c>
      <c r="CQ587" s="600" t="str">
        <f t="shared" si="2853"/>
        <v/>
      </c>
      <c r="CR587" s="600" t="str">
        <f t="shared" si="2856"/>
        <v/>
      </c>
    </row>
    <row r="588" spans="91:96" x14ac:dyDescent="0.25">
      <c r="CM588" s="125"/>
      <c r="CO588" s="125" t="str">
        <f t="shared" si="2854"/>
        <v/>
      </c>
      <c r="CP588" s="600" t="str">
        <f t="shared" si="2855"/>
        <v/>
      </c>
      <c r="CQ588" s="600" t="str">
        <f t="shared" ref="CQ588:CQ651" si="2857">IF($CO588="","",ABS(VLOOKUP(IF(LEFT($CO588,3)="Guy",$CO588,INDEX($CJ$9:$CJ$502,MATCH($CO588,$CK$9:$CK$502,0))),$BT$9:$CD$502,3,0)))</f>
        <v/>
      </c>
      <c r="CR588" s="600" t="str">
        <f t="shared" si="2856"/>
        <v/>
      </c>
    </row>
    <row r="589" spans="91:96" x14ac:dyDescent="0.25">
      <c r="CM589" s="125"/>
      <c r="CO589" s="125" t="str">
        <f t="shared" si="2854"/>
        <v/>
      </c>
      <c r="CP589" s="600" t="str">
        <f t="shared" si="2855"/>
        <v/>
      </c>
      <c r="CQ589" s="600" t="str">
        <f t="shared" si="2857"/>
        <v/>
      </c>
      <c r="CR589" s="600" t="str">
        <f t="shared" si="2856"/>
        <v/>
      </c>
    </row>
    <row r="590" spans="91:96" x14ac:dyDescent="0.25">
      <c r="CM590" s="125"/>
      <c r="CO590" s="125" t="str">
        <f t="shared" si="2854"/>
        <v/>
      </c>
      <c r="CP590" s="600" t="str">
        <f t="shared" si="2855"/>
        <v/>
      </c>
      <c r="CQ590" s="600" t="str">
        <f t="shared" si="2857"/>
        <v/>
      </c>
      <c r="CR590" s="600" t="str">
        <f t="shared" si="2856"/>
        <v/>
      </c>
    </row>
    <row r="591" spans="91:96" x14ac:dyDescent="0.25">
      <c r="CM591" s="125"/>
      <c r="CO591" s="125" t="str">
        <f t="shared" si="2854"/>
        <v/>
      </c>
      <c r="CP591" s="600" t="str">
        <f t="shared" si="2855"/>
        <v/>
      </c>
      <c r="CQ591" s="600" t="str">
        <f t="shared" si="2857"/>
        <v/>
      </c>
      <c r="CR591" s="600" t="str">
        <f t="shared" si="2856"/>
        <v/>
      </c>
    </row>
    <row r="592" spans="91:96" x14ac:dyDescent="0.25">
      <c r="CM592" s="125"/>
      <c r="CO592" s="125" t="str">
        <f t="shared" si="2854"/>
        <v/>
      </c>
      <c r="CP592" s="600" t="str">
        <f t="shared" si="2855"/>
        <v/>
      </c>
      <c r="CQ592" s="600" t="str">
        <f t="shared" si="2857"/>
        <v/>
      </c>
      <c r="CR592" s="600" t="str">
        <f t="shared" si="2856"/>
        <v/>
      </c>
    </row>
    <row r="593" spans="91:96" x14ac:dyDescent="0.25">
      <c r="CM593" s="125"/>
      <c r="CO593" s="125" t="str">
        <f t="shared" si="2854"/>
        <v/>
      </c>
      <c r="CP593" s="600" t="str">
        <f t="shared" si="2855"/>
        <v/>
      </c>
      <c r="CQ593" s="600" t="str">
        <f t="shared" si="2857"/>
        <v/>
      </c>
      <c r="CR593" s="600" t="str">
        <f t="shared" si="2856"/>
        <v/>
      </c>
    </row>
    <row r="594" spans="91:96" x14ac:dyDescent="0.25">
      <c r="CM594" s="125"/>
      <c r="CO594" s="125" t="str">
        <f t="shared" si="2854"/>
        <v/>
      </c>
      <c r="CP594" s="600" t="str">
        <f t="shared" si="2855"/>
        <v/>
      </c>
      <c r="CQ594" s="600" t="str">
        <f t="shared" si="2857"/>
        <v/>
      </c>
      <c r="CR594" s="600" t="str">
        <f t="shared" si="2856"/>
        <v/>
      </c>
    </row>
    <row r="595" spans="91:96" x14ac:dyDescent="0.25">
      <c r="CM595" s="125"/>
      <c r="CO595" s="125" t="str">
        <f t="shared" si="2854"/>
        <v/>
      </c>
      <c r="CP595" s="600" t="str">
        <f t="shared" si="2855"/>
        <v/>
      </c>
      <c r="CQ595" s="600" t="str">
        <f t="shared" si="2857"/>
        <v/>
      </c>
      <c r="CR595" s="600" t="str">
        <f t="shared" si="2856"/>
        <v/>
      </c>
    </row>
    <row r="596" spans="91:96" x14ac:dyDescent="0.25">
      <c r="CM596" s="125"/>
      <c r="CO596" s="125" t="str">
        <f t="shared" si="2854"/>
        <v/>
      </c>
      <c r="CP596" s="600" t="str">
        <f t="shared" si="2855"/>
        <v/>
      </c>
      <c r="CQ596" s="600" t="str">
        <f t="shared" si="2857"/>
        <v/>
      </c>
      <c r="CR596" s="600" t="str">
        <f t="shared" si="2856"/>
        <v/>
      </c>
    </row>
    <row r="597" spans="91:96" x14ac:dyDescent="0.25">
      <c r="CM597" s="125"/>
      <c r="CO597" s="125" t="str">
        <f t="shared" si="2854"/>
        <v/>
      </c>
      <c r="CP597" s="600" t="str">
        <f t="shared" si="2855"/>
        <v/>
      </c>
      <c r="CQ597" s="600" t="str">
        <f t="shared" si="2857"/>
        <v/>
      </c>
      <c r="CR597" s="600" t="str">
        <f t="shared" si="2856"/>
        <v/>
      </c>
    </row>
    <row r="598" spans="91:96" x14ac:dyDescent="0.25">
      <c r="CM598" s="125"/>
      <c r="CO598" s="125" t="str">
        <f t="shared" si="2854"/>
        <v/>
      </c>
      <c r="CP598" s="600" t="str">
        <f t="shared" si="2855"/>
        <v/>
      </c>
      <c r="CQ598" s="600" t="str">
        <f t="shared" si="2857"/>
        <v/>
      </c>
      <c r="CR598" s="600" t="str">
        <f t="shared" si="2856"/>
        <v/>
      </c>
    </row>
    <row r="599" spans="91:96" x14ac:dyDescent="0.25">
      <c r="CM599" s="125"/>
      <c r="CO599" s="125" t="str">
        <f t="shared" si="2854"/>
        <v/>
      </c>
      <c r="CP599" s="600" t="str">
        <f t="shared" si="2855"/>
        <v/>
      </c>
      <c r="CQ599" s="600" t="str">
        <f t="shared" si="2857"/>
        <v/>
      </c>
      <c r="CR599" s="600" t="str">
        <f t="shared" si="2856"/>
        <v/>
      </c>
    </row>
    <row r="600" spans="91:96" x14ac:dyDescent="0.25">
      <c r="CM600" s="125"/>
      <c r="CO600" s="125" t="str">
        <f t="shared" si="2854"/>
        <v/>
      </c>
      <c r="CP600" s="600" t="str">
        <f t="shared" si="2855"/>
        <v/>
      </c>
      <c r="CQ600" s="600" t="str">
        <f t="shared" si="2857"/>
        <v/>
      </c>
      <c r="CR600" s="600" t="str">
        <f t="shared" si="2856"/>
        <v/>
      </c>
    </row>
    <row r="601" spans="91:96" x14ac:dyDescent="0.25">
      <c r="CM601" s="125"/>
      <c r="CO601" s="125" t="str">
        <f t="shared" si="2854"/>
        <v/>
      </c>
      <c r="CP601" s="600" t="str">
        <f t="shared" si="2855"/>
        <v/>
      </c>
      <c r="CQ601" s="600" t="str">
        <f t="shared" si="2857"/>
        <v/>
      </c>
      <c r="CR601" s="600" t="str">
        <f t="shared" si="2856"/>
        <v/>
      </c>
    </row>
    <row r="602" spans="91:96" x14ac:dyDescent="0.25">
      <c r="CM602" s="125"/>
      <c r="CO602" s="125" t="str">
        <f t="shared" si="2854"/>
        <v/>
      </c>
      <c r="CP602" s="600" t="str">
        <f t="shared" si="2855"/>
        <v/>
      </c>
      <c r="CQ602" s="600" t="str">
        <f t="shared" si="2857"/>
        <v/>
      </c>
      <c r="CR602" s="600" t="str">
        <f t="shared" si="2856"/>
        <v/>
      </c>
    </row>
    <row r="603" spans="91:96" x14ac:dyDescent="0.25">
      <c r="CM603" s="125"/>
      <c r="CO603" s="125" t="str">
        <f t="shared" si="2854"/>
        <v/>
      </c>
      <c r="CP603" s="600" t="str">
        <f t="shared" si="2855"/>
        <v/>
      </c>
      <c r="CQ603" s="600" t="str">
        <f t="shared" si="2857"/>
        <v/>
      </c>
      <c r="CR603" s="600" t="str">
        <f t="shared" si="2856"/>
        <v/>
      </c>
    </row>
    <row r="604" spans="91:96" x14ac:dyDescent="0.25">
      <c r="CM604" s="125"/>
      <c r="CO604" s="125" t="str">
        <f t="shared" si="2854"/>
        <v/>
      </c>
      <c r="CP604" s="600" t="str">
        <f t="shared" si="2855"/>
        <v/>
      </c>
      <c r="CQ604" s="600" t="str">
        <f t="shared" si="2857"/>
        <v/>
      </c>
      <c r="CR604" s="600" t="str">
        <f t="shared" si="2856"/>
        <v/>
      </c>
    </row>
    <row r="605" spans="91:96" x14ac:dyDescent="0.25">
      <c r="CM605" s="125"/>
      <c r="CO605" s="125" t="str">
        <f t="shared" si="2854"/>
        <v/>
      </c>
      <c r="CP605" s="600" t="str">
        <f t="shared" si="2855"/>
        <v/>
      </c>
      <c r="CQ605" s="600" t="str">
        <f t="shared" si="2857"/>
        <v/>
      </c>
      <c r="CR605" s="600" t="str">
        <f t="shared" si="2856"/>
        <v/>
      </c>
    </row>
    <row r="606" spans="91:96" x14ac:dyDescent="0.25">
      <c r="CM606" s="125"/>
      <c r="CO606" s="125" t="str">
        <f t="shared" si="2854"/>
        <v/>
      </c>
      <c r="CP606" s="600" t="str">
        <f t="shared" si="2855"/>
        <v/>
      </c>
      <c r="CQ606" s="600" t="str">
        <f t="shared" si="2857"/>
        <v/>
      </c>
      <c r="CR606" s="600" t="str">
        <f t="shared" si="2856"/>
        <v/>
      </c>
    </row>
    <row r="607" spans="91:96" x14ac:dyDescent="0.25">
      <c r="CM607" s="125"/>
      <c r="CO607" s="125" t="str">
        <f t="shared" si="2854"/>
        <v/>
      </c>
      <c r="CP607" s="600" t="str">
        <f t="shared" si="2855"/>
        <v/>
      </c>
      <c r="CQ607" s="600" t="str">
        <f t="shared" si="2857"/>
        <v/>
      </c>
      <c r="CR607" s="600" t="str">
        <f t="shared" si="2856"/>
        <v/>
      </c>
    </row>
    <row r="608" spans="91:96" x14ac:dyDescent="0.25">
      <c r="CM608" s="125"/>
      <c r="CO608" s="125" t="str">
        <f t="shared" si="2854"/>
        <v/>
      </c>
      <c r="CP608" s="600" t="str">
        <f t="shared" si="2855"/>
        <v/>
      </c>
      <c r="CQ608" s="600" t="str">
        <f t="shared" si="2857"/>
        <v/>
      </c>
      <c r="CR608" s="600" t="str">
        <f t="shared" si="2856"/>
        <v/>
      </c>
    </row>
    <row r="609" spans="91:96" x14ac:dyDescent="0.25">
      <c r="CM609" s="125"/>
      <c r="CO609" s="125" t="str">
        <f t="shared" si="2854"/>
        <v/>
      </c>
      <c r="CP609" s="600" t="str">
        <f t="shared" si="2855"/>
        <v/>
      </c>
      <c r="CQ609" s="600" t="str">
        <f t="shared" si="2857"/>
        <v/>
      </c>
      <c r="CR609" s="600" t="str">
        <f t="shared" si="2856"/>
        <v/>
      </c>
    </row>
    <row r="610" spans="91:96" x14ac:dyDescent="0.25">
      <c r="CM610" s="125"/>
      <c r="CO610" s="125" t="str">
        <f t="shared" si="2854"/>
        <v/>
      </c>
      <c r="CP610" s="600" t="str">
        <f t="shared" si="2855"/>
        <v/>
      </c>
      <c r="CQ610" s="600" t="str">
        <f t="shared" si="2857"/>
        <v/>
      </c>
      <c r="CR610" s="600" t="str">
        <f t="shared" si="2856"/>
        <v/>
      </c>
    </row>
    <row r="611" spans="91:96" x14ac:dyDescent="0.25">
      <c r="CM611" s="125"/>
      <c r="CO611" s="125" t="str">
        <f t="shared" si="2854"/>
        <v/>
      </c>
      <c r="CP611" s="600" t="str">
        <f t="shared" si="2855"/>
        <v/>
      </c>
      <c r="CQ611" s="600" t="str">
        <f t="shared" si="2857"/>
        <v/>
      </c>
      <c r="CR611" s="600" t="str">
        <f t="shared" si="2856"/>
        <v/>
      </c>
    </row>
    <row r="612" spans="91:96" x14ac:dyDescent="0.25">
      <c r="CM612" s="125"/>
      <c r="CO612" s="125" t="str">
        <f t="shared" si="2854"/>
        <v/>
      </c>
      <c r="CP612" s="600" t="str">
        <f t="shared" si="2855"/>
        <v/>
      </c>
      <c r="CQ612" s="600" t="str">
        <f t="shared" si="2857"/>
        <v/>
      </c>
      <c r="CR612" s="600" t="str">
        <f t="shared" si="2856"/>
        <v/>
      </c>
    </row>
    <row r="613" spans="91:96" x14ac:dyDescent="0.25">
      <c r="CM613" s="125"/>
      <c r="CO613" s="125" t="str">
        <f t="shared" si="2854"/>
        <v/>
      </c>
      <c r="CP613" s="600" t="str">
        <f t="shared" si="2855"/>
        <v/>
      </c>
      <c r="CQ613" s="600" t="str">
        <f t="shared" si="2857"/>
        <v/>
      </c>
      <c r="CR613" s="600" t="str">
        <f t="shared" si="2856"/>
        <v/>
      </c>
    </row>
    <row r="614" spans="91:96" x14ac:dyDescent="0.25">
      <c r="CM614" s="125"/>
      <c r="CO614" s="125" t="str">
        <f t="shared" si="2854"/>
        <v/>
      </c>
      <c r="CP614" s="600" t="str">
        <f t="shared" si="2855"/>
        <v/>
      </c>
      <c r="CQ614" s="600" t="str">
        <f t="shared" si="2857"/>
        <v/>
      </c>
      <c r="CR614" s="600" t="str">
        <f t="shared" si="2856"/>
        <v/>
      </c>
    </row>
    <row r="615" spans="91:96" x14ac:dyDescent="0.25">
      <c r="CM615" s="125"/>
      <c r="CO615" s="125" t="str">
        <f t="shared" si="2854"/>
        <v/>
      </c>
      <c r="CP615" s="600" t="str">
        <f t="shared" si="2855"/>
        <v/>
      </c>
      <c r="CQ615" s="600" t="str">
        <f t="shared" si="2857"/>
        <v/>
      </c>
      <c r="CR615" s="600" t="str">
        <f t="shared" si="2856"/>
        <v/>
      </c>
    </row>
    <row r="616" spans="91:96" x14ac:dyDescent="0.25">
      <c r="CM616" s="125"/>
      <c r="CO616" s="125" t="str">
        <f t="shared" si="2854"/>
        <v/>
      </c>
      <c r="CP616" s="600" t="str">
        <f t="shared" si="2855"/>
        <v/>
      </c>
      <c r="CQ616" s="600" t="str">
        <f t="shared" si="2857"/>
        <v/>
      </c>
      <c r="CR616" s="600" t="str">
        <f t="shared" si="2856"/>
        <v/>
      </c>
    </row>
    <row r="617" spans="91:96" x14ac:dyDescent="0.25">
      <c r="CM617" s="125"/>
      <c r="CO617" s="125" t="str">
        <f t="shared" si="2854"/>
        <v/>
      </c>
      <c r="CP617" s="600" t="str">
        <f t="shared" si="2855"/>
        <v/>
      </c>
      <c r="CQ617" s="600" t="str">
        <f t="shared" si="2857"/>
        <v/>
      </c>
      <c r="CR617" s="600" t="str">
        <f t="shared" si="2856"/>
        <v/>
      </c>
    </row>
    <row r="618" spans="91:96" x14ac:dyDescent="0.25">
      <c r="CM618" s="125"/>
      <c r="CO618" s="125" t="str">
        <f t="shared" si="2854"/>
        <v/>
      </c>
      <c r="CP618" s="600" t="str">
        <f t="shared" si="2855"/>
        <v/>
      </c>
      <c r="CQ618" s="600" t="str">
        <f t="shared" si="2857"/>
        <v/>
      </c>
      <c r="CR618" s="600" t="str">
        <f t="shared" si="2856"/>
        <v/>
      </c>
    </row>
    <row r="619" spans="91:96" x14ac:dyDescent="0.25">
      <c r="CM619" s="125"/>
      <c r="CO619" s="125" t="str">
        <f t="shared" si="2854"/>
        <v/>
      </c>
      <c r="CP619" s="600" t="str">
        <f t="shared" si="2855"/>
        <v/>
      </c>
      <c r="CQ619" s="600" t="str">
        <f t="shared" si="2857"/>
        <v/>
      </c>
      <c r="CR619" s="600" t="str">
        <f t="shared" si="2856"/>
        <v/>
      </c>
    </row>
    <row r="620" spans="91:96" x14ac:dyDescent="0.25">
      <c r="CM620" s="125"/>
      <c r="CO620" s="125" t="str">
        <f t="shared" si="2854"/>
        <v/>
      </c>
      <c r="CP620" s="600" t="str">
        <f t="shared" si="2855"/>
        <v/>
      </c>
      <c r="CQ620" s="600" t="str">
        <f t="shared" si="2857"/>
        <v/>
      </c>
      <c r="CR620" s="600" t="str">
        <f t="shared" si="2856"/>
        <v/>
      </c>
    </row>
    <row r="621" spans="91:96" x14ac:dyDescent="0.25">
      <c r="CM621" s="125"/>
      <c r="CO621" s="125" t="str">
        <f t="shared" si="2854"/>
        <v/>
      </c>
      <c r="CP621" s="600" t="str">
        <f t="shared" si="2855"/>
        <v/>
      </c>
      <c r="CQ621" s="600" t="str">
        <f t="shared" si="2857"/>
        <v/>
      </c>
      <c r="CR621" s="600" t="str">
        <f t="shared" si="2856"/>
        <v/>
      </c>
    </row>
    <row r="622" spans="91:96" x14ac:dyDescent="0.25">
      <c r="CM622" s="125"/>
      <c r="CO622" s="125" t="str">
        <f t="shared" si="2854"/>
        <v/>
      </c>
      <c r="CP622" s="600" t="str">
        <f t="shared" si="2855"/>
        <v/>
      </c>
      <c r="CQ622" s="600" t="str">
        <f t="shared" si="2857"/>
        <v/>
      </c>
      <c r="CR622" s="600" t="str">
        <f t="shared" si="2856"/>
        <v/>
      </c>
    </row>
    <row r="623" spans="91:96" x14ac:dyDescent="0.25">
      <c r="CM623" s="125"/>
      <c r="CO623" s="125" t="str">
        <f t="shared" si="2854"/>
        <v/>
      </c>
      <c r="CP623" s="600" t="str">
        <f t="shared" si="2855"/>
        <v/>
      </c>
      <c r="CQ623" s="600" t="str">
        <f t="shared" si="2857"/>
        <v/>
      </c>
      <c r="CR623" s="600" t="str">
        <f t="shared" si="2856"/>
        <v/>
      </c>
    </row>
    <row r="624" spans="91:96" x14ac:dyDescent="0.25">
      <c r="CM624" s="125"/>
      <c r="CO624" s="125" t="str">
        <f t="shared" si="2854"/>
        <v/>
      </c>
      <c r="CP624" s="600" t="str">
        <f t="shared" si="2855"/>
        <v/>
      </c>
      <c r="CQ624" s="600" t="str">
        <f t="shared" si="2857"/>
        <v/>
      </c>
      <c r="CR624" s="600" t="str">
        <f t="shared" si="2856"/>
        <v/>
      </c>
    </row>
    <row r="625" spans="91:96" x14ac:dyDescent="0.25">
      <c r="CM625" s="125"/>
      <c r="CO625" s="125" t="str">
        <f t="shared" si="2854"/>
        <v/>
      </c>
      <c r="CP625" s="600" t="str">
        <f t="shared" si="2855"/>
        <v/>
      </c>
      <c r="CQ625" s="600" t="str">
        <f t="shared" si="2857"/>
        <v/>
      </c>
      <c r="CR625" s="600" t="str">
        <f t="shared" si="2856"/>
        <v/>
      </c>
    </row>
    <row r="626" spans="91:96" x14ac:dyDescent="0.25">
      <c r="CM626" s="125"/>
      <c r="CO626" s="125" t="str">
        <f t="shared" si="2854"/>
        <v/>
      </c>
      <c r="CP626" s="600" t="str">
        <f t="shared" si="2855"/>
        <v/>
      </c>
      <c r="CQ626" s="600" t="str">
        <f t="shared" si="2857"/>
        <v/>
      </c>
      <c r="CR626" s="600" t="str">
        <f t="shared" si="2856"/>
        <v/>
      </c>
    </row>
    <row r="627" spans="91:96" x14ac:dyDescent="0.25">
      <c r="CM627" s="125"/>
      <c r="CO627" s="125" t="str">
        <f t="shared" si="2854"/>
        <v/>
      </c>
      <c r="CP627" s="600" t="str">
        <f t="shared" si="2855"/>
        <v/>
      </c>
      <c r="CQ627" s="600" t="str">
        <f t="shared" si="2857"/>
        <v/>
      </c>
      <c r="CR627" s="600" t="str">
        <f t="shared" si="2856"/>
        <v/>
      </c>
    </row>
    <row r="628" spans="91:96" x14ac:dyDescent="0.25">
      <c r="CM628" s="125"/>
      <c r="CO628" s="125" t="str">
        <f t="shared" si="2854"/>
        <v/>
      </c>
      <c r="CP628" s="600" t="str">
        <f t="shared" si="2855"/>
        <v/>
      </c>
      <c r="CQ628" s="600" t="str">
        <f t="shared" si="2857"/>
        <v/>
      </c>
      <c r="CR628" s="600" t="str">
        <f t="shared" si="2856"/>
        <v/>
      </c>
    </row>
    <row r="629" spans="91:96" x14ac:dyDescent="0.25">
      <c r="CM629" s="125"/>
      <c r="CO629" s="125" t="str">
        <f t="shared" si="2854"/>
        <v/>
      </c>
      <c r="CP629" s="600" t="str">
        <f t="shared" si="2855"/>
        <v/>
      </c>
      <c r="CQ629" s="600" t="str">
        <f t="shared" si="2857"/>
        <v/>
      </c>
      <c r="CR629" s="600" t="str">
        <f t="shared" si="2856"/>
        <v/>
      </c>
    </row>
    <row r="630" spans="91:96" x14ac:dyDescent="0.25">
      <c r="CM630" s="125"/>
      <c r="CO630" s="125" t="str">
        <f t="shared" si="2854"/>
        <v/>
      </c>
      <c r="CP630" s="600" t="str">
        <f t="shared" si="2855"/>
        <v/>
      </c>
      <c r="CQ630" s="600" t="str">
        <f t="shared" si="2857"/>
        <v/>
      </c>
      <c r="CR630" s="600" t="str">
        <f t="shared" si="2856"/>
        <v/>
      </c>
    </row>
    <row r="631" spans="91:96" x14ac:dyDescent="0.25">
      <c r="CM631" s="125"/>
      <c r="CO631" s="125" t="str">
        <f t="shared" si="2854"/>
        <v/>
      </c>
      <c r="CP631" s="600" t="str">
        <f t="shared" si="2855"/>
        <v/>
      </c>
      <c r="CQ631" s="600" t="str">
        <f t="shared" si="2857"/>
        <v/>
      </c>
      <c r="CR631" s="600" t="str">
        <f t="shared" si="2856"/>
        <v/>
      </c>
    </row>
    <row r="632" spans="91:96" x14ac:dyDescent="0.25">
      <c r="CM632" s="125"/>
      <c r="CO632" s="125" t="str">
        <f t="shared" si="2854"/>
        <v/>
      </c>
      <c r="CP632" s="600" t="str">
        <f t="shared" si="2855"/>
        <v/>
      </c>
      <c r="CQ632" s="600" t="str">
        <f t="shared" si="2857"/>
        <v/>
      </c>
      <c r="CR632" s="600" t="str">
        <f t="shared" si="2856"/>
        <v/>
      </c>
    </row>
    <row r="633" spans="91:96" x14ac:dyDescent="0.25">
      <c r="CM633" s="125"/>
      <c r="CO633" s="125" t="str">
        <f t="shared" si="2854"/>
        <v/>
      </c>
      <c r="CP633" s="600" t="str">
        <f t="shared" si="2855"/>
        <v/>
      </c>
      <c r="CQ633" s="600" t="str">
        <f t="shared" si="2857"/>
        <v/>
      </c>
      <c r="CR633" s="600" t="str">
        <f t="shared" si="2856"/>
        <v/>
      </c>
    </row>
    <row r="634" spans="91:96" x14ac:dyDescent="0.25">
      <c r="CM634" s="125"/>
      <c r="CO634" s="125" t="str">
        <f t="shared" si="2854"/>
        <v/>
      </c>
      <c r="CP634" s="600" t="str">
        <f t="shared" si="2855"/>
        <v/>
      </c>
      <c r="CQ634" s="600" t="str">
        <f t="shared" si="2857"/>
        <v/>
      </c>
      <c r="CR634" s="600" t="str">
        <f t="shared" si="2856"/>
        <v/>
      </c>
    </row>
    <row r="635" spans="91:96" x14ac:dyDescent="0.25">
      <c r="CM635" s="125"/>
      <c r="CO635" s="125" t="str">
        <f t="shared" si="2854"/>
        <v/>
      </c>
      <c r="CP635" s="600" t="str">
        <f t="shared" si="2855"/>
        <v/>
      </c>
      <c r="CQ635" s="600" t="str">
        <f t="shared" si="2857"/>
        <v/>
      </c>
      <c r="CR635" s="600" t="str">
        <f t="shared" si="2856"/>
        <v/>
      </c>
    </row>
    <row r="636" spans="91:96" x14ac:dyDescent="0.25">
      <c r="CM636" s="125"/>
      <c r="CO636" s="125" t="str">
        <f t="shared" si="2854"/>
        <v/>
      </c>
      <c r="CP636" s="600" t="str">
        <f t="shared" si="2855"/>
        <v/>
      </c>
      <c r="CQ636" s="600" t="str">
        <f t="shared" si="2857"/>
        <v/>
      </c>
      <c r="CR636" s="600" t="str">
        <f t="shared" si="2856"/>
        <v/>
      </c>
    </row>
    <row r="637" spans="91:96" x14ac:dyDescent="0.25">
      <c r="CM637" s="125"/>
      <c r="CO637" s="125" t="str">
        <f t="shared" si="2854"/>
        <v/>
      </c>
      <c r="CP637" s="600" t="str">
        <f t="shared" si="2855"/>
        <v/>
      </c>
      <c r="CQ637" s="600" t="str">
        <f t="shared" si="2857"/>
        <v/>
      </c>
      <c r="CR637" s="600" t="str">
        <f t="shared" si="2856"/>
        <v/>
      </c>
    </row>
    <row r="638" spans="91:96" x14ac:dyDescent="0.25">
      <c r="CM638" s="125"/>
      <c r="CO638" s="125" t="str">
        <f t="shared" si="2854"/>
        <v/>
      </c>
      <c r="CP638" s="600" t="str">
        <f t="shared" si="2855"/>
        <v/>
      </c>
      <c r="CQ638" s="600" t="str">
        <f t="shared" si="2857"/>
        <v/>
      </c>
      <c r="CR638" s="600" t="str">
        <f t="shared" si="2856"/>
        <v/>
      </c>
    </row>
    <row r="639" spans="91:96" x14ac:dyDescent="0.25">
      <c r="CM639" s="125"/>
      <c r="CO639" s="125" t="str">
        <f t="shared" si="2854"/>
        <v/>
      </c>
      <c r="CP639" s="600" t="str">
        <f t="shared" si="2855"/>
        <v/>
      </c>
      <c r="CQ639" s="600" t="str">
        <f t="shared" si="2857"/>
        <v/>
      </c>
      <c r="CR639" s="600" t="str">
        <f t="shared" si="2856"/>
        <v/>
      </c>
    </row>
    <row r="640" spans="91:96" x14ac:dyDescent="0.25">
      <c r="CM640" s="125"/>
      <c r="CO640" s="125" t="str">
        <f t="shared" si="2854"/>
        <v/>
      </c>
      <c r="CP640" s="600" t="str">
        <f t="shared" si="2855"/>
        <v/>
      </c>
      <c r="CQ640" s="600" t="str">
        <f t="shared" si="2857"/>
        <v/>
      </c>
      <c r="CR640" s="600" t="str">
        <f t="shared" si="2856"/>
        <v/>
      </c>
    </row>
    <row r="641" spans="91:96" x14ac:dyDescent="0.25">
      <c r="CM641" s="125"/>
      <c r="CO641" s="125" t="str">
        <f t="shared" si="2854"/>
        <v/>
      </c>
      <c r="CP641" s="600" t="str">
        <f t="shared" si="2855"/>
        <v/>
      </c>
      <c r="CQ641" s="600" t="str">
        <f t="shared" si="2857"/>
        <v/>
      </c>
      <c r="CR641" s="600" t="str">
        <f t="shared" si="2856"/>
        <v/>
      </c>
    </row>
    <row r="642" spans="91:96" x14ac:dyDescent="0.25">
      <c r="CM642" s="125"/>
      <c r="CO642" s="125" t="str">
        <f t="shared" si="2854"/>
        <v/>
      </c>
      <c r="CP642" s="600" t="str">
        <f t="shared" si="2855"/>
        <v/>
      </c>
      <c r="CQ642" s="600" t="str">
        <f t="shared" si="2857"/>
        <v/>
      </c>
      <c r="CR642" s="600" t="str">
        <f t="shared" si="2856"/>
        <v/>
      </c>
    </row>
    <row r="643" spans="91:96" x14ac:dyDescent="0.25">
      <c r="CM643" s="125"/>
      <c r="CO643" s="125" t="str">
        <f t="shared" si="2854"/>
        <v/>
      </c>
      <c r="CP643" s="600" t="str">
        <f t="shared" si="2855"/>
        <v/>
      </c>
      <c r="CQ643" s="600" t="str">
        <f t="shared" si="2857"/>
        <v/>
      </c>
      <c r="CR643" s="600" t="str">
        <f t="shared" si="2856"/>
        <v/>
      </c>
    </row>
    <row r="644" spans="91:96" x14ac:dyDescent="0.25">
      <c r="CM644" s="125"/>
      <c r="CO644" s="125" t="str">
        <f t="shared" si="2854"/>
        <v/>
      </c>
      <c r="CP644" s="600" t="str">
        <f t="shared" si="2855"/>
        <v/>
      </c>
      <c r="CQ644" s="600" t="str">
        <f t="shared" si="2857"/>
        <v/>
      </c>
      <c r="CR644" s="600" t="str">
        <f t="shared" si="2856"/>
        <v/>
      </c>
    </row>
    <row r="645" spans="91:96" x14ac:dyDescent="0.25">
      <c r="CM645" s="125"/>
      <c r="CO645" s="125" t="str">
        <f t="shared" si="2854"/>
        <v/>
      </c>
      <c r="CP645" s="600" t="str">
        <f t="shared" si="2855"/>
        <v/>
      </c>
      <c r="CQ645" s="600" t="str">
        <f t="shared" si="2857"/>
        <v/>
      </c>
      <c r="CR645" s="600" t="str">
        <f t="shared" si="2856"/>
        <v/>
      </c>
    </row>
    <row r="646" spans="91:96" x14ac:dyDescent="0.25">
      <c r="CM646" s="125"/>
      <c r="CO646" s="125" t="str">
        <f t="shared" si="2854"/>
        <v/>
      </c>
      <c r="CP646" s="600" t="str">
        <f t="shared" si="2855"/>
        <v/>
      </c>
      <c r="CQ646" s="600" t="str">
        <f t="shared" si="2857"/>
        <v/>
      </c>
      <c r="CR646" s="600" t="str">
        <f t="shared" si="2856"/>
        <v/>
      </c>
    </row>
    <row r="647" spans="91:96" x14ac:dyDescent="0.25">
      <c r="CM647" s="125"/>
      <c r="CO647" s="125" t="str">
        <f t="shared" si="2854"/>
        <v/>
      </c>
      <c r="CP647" s="600" t="str">
        <f t="shared" si="2855"/>
        <v/>
      </c>
      <c r="CQ647" s="600" t="str">
        <f t="shared" si="2857"/>
        <v/>
      </c>
      <c r="CR647" s="600" t="str">
        <f t="shared" si="2856"/>
        <v/>
      </c>
    </row>
    <row r="648" spans="91:96" x14ac:dyDescent="0.25">
      <c r="CM648" s="125"/>
      <c r="CO648" s="125" t="str">
        <f t="shared" si="2854"/>
        <v/>
      </c>
      <c r="CP648" s="600" t="str">
        <f t="shared" si="2855"/>
        <v/>
      </c>
      <c r="CQ648" s="600" t="str">
        <f t="shared" si="2857"/>
        <v/>
      </c>
      <c r="CR648" s="600" t="str">
        <f t="shared" si="2856"/>
        <v/>
      </c>
    </row>
    <row r="649" spans="91:96" x14ac:dyDescent="0.25">
      <c r="CM649" s="125"/>
      <c r="CO649" s="125" t="str">
        <f t="shared" si="2854"/>
        <v/>
      </c>
      <c r="CP649" s="600" t="str">
        <f t="shared" si="2855"/>
        <v/>
      </c>
      <c r="CQ649" s="600" t="str">
        <f t="shared" si="2857"/>
        <v/>
      </c>
      <c r="CR649" s="600" t="str">
        <f t="shared" si="2856"/>
        <v/>
      </c>
    </row>
    <row r="650" spans="91:96" x14ac:dyDescent="0.25">
      <c r="CM650" s="125"/>
      <c r="CO650" s="125" t="str">
        <f t="shared" ref="CO650:CO713" si="2858">IF($CM650="","",$CM650)</f>
        <v/>
      </c>
      <c r="CP650" s="600" t="str">
        <f t="shared" ref="CP650:CP713" si="2859">IF($CO650="","",ABS(VLOOKUP(IF(LEFT($CO650,3)="Guy",$CO650,INDEX($CJ$9:$CJ$502,MATCH($CO650,$CK$9:$CK$502,0))),$BT$9:$CD$502,11,0)))</f>
        <v/>
      </c>
      <c r="CQ650" s="600" t="str">
        <f t="shared" si="2857"/>
        <v/>
      </c>
      <c r="CR650" s="600" t="str">
        <f t="shared" ref="CR650:CR713" si="2860">IF($CO650="","",ABS(VLOOKUP(IF(LEFT($CO650,3)="Guy",$CO650,INDEX($CJ$9:$CJ$502,MATCH($CO650,$CK$9:$CK$502,0))),$BT$9:$CD$502,6,0)))</f>
        <v/>
      </c>
    </row>
    <row r="651" spans="91:96" x14ac:dyDescent="0.25">
      <c r="CM651" s="125"/>
      <c r="CO651" s="125" t="str">
        <f t="shared" si="2858"/>
        <v/>
      </c>
      <c r="CP651" s="600" t="str">
        <f t="shared" si="2859"/>
        <v/>
      </c>
      <c r="CQ651" s="600" t="str">
        <f t="shared" si="2857"/>
        <v/>
      </c>
      <c r="CR651" s="600" t="str">
        <f t="shared" si="2860"/>
        <v/>
      </c>
    </row>
    <row r="652" spans="91:96" x14ac:dyDescent="0.25">
      <c r="CM652" s="125"/>
      <c r="CO652" s="125" t="str">
        <f t="shared" si="2858"/>
        <v/>
      </c>
      <c r="CP652" s="600" t="str">
        <f t="shared" si="2859"/>
        <v/>
      </c>
      <c r="CQ652" s="600" t="str">
        <f t="shared" ref="CQ652:CQ715" si="2861">IF($CO652="","",ABS(VLOOKUP(IF(LEFT($CO652,3)="Guy",$CO652,INDEX($CJ$9:$CJ$502,MATCH($CO652,$CK$9:$CK$502,0))),$BT$9:$CD$502,3,0)))</f>
        <v/>
      </c>
      <c r="CR652" s="600" t="str">
        <f t="shared" si="2860"/>
        <v/>
      </c>
    </row>
    <row r="653" spans="91:96" x14ac:dyDescent="0.25">
      <c r="CM653" s="125"/>
      <c r="CO653" s="125" t="str">
        <f t="shared" si="2858"/>
        <v/>
      </c>
      <c r="CP653" s="600" t="str">
        <f t="shared" si="2859"/>
        <v/>
      </c>
      <c r="CQ653" s="600" t="str">
        <f t="shared" si="2861"/>
        <v/>
      </c>
      <c r="CR653" s="600" t="str">
        <f t="shared" si="2860"/>
        <v/>
      </c>
    </row>
    <row r="654" spans="91:96" x14ac:dyDescent="0.25">
      <c r="CM654" s="125"/>
      <c r="CO654" s="125" t="str">
        <f t="shared" si="2858"/>
        <v/>
      </c>
      <c r="CP654" s="600" t="str">
        <f t="shared" si="2859"/>
        <v/>
      </c>
      <c r="CQ654" s="600" t="str">
        <f t="shared" si="2861"/>
        <v/>
      </c>
      <c r="CR654" s="600" t="str">
        <f t="shared" si="2860"/>
        <v/>
      </c>
    </row>
    <row r="655" spans="91:96" x14ac:dyDescent="0.25">
      <c r="CM655" s="125"/>
      <c r="CO655" s="125" t="str">
        <f t="shared" si="2858"/>
        <v/>
      </c>
      <c r="CP655" s="600" t="str">
        <f t="shared" si="2859"/>
        <v/>
      </c>
      <c r="CQ655" s="600" t="str">
        <f t="shared" si="2861"/>
        <v/>
      </c>
      <c r="CR655" s="600" t="str">
        <f t="shared" si="2860"/>
        <v/>
      </c>
    </row>
    <row r="656" spans="91:96" x14ac:dyDescent="0.25">
      <c r="CM656" s="125"/>
      <c r="CO656" s="125" t="str">
        <f t="shared" si="2858"/>
        <v/>
      </c>
      <c r="CP656" s="600" t="str">
        <f t="shared" si="2859"/>
        <v/>
      </c>
      <c r="CQ656" s="600" t="str">
        <f t="shared" si="2861"/>
        <v/>
      </c>
      <c r="CR656" s="600" t="str">
        <f t="shared" si="2860"/>
        <v/>
      </c>
    </row>
    <row r="657" spans="91:96" x14ac:dyDescent="0.25">
      <c r="CM657" s="125"/>
      <c r="CO657" s="125" t="str">
        <f t="shared" si="2858"/>
        <v/>
      </c>
      <c r="CP657" s="600" t="str">
        <f t="shared" si="2859"/>
        <v/>
      </c>
      <c r="CQ657" s="600" t="str">
        <f t="shared" si="2861"/>
        <v/>
      </c>
      <c r="CR657" s="600" t="str">
        <f t="shared" si="2860"/>
        <v/>
      </c>
    </row>
    <row r="658" spans="91:96" x14ac:dyDescent="0.25">
      <c r="CM658" s="125"/>
      <c r="CO658" s="125" t="str">
        <f t="shared" si="2858"/>
        <v/>
      </c>
      <c r="CP658" s="600" t="str">
        <f t="shared" si="2859"/>
        <v/>
      </c>
      <c r="CQ658" s="600" t="str">
        <f t="shared" si="2861"/>
        <v/>
      </c>
      <c r="CR658" s="600" t="str">
        <f t="shared" si="2860"/>
        <v/>
      </c>
    </row>
    <row r="659" spans="91:96" x14ac:dyDescent="0.25">
      <c r="CM659" s="125"/>
      <c r="CO659" s="125" t="str">
        <f t="shared" si="2858"/>
        <v/>
      </c>
      <c r="CP659" s="600" t="str">
        <f t="shared" si="2859"/>
        <v/>
      </c>
      <c r="CQ659" s="600" t="str">
        <f t="shared" si="2861"/>
        <v/>
      </c>
      <c r="CR659" s="600" t="str">
        <f t="shared" si="2860"/>
        <v/>
      </c>
    </row>
    <row r="660" spans="91:96" x14ac:dyDescent="0.25">
      <c r="CM660" s="125"/>
      <c r="CO660" s="125" t="str">
        <f t="shared" si="2858"/>
        <v/>
      </c>
      <c r="CP660" s="600" t="str">
        <f t="shared" si="2859"/>
        <v/>
      </c>
      <c r="CQ660" s="600" t="str">
        <f t="shared" si="2861"/>
        <v/>
      </c>
      <c r="CR660" s="600" t="str">
        <f t="shared" si="2860"/>
        <v/>
      </c>
    </row>
    <row r="661" spans="91:96" x14ac:dyDescent="0.25">
      <c r="CM661" s="125"/>
      <c r="CO661" s="125" t="str">
        <f t="shared" si="2858"/>
        <v/>
      </c>
      <c r="CP661" s="600" t="str">
        <f t="shared" si="2859"/>
        <v/>
      </c>
      <c r="CQ661" s="600" t="str">
        <f t="shared" si="2861"/>
        <v/>
      </c>
      <c r="CR661" s="600" t="str">
        <f t="shared" si="2860"/>
        <v/>
      </c>
    </row>
    <row r="662" spans="91:96" x14ac:dyDescent="0.25">
      <c r="CM662" s="125"/>
      <c r="CO662" s="125" t="str">
        <f t="shared" si="2858"/>
        <v/>
      </c>
      <c r="CP662" s="600" t="str">
        <f t="shared" si="2859"/>
        <v/>
      </c>
      <c r="CQ662" s="600" t="str">
        <f t="shared" si="2861"/>
        <v/>
      </c>
      <c r="CR662" s="600" t="str">
        <f t="shared" si="2860"/>
        <v/>
      </c>
    </row>
    <row r="663" spans="91:96" x14ac:dyDescent="0.25">
      <c r="CM663" s="125"/>
      <c r="CO663" s="125" t="str">
        <f t="shared" si="2858"/>
        <v/>
      </c>
      <c r="CP663" s="600" t="str">
        <f t="shared" si="2859"/>
        <v/>
      </c>
      <c r="CQ663" s="600" t="str">
        <f t="shared" si="2861"/>
        <v/>
      </c>
      <c r="CR663" s="600" t="str">
        <f t="shared" si="2860"/>
        <v/>
      </c>
    </row>
    <row r="664" spans="91:96" x14ac:dyDescent="0.25">
      <c r="CM664" s="125"/>
      <c r="CO664" s="125" t="str">
        <f t="shared" si="2858"/>
        <v/>
      </c>
      <c r="CP664" s="600" t="str">
        <f t="shared" si="2859"/>
        <v/>
      </c>
      <c r="CQ664" s="600" t="str">
        <f t="shared" si="2861"/>
        <v/>
      </c>
      <c r="CR664" s="600" t="str">
        <f t="shared" si="2860"/>
        <v/>
      </c>
    </row>
    <row r="665" spans="91:96" x14ac:dyDescent="0.25">
      <c r="CM665" s="125"/>
      <c r="CO665" s="125" t="str">
        <f t="shared" si="2858"/>
        <v/>
      </c>
      <c r="CP665" s="600" t="str">
        <f t="shared" si="2859"/>
        <v/>
      </c>
      <c r="CQ665" s="600" t="str">
        <f t="shared" si="2861"/>
        <v/>
      </c>
      <c r="CR665" s="600" t="str">
        <f t="shared" si="2860"/>
        <v/>
      </c>
    </row>
    <row r="666" spans="91:96" x14ac:dyDescent="0.25">
      <c r="CM666" s="125"/>
      <c r="CO666" s="125" t="str">
        <f t="shared" si="2858"/>
        <v/>
      </c>
      <c r="CP666" s="600" t="str">
        <f t="shared" si="2859"/>
        <v/>
      </c>
      <c r="CQ666" s="600" t="str">
        <f t="shared" si="2861"/>
        <v/>
      </c>
      <c r="CR666" s="600" t="str">
        <f t="shared" si="2860"/>
        <v/>
      </c>
    </row>
    <row r="667" spans="91:96" x14ac:dyDescent="0.25">
      <c r="CM667" s="125"/>
      <c r="CO667" s="125" t="str">
        <f t="shared" si="2858"/>
        <v/>
      </c>
      <c r="CP667" s="600" t="str">
        <f t="shared" si="2859"/>
        <v/>
      </c>
      <c r="CQ667" s="600" t="str">
        <f t="shared" si="2861"/>
        <v/>
      </c>
      <c r="CR667" s="600" t="str">
        <f t="shared" si="2860"/>
        <v/>
      </c>
    </row>
    <row r="668" spans="91:96" x14ac:dyDescent="0.25">
      <c r="CM668" s="125"/>
      <c r="CO668" s="125" t="str">
        <f t="shared" si="2858"/>
        <v/>
      </c>
      <c r="CP668" s="600" t="str">
        <f t="shared" si="2859"/>
        <v/>
      </c>
      <c r="CQ668" s="600" t="str">
        <f t="shared" si="2861"/>
        <v/>
      </c>
      <c r="CR668" s="600" t="str">
        <f t="shared" si="2860"/>
        <v/>
      </c>
    </row>
    <row r="669" spans="91:96" x14ac:dyDescent="0.25">
      <c r="CM669" s="125"/>
      <c r="CO669" s="125" t="str">
        <f t="shared" si="2858"/>
        <v/>
      </c>
      <c r="CP669" s="600" t="str">
        <f t="shared" si="2859"/>
        <v/>
      </c>
      <c r="CQ669" s="600" t="str">
        <f t="shared" si="2861"/>
        <v/>
      </c>
      <c r="CR669" s="600" t="str">
        <f t="shared" si="2860"/>
        <v/>
      </c>
    </row>
    <row r="670" spans="91:96" x14ac:dyDescent="0.25">
      <c r="CM670" s="125"/>
      <c r="CO670" s="125" t="str">
        <f t="shared" si="2858"/>
        <v/>
      </c>
      <c r="CP670" s="600" t="str">
        <f t="shared" si="2859"/>
        <v/>
      </c>
      <c r="CQ670" s="600" t="str">
        <f t="shared" si="2861"/>
        <v/>
      </c>
      <c r="CR670" s="600" t="str">
        <f t="shared" si="2860"/>
        <v/>
      </c>
    </row>
    <row r="671" spans="91:96" x14ac:dyDescent="0.25">
      <c r="CM671" s="125"/>
      <c r="CO671" s="125" t="str">
        <f t="shared" si="2858"/>
        <v/>
      </c>
      <c r="CP671" s="600" t="str">
        <f t="shared" si="2859"/>
        <v/>
      </c>
      <c r="CQ671" s="600" t="str">
        <f t="shared" si="2861"/>
        <v/>
      </c>
      <c r="CR671" s="600" t="str">
        <f t="shared" si="2860"/>
        <v/>
      </c>
    </row>
    <row r="672" spans="91:96" x14ac:dyDescent="0.25">
      <c r="CM672" s="125"/>
      <c r="CO672" s="125" t="str">
        <f t="shared" si="2858"/>
        <v/>
      </c>
      <c r="CP672" s="600" t="str">
        <f t="shared" si="2859"/>
        <v/>
      </c>
      <c r="CQ672" s="600" t="str">
        <f t="shared" si="2861"/>
        <v/>
      </c>
      <c r="CR672" s="600" t="str">
        <f t="shared" si="2860"/>
        <v/>
      </c>
    </row>
    <row r="673" spans="91:96" x14ac:dyDescent="0.25">
      <c r="CM673" s="125"/>
      <c r="CO673" s="125" t="str">
        <f t="shared" si="2858"/>
        <v/>
      </c>
      <c r="CP673" s="600" t="str">
        <f t="shared" si="2859"/>
        <v/>
      </c>
      <c r="CQ673" s="600" t="str">
        <f t="shared" si="2861"/>
        <v/>
      </c>
      <c r="CR673" s="600" t="str">
        <f t="shared" si="2860"/>
        <v/>
      </c>
    </row>
    <row r="674" spans="91:96" x14ac:dyDescent="0.25">
      <c r="CM674" s="125"/>
      <c r="CO674" s="125" t="str">
        <f t="shared" si="2858"/>
        <v/>
      </c>
      <c r="CP674" s="600" t="str">
        <f t="shared" si="2859"/>
        <v/>
      </c>
      <c r="CQ674" s="600" t="str">
        <f t="shared" si="2861"/>
        <v/>
      </c>
      <c r="CR674" s="600" t="str">
        <f t="shared" si="2860"/>
        <v/>
      </c>
    </row>
    <row r="675" spans="91:96" x14ac:dyDescent="0.25">
      <c r="CM675" s="125"/>
      <c r="CO675" s="125" t="str">
        <f t="shared" si="2858"/>
        <v/>
      </c>
      <c r="CP675" s="600" t="str">
        <f t="shared" si="2859"/>
        <v/>
      </c>
      <c r="CQ675" s="600" t="str">
        <f t="shared" si="2861"/>
        <v/>
      </c>
      <c r="CR675" s="600" t="str">
        <f t="shared" si="2860"/>
        <v/>
      </c>
    </row>
    <row r="676" spans="91:96" x14ac:dyDescent="0.25">
      <c r="CM676" s="125"/>
      <c r="CO676" s="125" t="str">
        <f t="shared" si="2858"/>
        <v/>
      </c>
      <c r="CP676" s="600" t="str">
        <f t="shared" si="2859"/>
        <v/>
      </c>
      <c r="CQ676" s="600" t="str">
        <f t="shared" si="2861"/>
        <v/>
      </c>
      <c r="CR676" s="600" t="str">
        <f t="shared" si="2860"/>
        <v/>
      </c>
    </row>
    <row r="677" spans="91:96" x14ac:dyDescent="0.25">
      <c r="CM677" s="125"/>
      <c r="CO677" s="125" t="str">
        <f t="shared" si="2858"/>
        <v/>
      </c>
      <c r="CP677" s="600" t="str">
        <f t="shared" si="2859"/>
        <v/>
      </c>
      <c r="CQ677" s="600" t="str">
        <f t="shared" si="2861"/>
        <v/>
      </c>
      <c r="CR677" s="600" t="str">
        <f t="shared" si="2860"/>
        <v/>
      </c>
    </row>
    <row r="678" spans="91:96" x14ac:dyDescent="0.25">
      <c r="CM678" s="125"/>
      <c r="CO678" s="125" t="str">
        <f t="shared" si="2858"/>
        <v/>
      </c>
      <c r="CP678" s="600" t="str">
        <f t="shared" si="2859"/>
        <v/>
      </c>
      <c r="CQ678" s="600" t="str">
        <f t="shared" si="2861"/>
        <v/>
      </c>
      <c r="CR678" s="600" t="str">
        <f t="shared" si="2860"/>
        <v/>
      </c>
    </row>
    <row r="679" spans="91:96" x14ac:dyDescent="0.25">
      <c r="CM679" s="125"/>
      <c r="CO679" s="125" t="str">
        <f t="shared" si="2858"/>
        <v/>
      </c>
      <c r="CP679" s="600" t="str">
        <f t="shared" si="2859"/>
        <v/>
      </c>
      <c r="CQ679" s="600" t="str">
        <f t="shared" si="2861"/>
        <v/>
      </c>
      <c r="CR679" s="600" t="str">
        <f t="shared" si="2860"/>
        <v/>
      </c>
    </row>
    <row r="680" spans="91:96" x14ac:dyDescent="0.25">
      <c r="CM680" s="125"/>
      <c r="CO680" s="125" t="str">
        <f t="shared" si="2858"/>
        <v/>
      </c>
      <c r="CP680" s="600" t="str">
        <f t="shared" si="2859"/>
        <v/>
      </c>
      <c r="CQ680" s="600" t="str">
        <f t="shared" si="2861"/>
        <v/>
      </c>
      <c r="CR680" s="600" t="str">
        <f t="shared" si="2860"/>
        <v/>
      </c>
    </row>
    <row r="681" spans="91:96" x14ac:dyDescent="0.25">
      <c r="CM681" s="125"/>
      <c r="CO681" s="125" t="str">
        <f t="shared" si="2858"/>
        <v/>
      </c>
      <c r="CP681" s="600" t="str">
        <f t="shared" si="2859"/>
        <v/>
      </c>
      <c r="CQ681" s="600" t="str">
        <f t="shared" si="2861"/>
        <v/>
      </c>
      <c r="CR681" s="600" t="str">
        <f t="shared" si="2860"/>
        <v/>
      </c>
    </row>
    <row r="682" spans="91:96" x14ac:dyDescent="0.25">
      <c r="CM682" s="125"/>
      <c r="CO682" s="125" t="str">
        <f t="shared" si="2858"/>
        <v/>
      </c>
      <c r="CP682" s="600" t="str">
        <f t="shared" si="2859"/>
        <v/>
      </c>
      <c r="CQ682" s="600" t="str">
        <f t="shared" si="2861"/>
        <v/>
      </c>
      <c r="CR682" s="600" t="str">
        <f t="shared" si="2860"/>
        <v/>
      </c>
    </row>
    <row r="683" spans="91:96" x14ac:dyDescent="0.25">
      <c r="CM683" s="125"/>
      <c r="CO683" s="125" t="str">
        <f t="shared" si="2858"/>
        <v/>
      </c>
      <c r="CP683" s="600" t="str">
        <f t="shared" si="2859"/>
        <v/>
      </c>
      <c r="CQ683" s="600" t="str">
        <f t="shared" si="2861"/>
        <v/>
      </c>
      <c r="CR683" s="600" t="str">
        <f t="shared" si="2860"/>
        <v/>
      </c>
    </row>
    <row r="684" spans="91:96" x14ac:dyDescent="0.25">
      <c r="CM684" s="125"/>
      <c r="CO684" s="125" t="str">
        <f t="shared" si="2858"/>
        <v/>
      </c>
      <c r="CP684" s="600" t="str">
        <f t="shared" si="2859"/>
        <v/>
      </c>
      <c r="CQ684" s="600" t="str">
        <f t="shared" si="2861"/>
        <v/>
      </c>
      <c r="CR684" s="600" t="str">
        <f t="shared" si="2860"/>
        <v/>
      </c>
    </row>
    <row r="685" spans="91:96" x14ac:dyDescent="0.25">
      <c r="CM685" s="125"/>
      <c r="CO685" s="125" t="str">
        <f t="shared" si="2858"/>
        <v/>
      </c>
      <c r="CP685" s="600" t="str">
        <f t="shared" si="2859"/>
        <v/>
      </c>
      <c r="CQ685" s="600" t="str">
        <f t="shared" si="2861"/>
        <v/>
      </c>
      <c r="CR685" s="600" t="str">
        <f t="shared" si="2860"/>
        <v/>
      </c>
    </row>
    <row r="686" spans="91:96" x14ac:dyDescent="0.25">
      <c r="CM686" s="125"/>
      <c r="CO686" s="125" t="str">
        <f t="shared" si="2858"/>
        <v/>
      </c>
      <c r="CP686" s="600" t="str">
        <f t="shared" si="2859"/>
        <v/>
      </c>
      <c r="CQ686" s="600" t="str">
        <f t="shared" si="2861"/>
        <v/>
      </c>
      <c r="CR686" s="600" t="str">
        <f t="shared" si="2860"/>
        <v/>
      </c>
    </row>
    <row r="687" spans="91:96" x14ac:dyDescent="0.25">
      <c r="CM687" s="125"/>
      <c r="CO687" s="125" t="str">
        <f t="shared" si="2858"/>
        <v/>
      </c>
      <c r="CP687" s="600" t="str">
        <f t="shared" si="2859"/>
        <v/>
      </c>
      <c r="CQ687" s="600" t="str">
        <f t="shared" si="2861"/>
        <v/>
      </c>
      <c r="CR687" s="600" t="str">
        <f t="shared" si="2860"/>
        <v/>
      </c>
    </row>
    <row r="688" spans="91:96" x14ac:dyDescent="0.25">
      <c r="CM688" s="125"/>
      <c r="CO688" s="125" t="str">
        <f t="shared" si="2858"/>
        <v/>
      </c>
      <c r="CP688" s="600" t="str">
        <f t="shared" si="2859"/>
        <v/>
      </c>
      <c r="CQ688" s="600" t="str">
        <f t="shared" si="2861"/>
        <v/>
      </c>
      <c r="CR688" s="600" t="str">
        <f t="shared" si="2860"/>
        <v/>
      </c>
    </row>
    <row r="689" spans="91:96" x14ac:dyDescent="0.25">
      <c r="CM689" s="125"/>
      <c r="CO689" s="125" t="str">
        <f t="shared" si="2858"/>
        <v/>
      </c>
      <c r="CP689" s="600" t="str">
        <f t="shared" si="2859"/>
        <v/>
      </c>
      <c r="CQ689" s="600" t="str">
        <f t="shared" si="2861"/>
        <v/>
      </c>
      <c r="CR689" s="600" t="str">
        <f t="shared" si="2860"/>
        <v/>
      </c>
    </row>
    <row r="690" spans="91:96" x14ac:dyDescent="0.25">
      <c r="CM690" s="125"/>
      <c r="CO690" s="125" t="str">
        <f t="shared" si="2858"/>
        <v/>
      </c>
      <c r="CP690" s="600" t="str">
        <f t="shared" si="2859"/>
        <v/>
      </c>
      <c r="CQ690" s="600" t="str">
        <f t="shared" si="2861"/>
        <v/>
      </c>
      <c r="CR690" s="600" t="str">
        <f t="shared" si="2860"/>
        <v/>
      </c>
    </row>
    <row r="691" spans="91:96" x14ac:dyDescent="0.25">
      <c r="CM691" s="125"/>
      <c r="CO691" s="125" t="str">
        <f t="shared" si="2858"/>
        <v/>
      </c>
      <c r="CP691" s="600" t="str">
        <f t="shared" si="2859"/>
        <v/>
      </c>
      <c r="CQ691" s="600" t="str">
        <f t="shared" si="2861"/>
        <v/>
      </c>
      <c r="CR691" s="600" t="str">
        <f t="shared" si="2860"/>
        <v/>
      </c>
    </row>
    <row r="692" spans="91:96" x14ac:dyDescent="0.25">
      <c r="CM692" s="125"/>
      <c r="CO692" s="125" t="str">
        <f t="shared" si="2858"/>
        <v/>
      </c>
      <c r="CP692" s="600" t="str">
        <f t="shared" si="2859"/>
        <v/>
      </c>
      <c r="CQ692" s="600" t="str">
        <f t="shared" si="2861"/>
        <v/>
      </c>
      <c r="CR692" s="600" t="str">
        <f t="shared" si="2860"/>
        <v/>
      </c>
    </row>
    <row r="693" spans="91:96" x14ac:dyDescent="0.25">
      <c r="CM693" s="125"/>
      <c r="CO693" s="125" t="str">
        <f t="shared" si="2858"/>
        <v/>
      </c>
      <c r="CP693" s="600" t="str">
        <f t="shared" si="2859"/>
        <v/>
      </c>
      <c r="CQ693" s="600" t="str">
        <f t="shared" si="2861"/>
        <v/>
      </c>
      <c r="CR693" s="600" t="str">
        <f t="shared" si="2860"/>
        <v/>
      </c>
    </row>
    <row r="694" spans="91:96" x14ac:dyDescent="0.25">
      <c r="CM694" s="125"/>
      <c r="CO694" s="125" t="str">
        <f t="shared" si="2858"/>
        <v/>
      </c>
      <c r="CP694" s="600" t="str">
        <f t="shared" si="2859"/>
        <v/>
      </c>
      <c r="CQ694" s="600" t="str">
        <f t="shared" si="2861"/>
        <v/>
      </c>
      <c r="CR694" s="600" t="str">
        <f t="shared" si="2860"/>
        <v/>
      </c>
    </row>
    <row r="695" spans="91:96" x14ac:dyDescent="0.25">
      <c r="CM695" s="125"/>
      <c r="CO695" s="125" t="str">
        <f t="shared" si="2858"/>
        <v/>
      </c>
      <c r="CP695" s="600" t="str">
        <f t="shared" si="2859"/>
        <v/>
      </c>
      <c r="CQ695" s="600" t="str">
        <f t="shared" si="2861"/>
        <v/>
      </c>
      <c r="CR695" s="600" t="str">
        <f t="shared" si="2860"/>
        <v/>
      </c>
    </row>
    <row r="696" spans="91:96" x14ac:dyDescent="0.25">
      <c r="CM696" s="125"/>
      <c r="CO696" s="125" t="str">
        <f t="shared" si="2858"/>
        <v/>
      </c>
      <c r="CP696" s="600" t="str">
        <f t="shared" si="2859"/>
        <v/>
      </c>
      <c r="CQ696" s="600" t="str">
        <f t="shared" si="2861"/>
        <v/>
      </c>
      <c r="CR696" s="600" t="str">
        <f t="shared" si="2860"/>
        <v/>
      </c>
    </row>
    <row r="697" spans="91:96" x14ac:dyDescent="0.25">
      <c r="CM697" s="125"/>
      <c r="CO697" s="125" t="str">
        <f t="shared" si="2858"/>
        <v/>
      </c>
      <c r="CP697" s="600" t="str">
        <f t="shared" si="2859"/>
        <v/>
      </c>
      <c r="CQ697" s="600" t="str">
        <f t="shared" si="2861"/>
        <v/>
      </c>
      <c r="CR697" s="600" t="str">
        <f t="shared" si="2860"/>
        <v/>
      </c>
    </row>
    <row r="698" spans="91:96" x14ac:dyDescent="0.25">
      <c r="CM698" s="125"/>
      <c r="CO698" s="125" t="str">
        <f t="shared" si="2858"/>
        <v/>
      </c>
      <c r="CP698" s="600" t="str">
        <f t="shared" si="2859"/>
        <v/>
      </c>
      <c r="CQ698" s="600" t="str">
        <f t="shared" si="2861"/>
        <v/>
      </c>
      <c r="CR698" s="600" t="str">
        <f t="shared" si="2860"/>
        <v/>
      </c>
    </row>
    <row r="699" spans="91:96" x14ac:dyDescent="0.25">
      <c r="CM699" s="125"/>
      <c r="CO699" s="125" t="str">
        <f t="shared" si="2858"/>
        <v/>
      </c>
      <c r="CP699" s="600" t="str">
        <f t="shared" si="2859"/>
        <v/>
      </c>
      <c r="CQ699" s="600" t="str">
        <f t="shared" si="2861"/>
        <v/>
      </c>
      <c r="CR699" s="600" t="str">
        <f t="shared" si="2860"/>
        <v/>
      </c>
    </row>
    <row r="700" spans="91:96" x14ac:dyDescent="0.25">
      <c r="CM700" s="125"/>
      <c r="CO700" s="125" t="str">
        <f t="shared" si="2858"/>
        <v/>
      </c>
      <c r="CP700" s="600" t="str">
        <f t="shared" si="2859"/>
        <v/>
      </c>
      <c r="CQ700" s="600" t="str">
        <f t="shared" si="2861"/>
        <v/>
      </c>
      <c r="CR700" s="600" t="str">
        <f t="shared" si="2860"/>
        <v/>
      </c>
    </row>
    <row r="701" spans="91:96" x14ac:dyDescent="0.25">
      <c r="CM701" s="125"/>
      <c r="CO701" s="125" t="str">
        <f t="shared" si="2858"/>
        <v/>
      </c>
      <c r="CP701" s="600" t="str">
        <f t="shared" si="2859"/>
        <v/>
      </c>
      <c r="CQ701" s="600" t="str">
        <f t="shared" si="2861"/>
        <v/>
      </c>
      <c r="CR701" s="600" t="str">
        <f t="shared" si="2860"/>
        <v/>
      </c>
    </row>
    <row r="702" spans="91:96" x14ac:dyDescent="0.25">
      <c r="CM702" s="125"/>
      <c r="CO702" s="125" t="str">
        <f t="shared" si="2858"/>
        <v/>
      </c>
      <c r="CP702" s="600" t="str">
        <f t="shared" si="2859"/>
        <v/>
      </c>
      <c r="CQ702" s="600" t="str">
        <f t="shared" si="2861"/>
        <v/>
      </c>
      <c r="CR702" s="600" t="str">
        <f t="shared" si="2860"/>
        <v/>
      </c>
    </row>
    <row r="703" spans="91:96" x14ac:dyDescent="0.25">
      <c r="CM703" s="125"/>
      <c r="CO703" s="125" t="str">
        <f t="shared" si="2858"/>
        <v/>
      </c>
      <c r="CP703" s="600" t="str">
        <f t="shared" si="2859"/>
        <v/>
      </c>
      <c r="CQ703" s="600" t="str">
        <f t="shared" si="2861"/>
        <v/>
      </c>
      <c r="CR703" s="600" t="str">
        <f t="shared" si="2860"/>
        <v/>
      </c>
    </row>
    <row r="704" spans="91:96" x14ac:dyDescent="0.25">
      <c r="CM704" s="125"/>
      <c r="CO704" s="125" t="str">
        <f t="shared" si="2858"/>
        <v/>
      </c>
      <c r="CP704" s="600" t="str">
        <f t="shared" si="2859"/>
        <v/>
      </c>
      <c r="CQ704" s="600" t="str">
        <f t="shared" si="2861"/>
        <v/>
      </c>
      <c r="CR704" s="600" t="str">
        <f t="shared" si="2860"/>
        <v/>
      </c>
    </row>
    <row r="705" spans="91:96" x14ac:dyDescent="0.25">
      <c r="CM705" s="125"/>
      <c r="CO705" s="125" t="str">
        <f t="shared" si="2858"/>
        <v/>
      </c>
      <c r="CP705" s="600" t="str">
        <f t="shared" si="2859"/>
        <v/>
      </c>
      <c r="CQ705" s="600" t="str">
        <f t="shared" si="2861"/>
        <v/>
      </c>
      <c r="CR705" s="600" t="str">
        <f t="shared" si="2860"/>
        <v/>
      </c>
    </row>
    <row r="706" spans="91:96" x14ac:dyDescent="0.25">
      <c r="CM706" s="125"/>
      <c r="CO706" s="125" t="str">
        <f t="shared" si="2858"/>
        <v/>
      </c>
      <c r="CP706" s="600" t="str">
        <f t="shared" si="2859"/>
        <v/>
      </c>
      <c r="CQ706" s="600" t="str">
        <f t="shared" si="2861"/>
        <v/>
      </c>
      <c r="CR706" s="600" t="str">
        <f t="shared" si="2860"/>
        <v/>
      </c>
    </row>
    <row r="707" spans="91:96" x14ac:dyDescent="0.25">
      <c r="CM707" s="125"/>
      <c r="CO707" s="125" t="str">
        <f t="shared" si="2858"/>
        <v/>
      </c>
      <c r="CP707" s="600" t="str">
        <f t="shared" si="2859"/>
        <v/>
      </c>
      <c r="CQ707" s="600" t="str">
        <f t="shared" si="2861"/>
        <v/>
      </c>
      <c r="CR707" s="600" t="str">
        <f t="shared" si="2860"/>
        <v/>
      </c>
    </row>
    <row r="708" spans="91:96" x14ac:dyDescent="0.25">
      <c r="CM708" s="125"/>
      <c r="CO708" s="125" t="str">
        <f t="shared" si="2858"/>
        <v/>
      </c>
      <c r="CP708" s="600" t="str">
        <f t="shared" si="2859"/>
        <v/>
      </c>
      <c r="CQ708" s="600" t="str">
        <f t="shared" si="2861"/>
        <v/>
      </c>
      <c r="CR708" s="600" t="str">
        <f t="shared" si="2860"/>
        <v/>
      </c>
    </row>
    <row r="709" spans="91:96" x14ac:dyDescent="0.25">
      <c r="CM709" s="125"/>
      <c r="CO709" s="125" t="str">
        <f t="shared" si="2858"/>
        <v/>
      </c>
      <c r="CP709" s="600" t="str">
        <f t="shared" si="2859"/>
        <v/>
      </c>
      <c r="CQ709" s="600" t="str">
        <f t="shared" si="2861"/>
        <v/>
      </c>
      <c r="CR709" s="600" t="str">
        <f t="shared" si="2860"/>
        <v/>
      </c>
    </row>
    <row r="710" spans="91:96" x14ac:dyDescent="0.25">
      <c r="CM710" s="125"/>
      <c r="CO710" s="125" t="str">
        <f t="shared" si="2858"/>
        <v/>
      </c>
      <c r="CP710" s="600" t="str">
        <f t="shared" si="2859"/>
        <v/>
      </c>
      <c r="CQ710" s="600" t="str">
        <f t="shared" si="2861"/>
        <v/>
      </c>
      <c r="CR710" s="600" t="str">
        <f t="shared" si="2860"/>
        <v/>
      </c>
    </row>
    <row r="711" spans="91:96" x14ac:dyDescent="0.25">
      <c r="CM711" s="125"/>
      <c r="CO711" s="125" t="str">
        <f t="shared" si="2858"/>
        <v/>
      </c>
      <c r="CP711" s="600" t="str">
        <f t="shared" si="2859"/>
        <v/>
      </c>
      <c r="CQ711" s="600" t="str">
        <f t="shared" si="2861"/>
        <v/>
      </c>
      <c r="CR711" s="600" t="str">
        <f t="shared" si="2860"/>
        <v/>
      </c>
    </row>
    <row r="712" spans="91:96" x14ac:dyDescent="0.25">
      <c r="CM712" s="125"/>
      <c r="CO712" s="125" t="str">
        <f t="shared" si="2858"/>
        <v/>
      </c>
      <c r="CP712" s="600" t="str">
        <f t="shared" si="2859"/>
        <v/>
      </c>
      <c r="CQ712" s="600" t="str">
        <f t="shared" si="2861"/>
        <v/>
      </c>
      <c r="CR712" s="600" t="str">
        <f t="shared" si="2860"/>
        <v/>
      </c>
    </row>
    <row r="713" spans="91:96" x14ac:dyDescent="0.25">
      <c r="CM713" s="125"/>
      <c r="CO713" s="125" t="str">
        <f t="shared" si="2858"/>
        <v/>
      </c>
      <c r="CP713" s="600" t="str">
        <f t="shared" si="2859"/>
        <v/>
      </c>
      <c r="CQ713" s="600" t="str">
        <f t="shared" si="2861"/>
        <v/>
      </c>
      <c r="CR713" s="600" t="str">
        <f t="shared" si="2860"/>
        <v/>
      </c>
    </row>
    <row r="714" spans="91:96" x14ac:dyDescent="0.25">
      <c r="CM714" s="125"/>
      <c r="CO714" s="125" t="str">
        <f t="shared" ref="CO714:CO777" si="2862">IF($CM714="","",$CM714)</f>
        <v/>
      </c>
      <c r="CP714" s="600" t="str">
        <f t="shared" ref="CP714:CP777" si="2863">IF($CO714="","",ABS(VLOOKUP(IF(LEFT($CO714,3)="Guy",$CO714,INDEX($CJ$9:$CJ$502,MATCH($CO714,$CK$9:$CK$502,0))),$BT$9:$CD$502,11,0)))</f>
        <v/>
      </c>
      <c r="CQ714" s="600" t="str">
        <f t="shared" si="2861"/>
        <v/>
      </c>
      <c r="CR714" s="600" t="str">
        <f t="shared" ref="CR714:CR777" si="2864">IF($CO714="","",ABS(VLOOKUP(IF(LEFT($CO714,3)="Guy",$CO714,INDEX($CJ$9:$CJ$502,MATCH($CO714,$CK$9:$CK$502,0))),$BT$9:$CD$502,6,0)))</f>
        <v/>
      </c>
    </row>
    <row r="715" spans="91:96" x14ac:dyDescent="0.25">
      <c r="CM715" s="125"/>
      <c r="CO715" s="125" t="str">
        <f t="shared" si="2862"/>
        <v/>
      </c>
      <c r="CP715" s="600" t="str">
        <f t="shared" si="2863"/>
        <v/>
      </c>
      <c r="CQ715" s="600" t="str">
        <f t="shared" si="2861"/>
        <v/>
      </c>
      <c r="CR715" s="600" t="str">
        <f t="shared" si="2864"/>
        <v/>
      </c>
    </row>
    <row r="716" spans="91:96" x14ac:dyDescent="0.25">
      <c r="CM716" s="125"/>
      <c r="CO716" s="125" t="str">
        <f t="shared" si="2862"/>
        <v/>
      </c>
      <c r="CP716" s="600" t="str">
        <f t="shared" si="2863"/>
        <v/>
      </c>
      <c r="CQ716" s="600" t="str">
        <f t="shared" ref="CQ716:CQ779" si="2865">IF($CO716="","",ABS(VLOOKUP(IF(LEFT($CO716,3)="Guy",$CO716,INDEX($CJ$9:$CJ$502,MATCH($CO716,$CK$9:$CK$502,0))),$BT$9:$CD$502,3,0)))</f>
        <v/>
      </c>
      <c r="CR716" s="600" t="str">
        <f t="shared" si="2864"/>
        <v/>
      </c>
    </row>
    <row r="717" spans="91:96" x14ac:dyDescent="0.25">
      <c r="CM717" s="125"/>
      <c r="CO717" s="125" t="str">
        <f t="shared" si="2862"/>
        <v/>
      </c>
      <c r="CP717" s="600" t="str">
        <f t="shared" si="2863"/>
        <v/>
      </c>
      <c r="CQ717" s="600" t="str">
        <f t="shared" si="2865"/>
        <v/>
      </c>
      <c r="CR717" s="600" t="str">
        <f t="shared" si="2864"/>
        <v/>
      </c>
    </row>
    <row r="718" spans="91:96" x14ac:dyDescent="0.25">
      <c r="CM718" s="125"/>
      <c r="CO718" s="125" t="str">
        <f t="shared" si="2862"/>
        <v/>
      </c>
      <c r="CP718" s="600" t="str">
        <f t="shared" si="2863"/>
        <v/>
      </c>
      <c r="CQ718" s="600" t="str">
        <f t="shared" si="2865"/>
        <v/>
      </c>
      <c r="CR718" s="600" t="str">
        <f t="shared" si="2864"/>
        <v/>
      </c>
    </row>
    <row r="719" spans="91:96" x14ac:dyDescent="0.25">
      <c r="CM719" s="125"/>
      <c r="CO719" s="125" t="str">
        <f t="shared" si="2862"/>
        <v/>
      </c>
      <c r="CP719" s="600" t="str">
        <f t="shared" si="2863"/>
        <v/>
      </c>
      <c r="CQ719" s="600" t="str">
        <f t="shared" si="2865"/>
        <v/>
      </c>
      <c r="CR719" s="600" t="str">
        <f t="shared" si="2864"/>
        <v/>
      </c>
    </row>
    <row r="720" spans="91:96" x14ac:dyDescent="0.25">
      <c r="CM720" s="125"/>
      <c r="CO720" s="125" t="str">
        <f t="shared" si="2862"/>
        <v/>
      </c>
      <c r="CP720" s="600" t="str">
        <f t="shared" si="2863"/>
        <v/>
      </c>
      <c r="CQ720" s="600" t="str">
        <f t="shared" si="2865"/>
        <v/>
      </c>
      <c r="CR720" s="600" t="str">
        <f t="shared" si="2864"/>
        <v/>
      </c>
    </row>
    <row r="721" spans="91:96" x14ac:dyDescent="0.25">
      <c r="CM721" s="125"/>
      <c r="CO721" s="125" t="str">
        <f t="shared" si="2862"/>
        <v/>
      </c>
      <c r="CP721" s="600" t="str">
        <f t="shared" si="2863"/>
        <v/>
      </c>
      <c r="CQ721" s="600" t="str">
        <f t="shared" si="2865"/>
        <v/>
      </c>
      <c r="CR721" s="600" t="str">
        <f t="shared" si="2864"/>
        <v/>
      </c>
    </row>
    <row r="722" spans="91:96" x14ac:dyDescent="0.25">
      <c r="CM722" s="125"/>
      <c r="CO722" s="125" t="str">
        <f t="shared" si="2862"/>
        <v/>
      </c>
      <c r="CP722" s="600" t="str">
        <f t="shared" si="2863"/>
        <v/>
      </c>
      <c r="CQ722" s="600" t="str">
        <f t="shared" si="2865"/>
        <v/>
      </c>
      <c r="CR722" s="600" t="str">
        <f t="shared" si="2864"/>
        <v/>
      </c>
    </row>
    <row r="723" spans="91:96" x14ac:dyDescent="0.25">
      <c r="CM723" s="125"/>
      <c r="CO723" s="125" t="str">
        <f t="shared" si="2862"/>
        <v/>
      </c>
      <c r="CP723" s="600" t="str">
        <f t="shared" si="2863"/>
        <v/>
      </c>
      <c r="CQ723" s="600" t="str">
        <f t="shared" si="2865"/>
        <v/>
      </c>
      <c r="CR723" s="600" t="str">
        <f t="shared" si="2864"/>
        <v/>
      </c>
    </row>
    <row r="724" spans="91:96" x14ac:dyDescent="0.25">
      <c r="CM724" s="125"/>
      <c r="CO724" s="125" t="str">
        <f t="shared" si="2862"/>
        <v/>
      </c>
      <c r="CP724" s="600" t="str">
        <f t="shared" si="2863"/>
        <v/>
      </c>
      <c r="CQ724" s="600" t="str">
        <f t="shared" si="2865"/>
        <v/>
      </c>
      <c r="CR724" s="600" t="str">
        <f t="shared" si="2864"/>
        <v/>
      </c>
    </row>
    <row r="725" spans="91:96" x14ac:dyDescent="0.25">
      <c r="CM725" s="125"/>
      <c r="CO725" s="125" t="str">
        <f t="shared" si="2862"/>
        <v/>
      </c>
      <c r="CP725" s="600" t="str">
        <f t="shared" si="2863"/>
        <v/>
      </c>
      <c r="CQ725" s="600" t="str">
        <f t="shared" si="2865"/>
        <v/>
      </c>
      <c r="CR725" s="600" t="str">
        <f t="shared" si="2864"/>
        <v/>
      </c>
    </row>
    <row r="726" spans="91:96" x14ac:dyDescent="0.25">
      <c r="CM726" s="125"/>
      <c r="CO726" s="125" t="str">
        <f t="shared" si="2862"/>
        <v/>
      </c>
      <c r="CP726" s="600" t="str">
        <f t="shared" si="2863"/>
        <v/>
      </c>
      <c r="CQ726" s="600" t="str">
        <f t="shared" si="2865"/>
        <v/>
      </c>
      <c r="CR726" s="600" t="str">
        <f t="shared" si="2864"/>
        <v/>
      </c>
    </row>
    <row r="727" spans="91:96" x14ac:dyDescent="0.25">
      <c r="CM727" s="125"/>
      <c r="CO727" s="125" t="str">
        <f t="shared" si="2862"/>
        <v/>
      </c>
      <c r="CP727" s="600" t="str">
        <f t="shared" si="2863"/>
        <v/>
      </c>
      <c r="CQ727" s="600" t="str">
        <f t="shared" si="2865"/>
        <v/>
      </c>
      <c r="CR727" s="600" t="str">
        <f t="shared" si="2864"/>
        <v/>
      </c>
    </row>
    <row r="728" spans="91:96" x14ac:dyDescent="0.25">
      <c r="CM728" s="125"/>
      <c r="CO728" s="125" t="str">
        <f t="shared" si="2862"/>
        <v/>
      </c>
      <c r="CP728" s="600" t="str">
        <f t="shared" si="2863"/>
        <v/>
      </c>
      <c r="CQ728" s="600" t="str">
        <f t="shared" si="2865"/>
        <v/>
      </c>
      <c r="CR728" s="600" t="str">
        <f t="shared" si="2864"/>
        <v/>
      </c>
    </row>
    <row r="729" spans="91:96" x14ac:dyDescent="0.25">
      <c r="CM729" s="125"/>
      <c r="CO729" s="125" t="str">
        <f t="shared" si="2862"/>
        <v/>
      </c>
      <c r="CP729" s="600" t="str">
        <f t="shared" si="2863"/>
        <v/>
      </c>
      <c r="CQ729" s="600" t="str">
        <f t="shared" si="2865"/>
        <v/>
      </c>
      <c r="CR729" s="600" t="str">
        <f t="shared" si="2864"/>
        <v/>
      </c>
    </row>
    <row r="730" spans="91:96" x14ac:dyDescent="0.25">
      <c r="CM730" s="125"/>
      <c r="CO730" s="125" t="str">
        <f t="shared" si="2862"/>
        <v/>
      </c>
      <c r="CP730" s="600" t="str">
        <f t="shared" si="2863"/>
        <v/>
      </c>
      <c r="CQ730" s="600" t="str">
        <f t="shared" si="2865"/>
        <v/>
      </c>
      <c r="CR730" s="600" t="str">
        <f t="shared" si="2864"/>
        <v/>
      </c>
    </row>
    <row r="731" spans="91:96" x14ac:dyDescent="0.25">
      <c r="CM731" s="125"/>
      <c r="CO731" s="125" t="str">
        <f t="shared" si="2862"/>
        <v/>
      </c>
      <c r="CP731" s="600" t="str">
        <f t="shared" si="2863"/>
        <v/>
      </c>
      <c r="CQ731" s="600" t="str">
        <f t="shared" si="2865"/>
        <v/>
      </c>
      <c r="CR731" s="600" t="str">
        <f t="shared" si="2864"/>
        <v/>
      </c>
    </row>
    <row r="732" spans="91:96" x14ac:dyDescent="0.25">
      <c r="CM732" s="125"/>
      <c r="CO732" s="125" t="str">
        <f t="shared" si="2862"/>
        <v/>
      </c>
      <c r="CP732" s="600" t="str">
        <f t="shared" si="2863"/>
        <v/>
      </c>
      <c r="CQ732" s="600" t="str">
        <f t="shared" si="2865"/>
        <v/>
      </c>
      <c r="CR732" s="600" t="str">
        <f t="shared" si="2864"/>
        <v/>
      </c>
    </row>
    <row r="733" spans="91:96" x14ac:dyDescent="0.25">
      <c r="CM733" s="125"/>
      <c r="CO733" s="125" t="str">
        <f t="shared" si="2862"/>
        <v/>
      </c>
      <c r="CP733" s="600" t="str">
        <f t="shared" si="2863"/>
        <v/>
      </c>
      <c r="CQ733" s="600" t="str">
        <f t="shared" si="2865"/>
        <v/>
      </c>
      <c r="CR733" s="600" t="str">
        <f t="shared" si="2864"/>
        <v/>
      </c>
    </row>
    <row r="734" spans="91:96" x14ac:dyDescent="0.25">
      <c r="CM734" s="125"/>
      <c r="CO734" s="125" t="str">
        <f t="shared" si="2862"/>
        <v/>
      </c>
      <c r="CP734" s="600" t="str">
        <f t="shared" si="2863"/>
        <v/>
      </c>
      <c r="CQ734" s="600" t="str">
        <f t="shared" si="2865"/>
        <v/>
      </c>
      <c r="CR734" s="600" t="str">
        <f t="shared" si="2864"/>
        <v/>
      </c>
    </row>
    <row r="735" spans="91:96" x14ac:dyDescent="0.25">
      <c r="CM735" s="125"/>
      <c r="CO735" s="125" t="str">
        <f t="shared" si="2862"/>
        <v/>
      </c>
      <c r="CP735" s="600" t="str">
        <f t="shared" si="2863"/>
        <v/>
      </c>
      <c r="CQ735" s="600" t="str">
        <f t="shared" si="2865"/>
        <v/>
      </c>
      <c r="CR735" s="600" t="str">
        <f t="shared" si="2864"/>
        <v/>
      </c>
    </row>
    <row r="736" spans="91:96" x14ac:dyDescent="0.25">
      <c r="CM736" s="125"/>
      <c r="CO736" s="125" t="str">
        <f t="shared" si="2862"/>
        <v/>
      </c>
      <c r="CP736" s="600" t="str">
        <f t="shared" si="2863"/>
        <v/>
      </c>
      <c r="CQ736" s="600" t="str">
        <f t="shared" si="2865"/>
        <v/>
      </c>
      <c r="CR736" s="600" t="str">
        <f t="shared" si="2864"/>
        <v/>
      </c>
    </row>
    <row r="737" spans="91:96" x14ac:dyDescent="0.25">
      <c r="CM737" s="125"/>
      <c r="CO737" s="125" t="str">
        <f t="shared" si="2862"/>
        <v/>
      </c>
      <c r="CP737" s="600" t="str">
        <f t="shared" si="2863"/>
        <v/>
      </c>
      <c r="CQ737" s="600" t="str">
        <f t="shared" si="2865"/>
        <v/>
      </c>
      <c r="CR737" s="600" t="str">
        <f t="shared" si="2864"/>
        <v/>
      </c>
    </row>
    <row r="738" spans="91:96" x14ac:dyDescent="0.25">
      <c r="CM738" s="125"/>
      <c r="CO738" s="125" t="str">
        <f t="shared" si="2862"/>
        <v/>
      </c>
      <c r="CP738" s="600" t="str">
        <f t="shared" si="2863"/>
        <v/>
      </c>
      <c r="CQ738" s="600" t="str">
        <f t="shared" si="2865"/>
        <v/>
      </c>
      <c r="CR738" s="600" t="str">
        <f t="shared" si="2864"/>
        <v/>
      </c>
    </row>
    <row r="739" spans="91:96" x14ac:dyDescent="0.25">
      <c r="CM739" s="125"/>
      <c r="CO739" s="125" t="str">
        <f t="shared" si="2862"/>
        <v/>
      </c>
      <c r="CP739" s="600" t="str">
        <f t="shared" si="2863"/>
        <v/>
      </c>
      <c r="CQ739" s="600" t="str">
        <f t="shared" si="2865"/>
        <v/>
      </c>
      <c r="CR739" s="600" t="str">
        <f t="shared" si="2864"/>
        <v/>
      </c>
    </row>
    <row r="740" spans="91:96" x14ac:dyDescent="0.25">
      <c r="CM740" s="125"/>
      <c r="CO740" s="125" t="str">
        <f t="shared" si="2862"/>
        <v/>
      </c>
      <c r="CP740" s="600" t="str">
        <f t="shared" si="2863"/>
        <v/>
      </c>
      <c r="CQ740" s="600" t="str">
        <f t="shared" si="2865"/>
        <v/>
      </c>
      <c r="CR740" s="600" t="str">
        <f t="shared" si="2864"/>
        <v/>
      </c>
    </row>
    <row r="741" spans="91:96" x14ac:dyDescent="0.25">
      <c r="CM741" s="125"/>
      <c r="CO741" s="125" t="str">
        <f t="shared" si="2862"/>
        <v/>
      </c>
      <c r="CP741" s="600" t="str">
        <f t="shared" si="2863"/>
        <v/>
      </c>
      <c r="CQ741" s="600" t="str">
        <f t="shared" si="2865"/>
        <v/>
      </c>
      <c r="CR741" s="600" t="str">
        <f t="shared" si="2864"/>
        <v/>
      </c>
    </row>
    <row r="742" spans="91:96" x14ac:dyDescent="0.25">
      <c r="CM742" s="125"/>
      <c r="CO742" s="125" t="str">
        <f t="shared" si="2862"/>
        <v/>
      </c>
      <c r="CP742" s="600" t="str">
        <f t="shared" si="2863"/>
        <v/>
      </c>
      <c r="CQ742" s="600" t="str">
        <f t="shared" si="2865"/>
        <v/>
      </c>
      <c r="CR742" s="600" t="str">
        <f t="shared" si="2864"/>
        <v/>
      </c>
    </row>
    <row r="743" spans="91:96" x14ac:dyDescent="0.25">
      <c r="CM743" s="125"/>
      <c r="CO743" s="125" t="str">
        <f t="shared" si="2862"/>
        <v/>
      </c>
      <c r="CP743" s="600" t="str">
        <f t="shared" si="2863"/>
        <v/>
      </c>
      <c r="CQ743" s="600" t="str">
        <f t="shared" si="2865"/>
        <v/>
      </c>
      <c r="CR743" s="600" t="str">
        <f t="shared" si="2864"/>
        <v/>
      </c>
    </row>
    <row r="744" spans="91:96" x14ac:dyDescent="0.25">
      <c r="CM744" s="125"/>
      <c r="CO744" s="125" t="str">
        <f t="shared" si="2862"/>
        <v/>
      </c>
      <c r="CP744" s="600" t="str">
        <f t="shared" si="2863"/>
        <v/>
      </c>
      <c r="CQ744" s="600" t="str">
        <f t="shared" si="2865"/>
        <v/>
      </c>
      <c r="CR744" s="600" t="str">
        <f t="shared" si="2864"/>
        <v/>
      </c>
    </row>
    <row r="745" spans="91:96" x14ac:dyDescent="0.25">
      <c r="CM745" s="125"/>
      <c r="CO745" s="125" t="str">
        <f t="shared" si="2862"/>
        <v/>
      </c>
      <c r="CP745" s="600" t="str">
        <f t="shared" si="2863"/>
        <v/>
      </c>
      <c r="CQ745" s="600" t="str">
        <f t="shared" si="2865"/>
        <v/>
      </c>
      <c r="CR745" s="600" t="str">
        <f t="shared" si="2864"/>
        <v/>
      </c>
    </row>
    <row r="746" spans="91:96" x14ac:dyDescent="0.25">
      <c r="CM746" s="125"/>
      <c r="CO746" s="125" t="str">
        <f t="shared" si="2862"/>
        <v/>
      </c>
      <c r="CP746" s="600" t="str">
        <f t="shared" si="2863"/>
        <v/>
      </c>
      <c r="CQ746" s="600" t="str">
        <f t="shared" si="2865"/>
        <v/>
      </c>
      <c r="CR746" s="600" t="str">
        <f t="shared" si="2864"/>
        <v/>
      </c>
    </row>
    <row r="747" spans="91:96" x14ac:dyDescent="0.25">
      <c r="CM747" s="125"/>
      <c r="CO747" s="125" t="str">
        <f t="shared" si="2862"/>
        <v/>
      </c>
      <c r="CP747" s="600" t="str">
        <f t="shared" si="2863"/>
        <v/>
      </c>
      <c r="CQ747" s="600" t="str">
        <f t="shared" si="2865"/>
        <v/>
      </c>
      <c r="CR747" s="600" t="str">
        <f t="shared" si="2864"/>
        <v/>
      </c>
    </row>
    <row r="748" spans="91:96" x14ac:dyDescent="0.25">
      <c r="CM748" s="125"/>
      <c r="CO748" s="125" t="str">
        <f t="shared" si="2862"/>
        <v/>
      </c>
      <c r="CP748" s="600" t="str">
        <f t="shared" si="2863"/>
        <v/>
      </c>
      <c r="CQ748" s="600" t="str">
        <f t="shared" si="2865"/>
        <v/>
      </c>
      <c r="CR748" s="600" t="str">
        <f t="shared" si="2864"/>
        <v/>
      </c>
    </row>
    <row r="749" spans="91:96" x14ac:dyDescent="0.25">
      <c r="CM749" s="125"/>
      <c r="CO749" s="125" t="str">
        <f t="shared" si="2862"/>
        <v/>
      </c>
      <c r="CP749" s="600" t="str">
        <f t="shared" si="2863"/>
        <v/>
      </c>
      <c r="CQ749" s="600" t="str">
        <f t="shared" si="2865"/>
        <v/>
      </c>
      <c r="CR749" s="600" t="str">
        <f t="shared" si="2864"/>
        <v/>
      </c>
    </row>
    <row r="750" spans="91:96" x14ac:dyDescent="0.25">
      <c r="CM750" s="125"/>
      <c r="CO750" s="125" t="str">
        <f t="shared" si="2862"/>
        <v/>
      </c>
      <c r="CP750" s="600" t="str">
        <f t="shared" si="2863"/>
        <v/>
      </c>
      <c r="CQ750" s="600" t="str">
        <f t="shared" si="2865"/>
        <v/>
      </c>
      <c r="CR750" s="600" t="str">
        <f t="shared" si="2864"/>
        <v/>
      </c>
    </row>
    <row r="751" spans="91:96" x14ac:dyDescent="0.25">
      <c r="CM751" s="125"/>
      <c r="CO751" s="125" t="str">
        <f t="shared" si="2862"/>
        <v/>
      </c>
      <c r="CP751" s="600" t="str">
        <f t="shared" si="2863"/>
        <v/>
      </c>
      <c r="CQ751" s="600" t="str">
        <f t="shared" si="2865"/>
        <v/>
      </c>
      <c r="CR751" s="600" t="str">
        <f t="shared" si="2864"/>
        <v/>
      </c>
    </row>
    <row r="752" spans="91:96" x14ac:dyDescent="0.25">
      <c r="CM752" s="125"/>
      <c r="CO752" s="125" t="str">
        <f t="shared" si="2862"/>
        <v/>
      </c>
      <c r="CP752" s="600" t="str">
        <f t="shared" si="2863"/>
        <v/>
      </c>
      <c r="CQ752" s="600" t="str">
        <f t="shared" si="2865"/>
        <v/>
      </c>
      <c r="CR752" s="600" t="str">
        <f t="shared" si="2864"/>
        <v/>
      </c>
    </row>
    <row r="753" spans="91:96" x14ac:dyDescent="0.25">
      <c r="CM753" s="125"/>
      <c r="CO753" s="125" t="str">
        <f t="shared" si="2862"/>
        <v/>
      </c>
      <c r="CP753" s="600" t="str">
        <f t="shared" si="2863"/>
        <v/>
      </c>
      <c r="CQ753" s="600" t="str">
        <f t="shared" si="2865"/>
        <v/>
      </c>
      <c r="CR753" s="600" t="str">
        <f t="shared" si="2864"/>
        <v/>
      </c>
    </row>
    <row r="754" spans="91:96" x14ac:dyDescent="0.25">
      <c r="CM754" s="125"/>
      <c r="CO754" s="125" t="str">
        <f t="shared" si="2862"/>
        <v/>
      </c>
      <c r="CP754" s="600" t="str">
        <f t="shared" si="2863"/>
        <v/>
      </c>
      <c r="CQ754" s="600" t="str">
        <f t="shared" si="2865"/>
        <v/>
      </c>
      <c r="CR754" s="600" t="str">
        <f t="shared" si="2864"/>
        <v/>
      </c>
    </row>
    <row r="755" spans="91:96" x14ac:dyDescent="0.25">
      <c r="CM755" s="125"/>
      <c r="CO755" s="125" t="str">
        <f t="shared" si="2862"/>
        <v/>
      </c>
      <c r="CP755" s="600" t="str">
        <f t="shared" si="2863"/>
        <v/>
      </c>
      <c r="CQ755" s="600" t="str">
        <f t="shared" si="2865"/>
        <v/>
      </c>
      <c r="CR755" s="600" t="str">
        <f t="shared" si="2864"/>
        <v/>
      </c>
    </row>
    <row r="756" spans="91:96" x14ac:dyDescent="0.25">
      <c r="CM756" s="125"/>
      <c r="CO756" s="125" t="str">
        <f t="shared" si="2862"/>
        <v/>
      </c>
      <c r="CP756" s="600" t="str">
        <f t="shared" si="2863"/>
        <v/>
      </c>
      <c r="CQ756" s="600" t="str">
        <f t="shared" si="2865"/>
        <v/>
      </c>
      <c r="CR756" s="600" t="str">
        <f t="shared" si="2864"/>
        <v/>
      </c>
    </row>
    <row r="757" spans="91:96" x14ac:dyDescent="0.25">
      <c r="CM757" s="125"/>
      <c r="CO757" s="125" t="str">
        <f t="shared" si="2862"/>
        <v/>
      </c>
      <c r="CP757" s="600" t="str">
        <f t="shared" si="2863"/>
        <v/>
      </c>
      <c r="CQ757" s="600" t="str">
        <f t="shared" si="2865"/>
        <v/>
      </c>
      <c r="CR757" s="600" t="str">
        <f t="shared" si="2864"/>
        <v/>
      </c>
    </row>
    <row r="758" spans="91:96" x14ac:dyDescent="0.25">
      <c r="CM758" s="125"/>
      <c r="CO758" s="125" t="str">
        <f t="shared" si="2862"/>
        <v/>
      </c>
      <c r="CP758" s="600" t="str">
        <f t="shared" si="2863"/>
        <v/>
      </c>
      <c r="CQ758" s="600" t="str">
        <f t="shared" si="2865"/>
        <v/>
      </c>
      <c r="CR758" s="600" t="str">
        <f t="shared" si="2864"/>
        <v/>
      </c>
    </row>
    <row r="759" spans="91:96" x14ac:dyDescent="0.25">
      <c r="CM759" s="125"/>
      <c r="CO759" s="125" t="str">
        <f t="shared" si="2862"/>
        <v/>
      </c>
      <c r="CP759" s="600" t="str">
        <f t="shared" si="2863"/>
        <v/>
      </c>
      <c r="CQ759" s="600" t="str">
        <f t="shared" si="2865"/>
        <v/>
      </c>
      <c r="CR759" s="600" t="str">
        <f t="shared" si="2864"/>
        <v/>
      </c>
    </row>
    <row r="760" spans="91:96" x14ac:dyDescent="0.25">
      <c r="CM760" s="125"/>
      <c r="CO760" s="125" t="str">
        <f t="shared" si="2862"/>
        <v/>
      </c>
      <c r="CP760" s="600" t="str">
        <f t="shared" si="2863"/>
        <v/>
      </c>
      <c r="CQ760" s="600" t="str">
        <f t="shared" si="2865"/>
        <v/>
      </c>
      <c r="CR760" s="600" t="str">
        <f t="shared" si="2864"/>
        <v/>
      </c>
    </row>
    <row r="761" spans="91:96" x14ac:dyDescent="0.25">
      <c r="CM761" s="125"/>
      <c r="CO761" s="125" t="str">
        <f t="shared" si="2862"/>
        <v/>
      </c>
      <c r="CP761" s="600" t="str">
        <f t="shared" si="2863"/>
        <v/>
      </c>
      <c r="CQ761" s="600" t="str">
        <f t="shared" si="2865"/>
        <v/>
      </c>
      <c r="CR761" s="600" t="str">
        <f t="shared" si="2864"/>
        <v/>
      </c>
    </row>
    <row r="762" spans="91:96" x14ac:dyDescent="0.25">
      <c r="CM762" s="125"/>
      <c r="CO762" s="125" t="str">
        <f t="shared" si="2862"/>
        <v/>
      </c>
      <c r="CP762" s="600" t="str">
        <f t="shared" si="2863"/>
        <v/>
      </c>
      <c r="CQ762" s="600" t="str">
        <f t="shared" si="2865"/>
        <v/>
      </c>
      <c r="CR762" s="600" t="str">
        <f t="shared" si="2864"/>
        <v/>
      </c>
    </row>
    <row r="763" spans="91:96" x14ac:dyDescent="0.25">
      <c r="CM763" s="125"/>
      <c r="CO763" s="125" t="str">
        <f t="shared" si="2862"/>
        <v/>
      </c>
      <c r="CP763" s="600" t="str">
        <f t="shared" si="2863"/>
        <v/>
      </c>
      <c r="CQ763" s="600" t="str">
        <f t="shared" si="2865"/>
        <v/>
      </c>
      <c r="CR763" s="600" t="str">
        <f t="shared" si="2864"/>
        <v/>
      </c>
    </row>
    <row r="764" spans="91:96" x14ac:dyDescent="0.25">
      <c r="CM764" s="125"/>
      <c r="CO764" s="125" t="str">
        <f t="shared" si="2862"/>
        <v/>
      </c>
      <c r="CP764" s="600" t="str">
        <f t="shared" si="2863"/>
        <v/>
      </c>
      <c r="CQ764" s="600" t="str">
        <f t="shared" si="2865"/>
        <v/>
      </c>
      <c r="CR764" s="600" t="str">
        <f t="shared" si="2864"/>
        <v/>
      </c>
    </row>
    <row r="765" spans="91:96" x14ac:dyDescent="0.25">
      <c r="CM765" s="125"/>
      <c r="CO765" s="125" t="str">
        <f t="shared" si="2862"/>
        <v/>
      </c>
      <c r="CP765" s="600" t="str">
        <f t="shared" si="2863"/>
        <v/>
      </c>
      <c r="CQ765" s="600" t="str">
        <f t="shared" si="2865"/>
        <v/>
      </c>
      <c r="CR765" s="600" t="str">
        <f t="shared" si="2864"/>
        <v/>
      </c>
    </row>
    <row r="766" spans="91:96" x14ac:dyDescent="0.25">
      <c r="CM766" s="125"/>
      <c r="CO766" s="125" t="str">
        <f t="shared" si="2862"/>
        <v/>
      </c>
      <c r="CP766" s="600" t="str">
        <f t="shared" si="2863"/>
        <v/>
      </c>
      <c r="CQ766" s="600" t="str">
        <f t="shared" si="2865"/>
        <v/>
      </c>
      <c r="CR766" s="600" t="str">
        <f t="shared" si="2864"/>
        <v/>
      </c>
    </row>
    <row r="767" spans="91:96" x14ac:dyDescent="0.25">
      <c r="CM767" s="125"/>
      <c r="CO767" s="125" t="str">
        <f t="shared" si="2862"/>
        <v/>
      </c>
      <c r="CP767" s="600" t="str">
        <f t="shared" si="2863"/>
        <v/>
      </c>
      <c r="CQ767" s="600" t="str">
        <f t="shared" si="2865"/>
        <v/>
      </c>
      <c r="CR767" s="600" t="str">
        <f t="shared" si="2864"/>
        <v/>
      </c>
    </row>
    <row r="768" spans="91:96" x14ac:dyDescent="0.25">
      <c r="CM768" s="125"/>
      <c r="CO768" s="125" t="str">
        <f t="shared" si="2862"/>
        <v/>
      </c>
      <c r="CP768" s="600" t="str">
        <f t="shared" si="2863"/>
        <v/>
      </c>
      <c r="CQ768" s="600" t="str">
        <f t="shared" si="2865"/>
        <v/>
      </c>
      <c r="CR768" s="600" t="str">
        <f t="shared" si="2864"/>
        <v/>
      </c>
    </row>
    <row r="769" spans="91:96" x14ac:dyDescent="0.25">
      <c r="CM769" s="125"/>
      <c r="CO769" s="125" t="str">
        <f t="shared" si="2862"/>
        <v/>
      </c>
      <c r="CP769" s="600" t="str">
        <f t="shared" si="2863"/>
        <v/>
      </c>
      <c r="CQ769" s="600" t="str">
        <f t="shared" si="2865"/>
        <v/>
      </c>
      <c r="CR769" s="600" t="str">
        <f t="shared" si="2864"/>
        <v/>
      </c>
    </row>
    <row r="770" spans="91:96" x14ac:dyDescent="0.25">
      <c r="CM770" s="125"/>
      <c r="CO770" s="125" t="str">
        <f t="shared" si="2862"/>
        <v/>
      </c>
      <c r="CP770" s="600" t="str">
        <f t="shared" si="2863"/>
        <v/>
      </c>
      <c r="CQ770" s="600" t="str">
        <f t="shared" si="2865"/>
        <v/>
      </c>
      <c r="CR770" s="600" t="str">
        <f t="shared" si="2864"/>
        <v/>
      </c>
    </row>
    <row r="771" spans="91:96" x14ac:dyDescent="0.25">
      <c r="CM771" s="125"/>
      <c r="CO771" s="125" t="str">
        <f t="shared" si="2862"/>
        <v/>
      </c>
      <c r="CP771" s="600" t="str">
        <f t="shared" si="2863"/>
        <v/>
      </c>
      <c r="CQ771" s="600" t="str">
        <f t="shared" si="2865"/>
        <v/>
      </c>
      <c r="CR771" s="600" t="str">
        <f t="shared" si="2864"/>
        <v/>
      </c>
    </row>
    <row r="772" spans="91:96" x14ac:dyDescent="0.25">
      <c r="CM772" s="125"/>
      <c r="CO772" s="125" t="str">
        <f t="shared" si="2862"/>
        <v/>
      </c>
      <c r="CP772" s="600" t="str">
        <f t="shared" si="2863"/>
        <v/>
      </c>
      <c r="CQ772" s="600" t="str">
        <f t="shared" si="2865"/>
        <v/>
      </c>
      <c r="CR772" s="600" t="str">
        <f t="shared" si="2864"/>
        <v/>
      </c>
    </row>
    <row r="773" spans="91:96" x14ac:dyDescent="0.25">
      <c r="CM773" s="125"/>
      <c r="CO773" s="125" t="str">
        <f t="shared" si="2862"/>
        <v/>
      </c>
      <c r="CP773" s="600" t="str">
        <f t="shared" si="2863"/>
        <v/>
      </c>
      <c r="CQ773" s="600" t="str">
        <f t="shared" si="2865"/>
        <v/>
      </c>
      <c r="CR773" s="600" t="str">
        <f t="shared" si="2864"/>
        <v/>
      </c>
    </row>
    <row r="774" spans="91:96" x14ac:dyDescent="0.25">
      <c r="CM774" s="125"/>
      <c r="CO774" s="125" t="str">
        <f t="shared" si="2862"/>
        <v/>
      </c>
      <c r="CP774" s="600" t="str">
        <f t="shared" si="2863"/>
        <v/>
      </c>
      <c r="CQ774" s="600" t="str">
        <f t="shared" si="2865"/>
        <v/>
      </c>
      <c r="CR774" s="600" t="str">
        <f t="shared" si="2864"/>
        <v/>
      </c>
    </row>
    <row r="775" spans="91:96" x14ac:dyDescent="0.25">
      <c r="CM775" s="125"/>
      <c r="CO775" s="125" t="str">
        <f t="shared" si="2862"/>
        <v/>
      </c>
      <c r="CP775" s="600" t="str">
        <f t="shared" si="2863"/>
        <v/>
      </c>
      <c r="CQ775" s="600" t="str">
        <f t="shared" si="2865"/>
        <v/>
      </c>
      <c r="CR775" s="600" t="str">
        <f t="shared" si="2864"/>
        <v/>
      </c>
    </row>
    <row r="776" spans="91:96" x14ac:dyDescent="0.25">
      <c r="CM776" s="125"/>
      <c r="CO776" s="125" t="str">
        <f t="shared" si="2862"/>
        <v/>
      </c>
      <c r="CP776" s="600" t="str">
        <f t="shared" si="2863"/>
        <v/>
      </c>
      <c r="CQ776" s="600" t="str">
        <f t="shared" si="2865"/>
        <v/>
      </c>
      <c r="CR776" s="600" t="str">
        <f t="shared" si="2864"/>
        <v/>
      </c>
    </row>
    <row r="777" spans="91:96" x14ac:dyDescent="0.25">
      <c r="CM777" s="125"/>
      <c r="CO777" s="125" t="str">
        <f t="shared" si="2862"/>
        <v/>
      </c>
      <c r="CP777" s="600" t="str">
        <f t="shared" si="2863"/>
        <v/>
      </c>
      <c r="CQ777" s="600" t="str">
        <f t="shared" si="2865"/>
        <v/>
      </c>
      <c r="CR777" s="600" t="str">
        <f t="shared" si="2864"/>
        <v/>
      </c>
    </row>
    <row r="778" spans="91:96" x14ac:dyDescent="0.25">
      <c r="CM778" s="125"/>
      <c r="CO778" s="125" t="str">
        <f t="shared" ref="CO778:CO841" si="2866">IF($CM778="","",$CM778)</f>
        <v/>
      </c>
      <c r="CP778" s="600" t="str">
        <f t="shared" ref="CP778:CP841" si="2867">IF($CO778="","",ABS(VLOOKUP(IF(LEFT($CO778,3)="Guy",$CO778,INDEX($CJ$9:$CJ$502,MATCH($CO778,$CK$9:$CK$502,0))),$BT$9:$CD$502,11,0)))</f>
        <v/>
      </c>
      <c r="CQ778" s="600" t="str">
        <f t="shared" si="2865"/>
        <v/>
      </c>
      <c r="CR778" s="600" t="str">
        <f t="shared" ref="CR778:CR841" si="2868">IF($CO778="","",ABS(VLOOKUP(IF(LEFT($CO778,3)="Guy",$CO778,INDEX($CJ$9:$CJ$502,MATCH($CO778,$CK$9:$CK$502,0))),$BT$9:$CD$502,6,0)))</f>
        <v/>
      </c>
    </row>
    <row r="779" spans="91:96" x14ac:dyDescent="0.25">
      <c r="CM779" s="125"/>
      <c r="CO779" s="125" t="str">
        <f t="shared" si="2866"/>
        <v/>
      </c>
      <c r="CP779" s="600" t="str">
        <f t="shared" si="2867"/>
        <v/>
      </c>
      <c r="CQ779" s="600" t="str">
        <f t="shared" si="2865"/>
        <v/>
      </c>
      <c r="CR779" s="600" t="str">
        <f t="shared" si="2868"/>
        <v/>
      </c>
    </row>
    <row r="780" spans="91:96" x14ac:dyDescent="0.25">
      <c r="CM780" s="125"/>
      <c r="CO780" s="125" t="str">
        <f t="shared" si="2866"/>
        <v/>
      </c>
      <c r="CP780" s="600" t="str">
        <f t="shared" si="2867"/>
        <v/>
      </c>
      <c r="CQ780" s="600" t="str">
        <f t="shared" ref="CQ780:CQ843" si="2869">IF($CO780="","",ABS(VLOOKUP(IF(LEFT($CO780,3)="Guy",$CO780,INDEX($CJ$9:$CJ$502,MATCH($CO780,$CK$9:$CK$502,0))),$BT$9:$CD$502,3,0)))</f>
        <v/>
      </c>
      <c r="CR780" s="600" t="str">
        <f t="shared" si="2868"/>
        <v/>
      </c>
    </row>
    <row r="781" spans="91:96" x14ac:dyDescent="0.25">
      <c r="CM781" s="125"/>
      <c r="CO781" s="125" t="str">
        <f t="shared" si="2866"/>
        <v/>
      </c>
      <c r="CP781" s="600" t="str">
        <f t="shared" si="2867"/>
        <v/>
      </c>
      <c r="CQ781" s="600" t="str">
        <f t="shared" si="2869"/>
        <v/>
      </c>
      <c r="CR781" s="600" t="str">
        <f t="shared" si="2868"/>
        <v/>
      </c>
    </row>
    <row r="782" spans="91:96" x14ac:dyDescent="0.25">
      <c r="CM782" s="125"/>
      <c r="CO782" s="125" t="str">
        <f t="shared" si="2866"/>
        <v/>
      </c>
      <c r="CP782" s="600" t="str">
        <f t="shared" si="2867"/>
        <v/>
      </c>
      <c r="CQ782" s="600" t="str">
        <f t="shared" si="2869"/>
        <v/>
      </c>
      <c r="CR782" s="600" t="str">
        <f t="shared" si="2868"/>
        <v/>
      </c>
    </row>
    <row r="783" spans="91:96" x14ac:dyDescent="0.25">
      <c r="CM783" s="125"/>
      <c r="CO783" s="125" t="str">
        <f t="shared" si="2866"/>
        <v/>
      </c>
      <c r="CP783" s="600" t="str">
        <f t="shared" si="2867"/>
        <v/>
      </c>
      <c r="CQ783" s="600" t="str">
        <f t="shared" si="2869"/>
        <v/>
      </c>
      <c r="CR783" s="600" t="str">
        <f t="shared" si="2868"/>
        <v/>
      </c>
    </row>
    <row r="784" spans="91:96" x14ac:dyDescent="0.25">
      <c r="CM784" s="125"/>
      <c r="CO784" s="125" t="str">
        <f t="shared" si="2866"/>
        <v/>
      </c>
      <c r="CP784" s="600" t="str">
        <f t="shared" si="2867"/>
        <v/>
      </c>
      <c r="CQ784" s="600" t="str">
        <f t="shared" si="2869"/>
        <v/>
      </c>
      <c r="CR784" s="600" t="str">
        <f t="shared" si="2868"/>
        <v/>
      </c>
    </row>
    <row r="785" spans="91:96" x14ac:dyDescent="0.25">
      <c r="CM785" s="125"/>
      <c r="CO785" s="125" t="str">
        <f t="shared" si="2866"/>
        <v/>
      </c>
      <c r="CP785" s="600" t="str">
        <f t="shared" si="2867"/>
        <v/>
      </c>
      <c r="CQ785" s="600" t="str">
        <f t="shared" si="2869"/>
        <v/>
      </c>
      <c r="CR785" s="600" t="str">
        <f t="shared" si="2868"/>
        <v/>
      </c>
    </row>
    <row r="786" spans="91:96" x14ac:dyDescent="0.25">
      <c r="CM786" s="125"/>
      <c r="CO786" s="125" t="str">
        <f t="shared" si="2866"/>
        <v/>
      </c>
      <c r="CP786" s="600" t="str">
        <f t="shared" si="2867"/>
        <v/>
      </c>
      <c r="CQ786" s="600" t="str">
        <f t="shared" si="2869"/>
        <v/>
      </c>
      <c r="CR786" s="600" t="str">
        <f t="shared" si="2868"/>
        <v/>
      </c>
    </row>
    <row r="787" spans="91:96" x14ac:dyDescent="0.25">
      <c r="CM787" s="125"/>
      <c r="CO787" s="125" t="str">
        <f t="shared" si="2866"/>
        <v/>
      </c>
      <c r="CP787" s="600" t="str">
        <f t="shared" si="2867"/>
        <v/>
      </c>
      <c r="CQ787" s="600" t="str">
        <f t="shared" si="2869"/>
        <v/>
      </c>
      <c r="CR787" s="600" t="str">
        <f t="shared" si="2868"/>
        <v/>
      </c>
    </row>
    <row r="788" spans="91:96" x14ac:dyDescent="0.25">
      <c r="CM788" s="125"/>
      <c r="CO788" s="125" t="str">
        <f t="shared" si="2866"/>
        <v/>
      </c>
      <c r="CP788" s="600" t="str">
        <f t="shared" si="2867"/>
        <v/>
      </c>
      <c r="CQ788" s="600" t="str">
        <f t="shared" si="2869"/>
        <v/>
      </c>
      <c r="CR788" s="600" t="str">
        <f t="shared" si="2868"/>
        <v/>
      </c>
    </row>
    <row r="789" spans="91:96" x14ac:dyDescent="0.25">
      <c r="CM789" s="125"/>
      <c r="CO789" s="125" t="str">
        <f t="shared" si="2866"/>
        <v/>
      </c>
      <c r="CP789" s="600" t="str">
        <f t="shared" si="2867"/>
        <v/>
      </c>
      <c r="CQ789" s="600" t="str">
        <f t="shared" si="2869"/>
        <v/>
      </c>
      <c r="CR789" s="600" t="str">
        <f t="shared" si="2868"/>
        <v/>
      </c>
    </row>
    <row r="790" spans="91:96" x14ac:dyDescent="0.25">
      <c r="CM790" s="125"/>
      <c r="CO790" s="125" t="str">
        <f t="shared" si="2866"/>
        <v/>
      </c>
      <c r="CP790" s="600" t="str">
        <f t="shared" si="2867"/>
        <v/>
      </c>
      <c r="CQ790" s="600" t="str">
        <f t="shared" si="2869"/>
        <v/>
      </c>
      <c r="CR790" s="600" t="str">
        <f t="shared" si="2868"/>
        <v/>
      </c>
    </row>
    <row r="791" spans="91:96" x14ac:dyDescent="0.25">
      <c r="CM791" s="125"/>
      <c r="CO791" s="125" t="str">
        <f t="shared" si="2866"/>
        <v/>
      </c>
      <c r="CP791" s="600" t="str">
        <f t="shared" si="2867"/>
        <v/>
      </c>
      <c r="CQ791" s="600" t="str">
        <f t="shared" si="2869"/>
        <v/>
      </c>
      <c r="CR791" s="600" t="str">
        <f t="shared" si="2868"/>
        <v/>
      </c>
    </row>
    <row r="792" spans="91:96" x14ac:dyDescent="0.25">
      <c r="CM792" s="125"/>
      <c r="CO792" s="125" t="str">
        <f t="shared" si="2866"/>
        <v/>
      </c>
      <c r="CP792" s="600" t="str">
        <f t="shared" si="2867"/>
        <v/>
      </c>
      <c r="CQ792" s="600" t="str">
        <f t="shared" si="2869"/>
        <v/>
      </c>
      <c r="CR792" s="600" t="str">
        <f t="shared" si="2868"/>
        <v/>
      </c>
    </row>
    <row r="793" spans="91:96" x14ac:dyDescent="0.25">
      <c r="CM793" s="125"/>
      <c r="CO793" s="125" t="str">
        <f t="shared" si="2866"/>
        <v/>
      </c>
      <c r="CP793" s="600" t="str">
        <f t="shared" si="2867"/>
        <v/>
      </c>
      <c r="CQ793" s="600" t="str">
        <f t="shared" si="2869"/>
        <v/>
      </c>
      <c r="CR793" s="600" t="str">
        <f t="shared" si="2868"/>
        <v/>
      </c>
    </row>
    <row r="794" spans="91:96" x14ac:dyDescent="0.25">
      <c r="CM794" s="125"/>
      <c r="CO794" s="125" t="str">
        <f t="shared" si="2866"/>
        <v/>
      </c>
      <c r="CP794" s="600" t="str">
        <f t="shared" si="2867"/>
        <v/>
      </c>
      <c r="CQ794" s="600" t="str">
        <f t="shared" si="2869"/>
        <v/>
      </c>
      <c r="CR794" s="600" t="str">
        <f t="shared" si="2868"/>
        <v/>
      </c>
    </row>
    <row r="795" spans="91:96" x14ac:dyDescent="0.25">
      <c r="CM795" s="125"/>
      <c r="CO795" s="125" t="str">
        <f t="shared" si="2866"/>
        <v/>
      </c>
      <c r="CP795" s="600" t="str">
        <f t="shared" si="2867"/>
        <v/>
      </c>
      <c r="CQ795" s="600" t="str">
        <f t="shared" si="2869"/>
        <v/>
      </c>
      <c r="CR795" s="600" t="str">
        <f t="shared" si="2868"/>
        <v/>
      </c>
    </row>
    <row r="796" spans="91:96" x14ac:dyDescent="0.25">
      <c r="CM796" s="125"/>
      <c r="CO796" s="125" t="str">
        <f t="shared" si="2866"/>
        <v/>
      </c>
      <c r="CP796" s="600" t="str">
        <f t="shared" si="2867"/>
        <v/>
      </c>
      <c r="CQ796" s="600" t="str">
        <f t="shared" si="2869"/>
        <v/>
      </c>
      <c r="CR796" s="600" t="str">
        <f t="shared" si="2868"/>
        <v/>
      </c>
    </row>
    <row r="797" spans="91:96" x14ac:dyDescent="0.25">
      <c r="CM797" s="125"/>
      <c r="CO797" s="125" t="str">
        <f t="shared" si="2866"/>
        <v/>
      </c>
      <c r="CP797" s="600" t="str">
        <f t="shared" si="2867"/>
        <v/>
      </c>
      <c r="CQ797" s="600" t="str">
        <f t="shared" si="2869"/>
        <v/>
      </c>
      <c r="CR797" s="600" t="str">
        <f t="shared" si="2868"/>
        <v/>
      </c>
    </row>
    <row r="798" spans="91:96" x14ac:dyDescent="0.25">
      <c r="CM798" s="125"/>
      <c r="CO798" s="125" t="str">
        <f t="shared" si="2866"/>
        <v/>
      </c>
      <c r="CP798" s="600" t="str">
        <f t="shared" si="2867"/>
        <v/>
      </c>
      <c r="CQ798" s="600" t="str">
        <f t="shared" si="2869"/>
        <v/>
      </c>
      <c r="CR798" s="600" t="str">
        <f t="shared" si="2868"/>
        <v/>
      </c>
    </row>
    <row r="799" spans="91:96" x14ac:dyDescent="0.25">
      <c r="CM799" s="125"/>
      <c r="CO799" s="125" t="str">
        <f t="shared" si="2866"/>
        <v/>
      </c>
      <c r="CP799" s="600" t="str">
        <f t="shared" si="2867"/>
        <v/>
      </c>
      <c r="CQ799" s="600" t="str">
        <f t="shared" si="2869"/>
        <v/>
      </c>
      <c r="CR799" s="600" t="str">
        <f t="shared" si="2868"/>
        <v/>
      </c>
    </row>
    <row r="800" spans="91:96" x14ac:dyDescent="0.25">
      <c r="CM800" s="125"/>
      <c r="CO800" s="125" t="str">
        <f t="shared" si="2866"/>
        <v/>
      </c>
      <c r="CP800" s="600" t="str">
        <f t="shared" si="2867"/>
        <v/>
      </c>
      <c r="CQ800" s="600" t="str">
        <f t="shared" si="2869"/>
        <v/>
      </c>
      <c r="CR800" s="600" t="str">
        <f t="shared" si="2868"/>
        <v/>
      </c>
    </row>
    <row r="801" spans="91:96" x14ac:dyDescent="0.25">
      <c r="CM801" s="125"/>
      <c r="CO801" s="125" t="str">
        <f t="shared" si="2866"/>
        <v/>
      </c>
      <c r="CP801" s="600" t="str">
        <f t="shared" si="2867"/>
        <v/>
      </c>
      <c r="CQ801" s="600" t="str">
        <f t="shared" si="2869"/>
        <v/>
      </c>
      <c r="CR801" s="600" t="str">
        <f t="shared" si="2868"/>
        <v/>
      </c>
    </row>
    <row r="802" spans="91:96" x14ac:dyDescent="0.25">
      <c r="CM802" s="125"/>
      <c r="CO802" s="125" t="str">
        <f t="shared" si="2866"/>
        <v/>
      </c>
      <c r="CP802" s="600" t="str">
        <f t="shared" si="2867"/>
        <v/>
      </c>
      <c r="CQ802" s="600" t="str">
        <f t="shared" si="2869"/>
        <v/>
      </c>
      <c r="CR802" s="600" t="str">
        <f t="shared" si="2868"/>
        <v/>
      </c>
    </row>
    <row r="803" spans="91:96" x14ac:dyDescent="0.25">
      <c r="CM803" s="125"/>
      <c r="CO803" s="125" t="str">
        <f t="shared" si="2866"/>
        <v/>
      </c>
      <c r="CP803" s="600" t="str">
        <f t="shared" si="2867"/>
        <v/>
      </c>
      <c r="CQ803" s="600" t="str">
        <f t="shared" si="2869"/>
        <v/>
      </c>
      <c r="CR803" s="600" t="str">
        <f t="shared" si="2868"/>
        <v/>
      </c>
    </row>
    <row r="804" spans="91:96" x14ac:dyDescent="0.25">
      <c r="CM804" s="125"/>
      <c r="CO804" s="125" t="str">
        <f t="shared" si="2866"/>
        <v/>
      </c>
      <c r="CP804" s="600" t="str">
        <f t="shared" si="2867"/>
        <v/>
      </c>
      <c r="CQ804" s="600" t="str">
        <f t="shared" si="2869"/>
        <v/>
      </c>
      <c r="CR804" s="600" t="str">
        <f t="shared" si="2868"/>
        <v/>
      </c>
    </row>
    <row r="805" spans="91:96" x14ac:dyDescent="0.25">
      <c r="CM805" s="125"/>
      <c r="CO805" s="125" t="str">
        <f t="shared" si="2866"/>
        <v/>
      </c>
      <c r="CP805" s="600" t="str">
        <f t="shared" si="2867"/>
        <v/>
      </c>
      <c r="CQ805" s="600" t="str">
        <f t="shared" si="2869"/>
        <v/>
      </c>
      <c r="CR805" s="600" t="str">
        <f t="shared" si="2868"/>
        <v/>
      </c>
    </row>
    <row r="806" spans="91:96" x14ac:dyDescent="0.25">
      <c r="CM806" s="125"/>
      <c r="CO806" s="125" t="str">
        <f t="shared" si="2866"/>
        <v/>
      </c>
      <c r="CP806" s="600" t="str">
        <f t="shared" si="2867"/>
        <v/>
      </c>
      <c r="CQ806" s="600" t="str">
        <f t="shared" si="2869"/>
        <v/>
      </c>
      <c r="CR806" s="600" t="str">
        <f t="shared" si="2868"/>
        <v/>
      </c>
    </row>
    <row r="807" spans="91:96" x14ac:dyDescent="0.25">
      <c r="CM807" s="125"/>
      <c r="CO807" s="125" t="str">
        <f t="shared" si="2866"/>
        <v/>
      </c>
      <c r="CP807" s="600" t="str">
        <f t="shared" si="2867"/>
        <v/>
      </c>
      <c r="CQ807" s="600" t="str">
        <f t="shared" si="2869"/>
        <v/>
      </c>
      <c r="CR807" s="600" t="str">
        <f t="shared" si="2868"/>
        <v/>
      </c>
    </row>
    <row r="808" spans="91:96" x14ac:dyDescent="0.25">
      <c r="CM808" s="125"/>
      <c r="CO808" s="125" t="str">
        <f t="shared" si="2866"/>
        <v/>
      </c>
      <c r="CP808" s="600" t="str">
        <f t="shared" si="2867"/>
        <v/>
      </c>
      <c r="CQ808" s="600" t="str">
        <f t="shared" si="2869"/>
        <v/>
      </c>
      <c r="CR808" s="600" t="str">
        <f t="shared" si="2868"/>
        <v/>
      </c>
    </row>
    <row r="809" spans="91:96" x14ac:dyDescent="0.25">
      <c r="CM809" s="125"/>
      <c r="CO809" s="125" t="str">
        <f t="shared" si="2866"/>
        <v/>
      </c>
      <c r="CP809" s="600" t="str">
        <f t="shared" si="2867"/>
        <v/>
      </c>
      <c r="CQ809" s="600" t="str">
        <f t="shared" si="2869"/>
        <v/>
      </c>
      <c r="CR809" s="600" t="str">
        <f t="shared" si="2868"/>
        <v/>
      </c>
    </row>
    <row r="810" spans="91:96" x14ac:dyDescent="0.25">
      <c r="CM810" s="125"/>
      <c r="CO810" s="125" t="str">
        <f t="shared" si="2866"/>
        <v/>
      </c>
      <c r="CP810" s="600" t="str">
        <f t="shared" si="2867"/>
        <v/>
      </c>
      <c r="CQ810" s="600" t="str">
        <f t="shared" si="2869"/>
        <v/>
      </c>
      <c r="CR810" s="600" t="str">
        <f t="shared" si="2868"/>
        <v/>
      </c>
    </row>
    <row r="811" spans="91:96" x14ac:dyDescent="0.25">
      <c r="CM811" s="125"/>
      <c r="CO811" s="125" t="str">
        <f t="shared" si="2866"/>
        <v/>
      </c>
      <c r="CP811" s="600" t="str">
        <f t="shared" si="2867"/>
        <v/>
      </c>
      <c r="CQ811" s="600" t="str">
        <f t="shared" si="2869"/>
        <v/>
      </c>
      <c r="CR811" s="600" t="str">
        <f t="shared" si="2868"/>
        <v/>
      </c>
    </row>
    <row r="812" spans="91:96" x14ac:dyDescent="0.25">
      <c r="CM812" s="125"/>
      <c r="CO812" s="125" t="str">
        <f t="shared" si="2866"/>
        <v/>
      </c>
      <c r="CP812" s="600" t="str">
        <f t="shared" si="2867"/>
        <v/>
      </c>
      <c r="CQ812" s="600" t="str">
        <f t="shared" si="2869"/>
        <v/>
      </c>
      <c r="CR812" s="600" t="str">
        <f t="shared" si="2868"/>
        <v/>
      </c>
    </row>
    <row r="813" spans="91:96" x14ac:dyDescent="0.25">
      <c r="CM813" s="125"/>
      <c r="CO813" s="125" t="str">
        <f t="shared" si="2866"/>
        <v/>
      </c>
      <c r="CP813" s="600" t="str">
        <f t="shared" si="2867"/>
        <v/>
      </c>
      <c r="CQ813" s="600" t="str">
        <f t="shared" si="2869"/>
        <v/>
      </c>
      <c r="CR813" s="600" t="str">
        <f t="shared" si="2868"/>
        <v/>
      </c>
    </row>
    <row r="814" spans="91:96" x14ac:dyDescent="0.25">
      <c r="CM814" s="125"/>
      <c r="CO814" s="125" t="str">
        <f t="shared" si="2866"/>
        <v/>
      </c>
      <c r="CP814" s="600" t="str">
        <f t="shared" si="2867"/>
        <v/>
      </c>
      <c r="CQ814" s="600" t="str">
        <f t="shared" si="2869"/>
        <v/>
      </c>
      <c r="CR814" s="600" t="str">
        <f t="shared" si="2868"/>
        <v/>
      </c>
    </row>
    <row r="815" spans="91:96" x14ac:dyDescent="0.25">
      <c r="CM815" s="125"/>
      <c r="CO815" s="125" t="str">
        <f t="shared" si="2866"/>
        <v/>
      </c>
      <c r="CP815" s="600" t="str">
        <f t="shared" si="2867"/>
        <v/>
      </c>
      <c r="CQ815" s="600" t="str">
        <f t="shared" si="2869"/>
        <v/>
      </c>
      <c r="CR815" s="600" t="str">
        <f t="shared" si="2868"/>
        <v/>
      </c>
    </row>
    <row r="816" spans="91:96" x14ac:dyDescent="0.25">
      <c r="CM816" s="125"/>
      <c r="CO816" s="125" t="str">
        <f t="shared" si="2866"/>
        <v/>
      </c>
      <c r="CP816" s="600" t="str">
        <f t="shared" si="2867"/>
        <v/>
      </c>
      <c r="CQ816" s="600" t="str">
        <f t="shared" si="2869"/>
        <v/>
      </c>
      <c r="CR816" s="600" t="str">
        <f t="shared" si="2868"/>
        <v/>
      </c>
    </row>
    <row r="817" spans="91:96" x14ac:dyDescent="0.25">
      <c r="CM817" s="125"/>
      <c r="CO817" s="125" t="str">
        <f t="shared" si="2866"/>
        <v/>
      </c>
      <c r="CP817" s="600" t="str">
        <f t="shared" si="2867"/>
        <v/>
      </c>
      <c r="CQ817" s="600" t="str">
        <f t="shared" si="2869"/>
        <v/>
      </c>
      <c r="CR817" s="600" t="str">
        <f t="shared" si="2868"/>
        <v/>
      </c>
    </row>
    <row r="818" spans="91:96" x14ac:dyDescent="0.25">
      <c r="CM818" s="125"/>
      <c r="CO818" s="125" t="str">
        <f t="shared" si="2866"/>
        <v/>
      </c>
      <c r="CP818" s="600" t="str">
        <f t="shared" si="2867"/>
        <v/>
      </c>
      <c r="CQ818" s="600" t="str">
        <f t="shared" si="2869"/>
        <v/>
      </c>
      <c r="CR818" s="600" t="str">
        <f t="shared" si="2868"/>
        <v/>
      </c>
    </row>
    <row r="819" spans="91:96" x14ac:dyDescent="0.25">
      <c r="CM819" s="125"/>
      <c r="CO819" s="125" t="str">
        <f t="shared" si="2866"/>
        <v/>
      </c>
      <c r="CP819" s="600" t="str">
        <f t="shared" si="2867"/>
        <v/>
      </c>
      <c r="CQ819" s="600" t="str">
        <f t="shared" si="2869"/>
        <v/>
      </c>
      <c r="CR819" s="600" t="str">
        <f t="shared" si="2868"/>
        <v/>
      </c>
    </row>
    <row r="820" spans="91:96" x14ac:dyDescent="0.25">
      <c r="CM820" s="125"/>
      <c r="CO820" s="125" t="str">
        <f t="shared" si="2866"/>
        <v/>
      </c>
      <c r="CP820" s="600" t="str">
        <f t="shared" si="2867"/>
        <v/>
      </c>
      <c r="CQ820" s="600" t="str">
        <f t="shared" si="2869"/>
        <v/>
      </c>
      <c r="CR820" s="600" t="str">
        <f t="shared" si="2868"/>
        <v/>
      </c>
    </row>
    <row r="821" spans="91:96" x14ac:dyDescent="0.25">
      <c r="CM821" s="125"/>
      <c r="CO821" s="125" t="str">
        <f t="shared" si="2866"/>
        <v/>
      </c>
      <c r="CP821" s="600" t="str">
        <f t="shared" si="2867"/>
        <v/>
      </c>
      <c r="CQ821" s="600" t="str">
        <f t="shared" si="2869"/>
        <v/>
      </c>
      <c r="CR821" s="600" t="str">
        <f t="shared" si="2868"/>
        <v/>
      </c>
    </row>
    <row r="822" spans="91:96" x14ac:dyDescent="0.25">
      <c r="CM822" s="125"/>
      <c r="CO822" s="125" t="str">
        <f t="shared" si="2866"/>
        <v/>
      </c>
      <c r="CP822" s="600" t="str">
        <f t="shared" si="2867"/>
        <v/>
      </c>
      <c r="CQ822" s="600" t="str">
        <f t="shared" si="2869"/>
        <v/>
      </c>
      <c r="CR822" s="600" t="str">
        <f t="shared" si="2868"/>
        <v/>
      </c>
    </row>
    <row r="823" spans="91:96" x14ac:dyDescent="0.25">
      <c r="CM823" s="125"/>
      <c r="CO823" s="125" t="str">
        <f t="shared" si="2866"/>
        <v/>
      </c>
      <c r="CP823" s="600" t="str">
        <f t="shared" si="2867"/>
        <v/>
      </c>
      <c r="CQ823" s="600" t="str">
        <f t="shared" si="2869"/>
        <v/>
      </c>
      <c r="CR823" s="600" t="str">
        <f t="shared" si="2868"/>
        <v/>
      </c>
    </row>
    <row r="824" spans="91:96" x14ac:dyDescent="0.25">
      <c r="CM824" s="125"/>
      <c r="CO824" s="125" t="str">
        <f t="shared" si="2866"/>
        <v/>
      </c>
      <c r="CP824" s="600" t="str">
        <f t="shared" si="2867"/>
        <v/>
      </c>
      <c r="CQ824" s="600" t="str">
        <f t="shared" si="2869"/>
        <v/>
      </c>
      <c r="CR824" s="600" t="str">
        <f t="shared" si="2868"/>
        <v/>
      </c>
    </row>
    <row r="825" spans="91:96" x14ac:dyDescent="0.25">
      <c r="CM825" s="125"/>
      <c r="CO825" s="125" t="str">
        <f t="shared" si="2866"/>
        <v/>
      </c>
      <c r="CP825" s="600" t="str">
        <f t="shared" si="2867"/>
        <v/>
      </c>
      <c r="CQ825" s="600" t="str">
        <f t="shared" si="2869"/>
        <v/>
      </c>
      <c r="CR825" s="600" t="str">
        <f t="shared" si="2868"/>
        <v/>
      </c>
    </row>
    <row r="826" spans="91:96" x14ac:dyDescent="0.25">
      <c r="CM826" s="125"/>
      <c r="CO826" s="125" t="str">
        <f t="shared" si="2866"/>
        <v/>
      </c>
      <c r="CP826" s="600" t="str">
        <f t="shared" si="2867"/>
        <v/>
      </c>
      <c r="CQ826" s="600" t="str">
        <f t="shared" si="2869"/>
        <v/>
      </c>
      <c r="CR826" s="600" t="str">
        <f t="shared" si="2868"/>
        <v/>
      </c>
    </row>
    <row r="827" spans="91:96" x14ac:dyDescent="0.25">
      <c r="CM827" s="125"/>
      <c r="CO827" s="125" t="str">
        <f t="shared" si="2866"/>
        <v/>
      </c>
      <c r="CP827" s="600" t="str">
        <f t="shared" si="2867"/>
        <v/>
      </c>
      <c r="CQ827" s="600" t="str">
        <f t="shared" si="2869"/>
        <v/>
      </c>
      <c r="CR827" s="600" t="str">
        <f t="shared" si="2868"/>
        <v/>
      </c>
    </row>
    <row r="828" spans="91:96" x14ac:dyDescent="0.25">
      <c r="CM828" s="125"/>
      <c r="CO828" s="125" t="str">
        <f t="shared" si="2866"/>
        <v/>
      </c>
      <c r="CP828" s="600" t="str">
        <f t="shared" si="2867"/>
        <v/>
      </c>
      <c r="CQ828" s="600" t="str">
        <f t="shared" si="2869"/>
        <v/>
      </c>
      <c r="CR828" s="600" t="str">
        <f t="shared" si="2868"/>
        <v/>
      </c>
    </row>
    <row r="829" spans="91:96" x14ac:dyDescent="0.25">
      <c r="CM829" s="125"/>
      <c r="CO829" s="125" t="str">
        <f t="shared" si="2866"/>
        <v/>
      </c>
      <c r="CP829" s="600" t="str">
        <f t="shared" si="2867"/>
        <v/>
      </c>
      <c r="CQ829" s="600" t="str">
        <f t="shared" si="2869"/>
        <v/>
      </c>
      <c r="CR829" s="600" t="str">
        <f t="shared" si="2868"/>
        <v/>
      </c>
    </row>
    <row r="830" spans="91:96" x14ac:dyDescent="0.25">
      <c r="CM830" s="125"/>
      <c r="CO830" s="125" t="str">
        <f t="shared" si="2866"/>
        <v/>
      </c>
      <c r="CP830" s="600" t="str">
        <f t="shared" si="2867"/>
        <v/>
      </c>
      <c r="CQ830" s="600" t="str">
        <f t="shared" si="2869"/>
        <v/>
      </c>
      <c r="CR830" s="600" t="str">
        <f t="shared" si="2868"/>
        <v/>
      </c>
    </row>
    <row r="831" spans="91:96" x14ac:dyDescent="0.25">
      <c r="CM831" s="125"/>
      <c r="CO831" s="125" t="str">
        <f t="shared" si="2866"/>
        <v/>
      </c>
      <c r="CP831" s="600" t="str">
        <f t="shared" si="2867"/>
        <v/>
      </c>
      <c r="CQ831" s="600" t="str">
        <f t="shared" si="2869"/>
        <v/>
      </c>
      <c r="CR831" s="600" t="str">
        <f t="shared" si="2868"/>
        <v/>
      </c>
    </row>
    <row r="832" spans="91:96" x14ac:dyDescent="0.25">
      <c r="CM832" s="125"/>
      <c r="CO832" s="125" t="str">
        <f t="shared" si="2866"/>
        <v/>
      </c>
      <c r="CP832" s="600" t="str">
        <f t="shared" si="2867"/>
        <v/>
      </c>
      <c r="CQ832" s="600" t="str">
        <f t="shared" si="2869"/>
        <v/>
      </c>
      <c r="CR832" s="600" t="str">
        <f t="shared" si="2868"/>
        <v/>
      </c>
    </row>
    <row r="833" spans="91:96" x14ac:dyDescent="0.25">
      <c r="CM833" s="125"/>
      <c r="CO833" s="125" t="str">
        <f t="shared" si="2866"/>
        <v/>
      </c>
      <c r="CP833" s="600" t="str">
        <f t="shared" si="2867"/>
        <v/>
      </c>
      <c r="CQ833" s="600" t="str">
        <f t="shared" si="2869"/>
        <v/>
      </c>
      <c r="CR833" s="600" t="str">
        <f t="shared" si="2868"/>
        <v/>
      </c>
    </row>
    <row r="834" spans="91:96" x14ac:dyDescent="0.25">
      <c r="CM834" s="125"/>
      <c r="CO834" s="125" t="str">
        <f t="shared" si="2866"/>
        <v/>
      </c>
      <c r="CP834" s="600" t="str">
        <f t="shared" si="2867"/>
        <v/>
      </c>
      <c r="CQ834" s="600" t="str">
        <f t="shared" si="2869"/>
        <v/>
      </c>
      <c r="CR834" s="600" t="str">
        <f t="shared" si="2868"/>
        <v/>
      </c>
    </row>
    <row r="835" spans="91:96" x14ac:dyDescent="0.25">
      <c r="CM835" s="125"/>
      <c r="CO835" s="125" t="str">
        <f t="shared" si="2866"/>
        <v/>
      </c>
      <c r="CP835" s="600" t="str">
        <f t="shared" si="2867"/>
        <v/>
      </c>
      <c r="CQ835" s="600" t="str">
        <f t="shared" si="2869"/>
        <v/>
      </c>
      <c r="CR835" s="600" t="str">
        <f t="shared" si="2868"/>
        <v/>
      </c>
    </row>
    <row r="836" spans="91:96" x14ac:dyDescent="0.25">
      <c r="CM836" s="125"/>
      <c r="CO836" s="125" t="str">
        <f t="shared" si="2866"/>
        <v/>
      </c>
      <c r="CP836" s="600" t="str">
        <f t="shared" si="2867"/>
        <v/>
      </c>
      <c r="CQ836" s="600" t="str">
        <f t="shared" si="2869"/>
        <v/>
      </c>
      <c r="CR836" s="600" t="str">
        <f t="shared" si="2868"/>
        <v/>
      </c>
    </row>
    <row r="837" spans="91:96" x14ac:dyDescent="0.25">
      <c r="CM837" s="125"/>
      <c r="CO837" s="125" t="str">
        <f t="shared" si="2866"/>
        <v/>
      </c>
      <c r="CP837" s="600" t="str">
        <f t="shared" si="2867"/>
        <v/>
      </c>
      <c r="CQ837" s="600" t="str">
        <f t="shared" si="2869"/>
        <v/>
      </c>
      <c r="CR837" s="600" t="str">
        <f t="shared" si="2868"/>
        <v/>
      </c>
    </row>
    <row r="838" spans="91:96" x14ac:dyDescent="0.25">
      <c r="CM838" s="125"/>
      <c r="CO838" s="125" t="str">
        <f t="shared" si="2866"/>
        <v/>
      </c>
      <c r="CP838" s="600" t="str">
        <f t="shared" si="2867"/>
        <v/>
      </c>
      <c r="CQ838" s="600" t="str">
        <f t="shared" si="2869"/>
        <v/>
      </c>
      <c r="CR838" s="600" t="str">
        <f t="shared" si="2868"/>
        <v/>
      </c>
    </row>
    <row r="839" spans="91:96" x14ac:dyDescent="0.25">
      <c r="CM839" s="125"/>
      <c r="CO839" s="125" t="str">
        <f t="shared" si="2866"/>
        <v/>
      </c>
      <c r="CP839" s="600" t="str">
        <f t="shared" si="2867"/>
        <v/>
      </c>
      <c r="CQ839" s="600" t="str">
        <f t="shared" si="2869"/>
        <v/>
      </c>
      <c r="CR839" s="600" t="str">
        <f t="shared" si="2868"/>
        <v/>
      </c>
    </row>
    <row r="840" spans="91:96" x14ac:dyDescent="0.25">
      <c r="CM840" s="125"/>
      <c r="CO840" s="125" t="str">
        <f t="shared" si="2866"/>
        <v/>
      </c>
      <c r="CP840" s="600" t="str">
        <f t="shared" si="2867"/>
        <v/>
      </c>
      <c r="CQ840" s="600" t="str">
        <f t="shared" si="2869"/>
        <v/>
      </c>
      <c r="CR840" s="600" t="str">
        <f t="shared" si="2868"/>
        <v/>
      </c>
    </row>
    <row r="841" spans="91:96" x14ac:dyDescent="0.25">
      <c r="CM841" s="125"/>
      <c r="CO841" s="125" t="str">
        <f t="shared" si="2866"/>
        <v/>
      </c>
      <c r="CP841" s="600" t="str">
        <f t="shared" si="2867"/>
        <v/>
      </c>
      <c r="CQ841" s="600" t="str">
        <f t="shared" si="2869"/>
        <v/>
      </c>
      <c r="CR841" s="600" t="str">
        <f t="shared" si="2868"/>
        <v/>
      </c>
    </row>
    <row r="842" spans="91:96" x14ac:dyDescent="0.25">
      <c r="CM842" s="125"/>
      <c r="CO842" s="125" t="str">
        <f t="shared" ref="CO842:CO905" si="2870">IF($CM842="","",$CM842)</f>
        <v/>
      </c>
      <c r="CP842" s="600" t="str">
        <f t="shared" ref="CP842:CP905" si="2871">IF($CO842="","",ABS(VLOOKUP(IF(LEFT($CO842,3)="Guy",$CO842,INDEX($CJ$9:$CJ$502,MATCH($CO842,$CK$9:$CK$502,0))),$BT$9:$CD$502,11,0)))</f>
        <v/>
      </c>
      <c r="CQ842" s="600" t="str">
        <f t="shared" si="2869"/>
        <v/>
      </c>
      <c r="CR842" s="600" t="str">
        <f t="shared" ref="CR842:CR905" si="2872">IF($CO842="","",ABS(VLOOKUP(IF(LEFT($CO842,3)="Guy",$CO842,INDEX($CJ$9:$CJ$502,MATCH($CO842,$CK$9:$CK$502,0))),$BT$9:$CD$502,6,0)))</f>
        <v/>
      </c>
    </row>
    <row r="843" spans="91:96" x14ac:dyDescent="0.25">
      <c r="CM843" s="125"/>
      <c r="CO843" s="125" t="str">
        <f t="shared" si="2870"/>
        <v/>
      </c>
      <c r="CP843" s="600" t="str">
        <f t="shared" si="2871"/>
        <v/>
      </c>
      <c r="CQ843" s="600" t="str">
        <f t="shared" si="2869"/>
        <v/>
      </c>
      <c r="CR843" s="600" t="str">
        <f t="shared" si="2872"/>
        <v/>
      </c>
    </row>
    <row r="844" spans="91:96" x14ac:dyDescent="0.25">
      <c r="CM844" s="125"/>
      <c r="CO844" s="125" t="str">
        <f t="shared" si="2870"/>
        <v/>
      </c>
      <c r="CP844" s="600" t="str">
        <f t="shared" si="2871"/>
        <v/>
      </c>
      <c r="CQ844" s="600" t="str">
        <f t="shared" ref="CQ844:CQ907" si="2873">IF($CO844="","",ABS(VLOOKUP(IF(LEFT($CO844,3)="Guy",$CO844,INDEX($CJ$9:$CJ$502,MATCH($CO844,$CK$9:$CK$502,0))),$BT$9:$CD$502,3,0)))</f>
        <v/>
      </c>
      <c r="CR844" s="600" t="str">
        <f t="shared" si="2872"/>
        <v/>
      </c>
    </row>
    <row r="845" spans="91:96" x14ac:dyDescent="0.25">
      <c r="CM845" s="125"/>
      <c r="CO845" s="125" t="str">
        <f t="shared" si="2870"/>
        <v/>
      </c>
      <c r="CP845" s="600" t="str">
        <f t="shared" si="2871"/>
        <v/>
      </c>
      <c r="CQ845" s="600" t="str">
        <f t="shared" si="2873"/>
        <v/>
      </c>
      <c r="CR845" s="600" t="str">
        <f t="shared" si="2872"/>
        <v/>
      </c>
    </row>
    <row r="846" spans="91:96" x14ac:dyDescent="0.25">
      <c r="CM846" s="125"/>
      <c r="CO846" s="125" t="str">
        <f t="shared" si="2870"/>
        <v/>
      </c>
      <c r="CP846" s="600" t="str">
        <f t="shared" si="2871"/>
        <v/>
      </c>
      <c r="CQ846" s="600" t="str">
        <f t="shared" si="2873"/>
        <v/>
      </c>
      <c r="CR846" s="600" t="str">
        <f t="shared" si="2872"/>
        <v/>
      </c>
    </row>
    <row r="847" spans="91:96" x14ac:dyDescent="0.25">
      <c r="CM847" s="125"/>
      <c r="CO847" s="125" t="str">
        <f t="shared" si="2870"/>
        <v/>
      </c>
      <c r="CP847" s="600" t="str">
        <f t="shared" si="2871"/>
        <v/>
      </c>
      <c r="CQ847" s="600" t="str">
        <f t="shared" si="2873"/>
        <v/>
      </c>
      <c r="CR847" s="600" t="str">
        <f t="shared" si="2872"/>
        <v/>
      </c>
    </row>
    <row r="848" spans="91:96" x14ac:dyDescent="0.25">
      <c r="CM848" s="125"/>
      <c r="CO848" s="125" t="str">
        <f t="shared" si="2870"/>
        <v/>
      </c>
      <c r="CP848" s="600" t="str">
        <f t="shared" si="2871"/>
        <v/>
      </c>
      <c r="CQ848" s="600" t="str">
        <f t="shared" si="2873"/>
        <v/>
      </c>
      <c r="CR848" s="600" t="str">
        <f t="shared" si="2872"/>
        <v/>
      </c>
    </row>
    <row r="849" spans="91:96" x14ac:dyDescent="0.25">
      <c r="CM849" s="125"/>
      <c r="CO849" s="125" t="str">
        <f t="shared" si="2870"/>
        <v/>
      </c>
      <c r="CP849" s="600" t="str">
        <f t="shared" si="2871"/>
        <v/>
      </c>
      <c r="CQ849" s="600" t="str">
        <f t="shared" si="2873"/>
        <v/>
      </c>
      <c r="CR849" s="600" t="str">
        <f t="shared" si="2872"/>
        <v/>
      </c>
    </row>
    <row r="850" spans="91:96" x14ac:dyDescent="0.25">
      <c r="CM850" s="125"/>
      <c r="CO850" s="125" t="str">
        <f t="shared" si="2870"/>
        <v/>
      </c>
      <c r="CP850" s="600" t="str">
        <f t="shared" si="2871"/>
        <v/>
      </c>
      <c r="CQ850" s="600" t="str">
        <f t="shared" si="2873"/>
        <v/>
      </c>
      <c r="CR850" s="600" t="str">
        <f t="shared" si="2872"/>
        <v/>
      </c>
    </row>
    <row r="851" spans="91:96" x14ac:dyDescent="0.25">
      <c r="CM851" s="125"/>
      <c r="CO851" s="125" t="str">
        <f t="shared" si="2870"/>
        <v/>
      </c>
      <c r="CP851" s="600" t="str">
        <f t="shared" si="2871"/>
        <v/>
      </c>
      <c r="CQ851" s="600" t="str">
        <f t="shared" si="2873"/>
        <v/>
      </c>
      <c r="CR851" s="600" t="str">
        <f t="shared" si="2872"/>
        <v/>
      </c>
    </row>
    <row r="852" spans="91:96" x14ac:dyDescent="0.25">
      <c r="CM852" s="125"/>
      <c r="CO852" s="125" t="str">
        <f t="shared" si="2870"/>
        <v/>
      </c>
      <c r="CP852" s="600" t="str">
        <f t="shared" si="2871"/>
        <v/>
      </c>
      <c r="CQ852" s="600" t="str">
        <f t="shared" si="2873"/>
        <v/>
      </c>
      <c r="CR852" s="600" t="str">
        <f t="shared" si="2872"/>
        <v/>
      </c>
    </row>
    <row r="853" spans="91:96" x14ac:dyDescent="0.25">
      <c r="CM853" s="125"/>
      <c r="CO853" s="125" t="str">
        <f t="shared" si="2870"/>
        <v/>
      </c>
      <c r="CP853" s="600" t="str">
        <f t="shared" si="2871"/>
        <v/>
      </c>
      <c r="CQ853" s="600" t="str">
        <f t="shared" si="2873"/>
        <v/>
      </c>
      <c r="CR853" s="600" t="str">
        <f t="shared" si="2872"/>
        <v/>
      </c>
    </row>
    <row r="854" spans="91:96" x14ac:dyDescent="0.25">
      <c r="CM854" s="125"/>
      <c r="CO854" s="125" t="str">
        <f t="shared" si="2870"/>
        <v/>
      </c>
      <c r="CP854" s="600" t="str">
        <f t="shared" si="2871"/>
        <v/>
      </c>
      <c r="CQ854" s="600" t="str">
        <f t="shared" si="2873"/>
        <v/>
      </c>
      <c r="CR854" s="600" t="str">
        <f t="shared" si="2872"/>
        <v/>
      </c>
    </row>
    <row r="855" spans="91:96" x14ac:dyDescent="0.25">
      <c r="CM855" s="125"/>
      <c r="CO855" s="125" t="str">
        <f t="shared" si="2870"/>
        <v/>
      </c>
      <c r="CP855" s="600" t="str">
        <f t="shared" si="2871"/>
        <v/>
      </c>
      <c r="CQ855" s="600" t="str">
        <f t="shared" si="2873"/>
        <v/>
      </c>
      <c r="CR855" s="600" t="str">
        <f t="shared" si="2872"/>
        <v/>
      </c>
    </row>
    <row r="856" spans="91:96" x14ac:dyDescent="0.25">
      <c r="CM856" s="125"/>
      <c r="CO856" s="125" t="str">
        <f t="shared" si="2870"/>
        <v/>
      </c>
      <c r="CP856" s="600" t="str">
        <f t="shared" si="2871"/>
        <v/>
      </c>
      <c r="CQ856" s="600" t="str">
        <f t="shared" si="2873"/>
        <v/>
      </c>
      <c r="CR856" s="600" t="str">
        <f t="shared" si="2872"/>
        <v/>
      </c>
    </row>
    <row r="857" spans="91:96" x14ac:dyDescent="0.25">
      <c r="CM857" s="125"/>
      <c r="CO857" s="125" t="str">
        <f t="shared" si="2870"/>
        <v/>
      </c>
      <c r="CP857" s="600" t="str">
        <f t="shared" si="2871"/>
        <v/>
      </c>
      <c r="CQ857" s="600" t="str">
        <f t="shared" si="2873"/>
        <v/>
      </c>
      <c r="CR857" s="600" t="str">
        <f t="shared" si="2872"/>
        <v/>
      </c>
    </row>
    <row r="858" spans="91:96" x14ac:dyDescent="0.25">
      <c r="CM858" s="125"/>
      <c r="CO858" s="125" t="str">
        <f t="shared" si="2870"/>
        <v/>
      </c>
      <c r="CP858" s="600" t="str">
        <f t="shared" si="2871"/>
        <v/>
      </c>
      <c r="CQ858" s="600" t="str">
        <f t="shared" si="2873"/>
        <v/>
      </c>
      <c r="CR858" s="600" t="str">
        <f t="shared" si="2872"/>
        <v/>
      </c>
    </row>
    <row r="859" spans="91:96" x14ac:dyDescent="0.25">
      <c r="CM859" s="125"/>
      <c r="CO859" s="125" t="str">
        <f t="shared" si="2870"/>
        <v/>
      </c>
      <c r="CP859" s="600" t="str">
        <f t="shared" si="2871"/>
        <v/>
      </c>
      <c r="CQ859" s="600" t="str">
        <f t="shared" si="2873"/>
        <v/>
      </c>
      <c r="CR859" s="600" t="str">
        <f t="shared" si="2872"/>
        <v/>
      </c>
    </row>
    <row r="860" spans="91:96" x14ac:dyDescent="0.25">
      <c r="CM860" s="125"/>
      <c r="CO860" s="125" t="str">
        <f t="shared" si="2870"/>
        <v/>
      </c>
      <c r="CP860" s="600" t="str">
        <f t="shared" si="2871"/>
        <v/>
      </c>
      <c r="CQ860" s="600" t="str">
        <f t="shared" si="2873"/>
        <v/>
      </c>
      <c r="CR860" s="600" t="str">
        <f t="shared" si="2872"/>
        <v/>
      </c>
    </row>
    <row r="861" spans="91:96" x14ac:dyDescent="0.25">
      <c r="CM861" s="125"/>
      <c r="CO861" s="125" t="str">
        <f t="shared" si="2870"/>
        <v/>
      </c>
      <c r="CP861" s="600" t="str">
        <f t="shared" si="2871"/>
        <v/>
      </c>
      <c r="CQ861" s="600" t="str">
        <f t="shared" si="2873"/>
        <v/>
      </c>
      <c r="CR861" s="600" t="str">
        <f t="shared" si="2872"/>
        <v/>
      </c>
    </row>
    <row r="862" spans="91:96" x14ac:dyDescent="0.25">
      <c r="CM862" s="125"/>
      <c r="CO862" s="125" t="str">
        <f t="shared" si="2870"/>
        <v/>
      </c>
      <c r="CP862" s="600" t="str">
        <f t="shared" si="2871"/>
        <v/>
      </c>
      <c r="CQ862" s="600" t="str">
        <f t="shared" si="2873"/>
        <v/>
      </c>
      <c r="CR862" s="600" t="str">
        <f t="shared" si="2872"/>
        <v/>
      </c>
    </row>
    <row r="863" spans="91:96" x14ac:dyDescent="0.25">
      <c r="CM863" s="125"/>
      <c r="CO863" s="125" t="str">
        <f t="shared" si="2870"/>
        <v/>
      </c>
      <c r="CP863" s="600" t="str">
        <f t="shared" si="2871"/>
        <v/>
      </c>
      <c r="CQ863" s="600" t="str">
        <f t="shared" si="2873"/>
        <v/>
      </c>
      <c r="CR863" s="600" t="str">
        <f t="shared" si="2872"/>
        <v/>
      </c>
    </row>
    <row r="864" spans="91:96" x14ac:dyDescent="0.25">
      <c r="CM864" s="125"/>
      <c r="CO864" s="125" t="str">
        <f t="shared" si="2870"/>
        <v/>
      </c>
      <c r="CP864" s="600" t="str">
        <f t="shared" si="2871"/>
        <v/>
      </c>
      <c r="CQ864" s="600" t="str">
        <f t="shared" si="2873"/>
        <v/>
      </c>
      <c r="CR864" s="600" t="str">
        <f t="shared" si="2872"/>
        <v/>
      </c>
    </row>
    <row r="865" spans="91:96" x14ac:dyDescent="0.25">
      <c r="CM865" s="125"/>
      <c r="CO865" s="125" t="str">
        <f t="shared" si="2870"/>
        <v/>
      </c>
      <c r="CP865" s="600" t="str">
        <f t="shared" si="2871"/>
        <v/>
      </c>
      <c r="CQ865" s="600" t="str">
        <f t="shared" si="2873"/>
        <v/>
      </c>
      <c r="CR865" s="600" t="str">
        <f t="shared" si="2872"/>
        <v/>
      </c>
    </row>
    <row r="866" spans="91:96" x14ac:dyDescent="0.25">
      <c r="CM866" s="125"/>
      <c r="CO866" s="125" t="str">
        <f t="shared" si="2870"/>
        <v/>
      </c>
      <c r="CP866" s="600" t="str">
        <f t="shared" si="2871"/>
        <v/>
      </c>
      <c r="CQ866" s="600" t="str">
        <f t="shared" si="2873"/>
        <v/>
      </c>
      <c r="CR866" s="600" t="str">
        <f t="shared" si="2872"/>
        <v/>
      </c>
    </row>
    <row r="867" spans="91:96" x14ac:dyDescent="0.25">
      <c r="CM867" s="125"/>
      <c r="CO867" s="125" t="str">
        <f t="shared" si="2870"/>
        <v/>
      </c>
      <c r="CP867" s="600" t="str">
        <f t="shared" si="2871"/>
        <v/>
      </c>
      <c r="CQ867" s="600" t="str">
        <f t="shared" si="2873"/>
        <v/>
      </c>
      <c r="CR867" s="600" t="str">
        <f t="shared" si="2872"/>
        <v/>
      </c>
    </row>
    <row r="868" spans="91:96" x14ac:dyDescent="0.25">
      <c r="CM868" s="125"/>
      <c r="CO868" s="125" t="str">
        <f t="shared" si="2870"/>
        <v/>
      </c>
      <c r="CP868" s="600" t="str">
        <f t="shared" si="2871"/>
        <v/>
      </c>
      <c r="CQ868" s="600" t="str">
        <f t="shared" si="2873"/>
        <v/>
      </c>
      <c r="CR868" s="600" t="str">
        <f t="shared" si="2872"/>
        <v/>
      </c>
    </row>
    <row r="869" spans="91:96" x14ac:dyDescent="0.25">
      <c r="CM869" s="125"/>
      <c r="CO869" s="125" t="str">
        <f t="shared" si="2870"/>
        <v/>
      </c>
      <c r="CP869" s="600" t="str">
        <f t="shared" si="2871"/>
        <v/>
      </c>
      <c r="CQ869" s="600" t="str">
        <f t="shared" si="2873"/>
        <v/>
      </c>
      <c r="CR869" s="600" t="str">
        <f t="shared" si="2872"/>
        <v/>
      </c>
    </row>
    <row r="870" spans="91:96" x14ac:dyDescent="0.25">
      <c r="CM870" s="125"/>
      <c r="CO870" s="125" t="str">
        <f t="shared" si="2870"/>
        <v/>
      </c>
      <c r="CP870" s="600" t="str">
        <f t="shared" si="2871"/>
        <v/>
      </c>
      <c r="CQ870" s="600" t="str">
        <f t="shared" si="2873"/>
        <v/>
      </c>
      <c r="CR870" s="600" t="str">
        <f t="shared" si="2872"/>
        <v/>
      </c>
    </row>
    <row r="871" spans="91:96" x14ac:dyDescent="0.25">
      <c r="CM871" s="125"/>
      <c r="CO871" s="125" t="str">
        <f t="shared" si="2870"/>
        <v/>
      </c>
      <c r="CP871" s="600" t="str">
        <f t="shared" si="2871"/>
        <v/>
      </c>
      <c r="CQ871" s="600" t="str">
        <f t="shared" si="2873"/>
        <v/>
      </c>
      <c r="CR871" s="600" t="str">
        <f t="shared" si="2872"/>
        <v/>
      </c>
    </row>
    <row r="872" spans="91:96" x14ac:dyDescent="0.25">
      <c r="CM872" s="125"/>
      <c r="CO872" s="125" t="str">
        <f t="shared" si="2870"/>
        <v/>
      </c>
      <c r="CP872" s="600" t="str">
        <f t="shared" si="2871"/>
        <v/>
      </c>
      <c r="CQ872" s="600" t="str">
        <f t="shared" si="2873"/>
        <v/>
      </c>
      <c r="CR872" s="600" t="str">
        <f t="shared" si="2872"/>
        <v/>
      </c>
    </row>
    <row r="873" spans="91:96" x14ac:dyDescent="0.25">
      <c r="CM873" s="125"/>
      <c r="CO873" s="125" t="str">
        <f t="shared" si="2870"/>
        <v/>
      </c>
      <c r="CP873" s="600" t="str">
        <f t="shared" si="2871"/>
        <v/>
      </c>
      <c r="CQ873" s="600" t="str">
        <f t="shared" si="2873"/>
        <v/>
      </c>
      <c r="CR873" s="600" t="str">
        <f t="shared" si="2872"/>
        <v/>
      </c>
    </row>
    <row r="874" spans="91:96" x14ac:dyDescent="0.25">
      <c r="CM874" s="125"/>
      <c r="CO874" s="125" t="str">
        <f t="shared" si="2870"/>
        <v/>
      </c>
      <c r="CP874" s="600" t="str">
        <f t="shared" si="2871"/>
        <v/>
      </c>
      <c r="CQ874" s="600" t="str">
        <f t="shared" si="2873"/>
        <v/>
      </c>
      <c r="CR874" s="600" t="str">
        <f t="shared" si="2872"/>
        <v/>
      </c>
    </row>
    <row r="875" spans="91:96" x14ac:dyDescent="0.25">
      <c r="CM875" s="125"/>
      <c r="CO875" s="125" t="str">
        <f t="shared" si="2870"/>
        <v/>
      </c>
      <c r="CP875" s="600" t="str">
        <f t="shared" si="2871"/>
        <v/>
      </c>
      <c r="CQ875" s="600" t="str">
        <f t="shared" si="2873"/>
        <v/>
      </c>
      <c r="CR875" s="600" t="str">
        <f t="shared" si="2872"/>
        <v/>
      </c>
    </row>
    <row r="876" spans="91:96" x14ac:dyDescent="0.25">
      <c r="CM876" s="125"/>
      <c r="CO876" s="125" t="str">
        <f t="shared" si="2870"/>
        <v/>
      </c>
      <c r="CP876" s="600" t="str">
        <f t="shared" si="2871"/>
        <v/>
      </c>
      <c r="CQ876" s="600" t="str">
        <f t="shared" si="2873"/>
        <v/>
      </c>
      <c r="CR876" s="600" t="str">
        <f t="shared" si="2872"/>
        <v/>
      </c>
    </row>
    <row r="877" spans="91:96" x14ac:dyDescent="0.25">
      <c r="CM877" s="125"/>
      <c r="CO877" s="125" t="str">
        <f t="shared" si="2870"/>
        <v/>
      </c>
      <c r="CP877" s="600" t="str">
        <f t="shared" si="2871"/>
        <v/>
      </c>
      <c r="CQ877" s="600" t="str">
        <f t="shared" si="2873"/>
        <v/>
      </c>
      <c r="CR877" s="600" t="str">
        <f t="shared" si="2872"/>
        <v/>
      </c>
    </row>
    <row r="878" spans="91:96" x14ac:dyDescent="0.25">
      <c r="CM878" s="125"/>
      <c r="CO878" s="125" t="str">
        <f t="shared" si="2870"/>
        <v/>
      </c>
      <c r="CP878" s="600" t="str">
        <f t="shared" si="2871"/>
        <v/>
      </c>
      <c r="CQ878" s="600" t="str">
        <f t="shared" si="2873"/>
        <v/>
      </c>
      <c r="CR878" s="600" t="str">
        <f t="shared" si="2872"/>
        <v/>
      </c>
    </row>
    <row r="879" spans="91:96" x14ac:dyDescent="0.25">
      <c r="CM879" s="125"/>
      <c r="CO879" s="125" t="str">
        <f t="shared" si="2870"/>
        <v/>
      </c>
      <c r="CP879" s="600" t="str">
        <f t="shared" si="2871"/>
        <v/>
      </c>
      <c r="CQ879" s="600" t="str">
        <f t="shared" si="2873"/>
        <v/>
      </c>
      <c r="CR879" s="600" t="str">
        <f t="shared" si="2872"/>
        <v/>
      </c>
    </row>
    <row r="880" spans="91:96" x14ac:dyDescent="0.25">
      <c r="CM880" s="125"/>
      <c r="CO880" s="125" t="str">
        <f t="shared" si="2870"/>
        <v/>
      </c>
      <c r="CP880" s="600" t="str">
        <f t="shared" si="2871"/>
        <v/>
      </c>
      <c r="CQ880" s="600" t="str">
        <f t="shared" si="2873"/>
        <v/>
      </c>
      <c r="CR880" s="600" t="str">
        <f t="shared" si="2872"/>
        <v/>
      </c>
    </row>
    <row r="881" spans="91:96" x14ac:dyDescent="0.25">
      <c r="CM881" s="125"/>
      <c r="CO881" s="125" t="str">
        <f t="shared" si="2870"/>
        <v/>
      </c>
      <c r="CP881" s="600" t="str">
        <f t="shared" si="2871"/>
        <v/>
      </c>
      <c r="CQ881" s="600" t="str">
        <f t="shared" si="2873"/>
        <v/>
      </c>
      <c r="CR881" s="600" t="str">
        <f t="shared" si="2872"/>
        <v/>
      </c>
    </row>
    <row r="882" spans="91:96" x14ac:dyDescent="0.25">
      <c r="CM882" s="125"/>
      <c r="CO882" s="125" t="str">
        <f t="shared" si="2870"/>
        <v/>
      </c>
      <c r="CP882" s="600" t="str">
        <f t="shared" si="2871"/>
        <v/>
      </c>
      <c r="CQ882" s="600" t="str">
        <f t="shared" si="2873"/>
        <v/>
      </c>
      <c r="CR882" s="600" t="str">
        <f t="shared" si="2872"/>
        <v/>
      </c>
    </row>
    <row r="883" spans="91:96" x14ac:dyDescent="0.25">
      <c r="CM883" s="125"/>
      <c r="CO883" s="125" t="str">
        <f t="shared" si="2870"/>
        <v/>
      </c>
      <c r="CP883" s="600" t="str">
        <f t="shared" si="2871"/>
        <v/>
      </c>
      <c r="CQ883" s="600" t="str">
        <f t="shared" si="2873"/>
        <v/>
      </c>
      <c r="CR883" s="600" t="str">
        <f t="shared" si="2872"/>
        <v/>
      </c>
    </row>
    <row r="884" spans="91:96" x14ac:dyDescent="0.25">
      <c r="CM884" s="125"/>
      <c r="CO884" s="125" t="str">
        <f t="shared" si="2870"/>
        <v/>
      </c>
      <c r="CP884" s="600" t="str">
        <f t="shared" si="2871"/>
        <v/>
      </c>
      <c r="CQ884" s="600" t="str">
        <f t="shared" si="2873"/>
        <v/>
      </c>
      <c r="CR884" s="600" t="str">
        <f t="shared" si="2872"/>
        <v/>
      </c>
    </row>
    <row r="885" spans="91:96" x14ac:dyDescent="0.25">
      <c r="CM885" s="125"/>
      <c r="CO885" s="125" t="str">
        <f t="shared" si="2870"/>
        <v/>
      </c>
      <c r="CP885" s="600" t="str">
        <f t="shared" si="2871"/>
        <v/>
      </c>
      <c r="CQ885" s="600" t="str">
        <f t="shared" si="2873"/>
        <v/>
      </c>
      <c r="CR885" s="600" t="str">
        <f t="shared" si="2872"/>
        <v/>
      </c>
    </row>
    <row r="886" spans="91:96" x14ac:dyDescent="0.25">
      <c r="CM886" s="125"/>
      <c r="CO886" s="125" t="str">
        <f t="shared" si="2870"/>
        <v/>
      </c>
      <c r="CP886" s="600" t="str">
        <f t="shared" si="2871"/>
        <v/>
      </c>
      <c r="CQ886" s="600" t="str">
        <f t="shared" si="2873"/>
        <v/>
      </c>
      <c r="CR886" s="600" t="str">
        <f t="shared" si="2872"/>
        <v/>
      </c>
    </row>
    <row r="887" spans="91:96" x14ac:dyDescent="0.25">
      <c r="CM887" s="125"/>
      <c r="CO887" s="125" t="str">
        <f t="shared" si="2870"/>
        <v/>
      </c>
      <c r="CP887" s="600" t="str">
        <f t="shared" si="2871"/>
        <v/>
      </c>
      <c r="CQ887" s="600" t="str">
        <f t="shared" si="2873"/>
        <v/>
      </c>
      <c r="CR887" s="600" t="str">
        <f t="shared" si="2872"/>
        <v/>
      </c>
    </row>
    <row r="888" spans="91:96" x14ac:dyDescent="0.25">
      <c r="CM888" s="125"/>
      <c r="CO888" s="125" t="str">
        <f t="shared" si="2870"/>
        <v/>
      </c>
      <c r="CP888" s="600" t="str">
        <f t="shared" si="2871"/>
        <v/>
      </c>
      <c r="CQ888" s="600" t="str">
        <f t="shared" si="2873"/>
        <v/>
      </c>
      <c r="CR888" s="600" t="str">
        <f t="shared" si="2872"/>
        <v/>
      </c>
    </row>
    <row r="889" spans="91:96" x14ac:dyDescent="0.25">
      <c r="CM889" s="125"/>
      <c r="CO889" s="125" t="str">
        <f t="shared" si="2870"/>
        <v/>
      </c>
      <c r="CP889" s="600" t="str">
        <f t="shared" si="2871"/>
        <v/>
      </c>
      <c r="CQ889" s="600" t="str">
        <f t="shared" si="2873"/>
        <v/>
      </c>
      <c r="CR889" s="600" t="str">
        <f t="shared" si="2872"/>
        <v/>
      </c>
    </row>
    <row r="890" spans="91:96" x14ac:dyDescent="0.25">
      <c r="CM890" s="125"/>
      <c r="CO890" s="125" t="str">
        <f t="shared" si="2870"/>
        <v/>
      </c>
      <c r="CP890" s="600" t="str">
        <f t="shared" si="2871"/>
        <v/>
      </c>
      <c r="CQ890" s="600" t="str">
        <f t="shared" si="2873"/>
        <v/>
      </c>
      <c r="CR890" s="600" t="str">
        <f t="shared" si="2872"/>
        <v/>
      </c>
    </row>
    <row r="891" spans="91:96" x14ac:dyDescent="0.25">
      <c r="CM891" s="125"/>
      <c r="CO891" s="125" t="str">
        <f t="shared" si="2870"/>
        <v/>
      </c>
      <c r="CP891" s="600" t="str">
        <f t="shared" si="2871"/>
        <v/>
      </c>
      <c r="CQ891" s="600" t="str">
        <f t="shared" si="2873"/>
        <v/>
      </c>
      <c r="CR891" s="600" t="str">
        <f t="shared" si="2872"/>
        <v/>
      </c>
    </row>
    <row r="892" spans="91:96" x14ac:dyDescent="0.25">
      <c r="CM892" s="125"/>
      <c r="CO892" s="125" t="str">
        <f t="shared" si="2870"/>
        <v/>
      </c>
      <c r="CP892" s="600" t="str">
        <f t="shared" si="2871"/>
        <v/>
      </c>
      <c r="CQ892" s="600" t="str">
        <f t="shared" si="2873"/>
        <v/>
      </c>
      <c r="CR892" s="600" t="str">
        <f t="shared" si="2872"/>
        <v/>
      </c>
    </row>
    <row r="893" spans="91:96" x14ac:dyDescent="0.25">
      <c r="CM893" s="125"/>
      <c r="CO893" s="125" t="str">
        <f t="shared" si="2870"/>
        <v/>
      </c>
      <c r="CP893" s="600" t="str">
        <f t="shared" si="2871"/>
        <v/>
      </c>
      <c r="CQ893" s="600" t="str">
        <f t="shared" si="2873"/>
        <v/>
      </c>
      <c r="CR893" s="600" t="str">
        <f t="shared" si="2872"/>
        <v/>
      </c>
    </row>
    <row r="894" spans="91:96" x14ac:dyDescent="0.25">
      <c r="CM894" s="125"/>
      <c r="CO894" s="125" t="str">
        <f t="shared" si="2870"/>
        <v/>
      </c>
      <c r="CP894" s="600" t="str">
        <f t="shared" si="2871"/>
        <v/>
      </c>
      <c r="CQ894" s="600" t="str">
        <f t="shared" si="2873"/>
        <v/>
      </c>
      <c r="CR894" s="600" t="str">
        <f t="shared" si="2872"/>
        <v/>
      </c>
    </row>
    <row r="895" spans="91:96" x14ac:dyDescent="0.25">
      <c r="CM895" s="125"/>
      <c r="CO895" s="125" t="str">
        <f t="shared" si="2870"/>
        <v/>
      </c>
      <c r="CP895" s="600" t="str">
        <f t="shared" si="2871"/>
        <v/>
      </c>
      <c r="CQ895" s="600" t="str">
        <f t="shared" si="2873"/>
        <v/>
      </c>
      <c r="CR895" s="600" t="str">
        <f t="shared" si="2872"/>
        <v/>
      </c>
    </row>
    <row r="896" spans="91:96" x14ac:dyDescent="0.25">
      <c r="CM896" s="125"/>
      <c r="CO896" s="125" t="str">
        <f t="shared" si="2870"/>
        <v/>
      </c>
      <c r="CP896" s="600" t="str">
        <f t="shared" si="2871"/>
        <v/>
      </c>
      <c r="CQ896" s="600" t="str">
        <f t="shared" si="2873"/>
        <v/>
      </c>
      <c r="CR896" s="600" t="str">
        <f t="shared" si="2872"/>
        <v/>
      </c>
    </row>
    <row r="897" spans="91:96" x14ac:dyDescent="0.25">
      <c r="CM897" s="125"/>
      <c r="CO897" s="125" t="str">
        <f t="shared" si="2870"/>
        <v/>
      </c>
      <c r="CP897" s="600" t="str">
        <f t="shared" si="2871"/>
        <v/>
      </c>
      <c r="CQ897" s="600" t="str">
        <f t="shared" si="2873"/>
        <v/>
      </c>
      <c r="CR897" s="600" t="str">
        <f t="shared" si="2872"/>
        <v/>
      </c>
    </row>
    <row r="898" spans="91:96" x14ac:dyDescent="0.25">
      <c r="CM898" s="125"/>
      <c r="CO898" s="125" t="str">
        <f t="shared" si="2870"/>
        <v/>
      </c>
      <c r="CP898" s="600" t="str">
        <f t="shared" si="2871"/>
        <v/>
      </c>
      <c r="CQ898" s="600" t="str">
        <f t="shared" si="2873"/>
        <v/>
      </c>
      <c r="CR898" s="600" t="str">
        <f t="shared" si="2872"/>
        <v/>
      </c>
    </row>
    <row r="899" spans="91:96" x14ac:dyDescent="0.25">
      <c r="CM899" s="125"/>
      <c r="CO899" s="125" t="str">
        <f t="shared" si="2870"/>
        <v/>
      </c>
      <c r="CP899" s="600" t="str">
        <f t="shared" si="2871"/>
        <v/>
      </c>
      <c r="CQ899" s="600" t="str">
        <f t="shared" si="2873"/>
        <v/>
      </c>
      <c r="CR899" s="600" t="str">
        <f t="shared" si="2872"/>
        <v/>
      </c>
    </row>
    <row r="900" spans="91:96" x14ac:dyDescent="0.25">
      <c r="CM900" s="125"/>
      <c r="CO900" s="125" t="str">
        <f t="shared" si="2870"/>
        <v/>
      </c>
      <c r="CP900" s="600" t="str">
        <f t="shared" si="2871"/>
        <v/>
      </c>
      <c r="CQ900" s="600" t="str">
        <f t="shared" si="2873"/>
        <v/>
      </c>
      <c r="CR900" s="600" t="str">
        <f t="shared" si="2872"/>
        <v/>
      </c>
    </row>
    <row r="901" spans="91:96" x14ac:dyDescent="0.25">
      <c r="CM901" s="125"/>
      <c r="CO901" s="125" t="str">
        <f t="shared" si="2870"/>
        <v/>
      </c>
      <c r="CP901" s="600" t="str">
        <f t="shared" si="2871"/>
        <v/>
      </c>
      <c r="CQ901" s="600" t="str">
        <f t="shared" si="2873"/>
        <v/>
      </c>
      <c r="CR901" s="600" t="str">
        <f t="shared" si="2872"/>
        <v/>
      </c>
    </row>
    <row r="902" spans="91:96" x14ac:dyDescent="0.25">
      <c r="CM902" s="125"/>
      <c r="CO902" s="125" t="str">
        <f t="shared" si="2870"/>
        <v/>
      </c>
      <c r="CP902" s="600" t="str">
        <f t="shared" si="2871"/>
        <v/>
      </c>
      <c r="CQ902" s="600" t="str">
        <f t="shared" si="2873"/>
        <v/>
      </c>
      <c r="CR902" s="600" t="str">
        <f t="shared" si="2872"/>
        <v/>
      </c>
    </row>
    <row r="903" spans="91:96" x14ac:dyDescent="0.25">
      <c r="CM903" s="125"/>
      <c r="CO903" s="125" t="str">
        <f t="shared" si="2870"/>
        <v/>
      </c>
      <c r="CP903" s="600" t="str">
        <f t="shared" si="2871"/>
        <v/>
      </c>
      <c r="CQ903" s="600" t="str">
        <f t="shared" si="2873"/>
        <v/>
      </c>
      <c r="CR903" s="600" t="str">
        <f t="shared" si="2872"/>
        <v/>
      </c>
    </row>
    <row r="904" spans="91:96" x14ac:dyDescent="0.25">
      <c r="CM904" s="125"/>
      <c r="CO904" s="125" t="str">
        <f t="shared" si="2870"/>
        <v/>
      </c>
      <c r="CP904" s="600" t="str">
        <f t="shared" si="2871"/>
        <v/>
      </c>
      <c r="CQ904" s="600" t="str">
        <f t="shared" si="2873"/>
        <v/>
      </c>
      <c r="CR904" s="600" t="str">
        <f t="shared" si="2872"/>
        <v/>
      </c>
    </row>
    <row r="905" spans="91:96" x14ac:dyDescent="0.25">
      <c r="CM905" s="125"/>
      <c r="CO905" s="125" t="str">
        <f t="shared" si="2870"/>
        <v/>
      </c>
      <c r="CP905" s="600" t="str">
        <f t="shared" si="2871"/>
        <v/>
      </c>
      <c r="CQ905" s="600" t="str">
        <f t="shared" si="2873"/>
        <v/>
      </c>
      <c r="CR905" s="600" t="str">
        <f t="shared" si="2872"/>
        <v/>
      </c>
    </row>
    <row r="906" spans="91:96" x14ac:dyDescent="0.25">
      <c r="CM906" s="125"/>
      <c r="CO906" s="125" t="str">
        <f t="shared" ref="CO906:CO969" si="2874">IF($CM906="","",$CM906)</f>
        <v/>
      </c>
      <c r="CP906" s="600" t="str">
        <f t="shared" ref="CP906:CP969" si="2875">IF($CO906="","",ABS(VLOOKUP(IF(LEFT($CO906,3)="Guy",$CO906,INDEX($CJ$9:$CJ$502,MATCH($CO906,$CK$9:$CK$502,0))),$BT$9:$CD$502,11,0)))</f>
        <v/>
      </c>
      <c r="CQ906" s="600" t="str">
        <f t="shared" si="2873"/>
        <v/>
      </c>
      <c r="CR906" s="600" t="str">
        <f t="shared" ref="CR906:CR969" si="2876">IF($CO906="","",ABS(VLOOKUP(IF(LEFT($CO906,3)="Guy",$CO906,INDEX($CJ$9:$CJ$502,MATCH($CO906,$CK$9:$CK$502,0))),$BT$9:$CD$502,6,0)))</f>
        <v/>
      </c>
    </row>
    <row r="907" spans="91:96" x14ac:dyDescent="0.25">
      <c r="CM907" s="125"/>
      <c r="CO907" s="125" t="str">
        <f t="shared" si="2874"/>
        <v/>
      </c>
      <c r="CP907" s="600" t="str">
        <f t="shared" si="2875"/>
        <v/>
      </c>
      <c r="CQ907" s="600" t="str">
        <f t="shared" si="2873"/>
        <v/>
      </c>
      <c r="CR907" s="600" t="str">
        <f t="shared" si="2876"/>
        <v/>
      </c>
    </row>
    <row r="908" spans="91:96" x14ac:dyDescent="0.25">
      <c r="CM908" s="125"/>
      <c r="CO908" s="125" t="str">
        <f t="shared" si="2874"/>
        <v/>
      </c>
      <c r="CP908" s="600" t="str">
        <f t="shared" si="2875"/>
        <v/>
      </c>
      <c r="CQ908" s="600" t="str">
        <f t="shared" ref="CQ908:CQ971" si="2877">IF($CO908="","",ABS(VLOOKUP(IF(LEFT($CO908,3)="Guy",$CO908,INDEX($CJ$9:$CJ$502,MATCH($CO908,$CK$9:$CK$502,0))),$BT$9:$CD$502,3,0)))</f>
        <v/>
      </c>
      <c r="CR908" s="600" t="str">
        <f t="shared" si="2876"/>
        <v/>
      </c>
    </row>
    <row r="909" spans="91:96" x14ac:dyDescent="0.25">
      <c r="CM909" s="125"/>
      <c r="CO909" s="125" t="str">
        <f t="shared" si="2874"/>
        <v/>
      </c>
      <c r="CP909" s="600" t="str">
        <f t="shared" si="2875"/>
        <v/>
      </c>
      <c r="CQ909" s="600" t="str">
        <f t="shared" si="2877"/>
        <v/>
      </c>
      <c r="CR909" s="600" t="str">
        <f t="shared" si="2876"/>
        <v/>
      </c>
    </row>
    <row r="910" spans="91:96" x14ac:dyDescent="0.25">
      <c r="CM910" s="125"/>
      <c r="CO910" s="125" t="str">
        <f t="shared" si="2874"/>
        <v/>
      </c>
      <c r="CP910" s="600" t="str">
        <f t="shared" si="2875"/>
        <v/>
      </c>
      <c r="CQ910" s="600" t="str">
        <f t="shared" si="2877"/>
        <v/>
      </c>
      <c r="CR910" s="600" t="str">
        <f t="shared" si="2876"/>
        <v/>
      </c>
    </row>
    <row r="911" spans="91:96" x14ac:dyDescent="0.25">
      <c r="CM911" s="125"/>
      <c r="CO911" s="125" t="str">
        <f t="shared" si="2874"/>
        <v/>
      </c>
      <c r="CP911" s="600" t="str">
        <f t="shared" si="2875"/>
        <v/>
      </c>
      <c r="CQ911" s="600" t="str">
        <f t="shared" si="2877"/>
        <v/>
      </c>
      <c r="CR911" s="600" t="str">
        <f t="shared" si="2876"/>
        <v/>
      </c>
    </row>
    <row r="912" spans="91:96" x14ac:dyDescent="0.25">
      <c r="CM912" s="125"/>
      <c r="CO912" s="125" t="str">
        <f t="shared" si="2874"/>
        <v/>
      </c>
      <c r="CP912" s="600" t="str">
        <f t="shared" si="2875"/>
        <v/>
      </c>
      <c r="CQ912" s="600" t="str">
        <f t="shared" si="2877"/>
        <v/>
      </c>
      <c r="CR912" s="600" t="str">
        <f t="shared" si="2876"/>
        <v/>
      </c>
    </row>
    <row r="913" spans="91:96" x14ac:dyDescent="0.25">
      <c r="CM913" s="125"/>
      <c r="CO913" s="125" t="str">
        <f t="shared" si="2874"/>
        <v/>
      </c>
      <c r="CP913" s="600" t="str">
        <f t="shared" si="2875"/>
        <v/>
      </c>
      <c r="CQ913" s="600" t="str">
        <f t="shared" si="2877"/>
        <v/>
      </c>
      <c r="CR913" s="600" t="str">
        <f t="shared" si="2876"/>
        <v/>
      </c>
    </row>
    <row r="914" spans="91:96" x14ac:dyDescent="0.25">
      <c r="CM914" s="125"/>
      <c r="CO914" s="125" t="str">
        <f t="shared" si="2874"/>
        <v/>
      </c>
      <c r="CP914" s="600" t="str">
        <f t="shared" si="2875"/>
        <v/>
      </c>
      <c r="CQ914" s="600" t="str">
        <f t="shared" si="2877"/>
        <v/>
      </c>
      <c r="CR914" s="600" t="str">
        <f t="shared" si="2876"/>
        <v/>
      </c>
    </row>
    <row r="915" spans="91:96" x14ac:dyDescent="0.25">
      <c r="CM915" s="125"/>
      <c r="CO915" s="125" t="str">
        <f t="shared" si="2874"/>
        <v/>
      </c>
      <c r="CP915" s="600" t="str">
        <f t="shared" si="2875"/>
        <v/>
      </c>
      <c r="CQ915" s="600" t="str">
        <f t="shared" si="2877"/>
        <v/>
      </c>
      <c r="CR915" s="600" t="str">
        <f t="shared" si="2876"/>
        <v/>
      </c>
    </row>
    <row r="916" spans="91:96" x14ac:dyDescent="0.25">
      <c r="CM916" s="125"/>
      <c r="CO916" s="125" t="str">
        <f t="shared" si="2874"/>
        <v/>
      </c>
      <c r="CP916" s="600" t="str">
        <f t="shared" si="2875"/>
        <v/>
      </c>
      <c r="CQ916" s="600" t="str">
        <f t="shared" si="2877"/>
        <v/>
      </c>
      <c r="CR916" s="600" t="str">
        <f t="shared" si="2876"/>
        <v/>
      </c>
    </row>
    <row r="917" spans="91:96" x14ac:dyDescent="0.25">
      <c r="CM917" s="125"/>
      <c r="CO917" s="125" t="str">
        <f t="shared" si="2874"/>
        <v/>
      </c>
      <c r="CP917" s="600" t="str">
        <f t="shared" si="2875"/>
        <v/>
      </c>
      <c r="CQ917" s="600" t="str">
        <f t="shared" si="2877"/>
        <v/>
      </c>
      <c r="CR917" s="600" t="str">
        <f t="shared" si="2876"/>
        <v/>
      </c>
    </row>
    <row r="918" spans="91:96" x14ac:dyDescent="0.25">
      <c r="CM918" s="125"/>
      <c r="CO918" s="125" t="str">
        <f t="shared" si="2874"/>
        <v/>
      </c>
      <c r="CP918" s="600" t="str">
        <f t="shared" si="2875"/>
        <v/>
      </c>
      <c r="CQ918" s="600" t="str">
        <f t="shared" si="2877"/>
        <v/>
      </c>
      <c r="CR918" s="600" t="str">
        <f t="shared" si="2876"/>
        <v/>
      </c>
    </row>
    <row r="919" spans="91:96" x14ac:dyDescent="0.25">
      <c r="CM919" s="125"/>
      <c r="CO919" s="125" t="str">
        <f t="shared" si="2874"/>
        <v/>
      </c>
      <c r="CP919" s="600" t="str">
        <f t="shared" si="2875"/>
        <v/>
      </c>
      <c r="CQ919" s="600" t="str">
        <f t="shared" si="2877"/>
        <v/>
      </c>
      <c r="CR919" s="600" t="str">
        <f t="shared" si="2876"/>
        <v/>
      </c>
    </row>
    <row r="920" spans="91:96" x14ac:dyDescent="0.25">
      <c r="CM920" s="125"/>
      <c r="CO920" s="125" t="str">
        <f t="shared" si="2874"/>
        <v/>
      </c>
      <c r="CP920" s="600" t="str">
        <f t="shared" si="2875"/>
        <v/>
      </c>
      <c r="CQ920" s="600" t="str">
        <f t="shared" si="2877"/>
        <v/>
      </c>
      <c r="CR920" s="600" t="str">
        <f t="shared" si="2876"/>
        <v/>
      </c>
    </row>
    <row r="921" spans="91:96" x14ac:dyDescent="0.25">
      <c r="CM921" s="125"/>
      <c r="CO921" s="125" t="str">
        <f t="shared" si="2874"/>
        <v/>
      </c>
      <c r="CP921" s="600" t="str">
        <f t="shared" si="2875"/>
        <v/>
      </c>
      <c r="CQ921" s="600" t="str">
        <f t="shared" si="2877"/>
        <v/>
      </c>
      <c r="CR921" s="600" t="str">
        <f t="shared" si="2876"/>
        <v/>
      </c>
    </row>
    <row r="922" spans="91:96" x14ac:dyDescent="0.25">
      <c r="CM922" s="125"/>
      <c r="CO922" s="125" t="str">
        <f t="shared" si="2874"/>
        <v/>
      </c>
      <c r="CP922" s="600" t="str">
        <f t="shared" si="2875"/>
        <v/>
      </c>
      <c r="CQ922" s="600" t="str">
        <f t="shared" si="2877"/>
        <v/>
      </c>
      <c r="CR922" s="600" t="str">
        <f t="shared" si="2876"/>
        <v/>
      </c>
    </row>
    <row r="923" spans="91:96" x14ac:dyDescent="0.25">
      <c r="CM923" s="125"/>
      <c r="CO923" s="125" t="str">
        <f t="shared" si="2874"/>
        <v/>
      </c>
      <c r="CP923" s="600" t="str">
        <f t="shared" si="2875"/>
        <v/>
      </c>
      <c r="CQ923" s="600" t="str">
        <f t="shared" si="2877"/>
        <v/>
      </c>
      <c r="CR923" s="600" t="str">
        <f t="shared" si="2876"/>
        <v/>
      </c>
    </row>
    <row r="924" spans="91:96" x14ac:dyDescent="0.25">
      <c r="CM924" s="125"/>
      <c r="CO924" s="125" t="str">
        <f t="shared" si="2874"/>
        <v/>
      </c>
      <c r="CP924" s="600" t="str">
        <f t="shared" si="2875"/>
        <v/>
      </c>
      <c r="CQ924" s="600" t="str">
        <f t="shared" si="2877"/>
        <v/>
      </c>
      <c r="CR924" s="600" t="str">
        <f t="shared" si="2876"/>
        <v/>
      </c>
    </row>
    <row r="925" spans="91:96" x14ac:dyDescent="0.25">
      <c r="CM925" s="125"/>
      <c r="CO925" s="125" t="str">
        <f t="shared" si="2874"/>
        <v/>
      </c>
      <c r="CP925" s="600" t="str">
        <f t="shared" si="2875"/>
        <v/>
      </c>
      <c r="CQ925" s="600" t="str">
        <f t="shared" si="2877"/>
        <v/>
      </c>
      <c r="CR925" s="600" t="str">
        <f t="shared" si="2876"/>
        <v/>
      </c>
    </row>
    <row r="926" spans="91:96" x14ac:dyDescent="0.25">
      <c r="CM926" s="125"/>
      <c r="CO926" s="125" t="str">
        <f t="shared" si="2874"/>
        <v/>
      </c>
      <c r="CP926" s="600" t="str">
        <f t="shared" si="2875"/>
        <v/>
      </c>
      <c r="CQ926" s="600" t="str">
        <f t="shared" si="2877"/>
        <v/>
      </c>
      <c r="CR926" s="600" t="str">
        <f t="shared" si="2876"/>
        <v/>
      </c>
    </row>
    <row r="927" spans="91:96" x14ac:dyDescent="0.25">
      <c r="CM927" s="125"/>
      <c r="CO927" s="125" t="str">
        <f t="shared" si="2874"/>
        <v/>
      </c>
      <c r="CP927" s="600" t="str">
        <f t="shared" si="2875"/>
        <v/>
      </c>
      <c r="CQ927" s="600" t="str">
        <f t="shared" si="2877"/>
        <v/>
      </c>
      <c r="CR927" s="600" t="str">
        <f t="shared" si="2876"/>
        <v/>
      </c>
    </row>
    <row r="928" spans="91:96" x14ac:dyDescent="0.25">
      <c r="CM928" s="125"/>
      <c r="CO928" s="125" t="str">
        <f t="shared" si="2874"/>
        <v/>
      </c>
      <c r="CP928" s="600" t="str">
        <f t="shared" si="2875"/>
        <v/>
      </c>
      <c r="CQ928" s="600" t="str">
        <f t="shared" si="2877"/>
        <v/>
      </c>
      <c r="CR928" s="600" t="str">
        <f t="shared" si="2876"/>
        <v/>
      </c>
    </row>
    <row r="929" spans="91:96" x14ac:dyDescent="0.25">
      <c r="CM929" s="125"/>
      <c r="CO929" s="125" t="str">
        <f t="shared" si="2874"/>
        <v/>
      </c>
      <c r="CP929" s="600" t="str">
        <f t="shared" si="2875"/>
        <v/>
      </c>
      <c r="CQ929" s="600" t="str">
        <f t="shared" si="2877"/>
        <v/>
      </c>
      <c r="CR929" s="600" t="str">
        <f t="shared" si="2876"/>
        <v/>
      </c>
    </row>
    <row r="930" spans="91:96" x14ac:dyDescent="0.25">
      <c r="CM930" s="125"/>
      <c r="CO930" s="125" t="str">
        <f t="shared" si="2874"/>
        <v/>
      </c>
      <c r="CP930" s="600" t="str">
        <f t="shared" si="2875"/>
        <v/>
      </c>
      <c r="CQ930" s="600" t="str">
        <f t="shared" si="2877"/>
        <v/>
      </c>
      <c r="CR930" s="600" t="str">
        <f t="shared" si="2876"/>
        <v/>
      </c>
    </row>
    <row r="931" spans="91:96" x14ac:dyDescent="0.25">
      <c r="CM931" s="125"/>
      <c r="CO931" s="125" t="str">
        <f t="shared" si="2874"/>
        <v/>
      </c>
      <c r="CP931" s="600" t="str">
        <f t="shared" si="2875"/>
        <v/>
      </c>
      <c r="CQ931" s="600" t="str">
        <f t="shared" si="2877"/>
        <v/>
      </c>
      <c r="CR931" s="600" t="str">
        <f t="shared" si="2876"/>
        <v/>
      </c>
    </row>
    <row r="932" spans="91:96" x14ac:dyDescent="0.25">
      <c r="CM932" s="125"/>
      <c r="CO932" s="125" t="str">
        <f t="shared" si="2874"/>
        <v/>
      </c>
      <c r="CP932" s="600" t="str">
        <f t="shared" si="2875"/>
        <v/>
      </c>
      <c r="CQ932" s="600" t="str">
        <f t="shared" si="2877"/>
        <v/>
      </c>
      <c r="CR932" s="600" t="str">
        <f t="shared" si="2876"/>
        <v/>
      </c>
    </row>
    <row r="933" spans="91:96" x14ac:dyDescent="0.25">
      <c r="CM933" s="125"/>
      <c r="CO933" s="125" t="str">
        <f t="shared" si="2874"/>
        <v/>
      </c>
      <c r="CP933" s="600" t="str">
        <f t="shared" si="2875"/>
        <v/>
      </c>
      <c r="CQ933" s="600" t="str">
        <f t="shared" si="2877"/>
        <v/>
      </c>
      <c r="CR933" s="600" t="str">
        <f t="shared" si="2876"/>
        <v/>
      </c>
    </row>
    <row r="934" spans="91:96" x14ac:dyDescent="0.25">
      <c r="CM934" s="125"/>
      <c r="CO934" s="125" t="str">
        <f t="shared" si="2874"/>
        <v/>
      </c>
      <c r="CP934" s="600" t="str">
        <f t="shared" si="2875"/>
        <v/>
      </c>
      <c r="CQ934" s="600" t="str">
        <f t="shared" si="2877"/>
        <v/>
      </c>
      <c r="CR934" s="600" t="str">
        <f t="shared" si="2876"/>
        <v/>
      </c>
    </row>
    <row r="935" spans="91:96" x14ac:dyDescent="0.25">
      <c r="CM935" s="125"/>
      <c r="CO935" s="125" t="str">
        <f t="shared" si="2874"/>
        <v/>
      </c>
      <c r="CP935" s="600" t="str">
        <f t="shared" si="2875"/>
        <v/>
      </c>
      <c r="CQ935" s="600" t="str">
        <f t="shared" si="2877"/>
        <v/>
      </c>
      <c r="CR935" s="600" t="str">
        <f t="shared" si="2876"/>
        <v/>
      </c>
    </row>
    <row r="936" spans="91:96" x14ac:dyDescent="0.25">
      <c r="CM936" s="125"/>
      <c r="CO936" s="125" t="str">
        <f t="shared" si="2874"/>
        <v/>
      </c>
      <c r="CP936" s="600" t="str">
        <f t="shared" si="2875"/>
        <v/>
      </c>
      <c r="CQ936" s="600" t="str">
        <f t="shared" si="2877"/>
        <v/>
      </c>
      <c r="CR936" s="600" t="str">
        <f t="shared" si="2876"/>
        <v/>
      </c>
    </row>
    <row r="937" spans="91:96" x14ac:dyDescent="0.25">
      <c r="CM937" s="125"/>
      <c r="CO937" s="125" t="str">
        <f t="shared" si="2874"/>
        <v/>
      </c>
      <c r="CP937" s="600" t="str">
        <f t="shared" si="2875"/>
        <v/>
      </c>
      <c r="CQ937" s="600" t="str">
        <f t="shared" si="2877"/>
        <v/>
      </c>
      <c r="CR937" s="600" t="str">
        <f t="shared" si="2876"/>
        <v/>
      </c>
    </row>
    <row r="938" spans="91:96" x14ac:dyDescent="0.25">
      <c r="CM938" s="125"/>
      <c r="CO938" s="125" t="str">
        <f t="shared" si="2874"/>
        <v/>
      </c>
      <c r="CP938" s="600" t="str">
        <f t="shared" si="2875"/>
        <v/>
      </c>
      <c r="CQ938" s="600" t="str">
        <f t="shared" si="2877"/>
        <v/>
      </c>
      <c r="CR938" s="600" t="str">
        <f t="shared" si="2876"/>
        <v/>
      </c>
    </row>
    <row r="939" spans="91:96" x14ac:dyDescent="0.25">
      <c r="CM939" s="125"/>
      <c r="CO939" s="125" t="str">
        <f t="shared" si="2874"/>
        <v/>
      </c>
      <c r="CP939" s="600" t="str">
        <f t="shared" si="2875"/>
        <v/>
      </c>
      <c r="CQ939" s="600" t="str">
        <f t="shared" si="2877"/>
        <v/>
      </c>
      <c r="CR939" s="600" t="str">
        <f t="shared" si="2876"/>
        <v/>
      </c>
    </row>
    <row r="940" spans="91:96" x14ac:dyDescent="0.25">
      <c r="CM940" s="125"/>
      <c r="CO940" s="125" t="str">
        <f t="shared" si="2874"/>
        <v/>
      </c>
      <c r="CP940" s="600" t="str">
        <f t="shared" si="2875"/>
        <v/>
      </c>
      <c r="CQ940" s="600" t="str">
        <f t="shared" si="2877"/>
        <v/>
      </c>
      <c r="CR940" s="600" t="str">
        <f t="shared" si="2876"/>
        <v/>
      </c>
    </row>
    <row r="941" spans="91:96" x14ac:dyDescent="0.25">
      <c r="CM941" s="125"/>
      <c r="CO941" s="125" t="str">
        <f t="shared" si="2874"/>
        <v/>
      </c>
      <c r="CP941" s="600" t="str">
        <f t="shared" si="2875"/>
        <v/>
      </c>
      <c r="CQ941" s="600" t="str">
        <f t="shared" si="2877"/>
        <v/>
      </c>
      <c r="CR941" s="600" t="str">
        <f t="shared" si="2876"/>
        <v/>
      </c>
    </row>
    <row r="942" spans="91:96" x14ac:dyDescent="0.25">
      <c r="CM942" s="125"/>
      <c r="CO942" s="125" t="str">
        <f t="shared" si="2874"/>
        <v/>
      </c>
      <c r="CP942" s="600" t="str">
        <f t="shared" si="2875"/>
        <v/>
      </c>
      <c r="CQ942" s="600" t="str">
        <f t="shared" si="2877"/>
        <v/>
      </c>
      <c r="CR942" s="600" t="str">
        <f t="shared" si="2876"/>
        <v/>
      </c>
    </row>
    <row r="943" spans="91:96" x14ac:dyDescent="0.25">
      <c r="CM943" s="125"/>
      <c r="CO943" s="125" t="str">
        <f t="shared" si="2874"/>
        <v/>
      </c>
      <c r="CP943" s="600" t="str">
        <f t="shared" si="2875"/>
        <v/>
      </c>
      <c r="CQ943" s="600" t="str">
        <f t="shared" si="2877"/>
        <v/>
      </c>
      <c r="CR943" s="600" t="str">
        <f t="shared" si="2876"/>
        <v/>
      </c>
    </row>
    <row r="944" spans="91:96" x14ac:dyDescent="0.25">
      <c r="CM944" s="125"/>
      <c r="CO944" s="125" t="str">
        <f t="shared" si="2874"/>
        <v/>
      </c>
      <c r="CP944" s="600" t="str">
        <f t="shared" si="2875"/>
        <v/>
      </c>
      <c r="CQ944" s="600" t="str">
        <f t="shared" si="2877"/>
        <v/>
      </c>
      <c r="CR944" s="600" t="str">
        <f t="shared" si="2876"/>
        <v/>
      </c>
    </row>
    <row r="945" spans="91:96" x14ac:dyDescent="0.25">
      <c r="CM945" s="125"/>
      <c r="CO945" s="125" t="str">
        <f t="shared" si="2874"/>
        <v/>
      </c>
      <c r="CP945" s="600" t="str">
        <f t="shared" si="2875"/>
        <v/>
      </c>
      <c r="CQ945" s="600" t="str">
        <f t="shared" si="2877"/>
        <v/>
      </c>
      <c r="CR945" s="600" t="str">
        <f t="shared" si="2876"/>
        <v/>
      </c>
    </row>
    <row r="946" spans="91:96" x14ac:dyDescent="0.25">
      <c r="CM946" s="125"/>
      <c r="CO946" s="125" t="str">
        <f t="shared" si="2874"/>
        <v/>
      </c>
      <c r="CP946" s="600" t="str">
        <f t="shared" si="2875"/>
        <v/>
      </c>
      <c r="CQ946" s="600" t="str">
        <f t="shared" si="2877"/>
        <v/>
      </c>
      <c r="CR946" s="600" t="str">
        <f t="shared" si="2876"/>
        <v/>
      </c>
    </row>
    <row r="947" spans="91:96" x14ac:dyDescent="0.25">
      <c r="CM947" s="125"/>
      <c r="CO947" s="125" t="str">
        <f t="shared" si="2874"/>
        <v/>
      </c>
      <c r="CP947" s="600" t="str">
        <f t="shared" si="2875"/>
        <v/>
      </c>
      <c r="CQ947" s="600" t="str">
        <f t="shared" si="2877"/>
        <v/>
      </c>
      <c r="CR947" s="600" t="str">
        <f t="shared" si="2876"/>
        <v/>
      </c>
    </row>
    <row r="948" spans="91:96" x14ac:dyDescent="0.25">
      <c r="CM948" s="125"/>
      <c r="CO948" s="125" t="str">
        <f t="shared" si="2874"/>
        <v/>
      </c>
      <c r="CP948" s="600" t="str">
        <f t="shared" si="2875"/>
        <v/>
      </c>
      <c r="CQ948" s="600" t="str">
        <f t="shared" si="2877"/>
        <v/>
      </c>
      <c r="CR948" s="600" t="str">
        <f t="shared" si="2876"/>
        <v/>
      </c>
    </row>
    <row r="949" spans="91:96" x14ac:dyDescent="0.25">
      <c r="CM949" s="125"/>
      <c r="CO949" s="125" t="str">
        <f t="shared" si="2874"/>
        <v/>
      </c>
      <c r="CP949" s="600" t="str">
        <f t="shared" si="2875"/>
        <v/>
      </c>
      <c r="CQ949" s="600" t="str">
        <f t="shared" si="2877"/>
        <v/>
      </c>
      <c r="CR949" s="600" t="str">
        <f t="shared" si="2876"/>
        <v/>
      </c>
    </row>
    <row r="950" spans="91:96" x14ac:dyDescent="0.25">
      <c r="CM950" s="125"/>
      <c r="CO950" s="125" t="str">
        <f t="shared" si="2874"/>
        <v/>
      </c>
      <c r="CP950" s="600" t="str">
        <f t="shared" si="2875"/>
        <v/>
      </c>
      <c r="CQ950" s="600" t="str">
        <f t="shared" si="2877"/>
        <v/>
      </c>
      <c r="CR950" s="600" t="str">
        <f t="shared" si="2876"/>
        <v/>
      </c>
    </row>
    <row r="951" spans="91:96" x14ac:dyDescent="0.25">
      <c r="CM951" s="125"/>
      <c r="CO951" s="125" t="str">
        <f t="shared" si="2874"/>
        <v/>
      </c>
      <c r="CP951" s="600" t="str">
        <f t="shared" si="2875"/>
        <v/>
      </c>
      <c r="CQ951" s="600" t="str">
        <f t="shared" si="2877"/>
        <v/>
      </c>
      <c r="CR951" s="600" t="str">
        <f t="shared" si="2876"/>
        <v/>
      </c>
    </row>
    <row r="952" spans="91:96" x14ac:dyDescent="0.25">
      <c r="CM952" s="125"/>
      <c r="CO952" s="125" t="str">
        <f t="shared" si="2874"/>
        <v/>
      </c>
      <c r="CP952" s="600" t="str">
        <f t="shared" si="2875"/>
        <v/>
      </c>
      <c r="CQ952" s="600" t="str">
        <f t="shared" si="2877"/>
        <v/>
      </c>
      <c r="CR952" s="600" t="str">
        <f t="shared" si="2876"/>
        <v/>
      </c>
    </row>
    <row r="953" spans="91:96" x14ac:dyDescent="0.25">
      <c r="CM953" s="125"/>
      <c r="CO953" s="125" t="str">
        <f t="shared" si="2874"/>
        <v/>
      </c>
      <c r="CP953" s="600" t="str">
        <f t="shared" si="2875"/>
        <v/>
      </c>
      <c r="CQ953" s="600" t="str">
        <f t="shared" si="2877"/>
        <v/>
      </c>
      <c r="CR953" s="600" t="str">
        <f t="shared" si="2876"/>
        <v/>
      </c>
    </row>
    <row r="954" spans="91:96" x14ac:dyDescent="0.25">
      <c r="CM954" s="125"/>
      <c r="CO954" s="125" t="str">
        <f t="shared" si="2874"/>
        <v/>
      </c>
      <c r="CP954" s="600" t="str">
        <f t="shared" si="2875"/>
        <v/>
      </c>
      <c r="CQ954" s="600" t="str">
        <f t="shared" si="2877"/>
        <v/>
      </c>
      <c r="CR954" s="600" t="str">
        <f t="shared" si="2876"/>
        <v/>
      </c>
    </row>
    <row r="955" spans="91:96" x14ac:dyDescent="0.25">
      <c r="CM955" s="125"/>
      <c r="CO955" s="125" t="str">
        <f t="shared" si="2874"/>
        <v/>
      </c>
      <c r="CP955" s="600" t="str">
        <f t="shared" si="2875"/>
        <v/>
      </c>
      <c r="CQ955" s="600" t="str">
        <f t="shared" si="2877"/>
        <v/>
      </c>
      <c r="CR955" s="600" t="str">
        <f t="shared" si="2876"/>
        <v/>
      </c>
    </row>
    <row r="956" spans="91:96" x14ac:dyDescent="0.25">
      <c r="CM956" s="125"/>
      <c r="CO956" s="125" t="str">
        <f t="shared" si="2874"/>
        <v/>
      </c>
      <c r="CP956" s="600" t="str">
        <f t="shared" si="2875"/>
        <v/>
      </c>
      <c r="CQ956" s="600" t="str">
        <f t="shared" si="2877"/>
        <v/>
      </c>
      <c r="CR956" s="600" t="str">
        <f t="shared" si="2876"/>
        <v/>
      </c>
    </row>
    <row r="957" spans="91:96" x14ac:dyDescent="0.25">
      <c r="CM957" s="125"/>
      <c r="CO957" s="125" t="str">
        <f t="shared" si="2874"/>
        <v/>
      </c>
      <c r="CP957" s="600" t="str">
        <f t="shared" si="2875"/>
        <v/>
      </c>
      <c r="CQ957" s="600" t="str">
        <f t="shared" si="2877"/>
        <v/>
      </c>
      <c r="CR957" s="600" t="str">
        <f t="shared" si="2876"/>
        <v/>
      </c>
    </row>
    <row r="958" spans="91:96" x14ac:dyDescent="0.25">
      <c r="CM958" s="125"/>
      <c r="CO958" s="125" t="str">
        <f t="shared" si="2874"/>
        <v/>
      </c>
      <c r="CP958" s="600" t="str">
        <f t="shared" si="2875"/>
        <v/>
      </c>
      <c r="CQ958" s="600" t="str">
        <f t="shared" si="2877"/>
        <v/>
      </c>
      <c r="CR958" s="600" t="str">
        <f t="shared" si="2876"/>
        <v/>
      </c>
    </row>
    <row r="959" spans="91:96" x14ac:dyDescent="0.25">
      <c r="CM959" s="125"/>
      <c r="CO959" s="125" t="str">
        <f t="shared" si="2874"/>
        <v/>
      </c>
      <c r="CP959" s="600" t="str">
        <f t="shared" si="2875"/>
        <v/>
      </c>
      <c r="CQ959" s="600" t="str">
        <f t="shared" si="2877"/>
        <v/>
      </c>
      <c r="CR959" s="600" t="str">
        <f t="shared" si="2876"/>
        <v/>
      </c>
    </row>
    <row r="960" spans="91:96" x14ac:dyDescent="0.25">
      <c r="CM960" s="125"/>
      <c r="CO960" s="125" t="str">
        <f t="shared" si="2874"/>
        <v/>
      </c>
      <c r="CP960" s="600" t="str">
        <f t="shared" si="2875"/>
        <v/>
      </c>
      <c r="CQ960" s="600" t="str">
        <f t="shared" si="2877"/>
        <v/>
      </c>
      <c r="CR960" s="600" t="str">
        <f t="shared" si="2876"/>
        <v/>
      </c>
    </row>
    <row r="961" spans="91:96" x14ac:dyDescent="0.25">
      <c r="CM961" s="125"/>
      <c r="CO961" s="125" t="str">
        <f t="shared" si="2874"/>
        <v/>
      </c>
      <c r="CP961" s="600" t="str">
        <f t="shared" si="2875"/>
        <v/>
      </c>
      <c r="CQ961" s="600" t="str">
        <f t="shared" si="2877"/>
        <v/>
      </c>
      <c r="CR961" s="600" t="str">
        <f t="shared" si="2876"/>
        <v/>
      </c>
    </row>
    <row r="962" spans="91:96" x14ac:dyDescent="0.25">
      <c r="CM962" s="125"/>
      <c r="CO962" s="125" t="str">
        <f t="shared" si="2874"/>
        <v/>
      </c>
      <c r="CP962" s="600" t="str">
        <f t="shared" si="2875"/>
        <v/>
      </c>
      <c r="CQ962" s="600" t="str">
        <f t="shared" si="2877"/>
        <v/>
      </c>
      <c r="CR962" s="600" t="str">
        <f t="shared" si="2876"/>
        <v/>
      </c>
    </row>
    <row r="963" spans="91:96" x14ac:dyDescent="0.25">
      <c r="CM963" s="125"/>
      <c r="CO963" s="125" t="str">
        <f t="shared" si="2874"/>
        <v/>
      </c>
      <c r="CP963" s="600" t="str">
        <f t="shared" si="2875"/>
        <v/>
      </c>
      <c r="CQ963" s="600" t="str">
        <f t="shared" si="2877"/>
        <v/>
      </c>
      <c r="CR963" s="600" t="str">
        <f t="shared" si="2876"/>
        <v/>
      </c>
    </row>
    <row r="964" spans="91:96" x14ac:dyDescent="0.25">
      <c r="CM964" s="125"/>
      <c r="CO964" s="125" t="str">
        <f t="shared" si="2874"/>
        <v/>
      </c>
      <c r="CP964" s="600" t="str">
        <f t="shared" si="2875"/>
        <v/>
      </c>
      <c r="CQ964" s="600" t="str">
        <f t="shared" si="2877"/>
        <v/>
      </c>
      <c r="CR964" s="600" t="str">
        <f t="shared" si="2876"/>
        <v/>
      </c>
    </row>
    <row r="965" spans="91:96" x14ac:dyDescent="0.25">
      <c r="CM965" s="125"/>
      <c r="CO965" s="125" t="str">
        <f t="shared" si="2874"/>
        <v/>
      </c>
      <c r="CP965" s="600" t="str">
        <f t="shared" si="2875"/>
        <v/>
      </c>
      <c r="CQ965" s="600" t="str">
        <f t="shared" si="2877"/>
        <v/>
      </c>
      <c r="CR965" s="600" t="str">
        <f t="shared" si="2876"/>
        <v/>
      </c>
    </row>
    <row r="966" spans="91:96" x14ac:dyDescent="0.25">
      <c r="CM966" s="125"/>
      <c r="CO966" s="125" t="str">
        <f t="shared" si="2874"/>
        <v/>
      </c>
      <c r="CP966" s="600" t="str">
        <f t="shared" si="2875"/>
        <v/>
      </c>
      <c r="CQ966" s="600" t="str">
        <f t="shared" si="2877"/>
        <v/>
      </c>
      <c r="CR966" s="600" t="str">
        <f t="shared" si="2876"/>
        <v/>
      </c>
    </row>
    <row r="967" spans="91:96" x14ac:dyDescent="0.25">
      <c r="CM967" s="125"/>
      <c r="CO967" s="125" t="str">
        <f t="shared" si="2874"/>
        <v/>
      </c>
      <c r="CP967" s="600" t="str">
        <f t="shared" si="2875"/>
        <v/>
      </c>
      <c r="CQ967" s="600" t="str">
        <f t="shared" si="2877"/>
        <v/>
      </c>
      <c r="CR967" s="600" t="str">
        <f t="shared" si="2876"/>
        <v/>
      </c>
    </row>
    <row r="968" spans="91:96" x14ac:dyDescent="0.25">
      <c r="CM968" s="125"/>
      <c r="CO968" s="125" t="str">
        <f t="shared" si="2874"/>
        <v/>
      </c>
      <c r="CP968" s="600" t="str">
        <f t="shared" si="2875"/>
        <v/>
      </c>
      <c r="CQ968" s="600" t="str">
        <f t="shared" si="2877"/>
        <v/>
      </c>
      <c r="CR968" s="600" t="str">
        <f t="shared" si="2876"/>
        <v/>
      </c>
    </row>
    <row r="969" spans="91:96" x14ac:dyDescent="0.25">
      <c r="CM969" s="125"/>
      <c r="CO969" s="125" t="str">
        <f t="shared" si="2874"/>
        <v/>
      </c>
      <c r="CP969" s="600" t="str">
        <f t="shared" si="2875"/>
        <v/>
      </c>
      <c r="CQ969" s="600" t="str">
        <f t="shared" si="2877"/>
        <v/>
      </c>
      <c r="CR969" s="600" t="str">
        <f t="shared" si="2876"/>
        <v/>
      </c>
    </row>
    <row r="970" spans="91:96" x14ac:dyDescent="0.25">
      <c r="CM970" s="125"/>
      <c r="CO970" s="125" t="str">
        <f t="shared" ref="CO970:CO995" si="2878">IF($CM970="","",$CM970)</f>
        <v/>
      </c>
      <c r="CP970" s="600" t="str">
        <f t="shared" ref="CP970:CP995" si="2879">IF($CO970="","",ABS(VLOOKUP(IF(LEFT($CO970,3)="Guy",$CO970,INDEX($CJ$9:$CJ$502,MATCH($CO970,$CK$9:$CK$502,0))),$BT$9:$CD$502,11,0)))</f>
        <v/>
      </c>
      <c r="CQ970" s="600" t="str">
        <f t="shared" si="2877"/>
        <v/>
      </c>
      <c r="CR970" s="600" t="str">
        <f t="shared" ref="CR970:CR995" si="2880">IF($CO970="","",ABS(VLOOKUP(IF(LEFT($CO970,3)="Guy",$CO970,INDEX($CJ$9:$CJ$502,MATCH($CO970,$CK$9:$CK$502,0))),$BT$9:$CD$502,6,0)))</f>
        <v/>
      </c>
    </row>
    <row r="971" spans="91:96" x14ac:dyDescent="0.25">
      <c r="CM971" s="125"/>
      <c r="CO971" s="125" t="str">
        <f t="shared" si="2878"/>
        <v/>
      </c>
      <c r="CP971" s="600" t="str">
        <f t="shared" si="2879"/>
        <v/>
      </c>
      <c r="CQ971" s="600" t="str">
        <f t="shared" si="2877"/>
        <v/>
      </c>
      <c r="CR971" s="600" t="str">
        <f t="shared" si="2880"/>
        <v/>
      </c>
    </row>
    <row r="972" spans="91:96" x14ac:dyDescent="0.25">
      <c r="CM972" s="125"/>
      <c r="CO972" s="125" t="str">
        <f t="shared" si="2878"/>
        <v/>
      </c>
      <c r="CP972" s="600" t="str">
        <f t="shared" si="2879"/>
        <v/>
      </c>
      <c r="CQ972" s="600" t="str">
        <f t="shared" ref="CQ972:CQ995" si="2881">IF($CO972="","",ABS(VLOOKUP(IF(LEFT($CO972,3)="Guy",$CO972,INDEX($CJ$9:$CJ$502,MATCH($CO972,$CK$9:$CK$502,0))),$BT$9:$CD$502,3,0)))</f>
        <v/>
      </c>
      <c r="CR972" s="600" t="str">
        <f t="shared" si="2880"/>
        <v/>
      </c>
    </row>
    <row r="973" spans="91:96" x14ac:dyDescent="0.25">
      <c r="CM973" s="125"/>
      <c r="CO973" s="125" t="str">
        <f t="shared" si="2878"/>
        <v/>
      </c>
      <c r="CP973" s="600" t="str">
        <f t="shared" si="2879"/>
        <v/>
      </c>
      <c r="CQ973" s="600" t="str">
        <f t="shared" si="2881"/>
        <v/>
      </c>
      <c r="CR973" s="600" t="str">
        <f t="shared" si="2880"/>
        <v/>
      </c>
    </row>
    <row r="974" spans="91:96" x14ac:dyDescent="0.25">
      <c r="CM974" s="125"/>
      <c r="CO974" s="125" t="str">
        <f t="shared" si="2878"/>
        <v/>
      </c>
      <c r="CP974" s="600" t="str">
        <f t="shared" si="2879"/>
        <v/>
      </c>
      <c r="CQ974" s="600" t="str">
        <f t="shared" si="2881"/>
        <v/>
      </c>
      <c r="CR974" s="600" t="str">
        <f t="shared" si="2880"/>
        <v/>
      </c>
    </row>
    <row r="975" spans="91:96" x14ac:dyDescent="0.25">
      <c r="CM975" s="125"/>
      <c r="CO975" s="125" t="str">
        <f t="shared" si="2878"/>
        <v/>
      </c>
      <c r="CP975" s="600" t="str">
        <f t="shared" si="2879"/>
        <v/>
      </c>
      <c r="CQ975" s="600" t="str">
        <f t="shared" si="2881"/>
        <v/>
      </c>
      <c r="CR975" s="600" t="str">
        <f t="shared" si="2880"/>
        <v/>
      </c>
    </row>
    <row r="976" spans="91:96" x14ac:dyDescent="0.25">
      <c r="CM976" s="125"/>
      <c r="CO976" s="125" t="str">
        <f t="shared" si="2878"/>
        <v/>
      </c>
      <c r="CP976" s="600" t="str">
        <f t="shared" si="2879"/>
        <v/>
      </c>
      <c r="CQ976" s="600" t="str">
        <f t="shared" si="2881"/>
        <v/>
      </c>
      <c r="CR976" s="600" t="str">
        <f t="shared" si="2880"/>
        <v/>
      </c>
    </row>
    <row r="977" spans="91:96" x14ac:dyDescent="0.25">
      <c r="CM977" s="125"/>
      <c r="CO977" s="125" t="str">
        <f t="shared" si="2878"/>
        <v/>
      </c>
      <c r="CP977" s="600" t="str">
        <f t="shared" si="2879"/>
        <v/>
      </c>
      <c r="CQ977" s="600" t="str">
        <f t="shared" si="2881"/>
        <v/>
      </c>
      <c r="CR977" s="600" t="str">
        <f t="shared" si="2880"/>
        <v/>
      </c>
    </row>
    <row r="978" spans="91:96" x14ac:dyDescent="0.25">
      <c r="CM978" s="125"/>
      <c r="CO978" s="125" t="str">
        <f t="shared" si="2878"/>
        <v/>
      </c>
      <c r="CP978" s="600" t="str">
        <f t="shared" si="2879"/>
        <v/>
      </c>
      <c r="CQ978" s="600" t="str">
        <f t="shared" si="2881"/>
        <v/>
      </c>
      <c r="CR978" s="600" t="str">
        <f t="shared" si="2880"/>
        <v/>
      </c>
    </row>
    <row r="979" spans="91:96" x14ac:dyDescent="0.25">
      <c r="CM979" s="125"/>
      <c r="CO979" s="125" t="str">
        <f t="shared" si="2878"/>
        <v/>
      </c>
      <c r="CP979" s="600" t="str">
        <f t="shared" si="2879"/>
        <v/>
      </c>
      <c r="CQ979" s="600" t="str">
        <f t="shared" si="2881"/>
        <v/>
      </c>
      <c r="CR979" s="600" t="str">
        <f t="shared" si="2880"/>
        <v/>
      </c>
    </row>
    <row r="980" spans="91:96" x14ac:dyDescent="0.25">
      <c r="CM980" s="125"/>
      <c r="CO980" s="125" t="str">
        <f t="shared" si="2878"/>
        <v/>
      </c>
      <c r="CP980" s="600" t="str">
        <f t="shared" si="2879"/>
        <v/>
      </c>
      <c r="CQ980" s="600" t="str">
        <f t="shared" si="2881"/>
        <v/>
      </c>
      <c r="CR980" s="600" t="str">
        <f t="shared" si="2880"/>
        <v/>
      </c>
    </row>
    <row r="981" spans="91:96" x14ac:dyDescent="0.25">
      <c r="CM981" s="125"/>
      <c r="CO981" s="125" t="str">
        <f t="shared" si="2878"/>
        <v/>
      </c>
      <c r="CP981" s="600" t="str">
        <f t="shared" si="2879"/>
        <v/>
      </c>
      <c r="CQ981" s="600" t="str">
        <f t="shared" si="2881"/>
        <v/>
      </c>
      <c r="CR981" s="600" t="str">
        <f t="shared" si="2880"/>
        <v/>
      </c>
    </row>
    <row r="982" spans="91:96" x14ac:dyDescent="0.25">
      <c r="CM982" s="125"/>
      <c r="CO982" s="125" t="str">
        <f t="shared" si="2878"/>
        <v/>
      </c>
      <c r="CP982" s="600" t="str">
        <f t="shared" si="2879"/>
        <v/>
      </c>
      <c r="CQ982" s="600" t="str">
        <f t="shared" si="2881"/>
        <v/>
      </c>
      <c r="CR982" s="600" t="str">
        <f t="shared" si="2880"/>
        <v/>
      </c>
    </row>
    <row r="983" spans="91:96" x14ac:dyDescent="0.25">
      <c r="CM983" s="125"/>
      <c r="CO983" s="125" t="str">
        <f t="shared" si="2878"/>
        <v/>
      </c>
      <c r="CP983" s="600" t="str">
        <f t="shared" si="2879"/>
        <v/>
      </c>
      <c r="CQ983" s="600" t="str">
        <f t="shared" si="2881"/>
        <v/>
      </c>
      <c r="CR983" s="600" t="str">
        <f t="shared" si="2880"/>
        <v/>
      </c>
    </row>
    <row r="984" spans="91:96" x14ac:dyDescent="0.25">
      <c r="CM984" s="125"/>
      <c r="CO984" s="125" t="str">
        <f t="shared" si="2878"/>
        <v/>
      </c>
      <c r="CP984" s="600" t="str">
        <f t="shared" si="2879"/>
        <v/>
      </c>
      <c r="CQ984" s="600" t="str">
        <f t="shared" si="2881"/>
        <v/>
      </c>
      <c r="CR984" s="600" t="str">
        <f t="shared" si="2880"/>
        <v/>
      </c>
    </row>
    <row r="985" spans="91:96" x14ac:dyDescent="0.25">
      <c r="CM985" s="125"/>
      <c r="CO985" s="125" t="str">
        <f t="shared" si="2878"/>
        <v/>
      </c>
      <c r="CP985" s="600" t="str">
        <f t="shared" si="2879"/>
        <v/>
      </c>
      <c r="CQ985" s="600" t="str">
        <f t="shared" si="2881"/>
        <v/>
      </c>
      <c r="CR985" s="600" t="str">
        <f t="shared" si="2880"/>
        <v/>
      </c>
    </row>
    <row r="986" spans="91:96" x14ac:dyDescent="0.25">
      <c r="CM986" s="125"/>
      <c r="CO986" s="125" t="str">
        <f t="shared" si="2878"/>
        <v/>
      </c>
      <c r="CP986" s="600" t="str">
        <f t="shared" si="2879"/>
        <v/>
      </c>
      <c r="CQ986" s="600" t="str">
        <f t="shared" si="2881"/>
        <v/>
      </c>
      <c r="CR986" s="600" t="str">
        <f t="shared" si="2880"/>
        <v/>
      </c>
    </row>
    <row r="987" spans="91:96" x14ac:dyDescent="0.25">
      <c r="CM987" s="125"/>
      <c r="CO987" s="125" t="str">
        <f t="shared" si="2878"/>
        <v/>
      </c>
      <c r="CP987" s="600" t="str">
        <f t="shared" si="2879"/>
        <v/>
      </c>
      <c r="CQ987" s="600" t="str">
        <f t="shared" si="2881"/>
        <v/>
      </c>
      <c r="CR987" s="600" t="str">
        <f t="shared" si="2880"/>
        <v/>
      </c>
    </row>
    <row r="988" spans="91:96" x14ac:dyDescent="0.25">
      <c r="CM988" s="125"/>
      <c r="CO988" s="125" t="str">
        <f t="shared" si="2878"/>
        <v/>
      </c>
      <c r="CP988" s="600" t="str">
        <f t="shared" si="2879"/>
        <v/>
      </c>
      <c r="CQ988" s="600" t="str">
        <f t="shared" si="2881"/>
        <v/>
      </c>
      <c r="CR988" s="600" t="str">
        <f t="shared" si="2880"/>
        <v/>
      </c>
    </row>
    <row r="989" spans="91:96" x14ac:dyDescent="0.25">
      <c r="CM989" s="125"/>
      <c r="CO989" s="125" t="str">
        <f t="shared" si="2878"/>
        <v/>
      </c>
      <c r="CP989" s="600" t="str">
        <f t="shared" si="2879"/>
        <v/>
      </c>
      <c r="CQ989" s="600" t="str">
        <f t="shared" si="2881"/>
        <v/>
      </c>
      <c r="CR989" s="600" t="str">
        <f t="shared" si="2880"/>
        <v/>
      </c>
    </row>
    <row r="990" spans="91:96" x14ac:dyDescent="0.25">
      <c r="CM990" s="125"/>
      <c r="CO990" s="125" t="str">
        <f t="shared" si="2878"/>
        <v/>
      </c>
      <c r="CP990" s="600" t="str">
        <f t="shared" si="2879"/>
        <v/>
      </c>
      <c r="CQ990" s="600" t="str">
        <f t="shared" si="2881"/>
        <v/>
      </c>
      <c r="CR990" s="600" t="str">
        <f t="shared" si="2880"/>
        <v/>
      </c>
    </row>
    <row r="991" spans="91:96" x14ac:dyDescent="0.25">
      <c r="CM991" s="125"/>
      <c r="CO991" s="125" t="str">
        <f t="shared" si="2878"/>
        <v/>
      </c>
      <c r="CP991" s="600" t="str">
        <f t="shared" si="2879"/>
        <v/>
      </c>
      <c r="CQ991" s="600" t="str">
        <f t="shared" si="2881"/>
        <v/>
      </c>
      <c r="CR991" s="600" t="str">
        <f t="shared" si="2880"/>
        <v/>
      </c>
    </row>
    <row r="992" spans="91:96" x14ac:dyDescent="0.25">
      <c r="CM992" s="125"/>
      <c r="CO992" s="125" t="str">
        <f t="shared" si="2878"/>
        <v/>
      </c>
      <c r="CP992" s="600" t="str">
        <f t="shared" si="2879"/>
        <v/>
      </c>
      <c r="CQ992" s="600" t="str">
        <f t="shared" si="2881"/>
        <v/>
      </c>
      <c r="CR992" s="600" t="str">
        <f t="shared" si="2880"/>
        <v/>
      </c>
    </row>
    <row r="993" spans="91:96" x14ac:dyDescent="0.25">
      <c r="CM993" s="125"/>
      <c r="CO993" s="125" t="str">
        <f t="shared" si="2878"/>
        <v/>
      </c>
      <c r="CP993" s="600" t="str">
        <f t="shared" si="2879"/>
        <v/>
      </c>
      <c r="CQ993" s="600" t="str">
        <f t="shared" si="2881"/>
        <v/>
      </c>
      <c r="CR993" s="600" t="str">
        <f t="shared" si="2880"/>
        <v/>
      </c>
    </row>
    <row r="994" spans="91:96" x14ac:dyDescent="0.25">
      <c r="CM994" s="125"/>
      <c r="CO994" s="125" t="str">
        <f t="shared" si="2878"/>
        <v/>
      </c>
      <c r="CP994" s="600" t="str">
        <f t="shared" si="2879"/>
        <v/>
      </c>
      <c r="CQ994" s="600" t="str">
        <f t="shared" si="2881"/>
        <v/>
      </c>
      <c r="CR994" s="600" t="str">
        <f t="shared" si="2880"/>
        <v/>
      </c>
    </row>
    <row r="995" spans="91:96" x14ac:dyDescent="0.25">
      <c r="CM995" s="125"/>
      <c r="CO995" s="125" t="str">
        <f t="shared" si="2878"/>
        <v/>
      </c>
      <c r="CP995" s="600" t="str">
        <f t="shared" si="2879"/>
        <v/>
      </c>
      <c r="CQ995" s="600" t="str">
        <f t="shared" si="2881"/>
        <v/>
      </c>
      <c r="CR995" s="600" t="str">
        <f t="shared" si="2880"/>
        <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CALC_Calculations" filterMode="1">
    <tabColor rgb="FF5F5F5F"/>
  </sheetPr>
  <dimension ref="A1:AC1644"/>
  <sheetViews>
    <sheetView topLeftCell="A2" zoomScaleNormal="100" workbookViewId="0">
      <selection activeCell="D16" sqref="D16"/>
    </sheetView>
  </sheetViews>
  <sheetFormatPr defaultRowHeight="15" x14ac:dyDescent="0.25"/>
  <cols>
    <col min="1" max="1" width="1.140625" customWidth="1"/>
    <col min="2" max="2" width="16" customWidth="1"/>
    <col min="3" max="3" width="13.28515625" customWidth="1"/>
    <col min="8" max="8" width="10" customWidth="1"/>
    <col min="12" max="12" width="11.5703125" customWidth="1"/>
    <col min="13" max="13" width="9.140625" customWidth="1"/>
    <col min="15" max="15" width="11.28515625" customWidth="1"/>
    <col min="16" max="16" width="9.140625" customWidth="1"/>
    <col min="17" max="17" width="11.42578125" bestFit="1" customWidth="1"/>
    <col min="18" max="18" width="13.28515625" customWidth="1"/>
    <col min="26" max="26" width="9.140625" customWidth="1"/>
  </cols>
  <sheetData>
    <row r="1" spans="1:26" ht="6" hidden="1" customHeight="1" x14ac:dyDescent="0.25">
      <c r="Z1" t="s">
        <v>1264</v>
      </c>
    </row>
    <row r="2" spans="1:26" x14ac:dyDescent="0.25">
      <c r="B2" s="9" t="s">
        <v>43</v>
      </c>
      <c r="Z2" s="572" t="str">
        <f>""</f>
        <v/>
      </c>
    </row>
    <row r="3" spans="1:26" ht="6" customHeight="1" x14ac:dyDescent="0.25">
      <c r="A3" s="6"/>
      <c r="B3" s="6"/>
      <c r="C3" s="6"/>
      <c r="D3" s="6"/>
      <c r="E3" s="6"/>
      <c r="F3" s="6"/>
      <c r="G3" s="6"/>
      <c r="H3" s="6"/>
      <c r="I3" s="6"/>
      <c r="J3" s="6"/>
      <c r="K3" s="6"/>
      <c r="L3" s="6"/>
      <c r="M3" s="6"/>
      <c r="N3" s="6"/>
      <c r="O3" s="6"/>
      <c r="P3" s="6"/>
      <c r="Q3" s="6"/>
      <c r="R3" s="6"/>
      <c r="S3" s="6"/>
      <c r="T3" s="6"/>
      <c r="U3" s="6"/>
      <c r="V3" s="6"/>
      <c r="W3" s="6"/>
      <c r="X3" s="6"/>
      <c r="Y3" s="6"/>
      <c r="Z3" s="572" t="str">
        <f>""</f>
        <v/>
      </c>
    </row>
    <row r="4" spans="1:26" x14ac:dyDescent="0.25">
      <c r="A4" s="6"/>
      <c r="B4" s="7" t="s">
        <v>2</v>
      </c>
      <c r="C4" s="8">
        <f>Input!D9</f>
        <v>0</v>
      </c>
      <c r="D4" s="6"/>
      <c r="E4" s="6"/>
      <c r="F4" s="6"/>
      <c r="G4" s="6"/>
      <c r="H4" s="6"/>
      <c r="I4" s="6"/>
      <c r="J4" s="6"/>
      <c r="K4" s="6"/>
      <c r="L4" s="6"/>
      <c r="M4" s="6"/>
      <c r="N4" s="6"/>
      <c r="O4" s="6"/>
      <c r="P4" s="6"/>
      <c r="Q4" s="6"/>
      <c r="R4" s="6"/>
      <c r="V4" s="573" t="s">
        <v>1266</v>
      </c>
      <c r="W4" s="573"/>
      <c r="X4" s="573"/>
      <c r="Y4" s="6"/>
      <c r="Z4" s="572" t="str">
        <f>""</f>
        <v/>
      </c>
    </row>
    <row r="5" spans="1:26" x14ac:dyDescent="0.25">
      <c r="A5" s="6"/>
      <c r="B5" s="7" t="s">
        <v>3</v>
      </c>
      <c r="C5" s="8">
        <f>Input!D10</f>
        <v>0</v>
      </c>
      <c r="D5" s="6"/>
      <c r="E5" s="6"/>
      <c r="F5" s="6"/>
      <c r="G5" s="6"/>
      <c r="H5" s="6"/>
      <c r="I5" s="6"/>
      <c r="J5" s="6"/>
      <c r="K5" s="6"/>
      <c r="L5" s="6"/>
      <c r="M5" s="6"/>
      <c r="N5" s="6"/>
      <c r="O5" s="6"/>
      <c r="P5" s="6"/>
      <c r="Q5" s="6"/>
      <c r="R5" s="6"/>
      <c r="S5" s="6"/>
      <c r="T5" s="6"/>
      <c r="U5" s="6"/>
      <c r="V5" s="6"/>
      <c r="W5" s="6"/>
      <c r="X5" s="6"/>
      <c r="Y5" s="6"/>
      <c r="Z5" s="572" t="str">
        <f>""</f>
        <v/>
      </c>
    </row>
    <row r="6" spans="1:26" ht="6" customHeight="1" x14ac:dyDescent="0.25">
      <c r="A6" s="6"/>
      <c r="B6" s="6"/>
      <c r="C6" s="6"/>
      <c r="D6" s="6"/>
      <c r="E6" s="6"/>
      <c r="F6" s="6"/>
      <c r="G6" s="6"/>
      <c r="H6" s="6"/>
      <c r="I6" s="6"/>
      <c r="J6" s="6"/>
      <c r="K6" s="6"/>
      <c r="L6" s="6"/>
      <c r="M6" s="6"/>
      <c r="N6" s="6"/>
      <c r="O6" s="6"/>
      <c r="P6" s="6"/>
      <c r="Q6" s="6"/>
      <c r="R6" s="6"/>
      <c r="S6" s="6"/>
      <c r="T6" s="6"/>
      <c r="U6" s="6"/>
      <c r="V6" s="6"/>
      <c r="W6" s="6"/>
      <c r="X6" s="6"/>
      <c r="Y6" s="6"/>
      <c r="Z6" s="572" t="str">
        <f>""</f>
        <v/>
      </c>
    </row>
    <row r="7" spans="1:26" x14ac:dyDescent="0.25">
      <c r="A7" s="6"/>
      <c r="B7" s="7" t="s">
        <v>40</v>
      </c>
      <c r="D7" s="19" t="s">
        <v>39</v>
      </c>
      <c r="E7" s="8">
        <f>IF(Input!D9="Monopole",Input!D13,0)</f>
        <v>0</v>
      </c>
      <c r="F7" s="6" t="s">
        <v>38</v>
      </c>
      <c r="G7" s="6"/>
      <c r="H7" s="7" t="s">
        <v>45</v>
      </c>
      <c r="I7" s="6"/>
      <c r="J7" s="6"/>
      <c r="K7" s="19" t="s">
        <v>35</v>
      </c>
      <c r="L7" s="8">
        <f>Input!D35</f>
        <v>0</v>
      </c>
      <c r="M7" s="6"/>
      <c r="N7" s="6"/>
      <c r="O7" s="24" t="s">
        <v>133</v>
      </c>
      <c r="P7" s="6"/>
      <c r="Q7" s="19" t="s">
        <v>134</v>
      </c>
      <c r="R7" s="8">
        <f>Input!D23</f>
        <v>0</v>
      </c>
      <c r="S7" s="6"/>
      <c r="T7" s="6"/>
      <c r="U7" s="24" t="s">
        <v>235</v>
      </c>
      <c r="V7" s="19" t="s">
        <v>182</v>
      </c>
      <c r="W7" s="41">
        <f>IF(Input!D29 = "Yes", Input!K45, Input!M72)</f>
        <v>0</v>
      </c>
      <c r="X7" s="6" t="s">
        <v>6</v>
      </c>
      <c r="Y7" s="6"/>
      <c r="Z7" s="572" t="str">
        <f>""</f>
        <v/>
      </c>
    </row>
    <row r="8" spans="1:26" x14ac:dyDescent="0.25">
      <c r="A8" s="6"/>
      <c r="C8" s="6"/>
      <c r="D8" s="19" t="s">
        <v>42</v>
      </c>
      <c r="E8" s="8">
        <f>Input!D14</f>
        <v>0</v>
      </c>
      <c r="F8" s="6" t="s">
        <v>6</v>
      </c>
      <c r="G8" s="6"/>
      <c r="H8" s="6"/>
      <c r="I8" s="6"/>
      <c r="K8" s="19" t="s">
        <v>48</v>
      </c>
      <c r="L8" s="8">
        <f>IF(Input!D35="Circular",Input!D36,'Moment of Inertia'!D22)</f>
        <v>0</v>
      </c>
      <c r="N8" s="6"/>
      <c r="O8" s="6"/>
      <c r="P8" s="6"/>
      <c r="Q8" s="19" t="s">
        <v>199</v>
      </c>
      <c r="R8" s="34">
        <f>IF(OR(Input!D23="H-Pile",Input!D24="Steel"), 0.49, IF(Input!D24="Concrete", 0.15, 0.05))</f>
        <v>0.05</v>
      </c>
      <c r="S8" s="6" t="s">
        <v>65</v>
      </c>
      <c r="T8" s="6"/>
      <c r="U8" s="6"/>
      <c r="V8" s="19" t="s">
        <v>181</v>
      </c>
      <c r="W8" s="41">
        <f>IF(Input!D29 = "Yes", Input!K46, Input!N72)</f>
        <v>0</v>
      </c>
      <c r="X8" s="6" t="s">
        <v>6</v>
      </c>
      <c r="Y8" s="6"/>
      <c r="Z8" s="572" t="str">
        <f>""</f>
        <v/>
      </c>
    </row>
    <row r="9" spans="1:26" x14ac:dyDescent="0.25">
      <c r="A9" s="6"/>
      <c r="B9" s="6"/>
      <c r="C9" s="6"/>
      <c r="D9" s="19" t="s">
        <v>41</v>
      </c>
      <c r="E9" s="8">
        <f>IF(Input!D9="Monopole",0,Input!D13)</f>
        <v>0</v>
      </c>
      <c r="F9" s="6" t="s">
        <v>6</v>
      </c>
      <c r="G9" s="6"/>
      <c r="H9" s="6"/>
      <c r="I9" s="6"/>
      <c r="J9" s="6"/>
      <c r="K9" s="19" t="s">
        <v>46</v>
      </c>
      <c r="L9" s="8">
        <f>IF(Input!D35="Circular", (1/8)*L8*(Input!D37)^2,'Moment of Inertia'!D23)</f>
        <v>0</v>
      </c>
      <c r="M9" s="6" t="s">
        <v>47</v>
      </c>
      <c r="N9" s="6"/>
      <c r="O9" s="6"/>
      <c r="P9" s="6"/>
      <c r="Q9" s="19" t="s">
        <v>135</v>
      </c>
      <c r="R9" s="8">
        <f>Input!D25</f>
        <v>0</v>
      </c>
      <c r="S9" s="6" t="s">
        <v>59</v>
      </c>
      <c r="T9" s="6"/>
      <c r="U9" s="6"/>
      <c r="V9" s="6"/>
      <c r="W9" s="6"/>
      <c r="X9" s="6"/>
      <c r="Y9" s="6"/>
      <c r="Z9" s="572" t="str">
        <f>""</f>
        <v/>
      </c>
    </row>
    <row r="10" spans="1:26" x14ac:dyDescent="0.25">
      <c r="A10" s="6"/>
      <c r="B10" s="6"/>
      <c r="C10" s="6"/>
      <c r="D10" s="19" t="s">
        <v>49</v>
      </c>
      <c r="E10" s="8">
        <f>IF(Input!D9="Monopole",Input!D15,Input!D16)</f>
        <v>0</v>
      </c>
      <c r="F10" s="6" t="s">
        <v>6</v>
      </c>
      <c r="G10" s="6"/>
      <c r="H10" s="6"/>
      <c r="I10" s="6"/>
      <c r="J10" s="20"/>
      <c r="K10" s="19" t="s">
        <v>53</v>
      </c>
      <c r="L10" s="21">
        <f>IF(Input!D35="Circular", 0.5*Input!D37,'Moment of Inertia'!D24)</f>
        <v>0</v>
      </c>
      <c r="M10" s="6" t="s">
        <v>37</v>
      </c>
      <c r="N10" s="6"/>
      <c r="O10" s="6"/>
      <c r="P10" s="6"/>
      <c r="Q10" s="19" t="s">
        <v>136</v>
      </c>
      <c r="R10" s="21">
        <f>IF(R7="H-Pile", VLOOKUP(Input!D24,Reference!D3:E13,2,FALSE),IF(R7="Square", Input!D26^2, IF(R7="Round", 0.25 * PI()*Input!D26^2, 0.25 * PI() * (Input!D26^2 - (Input!D26-2*Input!D27)^2))))</f>
        <v>0</v>
      </c>
      <c r="S10" s="6" t="s">
        <v>138</v>
      </c>
      <c r="T10" s="6"/>
      <c r="U10" s="24" t="s">
        <v>433</v>
      </c>
      <c r="V10" s="19" t="s">
        <v>434</v>
      </c>
      <c r="W10" s="152">
        <f>IF(ISNUMBER(Input!D69),Input!D69,9999)</f>
        <v>9999</v>
      </c>
      <c r="X10" s="6" t="s">
        <v>59</v>
      </c>
      <c r="Y10" s="139"/>
      <c r="Z10" s="572" t="str">
        <f>""</f>
        <v/>
      </c>
    </row>
    <row r="11" spans="1:26" x14ac:dyDescent="0.25">
      <c r="A11" s="6"/>
      <c r="B11" s="6"/>
      <c r="C11" s="6"/>
      <c r="D11" s="19" t="s">
        <v>50</v>
      </c>
      <c r="E11" s="8">
        <f>IF(Input!D9="Monopole",0,Input!D15)</f>
        <v>0</v>
      </c>
      <c r="F11" s="6" t="s">
        <v>6</v>
      </c>
      <c r="G11" s="6"/>
      <c r="H11" s="6"/>
      <c r="I11" s="6"/>
      <c r="J11" s="6"/>
      <c r="K11" s="19" t="s">
        <v>51</v>
      </c>
      <c r="L11" s="21" t="e">
        <f>L9/L10</f>
        <v>#DIV/0!</v>
      </c>
      <c r="M11" s="6" t="s">
        <v>52</v>
      </c>
      <c r="N11" s="6"/>
      <c r="O11" s="6"/>
      <c r="P11" s="6"/>
      <c r="Q11" s="19" t="s">
        <v>137</v>
      </c>
      <c r="R11" s="21">
        <f>IF(R7="H-Pile", VLOOKUP(Input!D24,Reference!D3:H13,5,FALSE), IF(R7="Square", 4*Input!D26, PI()*Input!D26))</f>
        <v>0</v>
      </c>
      <c r="S11" s="6" t="s">
        <v>37</v>
      </c>
      <c r="T11" s="6"/>
      <c r="U11" s="6"/>
      <c r="V11" s="6"/>
      <c r="W11" s="6"/>
      <c r="X11" s="6"/>
      <c r="Y11" s="6"/>
      <c r="Z11" s="572" t="str">
        <f>""</f>
        <v/>
      </c>
    </row>
    <row r="12" spans="1:26" ht="6" customHeight="1" x14ac:dyDescent="0.25">
      <c r="A12" s="6"/>
      <c r="B12" s="7"/>
      <c r="C12" s="6"/>
      <c r="D12" s="6"/>
      <c r="E12" s="6"/>
      <c r="F12" s="6"/>
      <c r="G12" s="6"/>
      <c r="H12" s="6"/>
      <c r="I12" s="6"/>
      <c r="J12" s="6"/>
      <c r="K12" s="6"/>
      <c r="L12" s="6"/>
      <c r="M12" s="6"/>
      <c r="N12" s="6"/>
      <c r="O12" s="6"/>
      <c r="P12" s="6"/>
      <c r="Q12" s="6"/>
      <c r="R12" s="6"/>
      <c r="S12" s="6"/>
      <c r="T12" s="6"/>
      <c r="U12" s="6"/>
      <c r="V12" s="6"/>
      <c r="W12" s="6"/>
      <c r="X12" s="6"/>
      <c r="Y12" s="6"/>
      <c r="Z12" s="572" t="str">
        <f>""</f>
        <v/>
      </c>
    </row>
    <row r="13" spans="1:26" x14ac:dyDescent="0.25">
      <c r="A13" s="6"/>
      <c r="B13" s="722" t="s">
        <v>447</v>
      </c>
      <c r="C13" s="722"/>
      <c r="D13" s="722"/>
      <c r="E13" s="722"/>
      <c r="F13" s="722"/>
      <c r="G13" s="722"/>
      <c r="H13" s="722"/>
      <c r="I13" s="722"/>
      <c r="J13" s="722"/>
      <c r="K13" s="722"/>
      <c r="L13" s="722"/>
      <c r="M13" s="722"/>
      <c r="N13" s="722"/>
      <c r="O13" s="722"/>
      <c r="P13" s="722"/>
      <c r="Q13" s="722"/>
      <c r="R13" s="722"/>
      <c r="S13" s="6"/>
      <c r="T13" s="6"/>
      <c r="U13" s="6"/>
      <c r="V13" s="6"/>
      <c r="W13" s="6"/>
      <c r="X13" s="6"/>
      <c r="Y13" s="6"/>
      <c r="Z13" s="572" t="str">
        <f>""</f>
        <v/>
      </c>
    </row>
    <row r="14" spans="1:26" x14ac:dyDescent="0.25">
      <c r="A14" s="6"/>
      <c r="B14" s="6"/>
      <c r="C14" s="6"/>
      <c r="D14" s="6"/>
      <c r="E14" s="6"/>
      <c r="F14" s="6"/>
      <c r="G14" s="6"/>
      <c r="H14" s="6"/>
      <c r="I14" s="6"/>
      <c r="J14" s="6"/>
      <c r="K14" s="6"/>
      <c r="L14" s="6"/>
      <c r="M14" s="6"/>
      <c r="N14" s="6"/>
      <c r="O14" s="6"/>
      <c r="P14" s="6"/>
      <c r="Q14" s="6"/>
      <c r="R14" s="6"/>
      <c r="S14" s="6"/>
      <c r="T14" s="6"/>
      <c r="U14" s="6"/>
      <c r="V14" s="6"/>
      <c r="W14" s="6"/>
      <c r="X14" s="6"/>
      <c r="Y14" s="6"/>
      <c r="Z14" s="572" t="str">
        <f>""</f>
        <v/>
      </c>
    </row>
    <row r="15" spans="1:26" x14ac:dyDescent="0.25">
      <c r="A15" s="6"/>
      <c r="B15" s="6"/>
      <c r="C15" s="6"/>
      <c r="D15" s="6"/>
      <c r="E15" s="23" t="s">
        <v>64</v>
      </c>
      <c r="F15" s="6"/>
      <c r="G15" s="6"/>
      <c r="H15" s="6"/>
      <c r="I15" s="6"/>
      <c r="P15" s="19" t="s">
        <v>86</v>
      </c>
      <c r="Q15" s="152">
        <v>0.15</v>
      </c>
      <c r="R15" s="6" t="s">
        <v>65</v>
      </c>
      <c r="S15" s="6"/>
      <c r="T15" s="6"/>
      <c r="U15" s="6"/>
      <c r="V15" s="6"/>
      <c r="W15" s="6"/>
      <c r="X15" s="6"/>
      <c r="Y15" s="6"/>
      <c r="Z15" s="572" t="str">
        <f>""</f>
        <v/>
      </c>
    </row>
    <row r="16" spans="1:26" x14ac:dyDescent="0.25">
      <c r="A16" s="6"/>
      <c r="B16" s="6"/>
      <c r="C16" s="6"/>
      <c r="D16" s="6"/>
      <c r="E16" s="6"/>
      <c r="F16" s="6"/>
      <c r="G16" s="6"/>
      <c r="H16" s="6"/>
      <c r="I16" s="6"/>
      <c r="P16" s="6"/>
      <c r="Q16" s="152"/>
      <c r="R16" s="6"/>
      <c r="S16" s="6"/>
      <c r="T16" s="6"/>
      <c r="U16" s="6"/>
      <c r="V16" s="6"/>
      <c r="W16" s="6"/>
      <c r="X16" s="6"/>
      <c r="Y16" s="6"/>
      <c r="Z16" s="572" t="str">
        <f>""</f>
        <v/>
      </c>
    </row>
    <row r="17" spans="1:26" x14ac:dyDescent="0.25">
      <c r="A17" s="6"/>
      <c r="B17" s="6"/>
      <c r="C17" s="6"/>
      <c r="D17" s="6"/>
      <c r="E17" s="23" t="s">
        <v>66</v>
      </c>
      <c r="F17" s="6"/>
      <c r="G17" s="6"/>
      <c r="H17" s="6"/>
      <c r="I17" s="6"/>
      <c r="P17" s="19" t="s">
        <v>67</v>
      </c>
      <c r="Q17" s="152">
        <f>0.0876</f>
        <v>8.7599999999999997E-2</v>
      </c>
      <c r="R17" s="6" t="s">
        <v>65</v>
      </c>
      <c r="S17" s="6"/>
      <c r="T17" s="6"/>
      <c r="U17" s="6"/>
      <c r="V17" s="6"/>
      <c r="W17" s="6"/>
      <c r="X17" s="6"/>
      <c r="Y17" s="6"/>
      <c r="Z17" s="572" t="str">
        <f>""</f>
        <v/>
      </c>
    </row>
    <row r="18" spans="1:26" x14ac:dyDescent="0.25">
      <c r="A18" s="6"/>
      <c r="B18" s="6"/>
      <c r="C18" s="6"/>
      <c r="D18" s="6"/>
      <c r="E18" s="6"/>
      <c r="F18" s="6"/>
      <c r="G18" s="6"/>
      <c r="H18" s="6"/>
      <c r="I18" s="6"/>
      <c r="P18" s="6"/>
      <c r="Q18" s="152"/>
      <c r="R18" s="6"/>
      <c r="S18" s="6"/>
      <c r="T18" s="6"/>
      <c r="U18" s="6"/>
      <c r="V18" s="6"/>
      <c r="W18" s="6"/>
      <c r="X18" s="6"/>
      <c r="Y18" s="6"/>
      <c r="Z18" s="572" t="str">
        <f>""</f>
        <v/>
      </c>
    </row>
    <row r="19" spans="1:26" x14ac:dyDescent="0.25">
      <c r="A19" s="6"/>
      <c r="B19" s="6"/>
      <c r="C19" s="6"/>
      <c r="D19" s="6"/>
      <c r="E19" s="23" t="s">
        <v>69</v>
      </c>
      <c r="F19" s="6"/>
      <c r="G19" s="6"/>
      <c r="H19" s="6"/>
      <c r="I19" s="6"/>
      <c r="P19" s="19" t="s">
        <v>76</v>
      </c>
      <c r="Q19" s="152">
        <f xml:space="preserve"> Wx * Wy</f>
        <v>0</v>
      </c>
      <c r="R19" s="6" t="s">
        <v>70</v>
      </c>
      <c r="S19" s="6"/>
      <c r="T19" s="6"/>
      <c r="U19" s="6"/>
      <c r="V19" s="6"/>
      <c r="W19" s="6"/>
      <c r="X19" s="6"/>
      <c r="Y19" s="6"/>
      <c r="Z19" s="572" t="str">
        <f>""</f>
        <v/>
      </c>
    </row>
    <row r="20" spans="1:26" x14ac:dyDescent="0.25">
      <c r="A20" s="6"/>
      <c r="B20" s="6"/>
      <c r="C20" s="6"/>
      <c r="D20" s="6"/>
      <c r="E20" s="23"/>
      <c r="F20" s="6"/>
      <c r="G20" s="6"/>
      <c r="H20" s="6"/>
      <c r="I20" s="6"/>
      <c r="P20" s="19"/>
      <c r="Q20" s="152"/>
      <c r="R20" s="6"/>
      <c r="S20" s="6"/>
      <c r="T20" s="6"/>
      <c r="U20" s="6"/>
      <c r="V20" s="6"/>
      <c r="W20" s="6"/>
      <c r="X20" s="6"/>
      <c r="Y20" s="6"/>
      <c r="Z20" s="572" t="str">
        <f>""</f>
        <v/>
      </c>
    </row>
    <row r="21" spans="1:26" x14ac:dyDescent="0.25">
      <c r="A21" s="6"/>
      <c r="B21" s="6"/>
      <c r="C21" s="6"/>
      <c r="D21" s="6"/>
      <c r="E21" s="23" t="s">
        <v>78</v>
      </c>
      <c r="F21" s="6"/>
      <c r="I21" s="6"/>
      <c r="N21" s="6" t="s">
        <v>79</v>
      </c>
      <c r="P21" s="19" t="s">
        <v>278</v>
      </c>
      <c r="Q21" s="718">
        <f>IF(Input!D45="Block", 0, IF(Input!D57="Circular", 0.25*PI()*di^2, di^2))</f>
        <v>0</v>
      </c>
      <c r="R21" s="720" t="s">
        <v>70</v>
      </c>
      <c r="S21" s="6"/>
      <c r="T21" s="6"/>
      <c r="U21" s="6"/>
      <c r="V21" s="6"/>
      <c r="W21" s="6"/>
      <c r="X21" s="6"/>
      <c r="Y21" s="6"/>
      <c r="Z21" s="572" t="str">
        <f>""</f>
        <v/>
      </c>
    </row>
    <row r="22" spans="1:26" x14ac:dyDescent="0.25">
      <c r="A22" s="6"/>
      <c r="B22" s="6"/>
      <c r="C22" s="6"/>
      <c r="D22" s="6"/>
      <c r="E22" s="23"/>
      <c r="F22" s="6"/>
      <c r="I22" s="6"/>
      <c r="N22" s="6"/>
      <c r="P22" s="19"/>
      <c r="Q22" s="718"/>
      <c r="R22" s="720"/>
      <c r="S22" s="6"/>
      <c r="T22" s="6"/>
      <c r="U22" s="6"/>
      <c r="V22" s="6"/>
      <c r="W22" s="6"/>
      <c r="X22" s="6"/>
      <c r="Y22" s="6"/>
      <c r="Z22" s="572" t="str">
        <f>""</f>
        <v/>
      </c>
    </row>
    <row r="23" spans="1:26" x14ac:dyDescent="0.25">
      <c r="A23" s="6"/>
      <c r="B23" s="6"/>
      <c r="C23" s="6"/>
      <c r="D23" s="6"/>
      <c r="F23" s="6"/>
      <c r="I23" s="6"/>
      <c r="N23" s="6" t="s">
        <v>80</v>
      </c>
      <c r="P23" s="19" t="s">
        <v>279</v>
      </c>
      <c r="Q23" s="718"/>
      <c r="R23" s="720"/>
      <c r="S23" s="6"/>
      <c r="T23" s="6"/>
      <c r="U23" s="6"/>
      <c r="V23" s="6"/>
      <c r="W23" s="6"/>
      <c r="X23" s="6"/>
      <c r="Y23" s="6"/>
      <c r="Z23" s="572" t="str">
        <f>""</f>
        <v/>
      </c>
    </row>
    <row r="24" spans="1:26" x14ac:dyDescent="0.25">
      <c r="A24" s="6"/>
      <c r="B24" s="6"/>
      <c r="C24" s="6"/>
      <c r="D24" s="6"/>
      <c r="E24" s="6"/>
      <c r="F24" s="6"/>
      <c r="I24" s="6"/>
      <c r="N24" s="6"/>
      <c r="P24" s="6"/>
      <c r="Q24" s="152"/>
      <c r="R24" s="6"/>
      <c r="S24" s="6"/>
      <c r="T24" s="6"/>
      <c r="U24" s="6"/>
      <c r="V24" s="6"/>
      <c r="W24" s="6"/>
      <c r="X24" s="6"/>
      <c r="Y24" s="6"/>
      <c r="Z24" s="572" t="str">
        <f>""</f>
        <v/>
      </c>
    </row>
    <row r="25" spans="1:26" x14ac:dyDescent="0.25">
      <c r="A25" s="6"/>
      <c r="B25" s="6"/>
      <c r="C25" s="6"/>
      <c r="D25" s="6"/>
      <c r="E25" s="23" t="s">
        <v>68</v>
      </c>
      <c r="F25" s="6"/>
      <c r="I25" s="6"/>
      <c r="N25" s="6" t="s">
        <v>71</v>
      </c>
      <c r="P25" s="19" t="s">
        <v>73</v>
      </c>
      <c r="Q25" s="724">
        <f>IF(Input!D45="Block",IF((D - GW) &gt;= 0, D - GW, 0),IF((D - GW) &gt;= T, T,IF((D - GW)&gt;=0, D - GW, 0)))</f>
        <v>0</v>
      </c>
      <c r="R25" s="720" t="s">
        <v>59</v>
      </c>
      <c r="S25" s="6"/>
      <c r="T25" s="6"/>
      <c r="U25" s="6"/>
      <c r="V25" s="6"/>
      <c r="W25" s="6"/>
      <c r="X25" s="6"/>
      <c r="Y25" s="6"/>
      <c r="Z25" s="572" t="str">
        <f>""</f>
        <v/>
      </c>
    </row>
    <row r="26" spans="1:26" x14ac:dyDescent="0.25">
      <c r="A26" s="6"/>
      <c r="B26" s="6"/>
      <c r="C26" s="6"/>
      <c r="D26" s="6"/>
      <c r="E26" s="23"/>
      <c r="F26" s="6"/>
      <c r="I26" s="6"/>
      <c r="N26" s="6"/>
      <c r="P26" s="19"/>
      <c r="Q26" s="724"/>
      <c r="R26" s="720"/>
      <c r="S26" s="6"/>
      <c r="T26" s="6"/>
      <c r="U26" s="6"/>
      <c r="V26" s="6"/>
      <c r="W26" s="6"/>
      <c r="X26" s="6"/>
      <c r="Y26" s="6"/>
      <c r="Z26" s="572" t="str">
        <f>""</f>
        <v/>
      </c>
    </row>
    <row r="27" spans="1:26" x14ac:dyDescent="0.25">
      <c r="A27" s="6"/>
      <c r="B27" s="6"/>
      <c r="C27" s="6"/>
      <c r="D27" s="6"/>
      <c r="E27" s="6"/>
      <c r="F27" s="6"/>
      <c r="I27" s="6"/>
      <c r="N27" s="6" t="s">
        <v>72</v>
      </c>
      <c r="P27" s="19" t="s">
        <v>74</v>
      </c>
      <c r="Q27" s="724"/>
      <c r="R27" s="720"/>
      <c r="S27" s="6"/>
      <c r="T27" s="6"/>
      <c r="U27" s="6"/>
      <c r="V27" s="6"/>
      <c r="W27" s="6"/>
      <c r="X27" s="6"/>
      <c r="Y27" s="6"/>
      <c r="Z27" s="572" t="str">
        <f>""</f>
        <v/>
      </c>
    </row>
    <row r="28" spans="1:26" x14ac:dyDescent="0.25">
      <c r="A28" s="6"/>
      <c r="B28" s="6"/>
      <c r="C28" s="6"/>
      <c r="D28" s="6"/>
      <c r="E28" s="6"/>
      <c r="F28" s="6"/>
      <c r="G28" s="6"/>
      <c r="H28" s="6"/>
      <c r="I28" s="6"/>
      <c r="P28" s="6"/>
      <c r="Q28" s="152"/>
      <c r="R28" s="6"/>
      <c r="S28" s="6"/>
      <c r="T28" s="6"/>
      <c r="U28" s="6"/>
      <c r="V28" s="6"/>
      <c r="W28" s="6"/>
      <c r="X28" s="6"/>
      <c r="Y28" s="6"/>
      <c r="Z28" s="572" t="str">
        <f>""</f>
        <v/>
      </c>
    </row>
    <row r="29" spans="1:26" x14ac:dyDescent="0.25">
      <c r="A29" s="6"/>
      <c r="B29" s="6"/>
      <c r="C29" s="6"/>
      <c r="D29" s="6"/>
      <c r="E29" s="23" t="s">
        <v>75</v>
      </c>
      <c r="F29" s="6"/>
      <c r="G29" s="6"/>
      <c r="H29" s="6"/>
      <c r="I29" s="6"/>
      <c r="P29" s="19" t="s">
        <v>77</v>
      </c>
      <c r="Q29" s="152">
        <f>T-Tsub</f>
        <v>0</v>
      </c>
      <c r="R29" s="6" t="s">
        <v>59</v>
      </c>
      <c r="S29" s="6"/>
      <c r="T29" s="6"/>
      <c r="U29" s="6"/>
      <c r="V29" s="6"/>
      <c r="W29" s="6"/>
      <c r="X29" s="6"/>
      <c r="Y29" s="6"/>
      <c r="Z29" s="572" t="str">
        <f>""</f>
        <v/>
      </c>
    </row>
    <row r="30" spans="1:26" x14ac:dyDescent="0.25">
      <c r="A30" s="6"/>
      <c r="B30" s="6"/>
      <c r="C30" s="6"/>
      <c r="D30" s="6"/>
      <c r="E30" s="6"/>
      <c r="F30" s="6"/>
      <c r="G30" s="6"/>
      <c r="H30" s="6"/>
      <c r="I30" s="6"/>
      <c r="P30" s="6"/>
      <c r="Q30" s="152"/>
      <c r="R30" s="6"/>
      <c r="S30" s="6"/>
      <c r="T30" s="6"/>
      <c r="U30" s="6"/>
      <c r="V30" s="6"/>
      <c r="W30" s="6"/>
      <c r="X30" s="6"/>
      <c r="Y30" s="6"/>
      <c r="Z30" s="572" t="str">
        <f>""</f>
        <v/>
      </c>
    </row>
    <row r="31" spans="1:26" x14ac:dyDescent="0.25">
      <c r="A31" s="6"/>
      <c r="B31" s="6"/>
      <c r="C31" s="6"/>
      <c r="D31" s="6"/>
      <c r="E31" s="23" t="s">
        <v>81</v>
      </c>
      <c r="F31" s="6"/>
      <c r="G31" s="6"/>
      <c r="H31" s="6"/>
      <c r="I31" s="6"/>
      <c r="P31" s="19" t="s">
        <v>82</v>
      </c>
      <c r="Q31" s="152">
        <f>IF(Input!D45="Block",0,IF(((D - T) - GW) &gt;= 0, (D - T) - GW, 0))</f>
        <v>0</v>
      </c>
      <c r="R31" s="6" t="s">
        <v>59</v>
      </c>
      <c r="S31" s="6"/>
      <c r="T31" s="6"/>
      <c r="U31" s="6"/>
      <c r="V31" s="6"/>
      <c r="W31" s="6"/>
      <c r="X31" s="6"/>
      <c r="Y31" s="6"/>
      <c r="Z31" s="572" t="str">
        <f>""</f>
        <v/>
      </c>
    </row>
    <row r="32" spans="1:26" x14ac:dyDescent="0.25">
      <c r="A32" s="6"/>
      <c r="B32" s="6"/>
      <c r="C32" s="6"/>
      <c r="D32" s="6"/>
      <c r="E32" s="6"/>
      <c r="F32" s="6"/>
      <c r="G32" s="6"/>
      <c r="H32" s="6"/>
      <c r="I32" s="6"/>
      <c r="P32" s="6"/>
      <c r="Q32" s="152"/>
      <c r="R32" s="6"/>
      <c r="S32" s="6"/>
      <c r="T32" s="6"/>
      <c r="U32" s="6"/>
      <c r="V32" s="6"/>
      <c r="W32" s="6"/>
      <c r="X32" s="6"/>
      <c r="Y32" s="6"/>
      <c r="Z32" s="572" t="str">
        <f>""</f>
        <v/>
      </c>
    </row>
    <row r="33" spans="1:26" x14ac:dyDescent="0.25">
      <c r="A33" s="6"/>
      <c r="B33" s="6"/>
      <c r="C33" s="6"/>
      <c r="D33" s="6"/>
      <c r="E33" s="23" t="s">
        <v>83</v>
      </c>
      <c r="F33" s="6"/>
      <c r="G33" s="6"/>
      <c r="H33" s="6"/>
      <c r="I33" s="6"/>
      <c r="P33" s="19" t="s">
        <v>84</v>
      </c>
      <c r="Q33" s="152">
        <f>IF(Input!D45="Block", 0, ((D - T) + E) - Lsub)</f>
        <v>0</v>
      </c>
      <c r="R33" s="6" t="s">
        <v>59</v>
      </c>
      <c r="S33" s="6"/>
      <c r="T33" s="6"/>
      <c r="U33" s="6"/>
      <c r="V33" s="6"/>
      <c r="W33" s="6"/>
      <c r="X33" s="6"/>
      <c r="Y33" s="6"/>
      <c r="Z33" s="572" t="str">
        <f>""</f>
        <v/>
      </c>
    </row>
    <row r="34" spans="1:26" x14ac:dyDescent="0.25">
      <c r="A34" s="6"/>
      <c r="B34" s="6"/>
      <c r="C34" s="6"/>
      <c r="D34" s="6"/>
      <c r="E34" s="6"/>
      <c r="F34" s="6"/>
      <c r="G34" s="6"/>
      <c r="H34" s="6"/>
      <c r="I34" s="6"/>
      <c r="J34" s="6"/>
      <c r="K34" s="6"/>
      <c r="P34" s="6"/>
      <c r="Q34" s="152"/>
      <c r="R34" s="6"/>
      <c r="S34" s="6"/>
      <c r="T34" s="6"/>
      <c r="U34" s="6"/>
      <c r="V34" s="6"/>
      <c r="W34" s="6"/>
      <c r="X34" s="6"/>
      <c r="Y34" s="6"/>
      <c r="Z34" s="572" t="str">
        <f>""</f>
        <v/>
      </c>
    </row>
    <row r="35" spans="1:26" x14ac:dyDescent="0.25">
      <c r="A35" s="6"/>
      <c r="B35" s="6"/>
      <c r="C35" s="6"/>
      <c r="D35" s="6"/>
      <c r="E35" s="23" t="s">
        <v>85</v>
      </c>
      <c r="F35" s="6"/>
      <c r="G35" s="6"/>
      <c r="H35" s="6"/>
      <c r="I35" s="6"/>
      <c r="K35" s="6"/>
      <c r="P35" s="19" t="s">
        <v>87</v>
      </c>
      <c r="Q35" s="73">
        <f>γconc_dry*((Tdry * A) + (Ldry * Apier)) + γconc_sub*((Tsub * A) + (Lsub * Apier))</f>
        <v>0</v>
      </c>
      <c r="R35" s="6" t="s">
        <v>6</v>
      </c>
      <c r="S35" s="6"/>
      <c r="T35" s="6"/>
      <c r="U35" s="6"/>
      <c r="V35" s="6"/>
      <c r="W35" s="6"/>
      <c r="X35" s="6"/>
      <c r="Y35" s="6"/>
      <c r="Z35" s="572" t="str">
        <f>""</f>
        <v/>
      </c>
    </row>
    <row r="36" spans="1:26" x14ac:dyDescent="0.25">
      <c r="A36" s="6"/>
      <c r="B36" s="6"/>
      <c r="C36" s="6"/>
      <c r="D36" s="6"/>
      <c r="E36" s="6"/>
      <c r="F36" s="6"/>
      <c r="G36" s="6"/>
      <c r="H36" s="6"/>
      <c r="I36" s="6"/>
      <c r="J36" s="6"/>
      <c r="K36" s="6"/>
      <c r="P36" s="6"/>
      <c r="Q36" s="152"/>
      <c r="R36" s="6"/>
      <c r="S36" s="6"/>
      <c r="T36" s="6"/>
      <c r="U36" s="6"/>
      <c r="V36" s="6"/>
      <c r="W36" s="6"/>
      <c r="X36" s="6"/>
      <c r="Y36" s="6"/>
      <c r="Z36" s="572" t="str">
        <f>""</f>
        <v/>
      </c>
    </row>
    <row r="37" spans="1:26" x14ac:dyDescent="0.25">
      <c r="A37" s="6"/>
      <c r="B37" s="722" t="s">
        <v>448</v>
      </c>
      <c r="C37" s="722"/>
      <c r="D37" s="722"/>
      <c r="E37" s="722"/>
      <c r="F37" s="722"/>
      <c r="G37" s="722"/>
      <c r="H37" s="722"/>
      <c r="I37" s="722"/>
      <c r="J37" s="722"/>
      <c r="K37" s="722"/>
      <c r="L37" s="722"/>
      <c r="M37" s="722"/>
      <c r="N37" s="722"/>
      <c r="O37" s="722"/>
      <c r="P37" s="722"/>
      <c r="Q37" s="722"/>
      <c r="R37" s="722"/>
      <c r="S37" s="6"/>
      <c r="T37" s="6"/>
      <c r="U37" s="6"/>
      <c r="V37" s="6"/>
      <c r="W37" s="6"/>
      <c r="X37" s="6"/>
      <c r="Y37" s="6"/>
      <c r="Z37" s="572" t="str">
        <f>""</f>
        <v/>
      </c>
    </row>
    <row r="38" spans="1:26" x14ac:dyDescent="0.25">
      <c r="A38" s="6"/>
      <c r="B38" s="9"/>
      <c r="C38" s="6"/>
      <c r="D38" s="6"/>
      <c r="E38" s="6"/>
      <c r="F38" s="6"/>
      <c r="G38" s="6"/>
      <c r="H38" s="6"/>
      <c r="I38" s="6"/>
      <c r="J38" s="6"/>
      <c r="K38" s="6"/>
      <c r="P38" s="6"/>
      <c r="Q38" s="152"/>
      <c r="R38" s="6"/>
      <c r="S38" s="6"/>
      <c r="T38" s="6"/>
      <c r="U38" s="6"/>
      <c r="V38" s="6"/>
      <c r="W38" s="6"/>
      <c r="X38" s="6"/>
      <c r="Y38" s="6"/>
      <c r="Z38" s="572" t="str">
        <f>""</f>
        <v/>
      </c>
    </row>
    <row r="39" spans="1:26" x14ac:dyDescent="0.25">
      <c r="A39" s="6"/>
      <c r="B39" s="9"/>
      <c r="C39" s="6"/>
      <c r="D39" s="6"/>
      <c r="E39" s="23" t="s">
        <v>151</v>
      </c>
      <c r="F39" s="6"/>
      <c r="G39" s="6"/>
      <c r="H39" s="6"/>
      <c r="I39" s="6"/>
      <c r="J39" s="6"/>
      <c r="K39" s="6"/>
      <c r="P39" s="19" t="s">
        <v>152</v>
      </c>
      <c r="Q39" s="152">
        <f>γsoil_dry/1000 - 0.0624</f>
        <v>-6.2399999999999997E-2</v>
      </c>
      <c r="R39" s="6" t="s">
        <v>65</v>
      </c>
      <c r="S39" s="6"/>
      <c r="T39" s="6"/>
      <c r="U39" s="6"/>
      <c r="V39" s="6"/>
      <c r="W39" s="6"/>
      <c r="X39" s="6"/>
      <c r="Y39" s="6"/>
      <c r="Z39" s="572" t="str">
        <f>""</f>
        <v/>
      </c>
    </row>
    <row r="40" spans="1:26" x14ac:dyDescent="0.25">
      <c r="A40" s="6"/>
      <c r="B40" s="6"/>
      <c r="C40" s="6"/>
      <c r="D40" s="6"/>
      <c r="E40" s="6"/>
      <c r="F40" s="6"/>
      <c r="G40" s="6"/>
      <c r="H40" s="6"/>
      <c r="I40" s="6"/>
      <c r="J40" s="6"/>
      <c r="K40" s="6"/>
      <c r="P40" s="6"/>
      <c r="Q40" s="152"/>
      <c r="R40" s="6"/>
      <c r="S40" s="6"/>
      <c r="T40" s="6"/>
      <c r="U40" s="6"/>
      <c r="V40" s="6"/>
      <c r="W40" s="6"/>
      <c r="X40" s="6"/>
      <c r="Y40" s="6"/>
      <c r="Z40" s="572" t="str">
        <f>""</f>
        <v/>
      </c>
    </row>
    <row r="41" spans="1:26" x14ac:dyDescent="0.25">
      <c r="A41" s="6"/>
      <c r="B41" s="6"/>
      <c r="C41" s="6"/>
      <c r="D41" s="6"/>
      <c r="E41" s="23" t="s">
        <v>90</v>
      </c>
      <c r="F41" s="6"/>
      <c r="G41" s="6"/>
      <c r="H41" s="6"/>
      <c r="I41" s="6"/>
      <c r="J41" s="6"/>
      <c r="K41" s="6"/>
      <c r="P41" s="19" t="s">
        <v>95</v>
      </c>
      <c r="Q41" s="152">
        <f>IF(Input!D45="Block",0,IF((D - T) &gt; 0, D - T, 0))</f>
        <v>0</v>
      </c>
      <c r="R41" s="6" t="s">
        <v>59</v>
      </c>
      <c r="S41" s="6"/>
      <c r="T41" s="6"/>
      <c r="U41" s="6"/>
      <c r="V41" s="6"/>
      <c r="W41" s="6"/>
      <c r="X41" s="6"/>
      <c r="Y41" s="6"/>
      <c r="Z41" s="572" t="str">
        <f>""</f>
        <v/>
      </c>
    </row>
    <row r="42" spans="1:26" x14ac:dyDescent="0.25">
      <c r="A42" s="6"/>
      <c r="B42" s="6"/>
      <c r="C42" s="6"/>
      <c r="D42" s="6"/>
      <c r="E42" s="23"/>
      <c r="F42" s="6"/>
      <c r="G42" s="6"/>
      <c r="H42" s="6"/>
      <c r="I42" s="6"/>
      <c r="J42" s="6"/>
      <c r="K42" s="6"/>
      <c r="P42" s="6"/>
      <c r="Q42" s="152"/>
      <c r="R42" s="6"/>
      <c r="S42" s="6"/>
      <c r="T42" s="6"/>
      <c r="U42" s="6"/>
      <c r="V42" s="6"/>
      <c r="W42" s="6"/>
      <c r="X42" s="6"/>
      <c r="Y42" s="6"/>
      <c r="Z42" s="572" t="str">
        <f>""</f>
        <v/>
      </c>
    </row>
    <row r="43" spans="1:26" x14ac:dyDescent="0.25">
      <c r="A43" s="6"/>
      <c r="B43" s="6"/>
      <c r="C43" s="6"/>
      <c r="D43" s="6"/>
      <c r="E43" s="23" t="s">
        <v>89</v>
      </c>
      <c r="F43" s="6"/>
      <c r="G43" s="6"/>
      <c r="H43" s="6"/>
      <c r="I43" s="6"/>
      <c r="J43" s="6"/>
      <c r="K43" s="6"/>
      <c r="P43" s="19" t="s">
        <v>93</v>
      </c>
      <c r="Q43" s="152">
        <f>IF(Input!D45="Block",0,IF((DSoil - GW) &gt;= 0, DSoil - GW, 0))</f>
        <v>0</v>
      </c>
      <c r="R43" s="6" t="s">
        <v>59</v>
      </c>
      <c r="S43" s="6"/>
      <c r="T43" s="6"/>
      <c r="U43" s="6"/>
      <c r="V43" s="6"/>
      <c r="W43" s="6"/>
      <c r="X43" s="6"/>
      <c r="Y43" s="6"/>
      <c r="Z43" s="572" t="str">
        <f>""</f>
        <v/>
      </c>
    </row>
    <row r="44" spans="1:26" x14ac:dyDescent="0.25">
      <c r="A44" s="6"/>
      <c r="B44" s="6"/>
      <c r="C44" s="6"/>
      <c r="D44" s="6"/>
      <c r="E44" s="23"/>
      <c r="F44" s="6"/>
      <c r="G44" s="6"/>
      <c r="H44" s="6"/>
      <c r="I44" s="6"/>
      <c r="J44" s="6"/>
      <c r="K44" s="6"/>
      <c r="P44" s="6"/>
      <c r="Q44" s="152"/>
      <c r="R44" s="6"/>
      <c r="S44" s="6"/>
      <c r="T44" s="6"/>
      <c r="U44" s="6"/>
      <c r="V44" s="6"/>
      <c r="W44" s="6"/>
      <c r="X44" s="6"/>
      <c r="Y44" s="6"/>
      <c r="Z44" s="572" t="str">
        <f>""</f>
        <v/>
      </c>
    </row>
    <row r="45" spans="1:26" x14ac:dyDescent="0.25">
      <c r="A45" s="6"/>
      <c r="B45" s="6"/>
      <c r="C45" s="6"/>
      <c r="D45" s="6"/>
      <c r="E45" s="23" t="s">
        <v>91</v>
      </c>
      <c r="F45" s="6"/>
      <c r="G45" s="6"/>
      <c r="H45" s="6"/>
      <c r="I45" s="6"/>
      <c r="J45" s="6"/>
      <c r="K45" s="6"/>
      <c r="P45" s="19" t="s">
        <v>94</v>
      </c>
      <c r="Q45" s="152">
        <f>IF(Input!D45="Block",0,DSoil - Dsoil_sub)</f>
        <v>0</v>
      </c>
      <c r="R45" s="6" t="s">
        <v>59</v>
      </c>
      <c r="S45" s="6"/>
      <c r="T45" s="6"/>
      <c r="U45" s="6"/>
      <c r="V45" s="6"/>
      <c r="W45" s="6"/>
      <c r="X45" s="6"/>
      <c r="Y45" s="6"/>
      <c r="Z45" s="572" t="str">
        <f>""</f>
        <v/>
      </c>
    </row>
    <row r="46" spans="1:26" x14ac:dyDescent="0.25">
      <c r="A46" s="6"/>
      <c r="B46" s="6"/>
      <c r="C46" s="6"/>
      <c r="D46" s="6"/>
      <c r="E46" s="23"/>
      <c r="F46" s="6"/>
      <c r="G46" s="6"/>
      <c r="H46" s="6"/>
      <c r="I46" s="6"/>
      <c r="J46" s="6"/>
      <c r="K46" s="6"/>
      <c r="P46" s="6"/>
      <c r="Q46" s="152"/>
      <c r="R46" s="6"/>
      <c r="S46" s="6"/>
      <c r="T46" s="6"/>
      <c r="U46" s="6"/>
      <c r="V46" s="6"/>
      <c r="W46" s="6"/>
      <c r="X46" s="6"/>
      <c r="Y46" s="6"/>
      <c r="Z46" s="572" t="str">
        <f>""</f>
        <v/>
      </c>
    </row>
    <row r="47" spans="1:26" x14ac:dyDescent="0.25">
      <c r="A47" s="6"/>
      <c r="B47" s="6"/>
      <c r="C47" s="6"/>
      <c r="D47" s="6"/>
      <c r="E47" s="23" t="s">
        <v>92</v>
      </c>
      <c r="F47" s="6"/>
      <c r="G47" s="6"/>
      <c r="H47" s="6"/>
      <c r="I47" s="6"/>
      <c r="J47" s="6"/>
      <c r="K47" s="6"/>
      <c r="P47" s="19" t="s">
        <v>195</v>
      </c>
      <c r="Q47" s="73">
        <f xml:space="preserve"> γsoil_dry/1000 * (Dsoil_dry * (A - Apier)) + γsoil_sub*(Dsoil_sub * (A - Apier))</f>
        <v>0</v>
      </c>
      <c r="R47" s="6" t="s">
        <v>6</v>
      </c>
      <c r="S47" s="6"/>
      <c r="T47" s="6"/>
      <c r="U47" s="6"/>
      <c r="V47" s="6"/>
      <c r="W47" s="6"/>
      <c r="X47" s="6"/>
      <c r="Y47" s="6"/>
      <c r="Z47" s="572" t="str">
        <f>""</f>
        <v/>
      </c>
    </row>
    <row r="48" spans="1:26" x14ac:dyDescent="0.25">
      <c r="A48" s="6"/>
      <c r="B48" s="6"/>
      <c r="C48" s="6"/>
      <c r="D48" s="6"/>
      <c r="E48" s="23"/>
      <c r="F48" s="6"/>
      <c r="G48" s="6"/>
      <c r="H48" s="6"/>
      <c r="I48" s="6"/>
      <c r="J48" s="6"/>
      <c r="K48" s="6"/>
      <c r="P48" s="19"/>
      <c r="Q48" s="73"/>
      <c r="R48" s="6"/>
      <c r="S48" s="6"/>
      <c r="T48" s="6"/>
      <c r="U48" s="6"/>
      <c r="V48" s="6"/>
      <c r="W48" s="6"/>
      <c r="X48" s="6"/>
      <c r="Y48" s="6"/>
      <c r="Z48" s="572" t="str">
        <f>""</f>
        <v/>
      </c>
    </row>
    <row r="49" spans="1:26" x14ac:dyDescent="0.25">
      <c r="A49" s="6"/>
      <c r="B49" s="722" t="s">
        <v>449</v>
      </c>
      <c r="C49" s="722"/>
      <c r="D49" s="722"/>
      <c r="E49" s="722"/>
      <c r="F49" s="722"/>
      <c r="G49" s="722"/>
      <c r="H49" s="722"/>
      <c r="I49" s="722"/>
      <c r="J49" s="722"/>
      <c r="K49" s="722"/>
      <c r="L49" s="722"/>
      <c r="M49" s="722"/>
      <c r="N49" s="722"/>
      <c r="O49" s="722"/>
      <c r="P49" s="722"/>
      <c r="Q49" s="722"/>
      <c r="R49" s="722"/>
      <c r="S49" s="6"/>
      <c r="T49" s="6"/>
      <c r="U49" s="6"/>
      <c r="V49" s="6"/>
      <c r="W49" s="6"/>
      <c r="X49" s="6"/>
      <c r="Y49" s="6"/>
      <c r="Z49" s="572" t="str">
        <f>""</f>
        <v/>
      </c>
    </row>
    <row r="50" spans="1:26" x14ac:dyDescent="0.25">
      <c r="A50" s="6"/>
      <c r="B50" s="6"/>
      <c r="C50" s="6"/>
      <c r="D50" s="6"/>
      <c r="E50" s="23"/>
      <c r="F50" s="6"/>
      <c r="G50" s="6"/>
      <c r="H50" s="6"/>
      <c r="I50" s="6"/>
      <c r="J50" s="6"/>
      <c r="K50" s="6"/>
      <c r="P50" s="19"/>
      <c r="Q50" s="73"/>
      <c r="R50" s="6"/>
      <c r="S50" s="6"/>
      <c r="T50" s="6"/>
      <c r="U50" s="6"/>
      <c r="V50" s="6"/>
      <c r="W50" s="6"/>
      <c r="X50" s="6"/>
      <c r="Y50" s="6"/>
      <c r="Z50" s="572" t="str">
        <f>""</f>
        <v/>
      </c>
    </row>
    <row r="51" spans="1:26" x14ac:dyDescent="0.25">
      <c r="A51" s="6"/>
      <c r="B51" s="6"/>
      <c r="C51" s="6"/>
      <c r="D51" s="6"/>
      <c r="E51" s="23" t="s">
        <v>198</v>
      </c>
      <c r="F51" s="6"/>
      <c r="G51" s="6"/>
      <c r="H51" s="6"/>
      <c r="I51" s="6"/>
      <c r="J51" s="6"/>
      <c r="K51" s="6"/>
      <c r="P51" s="19" t="s">
        <v>200</v>
      </c>
      <c r="Q51" s="73">
        <f>IF(γpiles - 0.0624 &lt; 0, 0, γpiles - 0.0624)</f>
        <v>0</v>
      </c>
      <c r="R51" s="6" t="s">
        <v>65</v>
      </c>
      <c r="S51" s="6"/>
      <c r="T51" s="6"/>
      <c r="U51" s="6"/>
      <c r="V51" s="6"/>
      <c r="W51" s="6"/>
      <c r="X51" s="6"/>
      <c r="Y51" s="6"/>
      <c r="Z51" s="572" t="str">
        <f>""</f>
        <v/>
      </c>
    </row>
    <row r="52" spans="1:26" x14ac:dyDescent="0.25">
      <c r="A52" s="6"/>
      <c r="B52" s="6"/>
      <c r="C52" s="6"/>
      <c r="D52" s="6"/>
      <c r="E52" s="23"/>
      <c r="F52" s="6"/>
      <c r="G52" s="6"/>
      <c r="H52" s="6"/>
      <c r="I52" s="6"/>
      <c r="J52" s="6"/>
      <c r="K52" s="6"/>
      <c r="P52" s="19"/>
      <c r="Q52" s="73"/>
      <c r="R52" s="6"/>
      <c r="S52" s="6"/>
      <c r="T52" s="6"/>
      <c r="U52" s="6"/>
      <c r="V52" s="6"/>
      <c r="W52" s="6"/>
      <c r="X52" s="6"/>
      <c r="Y52" s="6"/>
      <c r="Z52" s="572" t="str">
        <f>""</f>
        <v/>
      </c>
    </row>
    <row r="53" spans="1:26" x14ac:dyDescent="0.25">
      <c r="A53" s="6"/>
      <c r="B53" s="6"/>
      <c r="C53" s="6"/>
      <c r="D53" s="6"/>
      <c r="E53" s="23" t="s">
        <v>139</v>
      </c>
      <c r="F53" s="6"/>
      <c r="G53" s="6"/>
      <c r="H53" s="6"/>
      <c r="I53" s="6"/>
      <c r="J53" s="6"/>
      <c r="K53" s="6"/>
      <c r="P53" s="154" t="s">
        <v>1296</v>
      </c>
      <c r="Q53" s="73">
        <f>MAX(Lpile-MIN(MAX(GW-D,0),Lpile+D),0)</f>
        <v>0</v>
      </c>
      <c r="R53" s="6" t="s">
        <v>59</v>
      </c>
      <c r="S53" s="6"/>
      <c r="T53" s="139"/>
      <c r="U53" s="6"/>
      <c r="V53" s="6"/>
      <c r="W53" s="6"/>
      <c r="X53" s="6"/>
      <c r="Y53" s="6"/>
      <c r="Z53" s="572" t="str">
        <f>""</f>
        <v/>
      </c>
    </row>
    <row r="54" spans="1:26" x14ac:dyDescent="0.25">
      <c r="A54" s="6"/>
      <c r="B54" s="6"/>
      <c r="C54" s="6"/>
      <c r="D54" s="6"/>
      <c r="E54" s="23"/>
      <c r="F54" s="6"/>
      <c r="G54" s="6"/>
      <c r="H54" s="6"/>
      <c r="I54" s="6"/>
      <c r="J54" s="6"/>
      <c r="K54" s="6"/>
      <c r="P54" s="19"/>
      <c r="Q54" s="73"/>
      <c r="R54" s="6"/>
      <c r="S54" s="6"/>
      <c r="T54" s="139"/>
      <c r="U54" s="6"/>
      <c r="V54" s="6"/>
      <c r="W54" s="6"/>
      <c r="X54" s="6"/>
      <c r="Y54" s="6"/>
      <c r="Z54" s="572" t="str">
        <f>""</f>
        <v/>
      </c>
    </row>
    <row r="55" spans="1:26" x14ac:dyDescent="0.25">
      <c r="A55" s="6"/>
      <c r="B55" s="6"/>
      <c r="C55" s="6"/>
      <c r="D55" s="6"/>
      <c r="E55" s="23" t="s">
        <v>140</v>
      </c>
      <c r="F55" s="6"/>
      <c r="G55" s="6"/>
      <c r="H55" s="6"/>
      <c r="I55" s="6"/>
      <c r="J55" s="6"/>
      <c r="K55" s="6"/>
      <c r="P55" s="19" t="s">
        <v>141</v>
      </c>
      <c r="Q55" s="73">
        <f>Lpile - Lp_sub</f>
        <v>0</v>
      </c>
      <c r="R55" s="6" t="s">
        <v>59</v>
      </c>
      <c r="S55" s="6"/>
      <c r="T55" s="139"/>
      <c r="U55" s="6"/>
      <c r="V55" s="6"/>
      <c r="W55" s="6"/>
      <c r="X55" s="6"/>
      <c r="Y55" s="6"/>
      <c r="Z55" s="572" t="str">
        <f>""</f>
        <v/>
      </c>
    </row>
    <row r="56" spans="1:26" x14ac:dyDescent="0.25">
      <c r="A56" s="6"/>
      <c r="B56" s="6"/>
      <c r="C56" s="6"/>
      <c r="D56" s="6"/>
      <c r="E56" s="23"/>
      <c r="F56" s="6"/>
      <c r="G56" s="6"/>
      <c r="H56" s="6"/>
      <c r="I56" s="6"/>
      <c r="J56" s="6"/>
      <c r="K56" s="6"/>
      <c r="P56" s="19"/>
      <c r="Q56" s="73"/>
      <c r="R56" s="6"/>
      <c r="S56" s="6"/>
      <c r="T56" s="139"/>
      <c r="U56" s="6"/>
      <c r="V56" s="6"/>
      <c r="W56" s="6"/>
      <c r="X56" s="6"/>
      <c r="Y56" s="6"/>
      <c r="Z56" s="572" t="str">
        <f>""</f>
        <v/>
      </c>
    </row>
    <row r="57" spans="1:26" x14ac:dyDescent="0.25">
      <c r="A57" s="6"/>
      <c r="B57" s="6"/>
      <c r="C57" s="6"/>
      <c r="D57" s="6"/>
      <c r="E57" s="23" t="s">
        <v>142</v>
      </c>
      <c r="F57" s="6"/>
      <c r="G57" s="6"/>
      <c r="H57" s="6"/>
      <c r="I57" s="6"/>
      <c r="J57" s="6"/>
      <c r="K57" s="6"/>
      <c r="P57" s="19" t="s">
        <v>143</v>
      </c>
      <c r="Q57" s="73">
        <f>N * ((γpiles * (Lp_dry * (Apile/144))) + (γpiles_sub * (Lp_sub * (Apile/144))))</f>
        <v>0</v>
      </c>
      <c r="R57" s="6" t="s">
        <v>6</v>
      </c>
      <c r="S57" s="6"/>
      <c r="T57" s="139"/>
      <c r="U57" s="139"/>
      <c r="V57" s="6"/>
      <c r="W57" s="6"/>
      <c r="X57" s="6"/>
      <c r="Y57" s="6"/>
      <c r="Z57" s="572" t="str">
        <f>""</f>
        <v/>
      </c>
    </row>
    <row r="58" spans="1:26" x14ac:dyDescent="0.25">
      <c r="A58" s="6"/>
      <c r="B58" s="6"/>
      <c r="C58" s="6"/>
      <c r="D58" s="6"/>
      <c r="E58" s="23"/>
      <c r="F58" s="6"/>
      <c r="G58" s="6"/>
      <c r="H58" s="6"/>
      <c r="I58" s="6"/>
      <c r="J58" s="6"/>
      <c r="K58" s="6"/>
      <c r="N58" s="19"/>
      <c r="O58" s="21"/>
      <c r="P58" s="6"/>
      <c r="Q58" s="6"/>
      <c r="R58" s="6"/>
      <c r="S58" s="6"/>
      <c r="T58" s="139"/>
      <c r="U58" s="6"/>
      <c r="V58" s="6"/>
      <c r="W58" s="6"/>
      <c r="X58" s="6"/>
      <c r="Y58" s="6"/>
      <c r="Z58" s="572" t="str">
        <f>""</f>
        <v/>
      </c>
    </row>
    <row r="59" spans="1:26" x14ac:dyDescent="0.25">
      <c r="A59" s="6"/>
      <c r="B59" s="722" t="s">
        <v>450</v>
      </c>
      <c r="C59" s="722"/>
      <c r="D59" s="722"/>
      <c r="E59" s="722"/>
      <c r="F59" s="722"/>
      <c r="G59" s="722"/>
      <c r="H59" s="722"/>
      <c r="I59" s="722"/>
      <c r="J59" s="722"/>
      <c r="K59" s="722"/>
      <c r="L59" s="722"/>
      <c r="M59" s="722"/>
      <c r="N59" s="722"/>
      <c r="O59" s="722"/>
      <c r="P59" s="722"/>
      <c r="Q59" s="722"/>
      <c r="R59" s="722"/>
      <c r="S59" s="6"/>
      <c r="T59" s="6"/>
      <c r="U59" s="6"/>
      <c r="V59" s="6"/>
      <c r="W59" s="6"/>
      <c r="X59" s="6"/>
      <c r="Y59" s="6"/>
      <c r="Z59" s="572" t="str">
        <f>""</f>
        <v/>
      </c>
    </row>
    <row r="60" spans="1:26" x14ac:dyDescent="0.25">
      <c r="A60" s="6"/>
      <c r="B60" s="6"/>
      <c r="C60" s="6"/>
      <c r="D60" s="6"/>
      <c r="E60" s="23"/>
      <c r="F60" s="6"/>
      <c r="G60" s="6"/>
      <c r="H60" s="6"/>
      <c r="I60" s="6"/>
      <c r="J60" s="6"/>
      <c r="K60" s="6"/>
      <c r="N60" s="19"/>
      <c r="O60" s="21"/>
      <c r="P60" s="6"/>
      <c r="Q60" s="6"/>
      <c r="R60" s="6"/>
      <c r="S60" s="6"/>
      <c r="T60" s="6"/>
      <c r="U60" s="6"/>
      <c r="V60" s="6"/>
      <c r="W60" s="6"/>
      <c r="X60" s="6"/>
      <c r="Y60" s="6"/>
      <c r="Z60" s="572" t="str">
        <f>""</f>
        <v/>
      </c>
    </row>
    <row r="61" spans="1:26" x14ac:dyDescent="0.25">
      <c r="A61" s="6"/>
      <c r="B61" s="6"/>
      <c r="C61" s="6"/>
      <c r="D61" s="6"/>
      <c r="E61" s="23" t="s">
        <v>205</v>
      </c>
      <c r="F61" s="139"/>
      <c r="G61" s="139"/>
      <c r="H61" s="139"/>
      <c r="I61" s="139"/>
      <c r="J61" s="139"/>
      <c r="K61" s="139"/>
      <c r="L61" s="140"/>
      <c r="M61" s="140"/>
      <c r="N61" s="140"/>
      <c r="O61" s="140"/>
      <c r="P61" s="154" t="s">
        <v>771</v>
      </c>
      <c r="Q61" s="73" t="str">
        <f>IF((D - T) &gt; GW, "Above","Below")</f>
        <v>Below</v>
      </c>
      <c r="R61" s="139"/>
      <c r="S61" s="139"/>
      <c r="T61" s="139"/>
      <c r="U61" s="139"/>
      <c r="V61" s="139"/>
      <c r="W61" s="6"/>
      <c r="X61" s="6"/>
      <c r="Y61" s="6"/>
      <c r="Z61" s="572" t="str">
        <f>""</f>
        <v/>
      </c>
    </row>
    <row r="62" spans="1:26" x14ac:dyDescent="0.25">
      <c r="A62" s="6"/>
      <c r="B62" s="6"/>
      <c r="C62" s="6"/>
      <c r="D62" s="6"/>
      <c r="E62" s="23"/>
      <c r="F62" s="139"/>
      <c r="G62" s="139"/>
      <c r="H62" s="139"/>
      <c r="I62" s="139"/>
      <c r="J62" s="139"/>
      <c r="K62" s="139"/>
      <c r="L62" s="140"/>
      <c r="M62" s="140"/>
      <c r="N62" s="154"/>
      <c r="O62" s="73"/>
      <c r="P62" s="139"/>
      <c r="Q62" s="139"/>
      <c r="R62" s="139"/>
      <c r="S62" s="139"/>
      <c r="T62" s="139"/>
      <c r="U62" s="139"/>
      <c r="V62" s="139"/>
      <c r="W62" s="6"/>
      <c r="X62" s="6"/>
      <c r="Y62" s="6"/>
      <c r="Z62" s="572" t="str">
        <f>""</f>
        <v/>
      </c>
    </row>
    <row r="63" spans="1:26" x14ac:dyDescent="0.25">
      <c r="A63" s="6"/>
      <c r="B63" s="6"/>
      <c r="C63" s="6"/>
      <c r="D63" s="6"/>
      <c r="E63" s="23" t="s">
        <v>206</v>
      </c>
      <c r="F63" s="139"/>
      <c r="G63" s="140"/>
      <c r="H63" s="140"/>
      <c r="I63" s="139"/>
      <c r="J63" s="139"/>
      <c r="K63" s="139"/>
      <c r="L63" s="139"/>
      <c r="M63" s="139"/>
      <c r="N63" s="140"/>
      <c r="O63" s="140"/>
      <c r="P63" s="154" t="s">
        <v>773</v>
      </c>
      <c r="Q63" s="73">
        <f>IF(T&gt;=D,0,IF(Teff_above=D-T,0,MAX((D-T)-GW,0)))</f>
        <v>0</v>
      </c>
      <c r="R63" s="139" t="s">
        <v>59</v>
      </c>
      <c r="S63" s="139"/>
      <c r="T63" s="139"/>
      <c r="U63" s="139"/>
      <c r="V63" s="139"/>
      <c r="W63" s="6"/>
      <c r="X63" s="6"/>
      <c r="Y63" s="6"/>
      <c r="Z63" s="572" t="str">
        <f>""</f>
        <v/>
      </c>
    </row>
    <row r="64" spans="1:26" x14ac:dyDescent="0.25">
      <c r="A64" s="6"/>
      <c r="B64" s="6"/>
      <c r="C64" s="6"/>
      <c r="D64" s="6"/>
      <c r="E64" s="23"/>
      <c r="F64" s="139"/>
      <c r="G64" s="140"/>
      <c r="H64" s="140"/>
      <c r="I64" s="139"/>
      <c r="J64" s="139"/>
      <c r="K64" s="139"/>
      <c r="L64" s="139"/>
      <c r="M64" s="139"/>
      <c r="N64" s="140"/>
      <c r="O64" s="140"/>
      <c r="P64" s="154"/>
      <c r="Q64" s="73"/>
      <c r="R64" s="139"/>
      <c r="S64" s="139"/>
      <c r="T64" s="139"/>
      <c r="U64" s="139"/>
      <c r="V64" s="139"/>
      <c r="W64" s="6"/>
      <c r="X64" s="6"/>
      <c r="Y64" s="6"/>
      <c r="Z64" s="572" t="str">
        <f>""</f>
        <v/>
      </c>
    </row>
    <row r="65" spans="1:26" x14ac:dyDescent="0.25">
      <c r="A65" s="6"/>
      <c r="B65" s="6"/>
      <c r="C65" s="6"/>
      <c r="D65" s="6"/>
      <c r="E65" s="23" t="s">
        <v>207</v>
      </c>
      <c r="F65" s="139"/>
      <c r="G65" s="140"/>
      <c r="H65" s="140"/>
      <c r="I65" s="139"/>
      <c r="J65" s="139"/>
      <c r="K65" s="139"/>
      <c r="L65" s="139"/>
      <c r="M65" s="139"/>
      <c r="N65" s="140"/>
      <c r="O65" s="140"/>
      <c r="P65" s="154" t="s">
        <v>772</v>
      </c>
      <c r="Q65" s="73">
        <f xml:space="preserve"> IF(Input!$D$45="Block",0, IF(T&gt;D,E,(MIN(GW,D-T))))</f>
        <v>0</v>
      </c>
      <c r="R65" s="139" t="s">
        <v>59</v>
      </c>
      <c r="S65" s="139"/>
      <c r="T65" s="139"/>
      <c r="U65" s="139"/>
      <c r="V65" s="139"/>
      <c r="W65" s="6"/>
      <c r="X65" s="6"/>
      <c r="Y65" s="6"/>
      <c r="Z65" s="572" t="str">
        <f>""</f>
        <v/>
      </c>
    </row>
    <row r="66" spans="1:26" x14ac:dyDescent="0.25">
      <c r="A66" s="6"/>
      <c r="B66" s="6"/>
      <c r="C66" s="6"/>
      <c r="D66" s="6"/>
      <c r="E66" s="23"/>
      <c r="F66" s="139"/>
      <c r="G66" s="140"/>
      <c r="H66" s="140"/>
      <c r="I66" s="139"/>
      <c r="J66" s="139"/>
      <c r="K66" s="139"/>
      <c r="L66" s="139"/>
      <c r="M66" s="139"/>
      <c r="N66" s="140"/>
      <c r="O66" s="140"/>
      <c r="P66" s="154"/>
      <c r="Q66" s="73"/>
      <c r="R66" s="139"/>
      <c r="S66" s="139"/>
      <c r="T66" s="139"/>
      <c r="U66" s="139"/>
      <c r="V66" s="139"/>
      <c r="W66" s="6"/>
      <c r="X66" s="6"/>
      <c r="Y66" s="6"/>
      <c r="Z66" s="572" t="str">
        <f>""</f>
        <v/>
      </c>
    </row>
    <row r="67" spans="1:26" x14ac:dyDescent="0.25">
      <c r="A67" s="6"/>
      <c r="B67" s="6"/>
      <c r="C67" s="6"/>
      <c r="D67" s="6"/>
      <c r="E67" s="23" t="s">
        <v>208</v>
      </c>
      <c r="F67" s="139"/>
      <c r="G67" s="140"/>
      <c r="H67" s="140"/>
      <c r="I67" s="139"/>
      <c r="J67" s="139"/>
      <c r="K67" s="139"/>
      <c r="L67" s="139"/>
      <c r="M67" s="139"/>
      <c r="N67" s="140"/>
      <c r="O67" s="140"/>
      <c r="P67" s="154" t="s">
        <v>223</v>
      </c>
      <c r="Q67" s="73">
        <f xml:space="preserve">  (Teff_below + Teff_above) * TAN(RADIANS(ɸ))</f>
        <v>0</v>
      </c>
      <c r="R67" s="139" t="s">
        <v>59</v>
      </c>
      <c r="S67" s="139"/>
      <c r="T67" s="139"/>
      <c r="U67" s="139"/>
      <c r="V67" s="139"/>
      <c r="W67" s="6"/>
      <c r="X67" s="6"/>
      <c r="Y67" s="6"/>
      <c r="Z67" s="572" t="str">
        <f>""</f>
        <v/>
      </c>
    </row>
    <row r="68" spans="1:26" x14ac:dyDescent="0.25">
      <c r="A68" s="6"/>
      <c r="B68" s="6"/>
      <c r="C68" s="6"/>
      <c r="D68" s="6"/>
      <c r="E68" s="23"/>
      <c r="F68" s="139"/>
      <c r="G68" s="140"/>
      <c r="H68" s="140"/>
      <c r="I68" s="139"/>
      <c r="J68" s="139"/>
      <c r="K68" s="139"/>
      <c r="L68" s="139"/>
      <c r="M68" s="139"/>
      <c r="N68" s="140"/>
      <c r="O68" s="140"/>
      <c r="P68" s="154"/>
      <c r="Q68" s="73"/>
      <c r="R68" s="139"/>
      <c r="S68" s="139"/>
      <c r="T68" s="139"/>
      <c r="U68" s="139"/>
      <c r="V68" s="139"/>
      <c r="W68" s="6"/>
      <c r="X68" s="6"/>
      <c r="Y68" s="6"/>
      <c r="Z68" s="572" t="str">
        <f>""</f>
        <v/>
      </c>
    </row>
    <row r="69" spans="1:26" x14ac:dyDescent="0.25">
      <c r="A69" s="6"/>
      <c r="B69" s="6"/>
      <c r="C69" s="6"/>
      <c r="D69" s="6"/>
      <c r="E69" s="23" t="s">
        <v>209</v>
      </c>
      <c r="F69" s="139"/>
      <c r="G69" s="140"/>
      <c r="H69" s="140"/>
      <c r="I69" s="139"/>
      <c r="J69" s="139"/>
      <c r="K69" s="139"/>
      <c r="L69" s="139"/>
      <c r="M69" s="139"/>
      <c r="N69" s="140"/>
      <c r="O69" s="140"/>
      <c r="P69" s="154" t="s">
        <v>224</v>
      </c>
      <c r="Q69" s="73">
        <f>Teff_below * TAN(RADIANS(ɸ))</f>
        <v>0</v>
      </c>
      <c r="R69" s="139" t="s">
        <v>59</v>
      </c>
      <c r="S69" s="139"/>
      <c r="T69" s="139"/>
      <c r="U69" s="139"/>
      <c r="V69" s="139"/>
      <c r="W69" s="6"/>
      <c r="X69" s="6"/>
      <c r="Y69" s="6"/>
      <c r="Z69" s="572" t="str">
        <f>""</f>
        <v/>
      </c>
    </row>
    <row r="70" spans="1:26" x14ac:dyDescent="0.25">
      <c r="A70" s="6"/>
      <c r="B70" s="6"/>
      <c r="C70" s="6"/>
      <c r="D70" s="6"/>
      <c r="E70" s="23"/>
      <c r="F70" s="139"/>
      <c r="G70" s="140"/>
      <c r="H70" s="140"/>
      <c r="I70" s="139"/>
      <c r="J70" s="139"/>
      <c r="K70" s="139"/>
      <c r="L70" s="139"/>
      <c r="M70" s="139"/>
      <c r="N70" s="140"/>
      <c r="O70" s="140"/>
      <c r="P70" s="154"/>
      <c r="Q70" s="73"/>
      <c r="R70" s="139"/>
      <c r="S70" s="139"/>
      <c r="T70" s="139"/>
      <c r="U70" s="139"/>
      <c r="V70" s="139"/>
      <c r="W70" s="6"/>
      <c r="X70" s="6"/>
      <c r="Y70" s="6"/>
      <c r="Z70" s="572" t="str">
        <f>""</f>
        <v/>
      </c>
    </row>
    <row r="71" spans="1:26" x14ac:dyDescent="0.25">
      <c r="A71" s="6"/>
      <c r="B71" s="6"/>
      <c r="C71" s="6"/>
      <c r="D71" s="6"/>
      <c r="E71" s="23" t="s">
        <v>210</v>
      </c>
      <c r="F71" s="139"/>
      <c r="G71" s="140"/>
      <c r="H71" s="140"/>
      <c r="I71" s="139" t="s">
        <v>213</v>
      </c>
      <c r="J71" s="140"/>
      <c r="K71" s="139"/>
      <c r="L71" s="139"/>
      <c r="M71" s="139"/>
      <c r="N71" s="140"/>
      <c r="O71" s="140"/>
      <c r="P71" s="154" t="s">
        <v>225</v>
      </c>
      <c r="Q71" s="718">
        <f>(1/6)*Teff_above*((Wy*SubPrism_Width) + (Wy+Wy)*(SubPrism_Width+DryPrism_Width) + (Wy*DryPrism_Width))</f>
        <v>0</v>
      </c>
      <c r="R71" s="723" t="s">
        <v>204</v>
      </c>
      <c r="S71" s="140"/>
      <c r="T71" s="139"/>
      <c r="U71" s="139"/>
      <c r="V71" s="139"/>
      <c r="W71" s="6"/>
      <c r="X71" s="6"/>
      <c r="Y71" s="6"/>
      <c r="Z71" s="572" t="str">
        <f>""</f>
        <v/>
      </c>
    </row>
    <row r="72" spans="1:26" x14ac:dyDescent="0.25">
      <c r="A72" s="6"/>
      <c r="B72" s="6"/>
      <c r="C72" s="6"/>
      <c r="D72" s="6"/>
      <c r="E72" s="23"/>
      <c r="F72" s="139"/>
      <c r="G72" s="140"/>
      <c r="H72" s="140"/>
      <c r="I72" s="139"/>
      <c r="J72" s="140"/>
      <c r="K72" s="139"/>
      <c r="L72" s="139"/>
      <c r="M72" s="139"/>
      <c r="N72" s="140"/>
      <c r="O72" s="140"/>
      <c r="P72" s="154"/>
      <c r="Q72" s="718"/>
      <c r="R72" s="723"/>
      <c r="S72" s="139"/>
      <c r="T72" s="139"/>
      <c r="U72" s="139"/>
      <c r="V72" s="139"/>
      <c r="W72" s="6"/>
      <c r="X72" s="6"/>
      <c r="Y72" s="6"/>
      <c r="Z72" s="572" t="str">
        <f>""</f>
        <v/>
      </c>
    </row>
    <row r="73" spans="1:26" x14ac:dyDescent="0.25">
      <c r="A73" s="6"/>
      <c r="B73" s="6"/>
      <c r="C73" s="6"/>
      <c r="D73" s="6"/>
      <c r="E73" s="23"/>
      <c r="F73" s="139"/>
      <c r="G73" s="140"/>
      <c r="H73" s="140"/>
      <c r="I73" s="139" t="s">
        <v>212</v>
      </c>
      <c r="J73" s="140"/>
      <c r="K73" s="139"/>
      <c r="L73" s="139"/>
      <c r="M73" s="139"/>
      <c r="N73" s="140"/>
      <c r="O73" s="140"/>
      <c r="P73" s="154" t="s">
        <v>226</v>
      </c>
      <c r="Q73" s="718"/>
      <c r="R73" s="723"/>
      <c r="S73" s="139"/>
      <c r="T73" s="139"/>
      <c r="U73" s="139"/>
      <c r="V73" s="139"/>
      <c r="W73" s="6"/>
      <c r="X73" s="6"/>
      <c r="Y73" s="6"/>
      <c r="Z73" s="572" t="str">
        <f>""</f>
        <v/>
      </c>
    </row>
    <row r="74" spans="1:26" x14ac:dyDescent="0.25">
      <c r="A74" s="6"/>
      <c r="B74" s="6"/>
      <c r="C74" s="6"/>
      <c r="D74" s="6"/>
      <c r="E74" s="23"/>
      <c r="F74" s="139"/>
      <c r="G74" s="140"/>
      <c r="H74" s="140"/>
      <c r="I74" s="139"/>
      <c r="J74" s="139"/>
      <c r="K74" s="139"/>
      <c r="L74" s="139"/>
      <c r="M74" s="139"/>
      <c r="N74" s="140"/>
      <c r="O74" s="140"/>
      <c r="P74" s="154"/>
      <c r="Q74" s="73"/>
      <c r="R74" s="139"/>
      <c r="S74" s="139"/>
      <c r="T74" s="139"/>
      <c r="U74" s="139"/>
      <c r="V74" s="139"/>
      <c r="W74" s="6"/>
      <c r="X74" s="6"/>
      <c r="Y74" s="6"/>
      <c r="Z74" s="572" t="str">
        <f>""</f>
        <v/>
      </c>
    </row>
    <row r="75" spans="1:26" x14ac:dyDescent="0.25">
      <c r="A75" s="6"/>
      <c r="B75" s="6"/>
      <c r="C75" s="6"/>
      <c r="D75" s="6"/>
      <c r="E75" s="23" t="s">
        <v>218</v>
      </c>
      <c r="F75" s="139"/>
      <c r="G75" s="140"/>
      <c r="H75" s="140"/>
      <c r="I75" s="139" t="s">
        <v>214</v>
      </c>
      <c r="J75" s="139"/>
      <c r="K75" s="139"/>
      <c r="L75" s="139"/>
      <c r="M75" s="139"/>
      <c r="N75" s="140"/>
      <c r="O75" s="140"/>
      <c r="P75" s="154" t="s">
        <v>227</v>
      </c>
      <c r="Q75" s="73">
        <f>0.5 * Teff_below * SubPrism_Width * Wy</f>
        <v>0</v>
      </c>
      <c r="R75" s="505" t="s">
        <v>204</v>
      </c>
      <c r="S75" s="139"/>
      <c r="T75" s="139"/>
      <c r="U75" s="139"/>
      <c r="V75" s="139"/>
      <c r="W75" s="6"/>
      <c r="X75" s="6"/>
      <c r="Y75" s="6"/>
      <c r="Z75" s="572" t="str">
        <f>""</f>
        <v/>
      </c>
    </row>
    <row r="76" spans="1:26" x14ac:dyDescent="0.25">
      <c r="A76" s="6"/>
      <c r="B76" s="6"/>
      <c r="C76" s="6"/>
      <c r="D76" s="6"/>
      <c r="E76" s="23"/>
      <c r="F76" s="139"/>
      <c r="G76" s="140"/>
      <c r="H76" s="140"/>
      <c r="I76" s="139"/>
      <c r="J76" s="139"/>
      <c r="K76" s="139"/>
      <c r="L76" s="139"/>
      <c r="M76" s="139"/>
      <c r="N76" s="140"/>
      <c r="O76" s="140"/>
      <c r="P76" s="154"/>
      <c r="Q76" s="73"/>
      <c r="R76" s="505"/>
      <c r="S76" s="139"/>
      <c r="T76" s="139"/>
      <c r="U76" s="139"/>
      <c r="V76" s="139"/>
      <c r="W76" s="6"/>
      <c r="X76" s="6"/>
      <c r="Y76" s="6"/>
      <c r="Z76" s="572" t="str">
        <f>""</f>
        <v/>
      </c>
    </row>
    <row r="77" spans="1:26" x14ac:dyDescent="0.25">
      <c r="A77" s="6"/>
      <c r="B77" s="6"/>
      <c r="C77" s="6"/>
      <c r="D77" s="6"/>
      <c r="E77" s="23" t="s">
        <v>215</v>
      </c>
      <c r="F77" s="139"/>
      <c r="G77" s="140"/>
      <c r="H77" s="140"/>
      <c r="I77" s="139" t="s">
        <v>213</v>
      </c>
      <c r="J77" s="139"/>
      <c r="K77" s="139"/>
      <c r="L77" s="139"/>
      <c r="M77" s="139"/>
      <c r="N77" s="140"/>
      <c r="O77" s="140"/>
      <c r="P77" s="154" t="s">
        <v>228</v>
      </c>
      <c r="Q77" s="718">
        <f>(1/6)*Teff_above*((Wx*SubPrism_Width) + (Wx+Wx)*(SubPrism_Width+DryPrism_Width) + (Wx*DryPrism_Width))</f>
        <v>0</v>
      </c>
      <c r="R77" s="723" t="s">
        <v>204</v>
      </c>
      <c r="S77" s="139"/>
      <c r="T77" s="139"/>
      <c r="U77" s="139"/>
      <c r="V77" s="139"/>
      <c r="W77" s="6"/>
      <c r="X77" s="6"/>
      <c r="Y77" s="6"/>
      <c r="Z77" s="572" t="str">
        <f>""</f>
        <v/>
      </c>
    </row>
    <row r="78" spans="1:26" x14ac:dyDescent="0.25">
      <c r="A78" s="6"/>
      <c r="B78" s="6"/>
      <c r="C78" s="6"/>
      <c r="D78" s="6"/>
      <c r="E78" s="23"/>
      <c r="F78" s="139"/>
      <c r="G78" s="140"/>
      <c r="H78" s="140"/>
      <c r="I78" s="139"/>
      <c r="J78" s="139"/>
      <c r="K78" s="139"/>
      <c r="L78" s="139"/>
      <c r="M78" s="139"/>
      <c r="N78" s="140"/>
      <c r="O78" s="140"/>
      <c r="P78" s="154"/>
      <c r="Q78" s="718"/>
      <c r="R78" s="723"/>
      <c r="S78" s="139"/>
      <c r="T78" s="139"/>
      <c r="U78" s="139"/>
      <c r="V78" s="139"/>
      <c r="W78" s="6"/>
      <c r="X78" s="6"/>
      <c r="Y78" s="6"/>
      <c r="Z78" s="572" t="str">
        <f>""</f>
        <v/>
      </c>
    </row>
    <row r="79" spans="1:26" x14ac:dyDescent="0.25">
      <c r="A79" s="6"/>
      <c r="B79" s="6"/>
      <c r="C79" s="6"/>
      <c r="D79" s="6"/>
      <c r="E79" s="23"/>
      <c r="F79" s="139"/>
      <c r="G79" s="140"/>
      <c r="H79" s="140"/>
      <c r="I79" s="139" t="s">
        <v>212</v>
      </c>
      <c r="J79" s="139"/>
      <c r="K79" s="139"/>
      <c r="L79" s="139"/>
      <c r="M79" s="139"/>
      <c r="N79" s="140"/>
      <c r="O79" s="140"/>
      <c r="P79" s="154" t="s">
        <v>229</v>
      </c>
      <c r="Q79" s="718"/>
      <c r="R79" s="723"/>
      <c r="S79" s="139"/>
      <c r="T79" s="139"/>
      <c r="U79" s="139"/>
      <c r="V79" s="139"/>
      <c r="W79" s="6"/>
      <c r="X79" s="6"/>
      <c r="Y79" s="6"/>
      <c r="Z79" s="572" t="str">
        <f>""</f>
        <v/>
      </c>
    </row>
    <row r="80" spans="1:26" x14ac:dyDescent="0.25">
      <c r="A80" s="6"/>
      <c r="B80" s="6"/>
      <c r="C80" s="6"/>
      <c r="D80" s="6"/>
      <c r="E80" s="23"/>
      <c r="F80" s="139"/>
      <c r="G80" s="140"/>
      <c r="H80" s="140"/>
      <c r="I80" s="139"/>
      <c r="J80" s="139"/>
      <c r="K80" s="139"/>
      <c r="L80" s="139"/>
      <c r="M80" s="139"/>
      <c r="N80" s="140"/>
      <c r="O80" s="140"/>
      <c r="P80" s="154"/>
      <c r="Q80" s="73"/>
      <c r="R80" s="139"/>
      <c r="S80" s="139"/>
      <c r="T80" s="139"/>
      <c r="U80" s="139"/>
      <c r="V80" s="139"/>
      <c r="W80" s="6"/>
      <c r="X80" s="6"/>
      <c r="Y80" s="6"/>
      <c r="Z80" s="572" t="str">
        <f>""</f>
        <v/>
      </c>
    </row>
    <row r="81" spans="1:27" x14ac:dyDescent="0.25">
      <c r="A81" s="6"/>
      <c r="B81" s="6"/>
      <c r="C81" s="6"/>
      <c r="D81" s="6"/>
      <c r="E81" s="23" t="s">
        <v>219</v>
      </c>
      <c r="F81" s="139"/>
      <c r="G81" s="140"/>
      <c r="H81" s="140"/>
      <c r="I81" s="139" t="s">
        <v>214</v>
      </c>
      <c r="J81" s="139"/>
      <c r="K81" s="139"/>
      <c r="L81" s="139"/>
      <c r="M81" s="139"/>
      <c r="N81" s="140"/>
      <c r="O81" s="140"/>
      <c r="P81" s="154" t="s">
        <v>230</v>
      </c>
      <c r="Q81" s="73">
        <f>0.5 * Teff_below * SubPrism_Width * Wx</f>
        <v>0</v>
      </c>
      <c r="R81" s="505" t="s">
        <v>204</v>
      </c>
      <c r="S81" s="139"/>
      <c r="T81" s="139"/>
      <c r="U81" s="139"/>
      <c r="V81" s="139"/>
      <c r="W81" s="6"/>
      <c r="X81" s="6"/>
      <c r="Y81" s="6"/>
      <c r="Z81" s="572" t="str">
        <f>""</f>
        <v/>
      </c>
    </row>
    <row r="82" spans="1:27" x14ac:dyDescent="0.25">
      <c r="A82" s="6"/>
      <c r="B82" s="6"/>
      <c r="C82" s="6"/>
      <c r="D82" s="6"/>
      <c r="E82" s="23"/>
      <c r="F82" s="139"/>
      <c r="G82" s="140"/>
      <c r="H82" s="140"/>
      <c r="I82" s="139"/>
      <c r="J82" s="139"/>
      <c r="K82" s="139"/>
      <c r="L82" s="139"/>
      <c r="M82" s="139"/>
      <c r="N82" s="140"/>
      <c r="O82" s="140"/>
      <c r="P82" s="154"/>
      <c r="Q82" s="73"/>
      <c r="R82" s="139"/>
      <c r="S82" s="139"/>
      <c r="T82" s="139"/>
      <c r="U82" s="139"/>
      <c r="V82" s="139"/>
      <c r="W82" s="6"/>
      <c r="X82" s="6"/>
      <c r="Y82" s="6"/>
      <c r="Z82" s="572" t="str">
        <f>""</f>
        <v/>
      </c>
    </row>
    <row r="83" spans="1:27" x14ac:dyDescent="0.25">
      <c r="A83" s="6"/>
      <c r="B83" s="6"/>
      <c r="C83" s="6"/>
      <c r="D83" s="6"/>
      <c r="E83" s="23" t="s">
        <v>216</v>
      </c>
      <c r="F83" s="139"/>
      <c r="G83" s="140"/>
      <c r="H83" s="140"/>
      <c r="I83" s="139" t="s">
        <v>217</v>
      </c>
      <c r="J83" s="139"/>
      <c r="K83" s="139"/>
      <c r="L83" s="139"/>
      <c r="M83" s="139"/>
      <c r="N83" s="140"/>
      <c r="O83" s="140"/>
      <c r="P83" s="154" t="s">
        <v>231</v>
      </c>
      <c r="Q83" s="718">
        <f xml:space="preserve"> (1/3) * (IF(DryPrism_Width &gt; 0, DryPrism_Width, SubPrism_Width))^2 * (Teff_above + Teff_below)</f>
        <v>0</v>
      </c>
      <c r="R83" s="723" t="s">
        <v>204</v>
      </c>
      <c r="S83" s="139"/>
      <c r="T83" s="139"/>
      <c r="U83" s="139"/>
      <c r="V83" s="139"/>
      <c r="W83" s="6"/>
      <c r="X83" s="6"/>
      <c r="Y83" s="6"/>
      <c r="Z83" s="572" t="str">
        <f>""</f>
        <v/>
      </c>
    </row>
    <row r="84" spans="1:27" x14ac:dyDescent="0.25">
      <c r="A84" s="6"/>
      <c r="B84" s="6"/>
      <c r="C84" s="6"/>
      <c r="D84" s="6"/>
      <c r="E84" s="23"/>
      <c r="F84" s="139"/>
      <c r="G84" s="140"/>
      <c r="H84" s="140"/>
      <c r="I84" s="139"/>
      <c r="J84" s="139"/>
      <c r="K84" s="139"/>
      <c r="L84" s="139"/>
      <c r="M84" s="139"/>
      <c r="N84" s="140"/>
      <c r="O84" s="140"/>
      <c r="P84" s="154"/>
      <c r="Q84" s="718"/>
      <c r="R84" s="723"/>
      <c r="S84" s="139"/>
      <c r="T84" s="139"/>
      <c r="U84" s="139"/>
      <c r="V84" s="139"/>
      <c r="W84" s="6"/>
      <c r="X84" s="6"/>
      <c r="Y84" s="6"/>
      <c r="Z84" s="572" t="str">
        <f>""</f>
        <v/>
      </c>
    </row>
    <row r="85" spans="1:27" x14ac:dyDescent="0.25">
      <c r="A85" s="6"/>
      <c r="B85" s="6"/>
      <c r="C85" s="6"/>
      <c r="D85" s="6"/>
      <c r="E85" s="23"/>
      <c r="F85" s="139"/>
      <c r="G85" s="140"/>
      <c r="H85" s="140"/>
      <c r="I85" s="139" t="s">
        <v>211</v>
      </c>
      <c r="J85" s="139"/>
      <c r="K85" s="139"/>
      <c r="L85" s="139"/>
      <c r="M85" s="139"/>
      <c r="N85" s="140"/>
      <c r="O85" s="140"/>
      <c r="P85" s="154" t="s">
        <v>232</v>
      </c>
      <c r="Q85" s="718"/>
      <c r="R85" s="723"/>
      <c r="S85" s="139"/>
      <c r="T85" s="139"/>
      <c r="U85" s="139"/>
      <c r="V85" s="139"/>
      <c r="W85" s="6"/>
      <c r="X85" s="6"/>
      <c r="Y85" s="6"/>
      <c r="Z85" s="572" t="str">
        <f>""</f>
        <v/>
      </c>
    </row>
    <row r="86" spans="1:27" x14ac:dyDescent="0.25">
      <c r="A86" s="6"/>
      <c r="B86" s="6"/>
      <c r="C86" s="6"/>
      <c r="D86" s="6"/>
      <c r="E86" s="23"/>
      <c r="F86" s="139"/>
      <c r="G86" s="140"/>
      <c r="H86" s="140"/>
      <c r="I86" s="139"/>
      <c r="J86" s="139"/>
      <c r="K86" s="139"/>
      <c r="L86" s="139"/>
      <c r="M86" s="139"/>
      <c r="N86" s="140"/>
      <c r="O86" s="140"/>
      <c r="P86" s="154"/>
      <c r="Q86" s="73"/>
      <c r="R86" s="139"/>
      <c r="S86" s="139"/>
      <c r="T86" s="139"/>
      <c r="U86" s="139"/>
      <c r="V86" s="139"/>
      <c r="W86" s="6"/>
      <c r="X86" s="6"/>
      <c r="Y86" s="6"/>
      <c r="Z86" s="572" t="str">
        <f>""</f>
        <v/>
      </c>
    </row>
    <row r="87" spans="1:27" x14ac:dyDescent="0.25">
      <c r="A87" s="6"/>
      <c r="B87" s="6"/>
      <c r="C87" s="6"/>
      <c r="D87" s="6"/>
      <c r="E87" s="23" t="s">
        <v>220</v>
      </c>
      <c r="F87" s="139"/>
      <c r="G87" s="140"/>
      <c r="H87" s="140"/>
      <c r="I87" s="139"/>
      <c r="J87" s="139"/>
      <c r="K87" s="139"/>
      <c r="L87" s="139"/>
      <c r="M87" s="139"/>
      <c r="N87" s="140"/>
      <c r="O87" s="140"/>
      <c r="P87" s="154" t="s">
        <v>233</v>
      </c>
      <c r="Q87" s="73">
        <f>(1/3) * SubPrism_Width^2 * Teff_below</f>
        <v>0</v>
      </c>
      <c r="R87" s="505" t="s">
        <v>204</v>
      </c>
      <c r="S87" s="139"/>
      <c r="T87" s="139"/>
      <c r="U87" s="139"/>
      <c r="V87" s="139"/>
      <c r="W87" s="6"/>
      <c r="X87" s="6"/>
      <c r="Y87" s="6"/>
      <c r="Z87" s="572" t="str">
        <f>""</f>
        <v/>
      </c>
    </row>
    <row r="88" spans="1:27" x14ac:dyDescent="0.25">
      <c r="A88" s="6"/>
      <c r="B88" s="6"/>
      <c r="C88" s="6"/>
      <c r="D88" s="6"/>
      <c r="E88" s="23"/>
      <c r="F88" s="139"/>
      <c r="G88" s="140"/>
      <c r="H88" s="140"/>
      <c r="I88" s="139"/>
      <c r="J88" s="139"/>
      <c r="K88" s="139"/>
      <c r="L88" s="139"/>
      <c r="M88" s="139"/>
      <c r="N88" s="140"/>
      <c r="O88" s="140"/>
      <c r="P88" s="154"/>
      <c r="Q88" s="73"/>
      <c r="R88" s="139"/>
      <c r="S88" s="139"/>
      <c r="T88" s="139"/>
      <c r="U88" s="139"/>
      <c r="V88" s="139"/>
      <c r="W88" s="6"/>
      <c r="X88" s="6"/>
      <c r="Y88" s="6"/>
      <c r="Z88" s="572" t="str">
        <f>""</f>
        <v/>
      </c>
    </row>
    <row r="89" spans="1:27" x14ac:dyDescent="0.25">
      <c r="A89" s="6"/>
      <c r="B89" s="6"/>
      <c r="C89" s="6"/>
      <c r="D89" s="6"/>
      <c r="E89" s="23" t="s">
        <v>221</v>
      </c>
      <c r="F89" s="139"/>
      <c r="G89" s="140"/>
      <c r="H89" s="140"/>
      <c r="I89" s="139"/>
      <c r="J89" s="139"/>
      <c r="K89" s="139"/>
      <c r="L89" s="139"/>
      <c r="M89" s="139"/>
      <c r="N89" s="140"/>
      <c r="O89" s="140"/>
      <c r="P89" s="154" t="s">
        <v>234</v>
      </c>
      <c r="Q89" s="73">
        <f>Vcorner - Vsub_corner</f>
        <v>0</v>
      </c>
      <c r="R89" s="505" t="s">
        <v>204</v>
      </c>
      <c r="S89" s="139"/>
      <c r="T89" s="139"/>
      <c r="U89" s="139"/>
      <c r="V89" s="139"/>
      <c r="W89" s="6"/>
      <c r="X89" s="6"/>
      <c r="Y89" s="6"/>
      <c r="Z89" s="572" t="str">
        <f>""</f>
        <v/>
      </c>
    </row>
    <row r="90" spans="1:27" x14ac:dyDescent="0.25">
      <c r="A90" s="6"/>
      <c r="B90" s="6"/>
      <c r="C90" s="6"/>
      <c r="D90" s="6"/>
      <c r="E90" s="23"/>
      <c r="F90" s="139"/>
      <c r="G90" s="140"/>
      <c r="H90" s="140"/>
      <c r="I90" s="139"/>
      <c r="J90" s="139"/>
      <c r="K90" s="139"/>
      <c r="L90" s="139"/>
      <c r="M90" s="139"/>
      <c r="N90" s="140"/>
      <c r="O90" s="140"/>
      <c r="P90" s="154"/>
      <c r="Q90" s="73"/>
      <c r="R90" s="139"/>
      <c r="U90" s="6"/>
      <c r="V90" s="6"/>
      <c r="W90" s="6"/>
      <c r="X90" s="6"/>
      <c r="Y90" s="6"/>
      <c r="Z90" s="572" t="str">
        <f>""</f>
        <v/>
      </c>
      <c r="AA90" s="6"/>
    </row>
    <row r="91" spans="1:27" x14ac:dyDescent="0.25">
      <c r="A91" s="6"/>
      <c r="B91" s="6"/>
      <c r="C91" s="6"/>
      <c r="D91" s="6"/>
      <c r="E91" s="23" t="s">
        <v>222</v>
      </c>
      <c r="F91" s="139"/>
      <c r="G91" s="140"/>
      <c r="H91" s="140"/>
      <c r="I91" s="139"/>
      <c r="J91" s="139"/>
      <c r="K91" s="139"/>
      <c r="L91" s="139"/>
      <c r="M91" s="139"/>
      <c r="N91" s="140"/>
      <c r="O91" s="140"/>
      <c r="P91" s="154" t="s">
        <v>1283</v>
      </c>
      <c r="Q91" s="73">
        <f>γsoil_dry/1000 * (2 * (Vdry_end + Vdry_side) + 4 * Vdry_corner) + γsoil_sub * (2 * (Vsub_end + Vsub_side) + 4 * Vsub_corner)</f>
        <v>0</v>
      </c>
      <c r="R91" s="139" t="s">
        <v>6</v>
      </c>
      <c r="S91" s="140"/>
      <c r="U91" s="6"/>
      <c r="V91" s="6"/>
      <c r="W91" s="6"/>
      <c r="X91" s="6"/>
      <c r="Y91" s="6"/>
      <c r="Z91" s="572" t="str">
        <f>""</f>
        <v/>
      </c>
      <c r="AA91" s="6"/>
    </row>
    <row r="92" spans="1:27" x14ac:dyDescent="0.25">
      <c r="A92" s="6"/>
      <c r="B92" s="139"/>
      <c r="C92" s="139"/>
      <c r="D92" s="139"/>
      <c r="E92" s="153"/>
      <c r="F92" s="139"/>
      <c r="G92" s="139"/>
      <c r="H92" s="139"/>
      <c r="I92" s="139"/>
      <c r="J92" s="139"/>
      <c r="K92" s="139"/>
      <c r="L92" s="140"/>
      <c r="M92" s="140"/>
      <c r="N92" s="154"/>
      <c r="O92" s="73"/>
      <c r="P92" s="139"/>
      <c r="Q92" s="139"/>
      <c r="R92" s="139"/>
      <c r="U92" s="6"/>
      <c r="V92" s="6"/>
      <c r="W92" s="6"/>
      <c r="X92" s="6"/>
      <c r="Y92" s="6"/>
      <c r="Z92" s="572" t="str">
        <f>""</f>
        <v/>
      </c>
      <c r="AA92" s="6"/>
    </row>
    <row r="93" spans="1:27" x14ac:dyDescent="0.25">
      <c r="A93" s="6"/>
      <c r="B93" s="139"/>
      <c r="C93" s="139"/>
      <c r="D93" s="139"/>
      <c r="E93" s="153" t="s">
        <v>769</v>
      </c>
      <c r="F93" s="139"/>
      <c r="G93" s="139"/>
      <c r="H93" s="139"/>
      <c r="I93" s="139"/>
      <c r="J93" s="139"/>
      <c r="K93" s="139"/>
      <c r="L93" s="140"/>
      <c r="M93" s="140"/>
      <c r="N93" s="154"/>
      <c r="O93" s="73"/>
      <c r="P93" s="506" t="s">
        <v>768</v>
      </c>
      <c r="Q93" s="73">
        <f xml:space="preserve"> ((D - T) - ND) / 2 + ND</f>
        <v>0</v>
      </c>
      <c r="R93" s="139" t="s">
        <v>59</v>
      </c>
      <c r="U93" s="6"/>
      <c r="V93" s="6"/>
      <c r="W93" s="6"/>
      <c r="X93" s="6"/>
      <c r="Y93" s="6"/>
      <c r="Z93" s="572" t="str">
        <f>""</f>
        <v/>
      </c>
      <c r="AA93" s="6"/>
    </row>
    <row r="94" spans="1:27" x14ac:dyDescent="0.25">
      <c r="A94" s="6"/>
      <c r="B94" s="139"/>
      <c r="C94" s="139"/>
      <c r="D94" s="139"/>
      <c r="E94" s="153"/>
      <c r="F94" s="139"/>
      <c r="G94" s="139"/>
      <c r="H94" s="139"/>
      <c r="I94" s="139"/>
      <c r="J94" s="139"/>
      <c r="K94" s="139"/>
      <c r="L94" s="140"/>
      <c r="M94" s="140"/>
      <c r="N94" s="154"/>
      <c r="O94" s="73"/>
      <c r="P94" s="139"/>
      <c r="Q94" s="139"/>
      <c r="R94" s="139"/>
      <c r="U94" s="6"/>
      <c r="V94" s="6"/>
      <c r="W94" s="6"/>
      <c r="X94" s="6"/>
      <c r="Y94" s="6"/>
      <c r="Z94" s="572" t="str">
        <f>""</f>
        <v/>
      </c>
      <c r="AA94" s="6"/>
    </row>
    <row r="95" spans="1:27" s="143" customFormat="1" ht="33.75" customHeight="1" x14ac:dyDescent="0.25">
      <c r="A95" s="49"/>
      <c r="B95" s="528"/>
      <c r="C95" s="528"/>
      <c r="D95" s="528"/>
      <c r="E95" s="529" t="s">
        <v>767</v>
      </c>
      <c r="F95" s="732" t="s">
        <v>1284</v>
      </c>
      <c r="G95" s="732"/>
      <c r="H95" s="732"/>
      <c r="I95" s="732"/>
      <c r="J95" s="732"/>
      <c r="K95" s="732"/>
      <c r="L95" s="732"/>
      <c r="M95" s="732"/>
      <c r="N95" s="732"/>
      <c r="O95" s="732"/>
      <c r="P95" s="732"/>
      <c r="Q95" s="407">
        <f xml:space="preserve"> IF(Co = 0, 0, IF(ɸ &gt; 25,0, IF(AND(ɸ &lt; 10, Co &gt; 0), Co, Co + (TAN(ɸ*PI()/180)) * (((1-SIN(ɸ*PI()/180)) * γsoil_dry/1000 * H_shear * (TAN((45+ɸ/2)*PI()/180)) + Co) / ((TAN((45+ɸ/2)*PI()/180)) - (TAN(ɸ*PI()/180)))))))</f>
        <v>0</v>
      </c>
      <c r="R95" s="155" t="s">
        <v>104</v>
      </c>
      <c r="U95" s="49"/>
      <c r="V95" s="49"/>
      <c r="W95" s="49"/>
      <c r="X95" s="49"/>
      <c r="Y95" s="49"/>
      <c r="Z95" s="572" t="str">
        <f>""</f>
        <v/>
      </c>
      <c r="AA95" s="49"/>
    </row>
    <row r="96" spans="1:27" x14ac:dyDescent="0.25">
      <c r="A96" s="6"/>
      <c r="B96" s="139"/>
      <c r="C96" s="139"/>
      <c r="D96" s="139"/>
      <c r="E96" s="153"/>
      <c r="F96" s="139"/>
      <c r="G96" s="139"/>
      <c r="H96" s="139"/>
      <c r="I96" s="139"/>
      <c r="J96" s="139"/>
      <c r="K96" s="139"/>
      <c r="L96" s="140"/>
      <c r="M96" s="140"/>
      <c r="N96" s="154"/>
      <c r="O96" s="73"/>
      <c r="P96" s="139"/>
      <c r="Q96" s="139"/>
      <c r="R96" s="139"/>
      <c r="U96" s="6"/>
      <c r="V96" s="6"/>
      <c r="W96" s="6"/>
      <c r="X96" s="6"/>
      <c r="Y96" s="6"/>
      <c r="Z96" s="572" t="str">
        <f>""</f>
        <v/>
      </c>
      <c r="AA96" s="6"/>
    </row>
    <row r="97" spans="1:26" x14ac:dyDescent="0.25">
      <c r="A97" s="6"/>
      <c r="B97" s="139"/>
      <c r="C97" s="139"/>
      <c r="D97" s="139"/>
      <c r="E97" s="153" t="s">
        <v>203</v>
      </c>
      <c r="F97" s="139"/>
      <c r="G97" s="140"/>
      <c r="H97" s="140"/>
      <c r="I97" s="139"/>
      <c r="J97" s="139"/>
      <c r="K97" s="139"/>
      <c r="L97" s="139"/>
      <c r="M97" s="139"/>
      <c r="N97" s="140"/>
      <c r="O97" s="140"/>
      <c r="P97" s="154" t="s">
        <v>770</v>
      </c>
      <c r="Q97" s="73">
        <f xml:space="preserve"> (So/2) * 2*(Wx+Wy) * (D-T - MIN(ND,D-T))</f>
        <v>0</v>
      </c>
      <c r="R97" s="139" t="s">
        <v>6</v>
      </c>
      <c r="Z97" s="572" t="str">
        <f>""</f>
        <v/>
      </c>
    </row>
    <row r="98" spans="1:26" s="140" customFormat="1" x14ac:dyDescent="0.25">
      <c r="A98" s="139"/>
      <c r="B98" s="139"/>
      <c r="C98" s="139"/>
      <c r="D98" s="139"/>
      <c r="E98" s="153"/>
      <c r="F98" s="139"/>
      <c r="I98" s="139"/>
      <c r="J98" s="139"/>
      <c r="K98" s="139"/>
      <c r="L98" s="139"/>
      <c r="M98" s="139"/>
      <c r="P98" s="154"/>
      <c r="Q98" s="73"/>
      <c r="R98" s="139"/>
      <c r="Z98" s="572" t="str">
        <f>""</f>
        <v/>
      </c>
    </row>
    <row r="99" spans="1:26" s="140" customFormat="1" x14ac:dyDescent="0.25">
      <c r="A99" s="139"/>
      <c r="B99" s="139"/>
      <c r="C99" s="728" t="s">
        <v>1008</v>
      </c>
      <c r="D99" s="728"/>
      <c r="E99" s="728"/>
      <c r="F99" s="139"/>
      <c r="I99" s="139"/>
      <c r="J99" s="139"/>
      <c r="K99" s="139"/>
      <c r="L99" s="139"/>
      <c r="M99" s="139"/>
      <c r="P99" s="507" t="s">
        <v>1002</v>
      </c>
      <c r="Q99" s="73">
        <f xml:space="preserve"> IF(So=0, 0, IF(ND &gt;= D, 0, IF(So/2.12 &lt;= 1.5, 0.55, IF(So/2.12 &gt; 2.5, 0.45, 0.55 - 0.1*(So/2.12-1.5)))))</f>
        <v>0</v>
      </c>
      <c r="R99" s="139"/>
      <c r="Z99" s="572" t="str">
        <f>""</f>
        <v/>
      </c>
    </row>
    <row r="100" spans="1:26" s="140" customFormat="1" x14ac:dyDescent="0.25">
      <c r="A100" s="139"/>
      <c r="B100" s="139"/>
      <c r="C100" s="162"/>
      <c r="D100" s="141"/>
      <c r="E100" s="162"/>
      <c r="F100" s="139"/>
      <c r="I100" s="139"/>
      <c r="J100" s="139"/>
      <c r="K100" s="139"/>
      <c r="L100" s="139"/>
      <c r="M100" s="139"/>
      <c r="P100" s="154"/>
      <c r="Q100" s="73"/>
      <c r="R100" s="139"/>
      <c r="Z100" s="572" t="str">
        <f>""</f>
        <v/>
      </c>
    </row>
    <row r="101" spans="1:26" s="140" customFormat="1" x14ac:dyDescent="0.25">
      <c r="A101" s="139"/>
      <c r="B101" s="139"/>
      <c r="C101" s="728" t="s">
        <v>1009</v>
      </c>
      <c r="D101" s="728"/>
      <c r="E101" s="728"/>
      <c r="F101" s="139"/>
      <c r="I101" s="139"/>
      <c r="J101" s="139"/>
      <c r="K101" s="139"/>
      <c r="L101" s="139"/>
      <c r="M101" s="139"/>
      <c r="P101" s="160" t="s">
        <v>1003</v>
      </c>
      <c r="Q101" s="73">
        <f xml:space="preserve"> IF(OR(ɸ = 0,N_blows =""), 0, IF(So&gt;0,0,IF(ND &gt;= D, 0, (MIN(N_blows,15)/15)*(1.5-0.135*SQRT(IF(ND &lt;= D-T, D - T/2, (D + ND)/2))))))</f>
        <v>0</v>
      </c>
      <c r="R101" s="139"/>
      <c r="Z101" s="572" t="str">
        <f>""</f>
        <v/>
      </c>
    </row>
    <row r="102" spans="1:26" s="140" customFormat="1" x14ac:dyDescent="0.25">
      <c r="A102" s="139"/>
      <c r="B102" s="139"/>
      <c r="C102" s="162"/>
      <c r="D102" s="141"/>
      <c r="E102" s="162"/>
      <c r="F102" s="139"/>
      <c r="I102" s="139"/>
      <c r="J102" s="139"/>
      <c r="K102" s="139"/>
      <c r="L102" s="139"/>
      <c r="M102" s="139"/>
      <c r="P102" s="154"/>
      <c r="Q102" s="73"/>
      <c r="R102" s="139"/>
      <c r="Z102" s="572" t="str">
        <f>""</f>
        <v/>
      </c>
    </row>
    <row r="103" spans="1:26" s="140" customFormat="1" x14ac:dyDescent="0.25">
      <c r="A103" s="139"/>
      <c r="B103" s="139"/>
      <c r="C103" s="728" t="s">
        <v>1010</v>
      </c>
      <c r="D103" s="728"/>
      <c r="E103" s="728"/>
      <c r="F103" s="139"/>
      <c r="I103" s="139"/>
      <c r="J103" s="139"/>
      <c r="K103" s="139"/>
      <c r="L103" s="139"/>
      <c r="M103" s="139"/>
      <c r="P103" s="160" t="s">
        <v>1005</v>
      </c>
      <c r="Q103" s="73">
        <f xml:space="preserve"> IF(ND &lt;= D-T, 2*(Wx+Wy) * T, IF(ND &gt;= D, 0, 2*(Wx+Wy) * (D - ND)))</f>
        <v>0</v>
      </c>
      <c r="R103" s="162" t="s">
        <v>1004</v>
      </c>
      <c r="Z103" s="572" t="str">
        <f>""</f>
        <v/>
      </c>
    </row>
    <row r="104" spans="1:26" s="140" customFormat="1" x14ac:dyDescent="0.25">
      <c r="A104" s="139"/>
      <c r="B104" s="139"/>
      <c r="C104" s="141"/>
      <c r="D104" s="141"/>
      <c r="E104" s="141"/>
      <c r="F104" s="139"/>
      <c r="I104" s="139"/>
      <c r="J104" s="139"/>
      <c r="K104" s="139"/>
      <c r="L104" s="139"/>
      <c r="M104" s="139"/>
      <c r="P104" s="154"/>
      <c r="Q104" s="73"/>
      <c r="R104" s="139"/>
      <c r="Z104" s="572" t="str">
        <f>""</f>
        <v/>
      </c>
    </row>
    <row r="105" spans="1:26" s="140" customFormat="1" x14ac:dyDescent="0.25">
      <c r="A105" s="139"/>
      <c r="B105" s="139"/>
      <c r="C105" s="141"/>
      <c r="D105" s="141"/>
      <c r="E105" s="141" t="s">
        <v>1011</v>
      </c>
      <c r="F105" s="139"/>
      <c r="I105" s="139"/>
      <c r="J105" s="139"/>
      <c r="K105" s="139"/>
      <c r="L105" s="139"/>
      <c r="M105" s="139"/>
      <c r="P105" s="160" t="s">
        <v>1285</v>
      </c>
      <c r="Q105" s="73" t="e">
        <f>IF(AND(Co&gt;0,ɸ&lt;=25,ɸ&gt;=10), γsoil_dry/1000,(((γsoil_dry/1000)*MIN(GW,IF(ND &lt;= D-T, D - T/2, (D + ND)/2))+((γsoil_dry/1000-0.0624))*((IF(ND&lt;=D-T,D-T/2,(D+ND)/2))-MIN(GW,(IF(ND&lt;=D-T,D-T/2,(D+ND)/2)))))/(IF(ND&lt;=D-T,D-T/2,(D+ND)/2))))</f>
        <v>#DIV/0!</v>
      </c>
      <c r="R105" s="139" t="s">
        <v>65</v>
      </c>
      <c r="Z105" s="572" t="str">
        <f>""</f>
        <v/>
      </c>
    </row>
    <row r="106" spans="1:26" s="140" customFormat="1" x14ac:dyDescent="0.25">
      <c r="A106" s="139"/>
      <c r="B106" s="139"/>
      <c r="C106" s="141"/>
      <c r="D106" s="141"/>
      <c r="E106" s="141"/>
      <c r="F106" s="139"/>
      <c r="I106" s="139"/>
      <c r="J106" s="139"/>
      <c r="K106" s="139"/>
      <c r="L106" s="139"/>
      <c r="M106" s="139"/>
      <c r="P106" s="154"/>
      <c r="Q106" s="73"/>
      <c r="R106" s="139"/>
      <c r="Z106" s="572" t="str">
        <f>""</f>
        <v/>
      </c>
    </row>
    <row r="107" spans="1:26" s="140" customFormat="1" x14ac:dyDescent="0.25">
      <c r="A107" s="139"/>
      <c r="B107" s="139"/>
      <c r="C107" s="728" t="s">
        <v>1012</v>
      </c>
      <c r="D107" s="728"/>
      <c r="E107" s="728"/>
      <c r="F107" s="139"/>
      <c r="I107" s="139"/>
      <c r="J107" s="139"/>
      <c r="K107" s="139"/>
      <c r="L107" s="139"/>
      <c r="M107" s="139"/>
      <c r="P107" s="160" t="s">
        <v>1006</v>
      </c>
      <c r="Q107" s="73">
        <f xml:space="preserve"> IF(Co = 0, 0, IF(ɸ &gt; 25,0, IF(AND(ɸ &lt; 10, Co &gt; 0), Co, Co + (TAN(ɸ*PI()/180)) * (((1-SIN(ɸ*PI()/180)) * γeff * (D-T/2) * (TAN((45+ɸ/2)*PI()/180)) + Co) / ((TAN((45+ɸ/2)*PI()/180)) - (TAN(ɸ*PI()/180)))))))</f>
        <v>0</v>
      </c>
      <c r="R107" s="139" t="s">
        <v>104</v>
      </c>
      <c r="Z107" s="572" t="str">
        <f>""</f>
        <v/>
      </c>
    </row>
    <row r="108" spans="1:26" s="140" customFormat="1" x14ac:dyDescent="0.25">
      <c r="A108" s="139"/>
      <c r="B108" s="139"/>
      <c r="C108" s="141"/>
      <c r="D108" s="141"/>
      <c r="E108" s="141"/>
      <c r="F108" s="139"/>
      <c r="I108" s="139"/>
      <c r="J108" s="139"/>
      <c r="K108" s="139"/>
      <c r="L108" s="139"/>
      <c r="M108" s="139"/>
      <c r="P108" s="154"/>
      <c r="Q108" s="73"/>
      <c r="R108" s="139"/>
      <c r="Z108" s="572" t="str">
        <f>""</f>
        <v/>
      </c>
    </row>
    <row r="109" spans="1:26" s="140" customFormat="1" x14ac:dyDescent="0.25">
      <c r="A109" s="139"/>
      <c r="B109" s="139"/>
      <c r="C109" s="728" t="s">
        <v>1013</v>
      </c>
      <c r="D109" s="728"/>
      <c r="E109" s="728"/>
      <c r="F109" s="139"/>
      <c r="I109" s="139"/>
      <c r="J109" s="139"/>
      <c r="K109" s="139"/>
      <c r="N109" s="154"/>
      <c r="O109" s="73"/>
      <c r="P109" s="160" t="s">
        <v>1007</v>
      </c>
      <c r="Q109" s="73">
        <f xml:space="preserve"> IF(α &gt; 0, α * Su_pad, IF(β &gt; 0, β * γeff * (IF(ND &lt;= D-T, D - T/2, (D + ND)/2)),0))</f>
        <v>0</v>
      </c>
      <c r="R109" s="139" t="s">
        <v>104</v>
      </c>
      <c r="Z109" s="572" t="str">
        <f>""</f>
        <v/>
      </c>
    </row>
    <row r="110" spans="1:26" s="140" customFormat="1" x14ac:dyDescent="0.25">
      <c r="A110" s="139"/>
      <c r="B110" s="139"/>
      <c r="C110" s="162"/>
      <c r="D110" s="141"/>
      <c r="E110" s="162"/>
      <c r="F110" s="139"/>
      <c r="I110" s="139"/>
      <c r="J110" s="139"/>
      <c r="K110" s="139"/>
      <c r="L110" s="139"/>
      <c r="M110" s="139"/>
      <c r="P110" s="154"/>
      <c r="Q110" s="73"/>
      <c r="R110" s="139"/>
      <c r="Z110" s="572" t="str">
        <f>""</f>
        <v/>
      </c>
    </row>
    <row r="111" spans="1:26" x14ac:dyDescent="0.25">
      <c r="A111" s="6"/>
      <c r="B111" s="139"/>
      <c r="C111" s="728" t="s">
        <v>1014</v>
      </c>
      <c r="D111" s="728"/>
      <c r="E111" s="728"/>
      <c r="F111" s="139"/>
      <c r="G111" s="139"/>
      <c r="H111" s="139"/>
      <c r="I111" s="139"/>
      <c r="J111" s="140"/>
      <c r="K111" s="140"/>
      <c r="L111" s="140"/>
      <c r="M111" s="140"/>
      <c r="N111" s="140"/>
      <c r="O111" s="140"/>
      <c r="P111" s="508" t="s">
        <v>1015</v>
      </c>
      <c r="Q111" s="73">
        <f xml:space="preserve"> fs* As</f>
        <v>0</v>
      </c>
      <c r="R111" s="140" t="s">
        <v>6</v>
      </c>
      <c r="Z111" s="572" t="str">
        <f>""</f>
        <v/>
      </c>
    </row>
    <row r="112" spans="1:26" x14ac:dyDescent="0.25">
      <c r="A112" s="6"/>
      <c r="B112" s="139"/>
      <c r="C112" s="139"/>
      <c r="D112" s="139"/>
      <c r="E112" s="153"/>
      <c r="F112" s="6"/>
      <c r="G112" s="6"/>
      <c r="H112" s="6"/>
      <c r="I112" s="6"/>
      <c r="J112" s="6"/>
      <c r="K112" s="6"/>
      <c r="N112" s="19"/>
      <c r="O112" s="45"/>
      <c r="P112" s="6"/>
      <c r="Q112" s="6"/>
      <c r="R112" s="6"/>
      <c r="Z112" s="572" t="str">
        <f>""</f>
        <v/>
      </c>
    </row>
    <row r="113" spans="1:26" x14ac:dyDescent="0.25">
      <c r="A113" s="6"/>
      <c r="B113" s="6"/>
      <c r="C113" s="6"/>
      <c r="D113" s="6"/>
      <c r="E113" s="23" t="s">
        <v>237</v>
      </c>
      <c r="F113" s="6"/>
      <c r="G113" s="6"/>
      <c r="H113" s="6"/>
      <c r="I113" s="6"/>
      <c r="J113" s="6"/>
      <c r="K113" s="6"/>
      <c r="N113" s="19"/>
      <c r="O113" s="73"/>
      <c r="P113" s="154" t="s">
        <v>238</v>
      </c>
      <c r="Q113" s="73" t="e">
        <f>IF(Input!$D$45 = "Block", 0, (MAX(Q91,Co_Above_Pad) + F_s) / N)</f>
        <v>#DIV/0!</v>
      </c>
      <c r="R113" s="139" t="s">
        <v>6</v>
      </c>
      <c r="S113" s="6"/>
      <c r="T113" s="6"/>
      <c r="U113" s="6"/>
      <c r="V113" s="6"/>
      <c r="W113" s="6"/>
      <c r="X113" s="6"/>
      <c r="Y113" s="6"/>
      <c r="Z113" s="572" t="str">
        <f>""</f>
        <v/>
      </c>
    </row>
    <row r="114" spans="1:26" x14ac:dyDescent="0.25">
      <c r="A114" s="6"/>
      <c r="B114" s="6"/>
      <c r="C114" s="6"/>
      <c r="D114" s="6"/>
      <c r="E114" s="23"/>
      <c r="F114" s="6"/>
      <c r="G114" s="6"/>
      <c r="H114" s="6"/>
      <c r="I114" s="6"/>
      <c r="J114" s="6"/>
      <c r="K114" s="6"/>
      <c r="N114" s="19"/>
      <c r="O114" s="73"/>
      <c r="P114" s="139"/>
      <c r="Q114" s="139"/>
      <c r="R114" s="139"/>
      <c r="S114" s="6"/>
      <c r="T114" s="6"/>
      <c r="U114" s="6"/>
      <c r="V114" s="6"/>
      <c r="W114" s="6"/>
      <c r="X114" s="6"/>
      <c r="Y114" s="6"/>
      <c r="Z114" s="572" t="str">
        <f>""</f>
        <v/>
      </c>
    </row>
    <row r="115" spans="1:26" x14ac:dyDescent="0.25">
      <c r="A115" s="6"/>
      <c r="B115" s="722" t="s">
        <v>451</v>
      </c>
      <c r="C115" s="722"/>
      <c r="D115" s="722"/>
      <c r="E115" s="722"/>
      <c r="F115" s="722"/>
      <c r="G115" s="722"/>
      <c r="H115" s="722"/>
      <c r="I115" s="722"/>
      <c r="J115" s="722"/>
      <c r="K115" s="722"/>
      <c r="L115" s="722"/>
      <c r="M115" s="722"/>
      <c r="N115" s="722"/>
      <c r="O115" s="722"/>
      <c r="P115" s="722"/>
      <c r="Q115" s="722"/>
      <c r="R115" s="722"/>
      <c r="S115" s="6"/>
      <c r="T115" s="6"/>
      <c r="U115" s="6"/>
      <c r="V115" s="6"/>
      <c r="W115" s="6"/>
      <c r="X115" s="6"/>
      <c r="Y115" s="6"/>
      <c r="Z115" s="572" t="str">
        <f>""</f>
        <v/>
      </c>
    </row>
    <row r="116" spans="1:26" x14ac:dyDescent="0.25">
      <c r="A116" s="6"/>
      <c r="B116" s="28"/>
      <c r="C116" s="20"/>
      <c r="D116" s="6"/>
      <c r="E116" s="23"/>
      <c r="F116" s="6"/>
      <c r="G116" s="6"/>
      <c r="H116" s="6"/>
      <c r="I116" s="6"/>
      <c r="J116" s="6"/>
      <c r="K116" s="6"/>
      <c r="N116" s="19"/>
      <c r="O116" s="73"/>
      <c r="P116" s="139"/>
      <c r="Q116" s="139"/>
      <c r="R116" s="139"/>
      <c r="S116" s="6"/>
      <c r="T116" s="6"/>
      <c r="U116" s="6"/>
      <c r="V116" s="6"/>
      <c r="W116" s="6"/>
      <c r="X116" s="6"/>
      <c r="Y116" s="6"/>
      <c r="Z116" s="572" t="str">
        <f>""</f>
        <v/>
      </c>
    </row>
    <row r="117" spans="1:26" x14ac:dyDescent="0.25">
      <c r="A117" s="6"/>
      <c r="B117" s="28"/>
      <c r="C117" s="20"/>
      <c r="D117" s="6"/>
      <c r="E117" s="23"/>
      <c r="H117" s="6"/>
      <c r="I117" s="6"/>
      <c r="J117" s="6"/>
      <c r="K117" s="6"/>
      <c r="L117" s="6"/>
      <c r="M117" s="6"/>
      <c r="O117" s="140"/>
      <c r="P117" s="154"/>
      <c r="Q117" s="407"/>
      <c r="R117" s="155"/>
      <c r="S117" s="6"/>
      <c r="T117" s="6"/>
      <c r="U117" s="6"/>
      <c r="V117" s="6"/>
      <c r="W117" s="6"/>
      <c r="X117" s="6"/>
      <c r="Y117" s="6"/>
      <c r="Z117" s="572" t="str">
        <f>""</f>
        <v/>
      </c>
    </row>
    <row r="118" spans="1:26" x14ac:dyDescent="0.25">
      <c r="A118" s="6"/>
      <c r="B118" s="28"/>
      <c r="C118" s="20"/>
      <c r="D118" s="6"/>
      <c r="E118" s="23" t="s">
        <v>153</v>
      </c>
      <c r="H118" s="6"/>
      <c r="I118" s="6"/>
      <c r="J118" s="6"/>
      <c r="K118" s="6"/>
      <c r="L118" s="6"/>
      <c r="M118" s="6"/>
      <c r="O118" s="140"/>
      <c r="P118" s="154" t="s">
        <v>154</v>
      </c>
      <c r="Q118" s="407">
        <f>Pp!$M$15</f>
        <v>0</v>
      </c>
      <c r="R118" s="155" t="s">
        <v>6</v>
      </c>
      <c r="S118" s="139"/>
      <c r="T118" s="6"/>
      <c r="U118" s="6"/>
      <c r="V118" s="6"/>
      <c r="W118" s="6"/>
      <c r="X118" s="6"/>
      <c r="Y118" s="6"/>
      <c r="Z118" s="572" t="str">
        <f>""</f>
        <v/>
      </c>
    </row>
    <row r="119" spans="1:26" x14ac:dyDescent="0.25">
      <c r="A119" s="6"/>
      <c r="B119" s="28"/>
      <c r="C119" s="20"/>
      <c r="D119" s="6"/>
      <c r="E119" s="23"/>
      <c r="H119" s="6"/>
      <c r="I119" s="6"/>
      <c r="J119" s="6"/>
      <c r="K119" s="6"/>
      <c r="L119" s="6"/>
      <c r="M119" s="6"/>
      <c r="O119" s="140"/>
      <c r="P119" s="154"/>
      <c r="Q119" s="407"/>
      <c r="R119" s="155"/>
      <c r="S119" s="6"/>
      <c r="T119" s="6"/>
      <c r="U119" s="6"/>
      <c r="V119" s="6"/>
      <c r="W119" s="6"/>
      <c r="X119" s="6"/>
      <c r="Y119" s="6"/>
      <c r="Z119" s="572" t="str">
        <f>""</f>
        <v/>
      </c>
    </row>
    <row r="120" spans="1:26" x14ac:dyDescent="0.25">
      <c r="A120" s="6"/>
      <c r="B120" s="28"/>
      <c r="C120" s="20"/>
      <c r="D120" s="6"/>
      <c r="E120" s="23" t="s">
        <v>157</v>
      </c>
      <c r="H120" s="6"/>
      <c r="I120" s="6"/>
      <c r="J120" s="6"/>
      <c r="K120" s="6"/>
      <c r="L120" s="6"/>
      <c r="M120" s="6"/>
      <c r="O120" s="140"/>
      <c r="P120" s="154" t="s">
        <v>156</v>
      </c>
      <c r="Q120" s="407">
        <f>ɸPp</f>
        <v>0.75</v>
      </c>
      <c r="R120" s="155"/>
      <c r="S120" s="6"/>
      <c r="T120" s="6"/>
      <c r="U120" s="6"/>
      <c r="V120" s="6"/>
      <c r="W120" s="6"/>
      <c r="X120" s="6"/>
      <c r="Y120" s="6"/>
      <c r="Z120" s="572" t="str">
        <f>""</f>
        <v/>
      </c>
    </row>
    <row r="121" spans="1:26" x14ac:dyDescent="0.25">
      <c r="A121" s="6"/>
      <c r="B121" s="28"/>
      <c r="C121" s="20"/>
      <c r="D121" s="6"/>
      <c r="E121" s="23"/>
      <c r="H121" s="6"/>
      <c r="I121" s="6"/>
      <c r="J121" s="6"/>
      <c r="K121" s="6"/>
      <c r="L121" s="6"/>
      <c r="M121" s="6"/>
      <c r="O121" s="140"/>
      <c r="P121" s="154"/>
      <c r="Q121" s="407"/>
      <c r="R121" s="155"/>
      <c r="S121" s="6"/>
      <c r="T121" s="6"/>
      <c r="U121" s="6"/>
      <c r="V121" s="6"/>
      <c r="W121" s="6"/>
      <c r="X121" s="6"/>
      <c r="Y121" s="6"/>
      <c r="Z121" s="572" t="str">
        <f>""</f>
        <v/>
      </c>
    </row>
    <row r="122" spans="1:26" ht="15.75" x14ac:dyDescent="0.3">
      <c r="A122" s="6"/>
      <c r="B122" s="28"/>
      <c r="C122" s="20"/>
      <c r="D122" s="6"/>
      <c r="E122" s="23" t="s">
        <v>158</v>
      </c>
      <c r="H122" s="6"/>
      <c r="I122" s="6"/>
      <c r="J122" s="6"/>
      <c r="K122" s="6"/>
      <c r="L122" s="6"/>
      <c r="M122" s="6"/>
      <c r="O122" s="140"/>
      <c r="P122" s="153" t="s">
        <v>159</v>
      </c>
      <c r="Q122" s="407">
        <f>FS_Pp</f>
        <v>2</v>
      </c>
      <c r="R122" s="155"/>
      <c r="S122" s="6"/>
      <c r="T122" s="6"/>
      <c r="U122" s="6"/>
      <c r="V122" s="6"/>
      <c r="W122" s="6"/>
      <c r="X122" s="6"/>
      <c r="Y122" s="6"/>
      <c r="Z122" s="572" t="str">
        <f>""</f>
        <v/>
      </c>
    </row>
    <row r="123" spans="1:26" x14ac:dyDescent="0.25">
      <c r="A123" s="6"/>
      <c r="B123" s="28"/>
      <c r="C123" s="20"/>
      <c r="D123" s="6"/>
      <c r="E123" s="23"/>
      <c r="H123" s="6"/>
      <c r="I123" s="6"/>
      <c r="J123" s="6"/>
      <c r="K123" s="6"/>
      <c r="L123" s="6"/>
      <c r="M123" s="6"/>
      <c r="O123" s="140"/>
      <c r="P123" s="154"/>
      <c r="Q123" s="407"/>
      <c r="R123" s="155"/>
      <c r="S123" s="6"/>
      <c r="T123" s="6"/>
      <c r="U123" s="6"/>
      <c r="V123" s="6"/>
      <c r="W123" s="6"/>
      <c r="X123" s="6"/>
      <c r="Y123" s="6"/>
      <c r="Z123" s="572" t="str">
        <f>""</f>
        <v/>
      </c>
    </row>
    <row r="124" spans="1:26" x14ac:dyDescent="0.25">
      <c r="A124" s="6"/>
      <c r="B124" s="28"/>
      <c r="C124" s="20"/>
      <c r="D124" s="6"/>
      <c r="E124" s="23" t="s">
        <v>436</v>
      </c>
      <c r="H124" s="6"/>
      <c r="I124" s="6"/>
      <c r="J124" s="6" t="s">
        <v>437</v>
      </c>
      <c r="K124" s="6"/>
      <c r="L124" s="6"/>
      <c r="M124" s="6" t="s">
        <v>192</v>
      </c>
      <c r="O124" s="140"/>
      <c r="P124" s="154" t="s">
        <v>441</v>
      </c>
      <c r="Q124" s="718">
        <f>IF(REV = "F", IF(Pp / FS_Pp &lt;= Sc, Pp / FS_Pp, Sc),  IF(ɸPp * Pp &lt;= Sc, ɸPp * Pp, Sc))</f>
        <v>0</v>
      </c>
      <c r="R124" s="155"/>
      <c r="S124" s="6"/>
      <c r="T124" s="6"/>
      <c r="U124" s="6"/>
      <c r="V124" s="6"/>
      <c r="W124" s="6"/>
      <c r="X124" s="6"/>
      <c r="Y124" s="6"/>
      <c r="Z124" s="572" t="str">
        <f>""</f>
        <v/>
      </c>
    </row>
    <row r="125" spans="1:26" x14ac:dyDescent="0.25">
      <c r="A125" s="6"/>
      <c r="B125" s="28"/>
      <c r="C125" s="20"/>
      <c r="D125" s="6"/>
      <c r="E125" s="23"/>
      <c r="H125" s="6"/>
      <c r="I125" s="6"/>
      <c r="J125" s="6"/>
      <c r="K125" s="6"/>
      <c r="L125" s="6"/>
      <c r="M125" s="6"/>
      <c r="O125" s="140"/>
      <c r="P125" s="154"/>
      <c r="Q125" s="718"/>
      <c r="R125" s="155"/>
      <c r="S125" s="6"/>
      <c r="T125" s="6"/>
      <c r="U125" s="6"/>
      <c r="V125" s="6"/>
      <c r="W125" s="6"/>
      <c r="X125" s="6"/>
      <c r="Y125" s="6"/>
      <c r="Z125" s="572" t="str">
        <f>""</f>
        <v/>
      </c>
    </row>
    <row r="126" spans="1:26" x14ac:dyDescent="0.25">
      <c r="A126" s="6"/>
      <c r="B126" s="28"/>
      <c r="C126" s="20"/>
      <c r="D126" s="6"/>
      <c r="E126" s="23"/>
      <c r="H126" s="6"/>
      <c r="I126" s="6"/>
      <c r="J126" s="6"/>
      <c r="K126" s="6"/>
      <c r="L126" s="6"/>
      <c r="M126" s="6" t="s">
        <v>824</v>
      </c>
      <c r="O126" s="140"/>
      <c r="P126" s="154" t="s">
        <v>439</v>
      </c>
      <c r="Q126" s="718"/>
      <c r="R126" s="407"/>
      <c r="S126" s="6"/>
      <c r="T126" s="6"/>
      <c r="U126" s="6"/>
      <c r="V126" s="6"/>
      <c r="W126" s="6"/>
      <c r="X126" s="6"/>
      <c r="Y126" s="6"/>
      <c r="Z126" s="572" t="str">
        <f>""</f>
        <v/>
      </c>
    </row>
    <row r="127" spans="1:26" x14ac:dyDescent="0.25">
      <c r="A127" s="6"/>
      <c r="B127" s="28"/>
      <c r="C127" s="20"/>
      <c r="D127" s="6"/>
      <c r="E127" s="23"/>
      <c r="H127" s="6"/>
      <c r="I127" s="6"/>
      <c r="J127" s="6"/>
      <c r="K127" s="6"/>
      <c r="L127" s="6"/>
      <c r="M127" s="6"/>
      <c r="O127" s="140"/>
      <c r="P127" s="154"/>
      <c r="Q127" s="718"/>
      <c r="R127" s="407"/>
      <c r="S127" s="6"/>
      <c r="T127" s="6"/>
      <c r="U127" s="6"/>
      <c r="V127" s="6"/>
      <c r="W127" s="6"/>
      <c r="X127" s="6"/>
      <c r="Y127" s="6"/>
      <c r="Z127" s="572" t="str">
        <f>""</f>
        <v/>
      </c>
    </row>
    <row r="128" spans="1:26" x14ac:dyDescent="0.25">
      <c r="A128" s="6"/>
      <c r="B128" s="28"/>
      <c r="C128" s="20"/>
      <c r="D128" s="6"/>
      <c r="E128" s="23"/>
      <c r="H128" s="6"/>
      <c r="I128" s="6"/>
      <c r="J128" s="6"/>
      <c r="K128" s="6"/>
      <c r="L128" s="6"/>
      <c r="M128" s="6"/>
      <c r="O128" s="140"/>
      <c r="P128" s="154"/>
      <c r="Q128" s="407"/>
      <c r="R128" s="407"/>
      <c r="S128" s="6"/>
      <c r="T128" s="6"/>
      <c r="U128" s="6"/>
      <c r="V128" s="6"/>
      <c r="W128" s="6"/>
      <c r="X128" s="6"/>
      <c r="Y128" s="6"/>
      <c r="Z128" s="572" t="str">
        <f>""</f>
        <v/>
      </c>
    </row>
    <row r="129" spans="1:29" x14ac:dyDescent="0.25">
      <c r="A129" s="6"/>
      <c r="B129" s="28"/>
      <c r="C129" s="20"/>
      <c r="D129" s="6"/>
      <c r="E129" s="23"/>
      <c r="H129" s="6"/>
      <c r="I129" s="6"/>
      <c r="J129" s="6" t="s">
        <v>438</v>
      </c>
      <c r="K129" s="6"/>
      <c r="L129" s="6"/>
      <c r="M129" s="6" t="s">
        <v>192</v>
      </c>
      <c r="O129" s="140"/>
      <c r="P129" s="154" t="s">
        <v>442</v>
      </c>
      <c r="Q129" s="718">
        <f>IF(REV = "F", IF(Pp / FS_Pp &lt;= Su, Pp / FS_Pp, Su), IF(ɸPp * Pp &lt;= Su, ɸPp * Pp, Su))</f>
        <v>0</v>
      </c>
      <c r="R129" s="407"/>
      <c r="S129" s="6"/>
      <c r="T129" s="6"/>
      <c r="U129" s="6"/>
      <c r="V129" s="6"/>
      <c r="W129" s="6"/>
      <c r="X129" s="6"/>
      <c r="Y129" s="6"/>
      <c r="Z129" s="572" t="str">
        <f>""</f>
        <v/>
      </c>
    </row>
    <row r="130" spans="1:29" x14ac:dyDescent="0.25">
      <c r="A130" s="6"/>
      <c r="B130" s="28"/>
      <c r="C130" s="20"/>
      <c r="D130" s="6"/>
      <c r="E130" s="23"/>
      <c r="H130" s="6"/>
      <c r="I130" s="6"/>
      <c r="J130" s="6"/>
      <c r="K130" s="6"/>
      <c r="L130" s="6"/>
      <c r="M130" s="6"/>
      <c r="O130" s="140"/>
      <c r="P130" s="154"/>
      <c r="Q130" s="718"/>
      <c r="R130" s="155"/>
      <c r="S130" s="6"/>
      <c r="T130" s="6"/>
      <c r="U130" s="6"/>
      <c r="V130" s="6"/>
      <c r="W130" s="6"/>
      <c r="X130" s="6"/>
      <c r="Y130" s="6"/>
      <c r="Z130" s="572" t="str">
        <f>""</f>
        <v/>
      </c>
    </row>
    <row r="131" spans="1:29" x14ac:dyDescent="0.25">
      <c r="A131" s="6"/>
      <c r="B131" s="28"/>
      <c r="C131" s="20"/>
      <c r="D131" s="6"/>
      <c r="E131" s="23"/>
      <c r="H131" s="6"/>
      <c r="I131" s="6"/>
      <c r="J131" s="6"/>
      <c r="K131" s="6"/>
      <c r="L131" s="6"/>
      <c r="M131" s="6" t="s">
        <v>824</v>
      </c>
      <c r="O131" s="140"/>
      <c r="P131" s="154" t="s">
        <v>440</v>
      </c>
      <c r="Q131" s="718"/>
      <c r="R131" s="155"/>
      <c r="S131" s="6"/>
      <c r="T131" s="6"/>
      <c r="U131" s="6"/>
      <c r="V131" s="6"/>
      <c r="W131" s="6"/>
      <c r="X131" s="6"/>
      <c r="Y131" s="6"/>
      <c r="Z131" s="572" t="str">
        <f>""</f>
        <v/>
      </c>
    </row>
    <row r="132" spans="1:29" x14ac:dyDescent="0.25">
      <c r="A132" s="6"/>
      <c r="B132" s="28"/>
      <c r="C132" s="20"/>
      <c r="D132" s="6"/>
      <c r="E132" s="23"/>
      <c r="H132" s="6"/>
      <c r="I132" s="6"/>
      <c r="J132" s="6"/>
      <c r="K132" s="6"/>
      <c r="L132" s="6"/>
      <c r="M132" s="6"/>
      <c r="O132" s="140"/>
      <c r="P132" s="154"/>
      <c r="Q132" s="718"/>
      <c r="R132" s="155"/>
      <c r="S132" s="158"/>
      <c r="T132" s="6"/>
      <c r="U132" s="6"/>
      <c r="V132" s="6"/>
      <c r="W132" s="6"/>
      <c r="X132" s="6"/>
      <c r="Y132" s="6"/>
      <c r="Z132" s="572" t="str">
        <f>""</f>
        <v/>
      </c>
    </row>
    <row r="133" spans="1:29" x14ac:dyDescent="0.25">
      <c r="A133" s="139"/>
      <c r="B133" s="28"/>
      <c r="C133" s="44"/>
      <c r="D133" s="139"/>
      <c r="E133" s="153"/>
      <c r="F133" s="140"/>
      <c r="G133" s="140"/>
      <c r="H133" s="139"/>
      <c r="I133" s="139"/>
      <c r="J133" s="139"/>
      <c r="K133" s="139"/>
      <c r="L133" s="139"/>
      <c r="M133" s="139"/>
      <c r="N133" s="140"/>
      <c r="O133" s="140"/>
      <c r="P133" s="154"/>
      <c r="Q133" s="568" t="s">
        <v>1263</v>
      </c>
      <c r="R133" s="557"/>
      <c r="S133" s="158"/>
      <c r="T133" s="139"/>
      <c r="U133" s="569" t="s">
        <v>1262</v>
      </c>
      <c r="V133" s="139"/>
      <c r="W133" s="6"/>
      <c r="X133" s="6"/>
      <c r="Y133" s="6"/>
      <c r="Z133" s="572" t="str">
        <f>""</f>
        <v/>
      </c>
    </row>
    <row r="134" spans="1:29" s="140" customFormat="1" x14ac:dyDescent="0.25">
      <c r="A134" s="139"/>
      <c r="B134" s="28"/>
      <c r="C134" s="44"/>
      <c r="D134" s="139"/>
      <c r="E134" s="153"/>
      <c r="H134" s="139"/>
      <c r="I134" s="139"/>
      <c r="J134" s="139"/>
      <c r="K134" s="139"/>
      <c r="L134" s="139"/>
      <c r="M134" s="139"/>
      <c r="P134" s="154"/>
      <c r="Q134" s="556"/>
      <c r="R134" s="557"/>
      <c r="S134" s="139"/>
      <c r="T134" s="139"/>
      <c r="U134" s="139"/>
      <c r="V134" s="139"/>
      <c r="W134" s="139"/>
      <c r="X134" s="139"/>
      <c r="Y134" s="139"/>
      <c r="Z134" s="572" t="str">
        <f>""</f>
        <v/>
      </c>
    </row>
    <row r="135" spans="1:29" s="140" customFormat="1" ht="15.75" x14ac:dyDescent="0.3">
      <c r="A135" s="139"/>
      <c r="B135" s="28"/>
      <c r="C135" s="44"/>
      <c r="D135" s="139"/>
      <c r="E135" s="153" t="s">
        <v>818</v>
      </c>
      <c r="H135" s="139"/>
      <c r="I135" s="139"/>
      <c r="J135" s="139"/>
      <c r="K135" s="139"/>
      <c r="L135" s="139"/>
      <c r="M135" s="139"/>
      <c r="P135" s="154" t="s">
        <v>801</v>
      </c>
      <c r="Q135" s="556">
        <f>IF(SUM(Pp!$M$2:$M$7)&lt;=Sc,SUM(Pp!$M$2:$M$7),Sc)</f>
        <v>0</v>
      </c>
      <c r="R135" s="157" t="s">
        <v>6</v>
      </c>
      <c r="T135" s="154" t="s">
        <v>1258</v>
      </c>
      <c r="U135" s="556">
        <f>IF(SUM(Pp!$M$2:$M$7)&lt;=Su,SUM(Pp!$M$2:$M$7),Su)</f>
        <v>0</v>
      </c>
      <c r="V135" s="157" t="s">
        <v>6</v>
      </c>
      <c r="W135" s="139"/>
      <c r="X135" s="139"/>
      <c r="Y135" s="139"/>
      <c r="Z135" s="572" t="str">
        <f>""</f>
        <v/>
      </c>
    </row>
    <row r="136" spans="1:29" s="140" customFormat="1" x14ac:dyDescent="0.25">
      <c r="A136" s="139"/>
      <c r="B136" s="28"/>
      <c r="C136" s="44"/>
      <c r="D136" s="139"/>
      <c r="E136" s="153"/>
      <c r="H136" s="139"/>
      <c r="I136" s="139"/>
      <c r="J136" s="139"/>
      <c r="K136" s="139"/>
      <c r="L136" s="139"/>
      <c r="M136" s="139"/>
      <c r="P136" s="156"/>
      <c r="Q136" s="556"/>
      <c r="R136" s="557"/>
      <c r="T136" s="156"/>
      <c r="U136" s="556"/>
      <c r="V136" s="557"/>
      <c r="W136" s="139"/>
      <c r="X136" s="139"/>
      <c r="Y136" s="139"/>
      <c r="Z136" s="572" t="str">
        <f>""</f>
        <v/>
      </c>
    </row>
    <row r="137" spans="1:29" s="140" customFormat="1" ht="15.75" x14ac:dyDescent="0.3">
      <c r="A137" s="139"/>
      <c r="B137" s="28"/>
      <c r="C137" s="44"/>
      <c r="D137" s="139"/>
      <c r="E137" s="153" t="s">
        <v>819</v>
      </c>
      <c r="H137" s="139"/>
      <c r="I137" s="139"/>
      <c r="J137" s="139"/>
      <c r="K137" s="139"/>
      <c r="L137" s="139"/>
      <c r="M137" s="139"/>
      <c r="P137" s="154" t="s">
        <v>802</v>
      </c>
      <c r="Q137" s="556">
        <f>D-T-Pp!$O$2 + T</f>
        <v>0</v>
      </c>
      <c r="R137" s="557" t="s">
        <v>59</v>
      </c>
      <c r="T137" s="154"/>
      <c r="U137" s="556"/>
      <c r="V137" s="557"/>
      <c r="W137" s="139"/>
      <c r="X137" s="139"/>
      <c r="Y137" s="139"/>
      <c r="Z137" s="572" t="str">
        <f>""</f>
        <v/>
      </c>
    </row>
    <row r="138" spans="1:29" s="140" customFormat="1" x14ac:dyDescent="0.25">
      <c r="A138" s="139"/>
      <c r="B138" s="28"/>
      <c r="C138" s="44"/>
      <c r="D138" s="139"/>
      <c r="E138" s="153"/>
      <c r="H138" s="139"/>
      <c r="I138" s="139"/>
      <c r="J138" s="139"/>
      <c r="K138" s="139"/>
      <c r="L138" s="139"/>
      <c r="M138" s="139"/>
      <c r="P138" s="154"/>
      <c r="Q138" s="556"/>
      <c r="R138" s="557"/>
      <c r="T138" s="154"/>
      <c r="U138" s="556"/>
      <c r="V138" s="557"/>
      <c r="W138" s="139"/>
      <c r="X138" s="139"/>
      <c r="Y138" s="139"/>
      <c r="Z138" s="572" t="str">
        <f>""</f>
        <v/>
      </c>
    </row>
    <row r="139" spans="1:29" s="140" customFormat="1" ht="15.75" x14ac:dyDescent="0.3">
      <c r="A139" s="139"/>
      <c r="B139" s="28"/>
      <c r="C139" s="44"/>
      <c r="D139" s="139"/>
      <c r="E139" s="153" t="s">
        <v>820</v>
      </c>
      <c r="H139" s="139"/>
      <c r="I139" s="139"/>
      <c r="J139" s="139"/>
      <c r="K139" s="139"/>
      <c r="L139" s="139"/>
      <c r="M139" s="139"/>
      <c r="P139" s="154" t="s">
        <v>804</v>
      </c>
      <c r="Q139" s="556">
        <f>MIN(Sc-Forcepier,SUM(Pp!$M$8:$M$13))</f>
        <v>0</v>
      </c>
      <c r="R139" s="557" t="s">
        <v>6</v>
      </c>
      <c r="T139" s="154" t="s">
        <v>1259</v>
      </c>
      <c r="U139" s="556">
        <f>MIN(Su-Forcepier_up,SUM(Pp!$M$8:$M$13))</f>
        <v>0</v>
      </c>
      <c r="V139" s="557" t="s">
        <v>6</v>
      </c>
      <c r="W139" s="139"/>
      <c r="X139" s="139"/>
      <c r="Y139" s="139"/>
      <c r="Z139" s="572" t="str">
        <f>""</f>
        <v/>
      </c>
    </row>
    <row r="140" spans="1:29" s="140" customFormat="1" x14ac:dyDescent="0.25">
      <c r="A140" s="139"/>
      <c r="B140" s="28"/>
      <c r="C140" s="44"/>
      <c r="D140" s="139"/>
      <c r="E140" s="153"/>
      <c r="H140" s="139"/>
      <c r="I140" s="139"/>
      <c r="J140" s="139"/>
      <c r="K140" s="139"/>
      <c r="L140" s="139"/>
      <c r="M140" s="139"/>
      <c r="P140" s="154"/>
      <c r="Q140" s="556"/>
      <c r="R140" s="557"/>
      <c r="T140" s="154"/>
      <c r="U140" s="556"/>
      <c r="V140" s="557"/>
      <c r="W140" s="139"/>
      <c r="X140" s="139"/>
      <c r="Y140" s="139"/>
      <c r="Z140" s="572" t="str">
        <f>""</f>
        <v/>
      </c>
    </row>
    <row r="141" spans="1:29" s="140" customFormat="1" ht="15.75" x14ac:dyDescent="0.3">
      <c r="A141" s="139"/>
      <c r="B141" s="28"/>
      <c r="C141" s="44"/>
      <c r="D141" s="139"/>
      <c r="E141" s="153" t="s">
        <v>821</v>
      </c>
      <c r="H141" s="139"/>
      <c r="I141" s="139"/>
      <c r="J141" s="139"/>
      <c r="K141" s="139"/>
      <c r="L141" s="139"/>
      <c r="M141" s="139"/>
      <c r="P141" s="154" t="s">
        <v>803</v>
      </c>
      <c r="Q141" s="556">
        <f>D-Pp!$O$8</f>
        <v>0</v>
      </c>
      <c r="R141" s="557" t="s">
        <v>59</v>
      </c>
      <c r="T141" s="154"/>
      <c r="U141" s="556"/>
      <c r="V141" s="557"/>
      <c r="W141" s="139"/>
      <c r="X141" s="139"/>
      <c r="Y141" s="139"/>
      <c r="Z141" s="572" t="str">
        <f>""</f>
        <v/>
      </c>
    </row>
    <row r="142" spans="1:29" s="140" customFormat="1" x14ac:dyDescent="0.25">
      <c r="A142" s="139"/>
      <c r="B142" s="28"/>
      <c r="C142" s="44"/>
      <c r="D142" s="139"/>
      <c r="E142" s="153"/>
      <c r="H142" s="139"/>
      <c r="I142" s="139"/>
      <c r="J142" s="139"/>
      <c r="K142" s="139"/>
      <c r="L142" s="139"/>
      <c r="M142" s="139"/>
      <c r="P142" s="154"/>
      <c r="Q142" s="556"/>
      <c r="R142" s="557"/>
      <c r="T142" s="154"/>
      <c r="U142" s="556"/>
      <c r="V142" s="557"/>
      <c r="W142" s="139"/>
      <c r="X142" s="139"/>
      <c r="Y142" s="139"/>
      <c r="Z142" s="572" t="str">
        <f>""</f>
        <v/>
      </c>
    </row>
    <row r="143" spans="1:29" s="140" customFormat="1" ht="15.75" x14ac:dyDescent="0.3">
      <c r="A143" s="139"/>
      <c r="B143" s="28"/>
      <c r="C143" s="44"/>
      <c r="D143" s="139"/>
      <c r="E143" s="153" t="s">
        <v>822</v>
      </c>
      <c r="H143" s="139"/>
      <c r="I143" s="139"/>
      <c r="J143" s="139"/>
      <c r="K143" s="139"/>
      <c r="L143" s="139"/>
      <c r="M143" s="139"/>
      <c r="P143" s="154" t="s">
        <v>805</v>
      </c>
      <c r="Q143" s="556">
        <f>Forcepier*Marm_pier+Forcepad*Marm_pad</f>
        <v>0</v>
      </c>
      <c r="R143" s="557" t="s">
        <v>38</v>
      </c>
      <c r="T143" s="154" t="s">
        <v>1260</v>
      </c>
      <c r="U143" s="556">
        <f>Forcepier_up*Marm_pier+Forcepad_up*Marm_pad</f>
        <v>0</v>
      </c>
      <c r="V143" s="589" t="s">
        <v>38</v>
      </c>
      <c r="W143" s="139"/>
      <c r="X143" s="139"/>
      <c r="Y143" s="139"/>
      <c r="Z143" s="572" t="str">
        <f>""</f>
        <v/>
      </c>
    </row>
    <row r="144" spans="1:29" x14ac:dyDescent="0.25">
      <c r="A144" s="139"/>
      <c r="B144" s="28"/>
      <c r="C144" s="44"/>
      <c r="D144" s="139"/>
      <c r="E144" s="153"/>
      <c r="F144" s="140"/>
      <c r="G144" s="140"/>
      <c r="H144" s="139"/>
      <c r="I144" s="139"/>
      <c r="J144" s="139"/>
      <c r="K144" s="139"/>
      <c r="L144" s="139"/>
      <c r="M144" s="139"/>
      <c r="N144" s="140"/>
      <c r="O144" s="140"/>
      <c r="P144" s="154"/>
      <c r="Q144" s="556"/>
      <c r="R144" s="557"/>
      <c r="S144" s="140"/>
      <c r="T144" s="154"/>
      <c r="U144" s="556"/>
      <c r="V144" s="557"/>
      <c r="W144" s="6"/>
      <c r="X144" s="6"/>
      <c r="Y144" s="6"/>
      <c r="Z144" s="572" t="str">
        <f>""</f>
        <v/>
      </c>
      <c r="AA144" s="335"/>
      <c r="AB144" s="335"/>
      <c r="AC144" s="335"/>
    </row>
    <row r="145" spans="1:29" ht="15.75" x14ac:dyDescent="0.3">
      <c r="A145" s="139"/>
      <c r="B145" s="28"/>
      <c r="C145" s="44"/>
      <c r="D145" s="139"/>
      <c r="E145" s="153" t="s">
        <v>823</v>
      </c>
      <c r="F145" s="140"/>
      <c r="G145" s="140"/>
      <c r="H145" s="139"/>
      <c r="I145" s="139"/>
      <c r="J145" s="139"/>
      <c r="K145" s="139"/>
      <c r="L145" s="139"/>
      <c r="M145" s="139"/>
      <c r="N145" s="140"/>
      <c r="O145" s="140"/>
      <c r="P145" s="154" t="s">
        <v>825</v>
      </c>
      <c r="Q145" s="556">
        <f xml:space="preserve"> IF(REV="F",MR_Pp/1.5,ɸPp*MR_Pp)</f>
        <v>0</v>
      </c>
      <c r="R145" s="589" t="s">
        <v>38</v>
      </c>
      <c r="S145" s="140"/>
      <c r="T145" s="154" t="s">
        <v>1261</v>
      </c>
      <c r="U145" s="556">
        <f xml:space="preserve"> IF(REV="F",MR_Pp_up/1.5,ɸPp*MR_Pp_up)</f>
        <v>0</v>
      </c>
      <c r="V145" s="589" t="s">
        <v>38</v>
      </c>
      <c r="W145" s="6"/>
      <c r="X145" s="6"/>
      <c r="Y145" s="6"/>
      <c r="Z145" s="572" t="str">
        <f>""</f>
        <v/>
      </c>
      <c r="AA145" s="335"/>
      <c r="AB145" s="335"/>
      <c r="AC145" s="335"/>
    </row>
    <row r="146" spans="1:29" x14ac:dyDescent="0.25">
      <c r="A146" s="6"/>
      <c r="B146" s="6"/>
      <c r="C146" s="6"/>
      <c r="D146" s="6"/>
      <c r="E146" s="23"/>
      <c r="F146" s="6"/>
      <c r="G146" s="6"/>
      <c r="H146" s="139"/>
      <c r="I146" s="139"/>
      <c r="J146" s="139"/>
      <c r="K146" s="139"/>
      <c r="L146" s="139"/>
      <c r="M146" s="152"/>
      <c r="N146" s="139"/>
      <c r="O146" s="139"/>
      <c r="P146" s="139"/>
      <c r="Q146" s="139"/>
      <c r="R146" s="140"/>
      <c r="S146" s="139"/>
      <c r="T146" s="6"/>
      <c r="U146" s="6"/>
      <c r="V146" s="6"/>
      <c r="W146" s="6"/>
      <c r="X146" s="6"/>
      <c r="Y146" s="6"/>
      <c r="Z146" s="572" t="str">
        <f>""</f>
        <v/>
      </c>
      <c r="AA146" s="335"/>
      <c r="AB146" s="335"/>
      <c r="AC146" s="335"/>
    </row>
    <row r="147" spans="1:29" x14ac:dyDescent="0.25">
      <c r="A147" s="6"/>
      <c r="B147" s="722" t="s">
        <v>466</v>
      </c>
      <c r="C147" s="722"/>
      <c r="D147" s="722"/>
      <c r="E147" s="722"/>
      <c r="F147" s="722"/>
      <c r="G147" s="722"/>
      <c r="H147" s="722"/>
      <c r="I147" s="722"/>
      <c r="J147" s="722"/>
      <c r="K147" s="722"/>
      <c r="L147" s="722"/>
      <c r="M147" s="722"/>
      <c r="N147" s="722"/>
      <c r="O147" s="722"/>
      <c r="P147" s="722"/>
      <c r="Q147" s="722"/>
      <c r="R147" s="722"/>
      <c r="S147" s="139"/>
      <c r="T147" s="63" t="s">
        <v>202</v>
      </c>
      <c r="U147" s="6"/>
      <c r="V147" s="6"/>
      <c r="W147" s="6"/>
      <c r="X147" s="6"/>
      <c r="Y147" s="6"/>
      <c r="Z147" s="572" t="str">
        <f>""</f>
        <v/>
      </c>
      <c r="AA147" s="335"/>
      <c r="AB147" s="335"/>
      <c r="AC147" s="335"/>
    </row>
    <row r="148" spans="1:29" x14ac:dyDescent="0.25">
      <c r="A148" s="6"/>
      <c r="B148" s="6"/>
      <c r="C148" s="6"/>
      <c r="D148" s="6"/>
      <c r="E148" s="23"/>
      <c r="F148" s="6"/>
      <c r="G148" s="6"/>
      <c r="J148" s="6"/>
      <c r="K148" s="6"/>
      <c r="L148" s="6"/>
      <c r="M148" s="6"/>
      <c r="N148" s="6"/>
      <c r="O148" s="8"/>
      <c r="P148" s="6"/>
      <c r="Q148" s="139"/>
      <c r="R148" s="6"/>
      <c r="S148" s="6"/>
      <c r="T148" s="64"/>
      <c r="U148" s="6"/>
      <c r="V148" s="6"/>
      <c r="W148" s="6"/>
      <c r="X148" s="6"/>
      <c r="Y148" s="335"/>
      <c r="Z148" s="572" t="str">
        <f>""</f>
        <v/>
      </c>
      <c r="AA148" s="6"/>
      <c r="AB148" s="335"/>
      <c r="AC148" s="335"/>
    </row>
    <row r="149" spans="1:29" x14ac:dyDescent="0.25">
      <c r="A149" s="6"/>
      <c r="B149" s="6"/>
      <c r="C149" s="6"/>
      <c r="D149" s="6"/>
      <c r="E149" s="23" t="s">
        <v>96</v>
      </c>
      <c r="F149" s="6" t="s">
        <v>144</v>
      </c>
      <c r="J149" s="6"/>
      <c r="K149" s="6"/>
      <c r="L149" s="6"/>
      <c r="M149" s="6"/>
      <c r="O149" s="8"/>
      <c r="P149" s="19" t="s">
        <v>806</v>
      </c>
      <c r="Q149" s="718" t="e">
        <f>((Cu + IF(REV="F", 1, 1.2)*(Wconc + Wsoil)) / N) + ((M + (Cu * Ecc/12) + (Sc * IF(Input!$D$45="Block", T, D + E)) - ΦMR_Pp) / (SM/12))</f>
        <v>#DIV/0!</v>
      </c>
      <c r="R149" s="720" t="s">
        <v>6</v>
      </c>
      <c r="S149" s="6"/>
      <c r="T149" s="726" t="e">
        <f>((Cu + IF(REV="F", 1, 1.2)*(Wconc + Wsoil + Wpiles)) / N) + ((M + (Cu * Ecc/12) + (Sc * IF(Input!$D$45="Block", T, D + E))) / (SM/12))</f>
        <v>#DIV/0!</v>
      </c>
      <c r="U149" s="6"/>
      <c r="V149" s="719"/>
      <c r="W149" s="6"/>
      <c r="X149" s="6"/>
      <c r="Y149" s="6"/>
      <c r="Z149" s="572" t="str">
        <f>""</f>
        <v/>
      </c>
      <c r="AA149" s="574"/>
      <c r="AB149" s="335"/>
      <c r="AC149" s="335"/>
    </row>
    <row r="150" spans="1:29" x14ac:dyDescent="0.25">
      <c r="A150" s="6"/>
      <c r="B150" s="6"/>
      <c r="C150" s="6"/>
      <c r="D150" s="6"/>
      <c r="E150" s="23"/>
      <c r="F150" s="6"/>
      <c r="J150" s="6"/>
      <c r="K150" s="6"/>
      <c r="L150" s="6"/>
      <c r="M150" s="6"/>
      <c r="O150" s="8"/>
      <c r="P150" s="19"/>
      <c r="Q150" s="718"/>
      <c r="R150" s="720"/>
      <c r="S150" s="6"/>
      <c r="T150" s="726"/>
      <c r="U150" s="6"/>
      <c r="V150" s="719"/>
      <c r="W150" s="6"/>
      <c r="X150" s="6"/>
      <c r="Y150" s="6"/>
      <c r="Z150" s="572" t="str">
        <f>""</f>
        <v/>
      </c>
      <c r="AA150" s="574"/>
      <c r="AB150" s="335"/>
      <c r="AC150" s="335"/>
    </row>
    <row r="151" spans="1:29" x14ac:dyDescent="0.25">
      <c r="A151" s="6"/>
      <c r="B151" s="6"/>
      <c r="C151" s="6"/>
      <c r="D151" s="6"/>
      <c r="E151" s="23"/>
      <c r="F151" s="6" t="s">
        <v>145</v>
      </c>
      <c r="J151" s="6"/>
      <c r="K151" s="6"/>
      <c r="L151" s="6"/>
      <c r="M151" s="6"/>
      <c r="N151" s="6"/>
      <c r="O151" s="8"/>
      <c r="P151" s="19" t="s">
        <v>807</v>
      </c>
      <c r="Q151" s="718"/>
      <c r="R151" s="720"/>
      <c r="S151" s="6"/>
      <c r="T151" s="726"/>
      <c r="U151" s="6"/>
      <c r="V151" s="719"/>
      <c r="W151" s="6"/>
      <c r="X151" s="6"/>
      <c r="Y151" s="6"/>
      <c r="Z151" s="572" t="str">
        <f>""</f>
        <v/>
      </c>
      <c r="AA151" s="335"/>
      <c r="AB151" s="335"/>
      <c r="AC151" s="335"/>
    </row>
    <row r="152" spans="1:29" x14ac:dyDescent="0.25">
      <c r="A152" s="6"/>
      <c r="B152" s="6"/>
      <c r="C152" s="6"/>
      <c r="D152" s="6"/>
      <c r="E152" s="23"/>
      <c r="F152" s="6"/>
      <c r="J152" s="6"/>
      <c r="K152" s="6"/>
      <c r="L152" s="6"/>
      <c r="M152" s="6"/>
      <c r="N152" s="6"/>
      <c r="O152" s="8"/>
      <c r="P152" s="19"/>
      <c r="Q152" s="718"/>
      <c r="R152" s="720"/>
      <c r="S152" s="6"/>
      <c r="T152" s="726"/>
      <c r="U152" s="6"/>
      <c r="V152" s="719"/>
      <c r="W152" s="6"/>
      <c r="X152" s="6"/>
      <c r="Y152" s="6"/>
      <c r="Z152" s="572" t="str">
        <f>""</f>
        <v/>
      </c>
      <c r="AA152" s="335"/>
      <c r="AB152" s="335"/>
      <c r="AC152" s="335"/>
    </row>
    <row r="153" spans="1:29" x14ac:dyDescent="0.25">
      <c r="A153" s="6"/>
      <c r="B153" s="6"/>
      <c r="C153" s="6"/>
      <c r="D153" s="6"/>
      <c r="E153" s="23"/>
      <c r="F153" s="6" t="s">
        <v>146</v>
      </c>
      <c r="J153" s="6"/>
      <c r="K153" s="6"/>
      <c r="L153" s="6"/>
      <c r="M153" s="6"/>
      <c r="N153" s="6"/>
      <c r="O153" s="8"/>
      <c r="P153" s="19" t="s">
        <v>808</v>
      </c>
      <c r="Q153" s="718"/>
      <c r="R153" s="720"/>
      <c r="S153" s="6"/>
      <c r="T153" s="726"/>
      <c r="U153" s="6"/>
      <c r="V153" s="719"/>
      <c r="W153" s="6"/>
      <c r="X153" s="6"/>
      <c r="Y153" s="6"/>
      <c r="Z153" s="572" t="str">
        <f>""</f>
        <v/>
      </c>
    </row>
    <row r="154" spans="1:29" x14ac:dyDescent="0.25">
      <c r="A154" s="6"/>
      <c r="B154" s="6"/>
      <c r="C154" s="6"/>
      <c r="D154" s="6"/>
      <c r="E154" s="23"/>
      <c r="F154" s="6"/>
      <c r="J154" s="6"/>
      <c r="K154" s="6"/>
      <c r="L154" s="6"/>
      <c r="M154" s="6"/>
      <c r="N154" s="6"/>
      <c r="O154" s="8"/>
      <c r="P154" s="19"/>
      <c r="Q154" s="718"/>
      <c r="R154" s="720"/>
      <c r="S154" s="6"/>
      <c r="T154" s="726"/>
      <c r="U154" s="6"/>
      <c r="V154" s="719"/>
      <c r="W154" s="6"/>
      <c r="X154" s="6"/>
      <c r="Y154" s="6"/>
      <c r="Z154" s="572" t="str">
        <f>""</f>
        <v/>
      </c>
    </row>
    <row r="155" spans="1:29" x14ac:dyDescent="0.25">
      <c r="A155" s="6"/>
      <c r="B155" s="6"/>
      <c r="C155" s="6"/>
      <c r="D155" s="6"/>
      <c r="E155" s="23"/>
      <c r="F155" s="6" t="s">
        <v>147</v>
      </c>
      <c r="J155" s="6"/>
      <c r="K155" s="6"/>
      <c r="L155" s="6"/>
      <c r="M155" s="6"/>
      <c r="N155" s="6"/>
      <c r="O155" s="8"/>
      <c r="P155" s="19" t="s">
        <v>809</v>
      </c>
      <c r="Q155" s="718"/>
      <c r="R155" s="720"/>
      <c r="S155" s="6"/>
      <c r="T155" s="726"/>
      <c r="U155" s="6"/>
      <c r="V155" s="719"/>
      <c r="W155" s="6"/>
      <c r="X155" s="6"/>
      <c r="Y155" s="6"/>
      <c r="Z155" s="572" t="str">
        <f>""</f>
        <v/>
      </c>
    </row>
    <row r="156" spans="1:29" x14ac:dyDescent="0.25">
      <c r="A156" s="6"/>
      <c r="B156" s="6"/>
      <c r="C156" s="6"/>
      <c r="D156" s="6"/>
      <c r="E156" s="23"/>
      <c r="F156" s="6"/>
      <c r="J156" s="6"/>
      <c r="K156" s="6"/>
      <c r="L156" s="6"/>
      <c r="M156" s="6"/>
      <c r="N156" s="6"/>
      <c r="O156" s="8"/>
      <c r="P156" s="6"/>
      <c r="Q156" s="139"/>
      <c r="R156" s="48"/>
      <c r="S156" s="6"/>
      <c r="T156" s="65"/>
      <c r="U156" s="6"/>
      <c r="V156" s="6"/>
      <c r="W156" s="6"/>
      <c r="X156" s="6"/>
      <c r="Y156" s="6"/>
      <c r="Z156" s="572" t="str">
        <f>""</f>
        <v/>
      </c>
    </row>
    <row r="157" spans="1:29" x14ac:dyDescent="0.25">
      <c r="A157" s="6"/>
      <c r="B157" s="6"/>
      <c r="C157" s="6"/>
      <c r="D157" s="6"/>
      <c r="E157" s="23" t="s">
        <v>98</v>
      </c>
      <c r="F157" s="6" t="s">
        <v>144</v>
      </c>
      <c r="J157" s="6"/>
      <c r="K157" s="6"/>
      <c r="L157" s="6"/>
      <c r="M157" s="6"/>
      <c r="N157" s="6"/>
      <c r="O157" s="8"/>
      <c r="P157" s="19" t="s">
        <v>810</v>
      </c>
      <c r="Q157" s="718" t="e">
        <f>((M + (Cu * Ecc/12) + (Sc * IF(Input!$D$45="Block", T, D + E)) - ΦMR_Pp_up) / (SM/12)) - ((IF(REV="F", Cu, 0.9*((Cu/1.2) + Wconc + IF(Input!D9 = "Self-Support", Wsoil, 0.5*Wsoil) + Wpiles))) / N) + Sw</f>
        <v>#DIV/0!</v>
      </c>
      <c r="R157" s="720" t="s">
        <v>6</v>
      </c>
      <c r="S157" s="6"/>
      <c r="T157" s="726" t="e">
        <f>((M + (Cu * Ecc/12) + (Sc * IF(Input!$D$45="Block", T, D + E))) / (SM/12)) - ((IF(REV="F", Cu, 0.9*((Cu/1.2) + Wconc + IF(Input!D9 = "Self-Support", Wsoil, 0.5*Wsoil) + Wpiles))) / N) + Sw</f>
        <v>#DIV/0!</v>
      </c>
      <c r="U157" s="6"/>
      <c r="V157" s="6"/>
      <c r="W157" s="6"/>
      <c r="X157" s="6"/>
      <c r="Y157" s="6"/>
      <c r="Z157" s="572" t="str">
        <f>""</f>
        <v/>
      </c>
    </row>
    <row r="158" spans="1:29" x14ac:dyDescent="0.25">
      <c r="A158" s="6"/>
      <c r="B158" s="6"/>
      <c r="C158" s="6"/>
      <c r="D158" s="6"/>
      <c r="E158" s="23"/>
      <c r="F158" s="6"/>
      <c r="J158" s="6"/>
      <c r="K158" s="6"/>
      <c r="L158" s="6"/>
      <c r="M158" s="6"/>
      <c r="N158" s="6"/>
      <c r="O158" s="8"/>
      <c r="P158" s="19"/>
      <c r="Q158" s="718"/>
      <c r="R158" s="720"/>
      <c r="S158" s="6"/>
      <c r="T158" s="726"/>
      <c r="U158" s="6"/>
      <c r="V158" s="6"/>
      <c r="W158" s="6"/>
      <c r="X158" s="6"/>
      <c r="Y158" s="6"/>
      <c r="Z158" s="572" t="str">
        <f>""</f>
        <v/>
      </c>
    </row>
    <row r="159" spans="1:29" x14ac:dyDescent="0.25">
      <c r="A159" s="6"/>
      <c r="B159" s="6"/>
      <c r="C159" s="6"/>
      <c r="D159" s="6"/>
      <c r="E159" s="23"/>
      <c r="F159" s="6" t="s">
        <v>148</v>
      </c>
      <c r="J159" s="6"/>
      <c r="K159" s="6"/>
      <c r="L159" s="6"/>
      <c r="M159" s="6"/>
      <c r="N159" s="6"/>
      <c r="O159" s="8"/>
      <c r="P159" s="19" t="s">
        <v>811</v>
      </c>
      <c r="Q159" s="718"/>
      <c r="R159" s="720"/>
      <c r="S159" s="6"/>
      <c r="T159" s="726"/>
      <c r="U159" s="6"/>
      <c r="V159" s="6"/>
      <c r="W159" s="6"/>
      <c r="X159" s="6"/>
      <c r="Y159" s="6"/>
      <c r="Z159" s="572" t="str">
        <f>""</f>
        <v/>
      </c>
    </row>
    <row r="160" spans="1:29" x14ac:dyDescent="0.25">
      <c r="A160" s="6"/>
      <c r="B160" s="6"/>
      <c r="C160" s="6"/>
      <c r="D160" s="6"/>
      <c r="E160" s="23"/>
      <c r="F160" s="6"/>
      <c r="J160" s="6"/>
      <c r="K160" s="6"/>
      <c r="L160" s="6"/>
      <c r="M160" s="6"/>
      <c r="N160" s="6"/>
      <c r="O160" s="8"/>
      <c r="P160" s="19"/>
      <c r="Q160" s="718"/>
      <c r="R160" s="720"/>
      <c r="S160" s="6"/>
      <c r="T160" s="726"/>
      <c r="U160" s="6"/>
      <c r="V160" s="6"/>
      <c r="W160" s="6"/>
      <c r="X160" s="6"/>
      <c r="Y160" s="6"/>
      <c r="Z160" s="572" t="str">
        <f>""</f>
        <v/>
      </c>
    </row>
    <row r="161" spans="1:26" x14ac:dyDescent="0.25">
      <c r="A161" s="6"/>
      <c r="B161" s="6"/>
      <c r="C161" s="6"/>
      <c r="D161" s="6"/>
      <c r="E161" s="23"/>
      <c r="F161" s="6" t="s">
        <v>146</v>
      </c>
      <c r="J161" s="6"/>
      <c r="K161" s="6"/>
      <c r="L161" s="6"/>
      <c r="M161" s="6"/>
      <c r="N161" s="6"/>
      <c r="O161" s="8"/>
      <c r="P161" s="19" t="s">
        <v>812</v>
      </c>
      <c r="Q161" s="718"/>
      <c r="R161" s="720"/>
      <c r="S161" s="6"/>
      <c r="T161" s="726"/>
      <c r="U161" s="6"/>
      <c r="V161" s="6"/>
      <c r="W161" s="6"/>
      <c r="X161" s="6"/>
      <c r="Y161" s="6"/>
      <c r="Z161" s="572" t="str">
        <f>""</f>
        <v/>
      </c>
    </row>
    <row r="162" spans="1:26" x14ac:dyDescent="0.25">
      <c r="A162" s="6"/>
      <c r="B162" s="6"/>
      <c r="C162" s="6"/>
      <c r="D162" s="6"/>
      <c r="E162" s="23"/>
      <c r="F162" s="6"/>
      <c r="J162" s="6"/>
      <c r="K162" s="6"/>
      <c r="L162" s="6"/>
      <c r="M162" s="6"/>
      <c r="N162" s="6"/>
      <c r="O162" s="8"/>
      <c r="P162" s="19"/>
      <c r="Q162" s="718"/>
      <c r="R162" s="720"/>
      <c r="S162" s="6"/>
      <c r="T162" s="726"/>
      <c r="U162" s="6"/>
      <c r="V162" s="6"/>
      <c r="W162" s="6"/>
      <c r="X162" s="6"/>
      <c r="Y162" s="6"/>
      <c r="Z162" s="572" t="str">
        <f>""</f>
        <v/>
      </c>
    </row>
    <row r="163" spans="1:26" x14ac:dyDescent="0.25">
      <c r="A163" s="6"/>
      <c r="B163" s="6"/>
      <c r="C163" s="6"/>
      <c r="D163" s="6"/>
      <c r="E163" s="23"/>
      <c r="F163" s="6" t="s">
        <v>147</v>
      </c>
      <c r="J163" s="6"/>
      <c r="K163" s="6"/>
      <c r="L163" s="6"/>
      <c r="M163" s="6"/>
      <c r="N163" s="6"/>
      <c r="O163" s="8"/>
      <c r="P163" s="19" t="s">
        <v>813</v>
      </c>
      <c r="Q163" s="718"/>
      <c r="R163" s="720"/>
      <c r="S163" s="6"/>
      <c r="T163" s="726"/>
      <c r="U163" s="6"/>
      <c r="V163" s="6"/>
      <c r="W163" s="6"/>
      <c r="X163" s="6"/>
      <c r="Y163" s="6"/>
      <c r="Z163" s="572" t="str">
        <f>""</f>
        <v/>
      </c>
    </row>
    <row r="164" spans="1:26" x14ac:dyDescent="0.25">
      <c r="A164" s="6"/>
      <c r="B164" s="6"/>
      <c r="C164" s="6"/>
      <c r="D164" s="6"/>
      <c r="E164" s="23"/>
      <c r="F164" s="6"/>
      <c r="J164" s="6"/>
      <c r="K164" s="6"/>
      <c r="L164" s="6"/>
      <c r="M164" s="6"/>
      <c r="N164" s="6"/>
      <c r="O164" s="8"/>
      <c r="P164" s="6"/>
      <c r="Q164" s="139"/>
      <c r="R164" s="48"/>
      <c r="S164" s="6"/>
      <c r="T164" s="64"/>
      <c r="U164" s="6"/>
      <c r="V164" s="6"/>
      <c r="W164" s="6"/>
      <c r="X164" s="6"/>
      <c r="Y164" s="6"/>
      <c r="Z164" s="572" t="str">
        <f>""</f>
        <v/>
      </c>
    </row>
    <row r="165" spans="1:26" x14ac:dyDescent="0.25">
      <c r="A165" s="6"/>
      <c r="B165" s="6"/>
      <c r="C165" s="6"/>
      <c r="D165" s="6"/>
      <c r="E165" s="23" t="s">
        <v>99</v>
      </c>
      <c r="F165" s="6" t="s">
        <v>144</v>
      </c>
      <c r="J165" s="6"/>
      <c r="K165" s="6"/>
      <c r="L165" s="6"/>
      <c r="M165" s="6"/>
      <c r="N165" s="6"/>
      <c r="O165" s="8"/>
      <c r="P165" s="19" t="s">
        <v>814</v>
      </c>
      <c r="Q165" s="718" t="e">
        <f>(((Tu * Ecc/12) + (Su * IF(Input!$D$45="Block", T, D + E)) - ΦMR_Pp_up) / (SM/12)) + (IF(REV="F", Tu, Tu - 0.9*(Wconc + IF(Input!D9 = "Self-Support", Wsoil, 0.5*Wsoil) + Wpiles)) / N) + Sw</f>
        <v>#DIV/0!</v>
      </c>
      <c r="R165" s="720" t="s">
        <v>6</v>
      </c>
      <c r="S165" s="6"/>
      <c r="T165" s="726" t="e">
        <f>(((Tu * Ecc/12) + (Su * IF(Input!$D$45="Block", T, D + E))) / (SM/12)) + (IF(REV="F", Tu, Tu - 0.9*(Wconc + IF(Input!D9 = "Self-Support", Wsoil, 0.5*Wsoil) + Wpiles)) / N) + Sw</f>
        <v>#DIV/0!</v>
      </c>
      <c r="U165" s="6"/>
      <c r="V165" s="6"/>
      <c r="W165" s="6"/>
      <c r="X165" s="6"/>
      <c r="Y165" s="6"/>
      <c r="Z165" s="572" t="str">
        <f>""</f>
        <v/>
      </c>
    </row>
    <row r="166" spans="1:26" x14ac:dyDescent="0.25">
      <c r="A166" s="6"/>
      <c r="B166" s="6"/>
      <c r="C166" s="6"/>
      <c r="D166" s="6"/>
      <c r="E166" s="23"/>
      <c r="F166" s="6"/>
      <c r="J166" s="6"/>
      <c r="K166" s="6"/>
      <c r="L166" s="6"/>
      <c r="M166" s="6"/>
      <c r="N166" s="6"/>
      <c r="O166" s="8"/>
      <c r="P166" s="19"/>
      <c r="Q166" s="718"/>
      <c r="R166" s="720"/>
      <c r="S166" s="6"/>
      <c r="T166" s="726"/>
      <c r="U166" s="6"/>
      <c r="V166" s="6"/>
      <c r="W166" s="6"/>
      <c r="X166" s="6"/>
      <c r="Y166" s="6"/>
      <c r="Z166" s="572" t="str">
        <f>""</f>
        <v/>
      </c>
    </row>
    <row r="167" spans="1:26" x14ac:dyDescent="0.25">
      <c r="A167" s="6"/>
      <c r="B167" s="6"/>
      <c r="C167" s="6"/>
      <c r="D167" s="6"/>
      <c r="E167" s="23"/>
      <c r="F167" s="6" t="s">
        <v>148</v>
      </c>
      <c r="J167" s="6"/>
      <c r="K167" s="6"/>
      <c r="L167" s="6"/>
      <c r="M167" s="6"/>
      <c r="N167" s="6"/>
      <c r="O167" s="8"/>
      <c r="P167" s="19" t="s">
        <v>815</v>
      </c>
      <c r="Q167" s="718"/>
      <c r="R167" s="720"/>
      <c r="S167" s="6"/>
      <c r="T167" s="726"/>
      <c r="U167" s="6"/>
      <c r="V167" s="6"/>
      <c r="W167" s="6"/>
      <c r="X167" s="6"/>
      <c r="Y167" s="6"/>
      <c r="Z167" s="572" t="str">
        <f>""</f>
        <v/>
      </c>
    </row>
    <row r="168" spans="1:26" x14ac:dyDescent="0.25">
      <c r="A168" s="6"/>
      <c r="B168" s="6"/>
      <c r="C168" s="6"/>
      <c r="D168" s="6"/>
      <c r="E168" s="23"/>
      <c r="F168" s="6"/>
      <c r="J168" s="6"/>
      <c r="K168" s="6"/>
      <c r="L168" s="6"/>
      <c r="M168" s="6"/>
      <c r="N168" s="6"/>
      <c r="O168" s="8"/>
      <c r="P168" s="19"/>
      <c r="Q168" s="718"/>
      <c r="R168" s="720"/>
      <c r="S168" s="6"/>
      <c r="T168" s="726"/>
      <c r="U168" s="6"/>
      <c r="V168" s="6"/>
      <c r="W168" s="6"/>
      <c r="X168" s="6"/>
      <c r="Y168" s="6"/>
      <c r="Z168" s="572" t="str">
        <f>""</f>
        <v/>
      </c>
    </row>
    <row r="169" spans="1:26" x14ac:dyDescent="0.25">
      <c r="A169" s="6"/>
      <c r="B169" s="6"/>
      <c r="C169" s="6"/>
      <c r="D169" s="6"/>
      <c r="E169" s="23"/>
      <c r="F169" s="6" t="s">
        <v>146</v>
      </c>
      <c r="J169" s="6"/>
      <c r="K169" s="6"/>
      <c r="L169" s="6"/>
      <c r="M169" s="6"/>
      <c r="N169" s="6"/>
      <c r="O169" s="8"/>
      <c r="P169" s="19" t="s">
        <v>816</v>
      </c>
      <c r="Q169" s="718"/>
      <c r="R169" s="720"/>
      <c r="S169" s="6"/>
      <c r="T169" s="726"/>
      <c r="U169" s="6"/>
      <c r="V169" s="6"/>
      <c r="W169" s="6"/>
      <c r="X169" s="6"/>
      <c r="Y169" s="6"/>
      <c r="Z169" s="572" t="str">
        <f>""</f>
        <v/>
      </c>
    </row>
    <row r="170" spans="1:26" x14ac:dyDescent="0.25">
      <c r="A170" s="6"/>
      <c r="B170" s="6"/>
      <c r="C170" s="6"/>
      <c r="D170" s="6"/>
      <c r="E170" s="23"/>
      <c r="F170" s="6"/>
      <c r="J170" s="6"/>
      <c r="K170" s="6"/>
      <c r="L170" s="6"/>
      <c r="M170" s="6"/>
      <c r="N170" s="6"/>
      <c r="O170" s="8"/>
      <c r="P170" s="19"/>
      <c r="Q170" s="718"/>
      <c r="R170" s="720"/>
      <c r="S170" s="6"/>
      <c r="T170" s="726"/>
      <c r="U170" s="6"/>
      <c r="V170" s="6"/>
      <c r="W170" s="6"/>
      <c r="X170" s="6"/>
      <c r="Y170" s="6"/>
      <c r="Z170" s="572" t="str">
        <f>""</f>
        <v/>
      </c>
    </row>
    <row r="171" spans="1:26" x14ac:dyDescent="0.25">
      <c r="A171" s="6"/>
      <c r="B171" s="6"/>
      <c r="C171" s="6"/>
      <c r="D171" s="6"/>
      <c r="E171" s="23"/>
      <c r="F171" s="6" t="s">
        <v>147</v>
      </c>
      <c r="J171" s="6"/>
      <c r="K171" s="6"/>
      <c r="L171" s="6"/>
      <c r="M171" s="6"/>
      <c r="N171" s="6"/>
      <c r="O171" s="8"/>
      <c r="P171" s="19" t="s">
        <v>817</v>
      </c>
      <c r="Q171" s="718"/>
      <c r="R171" s="720"/>
      <c r="S171" s="6"/>
      <c r="T171" s="726"/>
      <c r="U171" s="6"/>
      <c r="V171" s="6"/>
      <c r="W171" s="6"/>
      <c r="X171" s="6"/>
      <c r="Y171" s="6"/>
      <c r="Z171" s="572" t="str">
        <f>""</f>
        <v/>
      </c>
    </row>
    <row r="172" spans="1:26" x14ac:dyDescent="0.25">
      <c r="A172" s="6"/>
      <c r="B172" s="6"/>
      <c r="C172" s="6"/>
      <c r="D172" s="6"/>
      <c r="E172" s="23"/>
      <c r="F172" s="6"/>
      <c r="H172" s="6"/>
      <c r="I172" s="6"/>
      <c r="J172" s="6"/>
      <c r="K172" s="6"/>
      <c r="L172" s="6"/>
      <c r="M172" s="8"/>
      <c r="N172" s="19"/>
      <c r="O172" s="31"/>
      <c r="P172" s="30"/>
      <c r="Q172" s="6"/>
      <c r="R172" s="31"/>
      <c r="S172" s="6"/>
      <c r="T172" s="6"/>
      <c r="U172" s="6"/>
      <c r="V172" s="6"/>
      <c r="W172" s="6"/>
      <c r="X172" s="6"/>
      <c r="Y172" s="6"/>
      <c r="Z172" s="572" t="str">
        <f>""</f>
        <v/>
      </c>
    </row>
    <row r="173" spans="1:26" x14ac:dyDescent="0.25">
      <c r="A173" s="6"/>
      <c r="B173" s="722" t="s">
        <v>452</v>
      </c>
      <c r="C173" s="722"/>
      <c r="D173" s="722"/>
      <c r="E173" s="722"/>
      <c r="F173" s="722"/>
      <c r="G173" s="722"/>
      <c r="H173" s="722"/>
      <c r="I173" s="722"/>
      <c r="J173" s="722"/>
      <c r="K173" s="722"/>
      <c r="L173" s="722"/>
      <c r="M173" s="722"/>
      <c r="N173" s="722"/>
      <c r="O173" s="722"/>
      <c r="P173" s="722"/>
      <c r="Q173" s="722"/>
      <c r="R173" s="722"/>
      <c r="S173" s="6"/>
      <c r="T173" s="6"/>
      <c r="U173" s="6"/>
      <c r="V173" s="6"/>
      <c r="W173" s="6"/>
      <c r="X173" s="6"/>
      <c r="Y173" s="6"/>
      <c r="Z173" s="572" t="str">
        <f>""</f>
        <v/>
      </c>
    </row>
    <row r="174" spans="1:26" x14ac:dyDescent="0.25">
      <c r="A174" s="6"/>
      <c r="B174" s="6"/>
      <c r="C174" s="6"/>
      <c r="D174" s="6"/>
      <c r="E174" s="23"/>
      <c r="F174" s="6"/>
      <c r="H174" s="6"/>
      <c r="I174" s="6"/>
      <c r="J174" s="6"/>
      <c r="K174" s="6"/>
      <c r="L174" s="6"/>
      <c r="M174" s="8"/>
      <c r="N174" s="19"/>
      <c r="O174" s="31"/>
      <c r="P174" s="30"/>
      <c r="Q174" s="6"/>
      <c r="R174" s="31"/>
      <c r="S174" s="6"/>
      <c r="T174" s="6"/>
      <c r="U174" s="6"/>
      <c r="V174" s="6"/>
      <c r="W174" s="6"/>
      <c r="X174" s="6"/>
      <c r="Y174" s="6"/>
      <c r="Z174" s="572" t="str">
        <f>""</f>
        <v/>
      </c>
    </row>
    <row r="175" spans="1:26" x14ac:dyDescent="0.25">
      <c r="A175" s="6"/>
      <c r="B175" s="6"/>
      <c r="C175" s="6"/>
      <c r="D175" s="6"/>
      <c r="E175" s="23" t="s">
        <v>240</v>
      </c>
      <c r="F175" s="6"/>
      <c r="H175" s="6"/>
      <c r="I175" s="6"/>
      <c r="J175" s="6"/>
      <c r="K175" s="6" t="s">
        <v>241</v>
      </c>
      <c r="L175" s="6"/>
      <c r="M175" s="8"/>
      <c r="N175" s="19"/>
      <c r="O175" s="31"/>
      <c r="P175" s="49" t="s">
        <v>245</v>
      </c>
      <c r="Q175" s="721">
        <f>IF(Input!D35 = "Rectangular", MIN(Dx, Dy), IF(Input!D35 = "Circular", Input!D37 * SIN(RADIANS((360/Input!D36)/2)), smin_asym))</f>
        <v>0</v>
      </c>
      <c r="R175" s="730" t="s">
        <v>37</v>
      </c>
      <c r="S175" s="6"/>
      <c r="T175" s="6"/>
      <c r="U175" s="6"/>
      <c r="V175" s="6"/>
      <c r="W175" s="6"/>
      <c r="X175" s="6"/>
      <c r="Y175" s="6"/>
      <c r="Z175" s="572" t="str">
        <f>""</f>
        <v/>
      </c>
    </row>
    <row r="176" spans="1:26" x14ac:dyDescent="0.25">
      <c r="A176" s="6"/>
      <c r="B176" s="6"/>
      <c r="C176" s="6"/>
      <c r="D176" s="6"/>
      <c r="E176" s="23"/>
      <c r="F176" s="6"/>
      <c r="H176" s="6"/>
      <c r="I176" s="6"/>
      <c r="J176" s="6"/>
      <c r="K176" s="6"/>
      <c r="L176" s="6"/>
      <c r="M176" s="8"/>
      <c r="N176" s="19"/>
      <c r="O176" s="47"/>
      <c r="P176" s="49"/>
      <c r="Q176" s="721"/>
      <c r="R176" s="730"/>
      <c r="S176" s="6"/>
      <c r="T176" s="6"/>
      <c r="U176" s="6"/>
      <c r="V176" s="6"/>
      <c r="W176" s="6"/>
      <c r="X176" s="6"/>
      <c r="Y176" s="6"/>
      <c r="Z176" s="572" t="str">
        <f>""</f>
        <v/>
      </c>
    </row>
    <row r="177" spans="1:26" x14ac:dyDescent="0.25">
      <c r="A177" s="6"/>
      <c r="B177" s="6"/>
      <c r="C177" s="6"/>
      <c r="D177" s="6"/>
      <c r="E177" s="23"/>
      <c r="F177" s="6"/>
      <c r="H177" s="6"/>
      <c r="I177" s="6"/>
      <c r="J177" s="6"/>
      <c r="K177" s="6" t="s">
        <v>79</v>
      </c>
      <c r="L177" s="6"/>
      <c r="M177" s="8"/>
      <c r="N177" s="19"/>
      <c r="O177" s="31"/>
      <c r="P177" s="49" t="s">
        <v>242</v>
      </c>
      <c r="Q177" s="721"/>
      <c r="R177" s="730"/>
      <c r="S177" s="6"/>
      <c r="T177" s="6"/>
      <c r="U177" s="6"/>
      <c r="V177" s="6"/>
      <c r="W177" s="6"/>
      <c r="X177" s="6"/>
      <c r="Y177" s="6"/>
      <c r="Z177" s="572" t="str">
        <f>""</f>
        <v/>
      </c>
    </row>
    <row r="178" spans="1:26" x14ac:dyDescent="0.25">
      <c r="A178" s="6"/>
      <c r="B178" s="6"/>
      <c r="C178" s="6"/>
      <c r="D178" s="6"/>
      <c r="E178" s="23"/>
      <c r="F178" s="6"/>
      <c r="H178" s="6"/>
      <c r="I178" s="6"/>
      <c r="J178" s="6"/>
      <c r="K178" s="6"/>
      <c r="L178" s="6"/>
      <c r="M178" s="8"/>
      <c r="N178" s="19"/>
      <c r="O178" s="31"/>
      <c r="P178" s="30"/>
      <c r="Q178" s="721"/>
      <c r="R178" s="730"/>
      <c r="S178" s="6"/>
      <c r="T178" s="6"/>
      <c r="U178" s="6"/>
      <c r="V178" s="6"/>
      <c r="W178" s="6"/>
      <c r="X178" s="6"/>
      <c r="Y178" s="6"/>
      <c r="Z178" s="572" t="str">
        <f>""</f>
        <v/>
      </c>
    </row>
    <row r="179" spans="1:26" x14ac:dyDescent="0.25">
      <c r="A179" s="6"/>
      <c r="B179" s="6"/>
      <c r="C179" s="6"/>
      <c r="D179" s="6"/>
      <c r="E179" s="23"/>
      <c r="F179" s="6"/>
      <c r="H179" s="6"/>
      <c r="I179" s="6"/>
      <c r="J179" s="6"/>
      <c r="K179" s="6" t="s">
        <v>243</v>
      </c>
      <c r="L179" s="6"/>
      <c r="M179" s="8"/>
      <c r="N179" s="19"/>
      <c r="O179" s="31"/>
      <c r="P179" s="49" t="s">
        <v>444</v>
      </c>
      <c r="Q179" s="721"/>
      <c r="R179" s="730"/>
      <c r="S179" s="6"/>
      <c r="T179" s="6"/>
      <c r="U179" s="6"/>
      <c r="V179" s="6"/>
      <c r="W179" s="6"/>
      <c r="X179" s="6"/>
      <c r="Y179" s="6"/>
      <c r="Z179" s="572" t="str">
        <f>""</f>
        <v/>
      </c>
    </row>
    <row r="180" spans="1:26" x14ac:dyDescent="0.25">
      <c r="A180" s="6"/>
      <c r="B180" s="6"/>
      <c r="C180" s="6"/>
      <c r="D180" s="6"/>
      <c r="E180" s="23"/>
      <c r="F180" s="6"/>
      <c r="H180" s="6"/>
      <c r="I180" s="6"/>
      <c r="J180" s="6"/>
      <c r="K180" s="6"/>
      <c r="L180" s="6"/>
      <c r="M180" s="8"/>
      <c r="N180" s="19"/>
      <c r="O180" s="31"/>
      <c r="P180" s="30"/>
      <c r="Q180" s="6"/>
      <c r="R180" s="31"/>
      <c r="S180" s="6"/>
      <c r="T180" s="6"/>
      <c r="U180" s="6"/>
      <c r="V180" s="6"/>
      <c r="W180" s="6"/>
      <c r="X180" s="6"/>
      <c r="Y180" s="6"/>
      <c r="Z180" s="572" t="str">
        <f>""</f>
        <v/>
      </c>
    </row>
    <row r="181" spans="1:26" x14ac:dyDescent="0.25">
      <c r="A181" s="6"/>
      <c r="B181" s="6"/>
      <c r="C181" s="6"/>
      <c r="D181" s="6"/>
      <c r="E181" s="23" t="s">
        <v>247</v>
      </c>
      <c r="F181" s="6"/>
      <c r="H181" s="6"/>
      <c r="I181" s="6"/>
      <c r="J181" s="6"/>
      <c r="K181" s="6" t="s">
        <v>248</v>
      </c>
      <c r="L181" s="6"/>
      <c r="M181" s="8"/>
      <c r="N181" s="19"/>
      <c r="P181" s="50" t="s">
        <v>249</v>
      </c>
      <c r="Q181" s="719" t="e">
        <f>IF(OR(Input!D23 = "Pipe", Input!D23 = "Round"), Input!D26, IF(Input!D23 = "Square", Input!D26 * SQRT(2), VLOOKUP(Input!D24,Reference!D3:I13,3,FALSE)))</f>
        <v>#N/A</v>
      </c>
      <c r="R181" s="730" t="s">
        <v>37</v>
      </c>
      <c r="S181" s="6"/>
      <c r="T181" s="6"/>
      <c r="U181" s="6"/>
      <c r="V181" s="6"/>
      <c r="W181" s="6"/>
      <c r="X181" s="6"/>
      <c r="Y181" s="6"/>
      <c r="Z181" s="572" t="str">
        <f>""</f>
        <v/>
      </c>
    </row>
    <row r="182" spans="1:26" x14ac:dyDescent="0.25">
      <c r="A182" s="6"/>
      <c r="B182" s="6"/>
      <c r="C182" s="6"/>
      <c r="D182" s="6"/>
      <c r="E182" s="23"/>
      <c r="F182" s="6"/>
      <c r="H182" s="6"/>
      <c r="I182" s="6"/>
      <c r="J182" s="6"/>
      <c r="K182" s="6"/>
      <c r="L182" s="6"/>
      <c r="M182" s="8"/>
      <c r="N182" s="19"/>
      <c r="P182" s="47"/>
      <c r="Q182" s="719"/>
      <c r="R182" s="730"/>
      <c r="S182" s="6"/>
      <c r="T182" s="6"/>
      <c r="U182" s="6"/>
      <c r="V182" s="6"/>
      <c r="W182" s="6"/>
      <c r="X182" s="6"/>
      <c r="Y182" s="6"/>
      <c r="Z182" s="572" t="str">
        <f>""</f>
        <v/>
      </c>
    </row>
    <row r="183" spans="1:26" x14ac:dyDescent="0.25">
      <c r="A183" s="6"/>
      <c r="B183" s="6"/>
      <c r="C183" s="6"/>
      <c r="D183" s="6"/>
      <c r="E183" s="23"/>
      <c r="F183" s="6"/>
      <c r="H183" s="6"/>
      <c r="I183" s="6"/>
      <c r="J183" s="6"/>
      <c r="K183" s="6" t="s">
        <v>80</v>
      </c>
      <c r="L183" s="6"/>
      <c r="M183" s="8"/>
      <c r="N183" s="19"/>
      <c r="P183" s="50" t="s">
        <v>251</v>
      </c>
      <c r="Q183" s="719"/>
      <c r="R183" s="730"/>
      <c r="S183" s="6"/>
      <c r="T183" s="6"/>
      <c r="U183" s="6"/>
      <c r="V183" s="6"/>
      <c r="W183" s="6"/>
      <c r="X183" s="6"/>
      <c r="Y183" s="6"/>
      <c r="Z183" s="572" t="str">
        <f>""</f>
        <v/>
      </c>
    </row>
    <row r="184" spans="1:26" x14ac:dyDescent="0.25">
      <c r="A184" s="6"/>
      <c r="B184" s="6"/>
      <c r="C184" s="6"/>
      <c r="D184" s="6"/>
      <c r="E184" s="23"/>
      <c r="F184" s="6"/>
      <c r="H184" s="6"/>
      <c r="I184" s="6"/>
      <c r="J184" s="6"/>
      <c r="K184" s="6"/>
      <c r="L184" s="6"/>
      <c r="M184" s="8"/>
      <c r="N184" s="19"/>
      <c r="P184" s="50"/>
      <c r="Q184" s="719"/>
      <c r="R184" s="730"/>
      <c r="S184" s="6"/>
      <c r="T184" s="6"/>
      <c r="U184" s="6"/>
      <c r="V184" s="6"/>
      <c r="W184" s="6"/>
      <c r="X184" s="6"/>
      <c r="Y184" s="6"/>
      <c r="Z184" s="572" t="str">
        <f>""</f>
        <v/>
      </c>
    </row>
    <row r="185" spans="1:26" x14ac:dyDescent="0.25">
      <c r="A185" s="6"/>
      <c r="B185" s="6"/>
      <c r="C185" s="6"/>
      <c r="D185" s="6"/>
      <c r="E185" s="23"/>
      <c r="F185" s="6"/>
      <c r="H185" s="6"/>
      <c r="I185" s="6"/>
      <c r="J185" s="6"/>
      <c r="K185" s="6" t="s">
        <v>250</v>
      </c>
      <c r="L185" s="6"/>
      <c r="M185" s="8"/>
      <c r="N185" s="19"/>
      <c r="P185" s="50" t="s">
        <v>446</v>
      </c>
      <c r="Q185" s="719"/>
      <c r="R185" s="730"/>
      <c r="S185" s="6"/>
      <c r="T185" s="6"/>
      <c r="U185" s="6"/>
      <c r="V185" s="6"/>
      <c r="W185" s="6"/>
      <c r="X185" s="6"/>
      <c r="Y185" s="6"/>
      <c r="Z185" s="572" t="str">
        <f>""</f>
        <v/>
      </c>
    </row>
    <row r="186" spans="1:26" x14ac:dyDescent="0.25">
      <c r="A186" s="6"/>
      <c r="B186" s="6"/>
      <c r="C186" s="6"/>
      <c r="D186" s="6"/>
      <c r="E186" s="23"/>
      <c r="F186" s="6"/>
      <c r="H186" s="6"/>
      <c r="I186" s="6"/>
      <c r="J186" s="6"/>
      <c r="K186" s="6"/>
      <c r="L186" s="6"/>
      <c r="M186" s="8"/>
      <c r="N186" s="19"/>
      <c r="O186" s="31"/>
      <c r="P186" s="30"/>
      <c r="Q186" s="6"/>
      <c r="R186" s="31"/>
      <c r="S186" s="6"/>
      <c r="T186" s="6"/>
      <c r="U186" s="6"/>
      <c r="V186" s="6"/>
      <c r="W186" s="6"/>
      <c r="X186" s="6"/>
      <c r="Y186" s="6"/>
      <c r="Z186" s="572" t="str">
        <f>""</f>
        <v/>
      </c>
    </row>
    <row r="187" spans="1:26" x14ac:dyDescent="0.25">
      <c r="A187" s="6"/>
      <c r="B187" s="6"/>
      <c r="C187" s="6"/>
      <c r="D187" s="6"/>
      <c r="E187" s="23" t="s">
        <v>239</v>
      </c>
      <c r="F187" s="6"/>
      <c r="H187" s="6"/>
      <c r="I187" s="6"/>
      <c r="J187" s="6"/>
      <c r="K187" s="6"/>
      <c r="L187" s="6"/>
      <c r="M187" s="8"/>
      <c r="N187" s="19"/>
      <c r="O187" s="31"/>
      <c r="P187" s="49" t="s">
        <v>252</v>
      </c>
      <c r="Q187" s="45" t="e">
        <f>3*Dpile</f>
        <v>#N/A</v>
      </c>
      <c r="R187" s="51" t="s">
        <v>37</v>
      </c>
      <c r="S187" s="6"/>
      <c r="T187" s="6"/>
      <c r="U187" s="6"/>
      <c r="V187" s="6"/>
      <c r="W187" s="6"/>
      <c r="X187" s="6"/>
      <c r="Y187" s="6"/>
      <c r="Z187" s="572" t="str">
        <f>""</f>
        <v/>
      </c>
    </row>
    <row r="188" spans="1:26" x14ac:dyDescent="0.25">
      <c r="A188" s="6"/>
      <c r="B188" s="6"/>
      <c r="C188" s="6"/>
      <c r="D188" s="6"/>
      <c r="E188" s="23"/>
      <c r="F188" s="6"/>
      <c r="H188" s="6"/>
      <c r="I188" s="6"/>
      <c r="J188" s="6"/>
      <c r="K188" s="6"/>
      <c r="L188" s="6"/>
      <c r="M188" s="8"/>
      <c r="N188" s="19"/>
      <c r="O188" s="31"/>
      <c r="P188" s="30"/>
      <c r="Q188" s="6"/>
      <c r="R188" s="31"/>
      <c r="S188" s="6"/>
      <c r="T188" s="6"/>
      <c r="U188" s="6"/>
      <c r="V188" s="6"/>
      <c r="W188" s="6"/>
      <c r="X188" s="6"/>
      <c r="Y188" s="6"/>
      <c r="Z188" s="572" t="str">
        <f>""</f>
        <v/>
      </c>
    </row>
    <row r="189" spans="1:26" x14ac:dyDescent="0.25">
      <c r="A189" s="6"/>
      <c r="B189" s="6"/>
      <c r="C189" s="6"/>
      <c r="D189" s="6"/>
      <c r="E189" s="23" t="s">
        <v>253</v>
      </c>
      <c r="F189" s="6"/>
      <c r="I189" s="6"/>
      <c r="J189" s="6"/>
      <c r="K189" s="6"/>
      <c r="L189" s="6"/>
      <c r="M189" s="8"/>
      <c r="N189" s="19"/>
      <c r="O189" s="31"/>
      <c r="P189" s="19" t="s">
        <v>254</v>
      </c>
      <c r="Q189" s="8" t="e">
        <f>IF(s &gt;= smin, "No", "Yes")</f>
        <v>#N/A</v>
      </c>
      <c r="R189" s="31"/>
      <c r="S189" s="6"/>
      <c r="T189" s="6"/>
      <c r="U189" s="6"/>
      <c r="V189" s="6"/>
      <c r="W189" s="6"/>
      <c r="X189" s="6"/>
      <c r="Y189" s="6"/>
      <c r="Z189" s="572" t="str">
        <f>""</f>
        <v/>
      </c>
    </row>
    <row r="190" spans="1:26" x14ac:dyDescent="0.25">
      <c r="A190" s="6"/>
      <c r="B190" s="6"/>
      <c r="C190" s="6"/>
      <c r="D190" s="6"/>
      <c r="E190" s="23"/>
      <c r="F190" s="6"/>
      <c r="H190" s="6"/>
      <c r="I190" s="6"/>
      <c r="J190" s="6"/>
      <c r="K190" s="6"/>
      <c r="L190" s="6"/>
      <c r="M190" s="8"/>
      <c r="N190" s="19"/>
      <c r="O190" s="47"/>
      <c r="P190" s="46"/>
      <c r="Q190" s="6"/>
      <c r="R190" s="47"/>
      <c r="S190" s="6"/>
      <c r="T190" s="6"/>
      <c r="U190" s="6"/>
      <c r="V190" s="6"/>
      <c r="W190" s="6"/>
      <c r="X190" s="6"/>
      <c r="Y190" s="6"/>
      <c r="Z190" s="572" t="str">
        <f>""</f>
        <v/>
      </c>
    </row>
    <row r="191" spans="1:26" x14ac:dyDescent="0.25">
      <c r="A191" s="6"/>
      <c r="B191" s="6"/>
      <c r="C191" s="6"/>
      <c r="D191" s="6"/>
      <c r="E191" s="23" t="s">
        <v>267</v>
      </c>
      <c r="F191" s="6"/>
      <c r="G191" s="53" t="s">
        <v>268</v>
      </c>
      <c r="K191" s="6"/>
      <c r="L191" s="6"/>
      <c r="M191" s="8"/>
      <c r="N191" s="19"/>
      <c r="P191" s="19" t="s">
        <v>270</v>
      </c>
      <c r="Q191" s="718" t="e">
        <f xml:space="preserve"> IF(Q189 = "No", 1, IF(Input!D35 = "Rectangular", 1 - DEGREES(ATAN(Dpile / s)) * (((Ny - 1) * Nx + (Nx - 1) * Ny) / (90 * Nx * Ny)), 1 - (1/16)*IF(Input!D35 = "Asymmetric", 'Moment of Inertia'!D12, 2)))</f>
        <v>#N/A</v>
      </c>
      <c r="R191" s="47"/>
      <c r="S191" s="6"/>
      <c r="T191" s="6"/>
      <c r="U191" s="6"/>
      <c r="V191" s="6"/>
      <c r="W191" s="6"/>
      <c r="X191" s="6"/>
      <c r="Y191" s="6"/>
      <c r="Z191" s="572" t="str">
        <f>""</f>
        <v/>
      </c>
    </row>
    <row r="192" spans="1:26" x14ac:dyDescent="0.25">
      <c r="A192" s="6"/>
      <c r="B192" s="6"/>
      <c r="C192" s="6"/>
      <c r="D192" s="6"/>
      <c r="E192" s="23"/>
      <c r="F192" s="6"/>
      <c r="G192" s="53"/>
      <c r="I192" s="6"/>
      <c r="J192" s="6"/>
      <c r="K192" s="6"/>
      <c r="L192" s="6"/>
      <c r="M192" s="8"/>
      <c r="N192" s="19"/>
      <c r="O192" s="47"/>
      <c r="P192" s="46"/>
      <c r="Q192" s="718"/>
      <c r="R192" s="47"/>
      <c r="S192" s="6"/>
      <c r="T192" s="6"/>
      <c r="U192" s="6"/>
      <c r="V192" s="6"/>
      <c r="W192" s="6"/>
      <c r="X192" s="6"/>
      <c r="Y192" s="6"/>
      <c r="Z192" s="572" t="str">
        <f>""</f>
        <v/>
      </c>
    </row>
    <row r="193" spans="1:26" x14ac:dyDescent="0.25">
      <c r="A193" s="6"/>
      <c r="B193" s="6"/>
      <c r="C193" s="6"/>
      <c r="D193" s="6"/>
      <c r="E193" s="23"/>
      <c r="F193" s="6"/>
      <c r="G193" s="53" t="s">
        <v>269</v>
      </c>
      <c r="I193" s="6"/>
      <c r="J193" s="23"/>
      <c r="K193" s="6"/>
      <c r="L193" s="6"/>
      <c r="M193" s="8"/>
      <c r="N193" s="19"/>
      <c r="O193" s="47"/>
      <c r="P193" s="19" t="s">
        <v>255</v>
      </c>
      <c r="Q193" s="718"/>
      <c r="R193" s="47"/>
      <c r="S193" s="6"/>
      <c r="T193" s="6"/>
      <c r="U193" s="6"/>
      <c r="V193" s="6"/>
      <c r="W193" s="6"/>
      <c r="X193" s="6"/>
      <c r="Y193" s="6"/>
      <c r="Z193" s="572" t="str">
        <f>""</f>
        <v/>
      </c>
    </row>
    <row r="194" spans="1:26" x14ac:dyDescent="0.25">
      <c r="A194" s="6"/>
      <c r="B194" s="6"/>
      <c r="C194" s="6"/>
      <c r="D194" s="6"/>
      <c r="E194" s="23"/>
      <c r="F194" s="6"/>
      <c r="H194" s="6"/>
      <c r="I194" s="6"/>
      <c r="J194" s="6"/>
      <c r="K194" s="6"/>
      <c r="L194" s="6"/>
      <c r="M194" s="8"/>
      <c r="N194" s="19"/>
      <c r="O194" s="47"/>
      <c r="P194" s="46"/>
      <c r="Q194" s="718"/>
      <c r="R194" s="47"/>
      <c r="S194" s="6"/>
      <c r="T194" s="6"/>
      <c r="U194" s="6"/>
      <c r="V194" s="6"/>
      <c r="W194" s="6"/>
      <c r="X194" s="6"/>
      <c r="Y194" s="6"/>
      <c r="Z194" s="572" t="str">
        <f>""</f>
        <v/>
      </c>
    </row>
    <row r="195" spans="1:26" x14ac:dyDescent="0.25">
      <c r="A195" s="6"/>
      <c r="B195" s="6"/>
      <c r="C195" s="6"/>
      <c r="D195" s="6"/>
      <c r="E195" s="23"/>
      <c r="F195" s="6"/>
      <c r="G195" s="53" t="s">
        <v>271</v>
      </c>
      <c r="H195" s="6"/>
      <c r="I195" s="6"/>
      <c r="J195" s="6"/>
      <c r="K195" s="6"/>
      <c r="L195" s="6"/>
      <c r="M195" s="8"/>
      <c r="N195" s="19"/>
      <c r="O195" s="47"/>
      <c r="P195" s="49" t="s">
        <v>272</v>
      </c>
      <c r="Q195" s="718"/>
      <c r="R195" s="47"/>
      <c r="S195" s="6"/>
      <c r="T195" s="6"/>
      <c r="U195" s="6"/>
      <c r="V195" s="6"/>
      <c r="W195" s="6"/>
      <c r="X195" s="6"/>
      <c r="Y195" s="6"/>
      <c r="Z195" s="572" t="str">
        <f>""</f>
        <v/>
      </c>
    </row>
    <row r="196" spans="1:26" x14ac:dyDescent="0.25">
      <c r="A196" s="6"/>
      <c r="B196" s="6"/>
      <c r="C196" s="6"/>
      <c r="D196" s="6"/>
      <c r="E196" s="23"/>
      <c r="F196" s="6"/>
      <c r="H196" s="6"/>
      <c r="I196" s="6"/>
      <c r="J196" s="6"/>
      <c r="K196" s="6"/>
      <c r="L196" s="6"/>
      <c r="M196" s="8"/>
      <c r="N196" s="19"/>
      <c r="O196" s="47"/>
      <c r="P196" s="46"/>
      <c r="Q196" s="6"/>
      <c r="R196" s="47"/>
      <c r="S196" s="6"/>
      <c r="T196" s="6"/>
      <c r="U196" s="6"/>
      <c r="V196" s="6"/>
      <c r="W196" s="6"/>
      <c r="X196" s="6"/>
      <c r="Y196" s="6"/>
      <c r="Z196" s="572" t="str">
        <f>""</f>
        <v/>
      </c>
    </row>
    <row r="197" spans="1:26" x14ac:dyDescent="0.25">
      <c r="A197" s="6"/>
      <c r="B197" s="722" t="s">
        <v>453</v>
      </c>
      <c r="C197" s="722"/>
      <c r="D197" s="722"/>
      <c r="E197" s="722"/>
      <c r="F197" s="722"/>
      <c r="G197" s="722"/>
      <c r="H197" s="722"/>
      <c r="I197" s="722"/>
      <c r="J197" s="722"/>
      <c r="K197" s="722"/>
      <c r="L197" s="722"/>
      <c r="M197" s="722"/>
      <c r="N197" s="722"/>
      <c r="O197" s="722"/>
      <c r="P197" s="722"/>
      <c r="Q197" s="722"/>
      <c r="R197" s="722"/>
      <c r="S197" s="6"/>
      <c r="T197" s="6"/>
      <c r="U197" s="6"/>
      <c r="V197" s="6"/>
      <c r="W197" s="6"/>
      <c r="X197" s="6"/>
      <c r="Y197" s="6"/>
      <c r="Z197" s="572" t="str">
        <f>""</f>
        <v/>
      </c>
    </row>
    <row r="198" spans="1:26" x14ac:dyDescent="0.25">
      <c r="A198" s="6"/>
      <c r="B198" s="6"/>
      <c r="C198" s="6"/>
      <c r="D198" s="6"/>
      <c r="E198" s="23"/>
      <c r="F198" s="6"/>
      <c r="G198" s="6"/>
      <c r="H198" s="6"/>
      <c r="I198" s="6"/>
      <c r="J198" s="6"/>
      <c r="K198" s="6"/>
      <c r="L198" s="6"/>
      <c r="M198" s="8"/>
      <c r="N198" s="6"/>
      <c r="O198" s="6"/>
      <c r="P198" s="6"/>
      <c r="Q198" s="6"/>
      <c r="R198" s="6"/>
      <c r="S198" s="6"/>
      <c r="T198" s="6"/>
      <c r="U198" s="6"/>
      <c r="V198" s="6"/>
      <c r="W198" s="6"/>
      <c r="X198" s="6"/>
      <c r="Y198" s="6"/>
      <c r="Z198" s="572" t="str">
        <f>""</f>
        <v/>
      </c>
    </row>
    <row r="199" spans="1:26" x14ac:dyDescent="0.25">
      <c r="A199" s="6"/>
      <c r="B199" s="6"/>
      <c r="C199" s="6"/>
      <c r="D199" s="6"/>
      <c r="E199" s="23" t="s">
        <v>96</v>
      </c>
      <c r="G199" s="6" t="s">
        <v>192</v>
      </c>
      <c r="J199" s="6"/>
      <c r="L199" s="6"/>
      <c r="N199" s="6"/>
      <c r="O199" s="8"/>
      <c r="P199" s="19" t="s">
        <v>273</v>
      </c>
      <c r="Q199" s="727" t="e">
        <f xml:space="preserve"> IF(Input!$D$41 = "Yes", Input!$D$42, Eg) * Cn * IF(REV = "F",  1 / FS_C, ɸc)</f>
        <v>#N/A</v>
      </c>
      <c r="R199" s="720" t="s">
        <v>6</v>
      </c>
      <c r="S199" s="6"/>
      <c r="T199" s="6"/>
      <c r="U199" s="6"/>
      <c r="V199" s="6"/>
      <c r="W199" s="6"/>
      <c r="X199" s="6"/>
      <c r="Y199" s="6"/>
      <c r="Z199" s="572" t="str">
        <f>""</f>
        <v/>
      </c>
    </row>
    <row r="200" spans="1:26" x14ac:dyDescent="0.25">
      <c r="A200" s="6"/>
      <c r="B200" s="6"/>
      <c r="C200" s="6"/>
      <c r="D200" s="6"/>
      <c r="E200" s="23"/>
      <c r="F200" s="6"/>
      <c r="G200" s="6"/>
      <c r="J200" s="6"/>
      <c r="L200" s="6"/>
      <c r="N200" s="6"/>
      <c r="O200" s="8"/>
      <c r="P200" s="19"/>
      <c r="Q200" s="727"/>
      <c r="R200" s="720"/>
      <c r="S200" s="6"/>
      <c r="T200" s="6"/>
      <c r="U200" s="6"/>
      <c r="V200" s="6"/>
      <c r="W200" s="6"/>
      <c r="X200" s="6"/>
      <c r="Y200" s="6"/>
      <c r="Z200" s="572" t="str">
        <f>""</f>
        <v/>
      </c>
    </row>
    <row r="201" spans="1:26" x14ac:dyDescent="0.25">
      <c r="A201" s="6"/>
      <c r="B201" s="6"/>
      <c r="C201" s="6"/>
      <c r="D201" s="6"/>
      <c r="E201" s="23"/>
      <c r="F201" s="6"/>
      <c r="G201" s="6" t="s">
        <v>824</v>
      </c>
      <c r="J201" s="6"/>
      <c r="L201" s="6"/>
      <c r="N201" s="6"/>
      <c r="O201" s="8"/>
      <c r="P201" s="19" t="s">
        <v>274</v>
      </c>
      <c r="Q201" s="727"/>
      <c r="R201" s="720"/>
      <c r="S201" s="6"/>
      <c r="T201" s="6"/>
      <c r="U201" s="6"/>
      <c r="V201" s="6"/>
      <c r="W201" s="6"/>
      <c r="X201" s="6"/>
      <c r="Y201" s="6"/>
      <c r="Z201" s="572" t="str">
        <f>""</f>
        <v/>
      </c>
    </row>
    <row r="202" spans="1:26" x14ac:dyDescent="0.25">
      <c r="A202" s="6"/>
      <c r="B202" s="6"/>
      <c r="C202" s="6"/>
      <c r="D202" s="6"/>
      <c r="E202" s="23"/>
      <c r="F202" s="6"/>
      <c r="G202" s="6"/>
      <c r="J202" s="6"/>
      <c r="L202" s="6"/>
      <c r="M202" s="6"/>
      <c r="N202" s="6"/>
      <c r="O202" s="8"/>
      <c r="P202" s="6"/>
      <c r="Q202" s="6"/>
      <c r="R202" s="6"/>
      <c r="S202" s="6"/>
      <c r="T202" s="6"/>
      <c r="U202" s="6"/>
      <c r="V202" s="6"/>
      <c r="W202" s="6"/>
      <c r="X202" s="6"/>
      <c r="Y202" s="6"/>
      <c r="Z202" s="572" t="str">
        <f>""</f>
        <v/>
      </c>
    </row>
    <row r="203" spans="1:26" x14ac:dyDescent="0.25">
      <c r="A203" s="6"/>
      <c r="B203" s="6"/>
      <c r="C203" s="6"/>
      <c r="D203" s="6"/>
      <c r="E203" s="23" t="s">
        <v>193</v>
      </c>
      <c r="F203" s="6"/>
      <c r="G203" s="6" t="s">
        <v>192</v>
      </c>
      <c r="J203" s="6"/>
      <c r="K203" s="32" t="s">
        <v>194</v>
      </c>
      <c r="L203" s="42"/>
      <c r="M203" s="6"/>
      <c r="N203" s="6"/>
      <c r="O203" s="8"/>
      <c r="P203" s="19" t="s">
        <v>275</v>
      </c>
      <c r="Q203" s="727" t="e">
        <f>IF(Input!$D$41 = "Yes", Input!$D$42, Eg) * IF(REV = "F", MIN(((Tn + IF(Input!$D$9 = "Self-Support", Usoil, 0.5 * Usoil)) / FS_U) + (IF(Input!$D$9 = "Self-Support", Wsoil, 0.5*Wsoil) / 2) + ((Wconc + Wpiles) / 1.25), ((Tn + IF(Input!$D$9 = "Self-Support", Usoil, 0.5 * Usoil)) / FS_U) + ((IF(Input!$D$9 = "Self-Support", Wsoil, 0.5*Wsoil) + Wconc + Wpiles) / 1.5)), IF(Input!$D$31="Tapered / Straight", ɸtp, ɸu) * (Tn + IF(Input!$D$9 = "Self-Support", Usoil, 0.5 * Usoil)))</f>
        <v>#N/A</v>
      </c>
      <c r="R203" s="720" t="s">
        <v>6</v>
      </c>
      <c r="S203" s="6"/>
      <c r="T203" s="6"/>
      <c r="U203" s="6"/>
      <c r="V203" s="6"/>
      <c r="W203" s="6"/>
      <c r="X203" s="6"/>
      <c r="Y203" s="6"/>
      <c r="Z203" s="572" t="str">
        <f>""</f>
        <v/>
      </c>
    </row>
    <row r="204" spans="1:26" x14ac:dyDescent="0.25">
      <c r="A204" s="6"/>
      <c r="B204" s="6"/>
      <c r="C204" s="6"/>
      <c r="D204" s="6"/>
      <c r="E204" s="23"/>
      <c r="F204" s="6"/>
      <c r="G204" s="6"/>
      <c r="J204" s="6"/>
      <c r="K204" s="32"/>
      <c r="L204" s="42"/>
      <c r="M204" s="6"/>
      <c r="N204" s="6"/>
      <c r="O204" s="8"/>
      <c r="P204" s="19"/>
      <c r="Q204" s="727"/>
      <c r="R204" s="720"/>
      <c r="S204" s="6"/>
      <c r="T204" s="6"/>
      <c r="U204" s="6"/>
      <c r="V204" s="6"/>
      <c r="W204" s="6"/>
      <c r="X204" s="6"/>
      <c r="Y204" s="6"/>
      <c r="Z204" s="572" t="str">
        <f>""</f>
        <v/>
      </c>
    </row>
    <row r="205" spans="1:26" x14ac:dyDescent="0.25">
      <c r="A205" s="6"/>
      <c r="B205" s="6"/>
      <c r="C205" s="6"/>
      <c r="D205" s="6"/>
      <c r="E205" s="23"/>
      <c r="F205" s="6"/>
      <c r="G205" s="6"/>
      <c r="J205" s="6"/>
      <c r="K205" s="32"/>
      <c r="L205" s="42"/>
      <c r="M205" s="6"/>
      <c r="N205" s="6"/>
      <c r="O205" s="8"/>
      <c r="P205" s="19" t="s">
        <v>276</v>
      </c>
      <c r="Q205" s="727"/>
      <c r="R205" s="720"/>
      <c r="S205" s="6"/>
      <c r="T205" s="6"/>
      <c r="U205" s="6"/>
      <c r="V205" s="6"/>
      <c r="W205" s="6"/>
      <c r="X205" s="6"/>
      <c r="Y205" s="6"/>
      <c r="Z205" s="572" t="str">
        <f>""</f>
        <v/>
      </c>
    </row>
    <row r="206" spans="1:26" x14ac:dyDescent="0.25">
      <c r="A206" s="6"/>
      <c r="B206" s="6"/>
      <c r="C206" s="6"/>
      <c r="D206" s="6"/>
      <c r="E206" s="23"/>
      <c r="F206" s="6"/>
      <c r="G206" s="6"/>
      <c r="J206" s="6"/>
      <c r="K206" s="6"/>
      <c r="L206" s="6"/>
      <c r="M206" s="6"/>
      <c r="N206" s="6"/>
      <c r="O206" s="8"/>
      <c r="P206" s="6"/>
      <c r="Q206" s="727"/>
      <c r="R206" s="720"/>
      <c r="S206" s="6"/>
      <c r="T206" s="6"/>
      <c r="U206" s="6"/>
      <c r="V206" s="6"/>
      <c r="W206" s="6"/>
      <c r="X206" s="6"/>
      <c r="Y206" s="6"/>
      <c r="Z206" s="572" t="str">
        <f>""</f>
        <v/>
      </c>
    </row>
    <row r="207" spans="1:26" x14ac:dyDescent="0.25">
      <c r="A207" s="6"/>
      <c r="B207" s="6"/>
      <c r="C207" s="6"/>
      <c r="D207" s="6"/>
      <c r="E207" s="23"/>
      <c r="F207" s="6"/>
      <c r="G207" s="6" t="s">
        <v>824</v>
      </c>
      <c r="J207" s="6"/>
      <c r="K207" s="6"/>
      <c r="L207" s="6"/>
      <c r="M207" s="6"/>
      <c r="N207" s="6"/>
      <c r="O207" s="8"/>
      <c r="P207" s="19" t="s">
        <v>277</v>
      </c>
      <c r="Q207" s="727"/>
      <c r="R207" s="720"/>
      <c r="S207" s="6"/>
      <c r="T207" s="6"/>
      <c r="U207" s="6"/>
      <c r="V207" s="6"/>
      <c r="W207" s="6"/>
      <c r="X207" s="6"/>
      <c r="Y207" s="6"/>
      <c r="Z207" s="572" t="str">
        <f>""</f>
        <v/>
      </c>
    </row>
    <row r="208" spans="1:26" x14ac:dyDescent="0.25">
      <c r="A208" s="6"/>
      <c r="B208" s="6"/>
      <c r="C208" s="6"/>
      <c r="D208" s="6"/>
      <c r="E208" s="23"/>
      <c r="F208" s="6"/>
      <c r="G208" s="6"/>
      <c r="H208" s="6"/>
      <c r="I208" s="6"/>
      <c r="J208" s="6"/>
      <c r="K208" s="6"/>
      <c r="L208" s="6"/>
      <c r="M208" s="8"/>
      <c r="N208" s="6"/>
      <c r="O208" s="6"/>
      <c r="P208" s="6"/>
      <c r="Q208" s="6"/>
      <c r="R208" s="6"/>
      <c r="S208" s="6"/>
      <c r="T208" s="6"/>
      <c r="U208" s="6"/>
      <c r="V208" s="6"/>
      <c r="W208" s="6"/>
      <c r="X208" s="6"/>
      <c r="Y208" s="6"/>
      <c r="Z208" s="572" t="str">
        <f>""</f>
        <v/>
      </c>
    </row>
    <row r="209" spans="1:26" x14ac:dyDescent="0.25">
      <c r="A209" s="6"/>
      <c r="B209" s="6"/>
      <c r="C209" s="6"/>
      <c r="D209" s="6"/>
      <c r="E209" s="23"/>
      <c r="F209" s="6"/>
      <c r="G209" s="725" t="s">
        <v>236</v>
      </c>
      <c r="H209" s="725"/>
      <c r="I209" s="725"/>
      <c r="J209" s="725"/>
      <c r="K209" s="725"/>
      <c r="L209" s="725"/>
      <c r="M209" s="725"/>
      <c r="N209" s="725"/>
      <c r="O209" s="725"/>
      <c r="P209" s="725"/>
      <c r="Q209" s="725"/>
      <c r="R209" s="725"/>
      <c r="S209" s="6"/>
      <c r="T209" s="6"/>
      <c r="U209" s="6"/>
      <c r="V209" s="6"/>
      <c r="W209" s="6"/>
      <c r="X209" s="6"/>
      <c r="Y209" s="6"/>
      <c r="Z209" s="572" t="str">
        <f>""</f>
        <v/>
      </c>
    </row>
    <row r="210" spans="1:26" x14ac:dyDescent="0.25">
      <c r="A210" s="6"/>
      <c r="B210" s="6"/>
      <c r="C210" s="6"/>
      <c r="D210" s="6"/>
      <c r="E210" s="23"/>
      <c r="F210" s="6"/>
      <c r="G210" s="725"/>
      <c r="H210" s="725"/>
      <c r="I210" s="725"/>
      <c r="J210" s="725"/>
      <c r="K210" s="725"/>
      <c r="L210" s="725"/>
      <c r="M210" s="725"/>
      <c r="N210" s="725"/>
      <c r="O210" s="725"/>
      <c r="P210" s="725"/>
      <c r="Q210" s="725"/>
      <c r="R210" s="725"/>
      <c r="S210" s="6"/>
      <c r="T210" s="6"/>
      <c r="U210" s="6"/>
      <c r="V210" s="6"/>
      <c r="W210" s="6"/>
      <c r="X210" s="6"/>
      <c r="Y210" s="6"/>
      <c r="Z210" s="572" t="str">
        <f>""</f>
        <v/>
      </c>
    </row>
    <row r="211" spans="1:26" x14ac:dyDescent="0.25">
      <c r="A211" s="6"/>
      <c r="B211" s="6"/>
      <c r="C211" s="6"/>
      <c r="D211" s="6"/>
      <c r="E211" s="23"/>
      <c r="F211" s="6"/>
      <c r="G211" s="6"/>
      <c r="H211" s="6"/>
      <c r="I211" s="6"/>
      <c r="J211" s="6"/>
      <c r="K211" s="6"/>
      <c r="L211" s="6"/>
      <c r="M211" s="8"/>
      <c r="N211" s="6"/>
      <c r="O211" s="6"/>
      <c r="P211" s="6"/>
      <c r="Q211" s="6"/>
      <c r="R211" s="6"/>
      <c r="S211" s="6"/>
      <c r="T211" s="6"/>
      <c r="U211" s="6"/>
      <c r="V211" s="6"/>
      <c r="W211" s="6"/>
      <c r="X211" s="6"/>
      <c r="Y211" s="6"/>
      <c r="Z211" s="572" t="str">
        <f>""</f>
        <v/>
      </c>
    </row>
    <row r="212" spans="1:26" x14ac:dyDescent="0.25">
      <c r="A212" s="6"/>
      <c r="B212" s="722" t="s">
        <v>454</v>
      </c>
      <c r="C212" s="722"/>
      <c r="D212" s="722"/>
      <c r="E212" s="722"/>
      <c r="F212" s="722"/>
      <c r="G212" s="722"/>
      <c r="H212" s="722"/>
      <c r="I212" s="722"/>
      <c r="J212" s="722"/>
      <c r="K212" s="722"/>
      <c r="L212" s="722"/>
      <c r="M212" s="722"/>
      <c r="N212" s="722"/>
      <c r="O212" s="722"/>
      <c r="P212" s="722"/>
      <c r="Q212" s="722"/>
      <c r="R212" s="722"/>
      <c r="S212" s="6"/>
      <c r="T212" s="6"/>
      <c r="U212" s="6"/>
      <c r="V212" s="6"/>
      <c r="W212" s="6"/>
      <c r="X212" s="6"/>
      <c r="Y212" s="6"/>
      <c r="Z212" s="572" t="str">
        <f>""</f>
        <v/>
      </c>
    </row>
    <row r="213" spans="1:26" x14ac:dyDescent="0.25">
      <c r="A213" s="6"/>
      <c r="B213" s="9"/>
      <c r="C213" s="6"/>
      <c r="D213" s="6"/>
      <c r="E213" s="23"/>
      <c r="F213" s="6"/>
      <c r="G213" s="6"/>
      <c r="H213" s="6"/>
      <c r="I213" s="6"/>
      <c r="J213" s="6"/>
      <c r="K213" s="6"/>
      <c r="L213" s="6"/>
      <c r="M213" s="8"/>
      <c r="N213" s="6"/>
      <c r="O213" s="6"/>
      <c r="P213" s="6"/>
      <c r="Q213" s="6"/>
      <c r="R213" s="6"/>
      <c r="S213" s="6"/>
      <c r="T213" s="6"/>
      <c r="U213" s="6"/>
      <c r="V213" s="6"/>
      <c r="W213" s="6"/>
      <c r="X213" s="6"/>
      <c r="Y213" s="6"/>
      <c r="Z213" s="572" t="str">
        <f>""</f>
        <v/>
      </c>
    </row>
    <row r="214" spans="1:26" x14ac:dyDescent="0.25">
      <c r="A214" s="6"/>
      <c r="B214" s="9"/>
      <c r="C214" s="6"/>
      <c r="D214" s="141" t="s">
        <v>831</v>
      </c>
      <c r="E214" s="23"/>
      <c r="F214" s="6"/>
      <c r="G214" s="6"/>
      <c r="H214" s="6"/>
      <c r="I214" s="6"/>
      <c r="J214" s="6"/>
      <c r="K214" s="6"/>
      <c r="L214" s="6"/>
      <c r="M214" s="8"/>
      <c r="N214" s="6"/>
      <c r="O214" s="6"/>
      <c r="P214" s="160" t="s">
        <v>827</v>
      </c>
      <c r="Q214" s="161">
        <f xml:space="preserve"> IF(Input!$D$57="Circular",(di^2)*(PI()/4),(di^2))*144</f>
        <v>0</v>
      </c>
      <c r="R214" s="162" t="s">
        <v>826</v>
      </c>
      <c r="S214" s="6"/>
      <c r="T214" s="6"/>
      <c r="U214" s="6"/>
      <c r="V214" s="6"/>
      <c r="W214" s="6"/>
      <c r="X214" s="6"/>
      <c r="Y214" s="6"/>
      <c r="Z214" s="572" t="str">
        <f>""</f>
        <v/>
      </c>
    </row>
    <row r="215" spans="1:26" x14ac:dyDescent="0.25">
      <c r="A215" s="6"/>
      <c r="B215" s="9"/>
      <c r="C215" s="6"/>
      <c r="D215" s="23"/>
      <c r="E215" s="23"/>
      <c r="F215" s="6"/>
      <c r="G215" s="6"/>
      <c r="H215" s="6"/>
      <c r="I215" s="6"/>
      <c r="J215" s="6"/>
      <c r="K215" s="6"/>
      <c r="L215" s="6"/>
      <c r="M215" s="8"/>
      <c r="N215" s="6"/>
      <c r="O215" s="6"/>
      <c r="P215" s="163"/>
      <c r="Q215" s="163"/>
      <c r="R215" s="163"/>
      <c r="S215" s="6"/>
      <c r="T215" s="6"/>
      <c r="U215" s="6"/>
      <c r="V215" s="6"/>
      <c r="W215" s="6"/>
      <c r="X215" s="6"/>
      <c r="Y215" s="6"/>
      <c r="Z215" s="572" t="str">
        <f>""</f>
        <v/>
      </c>
    </row>
    <row r="216" spans="1:26" x14ac:dyDescent="0.25">
      <c r="A216" s="6"/>
      <c r="B216" s="9"/>
      <c r="C216" s="6"/>
      <c r="D216" s="23" t="s">
        <v>832</v>
      </c>
      <c r="E216" s="23"/>
      <c r="F216" s="6"/>
      <c r="G216" s="6"/>
      <c r="H216" s="6"/>
      <c r="I216" s="6"/>
      <c r="J216" s="6"/>
      <c r="K216" s="6"/>
      <c r="L216" s="6"/>
      <c r="M216" s="8"/>
      <c r="N216" s="6"/>
      <c r="O216" s="6"/>
      <c r="P216" s="160" t="s">
        <v>996</v>
      </c>
      <c r="Q216" s="161">
        <f xml:space="preserve"> (IF(Input!$D$57="Circular",(MIN(MIN(Wx,Wy),di+4*T))^2*(PI()/4),(MIN(MIN(Wx,Wy),di+4*T))^2))*144</f>
        <v>0</v>
      </c>
      <c r="R216" s="162" t="s">
        <v>826</v>
      </c>
      <c r="S216" s="6"/>
      <c r="T216" s="6"/>
      <c r="U216" s="6"/>
      <c r="V216" s="6"/>
      <c r="W216" s="6"/>
      <c r="X216" s="6"/>
      <c r="Y216" s="6"/>
      <c r="Z216" s="572" t="str">
        <f>""</f>
        <v/>
      </c>
    </row>
    <row r="217" spans="1:26" x14ac:dyDescent="0.25">
      <c r="A217" s="6"/>
      <c r="B217" s="9"/>
      <c r="C217" s="6"/>
      <c r="D217" s="23"/>
      <c r="E217" s="23"/>
      <c r="F217" s="6"/>
      <c r="G217" s="6"/>
      <c r="H217" s="6"/>
      <c r="I217" s="6"/>
      <c r="J217" s="6"/>
      <c r="K217" s="6"/>
      <c r="L217" s="6"/>
      <c r="M217" s="8"/>
      <c r="N217" s="6"/>
      <c r="O217" s="6"/>
      <c r="P217" s="163"/>
      <c r="Q217" s="163"/>
      <c r="R217" s="163"/>
      <c r="S217" s="6"/>
      <c r="T217" s="6"/>
      <c r="U217" s="6"/>
      <c r="V217" s="6"/>
      <c r="W217" s="6"/>
      <c r="X217" s="6"/>
      <c r="Y217" s="6"/>
      <c r="Z217" s="572" t="str">
        <f>""</f>
        <v/>
      </c>
    </row>
    <row r="218" spans="1:26" x14ac:dyDescent="0.25">
      <c r="A218" s="6"/>
      <c r="B218" s="9"/>
      <c r="C218" s="6"/>
      <c r="D218" s="141" t="s">
        <v>833</v>
      </c>
      <c r="E218" s="23"/>
      <c r="F218" s="6"/>
      <c r="G218" s="6"/>
      <c r="H218" s="6"/>
      <c r="I218" s="6"/>
      <c r="J218" s="6"/>
      <c r="K218" s="6"/>
      <c r="L218" s="6"/>
      <c r="M218" s="8"/>
      <c r="N218" s="6"/>
      <c r="O218" s="6"/>
      <c r="P218" s="164" t="s">
        <v>1282</v>
      </c>
      <c r="Q218" s="161" t="e">
        <f xml:space="preserve"> 0.65 * 0.85 * (Fc) * A_1 * MIN(SQRT(A_2/A_1),2)</f>
        <v>#DIV/0!</v>
      </c>
      <c r="R218" s="165" t="s">
        <v>6</v>
      </c>
      <c r="S218" s="6"/>
      <c r="T218" s="6"/>
      <c r="U218" s="6"/>
      <c r="V218" s="6"/>
      <c r="W218" s="6"/>
      <c r="X218" s="6"/>
      <c r="Y218" s="6"/>
      <c r="Z218" s="572" t="str">
        <f>""</f>
        <v/>
      </c>
    </row>
    <row r="219" spans="1:26" x14ac:dyDescent="0.25">
      <c r="A219" s="6"/>
      <c r="B219" s="9"/>
      <c r="C219" s="6"/>
      <c r="D219" s="23"/>
      <c r="E219" s="23"/>
      <c r="F219" s="6"/>
      <c r="G219" s="6"/>
      <c r="H219" s="6"/>
      <c r="I219" s="6"/>
      <c r="J219" s="6"/>
      <c r="K219" s="6"/>
      <c r="L219" s="6"/>
      <c r="M219" s="8"/>
      <c r="N219" s="6"/>
      <c r="O219" s="6"/>
      <c r="P219" s="6"/>
      <c r="Q219" s="139"/>
      <c r="R219" s="6"/>
      <c r="S219" s="6"/>
      <c r="T219" s="6"/>
      <c r="U219" s="6"/>
      <c r="V219" s="6"/>
      <c r="W219" s="6"/>
      <c r="X219" s="6"/>
      <c r="Y219" s="6"/>
      <c r="Z219" s="572" t="str">
        <f>""</f>
        <v/>
      </c>
    </row>
    <row r="220" spans="1:26" x14ac:dyDescent="0.25">
      <c r="A220" s="6"/>
      <c r="B220" s="9"/>
      <c r="C220" s="6"/>
      <c r="D220" s="141" t="s">
        <v>834</v>
      </c>
      <c r="E220" s="23"/>
      <c r="F220" s="6"/>
      <c r="G220" s="6"/>
      <c r="H220" s="6"/>
      <c r="I220" s="6"/>
      <c r="J220" s="6"/>
      <c r="K220" s="6"/>
      <c r="L220" s="6"/>
      <c r="M220" s="8"/>
      <c r="N220" s="6"/>
      <c r="O220" s="6"/>
      <c r="P220" s="164" t="s">
        <v>1275</v>
      </c>
      <c r="Q220" s="161" t="e">
        <f xml:space="preserve"> 0.65 * 0.8 * (0.85 * (Fc) * (A_1 - As_c) + ((Fy) * As_c))</f>
        <v>#N/A</v>
      </c>
      <c r="R220" s="165" t="s">
        <v>6</v>
      </c>
      <c r="S220" s="6"/>
      <c r="T220" s="6"/>
      <c r="U220" s="6"/>
      <c r="V220" s="6"/>
      <c r="W220" s="6"/>
      <c r="X220" s="6"/>
      <c r="Y220" s="6"/>
      <c r="Z220" s="572" t="str">
        <f>""</f>
        <v/>
      </c>
    </row>
    <row r="221" spans="1:26" x14ac:dyDescent="0.25">
      <c r="A221" s="6"/>
      <c r="B221" s="9"/>
      <c r="C221" s="6"/>
      <c r="D221" s="23"/>
      <c r="E221" s="23"/>
      <c r="F221" s="6"/>
      <c r="G221" s="6"/>
      <c r="H221" s="6"/>
      <c r="I221" s="6"/>
      <c r="J221" s="6"/>
      <c r="K221" s="6"/>
      <c r="L221" s="6"/>
      <c r="M221" s="8"/>
      <c r="N221" s="6"/>
      <c r="O221" s="6"/>
      <c r="P221" s="164"/>
      <c r="Q221" s="161"/>
      <c r="R221" s="165"/>
      <c r="S221" s="6"/>
      <c r="T221" s="6"/>
      <c r="U221" s="6"/>
      <c r="V221" s="6"/>
      <c r="W221" s="6"/>
      <c r="X221" s="6"/>
      <c r="Y221" s="6"/>
      <c r="Z221" s="572" t="str">
        <f>""</f>
        <v/>
      </c>
    </row>
    <row r="222" spans="1:26" x14ac:dyDescent="0.25">
      <c r="A222" s="6"/>
      <c r="B222" s="9"/>
      <c r="C222" s="6"/>
      <c r="D222" s="167"/>
      <c r="E222" s="23"/>
      <c r="F222" s="6"/>
      <c r="G222" s="6"/>
      <c r="H222" s="6"/>
      <c r="I222" s="6"/>
      <c r="J222" s="6"/>
      <c r="K222" s="6"/>
      <c r="L222" s="6"/>
      <c r="M222" s="8"/>
      <c r="N222" s="6"/>
      <c r="O222" s="6"/>
      <c r="P222" s="164" t="s">
        <v>828</v>
      </c>
      <c r="Q222" s="161" t="e">
        <f xml:space="preserve"> IF(T&gt;D,E,(D - T + E)) / di</f>
        <v>#DIV/0!</v>
      </c>
      <c r="R222" s="165"/>
      <c r="S222" s="6"/>
      <c r="T222" s="6"/>
      <c r="U222" s="6"/>
      <c r="V222" s="6"/>
      <c r="W222" s="6"/>
      <c r="X222" s="6"/>
      <c r="Y222" s="6"/>
      <c r="Z222" s="572" t="str">
        <f>""</f>
        <v/>
      </c>
    </row>
    <row r="223" spans="1:26" x14ac:dyDescent="0.25">
      <c r="A223" s="6"/>
      <c r="B223" s="9"/>
      <c r="C223" s="6"/>
      <c r="D223" s="167"/>
      <c r="E223" s="23"/>
      <c r="F223" s="6"/>
      <c r="G223" s="6"/>
      <c r="H223" s="6"/>
      <c r="I223" s="6"/>
      <c r="J223" s="6"/>
      <c r="K223" s="6"/>
      <c r="L223" s="6"/>
      <c r="M223" s="8"/>
      <c r="N223" s="6"/>
      <c r="O223" s="6"/>
      <c r="P223" s="163"/>
      <c r="Q223" s="163"/>
      <c r="R223" s="163"/>
      <c r="S223" s="6"/>
      <c r="T223" s="6"/>
      <c r="U223" s="6"/>
      <c r="V223" s="6"/>
      <c r="W223" s="6"/>
      <c r="X223" s="6"/>
      <c r="Y223" s="6"/>
      <c r="Z223" s="572" t="str">
        <f>""</f>
        <v/>
      </c>
    </row>
    <row r="224" spans="1:26" x14ac:dyDescent="0.25">
      <c r="A224" s="6"/>
      <c r="B224" s="9"/>
      <c r="C224" s="6"/>
      <c r="D224" s="141" t="s">
        <v>835</v>
      </c>
      <c r="E224" s="23"/>
      <c r="F224" s="6"/>
      <c r="G224" s="6"/>
      <c r="H224" s="6"/>
      <c r="I224" s="6"/>
      <c r="J224" s="6"/>
      <c r="K224" s="6"/>
      <c r="L224" s="6"/>
      <c r="M224" s="8"/>
      <c r="N224" s="6"/>
      <c r="O224" s="6"/>
      <c r="P224" s="164" t="s">
        <v>829</v>
      </c>
      <c r="Q224" s="161" t="e">
        <f>IF(Q222&lt;3,ΦPn1,ΦPn2)</f>
        <v>#DIV/0!</v>
      </c>
      <c r="R224" s="165" t="s">
        <v>6</v>
      </c>
      <c r="S224" s="6"/>
      <c r="T224" s="6"/>
      <c r="U224" s="6"/>
      <c r="V224" s="6"/>
      <c r="W224" s="6"/>
      <c r="X224" s="6"/>
      <c r="Y224" s="6"/>
      <c r="Z224" s="572" t="str">
        <f>""</f>
        <v/>
      </c>
    </row>
    <row r="225" spans="1:26" x14ac:dyDescent="0.25">
      <c r="A225" s="6"/>
      <c r="B225" s="9"/>
      <c r="C225" s="6"/>
      <c r="D225" s="23"/>
      <c r="E225" s="23"/>
      <c r="F225" s="6"/>
      <c r="G225" s="6"/>
      <c r="H225" s="6"/>
      <c r="I225" s="6"/>
      <c r="J225" s="6"/>
      <c r="K225" s="6"/>
      <c r="L225" s="6"/>
      <c r="M225" s="8"/>
      <c r="N225" s="6"/>
      <c r="O225" s="6"/>
      <c r="P225" s="164"/>
      <c r="Q225" s="161"/>
      <c r="R225" s="163"/>
      <c r="S225" s="6"/>
      <c r="T225" s="6"/>
      <c r="U225" s="6"/>
      <c r="V225" s="6"/>
      <c r="W225" s="6"/>
      <c r="X225" s="6"/>
      <c r="Y225" s="6"/>
      <c r="Z225" s="572" t="str">
        <f>""</f>
        <v/>
      </c>
    </row>
    <row r="226" spans="1:26" x14ac:dyDescent="0.25">
      <c r="A226" s="6"/>
      <c r="B226" s="9"/>
      <c r="C226" s="6"/>
      <c r="D226" s="168" t="s">
        <v>836</v>
      </c>
      <c r="E226" s="23"/>
      <c r="F226" s="6"/>
      <c r="G226" s="6"/>
      <c r="H226" s="6"/>
      <c r="I226" s="6"/>
      <c r="J226" s="6"/>
      <c r="K226" s="6"/>
      <c r="L226" s="6"/>
      <c r="M226" s="8"/>
      <c r="N226" s="6"/>
      <c r="O226" s="6"/>
      <c r="P226" s="164" t="s">
        <v>830</v>
      </c>
      <c r="Q226" s="509">
        <f xml:space="preserve"> IF(Input!$D$45="Block",0,  IF(OR(Input!$D$10="G",Input!$D$10="H"), Cu + 1.2 * Wpier, LF*Cu+LF*Wpier))</f>
        <v>0</v>
      </c>
      <c r="R226" s="165" t="s">
        <v>6</v>
      </c>
      <c r="S226" s="6"/>
      <c r="T226" s="6"/>
      <c r="U226" s="6"/>
      <c r="V226" s="6"/>
      <c r="W226" s="6"/>
      <c r="X226" s="6"/>
      <c r="Y226" s="6"/>
      <c r="Z226" s="572" t="str">
        <f>""</f>
        <v/>
      </c>
    </row>
    <row r="227" spans="1:26" x14ac:dyDescent="0.25">
      <c r="A227" s="6"/>
      <c r="B227" s="9"/>
      <c r="C227" s="6"/>
      <c r="D227" s="6"/>
      <c r="E227" s="23"/>
      <c r="F227" s="6"/>
      <c r="G227" s="6"/>
      <c r="H227" s="6"/>
      <c r="I227" s="6"/>
      <c r="J227" s="6"/>
      <c r="K227" s="6"/>
      <c r="L227" s="6"/>
      <c r="M227" s="8"/>
      <c r="N227" s="6"/>
      <c r="O227" s="6"/>
      <c r="P227" s="6"/>
      <c r="Q227" s="6"/>
      <c r="R227" s="6"/>
      <c r="S227" s="6"/>
      <c r="T227" s="6"/>
      <c r="U227" s="6"/>
      <c r="V227" s="6"/>
      <c r="W227" s="6"/>
      <c r="X227" s="6"/>
      <c r="Y227" s="6"/>
      <c r="Z227" s="572" t="str">
        <f>""</f>
        <v/>
      </c>
    </row>
    <row r="228" spans="1:26" x14ac:dyDescent="0.25">
      <c r="A228" s="6"/>
      <c r="B228" s="6"/>
      <c r="C228" s="6"/>
      <c r="D228" s="6"/>
      <c r="E228" s="23"/>
      <c r="F228" s="6"/>
      <c r="G228" s="6"/>
      <c r="H228" s="6"/>
      <c r="I228" s="6"/>
      <c r="J228" s="6"/>
      <c r="K228" s="6"/>
      <c r="L228" s="6"/>
      <c r="M228" s="8"/>
      <c r="N228" s="6"/>
      <c r="O228" s="6"/>
      <c r="P228" s="6"/>
      <c r="Q228" s="6"/>
      <c r="R228" s="6"/>
      <c r="S228" s="6"/>
      <c r="T228" s="6"/>
      <c r="U228" s="6"/>
      <c r="V228" s="6"/>
      <c r="W228" s="6"/>
      <c r="X228" s="6"/>
      <c r="Y228" s="6"/>
      <c r="Z228" s="572" t="str">
        <f>""</f>
        <v/>
      </c>
    </row>
    <row r="229" spans="1:26" x14ac:dyDescent="0.25">
      <c r="A229" s="6"/>
      <c r="B229" s="722" t="s">
        <v>455</v>
      </c>
      <c r="C229" s="722"/>
      <c r="D229" s="722"/>
      <c r="E229" s="722"/>
      <c r="F229" s="722"/>
      <c r="G229" s="722"/>
      <c r="H229" s="722"/>
      <c r="I229" s="722"/>
      <c r="J229" s="722"/>
      <c r="K229" s="722"/>
      <c r="L229" s="722"/>
      <c r="M229" s="722"/>
      <c r="N229" s="722"/>
      <c r="O229" s="722"/>
      <c r="P229" s="722"/>
      <c r="Q229" s="722"/>
      <c r="R229" s="722"/>
      <c r="S229" s="6"/>
      <c r="T229" s="6"/>
      <c r="U229" s="6"/>
      <c r="V229" s="6"/>
      <c r="W229" s="6"/>
      <c r="X229" s="6"/>
      <c r="Y229" s="6"/>
      <c r="Z229" s="6" t="str">
        <f>IF(Input!$D$45="Block","Hide","")</f>
        <v/>
      </c>
    </row>
    <row r="230" spans="1:26" x14ac:dyDescent="0.25">
      <c r="A230" s="6"/>
      <c r="B230" s="6"/>
      <c r="C230" s="6"/>
      <c r="D230" s="6"/>
      <c r="E230" s="23"/>
      <c r="F230" s="6"/>
      <c r="G230" s="6"/>
      <c r="H230" s="6"/>
      <c r="I230" s="6"/>
      <c r="J230" s="6"/>
      <c r="K230" s="6"/>
      <c r="L230" s="6"/>
      <c r="M230" s="8"/>
      <c r="N230" s="6"/>
      <c r="O230" s="6"/>
      <c r="P230" s="6"/>
      <c r="Q230" s="6"/>
      <c r="R230" s="6"/>
      <c r="S230" s="6"/>
      <c r="T230" s="6"/>
      <c r="U230" s="6"/>
      <c r="V230" s="6"/>
      <c r="W230" s="6"/>
      <c r="X230" s="6"/>
      <c r="Y230" s="6"/>
      <c r="Z230" s="6" t="str">
        <f>IF(Input!$D$45="Block","Hide","")</f>
        <v/>
      </c>
    </row>
    <row r="231" spans="1:26" x14ac:dyDescent="0.25">
      <c r="A231" s="6"/>
      <c r="B231" s="6"/>
      <c r="C231" s="6"/>
      <c r="D231" s="6"/>
      <c r="E231" s="23" t="s">
        <v>310</v>
      </c>
      <c r="F231" s="6"/>
      <c r="G231" s="6"/>
      <c r="H231" s="6"/>
      <c r="I231" s="6"/>
      <c r="J231" s="6"/>
      <c r="K231" s="6"/>
      <c r="L231" s="6"/>
      <c r="M231" s="6"/>
      <c r="N231" s="6"/>
      <c r="O231" s="6"/>
      <c r="P231" s="19" t="s">
        <v>311</v>
      </c>
      <c r="Q231" s="45">
        <f>Apier</f>
        <v>0</v>
      </c>
      <c r="R231" s="6" t="s">
        <v>70</v>
      </c>
      <c r="S231" s="6"/>
      <c r="T231" s="6"/>
      <c r="U231" s="6"/>
      <c r="V231" s="6"/>
      <c r="W231" s="6"/>
      <c r="X231" s="6"/>
      <c r="Y231" s="6"/>
      <c r="Z231" s="6" t="str">
        <f>IF(Input!$D$45="Block","Hide","")</f>
        <v/>
      </c>
    </row>
    <row r="232" spans="1:26" x14ac:dyDescent="0.25">
      <c r="A232" s="6"/>
      <c r="B232" s="6"/>
      <c r="C232" s="6"/>
      <c r="D232" s="6"/>
      <c r="E232" s="23"/>
      <c r="F232" s="6"/>
      <c r="G232" s="6"/>
      <c r="H232" s="6"/>
      <c r="I232" s="6"/>
      <c r="J232" s="6"/>
      <c r="K232" s="6"/>
      <c r="L232" s="6"/>
      <c r="M232" s="6"/>
      <c r="N232" s="6"/>
      <c r="O232" s="6"/>
      <c r="P232" s="6"/>
      <c r="Q232" s="6"/>
      <c r="R232" s="6"/>
      <c r="S232" s="6"/>
      <c r="T232" s="6"/>
      <c r="U232" s="6"/>
      <c r="V232" s="6"/>
      <c r="W232" s="6"/>
      <c r="X232" s="6"/>
      <c r="Y232" s="6"/>
      <c r="Z232" s="6" t="str">
        <f>IF(Input!$D$45="Block","Hide","")</f>
        <v/>
      </c>
    </row>
    <row r="233" spans="1:26" x14ac:dyDescent="0.25">
      <c r="A233" s="6"/>
      <c r="B233" s="6"/>
      <c r="C233" s="6"/>
      <c r="D233" s="6"/>
      <c r="E233" s="23" t="s">
        <v>313</v>
      </c>
      <c r="F233" s="6"/>
      <c r="G233" s="6"/>
      <c r="H233" s="6"/>
      <c r="I233" s="6"/>
      <c r="J233" s="6"/>
      <c r="K233" s="6"/>
      <c r="L233" s="6" t="s">
        <v>314</v>
      </c>
      <c r="M233" s="6"/>
      <c r="N233" s="6"/>
      <c r="O233" s="6"/>
      <c r="P233" s="19" t="s">
        <v>316</v>
      </c>
      <c r="Q233" s="719">
        <f>IF(OR(Sz = 1, Sz = 2), 0.005 * Apier * 144, 0.01 * Apier * 144)</f>
        <v>0</v>
      </c>
      <c r="R233" s="720" t="s">
        <v>138</v>
      </c>
      <c r="S233" s="6"/>
      <c r="T233" s="6"/>
      <c r="U233" s="6"/>
      <c r="V233" s="6"/>
      <c r="W233" s="6"/>
      <c r="X233" s="6"/>
      <c r="Y233" s="6"/>
      <c r="Z233" s="6" t="str">
        <f>IF(Input!$D$45="Block","Hide","")</f>
        <v/>
      </c>
    </row>
    <row r="234" spans="1:26" x14ac:dyDescent="0.25">
      <c r="A234" s="6"/>
      <c r="B234" s="6"/>
      <c r="C234" s="6"/>
      <c r="D234" s="6"/>
      <c r="E234" s="23"/>
      <c r="F234" s="6"/>
      <c r="G234" s="6"/>
      <c r="H234" s="6"/>
      <c r="I234" s="6"/>
      <c r="J234" s="6"/>
      <c r="K234" s="6"/>
      <c r="L234" s="6"/>
      <c r="M234" s="6"/>
      <c r="N234" s="6"/>
      <c r="O234" s="6"/>
      <c r="P234" s="19"/>
      <c r="Q234" s="719"/>
      <c r="R234" s="720"/>
      <c r="S234" s="6"/>
      <c r="T234" s="6"/>
      <c r="U234" s="6"/>
      <c r="V234" s="6"/>
      <c r="W234" s="6"/>
      <c r="X234" s="6"/>
      <c r="Y234" s="6"/>
      <c r="Z234" s="6" t="str">
        <f>IF(Input!$D$45="Block","Hide","")</f>
        <v/>
      </c>
    </row>
    <row r="235" spans="1:26" x14ac:dyDescent="0.25">
      <c r="A235" s="6"/>
      <c r="B235" s="6"/>
      <c r="C235" s="6"/>
      <c r="D235" s="6"/>
      <c r="E235" s="23"/>
      <c r="F235" s="6"/>
      <c r="G235" s="6"/>
      <c r="H235" s="6"/>
      <c r="I235" s="6"/>
      <c r="J235" s="6"/>
      <c r="K235" s="6"/>
      <c r="L235" s="6" t="s">
        <v>315</v>
      </c>
      <c r="M235" s="6"/>
      <c r="N235" s="6"/>
      <c r="O235" s="6"/>
      <c r="P235" s="19" t="s">
        <v>317</v>
      </c>
      <c r="Q235" s="719"/>
      <c r="R235" s="720"/>
      <c r="S235" s="6"/>
      <c r="T235" s="6"/>
      <c r="U235" s="6"/>
      <c r="V235" s="6"/>
      <c r="W235" s="6"/>
      <c r="X235" s="6"/>
      <c r="Y235" s="6"/>
      <c r="Z235" s="6" t="str">
        <f>IF(Input!$D$45="Block","Hide","")</f>
        <v/>
      </c>
    </row>
    <row r="236" spans="1:26" x14ac:dyDescent="0.25">
      <c r="A236" s="6"/>
      <c r="B236" s="6"/>
      <c r="C236" s="6"/>
      <c r="D236" s="6"/>
      <c r="E236" s="23"/>
      <c r="F236" s="6"/>
      <c r="G236" s="6"/>
      <c r="H236" s="6"/>
      <c r="I236" s="6"/>
      <c r="J236" s="6"/>
      <c r="K236" s="6"/>
      <c r="L236" s="6"/>
      <c r="M236" s="6"/>
      <c r="N236" s="6"/>
      <c r="O236" s="6"/>
      <c r="P236" s="6"/>
      <c r="Q236" s="6"/>
      <c r="R236" s="6"/>
      <c r="S236" s="6"/>
      <c r="T236" s="6"/>
      <c r="U236" s="6"/>
      <c r="V236" s="6"/>
      <c r="W236" s="6"/>
      <c r="X236" s="6"/>
      <c r="Y236" s="6"/>
      <c r="Z236" s="6" t="str">
        <f>IF(Input!$D$45="Block","Hide","")</f>
        <v/>
      </c>
    </row>
    <row r="237" spans="1:26" x14ac:dyDescent="0.25">
      <c r="A237" s="6"/>
      <c r="B237" s="6"/>
      <c r="C237" s="6"/>
      <c r="D237" s="6"/>
      <c r="E237" s="23" t="s">
        <v>318</v>
      </c>
      <c r="F237" s="6"/>
      <c r="G237" s="6"/>
      <c r="H237" s="6"/>
      <c r="I237" s="6"/>
      <c r="J237" s="6"/>
      <c r="K237" s="6"/>
      <c r="L237" s="6"/>
      <c r="M237" s="6"/>
      <c r="N237" s="6"/>
      <c r="O237" s="6"/>
      <c r="P237" s="19" t="s">
        <v>319</v>
      </c>
      <c r="Q237" s="41">
        <f>(di * 12) - 2 * cc</f>
        <v>-6</v>
      </c>
      <c r="R237" s="6" t="s">
        <v>37</v>
      </c>
      <c r="S237" s="6"/>
      <c r="T237" s="6"/>
      <c r="U237" s="6"/>
      <c r="V237" s="6"/>
      <c r="W237" s="6"/>
      <c r="X237" s="6"/>
      <c r="Y237" s="6"/>
      <c r="Z237" s="6" t="str">
        <f>IF(Input!$D$45="Block","Hide","")</f>
        <v/>
      </c>
    </row>
    <row r="238" spans="1:26" x14ac:dyDescent="0.25">
      <c r="A238" s="6"/>
      <c r="B238" s="6"/>
      <c r="C238" s="6"/>
      <c r="D238" s="6"/>
      <c r="E238" s="23"/>
      <c r="F238" s="6"/>
      <c r="G238" s="6"/>
      <c r="H238" s="6"/>
      <c r="I238" s="6"/>
      <c r="J238" s="6"/>
      <c r="K238" s="6"/>
      <c r="L238" s="6"/>
      <c r="M238" s="6"/>
      <c r="N238" s="6"/>
      <c r="O238" s="6"/>
      <c r="P238" s="6"/>
      <c r="Q238" s="6"/>
      <c r="R238" s="6"/>
      <c r="S238" s="6"/>
      <c r="T238" s="6"/>
      <c r="U238" s="6"/>
      <c r="V238" s="6"/>
      <c r="W238" s="6"/>
      <c r="X238" s="6"/>
      <c r="Y238" s="6"/>
      <c r="Z238" s="6" t="str">
        <f>IF(Input!$D$45="Block","Hide","")</f>
        <v/>
      </c>
    </row>
    <row r="239" spans="1:26" x14ac:dyDescent="0.25">
      <c r="A239" s="6"/>
      <c r="B239" s="6"/>
      <c r="C239" s="6"/>
      <c r="D239" s="6"/>
      <c r="E239" s="23" t="s">
        <v>326</v>
      </c>
      <c r="F239" s="6"/>
      <c r="G239" s="6"/>
      <c r="H239" s="6"/>
      <c r="I239" s="6"/>
      <c r="J239" s="6"/>
      <c r="K239" s="6"/>
      <c r="L239" s="6"/>
      <c r="M239" s="6"/>
      <c r="N239" s="6"/>
      <c r="O239" s="6"/>
      <c r="P239" s="19" t="s">
        <v>327</v>
      </c>
      <c r="Q239" s="41" t="e">
        <f>VLOOKUP(Rs,Reference!D17:F27, 2, FALSE)</f>
        <v>#N/A</v>
      </c>
      <c r="R239" s="6" t="s">
        <v>37</v>
      </c>
      <c r="S239" s="6"/>
      <c r="T239" s="6"/>
      <c r="U239" s="6"/>
      <c r="V239" s="6"/>
      <c r="W239" s="6"/>
      <c r="X239" s="6"/>
      <c r="Y239" s="6"/>
      <c r="Z239" s="6" t="str">
        <f>IF(Input!$D$45="Block","Hide","")</f>
        <v/>
      </c>
    </row>
    <row r="240" spans="1:26" x14ac:dyDescent="0.25">
      <c r="A240" s="6"/>
      <c r="B240" s="6"/>
      <c r="C240" s="6"/>
      <c r="D240" s="6"/>
      <c r="E240" s="23"/>
      <c r="F240" s="6"/>
      <c r="G240" s="6"/>
      <c r="H240" s="6"/>
      <c r="I240" s="6"/>
      <c r="J240" s="6"/>
      <c r="K240" s="6"/>
      <c r="L240" s="6"/>
      <c r="M240" s="6"/>
      <c r="N240" s="6"/>
      <c r="O240" s="6"/>
      <c r="P240" s="6"/>
      <c r="Q240" s="6"/>
      <c r="R240" s="6"/>
      <c r="S240" s="6"/>
      <c r="T240" s="6"/>
      <c r="U240" s="6"/>
      <c r="V240" s="6"/>
      <c r="W240" s="6"/>
      <c r="X240" s="6"/>
      <c r="Y240" s="6"/>
      <c r="Z240" s="6" t="str">
        <f>IF(Input!$D$45="Block","Hide","")</f>
        <v/>
      </c>
    </row>
    <row r="241" spans="1:26" x14ac:dyDescent="0.25">
      <c r="A241" s="6"/>
      <c r="B241" s="6"/>
      <c r="C241" s="6"/>
      <c r="D241" s="6"/>
      <c r="E241" s="23" t="s">
        <v>320</v>
      </c>
      <c r="F241" s="6"/>
      <c r="G241" s="6"/>
      <c r="H241" s="6"/>
      <c r="I241" s="6"/>
      <c r="J241" s="6"/>
      <c r="K241" s="6"/>
      <c r="L241" s="6"/>
      <c r="M241" s="6"/>
      <c r="N241" s="6"/>
      <c r="O241" s="6"/>
      <c r="P241" s="19" t="s">
        <v>321</v>
      </c>
      <c r="Q241" s="8" t="e">
        <f>VLOOKUP(Rs, Reference!D17:F27, 3, FALSE)</f>
        <v>#N/A</v>
      </c>
      <c r="R241" s="6" t="s">
        <v>138</v>
      </c>
      <c r="S241" s="6"/>
      <c r="T241" s="6"/>
      <c r="U241" s="6"/>
      <c r="V241" s="6"/>
      <c r="W241" s="6"/>
      <c r="X241" s="6"/>
      <c r="Y241" s="6"/>
      <c r="Z241" s="6" t="str">
        <f>IF(Input!$D$45="Block","Hide","")</f>
        <v/>
      </c>
    </row>
    <row r="242" spans="1:26" x14ac:dyDescent="0.25">
      <c r="A242" s="6"/>
      <c r="B242" s="6"/>
      <c r="C242" s="6"/>
      <c r="D242" s="6"/>
      <c r="E242" s="23"/>
      <c r="F242" s="6"/>
      <c r="G242" s="6"/>
      <c r="H242" s="6"/>
      <c r="I242" s="6"/>
      <c r="J242" s="6"/>
      <c r="K242" s="6"/>
      <c r="L242" s="6"/>
      <c r="M242" s="6"/>
      <c r="N242" s="6"/>
      <c r="O242" s="6"/>
      <c r="P242" s="6"/>
      <c r="Q242" s="6"/>
      <c r="R242" s="6"/>
      <c r="S242" s="6"/>
      <c r="T242" s="6"/>
      <c r="U242" s="6"/>
      <c r="V242" s="6"/>
      <c r="W242" s="6"/>
      <c r="X242" s="6"/>
      <c r="Y242" s="6"/>
      <c r="Z242" s="6" t="str">
        <f>IF(Input!$D$45="Block","Hide","")</f>
        <v/>
      </c>
    </row>
    <row r="243" spans="1:26" x14ac:dyDescent="0.25">
      <c r="A243" s="6"/>
      <c r="B243" s="6"/>
      <c r="C243" s="6"/>
      <c r="D243" s="6"/>
      <c r="E243" s="23" t="s">
        <v>322</v>
      </c>
      <c r="F243" s="6"/>
      <c r="G243" s="6"/>
      <c r="H243" s="6"/>
      <c r="I243" s="6"/>
      <c r="J243" s="6"/>
      <c r="K243" s="6"/>
      <c r="L243" s="6"/>
      <c r="M243" s="6"/>
      <c r="N243" s="6"/>
      <c r="O243" s="6"/>
      <c r="P243" s="19" t="s">
        <v>323</v>
      </c>
      <c r="Q243" s="8" t="e">
        <f>Ab * mc</f>
        <v>#N/A</v>
      </c>
      <c r="R243" s="6" t="s">
        <v>138</v>
      </c>
      <c r="S243" s="6"/>
      <c r="T243" s="6"/>
      <c r="U243" s="6"/>
      <c r="V243" s="6"/>
      <c r="W243" s="6"/>
      <c r="X243" s="6"/>
      <c r="Y243" s="6"/>
      <c r="Z243" s="6" t="str">
        <f>IF(Input!$D$45="Block","Hide","")</f>
        <v/>
      </c>
    </row>
    <row r="244" spans="1:26" x14ac:dyDescent="0.25">
      <c r="A244" s="6"/>
      <c r="B244" s="6"/>
      <c r="C244" s="6"/>
      <c r="D244" s="6"/>
      <c r="E244" s="23"/>
      <c r="F244" s="6"/>
      <c r="G244" s="6"/>
      <c r="H244" s="6"/>
      <c r="I244" s="6"/>
      <c r="J244" s="6"/>
      <c r="K244" s="6"/>
      <c r="L244" s="6"/>
      <c r="M244" s="6"/>
      <c r="N244" s="6"/>
      <c r="O244" s="6"/>
      <c r="P244" s="6"/>
      <c r="Q244" s="6"/>
      <c r="R244" s="6"/>
      <c r="S244" s="6"/>
      <c r="T244" s="6"/>
      <c r="U244" s="6"/>
      <c r="V244" s="6"/>
      <c r="W244" s="6"/>
      <c r="X244" s="6"/>
      <c r="Y244" s="6"/>
      <c r="Z244" s="6" t="str">
        <f>IF(Input!$D$45="Block","Hide","")</f>
        <v/>
      </c>
    </row>
    <row r="245" spans="1:26" x14ac:dyDescent="0.25">
      <c r="A245" s="6"/>
      <c r="B245" s="6"/>
      <c r="C245" s="6"/>
      <c r="D245" s="6"/>
      <c r="E245" s="23" t="s">
        <v>325</v>
      </c>
      <c r="F245" s="6"/>
      <c r="G245" s="6"/>
      <c r="H245" s="6"/>
      <c r="I245" s="6"/>
      <c r="J245" s="6"/>
      <c r="K245" s="6"/>
      <c r="L245" s="6"/>
      <c r="M245" s="6"/>
      <c r="N245" s="6"/>
      <c r="O245" s="6"/>
      <c r="P245" s="19" t="s">
        <v>330</v>
      </c>
      <c r="Q245" s="45" t="e">
        <f>(IF(Input!D57 = "Circular", PI(), 4)* do) / mc - db</f>
        <v>#DIV/0!</v>
      </c>
      <c r="R245" s="6" t="s">
        <v>37</v>
      </c>
      <c r="S245" s="6"/>
      <c r="T245" s="6"/>
      <c r="U245" s="6"/>
      <c r="V245" s="6"/>
      <c r="W245" s="6"/>
      <c r="X245" s="6"/>
      <c r="Y245" s="6"/>
      <c r="Z245" s="6" t="str">
        <f>IF(Input!$D$45="Block","Hide","")</f>
        <v/>
      </c>
    </row>
    <row r="246" spans="1:26" x14ac:dyDescent="0.25">
      <c r="A246" s="6"/>
      <c r="B246" s="6"/>
      <c r="C246" s="6"/>
      <c r="D246" s="6"/>
      <c r="E246" s="23"/>
      <c r="F246" s="6"/>
      <c r="G246" s="6"/>
      <c r="H246" s="6"/>
      <c r="I246" s="6"/>
      <c r="J246" s="6"/>
      <c r="K246" s="6"/>
      <c r="L246" s="6"/>
      <c r="M246" s="6"/>
      <c r="N246" s="6"/>
      <c r="O246" s="6"/>
      <c r="P246" s="6"/>
      <c r="Q246" s="6"/>
      <c r="R246" s="6"/>
      <c r="S246" s="6"/>
      <c r="T246" s="6"/>
      <c r="U246" s="6"/>
      <c r="V246" s="6"/>
      <c r="W246" s="6"/>
      <c r="X246" s="6"/>
      <c r="Y246" s="6"/>
      <c r="Z246" s="6" t="str">
        <f>IF(Input!$D$45="Block","Hide","")</f>
        <v/>
      </c>
    </row>
    <row r="247" spans="1:26" x14ac:dyDescent="0.25">
      <c r="A247" s="6"/>
      <c r="B247" s="6"/>
      <c r="C247" s="6"/>
      <c r="D247" s="6"/>
      <c r="E247" s="23" t="s">
        <v>324</v>
      </c>
      <c r="F247" s="6"/>
      <c r="G247" s="6"/>
      <c r="H247" s="6"/>
      <c r="I247" s="6"/>
      <c r="J247" s="6"/>
      <c r="K247" s="6"/>
      <c r="L247" s="6" t="s">
        <v>437</v>
      </c>
      <c r="M247" s="6"/>
      <c r="N247" s="6"/>
      <c r="O247" s="6"/>
      <c r="P247" s="19" t="s">
        <v>992</v>
      </c>
      <c r="Q247" s="408">
        <f>IF(Input!$D$45 = "Block", 0,M + (D - T + E) * Sc + Ecc/12 * Cu)</f>
        <v>0</v>
      </c>
      <c r="R247" s="42" t="s">
        <v>38</v>
      </c>
      <c r="S247" s="6"/>
      <c r="T247" s="6"/>
      <c r="U247" s="6"/>
      <c r="V247" s="6"/>
      <c r="W247" s="6"/>
      <c r="X247" s="6"/>
      <c r="Y247" s="6"/>
      <c r="Z247" s="6" t="str">
        <f>IF(Input!$D$45="Block","Hide","")</f>
        <v/>
      </c>
    </row>
    <row r="248" spans="1:26" x14ac:dyDescent="0.25">
      <c r="A248" s="6"/>
      <c r="B248" s="6"/>
      <c r="C248" s="6"/>
      <c r="D248" s="6"/>
      <c r="E248" s="23"/>
      <c r="F248" s="6"/>
      <c r="G248" s="6"/>
      <c r="H248" s="6"/>
      <c r="I248" s="6"/>
      <c r="J248" s="6"/>
      <c r="K248" s="6"/>
      <c r="L248" s="6"/>
      <c r="M248" s="6"/>
      <c r="N248" s="6"/>
      <c r="O248" s="6"/>
      <c r="P248" s="6"/>
      <c r="Q248" s="505"/>
      <c r="R248" s="42"/>
      <c r="S248" s="6"/>
      <c r="T248" s="6"/>
      <c r="U248" s="6"/>
      <c r="V248" s="6"/>
      <c r="W248" s="6"/>
      <c r="X248" s="6"/>
      <c r="Y248" s="6"/>
      <c r="Z248" s="6" t="str">
        <f>IF(Input!$D$45="Block","Hide","")</f>
        <v/>
      </c>
    </row>
    <row r="249" spans="1:26" x14ac:dyDescent="0.25">
      <c r="A249" s="6"/>
      <c r="B249" s="6"/>
      <c r="C249" s="6"/>
      <c r="D249" s="6"/>
      <c r="E249" s="23"/>
      <c r="F249" s="6"/>
      <c r="G249" s="6"/>
      <c r="H249" s="6"/>
      <c r="I249" s="6"/>
      <c r="J249" s="6"/>
      <c r="K249" s="6"/>
      <c r="L249" s="6" t="s">
        <v>991</v>
      </c>
      <c r="M249" s="6"/>
      <c r="N249" s="6"/>
      <c r="O249" s="6"/>
      <c r="P249" s="19" t="s">
        <v>993</v>
      </c>
      <c r="Q249" s="408">
        <f xml:space="preserve"> IF(Input!$D$9="Self-Support", IF( Input!$D$45 = "Block", 0, IF(T&gt;D,E,((D - T + E)) * Su) + Ecc/12 * Tu),0)</f>
        <v>0</v>
      </c>
      <c r="R249" s="42" t="s">
        <v>38</v>
      </c>
      <c r="S249" s="6"/>
      <c r="T249" s="6"/>
      <c r="U249" s="6"/>
      <c r="V249" s="6"/>
      <c r="W249" s="6"/>
      <c r="X249" s="6"/>
      <c r="Y249" s="6"/>
      <c r="Z249" s="6" t="str">
        <f>IF(Input!$D$45="Block","Hide","")</f>
        <v/>
      </c>
    </row>
    <row r="250" spans="1:26" ht="15.75" thickBot="1" x14ac:dyDescent="0.3">
      <c r="A250" s="6"/>
      <c r="B250" s="6"/>
      <c r="C250" s="6"/>
      <c r="D250" s="6"/>
      <c r="E250" s="23"/>
      <c r="F250" s="6"/>
      <c r="G250" s="6"/>
      <c r="H250" s="6"/>
      <c r="I250" s="6"/>
      <c r="J250" s="6"/>
      <c r="K250" s="6"/>
      <c r="L250" s="6"/>
      <c r="M250" s="6"/>
      <c r="N250" s="6"/>
      <c r="O250" s="6"/>
      <c r="P250" s="6"/>
      <c r="Q250" s="139"/>
      <c r="R250" s="6"/>
      <c r="S250" s="6"/>
      <c r="T250" s="6"/>
      <c r="U250" s="6"/>
      <c r="V250" s="6"/>
      <c r="W250" s="6"/>
      <c r="X250" s="6"/>
      <c r="Y250" s="6"/>
      <c r="Z250" s="6" t="str">
        <f>IF(Input!$D$45="Block","Hide","")</f>
        <v/>
      </c>
    </row>
    <row r="251" spans="1:26" ht="15.75" thickBot="1" x14ac:dyDescent="0.3">
      <c r="A251" s="6"/>
      <c r="B251" s="6"/>
      <c r="C251" s="6"/>
      <c r="D251" s="6"/>
      <c r="E251" s="23" t="s">
        <v>1134</v>
      </c>
      <c r="F251" s="6"/>
      <c r="G251" s="6"/>
      <c r="H251" s="6"/>
      <c r="I251" s="6"/>
      <c r="J251" s="6"/>
      <c r="K251" s="6"/>
      <c r="L251" s="6"/>
      <c r="M251" s="6"/>
      <c r="N251" s="6"/>
      <c r="O251" s="6"/>
      <c r="P251" s="164" t="s">
        <v>994</v>
      </c>
      <c r="Q251" s="582">
        <v>520.77937516925601</v>
      </c>
      <c r="R251" s="6" t="s">
        <v>38</v>
      </c>
      <c r="S251" s="6"/>
      <c r="T251" s="6"/>
      <c r="U251" s="6"/>
      <c r="V251" s="6"/>
      <c r="W251" s="6"/>
      <c r="X251" s="6"/>
      <c r="Y251" s="6"/>
      <c r="Z251" s="6" t="str">
        <f>IF(Input!$D$45="Block","Hide","")</f>
        <v/>
      </c>
    </row>
    <row r="252" spans="1:26" ht="15.75" thickBot="1" x14ac:dyDescent="0.3">
      <c r="A252" s="6"/>
      <c r="B252" s="6"/>
      <c r="C252" s="6"/>
      <c r="D252" s="6"/>
      <c r="E252" s="23"/>
      <c r="F252" s="6"/>
      <c r="G252" s="6"/>
      <c r="H252" s="6"/>
      <c r="I252" s="6"/>
      <c r="J252" s="6"/>
      <c r="K252" s="6"/>
      <c r="L252" s="6"/>
      <c r="M252" s="6"/>
      <c r="N252" s="6"/>
      <c r="O252" s="6"/>
      <c r="P252" s="164"/>
      <c r="Q252" s="499"/>
      <c r="R252" s="6"/>
      <c r="S252" s="6"/>
      <c r="T252" s="6"/>
      <c r="U252" s="6"/>
      <c r="V252" s="6"/>
      <c r="W252" s="6"/>
      <c r="X252" s="6"/>
      <c r="Y252" s="6"/>
      <c r="Z252" s="6" t="str">
        <f>IF(Input!$D$45="Block","Hide","")</f>
        <v/>
      </c>
    </row>
    <row r="253" spans="1:26" ht="15.75" thickBot="1" x14ac:dyDescent="0.3">
      <c r="A253" s="6"/>
      <c r="B253" s="6"/>
      <c r="C253" s="6"/>
      <c r="D253" s="6"/>
      <c r="E253" s="23"/>
      <c r="F253" s="6"/>
      <c r="G253" s="6"/>
      <c r="H253" s="6"/>
      <c r="I253" s="6"/>
      <c r="J253" s="6"/>
      <c r="K253" s="6"/>
      <c r="L253" s="6"/>
      <c r="M253" s="6"/>
      <c r="N253" s="6"/>
      <c r="O253" s="6"/>
      <c r="P253" s="164" t="s">
        <v>995</v>
      </c>
      <c r="Q253" s="582">
        <v>240.55617294401193</v>
      </c>
      <c r="R253" s="6" t="s">
        <v>38</v>
      </c>
      <c r="S253" s="6"/>
      <c r="T253" s="6"/>
      <c r="U253" s="6"/>
      <c r="V253" s="6"/>
      <c r="W253" s="6"/>
      <c r="X253" s="6"/>
      <c r="Y253" s="6"/>
      <c r="Z253" s="6" t="str">
        <f>IF(Input!$D$45="Block","Hide","")</f>
        <v/>
      </c>
    </row>
    <row r="254" spans="1:26" x14ac:dyDescent="0.25">
      <c r="A254" s="6"/>
      <c r="B254" s="6"/>
      <c r="C254" s="6"/>
      <c r="D254" s="6"/>
      <c r="E254" s="23"/>
      <c r="F254" s="6"/>
      <c r="G254" s="6"/>
      <c r="H254" s="6"/>
      <c r="I254" s="6"/>
      <c r="J254" s="6"/>
      <c r="K254" s="6"/>
      <c r="L254" s="6"/>
      <c r="M254" s="6"/>
      <c r="N254" s="6"/>
      <c r="O254" s="6"/>
      <c r="P254" s="6"/>
      <c r="Q254" s="6"/>
      <c r="R254" s="6"/>
      <c r="S254" s="6"/>
      <c r="T254" s="6"/>
      <c r="U254" s="6"/>
      <c r="V254" s="6"/>
      <c r="W254" s="6"/>
      <c r="X254" s="6"/>
      <c r="Y254" s="6"/>
      <c r="Z254" s="6" t="str">
        <f>IF(Input!$D$45="Block","Hide","")</f>
        <v/>
      </c>
    </row>
    <row r="255" spans="1:26" hidden="1" x14ac:dyDescent="0.25">
      <c r="A255" s="6"/>
      <c r="B255" s="9" t="s">
        <v>328</v>
      </c>
      <c r="C255" s="6"/>
      <c r="D255" s="6"/>
      <c r="E255" s="23"/>
      <c r="F255" s="6"/>
      <c r="G255" s="6"/>
      <c r="H255" s="6"/>
      <c r="I255" s="6"/>
      <c r="J255" s="6"/>
      <c r="K255" s="6"/>
      <c r="L255" s="6"/>
      <c r="M255" s="6"/>
      <c r="N255" s="6"/>
      <c r="O255" s="6"/>
      <c r="P255" s="6"/>
      <c r="Q255" s="6"/>
      <c r="R255" s="6"/>
      <c r="S255" s="6"/>
      <c r="T255" s="6"/>
      <c r="U255" s="6"/>
      <c r="V255" s="6"/>
      <c r="W255" s="6"/>
      <c r="X255" s="6"/>
      <c r="Y255" s="6"/>
      <c r="Z255" s="6" t="s">
        <v>1265</v>
      </c>
    </row>
    <row r="256" spans="1:26" hidden="1" x14ac:dyDescent="0.25">
      <c r="A256" s="6"/>
      <c r="B256" s="6"/>
      <c r="C256" s="6"/>
      <c r="D256" s="6"/>
      <c r="E256" s="23"/>
      <c r="F256" s="6"/>
      <c r="G256" s="6"/>
      <c r="H256" s="6"/>
      <c r="I256" s="6"/>
      <c r="J256" s="6"/>
      <c r="K256" s="6"/>
      <c r="L256" s="6"/>
      <c r="M256" s="6"/>
      <c r="N256" s="6"/>
      <c r="O256" s="6"/>
      <c r="P256" s="6"/>
      <c r="Q256" s="6"/>
      <c r="R256" s="6"/>
      <c r="S256" s="6"/>
      <c r="T256" s="6"/>
      <c r="U256" s="6"/>
      <c r="V256" s="6"/>
      <c r="W256" s="6"/>
      <c r="X256" s="6"/>
      <c r="Y256" s="6"/>
      <c r="Z256" s="6" t="s">
        <v>1265</v>
      </c>
    </row>
    <row r="257" spans="1:26" hidden="1" x14ac:dyDescent="0.25">
      <c r="A257" s="6"/>
      <c r="B257" s="6"/>
      <c r="C257" s="6"/>
      <c r="D257" s="6"/>
      <c r="E257" s="23" t="s">
        <v>329</v>
      </c>
      <c r="F257" s="6"/>
      <c r="G257" s="6"/>
      <c r="H257" s="6"/>
      <c r="I257" s="6"/>
      <c r="J257" s="6"/>
      <c r="K257" s="6"/>
      <c r="L257" s="6"/>
      <c r="M257" s="6"/>
      <c r="N257" s="6"/>
      <c r="O257" s="6"/>
      <c r="P257" s="19" t="s">
        <v>331</v>
      </c>
      <c r="Q257" s="61" t="e">
        <f>IF((di * 12) &gt; 12 + 2 * (cc + db), 1.3, 1)</f>
        <v>#N/A</v>
      </c>
      <c r="R257" s="6"/>
      <c r="S257" s="6"/>
      <c r="T257" s="6"/>
      <c r="U257" s="6"/>
      <c r="V257" s="6"/>
      <c r="W257" s="6"/>
      <c r="X257" s="6"/>
      <c r="Y257" s="6"/>
      <c r="Z257" s="6" t="s">
        <v>1265</v>
      </c>
    </row>
    <row r="258" spans="1:26" hidden="1" x14ac:dyDescent="0.25">
      <c r="A258" s="6"/>
      <c r="B258" s="6"/>
      <c r="C258" s="6"/>
      <c r="D258" s="6"/>
      <c r="E258" s="23"/>
      <c r="F258" s="6"/>
      <c r="G258" s="6"/>
      <c r="H258" s="6"/>
      <c r="I258" s="6"/>
      <c r="J258" s="6"/>
      <c r="K258" s="6"/>
      <c r="L258" s="6"/>
      <c r="M258" s="6"/>
      <c r="N258" s="6"/>
      <c r="O258" s="6"/>
      <c r="P258" s="6"/>
      <c r="Q258" s="8"/>
      <c r="R258" s="6"/>
      <c r="S258" s="6"/>
      <c r="T258" s="6"/>
      <c r="U258" s="6"/>
      <c r="V258" s="6"/>
      <c r="W258" s="6"/>
      <c r="X258" s="6"/>
      <c r="Y258" s="6"/>
      <c r="Z258" s="6" t="s">
        <v>1265</v>
      </c>
    </row>
    <row r="259" spans="1:26" hidden="1" x14ac:dyDescent="0.25">
      <c r="A259" s="6"/>
      <c r="B259" s="6"/>
      <c r="C259" s="6"/>
      <c r="D259" s="6"/>
      <c r="E259" s="23" t="s">
        <v>332</v>
      </c>
      <c r="F259" s="6"/>
      <c r="G259" s="6"/>
      <c r="H259" s="6"/>
      <c r="I259" s="6"/>
      <c r="J259" s="6"/>
      <c r="K259" s="6"/>
      <c r="L259" s="6"/>
      <c r="M259" s="6"/>
      <c r="N259" s="6"/>
      <c r="O259" s="6"/>
      <c r="P259" s="19" t="s">
        <v>333</v>
      </c>
      <c r="Q259" s="61">
        <f>IF(Epox, IF(OR(Bs_c &lt; 6 * db, cc &lt; 3 * db), 1.5, 1.2), 1)</f>
        <v>1</v>
      </c>
      <c r="R259" s="6"/>
      <c r="S259" s="6"/>
      <c r="T259" s="6"/>
      <c r="U259" s="6"/>
      <c r="V259" s="6"/>
      <c r="W259" s="6"/>
      <c r="X259" s="6"/>
      <c r="Y259" s="6"/>
      <c r="Z259" s="6" t="s">
        <v>1265</v>
      </c>
    </row>
    <row r="260" spans="1:26" hidden="1" x14ac:dyDescent="0.25">
      <c r="A260" s="6"/>
      <c r="B260" s="6"/>
      <c r="C260" s="6"/>
      <c r="D260" s="6"/>
      <c r="E260" s="23"/>
      <c r="F260" s="6"/>
      <c r="G260" s="6"/>
      <c r="H260" s="6"/>
      <c r="I260" s="6"/>
      <c r="J260" s="6"/>
      <c r="K260" s="6"/>
      <c r="L260" s="6"/>
      <c r="M260" s="6"/>
      <c r="N260" s="6"/>
      <c r="O260" s="6"/>
      <c r="P260" s="6"/>
      <c r="Q260" s="8"/>
      <c r="R260" s="6"/>
      <c r="S260" s="6"/>
      <c r="T260" s="6"/>
      <c r="U260" s="6"/>
      <c r="V260" s="6"/>
      <c r="W260" s="6"/>
      <c r="X260" s="6"/>
      <c r="Y260" s="6"/>
      <c r="Z260" s="6" t="s">
        <v>1265</v>
      </c>
    </row>
    <row r="261" spans="1:26" hidden="1" x14ac:dyDescent="0.25">
      <c r="A261" s="6"/>
      <c r="B261" s="6"/>
      <c r="C261" s="6"/>
      <c r="D261" s="6"/>
      <c r="E261" s="23" t="s">
        <v>335</v>
      </c>
      <c r="F261" s="6"/>
      <c r="G261" s="6"/>
      <c r="H261" s="6"/>
      <c r="I261" s="6"/>
      <c r="J261" s="6"/>
      <c r="K261" s="6"/>
      <c r="L261" s="6"/>
      <c r="M261" s="6"/>
      <c r="N261" s="6"/>
      <c r="O261" s="6"/>
      <c r="P261" s="19" t="s">
        <v>337</v>
      </c>
      <c r="Q261" s="8" t="e">
        <f>MIN(1.7, αp * βp)</f>
        <v>#N/A</v>
      </c>
      <c r="R261" s="6"/>
      <c r="S261" s="6"/>
      <c r="T261" s="6"/>
      <c r="U261" s="6"/>
      <c r="V261" s="6"/>
      <c r="W261" s="6"/>
      <c r="X261" s="6"/>
      <c r="Y261" s="6"/>
      <c r="Z261" s="6" t="s">
        <v>1265</v>
      </c>
    </row>
    <row r="262" spans="1:26" hidden="1" x14ac:dyDescent="0.25">
      <c r="A262" s="6"/>
      <c r="B262" s="6"/>
      <c r="C262" s="6"/>
      <c r="D262" s="6"/>
      <c r="E262" s="23"/>
      <c r="F262" s="6"/>
      <c r="G262" s="6"/>
      <c r="H262" s="6"/>
      <c r="I262" s="6"/>
      <c r="J262" s="6"/>
      <c r="K262" s="6"/>
      <c r="L262" s="6"/>
      <c r="M262" s="6"/>
      <c r="N262" s="6"/>
      <c r="O262" s="6"/>
      <c r="P262" s="6"/>
      <c r="Q262" s="8"/>
      <c r="R262" s="6"/>
      <c r="S262" s="6"/>
      <c r="T262" s="6"/>
      <c r="U262" s="6"/>
      <c r="V262" s="6"/>
      <c r="W262" s="6"/>
      <c r="X262" s="6"/>
      <c r="Y262" s="6"/>
      <c r="Z262" s="6" t="s">
        <v>1265</v>
      </c>
    </row>
    <row r="263" spans="1:26" hidden="1" x14ac:dyDescent="0.25">
      <c r="A263" s="6"/>
      <c r="B263" s="6"/>
      <c r="C263" s="6"/>
      <c r="D263" s="6"/>
      <c r="E263" s="23" t="s">
        <v>336</v>
      </c>
      <c r="F263" s="6"/>
      <c r="G263" s="6"/>
      <c r="H263" s="6"/>
      <c r="I263" s="6"/>
      <c r="J263" s="6"/>
      <c r="K263" s="6"/>
      <c r="L263" s="6"/>
      <c r="M263" s="6"/>
      <c r="N263" s="6"/>
      <c r="O263" s="6"/>
      <c r="P263" s="19" t="s">
        <v>338</v>
      </c>
      <c r="Q263" s="61">
        <f>IF(Rs &lt; 7, 0.8, 1)</f>
        <v>0.8</v>
      </c>
      <c r="R263" s="6"/>
      <c r="S263" s="6"/>
      <c r="T263" s="6"/>
      <c r="U263" s="6"/>
      <c r="V263" s="6"/>
      <c r="W263" s="6"/>
      <c r="X263" s="6"/>
      <c r="Y263" s="6"/>
      <c r="Z263" s="6" t="s">
        <v>1265</v>
      </c>
    </row>
    <row r="264" spans="1:26" hidden="1" x14ac:dyDescent="0.25">
      <c r="A264" s="6"/>
      <c r="B264" s="6"/>
      <c r="C264" s="6"/>
      <c r="D264" s="6"/>
      <c r="E264" s="23"/>
      <c r="F264" s="6"/>
      <c r="G264" s="6"/>
      <c r="H264" s="6"/>
      <c r="I264" s="6"/>
      <c r="J264" s="6"/>
      <c r="K264" s="6"/>
      <c r="L264" s="6"/>
      <c r="M264" s="6"/>
      <c r="N264" s="6"/>
      <c r="O264" s="6"/>
      <c r="P264" s="6"/>
      <c r="Q264" s="8"/>
      <c r="R264" s="6"/>
      <c r="S264" s="6"/>
      <c r="T264" s="6"/>
      <c r="U264" s="6"/>
      <c r="V264" s="6"/>
      <c r="W264" s="6"/>
      <c r="X264" s="6"/>
      <c r="Y264" s="6"/>
      <c r="Z264" s="6" t="s">
        <v>1265</v>
      </c>
    </row>
    <row r="265" spans="1:26" hidden="1" x14ac:dyDescent="0.25">
      <c r="A265" s="6"/>
      <c r="B265" s="6"/>
      <c r="C265" s="6"/>
      <c r="D265" s="6"/>
      <c r="E265" s="23" t="s">
        <v>339</v>
      </c>
      <c r="F265" s="6"/>
      <c r="G265" s="6"/>
      <c r="H265" s="6"/>
      <c r="I265" s="6"/>
      <c r="J265" s="6"/>
      <c r="K265" s="6"/>
      <c r="L265" s="6"/>
      <c r="M265" s="6"/>
      <c r="N265" s="6"/>
      <c r="O265" s="6"/>
      <c r="P265" s="6" t="s">
        <v>340</v>
      </c>
      <c r="Q265" s="61">
        <v>1</v>
      </c>
      <c r="R265" s="6"/>
      <c r="S265" s="6"/>
      <c r="T265" s="6"/>
      <c r="U265" s="6"/>
      <c r="V265" s="6"/>
      <c r="W265" s="6"/>
      <c r="X265" s="6"/>
      <c r="Y265" s="6"/>
      <c r="Z265" s="6" t="s">
        <v>1265</v>
      </c>
    </row>
    <row r="266" spans="1:26" hidden="1" x14ac:dyDescent="0.25">
      <c r="A266" s="6"/>
      <c r="B266" s="6"/>
      <c r="C266" s="6"/>
      <c r="D266" s="6"/>
      <c r="E266" s="23"/>
      <c r="F266" s="6"/>
      <c r="G266" s="6"/>
      <c r="H266" s="6"/>
      <c r="I266" s="6"/>
      <c r="J266" s="6"/>
      <c r="K266" s="6"/>
      <c r="L266" s="6"/>
      <c r="M266" s="6"/>
      <c r="N266" s="6"/>
      <c r="O266" s="6"/>
      <c r="P266" s="6"/>
      <c r="Q266" s="8"/>
      <c r="R266" s="6"/>
      <c r="S266" s="6"/>
      <c r="T266" s="6"/>
      <c r="U266" s="6"/>
      <c r="V266" s="6"/>
      <c r="W266" s="6"/>
      <c r="X266" s="6"/>
      <c r="Y266" s="6"/>
      <c r="Z266" s="6" t="s">
        <v>1265</v>
      </c>
    </row>
    <row r="267" spans="1:26" hidden="1" x14ac:dyDescent="0.25">
      <c r="A267" s="6"/>
      <c r="B267" s="6"/>
      <c r="C267" s="6"/>
      <c r="D267" s="6"/>
      <c r="E267" s="23" t="s">
        <v>341</v>
      </c>
      <c r="F267" s="6"/>
      <c r="G267" s="6"/>
      <c r="H267" s="6"/>
      <c r="I267" s="6"/>
      <c r="J267" s="6"/>
      <c r="K267" s="6"/>
      <c r="L267" s="6"/>
      <c r="M267" s="6"/>
      <c r="N267" s="6"/>
      <c r="O267" s="6"/>
      <c r="P267" s="19" t="s">
        <v>343</v>
      </c>
      <c r="Q267" s="8" t="e">
        <f>MIN(Bs_c / 2 + db, cc + db / 2)</f>
        <v>#DIV/0!</v>
      </c>
      <c r="R267" s="6"/>
      <c r="S267" s="6"/>
      <c r="T267" s="6"/>
      <c r="U267" s="6"/>
      <c r="V267" s="6"/>
      <c r="W267" s="6"/>
      <c r="X267" s="6"/>
      <c r="Y267" s="6"/>
      <c r="Z267" s="6" t="s">
        <v>1265</v>
      </c>
    </row>
    <row r="268" spans="1:26" hidden="1" x14ac:dyDescent="0.25">
      <c r="A268" s="6"/>
      <c r="B268" s="6"/>
      <c r="C268" s="6"/>
      <c r="D268" s="6"/>
      <c r="E268" s="23"/>
      <c r="F268" s="6"/>
      <c r="G268" s="6"/>
      <c r="H268" s="6"/>
      <c r="I268" s="6"/>
      <c r="J268" s="6"/>
      <c r="K268" s="6"/>
      <c r="L268" s="6"/>
      <c r="M268" s="6"/>
      <c r="N268" s="6"/>
      <c r="O268" s="6"/>
      <c r="P268" s="19"/>
      <c r="Q268" s="8"/>
      <c r="R268" s="6"/>
      <c r="S268" s="6"/>
      <c r="T268" s="6"/>
      <c r="U268" s="6"/>
      <c r="V268" s="6"/>
      <c r="W268" s="6"/>
      <c r="X268" s="6"/>
      <c r="Y268" s="6"/>
      <c r="Z268" s="6" t="s">
        <v>1265</v>
      </c>
    </row>
    <row r="269" spans="1:26" hidden="1" x14ac:dyDescent="0.25">
      <c r="A269" s="6"/>
      <c r="B269" s="6"/>
      <c r="C269" s="6"/>
      <c r="D269" s="6"/>
      <c r="E269" s="23" t="s">
        <v>342</v>
      </c>
      <c r="F269" s="6"/>
      <c r="G269" s="6"/>
      <c r="H269" s="6"/>
      <c r="I269" s="6"/>
      <c r="J269" s="6"/>
      <c r="K269" s="6"/>
      <c r="L269" s="6"/>
      <c r="M269" s="6"/>
      <c r="N269" s="6"/>
      <c r="O269" s="6"/>
      <c r="P269" s="19" t="s">
        <v>344</v>
      </c>
      <c r="Q269" s="8">
        <v>0</v>
      </c>
      <c r="R269" s="6"/>
      <c r="S269" s="6"/>
      <c r="T269" s="6"/>
      <c r="U269" s="6"/>
      <c r="V269" s="6"/>
      <c r="W269" s="6"/>
      <c r="X269" s="6"/>
      <c r="Y269" s="6"/>
      <c r="Z269" s="6" t="s">
        <v>1265</v>
      </c>
    </row>
    <row r="270" spans="1:26" hidden="1" x14ac:dyDescent="0.25">
      <c r="A270" s="6"/>
      <c r="B270" s="6"/>
      <c r="C270" s="6"/>
      <c r="D270" s="6"/>
      <c r="E270" s="19"/>
      <c r="F270" s="6"/>
      <c r="G270" s="6"/>
      <c r="H270" s="6"/>
      <c r="I270" s="6"/>
      <c r="J270" s="6"/>
      <c r="K270" s="6"/>
      <c r="L270" s="6"/>
      <c r="M270" s="6"/>
      <c r="N270" s="6"/>
      <c r="O270" s="6"/>
      <c r="P270" s="19"/>
      <c r="Q270" s="8"/>
      <c r="R270" s="6"/>
      <c r="S270" s="6"/>
      <c r="T270" s="6"/>
      <c r="U270" s="6"/>
      <c r="V270" s="6"/>
      <c r="W270" s="6"/>
      <c r="X270" s="6"/>
      <c r="Y270" s="6"/>
      <c r="Z270" s="6" t="s">
        <v>1265</v>
      </c>
    </row>
    <row r="271" spans="1:26" hidden="1" x14ac:dyDescent="0.25">
      <c r="A271" s="6"/>
      <c r="B271" s="6"/>
      <c r="C271" s="6"/>
      <c r="D271" s="6"/>
      <c r="E271" s="23" t="s">
        <v>335</v>
      </c>
      <c r="F271" s="6"/>
      <c r="G271" s="6"/>
      <c r="H271" s="6"/>
      <c r="I271" s="6"/>
      <c r="J271" s="6"/>
      <c r="K271" s="6"/>
      <c r="L271" s="6"/>
      <c r="M271" s="6"/>
      <c r="N271" s="6"/>
      <c r="P271" s="19" t="s">
        <v>345</v>
      </c>
      <c r="Q271" s="8" t="e">
        <f>MIN(2.5, (cp + Ktr) / db)</f>
        <v>#DIV/0!</v>
      </c>
      <c r="R271" s="6"/>
      <c r="S271" s="6"/>
      <c r="T271" s="6"/>
      <c r="U271" s="6"/>
      <c r="V271" s="6"/>
      <c r="W271" s="6"/>
      <c r="X271" s="6"/>
      <c r="Y271" s="6"/>
      <c r="Z271" s="6" t="s">
        <v>1265</v>
      </c>
    </row>
    <row r="272" spans="1:26" hidden="1" x14ac:dyDescent="0.25">
      <c r="A272" s="6"/>
      <c r="B272" s="6"/>
      <c r="C272" s="6"/>
      <c r="D272" s="6"/>
      <c r="E272" s="19"/>
      <c r="F272" s="6"/>
      <c r="G272" s="6"/>
      <c r="H272" s="6"/>
      <c r="I272" s="6"/>
      <c r="J272" s="6"/>
      <c r="K272" s="6"/>
      <c r="L272" s="6"/>
      <c r="M272" s="6"/>
      <c r="N272" s="6"/>
      <c r="O272" s="6"/>
      <c r="P272" s="19"/>
      <c r="Q272" s="8"/>
      <c r="R272" s="6"/>
      <c r="S272" s="6"/>
      <c r="T272" s="6"/>
      <c r="U272" s="6"/>
      <c r="V272" s="6"/>
      <c r="W272" s="6"/>
      <c r="X272" s="6"/>
      <c r="Y272" s="6"/>
      <c r="Z272" s="6" t="s">
        <v>1265</v>
      </c>
    </row>
    <row r="273" spans="1:26" hidden="1" x14ac:dyDescent="0.25">
      <c r="A273" s="6"/>
      <c r="B273" s="6"/>
      <c r="C273" s="6"/>
      <c r="D273" s="6"/>
      <c r="E273" s="23" t="s">
        <v>346</v>
      </c>
      <c r="F273" s="6"/>
      <c r="G273" s="6"/>
      <c r="H273" s="6"/>
      <c r="I273" s="6"/>
      <c r="J273" s="6"/>
      <c r="K273" s="6"/>
      <c r="L273" s="6"/>
      <c r="M273" s="6"/>
      <c r="N273" s="6"/>
      <c r="O273" s="6"/>
      <c r="P273" s="19" t="s">
        <v>347</v>
      </c>
      <c r="Q273" s="45" t="e">
        <f xml:space="preserve"> Ast_c / As_c</f>
        <v>#N/A</v>
      </c>
      <c r="R273" s="6"/>
      <c r="S273" s="6"/>
      <c r="T273" s="6"/>
      <c r="U273" s="6"/>
      <c r="V273" s="6"/>
      <c r="W273" s="6"/>
      <c r="X273" s="6"/>
      <c r="Y273" s="6"/>
      <c r="Z273" s="6" t="s">
        <v>1265</v>
      </c>
    </row>
    <row r="274" spans="1:26" hidden="1" x14ac:dyDescent="0.25">
      <c r="A274" s="6"/>
      <c r="B274" s="6"/>
      <c r="C274" s="6"/>
      <c r="D274" s="6"/>
      <c r="E274" s="19"/>
      <c r="F274" s="6"/>
      <c r="G274" s="6"/>
      <c r="H274" s="6"/>
      <c r="I274" s="6"/>
      <c r="J274" s="6"/>
      <c r="K274" s="6"/>
      <c r="L274" s="6"/>
      <c r="M274" s="6"/>
      <c r="N274" s="6"/>
      <c r="O274" s="6"/>
      <c r="P274" s="19"/>
      <c r="Q274" s="8"/>
      <c r="R274" s="6"/>
      <c r="S274" s="6"/>
      <c r="T274" s="6"/>
      <c r="U274" s="6"/>
      <c r="V274" s="6"/>
      <c r="W274" s="6"/>
      <c r="X274" s="6"/>
      <c r="Y274" s="6"/>
      <c r="Z274" s="6" t="s">
        <v>1265</v>
      </c>
    </row>
    <row r="275" spans="1:26" hidden="1" x14ac:dyDescent="0.25">
      <c r="A275" s="6"/>
      <c r="B275" s="6"/>
      <c r="C275" s="6"/>
      <c r="D275" s="6"/>
      <c r="E275" s="23" t="s">
        <v>350</v>
      </c>
      <c r="F275" s="6"/>
      <c r="G275" s="6"/>
      <c r="H275" s="6"/>
      <c r="I275" s="6"/>
      <c r="J275" s="6"/>
      <c r="K275" s="6"/>
      <c r="L275" s="6"/>
      <c r="M275" s="6"/>
      <c r="N275" s="6"/>
      <c r="O275" s="6"/>
      <c r="P275" s="19" t="s">
        <v>349</v>
      </c>
      <c r="Q275" s="8" t="e">
        <f>MAX((3/40)*(Fy/SQRT(Fc))*Calculations!Q261*γp*λp*Rp*db/c_p,12)</f>
        <v>#N/A</v>
      </c>
      <c r="R275" s="6" t="s">
        <v>37</v>
      </c>
      <c r="S275" s="6"/>
      <c r="T275" s="6"/>
      <c r="U275" s="6"/>
      <c r="V275" s="6"/>
      <c r="W275" s="6"/>
      <c r="X275" s="6"/>
      <c r="Y275" s="6"/>
      <c r="Z275" s="6" t="s">
        <v>1265</v>
      </c>
    </row>
    <row r="276" spans="1:26" hidden="1" x14ac:dyDescent="0.25">
      <c r="A276" s="6"/>
      <c r="B276" s="6"/>
      <c r="C276" s="6"/>
      <c r="D276" s="6"/>
      <c r="E276" s="19"/>
      <c r="F276" s="6"/>
      <c r="G276" s="6"/>
      <c r="H276" s="6"/>
      <c r="I276" s="6"/>
      <c r="J276" s="6"/>
      <c r="K276" s="6"/>
      <c r="L276" s="6"/>
      <c r="M276" s="6"/>
      <c r="N276" s="6"/>
      <c r="O276" s="6"/>
      <c r="P276" s="19"/>
      <c r="Q276" s="8"/>
      <c r="R276" s="6"/>
      <c r="S276" s="6"/>
      <c r="T276" s="6"/>
      <c r="U276" s="6"/>
      <c r="V276" s="6"/>
      <c r="W276" s="6"/>
      <c r="X276" s="6"/>
      <c r="Y276" s="6"/>
      <c r="Z276" s="6" t="s">
        <v>1265</v>
      </c>
    </row>
    <row r="277" spans="1:26" hidden="1" x14ac:dyDescent="0.25">
      <c r="A277" s="6"/>
      <c r="B277" s="6"/>
      <c r="C277" s="6"/>
      <c r="D277" s="6"/>
      <c r="E277" s="23" t="s">
        <v>351</v>
      </c>
      <c r="F277" s="6"/>
      <c r="G277" s="6"/>
      <c r="H277" s="6"/>
      <c r="I277" s="6"/>
      <c r="J277" s="6"/>
      <c r="K277" s="6"/>
      <c r="L277" s="6"/>
      <c r="M277" s="6"/>
      <c r="N277" s="6"/>
      <c r="O277" s="6"/>
      <c r="P277" s="19" t="s">
        <v>352</v>
      </c>
      <c r="Q277" s="8" t="e">
        <f>MAX(0.02 * db * Fy / SQRT(Fc), 0.0003 * db * Fy)</f>
        <v>#N/A</v>
      </c>
      <c r="R277" s="6" t="s">
        <v>37</v>
      </c>
      <c r="S277" s="6"/>
      <c r="T277" s="6"/>
      <c r="U277" s="6"/>
      <c r="V277" s="6"/>
      <c r="W277" s="6"/>
      <c r="X277" s="6"/>
      <c r="Y277" s="6"/>
      <c r="Z277" s="6" t="s">
        <v>1265</v>
      </c>
    </row>
    <row r="278" spans="1:26" hidden="1" x14ac:dyDescent="0.25">
      <c r="A278" s="6"/>
      <c r="B278" s="6"/>
      <c r="C278" s="6"/>
      <c r="D278" s="6"/>
      <c r="E278" s="19"/>
      <c r="F278" s="6"/>
      <c r="G278" s="6"/>
      <c r="H278" s="6"/>
      <c r="I278" s="6"/>
      <c r="J278" s="6"/>
      <c r="K278" s="6"/>
      <c r="L278" s="6"/>
      <c r="M278" s="6"/>
      <c r="N278" s="6"/>
      <c r="O278" s="6"/>
      <c r="P278" s="19"/>
      <c r="Q278" s="8"/>
      <c r="R278" s="6"/>
      <c r="S278" s="6"/>
      <c r="T278" s="6"/>
      <c r="U278" s="6"/>
      <c r="V278" s="6"/>
      <c r="W278" s="6"/>
      <c r="X278" s="6"/>
      <c r="Y278" s="6"/>
      <c r="Z278" s="6" t="s">
        <v>1265</v>
      </c>
    </row>
    <row r="279" spans="1:26" hidden="1" x14ac:dyDescent="0.25">
      <c r="A279" s="6"/>
      <c r="B279" s="6"/>
      <c r="C279" s="6"/>
      <c r="D279" s="6"/>
      <c r="E279" s="23" t="s">
        <v>353</v>
      </c>
      <c r="F279" s="6"/>
      <c r="G279" s="6"/>
      <c r="H279" s="6"/>
      <c r="I279" s="6"/>
      <c r="J279" s="6"/>
      <c r="K279" s="6"/>
      <c r="L279" s="6"/>
      <c r="M279" s="6"/>
      <c r="N279" s="6"/>
      <c r="O279" s="6"/>
      <c r="P279" s="19" t="s">
        <v>354</v>
      </c>
      <c r="Q279" s="8">
        <f xml:space="preserve"> (D - T + E) * 12 - cc</f>
        <v>-3</v>
      </c>
      <c r="R279" s="6" t="s">
        <v>37</v>
      </c>
      <c r="S279" s="6"/>
      <c r="T279" s="6"/>
      <c r="U279" s="6"/>
      <c r="V279" s="6"/>
      <c r="W279" s="6"/>
      <c r="X279" s="6"/>
      <c r="Y279" s="6"/>
      <c r="Z279" s="6" t="s">
        <v>1265</v>
      </c>
    </row>
    <row r="280" spans="1:26" hidden="1" x14ac:dyDescent="0.25">
      <c r="A280" s="6"/>
      <c r="B280" s="6"/>
      <c r="C280" s="6"/>
      <c r="D280" s="6"/>
      <c r="E280" s="19"/>
      <c r="F280" s="6"/>
      <c r="G280" s="6"/>
      <c r="H280" s="6"/>
      <c r="I280" s="6"/>
      <c r="J280" s="6"/>
      <c r="K280" s="6"/>
      <c r="L280" s="6"/>
      <c r="M280" s="6"/>
      <c r="N280" s="6"/>
      <c r="O280" s="6"/>
      <c r="P280" s="19"/>
      <c r="Q280" s="8"/>
      <c r="R280" s="6"/>
      <c r="S280" s="6"/>
      <c r="T280" s="6"/>
      <c r="U280" s="6"/>
      <c r="V280" s="6"/>
      <c r="W280" s="6"/>
      <c r="X280" s="6"/>
      <c r="Y280" s="6"/>
      <c r="Z280" s="6" t="s">
        <v>1265</v>
      </c>
    </row>
    <row r="281" spans="1:26" hidden="1" x14ac:dyDescent="0.25">
      <c r="A281" s="6"/>
      <c r="B281" s="6"/>
      <c r="C281" s="6"/>
      <c r="D281" s="6"/>
      <c r="E281" s="23" t="s">
        <v>355</v>
      </c>
      <c r="F281" s="6"/>
      <c r="G281" s="6"/>
      <c r="H281" s="6"/>
      <c r="I281" s="6"/>
      <c r="J281" s="6"/>
      <c r="K281" s="6"/>
      <c r="L281" s="6"/>
      <c r="M281" s="6"/>
      <c r="N281" s="6"/>
      <c r="O281" s="6"/>
      <c r="P281" s="19" t="s">
        <v>356</v>
      </c>
      <c r="Q281" s="8">
        <f xml:space="preserve"> T * 12 - cc</f>
        <v>-3</v>
      </c>
      <c r="R281" s="6" t="s">
        <v>37</v>
      </c>
      <c r="S281" s="6"/>
      <c r="T281" s="6"/>
      <c r="U281" s="6"/>
      <c r="V281" s="6"/>
      <c r="W281" s="6"/>
      <c r="X281" s="6"/>
      <c r="Y281" s="6"/>
      <c r="Z281" s="6" t="s">
        <v>1265</v>
      </c>
    </row>
    <row r="282" spans="1:26" hidden="1" x14ac:dyDescent="0.25">
      <c r="A282" s="6"/>
      <c r="B282" s="6"/>
      <c r="C282" s="6"/>
      <c r="D282" s="6"/>
      <c r="E282" s="19"/>
      <c r="F282" s="6"/>
      <c r="G282" s="6"/>
      <c r="H282" s="6"/>
      <c r="I282" s="6"/>
      <c r="J282" s="6"/>
      <c r="K282" s="6"/>
      <c r="L282" s="6"/>
      <c r="M282" s="6"/>
      <c r="N282" s="6"/>
      <c r="O282" s="6"/>
      <c r="P282" s="19"/>
      <c r="Q282" s="8"/>
      <c r="R282" s="6"/>
      <c r="S282" s="6"/>
      <c r="T282" s="6"/>
      <c r="U282" s="6"/>
      <c r="V282" s="6"/>
      <c r="W282" s="6"/>
      <c r="X282" s="6"/>
      <c r="Y282" s="6"/>
      <c r="Z282" s="6" t="s">
        <v>1265</v>
      </c>
    </row>
    <row r="283" spans="1:26" hidden="1" x14ac:dyDescent="0.25">
      <c r="A283" s="6"/>
      <c r="B283" s="9" t="s">
        <v>357</v>
      </c>
      <c r="C283" s="6"/>
      <c r="D283" s="6"/>
      <c r="E283" s="19"/>
      <c r="F283" s="6"/>
      <c r="G283" s="6"/>
      <c r="H283" s="6"/>
      <c r="I283" s="6"/>
      <c r="J283" s="6"/>
      <c r="K283" s="6"/>
      <c r="L283" s="6"/>
      <c r="M283" s="6"/>
      <c r="N283" s="6"/>
      <c r="O283" s="6"/>
      <c r="P283" s="6"/>
      <c r="Q283" s="8"/>
      <c r="R283" s="6"/>
      <c r="S283" s="6"/>
      <c r="T283" s="6"/>
      <c r="U283" s="6"/>
      <c r="V283" s="6"/>
      <c r="W283" s="6"/>
      <c r="X283" s="6"/>
      <c r="Y283" s="6"/>
      <c r="Z283" s="6" t="s">
        <v>1265</v>
      </c>
    </row>
    <row r="284" spans="1:26" hidden="1" x14ac:dyDescent="0.25">
      <c r="A284" s="6"/>
      <c r="B284" s="6"/>
      <c r="C284" s="6"/>
      <c r="D284" s="6"/>
      <c r="E284" s="19"/>
      <c r="F284" s="6"/>
      <c r="G284" s="6"/>
      <c r="H284" s="6"/>
      <c r="I284" s="6"/>
      <c r="J284" s="6"/>
      <c r="K284" s="6"/>
      <c r="L284" s="6"/>
      <c r="M284" s="6"/>
      <c r="N284" s="6"/>
      <c r="O284" s="6"/>
      <c r="P284" s="6"/>
      <c r="Q284" s="8"/>
      <c r="R284" s="6"/>
      <c r="S284" s="6"/>
      <c r="T284" s="6"/>
      <c r="U284" s="6"/>
      <c r="V284" s="6"/>
      <c r="W284" s="6"/>
      <c r="X284" s="6"/>
      <c r="Y284" s="6"/>
      <c r="Z284" s="6" t="s">
        <v>1265</v>
      </c>
    </row>
    <row r="285" spans="1:26" hidden="1" x14ac:dyDescent="0.25">
      <c r="A285" s="6"/>
      <c r="B285" s="6"/>
      <c r="C285" s="6"/>
      <c r="D285" s="6"/>
      <c r="E285" s="23" t="s">
        <v>358</v>
      </c>
      <c r="F285" s="6"/>
      <c r="G285" s="6"/>
      <c r="H285" s="6"/>
      <c r="I285" s="6"/>
      <c r="J285" s="6"/>
      <c r="K285" s="6"/>
      <c r="L285" s="6"/>
      <c r="M285" s="6"/>
      <c r="N285" s="6"/>
      <c r="O285" s="6"/>
      <c r="P285" s="19" t="s">
        <v>359</v>
      </c>
      <c r="Q285" s="61">
        <f>IF(AND(Rs &lt;= 11, cc &gt;= 2.5), 0.7, 1)</f>
        <v>0.7</v>
      </c>
      <c r="R285" s="6"/>
      <c r="S285" s="6"/>
      <c r="T285" s="6"/>
      <c r="U285" s="6"/>
      <c r="V285" s="6"/>
      <c r="W285" s="6"/>
      <c r="X285" s="6"/>
      <c r="Y285" s="6"/>
      <c r="Z285" s="6" t="s">
        <v>1265</v>
      </c>
    </row>
    <row r="286" spans="1:26" hidden="1" x14ac:dyDescent="0.25">
      <c r="A286" s="6"/>
      <c r="B286" s="6"/>
      <c r="C286" s="6"/>
      <c r="D286" s="6"/>
      <c r="E286" s="19"/>
      <c r="F286" s="6"/>
      <c r="G286" s="6"/>
      <c r="H286" s="6"/>
      <c r="I286" s="6"/>
      <c r="J286" s="6"/>
      <c r="K286" s="6"/>
      <c r="L286" s="6"/>
      <c r="M286" s="6"/>
      <c r="N286" s="6"/>
      <c r="O286" s="6"/>
      <c r="P286" s="19"/>
      <c r="Q286" s="61"/>
      <c r="R286" s="6"/>
      <c r="S286" s="6"/>
      <c r="T286" s="6"/>
      <c r="U286" s="6"/>
      <c r="V286" s="6"/>
      <c r="W286" s="6"/>
      <c r="X286" s="6"/>
      <c r="Y286" s="6"/>
      <c r="Z286" s="6" t="s">
        <v>1265</v>
      </c>
    </row>
    <row r="287" spans="1:26" hidden="1" x14ac:dyDescent="0.25">
      <c r="A287" s="6"/>
      <c r="B287" s="6"/>
      <c r="C287" s="6"/>
      <c r="D287" s="6"/>
      <c r="E287" s="23" t="s">
        <v>360</v>
      </c>
      <c r="F287" s="6"/>
      <c r="G287" s="6"/>
      <c r="H287" s="6"/>
      <c r="I287" s="6"/>
      <c r="J287" s="6"/>
      <c r="K287" s="6"/>
      <c r="L287" s="6"/>
      <c r="M287" s="6"/>
      <c r="N287" s="6"/>
      <c r="O287" s="6"/>
      <c r="P287" s="19" t="s">
        <v>361</v>
      </c>
      <c r="Q287" s="61">
        <f>IF(Epox, 1.2, 1)</f>
        <v>1</v>
      </c>
      <c r="R287" s="6"/>
      <c r="S287" s="6"/>
      <c r="T287" s="6"/>
      <c r="U287" s="6"/>
      <c r="V287" s="6"/>
      <c r="W287" s="6"/>
      <c r="X287" s="6"/>
      <c r="Y287" s="6"/>
      <c r="Z287" s="6" t="s">
        <v>1265</v>
      </c>
    </row>
    <row r="288" spans="1:26" hidden="1" x14ac:dyDescent="0.25">
      <c r="A288" s="6"/>
      <c r="B288" s="6"/>
      <c r="C288" s="6"/>
      <c r="D288" s="6"/>
      <c r="E288" s="19"/>
      <c r="F288" s="6"/>
      <c r="G288" s="6"/>
      <c r="H288" s="6"/>
      <c r="I288" s="6"/>
      <c r="J288" s="6"/>
      <c r="K288" s="6"/>
      <c r="L288" s="6"/>
      <c r="M288" s="6"/>
      <c r="N288" s="6"/>
      <c r="O288" s="6"/>
      <c r="P288" s="19"/>
      <c r="Q288" s="61"/>
      <c r="R288" s="6"/>
      <c r="S288" s="6"/>
      <c r="T288" s="6"/>
      <c r="U288" s="6"/>
      <c r="V288" s="6"/>
      <c r="W288" s="6"/>
      <c r="X288" s="6"/>
      <c r="Y288" s="6"/>
      <c r="Z288" s="6" t="s">
        <v>1265</v>
      </c>
    </row>
    <row r="289" spans="1:26" hidden="1" x14ac:dyDescent="0.25">
      <c r="A289" s="6"/>
      <c r="B289" s="6"/>
      <c r="C289" s="6"/>
      <c r="D289" s="6"/>
      <c r="E289" s="23" t="s">
        <v>348</v>
      </c>
      <c r="F289" s="6"/>
      <c r="G289" s="6"/>
      <c r="H289" s="6"/>
      <c r="I289" s="6"/>
      <c r="J289" s="6"/>
      <c r="K289" s="6"/>
      <c r="L289" s="6"/>
      <c r="M289" s="6"/>
      <c r="N289" s="6"/>
      <c r="O289" s="6"/>
      <c r="P289" s="19" t="s">
        <v>362</v>
      </c>
      <c r="Q289" s="61" t="e">
        <f>MAX(0.02 * αh * βh * λp * Fy / SQRT(Fc) * db, 8 * db, 6)</f>
        <v>#N/A</v>
      </c>
      <c r="R289" s="6" t="s">
        <v>37</v>
      </c>
      <c r="S289" s="6"/>
      <c r="T289" s="6"/>
      <c r="U289" s="6"/>
      <c r="V289" s="6"/>
      <c r="W289" s="6"/>
      <c r="X289" s="6"/>
      <c r="Y289" s="6"/>
      <c r="Z289" s="6" t="s">
        <v>1265</v>
      </c>
    </row>
    <row r="290" spans="1:26" hidden="1" x14ac:dyDescent="0.25">
      <c r="A290" s="6"/>
      <c r="B290" s="6"/>
      <c r="C290" s="6"/>
      <c r="D290" s="6"/>
      <c r="E290" s="19"/>
      <c r="F290" s="6"/>
      <c r="G290" s="6"/>
      <c r="H290" s="6"/>
      <c r="I290" s="6"/>
      <c r="J290" s="6"/>
      <c r="K290" s="6"/>
      <c r="L290" s="6"/>
      <c r="M290" s="6"/>
      <c r="N290" s="6"/>
      <c r="O290" s="6"/>
      <c r="P290" s="19"/>
      <c r="Q290" s="8"/>
      <c r="R290" s="6"/>
      <c r="S290" s="6"/>
      <c r="T290" s="6"/>
      <c r="U290" s="6"/>
      <c r="V290" s="6"/>
      <c r="W290" s="6"/>
      <c r="X290" s="6"/>
      <c r="Y290" s="6"/>
      <c r="Z290" s="6" t="s">
        <v>1265</v>
      </c>
    </row>
    <row r="291" spans="1:26" hidden="1" x14ac:dyDescent="0.25">
      <c r="A291" s="6"/>
      <c r="B291" s="6"/>
      <c r="C291" s="6"/>
      <c r="D291" s="6"/>
      <c r="E291" s="23" t="s">
        <v>363</v>
      </c>
      <c r="F291" s="6"/>
      <c r="G291" s="6"/>
      <c r="H291" s="6"/>
      <c r="I291" s="6"/>
      <c r="J291" s="6"/>
      <c r="K291" s="6"/>
      <c r="L291" s="6"/>
      <c r="M291" s="6"/>
      <c r="N291" s="6"/>
      <c r="O291" s="6"/>
      <c r="P291" s="19" t="s">
        <v>364</v>
      </c>
      <c r="Q291" s="8" t="e">
        <f>(IF(Rs &gt; 11, 6, IF(Rs &gt; 8, 5, 4)) + 12) * db</f>
        <v>#N/A</v>
      </c>
      <c r="R291" s="6" t="s">
        <v>37</v>
      </c>
      <c r="S291" s="6"/>
      <c r="T291" s="6"/>
      <c r="U291" s="6"/>
      <c r="V291" s="6"/>
      <c r="W291" s="6"/>
      <c r="X291" s="6"/>
      <c r="Y291" s="6"/>
      <c r="Z291" s="6" t="s">
        <v>1265</v>
      </c>
    </row>
    <row r="292" spans="1:26" hidden="1" x14ac:dyDescent="0.25">
      <c r="A292" s="6"/>
      <c r="B292" s="6"/>
      <c r="C292" s="6"/>
      <c r="D292" s="6"/>
      <c r="E292" s="19"/>
      <c r="F292" s="6"/>
      <c r="G292" s="6"/>
      <c r="H292" s="6"/>
      <c r="I292" s="6"/>
      <c r="J292" s="6"/>
      <c r="K292" s="6"/>
      <c r="L292" s="6"/>
      <c r="M292" s="6"/>
      <c r="N292" s="6"/>
      <c r="O292" s="6"/>
      <c r="P292" s="19"/>
      <c r="Q292" s="8"/>
      <c r="R292" s="6"/>
      <c r="S292" s="6"/>
      <c r="T292" s="6"/>
      <c r="U292" s="6"/>
      <c r="V292" s="6"/>
      <c r="W292" s="6"/>
      <c r="X292" s="6"/>
      <c r="Y292" s="6"/>
      <c r="Z292" s="6" t="s">
        <v>1265</v>
      </c>
    </row>
    <row r="293" spans="1:26" hidden="1" x14ac:dyDescent="0.25">
      <c r="A293" s="6"/>
      <c r="B293" s="6"/>
      <c r="C293" s="6"/>
      <c r="D293" s="6"/>
      <c r="E293" s="23" t="s">
        <v>355</v>
      </c>
      <c r="F293" s="6"/>
      <c r="G293" s="6"/>
      <c r="H293" s="6"/>
      <c r="I293" s="6"/>
      <c r="J293" s="6"/>
      <c r="K293" s="6"/>
      <c r="L293" s="6"/>
      <c r="M293" s="6"/>
      <c r="N293" s="6"/>
      <c r="O293" s="6"/>
      <c r="P293" s="19" t="s">
        <v>365</v>
      </c>
      <c r="Q293" s="8">
        <f>(MIN(Wx, Wy) * 12 - di * 12) / 2</f>
        <v>0</v>
      </c>
      <c r="R293" s="6" t="s">
        <v>37</v>
      </c>
      <c r="S293" s="6"/>
      <c r="T293" s="6"/>
      <c r="U293" s="6"/>
      <c r="V293" s="6"/>
      <c r="W293" s="6"/>
      <c r="X293" s="6"/>
      <c r="Y293" s="6"/>
      <c r="Z293" s="6" t="s">
        <v>1265</v>
      </c>
    </row>
    <row r="294" spans="1:26" hidden="1" x14ac:dyDescent="0.25">
      <c r="A294" s="6"/>
      <c r="B294" s="6"/>
      <c r="C294" s="6"/>
      <c r="D294" s="6"/>
      <c r="E294" s="19"/>
      <c r="F294" s="6"/>
      <c r="G294" s="6"/>
      <c r="H294" s="6"/>
      <c r="I294" s="6"/>
      <c r="J294" s="6"/>
      <c r="K294" s="6"/>
      <c r="L294" s="6"/>
      <c r="M294" s="6"/>
      <c r="N294" s="6"/>
      <c r="O294" s="6"/>
      <c r="P294" s="19"/>
      <c r="Q294" s="8"/>
      <c r="R294" s="6"/>
      <c r="S294" s="6"/>
      <c r="T294" s="6"/>
      <c r="U294" s="6"/>
      <c r="V294" s="6"/>
      <c r="W294" s="6"/>
      <c r="X294" s="6"/>
      <c r="Y294" s="6"/>
      <c r="Z294" s="6" t="s">
        <v>1265</v>
      </c>
    </row>
    <row r="295" spans="1:26" hidden="1" x14ac:dyDescent="0.25">
      <c r="A295" s="6"/>
      <c r="B295" s="9" t="s">
        <v>366</v>
      </c>
      <c r="C295" s="6"/>
      <c r="D295" s="6"/>
      <c r="E295" s="19"/>
      <c r="F295" s="6"/>
      <c r="G295" s="6"/>
      <c r="H295" s="6"/>
      <c r="I295" s="6"/>
      <c r="J295" s="6"/>
      <c r="K295" s="6"/>
      <c r="L295" s="6"/>
      <c r="M295" s="6"/>
      <c r="N295" s="6"/>
      <c r="O295" s="6"/>
      <c r="P295" s="19"/>
      <c r="Q295" s="8"/>
      <c r="R295" s="6"/>
      <c r="S295" s="6"/>
      <c r="T295" s="6"/>
      <c r="U295" s="6"/>
      <c r="V295" s="6"/>
      <c r="W295" s="6"/>
      <c r="X295" s="6"/>
      <c r="Y295" s="6"/>
      <c r="Z295" s="6" t="s">
        <v>1265</v>
      </c>
    </row>
    <row r="296" spans="1:26" hidden="1" x14ac:dyDescent="0.25">
      <c r="A296" s="6"/>
      <c r="B296" s="6"/>
      <c r="C296" s="6"/>
      <c r="D296" s="6"/>
      <c r="E296" s="19"/>
      <c r="F296" s="6"/>
      <c r="G296" s="6"/>
      <c r="H296" s="6"/>
      <c r="I296" s="6"/>
      <c r="J296" s="6"/>
      <c r="K296" s="6"/>
      <c r="L296" s="6"/>
      <c r="M296" s="6"/>
      <c r="N296" s="6"/>
      <c r="O296" s="6"/>
      <c r="P296" s="19"/>
      <c r="Q296" s="8"/>
      <c r="R296" s="6"/>
      <c r="S296" s="6"/>
      <c r="T296" s="6"/>
      <c r="U296" s="6"/>
      <c r="V296" s="6"/>
      <c r="W296" s="6"/>
      <c r="X296" s="6"/>
      <c r="Y296" s="6"/>
      <c r="Z296" s="6" t="s">
        <v>1265</v>
      </c>
    </row>
    <row r="297" spans="1:26" hidden="1" x14ac:dyDescent="0.25">
      <c r="A297" s="6"/>
      <c r="B297" s="6"/>
      <c r="C297" s="6"/>
      <c r="D297" s="6"/>
      <c r="E297" s="23" t="s">
        <v>367</v>
      </c>
      <c r="F297" s="6"/>
      <c r="G297" s="6"/>
      <c r="H297" s="6"/>
      <c r="I297" s="6"/>
      <c r="J297" s="6"/>
      <c r="K297" s="6"/>
      <c r="L297" s="6"/>
      <c r="M297" s="6"/>
      <c r="N297" s="6"/>
      <c r="O297" s="6"/>
      <c r="P297" s="19" t="s">
        <v>368</v>
      </c>
      <c r="Q297" s="8">
        <f>IF(Rs &lt; 11, 3, 4)</f>
        <v>3</v>
      </c>
      <c r="R297" s="6"/>
      <c r="S297" s="6"/>
      <c r="T297" s="6"/>
      <c r="U297" s="6"/>
      <c r="V297" s="6"/>
      <c r="W297" s="6"/>
      <c r="X297" s="6"/>
      <c r="Y297" s="6"/>
      <c r="Z297" s="6" t="s">
        <v>1265</v>
      </c>
    </row>
    <row r="298" spans="1:26" hidden="1" x14ac:dyDescent="0.25">
      <c r="A298" s="6"/>
      <c r="B298" s="6"/>
      <c r="C298" s="6"/>
      <c r="D298" s="6"/>
      <c r="E298" s="19"/>
      <c r="F298" s="6"/>
      <c r="G298" s="6"/>
      <c r="H298" s="6"/>
      <c r="I298" s="6"/>
      <c r="J298" s="6"/>
      <c r="K298" s="6"/>
      <c r="L298" s="6"/>
      <c r="M298" s="6"/>
      <c r="N298" s="6"/>
      <c r="O298" s="6"/>
      <c r="P298" s="19"/>
      <c r="Q298" s="8"/>
      <c r="R298" s="6"/>
      <c r="S298" s="6"/>
      <c r="T298" s="6"/>
      <c r="U298" s="6"/>
      <c r="V298" s="6"/>
      <c r="W298" s="6"/>
      <c r="X298" s="6"/>
      <c r="Y298" s="6"/>
      <c r="Z298" s="6" t="s">
        <v>1265</v>
      </c>
    </row>
    <row r="299" spans="1:26" hidden="1" x14ac:dyDescent="0.25">
      <c r="A299" s="6"/>
      <c r="B299" s="6"/>
      <c r="C299" s="6"/>
      <c r="D299" s="6"/>
      <c r="E299" s="23" t="s">
        <v>369</v>
      </c>
      <c r="F299" s="6"/>
      <c r="G299" s="6"/>
      <c r="H299" s="6"/>
      <c r="I299" s="6"/>
      <c r="J299" s="6"/>
      <c r="K299" s="6"/>
      <c r="L299" s="6"/>
      <c r="M299" s="6"/>
      <c r="N299" s="6"/>
      <c r="O299" s="6"/>
      <c r="P299" s="19" t="s">
        <v>370</v>
      </c>
      <c r="Q299" s="8">
        <f>IF(Sz &lt; 2, 0.5, 1)</f>
        <v>0.5</v>
      </c>
      <c r="R299" s="6"/>
      <c r="S299" s="6"/>
      <c r="T299" s="6"/>
      <c r="U299" s="6"/>
      <c r="V299" s="6"/>
      <c r="W299" s="6"/>
      <c r="X299" s="6"/>
      <c r="Y299" s="6"/>
      <c r="Z299" s="6" t="s">
        <v>1265</v>
      </c>
    </row>
    <row r="300" spans="1:26" hidden="1" x14ac:dyDescent="0.25">
      <c r="A300" s="6"/>
      <c r="B300" s="6"/>
      <c r="C300" s="6"/>
      <c r="D300" s="6"/>
      <c r="E300" s="19"/>
      <c r="F300" s="6"/>
      <c r="G300" s="6"/>
      <c r="H300" s="6"/>
      <c r="I300" s="6"/>
      <c r="J300" s="6"/>
      <c r="K300" s="6"/>
      <c r="L300" s="6"/>
      <c r="M300" s="6"/>
      <c r="N300" s="6"/>
      <c r="O300" s="6"/>
      <c r="P300" s="19"/>
      <c r="Q300" s="8"/>
      <c r="R300" s="6"/>
      <c r="S300" s="6"/>
      <c r="T300" s="6"/>
      <c r="U300" s="6"/>
      <c r="V300" s="6"/>
      <c r="W300" s="6"/>
      <c r="X300" s="6"/>
      <c r="Y300" s="6"/>
      <c r="Z300" s="6" t="s">
        <v>1265</v>
      </c>
    </row>
    <row r="301" spans="1:26" hidden="1" x14ac:dyDescent="0.25">
      <c r="A301" s="6"/>
      <c r="B301" s="6"/>
      <c r="C301" s="6"/>
      <c r="D301" s="6"/>
      <c r="E301" s="23" t="s">
        <v>371</v>
      </c>
      <c r="F301" s="6"/>
      <c r="G301" s="6"/>
      <c r="H301" s="6"/>
      <c r="I301" s="6"/>
      <c r="J301" s="6"/>
      <c r="K301" s="6"/>
      <c r="L301" s="6"/>
      <c r="M301" s="6"/>
      <c r="N301" s="6"/>
      <c r="O301" s="6"/>
      <c r="P301" s="19" t="s">
        <v>372</v>
      </c>
      <c r="Q301" s="8">
        <f>VLOOKUP(St,Reference!D17:F27, 2, FALSE)</f>
        <v>0.5</v>
      </c>
      <c r="R301" s="6" t="s">
        <v>37</v>
      </c>
      <c r="S301" s="6"/>
      <c r="T301" s="6"/>
      <c r="U301" s="6"/>
      <c r="V301" s="6"/>
      <c r="W301" s="6"/>
      <c r="X301" s="6"/>
      <c r="Y301" s="6"/>
      <c r="Z301" s="6" t="s">
        <v>1265</v>
      </c>
    </row>
    <row r="302" spans="1:26" hidden="1" x14ac:dyDescent="0.25">
      <c r="A302" s="6"/>
      <c r="B302" s="6"/>
      <c r="C302" s="6"/>
      <c r="D302" s="6"/>
      <c r="E302" s="19"/>
      <c r="F302" s="6"/>
      <c r="G302" s="6"/>
      <c r="H302" s="6"/>
      <c r="I302" s="6"/>
      <c r="J302" s="6"/>
      <c r="K302" s="6"/>
      <c r="L302" s="6"/>
      <c r="M302" s="6"/>
      <c r="N302" s="6"/>
      <c r="O302" s="6"/>
      <c r="P302" s="19"/>
      <c r="Q302" s="8"/>
      <c r="R302" s="6"/>
      <c r="S302" s="6"/>
      <c r="T302" s="6"/>
      <c r="U302" s="6"/>
      <c r="V302" s="6"/>
      <c r="W302" s="6"/>
      <c r="X302" s="6"/>
      <c r="Y302" s="6"/>
      <c r="Z302" s="6" t="s">
        <v>1265</v>
      </c>
    </row>
    <row r="303" spans="1:26" hidden="1" x14ac:dyDescent="0.25">
      <c r="A303" s="6"/>
      <c r="B303" s="6"/>
      <c r="C303" s="6"/>
      <c r="D303" s="6"/>
      <c r="E303" s="19"/>
      <c r="F303" s="6"/>
      <c r="G303" s="6"/>
      <c r="H303" s="6"/>
      <c r="I303" s="6"/>
      <c r="J303" s="6"/>
      <c r="K303" s="6"/>
      <c r="L303" s="6"/>
      <c r="M303" s="6"/>
      <c r="N303" s="6"/>
      <c r="O303" s="6"/>
      <c r="P303" s="19" t="s">
        <v>373</v>
      </c>
      <c r="Q303" s="34">
        <f>VLOOKUP(St, Reference!D17:F27, 3, FALSE)</f>
        <v>0.2</v>
      </c>
      <c r="R303" s="6" t="s">
        <v>138</v>
      </c>
      <c r="S303" s="6"/>
      <c r="T303" s="6"/>
      <c r="U303" s="6"/>
      <c r="V303" s="6"/>
      <c r="W303" s="6"/>
      <c r="X303" s="6"/>
      <c r="Y303" s="6"/>
      <c r="Z303" s="6" t="s">
        <v>1265</v>
      </c>
    </row>
    <row r="304" spans="1:26" hidden="1" x14ac:dyDescent="0.25">
      <c r="A304" s="6"/>
      <c r="B304" s="6"/>
      <c r="C304" s="6"/>
      <c r="D304" s="6"/>
      <c r="E304" s="19"/>
      <c r="F304" s="6"/>
      <c r="G304" s="6"/>
      <c r="H304" s="6"/>
      <c r="I304" s="6"/>
      <c r="J304" s="6"/>
      <c r="K304" s="6"/>
      <c r="L304" s="6"/>
      <c r="M304" s="6"/>
      <c r="N304" s="6"/>
      <c r="O304" s="6"/>
      <c r="P304" s="19"/>
      <c r="Q304" s="6"/>
      <c r="R304" s="6"/>
      <c r="S304" s="6"/>
      <c r="T304" s="6"/>
      <c r="U304" s="6"/>
      <c r="V304" s="6"/>
      <c r="W304" s="6"/>
      <c r="X304" s="6"/>
      <c r="Y304" s="6"/>
      <c r="Z304" s="6" t="s">
        <v>1265</v>
      </c>
    </row>
    <row r="305" spans="1:26" hidden="1" x14ac:dyDescent="0.25">
      <c r="A305" s="6"/>
      <c r="B305" s="6"/>
      <c r="C305" s="6"/>
      <c r="D305" s="6"/>
      <c r="E305" s="23" t="s">
        <v>374</v>
      </c>
      <c r="F305" s="6"/>
      <c r="G305" s="6"/>
      <c r="H305" s="6"/>
      <c r="I305" s="6"/>
      <c r="J305" s="6"/>
      <c r="K305" s="6" t="s">
        <v>375</v>
      </c>
      <c r="L305" s="6"/>
      <c r="M305" s="6"/>
      <c r="N305" s="6"/>
      <c r="O305" s="6"/>
      <c r="P305" s="19" t="s">
        <v>377</v>
      </c>
      <c r="Q305" s="721" t="e">
        <f>MIN(8 / Q299 *db, 24 / Q299 * dtie, (di * 12) / (4*Q299^2),IF(Q299 = 1, 12, 18))</f>
        <v>#N/A</v>
      </c>
      <c r="R305" s="720" t="s">
        <v>37</v>
      </c>
      <c r="S305" s="6"/>
      <c r="T305" s="6"/>
      <c r="U305" s="6"/>
      <c r="V305" s="6"/>
      <c r="W305" s="6"/>
      <c r="X305" s="6"/>
      <c r="Y305" s="6"/>
      <c r="Z305" s="6" t="s">
        <v>1265</v>
      </c>
    </row>
    <row r="306" spans="1:26" hidden="1" x14ac:dyDescent="0.25">
      <c r="A306" s="6"/>
      <c r="B306" s="6"/>
      <c r="C306" s="6"/>
      <c r="D306" s="6"/>
      <c r="E306" s="19"/>
      <c r="F306" s="6"/>
      <c r="G306" s="6"/>
      <c r="H306" s="6"/>
      <c r="I306" s="6"/>
      <c r="J306" s="6"/>
      <c r="K306" s="6"/>
      <c r="L306" s="6"/>
      <c r="M306" s="6"/>
      <c r="N306" s="6"/>
      <c r="O306" s="6"/>
      <c r="P306" s="19"/>
      <c r="Q306" s="721"/>
      <c r="R306" s="720"/>
      <c r="S306" s="6"/>
      <c r="T306" s="6"/>
      <c r="U306" s="6"/>
      <c r="V306" s="6"/>
      <c r="W306" s="6"/>
      <c r="X306" s="6"/>
      <c r="Y306" s="6"/>
      <c r="Z306" s="6" t="s">
        <v>1265</v>
      </c>
    </row>
    <row r="307" spans="1:26" hidden="1" x14ac:dyDescent="0.25">
      <c r="A307" s="6"/>
      <c r="B307" s="6"/>
      <c r="C307" s="6"/>
      <c r="D307" s="6"/>
      <c r="E307" s="19"/>
      <c r="F307" s="6"/>
      <c r="G307" s="6"/>
      <c r="H307" s="6"/>
      <c r="I307" s="6"/>
      <c r="J307" s="6"/>
      <c r="K307" s="6" t="s">
        <v>376</v>
      </c>
      <c r="L307" s="6"/>
      <c r="M307" s="6"/>
      <c r="N307" s="6"/>
      <c r="O307" s="6"/>
      <c r="P307" s="19" t="s">
        <v>378</v>
      </c>
      <c r="Q307" s="721"/>
      <c r="R307" s="720"/>
      <c r="S307" s="6"/>
      <c r="T307" s="6"/>
      <c r="U307" s="6"/>
      <c r="V307" s="6"/>
      <c r="W307" s="6"/>
      <c r="X307" s="6"/>
      <c r="Y307" s="6"/>
      <c r="Z307" s="6" t="s">
        <v>1265</v>
      </c>
    </row>
    <row r="308" spans="1:26" hidden="1" x14ac:dyDescent="0.25">
      <c r="A308" s="6"/>
      <c r="B308" s="6"/>
      <c r="C308" s="6"/>
      <c r="D308" s="6"/>
      <c r="E308" s="19"/>
      <c r="F308" s="6"/>
      <c r="G308" s="6"/>
      <c r="H308" s="6"/>
      <c r="I308" s="6"/>
      <c r="J308" s="6"/>
      <c r="K308" s="6"/>
      <c r="L308" s="6"/>
      <c r="M308" s="6"/>
      <c r="N308" s="6"/>
      <c r="O308" s="6"/>
      <c r="P308" s="19"/>
      <c r="Q308" s="721"/>
      <c r="R308" s="720"/>
      <c r="S308" s="6"/>
      <c r="T308" s="6"/>
      <c r="U308" s="6"/>
      <c r="V308" s="6"/>
      <c r="W308" s="6"/>
      <c r="X308" s="6"/>
      <c r="Y308" s="6"/>
      <c r="Z308" s="6" t="s">
        <v>1265</v>
      </c>
    </row>
    <row r="309" spans="1:26" hidden="1" x14ac:dyDescent="0.25">
      <c r="A309" s="6"/>
      <c r="B309" s="6"/>
      <c r="C309" s="6"/>
      <c r="D309" s="6"/>
      <c r="E309" s="19"/>
      <c r="F309" s="6"/>
      <c r="G309" s="6"/>
      <c r="H309" s="6"/>
      <c r="I309" s="6"/>
      <c r="J309" s="6"/>
      <c r="K309" s="6" t="s">
        <v>379</v>
      </c>
      <c r="L309" s="6"/>
      <c r="M309" s="6"/>
      <c r="N309" s="6"/>
      <c r="O309" s="6"/>
      <c r="P309" s="19" t="s">
        <v>380</v>
      </c>
      <c r="Q309" s="721"/>
      <c r="R309" s="720"/>
      <c r="S309" s="6"/>
      <c r="T309" s="6"/>
      <c r="U309" s="6"/>
      <c r="V309" s="6"/>
      <c r="W309" s="6"/>
      <c r="X309" s="6"/>
      <c r="Y309" s="6"/>
      <c r="Z309" s="6" t="s">
        <v>1265</v>
      </c>
    </row>
    <row r="310" spans="1:26" hidden="1" x14ac:dyDescent="0.25">
      <c r="A310" s="6"/>
      <c r="B310" s="6"/>
      <c r="C310" s="6"/>
      <c r="D310" s="6"/>
      <c r="E310" s="19"/>
      <c r="F310" s="6"/>
      <c r="G310" s="6"/>
      <c r="H310" s="6"/>
      <c r="I310" s="6"/>
      <c r="J310" s="6"/>
      <c r="K310" s="6"/>
      <c r="L310" s="6"/>
      <c r="M310" s="6"/>
      <c r="N310" s="6"/>
      <c r="O310" s="6"/>
      <c r="P310" s="19"/>
      <c r="Q310" s="721"/>
      <c r="R310" s="720"/>
      <c r="S310" s="6"/>
      <c r="T310" s="6"/>
      <c r="U310" s="6"/>
      <c r="V310" s="6"/>
      <c r="W310" s="6"/>
      <c r="X310" s="6"/>
      <c r="Y310" s="6"/>
      <c r="Z310" s="6" t="s">
        <v>1265</v>
      </c>
    </row>
    <row r="311" spans="1:26" hidden="1" x14ac:dyDescent="0.25">
      <c r="A311" s="6"/>
      <c r="B311" s="6"/>
      <c r="C311" s="6"/>
      <c r="D311" s="6"/>
      <c r="E311" s="19"/>
      <c r="F311" s="6"/>
      <c r="G311" s="6"/>
      <c r="H311" s="6"/>
      <c r="I311" s="6"/>
      <c r="J311" s="6"/>
      <c r="K311" s="6" t="s">
        <v>381</v>
      </c>
      <c r="L311" s="6"/>
      <c r="M311" s="6"/>
      <c r="N311" s="6"/>
      <c r="O311" s="6"/>
      <c r="P311" s="19" t="s">
        <v>382</v>
      </c>
      <c r="Q311" s="721"/>
      <c r="R311" s="720"/>
      <c r="S311" s="6"/>
      <c r="T311" s="6"/>
      <c r="U311" s="6"/>
      <c r="V311" s="6"/>
      <c r="W311" s="6"/>
      <c r="X311" s="6"/>
      <c r="Y311" s="6"/>
      <c r="Z311" s="6" t="s">
        <v>1265</v>
      </c>
    </row>
    <row r="312" spans="1:26" hidden="1" x14ac:dyDescent="0.25">
      <c r="A312" s="6"/>
      <c r="B312" s="6"/>
      <c r="C312" s="6"/>
      <c r="D312" s="6"/>
      <c r="E312" s="19"/>
      <c r="F312" s="6"/>
      <c r="G312" s="6"/>
      <c r="H312" s="6"/>
      <c r="I312" s="6"/>
      <c r="J312" s="6"/>
      <c r="K312" s="6"/>
      <c r="L312" s="6"/>
      <c r="M312" s="6"/>
      <c r="N312" s="6"/>
      <c r="O312" s="6"/>
      <c r="P312" s="6"/>
      <c r="Q312" s="6"/>
      <c r="R312" s="6"/>
      <c r="S312" s="6"/>
      <c r="T312" s="6"/>
      <c r="U312" s="6"/>
      <c r="V312" s="6"/>
      <c r="W312" s="6"/>
      <c r="X312" s="6"/>
      <c r="Y312" s="6"/>
      <c r="Z312" s="6" t="s">
        <v>1265</v>
      </c>
    </row>
    <row r="313" spans="1:26" hidden="1" x14ac:dyDescent="0.25">
      <c r="A313" s="6"/>
      <c r="B313" s="6"/>
      <c r="C313" s="6"/>
      <c r="D313" s="6"/>
      <c r="E313" s="23" t="s">
        <v>383</v>
      </c>
      <c r="F313" s="6"/>
      <c r="G313" s="6"/>
      <c r="H313" s="6"/>
      <c r="I313" s="6"/>
      <c r="J313" s="6"/>
      <c r="K313" s="6"/>
      <c r="L313" s="6"/>
      <c r="M313" s="6"/>
      <c r="N313" s="6"/>
      <c r="O313" s="6"/>
      <c r="P313" s="19" t="s">
        <v>384</v>
      </c>
      <c r="Q313" s="56" t="e">
        <f>((D - T + E)*12) / Bst_min + 2</f>
        <v>#N/A</v>
      </c>
      <c r="R313" s="6"/>
      <c r="S313" s="6"/>
      <c r="T313" s="6"/>
      <c r="U313" s="6"/>
      <c r="V313" s="6"/>
      <c r="W313" s="6"/>
      <c r="X313" s="6"/>
      <c r="Y313" s="6"/>
      <c r="Z313" s="6" t="s">
        <v>1265</v>
      </c>
    </row>
    <row r="314" spans="1:26" hidden="1" x14ac:dyDescent="0.25">
      <c r="A314" s="6"/>
      <c r="B314" s="6"/>
      <c r="C314" s="6"/>
      <c r="D314" s="6"/>
      <c r="E314" s="19"/>
      <c r="F314" s="6"/>
      <c r="G314" s="6"/>
      <c r="H314" s="6"/>
      <c r="I314" s="6"/>
      <c r="J314" s="6"/>
      <c r="K314" s="6"/>
      <c r="L314" s="6"/>
      <c r="M314" s="6"/>
      <c r="N314" s="6"/>
      <c r="O314" s="6"/>
      <c r="P314" s="6"/>
      <c r="Q314" s="6"/>
      <c r="R314" s="6"/>
      <c r="S314" s="6"/>
      <c r="T314" s="6"/>
      <c r="U314" s="6"/>
      <c r="V314" s="6"/>
      <c r="W314" s="6"/>
      <c r="X314" s="6"/>
      <c r="Y314" s="6"/>
      <c r="Z314" s="6" t="s">
        <v>1265</v>
      </c>
    </row>
    <row r="315" spans="1:26" hidden="1" x14ac:dyDescent="0.25">
      <c r="A315" s="6"/>
      <c r="B315" s="6"/>
      <c r="C315" s="6"/>
      <c r="D315" s="6"/>
      <c r="E315" s="23" t="s">
        <v>393</v>
      </c>
      <c r="F315" s="6"/>
      <c r="G315" s="6"/>
      <c r="H315" s="6"/>
      <c r="I315" s="6"/>
      <c r="J315" s="6"/>
      <c r="K315" s="6"/>
      <c r="L315" s="6"/>
      <c r="M315" s="6"/>
      <c r="N315" s="6"/>
      <c r="O315" s="6"/>
      <c r="P315" s="19" t="s">
        <v>394</v>
      </c>
      <c r="Q315" s="8" t="e">
        <f>(D - T + E) * 12 / (mt - 2)</f>
        <v>#REF!</v>
      </c>
      <c r="R315" s="6"/>
      <c r="S315" s="6"/>
      <c r="T315" s="6"/>
      <c r="U315" s="6"/>
      <c r="V315" s="6"/>
      <c r="W315" s="6"/>
      <c r="X315" s="6"/>
      <c r="Y315" s="6"/>
      <c r="Z315" s="6" t="s">
        <v>1265</v>
      </c>
    </row>
    <row r="316" spans="1:26" hidden="1" x14ac:dyDescent="0.25">
      <c r="A316" s="6"/>
      <c r="B316" s="6"/>
      <c r="C316" s="6"/>
      <c r="D316" s="6"/>
      <c r="E316" s="19"/>
      <c r="F316" s="6"/>
      <c r="G316" s="6"/>
      <c r="H316" s="6"/>
      <c r="I316" s="6"/>
      <c r="J316" s="6"/>
      <c r="K316" s="6"/>
      <c r="L316" s="6"/>
      <c r="M316" s="6"/>
      <c r="N316" s="6"/>
      <c r="O316" s="6"/>
      <c r="P316" s="6"/>
      <c r="Q316" s="6"/>
      <c r="R316" s="6"/>
      <c r="S316" s="6"/>
      <c r="T316" s="6"/>
      <c r="U316" s="6"/>
      <c r="V316" s="6"/>
      <c r="W316" s="6"/>
      <c r="X316" s="6"/>
      <c r="Y316" s="6"/>
      <c r="Z316" s="6" t="s">
        <v>1265</v>
      </c>
    </row>
    <row r="317" spans="1:26" x14ac:dyDescent="0.25">
      <c r="A317" s="6"/>
      <c r="B317" s="722" t="s">
        <v>456</v>
      </c>
      <c r="C317" s="722"/>
      <c r="D317" s="722"/>
      <c r="E317" s="722"/>
      <c r="F317" s="722"/>
      <c r="G317" s="722"/>
      <c r="H317" s="722"/>
      <c r="I317" s="722"/>
      <c r="J317" s="722"/>
      <c r="K317" s="722"/>
      <c r="L317" s="722"/>
      <c r="M317" s="722"/>
      <c r="N317" s="722"/>
      <c r="O317" s="722"/>
      <c r="P317" s="722"/>
      <c r="Q317" s="722"/>
      <c r="R317" s="722"/>
      <c r="S317" s="6"/>
      <c r="T317" s="6"/>
      <c r="U317" s="6"/>
      <c r="V317" s="6"/>
      <c r="W317" s="6"/>
      <c r="X317" s="6"/>
      <c r="Y317" s="6"/>
      <c r="Z317" s="6" t="str">
        <f>""</f>
        <v/>
      </c>
    </row>
    <row r="318" spans="1:26" ht="15.75" thickBot="1" x14ac:dyDescent="0.3">
      <c r="A318" s="6"/>
      <c r="B318" s="6"/>
      <c r="C318" s="6"/>
      <c r="D318" s="6"/>
      <c r="E318" s="19"/>
      <c r="F318" s="6"/>
      <c r="G318" s="6"/>
      <c r="H318" s="6"/>
      <c r="I318" s="6"/>
      <c r="J318" s="6"/>
      <c r="K318" s="6"/>
      <c r="L318" s="6"/>
      <c r="M318" s="6"/>
      <c r="N318" s="6"/>
      <c r="O318" s="6"/>
      <c r="P318" s="6"/>
      <c r="Q318" s="139"/>
      <c r="R318" s="6"/>
      <c r="S318" s="6"/>
      <c r="T318" s="6"/>
      <c r="U318" s="6"/>
      <c r="V318" s="6"/>
      <c r="W318" s="6"/>
      <c r="X318" s="6"/>
      <c r="Y318" s="6"/>
      <c r="Z318" s="6" t="str">
        <f>""</f>
        <v/>
      </c>
    </row>
    <row r="319" spans="1:26" ht="15.75" thickBot="1" x14ac:dyDescent="0.3">
      <c r="A319" s="6"/>
      <c r="B319" s="6"/>
      <c r="C319" s="6"/>
      <c r="D319" s="6"/>
      <c r="E319" s="23" t="s">
        <v>401</v>
      </c>
      <c r="F319" s="6"/>
      <c r="G319" s="6"/>
      <c r="H319" s="6"/>
      <c r="I319" s="6"/>
      <c r="J319" s="6"/>
      <c r="K319" s="6"/>
      <c r="L319" s="6"/>
      <c r="M319" s="6"/>
      <c r="N319" s="6"/>
      <c r="O319" s="6"/>
      <c r="P319" s="19" t="s">
        <v>1118</v>
      </c>
      <c r="Q319" s="571" t="str">
        <f>IFERROR(IF(Config="Circular",'Moment of Inertia (Circle)'!$AX$79,'Moment of Inertia'!$BA$79),"N/A")</f>
        <v>N/A</v>
      </c>
      <c r="R319" s="6" t="s">
        <v>6</v>
      </c>
      <c r="S319" s="6"/>
      <c r="T319" s="6"/>
      <c r="U319" s="6"/>
      <c r="V319" s="6"/>
      <c r="W319" s="6"/>
      <c r="X319" s="6"/>
      <c r="Y319" s="6"/>
      <c r="Z319" s="6" t="str">
        <f>""</f>
        <v/>
      </c>
    </row>
    <row r="320" spans="1:26" x14ac:dyDescent="0.25">
      <c r="A320" s="6"/>
      <c r="B320" s="6"/>
      <c r="C320" s="6"/>
      <c r="D320" s="6"/>
      <c r="E320" s="19"/>
      <c r="F320" s="6"/>
      <c r="G320" s="6"/>
      <c r="H320" s="6"/>
      <c r="I320" s="6"/>
      <c r="J320" s="6"/>
      <c r="K320" s="6"/>
      <c r="L320" s="6"/>
      <c r="M320" s="6"/>
      <c r="N320" s="6"/>
      <c r="O320" s="6"/>
      <c r="P320" s="19"/>
      <c r="Q320" s="152"/>
      <c r="R320" s="6"/>
      <c r="S320" s="6"/>
      <c r="T320" s="6"/>
      <c r="U320" s="6"/>
      <c r="V320" s="6"/>
      <c r="W320" s="6"/>
      <c r="X320" s="6"/>
      <c r="Y320" s="6"/>
      <c r="Z320" s="6" t="str">
        <f>""</f>
        <v/>
      </c>
    </row>
    <row r="321" spans="1:26" x14ac:dyDescent="0.25">
      <c r="A321" s="6"/>
      <c r="B321" s="6"/>
      <c r="C321" s="6"/>
      <c r="D321" s="6"/>
      <c r="E321" s="23" t="s">
        <v>405</v>
      </c>
      <c r="F321" s="6"/>
      <c r="G321" s="6"/>
      <c r="H321" s="6"/>
      <c r="I321" s="6"/>
      <c r="J321" s="6"/>
      <c r="K321" s="6"/>
      <c r="L321" s="6"/>
      <c r="M321" s="6"/>
      <c r="N321" s="6"/>
      <c r="O321" s="6"/>
      <c r="P321" s="19" t="s">
        <v>1197</v>
      </c>
      <c r="Q321" s="73" t="e">
        <f xml:space="preserve"> (T * 12) - cc - VLOOKUP(Spad, Reference!$D$17:$F$27, 2, FALSE) *1.5</f>
        <v>#N/A</v>
      </c>
      <c r="R321" s="6" t="s">
        <v>37</v>
      </c>
      <c r="S321" s="6"/>
      <c r="T321" s="6"/>
      <c r="U321" s="6"/>
      <c r="V321" s="6"/>
      <c r="W321" s="6"/>
      <c r="X321" s="6"/>
      <c r="Y321" s="6"/>
      <c r="Z321" s="6" t="str">
        <f>""</f>
        <v/>
      </c>
    </row>
    <row r="322" spans="1:26" ht="15.75" thickBot="1" x14ac:dyDescent="0.3">
      <c r="A322" s="6"/>
      <c r="B322" s="6"/>
      <c r="C322" s="6"/>
      <c r="D322" s="6"/>
      <c r="E322" s="19"/>
      <c r="F322" s="6"/>
      <c r="G322" s="6"/>
      <c r="H322" s="6"/>
      <c r="I322" s="6"/>
      <c r="J322" s="6"/>
      <c r="K322" s="6"/>
      <c r="L322" s="6"/>
      <c r="M322" s="6"/>
      <c r="N322" s="6"/>
      <c r="O322" s="6"/>
      <c r="P322" s="19"/>
      <c r="Q322" s="152"/>
      <c r="R322" s="6"/>
      <c r="S322" s="6"/>
      <c r="T322" s="6"/>
      <c r="U322" s="6"/>
      <c r="V322" s="6"/>
      <c r="W322" s="6"/>
      <c r="X322" s="6"/>
      <c r="Y322" s="6"/>
      <c r="Z322" s="6" t="str">
        <f>""</f>
        <v/>
      </c>
    </row>
    <row r="323" spans="1:26" ht="15.75" thickBot="1" x14ac:dyDescent="0.3">
      <c r="A323" s="6"/>
      <c r="B323" s="6"/>
      <c r="C323" s="6"/>
      <c r="D323" s="6"/>
      <c r="E323" s="23" t="s">
        <v>406</v>
      </c>
      <c r="F323" s="6"/>
      <c r="G323" s="6"/>
      <c r="H323" s="6"/>
      <c r="I323" s="6"/>
      <c r="J323" s="6"/>
      <c r="K323" s="6"/>
      <c r="L323" s="6"/>
      <c r="M323" s="6"/>
      <c r="N323" s="6"/>
      <c r="O323" s="6"/>
      <c r="P323" s="19" t="s">
        <v>1117</v>
      </c>
      <c r="Q323" s="571" t="str">
        <f>IFERROR(IF(Config="Circular",'Moment of Inertia (Circle)'!$BB$79,'Moment of Inertia'!$BE$79),"N/A")</f>
        <v>N/A</v>
      </c>
      <c r="R323" s="6" t="s">
        <v>6</v>
      </c>
      <c r="S323" s="6"/>
      <c r="T323" s="6"/>
      <c r="U323" s="6"/>
      <c r="V323" s="6"/>
      <c r="W323" s="6"/>
      <c r="X323" s="6"/>
      <c r="Y323" s="6"/>
      <c r="Z323" s="6" t="str">
        <f>""</f>
        <v/>
      </c>
    </row>
    <row r="324" spans="1:26" x14ac:dyDescent="0.25">
      <c r="A324" s="6"/>
      <c r="B324" s="6"/>
      <c r="C324" s="6"/>
      <c r="D324" s="6"/>
      <c r="E324" s="19"/>
      <c r="F324" s="6"/>
      <c r="G324" s="6"/>
      <c r="H324" s="6"/>
      <c r="I324" s="6"/>
      <c r="J324" s="6"/>
      <c r="K324" s="6"/>
      <c r="L324" s="6"/>
      <c r="M324" s="6"/>
      <c r="N324" s="6"/>
      <c r="O324" s="6"/>
      <c r="P324" s="19"/>
      <c r="Q324" s="8"/>
      <c r="R324" s="6"/>
      <c r="S324" s="6"/>
      <c r="T324" s="6"/>
      <c r="U324" s="6"/>
      <c r="V324" s="6"/>
      <c r="W324" s="6"/>
      <c r="X324" s="6"/>
      <c r="Y324" s="6"/>
      <c r="Z324" s="6" t="str">
        <f>""</f>
        <v/>
      </c>
    </row>
    <row r="325" spans="1:26" x14ac:dyDescent="0.25">
      <c r="A325" s="6"/>
      <c r="B325" s="722" t="s">
        <v>1140</v>
      </c>
      <c r="C325" s="722"/>
      <c r="D325" s="722"/>
      <c r="E325" s="722"/>
      <c r="F325" s="722"/>
      <c r="G325" s="722"/>
      <c r="H325" s="722"/>
      <c r="I325" s="722"/>
      <c r="J325" s="722"/>
      <c r="K325" s="722"/>
      <c r="L325" s="722"/>
      <c r="M325" s="722"/>
      <c r="N325" s="722"/>
      <c r="O325" s="722"/>
      <c r="P325" s="722"/>
      <c r="Q325" s="722"/>
      <c r="R325" s="722"/>
      <c r="S325" s="6"/>
      <c r="T325" s="6"/>
      <c r="U325" s="6"/>
      <c r="V325" s="6"/>
      <c r="W325" s="6"/>
      <c r="X325" s="6"/>
      <c r="Y325" s="6"/>
      <c r="Z325" s="6" t="str">
        <f>""</f>
        <v/>
      </c>
    </row>
    <row r="326" spans="1:26" x14ac:dyDescent="0.25">
      <c r="A326" s="6"/>
      <c r="B326" s="9"/>
      <c r="C326" s="6"/>
      <c r="D326" s="6"/>
      <c r="E326" s="23"/>
      <c r="F326" s="6"/>
      <c r="G326" s="6"/>
      <c r="H326" s="6"/>
      <c r="I326" s="6"/>
      <c r="J326" s="6"/>
      <c r="K326" s="6"/>
      <c r="L326" s="6"/>
      <c r="M326" s="6"/>
      <c r="N326" s="6"/>
      <c r="O326" s="6"/>
      <c r="P326" s="19"/>
      <c r="Q326" s="45"/>
      <c r="R326" s="6"/>
      <c r="S326" s="6"/>
      <c r="T326" s="6"/>
      <c r="U326" s="6"/>
      <c r="V326" s="6"/>
      <c r="W326" s="6"/>
      <c r="X326" s="6"/>
      <c r="Y326" s="6"/>
      <c r="Z326" s="6" t="str">
        <f>""</f>
        <v/>
      </c>
    </row>
    <row r="327" spans="1:26" x14ac:dyDescent="0.25">
      <c r="A327" s="6"/>
      <c r="B327" s="9"/>
      <c r="C327" s="6"/>
      <c r="E327" s="153" t="s">
        <v>407</v>
      </c>
      <c r="F327" s="6"/>
      <c r="G327" s="6"/>
      <c r="H327" s="6"/>
      <c r="I327" s="6"/>
      <c r="J327" s="6"/>
      <c r="K327" s="6"/>
      <c r="L327" s="6"/>
      <c r="M327" s="139"/>
      <c r="N327" s="139"/>
      <c r="O327" s="139"/>
      <c r="P327" s="154" t="s">
        <v>415</v>
      </c>
      <c r="Q327" s="73">
        <f xml:space="preserve"> Apier * ((γconc_dry * Ldry) + (γconc_sub * Lsub))</f>
        <v>0</v>
      </c>
      <c r="R327" s="139" t="s">
        <v>6</v>
      </c>
      <c r="S327" s="6"/>
      <c r="T327" s="6"/>
      <c r="U327" s="6"/>
      <c r="V327" s="6"/>
      <c r="W327" s="6"/>
      <c r="X327" s="6"/>
      <c r="Y327" s="6"/>
      <c r="Z327" s="6" t="str">
        <f>""</f>
        <v/>
      </c>
    </row>
    <row r="328" spans="1:26" x14ac:dyDescent="0.25">
      <c r="A328" s="6"/>
      <c r="B328" s="6"/>
      <c r="C328" s="6"/>
      <c r="E328" s="6"/>
      <c r="F328" s="6"/>
      <c r="G328" s="6"/>
      <c r="H328" s="6"/>
      <c r="I328" s="6"/>
      <c r="J328" s="6"/>
      <c r="K328" s="6"/>
      <c r="O328" s="6"/>
      <c r="P328" s="6"/>
      <c r="Q328" s="6"/>
      <c r="R328" s="6"/>
      <c r="S328" s="6"/>
      <c r="T328" s="6"/>
      <c r="U328" s="6"/>
      <c r="V328" s="6"/>
      <c r="W328" s="6"/>
      <c r="X328" s="6"/>
      <c r="Y328" s="6"/>
      <c r="Z328" s="6" t="str">
        <f>""</f>
        <v/>
      </c>
    </row>
    <row r="329" spans="1:26" x14ac:dyDescent="0.25">
      <c r="A329" s="6"/>
      <c r="B329" s="336"/>
      <c r="C329" s="336"/>
      <c r="E329" s="337" t="s">
        <v>1016</v>
      </c>
      <c r="F329" s="338"/>
      <c r="G329" s="339"/>
      <c r="H329" s="336"/>
      <c r="I329" s="336"/>
      <c r="J329" s="336"/>
      <c r="K329" s="336"/>
      <c r="O329" s="6"/>
      <c r="P329" s="338" t="s">
        <v>1016</v>
      </c>
      <c r="Q329" s="510" t="str">
        <f>Input!D57</f>
        <v>Circular</v>
      </c>
      <c r="R329" s="336"/>
      <c r="S329" s="6"/>
      <c r="T329" s="6"/>
      <c r="U329" s="6"/>
      <c r="V329" s="6"/>
      <c r="W329" s="6"/>
      <c r="X329" s="6"/>
      <c r="Y329" s="6"/>
      <c r="Z329" s="6" t="str">
        <f>""</f>
        <v/>
      </c>
    </row>
    <row r="330" spans="1:26" x14ac:dyDescent="0.25">
      <c r="A330" s="6"/>
      <c r="B330" s="336"/>
      <c r="C330" s="336"/>
      <c r="E330" s="337"/>
      <c r="F330" s="338"/>
      <c r="G330" s="340"/>
      <c r="H330" s="336"/>
      <c r="I330" s="336"/>
      <c r="J330" s="336"/>
      <c r="K330" s="336"/>
      <c r="O330" s="6"/>
      <c r="P330" s="338"/>
      <c r="Q330" s="341"/>
      <c r="R330" s="336"/>
      <c r="S330" s="6"/>
      <c r="T330" s="6"/>
      <c r="U330" s="6"/>
      <c r="V330" s="6"/>
      <c r="W330" s="6"/>
      <c r="X330" s="6"/>
      <c r="Y330" s="6"/>
      <c r="Z330" s="6" t="str">
        <f>""</f>
        <v/>
      </c>
    </row>
    <row r="331" spans="1:26" x14ac:dyDescent="0.25">
      <c r="A331" s="6"/>
      <c r="B331" s="166"/>
      <c r="C331" s="166"/>
      <c r="E331" s="337" t="s">
        <v>1017</v>
      </c>
      <c r="F331" s="338"/>
      <c r="G331" s="342"/>
      <c r="H331" s="166"/>
      <c r="I331" s="166"/>
      <c r="J331" s="166"/>
      <c r="K331" s="166"/>
      <c r="O331" s="6"/>
      <c r="P331" s="338" t="s">
        <v>1142</v>
      </c>
      <c r="Q331" s="511">
        <f>IF(Input!$D$45="Block",MAX(BC,(SQRT(PI())/2*(BC))),IF(Input!$D$57="Circular",MAX(di*12,(SQRT(PI())/2*di*12)),di*12))</f>
        <v>0</v>
      </c>
      <c r="R331" s="166" t="s">
        <v>37</v>
      </c>
      <c r="S331" s="6"/>
      <c r="T331" s="6"/>
      <c r="U331" s="6"/>
      <c r="V331" s="6"/>
      <c r="W331" s="6"/>
      <c r="X331" s="6"/>
      <c r="Y331" s="6"/>
      <c r="Z331" s="6" t="str">
        <f>""</f>
        <v/>
      </c>
    </row>
    <row r="332" spans="1:26" x14ac:dyDescent="0.25">
      <c r="A332" s="6"/>
      <c r="B332" s="336"/>
      <c r="C332" s="336"/>
      <c r="E332" s="337"/>
      <c r="F332" s="338"/>
      <c r="G332" s="340"/>
      <c r="H332" s="336"/>
      <c r="I332" s="336"/>
      <c r="J332" s="336"/>
      <c r="K332" s="336"/>
      <c r="O332" s="6"/>
      <c r="P332" s="338"/>
      <c r="Q332" s="341"/>
      <c r="R332" s="336"/>
      <c r="S332" s="6"/>
      <c r="T332" s="6"/>
      <c r="U332" s="6"/>
      <c r="V332" s="6"/>
      <c r="W332" s="6"/>
      <c r="X332" s="6"/>
      <c r="Y332" s="6"/>
      <c r="Z332" s="6" t="str">
        <f>""</f>
        <v/>
      </c>
    </row>
    <row r="333" spans="1:26" x14ac:dyDescent="0.25">
      <c r="A333" s="6"/>
      <c r="B333" s="336"/>
      <c r="C333" s="336"/>
      <c r="E333" s="337" t="s">
        <v>1018</v>
      </c>
      <c r="F333" s="338"/>
      <c r="G333" s="340"/>
      <c r="H333" s="336"/>
      <c r="I333" s="343"/>
      <c r="J333" s="336"/>
      <c r="K333" s="336"/>
      <c r="O333" s="6"/>
      <c r="P333" s="338" t="str">
        <f>CONCATENATE("dpier_sq = " &amp; IF(shape="Circular","√π / 2 * di = ","di = "))</f>
        <v xml:space="preserve">dpier_sq = √π / 2 * di = </v>
      </c>
      <c r="Q333" s="341">
        <f>IF(Input!$D$45="Block",SQRT(PI())/2*BC,IF(Input!$D$57="Circular",SQRT(PI())/2*di,di)*12)</f>
        <v>0</v>
      </c>
      <c r="R333" s="336" t="s">
        <v>37</v>
      </c>
      <c r="S333" s="6"/>
      <c r="T333" s="6"/>
      <c r="U333" s="6"/>
      <c r="V333" s="6"/>
      <c r="W333" s="6"/>
      <c r="X333" s="6"/>
      <c r="Y333" s="6"/>
      <c r="Z333" s="6" t="str">
        <f>""</f>
        <v/>
      </c>
    </row>
    <row r="334" spans="1:26" x14ac:dyDescent="0.25">
      <c r="A334" s="6"/>
      <c r="B334" s="336"/>
      <c r="C334" s="336"/>
      <c r="E334" s="337"/>
      <c r="F334" s="338"/>
      <c r="G334" s="340"/>
      <c r="H334" s="336"/>
      <c r="I334" s="336"/>
      <c r="J334" s="336"/>
      <c r="K334" s="336"/>
      <c r="O334" s="6"/>
      <c r="P334" s="338"/>
      <c r="Q334" s="341"/>
      <c r="R334" s="336"/>
      <c r="S334" s="6"/>
      <c r="T334" s="6"/>
      <c r="U334" s="6"/>
      <c r="V334" s="6"/>
      <c r="W334" s="6"/>
      <c r="X334" s="6"/>
      <c r="Y334" s="6"/>
      <c r="Z334" s="6" t="str">
        <f>""</f>
        <v/>
      </c>
    </row>
    <row r="335" spans="1:26" x14ac:dyDescent="0.25">
      <c r="A335" s="6"/>
      <c r="B335" s="336"/>
      <c r="C335" s="336"/>
      <c r="E335" s="337" t="s">
        <v>1019</v>
      </c>
      <c r="F335" s="338"/>
      <c r="G335" s="340"/>
      <c r="H335" s="336"/>
      <c r="I335" s="336"/>
      <c r="J335" s="336"/>
      <c r="K335" s="336"/>
      <c r="O335" s="6"/>
      <c r="P335" s="338" t="s">
        <v>1143</v>
      </c>
      <c r="Q335" s="341" t="e">
        <f xml:space="preserve"> T *12 - cc - AVERAGE(0.5 * VLOOKUP(Spad,Reference!$D$17:$F$27,2,0),1.5 * VLOOKUP(Spad,Reference!$D$17:$F$27,2,0))</f>
        <v>#N/A</v>
      </c>
      <c r="R335" s="336" t="s">
        <v>37</v>
      </c>
      <c r="S335" s="6"/>
      <c r="T335" s="6"/>
      <c r="U335" s="6"/>
      <c r="V335" s="6"/>
      <c r="W335" s="6"/>
      <c r="X335" s="6"/>
      <c r="Y335" s="6"/>
      <c r="Z335" s="6" t="str">
        <f>""</f>
        <v/>
      </c>
    </row>
    <row r="336" spans="1:26" x14ac:dyDescent="0.25">
      <c r="A336" s="6"/>
      <c r="B336" s="166"/>
      <c r="C336" s="166"/>
      <c r="E336" s="337"/>
      <c r="F336" s="338"/>
      <c r="G336" s="166"/>
      <c r="H336" s="166"/>
      <c r="I336" s="166"/>
      <c r="J336" s="166"/>
      <c r="K336" s="166"/>
      <c r="O336" s="6"/>
      <c r="P336" s="338"/>
      <c r="Q336" s="511"/>
      <c r="R336" s="166"/>
      <c r="S336" s="6"/>
      <c r="T336" s="6"/>
      <c r="U336" s="6"/>
      <c r="V336" s="6"/>
      <c r="W336" s="6"/>
      <c r="X336" s="6"/>
      <c r="Y336" s="6"/>
      <c r="Z336" s="6" t="str">
        <f>""</f>
        <v/>
      </c>
    </row>
    <row r="337" spans="1:26" x14ac:dyDescent="0.25">
      <c r="A337" s="6"/>
      <c r="B337" s="166"/>
      <c r="C337" s="166"/>
      <c r="E337" s="337" t="s">
        <v>1020</v>
      </c>
      <c r="F337" s="338"/>
      <c r="G337" s="344"/>
      <c r="H337" s="166"/>
      <c r="I337" s="166"/>
      <c r="J337" s="166"/>
      <c r="K337" s="166"/>
      <c r="O337" s="6"/>
      <c r="P337" s="338" t="str">
        <f>CONCATENATE("Ac = " &amp; IF(shape="Circular","((dpier1 + dc_2)*PI()) * dc_2 = ", "(4 * (dpier1 + dc_2)) * dc_2) = "))</f>
        <v xml:space="preserve">Ac = ((dpier1 + dc_2)*PI()) * dc_2 = </v>
      </c>
      <c r="Q337" s="511" t="e">
        <f>IF(shape="Circular",((dpier1 + MIN(dc_2,(T*12)*3))*PI()) * dc_2, (4 * (dpier1 + MIN(dc_2,(T*12)*3))) * dc_2)</f>
        <v>#N/A</v>
      </c>
      <c r="R337" s="166" t="s">
        <v>1021</v>
      </c>
      <c r="S337" s="6"/>
      <c r="T337" s="6"/>
      <c r="U337" s="6"/>
      <c r="V337" s="6"/>
      <c r="W337" s="6"/>
      <c r="X337" s="6"/>
      <c r="Y337" s="6"/>
      <c r="Z337" s="6" t="str">
        <f>""</f>
        <v/>
      </c>
    </row>
    <row r="338" spans="1:26" x14ac:dyDescent="0.25">
      <c r="A338" s="6"/>
      <c r="B338" s="336"/>
      <c r="C338" s="336"/>
      <c r="E338" s="337"/>
      <c r="F338" s="338"/>
      <c r="G338" s="340"/>
      <c r="H338" s="336"/>
      <c r="I338" s="336"/>
      <c r="J338" s="336"/>
      <c r="K338" s="336"/>
      <c r="O338" s="6"/>
      <c r="P338" s="338"/>
      <c r="Q338" s="341"/>
      <c r="R338" s="336"/>
      <c r="S338" s="6"/>
      <c r="T338" s="6"/>
      <c r="U338" s="6"/>
      <c r="V338" s="6"/>
      <c r="W338" s="6"/>
      <c r="X338" s="6"/>
      <c r="Y338" s="6"/>
      <c r="Z338" s="6" t="str">
        <f>""</f>
        <v/>
      </c>
    </row>
    <row r="339" spans="1:26" x14ac:dyDescent="0.25">
      <c r="A339" s="6"/>
      <c r="B339" s="336"/>
      <c r="C339" s="336"/>
      <c r="E339" s="337" t="s">
        <v>1022</v>
      </c>
      <c r="F339" s="338"/>
      <c r="G339" s="345"/>
      <c r="H339" s="336"/>
      <c r="I339" s="336"/>
      <c r="J339" s="336"/>
      <c r="K339" s="336"/>
      <c r="O339" s="6"/>
      <c r="P339" s="338" t="s">
        <v>1144</v>
      </c>
      <c r="Q339" s="341" t="e">
        <f>(4*(dpier_sq+dc_2))*dc_2</f>
        <v>#N/A</v>
      </c>
      <c r="R339" s="166" t="s">
        <v>1021</v>
      </c>
      <c r="S339" s="6"/>
      <c r="T339" s="6"/>
      <c r="U339" s="6"/>
      <c r="V339" s="6"/>
      <c r="W339" s="6"/>
      <c r="X339" s="6"/>
      <c r="Y339" s="6"/>
      <c r="Z339" s="6" t="str">
        <f>""</f>
        <v/>
      </c>
    </row>
    <row r="340" spans="1:26" x14ac:dyDescent="0.25">
      <c r="A340" s="6"/>
      <c r="B340" s="336"/>
      <c r="C340" s="336"/>
      <c r="E340" s="337"/>
      <c r="F340" s="338"/>
      <c r="G340" s="340"/>
      <c r="H340" s="336"/>
      <c r="I340" s="336"/>
      <c r="J340" s="336"/>
      <c r="K340" s="336"/>
      <c r="O340" s="6"/>
      <c r="P340" s="338"/>
      <c r="Q340" s="341"/>
      <c r="R340" s="336"/>
      <c r="S340" s="6"/>
      <c r="T340" s="6"/>
      <c r="U340" s="6"/>
      <c r="V340" s="6"/>
      <c r="W340" s="6"/>
      <c r="X340" s="6"/>
      <c r="Y340" s="6"/>
      <c r="Z340" s="6" t="str">
        <f>""</f>
        <v/>
      </c>
    </row>
    <row r="341" spans="1:26" ht="15.75" x14ac:dyDescent="0.3">
      <c r="A341" s="6"/>
      <c r="B341" s="336"/>
      <c r="C341" s="336"/>
      <c r="E341" s="337" t="s">
        <v>1023</v>
      </c>
      <c r="F341" s="346"/>
      <c r="G341" s="340"/>
      <c r="H341" s="336"/>
      <c r="I341" s="336"/>
      <c r="J341" s="336"/>
      <c r="K341" s="336"/>
      <c r="O341" s="6"/>
      <c r="P341" s="346" t="s">
        <v>1146</v>
      </c>
      <c r="Q341" s="341" t="e">
        <f>1/(1+(2/3)*SQRT(dpier1/dpier1))</f>
        <v>#DIV/0!</v>
      </c>
      <c r="R341" s="336"/>
      <c r="S341" s="6"/>
      <c r="T341" s="6"/>
      <c r="U341" s="6"/>
      <c r="V341" s="6"/>
      <c r="W341" s="6"/>
      <c r="X341" s="6"/>
      <c r="Y341" s="6"/>
      <c r="Z341" s="6" t="str">
        <f>""</f>
        <v/>
      </c>
    </row>
    <row r="342" spans="1:26" x14ac:dyDescent="0.25">
      <c r="A342" s="6"/>
      <c r="B342" s="336"/>
      <c r="C342" s="336"/>
      <c r="E342" s="337"/>
      <c r="F342" s="338"/>
      <c r="G342" s="340"/>
      <c r="H342" s="336"/>
      <c r="I342" s="336"/>
      <c r="J342" s="336"/>
      <c r="K342" s="336"/>
      <c r="O342" s="6"/>
      <c r="P342" s="338"/>
      <c r="Q342" s="341"/>
      <c r="R342" s="336"/>
      <c r="S342" s="6"/>
      <c r="T342" s="6"/>
      <c r="U342" s="6"/>
      <c r="V342" s="6"/>
      <c r="W342" s="6"/>
      <c r="X342" s="6"/>
      <c r="Y342" s="6"/>
      <c r="Z342" s="6" t="str">
        <f>""</f>
        <v/>
      </c>
    </row>
    <row r="343" spans="1:26" ht="15.75" x14ac:dyDescent="0.3">
      <c r="A343" s="6"/>
      <c r="B343" s="336"/>
      <c r="C343" s="336"/>
      <c r="E343" s="337" t="s">
        <v>1024</v>
      </c>
      <c r="F343" s="346"/>
      <c r="G343" s="340"/>
      <c r="H343" s="336"/>
      <c r="I343" s="336"/>
      <c r="J343" s="336"/>
      <c r="K343" s="336"/>
      <c r="O343" s="6"/>
      <c r="P343" s="346" t="s">
        <v>1145</v>
      </c>
      <c r="Q343" s="512" t="e">
        <f>1-ϒf</f>
        <v>#DIV/0!</v>
      </c>
      <c r="R343" s="336"/>
      <c r="S343" s="6"/>
      <c r="T343" s="6"/>
      <c r="U343" s="6"/>
      <c r="V343" s="6"/>
      <c r="W343" s="6"/>
      <c r="X343" s="6"/>
      <c r="Y343" s="6"/>
      <c r="Z343" s="6" t="str">
        <f>""</f>
        <v/>
      </c>
    </row>
    <row r="344" spans="1:26" x14ac:dyDescent="0.25">
      <c r="A344" s="6"/>
      <c r="B344" s="336"/>
      <c r="C344" s="336"/>
      <c r="E344" s="337"/>
      <c r="F344" s="338"/>
      <c r="G344" s="340"/>
      <c r="H344" s="336"/>
      <c r="I344" s="336"/>
      <c r="J344" s="336"/>
      <c r="K344" s="336"/>
      <c r="O344" s="6"/>
      <c r="P344" s="338"/>
      <c r="Q344" s="341"/>
      <c r="R344" s="336"/>
      <c r="S344" s="6"/>
      <c r="T344" s="6"/>
      <c r="U344" s="6"/>
      <c r="V344" s="6"/>
      <c r="W344" s="6"/>
      <c r="X344" s="6"/>
      <c r="Y344" s="6"/>
      <c r="Z344" s="6" t="str">
        <f>""</f>
        <v/>
      </c>
    </row>
    <row r="345" spans="1:26" x14ac:dyDescent="0.25">
      <c r="A345" s="6"/>
      <c r="B345" s="356"/>
      <c r="C345" s="356"/>
      <c r="E345" s="357" t="s">
        <v>1025</v>
      </c>
      <c r="F345" s="338"/>
      <c r="G345" s="347"/>
      <c r="H345" s="336"/>
      <c r="I345" s="336"/>
      <c r="J345" s="336"/>
      <c r="K345" s="336"/>
      <c r="O345" s="6"/>
      <c r="P345" s="338" t="s">
        <v>1147</v>
      </c>
      <c r="Q345" s="341">
        <f>Mu_comp*12</f>
        <v>0</v>
      </c>
      <c r="R345" s="336" t="s">
        <v>1026</v>
      </c>
      <c r="S345" s="6"/>
      <c r="T345" s="6"/>
      <c r="U345" s="6"/>
      <c r="V345" s="6"/>
      <c r="W345" s="6"/>
      <c r="X345" s="6"/>
      <c r="Y345" s="6"/>
      <c r="Z345" s="6" t="str">
        <f>""</f>
        <v/>
      </c>
    </row>
    <row r="346" spans="1:26" x14ac:dyDescent="0.25">
      <c r="A346" s="6"/>
      <c r="B346" s="356"/>
      <c r="C346" s="356"/>
      <c r="D346" s="357"/>
      <c r="E346" s="338"/>
      <c r="F346" s="338"/>
      <c r="G346" s="340"/>
      <c r="H346" s="336"/>
      <c r="I346" s="336"/>
      <c r="J346" s="336"/>
      <c r="K346" s="336"/>
      <c r="O346" s="6"/>
      <c r="P346" s="338"/>
      <c r="Q346" s="341"/>
      <c r="R346" s="336"/>
      <c r="S346" s="6"/>
      <c r="T346" s="6"/>
      <c r="U346" s="6"/>
      <c r="V346" s="6"/>
      <c r="W346" s="6"/>
      <c r="X346" s="6"/>
      <c r="Y346" s="6"/>
      <c r="Z346" s="6" t="str">
        <f>""</f>
        <v/>
      </c>
    </row>
    <row r="347" spans="1:26" x14ac:dyDescent="0.25">
      <c r="A347" s="6"/>
      <c r="C347" s="514"/>
      <c r="D347" s="514"/>
      <c r="E347" s="515" t="s">
        <v>1027</v>
      </c>
      <c r="F347" s="348"/>
      <c r="G347" s="517"/>
      <c r="H347" s="516"/>
      <c r="I347" s="516"/>
      <c r="J347" s="516"/>
      <c r="K347" s="516"/>
      <c r="O347" s="6"/>
      <c r="P347" s="348" t="s">
        <v>1148</v>
      </c>
      <c r="Q347" s="341" t="e">
        <f>(dc_2*(dpier1+dc_2)^3)/6 + ((dpier1+dc_2)*(dc_2^3))/6 + (dc_2*(dpier1+dc_2)*(dpier1+dc_2)^2)/2</f>
        <v>#N/A</v>
      </c>
      <c r="R347" s="336" t="s">
        <v>1028</v>
      </c>
      <c r="S347" s="6"/>
      <c r="T347" s="6"/>
      <c r="U347" s="6"/>
      <c r="V347" s="6"/>
      <c r="W347" s="6"/>
      <c r="X347" s="6"/>
      <c r="Y347" s="6"/>
      <c r="Z347" s="6" t="str">
        <f>""</f>
        <v/>
      </c>
    </row>
    <row r="348" spans="1:26" x14ac:dyDescent="0.25">
      <c r="A348" s="6"/>
      <c r="B348" s="356"/>
      <c r="C348" s="356"/>
      <c r="D348" s="357"/>
      <c r="E348" s="338"/>
      <c r="F348" s="338"/>
      <c r="G348" s="340"/>
      <c r="H348" s="336"/>
      <c r="I348" s="336"/>
      <c r="J348" s="336"/>
      <c r="K348" s="336"/>
      <c r="O348" s="6"/>
      <c r="P348" s="338"/>
      <c r="Q348" s="341"/>
      <c r="R348" s="336"/>
      <c r="S348" s="6"/>
      <c r="T348" s="6"/>
      <c r="U348" s="6"/>
      <c r="V348" s="6"/>
      <c r="W348" s="6"/>
      <c r="X348" s="6"/>
      <c r="Y348" s="6"/>
      <c r="Z348" s="6" t="str">
        <f>""</f>
        <v/>
      </c>
    </row>
    <row r="349" spans="1:26" x14ac:dyDescent="0.25">
      <c r="A349" s="6"/>
      <c r="C349" s="518"/>
      <c r="D349" s="518"/>
      <c r="E349" s="515" t="s">
        <v>1029</v>
      </c>
      <c r="F349" s="348"/>
      <c r="G349" s="516"/>
      <c r="H349" s="516"/>
      <c r="I349" s="516"/>
      <c r="J349" s="516"/>
      <c r="K349" s="516"/>
      <c r="O349" s="6"/>
      <c r="P349" s="349" t="s">
        <v>1149</v>
      </c>
      <c r="Q349" s="341" t="e">
        <f xml:space="preserve"> (dc_2*(dpier_sq+dc_2)^3)/6 + ((dpier_sq+dc_2)*(dc_2^3))/6 + (dc_2*(dpier_sq+dc_2)*(dpier_sq+dc_2)^2)/2</f>
        <v>#N/A</v>
      </c>
      <c r="R349" s="336" t="s">
        <v>1028</v>
      </c>
      <c r="S349" s="6"/>
      <c r="T349" s="6"/>
      <c r="U349" s="6"/>
      <c r="V349" s="6"/>
      <c r="W349" s="6"/>
      <c r="X349" s="6"/>
      <c r="Y349" s="6"/>
      <c r="Z349" s="6" t="str">
        <f>""</f>
        <v/>
      </c>
    </row>
    <row r="350" spans="1:26" x14ac:dyDescent="0.25">
      <c r="A350" s="6"/>
      <c r="B350" s="356"/>
      <c r="C350" s="356"/>
      <c r="D350" s="357"/>
      <c r="E350" s="338"/>
      <c r="F350" s="348"/>
      <c r="G350" s="347"/>
      <c r="H350" s="350"/>
      <c r="I350" s="350"/>
      <c r="J350" s="350"/>
      <c r="K350" s="350"/>
      <c r="O350" s="6"/>
      <c r="P350" s="349"/>
      <c r="Q350" s="341"/>
      <c r="R350" s="336"/>
      <c r="S350" s="6"/>
      <c r="T350" s="6"/>
      <c r="U350" s="6"/>
      <c r="V350" s="6"/>
      <c r="W350" s="6"/>
      <c r="X350" s="6"/>
      <c r="Y350" s="6"/>
      <c r="Z350" s="6" t="str">
        <f>""</f>
        <v/>
      </c>
    </row>
    <row r="351" spans="1:26" hidden="1" x14ac:dyDescent="0.25">
      <c r="A351" s="6"/>
      <c r="B351" s="336"/>
      <c r="C351" s="336"/>
      <c r="E351" s="337" t="s">
        <v>1030</v>
      </c>
      <c r="F351" s="348"/>
      <c r="G351" s="353"/>
      <c r="H351" s="350"/>
      <c r="I351" s="350"/>
      <c r="J351" s="350"/>
      <c r="K351" s="350"/>
      <c r="O351" s="6"/>
      <c r="P351" s="349" t="s">
        <v>1152</v>
      </c>
      <c r="Q351" s="352">
        <f xml:space="preserve"> (0.9*Wpier + 0.9 * IF(OR(TIA="G",TIA="H"), Cu / 1.2, Cu))*0</f>
        <v>0</v>
      </c>
      <c r="R351" s="336" t="s">
        <v>1031</v>
      </c>
      <c r="S351" s="6"/>
      <c r="T351" s="6"/>
      <c r="U351" s="6"/>
      <c r="V351" s="6"/>
      <c r="W351" s="6"/>
      <c r="X351" s="6"/>
      <c r="Y351" s="6"/>
      <c r="Z351" s="6" t="s">
        <v>1265</v>
      </c>
    </row>
    <row r="352" spans="1:26" hidden="1" x14ac:dyDescent="0.25">
      <c r="A352" s="6"/>
      <c r="B352" s="336"/>
      <c r="C352" s="336"/>
      <c r="E352" s="337"/>
      <c r="F352" s="348"/>
      <c r="G352" s="347"/>
      <c r="H352" s="350"/>
      <c r="I352" s="350"/>
      <c r="J352" s="350"/>
      <c r="K352" s="350"/>
      <c r="O352" s="6"/>
      <c r="P352" s="349"/>
      <c r="Q352" s="341"/>
      <c r="R352" s="336"/>
      <c r="S352" s="6"/>
      <c r="T352" s="6"/>
      <c r="U352" s="6"/>
      <c r="V352" s="6"/>
      <c r="W352" s="6"/>
      <c r="X352" s="6"/>
      <c r="Y352" s="6"/>
      <c r="Z352" s="6" t="s">
        <v>1265</v>
      </c>
    </row>
    <row r="353" spans="1:26" x14ac:dyDescent="0.25">
      <c r="A353" s="6"/>
      <c r="B353" s="336"/>
      <c r="C353" s="336"/>
      <c r="E353" s="337" t="s">
        <v>1032</v>
      </c>
      <c r="F353" s="348"/>
      <c r="G353" s="353"/>
      <c r="H353" s="350"/>
      <c r="I353" s="350"/>
      <c r="J353" s="350"/>
      <c r="K353" s="350"/>
      <c r="O353" s="6"/>
      <c r="P353" s="349" t="s">
        <v>1153</v>
      </c>
      <c r="Q353" s="352">
        <f xml:space="preserve"> 1.2*Wpier + 1.2 * IF(OR(TIA="G",TIA="H"), Cu / 1.2, Cu)</f>
        <v>0</v>
      </c>
      <c r="R353" s="336" t="s">
        <v>1031</v>
      </c>
      <c r="S353" s="6"/>
      <c r="T353" s="6"/>
      <c r="U353" s="6"/>
      <c r="V353" s="6"/>
      <c r="W353" s="6"/>
      <c r="X353" s="6"/>
      <c r="Y353" s="6"/>
      <c r="Z353" s="6" t="str">
        <f>""</f>
        <v/>
      </c>
    </row>
    <row r="354" spans="1:26" x14ac:dyDescent="0.25">
      <c r="A354" s="6"/>
      <c r="B354" s="336"/>
      <c r="C354" s="336"/>
      <c r="D354" s="337"/>
      <c r="E354" s="338"/>
      <c r="F354" s="338"/>
      <c r="G354" s="345"/>
      <c r="H354" s="350"/>
      <c r="I354" s="350"/>
      <c r="J354" s="350"/>
      <c r="K354" s="350"/>
      <c r="O354" s="6"/>
      <c r="P354" s="351"/>
      <c r="Q354" s="341"/>
      <c r="R354" s="336"/>
      <c r="S354" s="6"/>
      <c r="T354" s="6"/>
      <c r="U354" s="6"/>
      <c r="V354" s="6"/>
      <c r="W354" s="6"/>
      <c r="X354" s="6"/>
      <c r="Y354" s="6"/>
      <c r="Z354" s="6" t="str">
        <f>""</f>
        <v/>
      </c>
    </row>
    <row r="355" spans="1:26" s="130" customFormat="1" hidden="1" x14ac:dyDescent="0.2">
      <c r="A355" s="42"/>
      <c r="B355" s="336"/>
      <c r="C355" s="336"/>
      <c r="D355" s="354" t="s">
        <v>1033</v>
      </c>
      <c r="E355" s="348"/>
      <c r="F355" s="348"/>
      <c r="G355" s="519"/>
      <c r="H355" s="519"/>
      <c r="I355" s="519"/>
      <c r="J355" s="519"/>
      <c r="K355" s="519"/>
      <c r="O355" s="42"/>
      <c r="P355" s="373" t="s">
        <v>1150</v>
      </c>
      <c r="Q355" s="355" t="e">
        <f>(MAX(0, Vu_0.9/Ac + (ϒv * Mv * (dpier1 + dc_2)/2) / Jc_1))*0</f>
        <v>#N/A</v>
      </c>
      <c r="R355" s="336" t="s">
        <v>404</v>
      </c>
      <c r="S355" s="42"/>
      <c r="T355" s="42"/>
      <c r="U355" s="42"/>
      <c r="V355" s="42"/>
      <c r="W355" s="42"/>
      <c r="X355" s="42"/>
      <c r="Y355" s="42"/>
      <c r="Z355" s="6" t="s">
        <v>1265</v>
      </c>
    </row>
    <row r="356" spans="1:26" s="130" customFormat="1" hidden="1" x14ac:dyDescent="0.2">
      <c r="A356" s="42"/>
      <c r="B356" s="336"/>
      <c r="C356" s="336"/>
      <c r="D356" s="354"/>
      <c r="E356" s="348"/>
      <c r="F356" s="348"/>
      <c r="G356" s="345"/>
      <c r="H356" s="350"/>
      <c r="I356" s="350"/>
      <c r="J356" s="350"/>
      <c r="K356" s="350"/>
      <c r="O356" s="42"/>
      <c r="P356" s="373"/>
      <c r="Q356" s="352"/>
      <c r="R356" s="336"/>
      <c r="S356" s="42"/>
      <c r="T356" s="42"/>
      <c r="U356" s="42"/>
      <c r="V356" s="42"/>
      <c r="W356" s="42"/>
      <c r="X356" s="42"/>
      <c r="Y356" s="42"/>
      <c r="Z356" s="6" t="s">
        <v>1265</v>
      </c>
    </row>
    <row r="357" spans="1:26" s="130" customFormat="1" x14ac:dyDescent="0.2">
      <c r="A357" s="42"/>
      <c r="B357" s="336"/>
      <c r="C357" s="336"/>
      <c r="D357" s="354" t="s">
        <v>1034</v>
      </c>
      <c r="E357" s="348"/>
      <c r="F357" s="348"/>
      <c r="G357" s="519"/>
      <c r="H357" s="519"/>
      <c r="I357" s="519"/>
      <c r="J357" s="519"/>
      <c r="K357" s="519"/>
      <c r="O357" s="42"/>
      <c r="P357" s="373" t="s">
        <v>1151</v>
      </c>
      <c r="Q357" s="355" t="e">
        <f>MAX(0, Vu_1.2/Ac + (ϒv * Mv * (dpier1 + dc_2)/2) / Jc_1)</f>
        <v>#N/A</v>
      </c>
      <c r="R357" s="336" t="s">
        <v>404</v>
      </c>
      <c r="S357" s="42"/>
      <c r="T357" s="42"/>
      <c r="U357" s="42"/>
      <c r="V357" s="42"/>
      <c r="W357" s="42"/>
      <c r="X357" s="42"/>
      <c r="Y357" s="42"/>
      <c r="Z357" s="6" t="str">
        <f>""</f>
        <v/>
      </c>
    </row>
    <row r="358" spans="1:26" s="130" customFormat="1" x14ac:dyDescent="0.2">
      <c r="A358" s="42"/>
      <c r="B358" s="336"/>
      <c r="C358" s="336"/>
      <c r="D358" s="354"/>
      <c r="E358" s="348"/>
      <c r="F358" s="348"/>
      <c r="G358" s="345"/>
      <c r="H358" s="350"/>
      <c r="I358" s="350"/>
      <c r="J358" s="350"/>
      <c r="K358" s="350"/>
      <c r="O358" s="42"/>
      <c r="P358" s="373"/>
      <c r="Q358" s="341"/>
      <c r="R358" s="336"/>
      <c r="S358" s="42"/>
      <c r="T358" s="42"/>
      <c r="U358" s="42"/>
      <c r="V358" s="42"/>
      <c r="W358" s="42"/>
      <c r="X358" s="42"/>
      <c r="Y358" s="42"/>
      <c r="Z358" s="6" t="str">
        <f>""</f>
        <v/>
      </c>
    </row>
    <row r="359" spans="1:26" s="130" customFormat="1" hidden="1" x14ac:dyDescent="0.2">
      <c r="A359" s="42"/>
      <c r="B359" s="336"/>
      <c r="C359" s="336"/>
      <c r="E359" s="354" t="s">
        <v>1035</v>
      </c>
      <c r="F359" s="348"/>
      <c r="G359" s="519"/>
      <c r="H359" s="519"/>
      <c r="I359" s="519"/>
      <c r="J359" s="519"/>
      <c r="K359" s="519"/>
      <c r="O359" s="42"/>
      <c r="P359" s="373" t="s">
        <v>1154</v>
      </c>
      <c r="Q359" s="355" t="e">
        <f>(MAX(0,Vu_0.9/Ac_sq + (ϒv * Mv * (dpier_sq + dc_2)/2) / Jc_sq))*0</f>
        <v>#N/A</v>
      </c>
      <c r="R359" s="336" t="s">
        <v>404</v>
      </c>
      <c r="S359" s="42"/>
      <c r="T359" s="42"/>
      <c r="U359" s="42"/>
      <c r="V359" s="42"/>
      <c r="W359" s="42"/>
      <c r="X359" s="42"/>
      <c r="Y359" s="42"/>
      <c r="Z359" s="6" t="s">
        <v>1265</v>
      </c>
    </row>
    <row r="360" spans="1:26" s="130" customFormat="1" hidden="1" x14ac:dyDescent="0.2">
      <c r="A360" s="42"/>
      <c r="B360" s="336"/>
      <c r="C360" s="336"/>
      <c r="E360" s="354"/>
      <c r="F360" s="348"/>
      <c r="G360" s="345"/>
      <c r="H360" s="350"/>
      <c r="I360" s="350"/>
      <c r="J360" s="350"/>
      <c r="K360" s="350"/>
      <c r="O360" s="42"/>
      <c r="P360" s="373"/>
      <c r="Q360" s="352"/>
      <c r="R360" s="336"/>
      <c r="S360" s="42"/>
      <c r="T360" s="42"/>
      <c r="U360" s="42"/>
      <c r="V360" s="42"/>
      <c r="W360" s="42"/>
      <c r="X360" s="42"/>
      <c r="Y360" s="42"/>
      <c r="Z360" s="6" t="s">
        <v>1265</v>
      </c>
    </row>
    <row r="361" spans="1:26" s="130" customFormat="1" x14ac:dyDescent="0.2">
      <c r="A361" s="42"/>
      <c r="B361" s="336"/>
      <c r="C361" s="336"/>
      <c r="E361" s="354" t="s">
        <v>1036</v>
      </c>
      <c r="F361" s="348"/>
      <c r="G361" s="519"/>
      <c r="H361" s="519"/>
      <c r="I361" s="519"/>
      <c r="J361" s="519"/>
      <c r="K361" s="519"/>
      <c r="O361" s="42"/>
      <c r="P361" s="373" t="s">
        <v>1155</v>
      </c>
      <c r="Q361" s="355" t="e">
        <f>MAX(0,Vu_1.2/Ac_sq + (ϒv * Mv * (dpier_sq + dc_2)/2) / Jc_sq)</f>
        <v>#N/A</v>
      </c>
      <c r="R361" s="336" t="s">
        <v>404</v>
      </c>
      <c r="S361" s="42"/>
      <c r="T361" s="42"/>
      <c r="U361" s="42"/>
      <c r="V361" s="42"/>
      <c r="W361" s="42"/>
      <c r="X361" s="42"/>
      <c r="Y361" s="42"/>
      <c r="Z361" s="6" t="str">
        <f>""</f>
        <v/>
      </c>
    </row>
    <row r="362" spans="1:26" x14ac:dyDescent="0.25">
      <c r="A362" s="6"/>
      <c r="B362" s="336"/>
      <c r="C362" s="336"/>
      <c r="D362" s="337"/>
      <c r="E362" s="338"/>
      <c r="F362" s="338"/>
      <c r="G362" s="340"/>
      <c r="H362" s="336"/>
      <c r="I362" s="336"/>
      <c r="J362" s="336"/>
      <c r="K362" s="336"/>
      <c r="O362" s="6"/>
      <c r="P362" s="338"/>
      <c r="Q362" s="341"/>
      <c r="R362" s="336"/>
      <c r="S362" s="6"/>
      <c r="T362" s="6"/>
      <c r="U362" s="6"/>
      <c r="V362" s="6"/>
      <c r="W362" s="6"/>
      <c r="X362" s="6"/>
      <c r="Y362" s="6"/>
      <c r="Z362" s="6" t="str">
        <f>""</f>
        <v/>
      </c>
    </row>
    <row r="363" spans="1:26" x14ac:dyDescent="0.25">
      <c r="A363" s="6"/>
      <c r="B363" s="336"/>
      <c r="C363" s="336"/>
      <c r="E363" s="337" t="s">
        <v>1037</v>
      </c>
      <c r="F363" s="338"/>
      <c r="G363" s="340"/>
      <c r="H363" s="336"/>
      <c r="I363" s="336"/>
      <c r="J363" s="336"/>
      <c r="K363" s="336"/>
      <c r="O363" s="6"/>
      <c r="P363" s="338" t="s">
        <v>1156</v>
      </c>
      <c r="Q363" s="355">
        <v>0.16431676725154984</v>
      </c>
      <c r="R363" s="336" t="s">
        <v>404</v>
      </c>
      <c r="S363" s="6"/>
      <c r="T363" s="6"/>
      <c r="U363" s="6"/>
      <c r="V363" s="6"/>
      <c r="W363" s="6"/>
      <c r="X363" s="6"/>
      <c r="Y363" s="6"/>
      <c r="Z363" s="6" t="str">
        <f>""</f>
        <v/>
      </c>
    </row>
    <row r="364" spans="1:26" x14ac:dyDescent="0.25">
      <c r="A364" s="6"/>
      <c r="B364" s="6"/>
      <c r="C364" s="6"/>
      <c r="D364" s="6"/>
      <c r="E364" s="23"/>
      <c r="F364" s="6"/>
      <c r="G364" s="6"/>
      <c r="H364" s="6"/>
      <c r="I364" s="6"/>
      <c r="J364" s="6"/>
      <c r="K364" s="6"/>
      <c r="L364" s="6"/>
      <c r="M364" s="6"/>
      <c r="N364" s="6"/>
      <c r="O364" s="6"/>
      <c r="P364" s="19"/>
      <c r="Q364" s="45"/>
      <c r="R364" s="6"/>
      <c r="S364" s="6"/>
      <c r="T364" s="6"/>
      <c r="U364" s="6"/>
      <c r="V364" s="6"/>
      <c r="W364" s="6"/>
      <c r="X364" s="6"/>
      <c r="Y364" s="6"/>
      <c r="Z364" s="6" t="str">
        <f>""</f>
        <v/>
      </c>
    </row>
    <row r="365" spans="1:26" s="140" customFormat="1" hidden="1" x14ac:dyDescent="0.25">
      <c r="A365" s="139"/>
      <c r="B365" s="729" t="s">
        <v>1189</v>
      </c>
      <c r="C365" s="729"/>
      <c r="D365" s="729"/>
      <c r="E365" s="729"/>
      <c r="F365" s="729"/>
      <c r="G365" s="729"/>
      <c r="H365" s="729"/>
      <c r="I365" s="729"/>
      <c r="J365" s="729"/>
      <c r="K365" s="729"/>
      <c r="L365" s="729"/>
      <c r="M365" s="729"/>
      <c r="N365" s="729"/>
      <c r="O365" s="729"/>
      <c r="P365" s="729"/>
      <c r="Q365" s="729"/>
      <c r="R365" s="729"/>
      <c r="S365" s="139"/>
      <c r="T365" s="139"/>
      <c r="U365" s="139"/>
      <c r="V365" s="139"/>
      <c r="W365" s="139"/>
      <c r="X365" s="139"/>
      <c r="Y365" s="139"/>
      <c r="Z365" s="139" t="str">
        <f t="shared" ref="Z365:Z396" si="0">IF(TIA="H","","Hide")</f>
        <v>Hide</v>
      </c>
    </row>
    <row r="366" spans="1:26" hidden="1" x14ac:dyDescent="0.25">
      <c r="A366" s="6"/>
      <c r="B366" s="358"/>
      <c r="C366" s="359"/>
      <c r="D366" s="351"/>
      <c r="E366" s="361"/>
      <c r="F366" s="364"/>
      <c r="G366" s="368"/>
      <c r="H366" s="351"/>
      <c r="I366" s="341"/>
      <c r="J366" s="364"/>
      <c r="K366" s="365"/>
      <c r="L366" s="164"/>
      <c r="M366" s="366"/>
      <c r="N366" s="370"/>
      <c r="O366" s="370"/>
      <c r="P366" s="19"/>
      <c r="Q366" s="45"/>
      <c r="R366" s="6"/>
      <c r="S366" s="6"/>
      <c r="T366" s="6"/>
      <c r="U366" s="6"/>
      <c r="V366" s="6"/>
      <c r="W366" s="6"/>
      <c r="X366" s="6"/>
      <c r="Y366" s="6"/>
      <c r="Z366" s="139" t="str">
        <f t="shared" si="0"/>
        <v>Hide</v>
      </c>
    </row>
    <row r="367" spans="1:26" hidden="1" x14ac:dyDescent="0.25">
      <c r="A367" s="6"/>
      <c r="C367" s="359"/>
      <c r="D367" s="351"/>
      <c r="E367" s="361"/>
      <c r="F367" s="364"/>
      <c r="G367" s="368"/>
      <c r="H367" s="351"/>
      <c r="I367" s="341"/>
      <c r="J367" s="364"/>
      <c r="K367" s="365"/>
      <c r="L367" s="164"/>
      <c r="M367" s="366"/>
      <c r="N367" s="370"/>
      <c r="O367" s="370"/>
      <c r="P367" s="19"/>
      <c r="Q367" s="382" t="s">
        <v>1063</v>
      </c>
      <c r="R367" s="6"/>
      <c r="S367" s="6"/>
      <c r="U367" s="382" t="s">
        <v>1064</v>
      </c>
      <c r="V367" s="6"/>
      <c r="W367" s="6"/>
      <c r="X367" s="6"/>
      <c r="Y367" s="6"/>
      <c r="Z367" s="139" t="str">
        <f t="shared" si="0"/>
        <v>Hide</v>
      </c>
    </row>
    <row r="368" spans="1:26" s="140" customFormat="1" hidden="1" x14ac:dyDescent="0.25">
      <c r="A368" s="139"/>
      <c r="B368" s="358"/>
      <c r="C368" s="359"/>
      <c r="D368" s="351"/>
      <c r="E368" s="361"/>
      <c r="F368" s="364"/>
      <c r="G368" s="368"/>
      <c r="H368" s="351"/>
      <c r="I368" s="341"/>
      <c r="J368" s="364"/>
      <c r="K368" s="365"/>
      <c r="L368" s="164"/>
      <c r="M368" s="366"/>
      <c r="N368" s="370"/>
      <c r="O368" s="370"/>
      <c r="P368" s="154"/>
      <c r="Q368" s="73"/>
      <c r="R368" s="139"/>
      <c r="S368" s="139"/>
      <c r="T368" s="139"/>
      <c r="U368" s="139"/>
      <c r="V368" s="139"/>
      <c r="W368" s="139"/>
      <c r="X368" s="139"/>
      <c r="Y368" s="139"/>
      <c r="Z368" s="139" t="str">
        <f t="shared" si="0"/>
        <v>Hide</v>
      </c>
    </row>
    <row r="369" spans="1:26" s="140" customFormat="1" hidden="1" x14ac:dyDescent="0.25">
      <c r="A369" s="139"/>
      <c r="B369" s="358"/>
      <c r="C369" s="359"/>
      <c r="E369" s="360" t="s">
        <v>1039</v>
      </c>
      <c r="F369" s="362"/>
      <c r="G369" s="363"/>
      <c r="H369" s="351"/>
      <c r="I369" s="341"/>
      <c r="J369" s="364"/>
      <c r="K369" s="365"/>
      <c r="O369" s="370"/>
      <c r="P369" s="362" t="s">
        <v>1157</v>
      </c>
      <c r="Q369" s="366">
        <f>MIN(di+3*T,Wx)</f>
        <v>0</v>
      </c>
      <c r="R369" s="367" t="s">
        <v>59</v>
      </c>
      <c r="T369" s="362" t="s">
        <v>1199</v>
      </c>
      <c r="U369" s="366">
        <f>MIN(di+3*T,Wy)</f>
        <v>0</v>
      </c>
      <c r="V369" s="367" t="s">
        <v>59</v>
      </c>
      <c r="W369" s="139"/>
      <c r="X369" s="139"/>
      <c r="Y369" s="139"/>
      <c r="Z369" s="139" t="str">
        <f t="shared" si="0"/>
        <v>Hide</v>
      </c>
    </row>
    <row r="370" spans="1:26" s="140" customFormat="1" hidden="1" x14ac:dyDescent="0.25">
      <c r="A370" s="139"/>
      <c r="B370" s="358"/>
      <c r="C370" s="359"/>
      <c r="D370" s="351"/>
      <c r="E370" s="361"/>
      <c r="F370" s="364"/>
      <c r="G370" s="368"/>
      <c r="H370" s="351"/>
      <c r="I370" s="341"/>
      <c r="J370" s="364"/>
      <c r="K370" s="365"/>
      <c r="O370" s="370"/>
      <c r="P370" s="164"/>
      <c r="Q370" s="366"/>
      <c r="R370" s="367"/>
      <c r="T370" s="164"/>
      <c r="U370" s="366"/>
      <c r="V370" s="367"/>
      <c r="W370" s="139"/>
      <c r="X370" s="139"/>
      <c r="Y370" s="139"/>
      <c r="Z370" s="139" t="str">
        <f t="shared" si="0"/>
        <v>Hide</v>
      </c>
    </row>
    <row r="371" spans="1:26" s="140" customFormat="1" hidden="1" x14ac:dyDescent="0.25">
      <c r="A371" s="139"/>
      <c r="B371" s="358"/>
      <c r="C371" s="359"/>
      <c r="E371" s="360" t="s">
        <v>1040</v>
      </c>
      <c r="F371" s="351"/>
      <c r="G371" s="369"/>
      <c r="H371" s="351"/>
      <c r="I371" s="341"/>
      <c r="J371" s="364"/>
      <c r="K371" s="365"/>
      <c r="O371" s="370"/>
      <c r="P371" s="351" t="s">
        <v>1195</v>
      </c>
      <c r="Q371" s="341" t="e">
        <f xml:space="preserve"> (Wx*12 - 2 * cc - VLOOKUP(Spad,Reference!$D$17:$F$27,2,0)) / (Mpad - 1)</f>
        <v>#N/A</v>
      </c>
      <c r="R371" s="367" t="s">
        <v>37</v>
      </c>
      <c r="T371" s="351" t="s">
        <v>1200</v>
      </c>
      <c r="U371" s="341" t="e">
        <f xml:space="preserve"> (Wy*12 - 2 * cc - VLOOKUP(Spad,Reference!$D$17:$F$27,2,0)) / (Mpad_y - 1)</f>
        <v>#N/A</v>
      </c>
      <c r="V371" s="367" t="s">
        <v>37</v>
      </c>
      <c r="W371" s="139"/>
      <c r="X371" s="139"/>
      <c r="Y371" s="139"/>
      <c r="Z371" s="139" t="str">
        <f t="shared" si="0"/>
        <v>Hide</v>
      </c>
    </row>
    <row r="372" spans="1:26" s="140" customFormat="1" hidden="1" x14ac:dyDescent="0.25">
      <c r="A372" s="139"/>
      <c r="B372" s="358"/>
      <c r="C372" s="359"/>
      <c r="D372" s="351"/>
      <c r="E372" s="361"/>
      <c r="F372" s="364"/>
      <c r="G372" s="368"/>
      <c r="H372" s="351"/>
      <c r="I372" s="341"/>
      <c r="J372" s="364"/>
      <c r="K372" s="365"/>
      <c r="O372" s="370"/>
      <c r="P372" s="164"/>
      <c r="Q372" s="366"/>
      <c r="R372" s="367"/>
      <c r="T372" s="164"/>
      <c r="U372" s="366"/>
      <c r="V372" s="367"/>
      <c r="W372" s="139"/>
      <c r="X372" s="139"/>
      <c r="Y372" s="139"/>
      <c r="Z372" s="139" t="str">
        <f t="shared" si="0"/>
        <v>Hide</v>
      </c>
    </row>
    <row r="373" spans="1:26" s="140" customFormat="1" hidden="1" x14ac:dyDescent="0.25">
      <c r="A373" s="139"/>
      <c r="B373" s="358"/>
      <c r="C373" s="359"/>
      <c r="E373" s="360" t="s">
        <v>1041</v>
      </c>
      <c r="F373" s="362"/>
      <c r="G373" s="363"/>
      <c r="H373" s="351"/>
      <c r="I373" s="341"/>
      <c r="J373" s="364"/>
      <c r="K373" s="365"/>
      <c r="O373" s="370"/>
      <c r="P373" s="362" t="s">
        <v>1158</v>
      </c>
      <c r="Q373" s="341">
        <f>IF(b_pad=Wx,Mpad,12*b_pad/Bs_pad)</f>
        <v>0</v>
      </c>
      <c r="R373" s="367"/>
      <c r="T373" s="362" t="s">
        <v>1201</v>
      </c>
      <c r="U373" s="341">
        <f>IF(b_pad_y=Wy,Mpad_y,12*b_pad_y/Bs_pad_y)</f>
        <v>0</v>
      </c>
      <c r="V373" s="367"/>
      <c r="W373" s="139"/>
      <c r="X373" s="139"/>
      <c r="Y373" s="139"/>
      <c r="Z373" s="139" t="str">
        <f t="shared" si="0"/>
        <v>Hide</v>
      </c>
    </row>
    <row r="374" spans="1:26" s="140" customFormat="1" hidden="1" x14ac:dyDescent="0.25">
      <c r="A374" s="139"/>
      <c r="B374" s="358"/>
      <c r="C374" s="359"/>
      <c r="D374" s="351"/>
      <c r="E374" s="361"/>
      <c r="F374" s="364"/>
      <c r="G374" s="368"/>
      <c r="H374" s="351"/>
      <c r="I374" s="341"/>
      <c r="J374" s="364"/>
      <c r="K374" s="365"/>
      <c r="O374" s="370"/>
      <c r="P374" s="164"/>
      <c r="Q374" s="366"/>
      <c r="R374" s="367"/>
      <c r="T374" s="164"/>
      <c r="U374" s="366"/>
      <c r="V374" s="367"/>
      <c r="W374" s="139"/>
      <c r="X374" s="139"/>
      <c r="Y374" s="139"/>
      <c r="Z374" s="139" t="str">
        <f t="shared" si="0"/>
        <v>Hide</v>
      </c>
    </row>
    <row r="375" spans="1:26" s="140" customFormat="1" hidden="1" x14ac:dyDescent="0.25">
      <c r="A375" s="139"/>
      <c r="B375" s="358"/>
      <c r="C375" s="359"/>
      <c r="E375" s="360" t="s">
        <v>1042</v>
      </c>
      <c r="F375" s="164"/>
      <c r="G375" s="363"/>
      <c r="H375" s="351"/>
      <c r="I375" s="341"/>
      <c r="J375" s="364"/>
      <c r="K375" s="365"/>
      <c r="O375" s="370"/>
      <c r="P375" s="164" t="s">
        <v>1203</v>
      </c>
      <c r="Q375" s="341" t="e">
        <f>VLOOKUP(Spad,Reference!$D$17:$F$27,3,0)*m_effective</f>
        <v>#N/A</v>
      </c>
      <c r="R375" s="367" t="s">
        <v>826</v>
      </c>
      <c r="T375" s="164" t="s">
        <v>1202</v>
      </c>
      <c r="U375" s="341" t="e">
        <f>VLOOKUP(Spad,Reference!$D$17:$F$27,3,0)*m_effective_y</f>
        <v>#N/A</v>
      </c>
      <c r="V375" s="367" t="s">
        <v>826</v>
      </c>
      <c r="W375" s="139"/>
      <c r="X375" s="139"/>
      <c r="Y375" s="139"/>
      <c r="Z375" s="139" t="str">
        <f t="shared" si="0"/>
        <v>Hide</v>
      </c>
    </row>
    <row r="376" spans="1:26" s="140" customFormat="1" hidden="1" x14ac:dyDescent="0.25">
      <c r="A376" s="139"/>
      <c r="B376" s="358"/>
      <c r="C376" s="359"/>
      <c r="D376" s="351"/>
      <c r="E376" s="361"/>
      <c r="F376" s="364"/>
      <c r="G376" s="368"/>
      <c r="H376" s="351"/>
      <c r="I376" s="341"/>
      <c r="J376" s="364"/>
      <c r="K376" s="365"/>
      <c r="O376" s="370"/>
      <c r="P376" s="164"/>
      <c r="Q376" s="366"/>
      <c r="R376" s="370"/>
      <c r="T376" s="164"/>
      <c r="U376" s="366"/>
      <c r="V376" s="370"/>
      <c r="W376" s="139"/>
      <c r="X376" s="139"/>
      <c r="Y376" s="139"/>
      <c r="Z376" s="139" t="str">
        <f t="shared" si="0"/>
        <v>Hide</v>
      </c>
    </row>
    <row r="377" spans="1:26" s="140" customFormat="1" ht="15" hidden="1" customHeight="1" x14ac:dyDescent="0.25">
      <c r="A377" s="139"/>
      <c r="C377" s="520"/>
      <c r="D377" s="520"/>
      <c r="E377" s="379" t="s">
        <v>1043</v>
      </c>
      <c r="F377" s="406"/>
      <c r="G377" s="345"/>
      <c r="H377" s="351"/>
      <c r="I377" s="341"/>
      <c r="J377" s="364"/>
      <c r="K377" s="365"/>
      <c r="O377" s="370"/>
      <c r="P377" s="406" t="s">
        <v>1196</v>
      </c>
      <c r="Q377" s="563" t="e">
        <f>As_effective*Fy/(0.85*Fc*b_pad*12)</f>
        <v>#N/A</v>
      </c>
      <c r="R377" s="371" t="s">
        <v>37</v>
      </c>
      <c r="T377" s="406" t="s">
        <v>1204</v>
      </c>
      <c r="U377" s="563" t="e">
        <f>As_effective_y*Fy/(0.85*Fc*b_pad_y*12)</f>
        <v>#N/A</v>
      </c>
      <c r="V377" s="371" t="s">
        <v>37</v>
      </c>
      <c r="W377" s="139"/>
      <c r="X377" s="139"/>
      <c r="Y377" s="139"/>
      <c r="Z377" s="139" t="str">
        <f t="shared" si="0"/>
        <v>Hide</v>
      </c>
    </row>
    <row r="378" spans="1:26" s="140" customFormat="1" hidden="1" x14ac:dyDescent="0.25">
      <c r="A378" s="139"/>
      <c r="B378" s="350"/>
      <c r="C378" s="350"/>
      <c r="D378" s="350"/>
      <c r="E378" s="350"/>
      <c r="F378" s="350"/>
      <c r="G378" s="350"/>
      <c r="H378" s="351"/>
      <c r="I378" s="341"/>
      <c r="J378" s="364"/>
      <c r="K378" s="365"/>
      <c r="O378" s="370"/>
      <c r="P378" s="350"/>
      <c r="Q378" s="366"/>
      <c r="R378" s="370"/>
      <c r="T378" s="350"/>
      <c r="U378" s="366"/>
      <c r="V378" s="370"/>
      <c r="W378" s="139"/>
      <c r="X378" s="139"/>
      <c r="Y378" s="139"/>
      <c r="Z378" s="139" t="str">
        <f t="shared" si="0"/>
        <v>Hide</v>
      </c>
    </row>
    <row r="379" spans="1:26" s="140" customFormat="1" hidden="1" x14ac:dyDescent="0.25">
      <c r="A379" s="139"/>
      <c r="B379" s="350"/>
      <c r="C379" s="350"/>
      <c r="D379" s="350"/>
      <c r="E379" s="350"/>
      <c r="F379" s="406"/>
      <c r="G379" s="345"/>
      <c r="H379" s="351"/>
      <c r="I379" s="341"/>
      <c r="J379" s="364"/>
      <c r="K379" s="365"/>
      <c r="O379" s="370"/>
      <c r="P379" s="406" t="s">
        <v>1280</v>
      </c>
      <c r="Q379" s="366">
        <f xml:space="preserve"> IF(Fc &lt;= 4, 0.85, IF(Fc &gt;= 8, 0.65, 0.85 - (Fc - 4) * 0.05))</f>
        <v>0.85</v>
      </c>
      <c r="R379" s="370"/>
      <c r="T379" s="406" t="s">
        <v>1205</v>
      </c>
      <c r="U379" s="366">
        <f>βpad</f>
        <v>0.85</v>
      </c>
      <c r="V379" s="370"/>
      <c r="W379" s="139"/>
      <c r="X379" s="139"/>
      <c r="Y379" s="139"/>
      <c r="Z379" s="139" t="str">
        <f t="shared" si="0"/>
        <v>Hide</v>
      </c>
    </row>
    <row r="380" spans="1:26" s="140" customFormat="1" hidden="1" x14ac:dyDescent="0.25">
      <c r="A380" s="139"/>
      <c r="B380" s="350"/>
      <c r="C380" s="350"/>
      <c r="D380" s="350"/>
      <c r="E380" s="350"/>
      <c r="F380" s="350"/>
      <c r="G380" s="350"/>
      <c r="H380" s="351"/>
      <c r="I380" s="341"/>
      <c r="J380" s="364"/>
      <c r="K380" s="365"/>
      <c r="O380" s="370"/>
      <c r="P380" s="350"/>
      <c r="Q380" s="366"/>
      <c r="R380" s="370"/>
      <c r="T380" s="350"/>
      <c r="U380" s="366"/>
      <c r="V380" s="370"/>
      <c r="W380" s="139"/>
      <c r="X380" s="139"/>
      <c r="Y380" s="139"/>
      <c r="Z380" s="139" t="str">
        <f t="shared" si="0"/>
        <v>Hide</v>
      </c>
    </row>
    <row r="381" spans="1:26" s="140" customFormat="1" ht="15" hidden="1" customHeight="1" x14ac:dyDescent="0.25">
      <c r="A381" s="139"/>
      <c r="C381" s="520"/>
      <c r="D381" s="520"/>
      <c r="E381" s="379" t="s">
        <v>1044</v>
      </c>
      <c r="F381" s="406"/>
      <c r="G381" s="345"/>
      <c r="H381" s="351"/>
      <c r="I381" s="341"/>
      <c r="J381" s="364"/>
      <c r="K381" s="365"/>
      <c r="O381" s="370"/>
      <c r="P381" s="406" t="s">
        <v>1159</v>
      </c>
      <c r="Q381" s="563" t="e">
        <f>a_effective  / βpad</f>
        <v>#N/A</v>
      </c>
      <c r="R381" s="370"/>
      <c r="T381" s="406" t="s">
        <v>1206</v>
      </c>
      <c r="U381" s="563" t="e">
        <f>a_effective_y  / βpad</f>
        <v>#N/A</v>
      </c>
      <c r="V381" s="370"/>
      <c r="W381" s="139"/>
      <c r="X381" s="139"/>
      <c r="Y381" s="139"/>
      <c r="Z381" s="139" t="str">
        <f t="shared" si="0"/>
        <v>Hide</v>
      </c>
    </row>
    <row r="382" spans="1:26" s="140" customFormat="1" hidden="1" x14ac:dyDescent="0.25">
      <c r="A382" s="139"/>
      <c r="B382" s="358"/>
      <c r="C382" s="359"/>
      <c r="D382" s="351"/>
      <c r="E382" s="361"/>
      <c r="F382" s="364"/>
      <c r="G382" s="368"/>
      <c r="H382" s="351"/>
      <c r="I382" s="341"/>
      <c r="J382" s="364"/>
      <c r="K382" s="365"/>
      <c r="O382" s="370"/>
      <c r="P382" s="164"/>
      <c r="Q382" s="366"/>
      <c r="R382" s="370"/>
      <c r="T382" s="164"/>
      <c r="U382" s="366"/>
      <c r="V382" s="370"/>
      <c r="W382" s="139"/>
      <c r="X382" s="139"/>
      <c r="Y382" s="139"/>
      <c r="Z382" s="139" t="str">
        <f t="shared" si="0"/>
        <v>Hide</v>
      </c>
    </row>
    <row r="383" spans="1:26" s="140" customFormat="1" hidden="1" x14ac:dyDescent="0.25">
      <c r="A383" s="139"/>
      <c r="C383" s="564"/>
      <c r="D383" s="564"/>
      <c r="E383" s="360" t="s">
        <v>1045</v>
      </c>
      <c r="F383" s="164"/>
      <c r="G383" s="363"/>
      <c r="H383" s="351"/>
      <c r="I383" s="341"/>
      <c r="J383" s="364"/>
      <c r="K383" s="365"/>
      <c r="O383" s="370"/>
      <c r="P383" s="164" t="s">
        <v>1160</v>
      </c>
      <c r="Q383" s="366" t="e">
        <f>deff</f>
        <v>#N/A</v>
      </c>
      <c r="R383" s="371" t="s">
        <v>37</v>
      </c>
      <c r="T383" s="164" t="s">
        <v>1207</v>
      </c>
      <c r="U383" s="366" t="e">
        <f>deff</f>
        <v>#N/A</v>
      </c>
      <c r="V383" s="371" t="s">
        <v>37</v>
      </c>
      <c r="W383" s="139"/>
      <c r="X383" s="139"/>
      <c r="Y383" s="139"/>
      <c r="Z383" s="139" t="str">
        <f t="shared" si="0"/>
        <v>Hide</v>
      </c>
    </row>
    <row r="384" spans="1:26" s="140" customFormat="1" hidden="1" x14ac:dyDescent="0.25">
      <c r="A384" s="139"/>
      <c r="C384" s="359"/>
      <c r="D384" s="351"/>
      <c r="E384" s="358"/>
      <c r="F384" s="364"/>
      <c r="G384" s="368"/>
      <c r="H384" s="351"/>
      <c r="I384" s="341"/>
      <c r="J384" s="364"/>
      <c r="K384" s="365"/>
      <c r="O384" s="370"/>
      <c r="P384" s="164"/>
      <c r="Q384" s="366"/>
      <c r="R384" s="370"/>
      <c r="T384" s="164"/>
      <c r="U384" s="366"/>
      <c r="V384" s="370"/>
      <c r="W384" s="139"/>
      <c r="X384" s="139"/>
      <c r="Y384" s="139"/>
      <c r="Z384" s="139" t="str">
        <f t="shared" si="0"/>
        <v>Hide</v>
      </c>
    </row>
    <row r="385" spans="1:26" s="140" customFormat="1" hidden="1" x14ac:dyDescent="0.25">
      <c r="A385" s="139"/>
      <c r="C385" s="360"/>
      <c r="D385" s="360"/>
      <c r="E385" s="360" t="s">
        <v>1046</v>
      </c>
      <c r="F385" s="406"/>
      <c r="G385" s="345"/>
      <c r="H385" s="350"/>
      <c r="I385" s="350"/>
      <c r="J385" s="350"/>
      <c r="K385" s="350"/>
      <c r="O385" s="370"/>
      <c r="P385" s="406" t="s">
        <v>1047</v>
      </c>
      <c r="Q385" s="565">
        <v>29000</v>
      </c>
      <c r="R385" s="350" t="s">
        <v>404</v>
      </c>
      <c r="T385" s="406" t="s">
        <v>1047</v>
      </c>
      <c r="U385" s="565">
        <v>29000</v>
      </c>
      <c r="V385" s="350" t="s">
        <v>404</v>
      </c>
      <c r="W385" s="139"/>
      <c r="X385" s="139"/>
      <c r="Y385" s="139"/>
      <c r="Z385" s="139" t="str">
        <f t="shared" si="0"/>
        <v>Hide</v>
      </c>
    </row>
    <row r="386" spans="1:26" s="140" customFormat="1" hidden="1" x14ac:dyDescent="0.25">
      <c r="A386" s="139"/>
      <c r="C386" s="350"/>
      <c r="D386" s="350"/>
      <c r="E386" s="350"/>
      <c r="F386" s="350"/>
      <c r="G386" s="350"/>
      <c r="H386" s="350"/>
      <c r="I386" s="350"/>
      <c r="J386" s="350"/>
      <c r="K386" s="350"/>
      <c r="O386" s="370"/>
      <c r="P386" s="350"/>
      <c r="Q386" s="350"/>
      <c r="R386" s="350"/>
      <c r="T386" s="350"/>
      <c r="U386" s="350"/>
      <c r="V386" s="350"/>
      <c r="W386" s="139"/>
      <c r="X386" s="139"/>
      <c r="Y386" s="139"/>
      <c r="Z386" s="139" t="str">
        <f t="shared" si="0"/>
        <v>Hide</v>
      </c>
    </row>
    <row r="387" spans="1:26" s="140" customFormat="1" hidden="1" x14ac:dyDescent="0.25">
      <c r="A387" s="139"/>
      <c r="C387" s="360"/>
      <c r="D387" s="360"/>
      <c r="E387" s="360" t="s">
        <v>1048</v>
      </c>
      <c r="F387" s="406"/>
      <c r="G387" s="345"/>
      <c r="H387" s="350"/>
      <c r="I387" s="350"/>
      <c r="J387" s="350"/>
      <c r="K387" s="350"/>
      <c r="O387" s="370"/>
      <c r="P387" s="406" t="s">
        <v>1198</v>
      </c>
      <c r="Q387" s="566" t="e">
        <f>0.003 * (deff - c_effective) / c_effective</f>
        <v>#N/A</v>
      </c>
      <c r="R387" s="374" t="s">
        <v>1049</v>
      </c>
      <c r="T387" s="406" t="s">
        <v>1208</v>
      </c>
      <c r="U387" s="566" t="e">
        <f>0.003 * (deff - c_effective_y) / c_effective_y</f>
        <v>#N/A</v>
      </c>
      <c r="V387" s="374" t="s">
        <v>1049</v>
      </c>
      <c r="W387" s="139"/>
      <c r="X387" s="139"/>
      <c r="Y387" s="139"/>
      <c r="Z387" s="139" t="str">
        <f t="shared" si="0"/>
        <v>Hide</v>
      </c>
    </row>
    <row r="388" spans="1:26" s="140" customFormat="1" hidden="1" x14ac:dyDescent="0.25">
      <c r="A388" s="139"/>
      <c r="C388" s="360"/>
      <c r="D388" s="360"/>
      <c r="E388" s="360"/>
      <c r="F388" s="350"/>
      <c r="G388" s="350"/>
      <c r="H388" s="350"/>
      <c r="I388" s="350"/>
      <c r="J388" s="350"/>
      <c r="K388" s="350"/>
      <c r="O388" s="370"/>
      <c r="P388" s="350"/>
      <c r="Q388" s="350"/>
      <c r="R388" s="350"/>
      <c r="T388" s="350"/>
      <c r="U388" s="350"/>
      <c r="V388" s="350"/>
      <c r="W388" s="139"/>
      <c r="X388" s="139"/>
      <c r="Y388" s="139"/>
      <c r="Z388" s="139" t="str">
        <f t="shared" si="0"/>
        <v>Hide</v>
      </c>
    </row>
    <row r="389" spans="1:26" s="140" customFormat="1" ht="15" hidden="1" customHeight="1" x14ac:dyDescent="0.25">
      <c r="A389" s="139"/>
      <c r="C389" s="360"/>
      <c r="D389" s="360"/>
      <c r="E389" s="360" t="s">
        <v>1050</v>
      </c>
      <c r="F389" s="406"/>
      <c r="G389" s="345"/>
      <c r="H389" s="350"/>
      <c r="I389" s="350"/>
      <c r="J389" s="350"/>
      <c r="K389" s="350"/>
      <c r="O389" s="370"/>
      <c r="P389" s="406" t="s">
        <v>1161</v>
      </c>
      <c r="Q389" s="566">
        <f>(Fy)/Es</f>
        <v>2.0689655172413794E-3</v>
      </c>
      <c r="R389" s="374" t="s">
        <v>1049</v>
      </c>
      <c r="T389" s="406" t="s">
        <v>1209</v>
      </c>
      <c r="U389" s="566">
        <f>(Fy)/Es</f>
        <v>2.0689655172413794E-3</v>
      </c>
      <c r="V389" s="374" t="s">
        <v>1049</v>
      </c>
      <c r="W389" s="139"/>
      <c r="X389" s="139"/>
      <c r="Y389" s="139"/>
      <c r="Z389" s="139" t="str">
        <f t="shared" si="0"/>
        <v>Hide</v>
      </c>
    </row>
    <row r="390" spans="1:26" s="140" customFormat="1" hidden="1" x14ac:dyDescent="0.25">
      <c r="A390" s="139"/>
      <c r="C390" s="360"/>
      <c r="D390" s="360"/>
      <c r="E390" s="360"/>
      <c r="F390" s="350"/>
      <c r="G390" s="350"/>
      <c r="H390" s="350"/>
      <c r="I390" s="350"/>
      <c r="J390" s="350"/>
      <c r="K390" s="350"/>
      <c r="O390" s="370"/>
      <c r="P390" s="350"/>
      <c r="Q390" s="350"/>
      <c r="R390" s="350"/>
      <c r="T390" s="350"/>
      <c r="U390" s="350"/>
      <c r="V390" s="350"/>
      <c r="W390" s="139"/>
      <c r="X390" s="139"/>
      <c r="Y390" s="139"/>
      <c r="Z390" s="139" t="str">
        <f t="shared" si="0"/>
        <v>Hide</v>
      </c>
    </row>
    <row r="391" spans="1:26" s="140" customFormat="1" ht="15" hidden="1" customHeight="1" x14ac:dyDescent="0.25">
      <c r="A391" s="139"/>
      <c r="C391" s="360"/>
      <c r="D391" s="360"/>
      <c r="E391" s="360" t="s">
        <v>1051</v>
      </c>
      <c r="F391" s="406"/>
      <c r="G391" s="345"/>
      <c r="H391" s="350"/>
      <c r="I391" s="350"/>
      <c r="J391" s="350"/>
      <c r="K391" s="350"/>
      <c r="O391" s="370"/>
      <c r="P391" s="406" t="s">
        <v>1052</v>
      </c>
      <c r="Q391" s="566">
        <v>5.0000000000000001E-3</v>
      </c>
      <c r="R391" s="374" t="s">
        <v>1049</v>
      </c>
      <c r="T391" s="406" t="s">
        <v>1052</v>
      </c>
      <c r="U391" s="566">
        <v>5.0000000000000001E-3</v>
      </c>
      <c r="V391" s="374" t="s">
        <v>1049</v>
      </c>
      <c r="W391" s="139"/>
      <c r="X391" s="139"/>
      <c r="Y391" s="139"/>
      <c r="Z391" s="139" t="str">
        <f t="shared" si="0"/>
        <v>Hide</v>
      </c>
    </row>
    <row r="392" spans="1:26" s="140" customFormat="1" hidden="1" x14ac:dyDescent="0.25">
      <c r="A392" s="139"/>
      <c r="C392" s="360"/>
      <c r="D392" s="360"/>
      <c r="E392" s="360"/>
      <c r="F392" s="350"/>
      <c r="G392" s="350"/>
      <c r="H392" s="350"/>
      <c r="I392" s="350"/>
      <c r="J392" s="350"/>
      <c r="K392" s="350"/>
      <c r="O392" s="370"/>
      <c r="P392" s="350"/>
      <c r="Q392" s="350"/>
      <c r="R392" s="350"/>
      <c r="T392" s="350"/>
      <c r="U392" s="350"/>
      <c r="V392" s="350"/>
      <c r="W392" s="139"/>
      <c r="X392" s="139"/>
      <c r="Y392" s="139"/>
      <c r="Z392" s="139" t="str">
        <f t="shared" si="0"/>
        <v>Hide</v>
      </c>
    </row>
    <row r="393" spans="1:26" s="140" customFormat="1" ht="15" hidden="1" customHeight="1" x14ac:dyDescent="0.25">
      <c r="A393" s="139"/>
      <c r="C393" s="360"/>
      <c r="D393" s="360"/>
      <c r="E393" s="360" t="s">
        <v>1053</v>
      </c>
      <c r="F393" s="406"/>
      <c r="G393" s="375"/>
      <c r="H393" s="350"/>
      <c r="I393" s="350"/>
      <c r="J393" s="350"/>
      <c r="K393" s="350"/>
      <c r="O393" s="370"/>
      <c r="P393" s="406" t="s">
        <v>1162</v>
      </c>
      <c r="Q393" s="376" t="e">
        <f>IF(εs_effective&gt;=Q391,0.9,IF(εs_effective&lt;=Q389,0.65,0.65+(0.9-0.65)*((εs_effective-Q389)/(Q391-Q389))))</f>
        <v>#N/A</v>
      </c>
      <c r="R393" s="350"/>
      <c r="T393" s="406" t="s">
        <v>1210</v>
      </c>
      <c r="U393" s="376" t="e">
        <f>IF(εs_effective_y&gt;=U391,0.9,IF(εs_effective_y&lt;=U389,0.65,0.65+(0.9-0.65)*((εs_effective_y-U389)/(U391-U389))))</f>
        <v>#N/A</v>
      </c>
      <c r="V393" s="350"/>
      <c r="W393" s="139"/>
      <c r="X393" s="139"/>
      <c r="Y393" s="139"/>
      <c r="Z393" s="139" t="str">
        <f t="shared" si="0"/>
        <v>Hide</v>
      </c>
    </row>
    <row r="394" spans="1:26" s="140" customFormat="1" hidden="1" x14ac:dyDescent="0.25">
      <c r="A394" s="139"/>
      <c r="C394" s="360"/>
      <c r="D394" s="360"/>
      <c r="E394" s="360"/>
      <c r="F394" s="406"/>
      <c r="G394" s="375"/>
      <c r="H394" s="350"/>
      <c r="I394" s="350"/>
      <c r="J394" s="350"/>
      <c r="K394" s="350"/>
      <c r="O394" s="370"/>
      <c r="P394" s="406"/>
      <c r="Q394" s="376"/>
      <c r="R394" s="350"/>
      <c r="T394" s="406"/>
      <c r="U394" s="376"/>
      <c r="V394" s="350"/>
      <c r="W394" s="139"/>
      <c r="X394" s="139"/>
      <c r="Y394" s="139"/>
      <c r="Z394" s="139" t="str">
        <f t="shared" si="0"/>
        <v>Hide</v>
      </c>
    </row>
    <row r="395" spans="1:26" s="140" customFormat="1" hidden="1" x14ac:dyDescent="0.25">
      <c r="A395" s="139"/>
      <c r="C395" s="360"/>
      <c r="D395" s="360"/>
      <c r="E395" s="360" t="s">
        <v>1054</v>
      </c>
      <c r="F395" s="351"/>
      <c r="G395" s="345"/>
      <c r="H395" s="350"/>
      <c r="I395" s="350"/>
      <c r="J395" s="350"/>
      <c r="K395" s="350"/>
      <c r="O395" s="370"/>
      <c r="P395" s="351" t="s">
        <v>1276</v>
      </c>
      <c r="Q395" s="563" t="e">
        <f xml:space="preserve"> As_effective * (Fy) * (deff - a_effective / 2) * (1/12)</f>
        <v>#N/A</v>
      </c>
      <c r="R395" s="344" t="s">
        <v>38</v>
      </c>
      <c r="T395" s="351" t="s">
        <v>1211</v>
      </c>
      <c r="U395" s="563" t="e">
        <f xml:space="preserve"> As_effective_y * (Fy) * (deff - a_effective_y / 2) * (1/12)</f>
        <v>#N/A</v>
      </c>
      <c r="V395" s="344" t="s">
        <v>38</v>
      </c>
      <c r="W395" s="139"/>
      <c r="X395" s="139"/>
      <c r="Y395" s="139"/>
      <c r="Z395" s="139" t="str">
        <f t="shared" si="0"/>
        <v>Hide</v>
      </c>
    </row>
    <row r="396" spans="1:26" s="140" customFormat="1" hidden="1" x14ac:dyDescent="0.25">
      <c r="A396" s="139"/>
      <c r="C396" s="360"/>
      <c r="D396" s="360"/>
      <c r="E396" s="360"/>
      <c r="F396" s="350"/>
      <c r="G396" s="350"/>
      <c r="H396" s="350"/>
      <c r="I396" s="350"/>
      <c r="J396" s="350"/>
      <c r="K396" s="350"/>
      <c r="O396" s="370"/>
      <c r="P396" s="350"/>
      <c r="Q396" s="350"/>
      <c r="R396" s="350"/>
      <c r="T396" s="350"/>
      <c r="U396" s="350"/>
      <c r="V396" s="350"/>
      <c r="W396" s="139"/>
      <c r="X396" s="139"/>
      <c r="Y396" s="139"/>
      <c r="Z396" s="139" t="str">
        <f t="shared" si="0"/>
        <v>Hide</v>
      </c>
    </row>
    <row r="397" spans="1:26" s="140" customFormat="1" hidden="1" x14ac:dyDescent="0.25">
      <c r="A397" s="139"/>
      <c r="C397" s="360"/>
      <c r="D397" s="360"/>
      <c r="E397" s="360" t="s">
        <v>1055</v>
      </c>
      <c r="F397" s="351"/>
      <c r="G397" s="345"/>
      <c r="H397" s="350"/>
      <c r="I397" s="350"/>
      <c r="J397" s="350"/>
      <c r="K397" s="350"/>
      <c r="O397" s="370"/>
      <c r="P397" s="351" t="s">
        <v>1163</v>
      </c>
      <c r="Q397" s="352" t="e">
        <f xml:space="preserve"> φflex_effective * Mn_effective</f>
        <v>#N/A</v>
      </c>
      <c r="R397" s="344" t="s">
        <v>38</v>
      </c>
      <c r="T397" s="351" t="s">
        <v>1212</v>
      </c>
      <c r="U397" s="352" t="e">
        <f xml:space="preserve"> φflex_effective_y * Mn_effective_y</f>
        <v>#N/A</v>
      </c>
      <c r="V397" s="344" t="s">
        <v>38</v>
      </c>
      <c r="W397" s="139"/>
      <c r="X397" s="139"/>
      <c r="Y397" s="139"/>
      <c r="Z397" s="139" t="str">
        <f t="shared" ref="Z397:Z428" si="1">IF(TIA="H","","Hide")</f>
        <v>Hide</v>
      </c>
    </row>
    <row r="398" spans="1:26" s="140" customFormat="1" hidden="1" x14ac:dyDescent="0.25">
      <c r="A398" s="139"/>
      <c r="C398" s="360"/>
      <c r="D398" s="360"/>
      <c r="E398" s="360"/>
      <c r="F398" s="351"/>
      <c r="G398" s="345"/>
      <c r="H398" s="350"/>
      <c r="I398" s="350"/>
      <c r="J398" s="350"/>
      <c r="K398" s="350"/>
      <c r="O398" s="370"/>
      <c r="P398" s="351"/>
      <c r="Q398" s="352"/>
      <c r="R398" s="344"/>
      <c r="T398" s="351"/>
      <c r="U398" s="352"/>
      <c r="V398" s="344"/>
      <c r="W398" s="139"/>
      <c r="X398" s="139"/>
      <c r="Y398" s="139"/>
      <c r="Z398" s="139" t="str">
        <f t="shared" si="1"/>
        <v>Hide</v>
      </c>
    </row>
    <row r="399" spans="1:26" s="140" customFormat="1" hidden="1" x14ac:dyDescent="0.25">
      <c r="A399" s="139"/>
      <c r="B399" s="360"/>
      <c r="C399" s="360"/>
      <c r="E399" s="360"/>
      <c r="F399" s="346"/>
      <c r="G399" s="377"/>
      <c r="H399" s="351"/>
      <c r="I399" s="341"/>
      <c r="J399" s="364"/>
      <c r="K399" s="365"/>
      <c r="O399" s="370"/>
      <c r="P399" s="346"/>
      <c r="Q399" s="366"/>
      <c r="R399" s="344"/>
      <c r="S399" s="139"/>
      <c r="T399" s="139"/>
      <c r="U399" s="139"/>
      <c r="V399" s="139"/>
      <c r="W399" s="139"/>
      <c r="X399" s="139"/>
      <c r="Y399" s="139"/>
      <c r="Z399" s="139" t="str">
        <f t="shared" si="1"/>
        <v>Hide</v>
      </c>
    </row>
    <row r="400" spans="1:26" s="140" customFormat="1" hidden="1" x14ac:dyDescent="0.25">
      <c r="A400" s="139"/>
      <c r="B400" s="729" t="s">
        <v>1190</v>
      </c>
      <c r="C400" s="729"/>
      <c r="D400" s="729"/>
      <c r="E400" s="729"/>
      <c r="F400" s="729"/>
      <c r="G400" s="729"/>
      <c r="H400" s="729"/>
      <c r="I400" s="729"/>
      <c r="J400" s="729"/>
      <c r="K400" s="729"/>
      <c r="L400" s="729"/>
      <c r="M400" s="729"/>
      <c r="N400" s="729"/>
      <c r="O400" s="729"/>
      <c r="P400" s="729"/>
      <c r="Q400" s="729"/>
      <c r="R400" s="729"/>
      <c r="S400" s="139"/>
      <c r="T400" s="139"/>
      <c r="U400" s="139"/>
      <c r="V400" s="139"/>
      <c r="W400" s="139"/>
      <c r="X400" s="139"/>
      <c r="Y400" s="139"/>
      <c r="Z400" s="139" t="str">
        <f t="shared" si="1"/>
        <v>Hide</v>
      </c>
    </row>
    <row r="401" spans="1:26" s="140" customFormat="1" hidden="1" x14ac:dyDescent="0.25">
      <c r="A401" s="139"/>
      <c r="B401" s="360"/>
      <c r="C401" s="360"/>
      <c r="E401" s="360"/>
      <c r="F401" s="346"/>
      <c r="G401" s="377"/>
      <c r="H401" s="351"/>
      <c r="I401" s="341"/>
      <c r="J401" s="364"/>
      <c r="K401" s="365"/>
      <c r="O401" s="370"/>
      <c r="P401" s="346"/>
      <c r="Q401" s="366"/>
      <c r="R401" s="344"/>
      <c r="S401" s="139"/>
      <c r="T401" s="139"/>
      <c r="U401" s="139"/>
      <c r="V401" s="139"/>
      <c r="W401" s="139"/>
      <c r="X401" s="139"/>
      <c r="Y401" s="139"/>
      <c r="Z401" s="139" t="str">
        <f t="shared" si="1"/>
        <v>Hide</v>
      </c>
    </row>
    <row r="402" spans="1:26" s="140" customFormat="1" hidden="1" x14ac:dyDescent="0.25">
      <c r="A402" s="139"/>
      <c r="B402" s="360"/>
      <c r="C402" s="360"/>
      <c r="E402" s="360"/>
      <c r="F402" s="346"/>
      <c r="G402" s="377"/>
      <c r="H402" s="351"/>
      <c r="I402" s="341"/>
      <c r="J402" s="364"/>
      <c r="K402" s="365"/>
      <c r="O402" s="370"/>
      <c r="P402" s="346"/>
      <c r="Q402" s="382" t="s">
        <v>1063</v>
      </c>
      <c r="R402" s="139"/>
      <c r="S402" s="139"/>
      <c r="U402" s="382" t="s">
        <v>1064</v>
      </c>
      <c r="V402" s="139"/>
      <c r="W402" s="139"/>
      <c r="X402" s="139"/>
      <c r="Y402" s="139"/>
      <c r="Z402" s="139" t="str">
        <f t="shared" si="1"/>
        <v>Hide</v>
      </c>
    </row>
    <row r="403" spans="1:26" s="140" customFormat="1" hidden="1" x14ac:dyDescent="0.25">
      <c r="A403" s="139"/>
      <c r="B403" s="360"/>
      <c r="C403" s="360"/>
      <c r="E403" s="360"/>
      <c r="F403" s="346"/>
      <c r="G403" s="377"/>
      <c r="H403" s="351"/>
      <c r="I403" s="341"/>
      <c r="J403" s="364"/>
      <c r="K403" s="365"/>
      <c r="O403" s="370"/>
      <c r="P403" s="346"/>
      <c r="Q403" s="366"/>
      <c r="R403" s="344"/>
      <c r="S403" s="139"/>
      <c r="T403" s="139"/>
      <c r="U403" s="139"/>
      <c r="V403" s="139"/>
      <c r="W403" s="139"/>
      <c r="X403" s="139"/>
      <c r="Y403" s="139"/>
      <c r="Z403" s="139" t="str">
        <f t="shared" si="1"/>
        <v>Hide</v>
      </c>
    </row>
    <row r="404" spans="1:26" s="140" customFormat="1" hidden="1" x14ac:dyDescent="0.25">
      <c r="A404" s="139"/>
      <c r="B404" s="358"/>
      <c r="C404" s="359"/>
      <c r="E404" s="360" t="s">
        <v>1040</v>
      </c>
      <c r="F404" s="351"/>
      <c r="G404" s="369"/>
      <c r="H404" s="351"/>
      <c r="I404" s="341"/>
      <c r="J404" s="364"/>
      <c r="K404" s="365"/>
      <c r="O404" s="370"/>
      <c r="P404" s="351" t="s">
        <v>1213</v>
      </c>
      <c r="Q404" s="341" t="e">
        <f>IF(Input!$Z$10=TRUE,(Wx*12 - 2 * cc - VLOOKUP(Spad_top,Reference!$D$17:$F$27,2,0)) / (Mpad_top - 1),Bs_pad)</f>
        <v>#N/A</v>
      </c>
      <c r="R404" s="367" t="s">
        <v>37</v>
      </c>
      <c r="S404" s="139"/>
      <c r="T404" s="351" t="s">
        <v>1221</v>
      </c>
      <c r="U404" s="341" t="e">
        <f>IF(Input!$Z$10=TRUE,(Wy*12 - 2 * cc - VLOOKUP(Spad_top,Reference!$D$17:$F$27,2,0)) / (Mpad_y_top - 1),Bs_pad_y)</f>
        <v>#N/A</v>
      </c>
      <c r="V404" s="367" t="s">
        <v>37</v>
      </c>
      <c r="W404" s="139"/>
      <c r="X404" s="139"/>
      <c r="Y404" s="139"/>
      <c r="Z404" s="139" t="str">
        <f t="shared" si="1"/>
        <v>Hide</v>
      </c>
    </row>
    <row r="405" spans="1:26" s="140" customFormat="1" hidden="1" x14ac:dyDescent="0.25">
      <c r="A405" s="139"/>
      <c r="B405" s="358"/>
      <c r="C405" s="359"/>
      <c r="D405" s="351"/>
      <c r="E405" s="361"/>
      <c r="F405" s="364"/>
      <c r="G405" s="368"/>
      <c r="H405" s="351"/>
      <c r="I405" s="341"/>
      <c r="J405" s="364"/>
      <c r="K405" s="365"/>
      <c r="O405" s="370"/>
      <c r="P405" s="164"/>
      <c r="Q405" s="366"/>
      <c r="R405" s="367"/>
      <c r="S405" s="139"/>
      <c r="T405" s="164"/>
      <c r="U405" s="366"/>
      <c r="V405" s="367"/>
      <c r="W405" s="139"/>
      <c r="X405" s="139"/>
      <c r="Y405" s="139"/>
      <c r="Z405" s="139" t="str">
        <f t="shared" si="1"/>
        <v>Hide</v>
      </c>
    </row>
    <row r="406" spans="1:26" s="140" customFormat="1" hidden="1" x14ac:dyDescent="0.25">
      <c r="A406" s="139"/>
      <c r="B406" s="358"/>
      <c r="C406" s="359"/>
      <c r="E406" s="360" t="s">
        <v>1041</v>
      </c>
      <c r="F406" s="362"/>
      <c r="G406" s="363"/>
      <c r="H406" s="351"/>
      <c r="I406" s="341"/>
      <c r="J406" s="364"/>
      <c r="K406" s="365"/>
      <c r="O406" s="370"/>
      <c r="P406" s="362" t="s">
        <v>1214</v>
      </c>
      <c r="Q406" s="341">
        <f>IF(Input!$Z$10=TRUE,IF(b_pad=Wx,Mpad_top,12*b_pad/Bs_pad_top),m_effective)</f>
        <v>0</v>
      </c>
      <c r="S406" s="139"/>
      <c r="T406" s="362" t="s">
        <v>1222</v>
      </c>
      <c r="U406" s="341">
        <f>IF(Input!$Z$10=TRUE,IF(b_pad_y=Wy,Mpad_y_top,12*b_pad_y/Bs_pad_y_top),m_effective_y)</f>
        <v>0</v>
      </c>
      <c r="W406" s="139"/>
      <c r="X406" s="139"/>
      <c r="Y406" s="139"/>
      <c r="Z406" s="139" t="str">
        <f t="shared" si="1"/>
        <v>Hide</v>
      </c>
    </row>
    <row r="407" spans="1:26" s="140" customFormat="1" hidden="1" x14ac:dyDescent="0.25">
      <c r="A407" s="139"/>
      <c r="B407" s="358"/>
      <c r="C407" s="359"/>
      <c r="D407" s="351"/>
      <c r="E407" s="361"/>
      <c r="F407" s="364"/>
      <c r="G407" s="368"/>
      <c r="H407" s="351"/>
      <c r="I407" s="341"/>
      <c r="J407" s="364"/>
      <c r="K407" s="365"/>
      <c r="O407" s="370"/>
      <c r="P407" s="164"/>
      <c r="Q407" s="366"/>
      <c r="R407" s="367"/>
      <c r="S407" s="139"/>
      <c r="T407" s="164"/>
      <c r="U407" s="366"/>
      <c r="V407" s="367"/>
      <c r="W407" s="139"/>
      <c r="X407" s="139"/>
      <c r="Y407" s="139"/>
      <c r="Z407" s="139" t="str">
        <f t="shared" si="1"/>
        <v>Hide</v>
      </c>
    </row>
    <row r="408" spans="1:26" s="140" customFormat="1" hidden="1" x14ac:dyDescent="0.25">
      <c r="A408" s="139"/>
      <c r="B408" s="358"/>
      <c r="C408" s="359"/>
      <c r="E408" s="360" t="s">
        <v>1042</v>
      </c>
      <c r="F408" s="164"/>
      <c r="G408" s="363"/>
      <c r="H408" s="351"/>
      <c r="I408" s="341"/>
      <c r="J408" s="364"/>
      <c r="K408" s="365"/>
      <c r="O408" s="370"/>
      <c r="P408" s="164" t="s">
        <v>1215</v>
      </c>
      <c r="Q408" s="341">
        <f>IF(Input!$Z$10=TRUE,VLOOKUP(Spad_top,Reference!$D$17:$F$27,3,0)*m_effective_top,m_effective)</f>
        <v>0</v>
      </c>
      <c r="R408" s="367" t="s">
        <v>826</v>
      </c>
      <c r="S408" s="139"/>
      <c r="T408" s="164" t="s">
        <v>1223</v>
      </c>
      <c r="U408" s="341" t="e">
        <f>IF(Input!$Z$10=TRUE,VLOOKUP(Spad_top,Reference!$D$17:$F$27,3,0)*m_effective_y_top,As_effective_y)</f>
        <v>#N/A</v>
      </c>
      <c r="V408" s="367" t="s">
        <v>826</v>
      </c>
      <c r="W408" s="139"/>
      <c r="X408" s="139"/>
      <c r="Y408" s="139"/>
      <c r="Z408" s="139" t="str">
        <f t="shared" si="1"/>
        <v>Hide</v>
      </c>
    </row>
    <row r="409" spans="1:26" s="140" customFormat="1" hidden="1" x14ac:dyDescent="0.25">
      <c r="A409" s="139"/>
      <c r="B409" s="358"/>
      <c r="C409" s="359"/>
      <c r="D409" s="351"/>
      <c r="E409" s="361"/>
      <c r="F409" s="364"/>
      <c r="G409" s="368"/>
      <c r="H409" s="351"/>
      <c r="I409" s="341"/>
      <c r="J409" s="364"/>
      <c r="K409" s="365"/>
      <c r="O409" s="370"/>
      <c r="P409" s="164"/>
      <c r="Q409" s="366"/>
      <c r="R409" s="370"/>
      <c r="S409" s="139"/>
      <c r="T409" s="164"/>
      <c r="U409" s="366"/>
      <c r="V409" s="370"/>
      <c r="W409" s="139"/>
      <c r="X409" s="139"/>
      <c r="Y409" s="139"/>
      <c r="Z409" s="139" t="str">
        <f t="shared" si="1"/>
        <v>Hide</v>
      </c>
    </row>
    <row r="410" spans="1:26" s="140" customFormat="1" hidden="1" x14ac:dyDescent="0.25">
      <c r="A410" s="139"/>
      <c r="C410" s="520"/>
      <c r="D410" s="520"/>
      <c r="E410" s="379" t="s">
        <v>1043</v>
      </c>
      <c r="F410" s="406"/>
      <c r="G410" s="345"/>
      <c r="H410" s="351"/>
      <c r="I410" s="341"/>
      <c r="J410" s="364"/>
      <c r="K410" s="365"/>
      <c r="O410" s="370"/>
      <c r="P410" s="406" t="s">
        <v>1216</v>
      </c>
      <c r="Q410" s="563" t="e">
        <f>As_effective_top*Fy/(0.85*Fc*b_pad*12)</f>
        <v>#DIV/0!</v>
      </c>
      <c r="R410" s="371" t="s">
        <v>37</v>
      </c>
      <c r="S410" s="139"/>
      <c r="T410" s="406" t="s">
        <v>1224</v>
      </c>
      <c r="U410" s="563" t="e">
        <f>As_effective_y_top*Fy/(0.85*Fc*b_pad_y*12)</f>
        <v>#N/A</v>
      </c>
      <c r="V410" s="371" t="s">
        <v>37</v>
      </c>
      <c r="W410" s="139"/>
      <c r="X410" s="139"/>
      <c r="Y410" s="139"/>
      <c r="Z410" s="139" t="str">
        <f t="shared" si="1"/>
        <v>Hide</v>
      </c>
    </row>
    <row r="411" spans="1:26" s="140" customFormat="1" hidden="1" x14ac:dyDescent="0.25">
      <c r="A411" s="139"/>
      <c r="B411" s="350"/>
      <c r="C411" s="350"/>
      <c r="D411" s="350"/>
      <c r="E411" s="350"/>
      <c r="F411" s="350"/>
      <c r="G411" s="350"/>
      <c r="H411" s="351"/>
      <c r="I411" s="341"/>
      <c r="J411" s="364"/>
      <c r="K411" s="365"/>
      <c r="O411" s="370"/>
      <c r="P411" s="350"/>
      <c r="Q411" s="366"/>
      <c r="R411" s="370"/>
      <c r="S411" s="139"/>
      <c r="T411" s="350"/>
      <c r="U411" s="366"/>
      <c r="V411" s="370"/>
      <c r="W411" s="139"/>
      <c r="X411" s="139"/>
      <c r="Y411" s="139"/>
      <c r="Z411" s="139" t="str">
        <f t="shared" si="1"/>
        <v>Hide</v>
      </c>
    </row>
    <row r="412" spans="1:26" s="140" customFormat="1" hidden="1" x14ac:dyDescent="0.25">
      <c r="A412" s="139"/>
      <c r="B412" s="350"/>
      <c r="C412" s="350"/>
      <c r="D412" s="350"/>
      <c r="E412" s="350"/>
      <c r="F412" s="406"/>
      <c r="G412" s="345"/>
      <c r="H412" s="351"/>
      <c r="I412" s="341"/>
      <c r="J412" s="364"/>
      <c r="K412" s="365"/>
      <c r="O412" s="370"/>
      <c r="P412" s="406" t="s">
        <v>1280</v>
      </c>
      <c r="Q412" s="366">
        <f xml:space="preserve"> IF(Fc &lt;= 4, 0.85, IF(Fc &gt;= 8, 0.65, 0.85 - (Fc - 4) * 0.05))</f>
        <v>0.85</v>
      </c>
      <c r="R412" s="370"/>
      <c r="S412" s="139"/>
      <c r="T412" s="406" t="s">
        <v>1205</v>
      </c>
      <c r="U412" s="366">
        <f xml:space="preserve"> IF(Fc &lt;= 4, 0.85, IF(Fc &gt;= 8, 0.65, 0.85 - (Fc - 4) * 0.05))</f>
        <v>0.85</v>
      </c>
      <c r="V412" s="370"/>
      <c r="W412" s="139"/>
      <c r="X412" s="139"/>
      <c r="Y412" s="139"/>
      <c r="Z412" s="139" t="str">
        <f t="shared" si="1"/>
        <v>Hide</v>
      </c>
    </row>
    <row r="413" spans="1:26" s="140" customFormat="1" hidden="1" x14ac:dyDescent="0.25">
      <c r="A413" s="139"/>
      <c r="B413" s="350"/>
      <c r="C413" s="350"/>
      <c r="D413" s="350"/>
      <c r="E413" s="350"/>
      <c r="F413" s="350"/>
      <c r="G413" s="350"/>
      <c r="H413" s="351"/>
      <c r="I413" s="341"/>
      <c r="J413" s="364"/>
      <c r="K413" s="365"/>
      <c r="O413" s="370"/>
      <c r="P413" s="350"/>
      <c r="Q413" s="366"/>
      <c r="R413" s="370"/>
      <c r="S413" s="139"/>
      <c r="T413" s="350"/>
      <c r="U413" s="366"/>
      <c r="V413" s="370"/>
      <c r="W413" s="139"/>
      <c r="X413" s="139"/>
      <c r="Y413" s="139"/>
      <c r="Z413" s="139" t="str">
        <f t="shared" si="1"/>
        <v>Hide</v>
      </c>
    </row>
    <row r="414" spans="1:26" s="140" customFormat="1" hidden="1" x14ac:dyDescent="0.25">
      <c r="A414" s="139"/>
      <c r="C414" s="520"/>
      <c r="D414" s="520"/>
      <c r="E414" s="379" t="s">
        <v>1044</v>
      </c>
      <c r="F414" s="406"/>
      <c r="G414" s="345"/>
      <c r="H414" s="351"/>
      <c r="I414" s="341"/>
      <c r="J414" s="364"/>
      <c r="K414" s="365"/>
      <c r="O414" s="370"/>
      <c r="P414" s="406" t="s">
        <v>1217</v>
      </c>
      <c r="Q414" s="563" t="e">
        <f>a_effective_top  / βpad</f>
        <v>#DIV/0!</v>
      </c>
      <c r="R414" s="370"/>
      <c r="S414" s="139"/>
      <c r="T414" s="406" t="s">
        <v>1225</v>
      </c>
      <c r="U414" s="563" t="e">
        <f>a_effective_y_top  / βpad</f>
        <v>#N/A</v>
      </c>
      <c r="V414" s="370"/>
      <c r="W414" s="139"/>
      <c r="X414" s="139"/>
      <c r="Y414" s="139"/>
      <c r="Z414" s="139" t="str">
        <f t="shared" si="1"/>
        <v>Hide</v>
      </c>
    </row>
    <row r="415" spans="1:26" s="140" customFormat="1" hidden="1" x14ac:dyDescent="0.25">
      <c r="A415" s="139"/>
      <c r="B415" s="358"/>
      <c r="C415" s="359"/>
      <c r="D415" s="351"/>
      <c r="E415" s="361"/>
      <c r="F415" s="364"/>
      <c r="G415" s="368"/>
      <c r="H415" s="351"/>
      <c r="I415" s="341"/>
      <c r="J415" s="364"/>
      <c r="K415" s="365"/>
      <c r="O415" s="370"/>
      <c r="P415" s="164"/>
      <c r="Q415" s="366"/>
      <c r="R415" s="370"/>
      <c r="S415" s="139"/>
      <c r="T415" s="164"/>
      <c r="U415" s="366"/>
      <c r="V415" s="370"/>
      <c r="W415" s="139"/>
      <c r="X415" s="139"/>
      <c r="Y415" s="139"/>
      <c r="Z415" s="139" t="str">
        <f t="shared" si="1"/>
        <v>Hide</v>
      </c>
    </row>
    <row r="416" spans="1:26" s="140" customFormat="1" hidden="1" x14ac:dyDescent="0.25">
      <c r="A416" s="139"/>
      <c r="C416" s="564"/>
      <c r="D416" s="564"/>
      <c r="E416" s="360" t="s">
        <v>1045</v>
      </c>
      <c r="F416" s="164"/>
      <c r="G416" s="363"/>
      <c r="H416" s="351"/>
      <c r="I416" s="341"/>
      <c r="J416" s="364"/>
      <c r="K416" s="365"/>
      <c r="O416" s="370"/>
      <c r="P416" s="164" t="s">
        <v>1230</v>
      </c>
      <c r="Q416" s="366" t="e">
        <f>IF(Input!$Z$10=TRUE,(T * 12) - cc - VLOOKUP(Spad_top, Reference!$D$17:$F$27, 2, FALSE) *1.5,Q383)</f>
        <v>#N/A</v>
      </c>
      <c r="R416" s="371" t="s">
        <v>37</v>
      </c>
      <c r="S416" s="139"/>
      <c r="T416" s="164" t="s">
        <v>1207</v>
      </c>
      <c r="U416" s="366" t="e">
        <f>dc_top</f>
        <v>#N/A</v>
      </c>
      <c r="V416" s="371" t="s">
        <v>37</v>
      </c>
      <c r="W416" s="139"/>
      <c r="X416" s="139"/>
      <c r="Y416" s="139"/>
      <c r="Z416" s="139" t="str">
        <f t="shared" si="1"/>
        <v>Hide</v>
      </c>
    </row>
    <row r="417" spans="1:26" s="140" customFormat="1" hidden="1" x14ac:dyDescent="0.25">
      <c r="A417" s="139"/>
      <c r="C417" s="359"/>
      <c r="D417" s="351"/>
      <c r="E417" s="358"/>
      <c r="F417" s="364"/>
      <c r="G417" s="368"/>
      <c r="H417" s="351"/>
      <c r="I417" s="341"/>
      <c r="J417" s="364"/>
      <c r="K417" s="365"/>
      <c r="O417" s="370"/>
      <c r="P417" s="164"/>
      <c r="Q417" s="366"/>
      <c r="R417" s="370"/>
      <c r="S417" s="139"/>
      <c r="T417" s="164"/>
      <c r="U417" s="366"/>
      <c r="V417" s="370"/>
      <c r="W417" s="139"/>
      <c r="X417" s="139"/>
      <c r="Y417" s="139"/>
      <c r="Z417" s="139" t="str">
        <f t="shared" si="1"/>
        <v>Hide</v>
      </c>
    </row>
    <row r="418" spans="1:26" s="140" customFormat="1" hidden="1" x14ac:dyDescent="0.25">
      <c r="A418" s="139"/>
      <c r="C418" s="360"/>
      <c r="D418" s="360"/>
      <c r="E418" s="360" t="s">
        <v>1046</v>
      </c>
      <c r="F418" s="406"/>
      <c r="G418" s="345"/>
      <c r="H418" s="350"/>
      <c r="I418" s="350"/>
      <c r="J418" s="350"/>
      <c r="K418" s="350"/>
      <c r="O418" s="370"/>
      <c r="P418" s="406" t="s">
        <v>1047</v>
      </c>
      <c r="Q418" s="565">
        <v>29000</v>
      </c>
      <c r="R418" s="350" t="s">
        <v>404</v>
      </c>
      <c r="S418" s="139"/>
      <c r="T418" s="406" t="s">
        <v>1047</v>
      </c>
      <c r="U418" s="565">
        <v>29000</v>
      </c>
      <c r="V418" s="350" t="s">
        <v>404</v>
      </c>
      <c r="W418" s="139"/>
      <c r="X418" s="139"/>
      <c r="Y418" s="139"/>
      <c r="Z418" s="139" t="str">
        <f t="shared" si="1"/>
        <v>Hide</v>
      </c>
    </row>
    <row r="419" spans="1:26" s="140" customFormat="1" hidden="1" x14ac:dyDescent="0.25">
      <c r="A419" s="139"/>
      <c r="C419" s="350"/>
      <c r="D419" s="350"/>
      <c r="E419" s="350"/>
      <c r="F419" s="350"/>
      <c r="G419" s="350"/>
      <c r="H419" s="350"/>
      <c r="I419" s="350"/>
      <c r="J419" s="350"/>
      <c r="K419" s="350"/>
      <c r="O419" s="370"/>
      <c r="P419" s="350"/>
      <c r="Q419" s="350"/>
      <c r="R419" s="350"/>
      <c r="S419" s="139"/>
      <c r="T419" s="350"/>
      <c r="U419" s="350"/>
      <c r="V419" s="350"/>
      <c r="W419" s="139"/>
      <c r="X419" s="139"/>
      <c r="Y419" s="139"/>
      <c r="Z419" s="139" t="str">
        <f t="shared" si="1"/>
        <v>Hide</v>
      </c>
    </row>
    <row r="420" spans="1:26" s="140" customFormat="1" hidden="1" x14ac:dyDescent="0.25">
      <c r="A420" s="139"/>
      <c r="C420" s="360"/>
      <c r="D420" s="360"/>
      <c r="E420" s="360" t="s">
        <v>1048</v>
      </c>
      <c r="F420" s="406"/>
      <c r="G420" s="345"/>
      <c r="H420" s="350"/>
      <c r="I420" s="350"/>
      <c r="J420" s="350"/>
      <c r="K420" s="350"/>
      <c r="O420" s="370"/>
      <c r="P420" s="406" t="s">
        <v>1218</v>
      </c>
      <c r="Q420" s="566" t="e">
        <f>0.003 * (dc_top - c_effective_top) / c_effective_top</f>
        <v>#N/A</v>
      </c>
      <c r="R420" s="374" t="s">
        <v>1049</v>
      </c>
      <c r="S420" s="139"/>
      <c r="T420" s="406" t="s">
        <v>1226</v>
      </c>
      <c r="U420" s="566" t="e">
        <f>0.003 * (dc_top - c_effective_y_top) / c_effective_y_top</f>
        <v>#N/A</v>
      </c>
      <c r="V420" s="374" t="s">
        <v>1049</v>
      </c>
      <c r="W420" s="139"/>
      <c r="X420" s="139"/>
      <c r="Y420" s="139"/>
      <c r="Z420" s="139" t="str">
        <f t="shared" si="1"/>
        <v>Hide</v>
      </c>
    </row>
    <row r="421" spans="1:26" s="140" customFormat="1" hidden="1" x14ac:dyDescent="0.25">
      <c r="A421" s="139"/>
      <c r="C421" s="360"/>
      <c r="D421" s="360"/>
      <c r="E421" s="360"/>
      <c r="F421" s="350"/>
      <c r="G421" s="350"/>
      <c r="H421" s="350"/>
      <c r="I421" s="350"/>
      <c r="J421" s="350"/>
      <c r="K421" s="350"/>
      <c r="O421" s="370"/>
      <c r="P421" s="350"/>
      <c r="Q421" s="350"/>
      <c r="R421" s="350"/>
      <c r="S421" s="139"/>
      <c r="T421" s="350"/>
      <c r="U421" s="350"/>
      <c r="V421" s="350"/>
      <c r="W421" s="139"/>
      <c r="X421" s="139"/>
      <c r="Y421" s="139"/>
      <c r="Z421" s="139" t="str">
        <f t="shared" si="1"/>
        <v>Hide</v>
      </c>
    </row>
    <row r="422" spans="1:26" s="140" customFormat="1" hidden="1" x14ac:dyDescent="0.25">
      <c r="A422" s="139"/>
      <c r="C422" s="360"/>
      <c r="D422" s="360"/>
      <c r="E422" s="360" t="s">
        <v>1050</v>
      </c>
      <c r="F422" s="406"/>
      <c r="G422" s="345"/>
      <c r="H422" s="350"/>
      <c r="I422" s="350"/>
      <c r="J422" s="350"/>
      <c r="K422" s="350"/>
      <c r="O422" s="370"/>
      <c r="P422" s="406" t="s">
        <v>1161</v>
      </c>
      <c r="Q422" s="566">
        <f>(Fy)/Es</f>
        <v>2.0689655172413794E-3</v>
      </c>
      <c r="R422" s="374" t="s">
        <v>1049</v>
      </c>
      <c r="S422" s="139"/>
      <c r="T422" s="406" t="s">
        <v>1161</v>
      </c>
      <c r="U422" s="566">
        <f>(Fy)/Es</f>
        <v>2.0689655172413794E-3</v>
      </c>
      <c r="V422" s="374" t="s">
        <v>1049</v>
      </c>
      <c r="W422" s="139"/>
      <c r="X422" s="139"/>
      <c r="Y422" s="139"/>
      <c r="Z422" s="139" t="str">
        <f t="shared" si="1"/>
        <v>Hide</v>
      </c>
    </row>
    <row r="423" spans="1:26" s="140" customFormat="1" hidden="1" x14ac:dyDescent="0.25">
      <c r="A423" s="139"/>
      <c r="C423" s="360"/>
      <c r="D423" s="360"/>
      <c r="E423" s="360"/>
      <c r="F423" s="350"/>
      <c r="G423" s="350"/>
      <c r="H423" s="350"/>
      <c r="I423" s="350"/>
      <c r="J423" s="350"/>
      <c r="K423" s="350"/>
      <c r="O423" s="370"/>
      <c r="P423" s="350"/>
      <c r="Q423" s="350"/>
      <c r="R423" s="350"/>
      <c r="S423" s="139"/>
      <c r="T423" s="350"/>
      <c r="U423" s="350"/>
      <c r="V423" s="350"/>
      <c r="W423" s="139"/>
      <c r="X423" s="139"/>
      <c r="Y423" s="139"/>
      <c r="Z423" s="139" t="str">
        <f t="shared" si="1"/>
        <v>Hide</v>
      </c>
    </row>
    <row r="424" spans="1:26" s="140" customFormat="1" hidden="1" x14ac:dyDescent="0.25">
      <c r="A424" s="139"/>
      <c r="C424" s="360"/>
      <c r="D424" s="360"/>
      <c r="E424" s="360" t="s">
        <v>1051</v>
      </c>
      <c r="F424" s="406"/>
      <c r="G424" s="345"/>
      <c r="H424" s="350"/>
      <c r="I424" s="350"/>
      <c r="J424" s="350"/>
      <c r="K424" s="350"/>
      <c r="O424" s="370"/>
      <c r="P424" s="406" t="s">
        <v>1052</v>
      </c>
      <c r="Q424" s="566">
        <v>5.0000000000000001E-3</v>
      </c>
      <c r="R424" s="374" t="s">
        <v>1049</v>
      </c>
      <c r="S424" s="139"/>
      <c r="T424" s="406" t="s">
        <v>1052</v>
      </c>
      <c r="U424" s="566">
        <v>5.0000000000000001E-3</v>
      </c>
      <c r="V424" s="374" t="s">
        <v>1049</v>
      </c>
      <c r="W424" s="139"/>
      <c r="X424" s="139"/>
      <c r="Y424" s="139"/>
      <c r="Z424" s="139" t="str">
        <f t="shared" si="1"/>
        <v>Hide</v>
      </c>
    </row>
    <row r="425" spans="1:26" s="140" customFormat="1" hidden="1" x14ac:dyDescent="0.25">
      <c r="A425" s="139"/>
      <c r="C425" s="360"/>
      <c r="D425" s="360"/>
      <c r="E425" s="360"/>
      <c r="F425" s="350"/>
      <c r="G425" s="350"/>
      <c r="H425" s="350"/>
      <c r="I425" s="350"/>
      <c r="J425" s="350"/>
      <c r="K425" s="350"/>
      <c r="O425" s="370"/>
      <c r="P425" s="350"/>
      <c r="Q425" s="350"/>
      <c r="R425" s="350"/>
      <c r="S425" s="139"/>
      <c r="T425" s="350"/>
      <c r="U425" s="350"/>
      <c r="V425" s="350"/>
      <c r="W425" s="139"/>
      <c r="X425" s="139"/>
      <c r="Y425" s="139"/>
      <c r="Z425" s="139" t="str">
        <f t="shared" si="1"/>
        <v>Hide</v>
      </c>
    </row>
    <row r="426" spans="1:26" s="140" customFormat="1" hidden="1" x14ac:dyDescent="0.25">
      <c r="A426" s="139"/>
      <c r="C426" s="360"/>
      <c r="D426" s="360"/>
      <c r="E426" s="360" t="s">
        <v>1053</v>
      </c>
      <c r="F426" s="406"/>
      <c r="G426" s="375"/>
      <c r="H426" s="350"/>
      <c r="I426" s="350"/>
      <c r="J426" s="350"/>
      <c r="K426" s="350"/>
      <c r="O426" s="370"/>
      <c r="P426" s="406" t="s">
        <v>1219</v>
      </c>
      <c r="Q426" s="376" t="e">
        <f>IF(εs_effective_top&gt;=Q424,0.9,IF(εs_effective_top&lt;=Q422,0.65,0.65+(0.9-0.65)*((εs_effective_top-Q422)/(Q424-Q422))))</f>
        <v>#N/A</v>
      </c>
      <c r="R426" s="350"/>
      <c r="S426" s="139"/>
      <c r="T426" s="406" t="s">
        <v>1227</v>
      </c>
      <c r="U426" s="376" t="e">
        <f>IF(εs_effective_y_top&gt;=U424,0.9,IF(εs_effective_y_top&lt;=U422,0.65,0.65+(0.9-0.65)*((εs_effective_y_top-U422)/(U424-U422))))</f>
        <v>#N/A</v>
      </c>
      <c r="V426" s="350"/>
      <c r="W426" s="139"/>
      <c r="X426" s="139"/>
      <c r="Y426" s="139"/>
      <c r="Z426" s="139" t="str">
        <f t="shared" si="1"/>
        <v>Hide</v>
      </c>
    </row>
    <row r="427" spans="1:26" s="140" customFormat="1" hidden="1" x14ac:dyDescent="0.25">
      <c r="A427" s="139"/>
      <c r="C427" s="360"/>
      <c r="D427" s="360"/>
      <c r="E427" s="360"/>
      <c r="F427" s="406"/>
      <c r="G427" s="375"/>
      <c r="H427" s="350"/>
      <c r="I427" s="350"/>
      <c r="J427" s="350"/>
      <c r="K427" s="350"/>
      <c r="O427" s="370"/>
      <c r="P427" s="406"/>
      <c r="Q427" s="376"/>
      <c r="R427" s="350"/>
      <c r="S427" s="139"/>
      <c r="T427" s="406"/>
      <c r="U427" s="376"/>
      <c r="V427" s="350"/>
      <c r="W427" s="139"/>
      <c r="X427" s="139"/>
      <c r="Y427" s="139"/>
      <c r="Z427" s="139" t="str">
        <f t="shared" si="1"/>
        <v>Hide</v>
      </c>
    </row>
    <row r="428" spans="1:26" s="140" customFormat="1" hidden="1" x14ac:dyDescent="0.25">
      <c r="A428" s="139"/>
      <c r="C428" s="360"/>
      <c r="D428" s="360"/>
      <c r="E428" s="360" t="s">
        <v>1054</v>
      </c>
      <c r="F428" s="351"/>
      <c r="G428" s="345"/>
      <c r="H428" s="350"/>
      <c r="I428" s="350"/>
      <c r="J428" s="350"/>
      <c r="K428" s="350"/>
      <c r="O428" s="370"/>
      <c r="P428" s="351" t="s">
        <v>1277</v>
      </c>
      <c r="Q428" s="563" t="e">
        <f xml:space="preserve"> As_effective_top * (Fy) * (dc_top - a_effective_top / 2) * (1/12)</f>
        <v>#N/A</v>
      </c>
      <c r="R428" s="344" t="s">
        <v>38</v>
      </c>
      <c r="S428" s="139"/>
      <c r="T428" s="351" t="s">
        <v>1228</v>
      </c>
      <c r="U428" s="563" t="e">
        <f xml:space="preserve"> As_effective_y_top * (Fy) * (dc_top - a_effective_y_top / 2) * (1/12)</f>
        <v>#N/A</v>
      </c>
      <c r="V428" s="344" t="s">
        <v>38</v>
      </c>
      <c r="W428" s="139"/>
      <c r="X428" s="139"/>
      <c r="Y428" s="139"/>
      <c r="Z428" s="139" t="str">
        <f t="shared" si="1"/>
        <v>Hide</v>
      </c>
    </row>
    <row r="429" spans="1:26" s="140" customFormat="1" hidden="1" x14ac:dyDescent="0.25">
      <c r="A429" s="139"/>
      <c r="C429" s="360"/>
      <c r="D429" s="360"/>
      <c r="E429" s="360"/>
      <c r="F429" s="350"/>
      <c r="G429" s="350"/>
      <c r="H429" s="350"/>
      <c r="I429" s="350"/>
      <c r="J429" s="350"/>
      <c r="K429" s="350"/>
      <c r="O429" s="370"/>
      <c r="P429" s="350"/>
      <c r="Q429" s="350"/>
      <c r="R429" s="350"/>
      <c r="S429" s="139"/>
      <c r="T429" s="350"/>
      <c r="U429" s="350"/>
      <c r="V429" s="350"/>
      <c r="W429" s="139"/>
      <c r="X429" s="139"/>
      <c r="Y429" s="139"/>
      <c r="Z429" s="139" t="str">
        <f t="shared" ref="Z429:Z437" si="2">IF(TIA="H","","Hide")</f>
        <v>Hide</v>
      </c>
    </row>
    <row r="430" spans="1:26" s="140" customFormat="1" hidden="1" x14ac:dyDescent="0.25">
      <c r="A430" s="139"/>
      <c r="C430" s="360"/>
      <c r="D430" s="360"/>
      <c r="E430" s="360" t="s">
        <v>1055</v>
      </c>
      <c r="F430" s="351"/>
      <c r="G430" s="345"/>
      <c r="H430" s="350"/>
      <c r="I430" s="350"/>
      <c r="J430" s="350"/>
      <c r="K430" s="350"/>
      <c r="O430" s="370"/>
      <c r="P430" s="351" t="s">
        <v>1220</v>
      </c>
      <c r="Q430" s="352" t="e">
        <f xml:space="preserve"> IF(AND(Input!$Z$10=TRUE,Mpad_top=0),0,φflex_effective_top * Mn_effective_top)</f>
        <v>#N/A</v>
      </c>
      <c r="R430" s="344" t="s">
        <v>38</v>
      </c>
      <c r="S430" s="139"/>
      <c r="T430" s="351" t="s">
        <v>1229</v>
      </c>
      <c r="U430" s="352" t="e">
        <f xml:space="preserve"> IF(AND(Input!$Z$10=TRUE,Mpad_y_top=0),0, φflex_effective_y_top * Mn_effective_y_top)</f>
        <v>#N/A</v>
      </c>
      <c r="V430" s="344" t="s">
        <v>38</v>
      </c>
      <c r="W430" s="139"/>
      <c r="X430" s="139"/>
      <c r="Y430" s="139"/>
      <c r="Z430" s="139" t="str">
        <f t="shared" si="2"/>
        <v>Hide</v>
      </c>
    </row>
    <row r="431" spans="1:26" s="140" customFormat="1" hidden="1" x14ac:dyDescent="0.25">
      <c r="A431" s="139"/>
      <c r="C431" s="360"/>
      <c r="D431" s="360"/>
      <c r="E431" s="360"/>
      <c r="F431" s="351"/>
      <c r="G431" s="345"/>
      <c r="H431" s="350"/>
      <c r="I431" s="350"/>
      <c r="J431" s="350"/>
      <c r="K431" s="350"/>
      <c r="O431" s="370"/>
      <c r="P431" s="351"/>
      <c r="Q431" s="352"/>
      <c r="R431" s="344"/>
      <c r="S431" s="139"/>
      <c r="T431" s="351"/>
      <c r="U431" s="352"/>
      <c r="V431" s="344"/>
      <c r="W431" s="139"/>
      <c r="X431" s="139"/>
      <c r="Y431" s="139"/>
      <c r="Z431" s="139" t="str">
        <f t="shared" si="2"/>
        <v>Hide</v>
      </c>
    </row>
    <row r="432" spans="1:26" s="140" customFormat="1" hidden="1" x14ac:dyDescent="0.25">
      <c r="A432" s="139"/>
      <c r="B432" s="722" t="s">
        <v>1241</v>
      </c>
      <c r="C432" s="722"/>
      <c r="D432" s="722"/>
      <c r="E432" s="722"/>
      <c r="F432" s="722"/>
      <c r="G432" s="722"/>
      <c r="H432" s="722"/>
      <c r="I432" s="722"/>
      <c r="J432" s="722"/>
      <c r="K432" s="722"/>
      <c r="L432" s="722"/>
      <c r="M432" s="722"/>
      <c r="N432" s="722"/>
      <c r="O432" s="722"/>
      <c r="P432" s="722"/>
      <c r="Q432" s="722"/>
      <c r="R432" s="722"/>
      <c r="S432" s="139"/>
      <c r="T432" s="351"/>
      <c r="U432" s="352"/>
      <c r="V432" s="344"/>
      <c r="W432" s="139"/>
      <c r="X432" s="139"/>
      <c r="Y432" s="139"/>
      <c r="Z432" s="139" t="str">
        <f t="shared" si="2"/>
        <v>Hide</v>
      </c>
    </row>
    <row r="433" spans="1:26" s="140" customFormat="1" hidden="1" x14ac:dyDescent="0.25">
      <c r="A433" s="139"/>
      <c r="B433" s="562"/>
      <c r="C433" s="360"/>
      <c r="D433" s="360"/>
      <c r="E433" s="360"/>
      <c r="F433" s="351"/>
      <c r="G433" s="345"/>
      <c r="H433" s="350"/>
      <c r="I433" s="350"/>
      <c r="J433" s="350"/>
      <c r="K433" s="350"/>
      <c r="O433" s="370"/>
      <c r="P433" s="351"/>
      <c r="Q433" s="352"/>
      <c r="R433" s="344"/>
      <c r="S433" s="139"/>
      <c r="T433" s="351"/>
      <c r="U433" s="352"/>
      <c r="V433" s="344"/>
      <c r="W433" s="139"/>
      <c r="X433" s="139"/>
      <c r="Y433" s="139"/>
      <c r="Z433" s="139" t="str">
        <f t="shared" si="2"/>
        <v>Hide</v>
      </c>
    </row>
    <row r="434" spans="1:26" s="140" customFormat="1" hidden="1" x14ac:dyDescent="0.25">
      <c r="A434" s="139"/>
      <c r="B434" s="562"/>
      <c r="C434" s="360"/>
      <c r="D434" s="360"/>
      <c r="E434" s="360" t="s">
        <v>1242</v>
      </c>
      <c r="F434" s="351"/>
      <c r="G434" s="345"/>
      <c r="H434" s="350"/>
      <c r="I434" s="350"/>
      <c r="J434" s="350"/>
      <c r="K434" s="350"/>
      <c r="O434" s="370"/>
      <c r="P434" s="351" t="s">
        <v>1243</v>
      </c>
      <c r="Q434" s="352" t="e">
        <f>φMn_effective+φMn_effective_top</f>
        <v>#N/A</v>
      </c>
      <c r="R434" s="344" t="s">
        <v>38</v>
      </c>
      <c r="S434" s="139"/>
      <c r="T434" s="351" t="s">
        <v>1244</v>
      </c>
      <c r="U434" s="352" t="e">
        <f>φMn_effective_y+φMn_effective_y_top</f>
        <v>#N/A</v>
      </c>
      <c r="V434" s="344" t="s">
        <v>38</v>
      </c>
      <c r="W434" s="139"/>
      <c r="X434" s="139"/>
      <c r="Y434" s="139"/>
      <c r="Z434" s="139" t="str">
        <f t="shared" si="2"/>
        <v>Hide</v>
      </c>
    </row>
    <row r="435" spans="1:26" s="140" customFormat="1" hidden="1" x14ac:dyDescent="0.25">
      <c r="A435" s="139"/>
      <c r="B435" s="360"/>
      <c r="C435" s="360"/>
      <c r="D435" s="360"/>
      <c r="E435" s="361"/>
      <c r="F435" s="364"/>
      <c r="G435" s="368"/>
      <c r="H435" s="351"/>
      <c r="I435" s="341"/>
      <c r="J435" s="364"/>
      <c r="K435" s="365"/>
      <c r="O435" s="370"/>
      <c r="P435" s="164"/>
      <c r="Q435" s="366"/>
      <c r="R435" s="370"/>
      <c r="S435" s="139"/>
      <c r="T435" s="164"/>
      <c r="U435" s="366"/>
      <c r="V435" s="370"/>
      <c r="W435" s="139"/>
      <c r="X435" s="139"/>
      <c r="Y435" s="139"/>
      <c r="Z435" s="139" t="str">
        <f t="shared" si="2"/>
        <v>Hide</v>
      </c>
    </row>
    <row r="436" spans="1:26" s="140" customFormat="1" ht="15.75" hidden="1" x14ac:dyDescent="0.3">
      <c r="A436" s="139"/>
      <c r="B436" s="360"/>
      <c r="C436" s="360"/>
      <c r="E436" s="360" t="s">
        <v>1056</v>
      </c>
      <c r="F436" s="346"/>
      <c r="G436" s="377"/>
      <c r="H436" s="351"/>
      <c r="I436" s="341"/>
      <c r="J436" s="364"/>
      <c r="K436" s="365"/>
      <c r="O436" s="370"/>
      <c r="P436" s="346" t="s">
        <v>1240</v>
      </c>
      <c r="Q436" s="366" t="e">
        <f>ϒf*Mu_comp</f>
        <v>#DIV/0!</v>
      </c>
      <c r="R436" s="344" t="s">
        <v>38</v>
      </c>
      <c r="S436" s="139"/>
      <c r="T436" s="346"/>
      <c r="U436" s="366"/>
      <c r="V436" s="344"/>
      <c r="W436" s="139"/>
      <c r="X436" s="139"/>
      <c r="Y436" s="139"/>
      <c r="Z436" s="139" t="str">
        <f t="shared" si="2"/>
        <v>Hide</v>
      </c>
    </row>
    <row r="437" spans="1:26" s="140" customFormat="1" hidden="1" x14ac:dyDescent="0.25">
      <c r="A437" s="139"/>
      <c r="B437" s="360"/>
      <c r="C437" s="360"/>
      <c r="E437" s="360"/>
      <c r="F437" s="346"/>
      <c r="G437" s="377"/>
      <c r="H437" s="351"/>
      <c r="I437" s="341"/>
      <c r="J437" s="364"/>
      <c r="K437" s="365"/>
      <c r="O437" s="370"/>
      <c r="P437" s="346"/>
      <c r="Q437" s="366"/>
      <c r="R437" s="344"/>
      <c r="S437" s="139"/>
      <c r="T437" s="139"/>
      <c r="U437" s="139"/>
      <c r="V437" s="139"/>
      <c r="W437" s="139"/>
      <c r="X437" s="139"/>
      <c r="Y437" s="139"/>
      <c r="Z437" s="139" t="str">
        <f t="shared" si="2"/>
        <v>Hide</v>
      </c>
    </row>
    <row r="438" spans="1:26" s="140" customFormat="1" hidden="1" x14ac:dyDescent="0.25">
      <c r="A438" s="139"/>
      <c r="B438" s="722" t="s">
        <v>1141</v>
      </c>
      <c r="C438" s="722"/>
      <c r="D438" s="722"/>
      <c r="E438" s="722"/>
      <c r="F438" s="722"/>
      <c r="G438" s="722"/>
      <c r="H438" s="722"/>
      <c r="I438" s="722"/>
      <c r="J438" s="722"/>
      <c r="K438" s="722"/>
      <c r="L438" s="722"/>
      <c r="M438" s="722"/>
      <c r="N438" s="722"/>
      <c r="O438" s="722"/>
      <c r="P438" s="722"/>
      <c r="Q438" s="722"/>
      <c r="R438" s="722"/>
      <c r="S438" s="139"/>
      <c r="T438" s="139"/>
      <c r="U438" s="139"/>
      <c r="V438" s="139"/>
      <c r="W438" s="139"/>
      <c r="X438" s="139"/>
      <c r="Y438" s="139"/>
      <c r="Z438" s="139" t="str">
        <f>IF(AND(TIA="H",Input!$D$9="Self-Support"),"","Hide")</f>
        <v>Hide</v>
      </c>
    </row>
    <row r="439" spans="1:26" s="140" customFormat="1" hidden="1" x14ac:dyDescent="0.25">
      <c r="A439" s="139"/>
      <c r="B439" s="28"/>
      <c r="C439" s="139"/>
      <c r="D439" s="139"/>
      <c r="E439" s="153"/>
      <c r="F439" s="139"/>
      <c r="G439" s="139"/>
      <c r="H439" s="139"/>
      <c r="I439" s="139"/>
      <c r="J439" s="139"/>
      <c r="K439" s="139"/>
      <c r="L439" s="139"/>
      <c r="M439" s="139"/>
      <c r="N439" s="139"/>
      <c r="O439" s="139"/>
      <c r="P439" s="154"/>
      <c r="Q439" s="73"/>
      <c r="R439" s="139"/>
      <c r="S439" s="139"/>
      <c r="T439" s="139"/>
      <c r="U439" s="139"/>
      <c r="V439" s="139"/>
      <c r="W439" s="139"/>
      <c r="X439" s="139"/>
      <c r="Y439" s="139"/>
      <c r="Z439" s="139" t="str">
        <f>IF(AND(TIA="H",Input!$D$9="Self-Support"),"","Hide")</f>
        <v>Hide</v>
      </c>
    </row>
    <row r="440" spans="1:26" s="140" customFormat="1" hidden="1" x14ac:dyDescent="0.25">
      <c r="A440" s="139"/>
      <c r="B440" s="350"/>
      <c r="C440" s="350"/>
      <c r="E440" s="360" t="s">
        <v>1025</v>
      </c>
      <c r="F440" s="351"/>
      <c r="G440" s="378"/>
      <c r="H440" s="350"/>
      <c r="I440" s="350"/>
      <c r="J440" s="350"/>
      <c r="K440" s="350"/>
      <c r="O440" s="139"/>
      <c r="P440" s="351" t="s">
        <v>1164</v>
      </c>
      <c r="Q440" s="341">
        <f xml:space="preserve"> IF(Input!$D$9="Self-Support", IF(T&gt;D,E+T,(D - T + E)) * Input!D15,0)*12</f>
        <v>0</v>
      </c>
      <c r="R440" s="350" t="s">
        <v>1026</v>
      </c>
      <c r="S440" s="139"/>
      <c r="T440" s="139"/>
      <c r="U440" s="139"/>
      <c r="V440" s="139"/>
      <c r="W440" s="139"/>
      <c r="X440" s="139"/>
      <c r="Y440" s="139"/>
      <c r="Z440" s="139" t="str">
        <f>IF(AND(TIA="H",Input!$D$9="Self-Support"),"","Hide")</f>
        <v>Hide</v>
      </c>
    </row>
    <row r="441" spans="1:26" s="140" customFormat="1" hidden="1" x14ac:dyDescent="0.25">
      <c r="A441" s="139"/>
      <c r="B441" s="350"/>
      <c r="C441" s="350"/>
      <c r="D441" s="360"/>
      <c r="E441" s="351"/>
      <c r="F441" s="351"/>
      <c r="G441" s="345"/>
      <c r="H441" s="350"/>
      <c r="I441" s="350"/>
      <c r="J441" s="350"/>
      <c r="K441" s="350"/>
      <c r="O441" s="139"/>
      <c r="P441" s="351"/>
      <c r="Q441" s="341"/>
      <c r="R441" s="350"/>
      <c r="S441" s="139"/>
      <c r="T441" s="139"/>
      <c r="U441" s="139"/>
      <c r="V441" s="139"/>
      <c r="W441" s="139"/>
      <c r="X441" s="139"/>
      <c r="Y441" s="139"/>
      <c r="Z441" s="139" t="str">
        <f>IF(AND(TIA="H",Input!$D$9="Self-Support"),"","Hide")</f>
        <v>Hide</v>
      </c>
    </row>
    <row r="442" spans="1:26" s="140" customFormat="1" hidden="1" x14ac:dyDescent="0.25">
      <c r="A442" s="139"/>
      <c r="B442" s="350"/>
      <c r="C442" s="350"/>
      <c r="D442" s="379" t="s">
        <v>1057</v>
      </c>
      <c r="E442" s="406"/>
      <c r="F442" s="406"/>
      <c r="G442" s="345"/>
      <c r="H442" s="345"/>
      <c r="I442" s="345"/>
      <c r="J442" s="345"/>
      <c r="K442" s="345"/>
      <c r="O442" s="139"/>
      <c r="P442" s="406" t="s">
        <v>1165</v>
      </c>
      <c r="Q442" s="341">
        <v>81.872</v>
      </c>
      <c r="R442" s="350" t="s">
        <v>37</v>
      </c>
      <c r="S442" s="139"/>
      <c r="T442" s="139"/>
      <c r="U442" s="139"/>
      <c r="V442" s="139"/>
      <c r="W442" s="139"/>
      <c r="X442" s="139"/>
      <c r="Y442" s="139"/>
      <c r="Z442" s="139" t="str">
        <f>IF(AND(TIA="H",Input!$D$9="Self-Support"),"","Hide")</f>
        <v>Hide</v>
      </c>
    </row>
    <row r="443" spans="1:26" s="140" customFormat="1" hidden="1" x14ac:dyDescent="0.25">
      <c r="A443" s="139"/>
      <c r="B443" s="350"/>
      <c r="C443" s="350"/>
      <c r="D443" s="379"/>
      <c r="E443" s="406"/>
      <c r="F443" s="406"/>
      <c r="G443" s="380"/>
      <c r="H443" s="380"/>
      <c r="I443" s="380"/>
      <c r="J443" s="380"/>
      <c r="K443" s="380"/>
      <c r="O443" s="139"/>
      <c r="P443" s="406"/>
      <c r="Q443" s="341"/>
      <c r="R443" s="350"/>
      <c r="S443" s="139"/>
      <c r="T443" s="139"/>
      <c r="U443" s="139"/>
      <c r="V443" s="139"/>
      <c r="W443" s="139"/>
      <c r="X443" s="139"/>
      <c r="Y443" s="139"/>
      <c r="Z443" s="139" t="str">
        <f>IF(AND(TIA="H",Input!$D$9="Self-Support"),"","Hide")</f>
        <v>Hide</v>
      </c>
    </row>
    <row r="444" spans="1:26" s="140" customFormat="1" hidden="1" x14ac:dyDescent="0.25">
      <c r="A444" s="139"/>
      <c r="B444" s="350"/>
      <c r="D444" s="350"/>
      <c r="E444" s="379" t="s">
        <v>1058</v>
      </c>
      <c r="F444" s="406"/>
      <c r="G444" s="375"/>
      <c r="H444" s="380"/>
      <c r="I444" s="380"/>
      <c r="J444" s="380"/>
      <c r="K444" s="380"/>
      <c r="O444" s="139"/>
      <c r="P444" s="406" t="s">
        <v>1166</v>
      </c>
      <c r="Q444" s="341">
        <f>IF(Input!$D$45="Block",SQRT(PI())/2*BC,SQRT(PI())/2*d_cage)</f>
        <v>72.557170840668192</v>
      </c>
      <c r="R444" s="350" t="s">
        <v>37</v>
      </c>
      <c r="S444" s="139"/>
      <c r="T444" s="139"/>
      <c r="U444" s="139"/>
      <c r="V444" s="139"/>
      <c r="W444" s="139"/>
      <c r="X444" s="139"/>
      <c r="Y444" s="139"/>
      <c r="Z444" s="139" t="str">
        <f>IF(AND(TIA="H",Input!$D$9="Self-Support"),"","Hide")</f>
        <v>Hide</v>
      </c>
    </row>
    <row r="445" spans="1:26" s="140" customFormat="1" hidden="1" x14ac:dyDescent="0.25">
      <c r="A445" s="139"/>
      <c r="B445" s="350"/>
      <c r="D445" s="350"/>
      <c r="E445" s="379"/>
      <c r="F445" s="406"/>
      <c r="G445" s="380"/>
      <c r="H445" s="380"/>
      <c r="I445" s="380"/>
      <c r="J445" s="380"/>
      <c r="K445" s="380"/>
      <c r="O445" s="139"/>
      <c r="P445" s="406"/>
      <c r="Q445" s="341"/>
      <c r="R445" s="350"/>
      <c r="S445" s="139"/>
      <c r="T445" s="139"/>
      <c r="U445" s="139"/>
      <c r="V445" s="139"/>
      <c r="W445" s="139"/>
      <c r="X445" s="139"/>
      <c r="Y445" s="139"/>
      <c r="Z445" s="139" t="str">
        <f>IF(AND(TIA="H",Input!$D$9="Self-Support"),"","Hide")</f>
        <v>Hide</v>
      </c>
    </row>
    <row r="446" spans="1:26" s="140" customFormat="1" hidden="1" x14ac:dyDescent="0.25">
      <c r="A446" s="139"/>
      <c r="B446" s="350"/>
      <c r="D446" s="350"/>
      <c r="E446" s="379" t="s">
        <v>1059</v>
      </c>
      <c r="F446" s="406"/>
      <c r="G446" s="378"/>
      <c r="H446" s="381"/>
      <c r="I446" s="381"/>
      <c r="J446" s="381"/>
      <c r="K446" s="381"/>
      <c r="O446" s="139"/>
      <c r="P446" s="406" t="s">
        <v>1167</v>
      </c>
      <c r="Q446" s="341" t="e">
        <f>dc_2</f>
        <v>#N/A</v>
      </c>
      <c r="R446" s="350" t="s">
        <v>37</v>
      </c>
      <c r="S446" s="139"/>
      <c r="T446" s="139"/>
      <c r="U446" s="139"/>
      <c r="V446" s="139"/>
      <c r="W446" s="139"/>
      <c r="X446" s="139"/>
      <c r="Y446" s="139"/>
      <c r="Z446" s="139" t="str">
        <f>IF(AND(TIA="H",Input!$D$9="Self-Support"),"","Hide")</f>
        <v>Hide</v>
      </c>
    </row>
    <row r="447" spans="1:26" s="140" customFormat="1" hidden="1" x14ac:dyDescent="0.25">
      <c r="A447" s="139"/>
      <c r="B447" s="350"/>
      <c r="D447" s="350"/>
      <c r="E447" s="379"/>
      <c r="F447" s="406"/>
      <c r="G447" s="380"/>
      <c r="H447" s="380"/>
      <c r="I447" s="380"/>
      <c r="J447" s="380"/>
      <c r="K447" s="380"/>
      <c r="O447" s="139"/>
      <c r="P447" s="406"/>
      <c r="Q447" s="341"/>
      <c r="R447" s="350"/>
      <c r="S447" s="139"/>
      <c r="T447" s="139"/>
      <c r="U447" s="139"/>
      <c r="V447" s="139"/>
      <c r="W447" s="139"/>
      <c r="X447" s="139"/>
      <c r="Y447" s="139"/>
      <c r="Z447" s="139" t="str">
        <f>IF(AND(TIA="H",Input!$D$9="Self-Support"),"","Hide")</f>
        <v>Hide</v>
      </c>
    </row>
    <row r="448" spans="1:26" s="140" customFormat="1" hidden="1" x14ac:dyDescent="0.25">
      <c r="A448" s="139"/>
      <c r="B448" s="350"/>
      <c r="D448" s="350"/>
      <c r="E448" s="360" t="s">
        <v>1020</v>
      </c>
      <c r="F448" s="406"/>
      <c r="G448" s="375"/>
      <c r="H448" s="380"/>
      <c r="I448" s="380"/>
      <c r="J448" s="380"/>
      <c r="K448" s="380"/>
      <c r="O448" s="139"/>
      <c r="P448" s="406" t="s">
        <v>1168</v>
      </c>
      <c r="Q448" s="341" t="e">
        <f>Lembed*(d_cage+Lembed)*PI()</f>
        <v>#N/A</v>
      </c>
      <c r="R448" s="350" t="s">
        <v>826</v>
      </c>
      <c r="S448" s="139"/>
      <c r="T448" s="139"/>
      <c r="U448" s="139"/>
      <c r="V448" s="139"/>
      <c r="W448" s="139"/>
      <c r="X448" s="139"/>
      <c r="Y448" s="139"/>
      <c r="Z448" s="139" t="str">
        <f>IF(AND(TIA="H",Input!$D$9="Self-Support"),"","Hide")</f>
        <v>Hide</v>
      </c>
    </row>
    <row r="449" spans="1:26" s="140" customFormat="1" hidden="1" x14ac:dyDescent="0.25">
      <c r="A449" s="139"/>
      <c r="B449" s="350"/>
      <c r="D449" s="350"/>
      <c r="E449" s="360"/>
      <c r="F449" s="406"/>
      <c r="G449" s="375"/>
      <c r="H449" s="380"/>
      <c r="I449" s="380"/>
      <c r="J449" s="380"/>
      <c r="K449" s="380"/>
      <c r="O449" s="139"/>
      <c r="P449" s="406"/>
      <c r="Q449" s="341"/>
      <c r="R449" s="350"/>
      <c r="S449" s="139"/>
      <c r="T449" s="139"/>
      <c r="U449" s="139"/>
      <c r="V449" s="139"/>
      <c r="W449" s="139"/>
      <c r="X449" s="139"/>
      <c r="Y449" s="139"/>
      <c r="Z449" s="139" t="str">
        <f>IF(AND(TIA="H",Input!$D$9="Self-Support"),"","Hide")</f>
        <v>Hide</v>
      </c>
    </row>
    <row r="450" spans="1:26" s="140" customFormat="1" hidden="1" x14ac:dyDescent="0.25">
      <c r="A450" s="139"/>
      <c r="B450" s="350"/>
      <c r="D450" s="350"/>
      <c r="E450" s="360" t="s">
        <v>1022</v>
      </c>
      <c r="F450" s="406"/>
      <c r="G450" s="375"/>
      <c r="H450" s="380"/>
      <c r="I450" s="380"/>
      <c r="J450" s="380"/>
      <c r="K450" s="380"/>
      <c r="O450" s="139"/>
      <c r="P450" s="406" t="s">
        <v>1169</v>
      </c>
      <c r="Q450" s="341" t="e">
        <f>Lembed*(d_cage_sq+Lembed)*4</f>
        <v>#N/A</v>
      </c>
      <c r="R450" s="350" t="s">
        <v>826</v>
      </c>
      <c r="S450" s="139"/>
      <c r="T450" s="139"/>
      <c r="U450" s="139"/>
      <c r="V450" s="139"/>
      <c r="W450" s="139"/>
      <c r="X450" s="139"/>
      <c r="Y450" s="139"/>
      <c r="Z450" s="139" t="str">
        <f>IF(AND(TIA="H",Input!$D$9="Self-Support"),"","Hide")</f>
        <v>Hide</v>
      </c>
    </row>
    <row r="451" spans="1:26" s="140" customFormat="1" hidden="1" x14ac:dyDescent="0.25">
      <c r="A451" s="139"/>
      <c r="B451" s="350"/>
      <c r="C451" s="350"/>
      <c r="D451" s="360"/>
      <c r="E451" s="351"/>
      <c r="F451" s="351"/>
      <c r="G451" s="345"/>
      <c r="H451" s="350"/>
      <c r="I451" s="350"/>
      <c r="J451" s="350"/>
      <c r="K451" s="350"/>
      <c r="O451" s="139"/>
      <c r="P451" s="351"/>
      <c r="Q451" s="341"/>
      <c r="R451" s="350"/>
      <c r="S451" s="139"/>
      <c r="T451" s="139"/>
      <c r="U451" s="139"/>
      <c r="V451" s="139"/>
      <c r="W451" s="139"/>
      <c r="X451" s="139"/>
      <c r="Y451" s="139"/>
      <c r="Z451" s="139" t="str">
        <f>IF(AND(TIA="H",Input!$D$9="Self-Support"),"","Hide")</f>
        <v>Hide</v>
      </c>
    </row>
    <row r="452" spans="1:26" s="140" customFormat="1" ht="27.75" hidden="1" customHeight="1" x14ac:dyDescent="0.25">
      <c r="A452" s="139"/>
      <c r="B452" s="731" t="s">
        <v>1027</v>
      </c>
      <c r="C452" s="731"/>
      <c r="D452" s="731"/>
      <c r="E452" s="406"/>
      <c r="F452" s="406"/>
      <c r="G452" s="392"/>
      <c r="H452" s="392"/>
      <c r="I452" s="392"/>
      <c r="J452" s="392"/>
      <c r="K452" s="392"/>
      <c r="O452" s="139"/>
      <c r="P452" s="406" t="s">
        <v>1170</v>
      </c>
      <c r="Q452" s="341" t="e">
        <f xml:space="preserve"> (Lembed*(d_cage+Lembed)^3)/6 + ((d_cage+Lembed)*(Lembed^3))/6 + (Lembed*(d_cage+Lembed)*(d_cage+Lembed)^2)/2</f>
        <v>#N/A</v>
      </c>
      <c r="R452" s="350" t="s">
        <v>1028</v>
      </c>
      <c r="S452" s="139"/>
      <c r="T452" s="139"/>
      <c r="U452" s="139"/>
      <c r="V452" s="139"/>
      <c r="W452" s="139"/>
      <c r="X452" s="139"/>
      <c r="Y452" s="139"/>
      <c r="Z452" s="139" t="str">
        <f>IF(AND(TIA="H",Input!$D$9="Self-Support"),"","Hide")</f>
        <v>Hide</v>
      </c>
    </row>
    <row r="453" spans="1:26" s="140" customFormat="1" hidden="1" x14ac:dyDescent="0.25">
      <c r="A453" s="139"/>
      <c r="B453" s="541"/>
      <c r="C453" s="541"/>
      <c r="D453" s="541"/>
      <c r="E453" s="406"/>
      <c r="F453" s="406"/>
      <c r="G453" s="381"/>
      <c r="H453" s="381"/>
      <c r="I453" s="381"/>
      <c r="J453" s="381"/>
      <c r="K453" s="381"/>
      <c r="O453" s="139"/>
      <c r="P453" s="406"/>
      <c r="Q453" s="341"/>
      <c r="R453" s="350"/>
      <c r="S453" s="139"/>
      <c r="T453" s="139"/>
      <c r="U453" s="139"/>
      <c r="V453" s="139"/>
      <c r="W453" s="139"/>
      <c r="X453" s="139"/>
      <c r="Y453" s="139"/>
      <c r="Z453" s="139" t="str">
        <f>IF(AND(TIA="H",Input!$D$9="Self-Support"),"","Hide")</f>
        <v>Hide</v>
      </c>
    </row>
    <row r="454" spans="1:26" s="140" customFormat="1" ht="30" hidden="1" customHeight="1" x14ac:dyDescent="0.25">
      <c r="A454" s="139"/>
      <c r="B454" s="731" t="s">
        <v>1029</v>
      </c>
      <c r="C454" s="731"/>
      <c r="D454" s="731"/>
      <c r="E454" s="406"/>
      <c r="F454" s="406"/>
      <c r="G454" s="392"/>
      <c r="H454" s="392"/>
      <c r="I454" s="392"/>
      <c r="J454" s="392"/>
      <c r="K454" s="392"/>
      <c r="O454" s="139"/>
      <c r="P454" s="406" t="s">
        <v>1171</v>
      </c>
      <c r="Q454" s="341" t="e">
        <f>(Lembed*(d_cage_sq+Lembed)^3)/6 + ((d_cage_sq+Lembed)*(Lembed^3))/6 + (Lembed*(d_cage_sq+Lembed)*(d_cage_sq+Lembed)^2)/2</f>
        <v>#N/A</v>
      </c>
      <c r="R454" s="350" t="s">
        <v>1028</v>
      </c>
      <c r="S454" s="139"/>
      <c r="T454" s="139"/>
      <c r="U454" s="139"/>
      <c r="V454" s="139"/>
      <c r="W454" s="139"/>
      <c r="X454" s="139"/>
      <c r="Y454" s="139"/>
      <c r="Z454" s="139" t="str">
        <f>IF(AND(TIA="H",Input!$D$9="Self-Support"),"","Hide")</f>
        <v>Hide</v>
      </c>
    </row>
    <row r="455" spans="1:26" s="140" customFormat="1" hidden="1" x14ac:dyDescent="0.25">
      <c r="A455" s="139"/>
      <c r="B455" s="382"/>
      <c r="C455" s="383"/>
      <c r="D455" s="384"/>
      <c r="E455" s="385"/>
      <c r="F455" s="386"/>
      <c r="G455" s="382"/>
      <c r="H455" s="384"/>
      <c r="I455" s="387"/>
      <c r="J455" s="388"/>
      <c r="K455" s="389"/>
      <c r="O455" s="139"/>
      <c r="P455" s="386"/>
      <c r="Q455" s="390"/>
      <c r="R455" s="391"/>
      <c r="S455" s="139"/>
      <c r="T455" s="139"/>
      <c r="U455" s="139"/>
      <c r="V455" s="139"/>
      <c r="W455" s="139"/>
      <c r="X455" s="139"/>
      <c r="Y455" s="139"/>
      <c r="Z455" s="139" t="str">
        <f>IF(AND(TIA="H",Input!$D$9="Self-Support"),"","Hide")</f>
        <v>Hide</v>
      </c>
    </row>
    <row r="456" spans="1:26" s="140" customFormat="1" hidden="1" x14ac:dyDescent="0.25">
      <c r="A456" s="139"/>
      <c r="B456" s="350"/>
      <c r="C456" s="350"/>
      <c r="E456" s="360" t="s">
        <v>1030</v>
      </c>
      <c r="F456" s="406"/>
      <c r="G456" s="353"/>
      <c r="H456" s="350"/>
      <c r="I456" s="350"/>
      <c r="J456" s="350"/>
      <c r="K456" s="350"/>
      <c r="O456" s="139"/>
      <c r="P456" s="406" t="s">
        <v>1172</v>
      </c>
      <c r="Q456" s="352">
        <f xml:space="preserve"> MAX(0.9 * IF(OR(Input!$D$10="G",Input!$D$10="H"), Tu / 0.9, Tu) - 0.9*Wpier,0)</f>
        <v>0</v>
      </c>
      <c r="R456" s="350" t="s">
        <v>1031</v>
      </c>
      <c r="S456" s="139"/>
      <c r="T456" s="139"/>
      <c r="U456" s="139"/>
      <c r="V456" s="139"/>
      <c r="W456" s="139"/>
      <c r="X456" s="139"/>
      <c r="Y456" s="139"/>
      <c r="Z456" s="139" t="str">
        <f>IF(AND(TIA="H",Input!$D$9="Self-Support"),"","Hide")</f>
        <v>Hide</v>
      </c>
    </row>
    <row r="457" spans="1:26" s="140" customFormat="1" hidden="1" x14ac:dyDescent="0.25">
      <c r="A457" s="139"/>
      <c r="B457" s="350"/>
      <c r="C457" s="350"/>
      <c r="E457" s="360"/>
      <c r="F457" s="406"/>
      <c r="G457" s="347"/>
      <c r="H457" s="350"/>
      <c r="I457" s="350"/>
      <c r="J457" s="350"/>
      <c r="K457" s="350"/>
      <c r="O457" s="139"/>
      <c r="P457" s="406"/>
      <c r="Q457" s="341"/>
      <c r="R457" s="350"/>
      <c r="S457" s="139"/>
      <c r="T457" s="139"/>
      <c r="U457" s="139"/>
      <c r="V457" s="139"/>
      <c r="W457" s="139"/>
      <c r="X457" s="139"/>
      <c r="Y457" s="139"/>
      <c r="Z457" s="139" t="str">
        <f>IF(AND(TIA="H",Input!$D$9="Self-Support"),"","Hide")</f>
        <v>Hide</v>
      </c>
    </row>
    <row r="458" spans="1:26" s="140" customFormat="1" hidden="1" x14ac:dyDescent="0.25">
      <c r="A458" s="139"/>
      <c r="B458" s="350"/>
      <c r="C458" s="350"/>
      <c r="E458" s="360" t="s">
        <v>1032</v>
      </c>
      <c r="F458" s="406"/>
      <c r="G458" s="353"/>
      <c r="H458" s="350"/>
      <c r="I458" s="350"/>
      <c r="J458" s="350"/>
      <c r="K458" s="350"/>
      <c r="O458" s="139"/>
      <c r="P458" s="406" t="s">
        <v>1173</v>
      </c>
      <c r="Q458" s="352">
        <f xml:space="preserve"> (MAX(1.2 * IF(OR(Input!$D$10="G",Input!$D$10="H"), Tu / 0.9, Tu) - 1.2*Wpier,0))*0</f>
        <v>0</v>
      </c>
      <c r="R458" s="350" t="s">
        <v>1031</v>
      </c>
      <c r="S458" s="139"/>
      <c r="T458" s="139"/>
      <c r="U458" s="139"/>
      <c r="V458" s="139"/>
      <c r="W458" s="139"/>
      <c r="X458" s="139"/>
      <c r="Y458" s="139"/>
      <c r="Z458" s="139" t="s">
        <v>1265</v>
      </c>
    </row>
    <row r="459" spans="1:26" s="140" customFormat="1" hidden="1" x14ac:dyDescent="0.25">
      <c r="A459" s="139"/>
      <c r="B459" s="350"/>
      <c r="C459" s="350"/>
      <c r="D459" s="360"/>
      <c r="E459" s="351"/>
      <c r="F459" s="351"/>
      <c r="G459" s="345"/>
      <c r="H459" s="350"/>
      <c r="I459" s="350"/>
      <c r="J459" s="350"/>
      <c r="K459" s="350"/>
      <c r="O459" s="139"/>
      <c r="P459" s="351"/>
      <c r="Q459" s="341"/>
      <c r="R459" s="350"/>
      <c r="S459" s="139"/>
      <c r="T459" s="139"/>
      <c r="U459" s="139"/>
      <c r="V459" s="139"/>
      <c r="W459" s="139"/>
      <c r="X459" s="139"/>
      <c r="Y459" s="139"/>
      <c r="Z459" s="139" t="s">
        <v>1265</v>
      </c>
    </row>
    <row r="460" spans="1:26" s="140" customFormat="1" hidden="1" x14ac:dyDescent="0.25">
      <c r="A460" s="139"/>
      <c r="B460" s="350"/>
      <c r="C460" s="350"/>
      <c r="E460" s="379" t="s">
        <v>1033</v>
      </c>
      <c r="F460" s="406"/>
      <c r="G460" s="345"/>
      <c r="H460" s="345"/>
      <c r="I460" s="345"/>
      <c r="J460" s="345"/>
      <c r="K460" s="345"/>
      <c r="O460" s="139"/>
      <c r="P460" s="406" t="s">
        <v>1174</v>
      </c>
      <c r="Q460" s="355">
        <f>IF(Input!$D$9="Self-Support",Vu_0.9_tension/Ac_tension+(ϒv*Mv_tension*(d_cage+Lembed)/2)/Jc_tension,0)</f>
        <v>0</v>
      </c>
      <c r="R460" s="350" t="s">
        <v>404</v>
      </c>
      <c r="S460" s="139"/>
      <c r="T460" s="139"/>
      <c r="U460" s="139"/>
      <c r="V460" s="139"/>
      <c r="W460" s="139"/>
      <c r="X460" s="139"/>
      <c r="Y460" s="139"/>
      <c r="Z460" s="139" t="str">
        <f>IF(AND(TIA="H",Input!$D$9="Self-Support"),"","Hide")</f>
        <v>Hide</v>
      </c>
    </row>
    <row r="461" spans="1:26" s="140" customFormat="1" hidden="1" x14ac:dyDescent="0.25">
      <c r="A461" s="139"/>
      <c r="B461" s="350"/>
      <c r="C461" s="350"/>
      <c r="E461" s="379"/>
      <c r="F461" s="406"/>
      <c r="G461" s="345"/>
      <c r="H461" s="350"/>
      <c r="I461" s="350"/>
      <c r="J461" s="350"/>
      <c r="K461" s="350"/>
      <c r="O461" s="139"/>
      <c r="P461" s="406"/>
      <c r="Q461" s="352"/>
      <c r="R461" s="350"/>
      <c r="S461" s="139"/>
      <c r="T461" s="139"/>
      <c r="U461" s="139"/>
      <c r="V461" s="139"/>
      <c r="W461" s="139"/>
      <c r="X461" s="139"/>
      <c r="Y461" s="139"/>
      <c r="Z461" s="139" t="str">
        <f>IF(AND(TIA="H",Input!$D$9="Self-Support"),"","Hide")</f>
        <v>Hide</v>
      </c>
    </row>
    <row r="462" spans="1:26" s="140" customFormat="1" hidden="1" x14ac:dyDescent="0.25">
      <c r="A462" s="139"/>
      <c r="B462" s="350"/>
      <c r="C462" s="350"/>
      <c r="E462" s="379" t="s">
        <v>1034</v>
      </c>
      <c r="F462" s="406"/>
      <c r="G462" s="345"/>
      <c r="H462" s="345"/>
      <c r="I462" s="345"/>
      <c r="J462" s="345"/>
      <c r="K462" s="345"/>
      <c r="O462" s="139"/>
      <c r="P462" s="406" t="s">
        <v>1178</v>
      </c>
      <c r="Q462" s="355">
        <f>(IF(Input!$D$9="Self-Support",Vu_1.2_tension/Ac_tension+(ϒv*Mv_tension*(d_cage+Lembed)/2)/Jc_tension,0))*0</f>
        <v>0</v>
      </c>
      <c r="R462" s="350" t="s">
        <v>404</v>
      </c>
      <c r="S462" s="139"/>
      <c r="T462" s="139"/>
      <c r="U462" s="139"/>
      <c r="V462" s="139"/>
      <c r="W462" s="139"/>
      <c r="X462" s="139"/>
      <c r="Y462" s="139"/>
      <c r="Z462" s="139" t="s">
        <v>1265</v>
      </c>
    </row>
    <row r="463" spans="1:26" s="140" customFormat="1" hidden="1" x14ac:dyDescent="0.25">
      <c r="A463" s="139"/>
      <c r="B463" s="350"/>
      <c r="C463" s="350"/>
      <c r="D463" s="379"/>
      <c r="E463" s="406"/>
      <c r="F463" s="406"/>
      <c r="G463" s="380"/>
      <c r="H463" s="380"/>
      <c r="I463" s="380"/>
      <c r="J463" s="380"/>
      <c r="K463" s="380"/>
      <c r="O463" s="139"/>
      <c r="P463" s="406"/>
      <c r="Q463" s="341"/>
      <c r="R463" s="350"/>
      <c r="S463" s="139"/>
      <c r="T463" s="139"/>
      <c r="U463" s="139"/>
      <c r="V463" s="139"/>
      <c r="W463" s="139"/>
      <c r="X463" s="139"/>
      <c r="Y463" s="139"/>
      <c r="Z463" s="139" t="s">
        <v>1265</v>
      </c>
    </row>
    <row r="464" spans="1:26" s="140" customFormat="1" hidden="1" x14ac:dyDescent="0.25">
      <c r="A464" s="139"/>
      <c r="B464" s="350"/>
      <c r="C464" s="350"/>
      <c r="D464" s="379" t="s">
        <v>1035</v>
      </c>
      <c r="E464" s="406"/>
      <c r="F464" s="406"/>
      <c r="G464" s="345"/>
      <c r="H464" s="345"/>
      <c r="I464" s="345"/>
      <c r="J464" s="345"/>
      <c r="K464" s="345"/>
      <c r="O464" s="139"/>
      <c r="P464" s="406" t="s">
        <v>1175</v>
      </c>
      <c r="Q464" s="355">
        <f>IF(Input!$D$9="Self-Support",Vu_0.9_tension/Ac_tension_sq+(ϒv*Mv_tension*(d_cage_sq+Lembed)/2)/Jc_tension_sq,0)</f>
        <v>0</v>
      </c>
      <c r="R464" s="350" t="s">
        <v>404</v>
      </c>
      <c r="S464" s="139"/>
      <c r="T464" s="139"/>
      <c r="U464" s="139"/>
      <c r="V464" s="139"/>
      <c r="W464" s="139"/>
      <c r="X464" s="139"/>
      <c r="Y464" s="139"/>
      <c r="Z464" s="139" t="str">
        <f>IF(AND(TIA="H",Input!$D$9="Self-Support"),"","Hide")</f>
        <v>Hide</v>
      </c>
    </row>
    <row r="465" spans="1:26" s="140" customFormat="1" hidden="1" x14ac:dyDescent="0.25">
      <c r="A465" s="139"/>
      <c r="B465" s="350"/>
      <c r="C465" s="350"/>
      <c r="D465" s="379"/>
      <c r="E465" s="406"/>
      <c r="F465" s="406"/>
      <c r="G465" s="380"/>
      <c r="H465" s="380"/>
      <c r="I465" s="380"/>
      <c r="J465" s="380"/>
      <c r="K465" s="380"/>
      <c r="O465" s="139"/>
      <c r="P465" s="406"/>
      <c r="Q465" s="341"/>
      <c r="R465" s="350"/>
      <c r="S465" s="139"/>
      <c r="T465" s="139"/>
      <c r="U465" s="139"/>
      <c r="V465" s="139"/>
      <c r="W465" s="139"/>
      <c r="X465" s="139"/>
      <c r="Y465" s="139"/>
      <c r="Z465" s="139" t="str">
        <f>IF(AND(TIA="H",Input!$D$9="Self-Support"),"","Hide")</f>
        <v>Hide</v>
      </c>
    </row>
    <row r="466" spans="1:26" s="140" customFormat="1" hidden="1" x14ac:dyDescent="0.25">
      <c r="A466" s="139"/>
      <c r="B466" s="350"/>
      <c r="C466" s="350"/>
      <c r="D466" s="379" t="s">
        <v>1036</v>
      </c>
      <c r="E466" s="406"/>
      <c r="F466" s="406"/>
      <c r="G466" s="345"/>
      <c r="H466" s="345"/>
      <c r="I466" s="345"/>
      <c r="J466" s="345"/>
      <c r="K466" s="345"/>
      <c r="O466" s="139"/>
      <c r="P466" s="406" t="s">
        <v>1176</v>
      </c>
      <c r="Q466" s="355">
        <f>(IF(Input!$D$9="Self-Support",Vu_1.2_tension/Ac_tension_sq+(ϒv*Mv_tension*(d_cage_sq+Lembed)/2)/Jc_tension_sq,0))*0</f>
        <v>0</v>
      </c>
      <c r="R466" s="350" t="s">
        <v>404</v>
      </c>
      <c r="S466" s="139"/>
      <c r="T466" s="139"/>
      <c r="U466" s="139"/>
      <c r="V466" s="139"/>
      <c r="W466" s="139"/>
      <c r="X466" s="139"/>
      <c r="Y466" s="139"/>
      <c r="Z466" s="139" t="s">
        <v>1265</v>
      </c>
    </row>
    <row r="467" spans="1:26" s="140" customFormat="1" hidden="1" x14ac:dyDescent="0.25">
      <c r="A467" s="139"/>
      <c r="B467" s="350"/>
      <c r="C467" s="350"/>
      <c r="D467" s="360"/>
      <c r="E467" s="351"/>
      <c r="F467" s="351"/>
      <c r="G467" s="380"/>
      <c r="H467" s="380"/>
      <c r="I467" s="380"/>
      <c r="J467" s="380"/>
      <c r="K467" s="380"/>
      <c r="O467" s="139"/>
      <c r="P467" s="351"/>
      <c r="Q467" s="341"/>
      <c r="R467" s="350"/>
      <c r="S467" s="139"/>
      <c r="T467" s="139"/>
      <c r="U467" s="139"/>
      <c r="V467" s="139"/>
      <c r="W467" s="139"/>
      <c r="X467" s="139"/>
      <c r="Y467" s="139"/>
      <c r="Z467" s="139" t="s">
        <v>1265</v>
      </c>
    </row>
    <row r="468" spans="1:26" s="140" customFormat="1" hidden="1" x14ac:dyDescent="0.25">
      <c r="A468" s="139"/>
      <c r="B468" s="350"/>
      <c r="C468" s="350"/>
      <c r="E468" s="360" t="s">
        <v>1037</v>
      </c>
      <c r="F468" s="351"/>
      <c r="G468" s="345"/>
      <c r="H468" s="350"/>
      <c r="I468" s="350"/>
      <c r="J468" s="350"/>
      <c r="K468" s="350"/>
      <c r="O468" s="139"/>
      <c r="P468" s="351" t="s">
        <v>1177</v>
      </c>
      <c r="Q468" s="355">
        <v>0.16431676725154984</v>
      </c>
      <c r="R468" s="350" t="s">
        <v>404</v>
      </c>
      <c r="S468" s="139"/>
      <c r="T468" s="139"/>
      <c r="U468" s="139"/>
      <c r="V468" s="139"/>
      <c r="W468" s="139"/>
      <c r="X468" s="139"/>
      <c r="Y468" s="139"/>
      <c r="Z468" s="139" t="str">
        <f>IF(AND(TIA="H",Input!$D$9="Self-Support"),"","Hide")</f>
        <v>Hide</v>
      </c>
    </row>
    <row r="469" spans="1:26" s="140" customFormat="1" hidden="1" x14ac:dyDescent="0.25">
      <c r="A469" s="139"/>
      <c r="B469" s="350"/>
      <c r="C469" s="350"/>
      <c r="D469" s="360"/>
      <c r="E469" s="351"/>
      <c r="F469" s="351"/>
      <c r="G469" s="345"/>
      <c r="H469" s="350"/>
      <c r="I469" s="350"/>
      <c r="J469" s="350"/>
      <c r="K469" s="350"/>
      <c r="O469" s="139"/>
      <c r="P469" s="351"/>
      <c r="Q469" s="355"/>
      <c r="R469" s="350"/>
      <c r="S469" s="139"/>
      <c r="T469" s="139"/>
      <c r="U469" s="139"/>
      <c r="V469" s="139"/>
      <c r="W469" s="139"/>
      <c r="X469" s="139"/>
      <c r="Y469" s="139"/>
      <c r="Z469" s="139" t="str">
        <f>IF(AND(TIA="H",Input!$D$9="Self-Support"),"","Hide")</f>
        <v>Hide</v>
      </c>
    </row>
    <row r="470" spans="1:26" s="140" customFormat="1" hidden="1" x14ac:dyDescent="0.25">
      <c r="A470" s="139"/>
      <c r="B470" s="139"/>
      <c r="C470" s="139"/>
      <c r="D470" s="139"/>
      <c r="E470" s="153"/>
      <c r="F470" s="139"/>
      <c r="G470" s="139"/>
      <c r="H470" s="139"/>
      <c r="I470" s="139"/>
      <c r="J470" s="139"/>
      <c r="K470" s="139"/>
      <c r="L470" s="139"/>
      <c r="M470" s="139"/>
      <c r="N470" s="139"/>
      <c r="O470" s="139"/>
      <c r="P470" s="154"/>
      <c r="Q470" s="73"/>
      <c r="R470" s="139"/>
      <c r="S470" s="139"/>
      <c r="T470" s="139"/>
      <c r="U470" s="139"/>
      <c r="V470" s="139"/>
      <c r="W470" s="139"/>
      <c r="X470" s="139"/>
      <c r="Y470" s="139"/>
      <c r="Z470" s="139" t="str">
        <f>IF(AND(TIA="H",Input!$D$9="Self-Support"),"","Hide")</f>
        <v>Hide</v>
      </c>
    </row>
    <row r="471" spans="1:26" s="140" customFormat="1" hidden="1" x14ac:dyDescent="0.25">
      <c r="A471" s="139"/>
      <c r="B471" s="722" t="s">
        <v>1246</v>
      </c>
      <c r="C471" s="722"/>
      <c r="D471" s="722"/>
      <c r="E471" s="722"/>
      <c r="F471" s="722"/>
      <c r="G471" s="722"/>
      <c r="H471" s="722"/>
      <c r="I471" s="722"/>
      <c r="J471" s="722"/>
      <c r="K471" s="722"/>
      <c r="L471" s="722"/>
      <c r="M471" s="722"/>
      <c r="N471" s="722"/>
      <c r="O471" s="722"/>
      <c r="P471" s="722"/>
      <c r="Q471" s="722"/>
      <c r="R471" s="722"/>
      <c r="S471" s="139"/>
      <c r="T471" s="139"/>
      <c r="U471" s="139"/>
      <c r="V471" s="139"/>
      <c r="W471" s="139"/>
      <c r="X471" s="139"/>
      <c r="Y471" s="139"/>
      <c r="Z471" s="139" t="str">
        <f>IF(AND(TIA="H",Input!$D$9="Self-Support"),"","Hide")</f>
        <v>Hide</v>
      </c>
    </row>
    <row r="472" spans="1:26" s="140" customFormat="1" hidden="1" x14ac:dyDescent="0.25">
      <c r="A472" s="139"/>
      <c r="B472" s="139"/>
      <c r="C472" s="139"/>
      <c r="D472" s="139"/>
      <c r="E472" s="153"/>
      <c r="F472" s="139"/>
      <c r="G472" s="139"/>
      <c r="H472" s="139"/>
      <c r="I472" s="139"/>
      <c r="J472" s="139"/>
      <c r="K472" s="139"/>
      <c r="L472" s="139"/>
      <c r="M472" s="139"/>
      <c r="N472" s="139"/>
      <c r="O472" s="139"/>
      <c r="P472" s="154"/>
      <c r="Q472" s="73"/>
      <c r="R472" s="139"/>
      <c r="S472" s="139"/>
      <c r="T472" s="139"/>
      <c r="U472" s="139"/>
      <c r="V472" s="139"/>
      <c r="W472" s="139"/>
      <c r="X472" s="139"/>
      <c r="Y472" s="139"/>
      <c r="Z472" s="139" t="str">
        <f>IF(AND(TIA="H",Input!$D$9="Self-Support"),"","Hide")</f>
        <v>Hide</v>
      </c>
    </row>
    <row r="473" spans="1:26" s="140" customFormat="1" ht="15.75" hidden="1" x14ac:dyDescent="0.3">
      <c r="A473" s="139"/>
      <c r="B473" s="139"/>
      <c r="E473" s="360" t="s">
        <v>1056</v>
      </c>
      <c r="F473" s="346"/>
      <c r="G473" s="377"/>
      <c r="H473" s="351"/>
      <c r="I473" s="341"/>
      <c r="J473" s="364"/>
      <c r="K473" s="365"/>
      <c r="N473" s="139"/>
      <c r="O473" s="139"/>
      <c r="P473" s="346" t="s">
        <v>1245</v>
      </c>
      <c r="Q473" s="366" t="e">
        <f>ϒf*Mu_tension</f>
        <v>#DIV/0!</v>
      </c>
      <c r="R473" s="344" t="s">
        <v>38</v>
      </c>
      <c r="S473" s="139"/>
      <c r="T473" s="139"/>
      <c r="U473" s="139"/>
      <c r="V473" s="139"/>
      <c r="W473" s="139"/>
      <c r="X473" s="139"/>
      <c r="Y473" s="139"/>
      <c r="Z473" s="139" t="str">
        <f>IF(AND(TIA="H",Input!$D$9="Self-Support"),"","Hide")</f>
        <v>Hide</v>
      </c>
    </row>
    <row r="474" spans="1:26" s="140" customFormat="1" hidden="1" x14ac:dyDescent="0.25">
      <c r="A474" s="139"/>
      <c r="B474" s="139"/>
      <c r="E474" s="360"/>
      <c r="F474" s="346"/>
      <c r="G474" s="377"/>
      <c r="H474" s="351"/>
      <c r="I474" s="341"/>
      <c r="J474" s="364"/>
      <c r="K474" s="365"/>
      <c r="N474" s="139"/>
      <c r="O474" s="139"/>
      <c r="P474" s="346"/>
      <c r="Q474" s="366"/>
      <c r="R474" s="344"/>
      <c r="S474" s="139"/>
      <c r="T474" s="139"/>
      <c r="U474" s="139"/>
      <c r="V474" s="139"/>
      <c r="W474" s="139"/>
      <c r="X474" s="139"/>
      <c r="Y474" s="139"/>
      <c r="Z474" s="139" t="str">
        <f>IF(AND(TIA="H",Input!$D$9="Self-Support"),"","Hide")</f>
        <v>Hide</v>
      </c>
    </row>
    <row r="475" spans="1:26" s="140" customFormat="1" hidden="1" x14ac:dyDescent="0.25">
      <c r="A475" s="139"/>
      <c r="B475" s="139"/>
      <c r="C475" s="139"/>
      <c r="D475" s="139"/>
      <c r="E475" s="153"/>
      <c r="F475" s="139"/>
      <c r="G475" s="139"/>
      <c r="H475" s="139"/>
      <c r="I475" s="139"/>
      <c r="J475" s="139"/>
      <c r="K475" s="139"/>
      <c r="L475" s="139"/>
      <c r="M475" s="139"/>
      <c r="N475" s="139"/>
      <c r="O475" s="139"/>
      <c r="P475" s="154"/>
      <c r="Q475" s="73"/>
      <c r="R475" s="139"/>
      <c r="S475" s="139"/>
      <c r="T475" s="139"/>
      <c r="U475" s="139"/>
      <c r="V475" s="139"/>
      <c r="W475" s="139"/>
      <c r="X475" s="139"/>
      <c r="Y475" s="139"/>
      <c r="Z475" s="139" t="str">
        <f>IF(AND(TIA="H",Input!$D$9="Self-Support"),"","Hide")</f>
        <v>Hide</v>
      </c>
    </row>
    <row r="476" spans="1:26" s="140" customFormat="1" hidden="1" x14ac:dyDescent="0.25">
      <c r="A476" s="139"/>
      <c r="B476" s="28" t="s">
        <v>409</v>
      </c>
      <c r="C476" s="139"/>
      <c r="D476" s="139"/>
      <c r="E476" s="154"/>
      <c r="F476" s="139"/>
      <c r="G476" s="139"/>
      <c r="H476" s="139"/>
      <c r="I476" s="139"/>
      <c r="J476" s="139"/>
      <c r="K476" s="139"/>
      <c r="L476" s="139"/>
      <c r="M476" s="139"/>
      <c r="N476" s="139"/>
      <c r="O476" s="139"/>
      <c r="P476" s="139"/>
      <c r="Q476" s="152"/>
      <c r="R476" s="139"/>
      <c r="S476" s="139"/>
      <c r="T476" s="139"/>
      <c r="U476" s="139"/>
      <c r="V476" s="139"/>
      <c r="W476" s="139"/>
      <c r="X476" s="139"/>
      <c r="Y476" s="139"/>
      <c r="Z476" s="139" t="str">
        <f>IF(AND(TIA="H",Input!$D$9="Self-Support"),"","Hide")</f>
        <v>Hide</v>
      </c>
    </row>
    <row r="477" spans="1:26" s="140" customFormat="1" hidden="1" x14ac:dyDescent="0.25">
      <c r="A477" s="139"/>
      <c r="B477" s="139"/>
      <c r="C477" s="139"/>
      <c r="D477" s="139"/>
      <c r="E477" s="154"/>
      <c r="F477" s="139"/>
      <c r="G477" s="139"/>
      <c r="H477" s="139"/>
      <c r="I477" s="139"/>
      <c r="J477" s="139"/>
      <c r="K477" s="139"/>
      <c r="L477" s="139"/>
      <c r="M477" s="139"/>
      <c r="N477" s="139"/>
      <c r="O477" s="139"/>
      <c r="P477" s="139"/>
      <c r="Q477" s="139"/>
      <c r="R477" s="139"/>
      <c r="S477" s="139"/>
      <c r="T477" s="139"/>
      <c r="U477" s="139"/>
      <c r="V477" s="139"/>
      <c r="W477" s="139"/>
      <c r="X477" s="139"/>
      <c r="Y477" s="139"/>
      <c r="Z477" s="139" t="str">
        <f>IF(AND(TIA="H",Input!$D$9="Self-Support"),"","Hide")</f>
        <v>Hide</v>
      </c>
    </row>
    <row r="478" spans="1:26" s="140" customFormat="1" hidden="1" x14ac:dyDescent="0.25">
      <c r="A478" s="139"/>
      <c r="B478" s="139"/>
      <c r="C478" s="139"/>
      <c r="D478" s="139"/>
      <c r="E478" s="153" t="s">
        <v>405</v>
      </c>
      <c r="F478" s="139"/>
      <c r="G478" s="139"/>
      <c r="H478" s="139"/>
      <c r="I478" s="139"/>
      <c r="J478" s="139"/>
      <c r="K478" s="139"/>
      <c r="L478" s="139"/>
      <c r="M478" s="139"/>
      <c r="N478" s="139"/>
      <c r="O478" s="139"/>
      <c r="P478" s="154" t="s">
        <v>416</v>
      </c>
      <c r="Q478" s="152" t="e">
        <f>T * 12 - Pemb * 12 - cc - VLOOKUP(Spad, Reference!D17:F27, 2, FALSE) / 2</f>
        <v>#N/A</v>
      </c>
      <c r="R478" s="139" t="s">
        <v>37</v>
      </c>
      <c r="S478" s="139"/>
      <c r="T478" s="139"/>
      <c r="U478" s="139"/>
      <c r="V478" s="139"/>
      <c r="W478" s="139"/>
      <c r="X478" s="139"/>
      <c r="Y478" s="139"/>
      <c r="Z478" s="139" t="str">
        <f>IF(AND(TIA="H",Input!$D$9="Self-Support"),"","Hide")</f>
        <v>Hide</v>
      </c>
    </row>
    <row r="479" spans="1:26" s="140" customFormat="1" hidden="1" x14ac:dyDescent="0.25">
      <c r="A479" s="139"/>
      <c r="B479" s="139"/>
      <c r="C479" s="139"/>
      <c r="D479" s="139"/>
      <c r="E479" s="154"/>
      <c r="F479" s="139"/>
      <c r="G479" s="139"/>
      <c r="H479" s="139"/>
      <c r="I479" s="139"/>
      <c r="J479" s="139"/>
      <c r="K479" s="139"/>
      <c r="L479" s="139"/>
      <c r="M479" s="139"/>
      <c r="N479" s="139"/>
      <c r="O479" s="139"/>
      <c r="P479" s="139"/>
      <c r="Q479" s="139"/>
      <c r="R479" s="139"/>
      <c r="S479" s="139"/>
      <c r="T479" s="139"/>
      <c r="U479" s="139"/>
      <c r="V479" s="139"/>
      <c r="W479" s="139"/>
      <c r="X479" s="139"/>
      <c r="Y479" s="139"/>
      <c r="Z479" s="139" t="str">
        <f>IF(AND(TIA="H",Input!$D$9="Self-Support"),"","Hide")</f>
        <v>Hide</v>
      </c>
    </row>
    <row r="480" spans="1:26" s="140" customFormat="1" hidden="1" x14ac:dyDescent="0.25">
      <c r="A480" s="139"/>
      <c r="B480" s="139"/>
      <c r="C480" s="139"/>
      <c r="D480" s="139"/>
      <c r="E480" s="153" t="s">
        <v>408</v>
      </c>
      <c r="F480" s="139"/>
      <c r="G480" s="139"/>
      <c r="H480" s="139"/>
      <c r="I480" s="139"/>
      <c r="J480" s="139"/>
      <c r="K480" s="139"/>
      <c r="L480" s="139" t="s">
        <v>410</v>
      </c>
      <c r="M480" s="139"/>
      <c r="O480" s="139"/>
      <c r="P480" s="154" t="s">
        <v>417</v>
      </c>
      <c r="Q480" s="718" t="e">
        <f>IF(OR(Input!D23 = "Round", Input!D23 = "Pipe"), (Input!D26 + deff_pile) * PI() / 12, 4 * (deff_pile + IF(Input!D23 = "Square", Input!D26, VLOOKUP(Input!D24, Reference!D3:I13, 6,FALSE))) / 12)</f>
        <v>#N/A</v>
      </c>
      <c r="R480" s="723" t="s">
        <v>59</v>
      </c>
      <c r="S480" s="139"/>
      <c r="T480" s="139"/>
      <c r="U480" s="139"/>
      <c r="V480" s="139"/>
      <c r="W480" s="139"/>
      <c r="X480" s="139"/>
      <c r="Y480" s="139"/>
      <c r="Z480" s="139" t="str">
        <f>IF(AND(TIA="H",Input!$D$9="Self-Support"),"","Hide")</f>
        <v>Hide</v>
      </c>
    </row>
    <row r="481" spans="1:26" s="140" customFormat="1" hidden="1" x14ac:dyDescent="0.25">
      <c r="A481" s="139"/>
      <c r="B481" s="139"/>
      <c r="C481" s="139"/>
      <c r="D481" s="139"/>
      <c r="E481" s="154"/>
      <c r="F481" s="139"/>
      <c r="G481" s="139"/>
      <c r="H481" s="139"/>
      <c r="I481" s="139"/>
      <c r="J481" s="139"/>
      <c r="K481" s="139"/>
      <c r="L481" s="139"/>
      <c r="M481" s="139"/>
      <c r="N481" s="139"/>
      <c r="O481" s="139"/>
      <c r="P481" s="139"/>
      <c r="Q481" s="718"/>
      <c r="R481" s="723"/>
      <c r="S481" s="139"/>
      <c r="T481" s="139"/>
      <c r="U481" s="139"/>
      <c r="V481" s="139"/>
      <c r="W481" s="139"/>
      <c r="X481" s="139"/>
      <c r="Y481" s="139"/>
      <c r="Z481" s="139" t="str">
        <f>IF(AND(TIA="H",Input!$D$9="Self-Support"),"","Hide")</f>
        <v>Hide</v>
      </c>
    </row>
    <row r="482" spans="1:26" s="140" customFormat="1" hidden="1" x14ac:dyDescent="0.25">
      <c r="A482" s="139"/>
      <c r="B482" s="139"/>
      <c r="C482" s="139"/>
      <c r="D482" s="139"/>
      <c r="E482" s="154"/>
      <c r="F482" s="139"/>
      <c r="G482" s="139"/>
      <c r="H482" s="139"/>
      <c r="I482" s="139"/>
      <c r="J482" s="139"/>
      <c r="K482" s="139"/>
      <c r="L482" s="139" t="s">
        <v>80</v>
      </c>
      <c r="M482" s="139"/>
      <c r="N482" s="139"/>
      <c r="O482" s="139"/>
      <c r="P482" s="154" t="s">
        <v>418</v>
      </c>
      <c r="Q482" s="718"/>
      <c r="R482" s="723"/>
      <c r="S482" s="139"/>
      <c r="T482" s="139"/>
      <c r="U482" s="139"/>
      <c r="V482" s="139"/>
      <c r="W482" s="139"/>
      <c r="X482" s="139"/>
      <c r="Y482" s="139"/>
      <c r="Z482" s="139" t="str">
        <f>IF(AND(TIA="H",Input!$D$9="Self-Support"),"","Hide")</f>
        <v>Hide</v>
      </c>
    </row>
    <row r="483" spans="1:26" s="140" customFormat="1" hidden="1" x14ac:dyDescent="0.25">
      <c r="A483" s="139"/>
      <c r="B483" s="139"/>
      <c r="C483" s="139"/>
      <c r="D483" s="139"/>
      <c r="E483" s="154"/>
      <c r="F483" s="139"/>
      <c r="G483" s="139"/>
      <c r="H483" s="139"/>
      <c r="I483" s="139"/>
      <c r="J483" s="139"/>
      <c r="K483" s="139"/>
      <c r="L483" s="139"/>
      <c r="M483" s="139"/>
      <c r="N483" s="139"/>
      <c r="O483" s="139"/>
      <c r="P483" s="154"/>
      <c r="Q483" s="718"/>
      <c r="R483" s="723"/>
      <c r="S483" s="139"/>
      <c r="T483" s="139"/>
      <c r="U483" s="139"/>
      <c r="V483" s="139"/>
      <c r="W483" s="139"/>
      <c r="X483" s="139"/>
      <c r="Y483" s="139"/>
      <c r="Z483" s="139" t="str">
        <f>IF(AND(TIA="H",Input!$D$9="Self-Support"),"","Hide")</f>
        <v>Hide</v>
      </c>
    </row>
    <row r="484" spans="1:26" s="140" customFormat="1" hidden="1" x14ac:dyDescent="0.25">
      <c r="A484" s="139"/>
      <c r="B484" s="139"/>
      <c r="C484" s="139"/>
      <c r="D484" s="139"/>
      <c r="F484" s="139"/>
      <c r="G484" s="139"/>
      <c r="H484" s="139"/>
      <c r="I484" s="139"/>
      <c r="J484" s="139"/>
      <c r="K484" s="139"/>
      <c r="L484" s="139" t="s">
        <v>411</v>
      </c>
      <c r="M484" s="139"/>
      <c r="N484" s="139"/>
      <c r="O484" s="139"/>
      <c r="P484" s="154" t="s">
        <v>419</v>
      </c>
      <c r="Q484" s="718"/>
      <c r="R484" s="723"/>
      <c r="S484" s="139"/>
      <c r="T484" s="139"/>
      <c r="U484" s="139"/>
      <c r="V484" s="139"/>
      <c r="W484" s="139"/>
      <c r="X484" s="139"/>
      <c r="Y484" s="139"/>
      <c r="Z484" s="139" t="str">
        <f>IF(AND(TIA="H",Input!$D$9="Self-Support"),"","Hide")</f>
        <v>Hide</v>
      </c>
    </row>
    <row r="485" spans="1:26" s="140" customFormat="1" hidden="1" x14ac:dyDescent="0.25">
      <c r="A485" s="139"/>
      <c r="B485" s="139"/>
      <c r="C485" s="139"/>
      <c r="D485" s="139"/>
      <c r="E485" s="154"/>
      <c r="F485" s="139"/>
      <c r="G485" s="139"/>
      <c r="H485" s="139"/>
      <c r="I485" s="139"/>
      <c r="J485" s="139"/>
      <c r="K485" s="139"/>
      <c r="L485" s="139"/>
      <c r="M485" s="139"/>
      <c r="N485" s="139"/>
      <c r="O485" s="139"/>
      <c r="P485" s="139"/>
      <c r="Q485" s="139"/>
      <c r="R485" s="139"/>
      <c r="S485" s="139"/>
      <c r="T485" s="139"/>
      <c r="U485" s="139"/>
      <c r="V485" s="139"/>
      <c r="W485" s="139"/>
      <c r="X485" s="139"/>
      <c r="Y485" s="139"/>
      <c r="Z485" s="139" t="str">
        <f>IF(AND(TIA="H",Input!$D$9="Self-Support"),"","Hide")</f>
        <v>Hide</v>
      </c>
    </row>
    <row r="486" spans="1:26" s="140" customFormat="1" hidden="1" x14ac:dyDescent="0.25">
      <c r="A486" s="139"/>
      <c r="B486" s="139"/>
      <c r="C486" s="139"/>
      <c r="D486" s="139"/>
      <c r="E486" s="153" t="s">
        <v>401</v>
      </c>
      <c r="F486" s="139"/>
      <c r="G486" s="139"/>
      <c r="H486" s="139"/>
      <c r="I486" s="139"/>
      <c r="J486" s="139"/>
      <c r="K486" s="139"/>
      <c r="L486" s="139"/>
      <c r="M486" s="139"/>
      <c r="N486" s="139"/>
      <c r="O486" s="139"/>
      <c r="P486" s="154" t="s">
        <v>420</v>
      </c>
      <c r="Q486" s="73">
        <f>IF(REV = "F", LF, 1) * MAX(Input!K15,Input!K16)</f>
        <v>154.895641620817</v>
      </c>
      <c r="R486" s="139" t="s">
        <v>6</v>
      </c>
      <c r="S486" s="139"/>
      <c r="T486" s="139"/>
      <c r="U486" s="139"/>
      <c r="V486" s="139"/>
      <c r="W486" s="139"/>
      <c r="X486" s="139"/>
      <c r="Y486" s="139"/>
      <c r="Z486" s="139" t="str">
        <f>IF(AND(TIA="H",Input!$D$9="Self-Support"),"","Hide")</f>
        <v>Hide</v>
      </c>
    </row>
    <row r="487" spans="1:26" s="140" customFormat="1" hidden="1" x14ac:dyDescent="0.25">
      <c r="A487" s="139"/>
      <c r="B487" s="139"/>
      <c r="C487" s="139"/>
      <c r="D487" s="139"/>
      <c r="E487" s="154"/>
      <c r="F487" s="139"/>
      <c r="G487" s="139"/>
      <c r="H487" s="139"/>
      <c r="I487" s="139"/>
      <c r="J487" s="139"/>
      <c r="K487" s="139"/>
      <c r="L487" s="139"/>
      <c r="M487" s="139"/>
      <c r="N487" s="139"/>
      <c r="O487" s="139"/>
      <c r="P487" s="139"/>
      <c r="Q487" s="139"/>
      <c r="R487" s="139"/>
      <c r="S487" s="139"/>
      <c r="T487" s="139"/>
      <c r="U487" s="139"/>
      <c r="V487" s="139"/>
      <c r="W487" s="139"/>
      <c r="X487" s="139"/>
      <c r="Y487" s="139"/>
      <c r="Z487" s="139" t="str">
        <f>IF(AND(TIA="H",Input!$D$9="Self-Support"),"","Hide")</f>
        <v>Hide</v>
      </c>
    </row>
    <row r="488" spans="1:26" s="140" customFormat="1" hidden="1" x14ac:dyDescent="0.25">
      <c r="A488" s="139"/>
      <c r="B488" s="139"/>
      <c r="C488" s="139"/>
      <c r="D488" s="139"/>
      <c r="E488" s="153" t="s">
        <v>406</v>
      </c>
      <c r="F488" s="139"/>
      <c r="G488" s="139"/>
      <c r="H488" s="139"/>
      <c r="I488" s="139"/>
      <c r="J488" s="139"/>
      <c r="K488" s="139"/>
      <c r="L488" s="139"/>
      <c r="M488" s="139"/>
      <c r="N488" s="139"/>
      <c r="O488" s="139"/>
      <c r="P488" s="154" t="s">
        <v>422</v>
      </c>
      <c r="Q488" s="73" t="e">
        <f xml:space="preserve"> ɸcs * 4 * 1 * SQRT(Fc*1000) / 1000 * Po_Pile * 12 * deff_pile</f>
        <v>#N/A</v>
      </c>
      <c r="R488" s="139" t="s">
        <v>6</v>
      </c>
      <c r="S488" s="139"/>
      <c r="T488" s="139"/>
      <c r="U488" s="139"/>
      <c r="V488" s="139"/>
      <c r="W488" s="139"/>
      <c r="X488" s="139"/>
      <c r="Y488" s="139"/>
      <c r="Z488" s="139" t="str">
        <f>IF(AND(TIA="H",Input!$D$9="Self-Support"),"","Hide")</f>
        <v>Hide</v>
      </c>
    </row>
    <row r="489" spans="1:26" s="140" customFormat="1" hidden="1" x14ac:dyDescent="0.25">
      <c r="A489" s="139"/>
      <c r="B489" s="139"/>
      <c r="C489" s="139"/>
      <c r="D489" s="139"/>
      <c r="E489" s="154"/>
      <c r="F489" s="139"/>
      <c r="G489" s="139"/>
      <c r="H489" s="139"/>
      <c r="I489" s="139"/>
      <c r="J489" s="139"/>
      <c r="K489" s="139"/>
      <c r="L489" s="139"/>
      <c r="M489" s="139"/>
      <c r="N489" s="139"/>
      <c r="O489" s="139"/>
      <c r="P489" s="139"/>
      <c r="Q489" s="139"/>
      <c r="R489" s="139"/>
      <c r="S489" s="139"/>
      <c r="T489" s="139"/>
      <c r="U489" s="139"/>
      <c r="V489" s="139"/>
      <c r="W489" s="139"/>
      <c r="X489" s="139"/>
      <c r="Y489" s="139"/>
      <c r="Z489" s="139" t="str">
        <f>IF(AND(TIA="H",Input!$D$9="Self-Support"),"","Hide")</f>
        <v>Hide</v>
      </c>
    </row>
    <row r="490" spans="1:26" s="140" customFormat="1" x14ac:dyDescent="0.25">
      <c r="A490" s="139"/>
      <c r="B490" s="722" t="s">
        <v>458</v>
      </c>
      <c r="C490" s="722"/>
      <c r="D490" s="722"/>
      <c r="E490" s="722"/>
      <c r="F490" s="722"/>
      <c r="G490" s="722"/>
      <c r="H490" s="722"/>
      <c r="I490" s="722"/>
      <c r="J490" s="722"/>
      <c r="K490" s="722"/>
      <c r="L490" s="722"/>
      <c r="M490" s="722"/>
      <c r="N490" s="722"/>
      <c r="O490" s="722"/>
      <c r="P490" s="722"/>
      <c r="Q490" s="722"/>
      <c r="R490" s="722"/>
      <c r="S490" s="139"/>
      <c r="T490" s="139"/>
      <c r="U490" s="139"/>
      <c r="V490" s="139"/>
      <c r="W490" s="139"/>
      <c r="X490" s="139"/>
      <c r="Y490" s="139"/>
      <c r="Z490" s="139" t="str">
        <f>""</f>
        <v/>
      </c>
    </row>
    <row r="491" spans="1:26" s="140" customFormat="1" x14ac:dyDescent="0.25">
      <c r="A491" s="139"/>
      <c r="B491" s="139"/>
      <c r="C491" s="139"/>
      <c r="D491" s="139"/>
      <c r="E491" s="154"/>
      <c r="F491" s="139"/>
      <c r="G491" s="139"/>
      <c r="H491" s="139"/>
      <c r="I491" s="139"/>
      <c r="J491" s="139"/>
      <c r="K491" s="139"/>
      <c r="L491" s="139"/>
      <c r="M491" s="139"/>
      <c r="N491" s="139"/>
      <c r="O491" s="139"/>
      <c r="P491" s="139"/>
      <c r="Q491" s="139"/>
      <c r="R491" s="139"/>
      <c r="S491" s="139"/>
      <c r="T491" s="139"/>
      <c r="U491" s="139"/>
      <c r="V491" s="139"/>
      <c r="W491" s="139"/>
      <c r="X491" s="139"/>
      <c r="Y491" s="139"/>
      <c r="Z491" s="139" t="str">
        <f>""</f>
        <v/>
      </c>
    </row>
    <row r="492" spans="1:26" s="140" customFormat="1" x14ac:dyDescent="0.25">
      <c r="A492" s="139"/>
      <c r="B492" s="139"/>
      <c r="C492" s="139"/>
      <c r="E492" s="153" t="s">
        <v>412</v>
      </c>
      <c r="F492" s="139"/>
      <c r="G492" s="139"/>
      <c r="H492" s="139"/>
      <c r="I492" s="139"/>
      <c r="J492" s="139"/>
      <c r="K492" s="139"/>
      <c r="L492" s="139"/>
      <c r="M492" s="139"/>
      <c r="N492" s="139"/>
      <c r="O492" s="139"/>
      <c r="P492" s="154" t="s">
        <v>413</v>
      </c>
      <c r="Q492" s="73" t="e">
        <f>IF(Input!D23 = "H-Pile", VLOOKUP(Input!D24,Reference!D3:I13, 2, FALSE), IF(Input!D24 = "Steel", IF(Input!D23 = "Round", 0.25 * PI() * Input!D26^2, 0.25 * PI() * (Input!D26^2 - (Input!D26 - 2*Input!D27)^2)), VLOOKUP(Input!D31, Reference!D17:F27, 3, FALSE) * Input!D32))</f>
        <v>#N/A</v>
      </c>
      <c r="R492" s="139" t="s">
        <v>138</v>
      </c>
      <c r="S492" s="139"/>
      <c r="T492" s="139"/>
      <c r="U492" s="139"/>
      <c r="V492" s="139"/>
      <c r="W492" s="139"/>
      <c r="X492" s="139"/>
      <c r="Y492" s="139"/>
      <c r="Z492" s="139" t="str">
        <f>""</f>
        <v/>
      </c>
    </row>
    <row r="493" spans="1:26" s="140" customFormat="1" x14ac:dyDescent="0.25">
      <c r="A493" s="139"/>
      <c r="B493" s="139"/>
      <c r="C493" s="139"/>
      <c r="E493" s="139"/>
      <c r="F493" s="139"/>
      <c r="G493" s="139"/>
      <c r="H493" s="139"/>
      <c r="I493" s="139"/>
      <c r="J493" s="139"/>
      <c r="K493" s="139"/>
      <c r="L493" s="139"/>
      <c r="M493" s="139"/>
      <c r="N493" s="139"/>
      <c r="O493" s="139"/>
      <c r="P493" s="139"/>
      <c r="Q493" s="139"/>
      <c r="R493" s="139"/>
      <c r="S493" s="139"/>
      <c r="T493" s="139"/>
      <c r="U493" s="139"/>
      <c r="V493" s="139"/>
      <c r="W493" s="139"/>
      <c r="X493" s="139"/>
      <c r="Y493" s="139"/>
      <c r="Z493" s="139" t="str">
        <f>""</f>
        <v/>
      </c>
    </row>
    <row r="494" spans="1:26" s="140" customFormat="1" x14ac:dyDescent="0.25">
      <c r="A494" s="139"/>
      <c r="B494" s="139"/>
      <c r="C494" s="139"/>
      <c r="E494" s="153" t="s">
        <v>414</v>
      </c>
      <c r="F494" s="139"/>
      <c r="G494" s="139"/>
      <c r="H494" s="139"/>
      <c r="I494" s="139"/>
      <c r="J494" s="139"/>
      <c r="K494" s="139"/>
      <c r="L494" s="139"/>
      <c r="M494" s="139" t="s">
        <v>192</v>
      </c>
      <c r="N494" s="139"/>
      <c r="O494" s="139"/>
      <c r="P494" s="154" t="s">
        <v>421</v>
      </c>
      <c r="Q494" s="724" t="e">
        <f>IF(REV = "F", 0.6 * 4/3, 0.8) * Input!D30 * Asteel_pile</f>
        <v>#N/A</v>
      </c>
      <c r="R494" s="723" t="s">
        <v>6</v>
      </c>
      <c r="S494" s="139"/>
      <c r="T494" s="139"/>
      <c r="U494" s="139"/>
      <c r="V494" s="139"/>
      <c r="W494" s="139"/>
      <c r="X494" s="139"/>
      <c r="Y494" s="139"/>
      <c r="Z494" s="139" t="str">
        <f>""</f>
        <v/>
      </c>
    </row>
    <row r="495" spans="1:26" s="140" customFormat="1" x14ac:dyDescent="0.25">
      <c r="A495" s="139"/>
      <c r="B495" s="139"/>
      <c r="C495" s="139"/>
      <c r="D495" s="139"/>
      <c r="E495" s="139"/>
      <c r="F495" s="139"/>
      <c r="G495" s="139"/>
      <c r="H495" s="139"/>
      <c r="I495" s="139"/>
      <c r="J495" s="139"/>
      <c r="K495" s="139"/>
      <c r="L495" s="139"/>
      <c r="M495" s="139"/>
      <c r="N495" s="139"/>
      <c r="O495" s="139"/>
      <c r="P495" s="139"/>
      <c r="Q495" s="724"/>
      <c r="R495" s="723"/>
      <c r="S495" s="139"/>
      <c r="T495" s="139"/>
      <c r="U495" s="139"/>
      <c r="V495" s="139"/>
      <c r="W495" s="139"/>
      <c r="X495" s="139"/>
      <c r="Y495" s="139"/>
      <c r="Z495" s="139" t="str">
        <f>""</f>
        <v/>
      </c>
    </row>
    <row r="496" spans="1:26" s="140" customFormat="1" x14ac:dyDescent="0.25">
      <c r="A496" s="139"/>
      <c r="B496" s="139"/>
      <c r="C496" s="139"/>
      <c r="D496" s="139"/>
      <c r="E496" s="139"/>
      <c r="F496" s="139"/>
      <c r="G496" s="139"/>
      <c r="H496" s="139"/>
      <c r="I496" s="139"/>
      <c r="J496" s="139"/>
      <c r="K496" s="139"/>
      <c r="L496" s="139"/>
      <c r="M496" s="139" t="s">
        <v>1060</v>
      </c>
      <c r="N496" s="139"/>
      <c r="O496" s="139"/>
      <c r="P496" s="154" t="s">
        <v>423</v>
      </c>
      <c r="Q496" s="724"/>
      <c r="R496" s="723"/>
      <c r="S496" s="139"/>
      <c r="T496" s="139"/>
      <c r="U496" s="139"/>
      <c r="V496" s="139"/>
      <c r="W496" s="139"/>
      <c r="X496" s="139"/>
      <c r="Y496" s="139"/>
      <c r="Z496" s="139" t="str">
        <f>""</f>
        <v/>
      </c>
    </row>
    <row r="497" spans="1:26" s="140" customFormat="1" x14ac:dyDescent="0.25">
      <c r="A497" s="139"/>
      <c r="B497" s="139"/>
      <c r="C497" s="139"/>
      <c r="D497" s="139"/>
      <c r="E497" s="139"/>
      <c r="F497" s="139"/>
      <c r="G497" s="139"/>
      <c r="H497" s="139"/>
      <c r="I497" s="139"/>
      <c r="J497" s="139"/>
      <c r="K497" s="139"/>
      <c r="L497" s="139"/>
      <c r="M497" s="139"/>
      <c r="N497" s="139"/>
      <c r="O497" s="139"/>
      <c r="P497" s="139"/>
      <c r="Q497" s="139"/>
      <c r="R497" s="139"/>
      <c r="S497" s="139"/>
      <c r="T497" s="139"/>
      <c r="U497" s="139"/>
      <c r="V497" s="139"/>
      <c r="W497" s="139"/>
      <c r="X497" s="139"/>
      <c r="Y497" s="139"/>
      <c r="Z497" s="139" t="str">
        <f>""</f>
        <v/>
      </c>
    </row>
    <row r="498" spans="1:26" s="140" customFormat="1" x14ac:dyDescent="0.25">
      <c r="A498" s="139"/>
      <c r="B498" s="139"/>
      <c r="C498" s="139"/>
      <c r="D498" s="139"/>
      <c r="E498" s="139"/>
      <c r="F498" s="139"/>
      <c r="G498" s="139"/>
      <c r="H498" s="139"/>
      <c r="I498" s="139"/>
      <c r="J498" s="139"/>
      <c r="K498" s="139"/>
      <c r="L498" s="139"/>
      <c r="M498" s="139"/>
      <c r="N498" s="139"/>
      <c r="O498" s="139"/>
      <c r="P498" s="139"/>
      <c r="Q498" s="139"/>
      <c r="R498" s="139"/>
      <c r="S498" s="139"/>
      <c r="T498" s="139"/>
      <c r="U498" s="139"/>
      <c r="V498" s="139"/>
      <c r="W498" s="139"/>
      <c r="X498" s="139"/>
      <c r="Y498" s="139"/>
      <c r="Z498" s="139" t="str">
        <f>""</f>
        <v/>
      </c>
    </row>
    <row r="499" spans="1:26" s="140" customFormat="1" x14ac:dyDescent="0.25">
      <c r="A499" s="139"/>
      <c r="B499" s="722" t="s">
        <v>1061</v>
      </c>
      <c r="C499" s="722"/>
      <c r="D499" s="722"/>
      <c r="E499" s="722"/>
      <c r="F499" s="722"/>
      <c r="G499" s="722"/>
      <c r="H499" s="722"/>
      <c r="I499" s="722"/>
      <c r="J499" s="722"/>
      <c r="K499" s="722"/>
      <c r="L499" s="722"/>
      <c r="M499" s="722"/>
      <c r="N499" s="722"/>
      <c r="O499" s="722"/>
      <c r="P499" s="722"/>
      <c r="Q499" s="722"/>
      <c r="R499" s="722"/>
      <c r="S499" s="139"/>
      <c r="T499" s="139"/>
      <c r="U499" s="139"/>
      <c r="V499" s="139"/>
      <c r="W499" s="139"/>
      <c r="X499" s="139"/>
      <c r="Y499" s="139"/>
      <c r="Z499" s="139"/>
    </row>
    <row r="500" spans="1:26" s="140" customFormat="1" x14ac:dyDescent="0.25">
      <c r="A500" s="139"/>
      <c r="B500" s="139"/>
      <c r="C500" s="139"/>
      <c r="D500" s="139"/>
      <c r="E500" s="139"/>
      <c r="F500" s="139"/>
      <c r="G500" s="139"/>
      <c r="H500" s="139"/>
      <c r="I500" s="139"/>
      <c r="J500" s="139"/>
      <c r="K500" s="139"/>
      <c r="L500" s="139"/>
      <c r="M500" s="139"/>
      <c r="N500" s="139"/>
      <c r="O500" s="139"/>
      <c r="P500" s="139"/>
      <c r="Q500" s="139"/>
      <c r="R500" s="139"/>
      <c r="S500" s="139"/>
      <c r="T500" s="139"/>
      <c r="U500" s="139"/>
      <c r="V500" s="139"/>
      <c r="W500" s="139"/>
      <c r="X500" s="139"/>
      <c r="Y500" s="139"/>
      <c r="Z500" s="139"/>
    </row>
    <row r="501" spans="1:26" s="140" customFormat="1" x14ac:dyDescent="0.25">
      <c r="A501" s="139"/>
      <c r="B501" s="139"/>
      <c r="C501" s="139"/>
      <c r="D501" s="139"/>
      <c r="E501" s="139"/>
      <c r="F501" s="139"/>
      <c r="G501" s="139"/>
      <c r="H501" s="139"/>
      <c r="I501" s="139"/>
      <c r="O501" s="139"/>
      <c r="P501" s="139"/>
      <c r="Q501" s="7" t="s">
        <v>1063</v>
      </c>
      <c r="R501" s="139"/>
      <c r="S501" s="139"/>
      <c r="T501" s="139"/>
      <c r="U501" s="7" t="s">
        <v>1064</v>
      </c>
      <c r="V501" s="139"/>
      <c r="W501" s="139"/>
      <c r="X501" s="139"/>
      <c r="Y501" s="139"/>
      <c r="Z501" s="139"/>
    </row>
    <row r="502" spans="1:26" s="140" customFormat="1" x14ac:dyDescent="0.25">
      <c r="A502" s="139"/>
      <c r="B502" s="139"/>
      <c r="C502" s="139"/>
      <c r="D502" s="139"/>
      <c r="E502" s="139"/>
      <c r="F502" s="139"/>
      <c r="G502" s="139"/>
      <c r="H502" s="139"/>
      <c r="I502" s="139"/>
      <c r="O502" s="139"/>
      <c r="P502" s="139"/>
      <c r="Q502" s="139"/>
      <c r="R502" s="139"/>
      <c r="S502" s="139"/>
      <c r="T502" s="139"/>
      <c r="U502" s="139"/>
      <c r="V502" s="139"/>
      <c r="W502" s="139"/>
      <c r="X502" s="139"/>
      <c r="Y502" s="139"/>
      <c r="Z502" s="139"/>
    </row>
    <row r="503" spans="1:26" x14ac:dyDescent="0.25">
      <c r="A503" s="6"/>
      <c r="C503" s="6"/>
      <c r="D503" s="6"/>
      <c r="E503" s="6"/>
      <c r="F503" s="6"/>
      <c r="G503" s="6"/>
      <c r="H503" s="6"/>
      <c r="I503" s="6"/>
      <c r="O503" s="6"/>
      <c r="P503" s="395" t="s">
        <v>1281</v>
      </c>
      <c r="Q503" s="408">
        <f xml:space="preserve"> IF(Fc &lt;= 4, 0.85, IF(Fc &gt;= 8, 0.65, 0.85 - (Fc - 4) * 0.05))</f>
        <v>0.85</v>
      </c>
      <c r="R503" s="139"/>
      <c r="S503" s="6"/>
      <c r="W503" s="6"/>
      <c r="X503" s="6"/>
      <c r="Y503" s="6"/>
      <c r="Z503" s="6"/>
    </row>
    <row r="504" spans="1:26" x14ac:dyDescent="0.25">
      <c r="A504" s="6"/>
      <c r="B504" s="6"/>
      <c r="C504" s="6"/>
      <c r="D504" s="6"/>
      <c r="E504" s="6"/>
      <c r="F504" s="6"/>
      <c r="G504" s="6"/>
      <c r="H504" s="6"/>
      <c r="I504" s="6"/>
      <c r="O504" s="6"/>
      <c r="P504" s="6"/>
      <c r="Q504" s="408"/>
      <c r="R504" s="139"/>
      <c r="S504" s="6"/>
      <c r="W504" s="6"/>
      <c r="X504" s="6"/>
      <c r="Y504" s="6"/>
      <c r="Z504" s="6"/>
    </row>
    <row r="505" spans="1:26" x14ac:dyDescent="0.25">
      <c r="A505" s="6"/>
      <c r="C505" s="522"/>
      <c r="E505" s="469" t="s">
        <v>1125</v>
      </c>
      <c r="F505" s="6"/>
      <c r="G505" s="6"/>
      <c r="H505" s="6"/>
      <c r="I505" s="6"/>
      <c r="O505" s="6"/>
      <c r="P505" s="373" t="s">
        <v>1179</v>
      </c>
      <c r="Q505" s="408" t="e">
        <f>VLOOKUP(Spad,Reference!$D$17:$F$27,3,0)*Mpad</f>
        <v>#N/A</v>
      </c>
      <c r="R505" s="350" t="s">
        <v>1021</v>
      </c>
      <c r="S505" s="6"/>
      <c r="T505" s="373" t="s">
        <v>1247</v>
      </c>
      <c r="U505" s="408" t="e">
        <f>VLOOKUP(Spad,Reference!$D$17:$F$27,3,0)*Mpad_y</f>
        <v>#N/A</v>
      </c>
      <c r="V505" s="350" t="s">
        <v>1021</v>
      </c>
      <c r="W505" s="6"/>
      <c r="X505" s="6"/>
      <c r="Y505" s="6"/>
      <c r="Z505" s="6"/>
    </row>
    <row r="506" spans="1:26" x14ac:dyDescent="0.25">
      <c r="A506" s="6"/>
      <c r="C506" s="468"/>
      <c r="E506" s="526"/>
      <c r="F506" s="6"/>
      <c r="G506" s="6"/>
      <c r="H506" s="6"/>
      <c r="I506" s="6"/>
      <c r="O506" s="6"/>
      <c r="P506" s="6"/>
      <c r="Q506" s="408"/>
      <c r="R506" s="350"/>
      <c r="S506" s="6"/>
      <c r="T506" s="6"/>
      <c r="U506" s="408"/>
      <c r="V506" s="350"/>
      <c r="W506" s="6"/>
      <c r="X506" s="6"/>
      <c r="Y506" s="6"/>
      <c r="Z506" s="6"/>
    </row>
    <row r="507" spans="1:26" ht="15" customHeight="1" x14ac:dyDescent="0.25">
      <c r="A507" s="6"/>
      <c r="C507" s="523"/>
      <c r="E507" s="469" t="s">
        <v>1043</v>
      </c>
      <c r="F507" s="6"/>
      <c r="G507" s="6"/>
      <c r="H507" s="6"/>
      <c r="I507" s="6"/>
      <c r="O507" s="6"/>
      <c r="P507" s="373" t="s">
        <v>1180</v>
      </c>
      <c r="Q507" s="521" t="e">
        <f xml:space="preserve"> As_pad_x * Fy / (0.85 * Fc * Wx*12)</f>
        <v>#N/A</v>
      </c>
      <c r="R507" s="350" t="s">
        <v>37</v>
      </c>
      <c r="S507" s="6"/>
      <c r="T507" s="373" t="s">
        <v>1248</v>
      </c>
      <c r="U507" s="521" t="e">
        <f xml:space="preserve"> As_pad_y * Fy / (0.85 * Fc * Wy*12)</f>
        <v>#N/A</v>
      </c>
      <c r="V507" s="350" t="s">
        <v>37</v>
      </c>
      <c r="W507" s="6"/>
      <c r="X507" s="6"/>
      <c r="Y507" s="6"/>
      <c r="Z507" s="6"/>
    </row>
    <row r="508" spans="1:26" x14ac:dyDescent="0.25">
      <c r="A508" s="6"/>
      <c r="C508" s="468"/>
      <c r="E508" s="526"/>
      <c r="F508" s="6"/>
      <c r="G508" s="6"/>
      <c r="H508" s="6"/>
      <c r="I508" s="6"/>
      <c r="O508" s="6"/>
      <c r="P508" s="350"/>
      <c r="Q508" s="408"/>
      <c r="R508" s="350"/>
      <c r="S508" s="6"/>
      <c r="T508" s="350"/>
      <c r="U508" s="408"/>
      <c r="V508" s="350"/>
      <c r="W508" s="6"/>
      <c r="X508" s="6"/>
      <c r="Y508" s="6"/>
      <c r="Z508" s="6"/>
    </row>
    <row r="509" spans="1:26" ht="15" customHeight="1" x14ac:dyDescent="0.25">
      <c r="A509" s="6"/>
      <c r="C509" s="523"/>
      <c r="E509" s="469" t="s">
        <v>1044</v>
      </c>
      <c r="F509" s="6"/>
      <c r="G509" s="6"/>
      <c r="H509" s="6"/>
      <c r="I509" s="6"/>
      <c r="O509" s="6"/>
      <c r="P509" s="373" t="s">
        <v>1181</v>
      </c>
      <c r="Q509" s="521" t="e">
        <f xml:space="preserve"> a_x/βpad</f>
        <v>#N/A</v>
      </c>
      <c r="R509" s="374" t="s">
        <v>37</v>
      </c>
      <c r="S509" s="6"/>
      <c r="T509" s="373" t="s">
        <v>1249</v>
      </c>
      <c r="U509" s="521" t="e">
        <f xml:space="preserve"> a_y/βpad</f>
        <v>#N/A</v>
      </c>
      <c r="V509" s="374" t="s">
        <v>37</v>
      </c>
      <c r="W509" s="6"/>
      <c r="X509" s="6"/>
      <c r="Y509" s="6"/>
      <c r="Z509" s="6"/>
    </row>
    <row r="510" spans="1:26" x14ac:dyDescent="0.25">
      <c r="A510" s="6"/>
      <c r="C510" s="468"/>
      <c r="E510" s="526"/>
      <c r="F510" s="6"/>
      <c r="G510" s="6"/>
      <c r="H510" s="6"/>
      <c r="I510" s="6"/>
      <c r="O510" s="6"/>
      <c r="P510" s="350"/>
      <c r="Q510" s="408"/>
      <c r="R510" s="350"/>
      <c r="S510" s="6"/>
      <c r="T510" s="350"/>
      <c r="U510" s="408"/>
      <c r="V510" s="350"/>
      <c r="W510" s="6"/>
      <c r="X510" s="6"/>
      <c r="Y510" s="6"/>
      <c r="Z510" s="6"/>
    </row>
    <row r="511" spans="1:26" x14ac:dyDescent="0.25">
      <c r="A511" s="6"/>
      <c r="C511" s="524"/>
      <c r="E511" s="527" t="s">
        <v>1048</v>
      </c>
      <c r="F511" s="6"/>
      <c r="G511" s="6"/>
      <c r="H511" s="6"/>
      <c r="I511" s="6"/>
      <c r="O511" s="6"/>
      <c r="P511" s="373" t="s">
        <v>1182</v>
      </c>
      <c r="Q511" s="521" t="e">
        <f>0.003 * (deff - c_x) / c_x</f>
        <v>#N/A</v>
      </c>
      <c r="R511" s="374" t="s">
        <v>1049</v>
      </c>
      <c r="S511" s="6"/>
      <c r="T511" s="373" t="s">
        <v>1250</v>
      </c>
      <c r="U511" s="521" t="e">
        <f>0.003 * (deff - c_y) / c_y</f>
        <v>#N/A</v>
      </c>
      <c r="V511" s="374" t="s">
        <v>1049</v>
      </c>
      <c r="W511" s="6"/>
      <c r="X511" s="6"/>
      <c r="Y511" s="6"/>
      <c r="Z511" s="6"/>
    </row>
    <row r="512" spans="1:26" x14ac:dyDescent="0.25">
      <c r="A512" s="6"/>
      <c r="C512" s="468"/>
      <c r="E512" s="526"/>
      <c r="F512" s="6"/>
      <c r="G512" s="6"/>
      <c r="H512" s="6"/>
      <c r="I512" s="6"/>
      <c r="O512" s="6"/>
      <c r="P512" s="350"/>
      <c r="Q512" s="408"/>
      <c r="R512" s="350"/>
      <c r="S512" s="6"/>
      <c r="T512" s="350"/>
      <c r="U512" s="408"/>
      <c r="V512" s="350"/>
      <c r="W512" s="6"/>
      <c r="X512" s="6"/>
      <c r="Y512" s="6"/>
      <c r="Z512" s="6"/>
    </row>
    <row r="513" spans="1:26" ht="15" customHeight="1" x14ac:dyDescent="0.25">
      <c r="A513" s="6"/>
      <c r="C513" s="524"/>
      <c r="E513" s="527" t="s">
        <v>1050</v>
      </c>
      <c r="F513" s="6"/>
      <c r="O513" s="6"/>
      <c r="P513" s="373" t="s">
        <v>1278</v>
      </c>
      <c r="Q513" s="521">
        <f>(Fy)/Es</f>
        <v>2.0689655172413794E-3</v>
      </c>
      <c r="R513" s="374" t="s">
        <v>1049</v>
      </c>
      <c r="S513" s="6"/>
      <c r="T513" s="373" t="s">
        <v>1251</v>
      </c>
      <c r="U513" s="521">
        <f>(Fy)/Es</f>
        <v>2.0689655172413794E-3</v>
      </c>
      <c r="V513" s="374" t="s">
        <v>1049</v>
      </c>
      <c r="W513" s="6"/>
      <c r="X513" s="6"/>
      <c r="Y513" s="6"/>
      <c r="Z513" s="6"/>
    </row>
    <row r="514" spans="1:26" x14ac:dyDescent="0.25">
      <c r="A514" s="6"/>
      <c r="C514" s="468"/>
      <c r="E514" s="526"/>
      <c r="F514" s="6"/>
      <c r="G514" s="6"/>
      <c r="H514" s="6"/>
      <c r="I514" s="6"/>
      <c r="O514" s="6"/>
      <c r="P514" s="350"/>
      <c r="Q514" s="408"/>
      <c r="R514" s="350"/>
      <c r="S514" s="6"/>
      <c r="T514" s="350"/>
      <c r="U514" s="408"/>
      <c r="V514" s="350"/>
      <c r="W514" s="6"/>
      <c r="X514" s="6"/>
      <c r="Y514" s="6"/>
      <c r="Z514" s="6"/>
    </row>
    <row r="515" spans="1:26" ht="15" customHeight="1" x14ac:dyDescent="0.25">
      <c r="A515" s="6"/>
      <c r="C515" s="524"/>
      <c r="E515" s="527" t="s">
        <v>1051</v>
      </c>
      <c r="F515" s="6"/>
      <c r="O515" s="6"/>
      <c r="P515" s="348" t="s">
        <v>1062</v>
      </c>
      <c r="Q515" s="521">
        <v>5.0000000000000001E-3</v>
      </c>
      <c r="R515" s="374" t="s">
        <v>1049</v>
      </c>
      <c r="S515" s="6"/>
      <c r="T515" s="348" t="s">
        <v>1065</v>
      </c>
      <c r="U515" s="521">
        <v>5.0000000000000001E-3</v>
      </c>
      <c r="V515" s="374" t="s">
        <v>1049</v>
      </c>
      <c r="W515" s="6"/>
      <c r="X515" s="6"/>
      <c r="Y515" s="6"/>
      <c r="Z515" s="6"/>
    </row>
    <row r="516" spans="1:26" x14ac:dyDescent="0.25">
      <c r="A516" s="6"/>
      <c r="C516" s="468"/>
      <c r="E516" s="526"/>
      <c r="F516" s="6"/>
      <c r="G516" s="6"/>
      <c r="H516" s="6"/>
      <c r="I516" s="6"/>
      <c r="O516" s="6"/>
      <c r="P516" s="350"/>
      <c r="Q516" s="408"/>
      <c r="R516" s="350"/>
      <c r="S516" s="6"/>
      <c r="T516" s="350"/>
      <c r="U516" s="408"/>
      <c r="V516" s="350"/>
      <c r="W516" s="6"/>
      <c r="X516" s="6"/>
      <c r="Y516" s="6"/>
      <c r="Z516" s="6"/>
    </row>
    <row r="517" spans="1:26" ht="15" customHeight="1" x14ac:dyDescent="0.25">
      <c r="A517" s="6"/>
      <c r="C517" s="524"/>
      <c r="E517" s="527" t="s">
        <v>1053</v>
      </c>
      <c r="F517" s="6"/>
      <c r="G517" s="6"/>
      <c r="H517" s="6"/>
      <c r="I517" s="6"/>
      <c r="O517" s="6"/>
      <c r="P517" s="373" t="s">
        <v>1183</v>
      </c>
      <c r="Q517" s="408" t="e">
        <f>IF(εs_x&gt;=εt_x,0.9,IF(εs_x&lt;=εc_x,0.65,0.65+(0.9-0.65)*((εs_x-εc_x)/(εt_x-εc_x))))</f>
        <v>#N/A</v>
      </c>
      <c r="R517" s="350"/>
      <c r="S517" s="6"/>
      <c r="T517" s="373" t="s">
        <v>1252</v>
      </c>
      <c r="U517" s="408" t="e">
        <f>IF(εs_y&gt;=εt_y,0.9,IF(εs_y&lt;=εc_y,0.65,0.65+(0.9-0.65)*((εs_y-εc_y)/(εt_y-εc_y))))</f>
        <v>#N/A</v>
      </c>
      <c r="V517" s="350"/>
      <c r="W517" s="6"/>
      <c r="X517" s="6"/>
      <c r="Y517" s="6"/>
      <c r="Z517" s="6"/>
    </row>
    <row r="518" spans="1:26" x14ac:dyDescent="0.25">
      <c r="A518" s="6"/>
      <c r="C518" s="468"/>
      <c r="E518" s="526"/>
      <c r="F518" s="6"/>
      <c r="G518" s="6"/>
      <c r="H518" s="6"/>
      <c r="I518" s="6"/>
      <c r="O518" s="6"/>
      <c r="P518" s="373"/>
      <c r="Q518" s="408"/>
      <c r="R518" s="350"/>
      <c r="S518" s="6"/>
      <c r="T518" s="373"/>
      <c r="U518" s="408"/>
      <c r="V518" s="350"/>
      <c r="W518" s="6"/>
      <c r="X518" s="6"/>
      <c r="Y518" s="6"/>
      <c r="Z518" s="6"/>
    </row>
    <row r="519" spans="1:26" ht="15" customHeight="1" x14ac:dyDescent="0.25">
      <c r="A519" s="6"/>
      <c r="C519" s="525"/>
      <c r="E519" s="470" t="s">
        <v>1054</v>
      </c>
      <c r="F519" s="6"/>
      <c r="G519" s="6"/>
      <c r="H519" s="6"/>
      <c r="I519" s="6"/>
      <c r="O519" s="6"/>
      <c r="P519" s="372" t="s">
        <v>1279</v>
      </c>
      <c r="Q519" s="513" t="e">
        <f xml:space="preserve"> As_pad_x * (Fy) * (deff - a_x / 2) * (1/12)</f>
        <v>#N/A</v>
      </c>
      <c r="R519" s="344" t="s">
        <v>38</v>
      </c>
      <c r="S519" s="6"/>
      <c r="T519" s="372" t="s">
        <v>1253</v>
      </c>
      <c r="U519" s="513" t="e">
        <f xml:space="preserve"> As_pad_y * (Fy) * (deff - a_y / 2) * (1/12)</f>
        <v>#N/A</v>
      </c>
      <c r="V519" s="344" t="s">
        <v>38</v>
      </c>
      <c r="W519" s="6"/>
      <c r="X519" s="6"/>
      <c r="Y519" s="6"/>
      <c r="Z519" s="6"/>
    </row>
    <row r="520" spans="1:26" x14ac:dyDescent="0.25">
      <c r="A520" s="6"/>
      <c r="C520" s="468"/>
      <c r="E520" s="526"/>
      <c r="F520" s="6"/>
      <c r="G520" s="6"/>
      <c r="H520" s="6"/>
      <c r="I520" s="6"/>
      <c r="O520" s="6"/>
      <c r="P520" s="350"/>
      <c r="Q520" s="408"/>
      <c r="R520" s="350"/>
      <c r="S520" s="6"/>
      <c r="T520" s="350"/>
      <c r="U520" s="408"/>
      <c r="V520" s="350"/>
      <c r="W520" s="6"/>
      <c r="X520" s="6"/>
      <c r="Y520" s="6"/>
      <c r="Z520" s="6"/>
    </row>
    <row r="521" spans="1:26" x14ac:dyDescent="0.25">
      <c r="A521" s="6"/>
      <c r="C521" s="525"/>
      <c r="E521" s="470" t="s">
        <v>1055</v>
      </c>
      <c r="F521" s="6"/>
      <c r="G521" s="6"/>
      <c r="H521" s="6"/>
      <c r="I521" s="6"/>
      <c r="O521" s="6"/>
      <c r="P521" s="372" t="s">
        <v>1184</v>
      </c>
      <c r="Q521" s="513" t="e">
        <f xml:space="preserve"> φflex * Mn_x</f>
        <v>#N/A</v>
      </c>
      <c r="R521" s="344" t="s">
        <v>38</v>
      </c>
      <c r="S521" s="6"/>
      <c r="T521" s="372" t="s">
        <v>1254</v>
      </c>
      <c r="U521" s="513" t="e">
        <f xml:space="preserve"> φflex * Mn_y</f>
        <v>#N/A</v>
      </c>
      <c r="V521" s="344" t="s">
        <v>38</v>
      </c>
      <c r="W521" s="6"/>
      <c r="X521" s="6"/>
      <c r="Y521" s="6"/>
      <c r="Z521" s="6"/>
    </row>
    <row r="522" spans="1:26" x14ac:dyDescent="0.25">
      <c r="A522" s="6"/>
      <c r="B522" s="470"/>
      <c r="C522" s="470"/>
      <c r="D522" s="470"/>
      <c r="E522" s="6"/>
      <c r="F522" s="6"/>
      <c r="G522" s="6"/>
      <c r="H522" s="6"/>
      <c r="I522" s="6"/>
      <c r="J522" s="6"/>
      <c r="K522" s="6"/>
      <c r="L522" s="6"/>
      <c r="M522" s="6"/>
      <c r="N522" s="6"/>
      <c r="O522" s="6"/>
      <c r="P522" s="405"/>
      <c r="Q522" s="513"/>
      <c r="R522" s="344"/>
      <c r="S522" s="6"/>
      <c r="T522" s="6"/>
      <c r="U522" s="6"/>
      <c r="V522" s="6"/>
      <c r="W522" s="6"/>
      <c r="X522" s="6"/>
      <c r="Y522" s="6"/>
      <c r="Z522" s="6"/>
    </row>
    <row r="523" spans="1:26" x14ac:dyDescent="0.25">
      <c r="A523" s="6"/>
      <c r="E523" s="6"/>
      <c r="F523" s="6"/>
      <c r="G523" s="6"/>
      <c r="H523" s="6"/>
      <c r="I523" s="6"/>
      <c r="J523" s="6"/>
      <c r="K523" s="6"/>
      <c r="L523" s="6"/>
      <c r="M523" s="6"/>
      <c r="N523" s="6"/>
      <c r="O523" s="6"/>
      <c r="P523" s="373"/>
      <c r="Q523" s="408"/>
      <c r="R523" s="350"/>
      <c r="S523" s="6"/>
      <c r="T523" s="6"/>
      <c r="U523" s="6"/>
      <c r="V523" s="6"/>
      <c r="W523" s="6"/>
      <c r="X523" s="6"/>
      <c r="Y523" s="6"/>
      <c r="Z523" s="6"/>
    </row>
    <row r="524" spans="1:26" x14ac:dyDescent="0.25">
      <c r="A524" s="6"/>
      <c r="B524" s="729" t="s">
        <v>1130</v>
      </c>
      <c r="C524" s="729"/>
      <c r="D524" s="729"/>
      <c r="E524" s="729"/>
      <c r="F524" s="729"/>
      <c r="G524" s="729"/>
      <c r="H524" s="729"/>
      <c r="I524" s="729"/>
      <c r="J524" s="729"/>
      <c r="K524" s="729"/>
      <c r="L524" s="729"/>
      <c r="M524" s="729"/>
      <c r="N524" s="729"/>
      <c r="O524" s="729"/>
      <c r="P524" s="729"/>
      <c r="Q524" s="729"/>
      <c r="R524" s="729"/>
      <c r="S524" s="6"/>
      <c r="T524" s="6"/>
      <c r="U524" s="6"/>
      <c r="V524" s="6"/>
      <c r="W524" s="6"/>
      <c r="X524" s="6"/>
      <c r="Y524" s="6"/>
      <c r="Z524" s="6"/>
    </row>
    <row r="525" spans="1:26" ht="15.75" thickBot="1" x14ac:dyDescent="0.3">
      <c r="A525" s="6"/>
      <c r="B525" s="6"/>
      <c r="C525" s="6"/>
      <c r="D525" s="6"/>
      <c r="E525" s="6"/>
      <c r="F525" s="6"/>
      <c r="G525" s="6"/>
      <c r="H525" s="6"/>
      <c r="I525" s="6"/>
      <c r="S525" s="6"/>
      <c r="T525" s="6"/>
      <c r="U525" s="6"/>
      <c r="V525" s="6"/>
      <c r="W525" s="6"/>
      <c r="X525" s="6"/>
      <c r="Y525" s="6"/>
      <c r="Z525" s="6"/>
    </row>
    <row r="526" spans="1:26" ht="15.75" thickBot="1" x14ac:dyDescent="0.3">
      <c r="A526" s="6"/>
      <c r="B526" s="6"/>
      <c r="C526" s="6"/>
      <c r="D526" s="6"/>
      <c r="E526" s="6"/>
      <c r="F526" s="6"/>
      <c r="G526" s="6"/>
      <c r="H526" s="6"/>
      <c r="I526" s="6"/>
      <c r="J526" s="6"/>
      <c r="K526" s="6"/>
      <c r="L526" s="6"/>
      <c r="M526" s="6"/>
      <c r="N526" s="6"/>
      <c r="O526" s="6"/>
      <c r="P526" s="372" t="s">
        <v>1185</v>
      </c>
      <c r="Q526" s="530" t="e">
        <f>IF(Config="Circular",'Moment of Inertia (Circle)'!$AT$79,'Moment of Inertia'!$AW$79)</f>
        <v>#VALUE!</v>
      </c>
      <c r="R526" s="344" t="s">
        <v>38</v>
      </c>
      <c r="S526" s="6"/>
      <c r="T526" s="6"/>
      <c r="U526" s="6"/>
      <c r="V526" s="6"/>
      <c r="W526" s="6"/>
      <c r="X526" s="6"/>
      <c r="Y526" s="6"/>
      <c r="Z526" s="6"/>
    </row>
    <row r="527" spans="1:26" ht="15.75" thickBot="1" x14ac:dyDescent="0.3">
      <c r="A527" s="6"/>
      <c r="B527" s="6"/>
      <c r="C527" s="6"/>
      <c r="D527" s="6"/>
      <c r="E527" s="6"/>
      <c r="F527" s="6"/>
      <c r="G527" s="6"/>
      <c r="H527" s="6"/>
      <c r="I527" s="6"/>
      <c r="J527" s="6"/>
      <c r="K527" s="6"/>
      <c r="L527" s="6"/>
      <c r="M527" s="6"/>
      <c r="N527" s="6"/>
      <c r="O527" s="6"/>
      <c r="P527" s="6"/>
      <c r="Q527" s="408"/>
      <c r="R527" s="139"/>
      <c r="S527" s="6"/>
      <c r="T527" s="6"/>
      <c r="U527" s="6"/>
      <c r="V527" s="6"/>
      <c r="W527" s="6"/>
      <c r="X527" s="6"/>
      <c r="Y527" s="6"/>
      <c r="Z527" s="6"/>
    </row>
    <row r="528" spans="1:26" ht="15.75" thickBot="1" x14ac:dyDescent="0.3">
      <c r="A528" s="6"/>
      <c r="B528" s="6"/>
      <c r="C528" s="6"/>
      <c r="D528" s="6"/>
      <c r="E528" s="6"/>
      <c r="F528" s="6"/>
      <c r="G528" s="6"/>
      <c r="H528" s="6"/>
      <c r="I528" s="6"/>
      <c r="J528" s="6"/>
      <c r="K528" s="6"/>
      <c r="L528" s="6"/>
      <c r="M528" s="6"/>
      <c r="N528" s="6"/>
      <c r="O528" s="6"/>
      <c r="P528" s="503" t="s">
        <v>1186</v>
      </c>
      <c r="Q528" s="530" t="e">
        <f>IF(Config="Circular",'Moment of Inertia (Circle)'!$AP$79,'Moment of Inertia'!$AS$79)</f>
        <v>#VALUE!</v>
      </c>
      <c r="R528" s="344" t="s">
        <v>38</v>
      </c>
      <c r="S528" s="6"/>
      <c r="T528" s="6"/>
      <c r="U528" s="6"/>
      <c r="V528" s="6"/>
      <c r="W528" s="6"/>
      <c r="X528" s="6"/>
      <c r="Y528" s="6"/>
      <c r="Z528" s="6"/>
    </row>
    <row r="529" spans="1:26" x14ac:dyDescent="0.25">
      <c r="A529" s="6"/>
      <c r="B529" s="6"/>
      <c r="C529" s="6"/>
      <c r="D529" s="6"/>
      <c r="E529" s="6"/>
      <c r="F529" s="6"/>
      <c r="G529" s="6"/>
      <c r="H529" s="6"/>
      <c r="I529" s="6"/>
      <c r="J529" s="6"/>
      <c r="K529" s="6"/>
      <c r="L529" s="6"/>
      <c r="M529" s="6"/>
      <c r="N529" s="6"/>
      <c r="O529" s="6"/>
      <c r="Q529" s="140"/>
      <c r="R529" s="139"/>
      <c r="S529" s="6"/>
      <c r="T529" s="6"/>
      <c r="U529" s="6"/>
      <c r="V529" s="6"/>
      <c r="W529" s="6"/>
      <c r="X529" s="6"/>
      <c r="Y529" s="6"/>
      <c r="Z529" s="6"/>
    </row>
    <row r="530" spans="1:26" x14ac:dyDescent="0.25">
      <c r="A530" s="6"/>
      <c r="B530" s="6"/>
      <c r="C530" s="6"/>
      <c r="D530" s="6"/>
      <c r="E530" s="6"/>
      <c r="F530" s="6"/>
      <c r="G530" s="6"/>
      <c r="H530" s="6"/>
      <c r="I530" s="6"/>
      <c r="J530" s="6"/>
      <c r="K530" s="6"/>
      <c r="L530" s="6"/>
      <c r="M530" s="6"/>
      <c r="N530" s="6"/>
      <c r="O530" s="6"/>
      <c r="P530" s="6"/>
      <c r="Q530" s="139"/>
      <c r="R530" s="139"/>
      <c r="S530" s="6"/>
      <c r="T530" s="6"/>
      <c r="U530" s="6"/>
      <c r="V530" s="6"/>
      <c r="W530" s="6"/>
      <c r="X530" s="6"/>
      <c r="Y530" s="6"/>
      <c r="Z530" s="6"/>
    </row>
    <row r="531" spans="1:26" x14ac:dyDescent="0.25">
      <c r="A531" s="6"/>
      <c r="B531" s="6"/>
      <c r="C531" s="6"/>
      <c r="D531" s="6"/>
      <c r="E531" s="6"/>
      <c r="F531" s="6"/>
      <c r="G531" s="6"/>
      <c r="H531" s="6"/>
      <c r="I531" s="6"/>
      <c r="J531" s="6"/>
      <c r="K531" s="6"/>
      <c r="L531" s="6"/>
      <c r="M531" s="6"/>
      <c r="N531" s="6"/>
      <c r="O531" s="6"/>
      <c r="P531" s="6"/>
      <c r="Q531" s="139"/>
      <c r="R531" s="139"/>
      <c r="S531" s="6"/>
      <c r="T531" s="6"/>
      <c r="U531" s="6"/>
      <c r="V531" s="6"/>
      <c r="W531" s="6"/>
      <c r="X531" s="6"/>
      <c r="Y531" s="6"/>
      <c r="Z531" s="6"/>
    </row>
    <row r="532" spans="1:26" x14ac:dyDescent="0.25">
      <c r="A532" s="6"/>
      <c r="B532" s="6"/>
      <c r="C532" s="6"/>
      <c r="D532" s="6"/>
      <c r="E532" s="6"/>
      <c r="F532" s="6"/>
      <c r="G532" s="6"/>
      <c r="H532" s="6"/>
      <c r="I532" s="6"/>
      <c r="J532" s="6"/>
      <c r="K532" s="6"/>
      <c r="L532" s="6"/>
      <c r="M532" s="6"/>
      <c r="N532" s="6"/>
      <c r="O532" s="6"/>
      <c r="P532" s="6"/>
      <c r="Q532" s="139"/>
      <c r="R532" s="139"/>
      <c r="S532" s="6"/>
      <c r="T532" s="6"/>
      <c r="U532" s="6"/>
      <c r="V532" s="6"/>
      <c r="W532" s="6"/>
      <c r="X532" s="6"/>
      <c r="Y532" s="6"/>
      <c r="Z532" s="6"/>
    </row>
    <row r="533" spans="1:26" x14ac:dyDescent="0.25">
      <c r="A533" s="6"/>
      <c r="B533" s="6"/>
      <c r="C533" s="6"/>
      <c r="D533" s="6"/>
      <c r="E533" s="6"/>
      <c r="F533" s="6"/>
      <c r="G533" s="6"/>
      <c r="H533" s="6"/>
      <c r="I533" s="6"/>
      <c r="J533" s="6"/>
      <c r="K533" s="6"/>
      <c r="L533" s="6"/>
      <c r="M533" s="6"/>
      <c r="N533" s="6"/>
      <c r="O533" s="6"/>
      <c r="P533" s="6"/>
      <c r="Q533" s="139"/>
      <c r="R533" s="139"/>
      <c r="S533" s="6"/>
      <c r="T533" s="6"/>
      <c r="U533" s="6"/>
      <c r="V533" s="6"/>
      <c r="W533" s="6"/>
      <c r="X533" s="6"/>
      <c r="Y533" s="6"/>
      <c r="Z533" s="6"/>
    </row>
    <row r="534" spans="1:26" x14ac:dyDescent="0.25">
      <c r="A534" s="6"/>
      <c r="B534" s="6"/>
      <c r="C534" s="6"/>
      <c r="D534" s="6"/>
      <c r="E534" s="6"/>
      <c r="F534" s="6"/>
      <c r="G534" s="6"/>
      <c r="H534" s="6"/>
      <c r="I534" s="6"/>
      <c r="J534" s="6"/>
      <c r="K534" s="6"/>
      <c r="L534" s="6"/>
      <c r="M534" s="6"/>
      <c r="N534" s="6"/>
      <c r="O534" s="6"/>
      <c r="P534" s="6"/>
      <c r="Q534" s="139"/>
      <c r="R534" s="139"/>
      <c r="S534" s="6"/>
      <c r="T534" s="6"/>
      <c r="U534" s="6"/>
      <c r="V534" s="6"/>
      <c r="W534" s="6"/>
      <c r="X534" s="6"/>
      <c r="Y534" s="6"/>
      <c r="Z534" s="6"/>
    </row>
    <row r="535" spans="1:26" x14ac:dyDescent="0.25">
      <c r="A535" s="6"/>
      <c r="B535" s="6"/>
      <c r="C535" s="6"/>
      <c r="D535" s="6"/>
      <c r="E535" s="6"/>
      <c r="F535" s="6"/>
      <c r="G535" s="6"/>
      <c r="H535" s="6"/>
      <c r="I535" s="6"/>
      <c r="J535" s="6"/>
      <c r="K535" s="6"/>
      <c r="L535" s="6"/>
      <c r="M535" s="6"/>
      <c r="N535" s="6"/>
      <c r="O535" s="6"/>
      <c r="P535" s="6"/>
      <c r="Q535" s="139"/>
      <c r="R535" s="139"/>
      <c r="S535" s="6"/>
      <c r="T535" s="6"/>
      <c r="U535" s="6"/>
      <c r="V535" s="6"/>
      <c r="W535" s="6"/>
      <c r="X535" s="6"/>
      <c r="Y535" s="6"/>
      <c r="Z535" s="6"/>
    </row>
    <row r="536" spans="1:26" x14ac:dyDescent="0.25">
      <c r="A536" s="6"/>
      <c r="B536" s="6"/>
      <c r="C536" s="6"/>
      <c r="D536" s="6"/>
      <c r="E536" s="6"/>
      <c r="F536" s="6"/>
      <c r="G536" s="6"/>
      <c r="H536" s="6"/>
      <c r="I536" s="6"/>
      <c r="J536" s="6"/>
      <c r="K536" s="6"/>
      <c r="L536" s="6"/>
      <c r="M536" s="6"/>
      <c r="N536" s="6"/>
      <c r="O536" s="6"/>
      <c r="P536" s="6"/>
      <c r="Q536" s="139"/>
      <c r="R536" s="139"/>
      <c r="S536" s="6"/>
      <c r="T536" s="6"/>
      <c r="U536" s="6"/>
      <c r="V536" s="6"/>
      <c r="W536" s="6"/>
      <c r="X536" s="6"/>
      <c r="Y536" s="6"/>
      <c r="Z536" s="6"/>
    </row>
    <row r="537" spans="1:26" x14ac:dyDescent="0.25">
      <c r="A537" s="6"/>
      <c r="B537" s="6"/>
      <c r="C537" s="6"/>
      <c r="D537" s="6"/>
      <c r="E537" s="6"/>
      <c r="F537" s="6"/>
      <c r="G537" s="6"/>
      <c r="H537" s="6"/>
      <c r="I537" s="6"/>
      <c r="J537" s="6"/>
      <c r="K537" s="6"/>
      <c r="L537" s="6"/>
      <c r="M537" s="6"/>
      <c r="N537" s="6"/>
      <c r="O537" s="6"/>
      <c r="P537" s="6"/>
      <c r="Q537" s="139"/>
      <c r="R537" s="139"/>
      <c r="S537" s="6"/>
      <c r="T537" s="6"/>
      <c r="U537" s="6"/>
      <c r="V537" s="6"/>
      <c r="W537" s="6"/>
      <c r="X537" s="6"/>
      <c r="Y537" s="6"/>
      <c r="Z537" s="6"/>
    </row>
    <row r="538" spans="1:26" x14ac:dyDescent="0.25">
      <c r="A538" s="6"/>
      <c r="B538" s="6"/>
      <c r="C538" s="6"/>
      <c r="D538" s="6"/>
      <c r="E538" s="6"/>
      <c r="F538" s="6"/>
      <c r="G538" s="6"/>
      <c r="H538" s="6"/>
      <c r="I538" s="6"/>
      <c r="J538" s="6"/>
      <c r="K538" s="6"/>
      <c r="L538" s="6"/>
      <c r="M538" s="6"/>
      <c r="N538" s="6"/>
      <c r="O538" s="6"/>
      <c r="P538" s="6"/>
      <c r="Q538" s="139"/>
      <c r="R538" s="139"/>
      <c r="S538" s="6"/>
      <c r="T538" s="6"/>
      <c r="U538" s="6"/>
      <c r="V538" s="6"/>
      <c r="W538" s="6"/>
      <c r="X538" s="6"/>
      <c r="Y538" s="6"/>
      <c r="Z538" s="6"/>
    </row>
    <row r="539" spans="1:26" x14ac:dyDescent="0.25">
      <c r="A539" s="6"/>
      <c r="B539" s="6"/>
      <c r="C539" s="6"/>
      <c r="D539" s="6"/>
      <c r="E539" s="6"/>
      <c r="F539" s="6"/>
      <c r="G539" s="6"/>
      <c r="H539" s="6"/>
      <c r="I539" s="6"/>
      <c r="J539" s="6"/>
      <c r="K539" s="6"/>
      <c r="L539" s="6"/>
      <c r="M539" s="6"/>
      <c r="N539" s="6"/>
      <c r="O539" s="6"/>
      <c r="P539" s="6"/>
      <c r="Q539" s="139"/>
      <c r="R539" s="139"/>
      <c r="S539" s="6"/>
      <c r="T539" s="6"/>
      <c r="U539" s="6"/>
      <c r="V539" s="6"/>
      <c r="W539" s="6"/>
      <c r="X539" s="6"/>
      <c r="Y539" s="6"/>
      <c r="Z539" s="6"/>
    </row>
    <row r="540" spans="1:26" x14ac:dyDescent="0.25">
      <c r="A540" s="6"/>
      <c r="B540" s="6"/>
      <c r="C540" s="6"/>
      <c r="D540" s="6"/>
      <c r="E540" s="6"/>
      <c r="F540" s="6"/>
      <c r="G540" s="6"/>
      <c r="H540" s="6"/>
      <c r="I540" s="6"/>
      <c r="J540" s="6"/>
      <c r="K540" s="6"/>
      <c r="L540" s="6"/>
      <c r="M540" s="6"/>
      <c r="N540" s="6"/>
      <c r="O540" s="6"/>
      <c r="P540" s="6"/>
      <c r="Q540" s="139"/>
      <c r="R540" s="139"/>
      <c r="S540" s="6"/>
      <c r="T540" s="6"/>
      <c r="U540" s="6"/>
      <c r="V540" s="6"/>
      <c r="W540" s="6"/>
      <c r="X540" s="6"/>
      <c r="Y540" s="6"/>
      <c r="Z540" s="6"/>
    </row>
    <row r="541" spans="1:26" x14ac:dyDescent="0.25">
      <c r="A541" s="6"/>
      <c r="B541" s="6"/>
      <c r="C541" s="6"/>
      <c r="D541" s="6"/>
      <c r="E541" s="6"/>
      <c r="F541" s="6"/>
      <c r="G541" s="6"/>
      <c r="H541" s="6"/>
      <c r="I541" s="6"/>
      <c r="J541" s="6"/>
      <c r="K541" s="6"/>
      <c r="L541" s="6"/>
      <c r="M541" s="6"/>
      <c r="N541" s="6"/>
      <c r="O541" s="6"/>
      <c r="P541" s="6"/>
      <c r="Q541" s="139"/>
      <c r="R541" s="139"/>
      <c r="S541" s="6"/>
      <c r="T541" s="6"/>
      <c r="U541" s="6"/>
      <c r="V541" s="6"/>
      <c r="W541" s="6"/>
      <c r="X541" s="6"/>
      <c r="Y541" s="6"/>
      <c r="Z541" s="6"/>
    </row>
    <row r="542" spans="1:26" x14ac:dyDescent="0.25">
      <c r="A542" s="6"/>
      <c r="B542" s="6"/>
      <c r="C542" s="6"/>
      <c r="D542" s="6"/>
      <c r="E542" s="6"/>
      <c r="F542" s="6"/>
      <c r="G542" s="6"/>
      <c r="H542" s="6"/>
      <c r="I542" s="6"/>
      <c r="J542" s="6"/>
      <c r="K542" s="6"/>
      <c r="L542" s="6"/>
      <c r="M542" s="6"/>
      <c r="N542" s="6"/>
      <c r="O542" s="6"/>
      <c r="P542" s="6"/>
      <c r="Q542" s="139"/>
      <c r="R542" s="139"/>
      <c r="S542" s="6"/>
      <c r="T542" s="6"/>
      <c r="U542" s="6"/>
      <c r="V542" s="6"/>
      <c r="W542" s="6"/>
      <c r="X542" s="6"/>
      <c r="Y542" s="6"/>
      <c r="Z542" s="6"/>
    </row>
    <row r="543" spans="1:26" x14ac:dyDescent="0.25">
      <c r="A543" s="6"/>
      <c r="B543" s="6"/>
      <c r="C543" s="6"/>
      <c r="D543" s="6"/>
      <c r="E543" s="6"/>
      <c r="F543" s="6"/>
      <c r="G543" s="6"/>
      <c r="H543" s="6"/>
      <c r="I543" s="6"/>
      <c r="J543" s="6"/>
      <c r="K543" s="6"/>
      <c r="L543" s="6"/>
      <c r="M543" s="6"/>
      <c r="N543" s="6"/>
      <c r="O543" s="6"/>
      <c r="P543" s="6"/>
      <c r="Q543" s="139"/>
      <c r="R543" s="139"/>
      <c r="S543" s="6"/>
      <c r="T543" s="6"/>
      <c r="U543" s="6"/>
      <c r="V543" s="6"/>
      <c r="W543" s="6"/>
      <c r="X543" s="6"/>
      <c r="Y543" s="6"/>
      <c r="Z543" s="6"/>
    </row>
    <row r="544" spans="1:26" x14ac:dyDescent="0.25">
      <c r="A544" s="6"/>
      <c r="B544" s="6"/>
      <c r="C544" s="6"/>
      <c r="D544" s="6"/>
      <c r="E544" s="6"/>
      <c r="F544" s="6"/>
      <c r="G544" s="6"/>
      <c r="H544" s="6"/>
      <c r="I544" s="6"/>
      <c r="J544" s="6"/>
      <c r="K544" s="6"/>
      <c r="L544" s="6"/>
      <c r="M544" s="6"/>
      <c r="N544" s="6"/>
      <c r="O544" s="6"/>
      <c r="P544" s="6"/>
      <c r="Q544" s="139"/>
      <c r="R544" s="139"/>
      <c r="S544" s="6"/>
      <c r="T544" s="6"/>
      <c r="U544" s="6"/>
      <c r="V544" s="6"/>
      <c r="W544" s="6"/>
      <c r="X544" s="6"/>
      <c r="Y544" s="6"/>
      <c r="Z544" s="6"/>
    </row>
    <row r="545" spans="1:26" x14ac:dyDescent="0.25">
      <c r="A545" s="6"/>
      <c r="B545" s="6"/>
      <c r="C545" s="6"/>
      <c r="D545" s="6"/>
      <c r="E545" s="6"/>
      <c r="F545" s="6"/>
      <c r="G545" s="6"/>
      <c r="H545" s="6"/>
      <c r="I545" s="6"/>
      <c r="J545" s="6"/>
      <c r="K545" s="6"/>
      <c r="L545" s="6"/>
      <c r="M545" s="6"/>
      <c r="N545" s="6"/>
      <c r="O545" s="6"/>
      <c r="P545" s="6"/>
      <c r="Q545" s="6"/>
      <c r="R545" s="6"/>
      <c r="S545" s="6"/>
      <c r="T545" s="6"/>
      <c r="U545" s="6"/>
      <c r="V545" s="6"/>
      <c r="W545" s="6"/>
      <c r="X545" s="6"/>
      <c r="Y545" s="6"/>
      <c r="Z545" s="6"/>
    </row>
    <row r="546" spans="1:26" x14ac:dyDescent="0.25">
      <c r="A546" s="6"/>
      <c r="B546" s="6"/>
      <c r="C546" s="6"/>
      <c r="D546" s="6"/>
      <c r="E546" s="6"/>
      <c r="F546" s="6"/>
      <c r="G546" s="6"/>
      <c r="H546" s="6"/>
      <c r="I546" s="6"/>
      <c r="J546" s="6"/>
      <c r="K546" s="6"/>
      <c r="L546" s="6"/>
      <c r="M546" s="6"/>
      <c r="N546" s="6"/>
      <c r="O546" s="6"/>
      <c r="P546" s="6"/>
      <c r="Q546" s="6"/>
      <c r="R546" s="6"/>
      <c r="S546" s="6"/>
      <c r="T546" s="6"/>
      <c r="U546" s="6"/>
      <c r="V546" s="6"/>
      <c r="W546" s="6"/>
      <c r="X546" s="6"/>
      <c r="Y546" s="6"/>
      <c r="Z546" s="6"/>
    </row>
    <row r="547" spans="1:26" x14ac:dyDescent="0.25">
      <c r="A547" s="6"/>
      <c r="B547" s="6"/>
      <c r="C547" s="6"/>
      <c r="D547" s="6"/>
      <c r="E547" s="6"/>
      <c r="F547" s="6"/>
      <c r="G547" s="6"/>
      <c r="H547" s="6"/>
      <c r="I547" s="6"/>
      <c r="J547" s="6"/>
      <c r="K547" s="6"/>
      <c r="L547" s="6"/>
      <c r="M547" s="6"/>
      <c r="N547" s="6"/>
      <c r="O547" s="6"/>
      <c r="P547" s="6"/>
      <c r="Q547" s="6"/>
      <c r="R547" s="6"/>
      <c r="S547" s="6"/>
      <c r="T547" s="6"/>
      <c r="U547" s="6"/>
      <c r="V547" s="6"/>
      <c r="W547" s="6"/>
      <c r="X547" s="6"/>
      <c r="Y547" s="6"/>
      <c r="Z547" s="6"/>
    </row>
    <row r="548" spans="1:26" x14ac:dyDescent="0.25">
      <c r="A548" s="6"/>
      <c r="B548" s="6"/>
      <c r="C548" s="6"/>
      <c r="D548" s="6"/>
      <c r="E548" s="6"/>
      <c r="F548" s="6"/>
      <c r="G548" s="6"/>
      <c r="H548" s="6"/>
      <c r="I548" s="6"/>
      <c r="J548" s="6"/>
      <c r="K548" s="6"/>
      <c r="L548" s="6"/>
      <c r="M548" s="6"/>
      <c r="N548" s="6"/>
      <c r="O548" s="6"/>
      <c r="P548" s="6"/>
      <c r="Q548" s="6"/>
      <c r="R548" s="6"/>
      <c r="S548" s="6"/>
      <c r="T548" s="6"/>
      <c r="U548" s="6"/>
      <c r="V548" s="6"/>
      <c r="W548" s="6"/>
      <c r="X548" s="6"/>
      <c r="Y548" s="6"/>
      <c r="Z548" s="6"/>
    </row>
    <row r="549" spans="1:26" x14ac:dyDescent="0.25">
      <c r="A549" s="6"/>
      <c r="B549" s="6"/>
      <c r="C549" s="6"/>
      <c r="D549" s="6"/>
      <c r="E549" s="6"/>
      <c r="F549" s="6"/>
      <c r="G549" s="6"/>
      <c r="H549" s="6"/>
      <c r="I549" s="6"/>
      <c r="J549" s="6"/>
      <c r="K549" s="6"/>
      <c r="L549" s="6"/>
      <c r="M549" s="6"/>
      <c r="N549" s="6"/>
      <c r="O549" s="6"/>
      <c r="P549" s="6"/>
      <c r="Q549" s="6"/>
      <c r="R549" s="6"/>
      <c r="S549" s="6"/>
      <c r="T549" s="6"/>
      <c r="U549" s="6"/>
      <c r="V549" s="6"/>
      <c r="W549" s="6"/>
      <c r="X549" s="6"/>
      <c r="Y549" s="6"/>
      <c r="Z549" s="6"/>
    </row>
    <row r="550" spans="1:26" x14ac:dyDescent="0.25">
      <c r="A550" s="6"/>
      <c r="B550" s="6"/>
      <c r="C550" s="6"/>
      <c r="D550" s="6"/>
      <c r="E550" s="6"/>
      <c r="F550" s="6"/>
      <c r="G550" s="6"/>
      <c r="H550" s="6"/>
      <c r="I550" s="6"/>
      <c r="J550" s="6"/>
      <c r="K550" s="6"/>
      <c r="L550" s="6"/>
      <c r="M550" s="6"/>
      <c r="N550" s="6"/>
      <c r="O550" s="6"/>
      <c r="P550" s="6"/>
      <c r="Q550" s="6"/>
      <c r="R550" s="6"/>
      <c r="S550" s="6"/>
      <c r="T550" s="6"/>
      <c r="U550" s="6"/>
      <c r="V550" s="6"/>
      <c r="W550" s="6"/>
      <c r="X550" s="6"/>
      <c r="Y550" s="6"/>
      <c r="Z550" s="6"/>
    </row>
    <row r="551" spans="1:26" x14ac:dyDescent="0.25">
      <c r="A551" s="6"/>
      <c r="B551" s="6"/>
      <c r="C551" s="6"/>
      <c r="D551" s="6"/>
      <c r="E551" s="6"/>
      <c r="F551" s="6"/>
      <c r="G551" s="6"/>
      <c r="H551" s="6"/>
      <c r="I551" s="6"/>
      <c r="J551" s="6"/>
      <c r="K551" s="6"/>
      <c r="L551" s="6"/>
      <c r="M551" s="6"/>
      <c r="N551" s="6"/>
      <c r="O551" s="6"/>
      <c r="P551" s="6"/>
      <c r="Q551" s="6"/>
      <c r="R551" s="6"/>
      <c r="S551" s="6"/>
      <c r="T551" s="6"/>
      <c r="U551" s="6"/>
      <c r="V551" s="6"/>
      <c r="W551" s="6"/>
      <c r="X551" s="6"/>
      <c r="Y551" s="6"/>
      <c r="Z551" s="6"/>
    </row>
    <row r="552" spans="1:26" x14ac:dyDescent="0.25">
      <c r="A552" s="6"/>
      <c r="B552" s="6"/>
      <c r="C552" s="6"/>
      <c r="D552" s="6"/>
      <c r="E552" s="6"/>
      <c r="F552" s="6"/>
      <c r="G552" s="6"/>
      <c r="H552" s="6"/>
      <c r="I552" s="6"/>
      <c r="J552" s="6"/>
      <c r="K552" s="6"/>
      <c r="L552" s="6"/>
      <c r="M552" s="6"/>
      <c r="N552" s="6"/>
      <c r="O552" s="6"/>
      <c r="P552" s="6"/>
      <c r="Q552" s="6"/>
      <c r="R552" s="6"/>
      <c r="S552" s="6"/>
      <c r="T552" s="6"/>
      <c r="U552" s="6"/>
      <c r="V552" s="6"/>
      <c r="W552" s="6"/>
      <c r="X552" s="6"/>
      <c r="Y552" s="6"/>
      <c r="Z552" s="6"/>
    </row>
    <row r="553" spans="1:26" x14ac:dyDescent="0.25">
      <c r="A553" s="6"/>
      <c r="B553" s="6"/>
      <c r="C553" s="6"/>
      <c r="D553" s="6"/>
      <c r="E553" s="6"/>
      <c r="F553" s="6"/>
      <c r="G553" s="6"/>
      <c r="H553" s="6"/>
      <c r="I553" s="6"/>
      <c r="J553" s="6"/>
      <c r="K553" s="6"/>
      <c r="L553" s="6"/>
      <c r="M553" s="6"/>
      <c r="N553" s="6"/>
      <c r="O553" s="6"/>
      <c r="P553" s="6"/>
      <c r="Q553" s="6"/>
      <c r="R553" s="6"/>
      <c r="S553" s="6"/>
      <c r="T553" s="6"/>
      <c r="U553" s="6"/>
      <c r="V553" s="6"/>
      <c r="W553" s="6"/>
      <c r="X553" s="6"/>
      <c r="Y553" s="6"/>
      <c r="Z553" s="6"/>
    </row>
    <row r="554" spans="1:26" x14ac:dyDescent="0.25">
      <c r="A554" s="6"/>
      <c r="B554" s="6"/>
      <c r="C554" s="6"/>
      <c r="D554" s="6"/>
      <c r="E554" s="6"/>
      <c r="F554" s="6"/>
      <c r="G554" s="6"/>
      <c r="H554" s="6"/>
      <c r="I554" s="6"/>
      <c r="J554" s="6"/>
      <c r="K554" s="6"/>
      <c r="L554" s="6"/>
      <c r="M554" s="6"/>
      <c r="N554" s="6"/>
      <c r="O554" s="6"/>
      <c r="P554" s="6"/>
      <c r="Q554" s="6"/>
      <c r="R554" s="6"/>
      <c r="S554" s="6"/>
      <c r="T554" s="6"/>
      <c r="U554" s="6"/>
      <c r="V554" s="6"/>
      <c r="W554" s="6"/>
      <c r="X554" s="6"/>
      <c r="Y554" s="6"/>
      <c r="Z554" s="6"/>
    </row>
    <row r="555" spans="1:26" x14ac:dyDescent="0.25">
      <c r="A555" s="6"/>
      <c r="B555" s="6"/>
      <c r="C555" s="6"/>
      <c r="D555" s="6"/>
      <c r="E555" s="6"/>
      <c r="F555" s="6"/>
      <c r="G555" s="6"/>
      <c r="H555" s="6"/>
      <c r="I555" s="6"/>
      <c r="J555" s="6"/>
      <c r="K555" s="6"/>
      <c r="L555" s="6"/>
      <c r="M555" s="6"/>
      <c r="N555" s="6"/>
      <c r="O555" s="6"/>
      <c r="P555" s="6"/>
      <c r="Q555" s="6"/>
      <c r="R555" s="6"/>
      <c r="S555" s="6"/>
      <c r="T555" s="6"/>
      <c r="U555" s="6"/>
      <c r="V555" s="6"/>
      <c r="W555" s="6"/>
      <c r="X555" s="6"/>
      <c r="Y555" s="6"/>
      <c r="Z555" s="6"/>
    </row>
    <row r="556" spans="1:26" x14ac:dyDescent="0.25">
      <c r="A556" s="6"/>
      <c r="B556" s="6"/>
      <c r="C556" s="6"/>
      <c r="D556" s="6"/>
      <c r="E556" s="6"/>
      <c r="F556" s="6"/>
      <c r="G556" s="6"/>
      <c r="H556" s="6"/>
      <c r="I556" s="6"/>
      <c r="J556" s="6"/>
      <c r="K556" s="6"/>
      <c r="L556" s="6"/>
      <c r="M556" s="6"/>
      <c r="N556" s="6"/>
      <c r="O556" s="6"/>
      <c r="P556" s="6"/>
      <c r="Q556" s="6"/>
      <c r="R556" s="6"/>
      <c r="S556" s="6"/>
      <c r="T556" s="6"/>
      <c r="U556" s="6"/>
      <c r="V556" s="6"/>
      <c r="W556" s="6"/>
      <c r="X556" s="6"/>
      <c r="Y556" s="6"/>
      <c r="Z556" s="6"/>
    </row>
    <row r="557" spans="1:26" x14ac:dyDescent="0.25">
      <c r="A557" s="6"/>
      <c r="B557" s="6"/>
      <c r="C557" s="6"/>
      <c r="D557" s="6"/>
      <c r="E557" s="6"/>
      <c r="F557" s="6"/>
      <c r="G557" s="6"/>
      <c r="H557" s="6"/>
      <c r="I557" s="6"/>
      <c r="J557" s="6"/>
      <c r="K557" s="6"/>
      <c r="L557" s="6"/>
      <c r="M557" s="6"/>
      <c r="N557" s="6"/>
      <c r="O557" s="6"/>
      <c r="P557" s="6"/>
      <c r="Q557" s="6"/>
      <c r="R557" s="6"/>
      <c r="S557" s="6"/>
      <c r="T557" s="6"/>
      <c r="U557" s="6"/>
      <c r="V557" s="6"/>
      <c r="W557" s="6"/>
      <c r="X557" s="6"/>
      <c r="Y557" s="6"/>
      <c r="Z557" s="6"/>
    </row>
    <row r="558" spans="1:26" x14ac:dyDescent="0.25">
      <c r="A558" s="6"/>
      <c r="B558" s="6"/>
      <c r="C558" s="6"/>
      <c r="D558" s="6"/>
      <c r="E558" s="6"/>
      <c r="F558" s="6"/>
      <c r="G558" s="6"/>
      <c r="H558" s="6"/>
      <c r="I558" s="6"/>
      <c r="J558" s="6"/>
      <c r="K558" s="6"/>
      <c r="L558" s="6"/>
      <c r="M558" s="6"/>
      <c r="N558" s="6"/>
      <c r="O558" s="6"/>
      <c r="P558" s="6"/>
      <c r="Q558" s="6"/>
      <c r="R558" s="6"/>
      <c r="S558" s="6"/>
      <c r="T558" s="6"/>
      <c r="U558" s="6"/>
      <c r="V558" s="6"/>
      <c r="W558" s="6"/>
      <c r="X558" s="6"/>
      <c r="Y558" s="6"/>
      <c r="Z558" s="6"/>
    </row>
    <row r="559" spans="1:26" x14ac:dyDescent="0.25">
      <c r="A559" s="6"/>
      <c r="B559" s="6"/>
      <c r="C559" s="6"/>
      <c r="D559" s="6"/>
      <c r="E559" s="6"/>
      <c r="F559" s="6"/>
      <c r="G559" s="6"/>
      <c r="H559" s="6"/>
      <c r="I559" s="6"/>
      <c r="J559" s="6"/>
      <c r="K559" s="6"/>
      <c r="L559" s="6"/>
      <c r="M559" s="6"/>
      <c r="N559" s="6"/>
      <c r="O559" s="6"/>
      <c r="P559" s="6"/>
      <c r="Q559" s="6"/>
      <c r="R559" s="6"/>
      <c r="S559" s="6"/>
      <c r="T559" s="6"/>
      <c r="U559" s="6"/>
      <c r="V559" s="6"/>
      <c r="W559" s="6"/>
      <c r="X559" s="6"/>
      <c r="Y559" s="6"/>
      <c r="Z559" s="6"/>
    </row>
    <row r="560" spans="1:26" x14ac:dyDescent="0.25">
      <c r="A560" s="6"/>
      <c r="B560" s="6"/>
      <c r="C560" s="6"/>
      <c r="D560" s="6"/>
      <c r="E560" s="6"/>
      <c r="F560" s="6"/>
      <c r="G560" s="6"/>
      <c r="H560" s="6"/>
      <c r="I560" s="6"/>
      <c r="J560" s="6"/>
      <c r="K560" s="6"/>
      <c r="L560" s="6"/>
      <c r="M560" s="6"/>
      <c r="N560" s="6"/>
      <c r="O560" s="6"/>
      <c r="P560" s="6"/>
      <c r="Q560" s="6"/>
      <c r="R560" s="6"/>
      <c r="S560" s="6"/>
      <c r="T560" s="6"/>
      <c r="U560" s="6"/>
      <c r="V560" s="6"/>
      <c r="W560" s="6"/>
      <c r="X560" s="6"/>
      <c r="Y560" s="6"/>
      <c r="Z560" s="6"/>
    </row>
    <row r="561" spans="1:26" x14ac:dyDescent="0.25">
      <c r="A561" s="6"/>
      <c r="B561" s="6"/>
      <c r="C561" s="6"/>
      <c r="D561" s="6"/>
      <c r="E561" s="6"/>
      <c r="F561" s="6"/>
      <c r="G561" s="6"/>
      <c r="H561" s="6"/>
      <c r="I561" s="6"/>
      <c r="J561" s="6"/>
      <c r="K561" s="6"/>
      <c r="L561" s="6"/>
      <c r="M561" s="6"/>
      <c r="N561" s="6"/>
      <c r="O561" s="6"/>
      <c r="P561" s="6"/>
      <c r="Q561" s="6"/>
      <c r="R561" s="6"/>
      <c r="S561" s="6"/>
      <c r="T561" s="6"/>
      <c r="U561" s="6"/>
      <c r="V561" s="6"/>
      <c r="W561" s="6"/>
      <c r="X561" s="6"/>
      <c r="Y561" s="6"/>
      <c r="Z561" s="6"/>
    </row>
    <row r="562" spans="1:26" x14ac:dyDescent="0.25">
      <c r="A562" s="6"/>
      <c r="B562" s="6"/>
      <c r="C562" s="6"/>
      <c r="D562" s="6"/>
      <c r="E562" s="6"/>
      <c r="F562" s="6"/>
      <c r="G562" s="6"/>
      <c r="H562" s="6"/>
      <c r="I562" s="6"/>
      <c r="J562" s="6"/>
      <c r="K562" s="6"/>
      <c r="L562" s="6"/>
      <c r="M562" s="6"/>
      <c r="N562" s="6"/>
      <c r="O562" s="6"/>
      <c r="P562" s="6"/>
      <c r="Q562" s="6"/>
      <c r="R562" s="6"/>
      <c r="S562" s="6"/>
      <c r="T562" s="6"/>
      <c r="U562" s="6"/>
      <c r="V562" s="6"/>
      <c r="W562" s="6"/>
      <c r="X562" s="6"/>
      <c r="Y562" s="6"/>
      <c r="Z562" s="6"/>
    </row>
    <row r="563" spans="1:26" x14ac:dyDescent="0.25">
      <c r="A563" s="6"/>
      <c r="B563" s="6"/>
      <c r="C563" s="6"/>
      <c r="D563" s="6"/>
      <c r="E563" s="6"/>
      <c r="F563" s="6"/>
      <c r="G563" s="6"/>
      <c r="H563" s="6"/>
      <c r="I563" s="6"/>
      <c r="J563" s="6"/>
      <c r="K563" s="6"/>
      <c r="L563" s="6"/>
      <c r="M563" s="6"/>
      <c r="N563" s="6"/>
      <c r="O563" s="6"/>
      <c r="P563" s="6"/>
      <c r="Q563" s="6"/>
      <c r="R563" s="6"/>
      <c r="S563" s="6"/>
      <c r="T563" s="6"/>
      <c r="U563" s="6"/>
      <c r="V563" s="6"/>
      <c r="W563" s="6"/>
      <c r="X563" s="6"/>
      <c r="Y563" s="6"/>
      <c r="Z563" s="6"/>
    </row>
    <row r="564" spans="1:26" x14ac:dyDescent="0.25">
      <c r="A564" s="6"/>
      <c r="B564" s="6"/>
      <c r="C564" s="6"/>
      <c r="D564" s="6"/>
      <c r="E564" s="6"/>
      <c r="F564" s="6"/>
      <c r="G564" s="6"/>
      <c r="H564" s="6"/>
      <c r="I564" s="6"/>
      <c r="J564" s="6"/>
      <c r="K564" s="6"/>
      <c r="L564" s="6"/>
      <c r="M564" s="6"/>
      <c r="N564" s="6"/>
      <c r="O564" s="6"/>
      <c r="P564" s="6"/>
      <c r="Q564" s="6"/>
      <c r="R564" s="6"/>
      <c r="S564" s="6"/>
      <c r="T564" s="6"/>
      <c r="U564" s="6"/>
      <c r="V564" s="6"/>
      <c r="W564" s="6"/>
      <c r="X564" s="6"/>
      <c r="Y564" s="6"/>
      <c r="Z564" s="6"/>
    </row>
    <row r="565" spans="1:26" x14ac:dyDescent="0.25">
      <c r="A565" s="6"/>
      <c r="B565" s="6"/>
      <c r="C565" s="6"/>
      <c r="D565" s="6"/>
      <c r="E565" s="6"/>
      <c r="F565" s="6"/>
      <c r="G565" s="6"/>
      <c r="H565" s="6"/>
      <c r="I565" s="6"/>
      <c r="J565" s="6"/>
      <c r="K565" s="6"/>
      <c r="L565" s="6"/>
      <c r="M565" s="6"/>
      <c r="N565" s="6"/>
      <c r="O565" s="6"/>
      <c r="P565" s="6"/>
      <c r="Q565" s="6"/>
      <c r="R565" s="6"/>
      <c r="S565" s="6"/>
      <c r="T565" s="6"/>
      <c r="U565" s="6"/>
      <c r="V565" s="6"/>
      <c r="W565" s="6"/>
      <c r="X565" s="6"/>
      <c r="Y565" s="6"/>
      <c r="Z565" s="6"/>
    </row>
    <row r="566" spans="1:26" x14ac:dyDescent="0.25">
      <c r="A566" s="6"/>
      <c r="B566" s="6"/>
      <c r="C566" s="6"/>
      <c r="D566" s="6"/>
      <c r="E566" s="6"/>
      <c r="F566" s="6"/>
      <c r="G566" s="6"/>
      <c r="H566" s="6"/>
      <c r="I566" s="6"/>
      <c r="J566" s="6"/>
      <c r="K566" s="6"/>
      <c r="L566" s="6"/>
      <c r="M566" s="6"/>
      <c r="N566" s="6"/>
      <c r="O566" s="6"/>
      <c r="P566" s="6"/>
      <c r="Q566" s="6"/>
      <c r="R566" s="6"/>
      <c r="S566" s="6"/>
      <c r="T566" s="6"/>
      <c r="U566" s="6"/>
      <c r="V566" s="6"/>
      <c r="W566" s="6"/>
      <c r="X566" s="6"/>
      <c r="Y566" s="6"/>
      <c r="Z566" s="6"/>
    </row>
    <row r="567" spans="1:26" x14ac:dyDescent="0.25">
      <c r="A567" s="6"/>
      <c r="B567" s="6"/>
      <c r="C567" s="6"/>
      <c r="D567" s="6"/>
      <c r="E567" s="6"/>
      <c r="F567" s="6"/>
      <c r="G567" s="6"/>
      <c r="H567" s="6"/>
      <c r="I567" s="6"/>
      <c r="J567" s="6"/>
      <c r="K567" s="6"/>
      <c r="L567" s="6"/>
      <c r="M567" s="6"/>
      <c r="N567" s="6"/>
      <c r="O567" s="6"/>
      <c r="P567" s="6"/>
      <c r="Q567" s="6"/>
      <c r="R567" s="6"/>
      <c r="S567" s="6"/>
      <c r="T567" s="6"/>
      <c r="U567" s="6"/>
      <c r="V567" s="6"/>
      <c r="W567" s="6"/>
      <c r="X567" s="6"/>
      <c r="Y567" s="6"/>
      <c r="Z567" s="6"/>
    </row>
    <row r="568" spans="1:26" x14ac:dyDescent="0.25">
      <c r="A568" s="6"/>
      <c r="B568" s="6"/>
      <c r="C568" s="6"/>
      <c r="D568" s="6"/>
      <c r="E568" s="6"/>
      <c r="F568" s="6"/>
      <c r="G568" s="6"/>
      <c r="H568" s="6"/>
      <c r="I568" s="6"/>
      <c r="J568" s="6"/>
      <c r="K568" s="6"/>
      <c r="L568" s="6"/>
      <c r="M568" s="6"/>
      <c r="N568" s="6"/>
      <c r="O568" s="6"/>
      <c r="P568" s="6"/>
      <c r="Q568" s="6"/>
      <c r="R568" s="6"/>
      <c r="S568" s="6"/>
      <c r="T568" s="6"/>
      <c r="U568" s="6"/>
      <c r="V568" s="6"/>
      <c r="W568" s="6"/>
      <c r="X568" s="6"/>
      <c r="Y568" s="6"/>
      <c r="Z568" s="6"/>
    </row>
    <row r="569" spans="1:26" x14ac:dyDescent="0.25">
      <c r="A569" s="6"/>
      <c r="B569" s="6"/>
      <c r="C569" s="6"/>
      <c r="D569" s="6"/>
      <c r="E569" s="6"/>
      <c r="F569" s="6"/>
      <c r="G569" s="6"/>
      <c r="H569" s="6"/>
      <c r="I569" s="6"/>
      <c r="J569" s="6"/>
      <c r="K569" s="6"/>
      <c r="L569" s="6"/>
      <c r="M569" s="6"/>
      <c r="N569" s="6"/>
      <c r="O569" s="6"/>
      <c r="P569" s="6"/>
      <c r="Q569" s="6"/>
      <c r="R569" s="6"/>
      <c r="S569" s="6"/>
      <c r="T569" s="6"/>
      <c r="U569" s="6"/>
      <c r="V569" s="6"/>
      <c r="W569" s="6"/>
      <c r="X569" s="6"/>
      <c r="Y569" s="6"/>
      <c r="Z569" s="6"/>
    </row>
    <row r="570" spans="1:26" x14ac:dyDescent="0.25">
      <c r="A570" s="6"/>
      <c r="B570" s="6"/>
      <c r="C570" s="6"/>
      <c r="D570" s="6"/>
      <c r="E570" s="6"/>
      <c r="F570" s="6"/>
      <c r="G570" s="6"/>
      <c r="H570" s="6"/>
      <c r="I570" s="6"/>
      <c r="J570" s="6"/>
      <c r="K570" s="6"/>
      <c r="L570" s="6"/>
      <c r="M570" s="6"/>
      <c r="N570" s="6"/>
      <c r="O570" s="6"/>
      <c r="P570" s="6"/>
      <c r="Q570" s="6"/>
      <c r="R570" s="6"/>
      <c r="S570" s="6"/>
      <c r="T570" s="6"/>
      <c r="U570" s="6"/>
      <c r="V570" s="6"/>
      <c r="W570" s="6"/>
      <c r="X570" s="6"/>
      <c r="Y570" s="6"/>
      <c r="Z570" s="6"/>
    </row>
    <row r="571" spans="1:26" x14ac:dyDescent="0.25">
      <c r="A571" s="6"/>
      <c r="B571" s="6"/>
      <c r="C571" s="6"/>
      <c r="D571" s="6"/>
      <c r="E571" s="6"/>
      <c r="F571" s="6"/>
      <c r="G571" s="6"/>
      <c r="H571" s="6"/>
      <c r="I571" s="6"/>
      <c r="J571" s="6"/>
      <c r="K571" s="6"/>
      <c r="L571" s="6"/>
      <c r="M571" s="6"/>
      <c r="N571" s="6"/>
      <c r="O571" s="6"/>
      <c r="P571" s="6"/>
      <c r="Q571" s="6"/>
      <c r="R571" s="6"/>
      <c r="S571" s="6"/>
      <c r="T571" s="6"/>
      <c r="U571" s="6"/>
      <c r="V571" s="6"/>
      <c r="W571" s="6"/>
      <c r="X571" s="6"/>
      <c r="Y571" s="6"/>
      <c r="Z571" s="6"/>
    </row>
    <row r="572" spans="1:26" x14ac:dyDescent="0.25">
      <c r="A572" s="6"/>
      <c r="B572" s="6"/>
      <c r="C572" s="6"/>
      <c r="D572" s="6"/>
      <c r="E572" s="6"/>
      <c r="F572" s="6"/>
      <c r="G572" s="6"/>
      <c r="H572" s="6"/>
      <c r="I572" s="6"/>
      <c r="J572" s="6"/>
      <c r="K572" s="6"/>
      <c r="L572" s="6"/>
      <c r="M572" s="6"/>
      <c r="N572" s="6"/>
      <c r="O572" s="6"/>
      <c r="P572" s="6"/>
      <c r="Q572" s="6"/>
      <c r="R572" s="6"/>
      <c r="S572" s="6"/>
      <c r="T572" s="6"/>
      <c r="U572" s="6"/>
      <c r="V572" s="6"/>
      <c r="W572" s="6"/>
      <c r="X572" s="6"/>
      <c r="Y572" s="6"/>
      <c r="Z572" s="6"/>
    </row>
    <row r="573" spans="1:26" x14ac:dyDescent="0.25">
      <c r="A573" s="6"/>
      <c r="B573" s="6"/>
      <c r="C573" s="6"/>
      <c r="D573" s="6"/>
      <c r="E573" s="6"/>
      <c r="F573" s="6"/>
      <c r="G573" s="6"/>
      <c r="H573" s="6"/>
      <c r="I573" s="6"/>
      <c r="J573" s="6"/>
      <c r="K573" s="6"/>
      <c r="L573" s="6"/>
      <c r="M573" s="6"/>
      <c r="N573" s="6"/>
      <c r="O573" s="6"/>
      <c r="P573" s="6"/>
      <c r="Q573" s="6"/>
      <c r="R573" s="6"/>
      <c r="S573" s="6"/>
      <c r="T573" s="6"/>
      <c r="U573" s="6"/>
      <c r="V573" s="6"/>
      <c r="W573" s="6"/>
      <c r="X573" s="6"/>
      <c r="Y573" s="6"/>
      <c r="Z573" s="6"/>
    </row>
    <row r="574" spans="1:26" x14ac:dyDescent="0.25">
      <c r="A574" s="6"/>
      <c r="B574" s="6"/>
      <c r="C574" s="6"/>
      <c r="D574" s="6"/>
      <c r="E574" s="6"/>
      <c r="F574" s="6"/>
      <c r="G574" s="6"/>
      <c r="H574" s="6"/>
      <c r="I574" s="6"/>
      <c r="J574" s="6"/>
      <c r="K574" s="6"/>
      <c r="L574" s="6"/>
      <c r="M574" s="6"/>
      <c r="N574" s="6"/>
      <c r="O574" s="6"/>
      <c r="P574" s="6"/>
      <c r="Q574" s="6"/>
      <c r="R574" s="6"/>
      <c r="S574" s="6"/>
      <c r="T574" s="6"/>
      <c r="U574" s="6"/>
      <c r="V574" s="6"/>
      <c r="W574" s="6"/>
      <c r="X574" s="6"/>
      <c r="Y574" s="6"/>
      <c r="Z574" s="6"/>
    </row>
    <row r="575" spans="1:26" x14ac:dyDescent="0.25">
      <c r="A575" s="6"/>
      <c r="B575" s="6"/>
      <c r="C575" s="6"/>
      <c r="D575" s="6"/>
      <c r="E575" s="6"/>
      <c r="F575" s="6"/>
      <c r="G575" s="6"/>
      <c r="H575" s="6"/>
      <c r="I575" s="6"/>
      <c r="J575" s="6"/>
      <c r="K575" s="6"/>
      <c r="L575" s="6"/>
      <c r="M575" s="6"/>
      <c r="N575" s="6"/>
      <c r="O575" s="6"/>
      <c r="P575" s="6"/>
      <c r="Q575" s="6"/>
      <c r="R575" s="6"/>
      <c r="S575" s="6"/>
      <c r="T575" s="6"/>
      <c r="U575" s="6"/>
      <c r="V575" s="6"/>
      <c r="W575" s="6"/>
      <c r="X575" s="6"/>
      <c r="Y575" s="6"/>
      <c r="Z575" s="6"/>
    </row>
    <row r="576" spans="1:26" x14ac:dyDescent="0.25">
      <c r="A576" s="6"/>
      <c r="B576" s="6"/>
      <c r="C576" s="6"/>
      <c r="D576" s="6"/>
      <c r="E576" s="6"/>
      <c r="F576" s="6"/>
      <c r="G576" s="6"/>
      <c r="H576" s="6"/>
      <c r="I576" s="6"/>
      <c r="J576" s="6"/>
      <c r="K576" s="6"/>
      <c r="L576" s="6"/>
      <c r="M576" s="6"/>
      <c r="N576" s="6"/>
      <c r="O576" s="6"/>
      <c r="P576" s="6"/>
      <c r="Q576" s="6"/>
      <c r="R576" s="6"/>
      <c r="S576" s="6"/>
      <c r="T576" s="6"/>
      <c r="U576" s="6"/>
      <c r="V576" s="6"/>
      <c r="W576" s="6"/>
      <c r="X576" s="6"/>
      <c r="Y576" s="6"/>
      <c r="Z576" s="6"/>
    </row>
    <row r="577" spans="1:26" x14ac:dyDescent="0.25">
      <c r="A577" s="6"/>
      <c r="B577" s="6"/>
      <c r="C577" s="6"/>
      <c r="D577" s="6"/>
      <c r="E577" s="6"/>
      <c r="F577" s="6"/>
      <c r="G577" s="6"/>
      <c r="H577" s="6"/>
      <c r="I577" s="6"/>
      <c r="J577" s="6"/>
      <c r="K577" s="6"/>
      <c r="L577" s="6"/>
      <c r="M577" s="6"/>
      <c r="N577" s="6"/>
      <c r="O577" s="6"/>
      <c r="P577" s="6"/>
      <c r="Q577" s="6"/>
      <c r="R577" s="6"/>
      <c r="S577" s="6"/>
      <c r="T577" s="6"/>
      <c r="U577" s="6"/>
      <c r="V577" s="6"/>
      <c r="W577" s="6"/>
      <c r="X577" s="6"/>
      <c r="Y577" s="6"/>
      <c r="Z577" s="6"/>
    </row>
    <row r="578" spans="1:26" x14ac:dyDescent="0.25">
      <c r="A578" s="6"/>
      <c r="B578" s="6"/>
      <c r="C578" s="6"/>
      <c r="D578" s="6"/>
      <c r="E578" s="6"/>
      <c r="F578" s="6"/>
      <c r="G578" s="6"/>
      <c r="H578" s="6"/>
      <c r="I578" s="6"/>
      <c r="J578" s="6"/>
      <c r="K578" s="6"/>
      <c r="L578" s="6"/>
      <c r="M578" s="6"/>
      <c r="N578" s="6"/>
      <c r="O578" s="6"/>
      <c r="P578" s="6"/>
      <c r="Q578" s="6"/>
      <c r="R578" s="6"/>
      <c r="S578" s="6"/>
      <c r="T578" s="6"/>
      <c r="U578" s="6"/>
      <c r="V578" s="6"/>
      <c r="W578" s="6"/>
      <c r="X578" s="6"/>
      <c r="Y578" s="6"/>
      <c r="Z578" s="6"/>
    </row>
    <row r="579" spans="1:26" x14ac:dyDescent="0.25">
      <c r="A579" s="6"/>
      <c r="B579" s="6"/>
      <c r="C579" s="6"/>
      <c r="D579" s="6"/>
      <c r="E579" s="6"/>
      <c r="F579" s="6"/>
      <c r="G579" s="6"/>
      <c r="H579" s="6"/>
      <c r="I579" s="6"/>
      <c r="J579" s="6"/>
      <c r="K579" s="6"/>
      <c r="L579" s="6"/>
      <c r="M579" s="6"/>
      <c r="N579" s="6"/>
      <c r="O579" s="6"/>
      <c r="P579" s="6"/>
      <c r="Q579" s="6"/>
      <c r="R579" s="6"/>
      <c r="S579" s="6"/>
      <c r="T579" s="6"/>
      <c r="U579" s="6"/>
      <c r="V579" s="6"/>
      <c r="W579" s="6"/>
      <c r="X579" s="6"/>
      <c r="Y579" s="6"/>
      <c r="Z579" s="6"/>
    </row>
    <row r="580" spans="1:26" x14ac:dyDescent="0.25">
      <c r="A580" s="6"/>
      <c r="B580" s="6"/>
      <c r="C580" s="6"/>
      <c r="D580" s="6"/>
      <c r="E580" s="6"/>
      <c r="F580" s="6"/>
      <c r="G580" s="6"/>
      <c r="H580" s="6"/>
      <c r="I580" s="6"/>
      <c r="J580" s="6"/>
      <c r="K580" s="6"/>
      <c r="L580" s="6"/>
      <c r="M580" s="6"/>
      <c r="N580" s="6"/>
      <c r="O580" s="6"/>
      <c r="P580" s="6"/>
      <c r="Q580" s="6"/>
      <c r="R580" s="6"/>
      <c r="S580" s="6"/>
      <c r="T580" s="6"/>
      <c r="U580" s="6"/>
      <c r="V580" s="6"/>
      <c r="W580" s="6"/>
      <c r="X580" s="6"/>
      <c r="Y580" s="6"/>
      <c r="Z580" s="6"/>
    </row>
    <row r="581" spans="1:26" x14ac:dyDescent="0.25">
      <c r="A581" s="6"/>
      <c r="B581" s="6"/>
      <c r="C581" s="6"/>
      <c r="D581" s="6"/>
      <c r="E581" s="6"/>
      <c r="F581" s="6"/>
      <c r="G581" s="6"/>
      <c r="H581" s="6"/>
      <c r="I581" s="6"/>
      <c r="J581" s="6"/>
      <c r="K581" s="6"/>
      <c r="L581" s="6"/>
      <c r="M581" s="6"/>
      <c r="N581" s="6"/>
      <c r="O581" s="6"/>
      <c r="P581" s="6"/>
      <c r="Q581" s="6"/>
      <c r="R581" s="6"/>
      <c r="S581" s="6"/>
      <c r="T581" s="6"/>
      <c r="U581" s="6"/>
      <c r="V581" s="6"/>
      <c r="W581" s="6"/>
      <c r="X581" s="6"/>
      <c r="Y581" s="6"/>
      <c r="Z581" s="6"/>
    </row>
    <row r="582" spans="1:26" x14ac:dyDescent="0.25">
      <c r="A582" s="6"/>
      <c r="B582" s="6"/>
      <c r="C582" s="6"/>
      <c r="D582" s="6"/>
      <c r="E582" s="6"/>
      <c r="F582" s="6"/>
      <c r="G582" s="6"/>
      <c r="H582" s="6"/>
      <c r="I582" s="6"/>
      <c r="J582" s="6"/>
      <c r="K582" s="6"/>
      <c r="L582" s="6"/>
      <c r="M582" s="6"/>
      <c r="N582" s="6"/>
      <c r="O582" s="6"/>
      <c r="P582" s="6"/>
      <c r="Q582" s="6"/>
      <c r="R582" s="6"/>
      <c r="S582" s="6"/>
      <c r="T582" s="6"/>
      <c r="U582" s="6"/>
      <c r="V582" s="6"/>
      <c r="W582" s="6"/>
      <c r="X582" s="6"/>
      <c r="Y582" s="6"/>
      <c r="Z582" s="6"/>
    </row>
    <row r="583" spans="1:26" x14ac:dyDescent="0.25">
      <c r="A583" s="6"/>
      <c r="B583" s="6"/>
      <c r="C583" s="6"/>
      <c r="D583" s="6"/>
      <c r="E583" s="6"/>
      <c r="F583" s="6"/>
      <c r="G583" s="6"/>
      <c r="H583" s="6"/>
      <c r="I583" s="6"/>
      <c r="J583" s="6"/>
      <c r="K583" s="6"/>
      <c r="L583" s="6"/>
      <c r="M583" s="6"/>
      <c r="N583" s="6"/>
      <c r="O583" s="6"/>
      <c r="P583" s="6"/>
      <c r="Q583" s="6"/>
      <c r="R583" s="6"/>
      <c r="S583" s="6"/>
      <c r="T583" s="6"/>
      <c r="U583" s="6"/>
      <c r="V583" s="6"/>
      <c r="W583" s="6"/>
      <c r="X583" s="6"/>
      <c r="Y583" s="6"/>
      <c r="Z583" s="6"/>
    </row>
    <row r="584" spans="1:26" x14ac:dyDescent="0.25">
      <c r="A584" s="6"/>
      <c r="B584" s="6"/>
      <c r="C584" s="6"/>
      <c r="D584" s="6"/>
      <c r="E584" s="6"/>
      <c r="F584" s="6"/>
      <c r="G584" s="6"/>
      <c r="H584" s="6"/>
      <c r="I584" s="6"/>
      <c r="J584" s="6"/>
      <c r="K584" s="6"/>
      <c r="L584" s="6"/>
      <c r="M584" s="6"/>
      <c r="N584" s="6"/>
      <c r="O584" s="6"/>
      <c r="P584" s="6"/>
      <c r="Q584" s="6"/>
      <c r="R584" s="6"/>
      <c r="S584" s="6"/>
      <c r="T584" s="6"/>
      <c r="U584" s="6"/>
      <c r="V584" s="6"/>
      <c r="W584" s="6"/>
      <c r="X584" s="6"/>
      <c r="Y584" s="6"/>
      <c r="Z584" s="6"/>
    </row>
    <row r="585" spans="1:26" x14ac:dyDescent="0.25">
      <c r="A585" s="6"/>
      <c r="B585" s="6"/>
      <c r="C585" s="6"/>
      <c r="D585" s="6"/>
      <c r="E585" s="6"/>
      <c r="F585" s="6"/>
      <c r="G585" s="6"/>
      <c r="H585" s="6"/>
      <c r="I585" s="6"/>
      <c r="J585" s="6"/>
      <c r="K585" s="6"/>
      <c r="L585" s="6"/>
      <c r="M585" s="6"/>
      <c r="N585" s="6"/>
      <c r="O585" s="6"/>
      <c r="P585" s="6"/>
      <c r="Q585" s="6"/>
      <c r="R585" s="6"/>
      <c r="S585" s="6"/>
      <c r="T585" s="6"/>
      <c r="U585" s="6"/>
      <c r="V585" s="6"/>
      <c r="W585" s="6"/>
      <c r="X585" s="6"/>
      <c r="Y585" s="6"/>
      <c r="Z585" s="6"/>
    </row>
    <row r="586" spans="1:26" x14ac:dyDescent="0.25">
      <c r="A586" s="6"/>
      <c r="B586" s="6"/>
      <c r="C586" s="6"/>
      <c r="D586" s="6"/>
      <c r="E586" s="6"/>
      <c r="F586" s="6"/>
      <c r="G586" s="6"/>
      <c r="H586" s="6"/>
      <c r="I586" s="6"/>
      <c r="J586" s="6"/>
      <c r="K586" s="6"/>
      <c r="L586" s="6"/>
      <c r="M586" s="6"/>
      <c r="N586" s="6"/>
      <c r="O586" s="6"/>
      <c r="P586" s="6"/>
      <c r="Q586" s="6"/>
      <c r="R586" s="6"/>
      <c r="S586" s="6"/>
      <c r="T586" s="6"/>
      <c r="U586" s="6"/>
      <c r="V586" s="6"/>
      <c r="W586" s="6"/>
      <c r="X586" s="6"/>
      <c r="Y586" s="6"/>
      <c r="Z586" s="6"/>
    </row>
    <row r="587" spans="1:26" x14ac:dyDescent="0.25">
      <c r="A587" s="6"/>
      <c r="B587" s="6"/>
      <c r="C587" s="6"/>
      <c r="D587" s="6"/>
      <c r="E587" s="6"/>
      <c r="F587" s="6"/>
      <c r="G587" s="6"/>
      <c r="H587" s="6"/>
      <c r="I587" s="6"/>
      <c r="J587" s="6"/>
      <c r="K587" s="6"/>
      <c r="L587" s="6"/>
      <c r="M587" s="6"/>
      <c r="N587" s="6"/>
      <c r="O587" s="6"/>
      <c r="P587" s="6"/>
      <c r="Q587" s="6"/>
      <c r="R587" s="6"/>
      <c r="S587" s="6"/>
      <c r="T587" s="6"/>
      <c r="U587" s="6"/>
      <c r="V587" s="6"/>
      <c r="W587" s="6"/>
      <c r="X587" s="6"/>
      <c r="Y587" s="6"/>
      <c r="Z587" s="6"/>
    </row>
    <row r="588" spans="1:26" x14ac:dyDescent="0.25">
      <c r="A588" s="6"/>
      <c r="B588" s="6"/>
      <c r="C588" s="6"/>
      <c r="D588" s="6"/>
      <c r="E588" s="6"/>
      <c r="F588" s="6"/>
      <c r="G588" s="6"/>
      <c r="H588" s="6"/>
      <c r="I588" s="6"/>
      <c r="J588" s="6"/>
      <c r="K588" s="6"/>
      <c r="L588" s="6"/>
      <c r="M588" s="6"/>
      <c r="N588" s="6"/>
      <c r="O588" s="6"/>
      <c r="P588" s="6"/>
      <c r="Q588" s="6"/>
      <c r="R588" s="6"/>
      <c r="S588" s="6"/>
      <c r="T588" s="6"/>
      <c r="U588" s="6"/>
      <c r="V588" s="6"/>
      <c r="W588" s="6"/>
      <c r="X588" s="6"/>
      <c r="Y588" s="6"/>
      <c r="Z588" s="6"/>
    </row>
    <row r="589" spans="1:26" x14ac:dyDescent="0.25">
      <c r="A589" s="6"/>
      <c r="B589" s="6"/>
      <c r="C589" s="6"/>
      <c r="D589" s="6"/>
      <c r="E589" s="6"/>
      <c r="F589" s="6"/>
      <c r="G589" s="6"/>
      <c r="H589" s="6"/>
      <c r="I589" s="6"/>
      <c r="J589" s="6"/>
      <c r="K589" s="6"/>
      <c r="L589" s="6"/>
      <c r="M589" s="6"/>
      <c r="N589" s="6"/>
      <c r="O589" s="6"/>
      <c r="P589" s="6"/>
      <c r="Q589" s="6"/>
      <c r="R589" s="6"/>
      <c r="S589" s="6"/>
      <c r="T589" s="6"/>
      <c r="U589" s="6"/>
      <c r="V589" s="6"/>
      <c r="W589" s="6"/>
      <c r="X589" s="6"/>
      <c r="Y589" s="6"/>
      <c r="Z589" s="6"/>
    </row>
    <row r="590" spans="1:26" x14ac:dyDescent="0.25">
      <c r="A590" s="6"/>
      <c r="B590" s="6"/>
      <c r="C590" s="6"/>
      <c r="D590" s="6"/>
      <c r="E590" s="6"/>
      <c r="F590" s="6"/>
      <c r="G590" s="6"/>
      <c r="H590" s="6"/>
      <c r="I590" s="6"/>
      <c r="J590" s="6"/>
      <c r="K590" s="6"/>
      <c r="L590" s="6"/>
      <c r="M590" s="6"/>
      <c r="N590" s="6"/>
      <c r="O590" s="6"/>
      <c r="P590" s="6"/>
      <c r="Q590" s="6"/>
      <c r="R590" s="6"/>
      <c r="S590" s="6"/>
      <c r="T590" s="6"/>
      <c r="U590" s="6"/>
      <c r="V590" s="6"/>
      <c r="W590" s="6"/>
      <c r="X590" s="6"/>
      <c r="Y590" s="6"/>
      <c r="Z590" s="6"/>
    </row>
    <row r="591" spans="1:26" x14ac:dyDescent="0.25">
      <c r="A591" s="6"/>
      <c r="B591" s="6"/>
      <c r="C591" s="6"/>
      <c r="D591" s="6"/>
      <c r="E591" s="6"/>
      <c r="F591" s="6"/>
      <c r="G591" s="6"/>
      <c r="H591" s="6"/>
      <c r="I591" s="6"/>
      <c r="J591" s="6"/>
      <c r="K591" s="6"/>
      <c r="L591" s="6"/>
      <c r="M591" s="6"/>
      <c r="N591" s="6"/>
      <c r="O591" s="6"/>
      <c r="P591" s="6"/>
      <c r="Q591" s="6"/>
      <c r="R591" s="6"/>
      <c r="S591" s="6"/>
      <c r="T591" s="6"/>
      <c r="U591" s="6"/>
      <c r="V591" s="6"/>
      <c r="W591" s="6"/>
      <c r="X591" s="6"/>
      <c r="Y591" s="6"/>
      <c r="Z591" s="6"/>
    </row>
    <row r="592" spans="1:26" x14ac:dyDescent="0.25">
      <c r="A592" s="6"/>
      <c r="B592" s="6"/>
      <c r="C592" s="6"/>
      <c r="D592" s="6"/>
      <c r="E592" s="6"/>
      <c r="F592" s="6"/>
      <c r="G592" s="6"/>
      <c r="H592" s="6"/>
      <c r="I592" s="6"/>
      <c r="J592" s="6"/>
      <c r="K592" s="6"/>
      <c r="L592" s="6"/>
      <c r="M592" s="6"/>
      <c r="N592" s="6"/>
      <c r="O592" s="6"/>
      <c r="P592" s="6"/>
      <c r="Q592" s="6"/>
      <c r="R592" s="6"/>
      <c r="S592" s="6"/>
      <c r="T592" s="6"/>
      <c r="U592" s="6"/>
      <c r="V592" s="6"/>
      <c r="W592" s="6"/>
      <c r="X592" s="6"/>
      <c r="Y592" s="6"/>
      <c r="Z592" s="6"/>
    </row>
    <row r="593" spans="1:26" x14ac:dyDescent="0.25">
      <c r="A593" s="6"/>
      <c r="B593" s="6"/>
      <c r="C593" s="6"/>
      <c r="D593" s="6"/>
      <c r="E593" s="6"/>
      <c r="F593" s="6"/>
      <c r="G593" s="6"/>
      <c r="H593" s="6"/>
      <c r="I593" s="6"/>
      <c r="J593" s="6"/>
      <c r="K593" s="6"/>
      <c r="L593" s="6"/>
      <c r="M593" s="6"/>
      <c r="N593" s="6"/>
      <c r="O593" s="6"/>
      <c r="P593" s="6"/>
      <c r="Q593" s="6"/>
      <c r="R593" s="6"/>
      <c r="S593" s="6"/>
      <c r="T593" s="6"/>
      <c r="U593" s="6"/>
      <c r="V593" s="6"/>
      <c r="W593" s="6"/>
      <c r="X593" s="6"/>
      <c r="Y593" s="6"/>
      <c r="Z593" s="6"/>
    </row>
    <row r="594" spans="1:26" x14ac:dyDescent="0.25">
      <c r="A594" s="6"/>
      <c r="B594" s="6"/>
      <c r="C594" s="6"/>
      <c r="D594" s="6"/>
      <c r="E594" s="6"/>
      <c r="F594" s="6"/>
      <c r="G594" s="6"/>
      <c r="H594" s="6"/>
      <c r="I594" s="6"/>
      <c r="J594" s="6"/>
      <c r="K594" s="6"/>
      <c r="L594" s="6"/>
      <c r="M594" s="6"/>
      <c r="N594" s="6"/>
      <c r="O594" s="6"/>
      <c r="P594" s="6"/>
      <c r="Q594" s="6"/>
      <c r="R594" s="6"/>
      <c r="S594" s="6"/>
      <c r="T594" s="6"/>
      <c r="U594" s="6"/>
      <c r="V594" s="6"/>
      <c r="W594" s="6"/>
      <c r="X594" s="6"/>
      <c r="Y594" s="6"/>
      <c r="Z594" s="6"/>
    </row>
    <row r="595" spans="1:26" x14ac:dyDescent="0.25">
      <c r="A595" s="6"/>
      <c r="B595" s="6"/>
      <c r="C595" s="6"/>
      <c r="D595" s="6"/>
      <c r="E595" s="6"/>
      <c r="F595" s="6"/>
      <c r="G595" s="6"/>
      <c r="H595" s="6"/>
      <c r="I595" s="6"/>
      <c r="J595" s="6"/>
      <c r="K595" s="6"/>
      <c r="L595" s="6"/>
      <c r="M595" s="6"/>
      <c r="N595" s="6"/>
      <c r="O595" s="6"/>
      <c r="P595" s="6"/>
      <c r="Q595" s="6"/>
      <c r="R595" s="6"/>
      <c r="S595" s="6"/>
      <c r="T595" s="6"/>
      <c r="U595" s="6"/>
      <c r="V595" s="6"/>
      <c r="W595" s="6"/>
      <c r="X595" s="6"/>
      <c r="Y595" s="6"/>
      <c r="Z595" s="6"/>
    </row>
    <row r="596" spans="1:26" x14ac:dyDescent="0.25">
      <c r="A596" s="6"/>
      <c r="B596" s="6"/>
      <c r="C596" s="6"/>
      <c r="D596" s="6"/>
      <c r="E596" s="6"/>
      <c r="F596" s="6"/>
      <c r="G596" s="6"/>
      <c r="H596" s="6"/>
      <c r="I596" s="6"/>
      <c r="J596" s="6"/>
      <c r="K596" s="6"/>
      <c r="L596" s="6"/>
      <c r="M596" s="6"/>
      <c r="N596" s="6"/>
      <c r="O596" s="6"/>
      <c r="P596" s="6"/>
      <c r="Q596" s="6"/>
      <c r="R596" s="6"/>
      <c r="S596" s="6"/>
      <c r="T596" s="6"/>
      <c r="U596" s="6"/>
      <c r="V596" s="6"/>
      <c r="W596" s="6"/>
      <c r="X596" s="6"/>
      <c r="Y596" s="6"/>
      <c r="Z596" s="6"/>
    </row>
    <row r="597" spans="1:26" x14ac:dyDescent="0.25">
      <c r="A597" s="6"/>
      <c r="B597" s="6"/>
      <c r="C597" s="6"/>
      <c r="D597" s="6"/>
      <c r="E597" s="6"/>
      <c r="F597" s="6"/>
      <c r="G597" s="6"/>
      <c r="H597" s="6"/>
      <c r="I597" s="6"/>
      <c r="J597" s="6"/>
      <c r="K597" s="6"/>
      <c r="L597" s="6"/>
      <c r="M597" s="6"/>
      <c r="N597" s="6"/>
      <c r="O597" s="6"/>
      <c r="P597" s="6"/>
      <c r="Q597" s="6"/>
      <c r="R597" s="6"/>
      <c r="S597" s="6"/>
      <c r="T597" s="6"/>
      <c r="U597" s="6"/>
      <c r="V597" s="6"/>
      <c r="W597" s="6"/>
      <c r="X597" s="6"/>
      <c r="Y597" s="6"/>
      <c r="Z597" s="6"/>
    </row>
    <row r="598" spans="1:26" x14ac:dyDescent="0.25">
      <c r="A598" s="6"/>
      <c r="B598" s="6"/>
      <c r="C598" s="6"/>
      <c r="D598" s="6"/>
      <c r="E598" s="6"/>
      <c r="F598" s="6"/>
      <c r="G598" s="6"/>
      <c r="H598" s="6"/>
      <c r="I598" s="6"/>
      <c r="J598" s="6"/>
      <c r="K598" s="6"/>
      <c r="L598" s="6"/>
      <c r="M598" s="6"/>
      <c r="N598" s="6"/>
      <c r="O598" s="6"/>
      <c r="P598" s="6"/>
      <c r="Q598" s="6"/>
      <c r="R598" s="6"/>
      <c r="S598" s="6"/>
      <c r="T598" s="6"/>
      <c r="U598" s="6"/>
      <c r="V598" s="6"/>
      <c r="W598" s="6"/>
      <c r="X598" s="6"/>
      <c r="Y598" s="6"/>
      <c r="Z598" s="6"/>
    </row>
    <row r="599" spans="1:26" x14ac:dyDescent="0.25">
      <c r="A599" s="6"/>
      <c r="B599" s="6"/>
      <c r="C599" s="6"/>
      <c r="D599" s="6"/>
      <c r="E599" s="6"/>
      <c r="F599" s="6"/>
      <c r="G599" s="6"/>
      <c r="H599" s="6"/>
      <c r="I599" s="6"/>
      <c r="J599" s="6"/>
      <c r="K599" s="6"/>
      <c r="L599" s="6"/>
      <c r="M599" s="6"/>
      <c r="N599" s="6"/>
      <c r="O599" s="6"/>
      <c r="P599" s="6"/>
      <c r="Q599" s="6"/>
      <c r="R599" s="6"/>
      <c r="S599" s="6"/>
      <c r="T599" s="6"/>
      <c r="U599" s="6"/>
      <c r="V599" s="6"/>
      <c r="W599" s="6"/>
      <c r="X599" s="6"/>
      <c r="Y599" s="6"/>
      <c r="Z599" s="6"/>
    </row>
    <row r="600" spans="1:26" x14ac:dyDescent="0.25">
      <c r="A600" s="6"/>
      <c r="B600" s="6"/>
      <c r="C600" s="6"/>
      <c r="D600" s="6"/>
      <c r="E600" s="6"/>
      <c r="F600" s="6"/>
      <c r="G600" s="6"/>
      <c r="H600" s="6"/>
      <c r="I600" s="6"/>
      <c r="J600" s="6"/>
      <c r="K600" s="6"/>
      <c r="L600" s="6"/>
      <c r="M600" s="6"/>
      <c r="N600" s="6"/>
      <c r="O600" s="6"/>
      <c r="P600" s="6"/>
      <c r="Q600" s="6"/>
      <c r="R600" s="6"/>
      <c r="S600" s="6"/>
      <c r="T600" s="6"/>
      <c r="U600" s="6"/>
      <c r="V600" s="6"/>
      <c r="W600" s="6"/>
      <c r="X600" s="6"/>
      <c r="Y600" s="6"/>
      <c r="Z600" s="6"/>
    </row>
    <row r="601" spans="1:26" x14ac:dyDescent="0.25">
      <c r="A601" s="6"/>
      <c r="B601" s="6"/>
      <c r="C601" s="6"/>
      <c r="D601" s="6"/>
      <c r="E601" s="6"/>
      <c r="F601" s="6"/>
      <c r="G601" s="6"/>
      <c r="H601" s="6"/>
      <c r="I601" s="6"/>
      <c r="J601" s="6"/>
      <c r="K601" s="6"/>
      <c r="L601" s="6"/>
      <c r="M601" s="6"/>
      <c r="N601" s="6"/>
      <c r="O601" s="6"/>
      <c r="P601" s="6"/>
      <c r="Q601" s="6"/>
      <c r="R601" s="6"/>
      <c r="S601" s="6"/>
      <c r="T601" s="6"/>
      <c r="U601" s="6"/>
      <c r="V601" s="6"/>
      <c r="W601" s="6"/>
      <c r="X601" s="6"/>
      <c r="Y601" s="6"/>
      <c r="Z601" s="6"/>
    </row>
    <row r="602" spans="1:26" x14ac:dyDescent="0.25">
      <c r="A602" s="6"/>
      <c r="B602" s="6"/>
      <c r="C602" s="6"/>
      <c r="D602" s="6"/>
      <c r="E602" s="6"/>
      <c r="F602" s="6"/>
      <c r="G602" s="6"/>
      <c r="H602" s="6"/>
      <c r="I602" s="6"/>
      <c r="J602" s="6"/>
      <c r="K602" s="6"/>
      <c r="L602" s="6"/>
      <c r="M602" s="6"/>
      <c r="N602" s="6"/>
      <c r="O602" s="6"/>
      <c r="P602" s="6"/>
      <c r="Q602" s="6"/>
      <c r="R602" s="6"/>
      <c r="S602" s="6"/>
      <c r="T602" s="6"/>
      <c r="U602" s="6"/>
      <c r="V602" s="6"/>
      <c r="W602" s="6"/>
      <c r="X602" s="6"/>
      <c r="Y602" s="6"/>
      <c r="Z602" s="6"/>
    </row>
    <row r="603" spans="1:26" x14ac:dyDescent="0.25">
      <c r="A603" s="6"/>
      <c r="B603" s="6"/>
      <c r="C603" s="6"/>
      <c r="D603" s="6"/>
      <c r="E603" s="6"/>
      <c r="F603" s="6"/>
      <c r="G603" s="6"/>
      <c r="H603" s="6"/>
      <c r="I603" s="6"/>
      <c r="J603" s="6"/>
      <c r="K603" s="6"/>
      <c r="L603" s="6"/>
      <c r="M603" s="6"/>
      <c r="N603" s="6"/>
      <c r="O603" s="6"/>
      <c r="P603" s="6"/>
      <c r="Q603" s="6"/>
      <c r="R603" s="6"/>
      <c r="S603" s="6"/>
      <c r="T603" s="6"/>
      <c r="U603" s="6"/>
      <c r="V603" s="6"/>
      <c r="W603" s="6"/>
      <c r="X603" s="6"/>
      <c r="Y603" s="6"/>
      <c r="Z603" s="6"/>
    </row>
    <row r="604" spans="1:26" x14ac:dyDescent="0.25">
      <c r="A604" s="6"/>
      <c r="B604" s="6"/>
      <c r="C604" s="6"/>
      <c r="D604" s="6"/>
      <c r="E604" s="6"/>
      <c r="F604" s="6"/>
      <c r="G604" s="6"/>
      <c r="H604" s="6"/>
      <c r="I604" s="6"/>
      <c r="J604" s="6"/>
      <c r="K604" s="6"/>
      <c r="L604" s="6"/>
      <c r="M604" s="6"/>
      <c r="N604" s="6"/>
      <c r="O604" s="6"/>
      <c r="P604" s="6"/>
      <c r="Q604" s="6"/>
      <c r="R604" s="6"/>
      <c r="S604" s="6"/>
      <c r="T604" s="6"/>
      <c r="U604" s="6"/>
      <c r="V604" s="6"/>
      <c r="W604" s="6"/>
      <c r="X604" s="6"/>
      <c r="Y604" s="6"/>
      <c r="Z604" s="6"/>
    </row>
    <row r="605" spans="1:26" x14ac:dyDescent="0.25">
      <c r="A605" s="6"/>
      <c r="B605" s="6"/>
      <c r="C605" s="6"/>
      <c r="D605" s="6"/>
      <c r="E605" s="6"/>
      <c r="F605" s="6"/>
      <c r="G605" s="6"/>
      <c r="H605" s="6"/>
      <c r="I605" s="6"/>
      <c r="J605" s="6"/>
      <c r="K605" s="6"/>
      <c r="L605" s="6"/>
      <c r="M605" s="6"/>
      <c r="N605" s="6"/>
      <c r="O605" s="6"/>
      <c r="P605" s="6"/>
      <c r="Q605" s="6"/>
      <c r="R605" s="6"/>
      <c r="S605" s="6"/>
      <c r="T605" s="6"/>
      <c r="U605" s="6"/>
      <c r="V605" s="6"/>
      <c r="W605" s="6"/>
      <c r="X605" s="6"/>
      <c r="Y605" s="6"/>
      <c r="Z605" s="6"/>
    </row>
    <row r="606" spans="1:26" x14ac:dyDescent="0.25">
      <c r="A606" s="6"/>
      <c r="B606" s="6"/>
      <c r="C606" s="6"/>
      <c r="D606" s="6"/>
      <c r="E606" s="6"/>
      <c r="F606" s="6"/>
      <c r="G606" s="6"/>
      <c r="H606" s="6"/>
      <c r="I606" s="6"/>
      <c r="J606" s="6"/>
      <c r="K606" s="6"/>
      <c r="L606" s="6"/>
      <c r="M606" s="6"/>
      <c r="N606" s="6"/>
      <c r="O606" s="6"/>
      <c r="P606" s="6"/>
      <c r="Q606" s="6"/>
      <c r="R606" s="6"/>
      <c r="S606" s="6"/>
      <c r="T606" s="6"/>
      <c r="U606" s="6"/>
      <c r="V606" s="6"/>
      <c r="W606" s="6"/>
      <c r="X606" s="6"/>
      <c r="Y606" s="6"/>
      <c r="Z606" s="6"/>
    </row>
    <row r="607" spans="1:26" x14ac:dyDescent="0.25">
      <c r="A607" s="6"/>
      <c r="B607" s="6"/>
      <c r="C607" s="6"/>
      <c r="D607" s="6"/>
      <c r="E607" s="6"/>
      <c r="F607" s="6"/>
      <c r="G607" s="6"/>
      <c r="H607" s="6"/>
      <c r="I607" s="6"/>
      <c r="J607" s="6"/>
      <c r="K607" s="6"/>
      <c r="L607" s="6"/>
      <c r="M607" s="6"/>
      <c r="N607" s="6"/>
      <c r="O607" s="6"/>
      <c r="P607" s="6"/>
      <c r="Q607" s="6"/>
      <c r="R607" s="6"/>
      <c r="S607" s="6"/>
      <c r="T607" s="6"/>
      <c r="U607" s="6"/>
      <c r="V607" s="6"/>
      <c r="W607" s="6"/>
      <c r="X607" s="6"/>
      <c r="Y607" s="6"/>
      <c r="Z607" s="6"/>
    </row>
    <row r="608" spans="1:26" x14ac:dyDescent="0.25">
      <c r="A608" s="6"/>
      <c r="B608" s="6"/>
      <c r="C608" s="6"/>
      <c r="D608" s="6"/>
      <c r="E608" s="6"/>
      <c r="F608" s="6"/>
      <c r="G608" s="6"/>
      <c r="H608" s="6"/>
      <c r="I608" s="6"/>
      <c r="J608" s="6"/>
      <c r="K608" s="6"/>
      <c r="L608" s="6"/>
      <c r="M608" s="6"/>
      <c r="N608" s="6"/>
      <c r="O608" s="6"/>
      <c r="P608" s="6"/>
      <c r="Q608" s="6"/>
      <c r="R608" s="6"/>
      <c r="S608" s="6"/>
      <c r="T608" s="6"/>
      <c r="U608" s="6"/>
      <c r="V608" s="6"/>
      <c r="W608" s="6"/>
      <c r="X608" s="6"/>
      <c r="Y608" s="6"/>
      <c r="Z608" s="6"/>
    </row>
    <row r="609" spans="1:26" x14ac:dyDescent="0.25">
      <c r="A609" s="6"/>
      <c r="B609" s="6"/>
      <c r="C609" s="6"/>
      <c r="D609" s="6"/>
      <c r="E609" s="6"/>
      <c r="F609" s="6"/>
      <c r="G609" s="6"/>
      <c r="H609" s="6"/>
      <c r="I609" s="6"/>
      <c r="J609" s="6"/>
      <c r="K609" s="6"/>
      <c r="L609" s="6"/>
      <c r="M609" s="6"/>
      <c r="N609" s="6"/>
      <c r="O609" s="6"/>
      <c r="P609" s="6"/>
      <c r="Q609" s="6"/>
      <c r="R609" s="6"/>
      <c r="S609" s="6"/>
      <c r="T609" s="6"/>
      <c r="U609" s="6"/>
      <c r="V609" s="6"/>
      <c r="W609" s="6"/>
      <c r="X609" s="6"/>
      <c r="Y609" s="6"/>
      <c r="Z609" s="6"/>
    </row>
    <row r="610" spans="1:26" x14ac:dyDescent="0.25">
      <c r="A610" s="6"/>
      <c r="B610" s="6"/>
      <c r="C610" s="6"/>
      <c r="D610" s="6"/>
      <c r="E610" s="6"/>
      <c r="F610" s="6"/>
      <c r="G610" s="6"/>
      <c r="H610" s="6"/>
      <c r="I610" s="6"/>
      <c r="J610" s="6"/>
      <c r="K610" s="6"/>
      <c r="L610" s="6"/>
      <c r="M610" s="6"/>
      <c r="N610" s="6"/>
      <c r="O610" s="6"/>
      <c r="P610" s="6"/>
      <c r="Q610" s="6"/>
      <c r="R610" s="6"/>
      <c r="S610" s="6"/>
      <c r="T610" s="6"/>
      <c r="U610" s="6"/>
      <c r="V610" s="6"/>
      <c r="W610" s="6"/>
      <c r="X610" s="6"/>
      <c r="Y610" s="6"/>
      <c r="Z610" s="6"/>
    </row>
    <row r="611" spans="1:26" x14ac:dyDescent="0.25">
      <c r="A611" s="6"/>
      <c r="B611" s="6"/>
      <c r="C611" s="6"/>
      <c r="D611" s="6"/>
      <c r="E611" s="6"/>
      <c r="F611" s="6"/>
      <c r="G611" s="6"/>
      <c r="H611" s="6"/>
      <c r="I611" s="6"/>
      <c r="J611" s="6"/>
      <c r="K611" s="6"/>
      <c r="L611" s="6"/>
      <c r="M611" s="6"/>
      <c r="N611" s="6"/>
      <c r="O611" s="6"/>
      <c r="P611" s="6"/>
      <c r="Q611" s="6"/>
      <c r="R611" s="6"/>
      <c r="S611" s="6"/>
      <c r="T611" s="6"/>
      <c r="U611" s="6"/>
      <c r="V611" s="6"/>
      <c r="W611" s="6"/>
      <c r="X611" s="6"/>
      <c r="Y611" s="6"/>
      <c r="Z611" s="6"/>
    </row>
    <row r="612" spans="1:26" x14ac:dyDescent="0.25">
      <c r="A612" s="6"/>
      <c r="B612" s="6"/>
      <c r="C612" s="6"/>
      <c r="D612" s="6"/>
      <c r="E612" s="6"/>
      <c r="F612" s="6"/>
      <c r="G612" s="6"/>
      <c r="H612" s="6"/>
      <c r="I612" s="6"/>
      <c r="J612" s="6"/>
      <c r="K612" s="6"/>
      <c r="L612" s="6"/>
      <c r="M612" s="6"/>
      <c r="N612" s="6"/>
      <c r="O612" s="6"/>
      <c r="P612" s="6"/>
      <c r="Q612" s="6"/>
      <c r="R612" s="6"/>
      <c r="S612" s="6"/>
      <c r="T612" s="6"/>
      <c r="U612" s="6"/>
      <c r="V612" s="6"/>
      <c r="W612" s="6"/>
      <c r="X612" s="6"/>
      <c r="Y612" s="6"/>
      <c r="Z612" s="6"/>
    </row>
    <row r="613" spans="1:26" x14ac:dyDescent="0.25">
      <c r="A613" s="6"/>
      <c r="B613" s="6"/>
      <c r="C613" s="6"/>
      <c r="D613" s="6"/>
      <c r="E613" s="6"/>
      <c r="F613" s="6"/>
      <c r="G613" s="6"/>
      <c r="H613" s="6"/>
      <c r="I613" s="6"/>
      <c r="J613" s="6"/>
      <c r="K613" s="6"/>
      <c r="L613" s="6"/>
      <c r="M613" s="6"/>
      <c r="N613" s="6"/>
      <c r="O613" s="6"/>
      <c r="P613" s="6"/>
      <c r="Q613" s="6"/>
      <c r="R613" s="6"/>
      <c r="S613" s="6"/>
      <c r="T613" s="6"/>
      <c r="U613" s="6"/>
      <c r="V613" s="6"/>
      <c r="W613" s="6"/>
      <c r="X613" s="6"/>
      <c r="Y613" s="6"/>
      <c r="Z613" s="6"/>
    </row>
    <row r="614" spans="1:26" x14ac:dyDescent="0.25">
      <c r="A614" s="6"/>
      <c r="B614" s="6"/>
      <c r="C614" s="6"/>
      <c r="D614" s="6"/>
      <c r="E614" s="6"/>
      <c r="F614" s="6"/>
      <c r="G614" s="6"/>
      <c r="H614" s="6"/>
      <c r="I614" s="6"/>
      <c r="J614" s="6"/>
      <c r="K614" s="6"/>
      <c r="L614" s="6"/>
      <c r="M614" s="6"/>
      <c r="N614" s="6"/>
      <c r="O614" s="6"/>
      <c r="P614" s="6"/>
      <c r="Q614" s="6"/>
      <c r="R614" s="6"/>
      <c r="S614" s="6"/>
      <c r="T614" s="6"/>
      <c r="U614" s="6"/>
      <c r="V614" s="6"/>
      <c r="W614" s="6"/>
      <c r="X614" s="6"/>
      <c r="Y614" s="6"/>
      <c r="Z614" s="6"/>
    </row>
    <row r="615" spans="1:26" x14ac:dyDescent="0.25">
      <c r="A615" s="6"/>
      <c r="B615" s="6"/>
      <c r="C615" s="6"/>
      <c r="D615" s="6"/>
      <c r="E615" s="6"/>
      <c r="F615" s="6"/>
      <c r="G615" s="6"/>
      <c r="H615" s="6"/>
      <c r="I615" s="6"/>
      <c r="J615" s="6"/>
      <c r="K615" s="6"/>
      <c r="L615" s="6"/>
      <c r="M615" s="6"/>
      <c r="N615" s="6"/>
      <c r="O615" s="6"/>
      <c r="P615" s="6"/>
      <c r="Q615" s="6"/>
      <c r="R615" s="6"/>
      <c r="S615" s="6"/>
      <c r="T615" s="6"/>
      <c r="U615" s="6"/>
      <c r="V615" s="6"/>
      <c r="W615" s="6"/>
      <c r="X615" s="6"/>
      <c r="Y615" s="6"/>
      <c r="Z615" s="6"/>
    </row>
    <row r="616" spans="1:26" x14ac:dyDescent="0.25">
      <c r="A616" s="6"/>
      <c r="B616" s="6"/>
      <c r="C616" s="6"/>
      <c r="D616" s="6"/>
      <c r="E616" s="6"/>
      <c r="F616" s="6"/>
      <c r="G616" s="6"/>
      <c r="H616" s="6"/>
      <c r="I616" s="6"/>
      <c r="J616" s="6"/>
      <c r="K616" s="6"/>
      <c r="L616" s="6"/>
      <c r="M616" s="6"/>
      <c r="N616" s="6"/>
      <c r="O616" s="6"/>
      <c r="P616" s="6"/>
      <c r="Q616" s="6"/>
      <c r="R616" s="6"/>
      <c r="S616" s="6"/>
      <c r="T616" s="6"/>
      <c r="U616" s="6"/>
      <c r="V616" s="6"/>
      <c r="W616" s="6"/>
      <c r="X616" s="6"/>
      <c r="Y616" s="6"/>
      <c r="Z616" s="6"/>
    </row>
    <row r="617" spans="1:26" x14ac:dyDescent="0.25">
      <c r="A617" s="6"/>
      <c r="B617" s="6"/>
      <c r="C617" s="6"/>
      <c r="D617" s="6"/>
      <c r="E617" s="6"/>
      <c r="F617" s="6"/>
      <c r="G617" s="6"/>
      <c r="H617" s="6"/>
      <c r="I617" s="6"/>
      <c r="J617" s="6"/>
      <c r="K617" s="6"/>
      <c r="L617" s="6"/>
      <c r="M617" s="6"/>
      <c r="N617" s="6"/>
      <c r="O617" s="6"/>
      <c r="P617" s="6"/>
      <c r="Q617" s="6"/>
      <c r="R617" s="6"/>
      <c r="S617" s="6"/>
      <c r="T617" s="6"/>
      <c r="U617" s="6"/>
      <c r="V617" s="6"/>
      <c r="W617" s="6"/>
      <c r="X617" s="6"/>
      <c r="Y617" s="6"/>
      <c r="Z617" s="6"/>
    </row>
    <row r="618" spans="1:26" x14ac:dyDescent="0.25">
      <c r="A618" s="6"/>
      <c r="B618" s="6"/>
      <c r="C618" s="6"/>
      <c r="D618" s="6"/>
      <c r="E618" s="6"/>
      <c r="F618" s="6"/>
      <c r="G618" s="6"/>
      <c r="H618" s="6"/>
      <c r="I618" s="6"/>
      <c r="J618" s="6"/>
      <c r="K618" s="6"/>
      <c r="L618" s="6"/>
      <c r="M618" s="6"/>
      <c r="N618" s="6"/>
      <c r="O618" s="6"/>
      <c r="P618" s="6"/>
      <c r="Q618" s="6"/>
      <c r="R618" s="6"/>
      <c r="S618" s="6"/>
      <c r="T618" s="6"/>
      <c r="U618" s="6"/>
      <c r="V618" s="6"/>
      <c r="W618" s="6"/>
      <c r="X618" s="6"/>
      <c r="Y618" s="6"/>
      <c r="Z618" s="6"/>
    </row>
    <row r="619" spans="1:26" x14ac:dyDescent="0.25">
      <c r="A619" s="6"/>
      <c r="B619" s="6"/>
      <c r="C619" s="6"/>
      <c r="D619" s="6"/>
      <c r="E619" s="6"/>
      <c r="F619" s="6"/>
      <c r="G619" s="6"/>
      <c r="H619" s="6"/>
      <c r="I619" s="6"/>
      <c r="J619" s="6"/>
      <c r="K619" s="6"/>
      <c r="L619" s="6"/>
      <c r="M619" s="6"/>
      <c r="N619" s="6"/>
      <c r="O619" s="6"/>
      <c r="P619" s="6"/>
      <c r="Q619" s="6"/>
      <c r="R619" s="6"/>
      <c r="S619" s="6"/>
      <c r="T619" s="6"/>
      <c r="U619" s="6"/>
      <c r="V619" s="6"/>
      <c r="W619" s="6"/>
      <c r="X619" s="6"/>
      <c r="Y619" s="6"/>
      <c r="Z619" s="6"/>
    </row>
    <row r="620" spans="1:26" x14ac:dyDescent="0.25">
      <c r="A620" s="6"/>
      <c r="B620" s="6"/>
      <c r="C620" s="6"/>
      <c r="D620" s="6"/>
      <c r="E620" s="6"/>
      <c r="F620" s="6"/>
      <c r="G620" s="6"/>
      <c r="H620" s="6"/>
      <c r="I620" s="6"/>
      <c r="J620" s="6"/>
      <c r="K620" s="6"/>
      <c r="L620" s="6"/>
      <c r="M620" s="6"/>
      <c r="N620" s="6"/>
      <c r="O620" s="6"/>
      <c r="P620" s="6"/>
      <c r="Q620" s="6"/>
      <c r="R620" s="6"/>
      <c r="S620" s="6"/>
      <c r="T620" s="6"/>
      <c r="U620" s="6"/>
      <c r="V620" s="6"/>
      <c r="W620" s="6"/>
      <c r="X620" s="6"/>
      <c r="Y620" s="6"/>
      <c r="Z620" s="6"/>
    </row>
    <row r="621" spans="1:26" x14ac:dyDescent="0.25">
      <c r="A621" s="6"/>
      <c r="B621" s="6"/>
      <c r="C621" s="6"/>
      <c r="D621" s="6"/>
      <c r="E621" s="6"/>
      <c r="F621" s="6"/>
      <c r="G621" s="6"/>
      <c r="H621" s="6"/>
      <c r="I621" s="6"/>
      <c r="J621" s="6"/>
      <c r="K621" s="6"/>
      <c r="L621" s="6"/>
      <c r="M621" s="6"/>
      <c r="N621" s="6"/>
      <c r="O621" s="6"/>
      <c r="P621" s="6"/>
      <c r="Q621" s="6"/>
      <c r="R621" s="6"/>
      <c r="S621" s="6"/>
      <c r="T621" s="6"/>
      <c r="U621" s="6"/>
      <c r="V621" s="6"/>
      <c r="W621" s="6"/>
      <c r="X621" s="6"/>
      <c r="Y621" s="6"/>
      <c r="Z621" s="6"/>
    </row>
    <row r="622" spans="1:26" x14ac:dyDescent="0.25">
      <c r="A622" s="6"/>
      <c r="B622" s="6"/>
      <c r="C622" s="6"/>
      <c r="D622" s="6"/>
      <c r="E622" s="6"/>
      <c r="F622" s="6"/>
      <c r="G622" s="6"/>
      <c r="H622" s="6"/>
      <c r="I622" s="6"/>
      <c r="J622" s="6"/>
      <c r="K622" s="6"/>
      <c r="L622" s="6"/>
      <c r="M622" s="6"/>
      <c r="N622" s="6"/>
      <c r="O622" s="6"/>
      <c r="P622" s="6"/>
      <c r="Q622" s="6"/>
      <c r="R622" s="6"/>
      <c r="S622" s="6"/>
      <c r="T622" s="6"/>
      <c r="U622" s="6"/>
      <c r="V622" s="6"/>
      <c r="W622" s="6"/>
      <c r="X622" s="6"/>
      <c r="Y622" s="6"/>
      <c r="Z622" s="6"/>
    </row>
    <row r="623" spans="1:26" x14ac:dyDescent="0.25">
      <c r="A623" s="6"/>
      <c r="B623" s="6"/>
      <c r="C623" s="6"/>
      <c r="D623" s="6"/>
      <c r="E623" s="6"/>
      <c r="F623" s="6"/>
      <c r="G623" s="6"/>
      <c r="H623" s="6"/>
      <c r="I623" s="6"/>
      <c r="J623" s="6"/>
      <c r="K623" s="6"/>
      <c r="L623" s="6"/>
      <c r="M623" s="6"/>
      <c r="N623" s="6"/>
      <c r="O623" s="6"/>
      <c r="P623" s="6"/>
      <c r="Q623" s="6"/>
      <c r="R623" s="6"/>
      <c r="S623" s="6"/>
      <c r="T623" s="6"/>
      <c r="U623" s="6"/>
      <c r="V623" s="6"/>
      <c r="W623" s="6"/>
      <c r="X623" s="6"/>
      <c r="Y623" s="6"/>
      <c r="Z623" s="6"/>
    </row>
    <row r="624" spans="1:26" x14ac:dyDescent="0.25">
      <c r="A624" s="6"/>
      <c r="B624" s="6"/>
      <c r="C624" s="6"/>
      <c r="D624" s="6"/>
      <c r="E624" s="6"/>
      <c r="F624" s="6"/>
      <c r="G624" s="6"/>
      <c r="H624" s="6"/>
      <c r="I624" s="6"/>
      <c r="J624" s="6"/>
      <c r="K624" s="6"/>
      <c r="L624" s="6"/>
      <c r="M624" s="6"/>
      <c r="N624" s="6"/>
      <c r="O624" s="6"/>
      <c r="P624" s="6"/>
      <c r="Q624" s="6"/>
      <c r="R624" s="6"/>
      <c r="S624" s="6"/>
      <c r="T624" s="6"/>
      <c r="U624" s="6"/>
      <c r="V624" s="6"/>
      <c r="W624" s="6"/>
      <c r="X624" s="6"/>
      <c r="Y624" s="6"/>
      <c r="Z624" s="6"/>
    </row>
    <row r="625" spans="1:26" x14ac:dyDescent="0.25">
      <c r="A625" s="6"/>
      <c r="B625" s="6"/>
      <c r="C625" s="6"/>
      <c r="D625" s="6"/>
      <c r="E625" s="6"/>
      <c r="F625" s="6"/>
      <c r="G625" s="6"/>
      <c r="H625" s="6"/>
      <c r="I625" s="6"/>
      <c r="J625" s="6"/>
      <c r="K625" s="6"/>
      <c r="L625" s="6"/>
      <c r="M625" s="6"/>
      <c r="N625" s="6"/>
      <c r="O625" s="6"/>
      <c r="P625" s="6"/>
      <c r="Q625" s="6"/>
      <c r="R625" s="6"/>
      <c r="S625" s="6"/>
      <c r="T625" s="6"/>
      <c r="U625" s="6"/>
      <c r="V625" s="6"/>
      <c r="W625" s="6"/>
      <c r="X625" s="6"/>
      <c r="Y625" s="6"/>
      <c r="Z625" s="6"/>
    </row>
    <row r="626" spans="1:26" x14ac:dyDescent="0.25">
      <c r="A626" s="6"/>
      <c r="B626" s="6"/>
      <c r="C626" s="6"/>
      <c r="D626" s="6"/>
      <c r="E626" s="6"/>
      <c r="F626" s="6"/>
      <c r="G626" s="6"/>
      <c r="H626" s="6"/>
      <c r="I626" s="6"/>
      <c r="J626" s="6"/>
      <c r="K626" s="6"/>
      <c r="L626" s="6"/>
      <c r="M626" s="6"/>
      <c r="N626" s="6"/>
      <c r="O626" s="6"/>
      <c r="P626" s="6"/>
      <c r="Q626" s="6"/>
      <c r="R626" s="6"/>
      <c r="S626" s="6"/>
      <c r="T626" s="6"/>
      <c r="U626" s="6"/>
      <c r="V626" s="6"/>
      <c r="W626" s="6"/>
      <c r="X626" s="6"/>
      <c r="Y626" s="6"/>
      <c r="Z626" s="6"/>
    </row>
    <row r="627" spans="1:26" x14ac:dyDescent="0.25">
      <c r="A627" s="6"/>
      <c r="B627" s="6"/>
      <c r="C627" s="6"/>
      <c r="D627" s="6"/>
      <c r="E627" s="6"/>
      <c r="F627" s="6"/>
      <c r="G627" s="6"/>
      <c r="H627" s="6"/>
      <c r="I627" s="6"/>
      <c r="J627" s="6"/>
      <c r="K627" s="6"/>
      <c r="L627" s="6"/>
      <c r="M627" s="6"/>
      <c r="N627" s="6"/>
      <c r="O627" s="6"/>
      <c r="P627" s="6"/>
      <c r="Q627" s="6"/>
      <c r="R627" s="6"/>
      <c r="S627" s="6"/>
      <c r="T627" s="6"/>
      <c r="U627" s="6"/>
      <c r="V627" s="6"/>
      <c r="W627" s="6"/>
      <c r="X627" s="6"/>
      <c r="Y627" s="6"/>
      <c r="Z627" s="6"/>
    </row>
    <row r="628" spans="1:26" x14ac:dyDescent="0.25">
      <c r="A628" s="6"/>
      <c r="B628" s="6"/>
      <c r="C628" s="6"/>
      <c r="D628" s="6"/>
      <c r="E628" s="6"/>
      <c r="F628" s="6"/>
      <c r="G628" s="6"/>
      <c r="H628" s="6"/>
      <c r="I628" s="6"/>
      <c r="J628" s="6"/>
      <c r="K628" s="6"/>
      <c r="L628" s="6"/>
      <c r="M628" s="6"/>
      <c r="N628" s="6"/>
      <c r="O628" s="6"/>
      <c r="P628" s="6"/>
      <c r="Q628" s="6"/>
      <c r="R628" s="6"/>
      <c r="S628" s="6"/>
      <c r="T628" s="6"/>
      <c r="U628" s="6"/>
      <c r="V628" s="6"/>
      <c r="W628" s="6"/>
      <c r="X628" s="6"/>
      <c r="Y628" s="6"/>
      <c r="Z628" s="6"/>
    </row>
    <row r="629" spans="1:26" x14ac:dyDescent="0.25">
      <c r="A629" s="6"/>
      <c r="B629" s="6"/>
      <c r="C629" s="6"/>
      <c r="D629" s="6"/>
      <c r="E629" s="6"/>
      <c r="F629" s="6"/>
      <c r="G629" s="6"/>
      <c r="H629" s="6"/>
      <c r="I629" s="6"/>
      <c r="J629" s="6"/>
      <c r="K629" s="6"/>
      <c r="L629" s="6"/>
      <c r="M629" s="6"/>
      <c r="N629" s="6"/>
      <c r="O629" s="6"/>
      <c r="P629" s="6"/>
      <c r="Q629" s="6"/>
      <c r="R629" s="6"/>
      <c r="S629" s="6"/>
      <c r="T629" s="6"/>
      <c r="U629" s="6"/>
      <c r="V629" s="6"/>
      <c r="W629" s="6"/>
      <c r="X629" s="6"/>
      <c r="Y629" s="6"/>
      <c r="Z629" s="6"/>
    </row>
    <row r="630" spans="1:26" x14ac:dyDescent="0.25">
      <c r="A630" s="6"/>
      <c r="B630" s="6"/>
      <c r="C630" s="6"/>
      <c r="D630" s="6"/>
      <c r="E630" s="6"/>
      <c r="F630" s="6"/>
      <c r="G630" s="6"/>
      <c r="H630" s="6"/>
      <c r="I630" s="6"/>
      <c r="J630" s="6"/>
      <c r="K630" s="6"/>
      <c r="L630" s="6"/>
      <c r="M630" s="6"/>
      <c r="N630" s="6"/>
      <c r="O630" s="6"/>
      <c r="P630" s="6"/>
      <c r="Q630" s="6"/>
      <c r="R630" s="6"/>
      <c r="S630" s="6"/>
      <c r="T630" s="6"/>
      <c r="U630" s="6"/>
      <c r="V630" s="6"/>
      <c r="W630" s="6"/>
      <c r="X630" s="6"/>
      <c r="Y630" s="6"/>
      <c r="Z630" s="6"/>
    </row>
    <row r="631" spans="1:26" x14ac:dyDescent="0.25">
      <c r="A631" s="6"/>
      <c r="B631" s="6"/>
      <c r="C631" s="6"/>
      <c r="D631" s="6"/>
      <c r="E631" s="6"/>
      <c r="F631" s="6"/>
      <c r="G631" s="6"/>
      <c r="H631" s="6"/>
      <c r="I631" s="6"/>
      <c r="J631" s="6"/>
      <c r="K631" s="6"/>
      <c r="L631" s="6"/>
      <c r="M631" s="6"/>
      <c r="N631" s="6"/>
      <c r="O631" s="6"/>
      <c r="P631" s="6"/>
      <c r="Q631" s="6"/>
      <c r="R631" s="6"/>
      <c r="S631" s="6"/>
      <c r="T631" s="6"/>
      <c r="U631" s="6"/>
      <c r="V631" s="6"/>
      <c r="W631" s="6"/>
      <c r="X631" s="6"/>
      <c r="Y631" s="6"/>
      <c r="Z631" s="6"/>
    </row>
    <row r="632" spans="1:26" x14ac:dyDescent="0.25">
      <c r="A632" s="6"/>
      <c r="B632" s="6"/>
      <c r="C632" s="6"/>
      <c r="D632" s="6"/>
      <c r="E632" s="6"/>
      <c r="F632" s="6"/>
      <c r="G632" s="6"/>
      <c r="H632" s="6"/>
      <c r="I632" s="6"/>
      <c r="J632" s="6"/>
      <c r="K632" s="6"/>
      <c r="L632" s="6"/>
      <c r="M632" s="6"/>
      <c r="N632" s="6"/>
      <c r="O632" s="6"/>
      <c r="P632" s="6"/>
      <c r="Q632" s="6"/>
      <c r="R632" s="6"/>
      <c r="S632" s="6"/>
      <c r="T632" s="6"/>
      <c r="U632" s="6"/>
      <c r="V632" s="6"/>
      <c r="W632" s="6"/>
      <c r="X632" s="6"/>
      <c r="Y632" s="6"/>
      <c r="Z632" s="6"/>
    </row>
    <row r="633" spans="1:26" x14ac:dyDescent="0.25">
      <c r="A633" s="6"/>
      <c r="B633" s="6"/>
      <c r="C633" s="6"/>
      <c r="D633" s="6"/>
      <c r="E633" s="6"/>
      <c r="F633" s="6"/>
      <c r="G633" s="6"/>
      <c r="H633" s="6"/>
      <c r="I633" s="6"/>
      <c r="J633" s="6"/>
      <c r="K633" s="6"/>
      <c r="L633" s="6"/>
      <c r="M633" s="6"/>
      <c r="N633" s="6"/>
      <c r="O633" s="6"/>
      <c r="P633" s="6"/>
      <c r="Q633" s="6"/>
      <c r="R633" s="6"/>
      <c r="S633" s="6"/>
      <c r="T633" s="6"/>
      <c r="U633" s="6"/>
      <c r="V633" s="6"/>
      <c r="W633" s="6"/>
      <c r="X633" s="6"/>
      <c r="Y633" s="6"/>
      <c r="Z633" s="6"/>
    </row>
    <row r="634" spans="1:26" x14ac:dyDescent="0.25">
      <c r="A634" s="6"/>
      <c r="B634" s="6"/>
      <c r="C634" s="6"/>
      <c r="D634" s="6"/>
      <c r="E634" s="6"/>
      <c r="F634" s="6"/>
      <c r="G634" s="6"/>
      <c r="H634" s="6"/>
      <c r="I634" s="6"/>
      <c r="J634" s="6"/>
      <c r="K634" s="6"/>
      <c r="L634" s="6"/>
      <c r="M634" s="6"/>
      <c r="N634" s="6"/>
      <c r="O634" s="6"/>
      <c r="P634" s="6"/>
      <c r="Q634" s="6"/>
      <c r="R634" s="6"/>
      <c r="S634" s="6"/>
      <c r="T634" s="6"/>
      <c r="U634" s="6"/>
      <c r="V634" s="6"/>
      <c r="W634" s="6"/>
      <c r="X634" s="6"/>
      <c r="Y634" s="6"/>
      <c r="Z634" s="6"/>
    </row>
    <row r="635" spans="1:26" x14ac:dyDescent="0.25">
      <c r="A635" s="6"/>
      <c r="B635" s="6"/>
      <c r="C635" s="6"/>
      <c r="D635" s="6"/>
      <c r="E635" s="6"/>
      <c r="F635" s="6"/>
      <c r="G635" s="6"/>
      <c r="H635" s="6"/>
      <c r="I635" s="6"/>
      <c r="J635" s="6"/>
      <c r="K635" s="6"/>
      <c r="L635" s="6"/>
      <c r="M635" s="6"/>
      <c r="N635" s="6"/>
      <c r="O635" s="6"/>
      <c r="P635" s="6"/>
      <c r="Q635" s="6"/>
      <c r="R635" s="6"/>
      <c r="S635" s="6"/>
      <c r="T635" s="6"/>
      <c r="U635" s="6"/>
      <c r="V635" s="6"/>
      <c r="W635" s="6"/>
      <c r="X635" s="6"/>
      <c r="Y635" s="6"/>
      <c r="Z635" s="6"/>
    </row>
    <row r="636" spans="1:26" x14ac:dyDescent="0.25">
      <c r="A636" s="6"/>
      <c r="B636" s="6"/>
      <c r="C636" s="6"/>
      <c r="D636" s="6"/>
      <c r="E636" s="6"/>
      <c r="F636" s="6"/>
      <c r="G636" s="6"/>
      <c r="H636" s="6"/>
      <c r="I636" s="6"/>
      <c r="J636" s="6"/>
      <c r="K636" s="6"/>
      <c r="L636" s="6"/>
      <c r="M636" s="6"/>
      <c r="N636" s="6"/>
      <c r="O636" s="6"/>
      <c r="P636" s="6"/>
      <c r="Q636" s="6"/>
      <c r="R636" s="6"/>
      <c r="S636" s="6"/>
      <c r="T636" s="6"/>
      <c r="U636" s="6"/>
      <c r="V636" s="6"/>
      <c r="W636" s="6"/>
      <c r="X636" s="6"/>
      <c r="Y636" s="6"/>
      <c r="Z636" s="6"/>
    </row>
    <row r="637" spans="1:26" x14ac:dyDescent="0.25">
      <c r="A637" s="6"/>
      <c r="B637" s="6"/>
      <c r="C637" s="6"/>
      <c r="D637" s="6"/>
      <c r="E637" s="6"/>
      <c r="F637" s="6"/>
      <c r="G637" s="6"/>
      <c r="H637" s="6"/>
      <c r="I637" s="6"/>
      <c r="J637" s="6"/>
      <c r="K637" s="6"/>
      <c r="L637" s="6"/>
      <c r="M637" s="6"/>
      <c r="N637" s="6"/>
      <c r="O637" s="6"/>
      <c r="P637" s="6"/>
      <c r="Q637" s="6"/>
      <c r="R637" s="6"/>
      <c r="S637" s="6"/>
      <c r="T637" s="6"/>
      <c r="U637" s="6"/>
      <c r="V637" s="6"/>
      <c r="W637" s="6"/>
      <c r="X637" s="6"/>
      <c r="Y637" s="6"/>
      <c r="Z637" s="6"/>
    </row>
    <row r="638" spans="1:26" x14ac:dyDescent="0.25">
      <c r="A638" s="6"/>
      <c r="B638" s="6"/>
      <c r="C638" s="6"/>
      <c r="D638" s="6"/>
      <c r="E638" s="6"/>
      <c r="F638" s="6"/>
      <c r="G638" s="6"/>
      <c r="H638" s="6"/>
      <c r="I638" s="6"/>
      <c r="J638" s="6"/>
      <c r="K638" s="6"/>
      <c r="L638" s="6"/>
      <c r="M638" s="6"/>
      <c r="N638" s="6"/>
      <c r="O638" s="6"/>
      <c r="P638" s="6"/>
      <c r="Q638" s="6"/>
      <c r="R638" s="6"/>
      <c r="S638" s="6"/>
      <c r="T638" s="6"/>
      <c r="U638" s="6"/>
      <c r="V638" s="6"/>
      <c r="W638" s="6"/>
      <c r="X638" s="6"/>
      <c r="Y638" s="6"/>
      <c r="Z638" s="6"/>
    </row>
    <row r="639" spans="1:26" x14ac:dyDescent="0.25">
      <c r="A639" s="6"/>
      <c r="B639" s="6"/>
      <c r="C639" s="6"/>
      <c r="D639" s="6"/>
      <c r="E639" s="6"/>
      <c r="F639" s="6"/>
      <c r="G639" s="6"/>
      <c r="H639" s="6"/>
      <c r="I639" s="6"/>
      <c r="J639" s="6"/>
      <c r="K639" s="6"/>
      <c r="L639" s="6"/>
      <c r="M639" s="6"/>
      <c r="N639" s="6"/>
      <c r="O639" s="6"/>
      <c r="P639" s="6"/>
      <c r="Q639" s="6"/>
      <c r="R639" s="6"/>
      <c r="S639" s="6"/>
      <c r="T639" s="6"/>
      <c r="U639" s="6"/>
      <c r="V639" s="6"/>
      <c r="W639" s="6"/>
      <c r="X639" s="6"/>
      <c r="Y639" s="6"/>
      <c r="Z639" s="6"/>
    </row>
    <row r="640" spans="1:26" x14ac:dyDescent="0.25">
      <c r="A640" s="6"/>
      <c r="B640" s="6"/>
      <c r="C640" s="6"/>
      <c r="D640" s="6"/>
      <c r="E640" s="6"/>
      <c r="F640" s="6"/>
      <c r="G640" s="6"/>
      <c r="H640" s="6"/>
      <c r="I640" s="6"/>
      <c r="J640" s="6"/>
      <c r="K640" s="6"/>
      <c r="L640" s="6"/>
      <c r="M640" s="6"/>
      <c r="N640" s="6"/>
      <c r="O640" s="6"/>
      <c r="P640" s="6"/>
      <c r="Q640" s="6"/>
      <c r="R640" s="6"/>
      <c r="S640" s="6"/>
      <c r="T640" s="6"/>
      <c r="U640" s="6"/>
      <c r="V640" s="6"/>
      <c r="W640" s="6"/>
      <c r="X640" s="6"/>
      <c r="Y640" s="6"/>
      <c r="Z640" s="6"/>
    </row>
    <row r="641" spans="1:26" x14ac:dyDescent="0.25">
      <c r="A641" s="6"/>
      <c r="B641" s="6"/>
      <c r="C641" s="6"/>
      <c r="D641" s="6"/>
      <c r="E641" s="6"/>
      <c r="F641" s="6"/>
      <c r="G641" s="6"/>
      <c r="H641" s="6"/>
      <c r="I641" s="6"/>
      <c r="J641" s="6"/>
      <c r="K641" s="6"/>
      <c r="L641" s="6"/>
      <c r="M641" s="6"/>
      <c r="N641" s="6"/>
      <c r="O641" s="6"/>
      <c r="P641" s="6"/>
      <c r="Q641" s="6"/>
      <c r="R641" s="6"/>
      <c r="S641" s="6"/>
      <c r="T641" s="6"/>
      <c r="U641" s="6"/>
      <c r="V641" s="6"/>
      <c r="W641" s="6"/>
      <c r="X641" s="6"/>
      <c r="Y641" s="6"/>
      <c r="Z641" s="6"/>
    </row>
    <row r="642" spans="1:26" x14ac:dyDescent="0.25">
      <c r="A642" s="6"/>
      <c r="B642" s="6"/>
      <c r="C642" s="6"/>
      <c r="D642" s="6"/>
      <c r="E642" s="6"/>
      <c r="F642" s="6"/>
      <c r="G642" s="6"/>
      <c r="H642" s="6"/>
      <c r="I642" s="6"/>
      <c r="J642" s="6"/>
      <c r="K642" s="6"/>
      <c r="L642" s="6"/>
      <c r="M642" s="6"/>
      <c r="N642" s="6"/>
      <c r="O642" s="6"/>
      <c r="P642" s="6"/>
      <c r="Q642" s="6"/>
      <c r="R642" s="6"/>
      <c r="S642" s="6"/>
      <c r="T642" s="6"/>
      <c r="U642" s="6"/>
      <c r="V642" s="6"/>
      <c r="W642" s="6"/>
      <c r="X642" s="6"/>
      <c r="Y642" s="6"/>
      <c r="Z642" s="6"/>
    </row>
    <row r="643" spans="1:26" x14ac:dyDescent="0.25">
      <c r="A643" s="6"/>
      <c r="B643" s="6"/>
      <c r="C643" s="6"/>
      <c r="D643" s="6"/>
      <c r="E643" s="6"/>
      <c r="F643" s="6"/>
      <c r="G643" s="6"/>
      <c r="H643" s="6"/>
      <c r="I643" s="6"/>
      <c r="J643" s="6"/>
      <c r="K643" s="6"/>
      <c r="L643" s="6"/>
      <c r="M643" s="6"/>
      <c r="N643" s="6"/>
      <c r="O643" s="6"/>
      <c r="P643" s="6"/>
      <c r="Q643" s="6"/>
      <c r="R643" s="6"/>
      <c r="S643" s="6"/>
      <c r="T643" s="6"/>
      <c r="U643" s="6"/>
      <c r="V643" s="6"/>
      <c r="W643" s="6"/>
      <c r="X643" s="6"/>
      <c r="Y643" s="6"/>
      <c r="Z643" s="6"/>
    </row>
    <row r="644" spans="1:26" x14ac:dyDescent="0.25">
      <c r="A644" s="6"/>
      <c r="B644" s="6"/>
      <c r="C644" s="6"/>
      <c r="D644" s="6"/>
      <c r="E644" s="6"/>
      <c r="F644" s="6"/>
      <c r="G644" s="6"/>
      <c r="H644" s="6"/>
      <c r="I644" s="6"/>
      <c r="J644" s="6"/>
      <c r="K644" s="6"/>
      <c r="L644" s="6"/>
      <c r="M644" s="6"/>
      <c r="N644" s="6"/>
      <c r="O644" s="6"/>
      <c r="P644" s="6"/>
      <c r="Q644" s="6"/>
      <c r="R644" s="6"/>
      <c r="S644" s="6"/>
      <c r="T644" s="6"/>
      <c r="U644" s="6"/>
      <c r="V644" s="6"/>
      <c r="W644" s="6"/>
      <c r="X644" s="6"/>
      <c r="Y644" s="6"/>
      <c r="Z644" s="6"/>
    </row>
    <row r="645" spans="1:26" x14ac:dyDescent="0.25">
      <c r="A645" s="6"/>
      <c r="B645" s="6"/>
      <c r="C645" s="6"/>
      <c r="D645" s="6"/>
      <c r="E645" s="6"/>
      <c r="F645" s="6"/>
      <c r="G645" s="6"/>
      <c r="H645" s="6"/>
      <c r="I645" s="6"/>
      <c r="J645" s="6"/>
      <c r="K645" s="6"/>
      <c r="L645" s="6"/>
      <c r="M645" s="6"/>
      <c r="N645" s="6"/>
      <c r="O645" s="6"/>
      <c r="P645" s="6"/>
      <c r="Q645" s="6"/>
      <c r="R645" s="6"/>
      <c r="S645" s="6"/>
      <c r="T645" s="6"/>
      <c r="U645" s="6"/>
      <c r="V645" s="6"/>
      <c r="W645" s="6"/>
      <c r="X645" s="6"/>
      <c r="Y645" s="6"/>
      <c r="Z645" s="6"/>
    </row>
    <row r="646" spans="1:26" x14ac:dyDescent="0.25">
      <c r="A646" s="6"/>
      <c r="B646" s="6"/>
      <c r="C646" s="6"/>
      <c r="D646" s="6"/>
      <c r="E646" s="6"/>
      <c r="F646" s="6"/>
      <c r="G646" s="6"/>
      <c r="H646" s="6"/>
      <c r="I646" s="6"/>
      <c r="J646" s="6"/>
      <c r="K646" s="6"/>
      <c r="L646" s="6"/>
      <c r="M646" s="6"/>
      <c r="N646" s="6"/>
      <c r="O646" s="6"/>
      <c r="P646" s="6"/>
      <c r="Q646" s="6"/>
      <c r="R646" s="6"/>
      <c r="S646" s="6"/>
      <c r="T646" s="6"/>
      <c r="U646" s="6"/>
      <c r="V646" s="6"/>
      <c r="W646" s="6"/>
      <c r="X646" s="6"/>
      <c r="Y646" s="6"/>
      <c r="Z646" s="6"/>
    </row>
    <row r="647" spans="1:26" x14ac:dyDescent="0.25">
      <c r="A647" s="6"/>
      <c r="B647" s="6"/>
      <c r="C647" s="6"/>
      <c r="D647" s="6"/>
      <c r="E647" s="6"/>
      <c r="F647" s="6"/>
      <c r="G647" s="6"/>
      <c r="H647" s="6"/>
      <c r="I647" s="6"/>
      <c r="J647" s="6"/>
      <c r="K647" s="6"/>
      <c r="L647" s="6"/>
      <c r="M647" s="6"/>
      <c r="N647" s="6"/>
      <c r="O647" s="6"/>
      <c r="P647" s="6"/>
      <c r="Q647" s="6"/>
      <c r="R647" s="6"/>
      <c r="S647" s="6"/>
      <c r="T647" s="6"/>
      <c r="U647" s="6"/>
      <c r="V647" s="6"/>
      <c r="W647" s="6"/>
      <c r="X647" s="6"/>
      <c r="Y647" s="6"/>
      <c r="Z647" s="6"/>
    </row>
    <row r="648" spans="1:26" x14ac:dyDescent="0.25">
      <c r="A648" s="6"/>
      <c r="B648" s="6"/>
      <c r="C648" s="6"/>
      <c r="D648" s="6"/>
      <c r="E648" s="6"/>
      <c r="F648" s="6"/>
      <c r="G648" s="6"/>
      <c r="H648" s="6"/>
      <c r="I648" s="6"/>
      <c r="J648" s="6"/>
      <c r="K648" s="6"/>
      <c r="L648" s="6"/>
      <c r="M648" s="6"/>
      <c r="N648" s="6"/>
      <c r="O648" s="6"/>
      <c r="P648" s="6"/>
      <c r="Q648" s="6"/>
      <c r="R648" s="6"/>
      <c r="S648" s="6"/>
      <c r="T648" s="6"/>
      <c r="U648" s="6"/>
      <c r="V648" s="6"/>
      <c r="W648" s="6"/>
      <c r="X648" s="6"/>
      <c r="Y648" s="6"/>
      <c r="Z648" s="6"/>
    </row>
    <row r="649" spans="1:26" x14ac:dyDescent="0.25">
      <c r="A649" s="6"/>
      <c r="B649" s="6"/>
      <c r="C649" s="6"/>
      <c r="D649" s="6"/>
      <c r="E649" s="6"/>
      <c r="F649" s="6"/>
      <c r="G649" s="6"/>
      <c r="H649" s="6"/>
      <c r="I649" s="6"/>
      <c r="J649" s="6"/>
      <c r="K649" s="6"/>
      <c r="L649" s="6"/>
      <c r="M649" s="6"/>
      <c r="N649" s="6"/>
      <c r="O649" s="6"/>
      <c r="P649" s="6"/>
      <c r="Q649" s="6"/>
      <c r="R649" s="6"/>
      <c r="S649" s="6"/>
      <c r="T649" s="6"/>
      <c r="U649" s="6"/>
      <c r="V649" s="6"/>
      <c r="W649" s="6"/>
      <c r="X649" s="6"/>
      <c r="Y649" s="6"/>
      <c r="Z649" s="6"/>
    </row>
    <row r="650" spans="1:26" x14ac:dyDescent="0.25">
      <c r="A650" s="6"/>
      <c r="B650" s="6"/>
      <c r="C650" s="6"/>
      <c r="D650" s="6"/>
      <c r="E650" s="6"/>
      <c r="F650" s="6"/>
      <c r="G650" s="6"/>
      <c r="H650" s="6"/>
      <c r="I650" s="6"/>
      <c r="J650" s="6"/>
      <c r="K650" s="6"/>
      <c r="L650" s="6"/>
      <c r="M650" s="6"/>
      <c r="N650" s="6"/>
      <c r="O650" s="6"/>
      <c r="P650" s="6"/>
      <c r="Q650" s="6"/>
      <c r="R650" s="6"/>
      <c r="S650" s="6"/>
      <c r="T650" s="6"/>
      <c r="U650" s="6"/>
      <c r="V650" s="6"/>
      <c r="W650" s="6"/>
      <c r="X650" s="6"/>
      <c r="Y650" s="6"/>
      <c r="Z650" s="6"/>
    </row>
    <row r="651" spans="1:26" x14ac:dyDescent="0.25">
      <c r="A651" s="6"/>
      <c r="B651" s="6"/>
      <c r="C651" s="6"/>
      <c r="D651" s="6"/>
      <c r="E651" s="6"/>
      <c r="F651" s="6"/>
      <c r="G651" s="6"/>
      <c r="H651" s="6"/>
      <c r="I651" s="6"/>
      <c r="J651" s="6"/>
      <c r="K651" s="6"/>
      <c r="L651" s="6"/>
      <c r="M651" s="6"/>
      <c r="N651" s="6"/>
      <c r="O651" s="6"/>
      <c r="P651" s="6"/>
      <c r="Q651" s="6"/>
      <c r="R651" s="6"/>
      <c r="S651" s="6"/>
      <c r="T651" s="6"/>
      <c r="U651" s="6"/>
      <c r="V651" s="6"/>
      <c r="W651" s="6"/>
      <c r="X651" s="6"/>
      <c r="Y651" s="6"/>
      <c r="Z651" s="6"/>
    </row>
    <row r="652" spans="1:26" x14ac:dyDescent="0.25">
      <c r="A652" s="6"/>
      <c r="B652" s="6"/>
      <c r="C652" s="6"/>
      <c r="D652" s="6"/>
      <c r="E652" s="6"/>
      <c r="F652" s="6"/>
      <c r="G652" s="6"/>
      <c r="H652" s="6"/>
      <c r="I652" s="6"/>
      <c r="J652" s="6"/>
      <c r="K652" s="6"/>
      <c r="L652" s="6"/>
      <c r="M652" s="6"/>
      <c r="N652" s="6"/>
      <c r="O652" s="6"/>
      <c r="P652" s="6"/>
      <c r="Q652" s="6"/>
      <c r="R652" s="6"/>
      <c r="S652" s="6"/>
      <c r="T652" s="6"/>
      <c r="U652" s="6"/>
      <c r="V652" s="6"/>
      <c r="W652" s="6"/>
      <c r="X652" s="6"/>
      <c r="Y652" s="6"/>
      <c r="Z652" s="6"/>
    </row>
    <row r="653" spans="1:26" x14ac:dyDescent="0.25">
      <c r="A653" s="6"/>
      <c r="B653" s="6"/>
      <c r="C653" s="6"/>
      <c r="D653" s="6"/>
      <c r="E653" s="6"/>
      <c r="F653" s="6"/>
      <c r="G653" s="6"/>
      <c r="H653" s="6"/>
      <c r="I653" s="6"/>
      <c r="J653" s="6"/>
      <c r="K653" s="6"/>
      <c r="L653" s="6"/>
      <c r="M653" s="6"/>
      <c r="N653" s="6"/>
      <c r="O653" s="6"/>
      <c r="P653" s="6"/>
      <c r="Q653" s="6"/>
      <c r="R653" s="6"/>
      <c r="S653" s="6"/>
      <c r="T653" s="6"/>
      <c r="U653" s="6"/>
      <c r="V653" s="6"/>
      <c r="W653" s="6"/>
      <c r="X653" s="6"/>
      <c r="Y653" s="6"/>
      <c r="Z653" s="6"/>
    </row>
    <row r="654" spans="1:26" x14ac:dyDescent="0.25">
      <c r="A654" s="6"/>
      <c r="B654" s="6"/>
      <c r="C654" s="6"/>
      <c r="D654" s="6"/>
      <c r="E654" s="6"/>
      <c r="F654" s="6"/>
      <c r="G654" s="6"/>
      <c r="H654" s="6"/>
      <c r="I654" s="6"/>
      <c r="J654" s="6"/>
      <c r="K654" s="6"/>
      <c r="L654" s="6"/>
      <c r="M654" s="6"/>
      <c r="N654" s="6"/>
      <c r="O654" s="6"/>
      <c r="P654" s="6"/>
      <c r="Q654" s="6"/>
      <c r="R654" s="6"/>
      <c r="S654" s="6"/>
      <c r="T654" s="6"/>
      <c r="U654" s="6"/>
      <c r="V654" s="6"/>
      <c r="W654" s="6"/>
      <c r="X654" s="6"/>
      <c r="Y654" s="6"/>
      <c r="Z654" s="6"/>
    </row>
    <row r="655" spans="1:26" x14ac:dyDescent="0.25">
      <c r="A655" s="6"/>
      <c r="B655" s="6"/>
      <c r="C655" s="6"/>
      <c r="D655" s="6"/>
      <c r="E655" s="6"/>
      <c r="F655" s="6"/>
      <c r="G655" s="6"/>
      <c r="H655" s="6"/>
      <c r="I655" s="6"/>
      <c r="J655" s="6"/>
      <c r="K655" s="6"/>
      <c r="L655" s="6"/>
      <c r="M655" s="6"/>
      <c r="N655" s="6"/>
      <c r="O655" s="6"/>
      <c r="P655" s="6"/>
      <c r="Q655" s="6"/>
      <c r="R655" s="6"/>
      <c r="S655" s="6"/>
      <c r="T655" s="6"/>
      <c r="U655" s="6"/>
      <c r="V655" s="6"/>
      <c r="W655" s="6"/>
      <c r="X655" s="6"/>
      <c r="Y655" s="6"/>
      <c r="Z655" s="6"/>
    </row>
    <row r="656" spans="1:26" x14ac:dyDescent="0.25">
      <c r="A656" s="6"/>
      <c r="B656" s="6"/>
      <c r="C656" s="6"/>
      <c r="D656" s="6"/>
      <c r="E656" s="6"/>
      <c r="F656" s="6"/>
      <c r="G656" s="6"/>
      <c r="H656" s="6"/>
      <c r="I656" s="6"/>
      <c r="J656" s="6"/>
      <c r="K656" s="6"/>
      <c r="L656" s="6"/>
      <c r="M656" s="6"/>
      <c r="N656" s="6"/>
      <c r="O656" s="6"/>
      <c r="P656" s="6"/>
      <c r="Q656" s="6"/>
      <c r="R656" s="6"/>
      <c r="S656" s="6"/>
      <c r="T656" s="6"/>
      <c r="U656" s="6"/>
      <c r="V656" s="6"/>
      <c r="W656" s="6"/>
      <c r="X656" s="6"/>
      <c r="Y656" s="6"/>
      <c r="Z656" s="6"/>
    </row>
    <row r="657" spans="1:26" x14ac:dyDescent="0.25">
      <c r="A657" s="6"/>
      <c r="B657" s="6"/>
      <c r="C657" s="6"/>
      <c r="D657" s="6"/>
      <c r="E657" s="6"/>
      <c r="F657" s="6"/>
      <c r="G657" s="6"/>
      <c r="H657" s="6"/>
      <c r="I657" s="6"/>
      <c r="J657" s="6"/>
      <c r="K657" s="6"/>
      <c r="L657" s="6"/>
      <c r="M657" s="6"/>
      <c r="N657" s="6"/>
      <c r="O657" s="6"/>
      <c r="P657" s="6"/>
      <c r="Q657" s="6"/>
      <c r="R657" s="6"/>
      <c r="S657" s="6"/>
      <c r="T657" s="6"/>
      <c r="U657" s="6"/>
      <c r="V657" s="6"/>
      <c r="W657" s="6"/>
      <c r="X657" s="6"/>
      <c r="Y657" s="6"/>
      <c r="Z657" s="6"/>
    </row>
    <row r="658" spans="1:26" x14ac:dyDescent="0.25">
      <c r="A658" s="6"/>
      <c r="B658" s="6"/>
      <c r="C658" s="6"/>
      <c r="D658" s="6"/>
      <c r="E658" s="6"/>
      <c r="F658" s="6"/>
      <c r="G658" s="6"/>
      <c r="H658" s="6"/>
      <c r="I658" s="6"/>
      <c r="J658" s="6"/>
      <c r="K658" s="6"/>
      <c r="L658" s="6"/>
      <c r="M658" s="6"/>
      <c r="N658" s="6"/>
      <c r="O658" s="6"/>
      <c r="P658" s="6"/>
      <c r="Q658" s="6"/>
      <c r="R658" s="6"/>
      <c r="S658" s="6"/>
      <c r="T658" s="6"/>
      <c r="U658" s="6"/>
      <c r="V658" s="6"/>
      <c r="W658" s="6"/>
      <c r="X658" s="6"/>
      <c r="Y658" s="6"/>
      <c r="Z658" s="6"/>
    </row>
    <row r="659" spans="1:26" x14ac:dyDescent="0.25">
      <c r="A659" s="6"/>
      <c r="B659" s="6"/>
      <c r="C659" s="6"/>
      <c r="D659" s="6"/>
      <c r="E659" s="6"/>
      <c r="F659" s="6"/>
      <c r="G659" s="6"/>
      <c r="H659" s="6"/>
      <c r="I659" s="6"/>
      <c r="J659" s="6"/>
      <c r="K659" s="6"/>
      <c r="L659" s="6"/>
      <c r="M659" s="6"/>
      <c r="N659" s="6"/>
      <c r="O659" s="6"/>
      <c r="P659" s="6"/>
      <c r="Q659" s="6"/>
      <c r="R659" s="6"/>
      <c r="S659" s="6"/>
      <c r="T659" s="6"/>
      <c r="U659" s="6"/>
      <c r="V659" s="6"/>
      <c r="W659" s="6"/>
      <c r="X659" s="6"/>
      <c r="Y659" s="6"/>
      <c r="Z659" s="6"/>
    </row>
    <row r="660" spans="1:26" x14ac:dyDescent="0.25">
      <c r="A660" s="6"/>
      <c r="B660" s="6"/>
      <c r="C660" s="6"/>
      <c r="D660" s="6"/>
      <c r="E660" s="6"/>
      <c r="F660" s="6"/>
      <c r="G660" s="6"/>
      <c r="H660" s="6"/>
      <c r="I660" s="6"/>
      <c r="J660" s="6"/>
      <c r="K660" s="6"/>
      <c r="L660" s="6"/>
      <c r="M660" s="6"/>
      <c r="N660" s="6"/>
      <c r="O660" s="6"/>
      <c r="P660" s="6"/>
      <c r="Q660" s="6"/>
      <c r="R660" s="6"/>
      <c r="S660" s="6"/>
      <c r="T660" s="6"/>
      <c r="U660" s="6"/>
      <c r="V660" s="6"/>
      <c r="W660" s="6"/>
      <c r="X660" s="6"/>
      <c r="Y660" s="6"/>
      <c r="Z660" s="6"/>
    </row>
    <row r="661" spans="1:26" x14ac:dyDescent="0.25">
      <c r="A661" s="6"/>
      <c r="B661" s="6"/>
      <c r="C661" s="6"/>
      <c r="D661" s="6"/>
      <c r="E661" s="6"/>
      <c r="F661" s="6"/>
      <c r="G661" s="6"/>
      <c r="H661" s="6"/>
      <c r="I661" s="6"/>
      <c r="J661" s="6"/>
      <c r="K661" s="6"/>
      <c r="L661" s="6"/>
      <c r="M661" s="6"/>
      <c r="N661" s="6"/>
      <c r="O661" s="6"/>
      <c r="P661" s="6"/>
      <c r="Q661" s="6"/>
      <c r="R661" s="6"/>
      <c r="S661" s="6"/>
      <c r="T661" s="6"/>
      <c r="U661" s="6"/>
      <c r="V661" s="6"/>
      <c r="W661" s="6"/>
      <c r="X661" s="6"/>
      <c r="Y661" s="6"/>
      <c r="Z661" s="6"/>
    </row>
    <row r="662" spans="1:26" x14ac:dyDescent="0.25">
      <c r="A662" s="6"/>
      <c r="B662" s="6"/>
      <c r="C662" s="6"/>
      <c r="D662" s="6"/>
      <c r="E662" s="6"/>
      <c r="F662" s="6"/>
      <c r="G662" s="6"/>
      <c r="H662" s="6"/>
      <c r="I662" s="6"/>
      <c r="J662" s="6"/>
      <c r="K662" s="6"/>
      <c r="L662" s="6"/>
      <c r="M662" s="6"/>
      <c r="N662" s="6"/>
      <c r="O662" s="6"/>
      <c r="P662" s="6"/>
      <c r="Q662" s="6"/>
      <c r="R662" s="6"/>
      <c r="S662" s="6"/>
      <c r="T662" s="6"/>
      <c r="U662" s="6"/>
      <c r="V662" s="6"/>
      <c r="W662" s="6"/>
      <c r="X662" s="6"/>
      <c r="Y662" s="6"/>
      <c r="Z662" s="6"/>
    </row>
    <row r="663" spans="1:26" x14ac:dyDescent="0.25">
      <c r="A663" s="6"/>
      <c r="B663" s="6"/>
      <c r="C663" s="6"/>
      <c r="D663" s="6"/>
      <c r="E663" s="6"/>
      <c r="F663" s="6"/>
      <c r="G663" s="6"/>
      <c r="H663" s="6"/>
      <c r="I663" s="6"/>
      <c r="J663" s="6"/>
      <c r="K663" s="6"/>
      <c r="L663" s="6"/>
      <c r="M663" s="6"/>
      <c r="N663" s="6"/>
      <c r="O663" s="6"/>
      <c r="P663" s="6"/>
      <c r="Q663" s="6"/>
      <c r="R663" s="6"/>
      <c r="S663" s="6"/>
      <c r="T663" s="6"/>
      <c r="U663" s="6"/>
      <c r="V663" s="6"/>
      <c r="W663" s="6"/>
      <c r="X663" s="6"/>
      <c r="Y663" s="6"/>
      <c r="Z663" s="6"/>
    </row>
    <row r="664" spans="1:26" x14ac:dyDescent="0.25">
      <c r="A664" s="6"/>
      <c r="B664" s="6"/>
      <c r="C664" s="6"/>
      <c r="D664" s="6"/>
      <c r="E664" s="6"/>
      <c r="F664" s="6"/>
      <c r="G664" s="6"/>
      <c r="H664" s="6"/>
      <c r="I664" s="6"/>
      <c r="J664" s="6"/>
      <c r="K664" s="6"/>
      <c r="L664" s="6"/>
      <c r="M664" s="6"/>
      <c r="N664" s="6"/>
      <c r="O664" s="6"/>
      <c r="P664" s="6"/>
      <c r="Q664" s="6"/>
      <c r="R664" s="6"/>
      <c r="S664" s="6"/>
      <c r="T664" s="6"/>
      <c r="U664" s="6"/>
      <c r="V664" s="6"/>
      <c r="W664" s="6"/>
      <c r="X664" s="6"/>
      <c r="Y664" s="6"/>
      <c r="Z664" s="6"/>
    </row>
    <row r="665" spans="1:26" x14ac:dyDescent="0.25">
      <c r="A665" s="6"/>
      <c r="B665" s="6"/>
      <c r="C665" s="6"/>
      <c r="D665" s="6"/>
      <c r="E665" s="6"/>
      <c r="F665" s="6"/>
      <c r="G665" s="6"/>
      <c r="H665" s="6"/>
      <c r="I665" s="6"/>
      <c r="J665" s="6"/>
      <c r="K665" s="6"/>
      <c r="L665" s="6"/>
      <c r="M665" s="6"/>
      <c r="N665" s="6"/>
      <c r="O665" s="6"/>
      <c r="P665" s="6"/>
      <c r="Q665" s="6"/>
      <c r="R665" s="6"/>
      <c r="S665" s="6"/>
      <c r="T665" s="6"/>
      <c r="U665" s="6"/>
      <c r="V665" s="6"/>
      <c r="W665" s="6"/>
      <c r="X665" s="6"/>
      <c r="Y665" s="6"/>
      <c r="Z665" s="6"/>
    </row>
    <row r="666" spans="1:26" x14ac:dyDescent="0.25">
      <c r="A666" s="6"/>
      <c r="B666" s="6"/>
      <c r="C666" s="6"/>
      <c r="D666" s="6"/>
      <c r="E666" s="6"/>
      <c r="F666" s="6"/>
      <c r="G666" s="6"/>
      <c r="H666" s="6"/>
      <c r="I666" s="6"/>
      <c r="J666" s="6"/>
      <c r="K666" s="6"/>
      <c r="L666" s="6"/>
      <c r="M666" s="6"/>
      <c r="N666" s="6"/>
      <c r="O666" s="6"/>
      <c r="P666" s="6"/>
      <c r="Q666" s="6"/>
      <c r="R666" s="6"/>
      <c r="S666" s="6"/>
      <c r="T666" s="6"/>
      <c r="U666" s="6"/>
      <c r="V666" s="6"/>
      <c r="W666" s="6"/>
      <c r="X666" s="6"/>
      <c r="Y666" s="6"/>
      <c r="Z666" s="6"/>
    </row>
    <row r="667" spans="1:26" x14ac:dyDescent="0.25">
      <c r="A667" s="6"/>
      <c r="B667" s="6"/>
      <c r="C667" s="6"/>
      <c r="D667" s="6"/>
      <c r="E667" s="6"/>
      <c r="F667" s="6"/>
      <c r="G667" s="6"/>
      <c r="H667" s="6"/>
      <c r="I667" s="6"/>
      <c r="J667" s="6"/>
      <c r="K667" s="6"/>
      <c r="L667" s="6"/>
      <c r="M667" s="6"/>
      <c r="N667" s="6"/>
      <c r="O667" s="6"/>
      <c r="P667" s="6"/>
      <c r="Q667" s="6"/>
      <c r="R667" s="6"/>
      <c r="S667" s="6"/>
      <c r="T667" s="6"/>
      <c r="U667" s="6"/>
      <c r="V667" s="6"/>
      <c r="W667" s="6"/>
      <c r="X667" s="6"/>
      <c r="Y667" s="6"/>
      <c r="Z667" s="6"/>
    </row>
    <row r="668" spans="1:26" x14ac:dyDescent="0.25">
      <c r="A668" s="6"/>
      <c r="B668" s="6"/>
      <c r="C668" s="6"/>
      <c r="D668" s="6"/>
      <c r="E668" s="6"/>
      <c r="F668" s="6"/>
      <c r="G668" s="6"/>
      <c r="H668" s="6"/>
      <c r="I668" s="6"/>
      <c r="J668" s="6"/>
      <c r="K668" s="6"/>
      <c r="L668" s="6"/>
      <c r="M668" s="6"/>
      <c r="N668" s="6"/>
      <c r="O668" s="6"/>
      <c r="P668" s="6"/>
      <c r="Q668" s="6"/>
      <c r="R668" s="6"/>
      <c r="S668" s="6"/>
      <c r="T668" s="6"/>
      <c r="U668" s="6"/>
      <c r="V668" s="6"/>
      <c r="W668" s="6"/>
      <c r="X668" s="6"/>
      <c r="Y668" s="6"/>
      <c r="Z668" s="6"/>
    </row>
    <row r="669" spans="1:26" x14ac:dyDescent="0.25">
      <c r="A669" s="6"/>
      <c r="B669" s="6"/>
      <c r="C669" s="6"/>
      <c r="D669" s="6"/>
      <c r="E669" s="6"/>
      <c r="F669" s="6"/>
      <c r="G669" s="6"/>
      <c r="H669" s="6"/>
      <c r="I669" s="6"/>
      <c r="J669" s="6"/>
      <c r="K669" s="6"/>
      <c r="L669" s="6"/>
      <c r="M669" s="6"/>
      <c r="N669" s="6"/>
      <c r="O669" s="6"/>
      <c r="P669" s="6"/>
      <c r="Q669" s="6"/>
      <c r="R669" s="6"/>
      <c r="S669" s="6"/>
      <c r="T669" s="6"/>
      <c r="U669" s="6"/>
      <c r="V669" s="6"/>
      <c r="W669" s="6"/>
      <c r="X669" s="6"/>
      <c r="Y669" s="6"/>
      <c r="Z669" s="6"/>
    </row>
    <row r="670" spans="1:26" x14ac:dyDescent="0.25">
      <c r="A670" s="6"/>
      <c r="B670" s="6"/>
      <c r="C670" s="6"/>
      <c r="D670" s="6"/>
      <c r="E670" s="6"/>
      <c r="F670" s="6"/>
      <c r="G670" s="6"/>
      <c r="H670" s="6"/>
      <c r="I670" s="6"/>
      <c r="J670" s="6"/>
      <c r="K670" s="6"/>
      <c r="L670" s="6"/>
      <c r="M670" s="6"/>
      <c r="N670" s="6"/>
      <c r="O670" s="6"/>
      <c r="P670" s="6"/>
      <c r="Q670" s="6"/>
      <c r="R670" s="6"/>
      <c r="S670" s="6"/>
      <c r="T670" s="6"/>
      <c r="U670" s="6"/>
      <c r="V670" s="6"/>
      <c r="W670" s="6"/>
      <c r="X670" s="6"/>
      <c r="Y670" s="6"/>
      <c r="Z670" s="6"/>
    </row>
    <row r="671" spans="1:26" x14ac:dyDescent="0.25">
      <c r="A671" s="6"/>
      <c r="B671" s="6"/>
      <c r="C671" s="6"/>
      <c r="D671" s="6"/>
      <c r="E671" s="6"/>
      <c r="F671" s="6"/>
      <c r="G671" s="6"/>
      <c r="H671" s="6"/>
      <c r="I671" s="6"/>
      <c r="J671" s="6"/>
      <c r="K671" s="6"/>
      <c r="L671" s="6"/>
      <c r="M671" s="6"/>
      <c r="N671" s="6"/>
      <c r="O671" s="6"/>
      <c r="P671" s="6"/>
      <c r="Q671" s="6"/>
      <c r="R671" s="6"/>
      <c r="S671" s="6"/>
      <c r="T671" s="6"/>
      <c r="U671" s="6"/>
      <c r="V671" s="6"/>
      <c r="W671" s="6"/>
      <c r="X671" s="6"/>
      <c r="Y671" s="6"/>
      <c r="Z671" s="6"/>
    </row>
    <row r="672" spans="1:26" x14ac:dyDescent="0.25">
      <c r="A672" s="6"/>
      <c r="B672" s="6"/>
      <c r="C672" s="6"/>
      <c r="D672" s="6"/>
      <c r="E672" s="6"/>
      <c r="F672" s="6"/>
      <c r="G672" s="6"/>
      <c r="H672" s="6"/>
      <c r="I672" s="6"/>
      <c r="J672" s="6"/>
      <c r="K672" s="6"/>
      <c r="L672" s="6"/>
      <c r="M672" s="6"/>
      <c r="N672" s="6"/>
      <c r="O672" s="6"/>
      <c r="P672" s="6"/>
      <c r="Q672" s="6"/>
      <c r="R672" s="6"/>
      <c r="S672" s="6"/>
      <c r="T672" s="6"/>
      <c r="U672" s="6"/>
      <c r="V672" s="6"/>
      <c r="W672" s="6"/>
      <c r="X672" s="6"/>
      <c r="Y672" s="6"/>
      <c r="Z672" s="6"/>
    </row>
    <row r="673" spans="1:26" x14ac:dyDescent="0.25">
      <c r="A673" s="6"/>
      <c r="B673" s="6"/>
      <c r="C673" s="6"/>
      <c r="D673" s="6"/>
      <c r="E673" s="6"/>
      <c r="F673" s="6"/>
      <c r="G673" s="6"/>
      <c r="H673" s="6"/>
      <c r="I673" s="6"/>
      <c r="J673" s="6"/>
      <c r="K673" s="6"/>
      <c r="L673" s="6"/>
      <c r="M673" s="6"/>
      <c r="N673" s="6"/>
      <c r="O673" s="6"/>
      <c r="P673" s="6"/>
      <c r="Q673" s="6"/>
      <c r="R673" s="6"/>
      <c r="S673" s="6"/>
      <c r="T673" s="6"/>
      <c r="U673" s="6"/>
      <c r="V673" s="6"/>
      <c r="W673" s="6"/>
      <c r="X673" s="6"/>
      <c r="Y673" s="6"/>
      <c r="Z673" s="6"/>
    </row>
    <row r="674" spans="1:26" x14ac:dyDescent="0.25">
      <c r="A674" s="6"/>
      <c r="B674" s="6"/>
      <c r="C674" s="6"/>
      <c r="D674" s="6"/>
      <c r="E674" s="6"/>
      <c r="F674" s="6"/>
      <c r="G674" s="6"/>
      <c r="H674" s="6"/>
      <c r="I674" s="6"/>
      <c r="J674" s="6"/>
      <c r="K674" s="6"/>
      <c r="L674" s="6"/>
      <c r="M674" s="6"/>
      <c r="N674" s="6"/>
      <c r="O674" s="6"/>
      <c r="P674" s="6"/>
      <c r="Q674" s="6"/>
      <c r="R674" s="6"/>
      <c r="S674" s="6"/>
      <c r="T674" s="6"/>
      <c r="U674" s="6"/>
      <c r="V674" s="6"/>
      <c r="W674" s="6"/>
      <c r="X674" s="6"/>
      <c r="Y674" s="6"/>
      <c r="Z674" s="6"/>
    </row>
    <row r="675" spans="1:26" x14ac:dyDescent="0.25">
      <c r="A675" s="6"/>
      <c r="B675" s="6"/>
      <c r="C675" s="6"/>
      <c r="D675" s="6"/>
      <c r="E675" s="6"/>
      <c r="F675" s="6"/>
      <c r="G675" s="6"/>
      <c r="H675" s="6"/>
      <c r="I675" s="6"/>
      <c r="J675" s="6"/>
      <c r="K675" s="6"/>
      <c r="L675" s="6"/>
      <c r="M675" s="6"/>
      <c r="N675" s="6"/>
      <c r="O675" s="6"/>
      <c r="P675" s="6"/>
      <c r="Q675" s="6"/>
      <c r="R675" s="6"/>
      <c r="S675" s="6"/>
      <c r="T675" s="6"/>
      <c r="U675" s="6"/>
      <c r="V675" s="6"/>
      <c r="W675" s="6"/>
      <c r="X675" s="6"/>
      <c r="Y675" s="6"/>
      <c r="Z675" s="6"/>
    </row>
    <row r="676" spans="1:26" x14ac:dyDescent="0.25">
      <c r="A676" s="6"/>
      <c r="B676" s="6"/>
      <c r="C676" s="6"/>
      <c r="D676" s="6"/>
      <c r="E676" s="6"/>
      <c r="F676" s="6"/>
      <c r="G676" s="6"/>
      <c r="H676" s="6"/>
      <c r="I676" s="6"/>
      <c r="J676" s="6"/>
      <c r="K676" s="6"/>
      <c r="L676" s="6"/>
      <c r="M676" s="6"/>
      <c r="N676" s="6"/>
      <c r="O676" s="6"/>
      <c r="P676" s="6"/>
      <c r="Q676" s="6"/>
      <c r="R676" s="6"/>
      <c r="S676" s="6"/>
      <c r="T676" s="6"/>
      <c r="U676" s="6"/>
      <c r="V676" s="6"/>
      <c r="W676" s="6"/>
      <c r="X676" s="6"/>
      <c r="Y676" s="6"/>
      <c r="Z676" s="6"/>
    </row>
    <row r="677" spans="1:26" x14ac:dyDescent="0.25">
      <c r="A677" s="6"/>
      <c r="B677" s="6"/>
      <c r="C677" s="6"/>
      <c r="D677" s="6"/>
      <c r="E677" s="6"/>
      <c r="F677" s="6"/>
      <c r="G677" s="6"/>
      <c r="H677" s="6"/>
      <c r="I677" s="6"/>
      <c r="J677" s="6"/>
      <c r="K677" s="6"/>
      <c r="L677" s="6"/>
      <c r="M677" s="6"/>
      <c r="N677" s="6"/>
      <c r="O677" s="6"/>
      <c r="P677" s="6"/>
      <c r="Q677" s="6"/>
      <c r="R677" s="6"/>
      <c r="S677" s="6"/>
      <c r="T677" s="6"/>
      <c r="U677" s="6"/>
      <c r="V677" s="6"/>
      <c r="W677" s="6"/>
      <c r="X677" s="6"/>
      <c r="Y677" s="6"/>
      <c r="Z677" s="6"/>
    </row>
    <row r="678" spans="1:26" x14ac:dyDescent="0.25">
      <c r="A678" s="6"/>
      <c r="B678" s="6"/>
      <c r="C678" s="6"/>
      <c r="D678" s="6"/>
      <c r="E678" s="6"/>
      <c r="F678" s="6"/>
      <c r="G678" s="6"/>
      <c r="H678" s="6"/>
      <c r="I678" s="6"/>
      <c r="J678" s="6"/>
      <c r="K678" s="6"/>
      <c r="L678" s="6"/>
      <c r="M678" s="6"/>
      <c r="N678" s="6"/>
      <c r="O678" s="6"/>
      <c r="P678" s="6"/>
      <c r="Q678" s="6"/>
      <c r="R678" s="6"/>
      <c r="S678" s="6"/>
      <c r="T678" s="6"/>
      <c r="U678" s="6"/>
      <c r="V678" s="6"/>
      <c r="W678" s="6"/>
      <c r="X678" s="6"/>
      <c r="Y678" s="6"/>
      <c r="Z678" s="6"/>
    </row>
    <row r="679" spans="1:26" x14ac:dyDescent="0.25">
      <c r="A679" s="6"/>
      <c r="B679" s="6"/>
      <c r="C679" s="6"/>
      <c r="D679" s="6"/>
      <c r="E679" s="6"/>
      <c r="F679" s="6"/>
      <c r="G679" s="6"/>
      <c r="H679" s="6"/>
      <c r="I679" s="6"/>
      <c r="J679" s="6"/>
      <c r="K679" s="6"/>
      <c r="L679" s="6"/>
      <c r="M679" s="6"/>
      <c r="N679" s="6"/>
      <c r="O679" s="6"/>
      <c r="P679" s="6"/>
      <c r="Q679" s="6"/>
      <c r="R679" s="6"/>
      <c r="S679" s="6"/>
      <c r="T679" s="6"/>
      <c r="U679" s="6"/>
      <c r="V679" s="6"/>
      <c r="W679" s="6"/>
      <c r="X679" s="6"/>
      <c r="Y679" s="6"/>
      <c r="Z679" s="6"/>
    </row>
    <row r="680" spans="1:26" x14ac:dyDescent="0.25">
      <c r="A680" s="6"/>
      <c r="B680" s="6"/>
      <c r="C680" s="6"/>
      <c r="D680" s="6"/>
      <c r="E680" s="6"/>
      <c r="F680" s="6"/>
      <c r="G680" s="6"/>
      <c r="H680" s="6"/>
      <c r="I680" s="6"/>
      <c r="J680" s="6"/>
      <c r="K680" s="6"/>
      <c r="L680" s="6"/>
      <c r="M680" s="6"/>
      <c r="N680" s="6"/>
      <c r="O680" s="6"/>
      <c r="P680" s="6"/>
      <c r="Q680" s="6"/>
      <c r="R680" s="6"/>
      <c r="S680" s="6"/>
      <c r="T680" s="6"/>
      <c r="U680" s="6"/>
      <c r="V680" s="6"/>
      <c r="W680" s="6"/>
      <c r="X680" s="6"/>
      <c r="Y680" s="6"/>
      <c r="Z680" s="6"/>
    </row>
    <row r="681" spans="1:26" x14ac:dyDescent="0.25">
      <c r="A681" s="6"/>
      <c r="B681" s="6"/>
      <c r="C681" s="6"/>
      <c r="D681" s="6"/>
      <c r="E681" s="6"/>
      <c r="F681" s="6"/>
      <c r="G681" s="6"/>
      <c r="H681" s="6"/>
      <c r="I681" s="6"/>
      <c r="J681" s="6"/>
      <c r="K681" s="6"/>
      <c r="L681" s="6"/>
      <c r="M681" s="6"/>
      <c r="N681" s="6"/>
      <c r="O681" s="6"/>
      <c r="P681" s="6"/>
      <c r="Q681" s="6"/>
      <c r="R681" s="6"/>
      <c r="S681" s="6"/>
      <c r="T681" s="6"/>
      <c r="U681" s="6"/>
      <c r="V681" s="6"/>
      <c r="W681" s="6"/>
      <c r="X681" s="6"/>
      <c r="Y681" s="6"/>
      <c r="Z681" s="6"/>
    </row>
    <row r="682" spans="1:26" x14ac:dyDescent="0.25">
      <c r="A682" s="6"/>
      <c r="B682" s="6"/>
      <c r="C682" s="6"/>
      <c r="D682" s="6"/>
      <c r="E682" s="6"/>
      <c r="F682" s="6"/>
      <c r="G682" s="6"/>
      <c r="H682" s="6"/>
      <c r="I682" s="6"/>
      <c r="J682" s="6"/>
      <c r="K682" s="6"/>
      <c r="L682" s="6"/>
      <c r="M682" s="6"/>
      <c r="N682" s="6"/>
      <c r="O682" s="6"/>
      <c r="P682" s="6"/>
      <c r="Q682" s="6"/>
      <c r="R682" s="6"/>
      <c r="S682" s="6"/>
      <c r="T682" s="6"/>
      <c r="U682" s="6"/>
      <c r="V682" s="6"/>
      <c r="W682" s="6"/>
      <c r="X682" s="6"/>
      <c r="Y682" s="6"/>
      <c r="Z682" s="6"/>
    </row>
    <row r="683" spans="1:26" x14ac:dyDescent="0.25">
      <c r="A683" s="6"/>
      <c r="B683" s="6"/>
      <c r="C683" s="6"/>
      <c r="D683" s="6"/>
      <c r="E683" s="6"/>
      <c r="F683" s="6"/>
      <c r="G683" s="6"/>
      <c r="H683" s="6"/>
      <c r="I683" s="6"/>
      <c r="J683" s="6"/>
      <c r="K683" s="6"/>
      <c r="L683" s="6"/>
      <c r="M683" s="6"/>
      <c r="N683" s="6"/>
      <c r="O683" s="6"/>
      <c r="P683" s="6"/>
      <c r="Q683" s="6"/>
      <c r="R683" s="6"/>
      <c r="S683" s="6"/>
      <c r="T683" s="6"/>
      <c r="U683" s="6"/>
      <c r="V683" s="6"/>
      <c r="W683" s="6"/>
      <c r="X683" s="6"/>
      <c r="Y683" s="6"/>
      <c r="Z683" s="6"/>
    </row>
    <row r="684" spans="1:26" x14ac:dyDescent="0.25">
      <c r="A684" s="6"/>
      <c r="B684" s="6"/>
      <c r="C684" s="6"/>
      <c r="D684" s="6"/>
      <c r="E684" s="6"/>
      <c r="F684" s="6"/>
      <c r="G684" s="6"/>
      <c r="H684" s="6"/>
      <c r="I684" s="6"/>
      <c r="J684" s="6"/>
      <c r="K684" s="6"/>
      <c r="L684" s="6"/>
      <c r="M684" s="6"/>
      <c r="N684" s="6"/>
      <c r="O684" s="6"/>
      <c r="P684" s="6"/>
      <c r="Q684" s="6"/>
      <c r="R684" s="6"/>
      <c r="S684" s="6"/>
      <c r="T684" s="6"/>
      <c r="U684" s="6"/>
      <c r="V684" s="6"/>
      <c r="W684" s="6"/>
      <c r="X684" s="6"/>
      <c r="Y684" s="6"/>
      <c r="Z684" s="6"/>
    </row>
    <row r="685" spans="1:26" x14ac:dyDescent="0.25">
      <c r="A685" s="6"/>
      <c r="B685" s="6"/>
      <c r="C685" s="6"/>
      <c r="D685" s="6"/>
      <c r="E685" s="6"/>
      <c r="F685" s="6"/>
      <c r="G685" s="6"/>
      <c r="H685" s="6"/>
      <c r="I685" s="6"/>
      <c r="J685" s="6"/>
      <c r="K685" s="6"/>
      <c r="L685" s="6"/>
      <c r="M685" s="6"/>
      <c r="N685" s="6"/>
      <c r="O685" s="6"/>
      <c r="P685" s="6"/>
      <c r="Q685" s="6"/>
      <c r="R685" s="6"/>
      <c r="S685" s="6"/>
      <c r="T685" s="6"/>
      <c r="U685" s="6"/>
      <c r="V685" s="6"/>
      <c r="W685" s="6"/>
      <c r="X685" s="6"/>
      <c r="Y685" s="6"/>
      <c r="Z685" s="6"/>
    </row>
    <row r="686" spans="1:26" x14ac:dyDescent="0.25">
      <c r="A686" s="6"/>
      <c r="B686" s="6"/>
      <c r="C686" s="6"/>
      <c r="D686" s="6"/>
      <c r="E686" s="6"/>
      <c r="F686" s="6"/>
      <c r="G686" s="6"/>
      <c r="H686" s="6"/>
      <c r="I686" s="6"/>
      <c r="J686" s="6"/>
      <c r="K686" s="6"/>
      <c r="L686" s="6"/>
      <c r="M686" s="6"/>
      <c r="N686" s="6"/>
      <c r="O686" s="6"/>
      <c r="P686" s="6"/>
      <c r="Q686" s="6"/>
      <c r="R686" s="6"/>
      <c r="S686" s="6"/>
      <c r="T686" s="6"/>
      <c r="U686" s="6"/>
      <c r="V686" s="6"/>
      <c r="W686" s="6"/>
      <c r="X686" s="6"/>
      <c r="Y686" s="6"/>
      <c r="Z686" s="6"/>
    </row>
    <row r="687" spans="1:26" x14ac:dyDescent="0.25">
      <c r="A687" s="6"/>
      <c r="B687" s="6"/>
      <c r="C687" s="6"/>
      <c r="D687" s="6"/>
      <c r="E687" s="6"/>
      <c r="F687" s="6"/>
      <c r="G687" s="6"/>
      <c r="H687" s="6"/>
      <c r="I687" s="6"/>
      <c r="J687" s="6"/>
      <c r="K687" s="6"/>
      <c r="L687" s="6"/>
      <c r="M687" s="6"/>
      <c r="N687" s="6"/>
      <c r="O687" s="6"/>
      <c r="P687" s="6"/>
      <c r="Q687" s="6"/>
      <c r="R687" s="6"/>
      <c r="S687" s="6"/>
      <c r="T687" s="6"/>
      <c r="U687" s="6"/>
      <c r="V687" s="6"/>
      <c r="W687" s="6"/>
      <c r="X687" s="6"/>
      <c r="Y687" s="6"/>
      <c r="Z687" s="6"/>
    </row>
    <row r="688" spans="1:26" x14ac:dyDescent="0.25">
      <c r="A688" s="6"/>
      <c r="B688" s="6"/>
      <c r="C688" s="6"/>
      <c r="D688" s="6"/>
      <c r="E688" s="6"/>
      <c r="F688" s="6"/>
      <c r="G688" s="6"/>
      <c r="H688" s="6"/>
      <c r="I688" s="6"/>
      <c r="J688" s="6"/>
      <c r="K688" s="6"/>
      <c r="L688" s="6"/>
      <c r="M688" s="6"/>
      <c r="N688" s="6"/>
      <c r="O688" s="6"/>
      <c r="P688" s="6"/>
      <c r="Q688" s="6"/>
      <c r="R688" s="6"/>
      <c r="S688" s="6"/>
      <c r="T688" s="6"/>
      <c r="U688" s="6"/>
      <c r="V688" s="6"/>
      <c r="W688" s="6"/>
      <c r="X688" s="6"/>
      <c r="Y688" s="6"/>
      <c r="Z688" s="6"/>
    </row>
    <row r="689" spans="1:26" x14ac:dyDescent="0.25">
      <c r="A689" s="6"/>
      <c r="B689" s="6"/>
      <c r="C689" s="6"/>
      <c r="D689" s="6"/>
      <c r="E689" s="6"/>
      <c r="F689" s="6"/>
      <c r="G689" s="6"/>
      <c r="H689" s="6"/>
      <c r="I689" s="6"/>
      <c r="J689" s="6"/>
      <c r="K689" s="6"/>
      <c r="L689" s="6"/>
      <c r="M689" s="6"/>
      <c r="N689" s="6"/>
      <c r="O689" s="6"/>
      <c r="P689" s="6"/>
      <c r="Q689" s="6"/>
      <c r="R689" s="6"/>
      <c r="S689" s="6"/>
      <c r="T689" s="6"/>
      <c r="U689" s="6"/>
      <c r="V689" s="6"/>
      <c r="W689" s="6"/>
      <c r="X689" s="6"/>
      <c r="Y689" s="6"/>
      <c r="Z689" s="6"/>
    </row>
    <row r="690" spans="1:26" x14ac:dyDescent="0.25">
      <c r="A690" s="6"/>
      <c r="B690" s="6"/>
      <c r="C690" s="6"/>
      <c r="D690" s="6"/>
      <c r="E690" s="6"/>
      <c r="F690" s="6"/>
      <c r="G690" s="6"/>
      <c r="H690" s="6"/>
      <c r="I690" s="6"/>
      <c r="J690" s="6"/>
      <c r="K690" s="6"/>
      <c r="L690" s="6"/>
      <c r="M690" s="6"/>
      <c r="N690" s="6"/>
      <c r="O690" s="6"/>
      <c r="P690" s="6"/>
      <c r="Q690" s="6"/>
      <c r="R690" s="6"/>
      <c r="S690" s="6"/>
      <c r="T690" s="6"/>
      <c r="U690" s="6"/>
      <c r="V690" s="6"/>
      <c r="W690" s="6"/>
      <c r="X690" s="6"/>
      <c r="Y690" s="6"/>
      <c r="Z690" s="6"/>
    </row>
    <row r="691" spans="1:26" x14ac:dyDescent="0.25">
      <c r="A691" s="6"/>
      <c r="B691" s="6"/>
      <c r="C691" s="6"/>
      <c r="D691" s="6"/>
      <c r="E691" s="6"/>
      <c r="F691" s="6"/>
      <c r="G691" s="6"/>
      <c r="H691" s="6"/>
      <c r="I691" s="6"/>
      <c r="J691" s="6"/>
      <c r="K691" s="6"/>
      <c r="L691" s="6"/>
      <c r="M691" s="6"/>
      <c r="N691" s="6"/>
      <c r="O691" s="6"/>
      <c r="P691" s="6"/>
      <c r="Q691" s="6"/>
      <c r="R691" s="6"/>
      <c r="S691" s="6"/>
      <c r="T691" s="6"/>
      <c r="U691" s="6"/>
      <c r="V691" s="6"/>
      <c r="W691" s="6"/>
      <c r="X691" s="6"/>
      <c r="Y691" s="6"/>
      <c r="Z691" s="6"/>
    </row>
    <row r="692" spans="1:26" x14ac:dyDescent="0.25">
      <c r="A692" s="6"/>
      <c r="B692" s="6"/>
      <c r="C692" s="6"/>
      <c r="D692" s="6"/>
      <c r="E692" s="6"/>
      <c r="F692" s="6"/>
      <c r="G692" s="6"/>
      <c r="H692" s="6"/>
      <c r="I692" s="6"/>
      <c r="J692" s="6"/>
      <c r="K692" s="6"/>
      <c r="L692" s="6"/>
      <c r="M692" s="6"/>
      <c r="N692" s="6"/>
      <c r="O692" s="6"/>
      <c r="P692" s="6"/>
      <c r="Q692" s="6"/>
      <c r="R692" s="6"/>
      <c r="S692" s="6"/>
      <c r="T692" s="6"/>
      <c r="U692" s="6"/>
      <c r="V692" s="6"/>
      <c r="W692" s="6"/>
      <c r="X692" s="6"/>
      <c r="Y692" s="6"/>
      <c r="Z692" s="6"/>
    </row>
    <row r="693" spans="1:26" x14ac:dyDescent="0.25">
      <c r="A693" s="6"/>
      <c r="B693" s="6"/>
      <c r="C693" s="6"/>
      <c r="D693" s="6"/>
      <c r="E693" s="6"/>
      <c r="F693" s="6"/>
      <c r="G693" s="6"/>
      <c r="H693" s="6"/>
      <c r="I693" s="6"/>
      <c r="J693" s="6"/>
      <c r="K693" s="6"/>
      <c r="L693" s="6"/>
      <c r="M693" s="6"/>
      <c r="N693" s="6"/>
      <c r="O693" s="6"/>
      <c r="P693" s="6"/>
      <c r="Q693" s="6"/>
      <c r="R693" s="6"/>
      <c r="S693" s="6"/>
      <c r="T693" s="6"/>
      <c r="U693" s="6"/>
      <c r="V693" s="6"/>
      <c r="W693" s="6"/>
      <c r="X693" s="6"/>
      <c r="Y693" s="6"/>
      <c r="Z693" s="6"/>
    </row>
    <row r="694" spans="1:26" x14ac:dyDescent="0.25">
      <c r="A694" s="6"/>
      <c r="B694" s="6"/>
      <c r="C694" s="6"/>
      <c r="D694" s="6"/>
      <c r="E694" s="6"/>
      <c r="F694" s="6"/>
      <c r="G694" s="6"/>
      <c r="H694" s="6"/>
      <c r="I694" s="6"/>
      <c r="J694" s="6"/>
      <c r="K694" s="6"/>
      <c r="L694" s="6"/>
      <c r="M694" s="6"/>
      <c r="N694" s="6"/>
      <c r="O694" s="6"/>
      <c r="P694" s="6"/>
      <c r="Q694" s="6"/>
      <c r="R694" s="6"/>
      <c r="S694" s="6"/>
      <c r="T694" s="6"/>
      <c r="U694" s="6"/>
      <c r="V694" s="6"/>
      <c r="W694" s="6"/>
      <c r="X694" s="6"/>
      <c r="Y694" s="6"/>
      <c r="Z694" s="6"/>
    </row>
    <row r="695" spans="1:26" x14ac:dyDescent="0.25">
      <c r="A695" s="6"/>
      <c r="B695" s="6"/>
      <c r="C695" s="6"/>
      <c r="D695" s="6"/>
      <c r="E695" s="6"/>
      <c r="F695" s="6"/>
      <c r="G695" s="6"/>
      <c r="H695" s="6"/>
      <c r="I695" s="6"/>
      <c r="J695" s="6"/>
      <c r="K695" s="6"/>
      <c r="L695" s="6"/>
      <c r="M695" s="6"/>
      <c r="N695" s="6"/>
      <c r="O695" s="6"/>
      <c r="P695" s="6"/>
      <c r="Q695" s="6"/>
      <c r="R695" s="6"/>
      <c r="S695" s="6"/>
      <c r="T695" s="6"/>
      <c r="U695" s="6"/>
      <c r="V695" s="6"/>
      <c r="W695" s="6"/>
      <c r="X695" s="6"/>
      <c r="Y695" s="6"/>
      <c r="Z695" s="6"/>
    </row>
    <row r="696" spans="1:26" x14ac:dyDescent="0.25">
      <c r="A696" s="6"/>
      <c r="B696" s="6"/>
      <c r="C696" s="6"/>
      <c r="D696" s="6"/>
      <c r="E696" s="6"/>
      <c r="F696" s="6"/>
      <c r="G696" s="6"/>
      <c r="H696" s="6"/>
      <c r="I696" s="6"/>
      <c r="J696" s="6"/>
      <c r="K696" s="6"/>
      <c r="L696" s="6"/>
      <c r="M696" s="6"/>
      <c r="N696" s="6"/>
      <c r="O696" s="6"/>
      <c r="P696" s="6"/>
      <c r="Q696" s="6"/>
      <c r="R696" s="6"/>
      <c r="S696" s="6"/>
      <c r="T696" s="6"/>
      <c r="U696" s="6"/>
      <c r="V696" s="6"/>
      <c r="W696" s="6"/>
      <c r="X696" s="6"/>
      <c r="Y696" s="6"/>
      <c r="Z696" s="6"/>
    </row>
    <row r="697" spans="1:26" x14ac:dyDescent="0.25">
      <c r="A697" s="6"/>
      <c r="B697" s="6"/>
      <c r="C697" s="6"/>
      <c r="D697" s="6"/>
      <c r="E697" s="6"/>
      <c r="F697" s="6"/>
      <c r="G697" s="6"/>
      <c r="H697" s="6"/>
      <c r="I697" s="6"/>
      <c r="J697" s="6"/>
      <c r="K697" s="6"/>
      <c r="L697" s="6"/>
      <c r="M697" s="6"/>
      <c r="N697" s="6"/>
      <c r="O697" s="6"/>
      <c r="P697" s="6"/>
      <c r="Q697" s="6"/>
      <c r="R697" s="6"/>
      <c r="S697" s="6"/>
      <c r="T697" s="6"/>
      <c r="U697" s="6"/>
      <c r="V697" s="6"/>
      <c r="W697" s="6"/>
      <c r="X697" s="6"/>
      <c r="Y697" s="6"/>
      <c r="Z697" s="6"/>
    </row>
    <row r="698" spans="1:26" x14ac:dyDescent="0.25">
      <c r="A698" s="6"/>
      <c r="B698" s="6"/>
      <c r="C698" s="6"/>
      <c r="D698" s="6"/>
      <c r="E698" s="6"/>
      <c r="F698" s="6"/>
      <c r="G698" s="6"/>
      <c r="H698" s="6"/>
      <c r="I698" s="6"/>
      <c r="J698" s="6"/>
      <c r="K698" s="6"/>
      <c r="L698" s="6"/>
      <c r="M698" s="6"/>
      <c r="N698" s="6"/>
      <c r="O698" s="6"/>
      <c r="P698" s="6"/>
      <c r="Q698" s="6"/>
      <c r="R698" s="6"/>
      <c r="S698" s="6"/>
      <c r="T698" s="6"/>
      <c r="U698" s="6"/>
      <c r="V698" s="6"/>
      <c r="W698" s="6"/>
      <c r="X698" s="6"/>
      <c r="Y698" s="6"/>
      <c r="Z698" s="6"/>
    </row>
    <row r="699" spans="1:26" x14ac:dyDescent="0.25">
      <c r="A699" s="6"/>
      <c r="B699" s="6"/>
      <c r="C699" s="6"/>
      <c r="D699" s="6"/>
      <c r="E699" s="6"/>
      <c r="F699" s="6"/>
      <c r="G699" s="6"/>
      <c r="H699" s="6"/>
      <c r="I699" s="6"/>
      <c r="J699" s="6"/>
      <c r="K699" s="6"/>
      <c r="L699" s="6"/>
      <c r="M699" s="6"/>
      <c r="N699" s="6"/>
      <c r="O699" s="6"/>
      <c r="P699" s="6"/>
      <c r="Q699" s="6"/>
      <c r="R699" s="6"/>
      <c r="S699" s="6"/>
      <c r="T699" s="6"/>
      <c r="U699" s="6"/>
      <c r="V699" s="6"/>
      <c r="W699" s="6"/>
      <c r="X699" s="6"/>
      <c r="Y699" s="6"/>
      <c r="Z699" s="6"/>
    </row>
    <row r="700" spans="1:26" x14ac:dyDescent="0.25">
      <c r="A700" s="6"/>
      <c r="B700" s="6"/>
      <c r="C700" s="6"/>
      <c r="D700" s="6"/>
      <c r="E700" s="6"/>
      <c r="F700" s="6"/>
      <c r="G700" s="6"/>
      <c r="H700" s="6"/>
      <c r="I700" s="6"/>
      <c r="J700" s="6"/>
      <c r="K700" s="6"/>
      <c r="L700" s="6"/>
      <c r="M700" s="6"/>
      <c r="N700" s="6"/>
      <c r="O700" s="6"/>
      <c r="P700" s="6"/>
      <c r="Q700" s="6"/>
      <c r="R700" s="6"/>
      <c r="S700" s="6"/>
      <c r="T700" s="6"/>
      <c r="U700" s="6"/>
      <c r="V700" s="6"/>
      <c r="W700" s="6"/>
      <c r="X700" s="6"/>
      <c r="Y700" s="6"/>
      <c r="Z700" s="6"/>
    </row>
    <row r="701" spans="1:26" x14ac:dyDescent="0.25">
      <c r="A701" s="6"/>
      <c r="B701" s="6"/>
      <c r="C701" s="6"/>
      <c r="D701" s="6"/>
      <c r="E701" s="6"/>
      <c r="F701" s="6"/>
      <c r="G701" s="6"/>
      <c r="H701" s="6"/>
      <c r="I701" s="6"/>
      <c r="J701" s="6"/>
      <c r="K701" s="6"/>
      <c r="L701" s="6"/>
      <c r="M701" s="6"/>
      <c r="N701" s="6"/>
      <c r="O701" s="6"/>
      <c r="P701" s="6"/>
      <c r="Q701" s="6"/>
      <c r="R701" s="6"/>
      <c r="S701" s="6"/>
      <c r="T701" s="6"/>
      <c r="U701" s="6"/>
      <c r="V701" s="6"/>
      <c r="W701" s="6"/>
      <c r="X701" s="6"/>
      <c r="Y701" s="6"/>
      <c r="Z701" s="6"/>
    </row>
    <row r="702" spans="1:26" x14ac:dyDescent="0.25">
      <c r="A702" s="6"/>
      <c r="B702" s="6"/>
      <c r="C702" s="6"/>
      <c r="D702" s="6"/>
      <c r="E702" s="6"/>
      <c r="F702" s="6"/>
      <c r="G702" s="6"/>
      <c r="H702" s="6"/>
      <c r="I702" s="6"/>
      <c r="J702" s="6"/>
      <c r="K702" s="6"/>
      <c r="L702" s="6"/>
      <c r="M702" s="6"/>
      <c r="N702" s="6"/>
      <c r="O702" s="6"/>
      <c r="P702" s="6"/>
      <c r="Q702" s="6"/>
      <c r="R702" s="6"/>
      <c r="S702" s="6"/>
      <c r="T702" s="6"/>
      <c r="U702" s="6"/>
      <c r="V702" s="6"/>
      <c r="W702" s="6"/>
      <c r="X702" s="6"/>
      <c r="Y702" s="6"/>
      <c r="Z702" s="6"/>
    </row>
    <row r="703" spans="1:26" x14ac:dyDescent="0.25">
      <c r="A703" s="6"/>
      <c r="B703" s="6"/>
      <c r="C703" s="6"/>
      <c r="D703" s="6"/>
      <c r="E703" s="6"/>
      <c r="F703" s="6"/>
      <c r="G703" s="6"/>
      <c r="H703" s="6"/>
      <c r="I703" s="6"/>
      <c r="J703" s="6"/>
      <c r="K703" s="6"/>
      <c r="L703" s="6"/>
      <c r="M703" s="6"/>
      <c r="N703" s="6"/>
      <c r="O703" s="6"/>
      <c r="P703" s="6"/>
      <c r="Q703" s="6"/>
      <c r="R703" s="6"/>
      <c r="S703" s="6"/>
      <c r="T703" s="6"/>
      <c r="U703" s="6"/>
      <c r="V703" s="6"/>
      <c r="W703" s="6"/>
      <c r="X703" s="6"/>
      <c r="Y703" s="6"/>
      <c r="Z703" s="6"/>
    </row>
    <row r="704" spans="1:26" x14ac:dyDescent="0.25">
      <c r="A704" s="6"/>
      <c r="B704" s="6"/>
      <c r="C704" s="6"/>
      <c r="D704" s="6"/>
      <c r="E704" s="6"/>
      <c r="F704" s="6"/>
      <c r="G704" s="6"/>
      <c r="H704" s="6"/>
      <c r="I704" s="6"/>
      <c r="J704" s="6"/>
      <c r="K704" s="6"/>
      <c r="L704" s="6"/>
      <c r="M704" s="6"/>
      <c r="N704" s="6"/>
      <c r="O704" s="6"/>
      <c r="P704" s="6"/>
      <c r="Q704" s="6"/>
      <c r="R704" s="6"/>
      <c r="S704" s="6"/>
      <c r="T704" s="6"/>
      <c r="U704" s="6"/>
      <c r="V704" s="6"/>
      <c r="W704" s="6"/>
      <c r="X704" s="6"/>
      <c r="Y704" s="6"/>
      <c r="Z704" s="6"/>
    </row>
    <row r="705" spans="1:26" x14ac:dyDescent="0.25">
      <c r="A705" s="6"/>
      <c r="B705" s="6"/>
      <c r="C705" s="6"/>
      <c r="D705" s="6"/>
      <c r="E705" s="6"/>
      <c r="F705" s="6"/>
      <c r="G705" s="6"/>
      <c r="H705" s="6"/>
      <c r="I705" s="6"/>
      <c r="J705" s="6"/>
      <c r="K705" s="6"/>
      <c r="L705" s="6"/>
      <c r="M705" s="6"/>
      <c r="N705" s="6"/>
      <c r="O705" s="6"/>
      <c r="P705" s="6"/>
      <c r="Q705" s="6"/>
      <c r="R705" s="6"/>
      <c r="S705" s="6"/>
      <c r="T705" s="6"/>
      <c r="U705" s="6"/>
      <c r="V705" s="6"/>
      <c r="W705" s="6"/>
      <c r="X705" s="6"/>
      <c r="Y705" s="6"/>
      <c r="Z705" s="6"/>
    </row>
    <row r="706" spans="1:26" x14ac:dyDescent="0.25">
      <c r="A706" s="6"/>
      <c r="B706" s="6"/>
      <c r="C706" s="6"/>
      <c r="D706" s="6"/>
      <c r="E706" s="6"/>
      <c r="F706" s="6"/>
      <c r="G706" s="6"/>
      <c r="H706" s="6"/>
      <c r="I706" s="6"/>
      <c r="J706" s="6"/>
      <c r="K706" s="6"/>
      <c r="L706" s="6"/>
      <c r="M706" s="6"/>
      <c r="N706" s="6"/>
      <c r="O706" s="6"/>
      <c r="P706" s="6"/>
      <c r="Q706" s="6"/>
      <c r="R706" s="6"/>
      <c r="S706" s="6"/>
      <c r="T706" s="6"/>
      <c r="U706" s="6"/>
      <c r="V706" s="6"/>
      <c r="W706" s="6"/>
      <c r="X706" s="6"/>
      <c r="Y706" s="6"/>
      <c r="Z706" s="6"/>
    </row>
    <row r="707" spans="1:26" x14ac:dyDescent="0.25">
      <c r="A707" s="6"/>
      <c r="B707" s="6"/>
      <c r="C707" s="6"/>
      <c r="D707" s="6"/>
      <c r="E707" s="6"/>
      <c r="F707" s="6"/>
      <c r="G707" s="6"/>
      <c r="H707" s="6"/>
      <c r="I707" s="6"/>
      <c r="J707" s="6"/>
      <c r="K707" s="6"/>
      <c r="L707" s="6"/>
      <c r="M707" s="6"/>
      <c r="N707" s="6"/>
      <c r="O707" s="6"/>
      <c r="P707" s="6"/>
      <c r="Q707" s="6"/>
      <c r="R707" s="6"/>
      <c r="S707" s="6"/>
      <c r="T707" s="6"/>
      <c r="U707" s="6"/>
      <c r="V707" s="6"/>
      <c r="W707" s="6"/>
      <c r="X707" s="6"/>
      <c r="Y707" s="6"/>
      <c r="Z707" s="6"/>
    </row>
    <row r="708" spans="1:26" x14ac:dyDescent="0.25">
      <c r="A708" s="6"/>
      <c r="B708" s="6"/>
      <c r="C708" s="6"/>
      <c r="D708" s="6"/>
      <c r="E708" s="6"/>
      <c r="F708" s="6"/>
      <c r="G708" s="6"/>
      <c r="H708" s="6"/>
      <c r="I708" s="6"/>
      <c r="J708" s="6"/>
      <c r="K708" s="6"/>
      <c r="L708" s="6"/>
      <c r="M708" s="6"/>
      <c r="N708" s="6"/>
      <c r="O708" s="6"/>
      <c r="P708" s="6"/>
      <c r="Q708" s="6"/>
      <c r="R708" s="6"/>
      <c r="S708" s="6"/>
      <c r="T708" s="6"/>
      <c r="U708" s="6"/>
      <c r="V708" s="6"/>
      <c r="W708" s="6"/>
      <c r="X708" s="6"/>
      <c r="Y708" s="6"/>
      <c r="Z708" s="6"/>
    </row>
    <row r="709" spans="1:26" x14ac:dyDescent="0.25">
      <c r="A709" s="6"/>
      <c r="B709" s="6"/>
      <c r="C709" s="6"/>
      <c r="D709" s="6"/>
      <c r="E709" s="6"/>
      <c r="F709" s="6"/>
      <c r="G709" s="6"/>
      <c r="H709" s="6"/>
      <c r="I709" s="6"/>
      <c r="J709" s="6"/>
      <c r="K709" s="6"/>
      <c r="L709" s="6"/>
      <c r="M709" s="6"/>
      <c r="N709" s="6"/>
      <c r="O709" s="6"/>
      <c r="P709" s="6"/>
      <c r="Q709" s="6"/>
      <c r="R709" s="6"/>
      <c r="S709" s="6"/>
      <c r="T709" s="6"/>
      <c r="U709" s="6"/>
      <c r="V709" s="6"/>
      <c r="W709" s="6"/>
      <c r="X709" s="6"/>
      <c r="Y709" s="6"/>
      <c r="Z709" s="6"/>
    </row>
    <row r="710" spans="1:26" x14ac:dyDescent="0.25">
      <c r="A710" s="6"/>
      <c r="B710" s="6"/>
      <c r="C710" s="6"/>
      <c r="D710" s="6"/>
      <c r="E710" s="6"/>
      <c r="F710" s="6"/>
      <c r="G710" s="6"/>
      <c r="H710" s="6"/>
      <c r="I710" s="6"/>
      <c r="J710" s="6"/>
      <c r="K710" s="6"/>
      <c r="L710" s="6"/>
      <c r="M710" s="6"/>
      <c r="N710" s="6"/>
      <c r="O710" s="6"/>
      <c r="P710" s="6"/>
      <c r="Q710" s="6"/>
      <c r="R710" s="6"/>
      <c r="S710" s="6"/>
      <c r="T710" s="6"/>
      <c r="U710" s="6"/>
      <c r="V710" s="6"/>
      <c r="W710" s="6"/>
      <c r="X710" s="6"/>
      <c r="Y710" s="6"/>
      <c r="Z710" s="6"/>
    </row>
    <row r="711" spans="1:26" x14ac:dyDescent="0.25">
      <c r="A711" s="6"/>
      <c r="B711" s="6"/>
      <c r="C711" s="6"/>
      <c r="D711" s="6"/>
      <c r="E711" s="6"/>
      <c r="F711" s="6"/>
      <c r="G711" s="6"/>
      <c r="H711" s="6"/>
      <c r="I711" s="6"/>
      <c r="J711" s="6"/>
      <c r="K711" s="6"/>
      <c r="L711" s="6"/>
      <c r="M711" s="6"/>
      <c r="N711" s="6"/>
      <c r="O711" s="6"/>
      <c r="P711" s="6"/>
      <c r="Q711" s="6"/>
      <c r="R711" s="6"/>
      <c r="S711" s="6"/>
      <c r="T711" s="6"/>
      <c r="U711" s="6"/>
      <c r="V711" s="6"/>
      <c r="W711" s="6"/>
      <c r="X711" s="6"/>
      <c r="Y711" s="6"/>
      <c r="Z711" s="6"/>
    </row>
    <row r="712" spans="1:26" x14ac:dyDescent="0.25">
      <c r="A712" s="6"/>
      <c r="B712" s="6"/>
      <c r="C712" s="6"/>
      <c r="D712" s="6"/>
      <c r="E712" s="6"/>
      <c r="F712" s="6"/>
      <c r="G712" s="6"/>
      <c r="H712" s="6"/>
      <c r="I712" s="6"/>
      <c r="J712" s="6"/>
      <c r="K712" s="6"/>
      <c r="L712" s="6"/>
      <c r="M712" s="6"/>
      <c r="N712" s="6"/>
      <c r="O712" s="6"/>
      <c r="P712" s="6"/>
      <c r="Q712" s="6"/>
      <c r="R712" s="6"/>
      <c r="S712" s="6"/>
      <c r="T712" s="6"/>
      <c r="U712" s="6"/>
      <c r="V712" s="6"/>
      <c r="W712" s="6"/>
      <c r="X712" s="6"/>
      <c r="Y712" s="6"/>
      <c r="Z712" s="6"/>
    </row>
    <row r="713" spans="1:26" x14ac:dyDescent="0.25">
      <c r="A713" s="6"/>
      <c r="B713" s="6"/>
      <c r="C713" s="6"/>
      <c r="D713" s="6"/>
      <c r="E713" s="6"/>
      <c r="F713" s="6"/>
      <c r="G713" s="6"/>
      <c r="H713" s="6"/>
      <c r="I713" s="6"/>
      <c r="J713" s="6"/>
      <c r="K713" s="6"/>
      <c r="L713" s="6"/>
      <c r="M713" s="6"/>
      <c r="N713" s="6"/>
      <c r="O713" s="6"/>
      <c r="P713" s="6"/>
      <c r="Q713" s="6"/>
      <c r="R713" s="6"/>
      <c r="S713" s="6"/>
      <c r="T713" s="6"/>
      <c r="U713" s="6"/>
      <c r="V713" s="6"/>
      <c r="W713" s="6"/>
      <c r="X713" s="6"/>
      <c r="Y713" s="6"/>
      <c r="Z713" s="6"/>
    </row>
    <row r="714" spans="1:26" x14ac:dyDescent="0.25">
      <c r="A714" s="6"/>
      <c r="B714" s="6"/>
      <c r="C714" s="6"/>
      <c r="D714" s="6"/>
      <c r="E714" s="6"/>
      <c r="F714" s="6"/>
      <c r="G714" s="6"/>
      <c r="H714" s="6"/>
      <c r="I714" s="6"/>
      <c r="J714" s="6"/>
      <c r="K714" s="6"/>
      <c r="L714" s="6"/>
      <c r="M714" s="6"/>
      <c r="N714" s="6"/>
      <c r="O714" s="6"/>
      <c r="P714" s="6"/>
      <c r="Q714" s="6"/>
      <c r="R714" s="6"/>
      <c r="S714" s="6"/>
      <c r="T714" s="6"/>
      <c r="U714" s="6"/>
      <c r="V714" s="6"/>
      <c r="W714" s="6"/>
      <c r="X714" s="6"/>
      <c r="Y714" s="6"/>
      <c r="Z714" s="6"/>
    </row>
    <row r="715" spans="1:26" x14ac:dyDescent="0.25">
      <c r="A715" s="6"/>
      <c r="B715" s="6"/>
      <c r="C715" s="6"/>
      <c r="D715" s="6"/>
      <c r="E715" s="6"/>
      <c r="F715" s="6"/>
      <c r="G715" s="6"/>
      <c r="H715" s="6"/>
      <c r="I715" s="6"/>
      <c r="J715" s="6"/>
      <c r="K715" s="6"/>
      <c r="L715" s="6"/>
      <c r="M715" s="6"/>
      <c r="N715" s="6"/>
      <c r="O715" s="6"/>
      <c r="P715" s="6"/>
      <c r="Q715" s="6"/>
      <c r="R715" s="6"/>
      <c r="S715" s="6"/>
      <c r="T715" s="6"/>
      <c r="U715" s="6"/>
      <c r="V715" s="6"/>
      <c r="W715" s="6"/>
      <c r="X715" s="6"/>
      <c r="Y715" s="6"/>
      <c r="Z715" s="6"/>
    </row>
    <row r="716" spans="1:26" x14ac:dyDescent="0.25">
      <c r="A716" s="6"/>
      <c r="B716" s="6"/>
      <c r="C716" s="6"/>
      <c r="D716" s="6"/>
      <c r="E716" s="6"/>
      <c r="F716" s="6"/>
      <c r="G716" s="6"/>
      <c r="H716" s="6"/>
      <c r="I716" s="6"/>
      <c r="J716" s="6"/>
      <c r="K716" s="6"/>
      <c r="L716" s="6"/>
      <c r="M716" s="6"/>
      <c r="N716" s="6"/>
      <c r="O716" s="6"/>
      <c r="P716" s="6"/>
      <c r="Q716" s="6"/>
      <c r="R716" s="6"/>
      <c r="S716" s="6"/>
      <c r="T716" s="6"/>
      <c r="U716" s="6"/>
      <c r="V716" s="6"/>
      <c r="W716" s="6"/>
      <c r="X716" s="6"/>
      <c r="Y716" s="6"/>
      <c r="Z716" s="6"/>
    </row>
    <row r="717" spans="1:26" x14ac:dyDescent="0.25">
      <c r="A717" s="6"/>
      <c r="B717" s="6"/>
      <c r="C717" s="6"/>
      <c r="D717" s="6"/>
      <c r="E717" s="6"/>
      <c r="F717" s="6"/>
      <c r="G717" s="6"/>
      <c r="H717" s="6"/>
      <c r="I717" s="6"/>
      <c r="J717" s="6"/>
      <c r="K717" s="6"/>
      <c r="L717" s="6"/>
      <c r="M717" s="6"/>
      <c r="N717" s="6"/>
      <c r="O717" s="6"/>
      <c r="P717" s="6"/>
      <c r="Q717" s="6"/>
      <c r="R717" s="6"/>
      <c r="S717" s="6"/>
      <c r="T717" s="6"/>
      <c r="U717" s="6"/>
      <c r="V717" s="6"/>
      <c r="W717" s="6"/>
      <c r="X717" s="6"/>
      <c r="Y717" s="6"/>
      <c r="Z717" s="6"/>
    </row>
    <row r="718" spans="1:26" x14ac:dyDescent="0.25">
      <c r="A718" s="6"/>
      <c r="B718" s="6"/>
      <c r="C718" s="6"/>
      <c r="D718" s="6"/>
      <c r="E718" s="6"/>
      <c r="F718" s="6"/>
      <c r="G718" s="6"/>
      <c r="H718" s="6"/>
      <c r="I718" s="6"/>
      <c r="J718" s="6"/>
      <c r="K718" s="6"/>
      <c r="L718" s="6"/>
      <c r="M718" s="6"/>
      <c r="N718" s="6"/>
      <c r="O718" s="6"/>
      <c r="P718" s="6"/>
      <c r="Q718" s="6"/>
      <c r="R718" s="6"/>
      <c r="S718" s="6"/>
      <c r="T718" s="6"/>
      <c r="U718" s="6"/>
      <c r="V718" s="6"/>
      <c r="W718" s="6"/>
      <c r="X718" s="6"/>
      <c r="Y718" s="6"/>
      <c r="Z718" s="6"/>
    </row>
    <row r="719" spans="1:26" x14ac:dyDescent="0.25">
      <c r="A719" s="6"/>
      <c r="B719" s="6"/>
      <c r="C719" s="6"/>
      <c r="D719" s="6"/>
      <c r="E719" s="6"/>
      <c r="F719" s="6"/>
      <c r="G719" s="6"/>
      <c r="H719" s="6"/>
      <c r="I719" s="6"/>
      <c r="J719" s="6"/>
      <c r="K719" s="6"/>
      <c r="L719" s="6"/>
      <c r="M719" s="6"/>
      <c r="N719" s="6"/>
      <c r="O719" s="6"/>
      <c r="P719" s="6"/>
      <c r="Q719" s="6"/>
      <c r="R719" s="6"/>
      <c r="S719" s="6"/>
      <c r="T719" s="6"/>
      <c r="U719" s="6"/>
      <c r="V719" s="6"/>
      <c r="W719" s="6"/>
      <c r="X719" s="6"/>
      <c r="Y719" s="6"/>
      <c r="Z719" s="6"/>
    </row>
    <row r="720" spans="1:26" x14ac:dyDescent="0.25">
      <c r="A720" s="6"/>
      <c r="B720" s="6"/>
      <c r="C720" s="6"/>
      <c r="D720" s="6"/>
      <c r="E720" s="6"/>
      <c r="F720" s="6"/>
      <c r="G720" s="6"/>
      <c r="H720" s="6"/>
      <c r="I720" s="6"/>
      <c r="J720" s="6"/>
      <c r="K720" s="6"/>
      <c r="L720" s="6"/>
      <c r="M720" s="6"/>
      <c r="N720" s="6"/>
      <c r="O720" s="6"/>
      <c r="P720" s="6"/>
      <c r="Q720" s="6"/>
      <c r="R720" s="6"/>
      <c r="S720" s="6"/>
      <c r="T720" s="6"/>
      <c r="U720" s="6"/>
      <c r="V720" s="6"/>
      <c r="W720" s="6"/>
      <c r="X720" s="6"/>
      <c r="Y720" s="6"/>
      <c r="Z720" s="6"/>
    </row>
    <row r="721" spans="1:26" x14ac:dyDescent="0.25">
      <c r="A721" s="6"/>
      <c r="B721" s="6"/>
      <c r="C721" s="6"/>
      <c r="D721" s="6"/>
      <c r="E721" s="6"/>
      <c r="F721" s="6"/>
      <c r="G721" s="6"/>
      <c r="H721" s="6"/>
      <c r="I721" s="6"/>
      <c r="J721" s="6"/>
      <c r="K721" s="6"/>
      <c r="L721" s="6"/>
      <c r="M721" s="6"/>
      <c r="N721" s="6"/>
      <c r="O721" s="6"/>
      <c r="P721" s="6"/>
      <c r="Q721" s="6"/>
      <c r="R721" s="6"/>
      <c r="S721" s="6"/>
      <c r="T721" s="6"/>
      <c r="U721" s="6"/>
      <c r="V721" s="6"/>
      <c r="W721" s="6"/>
      <c r="X721" s="6"/>
      <c r="Y721" s="6"/>
      <c r="Z721" s="6"/>
    </row>
    <row r="722" spans="1:26" x14ac:dyDescent="0.25">
      <c r="A722" s="6"/>
      <c r="B722" s="6"/>
      <c r="C722" s="6"/>
      <c r="D722" s="6"/>
      <c r="E722" s="6"/>
      <c r="F722" s="6"/>
      <c r="G722" s="6"/>
      <c r="H722" s="6"/>
      <c r="I722" s="6"/>
      <c r="J722" s="6"/>
      <c r="K722" s="6"/>
      <c r="L722" s="6"/>
      <c r="M722" s="6"/>
      <c r="N722" s="6"/>
      <c r="O722" s="6"/>
      <c r="P722" s="6"/>
      <c r="Q722" s="6"/>
      <c r="R722" s="6"/>
      <c r="S722" s="6"/>
      <c r="T722" s="6"/>
      <c r="U722" s="6"/>
      <c r="V722" s="6"/>
      <c r="W722" s="6"/>
      <c r="X722" s="6"/>
      <c r="Y722" s="6"/>
      <c r="Z722" s="6"/>
    </row>
    <row r="723" spans="1:26" x14ac:dyDescent="0.25">
      <c r="A723" s="6"/>
      <c r="B723" s="6"/>
      <c r="C723" s="6"/>
      <c r="D723" s="6"/>
      <c r="E723" s="6"/>
      <c r="F723" s="6"/>
      <c r="G723" s="6"/>
      <c r="H723" s="6"/>
      <c r="I723" s="6"/>
      <c r="J723" s="6"/>
      <c r="K723" s="6"/>
      <c r="L723" s="6"/>
      <c r="M723" s="6"/>
      <c r="N723" s="6"/>
      <c r="O723" s="6"/>
      <c r="P723" s="6"/>
      <c r="Q723" s="6"/>
      <c r="R723" s="6"/>
      <c r="S723" s="6"/>
      <c r="T723" s="6"/>
      <c r="U723" s="6"/>
      <c r="V723" s="6"/>
      <c r="W723" s="6"/>
      <c r="X723" s="6"/>
      <c r="Y723" s="6"/>
      <c r="Z723" s="6"/>
    </row>
    <row r="724" spans="1:26" x14ac:dyDescent="0.25">
      <c r="A724" s="6"/>
      <c r="B724" s="6"/>
      <c r="C724" s="6"/>
      <c r="D724" s="6"/>
      <c r="E724" s="6"/>
      <c r="F724" s="6"/>
      <c r="G724" s="6"/>
      <c r="H724" s="6"/>
      <c r="I724" s="6"/>
      <c r="J724" s="6"/>
      <c r="K724" s="6"/>
      <c r="L724" s="6"/>
      <c r="M724" s="6"/>
      <c r="N724" s="6"/>
      <c r="O724" s="6"/>
      <c r="P724" s="6"/>
      <c r="Q724" s="6"/>
      <c r="R724" s="6"/>
      <c r="S724" s="6"/>
      <c r="T724" s="6"/>
      <c r="U724" s="6"/>
      <c r="V724" s="6"/>
      <c r="W724" s="6"/>
      <c r="X724" s="6"/>
      <c r="Y724" s="6"/>
      <c r="Z724" s="6"/>
    </row>
    <row r="725" spans="1:26" x14ac:dyDescent="0.25">
      <c r="A725" s="6"/>
      <c r="B725" s="6"/>
      <c r="C725" s="6"/>
      <c r="D725" s="6"/>
      <c r="E725" s="6"/>
      <c r="F725" s="6"/>
      <c r="G725" s="6"/>
      <c r="H725" s="6"/>
      <c r="I725" s="6"/>
      <c r="J725" s="6"/>
      <c r="K725" s="6"/>
      <c r="L725" s="6"/>
      <c r="M725" s="6"/>
      <c r="N725" s="6"/>
      <c r="O725" s="6"/>
      <c r="P725" s="6"/>
      <c r="Q725" s="6"/>
      <c r="R725" s="6"/>
      <c r="S725" s="6"/>
      <c r="T725" s="6"/>
      <c r="U725" s="6"/>
      <c r="V725" s="6"/>
      <c r="W725" s="6"/>
      <c r="X725" s="6"/>
      <c r="Y725" s="6"/>
      <c r="Z725" s="6"/>
    </row>
    <row r="726" spans="1:26" x14ac:dyDescent="0.25">
      <c r="A726" s="6"/>
      <c r="B726" s="6"/>
      <c r="C726" s="6"/>
      <c r="D726" s="6"/>
      <c r="E726" s="6"/>
      <c r="F726" s="6"/>
      <c r="G726" s="6"/>
      <c r="H726" s="6"/>
      <c r="I726" s="6"/>
      <c r="J726" s="6"/>
      <c r="K726" s="6"/>
      <c r="L726" s="6"/>
      <c r="M726" s="6"/>
      <c r="N726" s="6"/>
      <c r="O726" s="6"/>
      <c r="P726" s="6"/>
      <c r="Q726" s="6"/>
      <c r="R726" s="6"/>
      <c r="S726" s="6"/>
      <c r="T726" s="6"/>
      <c r="U726" s="6"/>
      <c r="V726" s="6"/>
      <c r="W726" s="6"/>
      <c r="X726" s="6"/>
      <c r="Y726" s="6"/>
      <c r="Z726" s="6"/>
    </row>
    <row r="727" spans="1:26" x14ac:dyDescent="0.25">
      <c r="A727" s="6"/>
      <c r="B727" s="6"/>
      <c r="C727" s="6"/>
      <c r="D727" s="6"/>
      <c r="E727" s="6"/>
      <c r="F727" s="6"/>
      <c r="G727" s="6"/>
      <c r="H727" s="6"/>
      <c r="I727" s="6"/>
      <c r="J727" s="6"/>
      <c r="K727" s="6"/>
      <c r="L727" s="6"/>
      <c r="M727" s="6"/>
      <c r="N727" s="6"/>
      <c r="O727" s="6"/>
      <c r="P727" s="6"/>
      <c r="Q727" s="6"/>
      <c r="R727" s="6"/>
      <c r="S727" s="6"/>
      <c r="T727" s="6"/>
      <c r="U727" s="6"/>
      <c r="V727" s="6"/>
      <c r="W727" s="6"/>
      <c r="X727" s="6"/>
      <c r="Y727" s="6"/>
      <c r="Z727" s="6"/>
    </row>
    <row r="728" spans="1:26" x14ac:dyDescent="0.25">
      <c r="A728" s="6"/>
      <c r="B728" s="6"/>
      <c r="C728" s="6"/>
      <c r="D728" s="6"/>
      <c r="E728" s="6"/>
      <c r="F728" s="6"/>
      <c r="G728" s="6"/>
      <c r="H728" s="6"/>
      <c r="I728" s="6"/>
      <c r="J728" s="6"/>
      <c r="K728" s="6"/>
      <c r="L728" s="6"/>
      <c r="M728" s="6"/>
      <c r="N728" s="6"/>
      <c r="O728" s="6"/>
      <c r="P728" s="6"/>
      <c r="Q728" s="6"/>
      <c r="R728" s="6"/>
      <c r="S728" s="6"/>
      <c r="T728" s="6"/>
      <c r="U728" s="6"/>
      <c r="V728" s="6"/>
      <c r="W728" s="6"/>
      <c r="X728" s="6"/>
      <c r="Y728" s="6"/>
      <c r="Z728" s="6"/>
    </row>
    <row r="729" spans="1:26" x14ac:dyDescent="0.25">
      <c r="A729" s="6"/>
      <c r="B729" s="6"/>
      <c r="C729" s="6"/>
      <c r="D729" s="6"/>
      <c r="E729" s="6"/>
      <c r="F729" s="6"/>
      <c r="G729" s="6"/>
      <c r="H729" s="6"/>
      <c r="I729" s="6"/>
      <c r="J729" s="6"/>
      <c r="K729" s="6"/>
      <c r="L729" s="6"/>
      <c r="M729" s="6"/>
      <c r="N729" s="6"/>
      <c r="O729" s="6"/>
      <c r="P729" s="6"/>
      <c r="Q729" s="6"/>
      <c r="R729" s="6"/>
      <c r="S729" s="6"/>
      <c r="T729" s="6"/>
      <c r="U729" s="6"/>
      <c r="V729" s="6"/>
      <c r="W729" s="6"/>
      <c r="X729" s="6"/>
      <c r="Y729" s="6"/>
      <c r="Z729" s="6"/>
    </row>
    <row r="730" spans="1:26" x14ac:dyDescent="0.25">
      <c r="A730" s="6"/>
      <c r="B730" s="6"/>
      <c r="C730" s="6"/>
      <c r="D730" s="6"/>
      <c r="E730" s="6"/>
      <c r="F730" s="6"/>
      <c r="G730" s="6"/>
      <c r="H730" s="6"/>
      <c r="I730" s="6"/>
      <c r="J730" s="6"/>
      <c r="K730" s="6"/>
      <c r="L730" s="6"/>
      <c r="M730" s="6"/>
      <c r="N730" s="6"/>
      <c r="O730" s="6"/>
      <c r="P730" s="6"/>
      <c r="Q730" s="6"/>
      <c r="R730" s="6"/>
      <c r="S730" s="6"/>
      <c r="T730" s="6"/>
      <c r="U730" s="6"/>
      <c r="V730" s="6"/>
      <c r="W730" s="6"/>
      <c r="X730" s="6"/>
      <c r="Y730" s="6"/>
      <c r="Z730" s="6"/>
    </row>
    <row r="731" spans="1:26" x14ac:dyDescent="0.25">
      <c r="A731" s="6"/>
      <c r="B731" s="6"/>
      <c r="C731" s="6"/>
      <c r="D731" s="6"/>
      <c r="E731" s="6"/>
      <c r="F731" s="6"/>
      <c r="G731" s="6"/>
      <c r="H731" s="6"/>
      <c r="I731" s="6"/>
      <c r="J731" s="6"/>
      <c r="K731" s="6"/>
      <c r="L731" s="6"/>
      <c r="M731" s="6"/>
      <c r="N731" s="6"/>
      <c r="O731" s="6"/>
      <c r="P731" s="6"/>
      <c r="Q731" s="6"/>
      <c r="R731" s="6"/>
      <c r="S731" s="6"/>
      <c r="T731" s="6"/>
      <c r="U731" s="6"/>
      <c r="V731" s="6"/>
      <c r="W731" s="6"/>
      <c r="X731" s="6"/>
      <c r="Y731" s="6"/>
      <c r="Z731" s="6"/>
    </row>
    <row r="732" spans="1:26" x14ac:dyDescent="0.25">
      <c r="A732" s="6"/>
      <c r="B732" s="6"/>
      <c r="C732" s="6"/>
      <c r="D732" s="6"/>
      <c r="E732" s="6"/>
      <c r="F732" s="6"/>
      <c r="G732" s="6"/>
      <c r="H732" s="6"/>
      <c r="I732" s="6"/>
      <c r="J732" s="6"/>
      <c r="K732" s="6"/>
      <c r="L732" s="6"/>
      <c r="M732" s="6"/>
      <c r="N732" s="6"/>
      <c r="O732" s="6"/>
      <c r="P732" s="6"/>
      <c r="Q732" s="6"/>
      <c r="R732" s="6"/>
      <c r="S732" s="6"/>
      <c r="T732" s="6"/>
      <c r="U732" s="6"/>
      <c r="V732" s="6"/>
      <c r="W732" s="6"/>
      <c r="X732" s="6"/>
      <c r="Y732" s="6"/>
      <c r="Z732" s="6"/>
    </row>
    <row r="733" spans="1:26" x14ac:dyDescent="0.25">
      <c r="A733" s="6"/>
      <c r="B733" s="6"/>
      <c r="C733" s="6"/>
      <c r="D733" s="6"/>
      <c r="E733" s="6"/>
      <c r="F733" s="6"/>
      <c r="G733" s="6"/>
      <c r="H733" s="6"/>
      <c r="I733" s="6"/>
      <c r="J733" s="6"/>
      <c r="K733" s="6"/>
      <c r="L733" s="6"/>
      <c r="M733" s="6"/>
      <c r="N733" s="6"/>
      <c r="O733" s="6"/>
      <c r="P733" s="6"/>
      <c r="Q733" s="6"/>
      <c r="R733" s="6"/>
      <c r="S733" s="6"/>
      <c r="T733" s="6"/>
      <c r="U733" s="6"/>
      <c r="V733" s="6"/>
      <c r="W733" s="6"/>
      <c r="X733" s="6"/>
      <c r="Y733" s="6"/>
      <c r="Z733" s="6"/>
    </row>
    <row r="734" spans="1:26" x14ac:dyDescent="0.25">
      <c r="A734" s="6"/>
      <c r="B734" s="6"/>
      <c r="C734" s="6"/>
      <c r="D734" s="6"/>
      <c r="E734" s="6"/>
      <c r="F734" s="6"/>
      <c r="G734" s="6"/>
      <c r="H734" s="6"/>
      <c r="I734" s="6"/>
      <c r="J734" s="6"/>
      <c r="K734" s="6"/>
      <c r="L734" s="6"/>
      <c r="M734" s="6"/>
      <c r="N734" s="6"/>
      <c r="O734" s="6"/>
      <c r="P734" s="6"/>
      <c r="Q734" s="6"/>
      <c r="R734" s="6"/>
      <c r="S734" s="6"/>
      <c r="T734" s="6"/>
      <c r="U734" s="6"/>
      <c r="V734" s="6"/>
      <c r="W734" s="6"/>
      <c r="X734" s="6"/>
      <c r="Y734" s="6"/>
      <c r="Z734" s="6"/>
    </row>
    <row r="735" spans="1:26" x14ac:dyDescent="0.25">
      <c r="A735" s="6"/>
      <c r="B735" s="6"/>
      <c r="C735" s="6"/>
      <c r="D735" s="6"/>
      <c r="E735" s="6"/>
      <c r="F735" s="6"/>
      <c r="G735" s="6"/>
      <c r="H735" s="6"/>
      <c r="I735" s="6"/>
      <c r="J735" s="6"/>
      <c r="K735" s="6"/>
      <c r="L735" s="6"/>
      <c r="M735" s="6"/>
      <c r="N735" s="6"/>
      <c r="O735" s="6"/>
      <c r="P735" s="6"/>
      <c r="Q735" s="6"/>
      <c r="R735" s="6"/>
      <c r="S735" s="6"/>
      <c r="T735" s="6"/>
      <c r="U735" s="6"/>
      <c r="V735" s="6"/>
      <c r="W735" s="6"/>
      <c r="X735" s="6"/>
      <c r="Y735" s="6"/>
      <c r="Z735" s="6"/>
    </row>
    <row r="736" spans="1:26" x14ac:dyDescent="0.25">
      <c r="A736" s="6"/>
      <c r="B736" s="6"/>
      <c r="C736" s="6"/>
      <c r="D736" s="6"/>
      <c r="E736" s="6"/>
      <c r="F736" s="6"/>
      <c r="G736" s="6"/>
      <c r="H736" s="6"/>
      <c r="I736" s="6"/>
      <c r="J736" s="6"/>
      <c r="K736" s="6"/>
      <c r="L736" s="6"/>
      <c r="M736" s="6"/>
      <c r="N736" s="6"/>
      <c r="O736" s="6"/>
      <c r="P736" s="6"/>
      <c r="Q736" s="6"/>
      <c r="R736" s="6"/>
      <c r="S736" s="6"/>
      <c r="T736" s="6"/>
      <c r="U736" s="6"/>
      <c r="V736" s="6"/>
      <c r="W736" s="6"/>
      <c r="X736" s="6"/>
      <c r="Y736" s="6"/>
      <c r="Z736" s="6"/>
    </row>
    <row r="737" spans="1:26" x14ac:dyDescent="0.25">
      <c r="A737" s="6"/>
      <c r="B737" s="6"/>
      <c r="C737" s="6"/>
      <c r="D737" s="6"/>
      <c r="E737" s="6"/>
      <c r="F737" s="6"/>
      <c r="G737" s="6"/>
      <c r="H737" s="6"/>
      <c r="I737" s="6"/>
      <c r="J737" s="6"/>
      <c r="K737" s="6"/>
      <c r="L737" s="6"/>
      <c r="M737" s="6"/>
      <c r="N737" s="6"/>
      <c r="O737" s="6"/>
      <c r="P737" s="6"/>
      <c r="Q737" s="6"/>
      <c r="R737" s="6"/>
      <c r="S737" s="6"/>
      <c r="T737" s="6"/>
      <c r="U737" s="6"/>
      <c r="V737" s="6"/>
      <c r="W737" s="6"/>
      <c r="X737" s="6"/>
      <c r="Y737" s="6"/>
      <c r="Z737" s="6"/>
    </row>
    <row r="738" spans="1:26" x14ac:dyDescent="0.25">
      <c r="A738" s="6"/>
      <c r="B738" s="6"/>
      <c r="C738" s="6"/>
      <c r="D738" s="6"/>
      <c r="E738" s="6"/>
      <c r="F738" s="6"/>
      <c r="G738" s="6"/>
      <c r="H738" s="6"/>
      <c r="I738" s="6"/>
      <c r="J738" s="6"/>
      <c r="K738" s="6"/>
      <c r="L738" s="6"/>
      <c r="M738" s="6"/>
      <c r="N738" s="6"/>
      <c r="O738" s="6"/>
      <c r="P738" s="6"/>
      <c r="Q738" s="6"/>
      <c r="R738" s="6"/>
      <c r="S738" s="6"/>
      <c r="T738" s="6"/>
      <c r="U738" s="6"/>
      <c r="V738" s="6"/>
      <c r="W738" s="6"/>
      <c r="X738" s="6"/>
      <c r="Y738" s="6"/>
      <c r="Z738" s="6"/>
    </row>
    <row r="739" spans="1:26" x14ac:dyDescent="0.25">
      <c r="A739" s="6"/>
      <c r="B739" s="6"/>
      <c r="C739" s="6"/>
      <c r="D739" s="6"/>
      <c r="E739" s="6"/>
      <c r="F739" s="6"/>
      <c r="G739" s="6"/>
      <c r="H739" s="6"/>
      <c r="I739" s="6"/>
      <c r="J739" s="6"/>
      <c r="K739" s="6"/>
      <c r="L739" s="6"/>
      <c r="M739" s="6"/>
      <c r="N739" s="6"/>
      <c r="O739" s="6"/>
      <c r="P739" s="6"/>
      <c r="Q739" s="6"/>
      <c r="R739" s="6"/>
      <c r="S739" s="6"/>
      <c r="T739" s="6"/>
      <c r="U739" s="6"/>
      <c r="V739" s="6"/>
      <c r="W739" s="6"/>
      <c r="X739" s="6"/>
      <c r="Y739" s="6"/>
      <c r="Z739" s="6"/>
    </row>
    <row r="740" spans="1:26" x14ac:dyDescent="0.25">
      <c r="A740" s="6"/>
      <c r="B740" s="6"/>
      <c r="C740" s="6"/>
      <c r="D740" s="6"/>
      <c r="E740" s="6"/>
      <c r="F740" s="6"/>
      <c r="G740" s="6"/>
      <c r="H740" s="6"/>
      <c r="I740" s="6"/>
      <c r="J740" s="6"/>
      <c r="K740" s="6"/>
      <c r="L740" s="6"/>
      <c r="M740" s="6"/>
      <c r="N740" s="6"/>
      <c r="O740" s="6"/>
      <c r="P740" s="6"/>
      <c r="Q740" s="6"/>
      <c r="R740" s="6"/>
      <c r="S740" s="6"/>
      <c r="T740" s="6"/>
      <c r="U740" s="6"/>
      <c r="V740" s="6"/>
      <c r="W740" s="6"/>
      <c r="X740" s="6"/>
      <c r="Y740" s="6"/>
      <c r="Z740" s="6"/>
    </row>
    <row r="741" spans="1:26" x14ac:dyDescent="0.25">
      <c r="A741" s="6"/>
      <c r="B741" s="6"/>
      <c r="C741" s="6"/>
      <c r="D741" s="6"/>
      <c r="E741" s="6"/>
      <c r="F741" s="6"/>
      <c r="G741" s="6"/>
      <c r="H741" s="6"/>
      <c r="I741" s="6"/>
      <c r="J741" s="6"/>
      <c r="K741" s="6"/>
      <c r="L741" s="6"/>
      <c r="M741" s="6"/>
      <c r="N741" s="6"/>
      <c r="O741" s="6"/>
      <c r="P741" s="6"/>
      <c r="Q741" s="6"/>
      <c r="R741" s="6"/>
      <c r="S741" s="6"/>
      <c r="T741" s="6"/>
      <c r="U741" s="6"/>
      <c r="V741" s="6"/>
      <c r="W741" s="6"/>
      <c r="X741" s="6"/>
      <c r="Y741" s="6"/>
      <c r="Z741" s="6"/>
    </row>
    <row r="742" spans="1:26" x14ac:dyDescent="0.25">
      <c r="A742" s="6"/>
      <c r="B742" s="6"/>
      <c r="C742" s="6"/>
      <c r="D742" s="6"/>
      <c r="E742" s="6"/>
      <c r="F742" s="6"/>
      <c r="G742" s="6"/>
      <c r="H742" s="6"/>
      <c r="I742" s="6"/>
      <c r="J742" s="6"/>
      <c r="K742" s="6"/>
      <c r="L742" s="6"/>
      <c r="M742" s="6"/>
      <c r="N742" s="6"/>
      <c r="O742" s="6"/>
      <c r="P742" s="6"/>
      <c r="Q742" s="6"/>
      <c r="R742" s="6"/>
      <c r="S742" s="6"/>
      <c r="T742" s="6"/>
      <c r="U742" s="6"/>
      <c r="V742" s="6"/>
      <c r="W742" s="6"/>
      <c r="X742" s="6"/>
      <c r="Y742" s="6"/>
      <c r="Z742" s="6"/>
    </row>
    <row r="743" spans="1:26" x14ac:dyDescent="0.25">
      <c r="A743" s="6"/>
      <c r="B743" s="6"/>
      <c r="C743" s="6"/>
      <c r="D743" s="6"/>
      <c r="E743" s="6"/>
      <c r="F743" s="6"/>
      <c r="G743" s="6"/>
      <c r="H743" s="6"/>
      <c r="I743" s="6"/>
      <c r="J743" s="6"/>
      <c r="K743" s="6"/>
      <c r="L743" s="6"/>
      <c r="M743" s="6"/>
      <c r="N743" s="6"/>
      <c r="O743" s="6"/>
      <c r="P743" s="6"/>
      <c r="Q743" s="6"/>
      <c r="R743" s="6"/>
      <c r="S743" s="6"/>
      <c r="T743" s="6"/>
      <c r="U743" s="6"/>
      <c r="V743" s="6"/>
      <c r="W743" s="6"/>
      <c r="X743" s="6"/>
      <c r="Y743" s="6"/>
      <c r="Z743" s="6"/>
    </row>
    <row r="744" spans="1:26" x14ac:dyDescent="0.25">
      <c r="A744" s="6"/>
      <c r="B744" s="6"/>
      <c r="C744" s="6"/>
      <c r="D744" s="6"/>
      <c r="E744" s="6"/>
      <c r="F744" s="6"/>
      <c r="G744" s="6"/>
      <c r="H744" s="6"/>
      <c r="I744" s="6"/>
      <c r="J744" s="6"/>
      <c r="K744" s="6"/>
      <c r="L744" s="6"/>
      <c r="M744" s="6"/>
      <c r="N744" s="6"/>
      <c r="O744" s="6"/>
      <c r="P744" s="6"/>
      <c r="Q744" s="6"/>
      <c r="R744" s="6"/>
      <c r="S744" s="6"/>
      <c r="T744" s="6"/>
      <c r="U744" s="6"/>
      <c r="V744" s="6"/>
      <c r="W744" s="6"/>
      <c r="X744" s="6"/>
      <c r="Y744" s="6"/>
      <c r="Z744" s="6"/>
    </row>
    <row r="745" spans="1:26" x14ac:dyDescent="0.25">
      <c r="A745" s="6"/>
      <c r="B745" s="6"/>
      <c r="C745" s="6"/>
      <c r="D745" s="6"/>
      <c r="E745" s="6"/>
      <c r="F745" s="6"/>
      <c r="G745" s="6"/>
      <c r="H745" s="6"/>
      <c r="I745" s="6"/>
      <c r="J745" s="6"/>
      <c r="K745" s="6"/>
      <c r="L745" s="6"/>
      <c r="M745" s="6"/>
      <c r="N745" s="6"/>
      <c r="O745" s="6"/>
      <c r="P745" s="6"/>
      <c r="Q745" s="6"/>
      <c r="R745" s="6"/>
      <c r="S745" s="6"/>
      <c r="T745" s="6"/>
      <c r="U745" s="6"/>
      <c r="V745" s="6"/>
      <c r="W745" s="6"/>
      <c r="X745" s="6"/>
      <c r="Y745" s="6"/>
      <c r="Z745" s="6"/>
    </row>
    <row r="746" spans="1:26" x14ac:dyDescent="0.25">
      <c r="A746" s="6"/>
      <c r="B746" s="6"/>
      <c r="C746" s="6"/>
      <c r="D746" s="6"/>
      <c r="E746" s="6"/>
      <c r="F746" s="6"/>
      <c r="G746" s="6"/>
      <c r="H746" s="6"/>
      <c r="I746" s="6"/>
      <c r="J746" s="6"/>
      <c r="K746" s="6"/>
      <c r="L746" s="6"/>
      <c r="M746" s="6"/>
      <c r="N746" s="6"/>
      <c r="O746" s="6"/>
      <c r="P746" s="6"/>
      <c r="Q746" s="6"/>
      <c r="R746" s="6"/>
      <c r="S746" s="6"/>
      <c r="T746" s="6"/>
      <c r="U746" s="6"/>
      <c r="V746" s="6"/>
      <c r="W746" s="6"/>
      <c r="X746" s="6"/>
      <c r="Y746" s="6"/>
      <c r="Z746" s="6"/>
    </row>
    <row r="747" spans="1:26" x14ac:dyDescent="0.25">
      <c r="A747" s="6"/>
      <c r="B747" s="6"/>
      <c r="C747" s="6"/>
      <c r="D747" s="6"/>
      <c r="E747" s="6"/>
      <c r="F747" s="6"/>
      <c r="G747" s="6"/>
      <c r="H747" s="6"/>
      <c r="I747" s="6"/>
      <c r="J747" s="6"/>
      <c r="K747" s="6"/>
      <c r="L747" s="6"/>
      <c r="M747" s="6"/>
      <c r="N747" s="6"/>
      <c r="O747" s="6"/>
      <c r="P747" s="6"/>
      <c r="Q747" s="6"/>
      <c r="R747" s="6"/>
      <c r="S747" s="6"/>
      <c r="T747" s="6"/>
      <c r="U747" s="6"/>
      <c r="V747" s="6"/>
      <c r="W747" s="6"/>
      <c r="X747" s="6"/>
      <c r="Y747" s="6"/>
      <c r="Z747" s="6"/>
    </row>
    <row r="748" spans="1:26" x14ac:dyDescent="0.25">
      <c r="A748" s="6"/>
      <c r="B748" s="6"/>
      <c r="C748" s="6"/>
      <c r="D748" s="6"/>
      <c r="E748" s="6"/>
      <c r="F748" s="6"/>
      <c r="G748" s="6"/>
      <c r="H748" s="6"/>
      <c r="I748" s="6"/>
      <c r="J748" s="6"/>
      <c r="K748" s="6"/>
      <c r="L748" s="6"/>
      <c r="M748" s="6"/>
      <c r="N748" s="6"/>
      <c r="O748" s="6"/>
      <c r="P748" s="6"/>
      <c r="Q748" s="6"/>
      <c r="R748" s="6"/>
      <c r="S748" s="6"/>
      <c r="T748" s="6"/>
      <c r="U748" s="6"/>
      <c r="V748" s="6"/>
      <c r="W748" s="6"/>
      <c r="X748" s="6"/>
      <c r="Y748" s="6"/>
      <c r="Z748" s="6"/>
    </row>
    <row r="749" spans="1:26" x14ac:dyDescent="0.25">
      <c r="A749" s="6"/>
      <c r="B749" s="6"/>
      <c r="C749" s="6"/>
      <c r="D749" s="6"/>
      <c r="E749" s="6"/>
      <c r="F749" s="6"/>
      <c r="G749" s="6"/>
      <c r="H749" s="6"/>
      <c r="I749" s="6"/>
      <c r="J749" s="6"/>
      <c r="K749" s="6"/>
      <c r="L749" s="6"/>
      <c r="M749" s="6"/>
      <c r="N749" s="6"/>
      <c r="O749" s="6"/>
      <c r="P749" s="6"/>
      <c r="Q749" s="6"/>
      <c r="R749" s="6"/>
      <c r="S749" s="6"/>
      <c r="T749" s="6"/>
      <c r="U749" s="6"/>
      <c r="V749" s="6"/>
      <c r="W749" s="6"/>
      <c r="X749" s="6"/>
      <c r="Y749" s="6"/>
      <c r="Z749" s="6"/>
    </row>
    <row r="750" spans="1:26" x14ac:dyDescent="0.25">
      <c r="A750" s="6"/>
      <c r="B750" s="6"/>
      <c r="C750" s="6"/>
      <c r="D750" s="6"/>
      <c r="E750" s="6"/>
      <c r="F750" s="6"/>
      <c r="G750" s="6"/>
      <c r="H750" s="6"/>
      <c r="I750" s="6"/>
      <c r="J750" s="6"/>
      <c r="K750" s="6"/>
      <c r="L750" s="6"/>
      <c r="M750" s="6"/>
      <c r="N750" s="6"/>
      <c r="O750" s="6"/>
      <c r="P750" s="6"/>
      <c r="Q750" s="6"/>
      <c r="R750" s="6"/>
      <c r="S750" s="6"/>
      <c r="T750" s="6"/>
      <c r="U750" s="6"/>
      <c r="V750" s="6"/>
      <c r="W750" s="6"/>
      <c r="X750" s="6"/>
      <c r="Y750" s="6"/>
      <c r="Z750" s="6"/>
    </row>
    <row r="751" spans="1:26" x14ac:dyDescent="0.25">
      <c r="A751" s="6"/>
      <c r="B751" s="6"/>
      <c r="C751" s="6"/>
      <c r="D751" s="6"/>
      <c r="E751" s="6"/>
      <c r="F751" s="6"/>
      <c r="G751" s="6"/>
      <c r="H751" s="6"/>
      <c r="I751" s="6"/>
      <c r="J751" s="6"/>
      <c r="K751" s="6"/>
      <c r="L751" s="6"/>
      <c r="M751" s="6"/>
      <c r="N751" s="6"/>
      <c r="O751" s="6"/>
      <c r="P751" s="6"/>
      <c r="Q751" s="6"/>
      <c r="R751" s="6"/>
      <c r="S751" s="6"/>
      <c r="T751" s="6"/>
      <c r="U751" s="6"/>
      <c r="V751" s="6"/>
      <c r="W751" s="6"/>
      <c r="X751" s="6"/>
      <c r="Y751" s="6"/>
      <c r="Z751" s="6"/>
    </row>
    <row r="752" spans="1:26" x14ac:dyDescent="0.25">
      <c r="A752" s="6"/>
      <c r="B752" s="6"/>
      <c r="C752" s="6"/>
      <c r="D752" s="6"/>
      <c r="E752" s="6"/>
      <c r="F752" s="6"/>
      <c r="G752" s="6"/>
      <c r="H752" s="6"/>
      <c r="I752" s="6"/>
      <c r="J752" s="6"/>
      <c r="K752" s="6"/>
      <c r="L752" s="6"/>
      <c r="M752" s="6"/>
      <c r="N752" s="6"/>
      <c r="O752" s="6"/>
      <c r="P752" s="6"/>
      <c r="Q752" s="6"/>
      <c r="R752" s="6"/>
      <c r="S752" s="6"/>
      <c r="T752" s="6"/>
      <c r="U752" s="6"/>
      <c r="V752" s="6"/>
      <c r="W752" s="6"/>
      <c r="X752" s="6"/>
      <c r="Y752" s="6"/>
      <c r="Z752" s="6"/>
    </row>
    <row r="753" spans="1:26" x14ac:dyDescent="0.25">
      <c r="A753" s="6"/>
      <c r="B753" s="6"/>
      <c r="C753" s="6"/>
      <c r="D753" s="6"/>
      <c r="E753" s="6"/>
      <c r="F753" s="6"/>
      <c r="G753" s="6"/>
      <c r="H753" s="6"/>
      <c r="I753" s="6"/>
      <c r="J753" s="6"/>
      <c r="K753" s="6"/>
      <c r="L753" s="6"/>
      <c r="M753" s="6"/>
      <c r="N753" s="6"/>
      <c r="O753" s="6"/>
      <c r="P753" s="6"/>
      <c r="Q753" s="6"/>
      <c r="R753" s="6"/>
      <c r="S753" s="6"/>
      <c r="T753" s="6"/>
      <c r="U753" s="6"/>
      <c r="V753" s="6"/>
      <c r="W753" s="6"/>
      <c r="X753" s="6"/>
      <c r="Y753" s="6"/>
      <c r="Z753" s="6"/>
    </row>
    <row r="754" spans="1:26" x14ac:dyDescent="0.25">
      <c r="A754" s="6"/>
      <c r="B754" s="6"/>
      <c r="C754" s="6"/>
      <c r="D754" s="6"/>
      <c r="E754" s="6"/>
      <c r="F754" s="6"/>
      <c r="G754" s="6"/>
      <c r="H754" s="6"/>
      <c r="I754" s="6"/>
      <c r="J754" s="6"/>
      <c r="K754" s="6"/>
      <c r="L754" s="6"/>
      <c r="M754" s="6"/>
      <c r="N754" s="6"/>
      <c r="O754" s="6"/>
      <c r="P754" s="6"/>
      <c r="Q754" s="6"/>
      <c r="R754" s="6"/>
      <c r="S754" s="6"/>
      <c r="T754" s="6"/>
      <c r="U754" s="6"/>
      <c r="V754" s="6"/>
      <c r="W754" s="6"/>
      <c r="X754" s="6"/>
      <c r="Y754" s="6"/>
      <c r="Z754" s="6"/>
    </row>
    <row r="755" spans="1:26" x14ac:dyDescent="0.25">
      <c r="A755" s="6"/>
      <c r="B755" s="6"/>
      <c r="C755" s="6"/>
      <c r="D755" s="6"/>
      <c r="E755" s="6"/>
      <c r="F755" s="6"/>
      <c r="G755" s="6"/>
      <c r="H755" s="6"/>
      <c r="I755" s="6"/>
      <c r="J755" s="6"/>
      <c r="K755" s="6"/>
      <c r="L755" s="6"/>
      <c r="M755" s="6"/>
      <c r="N755" s="6"/>
      <c r="O755" s="6"/>
      <c r="P755" s="6"/>
      <c r="Q755" s="6"/>
      <c r="R755" s="6"/>
      <c r="S755" s="6"/>
      <c r="T755" s="6"/>
      <c r="U755" s="6"/>
      <c r="V755" s="6"/>
      <c r="W755" s="6"/>
      <c r="X755" s="6"/>
      <c r="Y755" s="6"/>
      <c r="Z755" s="6"/>
    </row>
    <row r="756" spans="1:26" x14ac:dyDescent="0.25">
      <c r="A756" s="6"/>
      <c r="B756" s="6"/>
      <c r="C756" s="6"/>
      <c r="D756" s="6"/>
      <c r="E756" s="6"/>
      <c r="F756" s="6"/>
      <c r="G756" s="6"/>
      <c r="H756" s="6"/>
      <c r="I756" s="6"/>
      <c r="J756" s="6"/>
      <c r="K756" s="6"/>
      <c r="L756" s="6"/>
      <c r="M756" s="6"/>
      <c r="N756" s="6"/>
      <c r="O756" s="6"/>
      <c r="P756" s="6"/>
      <c r="Q756" s="6"/>
      <c r="R756" s="6"/>
      <c r="S756" s="6"/>
      <c r="T756" s="6"/>
      <c r="U756" s="6"/>
      <c r="V756" s="6"/>
      <c r="W756" s="6"/>
      <c r="X756" s="6"/>
      <c r="Y756" s="6"/>
      <c r="Z756" s="6"/>
    </row>
    <row r="757" spans="1:26" x14ac:dyDescent="0.25">
      <c r="A757" s="6"/>
      <c r="B757" s="6"/>
      <c r="C757" s="6"/>
      <c r="D757" s="6"/>
      <c r="E757" s="6"/>
      <c r="F757" s="6"/>
      <c r="G757" s="6"/>
      <c r="H757" s="6"/>
      <c r="I757" s="6"/>
      <c r="J757" s="6"/>
      <c r="K757" s="6"/>
      <c r="L757" s="6"/>
      <c r="M757" s="6"/>
      <c r="N757" s="6"/>
      <c r="O757" s="6"/>
      <c r="P757" s="6"/>
      <c r="Q757" s="6"/>
      <c r="R757" s="6"/>
      <c r="S757" s="6"/>
      <c r="T757" s="6"/>
      <c r="U757" s="6"/>
      <c r="V757" s="6"/>
      <c r="W757" s="6"/>
      <c r="X757" s="6"/>
      <c r="Y757" s="6"/>
      <c r="Z757" s="6"/>
    </row>
    <row r="758" spans="1:26" x14ac:dyDescent="0.25">
      <c r="A758" s="6"/>
      <c r="B758" s="6"/>
      <c r="C758" s="6"/>
      <c r="D758" s="6"/>
      <c r="E758" s="6"/>
      <c r="F758" s="6"/>
      <c r="G758" s="6"/>
      <c r="H758" s="6"/>
      <c r="I758" s="6"/>
      <c r="J758" s="6"/>
      <c r="K758" s="6"/>
      <c r="L758" s="6"/>
      <c r="M758" s="6"/>
      <c r="N758" s="6"/>
      <c r="O758" s="6"/>
      <c r="P758" s="6"/>
      <c r="Q758" s="6"/>
      <c r="R758" s="6"/>
      <c r="S758" s="6"/>
      <c r="T758" s="6"/>
      <c r="U758" s="6"/>
      <c r="V758" s="6"/>
      <c r="W758" s="6"/>
      <c r="X758" s="6"/>
      <c r="Y758" s="6"/>
      <c r="Z758" s="6"/>
    </row>
    <row r="759" spans="1:26" x14ac:dyDescent="0.25">
      <c r="A759" s="6"/>
      <c r="B759" s="6"/>
      <c r="C759" s="6"/>
      <c r="D759" s="6"/>
      <c r="E759" s="6"/>
      <c r="F759" s="6"/>
      <c r="G759" s="6"/>
      <c r="H759" s="6"/>
      <c r="I759" s="6"/>
      <c r="J759" s="6"/>
      <c r="K759" s="6"/>
      <c r="L759" s="6"/>
      <c r="M759" s="6"/>
      <c r="N759" s="6"/>
      <c r="O759" s="6"/>
      <c r="P759" s="6"/>
      <c r="Q759" s="6"/>
      <c r="R759" s="6"/>
      <c r="S759" s="6"/>
      <c r="T759" s="6"/>
      <c r="U759" s="6"/>
      <c r="V759" s="6"/>
      <c r="W759" s="6"/>
      <c r="X759" s="6"/>
      <c r="Y759" s="6"/>
      <c r="Z759" s="6"/>
    </row>
    <row r="760" spans="1:26" x14ac:dyDescent="0.25">
      <c r="A760" s="6"/>
      <c r="B760" s="6"/>
      <c r="C760" s="6"/>
      <c r="D760" s="6"/>
      <c r="E760" s="6"/>
      <c r="F760" s="6"/>
      <c r="G760" s="6"/>
      <c r="H760" s="6"/>
      <c r="I760" s="6"/>
      <c r="J760" s="6"/>
      <c r="K760" s="6"/>
      <c r="L760" s="6"/>
      <c r="M760" s="6"/>
      <c r="N760" s="6"/>
      <c r="O760" s="6"/>
      <c r="P760" s="6"/>
      <c r="Q760" s="6"/>
      <c r="R760" s="6"/>
      <c r="S760" s="6"/>
      <c r="T760" s="6"/>
      <c r="U760" s="6"/>
      <c r="V760" s="6"/>
      <c r="W760" s="6"/>
      <c r="X760" s="6"/>
      <c r="Y760" s="6"/>
      <c r="Z760" s="6"/>
    </row>
    <row r="761" spans="1:26" x14ac:dyDescent="0.25">
      <c r="A761" s="6"/>
      <c r="B761" s="6"/>
      <c r="C761" s="6"/>
      <c r="D761" s="6"/>
      <c r="E761" s="6"/>
      <c r="F761" s="6"/>
      <c r="G761" s="6"/>
      <c r="H761" s="6"/>
      <c r="I761" s="6"/>
      <c r="J761" s="6"/>
      <c r="K761" s="6"/>
      <c r="L761" s="6"/>
      <c r="M761" s="6"/>
      <c r="N761" s="6"/>
      <c r="O761" s="6"/>
      <c r="P761" s="6"/>
      <c r="Q761" s="6"/>
      <c r="R761" s="6"/>
      <c r="S761" s="6"/>
      <c r="T761" s="6"/>
      <c r="U761" s="6"/>
      <c r="V761" s="6"/>
      <c r="W761" s="6"/>
      <c r="X761" s="6"/>
      <c r="Y761" s="6"/>
      <c r="Z761" s="6"/>
    </row>
    <row r="762" spans="1:26" x14ac:dyDescent="0.25">
      <c r="A762" s="6"/>
      <c r="B762" s="6"/>
      <c r="C762" s="6"/>
      <c r="D762" s="6"/>
      <c r="E762" s="6"/>
      <c r="F762" s="6"/>
      <c r="G762" s="6"/>
      <c r="H762" s="6"/>
      <c r="I762" s="6"/>
      <c r="J762" s="6"/>
      <c r="K762" s="6"/>
      <c r="L762" s="6"/>
      <c r="M762" s="6"/>
      <c r="N762" s="6"/>
      <c r="O762" s="6"/>
      <c r="P762" s="6"/>
      <c r="Q762" s="6"/>
      <c r="R762" s="6"/>
      <c r="S762" s="6"/>
      <c r="T762" s="6"/>
      <c r="U762" s="6"/>
      <c r="V762" s="6"/>
      <c r="W762" s="6"/>
      <c r="X762" s="6"/>
      <c r="Y762" s="6"/>
      <c r="Z762" s="6"/>
    </row>
    <row r="763" spans="1:26" x14ac:dyDescent="0.25">
      <c r="A763" s="6"/>
      <c r="B763" s="6"/>
      <c r="C763" s="6"/>
      <c r="D763" s="6"/>
      <c r="E763" s="6"/>
      <c r="F763" s="6"/>
      <c r="G763" s="6"/>
      <c r="H763" s="6"/>
      <c r="I763" s="6"/>
      <c r="J763" s="6"/>
      <c r="K763" s="6"/>
      <c r="L763" s="6"/>
      <c r="M763" s="6"/>
      <c r="N763" s="6"/>
      <c r="O763" s="6"/>
      <c r="P763" s="6"/>
      <c r="Q763" s="6"/>
      <c r="R763" s="6"/>
      <c r="S763" s="6"/>
      <c r="T763" s="6"/>
      <c r="U763" s="6"/>
      <c r="V763" s="6"/>
      <c r="W763" s="6"/>
      <c r="X763" s="6"/>
      <c r="Y763" s="6"/>
      <c r="Z763" s="6"/>
    </row>
    <row r="764" spans="1:26" x14ac:dyDescent="0.25">
      <c r="A764" s="6"/>
      <c r="B764" s="6"/>
      <c r="C764" s="6"/>
      <c r="D764" s="6"/>
      <c r="E764" s="6"/>
      <c r="F764" s="6"/>
      <c r="G764" s="6"/>
      <c r="H764" s="6"/>
      <c r="I764" s="6"/>
      <c r="J764" s="6"/>
      <c r="K764" s="6"/>
      <c r="L764" s="6"/>
      <c r="M764" s="6"/>
      <c r="N764" s="6"/>
      <c r="O764" s="6"/>
      <c r="P764" s="6"/>
      <c r="Q764" s="6"/>
      <c r="R764" s="6"/>
      <c r="S764" s="6"/>
      <c r="T764" s="6"/>
      <c r="U764" s="6"/>
      <c r="V764" s="6"/>
      <c r="W764" s="6"/>
      <c r="X764" s="6"/>
      <c r="Y764" s="6"/>
      <c r="Z764" s="6"/>
    </row>
    <row r="765" spans="1:26" x14ac:dyDescent="0.25">
      <c r="A765" s="6"/>
      <c r="B765" s="6"/>
      <c r="C765" s="6"/>
      <c r="D765" s="6"/>
      <c r="E765" s="6"/>
      <c r="F765" s="6"/>
      <c r="G765" s="6"/>
      <c r="H765" s="6"/>
      <c r="I765" s="6"/>
      <c r="J765" s="6"/>
      <c r="K765" s="6"/>
      <c r="L765" s="6"/>
      <c r="M765" s="6"/>
      <c r="N765" s="6"/>
      <c r="O765" s="6"/>
      <c r="P765" s="6"/>
      <c r="Q765" s="6"/>
      <c r="R765" s="6"/>
      <c r="S765" s="6"/>
      <c r="T765" s="6"/>
      <c r="U765" s="6"/>
      <c r="V765" s="6"/>
      <c r="W765" s="6"/>
      <c r="X765" s="6"/>
      <c r="Y765" s="6"/>
      <c r="Z765" s="6"/>
    </row>
    <row r="766" spans="1:26" x14ac:dyDescent="0.25">
      <c r="A766" s="6"/>
      <c r="B766" s="6"/>
      <c r="C766" s="6"/>
      <c r="D766" s="6"/>
      <c r="E766" s="6"/>
      <c r="F766" s="6"/>
      <c r="G766" s="6"/>
      <c r="H766" s="6"/>
      <c r="I766" s="6"/>
      <c r="J766" s="6"/>
      <c r="K766" s="6"/>
      <c r="L766" s="6"/>
      <c r="M766" s="6"/>
      <c r="N766" s="6"/>
      <c r="O766" s="6"/>
      <c r="P766" s="6"/>
      <c r="Q766" s="6"/>
      <c r="R766" s="6"/>
      <c r="S766" s="6"/>
      <c r="T766" s="6"/>
      <c r="U766" s="6"/>
      <c r="V766" s="6"/>
      <c r="W766" s="6"/>
      <c r="X766" s="6"/>
      <c r="Y766" s="6"/>
      <c r="Z766" s="6"/>
    </row>
    <row r="767" spans="1:26" x14ac:dyDescent="0.25">
      <c r="A767" s="6"/>
      <c r="B767" s="6"/>
      <c r="C767" s="6"/>
      <c r="D767" s="6"/>
      <c r="E767" s="6"/>
      <c r="F767" s="6"/>
      <c r="G767" s="6"/>
      <c r="H767" s="6"/>
      <c r="I767" s="6"/>
      <c r="J767" s="6"/>
      <c r="K767" s="6"/>
      <c r="L767" s="6"/>
      <c r="M767" s="6"/>
      <c r="N767" s="6"/>
      <c r="O767" s="6"/>
      <c r="P767" s="6"/>
      <c r="Q767" s="6"/>
      <c r="R767" s="6"/>
      <c r="S767" s="6"/>
      <c r="T767" s="6"/>
      <c r="U767" s="6"/>
      <c r="V767" s="6"/>
      <c r="W767" s="6"/>
      <c r="X767" s="6"/>
      <c r="Y767" s="6"/>
      <c r="Z767" s="6"/>
    </row>
    <row r="768" spans="1:26" x14ac:dyDescent="0.25">
      <c r="A768" s="6"/>
      <c r="B768" s="6"/>
      <c r="C768" s="6"/>
      <c r="D768" s="6"/>
      <c r="E768" s="6"/>
      <c r="F768" s="6"/>
      <c r="G768" s="6"/>
      <c r="H768" s="6"/>
      <c r="I768" s="6"/>
      <c r="J768" s="6"/>
      <c r="K768" s="6"/>
      <c r="L768" s="6"/>
      <c r="M768" s="6"/>
      <c r="N768" s="6"/>
      <c r="O768" s="6"/>
      <c r="P768" s="6"/>
      <c r="Q768" s="6"/>
      <c r="R768" s="6"/>
      <c r="S768" s="6"/>
      <c r="T768" s="6"/>
      <c r="U768" s="6"/>
      <c r="V768" s="6"/>
      <c r="W768" s="6"/>
      <c r="X768" s="6"/>
      <c r="Y768" s="6"/>
      <c r="Z768" s="6"/>
    </row>
    <row r="769" spans="1:26" x14ac:dyDescent="0.25">
      <c r="A769" s="6"/>
      <c r="B769" s="6"/>
      <c r="C769" s="6"/>
      <c r="D769" s="6"/>
      <c r="E769" s="6"/>
      <c r="F769" s="6"/>
      <c r="G769" s="6"/>
      <c r="H769" s="6"/>
      <c r="I769" s="6"/>
      <c r="J769" s="6"/>
      <c r="K769" s="6"/>
      <c r="L769" s="6"/>
      <c r="M769" s="6"/>
      <c r="N769" s="6"/>
      <c r="O769" s="6"/>
      <c r="P769" s="6"/>
      <c r="Q769" s="6"/>
      <c r="R769" s="6"/>
      <c r="S769" s="6"/>
      <c r="T769" s="6"/>
      <c r="U769" s="6"/>
      <c r="V769" s="6"/>
      <c r="W769" s="6"/>
      <c r="X769" s="6"/>
      <c r="Y769" s="6"/>
      <c r="Z769" s="6"/>
    </row>
    <row r="770" spans="1:26" x14ac:dyDescent="0.25">
      <c r="A770" s="6"/>
      <c r="B770" s="6"/>
      <c r="C770" s="6"/>
      <c r="D770" s="6"/>
      <c r="E770" s="6"/>
      <c r="F770" s="6"/>
      <c r="G770" s="6"/>
      <c r="H770" s="6"/>
      <c r="I770" s="6"/>
      <c r="J770" s="6"/>
      <c r="K770" s="6"/>
      <c r="L770" s="6"/>
      <c r="M770" s="6"/>
      <c r="N770" s="6"/>
      <c r="O770" s="6"/>
      <c r="P770" s="6"/>
      <c r="Q770" s="6"/>
      <c r="R770" s="6"/>
      <c r="S770" s="6"/>
      <c r="T770" s="6"/>
      <c r="U770" s="6"/>
      <c r="V770" s="6"/>
      <c r="W770" s="6"/>
      <c r="X770" s="6"/>
      <c r="Y770" s="6"/>
      <c r="Z770" s="6"/>
    </row>
    <row r="771" spans="1:26" x14ac:dyDescent="0.25">
      <c r="A771" s="6"/>
      <c r="B771" s="6"/>
      <c r="C771" s="6"/>
      <c r="D771" s="6"/>
      <c r="E771" s="6"/>
      <c r="F771" s="6"/>
      <c r="G771" s="6"/>
      <c r="H771" s="6"/>
      <c r="I771" s="6"/>
      <c r="J771" s="6"/>
      <c r="K771" s="6"/>
      <c r="L771" s="6"/>
      <c r="M771" s="6"/>
      <c r="N771" s="6"/>
      <c r="O771" s="6"/>
      <c r="P771" s="6"/>
      <c r="Q771" s="6"/>
      <c r="R771" s="6"/>
      <c r="S771" s="6"/>
      <c r="T771" s="6"/>
      <c r="U771" s="6"/>
      <c r="V771" s="6"/>
      <c r="W771" s="6"/>
      <c r="X771" s="6"/>
      <c r="Y771" s="6"/>
      <c r="Z771" s="6"/>
    </row>
    <row r="772" spans="1:26" x14ac:dyDescent="0.25">
      <c r="A772" s="6"/>
      <c r="B772" s="6"/>
      <c r="C772" s="6"/>
      <c r="D772" s="6"/>
      <c r="E772" s="6"/>
      <c r="F772" s="6"/>
      <c r="G772" s="6"/>
      <c r="H772" s="6"/>
      <c r="I772" s="6"/>
      <c r="J772" s="6"/>
      <c r="K772" s="6"/>
      <c r="L772" s="6"/>
      <c r="M772" s="6"/>
      <c r="N772" s="6"/>
      <c r="O772" s="6"/>
      <c r="P772" s="6"/>
      <c r="Q772" s="6"/>
      <c r="R772" s="6"/>
      <c r="S772" s="6"/>
      <c r="T772" s="6"/>
      <c r="U772" s="6"/>
      <c r="V772" s="6"/>
      <c r="W772" s="6"/>
      <c r="X772" s="6"/>
      <c r="Y772" s="6"/>
      <c r="Z772" s="6"/>
    </row>
    <row r="773" spans="1:26" x14ac:dyDescent="0.25">
      <c r="A773" s="6"/>
      <c r="B773" s="6"/>
      <c r="C773" s="6"/>
      <c r="D773" s="6"/>
      <c r="E773" s="6"/>
      <c r="F773" s="6"/>
      <c r="G773" s="6"/>
      <c r="H773" s="6"/>
      <c r="I773" s="6"/>
      <c r="J773" s="6"/>
      <c r="K773" s="6"/>
      <c r="L773" s="6"/>
      <c r="M773" s="6"/>
      <c r="N773" s="6"/>
      <c r="O773" s="6"/>
      <c r="P773" s="6"/>
      <c r="Q773" s="6"/>
      <c r="R773" s="6"/>
      <c r="S773" s="6"/>
      <c r="T773" s="6"/>
      <c r="U773" s="6"/>
      <c r="V773" s="6"/>
      <c r="W773" s="6"/>
      <c r="X773" s="6"/>
      <c r="Y773" s="6"/>
      <c r="Z773" s="6"/>
    </row>
    <row r="774" spans="1:26" x14ac:dyDescent="0.25">
      <c r="A774" s="6"/>
      <c r="B774" s="6"/>
      <c r="C774" s="6"/>
      <c r="D774" s="6"/>
      <c r="E774" s="6"/>
      <c r="F774" s="6"/>
      <c r="G774" s="6"/>
      <c r="H774" s="6"/>
      <c r="I774" s="6"/>
      <c r="J774" s="6"/>
      <c r="K774" s="6"/>
      <c r="L774" s="6"/>
      <c r="M774" s="6"/>
      <c r="N774" s="6"/>
      <c r="O774" s="6"/>
      <c r="P774" s="6"/>
      <c r="Q774" s="6"/>
      <c r="R774" s="6"/>
      <c r="S774" s="6"/>
      <c r="T774" s="6"/>
      <c r="U774" s="6"/>
      <c r="V774" s="6"/>
      <c r="W774" s="6"/>
      <c r="X774" s="6"/>
      <c r="Y774" s="6"/>
      <c r="Z774" s="6"/>
    </row>
    <row r="775" spans="1:26" x14ac:dyDescent="0.25">
      <c r="A775" s="6"/>
      <c r="B775" s="6"/>
      <c r="C775" s="6"/>
      <c r="D775" s="6"/>
      <c r="E775" s="6"/>
      <c r="F775" s="6"/>
      <c r="G775" s="6"/>
      <c r="H775" s="6"/>
      <c r="I775" s="6"/>
      <c r="J775" s="6"/>
      <c r="K775" s="6"/>
      <c r="L775" s="6"/>
      <c r="M775" s="6"/>
      <c r="N775" s="6"/>
      <c r="O775" s="6"/>
      <c r="P775" s="6"/>
      <c r="Q775" s="6"/>
      <c r="R775" s="6"/>
      <c r="S775" s="6"/>
      <c r="T775" s="6"/>
      <c r="U775" s="6"/>
      <c r="V775" s="6"/>
      <c r="W775" s="6"/>
      <c r="X775" s="6"/>
      <c r="Y775" s="6"/>
      <c r="Z775" s="6"/>
    </row>
    <row r="776" spans="1:26" x14ac:dyDescent="0.25">
      <c r="A776" s="6"/>
      <c r="B776" s="6"/>
      <c r="C776" s="6"/>
      <c r="D776" s="6"/>
      <c r="E776" s="6"/>
      <c r="F776" s="6"/>
      <c r="G776" s="6"/>
      <c r="H776" s="6"/>
      <c r="I776" s="6"/>
      <c r="J776" s="6"/>
      <c r="K776" s="6"/>
      <c r="L776" s="6"/>
      <c r="M776" s="6"/>
      <c r="N776" s="6"/>
      <c r="O776" s="6"/>
      <c r="P776" s="6"/>
      <c r="Q776" s="6"/>
      <c r="R776" s="6"/>
      <c r="S776" s="6"/>
      <c r="T776" s="6"/>
      <c r="U776" s="6"/>
      <c r="V776" s="6"/>
      <c r="W776" s="6"/>
      <c r="X776" s="6"/>
      <c r="Y776" s="6"/>
      <c r="Z776" s="6"/>
    </row>
    <row r="777" spans="1:26" x14ac:dyDescent="0.25">
      <c r="A777" s="6"/>
      <c r="B777" s="6"/>
      <c r="C777" s="6"/>
      <c r="D777" s="6"/>
      <c r="E777" s="6"/>
      <c r="F777" s="6"/>
      <c r="G777" s="6"/>
      <c r="H777" s="6"/>
      <c r="I777" s="6"/>
      <c r="J777" s="6"/>
      <c r="K777" s="6"/>
      <c r="L777" s="6"/>
      <c r="M777" s="6"/>
      <c r="N777" s="6"/>
      <c r="O777" s="6"/>
      <c r="P777" s="6"/>
      <c r="Q777" s="6"/>
      <c r="R777" s="6"/>
      <c r="S777" s="6"/>
      <c r="T777" s="6"/>
      <c r="U777" s="6"/>
      <c r="V777" s="6"/>
      <c r="W777" s="6"/>
      <c r="X777" s="6"/>
      <c r="Y777" s="6"/>
      <c r="Z777" s="6"/>
    </row>
    <row r="778" spans="1:26" x14ac:dyDescent="0.25">
      <c r="A778" s="6"/>
      <c r="B778" s="6"/>
      <c r="C778" s="6"/>
      <c r="D778" s="6"/>
      <c r="E778" s="6"/>
      <c r="F778" s="6"/>
      <c r="G778" s="6"/>
      <c r="H778" s="6"/>
      <c r="I778" s="6"/>
      <c r="J778" s="6"/>
      <c r="K778" s="6"/>
      <c r="L778" s="6"/>
      <c r="M778" s="6"/>
      <c r="N778" s="6"/>
      <c r="O778" s="6"/>
      <c r="P778" s="6"/>
      <c r="Q778" s="6"/>
      <c r="R778" s="6"/>
      <c r="S778" s="6"/>
      <c r="T778" s="6"/>
      <c r="U778" s="6"/>
      <c r="V778" s="6"/>
      <c r="W778" s="6"/>
      <c r="X778" s="6"/>
      <c r="Y778" s="6"/>
      <c r="Z778" s="6"/>
    </row>
    <row r="779" spans="1:26" x14ac:dyDescent="0.25">
      <c r="A779" s="6"/>
      <c r="B779" s="6"/>
      <c r="C779" s="6"/>
      <c r="D779" s="6"/>
      <c r="E779" s="6"/>
      <c r="F779" s="6"/>
      <c r="G779" s="6"/>
      <c r="H779" s="6"/>
      <c r="I779" s="6"/>
      <c r="J779" s="6"/>
      <c r="K779" s="6"/>
      <c r="L779" s="6"/>
      <c r="M779" s="6"/>
      <c r="N779" s="6"/>
      <c r="O779" s="6"/>
      <c r="P779" s="6"/>
      <c r="Q779" s="6"/>
      <c r="R779" s="6"/>
      <c r="S779" s="6"/>
      <c r="T779" s="6"/>
      <c r="U779" s="6"/>
      <c r="V779" s="6"/>
      <c r="W779" s="6"/>
      <c r="X779" s="6"/>
      <c r="Y779" s="6"/>
      <c r="Z779" s="6"/>
    </row>
    <row r="780" spans="1:26" x14ac:dyDescent="0.25">
      <c r="A780" s="6"/>
      <c r="B780" s="6"/>
      <c r="C780" s="6"/>
      <c r="D780" s="6"/>
      <c r="E780" s="6"/>
      <c r="F780" s="6"/>
      <c r="G780" s="6"/>
      <c r="H780" s="6"/>
      <c r="I780" s="6"/>
      <c r="J780" s="6"/>
      <c r="K780" s="6"/>
      <c r="L780" s="6"/>
      <c r="M780" s="6"/>
      <c r="N780" s="6"/>
      <c r="O780" s="6"/>
      <c r="P780" s="6"/>
      <c r="Q780" s="6"/>
      <c r="R780" s="6"/>
      <c r="S780" s="6"/>
      <c r="T780" s="6"/>
      <c r="U780" s="6"/>
      <c r="V780" s="6"/>
      <c r="W780" s="6"/>
      <c r="X780" s="6"/>
      <c r="Y780" s="6"/>
      <c r="Z780" s="6"/>
    </row>
    <row r="781" spans="1:26" x14ac:dyDescent="0.25">
      <c r="A781" s="6"/>
      <c r="B781" s="6"/>
      <c r="C781" s="6"/>
      <c r="D781" s="6"/>
      <c r="E781" s="6"/>
      <c r="F781" s="6"/>
      <c r="G781" s="6"/>
      <c r="H781" s="6"/>
      <c r="I781" s="6"/>
      <c r="J781" s="6"/>
      <c r="K781" s="6"/>
      <c r="L781" s="6"/>
      <c r="M781" s="6"/>
      <c r="N781" s="6"/>
      <c r="O781" s="6"/>
      <c r="P781" s="6"/>
      <c r="Q781" s="6"/>
      <c r="R781" s="6"/>
      <c r="S781" s="6"/>
      <c r="T781" s="6"/>
      <c r="U781" s="6"/>
      <c r="V781" s="6"/>
      <c r="W781" s="6"/>
      <c r="X781" s="6"/>
      <c r="Y781" s="6"/>
      <c r="Z781" s="6"/>
    </row>
    <row r="782" spans="1:26" x14ac:dyDescent="0.25">
      <c r="A782" s="6"/>
      <c r="B782" s="6"/>
      <c r="C782" s="6"/>
      <c r="D782" s="6"/>
      <c r="E782" s="6"/>
      <c r="F782" s="6"/>
      <c r="G782" s="6"/>
      <c r="H782" s="6"/>
      <c r="I782" s="6"/>
      <c r="J782" s="6"/>
      <c r="K782" s="6"/>
      <c r="L782" s="6"/>
      <c r="M782" s="6"/>
      <c r="N782" s="6"/>
      <c r="O782" s="6"/>
      <c r="P782" s="6"/>
      <c r="Q782" s="6"/>
      <c r="R782" s="6"/>
      <c r="S782" s="6"/>
      <c r="T782" s="6"/>
      <c r="U782" s="6"/>
      <c r="V782" s="6"/>
      <c r="W782" s="6"/>
      <c r="X782" s="6"/>
      <c r="Y782" s="6"/>
      <c r="Z782" s="6"/>
    </row>
    <row r="783" spans="1:26" x14ac:dyDescent="0.25">
      <c r="A783" s="6"/>
      <c r="B783" s="6"/>
      <c r="C783" s="6"/>
      <c r="D783" s="6"/>
      <c r="E783" s="6"/>
      <c r="F783" s="6"/>
      <c r="G783" s="6"/>
      <c r="H783" s="6"/>
      <c r="I783" s="6"/>
      <c r="J783" s="6"/>
      <c r="K783" s="6"/>
      <c r="L783" s="6"/>
      <c r="M783" s="6"/>
      <c r="N783" s="6"/>
      <c r="O783" s="6"/>
      <c r="P783" s="6"/>
      <c r="Q783" s="6"/>
      <c r="R783" s="6"/>
      <c r="S783" s="6"/>
      <c r="T783" s="6"/>
      <c r="U783" s="6"/>
      <c r="V783" s="6"/>
      <c r="W783" s="6"/>
      <c r="X783" s="6"/>
      <c r="Y783" s="6"/>
      <c r="Z783" s="6"/>
    </row>
    <row r="784" spans="1:26" x14ac:dyDescent="0.25">
      <c r="A784" s="6"/>
      <c r="B784" s="6"/>
      <c r="C784" s="6"/>
      <c r="D784" s="6"/>
      <c r="E784" s="6"/>
      <c r="F784" s="6"/>
      <c r="G784" s="6"/>
      <c r="H784" s="6"/>
      <c r="I784" s="6"/>
      <c r="J784" s="6"/>
      <c r="K784" s="6"/>
      <c r="L784" s="6"/>
      <c r="M784" s="6"/>
      <c r="N784" s="6"/>
      <c r="O784" s="6"/>
      <c r="P784" s="6"/>
      <c r="Q784" s="6"/>
      <c r="R784" s="6"/>
      <c r="S784" s="6"/>
      <c r="T784" s="6"/>
      <c r="U784" s="6"/>
      <c r="V784" s="6"/>
      <c r="W784" s="6"/>
      <c r="X784" s="6"/>
      <c r="Y784" s="6"/>
      <c r="Z784" s="6"/>
    </row>
    <row r="785" spans="1:26" x14ac:dyDescent="0.25">
      <c r="A785" s="6"/>
      <c r="B785" s="6"/>
      <c r="C785" s="6"/>
      <c r="D785" s="6"/>
      <c r="E785" s="6"/>
      <c r="F785" s="6"/>
      <c r="G785" s="6"/>
      <c r="H785" s="6"/>
      <c r="I785" s="6"/>
      <c r="J785" s="6"/>
      <c r="K785" s="6"/>
      <c r="L785" s="6"/>
      <c r="M785" s="6"/>
      <c r="N785" s="6"/>
      <c r="O785" s="6"/>
      <c r="P785" s="6"/>
      <c r="Q785" s="6"/>
      <c r="R785" s="6"/>
      <c r="S785" s="6"/>
      <c r="T785" s="6"/>
      <c r="U785" s="6"/>
      <c r="V785" s="6"/>
      <c r="W785" s="6"/>
      <c r="X785" s="6"/>
      <c r="Y785" s="6"/>
      <c r="Z785" s="6"/>
    </row>
    <row r="786" spans="1:26" x14ac:dyDescent="0.25">
      <c r="A786" s="6"/>
      <c r="B786" s="6"/>
      <c r="C786" s="6"/>
      <c r="D786" s="6"/>
      <c r="E786" s="6"/>
      <c r="F786" s="6"/>
      <c r="G786" s="6"/>
      <c r="H786" s="6"/>
      <c r="I786" s="6"/>
      <c r="J786" s="6"/>
      <c r="K786" s="6"/>
      <c r="L786" s="6"/>
      <c r="M786" s="6"/>
      <c r="N786" s="6"/>
      <c r="O786" s="6"/>
      <c r="P786" s="6"/>
      <c r="Q786" s="6"/>
      <c r="R786" s="6"/>
      <c r="S786" s="6"/>
      <c r="T786" s="6"/>
      <c r="U786" s="6"/>
      <c r="V786" s="6"/>
      <c r="W786" s="6"/>
      <c r="X786" s="6"/>
      <c r="Y786" s="6"/>
      <c r="Z786" s="6"/>
    </row>
    <row r="787" spans="1:26" x14ac:dyDescent="0.25">
      <c r="A787" s="6"/>
      <c r="B787" s="6"/>
      <c r="C787" s="6"/>
      <c r="D787" s="6"/>
      <c r="E787" s="6"/>
      <c r="F787" s="6"/>
      <c r="G787" s="6"/>
      <c r="H787" s="6"/>
      <c r="I787" s="6"/>
      <c r="J787" s="6"/>
      <c r="K787" s="6"/>
      <c r="L787" s="6"/>
      <c r="M787" s="6"/>
      <c r="N787" s="6"/>
      <c r="O787" s="6"/>
      <c r="P787" s="6"/>
      <c r="Q787" s="6"/>
      <c r="R787" s="6"/>
      <c r="S787" s="6"/>
      <c r="T787" s="6"/>
      <c r="U787" s="6"/>
      <c r="V787" s="6"/>
      <c r="W787" s="6"/>
      <c r="X787" s="6"/>
      <c r="Y787" s="6"/>
      <c r="Z787" s="6"/>
    </row>
    <row r="788" spans="1:26" x14ac:dyDescent="0.25">
      <c r="A788" s="6"/>
      <c r="B788" s="6"/>
      <c r="C788" s="6"/>
      <c r="D788" s="6"/>
      <c r="E788" s="6"/>
      <c r="F788" s="6"/>
      <c r="G788" s="6"/>
      <c r="H788" s="6"/>
      <c r="I788" s="6"/>
      <c r="J788" s="6"/>
      <c r="K788" s="6"/>
      <c r="L788" s="6"/>
      <c r="M788" s="6"/>
      <c r="N788" s="6"/>
      <c r="O788" s="6"/>
      <c r="P788" s="6"/>
      <c r="Q788" s="6"/>
      <c r="R788" s="6"/>
      <c r="S788" s="6"/>
      <c r="T788" s="6"/>
      <c r="U788" s="6"/>
      <c r="V788" s="6"/>
      <c r="W788" s="6"/>
      <c r="X788" s="6"/>
      <c r="Y788" s="6"/>
      <c r="Z788" s="6"/>
    </row>
    <row r="789" spans="1:26" x14ac:dyDescent="0.25">
      <c r="A789" s="6"/>
      <c r="B789" s="6"/>
      <c r="C789" s="6"/>
      <c r="D789" s="6"/>
      <c r="E789" s="6"/>
      <c r="F789" s="6"/>
      <c r="G789" s="6"/>
      <c r="H789" s="6"/>
      <c r="I789" s="6"/>
      <c r="J789" s="6"/>
      <c r="K789" s="6"/>
      <c r="L789" s="6"/>
      <c r="M789" s="6"/>
      <c r="N789" s="6"/>
      <c r="O789" s="6"/>
      <c r="P789" s="6"/>
      <c r="Q789" s="6"/>
      <c r="R789" s="6"/>
      <c r="S789" s="6"/>
      <c r="T789" s="6"/>
      <c r="U789" s="6"/>
      <c r="V789" s="6"/>
      <c r="W789" s="6"/>
      <c r="X789" s="6"/>
      <c r="Y789" s="6"/>
      <c r="Z789" s="6"/>
    </row>
    <row r="790" spans="1:26" x14ac:dyDescent="0.25">
      <c r="A790" s="6"/>
      <c r="B790" s="6"/>
      <c r="C790" s="6"/>
      <c r="D790" s="6"/>
      <c r="E790" s="6"/>
      <c r="F790" s="6"/>
      <c r="G790" s="6"/>
      <c r="H790" s="6"/>
      <c r="I790" s="6"/>
      <c r="J790" s="6"/>
      <c r="K790" s="6"/>
      <c r="L790" s="6"/>
      <c r="M790" s="6"/>
      <c r="N790" s="6"/>
      <c r="O790" s="6"/>
      <c r="P790" s="6"/>
      <c r="Q790" s="6"/>
      <c r="R790" s="6"/>
      <c r="S790" s="6"/>
      <c r="T790" s="6"/>
      <c r="U790" s="6"/>
      <c r="V790" s="6"/>
      <c r="W790" s="6"/>
      <c r="X790" s="6"/>
      <c r="Y790" s="6"/>
      <c r="Z790" s="6"/>
    </row>
    <row r="791" spans="1:26" x14ac:dyDescent="0.25">
      <c r="A791" s="6"/>
      <c r="B791" s="6"/>
      <c r="C791" s="6"/>
      <c r="D791" s="6"/>
      <c r="E791" s="6"/>
      <c r="F791" s="6"/>
      <c r="G791" s="6"/>
      <c r="H791" s="6"/>
      <c r="I791" s="6"/>
      <c r="J791" s="6"/>
      <c r="K791" s="6"/>
      <c r="L791" s="6"/>
      <c r="M791" s="6"/>
      <c r="N791" s="6"/>
      <c r="O791" s="6"/>
      <c r="P791" s="6"/>
      <c r="Q791" s="6"/>
      <c r="R791" s="6"/>
      <c r="S791" s="6"/>
      <c r="T791" s="6"/>
      <c r="U791" s="6"/>
      <c r="V791" s="6"/>
      <c r="W791" s="6"/>
      <c r="X791" s="6"/>
      <c r="Y791" s="6"/>
      <c r="Z791" s="6"/>
    </row>
    <row r="792" spans="1:26" x14ac:dyDescent="0.25">
      <c r="A792" s="6"/>
      <c r="B792" s="6"/>
      <c r="C792" s="6"/>
      <c r="D792" s="6"/>
      <c r="E792" s="6"/>
      <c r="F792" s="6"/>
      <c r="G792" s="6"/>
      <c r="H792" s="6"/>
      <c r="I792" s="6"/>
      <c r="J792" s="6"/>
      <c r="K792" s="6"/>
      <c r="L792" s="6"/>
      <c r="M792" s="6"/>
      <c r="N792" s="6"/>
      <c r="O792" s="6"/>
      <c r="P792" s="6"/>
      <c r="Q792" s="6"/>
      <c r="R792" s="6"/>
      <c r="S792" s="6"/>
      <c r="T792" s="6"/>
      <c r="U792" s="6"/>
      <c r="V792" s="6"/>
      <c r="W792" s="6"/>
      <c r="X792" s="6"/>
      <c r="Y792" s="6"/>
      <c r="Z792" s="6"/>
    </row>
    <row r="793" spans="1:26" x14ac:dyDescent="0.25">
      <c r="A793" s="6"/>
      <c r="B793" s="6"/>
      <c r="C793" s="6"/>
      <c r="D793" s="6"/>
      <c r="E793" s="6"/>
      <c r="F793" s="6"/>
      <c r="G793" s="6"/>
      <c r="H793" s="6"/>
      <c r="I793" s="6"/>
      <c r="J793" s="6"/>
      <c r="K793" s="6"/>
      <c r="L793" s="6"/>
      <c r="M793" s="6"/>
      <c r="N793" s="6"/>
      <c r="O793" s="6"/>
      <c r="P793" s="6"/>
      <c r="Q793" s="6"/>
      <c r="R793" s="6"/>
      <c r="S793" s="6"/>
      <c r="T793" s="6"/>
      <c r="U793" s="6"/>
      <c r="V793" s="6"/>
      <c r="W793" s="6"/>
      <c r="X793" s="6"/>
      <c r="Y793" s="6"/>
      <c r="Z793" s="6"/>
    </row>
    <row r="794" spans="1:26" x14ac:dyDescent="0.25">
      <c r="A794" s="6"/>
      <c r="B794" s="6"/>
      <c r="C794" s="6"/>
      <c r="D794" s="6"/>
      <c r="E794" s="6"/>
      <c r="F794" s="6"/>
      <c r="G794" s="6"/>
      <c r="H794" s="6"/>
      <c r="I794" s="6"/>
      <c r="J794" s="6"/>
      <c r="K794" s="6"/>
      <c r="L794" s="6"/>
      <c r="M794" s="6"/>
      <c r="N794" s="6"/>
      <c r="O794" s="6"/>
      <c r="P794" s="6"/>
      <c r="Q794" s="6"/>
      <c r="R794" s="6"/>
      <c r="S794" s="6"/>
      <c r="T794" s="6"/>
      <c r="U794" s="6"/>
      <c r="V794" s="6"/>
      <c r="W794" s="6"/>
      <c r="X794" s="6"/>
      <c r="Y794" s="6"/>
      <c r="Z794" s="6"/>
    </row>
    <row r="795" spans="1:26" x14ac:dyDescent="0.25">
      <c r="A795" s="6"/>
      <c r="B795" s="6"/>
      <c r="C795" s="6"/>
      <c r="D795" s="6"/>
      <c r="E795" s="6"/>
      <c r="F795" s="6"/>
      <c r="G795" s="6"/>
      <c r="H795" s="6"/>
      <c r="I795" s="6"/>
      <c r="J795" s="6"/>
      <c r="K795" s="6"/>
      <c r="L795" s="6"/>
      <c r="M795" s="6"/>
      <c r="N795" s="6"/>
      <c r="O795" s="6"/>
      <c r="P795" s="6"/>
      <c r="Q795" s="6"/>
      <c r="R795" s="6"/>
      <c r="S795" s="6"/>
      <c r="T795" s="6"/>
      <c r="U795" s="6"/>
      <c r="V795" s="6"/>
      <c r="W795" s="6"/>
      <c r="X795" s="6"/>
      <c r="Y795" s="6"/>
      <c r="Z795" s="6"/>
    </row>
    <row r="796" spans="1:26" x14ac:dyDescent="0.25">
      <c r="A796" s="6"/>
      <c r="B796" s="6"/>
      <c r="C796" s="6"/>
      <c r="D796" s="6"/>
      <c r="E796" s="6"/>
      <c r="F796" s="6"/>
      <c r="G796" s="6"/>
      <c r="H796" s="6"/>
      <c r="I796" s="6"/>
      <c r="J796" s="6"/>
      <c r="K796" s="6"/>
      <c r="L796" s="6"/>
      <c r="M796" s="6"/>
      <c r="N796" s="6"/>
      <c r="O796" s="6"/>
      <c r="P796" s="6"/>
      <c r="Q796" s="6"/>
      <c r="R796" s="6"/>
      <c r="S796" s="6"/>
      <c r="T796" s="6"/>
      <c r="U796" s="6"/>
      <c r="V796" s="6"/>
      <c r="W796" s="6"/>
      <c r="X796" s="6"/>
      <c r="Y796" s="6"/>
      <c r="Z796" s="6"/>
    </row>
    <row r="797" spans="1:26" x14ac:dyDescent="0.25">
      <c r="A797" s="6"/>
      <c r="B797" s="6"/>
      <c r="C797" s="6"/>
      <c r="D797" s="6"/>
      <c r="E797" s="6"/>
      <c r="F797" s="6"/>
      <c r="G797" s="6"/>
      <c r="H797" s="6"/>
      <c r="I797" s="6"/>
      <c r="J797" s="6"/>
      <c r="K797" s="6"/>
      <c r="L797" s="6"/>
      <c r="M797" s="6"/>
      <c r="N797" s="6"/>
      <c r="O797" s="6"/>
      <c r="P797" s="6"/>
      <c r="Q797" s="6"/>
      <c r="R797" s="6"/>
      <c r="S797" s="6"/>
      <c r="T797" s="6"/>
      <c r="U797" s="6"/>
      <c r="V797" s="6"/>
      <c r="W797" s="6"/>
      <c r="X797" s="6"/>
      <c r="Y797" s="6"/>
      <c r="Z797" s="6"/>
    </row>
    <row r="798" spans="1:26" x14ac:dyDescent="0.25">
      <c r="A798" s="6"/>
      <c r="B798" s="6"/>
      <c r="C798" s="6"/>
      <c r="D798" s="6"/>
      <c r="E798" s="6"/>
      <c r="F798" s="6"/>
      <c r="G798" s="6"/>
      <c r="H798" s="6"/>
      <c r="I798" s="6"/>
      <c r="J798" s="6"/>
      <c r="K798" s="6"/>
      <c r="L798" s="6"/>
      <c r="M798" s="6"/>
      <c r="N798" s="6"/>
      <c r="O798" s="6"/>
      <c r="P798" s="6"/>
      <c r="Q798" s="6"/>
      <c r="R798" s="6"/>
      <c r="S798" s="6"/>
      <c r="T798" s="6"/>
      <c r="U798" s="6"/>
      <c r="V798" s="6"/>
      <c r="W798" s="6"/>
      <c r="X798" s="6"/>
      <c r="Y798" s="6"/>
      <c r="Z798" s="6"/>
    </row>
    <row r="799" spans="1:26" x14ac:dyDescent="0.25">
      <c r="A799" s="6"/>
      <c r="B799" s="6"/>
      <c r="C799" s="6"/>
      <c r="D799" s="6"/>
      <c r="E799" s="6"/>
      <c r="F799" s="6"/>
      <c r="G799" s="6"/>
      <c r="H799" s="6"/>
      <c r="I799" s="6"/>
      <c r="J799" s="6"/>
      <c r="K799" s="6"/>
      <c r="L799" s="6"/>
      <c r="M799" s="6"/>
      <c r="N799" s="6"/>
      <c r="O799" s="6"/>
      <c r="P799" s="6"/>
      <c r="Q799" s="6"/>
      <c r="R799" s="6"/>
      <c r="S799" s="6"/>
      <c r="T799" s="6"/>
      <c r="U799" s="6"/>
      <c r="V799" s="6"/>
      <c r="W799" s="6"/>
      <c r="X799" s="6"/>
      <c r="Y799" s="6"/>
      <c r="Z799" s="6"/>
    </row>
    <row r="800" spans="1:26" x14ac:dyDescent="0.25">
      <c r="A800" s="6"/>
      <c r="B800" s="6"/>
      <c r="C800" s="6"/>
      <c r="D800" s="6"/>
      <c r="E800" s="6"/>
      <c r="F800" s="6"/>
      <c r="G800" s="6"/>
      <c r="H800" s="6"/>
      <c r="I800" s="6"/>
      <c r="J800" s="6"/>
      <c r="K800" s="6"/>
      <c r="L800" s="6"/>
      <c r="M800" s="6"/>
      <c r="N800" s="6"/>
      <c r="O800" s="6"/>
      <c r="P800" s="6"/>
      <c r="Q800" s="6"/>
      <c r="R800" s="6"/>
      <c r="S800" s="6"/>
      <c r="T800" s="6"/>
      <c r="U800" s="6"/>
      <c r="V800" s="6"/>
      <c r="W800" s="6"/>
      <c r="X800" s="6"/>
      <c r="Y800" s="6"/>
      <c r="Z800" s="6"/>
    </row>
    <row r="801" spans="1:26" x14ac:dyDescent="0.25">
      <c r="A801" s="6"/>
      <c r="B801" s="6"/>
      <c r="C801" s="6"/>
      <c r="D801" s="6"/>
      <c r="E801" s="6"/>
      <c r="F801" s="6"/>
      <c r="G801" s="6"/>
      <c r="H801" s="6"/>
      <c r="I801" s="6"/>
      <c r="J801" s="6"/>
      <c r="K801" s="6"/>
      <c r="L801" s="6"/>
      <c r="M801" s="6"/>
      <c r="N801" s="6"/>
      <c r="O801" s="6"/>
      <c r="P801" s="6"/>
      <c r="Q801" s="6"/>
      <c r="R801" s="6"/>
      <c r="S801" s="6"/>
      <c r="T801" s="6"/>
      <c r="U801" s="6"/>
      <c r="V801" s="6"/>
      <c r="W801" s="6"/>
      <c r="X801" s="6"/>
      <c r="Y801" s="6"/>
      <c r="Z801" s="6"/>
    </row>
    <row r="802" spans="1:26" x14ac:dyDescent="0.25">
      <c r="A802" s="6"/>
      <c r="B802" s="6"/>
      <c r="C802" s="6"/>
      <c r="D802" s="6"/>
      <c r="E802" s="6"/>
      <c r="F802" s="6"/>
      <c r="G802" s="6"/>
      <c r="H802" s="6"/>
      <c r="I802" s="6"/>
      <c r="J802" s="6"/>
      <c r="K802" s="6"/>
      <c r="L802" s="6"/>
      <c r="M802" s="6"/>
      <c r="N802" s="6"/>
      <c r="O802" s="6"/>
      <c r="P802" s="6"/>
      <c r="Q802" s="6"/>
      <c r="R802" s="6"/>
      <c r="S802" s="6"/>
      <c r="T802" s="6"/>
      <c r="U802" s="6"/>
      <c r="V802" s="6"/>
      <c r="W802" s="6"/>
      <c r="X802" s="6"/>
      <c r="Y802" s="6"/>
      <c r="Z802" s="6"/>
    </row>
    <row r="803" spans="1:26" x14ac:dyDescent="0.25">
      <c r="A803" s="6"/>
      <c r="B803" s="6"/>
      <c r="C803" s="6"/>
      <c r="D803" s="6"/>
      <c r="E803" s="6"/>
      <c r="F803" s="6"/>
      <c r="G803" s="6"/>
      <c r="H803" s="6"/>
      <c r="I803" s="6"/>
      <c r="J803" s="6"/>
      <c r="K803" s="6"/>
      <c r="L803" s="6"/>
      <c r="M803" s="6"/>
      <c r="N803" s="6"/>
      <c r="O803" s="6"/>
      <c r="P803" s="6"/>
      <c r="Q803" s="6"/>
      <c r="R803" s="6"/>
      <c r="S803" s="6"/>
      <c r="T803" s="6"/>
      <c r="U803" s="6"/>
      <c r="V803" s="6"/>
      <c r="W803" s="6"/>
      <c r="X803" s="6"/>
      <c r="Y803" s="6"/>
      <c r="Z803" s="6"/>
    </row>
    <row r="804" spans="1:26" x14ac:dyDescent="0.25">
      <c r="A804" s="6"/>
      <c r="B804" s="6"/>
      <c r="C804" s="6"/>
      <c r="D804" s="6"/>
      <c r="E804" s="6"/>
      <c r="F804" s="6"/>
      <c r="G804" s="6"/>
      <c r="H804" s="6"/>
      <c r="I804" s="6"/>
      <c r="J804" s="6"/>
      <c r="K804" s="6"/>
      <c r="L804" s="6"/>
      <c r="M804" s="6"/>
      <c r="N804" s="6"/>
      <c r="O804" s="6"/>
      <c r="P804" s="6"/>
      <c r="Q804" s="6"/>
      <c r="R804" s="6"/>
      <c r="S804" s="6"/>
      <c r="T804" s="6"/>
      <c r="U804" s="6"/>
      <c r="V804" s="6"/>
      <c r="W804" s="6"/>
      <c r="X804" s="6"/>
      <c r="Y804" s="6"/>
      <c r="Z804" s="6"/>
    </row>
    <row r="805" spans="1:26" x14ac:dyDescent="0.25">
      <c r="A805" s="6"/>
      <c r="B805" s="6"/>
      <c r="C805" s="6"/>
      <c r="D805" s="6"/>
      <c r="E805" s="6"/>
      <c r="F805" s="6"/>
      <c r="G805" s="6"/>
      <c r="H805" s="6"/>
      <c r="I805" s="6"/>
      <c r="J805" s="6"/>
      <c r="K805" s="6"/>
      <c r="L805" s="6"/>
      <c r="M805" s="6"/>
      <c r="N805" s="6"/>
      <c r="O805" s="6"/>
      <c r="P805" s="6"/>
      <c r="Q805" s="6"/>
      <c r="R805" s="6"/>
      <c r="S805" s="6"/>
      <c r="T805" s="6"/>
      <c r="U805" s="6"/>
      <c r="V805" s="6"/>
      <c r="W805" s="6"/>
      <c r="X805" s="6"/>
      <c r="Y805" s="6"/>
      <c r="Z805" s="6"/>
    </row>
    <row r="806" spans="1:26" x14ac:dyDescent="0.25">
      <c r="A806" s="6"/>
      <c r="B806" s="6"/>
      <c r="C806" s="6"/>
      <c r="D806" s="6"/>
      <c r="E806" s="6"/>
      <c r="F806" s="6"/>
      <c r="G806" s="6"/>
      <c r="H806" s="6"/>
      <c r="I806" s="6"/>
      <c r="J806" s="6"/>
      <c r="K806" s="6"/>
      <c r="L806" s="6"/>
      <c r="M806" s="6"/>
      <c r="N806" s="6"/>
      <c r="O806" s="6"/>
      <c r="P806" s="6"/>
      <c r="Q806" s="6"/>
      <c r="R806" s="6"/>
      <c r="S806" s="6"/>
      <c r="T806" s="6"/>
      <c r="U806" s="6"/>
      <c r="V806" s="6"/>
      <c r="W806" s="6"/>
      <c r="X806" s="6"/>
      <c r="Y806" s="6"/>
      <c r="Z806" s="6"/>
    </row>
    <row r="807" spans="1:26" x14ac:dyDescent="0.25">
      <c r="A807" s="6"/>
      <c r="B807" s="6"/>
      <c r="C807" s="6"/>
      <c r="D807" s="6"/>
      <c r="E807" s="6"/>
      <c r="F807" s="6"/>
      <c r="G807" s="6"/>
      <c r="H807" s="6"/>
      <c r="I807" s="6"/>
      <c r="J807" s="6"/>
      <c r="K807" s="6"/>
      <c r="L807" s="6"/>
      <c r="M807" s="6"/>
      <c r="N807" s="6"/>
      <c r="O807" s="6"/>
      <c r="P807" s="6"/>
      <c r="Q807" s="6"/>
      <c r="R807" s="6"/>
      <c r="S807" s="6"/>
      <c r="T807" s="6"/>
      <c r="U807" s="6"/>
      <c r="V807" s="6"/>
      <c r="W807" s="6"/>
      <c r="X807" s="6"/>
      <c r="Y807" s="6"/>
      <c r="Z807" s="6"/>
    </row>
    <row r="808" spans="1:26" x14ac:dyDescent="0.25">
      <c r="A808" s="6"/>
      <c r="B808" s="6"/>
      <c r="C808" s="6"/>
      <c r="D808" s="6"/>
      <c r="E808" s="6"/>
      <c r="F808" s="6"/>
      <c r="G808" s="6"/>
      <c r="H808" s="6"/>
      <c r="I808" s="6"/>
      <c r="J808" s="6"/>
      <c r="K808" s="6"/>
      <c r="L808" s="6"/>
      <c r="M808" s="6"/>
      <c r="N808" s="6"/>
      <c r="O808" s="6"/>
      <c r="P808" s="6"/>
      <c r="Q808" s="6"/>
      <c r="R808" s="6"/>
      <c r="S808" s="6"/>
      <c r="T808" s="6"/>
      <c r="U808" s="6"/>
      <c r="V808" s="6"/>
      <c r="W808" s="6"/>
      <c r="X808" s="6"/>
      <c r="Y808" s="6"/>
      <c r="Z808" s="6"/>
    </row>
    <row r="809" spans="1:26" x14ac:dyDescent="0.25">
      <c r="A809" s="6"/>
      <c r="B809" s="6"/>
      <c r="C809" s="6"/>
      <c r="D809" s="6"/>
      <c r="E809" s="6"/>
      <c r="F809" s="6"/>
      <c r="G809" s="6"/>
      <c r="H809" s="6"/>
      <c r="I809" s="6"/>
      <c r="J809" s="6"/>
      <c r="K809" s="6"/>
      <c r="L809" s="6"/>
      <c r="M809" s="6"/>
      <c r="N809" s="6"/>
      <c r="O809" s="6"/>
      <c r="P809" s="6"/>
      <c r="Q809" s="6"/>
      <c r="R809" s="6"/>
      <c r="S809" s="6"/>
      <c r="T809" s="6"/>
      <c r="U809" s="6"/>
      <c r="V809" s="6"/>
      <c r="W809" s="6"/>
      <c r="X809" s="6"/>
      <c r="Y809" s="6"/>
      <c r="Z809" s="6"/>
    </row>
    <row r="810" spans="1:26" x14ac:dyDescent="0.25">
      <c r="A810" s="6"/>
      <c r="B810" s="6"/>
      <c r="C810" s="6"/>
      <c r="D810" s="6"/>
      <c r="E810" s="6"/>
      <c r="F810" s="6"/>
      <c r="G810" s="6"/>
      <c r="H810" s="6"/>
      <c r="I810" s="6"/>
      <c r="J810" s="6"/>
      <c r="K810" s="6"/>
      <c r="L810" s="6"/>
      <c r="M810" s="6"/>
      <c r="N810" s="6"/>
      <c r="O810" s="6"/>
      <c r="P810" s="6"/>
      <c r="Q810" s="6"/>
      <c r="R810" s="6"/>
      <c r="S810" s="6"/>
      <c r="T810" s="6"/>
      <c r="U810" s="6"/>
      <c r="V810" s="6"/>
      <c r="W810" s="6"/>
      <c r="X810" s="6"/>
      <c r="Y810" s="6"/>
      <c r="Z810" s="6"/>
    </row>
    <row r="811" spans="1:26" x14ac:dyDescent="0.25">
      <c r="A811" s="6"/>
      <c r="B811" s="6"/>
      <c r="C811" s="6"/>
      <c r="D811" s="6"/>
      <c r="E811" s="6"/>
      <c r="F811" s="6"/>
      <c r="G811" s="6"/>
      <c r="H811" s="6"/>
      <c r="I811" s="6"/>
      <c r="J811" s="6"/>
      <c r="K811" s="6"/>
      <c r="L811" s="6"/>
      <c r="M811" s="6"/>
      <c r="N811" s="6"/>
      <c r="O811" s="6"/>
      <c r="P811" s="6"/>
      <c r="Q811" s="6"/>
      <c r="R811" s="6"/>
      <c r="S811" s="6"/>
      <c r="T811" s="6"/>
      <c r="U811" s="6"/>
      <c r="V811" s="6"/>
      <c r="W811" s="6"/>
      <c r="X811" s="6"/>
      <c r="Y811" s="6"/>
      <c r="Z811" s="6"/>
    </row>
    <row r="812" spans="1:26" x14ac:dyDescent="0.25">
      <c r="A812" s="6"/>
      <c r="B812" s="6"/>
      <c r="C812" s="6"/>
      <c r="D812" s="6"/>
      <c r="E812" s="6"/>
      <c r="F812" s="6"/>
      <c r="G812" s="6"/>
      <c r="H812" s="6"/>
      <c r="I812" s="6"/>
      <c r="J812" s="6"/>
      <c r="K812" s="6"/>
      <c r="L812" s="6"/>
      <c r="M812" s="6"/>
      <c r="N812" s="6"/>
      <c r="O812" s="6"/>
      <c r="P812" s="6"/>
      <c r="Q812" s="6"/>
      <c r="R812" s="6"/>
      <c r="S812" s="6"/>
      <c r="T812" s="6"/>
      <c r="U812" s="6"/>
      <c r="V812" s="6"/>
      <c r="W812" s="6"/>
      <c r="X812" s="6"/>
      <c r="Y812" s="6"/>
      <c r="Z812" s="6"/>
    </row>
    <row r="813" spans="1:26" x14ac:dyDescent="0.25">
      <c r="A813" s="6"/>
      <c r="B813" s="6"/>
      <c r="C813" s="6"/>
      <c r="D813" s="6"/>
      <c r="E813" s="6"/>
      <c r="F813" s="6"/>
      <c r="G813" s="6"/>
      <c r="H813" s="6"/>
      <c r="I813" s="6"/>
      <c r="J813" s="6"/>
      <c r="K813" s="6"/>
      <c r="L813" s="6"/>
      <c r="M813" s="6"/>
      <c r="N813" s="6"/>
      <c r="O813" s="6"/>
      <c r="P813" s="6"/>
      <c r="Q813" s="6"/>
      <c r="R813" s="6"/>
      <c r="S813" s="6"/>
      <c r="T813" s="6"/>
      <c r="U813" s="6"/>
      <c r="V813" s="6"/>
      <c r="W813" s="6"/>
      <c r="X813" s="6"/>
      <c r="Y813" s="6"/>
      <c r="Z813" s="6"/>
    </row>
    <row r="814" spans="1:26" x14ac:dyDescent="0.25">
      <c r="A814" s="6"/>
      <c r="B814" s="6"/>
      <c r="C814" s="6"/>
      <c r="D814" s="6"/>
      <c r="E814" s="6"/>
      <c r="F814" s="6"/>
      <c r="G814" s="6"/>
      <c r="H814" s="6"/>
      <c r="I814" s="6"/>
      <c r="J814" s="6"/>
      <c r="K814" s="6"/>
      <c r="L814" s="6"/>
      <c r="M814" s="6"/>
      <c r="N814" s="6"/>
      <c r="O814" s="6"/>
      <c r="P814" s="6"/>
      <c r="Q814" s="6"/>
      <c r="R814" s="6"/>
      <c r="S814" s="6"/>
      <c r="T814" s="6"/>
      <c r="U814" s="6"/>
      <c r="V814" s="6"/>
      <c r="W814" s="6"/>
      <c r="X814" s="6"/>
      <c r="Y814" s="6"/>
      <c r="Z814" s="6"/>
    </row>
    <row r="815" spans="1:26" x14ac:dyDescent="0.25">
      <c r="A815" s="6"/>
      <c r="B815" s="6"/>
      <c r="C815" s="6"/>
      <c r="D815" s="6"/>
      <c r="E815" s="6"/>
      <c r="F815" s="6"/>
      <c r="G815" s="6"/>
      <c r="H815" s="6"/>
      <c r="I815" s="6"/>
      <c r="J815" s="6"/>
      <c r="K815" s="6"/>
      <c r="L815" s="6"/>
      <c r="M815" s="6"/>
      <c r="N815" s="6"/>
      <c r="O815" s="6"/>
      <c r="P815" s="6"/>
      <c r="Q815" s="6"/>
      <c r="R815" s="6"/>
      <c r="S815" s="6"/>
      <c r="T815" s="6"/>
      <c r="U815" s="6"/>
      <c r="V815" s="6"/>
      <c r="W815" s="6"/>
      <c r="X815" s="6"/>
      <c r="Y815" s="6"/>
      <c r="Z815" s="6"/>
    </row>
    <row r="816" spans="1:26" x14ac:dyDescent="0.25">
      <c r="A816" s="6"/>
      <c r="B816" s="6"/>
      <c r="C816" s="6"/>
      <c r="D816" s="6"/>
      <c r="E816" s="6"/>
      <c r="F816" s="6"/>
      <c r="G816" s="6"/>
      <c r="H816" s="6"/>
      <c r="I816" s="6"/>
      <c r="J816" s="6"/>
      <c r="K816" s="6"/>
      <c r="L816" s="6"/>
      <c r="M816" s="6"/>
      <c r="N816" s="6"/>
      <c r="O816" s="6"/>
      <c r="P816" s="6"/>
      <c r="Q816" s="6"/>
      <c r="R816" s="6"/>
      <c r="S816" s="6"/>
      <c r="T816" s="6"/>
      <c r="U816" s="6"/>
      <c r="V816" s="6"/>
      <c r="W816" s="6"/>
      <c r="X816" s="6"/>
      <c r="Y816" s="6"/>
      <c r="Z816" s="6"/>
    </row>
    <row r="817" spans="1:26" x14ac:dyDescent="0.25">
      <c r="A817" s="6"/>
      <c r="B817" s="6"/>
      <c r="C817" s="6"/>
      <c r="D817" s="6"/>
      <c r="E817" s="6"/>
      <c r="F817" s="6"/>
      <c r="G817" s="6"/>
      <c r="H817" s="6"/>
      <c r="I817" s="6"/>
      <c r="J817" s="6"/>
      <c r="K817" s="6"/>
      <c r="L817" s="6"/>
      <c r="M817" s="6"/>
      <c r="N817" s="6"/>
      <c r="O817" s="6"/>
      <c r="P817" s="6"/>
      <c r="Q817" s="6"/>
      <c r="R817" s="6"/>
      <c r="S817" s="6"/>
      <c r="T817" s="6"/>
      <c r="U817" s="6"/>
      <c r="V817" s="6"/>
      <c r="W817" s="6"/>
      <c r="X817" s="6"/>
      <c r="Y817" s="6"/>
      <c r="Z817" s="6"/>
    </row>
    <row r="818" spans="1:26" x14ac:dyDescent="0.25">
      <c r="A818" s="6"/>
      <c r="B818" s="6"/>
      <c r="C818" s="6"/>
      <c r="D818" s="6"/>
      <c r="E818" s="6"/>
      <c r="F818" s="6"/>
      <c r="G818" s="6"/>
      <c r="H818" s="6"/>
      <c r="I818" s="6"/>
      <c r="J818" s="6"/>
      <c r="K818" s="6"/>
      <c r="L818" s="6"/>
      <c r="M818" s="6"/>
      <c r="N818" s="6"/>
      <c r="O818" s="6"/>
      <c r="P818" s="6"/>
      <c r="Q818" s="6"/>
      <c r="R818" s="6"/>
      <c r="S818" s="6"/>
      <c r="T818" s="6"/>
      <c r="U818" s="6"/>
      <c r="V818" s="6"/>
      <c r="W818" s="6"/>
      <c r="X818" s="6"/>
      <c r="Y818" s="6"/>
      <c r="Z818" s="6"/>
    </row>
    <row r="819" spans="1:26" x14ac:dyDescent="0.25">
      <c r="A819" s="6"/>
      <c r="B819" s="6"/>
      <c r="C819" s="6"/>
      <c r="D819" s="6"/>
      <c r="E819" s="6"/>
      <c r="F819" s="6"/>
      <c r="G819" s="6"/>
      <c r="H819" s="6"/>
      <c r="I819" s="6"/>
      <c r="J819" s="6"/>
      <c r="K819" s="6"/>
      <c r="L819" s="6"/>
      <c r="M819" s="6"/>
      <c r="N819" s="6"/>
      <c r="O819" s="6"/>
      <c r="P819" s="6"/>
      <c r="Q819" s="6"/>
      <c r="R819" s="6"/>
      <c r="S819" s="6"/>
      <c r="T819" s="6"/>
      <c r="U819" s="6"/>
      <c r="V819" s="6"/>
      <c r="W819" s="6"/>
      <c r="X819" s="6"/>
      <c r="Y819" s="6"/>
      <c r="Z819" s="6"/>
    </row>
    <row r="820" spans="1:26" x14ac:dyDescent="0.25">
      <c r="A820" s="6"/>
      <c r="B820" s="6"/>
      <c r="C820" s="6"/>
      <c r="D820" s="6"/>
      <c r="E820" s="6"/>
      <c r="F820" s="6"/>
      <c r="G820" s="6"/>
      <c r="H820" s="6"/>
      <c r="I820" s="6"/>
      <c r="J820" s="6"/>
      <c r="K820" s="6"/>
      <c r="L820" s="6"/>
      <c r="M820" s="6"/>
      <c r="N820" s="6"/>
      <c r="O820" s="6"/>
      <c r="P820" s="6"/>
      <c r="Q820" s="6"/>
      <c r="R820" s="6"/>
      <c r="S820" s="6"/>
      <c r="T820" s="6"/>
      <c r="U820" s="6"/>
      <c r="V820" s="6"/>
      <c r="W820" s="6"/>
      <c r="X820" s="6"/>
      <c r="Y820" s="6"/>
      <c r="Z820" s="6"/>
    </row>
    <row r="821" spans="1:26" x14ac:dyDescent="0.25">
      <c r="A821" s="6"/>
      <c r="B821" s="6"/>
      <c r="C821" s="6"/>
      <c r="D821" s="6"/>
      <c r="E821" s="6"/>
      <c r="F821" s="6"/>
      <c r="G821" s="6"/>
      <c r="H821" s="6"/>
      <c r="I821" s="6"/>
      <c r="J821" s="6"/>
      <c r="K821" s="6"/>
      <c r="L821" s="6"/>
      <c r="M821" s="6"/>
      <c r="N821" s="6"/>
      <c r="O821" s="6"/>
      <c r="P821" s="6"/>
      <c r="Q821" s="6"/>
      <c r="R821" s="6"/>
      <c r="S821" s="6"/>
      <c r="T821" s="6"/>
      <c r="U821" s="6"/>
      <c r="V821" s="6"/>
      <c r="W821" s="6"/>
      <c r="X821" s="6"/>
      <c r="Y821" s="6"/>
      <c r="Z821" s="6"/>
    </row>
    <row r="822" spans="1:26" x14ac:dyDescent="0.25">
      <c r="A822" s="6"/>
      <c r="B822" s="6"/>
      <c r="C822" s="6"/>
      <c r="D822" s="6"/>
      <c r="E822" s="6"/>
      <c r="F822" s="6"/>
      <c r="G822" s="6"/>
      <c r="H822" s="6"/>
      <c r="I822" s="6"/>
      <c r="J822" s="6"/>
      <c r="K822" s="6"/>
      <c r="L822" s="6"/>
      <c r="M822" s="6"/>
      <c r="N822" s="6"/>
      <c r="O822" s="6"/>
      <c r="P822" s="6"/>
      <c r="Q822" s="6"/>
      <c r="R822" s="6"/>
      <c r="S822" s="6"/>
      <c r="T822" s="6"/>
      <c r="U822" s="6"/>
      <c r="V822" s="6"/>
      <c r="W822" s="6"/>
      <c r="X822" s="6"/>
      <c r="Y822" s="6"/>
      <c r="Z822" s="6"/>
    </row>
    <row r="823" spans="1:26" x14ac:dyDescent="0.25">
      <c r="A823" s="6"/>
      <c r="B823" s="6"/>
      <c r="C823" s="6"/>
      <c r="D823" s="6"/>
      <c r="E823" s="6"/>
      <c r="F823" s="6"/>
      <c r="G823" s="6"/>
      <c r="H823" s="6"/>
      <c r="I823" s="6"/>
      <c r="J823" s="6"/>
      <c r="K823" s="6"/>
      <c r="L823" s="6"/>
      <c r="M823" s="6"/>
      <c r="N823" s="6"/>
      <c r="O823" s="6"/>
      <c r="P823" s="6"/>
      <c r="Q823" s="6"/>
      <c r="R823" s="6"/>
      <c r="S823" s="6"/>
      <c r="T823" s="6"/>
      <c r="U823" s="6"/>
      <c r="V823" s="6"/>
      <c r="W823" s="6"/>
      <c r="X823" s="6"/>
      <c r="Y823" s="6"/>
      <c r="Z823" s="6"/>
    </row>
    <row r="824" spans="1:26" x14ac:dyDescent="0.25">
      <c r="A824" s="6"/>
      <c r="B824" s="6"/>
      <c r="C824" s="6"/>
      <c r="D824" s="6"/>
      <c r="E824" s="6"/>
      <c r="F824" s="6"/>
      <c r="G824" s="6"/>
      <c r="H824" s="6"/>
      <c r="I824" s="6"/>
      <c r="J824" s="6"/>
      <c r="K824" s="6"/>
      <c r="L824" s="6"/>
      <c r="M824" s="6"/>
      <c r="N824" s="6"/>
      <c r="O824" s="6"/>
      <c r="P824" s="6"/>
      <c r="Q824" s="6"/>
      <c r="R824" s="6"/>
      <c r="S824" s="6"/>
      <c r="T824" s="6"/>
      <c r="U824" s="6"/>
      <c r="V824" s="6"/>
      <c r="W824" s="6"/>
      <c r="X824" s="6"/>
      <c r="Y824" s="6"/>
      <c r="Z824" s="6"/>
    </row>
    <row r="825" spans="1:26" x14ac:dyDescent="0.25">
      <c r="A825" s="6"/>
      <c r="B825" s="6"/>
      <c r="C825" s="6"/>
      <c r="D825" s="6"/>
      <c r="E825" s="6"/>
      <c r="F825" s="6"/>
      <c r="G825" s="6"/>
      <c r="H825" s="6"/>
      <c r="I825" s="6"/>
      <c r="J825" s="6"/>
      <c r="K825" s="6"/>
      <c r="L825" s="6"/>
      <c r="M825" s="6"/>
      <c r="N825" s="6"/>
      <c r="O825" s="6"/>
      <c r="P825" s="6"/>
      <c r="Q825" s="6"/>
      <c r="R825" s="6"/>
      <c r="S825" s="6"/>
      <c r="T825" s="6"/>
      <c r="U825" s="6"/>
      <c r="V825" s="6"/>
      <c r="W825" s="6"/>
      <c r="X825" s="6"/>
      <c r="Y825" s="6"/>
      <c r="Z825" s="6"/>
    </row>
    <row r="826" spans="1:26" x14ac:dyDescent="0.25">
      <c r="A826" s="6"/>
      <c r="B826" s="6"/>
      <c r="C826" s="6"/>
      <c r="D826" s="6"/>
      <c r="E826" s="6"/>
      <c r="F826" s="6"/>
      <c r="G826" s="6"/>
      <c r="H826" s="6"/>
      <c r="I826" s="6"/>
      <c r="J826" s="6"/>
      <c r="K826" s="6"/>
      <c r="L826" s="6"/>
      <c r="M826" s="6"/>
      <c r="N826" s="6"/>
      <c r="O826" s="6"/>
      <c r="P826" s="6"/>
      <c r="Q826" s="6"/>
      <c r="R826" s="6"/>
      <c r="S826" s="6"/>
      <c r="T826" s="6"/>
      <c r="U826" s="6"/>
      <c r="V826" s="6"/>
      <c r="W826" s="6"/>
      <c r="X826" s="6"/>
      <c r="Y826" s="6"/>
      <c r="Z826" s="6"/>
    </row>
    <row r="827" spans="1:26" x14ac:dyDescent="0.25">
      <c r="A827" s="6"/>
      <c r="B827" s="6"/>
      <c r="C827" s="6"/>
      <c r="D827" s="6"/>
      <c r="E827" s="6"/>
      <c r="F827" s="6"/>
      <c r="G827" s="6"/>
      <c r="H827" s="6"/>
      <c r="I827" s="6"/>
      <c r="J827" s="6"/>
      <c r="K827" s="6"/>
      <c r="L827" s="6"/>
      <c r="M827" s="6"/>
      <c r="N827" s="6"/>
      <c r="O827" s="6"/>
      <c r="P827" s="6"/>
      <c r="Q827" s="6"/>
      <c r="R827" s="6"/>
      <c r="S827" s="6"/>
      <c r="T827" s="6"/>
      <c r="U827" s="6"/>
      <c r="V827" s="6"/>
      <c r="W827" s="6"/>
      <c r="X827" s="6"/>
      <c r="Y827" s="6"/>
      <c r="Z827" s="6"/>
    </row>
    <row r="828" spans="1:26" x14ac:dyDescent="0.25">
      <c r="A828" s="6"/>
      <c r="B828" s="6"/>
      <c r="C828" s="6"/>
      <c r="D828" s="6"/>
      <c r="E828" s="6"/>
      <c r="F828" s="6"/>
      <c r="G828" s="6"/>
      <c r="H828" s="6"/>
      <c r="I828" s="6"/>
      <c r="J828" s="6"/>
      <c r="K828" s="6"/>
      <c r="L828" s="6"/>
      <c r="M828" s="6"/>
      <c r="N828" s="6"/>
      <c r="O828" s="6"/>
      <c r="P828" s="6"/>
      <c r="Q828" s="6"/>
      <c r="R828" s="6"/>
      <c r="S828" s="6"/>
      <c r="T828" s="6"/>
      <c r="U828" s="6"/>
      <c r="V828" s="6"/>
      <c r="W828" s="6"/>
      <c r="X828" s="6"/>
      <c r="Y828" s="6"/>
      <c r="Z828" s="6"/>
    </row>
    <row r="829" spans="1:26" x14ac:dyDescent="0.25">
      <c r="A829" s="6"/>
      <c r="B829" s="6"/>
      <c r="C829" s="6"/>
      <c r="D829" s="6"/>
      <c r="E829" s="6"/>
      <c r="F829" s="6"/>
      <c r="G829" s="6"/>
      <c r="H829" s="6"/>
      <c r="I829" s="6"/>
      <c r="J829" s="6"/>
      <c r="K829" s="6"/>
      <c r="L829" s="6"/>
      <c r="M829" s="6"/>
      <c r="N829" s="6"/>
      <c r="O829" s="6"/>
      <c r="P829" s="6"/>
      <c r="Q829" s="6"/>
      <c r="R829" s="6"/>
      <c r="S829" s="6"/>
      <c r="T829" s="6"/>
      <c r="U829" s="6"/>
      <c r="V829" s="6"/>
      <c r="W829" s="6"/>
      <c r="X829" s="6"/>
      <c r="Y829" s="6"/>
      <c r="Z829" s="6"/>
    </row>
    <row r="830" spans="1:26" x14ac:dyDescent="0.25">
      <c r="A830" s="6"/>
      <c r="B830" s="6"/>
      <c r="C830" s="6"/>
      <c r="D830" s="6"/>
      <c r="E830" s="6"/>
      <c r="F830" s="6"/>
      <c r="G830" s="6"/>
      <c r="H830" s="6"/>
      <c r="I830" s="6"/>
      <c r="J830" s="6"/>
      <c r="K830" s="6"/>
      <c r="L830" s="6"/>
      <c r="M830" s="6"/>
      <c r="N830" s="6"/>
      <c r="O830" s="6"/>
      <c r="P830" s="6"/>
      <c r="Q830" s="6"/>
      <c r="R830" s="6"/>
      <c r="S830" s="6"/>
      <c r="T830" s="6"/>
      <c r="U830" s="6"/>
      <c r="V830" s="6"/>
      <c r="W830" s="6"/>
      <c r="X830" s="6"/>
      <c r="Y830" s="6"/>
      <c r="Z830" s="6"/>
    </row>
    <row r="831" spans="1:26" x14ac:dyDescent="0.25">
      <c r="A831" s="6"/>
      <c r="B831" s="6"/>
      <c r="C831" s="6"/>
      <c r="D831" s="6"/>
      <c r="E831" s="6"/>
      <c r="F831" s="6"/>
      <c r="G831" s="6"/>
      <c r="H831" s="6"/>
      <c r="I831" s="6"/>
      <c r="J831" s="6"/>
      <c r="K831" s="6"/>
      <c r="L831" s="6"/>
      <c r="M831" s="6"/>
      <c r="N831" s="6"/>
      <c r="O831" s="6"/>
      <c r="P831" s="6"/>
      <c r="Q831" s="6"/>
      <c r="R831" s="6"/>
      <c r="S831" s="6"/>
      <c r="T831" s="6"/>
      <c r="U831" s="6"/>
      <c r="V831" s="6"/>
      <c r="W831" s="6"/>
      <c r="X831" s="6"/>
      <c r="Y831" s="6"/>
      <c r="Z831" s="6"/>
    </row>
    <row r="832" spans="1:26" x14ac:dyDescent="0.25">
      <c r="A832" s="6"/>
      <c r="B832" s="6"/>
      <c r="C832" s="6"/>
      <c r="D832" s="6"/>
      <c r="E832" s="6"/>
      <c r="F832" s="6"/>
      <c r="G832" s="6"/>
      <c r="H832" s="6"/>
      <c r="I832" s="6"/>
      <c r="J832" s="6"/>
      <c r="K832" s="6"/>
      <c r="L832" s="6"/>
      <c r="M832" s="6"/>
      <c r="N832" s="6"/>
      <c r="O832" s="6"/>
      <c r="P832" s="6"/>
      <c r="Q832" s="6"/>
      <c r="R832" s="6"/>
      <c r="S832" s="6"/>
      <c r="T832" s="6"/>
      <c r="U832" s="6"/>
      <c r="V832" s="6"/>
      <c r="W832" s="6"/>
      <c r="X832" s="6"/>
      <c r="Y832" s="6"/>
      <c r="Z832" s="6"/>
    </row>
    <row r="833" spans="1:26" x14ac:dyDescent="0.25">
      <c r="A833" s="6"/>
      <c r="B833" s="6"/>
      <c r="C833" s="6"/>
      <c r="D833" s="6"/>
      <c r="E833" s="6"/>
      <c r="F833" s="6"/>
      <c r="G833" s="6"/>
      <c r="H833" s="6"/>
      <c r="I833" s="6"/>
      <c r="J833" s="6"/>
      <c r="K833" s="6"/>
      <c r="L833" s="6"/>
      <c r="M833" s="6"/>
      <c r="N833" s="6"/>
      <c r="O833" s="6"/>
      <c r="P833" s="6"/>
      <c r="Q833" s="6"/>
      <c r="R833" s="6"/>
      <c r="S833" s="6"/>
      <c r="T833" s="6"/>
      <c r="U833" s="6"/>
      <c r="V833" s="6"/>
      <c r="W833" s="6"/>
      <c r="X833" s="6"/>
      <c r="Y833" s="6"/>
      <c r="Z833" s="6"/>
    </row>
    <row r="834" spans="1:26" x14ac:dyDescent="0.25">
      <c r="A834" s="6"/>
      <c r="B834" s="6"/>
      <c r="C834" s="6"/>
      <c r="D834" s="6"/>
      <c r="E834" s="6"/>
      <c r="F834" s="6"/>
      <c r="G834" s="6"/>
      <c r="H834" s="6"/>
      <c r="I834" s="6"/>
      <c r="J834" s="6"/>
      <c r="K834" s="6"/>
      <c r="L834" s="6"/>
      <c r="M834" s="6"/>
      <c r="N834" s="6"/>
      <c r="O834" s="6"/>
      <c r="P834" s="6"/>
      <c r="Q834" s="6"/>
      <c r="R834" s="6"/>
      <c r="S834" s="6"/>
      <c r="T834" s="6"/>
      <c r="U834" s="6"/>
      <c r="V834" s="6"/>
      <c r="W834" s="6"/>
      <c r="X834" s="6"/>
      <c r="Y834" s="6"/>
      <c r="Z834" s="6"/>
    </row>
    <row r="835" spans="1:26" x14ac:dyDescent="0.25">
      <c r="A835" s="6"/>
      <c r="B835" s="6"/>
      <c r="C835" s="6"/>
      <c r="D835" s="6"/>
      <c r="E835" s="6"/>
      <c r="F835" s="6"/>
      <c r="G835" s="6"/>
      <c r="H835" s="6"/>
      <c r="I835" s="6"/>
      <c r="J835" s="6"/>
      <c r="K835" s="6"/>
      <c r="L835" s="6"/>
      <c r="M835" s="6"/>
      <c r="N835" s="6"/>
      <c r="O835" s="6"/>
      <c r="P835" s="6"/>
      <c r="Q835" s="6"/>
      <c r="R835" s="6"/>
      <c r="S835" s="6"/>
      <c r="T835" s="6"/>
      <c r="U835" s="6"/>
      <c r="V835" s="6"/>
      <c r="W835" s="6"/>
      <c r="X835" s="6"/>
      <c r="Y835" s="6"/>
      <c r="Z835" s="6"/>
    </row>
    <row r="836" spans="1:26" x14ac:dyDescent="0.25">
      <c r="A836" s="6"/>
      <c r="B836" s="6"/>
      <c r="C836" s="6"/>
      <c r="D836" s="6"/>
      <c r="E836" s="6"/>
      <c r="F836" s="6"/>
      <c r="G836" s="6"/>
      <c r="H836" s="6"/>
      <c r="I836" s="6"/>
      <c r="J836" s="6"/>
      <c r="K836" s="6"/>
      <c r="L836" s="6"/>
      <c r="M836" s="6"/>
      <c r="N836" s="6"/>
      <c r="O836" s="6"/>
      <c r="P836" s="6"/>
      <c r="Q836" s="6"/>
      <c r="R836" s="6"/>
      <c r="S836" s="6"/>
      <c r="T836" s="6"/>
      <c r="U836" s="6"/>
      <c r="V836" s="6"/>
      <c r="W836" s="6"/>
      <c r="X836" s="6"/>
      <c r="Y836" s="6"/>
      <c r="Z836" s="6"/>
    </row>
    <row r="837" spans="1:26" x14ac:dyDescent="0.25">
      <c r="A837" s="6"/>
      <c r="B837" s="6"/>
      <c r="C837" s="6"/>
      <c r="D837" s="6"/>
      <c r="E837" s="6"/>
      <c r="F837" s="6"/>
      <c r="G837" s="6"/>
      <c r="H837" s="6"/>
      <c r="I837" s="6"/>
      <c r="J837" s="6"/>
      <c r="K837" s="6"/>
      <c r="L837" s="6"/>
      <c r="M837" s="6"/>
      <c r="N837" s="6"/>
      <c r="O837" s="6"/>
      <c r="P837" s="6"/>
      <c r="Q837" s="6"/>
      <c r="R837" s="6"/>
      <c r="S837" s="6"/>
      <c r="T837" s="6"/>
      <c r="U837" s="6"/>
      <c r="V837" s="6"/>
      <c r="W837" s="6"/>
      <c r="X837" s="6"/>
      <c r="Y837" s="6"/>
      <c r="Z837" s="6"/>
    </row>
    <row r="838" spans="1:26" x14ac:dyDescent="0.25">
      <c r="A838" s="6"/>
      <c r="B838" s="6"/>
      <c r="C838" s="6"/>
      <c r="D838" s="6"/>
      <c r="E838" s="6"/>
      <c r="F838" s="6"/>
      <c r="G838" s="6"/>
      <c r="H838" s="6"/>
      <c r="I838" s="6"/>
      <c r="J838" s="6"/>
      <c r="K838" s="6"/>
      <c r="L838" s="6"/>
      <c r="M838" s="6"/>
      <c r="N838" s="6"/>
      <c r="O838" s="6"/>
      <c r="P838" s="6"/>
      <c r="Q838" s="6"/>
      <c r="R838" s="6"/>
      <c r="S838" s="6"/>
      <c r="T838" s="6"/>
      <c r="U838" s="6"/>
      <c r="V838" s="6"/>
      <c r="W838" s="6"/>
      <c r="X838" s="6"/>
      <c r="Y838" s="6"/>
      <c r="Z838" s="6"/>
    </row>
    <row r="839" spans="1:26" x14ac:dyDescent="0.25">
      <c r="A839" s="6"/>
      <c r="B839" s="6"/>
      <c r="C839" s="6"/>
      <c r="D839" s="6"/>
      <c r="E839" s="6"/>
      <c r="F839" s="6"/>
      <c r="G839" s="6"/>
      <c r="H839" s="6"/>
      <c r="I839" s="6"/>
      <c r="J839" s="6"/>
      <c r="K839" s="6"/>
      <c r="L839" s="6"/>
      <c r="M839" s="6"/>
      <c r="N839" s="6"/>
      <c r="O839" s="6"/>
      <c r="P839" s="6"/>
      <c r="Q839" s="6"/>
      <c r="R839" s="6"/>
      <c r="S839" s="6"/>
      <c r="T839" s="6"/>
      <c r="U839" s="6"/>
      <c r="V839" s="6"/>
      <c r="W839" s="6"/>
      <c r="X839" s="6"/>
      <c r="Y839" s="6"/>
      <c r="Z839" s="6"/>
    </row>
    <row r="840" spans="1:26" x14ac:dyDescent="0.25">
      <c r="A840" s="6"/>
      <c r="B840" s="6"/>
      <c r="C840" s="6"/>
      <c r="D840" s="6"/>
      <c r="E840" s="6"/>
      <c r="F840" s="6"/>
      <c r="G840" s="6"/>
      <c r="H840" s="6"/>
      <c r="I840" s="6"/>
      <c r="J840" s="6"/>
      <c r="K840" s="6"/>
      <c r="L840" s="6"/>
      <c r="M840" s="6"/>
      <c r="N840" s="6"/>
      <c r="O840" s="6"/>
      <c r="P840" s="6"/>
      <c r="Q840" s="6"/>
      <c r="R840" s="6"/>
      <c r="S840" s="6"/>
      <c r="T840" s="6"/>
      <c r="U840" s="6"/>
      <c r="V840" s="6"/>
      <c r="W840" s="6"/>
      <c r="X840" s="6"/>
      <c r="Y840" s="6"/>
      <c r="Z840" s="6"/>
    </row>
    <row r="841" spans="1:26" x14ac:dyDescent="0.25">
      <c r="A841" s="6"/>
      <c r="B841" s="6"/>
      <c r="C841" s="6"/>
      <c r="D841" s="6"/>
      <c r="E841" s="6"/>
      <c r="F841" s="6"/>
      <c r="G841" s="6"/>
      <c r="H841" s="6"/>
      <c r="I841" s="6"/>
      <c r="J841" s="6"/>
      <c r="K841" s="6"/>
      <c r="L841" s="6"/>
      <c r="M841" s="6"/>
      <c r="N841" s="6"/>
      <c r="O841" s="6"/>
      <c r="P841" s="6"/>
      <c r="Q841" s="6"/>
      <c r="R841" s="6"/>
      <c r="S841" s="6"/>
      <c r="T841" s="6"/>
      <c r="U841" s="6"/>
      <c r="V841" s="6"/>
      <c r="W841" s="6"/>
      <c r="X841" s="6"/>
      <c r="Y841" s="6"/>
      <c r="Z841" s="6"/>
    </row>
    <row r="842" spans="1:26" x14ac:dyDescent="0.25">
      <c r="A842" s="6"/>
      <c r="B842" s="6"/>
      <c r="C842" s="6"/>
      <c r="D842" s="6"/>
      <c r="E842" s="6"/>
      <c r="F842" s="6"/>
      <c r="G842" s="6"/>
      <c r="H842" s="6"/>
      <c r="I842" s="6"/>
      <c r="J842" s="6"/>
      <c r="K842" s="6"/>
      <c r="L842" s="6"/>
      <c r="M842" s="6"/>
      <c r="N842" s="6"/>
      <c r="O842" s="6"/>
      <c r="P842" s="6"/>
      <c r="Q842" s="6"/>
      <c r="R842" s="6"/>
      <c r="S842" s="6"/>
      <c r="T842" s="6"/>
      <c r="U842" s="6"/>
      <c r="V842" s="6"/>
      <c r="W842" s="6"/>
      <c r="X842" s="6"/>
      <c r="Y842" s="6"/>
      <c r="Z842" s="6"/>
    </row>
    <row r="843" spans="1:26" x14ac:dyDescent="0.25">
      <c r="A843" s="6"/>
      <c r="B843" s="6"/>
      <c r="C843" s="6"/>
      <c r="D843" s="6"/>
      <c r="E843" s="6"/>
      <c r="F843" s="6"/>
      <c r="G843" s="6"/>
      <c r="H843" s="6"/>
      <c r="I843" s="6"/>
      <c r="J843" s="6"/>
      <c r="K843" s="6"/>
      <c r="L843" s="6"/>
      <c r="M843" s="6"/>
      <c r="N843" s="6"/>
      <c r="O843" s="6"/>
      <c r="P843" s="6"/>
      <c r="Q843" s="6"/>
      <c r="R843" s="6"/>
      <c r="S843" s="6"/>
      <c r="T843" s="6"/>
      <c r="U843" s="6"/>
      <c r="V843" s="6"/>
      <c r="W843" s="6"/>
      <c r="X843" s="6"/>
      <c r="Y843" s="6"/>
      <c r="Z843" s="6"/>
    </row>
    <row r="844" spans="1:26" x14ac:dyDescent="0.25">
      <c r="A844" s="6"/>
      <c r="B844" s="6"/>
      <c r="C844" s="6"/>
      <c r="D844" s="6"/>
      <c r="E844" s="6"/>
      <c r="F844" s="6"/>
      <c r="G844" s="6"/>
      <c r="H844" s="6"/>
      <c r="I844" s="6"/>
      <c r="J844" s="6"/>
      <c r="K844" s="6"/>
      <c r="L844" s="6"/>
      <c r="M844" s="6"/>
      <c r="N844" s="6"/>
      <c r="O844" s="6"/>
      <c r="P844" s="6"/>
      <c r="Q844" s="6"/>
      <c r="R844" s="6"/>
      <c r="S844" s="6"/>
      <c r="T844" s="6"/>
      <c r="U844" s="6"/>
      <c r="V844" s="6"/>
      <c r="W844" s="6"/>
      <c r="X844" s="6"/>
      <c r="Y844" s="6"/>
      <c r="Z844" s="6"/>
    </row>
    <row r="845" spans="1:26" x14ac:dyDescent="0.25">
      <c r="A845" s="6"/>
      <c r="B845" s="6"/>
      <c r="C845" s="6"/>
      <c r="D845" s="6"/>
      <c r="E845" s="6"/>
      <c r="F845" s="6"/>
      <c r="G845" s="6"/>
      <c r="H845" s="6"/>
      <c r="I845" s="6"/>
      <c r="J845" s="6"/>
      <c r="K845" s="6"/>
      <c r="L845" s="6"/>
      <c r="M845" s="6"/>
      <c r="N845" s="6"/>
      <c r="O845" s="6"/>
      <c r="P845" s="6"/>
      <c r="Q845" s="6"/>
      <c r="R845" s="6"/>
      <c r="S845" s="6"/>
      <c r="T845" s="6"/>
      <c r="U845" s="6"/>
      <c r="V845" s="6"/>
      <c r="W845" s="6"/>
      <c r="X845" s="6"/>
      <c r="Y845" s="6"/>
      <c r="Z845" s="6"/>
    </row>
    <row r="846" spans="1:26" x14ac:dyDescent="0.25">
      <c r="A846" s="6"/>
      <c r="B846" s="6"/>
      <c r="C846" s="6"/>
      <c r="D846" s="6"/>
      <c r="E846" s="6"/>
      <c r="F846" s="6"/>
      <c r="G846" s="6"/>
      <c r="H846" s="6"/>
      <c r="I846" s="6"/>
      <c r="J846" s="6"/>
      <c r="K846" s="6"/>
      <c r="L846" s="6"/>
      <c r="M846" s="6"/>
      <c r="N846" s="6"/>
      <c r="O846" s="6"/>
      <c r="P846" s="6"/>
      <c r="Q846" s="6"/>
      <c r="R846" s="6"/>
      <c r="S846" s="6"/>
      <c r="T846" s="6"/>
      <c r="U846" s="6"/>
      <c r="V846" s="6"/>
      <c r="W846" s="6"/>
      <c r="X846" s="6"/>
      <c r="Y846" s="6"/>
      <c r="Z846" s="6"/>
    </row>
    <row r="847" spans="1:26" x14ac:dyDescent="0.25">
      <c r="A847" s="6"/>
      <c r="B847" s="6"/>
      <c r="C847" s="6"/>
      <c r="D847" s="6"/>
      <c r="E847" s="6"/>
      <c r="F847" s="6"/>
      <c r="G847" s="6"/>
      <c r="H847" s="6"/>
      <c r="I847" s="6"/>
      <c r="J847" s="6"/>
      <c r="K847" s="6"/>
      <c r="L847" s="6"/>
      <c r="M847" s="6"/>
      <c r="N847" s="6"/>
      <c r="O847" s="6"/>
      <c r="P847" s="6"/>
      <c r="Q847" s="6"/>
      <c r="R847" s="6"/>
      <c r="S847" s="6"/>
      <c r="T847" s="6"/>
      <c r="U847" s="6"/>
      <c r="V847" s="6"/>
      <c r="W847" s="6"/>
      <c r="X847" s="6"/>
      <c r="Y847" s="6"/>
      <c r="Z847" s="6"/>
    </row>
    <row r="848" spans="1:26" x14ac:dyDescent="0.25">
      <c r="A848" s="6"/>
      <c r="B848" s="6"/>
      <c r="C848" s="6"/>
      <c r="D848" s="6"/>
      <c r="E848" s="6"/>
      <c r="F848" s="6"/>
      <c r="G848" s="6"/>
      <c r="H848" s="6"/>
      <c r="I848" s="6"/>
      <c r="J848" s="6"/>
      <c r="K848" s="6"/>
      <c r="L848" s="6"/>
      <c r="M848" s="6"/>
      <c r="N848" s="6"/>
      <c r="O848" s="6"/>
      <c r="P848" s="6"/>
      <c r="Q848" s="6"/>
      <c r="R848" s="6"/>
      <c r="S848" s="6"/>
      <c r="T848" s="6"/>
      <c r="U848" s="6"/>
      <c r="V848" s="6"/>
      <c r="W848" s="6"/>
      <c r="X848" s="6"/>
      <c r="Y848" s="6"/>
      <c r="Z848" s="6"/>
    </row>
    <row r="849" spans="1:26" x14ac:dyDescent="0.25">
      <c r="A849" s="6"/>
      <c r="B849" s="6"/>
      <c r="C849" s="6"/>
      <c r="D849" s="6"/>
      <c r="E849" s="6"/>
      <c r="F849" s="6"/>
      <c r="G849" s="6"/>
      <c r="H849" s="6"/>
      <c r="I849" s="6"/>
      <c r="J849" s="6"/>
      <c r="K849" s="6"/>
      <c r="L849" s="6"/>
      <c r="M849" s="6"/>
      <c r="N849" s="6"/>
      <c r="O849" s="6"/>
      <c r="P849" s="6"/>
      <c r="Q849" s="6"/>
      <c r="R849" s="6"/>
      <c r="S849" s="6"/>
      <c r="T849" s="6"/>
      <c r="U849" s="6"/>
      <c r="V849" s="6"/>
      <c r="W849" s="6"/>
      <c r="X849" s="6"/>
      <c r="Y849" s="6"/>
      <c r="Z849" s="6"/>
    </row>
    <row r="850" spans="1:26" x14ac:dyDescent="0.25">
      <c r="A850" s="6"/>
      <c r="B850" s="6"/>
      <c r="C850" s="6"/>
      <c r="D850" s="6"/>
      <c r="E850" s="6"/>
      <c r="F850" s="6"/>
      <c r="G850" s="6"/>
      <c r="H850" s="6"/>
      <c r="I850" s="6"/>
      <c r="J850" s="6"/>
      <c r="K850" s="6"/>
      <c r="L850" s="6"/>
      <c r="M850" s="6"/>
      <c r="N850" s="6"/>
      <c r="O850" s="6"/>
      <c r="P850" s="6"/>
      <c r="Q850" s="6"/>
      <c r="R850" s="6"/>
      <c r="S850" s="6"/>
      <c r="T850" s="6"/>
      <c r="U850" s="6"/>
      <c r="V850" s="6"/>
      <c r="W850" s="6"/>
      <c r="X850" s="6"/>
      <c r="Y850" s="6"/>
      <c r="Z850" s="6"/>
    </row>
    <row r="851" spans="1:26" x14ac:dyDescent="0.25">
      <c r="A851" s="6"/>
      <c r="B851" s="6"/>
      <c r="C851" s="6"/>
      <c r="D851" s="6"/>
      <c r="E851" s="6"/>
      <c r="F851" s="6"/>
      <c r="G851" s="6"/>
      <c r="H851" s="6"/>
      <c r="I851" s="6"/>
      <c r="J851" s="6"/>
      <c r="K851" s="6"/>
      <c r="L851" s="6"/>
      <c r="M851" s="6"/>
      <c r="N851" s="6"/>
      <c r="O851" s="6"/>
      <c r="P851" s="6"/>
      <c r="Q851" s="6"/>
      <c r="R851" s="6"/>
      <c r="S851" s="6"/>
      <c r="T851" s="6"/>
      <c r="U851" s="6"/>
      <c r="V851" s="6"/>
      <c r="W851" s="6"/>
      <c r="X851" s="6"/>
      <c r="Y851" s="6"/>
      <c r="Z851" s="6"/>
    </row>
    <row r="852" spans="1:26" x14ac:dyDescent="0.25">
      <c r="A852" s="6"/>
      <c r="B852" s="6"/>
      <c r="C852" s="6"/>
      <c r="D852" s="6"/>
      <c r="E852" s="6"/>
      <c r="F852" s="6"/>
      <c r="G852" s="6"/>
      <c r="H852" s="6"/>
      <c r="I852" s="6"/>
      <c r="J852" s="6"/>
      <c r="K852" s="6"/>
      <c r="L852" s="6"/>
      <c r="M852" s="6"/>
      <c r="N852" s="6"/>
      <c r="O852" s="6"/>
      <c r="P852" s="6"/>
      <c r="Q852" s="6"/>
      <c r="R852" s="6"/>
      <c r="S852" s="6"/>
      <c r="T852" s="6"/>
      <c r="U852" s="6"/>
      <c r="V852" s="6"/>
      <c r="W852" s="6"/>
      <c r="X852" s="6"/>
      <c r="Y852" s="6"/>
      <c r="Z852" s="6"/>
    </row>
    <row r="853" spans="1:26" x14ac:dyDescent="0.25">
      <c r="A853" s="6"/>
      <c r="B853" s="6"/>
      <c r="C853" s="6"/>
      <c r="D853" s="6"/>
      <c r="E853" s="6"/>
      <c r="F853" s="6"/>
      <c r="G853" s="6"/>
      <c r="H853" s="6"/>
      <c r="I853" s="6"/>
      <c r="J853" s="6"/>
      <c r="K853" s="6"/>
      <c r="L853" s="6"/>
      <c r="M853" s="6"/>
      <c r="N853" s="6"/>
      <c r="O853" s="6"/>
      <c r="P853" s="6"/>
      <c r="Q853" s="6"/>
      <c r="R853" s="6"/>
      <c r="S853" s="6"/>
      <c r="T853" s="6"/>
      <c r="U853" s="6"/>
      <c r="V853" s="6"/>
      <c r="W853" s="6"/>
      <c r="X853" s="6"/>
      <c r="Y853" s="6"/>
      <c r="Z853" s="6"/>
    </row>
    <row r="854" spans="1:26" x14ac:dyDescent="0.25">
      <c r="A854" s="6"/>
      <c r="B854" s="6"/>
      <c r="C854" s="6"/>
      <c r="D854" s="6"/>
      <c r="E854" s="6"/>
      <c r="F854" s="6"/>
      <c r="G854" s="6"/>
      <c r="H854" s="6"/>
      <c r="I854" s="6"/>
      <c r="J854" s="6"/>
      <c r="K854" s="6"/>
      <c r="L854" s="6"/>
      <c r="M854" s="6"/>
      <c r="N854" s="6"/>
      <c r="O854" s="6"/>
      <c r="P854" s="6"/>
      <c r="Q854" s="6"/>
      <c r="R854" s="6"/>
      <c r="S854" s="6"/>
      <c r="T854" s="6"/>
      <c r="U854" s="6"/>
      <c r="V854" s="6"/>
      <c r="W854" s="6"/>
      <c r="X854" s="6"/>
      <c r="Y854" s="6"/>
      <c r="Z854" s="6"/>
    </row>
    <row r="855" spans="1:26" x14ac:dyDescent="0.25">
      <c r="A855" s="6"/>
      <c r="B855" s="6"/>
      <c r="C855" s="6"/>
      <c r="D855" s="6"/>
      <c r="E855" s="6"/>
      <c r="F855" s="6"/>
      <c r="G855" s="6"/>
      <c r="H855" s="6"/>
      <c r="I855" s="6"/>
      <c r="J855" s="6"/>
      <c r="K855" s="6"/>
      <c r="L855" s="6"/>
      <c r="M855" s="6"/>
      <c r="N855" s="6"/>
      <c r="O855" s="6"/>
      <c r="P855" s="6"/>
      <c r="Q855" s="6"/>
      <c r="R855" s="6"/>
      <c r="S855" s="6"/>
      <c r="T855" s="6"/>
      <c r="U855" s="6"/>
      <c r="V855" s="6"/>
      <c r="W855" s="6"/>
      <c r="X855" s="6"/>
      <c r="Y855" s="6"/>
      <c r="Z855" s="6"/>
    </row>
    <row r="856" spans="1:26" x14ac:dyDescent="0.25">
      <c r="A856" s="6"/>
      <c r="B856" s="6"/>
      <c r="C856" s="6"/>
      <c r="D856" s="6"/>
      <c r="E856" s="6"/>
      <c r="F856" s="6"/>
      <c r="G856" s="6"/>
      <c r="H856" s="6"/>
      <c r="I856" s="6"/>
      <c r="J856" s="6"/>
      <c r="K856" s="6"/>
      <c r="L856" s="6"/>
      <c r="M856" s="6"/>
      <c r="N856" s="6"/>
      <c r="O856" s="6"/>
      <c r="P856" s="6"/>
      <c r="Q856" s="6"/>
      <c r="R856" s="6"/>
      <c r="S856" s="6"/>
      <c r="T856" s="6"/>
      <c r="U856" s="6"/>
      <c r="V856" s="6"/>
      <c r="W856" s="6"/>
      <c r="X856" s="6"/>
      <c r="Y856" s="6"/>
      <c r="Z856" s="6"/>
    </row>
    <row r="857" spans="1:26" x14ac:dyDescent="0.25">
      <c r="A857" s="6"/>
      <c r="B857" s="6"/>
      <c r="C857" s="6"/>
      <c r="D857" s="6"/>
      <c r="E857" s="6"/>
      <c r="F857" s="6"/>
      <c r="G857" s="6"/>
      <c r="H857" s="6"/>
      <c r="I857" s="6"/>
      <c r="J857" s="6"/>
      <c r="K857" s="6"/>
      <c r="L857" s="6"/>
      <c r="M857" s="6"/>
      <c r="N857" s="6"/>
      <c r="O857" s="6"/>
      <c r="P857" s="6"/>
      <c r="Q857" s="6"/>
      <c r="R857" s="6"/>
      <c r="S857" s="6"/>
      <c r="T857" s="6"/>
      <c r="U857" s="6"/>
      <c r="V857" s="6"/>
      <c r="W857" s="6"/>
      <c r="X857" s="6"/>
      <c r="Y857" s="6"/>
      <c r="Z857" s="6"/>
    </row>
    <row r="858" spans="1:26" x14ac:dyDescent="0.25">
      <c r="A858" s="6"/>
      <c r="B858" s="6"/>
      <c r="C858" s="6"/>
      <c r="D858" s="6"/>
      <c r="E858" s="6"/>
      <c r="F858" s="6"/>
      <c r="G858" s="6"/>
      <c r="H858" s="6"/>
      <c r="I858" s="6"/>
      <c r="J858" s="6"/>
      <c r="K858" s="6"/>
      <c r="L858" s="6"/>
      <c r="M858" s="6"/>
      <c r="N858" s="6"/>
      <c r="O858" s="6"/>
      <c r="P858" s="6"/>
      <c r="Q858" s="6"/>
      <c r="R858" s="6"/>
      <c r="S858" s="6"/>
      <c r="T858" s="6"/>
      <c r="U858" s="6"/>
      <c r="V858" s="6"/>
      <c r="W858" s="6"/>
      <c r="X858" s="6"/>
      <c r="Y858" s="6"/>
      <c r="Z858" s="6"/>
    </row>
    <row r="859" spans="1:26" x14ac:dyDescent="0.25">
      <c r="A859" s="6"/>
      <c r="B859" s="6"/>
      <c r="C859" s="6"/>
      <c r="D859" s="6"/>
      <c r="E859" s="6"/>
      <c r="F859" s="6"/>
      <c r="G859" s="6"/>
      <c r="H859" s="6"/>
      <c r="I859" s="6"/>
      <c r="J859" s="6"/>
      <c r="K859" s="6"/>
      <c r="L859" s="6"/>
      <c r="M859" s="6"/>
      <c r="N859" s="6"/>
      <c r="O859" s="6"/>
      <c r="P859" s="6"/>
      <c r="Q859" s="6"/>
      <c r="R859" s="6"/>
      <c r="S859" s="6"/>
      <c r="T859" s="6"/>
      <c r="U859" s="6"/>
      <c r="V859" s="6"/>
      <c r="W859" s="6"/>
      <c r="X859" s="6"/>
      <c r="Y859" s="6"/>
      <c r="Z859" s="6"/>
    </row>
    <row r="860" spans="1:26" x14ac:dyDescent="0.25">
      <c r="A860" s="6"/>
      <c r="B860" s="6"/>
      <c r="C860" s="6"/>
      <c r="D860" s="6"/>
      <c r="E860" s="6"/>
      <c r="F860" s="6"/>
      <c r="G860" s="6"/>
      <c r="H860" s="6"/>
      <c r="I860" s="6"/>
      <c r="J860" s="6"/>
      <c r="K860" s="6"/>
      <c r="L860" s="6"/>
      <c r="M860" s="6"/>
      <c r="N860" s="6"/>
      <c r="O860" s="6"/>
      <c r="P860" s="6"/>
      <c r="Q860" s="6"/>
      <c r="R860" s="6"/>
      <c r="S860" s="6"/>
      <c r="T860" s="6"/>
      <c r="U860" s="6"/>
      <c r="V860" s="6"/>
      <c r="W860" s="6"/>
      <c r="X860" s="6"/>
      <c r="Y860" s="6"/>
      <c r="Z860" s="6"/>
    </row>
    <row r="861" spans="1:26" x14ac:dyDescent="0.25">
      <c r="A861" s="6"/>
      <c r="B861" s="6"/>
      <c r="C861" s="6"/>
      <c r="D861" s="6"/>
      <c r="E861" s="6"/>
      <c r="F861" s="6"/>
      <c r="G861" s="6"/>
      <c r="H861" s="6"/>
      <c r="I861" s="6"/>
      <c r="J861" s="6"/>
      <c r="K861" s="6"/>
      <c r="L861" s="6"/>
      <c r="M861" s="6"/>
      <c r="N861" s="6"/>
      <c r="O861" s="6"/>
      <c r="P861" s="6"/>
      <c r="Q861" s="6"/>
      <c r="R861" s="6"/>
      <c r="S861" s="6"/>
      <c r="T861" s="6"/>
      <c r="U861" s="6"/>
      <c r="V861" s="6"/>
      <c r="W861" s="6"/>
      <c r="X861" s="6"/>
      <c r="Y861" s="6"/>
      <c r="Z861" s="6"/>
    </row>
    <row r="862" spans="1:26" x14ac:dyDescent="0.25">
      <c r="A862" s="6"/>
      <c r="B862" s="6"/>
      <c r="C862" s="6"/>
      <c r="D862" s="6"/>
      <c r="E862" s="6"/>
      <c r="F862" s="6"/>
      <c r="G862" s="6"/>
      <c r="H862" s="6"/>
      <c r="I862" s="6"/>
      <c r="J862" s="6"/>
      <c r="K862" s="6"/>
      <c r="L862" s="6"/>
      <c r="M862" s="6"/>
      <c r="N862" s="6"/>
      <c r="O862" s="6"/>
      <c r="P862" s="6"/>
      <c r="Q862" s="6"/>
      <c r="R862" s="6"/>
      <c r="S862" s="6"/>
      <c r="T862" s="6"/>
      <c r="U862" s="6"/>
      <c r="V862" s="6"/>
      <c r="W862" s="6"/>
      <c r="X862" s="6"/>
      <c r="Y862" s="6"/>
      <c r="Z862" s="6"/>
    </row>
    <row r="863" spans="1:26" x14ac:dyDescent="0.25">
      <c r="A863" s="6"/>
      <c r="B863" s="6"/>
      <c r="C863" s="6"/>
      <c r="D863" s="6"/>
      <c r="E863" s="6"/>
      <c r="F863" s="6"/>
      <c r="G863" s="6"/>
      <c r="H863" s="6"/>
      <c r="I863" s="6"/>
      <c r="J863" s="6"/>
      <c r="K863" s="6"/>
      <c r="L863" s="6"/>
      <c r="M863" s="6"/>
      <c r="N863" s="6"/>
      <c r="O863" s="6"/>
      <c r="P863" s="6"/>
      <c r="Q863" s="6"/>
      <c r="R863" s="6"/>
      <c r="S863" s="6"/>
      <c r="T863" s="6"/>
      <c r="U863" s="6"/>
      <c r="V863" s="6"/>
      <c r="W863" s="6"/>
      <c r="X863" s="6"/>
      <c r="Y863" s="6"/>
      <c r="Z863" s="6"/>
    </row>
    <row r="864" spans="1:26" x14ac:dyDescent="0.25">
      <c r="A864" s="6"/>
      <c r="B864" s="6"/>
      <c r="C864" s="6"/>
      <c r="D864" s="6"/>
      <c r="E864" s="6"/>
      <c r="F864" s="6"/>
      <c r="G864" s="6"/>
      <c r="H864" s="6"/>
      <c r="I864" s="6"/>
      <c r="J864" s="6"/>
      <c r="K864" s="6"/>
      <c r="L864" s="6"/>
      <c r="M864" s="6"/>
      <c r="N864" s="6"/>
      <c r="O864" s="6"/>
      <c r="P864" s="6"/>
      <c r="Q864" s="6"/>
      <c r="R864" s="6"/>
      <c r="S864" s="6"/>
      <c r="T864" s="6"/>
      <c r="U864" s="6"/>
      <c r="V864" s="6"/>
      <c r="W864" s="6"/>
      <c r="X864" s="6"/>
      <c r="Y864" s="6"/>
      <c r="Z864" s="6"/>
    </row>
    <row r="865" spans="1:26" x14ac:dyDescent="0.25">
      <c r="A865" s="6"/>
      <c r="B865" s="6"/>
      <c r="C865" s="6"/>
      <c r="D865" s="6"/>
      <c r="E865" s="6"/>
      <c r="F865" s="6"/>
      <c r="G865" s="6"/>
      <c r="H865" s="6"/>
      <c r="I865" s="6"/>
      <c r="J865" s="6"/>
      <c r="K865" s="6"/>
      <c r="L865" s="6"/>
      <c r="M865" s="6"/>
      <c r="N865" s="6"/>
      <c r="O865" s="6"/>
      <c r="P865" s="6"/>
      <c r="Q865" s="6"/>
      <c r="R865" s="6"/>
      <c r="S865" s="6"/>
      <c r="T865" s="6"/>
      <c r="U865" s="6"/>
      <c r="V865" s="6"/>
      <c r="W865" s="6"/>
      <c r="X865" s="6"/>
      <c r="Y865" s="6"/>
      <c r="Z865" s="6"/>
    </row>
    <row r="866" spans="1:26" x14ac:dyDescent="0.25">
      <c r="A866" s="6"/>
      <c r="B866" s="6"/>
      <c r="C866" s="6"/>
      <c r="D866" s="6"/>
      <c r="E866" s="6"/>
      <c r="F866" s="6"/>
      <c r="G866" s="6"/>
      <c r="H866" s="6"/>
      <c r="I866" s="6"/>
      <c r="J866" s="6"/>
      <c r="K866" s="6"/>
      <c r="L866" s="6"/>
      <c r="M866" s="6"/>
      <c r="N866" s="6"/>
      <c r="O866" s="6"/>
      <c r="P866" s="6"/>
      <c r="Q866" s="6"/>
      <c r="R866" s="6"/>
      <c r="S866" s="6"/>
      <c r="T866" s="6"/>
      <c r="U866" s="6"/>
      <c r="V866" s="6"/>
      <c r="W866" s="6"/>
      <c r="X866" s="6"/>
      <c r="Y866" s="6"/>
      <c r="Z866" s="6"/>
    </row>
    <row r="867" spans="1:26" x14ac:dyDescent="0.25">
      <c r="A867" s="6"/>
      <c r="B867" s="6"/>
      <c r="C867" s="6"/>
      <c r="D867" s="6"/>
      <c r="E867" s="6"/>
      <c r="F867" s="6"/>
      <c r="G867" s="6"/>
      <c r="H867" s="6"/>
      <c r="I867" s="6"/>
      <c r="J867" s="6"/>
      <c r="K867" s="6"/>
      <c r="L867" s="6"/>
      <c r="M867" s="6"/>
      <c r="N867" s="6"/>
      <c r="O867" s="6"/>
      <c r="P867" s="6"/>
      <c r="Q867" s="6"/>
      <c r="R867" s="6"/>
      <c r="S867" s="6"/>
      <c r="T867" s="6"/>
      <c r="U867" s="6"/>
      <c r="V867" s="6"/>
      <c r="W867" s="6"/>
      <c r="X867" s="6"/>
      <c r="Y867" s="6"/>
      <c r="Z867" s="6"/>
    </row>
    <row r="868" spans="1:26" x14ac:dyDescent="0.25">
      <c r="A868" s="6"/>
      <c r="B868" s="6"/>
      <c r="C868" s="6"/>
      <c r="D868" s="6"/>
      <c r="E868" s="6"/>
      <c r="F868" s="6"/>
      <c r="G868" s="6"/>
      <c r="H868" s="6"/>
      <c r="I868" s="6"/>
      <c r="J868" s="6"/>
      <c r="K868" s="6"/>
      <c r="L868" s="6"/>
      <c r="M868" s="6"/>
      <c r="N868" s="6"/>
      <c r="O868" s="6"/>
      <c r="P868" s="6"/>
      <c r="Q868" s="6"/>
      <c r="R868" s="6"/>
      <c r="S868" s="6"/>
      <c r="T868" s="6"/>
      <c r="U868" s="6"/>
      <c r="V868" s="6"/>
      <c r="W868" s="6"/>
      <c r="X868" s="6"/>
      <c r="Y868" s="6"/>
      <c r="Z868" s="6"/>
    </row>
    <row r="869" spans="1:26" x14ac:dyDescent="0.25">
      <c r="A869" s="6"/>
      <c r="B869" s="6"/>
      <c r="C869" s="6"/>
      <c r="D869" s="6"/>
      <c r="E869" s="6"/>
      <c r="F869" s="6"/>
      <c r="G869" s="6"/>
      <c r="H869" s="6"/>
      <c r="I869" s="6"/>
      <c r="J869" s="6"/>
      <c r="K869" s="6"/>
      <c r="L869" s="6"/>
      <c r="M869" s="6"/>
      <c r="N869" s="6"/>
      <c r="O869" s="6"/>
      <c r="P869" s="6"/>
      <c r="Q869" s="6"/>
      <c r="R869" s="6"/>
      <c r="S869" s="6"/>
      <c r="T869" s="6"/>
      <c r="U869" s="6"/>
      <c r="V869" s="6"/>
      <c r="W869" s="6"/>
      <c r="X869" s="6"/>
      <c r="Y869" s="6"/>
      <c r="Z869" s="6"/>
    </row>
    <row r="870" spans="1:26" x14ac:dyDescent="0.25">
      <c r="A870" s="6"/>
      <c r="B870" s="6"/>
      <c r="C870" s="6"/>
      <c r="D870" s="6"/>
      <c r="E870" s="6"/>
      <c r="F870" s="6"/>
      <c r="G870" s="6"/>
      <c r="H870" s="6"/>
      <c r="I870" s="6"/>
      <c r="J870" s="6"/>
      <c r="K870" s="6"/>
      <c r="L870" s="6"/>
      <c r="M870" s="6"/>
      <c r="N870" s="6"/>
      <c r="O870" s="6"/>
      <c r="P870" s="6"/>
      <c r="Q870" s="6"/>
      <c r="R870" s="6"/>
      <c r="S870" s="6"/>
      <c r="T870" s="6"/>
      <c r="U870" s="6"/>
      <c r="V870" s="6"/>
      <c r="W870" s="6"/>
      <c r="X870" s="6"/>
      <c r="Y870" s="6"/>
      <c r="Z870" s="6"/>
    </row>
    <row r="871" spans="1:26" x14ac:dyDescent="0.25">
      <c r="A871" s="6"/>
      <c r="B871" s="6"/>
      <c r="C871" s="6"/>
      <c r="D871" s="6"/>
      <c r="E871" s="6"/>
      <c r="F871" s="6"/>
      <c r="G871" s="6"/>
      <c r="H871" s="6"/>
      <c r="I871" s="6"/>
      <c r="J871" s="6"/>
      <c r="K871" s="6"/>
      <c r="L871" s="6"/>
      <c r="M871" s="6"/>
      <c r="N871" s="6"/>
      <c r="O871" s="6"/>
      <c r="P871" s="6"/>
      <c r="Q871" s="6"/>
      <c r="R871" s="6"/>
      <c r="S871" s="6"/>
      <c r="T871" s="6"/>
      <c r="U871" s="6"/>
      <c r="V871" s="6"/>
      <c r="W871" s="6"/>
      <c r="X871" s="6"/>
      <c r="Y871" s="6"/>
      <c r="Z871" s="6"/>
    </row>
    <row r="872" spans="1:26" x14ac:dyDescent="0.25">
      <c r="A872" s="6"/>
      <c r="B872" s="6"/>
      <c r="C872" s="6"/>
      <c r="D872" s="6"/>
      <c r="E872" s="6"/>
      <c r="F872" s="6"/>
      <c r="G872" s="6"/>
      <c r="H872" s="6"/>
      <c r="I872" s="6"/>
      <c r="J872" s="6"/>
      <c r="K872" s="6"/>
      <c r="L872" s="6"/>
      <c r="M872" s="6"/>
      <c r="N872" s="6"/>
      <c r="O872" s="6"/>
      <c r="P872" s="6"/>
      <c r="Q872" s="6"/>
      <c r="R872" s="6"/>
      <c r="S872" s="6"/>
      <c r="T872" s="6"/>
      <c r="U872" s="6"/>
      <c r="V872" s="6"/>
      <c r="W872" s="6"/>
      <c r="X872" s="6"/>
      <c r="Y872" s="6"/>
      <c r="Z872" s="6"/>
    </row>
    <row r="873" spans="1:26" x14ac:dyDescent="0.25">
      <c r="A873" s="6"/>
      <c r="B873" s="6"/>
      <c r="C873" s="6"/>
      <c r="D873" s="6"/>
      <c r="E873" s="6"/>
      <c r="F873" s="6"/>
      <c r="G873" s="6"/>
      <c r="H873" s="6"/>
      <c r="I873" s="6"/>
      <c r="J873" s="6"/>
      <c r="K873" s="6"/>
      <c r="L873" s="6"/>
      <c r="M873" s="6"/>
      <c r="N873" s="6"/>
      <c r="O873" s="6"/>
      <c r="P873" s="6"/>
      <c r="Q873" s="6"/>
      <c r="R873" s="6"/>
      <c r="S873" s="6"/>
      <c r="T873" s="6"/>
      <c r="U873" s="6"/>
      <c r="V873" s="6"/>
      <c r="W873" s="6"/>
      <c r="X873" s="6"/>
      <c r="Y873" s="6"/>
      <c r="Z873" s="6"/>
    </row>
    <row r="874" spans="1:26" x14ac:dyDescent="0.25">
      <c r="A874" s="6"/>
      <c r="B874" s="6"/>
      <c r="C874" s="6"/>
      <c r="D874" s="6"/>
      <c r="E874" s="6"/>
      <c r="F874" s="6"/>
      <c r="G874" s="6"/>
      <c r="H874" s="6"/>
      <c r="I874" s="6"/>
      <c r="J874" s="6"/>
      <c r="K874" s="6"/>
      <c r="L874" s="6"/>
      <c r="M874" s="6"/>
      <c r="N874" s="6"/>
      <c r="O874" s="6"/>
      <c r="P874" s="6"/>
      <c r="Q874" s="6"/>
      <c r="R874" s="6"/>
      <c r="S874" s="6"/>
      <c r="T874" s="6"/>
      <c r="U874" s="6"/>
      <c r="V874" s="6"/>
      <c r="W874" s="6"/>
      <c r="X874" s="6"/>
      <c r="Y874" s="6"/>
      <c r="Z874" s="6"/>
    </row>
    <row r="875" spans="1:26" x14ac:dyDescent="0.25">
      <c r="A875" s="6"/>
      <c r="B875" s="6"/>
      <c r="C875" s="6"/>
      <c r="D875" s="6"/>
      <c r="E875" s="6"/>
      <c r="F875" s="6"/>
      <c r="G875" s="6"/>
      <c r="H875" s="6"/>
      <c r="I875" s="6"/>
      <c r="J875" s="6"/>
      <c r="K875" s="6"/>
      <c r="L875" s="6"/>
      <c r="M875" s="6"/>
      <c r="N875" s="6"/>
      <c r="O875" s="6"/>
      <c r="P875" s="6"/>
      <c r="Q875" s="6"/>
      <c r="R875" s="6"/>
      <c r="S875" s="6"/>
      <c r="T875" s="6"/>
      <c r="U875" s="6"/>
      <c r="V875" s="6"/>
      <c r="W875" s="6"/>
      <c r="X875" s="6"/>
      <c r="Y875" s="6"/>
      <c r="Z875" s="6"/>
    </row>
    <row r="876" spans="1:26" x14ac:dyDescent="0.25">
      <c r="A876" s="6"/>
      <c r="B876" s="6"/>
      <c r="C876" s="6"/>
      <c r="D876" s="6"/>
      <c r="E876" s="6"/>
      <c r="F876" s="6"/>
      <c r="G876" s="6"/>
      <c r="H876" s="6"/>
      <c r="I876" s="6"/>
      <c r="J876" s="6"/>
      <c r="K876" s="6"/>
      <c r="L876" s="6"/>
      <c r="M876" s="6"/>
      <c r="N876" s="6"/>
      <c r="O876" s="6"/>
      <c r="P876" s="6"/>
      <c r="Q876" s="6"/>
      <c r="R876" s="6"/>
      <c r="S876" s="6"/>
      <c r="T876" s="6"/>
      <c r="U876" s="6"/>
      <c r="V876" s="6"/>
      <c r="W876" s="6"/>
      <c r="X876" s="6"/>
      <c r="Y876" s="6"/>
      <c r="Z876" s="6"/>
    </row>
    <row r="877" spans="1:26" x14ac:dyDescent="0.25">
      <c r="A877" s="6"/>
      <c r="B877" s="6"/>
      <c r="C877" s="6"/>
      <c r="D877" s="6"/>
      <c r="E877" s="6"/>
      <c r="F877" s="6"/>
      <c r="G877" s="6"/>
      <c r="H877" s="6"/>
      <c r="I877" s="6"/>
      <c r="J877" s="6"/>
      <c r="K877" s="6"/>
      <c r="L877" s="6"/>
      <c r="M877" s="6"/>
      <c r="N877" s="6"/>
      <c r="O877" s="6"/>
      <c r="P877" s="6"/>
      <c r="Q877" s="6"/>
      <c r="R877" s="6"/>
      <c r="S877" s="6"/>
      <c r="T877" s="6"/>
      <c r="U877" s="6"/>
      <c r="V877" s="6"/>
      <c r="W877" s="6"/>
      <c r="X877" s="6"/>
      <c r="Y877" s="6"/>
      <c r="Z877" s="6"/>
    </row>
    <row r="878" spans="1:26" x14ac:dyDescent="0.25">
      <c r="A878" s="6"/>
      <c r="B878" s="6"/>
      <c r="C878" s="6"/>
      <c r="D878" s="6"/>
      <c r="E878" s="6"/>
      <c r="F878" s="6"/>
      <c r="G878" s="6"/>
      <c r="H878" s="6"/>
      <c r="I878" s="6"/>
      <c r="J878" s="6"/>
      <c r="K878" s="6"/>
      <c r="L878" s="6"/>
      <c r="M878" s="6"/>
      <c r="N878" s="6"/>
      <c r="O878" s="6"/>
      <c r="P878" s="6"/>
      <c r="Q878" s="6"/>
      <c r="R878" s="6"/>
      <c r="S878" s="6"/>
      <c r="T878" s="6"/>
      <c r="U878" s="6"/>
      <c r="V878" s="6"/>
      <c r="W878" s="6"/>
      <c r="X878" s="6"/>
      <c r="Y878" s="6"/>
      <c r="Z878" s="6"/>
    </row>
    <row r="879" spans="1:26" x14ac:dyDescent="0.25">
      <c r="A879" s="6"/>
      <c r="B879" s="6"/>
      <c r="C879" s="6"/>
      <c r="D879" s="6"/>
      <c r="E879" s="6"/>
      <c r="F879" s="6"/>
      <c r="G879" s="6"/>
      <c r="H879" s="6"/>
      <c r="I879" s="6"/>
      <c r="J879" s="6"/>
      <c r="K879" s="6"/>
      <c r="L879" s="6"/>
      <c r="M879" s="6"/>
      <c r="N879" s="6"/>
      <c r="O879" s="6"/>
      <c r="P879" s="6"/>
      <c r="Q879" s="6"/>
      <c r="R879" s="6"/>
      <c r="S879" s="6"/>
      <c r="T879" s="6"/>
      <c r="U879" s="6"/>
      <c r="V879" s="6"/>
      <c r="W879" s="6"/>
      <c r="X879" s="6"/>
      <c r="Y879" s="6"/>
      <c r="Z879" s="6"/>
    </row>
    <row r="880" spans="1:26" x14ac:dyDescent="0.25">
      <c r="A880" s="6"/>
      <c r="B880" s="6"/>
      <c r="C880" s="6"/>
      <c r="D880" s="6"/>
      <c r="E880" s="6"/>
      <c r="F880" s="6"/>
      <c r="G880" s="6"/>
      <c r="H880" s="6"/>
      <c r="I880" s="6"/>
      <c r="J880" s="6"/>
      <c r="K880" s="6"/>
      <c r="L880" s="6"/>
      <c r="M880" s="6"/>
      <c r="N880" s="6"/>
      <c r="O880" s="6"/>
      <c r="P880" s="6"/>
      <c r="Q880" s="6"/>
      <c r="R880" s="6"/>
      <c r="S880" s="6"/>
      <c r="T880" s="6"/>
      <c r="U880" s="6"/>
      <c r="V880" s="6"/>
      <c r="W880" s="6"/>
      <c r="X880" s="6"/>
      <c r="Y880" s="6"/>
      <c r="Z880" s="6"/>
    </row>
    <row r="881" spans="1:26" x14ac:dyDescent="0.25">
      <c r="A881" s="6"/>
      <c r="B881" s="6"/>
      <c r="C881" s="6"/>
      <c r="D881" s="6"/>
      <c r="E881" s="6"/>
      <c r="F881" s="6"/>
      <c r="G881" s="6"/>
      <c r="H881" s="6"/>
      <c r="I881" s="6"/>
      <c r="J881" s="6"/>
      <c r="K881" s="6"/>
      <c r="L881" s="6"/>
      <c r="M881" s="6"/>
      <c r="N881" s="6"/>
      <c r="O881" s="6"/>
      <c r="P881" s="6"/>
      <c r="Q881" s="6"/>
      <c r="R881" s="6"/>
      <c r="S881" s="6"/>
      <c r="T881" s="6"/>
      <c r="U881" s="6"/>
      <c r="V881" s="6"/>
      <c r="W881" s="6"/>
      <c r="X881" s="6"/>
      <c r="Y881" s="6"/>
      <c r="Z881" s="6"/>
    </row>
    <row r="882" spans="1:26" x14ac:dyDescent="0.25">
      <c r="A882" s="6"/>
      <c r="B882" s="6"/>
      <c r="C882" s="6"/>
      <c r="D882" s="6"/>
      <c r="E882" s="6"/>
      <c r="F882" s="6"/>
      <c r="G882" s="6"/>
      <c r="H882" s="6"/>
      <c r="I882" s="6"/>
      <c r="J882" s="6"/>
      <c r="K882" s="6"/>
      <c r="L882" s="6"/>
      <c r="M882" s="6"/>
      <c r="N882" s="6"/>
      <c r="O882" s="6"/>
      <c r="P882" s="6"/>
      <c r="Q882" s="6"/>
      <c r="R882" s="6"/>
      <c r="S882" s="6"/>
      <c r="T882" s="6"/>
      <c r="U882" s="6"/>
      <c r="V882" s="6"/>
      <c r="W882" s="6"/>
      <c r="X882" s="6"/>
      <c r="Y882" s="6"/>
      <c r="Z882" s="6"/>
    </row>
    <row r="883" spans="1:26" x14ac:dyDescent="0.25">
      <c r="A883" s="6"/>
      <c r="B883" s="6"/>
      <c r="C883" s="6"/>
      <c r="D883" s="6"/>
      <c r="E883" s="6"/>
      <c r="F883" s="6"/>
      <c r="G883" s="6"/>
      <c r="H883" s="6"/>
      <c r="I883" s="6"/>
      <c r="J883" s="6"/>
      <c r="K883" s="6"/>
      <c r="L883" s="6"/>
      <c r="M883" s="6"/>
      <c r="N883" s="6"/>
      <c r="O883" s="6"/>
      <c r="P883" s="6"/>
      <c r="Q883" s="6"/>
      <c r="R883" s="6"/>
      <c r="S883" s="6"/>
      <c r="T883" s="6"/>
      <c r="U883" s="6"/>
      <c r="V883" s="6"/>
      <c r="W883" s="6"/>
      <c r="X883" s="6"/>
      <c r="Y883" s="6"/>
      <c r="Z883" s="6"/>
    </row>
    <row r="884" spans="1:26" x14ac:dyDescent="0.25">
      <c r="A884" s="6"/>
      <c r="B884" s="6"/>
      <c r="C884" s="6"/>
      <c r="D884" s="6"/>
      <c r="E884" s="6"/>
      <c r="F884" s="6"/>
      <c r="G884" s="6"/>
      <c r="H884" s="6"/>
      <c r="I884" s="6"/>
      <c r="J884" s="6"/>
      <c r="K884" s="6"/>
      <c r="L884" s="6"/>
      <c r="M884" s="6"/>
      <c r="N884" s="6"/>
      <c r="O884" s="6"/>
      <c r="P884" s="6"/>
      <c r="Q884" s="6"/>
      <c r="R884" s="6"/>
      <c r="S884" s="6"/>
      <c r="T884" s="6"/>
      <c r="U884" s="6"/>
      <c r="V884" s="6"/>
      <c r="W884" s="6"/>
      <c r="X884" s="6"/>
      <c r="Y884" s="6"/>
      <c r="Z884" s="6"/>
    </row>
    <row r="885" spans="1:26" x14ac:dyDescent="0.25">
      <c r="A885" s="6"/>
      <c r="B885" s="6"/>
      <c r="C885" s="6"/>
      <c r="D885" s="6"/>
      <c r="E885" s="6"/>
      <c r="F885" s="6"/>
      <c r="G885" s="6"/>
      <c r="H885" s="6"/>
      <c r="I885" s="6"/>
      <c r="J885" s="6"/>
      <c r="K885" s="6"/>
      <c r="L885" s="6"/>
      <c r="M885" s="6"/>
      <c r="N885" s="6"/>
      <c r="O885" s="6"/>
      <c r="P885" s="6"/>
      <c r="Q885" s="6"/>
      <c r="R885" s="6"/>
      <c r="S885" s="6"/>
      <c r="T885" s="6"/>
      <c r="U885" s="6"/>
      <c r="V885" s="6"/>
      <c r="W885" s="6"/>
      <c r="X885" s="6"/>
      <c r="Y885" s="6"/>
      <c r="Z885" s="6"/>
    </row>
    <row r="886" spans="1:26" x14ac:dyDescent="0.25">
      <c r="A886" s="6"/>
      <c r="B886" s="6"/>
      <c r="C886" s="6"/>
      <c r="D886" s="6"/>
      <c r="E886" s="6"/>
      <c r="F886" s="6"/>
      <c r="G886" s="6"/>
      <c r="H886" s="6"/>
      <c r="I886" s="6"/>
      <c r="J886" s="6"/>
      <c r="K886" s="6"/>
      <c r="L886" s="6"/>
      <c r="M886" s="6"/>
      <c r="N886" s="6"/>
      <c r="O886" s="6"/>
      <c r="P886" s="6"/>
      <c r="Q886" s="6"/>
      <c r="R886" s="6"/>
      <c r="S886" s="6"/>
      <c r="T886" s="6"/>
      <c r="U886" s="6"/>
      <c r="V886" s="6"/>
      <c r="W886" s="6"/>
      <c r="X886" s="6"/>
      <c r="Y886" s="6"/>
      <c r="Z886" s="6"/>
    </row>
    <row r="887" spans="1:26" x14ac:dyDescent="0.25">
      <c r="A887" s="6"/>
      <c r="B887" s="6"/>
      <c r="C887" s="6"/>
      <c r="D887" s="6"/>
      <c r="E887" s="6"/>
      <c r="F887" s="6"/>
      <c r="G887" s="6"/>
      <c r="H887" s="6"/>
      <c r="I887" s="6"/>
      <c r="J887" s="6"/>
      <c r="K887" s="6"/>
      <c r="L887" s="6"/>
      <c r="M887" s="6"/>
      <c r="N887" s="6"/>
      <c r="O887" s="6"/>
      <c r="P887" s="6"/>
      <c r="Q887" s="6"/>
      <c r="R887" s="6"/>
      <c r="S887" s="6"/>
      <c r="T887" s="6"/>
      <c r="U887" s="6"/>
      <c r="V887" s="6"/>
      <c r="W887" s="6"/>
      <c r="X887" s="6"/>
      <c r="Y887" s="6"/>
      <c r="Z887" s="6"/>
    </row>
    <row r="888" spans="1:26" x14ac:dyDescent="0.25">
      <c r="A888" s="6"/>
      <c r="B888" s="6"/>
      <c r="C888" s="6"/>
      <c r="D888" s="6"/>
      <c r="E888" s="6"/>
      <c r="F888" s="6"/>
      <c r="G888" s="6"/>
      <c r="H888" s="6"/>
      <c r="I888" s="6"/>
      <c r="J888" s="6"/>
      <c r="K888" s="6"/>
      <c r="L888" s="6"/>
      <c r="M888" s="6"/>
      <c r="N888" s="6"/>
      <c r="O888" s="6"/>
      <c r="P888" s="6"/>
      <c r="Q888" s="6"/>
      <c r="R888" s="6"/>
      <c r="S888" s="6"/>
      <c r="T888" s="6"/>
      <c r="U888" s="6"/>
      <c r="V888" s="6"/>
      <c r="W888" s="6"/>
      <c r="X888" s="6"/>
      <c r="Y888" s="6"/>
      <c r="Z888" s="6"/>
    </row>
    <row r="889" spans="1:26" x14ac:dyDescent="0.25">
      <c r="A889" s="6"/>
      <c r="B889" s="6"/>
      <c r="C889" s="6"/>
      <c r="D889" s="6"/>
      <c r="E889" s="6"/>
      <c r="F889" s="6"/>
      <c r="G889" s="6"/>
      <c r="H889" s="6"/>
      <c r="I889" s="6"/>
      <c r="J889" s="6"/>
      <c r="K889" s="6"/>
      <c r="L889" s="6"/>
      <c r="M889" s="6"/>
      <c r="N889" s="6"/>
      <c r="O889" s="6"/>
      <c r="P889" s="6"/>
      <c r="Q889" s="6"/>
      <c r="R889" s="6"/>
      <c r="S889" s="6"/>
      <c r="T889" s="6"/>
      <c r="U889" s="6"/>
      <c r="V889" s="6"/>
      <c r="W889" s="6"/>
      <c r="X889" s="6"/>
      <c r="Y889" s="6"/>
      <c r="Z889" s="6"/>
    </row>
    <row r="890" spans="1:26" x14ac:dyDescent="0.25">
      <c r="A890" s="6"/>
      <c r="B890" s="6"/>
      <c r="C890" s="6"/>
      <c r="D890" s="6"/>
      <c r="E890" s="6"/>
      <c r="F890" s="6"/>
      <c r="G890" s="6"/>
      <c r="H890" s="6"/>
      <c r="I890" s="6"/>
      <c r="J890" s="6"/>
      <c r="K890" s="6"/>
      <c r="L890" s="6"/>
      <c r="M890" s="6"/>
      <c r="N890" s="6"/>
      <c r="O890" s="6"/>
      <c r="P890" s="6"/>
      <c r="Q890" s="6"/>
      <c r="R890" s="6"/>
      <c r="S890" s="6"/>
      <c r="T890" s="6"/>
      <c r="U890" s="6"/>
      <c r="V890" s="6"/>
      <c r="W890" s="6"/>
      <c r="X890" s="6"/>
      <c r="Y890" s="6"/>
      <c r="Z890" s="6"/>
    </row>
    <row r="891" spans="1:26" x14ac:dyDescent="0.25">
      <c r="A891" s="6"/>
      <c r="B891" s="6"/>
      <c r="C891" s="6"/>
      <c r="D891" s="6"/>
      <c r="E891" s="6"/>
      <c r="F891" s="6"/>
      <c r="G891" s="6"/>
      <c r="H891" s="6"/>
      <c r="I891" s="6"/>
      <c r="J891" s="6"/>
      <c r="K891" s="6"/>
      <c r="L891" s="6"/>
      <c r="M891" s="6"/>
      <c r="N891" s="6"/>
      <c r="O891" s="6"/>
      <c r="P891" s="6"/>
      <c r="Q891" s="6"/>
      <c r="R891" s="6"/>
      <c r="S891" s="6"/>
      <c r="T891" s="6"/>
      <c r="U891" s="6"/>
      <c r="V891" s="6"/>
      <c r="W891" s="6"/>
      <c r="X891" s="6"/>
      <c r="Y891" s="6"/>
      <c r="Z891" s="6"/>
    </row>
    <row r="892" spans="1:26" x14ac:dyDescent="0.25">
      <c r="A892" s="6"/>
      <c r="B892" s="6"/>
      <c r="C892" s="6"/>
      <c r="D892" s="6"/>
      <c r="E892" s="6"/>
      <c r="F892" s="6"/>
      <c r="G892" s="6"/>
      <c r="H892" s="6"/>
      <c r="I892" s="6"/>
      <c r="J892" s="6"/>
      <c r="K892" s="6"/>
      <c r="L892" s="6"/>
      <c r="M892" s="6"/>
      <c r="N892" s="6"/>
      <c r="O892" s="6"/>
      <c r="P892" s="6"/>
      <c r="Q892" s="6"/>
      <c r="R892" s="6"/>
      <c r="S892" s="6"/>
      <c r="T892" s="6"/>
      <c r="U892" s="6"/>
      <c r="V892" s="6"/>
      <c r="W892" s="6"/>
      <c r="X892" s="6"/>
      <c r="Y892" s="6"/>
      <c r="Z892" s="6"/>
    </row>
    <row r="893" spans="1:26" x14ac:dyDescent="0.25">
      <c r="A893" s="6"/>
      <c r="B893" s="6"/>
      <c r="C893" s="6"/>
      <c r="D893" s="6"/>
      <c r="E893" s="6"/>
      <c r="F893" s="6"/>
      <c r="G893" s="6"/>
      <c r="H893" s="6"/>
      <c r="I893" s="6"/>
      <c r="J893" s="6"/>
      <c r="K893" s="6"/>
      <c r="L893" s="6"/>
      <c r="M893" s="6"/>
      <c r="N893" s="6"/>
      <c r="O893" s="6"/>
      <c r="P893" s="6"/>
      <c r="Q893" s="6"/>
      <c r="R893" s="6"/>
      <c r="S893" s="6"/>
      <c r="T893" s="6"/>
      <c r="U893" s="6"/>
      <c r="V893" s="6"/>
      <c r="W893" s="6"/>
      <c r="X893" s="6"/>
      <c r="Y893" s="6"/>
      <c r="Z893" s="6"/>
    </row>
    <row r="894" spans="1:26" x14ac:dyDescent="0.25">
      <c r="A894" s="6"/>
      <c r="B894" s="6"/>
      <c r="C894" s="6"/>
      <c r="D894" s="6"/>
      <c r="E894" s="6"/>
      <c r="F894" s="6"/>
      <c r="G894" s="6"/>
      <c r="H894" s="6"/>
      <c r="I894" s="6"/>
      <c r="J894" s="6"/>
      <c r="K894" s="6"/>
      <c r="L894" s="6"/>
      <c r="M894" s="6"/>
      <c r="N894" s="6"/>
      <c r="O894" s="6"/>
      <c r="P894" s="6"/>
      <c r="Q894" s="6"/>
      <c r="R894" s="6"/>
      <c r="S894" s="6"/>
      <c r="T894" s="6"/>
      <c r="U894" s="6"/>
      <c r="V894" s="6"/>
      <c r="W894" s="6"/>
      <c r="X894" s="6"/>
      <c r="Y894" s="6"/>
      <c r="Z894" s="6"/>
    </row>
    <row r="895" spans="1:26" x14ac:dyDescent="0.25">
      <c r="A895" s="6"/>
      <c r="B895" s="6"/>
      <c r="C895" s="6"/>
      <c r="D895" s="6"/>
      <c r="E895" s="6"/>
      <c r="F895" s="6"/>
      <c r="G895" s="6"/>
      <c r="H895" s="6"/>
      <c r="I895" s="6"/>
      <c r="J895" s="6"/>
      <c r="K895" s="6"/>
      <c r="L895" s="6"/>
      <c r="M895" s="6"/>
      <c r="N895" s="6"/>
      <c r="O895" s="6"/>
      <c r="P895" s="6"/>
      <c r="Q895" s="6"/>
      <c r="R895" s="6"/>
      <c r="S895" s="6"/>
      <c r="T895" s="6"/>
      <c r="U895" s="6"/>
      <c r="V895" s="6"/>
      <c r="W895" s="6"/>
      <c r="X895" s="6"/>
      <c r="Y895" s="6"/>
      <c r="Z895" s="6"/>
    </row>
    <row r="896" spans="1:26" x14ac:dyDescent="0.25">
      <c r="A896" s="6"/>
      <c r="B896" s="6"/>
      <c r="C896" s="6"/>
      <c r="D896" s="6"/>
      <c r="E896" s="6"/>
      <c r="F896" s="6"/>
      <c r="G896" s="6"/>
      <c r="H896" s="6"/>
      <c r="I896" s="6"/>
      <c r="J896" s="6"/>
      <c r="K896" s="6"/>
      <c r="L896" s="6"/>
      <c r="M896" s="6"/>
      <c r="N896" s="6"/>
      <c r="O896" s="6"/>
      <c r="P896" s="6"/>
      <c r="Q896" s="6"/>
      <c r="R896" s="6"/>
      <c r="S896" s="6"/>
      <c r="T896" s="6"/>
      <c r="U896" s="6"/>
      <c r="V896" s="6"/>
      <c r="W896" s="6"/>
      <c r="X896" s="6"/>
      <c r="Y896" s="6"/>
      <c r="Z896" s="6"/>
    </row>
    <row r="897" spans="1:26" x14ac:dyDescent="0.25">
      <c r="A897" s="6"/>
      <c r="B897" s="6"/>
      <c r="C897" s="6"/>
      <c r="D897" s="6"/>
      <c r="E897" s="6"/>
      <c r="F897" s="6"/>
      <c r="G897" s="6"/>
      <c r="H897" s="6"/>
      <c r="I897" s="6"/>
      <c r="J897" s="6"/>
      <c r="K897" s="6"/>
      <c r="L897" s="6"/>
      <c r="M897" s="6"/>
      <c r="N897" s="6"/>
      <c r="O897" s="6"/>
      <c r="P897" s="6"/>
      <c r="Q897" s="6"/>
      <c r="R897" s="6"/>
      <c r="S897" s="6"/>
      <c r="T897" s="6"/>
      <c r="U897" s="6"/>
      <c r="V897" s="6"/>
      <c r="W897" s="6"/>
      <c r="X897" s="6"/>
      <c r="Y897" s="6"/>
      <c r="Z897" s="6"/>
    </row>
    <row r="898" spans="1:26" x14ac:dyDescent="0.25">
      <c r="A898" s="6"/>
      <c r="B898" s="6"/>
      <c r="C898" s="6"/>
      <c r="D898" s="6"/>
      <c r="E898" s="6"/>
      <c r="F898" s="6"/>
      <c r="G898" s="6"/>
      <c r="H898" s="6"/>
      <c r="I898" s="6"/>
      <c r="J898" s="6"/>
      <c r="K898" s="6"/>
      <c r="L898" s="6"/>
      <c r="M898" s="6"/>
      <c r="N898" s="6"/>
      <c r="O898" s="6"/>
      <c r="P898" s="6"/>
      <c r="Q898" s="6"/>
      <c r="R898" s="6"/>
      <c r="S898" s="6"/>
      <c r="T898" s="6"/>
      <c r="U898" s="6"/>
      <c r="V898" s="6"/>
      <c r="W898" s="6"/>
      <c r="X898" s="6"/>
      <c r="Y898" s="6"/>
      <c r="Z898" s="6"/>
    </row>
    <row r="899" spans="1:26" x14ac:dyDescent="0.25">
      <c r="A899" s="6"/>
      <c r="B899" s="6"/>
      <c r="C899" s="6"/>
      <c r="D899" s="6"/>
      <c r="E899" s="6"/>
      <c r="F899" s="6"/>
      <c r="G899" s="6"/>
      <c r="H899" s="6"/>
      <c r="I899" s="6"/>
      <c r="J899" s="6"/>
      <c r="K899" s="6"/>
      <c r="L899" s="6"/>
      <c r="M899" s="6"/>
      <c r="N899" s="6"/>
      <c r="O899" s="6"/>
      <c r="P899" s="6"/>
      <c r="Q899" s="6"/>
      <c r="R899" s="6"/>
      <c r="S899" s="6"/>
      <c r="T899" s="6"/>
      <c r="U899" s="6"/>
      <c r="V899" s="6"/>
      <c r="W899" s="6"/>
      <c r="X899" s="6"/>
      <c r="Y899" s="6"/>
      <c r="Z899" s="6"/>
    </row>
    <row r="900" spans="1:26" x14ac:dyDescent="0.25">
      <c r="A900" s="6"/>
      <c r="B900" s="6"/>
      <c r="C900" s="6"/>
      <c r="D900" s="6"/>
      <c r="E900" s="6"/>
      <c r="F900" s="6"/>
      <c r="G900" s="6"/>
      <c r="H900" s="6"/>
      <c r="I900" s="6"/>
      <c r="J900" s="6"/>
      <c r="K900" s="6"/>
      <c r="L900" s="6"/>
      <c r="M900" s="6"/>
      <c r="N900" s="6"/>
      <c r="O900" s="6"/>
      <c r="P900" s="6"/>
      <c r="Q900" s="6"/>
      <c r="R900" s="6"/>
      <c r="S900" s="6"/>
      <c r="T900" s="6"/>
      <c r="U900" s="6"/>
      <c r="V900" s="6"/>
      <c r="W900" s="6"/>
      <c r="X900" s="6"/>
      <c r="Y900" s="6"/>
      <c r="Z900" s="6"/>
    </row>
    <row r="901" spans="1:26" x14ac:dyDescent="0.25">
      <c r="A901" s="6"/>
      <c r="B901" s="6"/>
      <c r="C901" s="6"/>
      <c r="D901" s="6"/>
      <c r="E901" s="6"/>
      <c r="F901" s="6"/>
      <c r="G901" s="6"/>
      <c r="H901" s="6"/>
      <c r="I901" s="6"/>
      <c r="J901" s="6"/>
      <c r="K901" s="6"/>
      <c r="L901" s="6"/>
      <c r="M901" s="6"/>
      <c r="N901" s="6"/>
      <c r="O901" s="6"/>
      <c r="P901" s="6"/>
      <c r="Q901" s="6"/>
      <c r="R901" s="6"/>
      <c r="S901" s="6"/>
      <c r="T901" s="6"/>
      <c r="U901" s="6"/>
      <c r="V901" s="6"/>
      <c r="W901" s="6"/>
      <c r="X901" s="6"/>
      <c r="Y901" s="6"/>
      <c r="Z901" s="6"/>
    </row>
    <row r="902" spans="1:26" x14ac:dyDescent="0.25">
      <c r="A902" s="6"/>
      <c r="B902" s="6"/>
      <c r="C902" s="6"/>
      <c r="D902" s="6"/>
      <c r="E902" s="6"/>
      <c r="F902" s="6"/>
      <c r="G902" s="6"/>
      <c r="H902" s="6"/>
      <c r="I902" s="6"/>
      <c r="J902" s="6"/>
      <c r="K902" s="6"/>
      <c r="L902" s="6"/>
      <c r="M902" s="6"/>
      <c r="N902" s="6"/>
      <c r="O902" s="6"/>
      <c r="P902" s="6"/>
      <c r="Q902" s="6"/>
      <c r="R902" s="6"/>
      <c r="S902" s="6"/>
      <c r="T902" s="6"/>
      <c r="U902" s="6"/>
      <c r="V902" s="6"/>
      <c r="W902" s="6"/>
      <c r="X902" s="6"/>
      <c r="Y902" s="6"/>
      <c r="Z902" s="6"/>
    </row>
    <row r="903" spans="1:26" x14ac:dyDescent="0.25">
      <c r="A903" s="6"/>
      <c r="B903" s="6"/>
      <c r="C903" s="6"/>
      <c r="D903" s="6"/>
      <c r="E903" s="6"/>
      <c r="F903" s="6"/>
      <c r="G903" s="6"/>
      <c r="H903" s="6"/>
      <c r="I903" s="6"/>
      <c r="J903" s="6"/>
      <c r="K903" s="6"/>
      <c r="L903" s="6"/>
      <c r="M903" s="6"/>
      <c r="N903" s="6"/>
      <c r="O903" s="6"/>
      <c r="P903" s="6"/>
      <c r="Q903" s="6"/>
      <c r="R903" s="6"/>
      <c r="S903" s="6"/>
      <c r="T903" s="6"/>
      <c r="U903" s="6"/>
      <c r="V903" s="6"/>
      <c r="W903" s="6"/>
      <c r="X903" s="6"/>
      <c r="Y903" s="6"/>
      <c r="Z903" s="6"/>
    </row>
    <row r="904" spans="1:26" x14ac:dyDescent="0.25">
      <c r="A904" s="6"/>
      <c r="B904" s="6"/>
      <c r="C904" s="6"/>
      <c r="D904" s="6"/>
      <c r="E904" s="6"/>
      <c r="F904" s="6"/>
      <c r="G904" s="6"/>
      <c r="H904" s="6"/>
      <c r="I904" s="6"/>
      <c r="J904" s="6"/>
      <c r="K904" s="6"/>
      <c r="L904" s="6"/>
      <c r="M904" s="6"/>
      <c r="N904" s="6"/>
      <c r="O904" s="6"/>
      <c r="P904" s="6"/>
      <c r="Q904" s="6"/>
      <c r="R904" s="6"/>
      <c r="S904" s="6"/>
      <c r="T904" s="6"/>
      <c r="U904" s="6"/>
      <c r="V904" s="6"/>
      <c r="W904" s="6"/>
      <c r="X904" s="6"/>
      <c r="Y904" s="6"/>
      <c r="Z904" s="6"/>
    </row>
    <row r="905" spans="1:26" x14ac:dyDescent="0.25">
      <c r="A905" s="6"/>
      <c r="B905" s="6"/>
      <c r="C905" s="6"/>
      <c r="D905" s="6"/>
      <c r="E905" s="6"/>
      <c r="F905" s="6"/>
      <c r="G905" s="6"/>
      <c r="H905" s="6"/>
      <c r="I905" s="6"/>
      <c r="J905" s="6"/>
      <c r="K905" s="6"/>
      <c r="L905" s="6"/>
      <c r="M905" s="6"/>
      <c r="N905" s="6"/>
      <c r="O905" s="6"/>
      <c r="P905" s="6"/>
      <c r="Q905" s="6"/>
      <c r="R905" s="6"/>
      <c r="S905" s="6"/>
      <c r="T905" s="6"/>
      <c r="U905" s="6"/>
      <c r="V905" s="6"/>
      <c r="W905" s="6"/>
      <c r="X905" s="6"/>
      <c r="Y905" s="6"/>
      <c r="Z905" s="6"/>
    </row>
    <row r="906" spans="1:26" x14ac:dyDescent="0.25">
      <c r="A906" s="6"/>
      <c r="B906" s="6"/>
      <c r="C906" s="6"/>
      <c r="D906" s="6"/>
      <c r="E906" s="6"/>
      <c r="F906" s="6"/>
      <c r="G906" s="6"/>
      <c r="H906" s="6"/>
      <c r="I906" s="6"/>
      <c r="J906" s="6"/>
      <c r="K906" s="6"/>
      <c r="L906" s="6"/>
      <c r="M906" s="6"/>
      <c r="N906" s="6"/>
      <c r="O906" s="6"/>
      <c r="P906" s="6"/>
      <c r="Q906" s="6"/>
      <c r="R906" s="6"/>
      <c r="S906" s="6"/>
      <c r="T906" s="6"/>
      <c r="U906" s="6"/>
      <c r="V906" s="6"/>
      <c r="W906" s="6"/>
      <c r="X906" s="6"/>
      <c r="Y906" s="6"/>
      <c r="Z906" s="6"/>
    </row>
    <row r="907" spans="1:26" x14ac:dyDescent="0.25">
      <c r="A907" s="6"/>
      <c r="B907" s="6"/>
      <c r="C907" s="6"/>
      <c r="D907" s="6"/>
      <c r="E907" s="6"/>
      <c r="F907" s="6"/>
      <c r="G907" s="6"/>
      <c r="H907" s="6"/>
      <c r="I907" s="6"/>
      <c r="J907" s="6"/>
      <c r="K907" s="6"/>
      <c r="L907" s="6"/>
      <c r="M907" s="6"/>
      <c r="N907" s="6"/>
      <c r="O907" s="6"/>
      <c r="P907" s="6"/>
      <c r="Q907" s="6"/>
      <c r="R907" s="6"/>
      <c r="S907" s="6"/>
      <c r="T907" s="6"/>
      <c r="U907" s="6"/>
      <c r="V907" s="6"/>
      <c r="W907" s="6"/>
      <c r="X907" s="6"/>
      <c r="Y907" s="6"/>
      <c r="Z907" s="6"/>
    </row>
    <row r="908" spans="1:26" x14ac:dyDescent="0.25">
      <c r="A908" s="6"/>
      <c r="B908" s="6"/>
      <c r="C908" s="6"/>
      <c r="D908" s="6"/>
      <c r="E908" s="6"/>
      <c r="F908" s="6"/>
      <c r="G908" s="6"/>
      <c r="H908" s="6"/>
      <c r="I908" s="6"/>
      <c r="J908" s="6"/>
      <c r="K908" s="6"/>
      <c r="L908" s="6"/>
      <c r="M908" s="6"/>
      <c r="N908" s="6"/>
      <c r="O908" s="6"/>
      <c r="P908" s="6"/>
      <c r="Q908" s="6"/>
      <c r="R908" s="6"/>
      <c r="S908" s="6"/>
      <c r="T908" s="6"/>
      <c r="U908" s="6"/>
      <c r="V908" s="6"/>
      <c r="W908" s="6"/>
      <c r="X908" s="6"/>
      <c r="Y908" s="6"/>
      <c r="Z908" s="6"/>
    </row>
    <row r="909" spans="1:26" x14ac:dyDescent="0.25">
      <c r="A909" s="6"/>
      <c r="B909" s="6"/>
      <c r="C909" s="6"/>
      <c r="D909" s="6"/>
      <c r="E909" s="6"/>
      <c r="F909" s="6"/>
      <c r="G909" s="6"/>
      <c r="H909" s="6"/>
      <c r="I909" s="6"/>
      <c r="J909" s="6"/>
      <c r="K909" s="6"/>
      <c r="L909" s="6"/>
      <c r="M909" s="6"/>
      <c r="N909" s="6"/>
      <c r="O909" s="6"/>
      <c r="P909" s="6"/>
      <c r="Q909" s="6"/>
      <c r="R909" s="6"/>
      <c r="S909" s="6"/>
      <c r="T909" s="6"/>
      <c r="U909" s="6"/>
      <c r="V909" s="6"/>
      <c r="W909" s="6"/>
      <c r="X909" s="6"/>
      <c r="Y909" s="6"/>
      <c r="Z909" s="6"/>
    </row>
    <row r="910" spans="1:26" x14ac:dyDescent="0.25">
      <c r="A910" s="6"/>
      <c r="B910" s="6"/>
      <c r="C910" s="6"/>
      <c r="D910" s="6"/>
      <c r="E910" s="6"/>
      <c r="F910" s="6"/>
      <c r="G910" s="6"/>
      <c r="H910" s="6"/>
      <c r="I910" s="6"/>
      <c r="J910" s="6"/>
      <c r="K910" s="6"/>
      <c r="L910" s="6"/>
      <c r="M910" s="6"/>
      <c r="N910" s="6"/>
      <c r="O910" s="6"/>
      <c r="P910" s="6"/>
      <c r="Q910" s="6"/>
      <c r="R910" s="6"/>
      <c r="S910" s="6"/>
      <c r="T910" s="6"/>
      <c r="U910" s="6"/>
      <c r="V910" s="6"/>
      <c r="W910" s="6"/>
      <c r="X910" s="6"/>
      <c r="Y910" s="6"/>
      <c r="Z910" s="6"/>
    </row>
    <row r="911" spans="1:26" x14ac:dyDescent="0.25">
      <c r="A911" s="6"/>
      <c r="B911" s="6"/>
      <c r="C911" s="6"/>
      <c r="D911" s="6"/>
      <c r="E911" s="6"/>
      <c r="F911" s="6"/>
      <c r="G911" s="6"/>
      <c r="H911" s="6"/>
      <c r="I911" s="6"/>
      <c r="J911" s="6"/>
      <c r="K911" s="6"/>
      <c r="L911" s="6"/>
      <c r="M911" s="6"/>
      <c r="N911" s="6"/>
      <c r="O911" s="6"/>
      <c r="P911" s="6"/>
      <c r="Q911" s="6"/>
      <c r="R911" s="6"/>
      <c r="S911" s="6"/>
      <c r="T911" s="6"/>
      <c r="U911" s="6"/>
      <c r="V911" s="6"/>
      <c r="W911" s="6"/>
      <c r="X911" s="6"/>
      <c r="Y911" s="6"/>
      <c r="Z911" s="6"/>
    </row>
    <row r="912" spans="1:26" x14ac:dyDescent="0.25">
      <c r="A912" s="6"/>
      <c r="B912" s="6"/>
      <c r="C912" s="6"/>
      <c r="D912" s="6"/>
      <c r="E912" s="6"/>
      <c r="F912" s="6"/>
      <c r="G912" s="6"/>
      <c r="H912" s="6"/>
      <c r="I912" s="6"/>
      <c r="J912" s="6"/>
      <c r="K912" s="6"/>
      <c r="L912" s="6"/>
      <c r="M912" s="6"/>
      <c r="N912" s="6"/>
      <c r="O912" s="6"/>
      <c r="P912" s="6"/>
      <c r="Q912" s="6"/>
      <c r="R912" s="6"/>
      <c r="S912" s="6"/>
      <c r="T912" s="6"/>
      <c r="U912" s="6"/>
      <c r="V912" s="6"/>
      <c r="W912" s="6"/>
      <c r="X912" s="6"/>
      <c r="Y912" s="6"/>
      <c r="Z912" s="6"/>
    </row>
    <row r="913" spans="1:26" x14ac:dyDescent="0.25">
      <c r="A913" s="6"/>
      <c r="B913" s="6"/>
      <c r="C913" s="6"/>
      <c r="D913" s="6"/>
      <c r="E913" s="6"/>
      <c r="F913" s="6"/>
      <c r="G913" s="6"/>
      <c r="H913" s="6"/>
      <c r="I913" s="6"/>
      <c r="J913" s="6"/>
      <c r="K913" s="6"/>
      <c r="L913" s="6"/>
      <c r="M913" s="6"/>
      <c r="N913" s="6"/>
      <c r="O913" s="6"/>
      <c r="P913" s="6"/>
      <c r="Q913" s="6"/>
      <c r="R913" s="6"/>
      <c r="S913" s="6"/>
      <c r="T913" s="6"/>
      <c r="U913" s="6"/>
      <c r="V913" s="6"/>
      <c r="W913" s="6"/>
      <c r="X913" s="6"/>
      <c r="Y913" s="6"/>
      <c r="Z913" s="6"/>
    </row>
    <row r="914" spans="1:26" x14ac:dyDescent="0.25">
      <c r="A914" s="6"/>
      <c r="B914" s="6"/>
      <c r="C914" s="6"/>
      <c r="D914" s="6"/>
      <c r="E914" s="6"/>
      <c r="F914" s="6"/>
      <c r="G914" s="6"/>
      <c r="H914" s="6"/>
      <c r="I914" s="6"/>
      <c r="J914" s="6"/>
      <c r="K914" s="6"/>
      <c r="L914" s="6"/>
      <c r="M914" s="6"/>
      <c r="N914" s="6"/>
      <c r="O914" s="6"/>
      <c r="P914" s="6"/>
      <c r="Q914" s="6"/>
      <c r="R914" s="6"/>
      <c r="S914" s="6"/>
      <c r="T914" s="6"/>
      <c r="U914" s="6"/>
      <c r="V914" s="6"/>
      <c r="W914" s="6"/>
      <c r="X914" s="6"/>
      <c r="Y914" s="6"/>
      <c r="Z914" s="6"/>
    </row>
    <row r="915" spans="1:26" x14ac:dyDescent="0.25">
      <c r="A915" s="6"/>
      <c r="B915" s="6"/>
      <c r="C915" s="6"/>
      <c r="D915" s="6"/>
      <c r="E915" s="6"/>
      <c r="F915" s="6"/>
      <c r="G915" s="6"/>
      <c r="H915" s="6"/>
      <c r="I915" s="6"/>
      <c r="J915" s="6"/>
      <c r="K915" s="6"/>
      <c r="L915" s="6"/>
      <c r="M915" s="6"/>
      <c r="N915" s="6"/>
      <c r="O915" s="6"/>
      <c r="P915" s="6"/>
      <c r="Q915" s="6"/>
      <c r="R915" s="6"/>
      <c r="S915" s="6"/>
      <c r="T915" s="6"/>
      <c r="U915" s="6"/>
      <c r="V915" s="6"/>
      <c r="W915" s="6"/>
      <c r="X915" s="6"/>
      <c r="Y915" s="6"/>
      <c r="Z915" s="6"/>
    </row>
    <row r="916" spans="1:26" x14ac:dyDescent="0.25">
      <c r="A916" s="6"/>
      <c r="B916" s="6"/>
      <c r="C916" s="6"/>
      <c r="D916" s="6"/>
      <c r="E916" s="6"/>
      <c r="F916" s="6"/>
      <c r="G916" s="6"/>
      <c r="H916" s="6"/>
      <c r="I916" s="6"/>
      <c r="J916" s="6"/>
      <c r="K916" s="6"/>
      <c r="L916" s="6"/>
      <c r="M916" s="6"/>
      <c r="N916" s="6"/>
      <c r="O916" s="6"/>
      <c r="P916" s="6"/>
      <c r="Q916" s="6"/>
      <c r="R916" s="6"/>
      <c r="S916" s="6"/>
      <c r="T916" s="6"/>
      <c r="U916" s="6"/>
      <c r="V916" s="6"/>
      <c r="W916" s="6"/>
      <c r="X916" s="6"/>
      <c r="Y916" s="6"/>
      <c r="Z916" s="6"/>
    </row>
    <row r="917" spans="1:26" x14ac:dyDescent="0.25">
      <c r="A917" s="6"/>
      <c r="B917" s="6"/>
      <c r="C917" s="6"/>
      <c r="D917" s="6"/>
      <c r="E917" s="6"/>
      <c r="F917" s="6"/>
      <c r="G917" s="6"/>
      <c r="H917" s="6"/>
      <c r="I917" s="6"/>
      <c r="J917" s="6"/>
      <c r="K917" s="6"/>
      <c r="L917" s="6"/>
      <c r="M917" s="6"/>
      <c r="N917" s="6"/>
      <c r="O917" s="6"/>
      <c r="P917" s="6"/>
      <c r="Q917" s="6"/>
      <c r="R917" s="6"/>
      <c r="S917" s="6"/>
      <c r="T917" s="6"/>
      <c r="U917" s="6"/>
      <c r="V917" s="6"/>
      <c r="W917" s="6"/>
      <c r="X917" s="6"/>
      <c r="Y917" s="6"/>
      <c r="Z917" s="6"/>
    </row>
    <row r="918" spans="1:26" x14ac:dyDescent="0.25">
      <c r="A918" s="6"/>
      <c r="B918" s="6"/>
      <c r="C918" s="6"/>
      <c r="D918" s="6"/>
      <c r="E918" s="6"/>
      <c r="F918" s="6"/>
      <c r="G918" s="6"/>
      <c r="H918" s="6"/>
      <c r="I918" s="6"/>
      <c r="J918" s="6"/>
      <c r="K918" s="6"/>
      <c r="L918" s="6"/>
      <c r="M918" s="6"/>
      <c r="N918" s="6"/>
      <c r="O918" s="6"/>
      <c r="P918" s="6"/>
      <c r="Q918" s="6"/>
      <c r="R918" s="6"/>
      <c r="S918" s="6"/>
      <c r="T918" s="6"/>
      <c r="U918" s="6"/>
      <c r="V918" s="6"/>
      <c r="W918" s="6"/>
      <c r="X918" s="6"/>
      <c r="Y918" s="6"/>
      <c r="Z918" s="6"/>
    </row>
    <row r="919" spans="1:26" x14ac:dyDescent="0.25">
      <c r="A919" s="6"/>
      <c r="B919" s="6"/>
      <c r="C919" s="6"/>
      <c r="D919" s="6"/>
      <c r="E919" s="6"/>
      <c r="F919" s="6"/>
      <c r="G919" s="6"/>
      <c r="H919" s="6"/>
      <c r="I919" s="6"/>
      <c r="J919" s="6"/>
      <c r="K919" s="6"/>
      <c r="L919" s="6"/>
      <c r="M919" s="6"/>
      <c r="N919" s="6"/>
      <c r="O919" s="6"/>
      <c r="P919" s="6"/>
      <c r="Q919" s="6"/>
      <c r="R919" s="6"/>
      <c r="S919" s="6"/>
      <c r="T919" s="6"/>
      <c r="U919" s="6"/>
      <c r="V919" s="6"/>
      <c r="W919" s="6"/>
      <c r="X919" s="6"/>
      <c r="Y919" s="6"/>
      <c r="Z919" s="6"/>
    </row>
    <row r="920" spans="1:26" x14ac:dyDescent="0.25">
      <c r="A920" s="6"/>
      <c r="B920" s="6"/>
      <c r="C920" s="6"/>
      <c r="D920" s="6"/>
      <c r="E920" s="6"/>
      <c r="F920" s="6"/>
      <c r="G920" s="6"/>
      <c r="H920" s="6"/>
      <c r="I920" s="6"/>
      <c r="J920" s="6"/>
      <c r="K920" s="6"/>
      <c r="L920" s="6"/>
      <c r="M920" s="6"/>
      <c r="N920" s="6"/>
      <c r="O920" s="6"/>
      <c r="P920" s="6"/>
      <c r="Q920" s="6"/>
      <c r="R920" s="6"/>
      <c r="S920" s="6"/>
      <c r="T920" s="6"/>
      <c r="U920" s="6"/>
      <c r="V920" s="6"/>
      <c r="W920" s="6"/>
      <c r="X920" s="6"/>
      <c r="Y920" s="6"/>
      <c r="Z920" s="6"/>
    </row>
    <row r="921" spans="1:26" x14ac:dyDescent="0.25">
      <c r="A921" s="6"/>
      <c r="B921" s="6"/>
      <c r="C921" s="6"/>
      <c r="D921" s="6"/>
      <c r="E921" s="6"/>
      <c r="F921" s="6"/>
      <c r="G921" s="6"/>
      <c r="H921" s="6"/>
      <c r="I921" s="6"/>
      <c r="J921" s="6"/>
      <c r="K921" s="6"/>
      <c r="L921" s="6"/>
      <c r="M921" s="6"/>
      <c r="N921" s="6"/>
      <c r="O921" s="6"/>
      <c r="P921" s="6"/>
      <c r="Q921" s="6"/>
      <c r="R921" s="6"/>
      <c r="S921" s="6"/>
      <c r="T921" s="6"/>
      <c r="U921" s="6"/>
      <c r="V921" s="6"/>
      <c r="W921" s="6"/>
      <c r="X921" s="6"/>
      <c r="Y921" s="6"/>
      <c r="Z921" s="6"/>
    </row>
    <row r="922" spans="1:26" x14ac:dyDescent="0.25">
      <c r="A922" s="6"/>
      <c r="B922" s="6"/>
      <c r="C922" s="6"/>
      <c r="D922" s="6"/>
      <c r="E922" s="6"/>
      <c r="F922" s="6"/>
      <c r="G922" s="6"/>
      <c r="H922" s="6"/>
      <c r="I922" s="6"/>
      <c r="J922" s="6"/>
      <c r="K922" s="6"/>
      <c r="L922" s="6"/>
      <c r="M922" s="6"/>
      <c r="N922" s="6"/>
      <c r="O922" s="6"/>
      <c r="P922" s="6"/>
      <c r="Q922" s="6"/>
      <c r="R922" s="6"/>
      <c r="S922" s="6"/>
      <c r="T922" s="6"/>
      <c r="U922" s="6"/>
      <c r="V922" s="6"/>
      <c r="W922" s="6"/>
      <c r="X922" s="6"/>
      <c r="Y922" s="6"/>
      <c r="Z922" s="6"/>
    </row>
    <row r="923" spans="1:26" x14ac:dyDescent="0.25">
      <c r="A923" s="6"/>
      <c r="B923" s="6"/>
      <c r="C923" s="6"/>
      <c r="D923" s="6"/>
      <c r="E923" s="6"/>
      <c r="F923" s="6"/>
      <c r="G923" s="6"/>
      <c r="H923" s="6"/>
      <c r="I923" s="6"/>
      <c r="J923" s="6"/>
      <c r="K923" s="6"/>
      <c r="L923" s="6"/>
      <c r="M923" s="6"/>
      <c r="N923" s="6"/>
      <c r="O923" s="6"/>
      <c r="P923" s="6"/>
      <c r="Q923" s="6"/>
      <c r="R923" s="6"/>
      <c r="S923" s="6"/>
      <c r="T923" s="6"/>
      <c r="U923" s="6"/>
      <c r="V923" s="6"/>
      <c r="W923" s="6"/>
      <c r="X923" s="6"/>
      <c r="Y923" s="6"/>
      <c r="Z923" s="6"/>
    </row>
    <row r="924" spans="1:26" x14ac:dyDescent="0.25">
      <c r="A924" s="6"/>
      <c r="B924" s="6"/>
      <c r="C924" s="6"/>
      <c r="D924" s="6"/>
      <c r="E924" s="6"/>
      <c r="F924" s="6"/>
      <c r="G924" s="6"/>
      <c r="H924" s="6"/>
      <c r="I924" s="6"/>
      <c r="J924" s="6"/>
      <c r="K924" s="6"/>
      <c r="L924" s="6"/>
      <c r="M924" s="6"/>
      <c r="N924" s="6"/>
      <c r="O924" s="6"/>
      <c r="P924" s="6"/>
      <c r="Q924" s="6"/>
      <c r="R924" s="6"/>
      <c r="S924" s="6"/>
      <c r="T924" s="6"/>
      <c r="U924" s="6"/>
      <c r="V924" s="6"/>
      <c r="W924" s="6"/>
      <c r="X924" s="6"/>
      <c r="Y924" s="6"/>
      <c r="Z924" s="6"/>
    </row>
    <row r="925" spans="1:26" x14ac:dyDescent="0.25">
      <c r="A925" s="6"/>
      <c r="B925" s="6"/>
      <c r="C925" s="6"/>
      <c r="D925" s="6"/>
      <c r="E925" s="6"/>
      <c r="F925" s="6"/>
      <c r="G925" s="6"/>
      <c r="H925" s="6"/>
      <c r="I925" s="6"/>
      <c r="J925" s="6"/>
      <c r="K925" s="6"/>
      <c r="L925" s="6"/>
      <c r="M925" s="6"/>
      <c r="N925" s="6"/>
      <c r="O925" s="6"/>
      <c r="P925" s="6"/>
      <c r="Q925" s="6"/>
      <c r="R925" s="6"/>
      <c r="S925" s="6"/>
      <c r="T925" s="6"/>
      <c r="U925" s="6"/>
      <c r="V925" s="6"/>
      <c r="W925" s="6"/>
      <c r="X925" s="6"/>
      <c r="Y925" s="6"/>
      <c r="Z925" s="6"/>
    </row>
    <row r="926" spans="1:26" x14ac:dyDescent="0.25">
      <c r="A926" s="6"/>
      <c r="B926" s="6"/>
      <c r="C926" s="6"/>
      <c r="D926" s="6"/>
      <c r="E926" s="6"/>
      <c r="F926" s="6"/>
      <c r="G926" s="6"/>
      <c r="H926" s="6"/>
      <c r="I926" s="6"/>
      <c r="J926" s="6"/>
      <c r="K926" s="6"/>
      <c r="L926" s="6"/>
      <c r="M926" s="6"/>
      <c r="N926" s="6"/>
      <c r="O926" s="6"/>
      <c r="P926" s="6"/>
      <c r="Q926" s="6"/>
      <c r="R926" s="6"/>
      <c r="S926" s="6"/>
      <c r="T926" s="6"/>
      <c r="U926" s="6"/>
      <c r="V926" s="6"/>
      <c r="W926" s="6"/>
      <c r="X926" s="6"/>
      <c r="Y926" s="6"/>
      <c r="Z926" s="6"/>
    </row>
    <row r="927" spans="1:26" x14ac:dyDescent="0.25">
      <c r="A927" s="6"/>
      <c r="B927" s="6"/>
      <c r="C927" s="6"/>
      <c r="D927" s="6"/>
      <c r="E927" s="6"/>
      <c r="F927" s="6"/>
      <c r="G927" s="6"/>
      <c r="H927" s="6"/>
      <c r="I927" s="6"/>
      <c r="J927" s="6"/>
      <c r="K927" s="6"/>
      <c r="L927" s="6"/>
      <c r="M927" s="6"/>
      <c r="N927" s="6"/>
      <c r="O927" s="6"/>
      <c r="P927" s="6"/>
      <c r="Q927" s="6"/>
      <c r="R927" s="6"/>
      <c r="S927" s="6"/>
      <c r="T927" s="6"/>
      <c r="U927" s="6"/>
      <c r="V927" s="6"/>
      <c r="W927" s="6"/>
      <c r="X927" s="6"/>
      <c r="Y927" s="6"/>
      <c r="Z927" s="6"/>
    </row>
    <row r="928" spans="1:26" x14ac:dyDescent="0.25">
      <c r="A928" s="6"/>
      <c r="B928" s="6"/>
      <c r="C928" s="6"/>
      <c r="D928" s="6"/>
      <c r="E928" s="6"/>
      <c r="F928" s="6"/>
      <c r="G928" s="6"/>
      <c r="H928" s="6"/>
      <c r="I928" s="6"/>
      <c r="J928" s="6"/>
      <c r="K928" s="6"/>
      <c r="L928" s="6"/>
      <c r="M928" s="6"/>
      <c r="N928" s="6"/>
      <c r="O928" s="6"/>
      <c r="P928" s="6"/>
      <c r="Q928" s="6"/>
      <c r="R928" s="6"/>
      <c r="S928" s="6"/>
      <c r="T928" s="6"/>
      <c r="U928" s="6"/>
      <c r="V928" s="6"/>
      <c r="W928" s="6"/>
      <c r="X928" s="6"/>
      <c r="Y928" s="6"/>
      <c r="Z928" s="6"/>
    </row>
    <row r="929" spans="1:26" x14ac:dyDescent="0.25">
      <c r="A929" s="6"/>
      <c r="B929" s="6"/>
      <c r="C929" s="6"/>
      <c r="D929" s="6"/>
      <c r="E929" s="6"/>
      <c r="F929" s="6"/>
      <c r="G929" s="6"/>
      <c r="H929" s="6"/>
      <c r="I929" s="6"/>
      <c r="J929" s="6"/>
      <c r="K929" s="6"/>
      <c r="L929" s="6"/>
      <c r="M929" s="6"/>
      <c r="N929" s="6"/>
      <c r="O929" s="6"/>
      <c r="P929" s="6"/>
      <c r="Q929" s="6"/>
      <c r="R929" s="6"/>
      <c r="S929" s="6"/>
      <c r="T929" s="6"/>
      <c r="U929" s="6"/>
      <c r="V929" s="6"/>
      <c r="W929" s="6"/>
      <c r="X929" s="6"/>
      <c r="Y929" s="6"/>
      <c r="Z929" s="6"/>
    </row>
    <row r="930" spans="1:26" x14ac:dyDescent="0.25">
      <c r="A930" s="6"/>
      <c r="B930" s="6"/>
      <c r="C930" s="6"/>
      <c r="D930" s="6"/>
      <c r="E930" s="6"/>
      <c r="F930" s="6"/>
      <c r="G930" s="6"/>
      <c r="H930" s="6"/>
      <c r="I930" s="6"/>
      <c r="J930" s="6"/>
      <c r="K930" s="6"/>
      <c r="L930" s="6"/>
      <c r="M930" s="6"/>
      <c r="N930" s="6"/>
      <c r="O930" s="6"/>
      <c r="P930" s="6"/>
      <c r="Q930" s="6"/>
      <c r="R930" s="6"/>
      <c r="S930" s="6"/>
      <c r="T930" s="6"/>
      <c r="U930" s="6"/>
      <c r="V930" s="6"/>
      <c r="W930" s="6"/>
      <c r="X930" s="6"/>
      <c r="Y930" s="6"/>
      <c r="Z930" s="6"/>
    </row>
    <row r="931" spans="1:26" x14ac:dyDescent="0.25">
      <c r="A931" s="6"/>
      <c r="B931" s="6"/>
      <c r="C931" s="6"/>
      <c r="D931" s="6"/>
      <c r="E931" s="6"/>
      <c r="F931" s="6"/>
      <c r="G931" s="6"/>
      <c r="H931" s="6"/>
      <c r="I931" s="6"/>
      <c r="J931" s="6"/>
      <c r="K931" s="6"/>
      <c r="L931" s="6"/>
      <c r="M931" s="6"/>
      <c r="N931" s="6"/>
      <c r="O931" s="6"/>
      <c r="P931" s="6"/>
      <c r="Q931" s="6"/>
      <c r="R931" s="6"/>
      <c r="S931" s="6"/>
      <c r="T931" s="6"/>
      <c r="U931" s="6"/>
      <c r="V931" s="6"/>
      <c r="W931" s="6"/>
      <c r="X931" s="6"/>
      <c r="Y931" s="6"/>
      <c r="Z931" s="6"/>
    </row>
    <row r="932" spans="1:26" x14ac:dyDescent="0.25">
      <c r="A932" s="6"/>
      <c r="B932" s="6"/>
      <c r="C932" s="6"/>
      <c r="D932" s="6"/>
      <c r="E932" s="6"/>
      <c r="F932" s="6"/>
      <c r="G932" s="6"/>
      <c r="H932" s="6"/>
      <c r="I932" s="6"/>
      <c r="J932" s="6"/>
      <c r="K932" s="6"/>
      <c r="L932" s="6"/>
      <c r="M932" s="6"/>
      <c r="N932" s="6"/>
      <c r="O932" s="6"/>
      <c r="P932" s="6"/>
      <c r="Q932" s="6"/>
      <c r="R932" s="6"/>
      <c r="S932" s="6"/>
      <c r="T932" s="6"/>
      <c r="U932" s="6"/>
      <c r="V932" s="6"/>
      <c r="W932" s="6"/>
      <c r="X932" s="6"/>
      <c r="Y932" s="6"/>
      <c r="Z932" s="6"/>
    </row>
    <row r="933" spans="1:26" x14ac:dyDescent="0.25">
      <c r="A933" s="6"/>
      <c r="B933" s="6"/>
      <c r="C933" s="6"/>
      <c r="D933" s="6"/>
      <c r="E933" s="6"/>
      <c r="F933" s="6"/>
      <c r="G933" s="6"/>
      <c r="H933" s="6"/>
      <c r="I933" s="6"/>
      <c r="J933" s="6"/>
      <c r="K933" s="6"/>
      <c r="L933" s="6"/>
      <c r="M933" s="6"/>
      <c r="N933" s="6"/>
      <c r="O933" s="6"/>
      <c r="P933" s="6"/>
      <c r="Q933" s="6"/>
      <c r="R933" s="6"/>
      <c r="S933" s="6"/>
      <c r="T933" s="6"/>
      <c r="U933" s="6"/>
      <c r="V933" s="6"/>
      <c r="W933" s="6"/>
      <c r="X933" s="6"/>
      <c r="Y933" s="6"/>
      <c r="Z933" s="6"/>
    </row>
    <row r="934" spans="1:26" x14ac:dyDescent="0.25">
      <c r="A934" s="6"/>
      <c r="B934" s="6"/>
      <c r="C934" s="6"/>
      <c r="D934" s="6"/>
      <c r="E934" s="6"/>
      <c r="F934" s="6"/>
      <c r="G934" s="6"/>
      <c r="H934" s="6"/>
      <c r="I934" s="6"/>
      <c r="J934" s="6"/>
      <c r="K934" s="6"/>
      <c r="L934" s="6"/>
      <c r="M934" s="6"/>
      <c r="N934" s="6"/>
      <c r="O934" s="6"/>
      <c r="P934" s="6"/>
      <c r="Q934" s="6"/>
      <c r="R934" s="6"/>
      <c r="S934" s="6"/>
      <c r="T934" s="6"/>
      <c r="U934" s="6"/>
      <c r="V934" s="6"/>
      <c r="W934" s="6"/>
      <c r="X934" s="6"/>
      <c r="Y934" s="6"/>
      <c r="Z934" s="6"/>
    </row>
    <row r="935" spans="1:26" x14ac:dyDescent="0.25">
      <c r="A935" s="6"/>
      <c r="B935" s="6"/>
      <c r="C935" s="6"/>
      <c r="D935" s="6"/>
      <c r="E935" s="6"/>
      <c r="F935" s="6"/>
      <c r="G935" s="6"/>
      <c r="H935" s="6"/>
      <c r="I935" s="6"/>
      <c r="J935" s="6"/>
      <c r="K935" s="6"/>
      <c r="L935" s="6"/>
      <c r="M935" s="6"/>
      <c r="N935" s="6"/>
      <c r="O935" s="6"/>
      <c r="P935" s="6"/>
      <c r="Q935" s="6"/>
      <c r="R935" s="6"/>
      <c r="S935" s="6"/>
      <c r="T935" s="6"/>
      <c r="U935" s="6"/>
      <c r="V935" s="6"/>
      <c r="W935" s="6"/>
      <c r="X935" s="6"/>
      <c r="Y935" s="6"/>
      <c r="Z935" s="6"/>
    </row>
    <row r="936" spans="1:26" x14ac:dyDescent="0.25">
      <c r="A936" s="6"/>
      <c r="B936" s="6"/>
      <c r="C936" s="6"/>
      <c r="D936" s="6"/>
      <c r="E936" s="6"/>
      <c r="F936" s="6"/>
      <c r="G936" s="6"/>
      <c r="H936" s="6"/>
      <c r="I936" s="6"/>
      <c r="J936" s="6"/>
      <c r="K936" s="6"/>
      <c r="L936" s="6"/>
      <c r="M936" s="6"/>
      <c r="N936" s="6"/>
      <c r="O936" s="6"/>
      <c r="P936" s="6"/>
      <c r="Q936" s="6"/>
      <c r="R936" s="6"/>
      <c r="S936" s="6"/>
      <c r="T936" s="6"/>
      <c r="U936" s="6"/>
      <c r="V936" s="6"/>
      <c r="W936" s="6"/>
      <c r="X936" s="6"/>
      <c r="Y936" s="6"/>
      <c r="Z936" s="6"/>
    </row>
    <row r="937" spans="1:26" x14ac:dyDescent="0.25">
      <c r="A937" s="6"/>
      <c r="B937" s="6"/>
      <c r="C937" s="6"/>
      <c r="D937" s="6"/>
      <c r="E937" s="6"/>
      <c r="F937" s="6"/>
      <c r="G937" s="6"/>
      <c r="H937" s="6"/>
      <c r="I937" s="6"/>
      <c r="J937" s="6"/>
      <c r="K937" s="6"/>
      <c r="L937" s="6"/>
      <c r="M937" s="6"/>
      <c r="N937" s="6"/>
      <c r="O937" s="6"/>
      <c r="P937" s="6"/>
      <c r="Q937" s="6"/>
      <c r="R937" s="6"/>
      <c r="S937" s="6"/>
      <c r="T937" s="6"/>
      <c r="U937" s="6"/>
      <c r="V937" s="6"/>
      <c r="W937" s="6"/>
      <c r="X937" s="6"/>
      <c r="Y937" s="6"/>
      <c r="Z937" s="6"/>
    </row>
    <row r="938" spans="1:26" x14ac:dyDescent="0.25">
      <c r="A938" s="6"/>
      <c r="B938" s="6"/>
      <c r="C938" s="6"/>
      <c r="D938" s="6"/>
      <c r="E938" s="6"/>
      <c r="F938" s="6"/>
      <c r="G938" s="6"/>
      <c r="H938" s="6"/>
      <c r="I938" s="6"/>
      <c r="J938" s="6"/>
      <c r="K938" s="6"/>
      <c r="L938" s="6"/>
      <c r="M938" s="6"/>
      <c r="N938" s="6"/>
      <c r="O938" s="6"/>
      <c r="P938" s="6"/>
      <c r="Q938" s="6"/>
      <c r="R938" s="6"/>
      <c r="S938" s="6"/>
      <c r="T938" s="6"/>
      <c r="U938" s="6"/>
      <c r="V938" s="6"/>
      <c r="W938" s="6"/>
      <c r="X938" s="6"/>
      <c r="Y938" s="6"/>
      <c r="Z938" s="6"/>
    </row>
    <row r="939" spans="1:26" x14ac:dyDescent="0.25">
      <c r="A939" s="6"/>
      <c r="B939" s="6"/>
      <c r="C939" s="6"/>
      <c r="D939" s="6"/>
      <c r="E939" s="6"/>
      <c r="F939" s="6"/>
      <c r="G939" s="6"/>
      <c r="H939" s="6"/>
      <c r="I939" s="6"/>
      <c r="J939" s="6"/>
      <c r="K939" s="6"/>
      <c r="L939" s="6"/>
      <c r="M939" s="6"/>
      <c r="N939" s="6"/>
      <c r="O939" s="6"/>
      <c r="P939" s="6"/>
      <c r="Q939" s="6"/>
      <c r="R939" s="6"/>
      <c r="S939" s="6"/>
      <c r="T939" s="6"/>
      <c r="U939" s="6"/>
      <c r="V939" s="6"/>
      <c r="W939" s="6"/>
      <c r="X939" s="6"/>
      <c r="Y939" s="6"/>
      <c r="Z939" s="6"/>
    </row>
    <row r="940" spans="1:26" x14ac:dyDescent="0.25">
      <c r="A940" s="6"/>
      <c r="B940" s="6"/>
      <c r="C940" s="6"/>
      <c r="D940" s="6"/>
      <c r="E940" s="6"/>
      <c r="F940" s="6"/>
      <c r="G940" s="6"/>
      <c r="H940" s="6"/>
      <c r="I940" s="6"/>
      <c r="J940" s="6"/>
      <c r="K940" s="6"/>
      <c r="L940" s="6"/>
      <c r="M940" s="6"/>
      <c r="N940" s="6"/>
      <c r="O940" s="6"/>
      <c r="P940" s="6"/>
      <c r="Q940" s="6"/>
      <c r="R940" s="6"/>
      <c r="S940" s="6"/>
      <c r="T940" s="6"/>
      <c r="U940" s="6"/>
      <c r="V940" s="6"/>
      <c r="W940" s="6"/>
      <c r="X940" s="6"/>
      <c r="Y940" s="6"/>
      <c r="Z940" s="6"/>
    </row>
    <row r="941" spans="1:26" x14ac:dyDescent="0.25">
      <c r="A941" s="6"/>
      <c r="B941" s="6"/>
      <c r="C941" s="6"/>
      <c r="D941" s="6"/>
      <c r="E941" s="6"/>
      <c r="F941" s="6"/>
      <c r="G941" s="6"/>
      <c r="H941" s="6"/>
      <c r="I941" s="6"/>
      <c r="J941" s="6"/>
      <c r="K941" s="6"/>
      <c r="L941" s="6"/>
      <c r="M941" s="6"/>
      <c r="N941" s="6"/>
      <c r="O941" s="6"/>
      <c r="P941" s="6"/>
      <c r="Q941" s="6"/>
      <c r="R941" s="6"/>
      <c r="S941" s="6"/>
      <c r="T941" s="6"/>
      <c r="U941" s="6"/>
      <c r="V941" s="6"/>
      <c r="W941" s="6"/>
      <c r="X941" s="6"/>
      <c r="Y941" s="6"/>
      <c r="Z941" s="6"/>
    </row>
    <row r="942" spans="1:26" x14ac:dyDescent="0.25">
      <c r="A942" s="6"/>
      <c r="B942" s="6"/>
      <c r="C942" s="6"/>
      <c r="D942" s="6"/>
      <c r="E942" s="6"/>
      <c r="F942" s="6"/>
      <c r="G942" s="6"/>
      <c r="H942" s="6"/>
      <c r="I942" s="6"/>
      <c r="J942" s="6"/>
      <c r="K942" s="6"/>
      <c r="L942" s="6"/>
      <c r="M942" s="6"/>
      <c r="N942" s="6"/>
      <c r="O942" s="6"/>
      <c r="P942" s="6"/>
      <c r="Q942" s="6"/>
      <c r="R942" s="6"/>
      <c r="S942" s="6"/>
      <c r="T942" s="6"/>
      <c r="U942" s="6"/>
      <c r="V942" s="6"/>
      <c r="W942" s="6"/>
      <c r="X942" s="6"/>
      <c r="Y942" s="6"/>
      <c r="Z942" s="6"/>
    </row>
    <row r="943" spans="1:26" x14ac:dyDescent="0.25">
      <c r="A943" s="6"/>
      <c r="B943" s="6"/>
      <c r="C943" s="6"/>
      <c r="D943" s="6"/>
      <c r="E943" s="6"/>
      <c r="F943" s="6"/>
      <c r="G943" s="6"/>
      <c r="H943" s="6"/>
      <c r="I943" s="6"/>
      <c r="J943" s="6"/>
      <c r="K943" s="6"/>
      <c r="L943" s="6"/>
      <c r="M943" s="6"/>
      <c r="N943" s="6"/>
      <c r="O943" s="6"/>
      <c r="P943" s="6"/>
      <c r="Q943" s="6"/>
      <c r="R943" s="6"/>
      <c r="S943" s="6"/>
      <c r="T943" s="6"/>
      <c r="U943" s="6"/>
      <c r="V943" s="6"/>
      <c r="W943" s="6"/>
      <c r="X943" s="6"/>
      <c r="Y943" s="6"/>
      <c r="Z943" s="6"/>
    </row>
    <row r="944" spans="1:26" x14ac:dyDescent="0.25">
      <c r="A944" s="6"/>
      <c r="B944" s="6"/>
      <c r="C944" s="6"/>
      <c r="D944" s="6"/>
      <c r="E944" s="6"/>
      <c r="F944" s="6"/>
      <c r="G944" s="6"/>
      <c r="H944" s="6"/>
      <c r="I944" s="6"/>
      <c r="J944" s="6"/>
      <c r="K944" s="6"/>
      <c r="L944" s="6"/>
      <c r="M944" s="6"/>
      <c r="N944" s="6"/>
      <c r="O944" s="6"/>
      <c r="P944" s="6"/>
      <c r="Q944" s="6"/>
      <c r="R944" s="6"/>
      <c r="S944" s="6"/>
      <c r="T944" s="6"/>
      <c r="U944" s="6"/>
      <c r="V944" s="6"/>
      <c r="W944" s="6"/>
      <c r="X944" s="6"/>
      <c r="Y944" s="6"/>
      <c r="Z944" s="6"/>
    </row>
    <row r="945" spans="1:26" x14ac:dyDescent="0.25">
      <c r="A945" s="6"/>
      <c r="B945" s="6"/>
      <c r="C945" s="6"/>
      <c r="D945" s="6"/>
      <c r="E945" s="6"/>
      <c r="F945" s="6"/>
      <c r="G945" s="6"/>
      <c r="H945" s="6"/>
      <c r="I945" s="6"/>
      <c r="J945" s="6"/>
      <c r="K945" s="6"/>
      <c r="L945" s="6"/>
      <c r="M945" s="6"/>
      <c r="N945" s="6"/>
      <c r="O945" s="6"/>
      <c r="P945" s="6"/>
      <c r="Q945" s="6"/>
      <c r="R945" s="6"/>
      <c r="S945" s="6"/>
      <c r="T945" s="6"/>
      <c r="U945" s="6"/>
      <c r="V945" s="6"/>
      <c r="W945" s="6"/>
      <c r="X945" s="6"/>
      <c r="Y945" s="6"/>
      <c r="Z945" s="6"/>
    </row>
    <row r="946" spans="1:26" x14ac:dyDescent="0.25">
      <c r="A946" s="6"/>
      <c r="B946" s="6"/>
      <c r="C946" s="6"/>
      <c r="D946" s="6"/>
      <c r="E946" s="6"/>
      <c r="F946" s="6"/>
      <c r="G946" s="6"/>
      <c r="H946" s="6"/>
      <c r="I946" s="6"/>
      <c r="J946" s="6"/>
      <c r="K946" s="6"/>
      <c r="L946" s="6"/>
      <c r="M946" s="6"/>
      <c r="N946" s="6"/>
      <c r="O946" s="6"/>
      <c r="P946" s="6"/>
      <c r="Q946" s="6"/>
      <c r="R946" s="6"/>
      <c r="S946" s="6"/>
      <c r="T946" s="6"/>
      <c r="U946" s="6"/>
      <c r="V946" s="6"/>
      <c r="W946" s="6"/>
      <c r="X946" s="6"/>
      <c r="Y946" s="6"/>
      <c r="Z946" s="6"/>
    </row>
    <row r="947" spans="1:26" x14ac:dyDescent="0.25">
      <c r="A947" s="6"/>
      <c r="B947" s="6"/>
      <c r="C947" s="6"/>
      <c r="D947" s="6"/>
      <c r="E947" s="6"/>
      <c r="F947" s="6"/>
      <c r="G947" s="6"/>
      <c r="H947" s="6"/>
      <c r="I947" s="6"/>
      <c r="J947" s="6"/>
      <c r="K947" s="6"/>
      <c r="L947" s="6"/>
      <c r="M947" s="6"/>
      <c r="N947" s="6"/>
      <c r="O947" s="6"/>
      <c r="P947" s="6"/>
      <c r="Q947" s="6"/>
      <c r="R947" s="6"/>
      <c r="S947" s="6"/>
      <c r="T947" s="6"/>
      <c r="U947" s="6"/>
      <c r="V947" s="6"/>
      <c r="W947" s="6"/>
      <c r="X947" s="6"/>
      <c r="Y947" s="6"/>
      <c r="Z947" s="6"/>
    </row>
    <row r="948" spans="1:26" x14ac:dyDescent="0.25">
      <c r="A948" s="6"/>
      <c r="B948" s="6"/>
      <c r="C948" s="6"/>
      <c r="D948" s="6"/>
      <c r="E948" s="6"/>
      <c r="F948" s="6"/>
      <c r="G948" s="6"/>
      <c r="H948" s="6"/>
      <c r="I948" s="6"/>
      <c r="J948" s="6"/>
      <c r="K948" s="6"/>
      <c r="L948" s="6"/>
      <c r="M948" s="6"/>
      <c r="N948" s="6"/>
      <c r="O948" s="6"/>
      <c r="P948" s="6"/>
      <c r="Q948" s="6"/>
      <c r="R948" s="6"/>
      <c r="S948" s="6"/>
      <c r="T948" s="6"/>
      <c r="U948" s="6"/>
      <c r="V948" s="6"/>
      <c r="W948" s="6"/>
      <c r="X948" s="6"/>
      <c r="Y948" s="6"/>
      <c r="Z948" s="6"/>
    </row>
    <row r="949" spans="1:26" x14ac:dyDescent="0.25">
      <c r="A949" s="6"/>
      <c r="B949" s="6"/>
      <c r="C949" s="6"/>
      <c r="D949" s="6"/>
      <c r="E949" s="6"/>
      <c r="F949" s="6"/>
      <c r="G949" s="6"/>
      <c r="H949" s="6"/>
      <c r="I949" s="6"/>
      <c r="J949" s="6"/>
      <c r="K949" s="6"/>
      <c r="L949" s="6"/>
      <c r="M949" s="6"/>
      <c r="N949" s="6"/>
      <c r="O949" s="6"/>
      <c r="P949" s="6"/>
      <c r="Q949" s="6"/>
      <c r="R949" s="6"/>
      <c r="S949" s="6"/>
      <c r="T949" s="6"/>
      <c r="U949" s="6"/>
      <c r="V949" s="6"/>
      <c r="W949" s="6"/>
      <c r="X949" s="6"/>
      <c r="Y949" s="6"/>
      <c r="Z949" s="6"/>
    </row>
    <row r="950" spans="1:26" x14ac:dyDescent="0.25">
      <c r="A950" s="6"/>
      <c r="B950" s="6"/>
      <c r="C950" s="6"/>
      <c r="D950" s="6"/>
      <c r="E950" s="6"/>
      <c r="F950" s="6"/>
      <c r="G950" s="6"/>
      <c r="H950" s="6"/>
      <c r="I950" s="6"/>
      <c r="J950" s="6"/>
      <c r="K950" s="6"/>
      <c r="L950" s="6"/>
      <c r="M950" s="6"/>
      <c r="N950" s="6"/>
      <c r="O950" s="6"/>
      <c r="P950" s="6"/>
      <c r="Q950" s="6"/>
      <c r="R950" s="6"/>
      <c r="S950" s="6"/>
      <c r="T950" s="6"/>
      <c r="U950" s="6"/>
      <c r="V950" s="6"/>
      <c r="W950" s="6"/>
      <c r="X950" s="6"/>
      <c r="Y950" s="6"/>
      <c r="Z950" s="6"/>
    </row>
    <row r="951" spans="1:26" x14ac:dyDescent="0.25">
      <c r="A951" s="6"/>
      <c r="B951" s="6"/>
      <c r="C951" s="6"/>
      <c r="D951" s="6"/>
      <c r="E951" s="6"/>
      <c r="F951" s="6"/>
      <c r="G951" s="6"/>
      <c r="H951" s="6"/>
      <c r="I951" s="6"/>
      <c r="J951" s="6"/>
      <c r="K951" s="6"/>
      <c r="L951" s="6"/>
      <c r="M951" s="6"/>
      <c r="N951" s="6"/>
      <c r="O951" s="6"/>
      <c r="P951" s="6"/>
      <c r="Q951" s="6"/>
      <c r="R951" s="6"/>
      <c r="S951" s="6"/>
      <c r="T951" s="6"/>
      <c r="U951" s="6"/>
      <c r="V951" s="6"/>
      <c r="W951" s="6"/>
      <c r="X951" s="6"/>
      <c r="Y951" s="6"/>
      <c r="Z951" s="6"/>
    </row>
    <row r="952" spans="1:26" x14ac:dyDescent="0.25">
      <c r="A952" s="6"/>
      <c r="B952" s="6"/>
      <c r="C952" s="6"/>
      <c r="D952" s="6"/>
      <c r="E952" s="6"/>
      <c r="F952" s="6"/>
      <c r="G952" s="6"/>
      <c r="H952" s="6"/>
      <c r="I952" s="6"/>
      <c r="J952" s="6"/>
      <c r="K952" s="6"/>
      <c r="L952" s="6"/>
      <c r="M952" s="6"/>
      <c r="N952" s="6"/>
      <c r="O952" s="6"/>
      <c r="P952" s="6"/>
      <c r="Q952" s="6"/>
      <c r="R952" s="6"/>
      <c r="S952" s="6"/>
      <c r="T952" s="6"/>
      <c r="U952" s="6"/>
      <c r="V952" s="6"/>
      <c r="W952" s="6"/>
      <c r="X952" s="6"/>
      <c r="Y952" s="6"/>
      <c r="Z952" s="6"/>
    </row>
    <row r="953" spans="1:26" x14ac:dyDescent="0.25">
      <c r="A953" s="6"/>
      <c r="B953" s="6"/>
      <c r="C953" s="6"/>
      <c r="D953" s="6"/>
      <c r="E953" s="6"/>
      <c r="F953" s="6"/>
      <c r="G953" s="6"/>
      <c r="H953" s="6"/>
      <c r="I953" s="6"/>
      <c r="J953" s="6"/>
      <c r="K953" s="6"/>
      <c r="L953" s="6"/>
      <c r="M953" s="6"/>
      <c r="N953" s="6"/>
      <c r="O953" s="6"/>
      <c r="P953" s="6"/>
      <c r="Q953" s="6"/>
      <c r="R953" s="6"/>
      <c r="S953" s="6"/>
      <c r="T953" s="6"/>
      <c r="U953" s="6"/>
      <c r="V953" s="6"/>
      <c r="W953" s="6"/>
      <c r="X953" s="6"/>
      <c r="Y953" s="6"/>
      <c r="Z953" s="6"/>
    </row>
    <row r="954" spans="1:26" x14ac:dyDescent="0.25">
      <c r="A954" s="6"/>
      <c r="B954" s="6"/>
      <c r="C954" s="6"/>
      <c r="D954" s="6"/>
      <c r="E954" s="6"/>
      <c r="F954" s="6"/>
      <c r="G954" s="6"/>
      <c r="H954" s="6"/>
      <c r="I954" s="6"/>
      <c r="J954" s="6"/>
      <c r="K954" s="6"/>
      <c r="L954" s="6"/>
      <c r="M954" s="6"/>
      <c r="N954" s="6"/>
      <c r="O954" s="6"/>
      <c r="P954" s="6"/>
      <c r="Q954" s="6"/>
      <c r="R954" s="6"/>
      <c r="S954" s="6"/>
      <c r="T954" s="6"/>
      <c r="U954" s="6"/>
      <c r="V954" s="6"/>
      <c r="W954" s="6"/>
      <c r="X954" s="6"/>
      <c r="Y954" s="6"/>
      <c r="Z954" s="6"/>
    </row>
    <row r="955" spans="1:26" x14ac:dyDescent="0.25">
      <c r="A955" s="6"/>
      <c r="B955" s="6"/>
      <c r="C955" s="6"/>
      <c r="D955" s="6"/>
      <c r="E955" s="6"/>
      <c r="F955" s="6"/>
      <c r="G955" s="6"/>
      <c r="H955" s="6"/>
      <c r="I955" s="6"/>
      <c r="J955" s="6"/>
      <c r="K955" s="6"/>
      <c r="L955" s="6"/>
      <c r="M955" s="6"/>
      <c r="N955" s="6"/>
      <c r="O955" s="6"/>
      <c r="P955" s="6"/>
      <c r="Q955" s="6"/>
      <c r="R955" s="6"/>
      <c r="S955" s="6"/>
      <c r="T955" s="6"/>
      <c r="U955" s="6"/>
      <c r="V955" s="6"/>
      <c r="W955" s="6"/>
      <c r="X955" s="6"/>
      <c r="Y955" s="6"/>
      <c r="Z955" s="6"/>
    </row>
    <row r="956" spans="1:26" x14ac:dyDescent="0.25">
      <c r="A956" s="6"/>
      <c r="B956" s="6"/>
      <c r="C956" s="6"/>
      <c r="D956" s="6"/>
      <c r="E956" s="6"/>
      <c r="F956" s="6"/>
      <c r="G956" s="6"/>
      <c r="H956" s="6"/>
      <c r="I956" s="6"/>
      <c r="J956" s="6"/>
      <c r="K956" s="6"/>
      <c r="L956" s="6"/>
      <c r="M956" s="6"/>
      <c r="N956" s="6"/>
      <c r="O956" s="6"/>
      <c r="P956" s="6"/>
      <c r="Q956" s="6"/>
      <c r="R956" s="6"/>
      <c r="S956" s="6"/>
      <c r="T956" s="6"/>
      <c r="U956" s="6"/>
      <c r="V956" s="6"/>
      <c r="W956" s="6"/>
      <c r="X956" s="6"/>
      <c r="Y956" s="6"/>
      <c r="Z956" s="6"/>
    </row>
    <row r="957" spans="1:26" x14ac:dyDescent="0.25">
      <c r="A957" s="6"/>
      <c r="B957" s="6"/>
      <c r="C957" s="6"/>
      <c r="D957" s="6"/>
      <c r="E957" s="6"/>
      <c r="F957" s="6"/>
      <c r="G957" s="6"/>
      <c r="H957" s="6"/>
      <c r="I957" s="6"/>
      <c r="J957" s="6"/>
      <c r="K957" s="6"/>
      <c r="L957" s="6"/>
      <c r="M957" s="6"/>
      <c r="N957" s="6"/>
      <c r="O957" s="6"/>
      <c r="P957" s="6"/>
      <c r="Q957" s="6"/>
      <c r="R957" s="6"/>
      <c r="S957" s="6"/>
      <c r="T957" s="6"/>
      <c r="U957" s="6"/>
      <c r="V957" s="6"/>
      <c r="W957" s="6"/>
      <c r="X957" s="6"/>
      <c r="Y957" s="6"/>
      <c r="Z957" s="6"/>
    </row>
    <row r="958" spans="1:26" x14ac:dyDescent="0.25">
      <c r="A958" s="6"/>
      <c r="B958" s="6"/>
      <c r="C958" s="6"/>
      <c r="D958" s="6"/>
      <c r="E958" s="6"/>
      <c r="F958" s="6"/>
      <c r="G958" s="6"/>
      <c r="H958" s="6"/>
      <c r="I958" s="6"/>
      <c r="J958" s="6"/>
      <c r="K958" s="6"/>
      <c r="L958" s="6"/>
      <c r="M958" s="6"/>
      <c r="N958" s="6"/>
      <c r="O958" s="6"/>
      <c r="P958" s="6"/>
      <c r="Q958" s="6"/>
      <c r="R958" s="6"/>
      <c r="S958" s="6"/>
      <c r="T958" s="6"/>
      <c r="U958" s="6"/>
      <c r="V958" s="6"/>
      <c r="W958" s="6"/>
      <c r="X958" s="6"/>
      <c r="Y958" s="6"/>
      <c r="Z958" s="6"/>
    </row>
    <row r="959" spans="1:26" x14ac:dyDescent="0.25">
      <c r="A959" s="6"/>
      <c r="B959" s="6"/>
      <c r="C959" s="6"/>
      <c r="D959" s="6"/>
      <c r="E959" s="6"/>
      <c r="F959" s="6"/>
      <c r="G959" s="6"/>
      <c r="H959" s="6"/>
      <c r="I959" s="6"/>
      <c r="J959" s="6"/>
      <c r="K959" s="6"/>
      <c r="L959" s="6"/>
      <c r="M959" s="6"/>
      <c r="N959" s="6"/>
      <c r="O959" s="6"/>
      <c r="P959" s="6"/>
      <c r="Q959" s="6"/>
      <c r="R959" s="6"/>
      <c r="S959" s="6"/>
      <c r="T959" s="6"/>
      <c r="U959" s="6"/>
      <c r="V959" s="6"/>
      <c r="W959" s="6"/>
      <c r="X959" s="6"/>
      <c r="Y959" s="6"/>
      <c r="Z959" s="6"/>
    </row>
    <row r="960" spans="1:26" x14ac:dyDescent="0.25">
      <c r="A960" s="6"/>
      <c r="B960" s="6"/>
      <c r="C960" s="6"/>
      <c r="D960" s="6"/>
      <c r="E960" s="6"/>
      <c r="F960" s="6"/>
      <c r="G960" s="6"/>
      <c r="H960" s="6"/>
      <c r="I960" s="6"/>
      <c r="J960" s="6"/>
      <c r="K960" s="6"/>
      <c r="L960" s="6"/>
      <c r="M960" s="6"/>
      <c r="N960" s="6"/>
      <c r="O960" s="6"/>
      <c r="P960" s="6"/>
      <c r="Q960" s="6"/>
      <c r="R960" s="6"/>
      <c r="S960" s="6"/>
      <c r="T960" s="6"/>
      <c r="U960" s="6"/>
      <c r="V960" s="6"/>
      <c r="W960" s="6"/>
      <c r="X960" s="6"/>
      <c r="Y960" s="6"/>
      <c r="Z960" s="6"/>
    </row>
    <row r="961" spans="1:26" x14ac:dyDescent="0.25">
      <c r="A961" s="6"/>
      <c r="B961" s="6"/>
      <c r="C961" s="6"/>
      <c r="D961" s="6"/>
      <c r="E961" s="6"/>
      <c r="F961" s="6"/>
      <c r="G961" s="6"/>
      <c r="H961" s="6"/>
      <c r="I961" s="6"/>
      <c r="J961" s="6"/>
      <c r="K961" s="6"/>
      <c r="L961" s="6"/>
      <c r="M961" s="6"/>
      <c r="N961" s="6"/>
      <c r="O961" s="6"/>
      <c r="P961" s="6"/>
      <c r="Q961" s="6"/>
      <c r="R961" s="6"/>
      <c r="S961" s="6"/>
      <c r="T961" s="6"/>
      <c r="U961" s="6"/>
      <c r="V961" s="6"/>
      <c r="W961" s="6"/>
      <c r="X961" s="6"/>
      <c r="Y961" s="6"/>
      <c r="Z961" s="6"/>
    </row>
    <row r="962" spans="1:26" x14ac:dyDescent="0.25">
      <c r="A962" s="6"/>
      <c r="B962" s="6"/>
      <c r="C962" s="6"/>
      <c r="D962" s="6"/>
      <c r="E962" s="6"/>
      <c r="F962" s="6"/>
      <c r="G962" s="6"/>
      <c r="H962" s="6"/>
      <c r="I962" s="6"/>
      <c r="J962" s="6"/>
      <c r="K962" s="6"/>
      <c r="L962" s="6"/>
      <c r="M962" s="6"/>
      <c r="N962" s="6"/>
      <c r="O962" s="6"/>
      <c r="P962" s="6"/>
      <c r="Q962" s="6"/>
      <c r="R962" s="6"/>
      <c r="S962" s="6"/>
      <c r="T962" s="6"/>
      <c r="U962" s="6"/>
      <c r="V962" s="6"/>
      <c r="W962" s="6"/>
      <c r="X962" s="6"/>
      <c r="Y962" s="6"/>
      <c r="Z962" s="6"/>
    </row>
    <row r="963" spans="1:26" x14ac:dyDescent="0.25">
      <c r="A963" s="6"/>
      <c r="B963" s="6"/>
      <c r="C963" s="6"/>
      <c r="D963" s="6"/>
      <c r="E963" s="6"/>
      <c r="F963" s="6"/>
      <c r="G963" s="6"/>
      <c r="H963" s="6"/>
      <c r="I963" s="6"/>
      <c r="J963" s="6"/>
      <c r="K963" s="6"/>
      <c r="L963" s="6"/>
      <c r="M963" s="6"/>
      <c r="N963" s="6"/>
      <c r="O963" s="6"/>
      <c r="P963" s="6"/>
      <c r="Q963" s="6"/>
      <c r="R963" s="6"/>
      <c r="S963" s="6"/>
      <c r="T963" s="6"/>
      <c r="U963" s="6"/>
      <c r="V963" s="6"/>
      <c r="W963" s="6"/>
      <c r="X963" s="6"/>
      <c r="Y963" s="6"/>
      <c r="Z963" s="6"/>
    </row>
    <row r="964" spans="1:26" x14ac:dyDescent="0.25">
      <c r="A964" s="6"/>
      <c r="B964" s="6"/>
      <c r="C964" s="6"/>
      <c r="D964" s="6"/>
      <c r="E964" s="6"/>
      <c r="F964" s="6"/>
      <c r="G964" s="6"/>
      <c r="H964" s="6"/>
      <c r="I964" s="6"/>
      <c r="J964" s="6"/>
      <c r="K964" s="6"/>
      <c r="L964" s="6"/>
      <c r="M964" s="6"/>
      <c r="N964" s="6"/>
      <c r="O964" s="6"/>
      <c r="P964" s="6"/>
      <c r="Q964" s="6"/>
      <c r="R964" s="6"/>
      <c r="S964" s="6"/>
      <c r="T964" s="6"/>
      <c r="U964" s="6"/>
      <c r="V964" s="6"/>
      <c r="W964" s="6"/>
      <c r="X964" s="6"/>
      <c r="Y964" s="6"/>
      <c r="Z964" s="6"/>
    </row>
    <row r="965" spans="1:26" x14ac:dyDescent="0.25">
      <c r="A965" s="6"/>
      <c r="B965" s="6"/>
      <c r="C965" s="6"/>
      <c r="D965" s="6"/>
      <c r="E965" s="6"/>
      <c r="F965" s="6"/>
      <c r="G965" s="6"/>
      <c r="H965" s="6"/>
      <c r="I965" s="6"/>
      <c r="J965" s="6"/>
      <c r="K965" s="6"/>
      <c r="L965" s="6"/>
      <c r="M965" s="6"/>
      <c r="N965" s="6"/>
      <c r="O965" s="6"/>
      <c r="P965" s="6"/>
      <c r="Q965" s="6"/>
      <c r="R965" s="6"/>
      <c r="S965" s="6"/>
      <c r="T965" s="6"/>
      <c r="U965" s="6"/>
      <c r="V965" s="6"/>
      <c r="W965" s="6"/>
      <c r="X965" s="6"/>
      <c r="Y965" s="6"/>
      <c r="Z965" s="6"/>
    </row>
    <row r="966" spans="1:26" x14ac:dyDescent="0.25">
      <c r="A966" s="6"/>
      <c r="B966" s="6"/>
      <c r="C966" s="6"/>
      <c r="D966" s="6"/>
      <c r="E966" s="6"/>
      <c r="F966" s="6"/>
      <c r="G966" s="6"/>
      <c r="H966" s="6"/>
      <c r="I966" s="6"/>
      <c r="J966" s="6"/>
      <c r="K966" s="6"/>
      <c r="L966" s="6"/>
      <c r="M966" s="6"/>
      <c r="N966" s="6"/>
      <c r="O966" s="6"/>
      <c r="P966" s="6"/>
      <c r="Q966" s="6"/>
      <c r="R966" s="6"/>
      <c r="S966" s="6"/>
      <c r="T966" s="6"/>
      <c r="U966" s="6"/>
      <c r="V966" s="6"/>
      <c r="W966" s="6"/>
      <c r="X966" s="6"/>
      <c r="Y966" s="6"/>
      <c r="Z966" s="6"/>
    </row>
    <row r="967" spans="1:26" x14ac:dyDescent="0.25">
      <c r="A967" s="6"/>
      <c r="B967" s="6"/>
      <c r="C967" s="6"/>
      <c r="D967" s="6"/>
      <c r="E967" s="6"/>
      <c r="F967" s="6"/>
      <c r="G967" s="6"/>
      <c r="H967" s="6"/>
      <c r="I967" s="6"/>
      <c r="J967" s="6"/>
      <c r="K967" s="6"/>
      <c r="L967" s="6"/>
      <c r="M967" s="6"/>
      <c r="N967" s="6"/>
      <c r="O967" s="6"/>
      <c r="P967" s="6"/>
      <c r="Q967" s="6"/>
      <c r="R967" s="6"/>
      <c r="S967" s="6"/>
      <c r="T967" s="6"/>
      <c r="U967" s="6"/>
      <c r="V967" s="6"/>
      <c r="W967" s="6"/>
      <c r="X967" s="6"/>
      <c r="Y967" s="6"/>
      <c r="Z967" s="6"/>
    </row>
    <row r="968" spans="1:26" x14ac:dyDescent="0.25">
      <c r="A968" s="6"/>
      <c r="B968" s="6"/>
      <c r="C968" s="6"/>
      <c r="D968" s="6"/>
      <c r="E968" s="6"/>
      <c r="F968" s="6"/>
      <c r="G968" s="6"/>
      <c r="H968" s="6"/>
      <c r="I968" s="6"/>
      <c r="J968" s="6"/>
      <c r="K968" s="6"/>
      <c r="L968" s="6"/>
      <c r="M968" s="6"/>
      <c r="N968" s="6"/>
      <c r="O968" s="6"/>
      <c r="P968" s="6"/>
      <c r="Q968" s="6"/>
      <c r="R968" s="6"/>
      <c r="S968" s="6"/>
      <c r="T968" s="6"/>
      <c r="U968" s="6"/>
      <c r="V968" s="6"/>
      <c r="W968" s="6"/>
      <c r="X968" s="6"/>
      <c r="Y968" s="6"/>
      <c r="Z968" s="6"/>
    </row>
    <row r="969" spans="1:26" x14ac:dyDescent="0.25">
      <c r="A969" s="6"/>
      <c r="B969" s="6"/>
      <c r="C969" s="6"/>
      <c r="D969" s="6"/>
      <c r="E969" s="6"/>
      <c r="F969" s="6"/>
      <c r="G969" s="6"/>
      <c r="H969" s="6"/>
      <c r="I969" s="6"/>
      <c r="J969" s="6"/>
      <c r="K969" s="6"/>
      <c r="L969" s="6"/>
      <c r="M969" s="6"/>
      <c r="N969" s="6"/>
      <c r="O969" s="6"/>
      <c r="P969" s="6"/>
      <c r="Q969" s="6"/>
      <c r="R969" s="6"/>
      <c r="S969" s="6"/>
      <c r="T969" s="6"/>
      <c r="U969" s="6"/>
      <c r="V969" s="6"/>
      <c r="W969" s="6"/>
      <c r="X969" s="6"/>
      <c r="Y969" s="6"/>
      <c r="Z969" s="6"/>
    </row>
    <row r="970" spans="1:26" x14ac:dyDescent="0.25">
      <c r="A970" s="6"/>
      <c r="B970" s="6"/>
      <c r="C970" s="6"/>
      <c r="D970" s="6"/>
      <c r="E970" s="6"/>
      <c r="F970" s="6"/>
      <c r="G970" s="6"/>
      <c r="H970" s="6"/>
      <c r="I970" s="6"/>
      <c r="J970" s="6"/>
      <c r="K970" s="6"/>
      <c r="L970" s="6"/>
      <c r="M970" s="6"/>
      <c r="N970" s="6"/>
      <c r="O970" s="6"/>
      <c r="P970" s="6"/>
      <c r="Q970" s="6"/>
      <c r="R970" s="6"/>
      <c r="S970" s="6"/>
      <c r="T970" s="6"/>
      <c r="U970" s="6"/>
      <c r="V970" s="6"/>
      <c r="W970" s="6"/>
      <c r="X970" s="6"/>
      <c r="Y970" s="6"/>
      <c r="Z970" s="6"/>
    </row>
    <row r="971" spans="1:26" x14ac:dyDescent="0.25">
      <c r="A971" s="6"/>
      <c r="B971" s="6"/>
      <c r="C971" s="6"/>
      <c r="D971" s="6"/>
      <c r="E971" s="6"/>
      <c r="F971" s="6"/>
      <c r="G971" s="6"/>
      <c r="H971" s="6"/>
      <c r="I971" s="6"/>
      <c r="J971" s="6"/>
      <c r="K971" s="6"/>
      <c r="L971" s="6"/>
      <c r="M971" s="6"/>
      <c r="N971" s="6"/>
      <c r="O971" s="6"/>
      <c r="P971" s="6"/>
      <c r="Q971" s="6"/>
      <c r="R971" s="6"/>
      <c r="S971" s="6"/>
      <c r="T971" s="6"/>
      <c r="U971" s="6"/>
      <c r="V971" s="6"/>
      <c r="W971" s="6"/>
      <c r="X971" s="6"/>
      <c r="Y971" s="6"/>
      <c r="Z971" s="6"/>
    </row>
    <row r="972" spans="1:26" x14ac:dyDescent="0.25">
      <c r="A972" s="6"/>
      <c r="B972" s="6"/>
      <c r="C972" s="6"/>
      <c r="D972" s="6"/>
      <c r="E972" s="6"/>
      <c r="F972" s="6"/>
      <c r="G972" s="6"/>
      <c r="H972" s="6"/>
      <c r="I972" s="6"/>
      <c r="J972" s="6"/>
      <c r="K972" s="6"/>
      <c r="L972" s="6"/>
      <c r="M972" s="6"/>
      <c r="N972" s="6"/>
      <c r="O972" s="6"/>
      <c r="P972" s="6"/>
      <c r="Q972" s="6"/>
      <c r="R972" s="6"/>
      <c r="S972" s="6"/>
      <c r="T972" s="6"/>
      <c r="U972" s="6"/>
      <c r="V972" s="6"/>
      <c r="W972" s="6"/>
      <c r="X972" s="6"/>
      <c r="Y972" s="6"/>
      <c r="Z972" s="6"/>
    </row>
    <row r="973" spans="1:26" x14ac:dyDescent="0.25">
      <c r="A973" s="6"/>
      <c r="B973" s="6"/>
      <c r="C973" s="6"/>
      <c r="D973" s="6"/>
      <c r="E973" s="6"/>
      <c r="F973" s="6"/>
      <c r="G973" s="6"/>
      <c r="H973" s="6"/>
      <c r="I973" s="6"/>
      <c r="J973" s="6"/>
      <c r="K973" s="6"/>
      <c r="L973" s="6"/>
      <c r="M973" s="6"/>
      <c r="N973" s="6"/>
      <c r="O973" s="6"/>
      <c r="P973" s="6"/>
      <c r="Q973" s="6"/>
      <c r="R973" s="6"/>
      <c r="S973" s="6"/>
      <c r="T973" s="6"/>
      <c r="U973" s="6"/>
      <c r="V973" s="6"/>
      <c r="W973" s="6"/>
      <c r="X973" s="6"/>
      <c r="Y973" s="6"/>
      <c r="Z973" s="6"/>
    </row>
    <row r="974" spans="1:26" x14ac:dyDescent="0.25">
      <c r="A974" s="6"/>
      <c r="B974" s="6"/>
      <c r="C974" s="6"/>
      <c r="D974" s="6"/>
      <c r="E974" s="6"/>
      <c r="F974" s="6"/>
      <c r="G974" s="6"/>
      <c r="H974" s="6"/>
      <c r="I974" s="6"/>
      <c r="J974" s="6"/>
      <c r="K974" s="6"/>
      <c r="L974" s="6"/>
      <c r="M974" s="6"/>
      <c r="N974" s="6"/>
      <c r="O974" s="6"/>
      <c r="P974" s="6"/>
      <c r="Q974" s="6"/>
      <c r="R974" s="6"/>
      <c r="S974" s="6"/>
      <c r="T974" s="6"/>
      <c r="U974" s="6"/>
      <c r="V974" s="6"/>
      <c r="W974" s="6"/>
      <c r="X974" s="6"/>
      <c r="Y974" s="6"/>
      <c r="Z974" s="6"/>
    </row>
    <row r="975" spans="1:26" x14ac:dyDescent="0.25">
      <c r="A975" s="6"/>
      <c r="B975" s="6"/>
      <c r="C975" s="6"/>
      <c r="D975" s="6"/>
      <c r="E975" s="6"/>
      <c r="F975" s="6"/>
      <c r="G975" s="6"/>
      <c r="H975" s="6"/>
      <c r="I975" s="6"/>
      <c r="J975" s="6"/>
      <c r="K975" s="6"/>
      <c r="L975" s="6"/>
      <c r="M975" s="6"/>
      <c r="N975" s="6"/>
      <c r="O975" s="6"/>
      <c r="P975" s="6"/>
      <c r="Q975" s="6"/>
      <c r="R975" s="6"/>
      <c r="S975" s="6"/>
      <c r="T975" s="6"/>
      <c r="U975" s="6"/>
      <c r="V975" s="6"/>
      <c r="W975" s="6"/>
      <c r="X975" s="6"/>
      <c r="Y975" s="6"/>
      <c r="Z975" s="6"/>
    </row>
    <row r="976" spans="1:26" x14ac:dyDescent="0.25">
      <c r="A976" s="6"/>
      <c r="B976" s="6"/>
      <c r="C976" s="6"/>
      <c r="D976" s="6"/>
      <c r="E976" s="6"/>
      <c r="F976" s="6"/>
      <c r="G976" s="6"/>
      <c r="H976" s="6"/>
      <c r="I976" s="6"/>
      <c r="J976" s="6"/>
      <c r="K976" s="6"/>
      <c r="L976" s="6"/>
      <c r="M976" s="6"/>
      <c r="N976" s="6"/>
      <c r="O976" s="6"/>
      <c r="P976" s="6"/>
      <c r="Q976" s="6"/>
      <c r="R976" s="6"/>
      <c r="S976" s="6"/>
      <c r="T976" s="6"/>
      <c r="U976" s="6"/>
      <c r="V976" s="6"/>
      <c r="W976" s="6"/>
      <c r="X976" s="6"/>
      <c r="Y976" s="6"/>
      <c r="Z976" s="6"/>
    </row>
    <row r="977" spans="1:26" x14ac:dyDescent="0.25">
      <c r="A977" s="6"/>
      <c r="B977" s="6"/>
      <c r="C977" s="6"/>
      <c r="D977" s="6"/>
      <c r="E977" s="6"/>
      <c r="F977" s="6"/>
      <c r="G977" s="6"/>
      <c r="H977" s="6"/>
      <c r="I977" s="6"/>
      <c r="J977" s="6"/>
      <c r="K977" s="6"/>
      <c r="L977" s="6"/>
      <c r="M977" s="6"/>
      <c r="N977" s="6"/>
      <c r="O977" s="6"/>
      <c r="P977" s="6"/>
      <c r="Q977" s="6"/>
      <c r="R977" s="6"/>
      <c r="S977" s="6"/>
      <c r="T977" s="6"/>
      <c r="U977" s="6"/>
      <c r="V977" s="6"/>
      <c r="W977" s="6"/>
      <c r="X977" s="6"/>
      <c r="Y977" s="6"/>
      <c r="Z977" s="6"/>
    </row>
    <row r="978" spans="1:26" x14ac:dyDescent="0.25">
      <c r="A978" s="6"/>
      <c r="B978" s="6"/>
      <c r="C978" s="6"/>
      <c r="D978" s="6"/>
      <c r="E978" s="6"/>
      <c r="F978" s="6"/>
      <c r="G978" s="6"/>
      <c r="H978" s="6"/>
      <c r="I978" s="6"/>
      <c r="J978" s="6"/>
      <c r="K978" s="6"/>
      <c r="L978" s="6"/>
      <c r="M978" s="6"/>
      <c r="N978" s="6"/>
      <c r="O978" s="6"/>
      <c r="P978" s="6"/>
      <c r="Q978" s="6"/>
      <c r="R978" s="6"/>
      <c r="S978" s="6"/>
      <c r="T978" s="6"/>
      <c r="U978" s="6"/>
      <c r="V978" s="6"/>
      <c r="W978" s="6"/>
      <c r="X978" s="6"/>
      <c r="Y978" s="6"/>
      <c r="Z978" s="6"/>
    </row>
    <row r="979" spans="1:26" x14ac:dyDescent="0.25">
      <c r="A979" s="6"/>
      <c r="B979" s="6"/>
      <c r="C979" s="6"/>
      <c r="D979" s="6"/>
      <c r="E979" s="6"/>
      <c r="F979" s="6"/>
      <c r="G979" s="6"/>
      <c r="H979" s="6"/>
      <c r="I979" s="6"/>
      <c r="J979" s="6"/>
      <c r="K979" s="6"/>
      <c r="L979" s="6"/>
      <c r="M979" s="6"/>
      <c r="N979" s="6"/>
      <c r="O979" s="6"/>
      <c r="P979" s="6"/>
      <c r="Q979" s="6"/>
      <c r="R979" s="6"/>
      <c r="S979" s="6"/>
      <c r="T979" s="6"/>
      <c r="U979" s="6"/>
      <c r="V979" s="6"/>
      <c r="W979" s="6"/>
      <c r="X979" s="6"/>
      <c r="Y979" s="6"/>
      <c r="Z979" s="6"/>
    </row>
    <row r="980" spans="1:26" x14ac:dyDescent="0.25">
      <c r="A980" s="6"/>
      <c r="B980" s="6"/>
      <c r="C980" s="6"/>
      <c r="D980" s="6"/>
      <c r="E980" s="6"/>
      <c r="F980" s="6"/>
      <c r="G980" s="6"/>
      <c r="H980" s="6"/>
      <c r="I980" s="6"/>
      <c r="J980" s="6"/>
      <c r="K980" s="6"/>
      <c r="L980" s="6"/>
      <c r="M980" s="6"/>
      <c r="N980" s="6"/>
      <c r="O980" s="6"/>
      <c r="P980" s="6"/>
      <c r="Q980" s="6"/>
      <c r="R980" s="6"/>
      <c r="S980" s="6"/>
      <c r="T980" s="6"/>
      <c r="U980" s="6"/>
      <c r="V980" s="6"/>
      <c r="W980" s="6"/>
      <c r="X980" s="6"/>
      <c r="Y980" s="6"/>
      <c r="Z980" s="6"/>
    </row>
    <row r="981" spans="1:26" x14ac:dyDescent="0.25">
      <c r="A981" s="6"/>
      <c r="B981" s="6"/>
      <c r="C981" s="6"/>
      <c r="D981" s="6"/>
      <c r="E981" s="6"/>
      <c r="F981" s="6"/>
      <c r="G981" s="6"/>
      <c r="H981" s="6"/>
      <c r="I981" s="6"/>
      <c r="J981" s="6"/>
      <c r="K981" s="6"/>
      <c r="L981" s="6"/>
      <c r="M981" s="6"/>
      <c r="N981" s="6"/>
      <c r="O981" s="6"/>
      <c r="P981" s="6"/>
      <c r="Q981" s="6"/>
      <c r="R981" s="6"/>
      <c r="S981" s="6"/>
      <c r="T981" s="6"/>
      <c r="U981" s="6"/>
      <c r="V981" s="6"/>
      <c r="W981" s="6"/>
      <c r="X981" s="6"/>
      <c r="Y981" s="6"/>
      <c r="Z981" s="6"/>
    </row>
    <row r="982" spans="1:26" x14ac:dyDescent="0.25">
      <c r="A982" s="6"/>
      <c r="B982" s="6"/>
      <c r="C982" s="6"/>
      <c r="D982" s="6"/>
      <c r="E982" s="6"/>
      <c r="F982" s="6"/>
      <c r="G982" s="6"/>
      <c r="H982" s="6"/>
      <c r="I982" s="6"/>
      <c r="J982" s="6"/>
      <c r="K982" s="6"/>
      <c r="L982" s="6"/>
      <c r="M982" s="6"/>
      <c r="N982" s="6"/>
      <c r="O982" s="6"/>
      <c r="P982" s="6"/>
      <c r="Q982" s="6"/>
      <c r="R982" s="6"/>
      <c r="S982" s="6"/>
      <c r="T982" s="6"/>
      <c r="U982" s="6"/>
      <c r="V982" s="6"/>
      <c r="W982" s="6"/>
      <c r="X982" s="6"/>
      <c r="Y982" s="6"/>
      <c r="Z982" s="6"/>
    </row>
    <row r="983" spans="1:26" x14ac:dyDescent="0.25">
      <c r="A983" s="6"/>
      <c r="B983" s="6"/>
      <c r="C983" s="6"/>
      <c r="D983" s="6"/>
      <c r="E983" s="6"/>
      <c r="F983" s="6"/>
      <c r="G983" s="6"/>
      <c r="H983" s="6"/>
      <c r="I983" s="6"/>
      <c r="J983" s="6"/>
      <c r="K983" s="6"/>
      <c r="L983" s="6"/>
      <c r="M983" s="6"/>
      <c r="N983" s="6"/>
      <c r="O983" s="6"/>
      <c r="P983" s="6"/>
      <c r="Q983" s="6"/>
      <c r="R983" s="6"/>
      <c r="S983" s="6"/>
      <c r="T983" s="6"/>
      <c r="U983" s="6"/>
      <c r="V983" s="6"/>
      <c r="W983" s="6"/>
      <c r="X983" s="6"/>
      <c r="Y983" s="6"/>
      <c r="Z983" s="6"/>
    </row>
    <row r="984" spans="1:26" x14ac:dyDescent="0.25">
      <c r="A984" s="6"/>
      <c r="B984" s="6"/>
      <c r="C984" s="6"/>
      <c r="D984" s="6"/>
      <c r="E984" s="6"/>
      <c r="F984" s="6"/>
      <c r="G984" s="6"/>
      <c r="H984" s="6"/>
      <c r="I984" s="6"/>
      <c r="J984" s="6"/>
      <c r="K984" s="6"/>
      <c r="L984" s="6"/>
      <c r="M984" s="6"/>
      <c r="N984" s="6"/>
      <c r="O984" s="6"/>
      <c r="P984" s="6"/>
      <c r="Q984" s="6"/>
      <c r="R984" s="6"/>
      <c r="S984" s="6"/>
      <c r="T984" s="6"/>
      <c r="U984" s="6"/>
      <c r="V984" s="6"/>
      <c r="W984" s="6"/>
      <c r="X984" s="6"/>
      <c r="Y984" s="6"/>
      <c r="Z984" s="6"/>
    </row>
    <row r="985" spans="1:26" x14ac:dyDescent="0.25">
      <c r="A985" s="6"/>
      <c r="B985" s="6"/>
      <c r="C985" s="6"/>
      <c r="D985" s="6"/>
      <c r="E985" s="6"/>
      <c r="F985" s="6"/>
      <c r="G985" s="6"/>
      <c r="H985" s="6"/>
      <c r="I985" s="6"/>
      <c r="J985" s="6"/>
      <c r="K985" s="6"/>
      <c r="L985" s="6"/>
      <c r="M985" s="6"/>
      <c r="N985" s="6"/>
      <c r="O985" s="6"/>
      <c r="P985" s="6"/>
      <c r="Q985" s="6"/>
      <c r="R985" s="6"/>
      <c r="S985" s="6"/>
      <c r="T985" s="6"/>
      <c r="U985" s="6"/>
      <c r="V985" s="6"/>
      <c r="W985" s="6"/>
      <c r="X985" s="6"/>
      <c r="Y985" s="6"/>
      <c r="Z985" s="6"/>
    </row>
    <row r="986" spans="1:26" x14ac:dyDescent="0.25">
      <c r="A986" s="6"/>
      <c r="B986" s="6"/>
      <c r="C986" s="6"/>
      <c r="D986" s="6"/>
      <c r="E986" s="6"/>
      <c r="F986" s="6"/>
      <c r="G986" s="6"/>
      <c r="H986" s="6"/>
      <c r="I986" s="6"/>
      <c r="J986" s="6"/>
      <c r="K986" s="6"/>
      <c r="L986" s="6"/>
      <c r="M986" s="6"/>
      <c r="N986" s="6"/>
      <c r="O986" s="6"/>
      <c r="P986" s="6"/>
      <c r="Q986" s="6"/>
      <c r="R986" s="6"/>
      <c r="S986" s="6"/>
      <c r="T986" s="6"/>
      <c r="U986" s="6"/>
      <c r="V986" s="6"/>
      <c r="W986" s="6"/>
      <c r="X986" s="6"/>
      <c r="Y986" s="6"/>
      <c r="Z986" s="6"/>
    </row>
    <row r="987" spans="1:26" x14ac:dyDescent="0.25">
      <c r="A987" s="6"/>
      <c r="B987" s="6"/>
      <c r="C987" s="6"/>
      <c r="D987" s="6"/>
      <c r="E987" s="6"/>
      <c r="F987" s="6"/>
      <c r="G987" s="6"/>
      <c r="H987" s="6"/>
      <c r="I987" s="6"/>
      <c r="J987" s="6"/>
      <c r="K987" s="6"/>
      <c r="L987" s="6"/>
      <c r="M987" s="6"/>
      <c r="N987" s="6"/>
      <c r="O987" s="6"/>
      <c r="P987" s="6"/>
      <c r="Q987" s="6"/>
      <c r="R987" s="6"/>
      <c r="S987" s="6"/>
      <c r="T987" s="6"/>
      <c r="U987" s="6"/>
      <c r="V987" s="6"/>
      <c r="W987" s="6"/>
      <c r="X987" s="6"/>
      <c r="Y987" s="6"/>
      <c r="Z987" s="6"/>
    </row>
    <row r="988" spans="1:26" x14ac:dyDescent="0.25">
      <c r="A988" s="6"/>
      <c r="B988" s="6"/>
      <c r="C988" s="6"/>
      <c r="D988" s="6"/>
      <c r="E988" s="6"/>
      <c r="F988" s="6"/>
      <c r="G988" s="6"/>
      <c r="H988" s="6"/>
      <c r="I988" s="6"/>
      <c r="J988" s="6"/>
      <c r="K988" s="6"/>
      <c r="L988" s="6"/>
      <c r="M988" s="6"/>
      <c r="N988" s="6"/>
      <c r="O988" s="6"/>
      <c r="P988" s="6"/>
      <c r="Q988" s="6"/>
      <c r="R988" s="6"/>
      <c r="S988" s="6"/>
      <c r="T988" s="6"/>
      <c r="U988" s="6"/>
      <c r="V988" s="6"/>
      <c r="W988" s="6"/>
      <c r="X988" s="6"/>
      <c r="Y988" s="6"/>
      <c r="Z988" s="6"/>
    </row>
    <row r="989" spans="1:26" x14ac:dyDescent="0.25">
      <c r="A989" s="6"/>
      <c r="B989" s="6"/>
      <c r="C989" s="6"/>
      <c r="D989" s="6"/>
      <c r="E989" s="6"/>
      <c r="F989" s="6"/>
      <c r="G989" s="6"/>
      <c r="H989" s="6"/>
      <c r="I989" s="6"/>
      <c r="J989" s="6"/>
      <c r="K989" s="6"/>
      <c r="L989" s="6"/>
      <c r="M989" s="6"/>
      <c r="N989" s="6"/>
      <c r="O989" s="6"/>
      <c r="P989" s="6"/>
      <c r="Q989" s="6"/>
      <c r="R989" s="6"/>
      <c r="S989" s="6"/>
      <c r="T989" s="6"/>
      <c r="U989" s="6"/>
      <c r="V989" s="6"/>
      <c r="W989" s="6"/>
      <c r="X989" s="6"/>
      <c r="Y989" s="6"/>
      <c r="Z989" s="6"/>
    </row>
    <row r="990" spans="1:26" x14ac:dyDescent="0.25">
      <c r="A990" s="6"/>
      <c r="B990" s="6"/>
      <c r="C990" s="6"/>
      <c r="D990" s="6"/>
      <c r="E990" s="6"/>
      <c r="F990" s="6"/>
      <c r="G990" s="6"/>
      <c r="H990" s="6"/>
      <c r="I990" s="6"/>
      <c r="J990" s="6"/>
      <c r="K990" s="6"/>
      <c r="L990" s="6"/>
      <c r="M990" s="6"/>
      <c r="N990" s="6"/>
      <c r="O990" s="6"/>
      <c r="P990" s="6"/>
      <c r="Q990" s="6"/>
      <c r="R990" s="6"/>
      <c r="S990" s="6"/>
      <c r="T990" s="6"/>
      <c r="U990" s="6"/>
      <c r="V990" s="6"/>
      <c r="W990" s="6"/>
      <c r="X990" s="6"/>
      <c r="Y990" s="6"/>
      <c r="Z990" s="6"/>
    </row>
    <row r="991" spans="1:26" x14ac:dyDescent="0.25">
      <c r="A991" s="6"/>
      <c r="B991" s="6"/>
      <c r="C991" s="6"/>
      <c r="D991" s="6"/>
      <c r="E991" s="6"/>
      <c r="F991" s="6"/>
      <c r="G991" s="6"/>
      <c r="H991" s="6"/>
      <c r="I991" s="6"/>
      <c r="J991" s="6"/>
      <c r="K991" s="6"/>
      <c r="L991" s="6"/>
      <c r="M991" s="6"/>
      <c r="N991" s="6"/>
      <c r="O991" s="6"/>
      <c r="P991" s="6"/>
      <c r="Q991" s="6"/>
      <c r="R991" s="6"/>
      <c r="S991" s="6"/>
      <c r="T991" s="6"/>
      <c r="U991" s="6"/>
      <c r="V991" s="6"/>
      <c r="W991" s="6"/>
      <c r="X991" s="6"/>
      <c r="Y991" s="6"/>
      <c r="Z991" s="6"/>
    </row>
    <row r="992" spans="1:26" x14ac:dyDescent="0.25">
      <c r="A992" s="6"/>
      <c r="B992" s="6"/>
      <c r="C992" s="6"/>
      <c r="D992" s="6"/>
      <c r="E992" s="6"/>
      <c r="F992" s="6"/>
      <c r="G992" s="6"/>
      <c r="H992" s="6"/>
      <c r="I992" s="6"/>
      <c r="J992" s="6"/>
      <c r="K992" s="6"/>
      <c r="L992" s="6"/>
      <c r="M992" s="6"/>
      <c r="N992" s="6"/>
      <c r="O992" s="6"/>
      <c r="P992" s="6"/>
      <c r="Q992" s="6"/>
      <c r="R992" s="6"/>
      <c r="S992" s="6"/>
      <c r="T992" s="6"/>
      <c r="U992" s="6"/>
      <c r="V992" s="6"/>
      <c r="W992" s="6"/>
      <c r="X992" s="6"/>
      <c r="Y992" s="6"/>
      <c r="Z992" s="6"/>
    </row>
    <row r="993" spans="1:26" x14ac:dyDescent="0.25">
      <c r="A993" s="6"/>
      <c r="B993" s="6"/>
      <c r="C993" s="6"/>
      <c r="D993" s="6"/>
      <c r="E993" s="6"/>
      <c r="F993" s="6"/>
      <c r="G993" s="6"/>
      <c r="H993" s="6"/>
      <c r="I993" s="6"/>
      <c r="J993" s="6"/>
      <c r="K993" s="6"/>
      <c r="L993" s="6"/>
      <c r="M993" s="6"/>
      <c r="N993" s="6"/>
      <c r="O993" s="6"/>
      <c r="P993" s="6"/>
      <c r="Q993" s="6"/>
      <c r="R993" s="6"/>
      <c r="S993" s="6"/>
      <c r="T993" s="6"/>
      <c r="U993" s="6"/>
      <c r="V993" s="6"/>
      <c r="W993" s="6"/>
      <c r="X993" s="6"/>
      <c r="Y993" s="6"/>
      <c r="Z993" s="6"/>
    </row>
    <row r="994" spans="1:26" x14ac:dyDescent="0.25">
      <c r="A994" s="6"/>
      <c r="B994" s="6"/>
      <c r="C994" s="6"/>
      <c r="D994" s="6"/>
      <c r="E994" s="6"/>
      <c r="F994" s="6"/>
      <c r="G994" s="6"/>
      <c r="H994" s="6"/>
      <c r="I994" s="6"/>
      <c r="J994" s="6"/>
      <c r="K994" s="6"/>
      <c r="L994" s="6"/>
      <c r="M994" s="6"/>
      <c r="N994" s="6"/>
      <c r="O994" s="6"/>
      <c r="P994" s="6"/>
      <c r="Q994" s="6"/>
      <c r="R994" s="6"/>
      <c r="S994" s="6"/>
      <c r="T994" s="6"/>
      <c r="U994" s="6"/>
      <c r="V994" s="6"/>
      <c r="W994" s="6"/>
      <c r="X994" s="6"/>
      <c r="Y994" s="6"/>
      <c r="Z994" s="6"/>
    </row>
    <row r="995" spans="1:26" x14ac:dyDescent="0.25">
      <c r="A995" s="6"/>
      <c r="B995" s="6"/>
      <c r="C995" s="6"/>
      <c r="D995" s="6"/>
      <c r="E995" s="6"/>
      <c r="F995" s="6"/>
      <c r="G995" s="6"/>
      <c r="H995" s="6"/>
      <c r="I995" s="6"/>
      <c r="J995" s="6"/>
      <c r="K995" s="6"/>
      <c r="L995" s="6"/>
      <c r="M995" s="6"/>
      <c r="N995" s="6"/>
      <c r="O995" s="6"/>
      <c r="P995" s="6"/>
      <c r="Q995" s="6"/>
      <c r="R995" s="6"/>
      <c r="S995" s="6"/>
      <c r="T995" s="6"/>
      <c r="U995" s="6"/>
      <c r="V995" s="6"/>
      <c r="W995" s="6"/>
      <c r="X995" s="6"/>
      <c r="Y995" s="6"/>
      <c r="Z995" s="6"/>
    </row>
    <row r="996" spans="1:26" x14ac:dyDescent="0.25">
      <c r="A996" s="6"/>
      <c r="B996" s="6"/>
      <c r="C996" s="6"/>
      <c r="D996" s="6"/>
      <c r="E996" s="6"/>
      <c r="F996" s="6"/>
      <c r="G996" s="6"/>
      <c r="H996" s="6"/>
      <c r="I996" s="6"/>
      <c r="J996" s="6"/>
      <c r="K996" s="6"/>
      <c r="L996" s="6"/>
      <c r="M996" s="6"/>
      <c r="N996" s="6"/>
      <c r="O996" s="6"/>
      <c r="P996" s="6"/>
      <c r="Q996" s="6"/>
      <c r="R996" s="6"/>
      <c r="S996" s="6"/>
      <c r="T996" s="6"/>
      <c r="U996" s="6"/>
      <c r="V996" s="6"/>
      <c r="W996" s="6"/>
      <c r="X996" s="6"/>
      <c r="Y996" s="6"/>
      <c r="Z996" s="6"/>
    </row>
    <row r="997" spans="1:26" x14ac:dyDescent="0.25">
      <c r="A997" s="6"/>
      <c r="B997" s="6"/>
      <c r="C997" s="6"/>
      <c r="D997" s="6"/>
      <c r="E997" s="6"/>
      <c r="F997" s="6"/>
      <c r="G997" s="6"/>
      <c r="H997" s="6"/>
      <c r="I997" s="6"/>
      <c r="J997" s="6"/>
      <c r="K997" s="6"/>
      <c r="L997" s="6"/>
      <c r="M997" s="6"/>
      <c r="N997" s="6"/>
      <c r="O997" s="6"/>
      <c r="P997" s="6"/>
      <c r="Q997" s="6"/>
      <c r="R997" s="6"/>
      <c r="S997" s="6"/>
      <c r="T997" s="6"/>
      <c r="U997" s="6"/>
      <c r="V997" s="6"/>
      <c r="W997" s="6"/>
      <c r="X997" s="6"/>
      <c r="Y997" s="6"/>
      <c r="Z997" s="6"/>
    </row>
    <row r="998" spans="1:26" x14ac:dyDescent="0.25">
      <c r="A998" s="6"/>
      <c r="B998" s="6"/>
      <c r="C998" s="6"/>
      <c r="D998" s="6"/>
      <c r="E998" s="6"/>
      <c r="F998" s="6"/>
      <c r="G998" s="6"/>
      <c r="H998" s="6"/>
      <c r="I998" s="6"/>
      <c r="J998" s="6"/>
      <c r="K998" s="6"/>
      <c r="L998" s="6"/>
      <c r="M998" s="6"/>
      <c r="N998" s="6"/>
      <c r="O998" s="6"/>
      <c r="P998" s="6"/>
      <c r="Q998" s="6"/>
      <c r="R998" s="6"/>
      <c r="S998" s="6"/>
      <c r="T998" s="6"/>
      <c r="U998" s="6"/>
      <c r="V998" s="6"/>
      <c r="W998" s="6"/>
      <c r="X998" s="6"/>
      <c r="Y998" s="6"/>
      <c r="Z998" s="6"/>
    </row>
    <row r="999" spans="1:26" x14ac:dyDescent="0.25">
      <c r="A999" s="6"/>
      <c r="B999" s="6"/>
      <c r="C999" s="6"/>
      <c r="D999" s="6"/>
      <c r="E999" s="6"/>
      <c r="F999" s="6"/>
      <c r="G999" s="6"/>
      <c r="H999" s="6"/>
      <c r="I999" s="6"/>
      <c r="J999" s="6"/>
      <c r="K999" s="6"/>
      <c r="L999" s="6"/>
      <c r="M999" s="6"/>
      <c r="N999" s="6"/>
      <c r="O999" s="6"/>
      <c r="P999" s="6"/>
      <c r="Q999" s="6"/>
      <c r="R999" s="6"/>
      <c r="S999" s="6"/>
      <c r="T999" s="6"/>
      <c r="U999" s="6"/>
      <c r="V999" s="6"/>
      <c r="W999" s="6"/>
      <c r="X999" s="6"/>
      <c r="Y999" s="6"/>
      <c r="Z999" s="6"/>
    </row>
    <row r="1000" spans="1:26" x14ac:dyDescent="0.25">
      <c r="A1000" s="6"/>
      <c r="B1000" s="6"/>
      <c r="C1000" s="6"/>
      <c r="D1000" s="6"/>
      <c r="E1000" s="6"/>
      <c r="F1000" s="6"/>
      <c r="G1000" s="6"/>
      <c r="H1000" s="6"/>
      <c r="I1000" s="6"/>
      <c r="J1000" s="6"/>
      <c r="K1000" s="6"/>
      <c r="L1000" s="6"/>
      <c r="M1000" s="6"/>
      <c r="N1000" s="6"/>
      <c r="O1000" s="6"/>
      <c r="P1000" s="6"/>
      <c r="Q1000" s="6"/>
      <c r="R1000" s="6"/>
      <c r="S1000" s="6"/>
      <c r="T1000" s="6"/>
      <c r="U1000" s="6"/>
      <c r="V1000" s="6"/>
      <c r="W1000" s="6"/>
      <c r="X1000" s="6"/>
      <c r="Y1000" s="6"/>
      <c r="Z1000" s="6"/>
    </row>
    <row r="1001" spans="1:26" x14ac:dyDescent="0.25">
      <c r="A1001" s="6"/>
      <c r="B1001" s="6"/>
      <c r="C1001" s="6"/>
      <c r="D1001" s="6"/>
      <c r="E1001" s="6"/>
      <c r="F1001" s="6"/>
      <c r="G1001" s="6"/>
      <c r="H1001" s="6"/>
      <c r="I1001" s="6"/>
      <c r="J1001" s="6"/>
      <c r="K1001" s="6"/>
      <c r="L1001" s="6"/>
      <c r="M1001" s="6"/>
      <c r="N1001" s="6"/>
      <c r="O1001" s="6"/>
      <c r="P1001" s="6"/>
      <c r="Q1001" s="6"/>
      <c r="R1001" s="6"/>
      <c r="S1001" s="6"/>
      <c r="T1001" s="6"/>
      <c r="U1001" s="6"/>
      <c r="V1001" s="6"/>
      <c r="W1001" s="6"/>
      <c r="X1001" s="6"/>
      <c r="Y1001" s="6"/>
      <c r="Z1001" s="6"/>
    </row>
    <row r="1002" spans="1:26" x14ac:dyDescent="0.25">
      <c r="A1002" s="6"/>
      <c r="B1002" s="6"/>
      <c r="C1002" s="6"/>
      <c r="D1002" s="6"/>
      <c r="E1002" s="6"/>
      <c r="F1002" s="6"/>
      <c r="G1002" s="6"/>
      <c r="H1002" s="6"/>
      <c r="I1002" s="6"/>
      <c r="J1002" s="6"/>
      <c r="K1002" s="6"/>
      <c r="L1002" s="6"/>
      <c r="M1002" s="6"/>
      <c r="N1002" s="6"/>
      <c r="O1002" s="6"/>
      <c r="P1002" s="6"/>
      <c r="Q1002" s="6"/>
      <c r="R1002" s="6"/>
      <c r="S1002" s="6"/>
      <c r="T1002" s="6"/>
      <c r="U1002" s="6"/>
      <c r="V1002" s="6"/>
      <c r="W1002" s="6"/>
      <c r="X1002" s="6"/>
      <c r="Y1002" s="6"/>
      <c r="Z1002" s="6"/>
    </row>
    <row r="1003" spans="1:26" x14ac:dyDescent="0.25">
      <c r="A1003" s="6"/>
      <c r="B1003" s="6"/>
      <c r="C1003" s="6"/>
      <c r="D1003" s="6"/>
      <c r="E1003" s="6"/>
      <c r="F1003" s="6"/>
      <c r="G1003" s="6"/>
      <c r="H1003" s="6"/>
      <c r="I1003" s="6"/>
      <c r="J1003" s="6"/>
      <c r="K1003" s="6"/>
      <c r="L1003" s="6"/>
      <c r="M1003" s="6"/>
      <c r="N1003" s="6"/>
      <c r="O1003" s="6"/>
      <c r="P1003" s="6"/>
      <c r="Q1003" s="6"/>
      <c r="R1003" s="6"/>
      <c r="S1003" s="6"/>
      <c r="T1003" s="6"/>
      <c r="U1003" s="6"/>
      <c r="V1003" s="6"/>
      <c r="W1003" s="6"/>
      <c r="X1003" s="6"/>
      <c r="Y1003" s="6"/>
      <c r="Z1003" s="6"/>
    </row>
    <row r="1004" spans="1:26" x14ac:dyDescent="0.25">
      <c r="A1004" s="6"/>
      <c r="B1004" s="6"/>
      <c r="C1004" s="6"/>
      <c r="D1004" s="6"/>
      <c r="E1004" s="6"/>
      <c r="F1004" s="6"/>
      <c r="G1004" s="6"/>
      <c r="H1004" s="6"/>
      <c r="I1004" s="6"/>
      <c r="J1004" s="6"/>
      <c r="K1004" s="6"/>
      <c r="L1004" s="6"/>
      <c r="M1004" s="6"/>
      <c r="N1004" s="6"/>
      <c r="O1004" s="6"/>
      <c r="P1004" s="6"/>
      <c r="Q1004" s="6"/>
      <c r="R1004" s="6"/>
      <c r="S1004" s="6"/>
      <c r="T1004" s="6"/>
      <c r="U1004" s="6"/>
      <c r="V1004" s="6"/>
      <c r="W1004" s="6"/>
      <c r="X1004" s="6"/>
      <c r="Y1004" s="6"/>
      <c r="Z1004" s="6"/>
    </row>
    <row r="1005" spans="1:26" x14ac:dyDescent="0.25">
      <c r="A1005" s="6"/>
      <c r="B1005" s="6"/>
      <c r="C1005" s="6"/>
      <c r="D1005" s="6"/>
      <c r="E1005" s="6"/>
      <c r="F1005" s="6"/>
      <c r="G1005" s="6"/>
      <c r="H1005" s="6"/>
      <c r="I1005" s="6"/>
      <c r="J1005" s="6"/>
      <c r="K1005" s="6"/>
      <c r="L1005" s="6"/>
      <c r="M1005" s="6"/>
      <c r="N1005" s="6"/>
      <c r="O1005" s="6"/>
      <c r="P1005" s="6"/>
      <c r="Q1005" s="6"/>
      <c r="R1005" s="6"/>
      <c r="S1005" s="6"/>
      <c r="T1005" s="6"/>
      <c r="U1005" s="6"/>
      <c r="V1005" s="6"/>
      <c r="W1005" s="6"/>
      <c r="X1005" s="6"/>
      <c r="Y1005" s="6"/>
      <c r="Z1005" s="6"/>
    </row>
    <row r="1006" spans="1:26" x14ac:dyDescent="0.25">
      <c r="A1006" s="6"/>
      <c r="B1006" s="6"/>
      <c r="C1006" s="6"/>
      <c r="D1006" s="6"/>
      <c r="E1006" s="6"/>
      <c r="F1006" s="6"/>
      <c r="G1006" s="6"/>
      <c r="H1006" s="6"/>
      <c r="I1006" s="6"/>
      <c r="J1006" s="6"/>
      <c r="K1006" s="6"/>
      <c r="L1006" s="6"/>
      <c r="M1006" s="6"/>
      <c r="N1006" s="6"/>
      <c r="O1006" s="6"/>
      <c r="P1006" s="6"/>
      <c r="Q1006" s="6"/>
      <c r="R1006" s="6"/>
      <c r="S1006" s="6"/>
      <c r="T1006" s="6"/>
      <c r="U1006" s="6"/>
      <c r="V1006" s="6"/>
      <c r="W1006" s="6"/>
      <c r="X1006" s="6"/>
      <c r="Y1006" s="6"/>
      <c r="Z1006" s="6"/>
    </row>
    <row r="1007" spans="1:26" x14ac:dyDescent="0.25">
      <c r="A1007" s="6"/>
      <c r="B1007" s="6"/>
      <c r="C1007" s="6"/>
      <c r="D1007" s="6"/>
      <c r="E1007" s="6"/>
      <c r="F1007" s="6"/>
      <c r="G1007" s="6"/>
      <c r="H1007" s="6"/>
      <c r="I1007" s="6"/>
      <c r="J1007" s="6"/>
      <c r="K1007" s="6"/>
      <c r="L1007" s="6"/>
      <c r="M1007" s="6"/>
      <c r="N1007" s="6"/>
      <c r="O1007" s="6"/>
      <c r="P1007" s="6"/>
      <c r="Q1007" s="6"/>
      <c r="R1007" s="6"/>
      <c r="S1007" s="6"/>
      <c r="T1007" s="6"/>
      <c r="U1007" s="6"/>
      <c r="V1007" s="6"/>
      <c r="W1007" s="6"/>
      <c r="X1007" s="6"/>
      <c r="Y1007" s="6"/>
      <c r="Z1007" s="6"/>
    </row>
    <row r="1008" spans="1:26" x14ac:dyDescent="0.25">
      <c r="A1008" s="6"/>
      <c r="B1008" s="6"/>
      <c r="C1008" s="6"/>
      <c r="D1008" s="6"/>
      <c r="E1008" s="6"/>
      <c r="F1008" s="6"/>
      <c r="G1008" s="6"/>
      <c r="H1008" s="6"/>
      <c r="I1008" s="6"/>
      <c r="J1008" s="6"/>
      <c r="K1008" s="6"/>
      <c r="L1008" s="6"/>
      <c r="M1008" s="6"/>
      <c r="N1008" s="6"/>
      <c r="O1008" s="6"/>
      <c r="P1008" s="6"/>
      <c r="Q1008" s="6"/>
      <c r="R1008" s="6"/>
      <c r="S1008" s="6"/>
      <c r="T1008" s="6"/>
      <c r="U1008" s="6"/>
      <c r="V1008" s="6"/>
      <c r="W1008" s="6"/>
      <c r="X1008" s="6"/>
      <c r="Y1008" s="6"/>
      <c r="Z1008" s="6"/>
    </row>
    <row r="1009" spans="1:26" x14ac:dyDescent="0.25">
      <c r="A1009" s="6"/>
      <c r="B1009" s="6"/>
      <c r="C1009" s="6"/>
      <c r="D1009" s="6"/>
      <c r="E1009" s="6"/>
      <c r="F1009" s="6"/>
      <c r="G1009" s="6"/>
      <c r="H1009" s="6"/>
      <c r="I1009" s="6"/>
      <c r="J1009" s="6"/>
      <c r="K1009" s="6"/>
      <c r="L1009" s="6"/>
      <c r="M1009" s="6"/>
      <c r="N1009" s="6"/>
      <c r="O1009" s="6"/>
      <c r="P1009" s="6"/>
      <c r="Q1009" s="6"/>
      <c r="R1009" s="6"/>
      <c r="S1009" s="6"/>
      <c r="T1009" s="6"/>
      <c r="U1009" s="6"/>
      <c r="V1009" s="6"/>
      <c r="W1009" s="6"/>
      <c r="X1009" s="6"/>
      <c r="Y1009" s="6"/>
      <c r="Z1009" s="6"/>
    </row>
    <row r="1010" spans="1:26" x14ac:dyDescent="0.25">
      <c r="A1010" s="6"/>
      <c r="B1010" s="6"/>
      <c r="C1010" s="6"/>
      <c r="D1010" s="6"/>
      <c r="E1010" s="6"/>
      <c r="F1010" s="6"/>
      <c r="G1010" s="6"/>
      <c r="H1010" s="6"/>
      <c r="I1010" s="6"/>
      <c r="J1010" s="6"/>
      <c r="K1010" s="6"/>
      <c r="L1010" s="6"/>
      <c r="M1010" s="6"/>
      <c r="N1010" s="6"/>
      <c r="O1010" s="6"/>
      <c r="P1010" s="6"/>
      <c r="Q1010" s="6"/>
      <c r="R1010" s="6"/>
      <c r="S1010" s="6"/>
      <c r="T1010" s="6"/>
      <c r="U1010" s="6"/>
      <c r="V1010" s="6"/>
      <c r="W1010" s="6"/>
      <c r="X1010" s="6"/>
      <c r="Y1010" s="6"/>
      <c r="Z1010" s="6"/>
    </row>
    <row r="1011" spans="1:26" x14ac:dyDescent="0.25">
      <c r="A1011" s="6"/>
      <c r="B1011" s="6"/>
      <c r="C1011" s="6"/>
      <c r="D1011" s="6"/>
      <c r="E1011" s="6"/>
      <c r="F1011" s="6"/>
      <c r="G1011" s="6"/>
      <c r="H1011" s="6"/>
      <c r="I1011" s="6"/>
      <c r="J1011" s="6"/>
      <c r="K1011" s="6"/>
      <c r="L1011" s="6"/>
      <c r="M1011" s="6"/>
      <c r="N1011" s="6"/>
      <c r="O1011" s="6"/>
      <c r="P1011" s="6"/>
      <c r="Q1011" s="6"/>
      <c r="R1011" s="6"/>
      <c r="S1011" s="6"/>
      <c r="T1011" s="6"/>
      <c r="U1011" s="6"/>
      <c r="V1011" s="6"/>
      <c r="W1011" s="6"/>
      <c r="X1011" s="6"/>
      <c r="Y1011" s="6"/>
      <c r="Z1011" s="6"/>
    </row>
    <row r="1012" spans="1:26" x14ac:dyDescent="0.25">
      <c r="A1012" s="6"/>
      <c r="B1012" s="6"/>
      <c r="C1012" s="6"/>
      <c r="D1012" s="6"/>
      <c r="E1012" s="6"/>
      <c r="F1012" s="6"/>
      <c r="G1012" s="6"/>
      <c r="H1012" s="6"/>
      <c r="I1012" s="6"/>
      <c r="J1012" s="6"/>
      <c r="K1012" s="6"/>
      <c r="L1012" s="6"/>
      <c r="M1012" s="6"/>
      <c r="N1012" s="6"/>
      <c r="O1012" s="6"/>
      <c r="P1012" s="6"/>
      <c r="Q1012" s="6"/>
      <c r="R1012" s="6"/>
      <c r="S1012" s="6"/>
      <c r="T1012" s="6"/>
      <c r="U1012" s="6"/>
      <c r="V1012" s="6"/>
      <c r="W1012" s="6"/>
      <c r="X1012" s="6"/>
      <c r="Y1012" s="6"/>
      <c r="Z1012" s="6"/>
    </row>
    <row r="1013" spans="1:26" x14ac:dyDescent="0.25">
      <c r="A1013" s="6"/>
      <c r="B1013" s="6"/>
      <c r="C1013" s="6"/>
      <c r="D1013" s="6"/>
      <c r="E1013" s="6"/>
      <c r="F1013" s="6"/>
      <c r="G1013" s="6"/>
      <c r="H1013" s="6"/>
      <c r="I1013" s="6"/>
      <c r="J1013" s="6"/>
      <c r="K1013" s="6"/>
      <c r="L1013" s="6"/>
      <c r="M1013" s="6"/>
      <c r="N1013" s="6"/>
      <c r="O1013" s="6"/>
      <c r="P1013" s="6"/>
      <c r="Q1013" s="6"/>
      <c r="R1013" s="6"/>
      <c r="S1013" s="6"/>
      <c r="T1013" s="6"/>
      <c r="U1013" s="6"/>
      <c r="V1013" s="6"/>
      <c r="W1013" s="6"/>
      <c r="X1013" s="6"/>
      <c r="Y1013" s="6"/>
      <c r="Z1013" s="6"/>
    </row>
    <row r="1014" spans="1:26" x14ac:dyDescent="0.25">
      <c r="A1014" s="6"/>
      <c r="B1014" s="6"/>
      <c r="C1014" s="6"/>
      <c r="D1014" s="6"/>
      <c r="E1014" s="6"/>
      <c r="F1014" s="6"/>
      <c r="G1014" s="6"/>
      <c r="H1014" s="6"/>
      <c r="I1014" s="6"/>
      <c r="J1014" s="6"/>
      <c r="K1014" s="6"/>
      <c r="L1014" s="6"/>
      <c r="M1014" s="6"/>
      <c r="N1014" s="6"/>
      <c r="O1014" s="6"/>
      <c r="P1014" s="6"/>
      <c r="Q1014" s="6"/>
      <c r="R1014" s="6"/>
      <c r="S1014" s="6"/>
      <c r="T1014" s="6"/>
      <c r="U1014" s="6"/>
      <c r="V1014" s="6"/>
      <c r="W1014" s="6"/>
      <c r="X1014" s="6"/>
      <c r="Y1014" s="6"/>
      <c r="Z1014" s="6"/>
    </row>
    <row r="1015" spans="1:26" x14ac:dyDescent="0.25">
      <c r="A1015" s="6"/>
      <c r="B1015" s="6"/>
      <c r="C1015" s="6"/>
      <c r="D1015" s="6"/>
      <c r="E1015" s="6"/>
      <c r="F1015" s="6"/>
      <c r="G1015" s="6"/>
      <c r="H1015" s="6"/>
      <c r="I1015" s="6"/>
      <c r="J1015" s="6"/>
      <c r="K1015" s="6"/>
      <c r="L1015" s="6"/>
      <c r="M1015" s="6"/>
      <c r="N1015" s="6"/>
      <c r="O1015" s="6"/>
      <c r="P1015" s="6"/>
      <c r="Q1015" s="6"/>
      <c r="R1015" s="6"/>
      <c r="S1015" s="6"/>
      <c r="T1015" s="6"/>
      <c r="U1015" s="6"/>
      <c r="V1015" s="6"/>
      <c r="W1015" s="6"/>
      <c r="X1015" s="6"/>
      <c r="Y1015" s="6"/>
      <c r="Z1015" s="6"/>
    </row>
    <row r="1016" spans="1:26" x14ac:dyDescent="0.25">
      <c r="A1016" s="6"/>
      <c r="B1016" s="6"/>
      <c r="C1016" s="6"/>
      <c r="D1016" s="6"/>
      <c r="E1016" s="6"/>
      <c r="F1016" s="6"/>
      <c r="G1016" s="6"/>
      <c r="H1016" s="6"/>
      <c r="I1016" s="6"/>
      <c r="J1016" s="6"/>
      <c r="K1016" s="6"/>
      <c r="L1016" s="6"/>
      <c r="M1016" s="6"/>
      <c r="N1016" s="6"/>
      <c r="O1016" s="6"/>
      <c r="P1016" s="6"/>
      <c r="Q1016" s="6"/>
      <c r="R1016" s="6"/>
      <c r="S1016" s="6"/>
      <c r="T1016" s="6"/>
      <c r="U1016" s="6"/>
      <c r="V1016" s="6"/>
      <c r="W1016" s="6"/>
      <c r="X1016" s="6"/>
      <c r="Y1016" s="6"/>
      <c r="Z1016" s="6"/>
    </row>
    <row r="1017" spans="1:26" x14ac:dyDescent="0.25">
      <c r="A1017" s="6"/>
      <c r="B1017" s="6"/>
      <c r="C1017" s="6"/>
      <c r="D1017" s="6"/>
      <c r="E1017" s="6"/>
      <c r="F1017" s="6"/>
      <c r="G1017" s="6"/>
      <c r="H1017" s="6"/>
      <c r="I1017" s="6"/>
      <c r="J1017" s="6"/>
      <c r="K1017" s="6"/>
      <c r="L1017" s="6"/>
      <c r="M1017" s="6"/>
      <c r="N1017" s="6"/>
      <c r="O1017" s="6"/>
      <c r="P1017" s="6"/>
      <c r="Q1017" s="6"/>
      <c r="R1017" s="6"/>
      <c r="S1017" s="6"/>
      <c r="T1017" s="6"/>
      <c r="U1017" s="6"/>
      <c r="V1017" s="6"/>
      <c r="W1017" s="6"/>
      <c r="X1017" s="6"/>
      <c r="Y1017" s="6"/>
      <c r="Z1017" s="6"/>
    </row>
    <row r="1018" spans="1:26" x14ac:dyDescent="0.25">
      <c r="A1018" s="6"/>
      <c r="B1018" s="6"/>
      <c r="C1018" s="6"/>
      <c r="D1018" s="6"/>
      <c r="E1018" s="6"/>
      <c r="F1018" s="6"/>
      <c r="G1018" s="6"/>
      <c r="H1018" s="6"/>
      <c r="I1018" s="6"/>
      <c r="J1018" s="6"/>
      <c r="K1018" s="6"/>
      <c r="L1018" s="6"/>
      <c r="M1018" s="6"/>
      <c r="N1018" s="6"/>
      <c r="O1018" s="6"/>
      <c r="P1018" s="6"/>
      <c r="Q1018" s="6"/>
      <c r="R1018" s="6"/>
      <c r="S1018" s="6"/>
      <c r="T1018" s="6"/>
      <c r="U1018" s="6"/>
      <c r="V1018" s="6"/>
      <c r="W1018" s="6"/>
      <c r="X1018" s="6"/>
      <c r="Y1018" s="6"/>
      <c r="Z1018" s="6"/>
    </row>
    <row r="1019" spans="1:26" x14ac:dyDescent="0.25">
      <c r="A1019" s="6"/>
      <c r="B1019" s="6"/>
      <c r="C1019" s="6"/>
      <c r="D1019" s="6"/>
      <c r="E1019" s="6"/>
      <c r="F1019" s="6"/>
      <c r="G1019" s="6"/>
      <c r="H1019" s="6"/>
      <c r="I1019" s="6"/>
      <c r="J1019" s="6"/>
      <c r="K1019" s="6"/>
      <c r="L1019" s="6"/>
      <c r="M1019" s="6"/>
      <c r="N1019" s="6"/>
      <c r="O1019" s="6"/>
      <c r="P1019" s="6"/>
      <c r="Q1019" s="6"/>
      <c r="R1019" s="6"/>
      <c r="S1019" s="6"/>
      <c r="T1019" s="6"/>
      <c r="U1019" s="6"/>
      <c r="V1019" s="6"/>
      <c r="W1019" s="6"/>
      <c r="X1019" s="6"/>
      <c r="Y1019" s="6"/>
      <c r="Z1019" s="6"/>
    </row>
    <row r="1020" spans="1:26" x14ac:dyDescent="0.25">
      <c r="A1020" s="6"/>
      <c r="B1020" s="6"/>
      <c r="C1020" s="6"/>
      <c r="D1020" s="6"/>
      <c r="E1020" s="6"/>
      <c r="F1020" s="6"/>
      <c r="G1020" s="6"/>
      <c r="H1020" s="6"/>
      <c r="I1020" s="6"/>
      <c r="J1020" s="6"/>
      <c r="K1020" s="6"/>
      <c r="L1020" s="6"/>
      <c r="M1020" s="6"/>
      <c r="N1020" s="6"/>
      <c r="O1020" s="6"/>
      <c r="P1020" s="6"/>
      <c r="Q1020" s="6"/>
      <c r="R1020" s="6"/>
      <c r="S1020" s="6"/>
      <c r="T1020" s="6"/>
      <c r="U1020" s="6"/>
      <c r="V1020" s="6"/>
      <c r="W1020" s="6"/>
      <c r="X1020" s="6"/>
      <c r="Y1020" s="6"/>
      <c r="Z1020" s="6"/>
    </row>
    <row r="1021" spans="1:26" x14ac:dyDescent="0.25">
      <c r="A1021" s="6"/>
      <c r="B1021" s="6"/>
      <c r="C1021" s="6"/>
      <c r="D1021" s="6"/>
      <c r="E1021" s="6"/>
      <c r="F1021" s="6"/>
      <c r="G1021" s="6"/>
      <c r="H1021" s="6"/>
      <c r="I1021" s="6"/>
      <c r="J1021" s="6"/>
      <c r="K1021" s="6"/>
      <c r="L1021" s="6"/>
      <c r="M1021" s="6"/>
      <c r="N1021" s="6"/>
      <c r="O1021" s="6"/>
      <c r="P1021" s="6"/>
      <c r="Q1021" s="6"/>
      <c r="R1021" s="6"/>
      <c r="S1021" s="6"/>
      <c r="T1021" s="6"/>
      <c r="U1021" s="6"/>
      <c r="V1021" s="6"/>
      <c r="W1021" s="6"/>
      <c r="X1021" s="6"/>
      <c r="Y1021" s="6"/>
      <c r="Z1021" s="6"/>
    </row>
    <row r="1022" spans="1:26" x14ac:dyDescent="0.25">
      <c r="A1022" s="6"/>
      <c r="B1022" s="6"/>
      <c r="C1022" s="6"/>
      <c r="D1022" s="6"/>
      <c r="E1022" s="6"/>
      <c r="F1022" s="6"/>
      <c r="G1022" s="6"/>
      <c r="H1022" s="6"/>
      <c r="I1022" s="6"/>
      <c r="J1022" s="6"/>
      <c r="K1022" s="6"/>
      <c r="L1022" s="6"/>
      <c r="M1022" s="6"/>
      <c r="N1022" s="6"/>
      <c r="O1022" s="6"/>
      <c r="P1022" s="6"/>
      <c r="Q1022" s="6"/>
      <c r="R1022" s="6"/>
      <c r="S1022" s="6"/>
      <c r="T1022" s="6"/>
      <c r="U1022" s="6"/>
      <c r="V1022" s="6"/>
      <c r="W1022" s="6"/>
      <c r="X1022" s="6"/>
      <c r="Y1022" s="6"/>
      <c r="Z1022" s="6"/>
    </row>
    <row r="1023" spans="1:26" x14ac:dyDescent="0.25">
      <c r="A1023" s="6"/>
      <c r="B1023" s="6"/>
      <c r="C1023" s="6"/>
      <c r="D1023" s="6"/>
      <c r="E1023" s="6"/>
      <c r="F1023" s="6"/>
      <c r="G1023" s="6"/>
      <c r="H1023" s="6"/>
      <c r="I1023" s="6"/>
      <c r="J1023" s="6"/>
      <c r="K1023" s="6"/>
      <c r="L1023" s="6"/>
      <c r="M1023" s="6"/>
      <c r="N1023" s="6"/>
      <c r="O1023" s="6"/>
      <c r="P1023" s="6"/>
      <c r="Q1023" s="6"/>
      <c r="R1023" s="6"/>
      <c r="S1023" s="6"/>
      <c r="T1023" s="6"/>
      <c r="U1023" s="6"/>
      <c r="V1023" s="6"/>
      <c r="W1023" s="6"/>
      <c r="X1023" s="6"/>
      <c r="Y1023" s="6"/>
      <c r="Z1023" s="6"/>
    </row>
    <row r="1024" spans="1:26" x14ac:dyDescent="0.25">
      <c r="A1024" s="6"/>
      <c r="B1024" s="6"/>
      <c r="C1024" s="6"/>
      <c r="D1024" s="6"/>
      <c r="E1024" s="6"/>
      <c r="F1024" s="6"/>
      <c r="G1024" s="6"/>
      <c r="H1024" s="6"/>
      <c r="I1024" s="6"/>
      <c r="J1024" s="6"/>
      <c r="K1024" s="6"/>
      <c r="L1024" s="6"/>
      <c r="M1024" s="6"/>
      <c r="N1024" s="6"/>
      <c r="O1024" s="6"/>
      <c r="P1024" s="6"/>
      <c r="Q1024" s="6"/>
      <c r="R1024" s="6"/>
      <c r="S1024" s="6"/>
      <c r="T1024" s="6"/>
      <c r="U1024" s="6"/>
      <c r="V1024" s="6"/>
      <c r="W1024" s="6"/>
      <c r="X1024" s="6"/>
      <c r="Y1024" s="6"/>
      <c r="Z1024" s="6"/>
    </row>
    <row r="1025" spans="1:26" x14ac:dyDescent="0.25">
      <c r="A1025" s="6"/>
      <c r="B1025" s="6"/>
      <c r="C1025" s="6"/>
      <c r="D1025" s="6"/>
      <c r="E1025" s="6"/>
      <c r="F1025" s="6"/>
      <c r="G1025" s="6"/>
      <c r="H1025" s="6"/>
      <c r="I1025" s="6"/>
      <c r="J1025" s="6"/>
      <c r="K1025" s="6"/>
      <c r="L1025" s="6"/>
      <c r="M1025" s="6"/>
      <c r="N1025" s="6"/>
      <c r="O1025" s="6"/>
      <c r="P1025" s="6"/>
      <c r="Q1025" s="6"/>
      <c r="R1025" s="6"/>
      <c r="S1025" s="6"/>
      <c r="T1025" s="6"/>
      <c r="U1025" s="6"/>
      <c r="V1025" s="6"/>
      <c r="W1025" s="6"/>
      <c r="X1025" s="6"/>
      <c r="Y1025" s="6"/>
      <c r="Z1025" s="6"/>
    </row>
    <row r="1026" spans="1:26" x14ac:dyDescent="0.25">
      <c r="A1026" s="6"/>
      <c r="B1026" s="6"/>
      <c r="C1026" s="6"/>
      <c r="D1026" s="6"/>
      <c r="E1026" s="6"/>
      <c r="F1026" s="6"/>
      <c r="G1026" s="6"/>
      <c r="H1026" s="6"/>
      <c r="I1026" s="6"/>
      <c r="J1026" s="6"/>
      <c r="K1026" s="6"/>
      <c r="L1026" s="6"/>
      <c r="M1026" s="6"/>
      <c r="N1026" s="6"/>
      <c r="O1026" s="6"/>
      <c r="P1026" s="6"/>
      <c r="Q1026" s="6"/>
      <c r="R1026" s="6"/>
      <c r="S1026" s="6"/>
      <c r="T1026" s="6"/>
      <c r="U1026" s="6"/>
      <c r="V1026" s="6"/>
      <c r="W1026" s="6"/>
      <c r="X1026" s="6"/>
      <c r="Y1026" s="6"/>
      <c r="Z1026" s="6"/>
    </row>
    <row r="1027" spans="1:26" x14ac:dyDescent="0.25">
      <c r="A1027" s="6"/>
      <c r="B1027" s="6"/>
      <c r="C1027" s="6"/>
      <c r="D1027" s="6"/>
      <c r="E1027" s="6"/>
      <c r="F1027" s="6"/>
      <c r="G1027" s="6"/>
      <c r="H1027" s="6"/>
      <c r="I1027" s="6"/>
      <c r="J1027" s="6"/>
      <c r="K1027" s="6"/>
      <c r="L1027" s="6"/>
      <c r="M1027" s="6"/>
      <c r="N1027" s="6"/>
      <c r="O1027" s="6"/>
      <c r="P1027" s="6"/>
      <c r="Q1027" s="6"/>
      <c r="R1027" s="6"/>
      <c r="S1027" s="6"/>
      <c r="T1027" s="6"/>
      <c r="U1027" s="6"/>
      <c r="V1027" s="6"/>
      <c r="W1027" s="6"/>
      <c r="X1027" s="6"/>
      <c r="Y1027" s="6"/>
      <c r="Z1027" s="6"/>
    </row>
    <row r="1028" spans="1:26" x14ac:dyDescent="0.25">
      <c r="A1028" s="6"/>
      <c r="B1028" s="6"/>
      <c r="C1028" s="6"/>
      <c r="D1028" s="6"/>
      <c r="E1028" s="6"/>
      <c r="F1028" s="6"/>
      <c r="G1028" s="6"/>
      <c r="H1028" s="6"/>
      <c r="I1028" s="6"/>
      <c r="J1028" s="6"/>
      <c r="K1028" s="6"/>
      <c r="L1028" s="6"/>
      <c r="M1028" s="6"/>
      <c r="N1028" s="6"/>
      <c r="O1028" s="6"/>
      <c r="P1028" s="6"/>
      <c r="Q1028" s="6"/>
      <c r="R1028" s="6"/>
      <c r="S1028" s="6"/>
      <c r="T1028" s="6"/>
      <c r="U1028" s="6"/>
      <c r="V1028" s="6"/>
      <c r="W1028" s="6"/>
      <c r="X1028" s="6"/>
      <c r="Y1028" s="6"/>
      <c r="Z1028" s="6"/>
    </row>
    <row r="1029" spans="1:26" x14ac:dyDescent="0.25">
      <c r="A1029" s="6"/>
      <c r="B1029" s="6"/>
      <c r="C1029" s="6"/>
      <c r="D1029" s="6"/>
      <c r="E1029" s="6"/>
      <c r="F1029" s="6"/>
      <c r="G1029" s="6"/>
      <c r="H1029" s="6"/>
      <c r="I1029" s="6"/>
      <c r="J1029" s="6"/>
      <c r="K1029" s="6"/>
      <c r="L1029" s="6"/>
      <c r="M1029" s="6"/>
      <c r="N1029" s="6"/>
      <c r="O1029" s="6"/>
      <c r="P1029" s="6"/>
      <c r="Q1029" s="6"/>
      <c r="R1029" s="6"/>
      <c r="S1029" s="6"/>
      <c r="T1029" s="6"/>
      <c r="U1029" s="6"/>
      <c r="V1029" s="6"/>
      <c r="W1029" s="6"/>
      <c r="X1029" s="6"/>
      <c r="Y1029" s="6"/>
      <c r="Z1029" s="6"/>
    </row>
    <row r="1030" spans="1:26" x14ac:dyDescent="0.25">
      <c r="A1030" s="6"/>
      <c r="B1030" s="6"/>
      <c r="C1030" s="6"/>
      <c r="D1030" s="6"/>
      <c r="E1030" s="6"/>
      <c r="F1030" s="6"/>
      <c r="G1030" s="6"/>
      <c r="H1030" s="6"/>
      <c r="I1030" s="6"/>
      <c r="J1030" s="6"/>
      <c r="K1030" s="6"/>
      <c r="L1030" s="6"/>
      <c r="M1030" s="6"/>
      <c r="N1030" s="6"/>
      <c r="O1030" s="6"/>
      <c r="P1030" s="6"/>
      <c r="Q1030" s="6"/>
      <c r="R1030" s="6"/>
      <c r="S1030" s="6"/>
      <c r="T1030" s="6"/>
      <c r="U1030" s="6"/>
      <c r="V1030" s="6"/>
      <c r="W1030" s="6"/>
      <c r="X1030" s="6"/>
      <c r="Y1030" s="6"/>
      <c r="Z1030" s="6"/>
    </row>
    <row r="1031" spans="1:26" x14ac:dyDescent="0.25">
      <c r="A1031" s="6"/>
      <c r="B1031" s="6"/>
      <c r="C1031" s="6"/>
      <c r="D1031" s="6"/>
      <c r="E1031" s="6"/>
      <c r="F1031" s="6"/>
      <c r="G1031" s="6"/>
      <c r="H1031" s="6"/>
      <c r="I1031" s="6"/>
      <c r="J1031" s="6"/>
      <c r="K1031" s="6"/>
      <c r="L1031" s="6"/>
      <c r="M1031" s="6"/>
      <c r="N1031" s="6"/>
      <c r="O1031" s="6"/>
      <c r="P1031" s="6"/>
      <c r="Q1031" s="6"/>
      <c r="R1031" s="6"/>
      <c r="S1031" s="6"/>
      <c r="T1031" s="6"/>
      <c r="U1031" s="6"/>
      <c r="V1031" s="6"/>
      <c r="W1031" s="6"/>
      <c r="X1031" s="6"/>
      <c r="Y1031" s="6"/>
      <c r="Z1031" s="6"/>
    </row>
    <row r="1032" spans="1:26" x14ac:dyDescent="0.25">
      <c r="A1032" s="6"/>
      <c r="B1032" s="6"/>
      <c r="C1032" s="6"/>
      <c r="D1032" s="6"/>
      <c r="E1032" s="6"/>
      <c r="F1032" s="6"/>
      <c r="G1032" s="6"/>
      <c r="H1032" s="6"/>
      <c r="I1032" s="6"/>
      <c r="J1032" s="6"/>
      <c r="K1032" s="6"/>
      <c r="L1032" s="6"/>
      <c r="M1032" s="6"/>
      <c r="N1032" s="6"/>
      <c r="O1032" s="6"/>
      <c r="P1032" s="6"/>
      <c r="Q1032" s="6"/>
      <c r="R1032" s="6"/>
      <c r="S1032" s="6"/>
      <c r="T1032" s="6"/>
      <c r="U1032" s="6"/>
      <c r="V1032" s="6"/>
      <c r="W1032" s="6"/>
      <c r="X1032" s="6"/>
      <c r="Y1032" s="6"/>
      <c r="Z1032" s="6"/>
    </row>
    <row r="1033" spans="1:26" x14ac:dyDescent="0.25">
      <c r="A1033" s="6"/>
      <c r="B1033" s="6"/>
      <c r="C1033" s="6"/>
      <c r="D1033" s="6"/>
      <c r="E1033" s="6"/>
      <c r="F1033" s="6"/>
      <c r="G1033" s="6"/>
      <c r="H1033" s="6"/>
      <c r="I1033" s="6"/>
      <c r="J1033" s="6"/>
      <c r="K1033" s="6"/>
      <c r="L1033" s="6"/>
      <c r="M1033" s="6"/>
      <c r="N1033" s="6"/>
      <c r="O1033" s="6"/>
      <c r="P1033" s="6"/>
      <c r="Q1033" s="6"/>
      <c r="R1033" s="6"/>
      <c r="S1033" s="6"/>
      <c r="T1033" s="6"/>
      <c r="U1033" s="6"/>
      <c r="V1033" s="6"/>
      <c r="W1033" s="6"/>
      <c r="X1033" s="6"/>
      <c r="Y1033" s="6"/>
      <c r="Z1033" s="6"/>
    </row>
    <row r="1034" spans="1:26" x14ac:dyDescent="0.25">
      <c r="A1034" s="6"/>
      <c r="B1034" s="6"/>
      <c r="C1034" s="6"/>
      <c r="D1034" s="6"/>
      <c r="E1034" s="6"/>
      <c r="F1034" s="6"/>
      <c r="G1034" s="6"/>
      <c r="H1034" s="6"/>
      <c r="I1034" s="6"/>
      <c r="J1034" s="6"/>
      <c r="K1034" s="6"/>
      <c r="L1034" s="6"/>
      <c r="M1034" s="6"/>
      <c r="N1034" s="6"/>
      <c r="O1034" s="6"/>
      <c r="P1034" s="6"/>
      <c r="Q1034" s="6"/>
      <c r="R1034" s="6"/>
      <c r="S1034" s="6"/>
      <c r="T1034" s="6"/>
      <c r="U1034" s="6"/>
      <c r="V1034" s="6"/>
      <c r="W1034" s="6"/>
      <c r="X1034" s="6"/>
      <c r="Y1034" s="6"/>
      <c r="Z1034" s="6"/>
    </row>
    <row r="1035" spans="1:26" x14ac:dyDescent="0.25">
      <c r="A1035" s="6"/>
      <c r="B1035" s="6"/>
      <c r="C1035" s="6"/>
      <c r="D1035" s="6"/>
      <c r="E1035" s="6"/>
      <c r="F1035" s="6"/>
      <c r="G1035" s="6"/>
      <c r="H1035" s="6"/>
      <c r="I1035" s="6"/>
      <c r="J1035" s="6"/>
      <c r="K1035" s="6"/>
      <c r="L1035" s="6"/>
      <c r="M1035" s="6"/>
      <c r="N1035" s="6"/>
      <c r="O1035" s="6"/>
      <c r="P1035" s="6"/>
      <c r="Q1035" s="6"/>
      <c r="R1035" s="6"/>
      <c r="S1035" s="6"/>
      <c r="T1035" s="6"/>
      <c r="U1035" s="6"/>
      <c r="V1035" s="6"/>
      <c r="W1035" s="6"/>
      <c r="X1035" s="6"/>
      <c r="Y1035" s="6"/>
      <c r="Z1035" s="6"/>
    </row>
    <row r="1036" spans="1:26" x14ac:dyDescent="0.25">
      <c r="A1036" s="6"/>
      <c r="B1036" s="6"/>
      <c r="C1036" s="6"/>
      <c r="D1036" s="6"/>
      <c r="E1036" s="6"/>
      <c r="F1036" s="6"/>
      <c r="G1036" s="6"/>
      <c r="H1036" s="6"/>
      <c r="I1036" s="6"/>
      <c r="J1036" s="6"/>
      <c r="K1036" s="6"/>
      <c r="L1036" s="6"/>
      <c r="M1036" s="6"/>
      <c r="N1036" s="6"/>
      <c r="O1036" s="6"/>
      <c r="P1036" s="6"/>
      <c r="Q1036" s="6"/>
      <c r="R1036" s="6"/>
      <c r="S1036" s="6"/>
      <c r="T1036" s="6"/>
      <c r="U1036" s="6"/>
      <c r="V1036" s="6"/>
      <c r="W1036" s="6"/>
      <c r="X1036" s="6"/>
      <c r="Y1036" s="6"/>
      <c r="Z1036" s="6"/>
    </row>
    <row r="1037" spans="1:26" x14ac:dyDescent="0.25">
      <c r="A1037" s="6"/>
      <c r="B1037" s="6"/>
      <c r="C1037" s="6"/>
      <c r="D1037" s="6"/>
      <c r="E1037" s="6"/>
      <c r="F1037" s="6"/>
      <c r="G1037" s="6"/>
      <c r="H1037" s="6"/>
      <c r="I1037" s="6"/>
      <c r="J1037" s="6"/>
      <c r="K1037" s="6"/>
      <c r="L1037" s="6"/>
      <c r="M1037" s="6"/>
      <c r="N1037" s="6"/>
      <c r="O1037" s="6"/>
      <c r="P1037" s="6"/>
      <c r="Q1037" s="6"/>
      <c r="R1037" s="6"/>
      <c r="S1037" s="6"/>
      <c r="T1037" s="6"/>
      <c r="U1037" s="6"/>
      <c r="V1037" s="6"/>
      <c r="W1037" s="6"/>
      <c r="X1037" s="6"/>
      <c r="Y1037" s="6"/>
      <c r="Z1037" s="6"/>
    </row>
    <row r="1038" spans="1:26" x14ac:dyDescent="0.25">
      <c r="A1038" s="6"/>
      <c r="B1038" s="6"/>
      <c r="C1038" s="6"/>
      <c r="D1038" s="6"/>
      <c r="E1038" s="6"/>
      <c r="F1038" s="6"/>
      <c r="G1038" s="6"/>
      <c r="H1038" s="6"/>
      <c r="I1038" s="6"/>
      <c r="J1038" s="6"/>
      <c r="K1038" s="6"/>
      <c r="L1038" s="6"/>
      <c r="M1038" s="6"/>
      <c r="N1038" s="6"/>
      <c r="O1038" s="6"/>
      <c r="P1038" s="6"/>
      <c r="Q1038" s="6"/>
      <c r="R1038" s="6"/>
      <c r="S1038" s="6"/>
      <c r="T1038" s="6"/>
      <c r="U1038" s="6"/>
      <c r="V1038" s="6"/>
      <c r="W1038" s="6"/>
      <c r="X1038" s="6"/>
      <c r="Y1038" s="6"/>
      <c r="Z1038" s="6"/>
    </row>
    <row r="1039" spans="1:26" x14ac:dyDescent="0.25">
      <c r="A1039" s="6"/>
      <c r="B1039" s="6"/>
      <c r="C1039" s="6"/>
      <c r="D1039" s="6"/>
      <c r="E1039" s="6"/>
      <c r="F1039" s="6"/>
      <c r="G1039" s="6"/>
      <c r="H1039" s="6"/>
      <c r="I1039" s="6"/>
      <c r="J1039" s="6"/>
      <c r="K1039" s="6"/>
      <c r="L1039" s="6"/>
      <c r="M1039" s="6"/>
      <c r="N1039" s="6"/>
      <c r="O1039" s="6"/>
      <c r="P1039" s="6"/>
      <c r="Q1039" s="6"/>
      <c r="R1039" s="6"/>
      <c r="S1039" s="6"/>
      <c r="T1039" s="6"/>
      <c r="U1039" s="6"/>
      <c r="V1039" s="6"/>
      <c r="W1039" s="6"/>
      <c r="X1039" s="6"/>
      <c r="Y1039" s="6"/>
      <c r="Z1039" s="6"/>
    </row>
    <row r="1040" spans="1:26" x14ac:dyDescent="0.25">
      <c r="A1040" s="6"/>
      <c r="B1040" s="6"/>
      <c r="C1040" s="6"/>
      <c r="D1040" s="6"/>
      <c r="E1040" s="6"/>
      <c r="F1040" s="6"/>
      <c r="G1040" s="6"/>
      <c r="H1040" s="6"/>
      <c r="I1040" s="6"/>
      <c r="J1040" s="6"/>
      <c r="K1040" s="6"/>
      <c r="L1040" s="6"/>
      <c r="M1040" s="6"/>
      <c r="N1040" s="6"/>
      <c r="O1040" s="6"/>
      <c r="P1040" s="6"/>
      <c r="Q1040" s="6"/>
      <c r="R1040" s="6"/>
      <c r="S1040" s="6"/>
      <c r="T1040" s="6"/>
      <c r="U1040" s="6"/>
      <c r="V1040" s="6"/>
      <c r="W1040" s="6"/>
      <c r="X1040" s="6"/>
      <c r="Y1040" s="6"/>
      <c r="Z1040" s="6"/>
    </row>
    <row r="1041" spans="1:26" x14ac:dyDescent="0.25">
      <c r="A1041" s="6"/>
      <c r="B1041" s="6"/>
      <c r="C1041" s="6"/>
      <c r="D1041" s="6"/>
      <c r="E1041" s="6"/>
      <c r="F1041" s="6"/>
      <c r="G1041" s="6"/>
      <c r="H1041" s="6"/>
      <c r="I1041" s="6"/>
      <c r="J1041" s="6"/>
      <c r="K1041" s="6"/>
      <c r="L1041" s="6"/>
      <c r="M1041" s="6"/>
      <c r="N1041" s="6"/>
      <c r="O1041" s="6"/>
      <c r="P1041" s="6"/>
      <c r="Q1041" s="6"/>
      <c r="R1041" s="6"/>
      <c r="S1041" s="6"/>
      <c r="T1041" s="6"/>
      <c r="U1041" s="6"/>
      <c r="V1041" s="6"/>
      <c r="W1041" s="6"/>
      <c r="X1041" s="6"/>
      <c r="Y1041" s="6"/>
      <c r="Z1041" s="6"/>
    </row>
    <row r="1042" spans="1:26" x14ac:dyDescent="0.25">
      <c r="A1042" s="6"/>
      <c r="B1042" s="6"/>
      <c r="C1042" s="6"/>
      <c r="D1042" s="6"/>
      <c r="E1042" s="6"/>
      <c r="F1042" s="6"/>
      <c r="G1042" s="6"/>
      <c r="H1042" s="6"/>
      <c r="I1042" s="6"/>
      <c r="J1042" s="6"/>
      <c r="K1042" s="6"/>
      <c r="L1042" s="6"/>
      <c r="M1042" s="6"/>
      <c r="N1042" s="6"/>
      <c r="O1042" s="6"/>
      <c r="P1042" s="6"/>
      <c r="Q1042" s="6"/>
      <c r="R1042" s="6"/>
      <c r="S1042" s="6"/>
      <c r="T1042" s="6"/>
      <c r="U1042" s="6"/>
      <c r="V1042" s="6"/>
      <c r="W1042" s="6"/>
      <c r="X1042" s="6"/>
      <c r="Y1042" s="6"/>
      <c r="Z1042" s="6"/>
    </row>
    <row r="1043" spans="1:26" x14ac:dyDescent="0.25">
      <c r="A1043" s="6"/>
      <c r="B1043" s="6"/>
      <c r="C1043" s="6"/>
      <c r="D1043" s="6"/>
      <c r="E1043" s="6"/>
      <c r="F1043" s="6"/>
      <c r="G1043" s="6"/>
      <c r="H1043" s="6"/>
      <c r="I1043" s="6"/>
      <c r="J1043" s="6"/>
      <c r="K1043" s="6"/>
      <c r="L1043" s="6"/>
      <c r="M1043" s="6"/>
      <c r="N1043" s="6"/>
      <c r="O1043" s="6"/>
      <c r="P1043" s="6"/>
      <c r="Q1043" s="6"/>
      <c r="R1043" s="6"/>
      <c r="S1043" s="6"/>
      <c r="T1043" s="6"/>
      <c r="U1043" s="6"/>
      <c r="V1043" s="6"/>
      <c r="W1043" s="6"/>
      <c r="X1043" s="6"/>
      <c r="Y1043" s="6"/>
      <c r="Z1043" s="6"/>
    </row>
    <row r="1044" spans="1:26" x14ac:dyDescent="0.25">
      <c r="A1044" s="6"/>
      <c r="B1044" s="6"/>
      <c r="C1044" s="6"/>
      <c r="D1044" s="6"/>
      <c r="E1044" s="6"/>
      <c r="F1044" s="6"/>
      <c r="G1044" s="6"/>
      <c r="H1044" s="6"/>
      <c r="I1044" s="6"/>
      <c r="J1044" s="6"/>
      <c r="K1044" s="6"/>
      <c r="L1044" s="6"/>
      <c r="M1044" s="6"/>
      <c r="N1044" s="6"/>
      <c r="O1044" s="6"/>
      <c r="P1044" s="6"/>
      <c r="Q1044" s="6"/>
      <c r="R1044" s="6"/>
      <c r="S1044" s="6"/>
      <c r="T1044" s="6"/>
      <c r="U1044" s="6"/>
      <c r="V1044" s="6"/>
      <c r="W1044" s="6"/>
      <c r="X1044" s="6"/>
      <c r="Y1044" s="6"/>
      <c r="Z1044" s="6"/>
    </row>
    <row r="1045" spans="1:26" x14ac:dyDescent="0.25">
      <c r="A1045" s="6"/>
      <c r="B1045" s="6"/>
      <c r="C1045" s="6"/>
      <c r="D1045" s="6"/>
      <c r="E1045" s="6"/>
      <c r="F1045" s="6"/>
      <c r="G1045" s="6"/>
      <c r="H1045" s="6"/>
      <c r="I1045" s="6"/>
      <c r="J1045" s="6"/>
      <c r="K1045" s="6"/>
      <c r="L1045" s="6"/>
      <c r="M1045" s="6"/>
      <c r="N1045" s="6"/>
      <c r="O1045" s="6"/>
      <c r="P1045" s="6"/>
      <c r="Q1045" s="6"/>
      <c r="R1045" s="6"/>
      <c r="S1045" s="6"/>
      <c r="T1045" s="6"/>
      <c r="U1045" s="6"/>
      <c r="V1045" s="6"/>
      <c r="W1045" s="6"/>
      <c r="X1045" s="6"/>
      <c r="Y1045" s="6"/>
      <c r="Z1045" s="6"/>
    </row>
    <row r="1046" spans="1:26" x14ac:dyDescent="0.25">
      <c r="A1046" s="6"/>
      <c r="B1046" s="6"/>
      <c r="C1046" s="6"/>
      <c r="D1046" s="6"/>
      <c r="E1046" s="6"/>
      <c r="F1046" s="6"/>
      <c r="G1046" s="6"/>
      <c r="H1046" s="6"/>
      <c r="I1046" s="6"/>
      <c r="J1046" s="6"/>
      <c r="K1046" s="6"/>
      <c r="L1046" s="6"/>
      <c r="M1046" s="6"/>
      <c r="N1046" s="6"/>
      <c r="O1046" s="6"/>
      <c r="P1046" s="6"/>
      <c r="Q1046" s="6"/>
      <c r="R1046" s="6"/>
      <c r="S1046" s="6"/>
      <c r="T1046" s="6"/>
      <c r="U1046" s="6"/>
      <c r="V1046" s="6"/>
      <c r="W1046" s="6"/>
      <c r="X1046" s="6"/>
      <c r="Y1046" s="6"/>
      <c r="Z1046" s="6"/>
    </row>
    <row r="1047" spans="1:26" x14ac:dyDescent="0.25">
      <c r="A1047" s="6"/>
      <c r="B1047" s="6"/>
      <c r="C1047" s="6"/>
      <c r="D1047" s="6"/>
      <c r="E1047" s="6"/>
      <c r="F1047" s="6"/>
      <c r="G1047" s="6"/>
      <c r="H1047" s="6"/>
      <c r="I1047" s="6"/>
      <c r="J1047" s="6"/>
      <c r="K1047" s="6"/>
      <c r="L1047" s="6"/>
      <c r="M1047" s="6"/>
      <c r="N1047" s="6"/>
      <c r="O1047" s="6"/>
      <c r="P1047" s="6"/>
      <c r="Q1047" s="6"/>
      <c r="R1047" s="6"/>
      <c r="S1047" s="6"/>
      <c r="T1047" s="6"/>
      <c r="U1047" s="6"/>
      <c r="V1047" s="6"/>
      <c r="W1047" s="6"/>
      <c r="X1047" s="6"/>
      <c r="Y1047" s="6"/>
      <c r="Z1047" s="6"/>
    </row>
    <row r="1048" spans="1:26" x14ac:dyDescent="0.25">
      <c r="A1048" s="6"/>
      <c r="B1048" s="6"/>
      <c r="C1048" s="6"/>
      <c r="D1048" s="6"/>
      <c r="E1048" s="6"/>
      <c r="F1048" s="6"/>
      <c r="G1048" s="6"/>
      <c r="H1048" s="6"/>
      <c r="I1048" s="6"/>
      <c r="J1048" s="6"/>
      <c r="K1048" s="6"/>
      <c r="L1048" s="6"/>
      <c r="M1048" s="6"/>
      <c r="N1048" s="6"/>
      <c r="O1048" s="6"/>
      <c r="P1048" s="6"/>
      <c r="Q1048" s="6"/>
      <c r="R1048" s="6"/>
      <c r="S1048" s="6"/>
      <c r="T1048" s="6"/>
      <c r="U1048" s="6"/>
      <c r="V1048" s="6"/>
      <c r="W1048" s="6"/>
      <c r="X1048" s="6"/>
      <c r="Y1048" s="6"/>
      <c r="Z1048" s="6"/>
    </row>
    <row r="1049" spans="1:26" x14ac:dyDescent="0.25">
      <c r="A1049" s="6"/>
      <c r="B1049" s="6"/>
      <c r="C1049" s="6"/>
      <c r="D1049" s="6"/>
      <c r="E1049" s="6"/>
      <c r="F1049" s="6"/>
      <c r="G1049" s="6"/>
      <c r="H1049" s="6"/>
      <c r="I1049" s="6"/>
      <c r="J1049" s="6"/>
      <c r="K1049" s="6"/>
      <c r="L1049" s="6"/>
      <c r="M1049" s="6"/>
      <c r="N1049" s="6"/>
      <c r="O1049" s="6"/>
      <c r="P1049" s="6"/>
      <c r="Q1049" s="6"/>
      <c r="R1049" s="6"/>
      <c r="S1049" s="6"/>
      <c r="T1049" s="6"/>
      <c r="U1049" s="6"/>
      <c r="V1049" s="6"/>
      <c r="W1049" s="6"/>
      <c r="X1049" s="6"/>
      <c r="Y1049" s="6"/>
      <c r="Z1049" s="6"/>
    </row>
    <row r="1050" spans="1:26" x14ac:dyDescent="0.25">
      <c r="A1050" s="6"/>
      <c r="B1050" s="6"/>
      <c r="C1050" s="6"/>
      <c r="D1050" s="6"/>
      <c r="E1050" s="6"/>
      <c r="F1050" s="6"/>
      <c r="G1050" s="6"/>
      <c r="H1050" s="6"/>
      <c r="I1050" s="6"/>
      <c r="J1050" s="6"/>
      <c r="K1050" s="6"/>
      <c r="L1050" s="6"/>
      <c r="M1050" s="6"/>
      <c r="N1050" s="6"/>
      <c r="O1050" s="6"/>
      <c r="P1050" s="6"/>
      <c r="Q1050" s="6"/>
      <c r="R1050" s="6"/>
      <c r="S1050" s="6"/>
      <c r="T1050" s="6"/>
      <c r="U1050" s="6"/>
      <c r="V1050" s="6"/>
      <c r="W1050" s="6"/>
      <c r="X1050" s="6"/>
      <c r="Y1050" s="6"/>
      <c r="Z1050" s="6"/>
    </row>
    <row r="1051" spans="1:26" x14ac:dyDescent="0.25">
      <c r="A1051" s="6"/>
      <c r="B1051" s="6"/>
      <c r="C1051" s="6"/>
      <c r="D1051" s="6"/>
      <c r="E1051" s="6"/>
      <c r="F1051" s="6"/>
      <c r="G1051" s="6"/>
      <c r="H1051" s="6"/>
      <c r="I1051" s="6"/>
      <c r="J1051" s="6"/>
      <c r="K1051" s="6"/>
      <c r="L1051" s="6"/>
      <c r="M1051" s="6"/>
      <c r="N1051" s="6"/>
      <c r="O1051" s="6"/>
      <c r="P1051" s="6"/>
      <c r="Q1051" s="6"/>
      <c r="R1051" s="6"/>
      <c r="S1051" s="6"/>
      <c r="T1051" s="6"/>
      <c r="U1051" s="6"/>
      <c r="V1051" s="6"/>
      <c r="W1051" s="6"/>
      <c r="X1051" s="6"/>
      <c r="Y1051" s="6"/>
      <c r="Z1051" s="6"/>
    </row>
    <row r="1052" spans="1:26" x14ac:dyDescent="0.25">
      <c r="A1052" s="6"/>
      <c r="B1052" s="6"/>
      <c r="C1052" s="6"/>
      <c r="D1052" s="6"/>
      <c r="E1052" s="6"/>
      <c r="F1052" s="6"/>
      <c r="G1052" s="6"/>
      <c r="H1052" s="6"/>
      <c r="I1052" s="6"/>
      <c r="J1052" s="6"/>
      <c r="K1052" s="6"/>
      <c r="L1052" s="6"/>
      <c r="M1052" s="6"/>
      <c r="N1052" s="6"/>
      <c r="O1052" s="6"/>
      <c r="P1052" s="6"/>
      <c r="Q1052" s="6"/>
      <c r="R1052" s="6"/>
      <c r="S1052" s="6"/>
      <c r="T1052" s="6"/>
      <c r="U1052" s="6"/>
      <c r="V1052" s="6"/>
      <c r="W1052" s="6"/>
      <c r="X1052" s="6"/>
      <c r="Y1052" s="6"/>
      <c r="Z1052" s="6"/>
    </row>
    <row r="1053" spans="1:26" x14ac:dyDescent="0.25">
      <c r="A1053" s="6"/>
      <c r="B1053" s="6"/>
      <c r="C1053" s="6"/>
      <c r="D1053" s="6"/>
      <c r="E1053" s="6"/>
      <c r="F1053" s="6"/>
      <c r="G1053" s="6"/>
      <c r="H1053" s="6"/>
      <c r="I1053" s="6"/>
      <c r="J1053" s="6"/>
      <c r="K1053" s="6"/>
      <c r="L1053" s="6"/>
      <c r="M1053" s="6"/>
      <c r="N1053" s="6"/>
      <c r="O1053" s="6"/>
      <c r="P1053" s="6"/>
      <c r="Q1053" s="6"/>
      <c r="R1053" s="6"/>
      <c r="S1053" s="6"/>
      <c r="T1053" s="6"/>
      <c r="U1053" s="6"/>
      <c r="V1053" s="6"/>
      <c r="W1053" s="6"/>
      <c r="X1053" s="6"/>
      <c r="Y1053" s="6"/>
      <c r="Z1053" s="6"/>
    </row>
    <row r="1054" spans="1:26" x14ac:dyDescent="0.25">
      <c r="A1054" s="6"/>
      <c r="B1054" s="6"/>
      <c r="C1054" s="6"/>
      <c r="D1054" s="6"/>
      <c r="E1054" s="6"/>
      <c r="F1054" s="6"/>
      <c r="G1054" s="6"/>
      <c r="H1054" s="6"/>
      <c r="I1054" s="6"/>
      <c r="J1054" s="6"/>
      <c r="K1054" s="6"/>
      <c r="L1054" s="6"/>
      <c r="M1054" s="6"/>
      <c r="N1054" s="6"/>
      <c r="O1054" s="6"/>
      <c r="P1054" s="6"/>
      <c r="Q1054" s="6"/>
      <c r="R1054" s="6"/>
      <c r="S1054" s="6"/>
      <c r="T1054" s="6"/>
      <c r="U1054" s="6"/>
      <c r="V1054" s="6"/>
      <c r="W1054" s="6"/>
      <c r="X1054" s="6"/>
      <c r="Y1054" s="6"/>
      <c r="Z1054" s="6"/>
    </row>
    <row r="1055" spans="1:26" x14ac:dyDescent="0.25">
      <c r="A1055" s="6"/>
      <c r="B1055" s="6"/>
      <c r="C1055" s="6"/>
      <c r="D1055" s="6"/>
      <c r="E1055" s="6"/>
      <c r="F1055" s="6"/>
      <c r="G1055" s="6"/>
      <c r="H1055" s="6"/>
      <c r="I1055" s="6"/>
      <c r="J1055" s="6"/>
      <c r="K1055" s="6"/>
      <c r="L1055" s="6"/>
      <c r="M1055" s="6"/>
      <c r="N1055" s="6"/>
      <c r="O1055" s="6"/>
      <c r="P1055" s="6"/>
      <c r="Q1055" s="6"/>
      <c r="R1055" s="6"/>
      <c r="S1055" s="6"/>
      <c r="T1055" s="6"/>
      <c r="U1055" s="6"/>
      <c r="V1055" s="6"/>
      <c r="W1055" s="6"/>
      <c r="X1055" s="6"/>
      <c r="Y1055" s="6"/>
      <c r="Z1055" s="6"/>
    </row>
    <row r="1056" spans="1:26" x14ac:dyDescent="0.25">
      <c r="A1056" s="6"/>
      <c r="B1056" s="6"/>
      <c r="C1056" s="6"/>
      <c r="D1056" s="6"/>
      <c r="E1056" s="6"/>
      <c r="F1056" s="6"/>
      <c r="G1056" s="6"/>
      <c r="H1056" s="6"/>
      <c r="I1056" s="6"/>
      <c r="J1056" s="6"/>
      <c r="K1056" s="6"/>
      <c r="L1056" s="6"/>
      <c r="M1056" s="6"/>
      <c r="N1056" s="6"/>
      <c r="O1056" s="6"/>
      <c r="P1056" s="6"/>
      <c r="Q1056" s="6"/>
      <c r="R1056" s="6"/>
      <c r="S1056" s="6"/>
      <c r="T1056" s="6"/>
      <c r="U1056" s="6"/>
      <c r="V1056" s="6"/>
      <c r="W1056" s="6"/>
      <c r="X1056" s="6"/>
      <c r="Y1056" s="6"/>
      <c r="Z1056" s="6"/>
    </row>
    <row r="1057" spans="1:26" x14ac:dyDescent="0.25">
      <c r="A1057" s="6"/>
      <c r="B1057" s="6"/>
      <c r="C1057" s="6"/>
      <c r="D1057" s="6"/>
      <c r="E1057" s="6"/>
      <c r="F1057" s="6"/>
      <c r="G1057" s="6"/>
      <c r="H1057" s="6"/>
      <c r="I1057" s="6"/>
      <c r="J1057" s="6"/>
      <c r="K1057" s="6"/>
      <c r="L1057" s="6"/>
      <c r="M1057" s="6"/>
      <c r="N1057" s="6"/>
      <c r="O1057" s="6"/>
      <c r="P1057" s="6"/>
      <c r="Q1057" s="6"/>
      <c r="R1057" s="6"/>
      <c r="S1057" s="6"/>
      <c r="T1057" s="6"/>
      <c r="U1057" s="6"/>
      <c r="V1057" s="6"/>
      <c r="W1057" s="6"/>
      <c r="X1057" s="6"/>
      <c r="Y1057" s="6"/>
      <c r="Z1057" s="6"/>
    </row>
    <row r="1058" spans="1:26" x14ac:dyDescent="0.25">
      <c r="A1058" s="6"/>
      <c r="B1058" s="6"/>
      <c r="C1058" s="6"/>
      <c r="D1058" s="6"/>
      <c r="E1058" s="6"/>
      <c r="F1058" s="6"/>
      <c r="G1058" s="6"/>
      <c r="H1058" s="6"/>
      <c r="I1058" s="6"/>
      <c r="J1058" s="6"/>
      <c r="K1058" s="6"/>
      <c r="L1058" s="6"/>
      <c r="M1058" s="6"/>
      <c r="N1058" s="6"/>
      <c r="O1058" s="6"/>
      <c r="P1058" s="6"/>
      <c r="Q1058" s="6"/>
      <c r="R1058" s="6"/>
      <c r="S1058" s="6"/>
      <c r="T1058" s="6"/>
      <c r="U1058" s="6"/>
      <c r="V1058" s="6"/>
      <c r="W1058" s="6"/>
      <c r="X1058" s="6"/>
      <c r="Y1058" s="6"/>
      <c r="Z1058" s="6"/>
    </row>
    <row r="1059" spans="1:26" x14ac:dyDescent="0.25">
      <c r="A1059" s="6"/>
      <c r="B1059" s="6"/>
      <c r="C1059" s="6"/>
      <c r="D1059" s="6"/>
      <c r="E1059" s="6"/>
      <c r="F1059" s="6"/>
      <c r="G1059" s="6"/>
      <c r="H1059" s="6"/>
      <c r="I1059" s="6"/>
      <c r="J1059" s="6"/>
      <c r="K1059" s="6"/>
      <c r="L1059" s="6"/>
      <c r="M1059" s="6"/>
      <c r="N1059" s="6"/>
      <c r="O1059" s="6"/>
      <c r="P1059" s="6"/>
      <c r="Q1059" s="6"/>
      <c r="R1059" s="6"/>
      <c r="S1059" s="6"/>
      <c r="T1059" s="6"/>
      <c r="U1059" s="6"/>
      <c r="V1059" s="6"/>
      <c r="W1059" s="6"/>
      <c r="X1059" s="6"/>
      <c r="Y1059" s="6"/>
      <c r="Z1059" s="6"/>
    </row>
    <row r="1060" spans="1:26" x14ac:dyDescent="0.25">
      <c r="A1060" s="6"/>
      <c r="B1060" s="6"/>
      <c r="C1060" s="6"/>
      <c r="D1060" s="6"/>
      <c r="E1060" s="6"/>
      <c r="F1060" s="6"/>
      <c r="G1060" s="6"/>
      <c r="H1060" s="6"/>
      <c r="I1060" s="6"/>
      <c r="J1060" s="6"/>
      <c r="K1060" s="6"/>
      <c r="L1060" s="6"/>
      <c r="M1060" s="6"/>
      <c r="N1060" s="6"/>
      <c r="O1060" s="6"/>
      <c r="P1060" s="6"/>
      <c r="Q1060" s="6"/>
      <c r="R1060" s="6"/>
      <c r="S1060" s="6"/>
      <c r="T1060" s="6"/>
      <c r="U1060" s="6"/>
      <c r="V1060" s="6"/>
      <c r="W1060" s="6"/>
      <c r="X1060" s="6"/>
      <c r="Y1060" s="6"/>
      <c r="Z1060" s="6"/>
    </row>
    <row r="1061" spans="1:26" x14ac:dyDescent="0.25">
      <c r="A1061" s="6"/>
      <c r="B1061" s="6"/>
      <c r="C1061" s="6"/>
      <c r="D1061" s="6"/>
      <c r="E1061" s="6"/>
      <c r="F1061" s="6"/>
      <c r="G1061" s="6"/>
      <c r="H1061" s="6"/>
      <c r="I1061" s="6"/>
      <c r="J1061" s="6"/>
      <c r="K1061" s="6"/>
      <c r="L1061" s="6"/>
      <c r="M1061" s="6"/>
      <c r="N1061" s="6"/>
      <c r="O1061" s="6"/>
      <c r="P1061" s="6"/>
      <c r="Q1061" s="6"/>
      <c r="R1061" s="6"/>
      <c r="S1061" s="6"/>
      <c r="T1061" s="6"/>
      <c r="U1061" s="6"/>
      <c r="V1061" s="6"/>
      <c r="W1061" s="6"/>
      <c r="X1061" s="6"/>
      <c r="Y1061" s="6"/>
      <c r="Z1061" s="6"/>
    </row>
    <row r="1062" spans="1:26" x14ac:dyDescent="0.25">
      <c r="A1062" s="6"/>
      <c r="B1062" s="6"/>
      <c r="C1062" s="6"/>
      <c r="D1062" s="6"/>
      <c r="E1062" s="6"/>
      <c r="F1062" s="6"/>
      <c r="G1062" s="6"/>
      <c r="H1062" s="6"/>
      <c r="I1062" s="6"/>
      <c r="J1062" s="6"/>
      <c r="K1062" s="6"/>
      <c r="L1062" s="6"/>
      <c r="M1062" s="6"/>
      <c r="N1062" s="6"/>
      <c r="O1062" s="6"/>
      <c r="P1062" s="6"/>
      <c r="Q1062" s="6"/>
      <c r="R1062" s="6"/>
      <c r="S1062" s="6"/>
      <c r="T1062" s="6"/>
      <c r="U1062" s="6"/>
      <c r="V1062" s="6"/>
      <c r="W1062" s="6"/>
      <c r="X1062" s="6"/>
      <c r="Y1062" s="6"/>
      <c r="Z1062" s="6"/>
    </row>
    <row r="1063" spans="1:26" x14ac:dyDescent="0.25">
      <c r="A1063" s="6"/>
      <c r="B1063" s="6"/>
      <c r="C1063" s="6"/>
      <c r="D1063" s="6"/>
      <c r="E1063" s="6"/>
      <c r="F1063" s="6"/>
      <c r="G1063" s="6"/>
      <c r="H1063" s="6"/>
      <c r="I1063" s="6"/>
      <c r="J1063" s="6"/>
      <c r="K1063" s="6"/>
      <c r="L1063" s="6"/>
      <c r="M1063" s="6"/>
      <c r="N1063" s="6"/>
      <c r="O1063" s="6"/>
      <c r="P1063" s="6"/>
      <c r="Q1063" s="6"/>
      <c r="R1063" s="6"/>
      <c r="S1063" s="6"/>
      <c r="T1063" s="6"/>
      <c r="U1063" s="6"/>
      <c r="V1063" s="6"/>
      <c r="W1063" s="6"/>
      <c r="X1063" s="6"/>
      <c r="Y1063" s="6"/>
      <c r="Z1063" s="6"/>
    </row>
    <row r="1064" spans="1:26" x14ac:dyDescent="0.25">
      <c r="A1064" s="6"/>
      <c r="B1064" s="6"/>
      <c r="C1064" s="6"/>
      <c r="D1064" s="6"/>
      <c r="E1064" s="6"/>
      <c r="F1064" s="6"/>
      <c r="G1064" s="6"/>
      <c r="H1064" s="6"/>
      <c r="I1064" s="6"/>
      <c r="J1064" s="6"/>
      <c r="K1064" s="6"/>
      <c r="L1064" s="6"/>
      <c r="M1064" s="6"/>
      <c r="N1064" s="6"/>
      <c r="O1064" s="6"/>
      <c r="P1064" s="6"/>
      <c r="Q1064" s="6"/>
      <c r="R1064" s="6"/>
      <c r="S1064" s="6"/>
      <c r="T1064" s="6"/>
      <c r="U1064" s="6"/>
      <c r="V1064" s="6"/>
      <c r="W1064" s="6"/>
      <c r="X1064" s="6"/>
      <c r="Y1064" s="6"/>
      <c r="Z1064" s="6"/>
    </row>
    <row r="1065" spans="1:26" x14ac:dyDescent="0.25">
      <c r="A1065" s="6"/>
      <c r="B1065" s="6"/>
      <c r="C1065" s="6"/>
      <c r="D1065" s="6"/>
      <c r="E1065" s="6"/>
      <c r="F1065" s="6"/>
      <c r="G1065" s="6"/>
      <c r="H1065" s="6"/>
      <c r="I1065" s="6"/>
      <c r="J1065" s="6"/>
      <c r="K1065" s="6"/>
      <c r="L1065" s="6"/>
      <c r="M1065" s="6"/>
      <c r="N1065" s="6"/>
      <c r="O1065" s="6"/>
      <c r="P1065" s="6"/>
      <c r="Q1065" s="6"/>
      <c r="R1065" s="6"/>
      <c r="S1065" s="6"/>
      <c r="T1065" s="6"/>
      <c r="U1065" s="6"/>
      <c r="V1065" s="6"/>
      <c r="W1065" s="6"/>
      <c r="X1065" s="6"/>
      <c r="Y1065" s="6"/>
      <c r="Z1065" s="6"/>
    </row>
    <row r="1066" spans="1:26" x14ac:dyDescent="0.25">
      <c r="A1066" s="6"/>
      <c r="B1066" s="6"/>
      <c r="C1066" s="6"/>
      <c r="D1066" s="6"/>
      <c r="E1066" s="6"/>
      <c r="F1066" s="6"/>
      <c r="G1066" s="6"/>
      <c r="H1066" s="6"/>
      <c r="I1066" s="6"/>
      <c r="J1066" s="6"/>
      <c r="K1066" s="6"/>
      <c r="L1066" s="6"/>
      <c r="M1066" s="6"/>
      <c r="N1066" s="6"/>
      <c r="O1066" s="6"/>
      <c r="P1066" s="6"/>
      <c r="Q1066" s="6"/>
      <c r="R1066" s="6"/>
      <c r="S1066" s="6"/>
      <c r="T1066" s="6"/>
      <c r="U1066" s="6"/>
      <c r="V1066" s="6"/>
      <c r="W1066" s="6"/>
      <c r="X1066" s="6"/>
      <c r="Y1066" s="6"/>
      <c r="Z1066" s="6"/>
    </row>
    <row r="1067" spans="1:26" x14ac:dyDescent="0.25">
      <c r="A1067" s="6"/>
      <c r="B1067" s="6"/>
      <c r="C1067" s="6"/>
      <c r="D1067" s="6"/>
      <c r="E1067" s="6"/>
      <c r="F1067" s="6"/>
      <c r="G1067" s="6"/>
      <c r="H1067" s="6"/>
      <c r="I1067" s="6"/>
      <c r="J1067" s="6"/>
      <c r="K1067" s="6"/>
      <c r="L1067" s="6"/>
      <c r="M1067" s="6"/>
      <c r="N1067" s="6"/>
      <c r="O1067" s="6"/>
      <c r="P1067" s="6"/>
      <c r="Q1067" s="6"/>
      <c r="R1067" s="6"/>
      <c r="S1067" s="6"/>
      <c r="T1067" s="6"/>
      <c r="U1067" s="6"/>
      <c r="V1067" s="6"/>
      <c r="W1067" s="6"/>
      <c r="X1067" s="6"/>
      <c r="Y1067" s="6"/>
      <c r="Z1067" s="6"/>
    </row>
    <row r="1068" spans="1:26" x14ac:dyDescent="0.25">
      <c r="A1068" s="6"/>
      <c r="B1068" s="6"/>
      <c r="C1068" s="6"/>
      <c r="D1068" s="6"/>
      <c r="E1068" s="6"/>
      <c r="F1068" s="6"/>
      <c r="G1068" s="6"/>
      <c r="H1068" s="6"/>
      <c r="I1068" s="6"/>
      <c r="J1068" s="6"/>
      <c r="K1068" s="6"/>
      <c r="L1068" s="6"/>
      <c r="M1068" s="6"/>
      <c r="N1068" s="6"/>
      <c r="O1068" s="6"/>
      <c r="P1068" s="6"/>
      <c r="Q1068" s="6"/>
      <c r="R1068" s="6"/>
      <c r="S1068" s="6"/>
      <c r="T1068" s="6"/>
      <c r="U1068" s="6"/>
      <c r="V1068" s="6"/>
      <c r="W1068" s="6"/>
      <c r="X1068" s="6"/>
      <c r="Y1068" s="6"/>
      <c r="Z1068" s="6"/>
    </row>
    <row r="1069" spans="1:26" x14ac:dyDescent="0.25">
      <c r="A1069" s="6"/>
      <c r="B1069" s="6"/>
      <c r="C1069" s="6"/>
      <c r="D1069" s="6"/>
      <c r="E1069" s="6"/>
      <c r="F1069" s="6"/>
      <c r="G1069" s="6"/>
      <c r="H1069" s="6"/>
      <c r="I1069" s="6"/>
      <c r="J1069" s="6"/>
      <c r="K1069" s="6"/>
      <c r="L1069" s="6"/>
      <c r="M1069" s="6"/>
      <c r="N1069" s="6"/>
      <c r="O1069" s="6"/>
      <c r="P1069" s="6"/>
      <c r="Q1069" s="6"/>
      <c r="R1069" s="6"/>
      <c r="S1069" s="6"/>
      <c r="T1069" s="6"/>
      <c r="U1069" s="6"/>
      <c r="V1069" s="6"/>
      <c r="W1069" s="6"/>
      <c r="X1069" s="6"/>
      <c r="Y1069" s="6"/>
      <c r="Z1069" s="6"/>
    </row>
    <row r="1070" spans="1:26" x14ac:dyDescent="0.25">
      <c r="A1070" s="6"/>
      <c r="B1070" s="6"/>
      <c r="C1070" s="6"/>
      <c r="D1070" s="6"/>
      <c r="E1070" s="6"/>
      <c r="F1070" s="6"/>
      <c r="G1070" s="6"/>
      <c r="H1070" s="6"/>
      <c r="I1070" s="6"/>
      <c r="J1070" s="6"/>
      <c r="K1070" s="6"/>
      <c r="L1070" s="6"/>
      <c r="M1070" s="6"/>
      <c r="N1070" s="6"/>
      <c r="O1070" s="6"/>
      <c r="P1070" s="6"/>
      <c r="Q1070" s="6"/>
      <c r="R1070" s="6"/>
      <c r="S1070" s="6"/>
      <c r="T1070" s="6"/>
      <c r="U1070" s="6"/>
      <c r="V1070" s="6"/>
      <c r="W1070" s="6"/>
      <c r="X1070" s="6"/>
      <c r="Y1070" s="6"/>
      <c r="Z1070" s="6"/>
    </row>
    <row r="1071" spans="1:26" x14ac:dyDescent="0.25">
      <c r="A1071" s="6"/>
      <c r="B1071" s="6"/>
      <c r="C1071" s="6"/>
      <c r="D1071" s="6"/>
      <c r="E1071" s="6"/>
      <c r="F1071" s="6"/>
      <c r="G1071" s="6"/>
      <c r="H1071" s="6"/>
      <c r="I1071" s="6"/>
      <c r="J1071" s="6"/>
      <c r="K1071" s="6"/>
      <c r="L1071" s="6"/>
      <c r="M1071" s="6"/>
      <c r="N1071" s="6"/>
      <c r="O1071" s="6"/>
      <c r="P1071" s="6"/>
      <c r="Q1071" s="6"/>
      <c r="R1071" s="6"/>
      <c r="S1071" s="6"/>
      <c r="T1071" s="6"/>
      <c r="U1071" s="6"/>
      <c r="V1071" s="6"/>
      <c r="W1071" s="6"/>
      <c r="X1071" s="6"/>
      <c r="Y1071" s="6"/>
      <c r="Z1071" s="6"/>
    </row>
    <row r="1072" spans="1:26" x14ac:dyDescent="0.25">
      <c r="A1072" s="6"/>
      <c r="B1072" s="6"/>
      <c r="C1072" s="6"/>
      <c r="D1072" s="6"/>
      <c r="E1072" s="6"/>
      <c r="F1072" s="6"/>
      <c r="G1072" s="6"/>
      <c r="H1072" s="6"/>
      <c r="I1072" s="6"/>
      <c r="J1072" s="6"/>
      <c r="K1072" s="6"/>
      <c r="L1072" s="6"/>
      <c r="M1072" s="6"/>
      <c r="N1072" s="6"/>
      <c r="O1072" s="6"/>
      <c r="P1072" s="6"/>
      <c r="Q1072" s="6"/>
      <c r="R1072" s="6"/>
      <c r="S1072" s="6"/>
      <c r="T1072" s="6"/>
      <c r="U1072" s="6"/>
      <c r="V1072" s="6"/>
      <c r="W1072" s="6"/>
      <c r="X1072" s="6"/>
      <c r="Y1072" s="6"/>
      <c r="Z1072" s="6"/>
    </row>
    <row r="1073" spans="1:26" x14ac:dyDescent="0.25">
      <c r="A1073" s="6"/>
      <c r="B1073" s="6"/>
      <c r="C1073" s="6"/>
      <c r="D1073" s="6"/>
      <c r="E1073" s="6"/>
      <c r="F1073" s="6"/>
      <c r="G1073" s="6"/>
      <c r="H1073" s="6"/>
      <c r="I1073" s="6"/>
      <c r="J1073" s="6"/>
      <c r="K1073" s="6"/>
      <c r="L1073" s="6"/>
      <c r="M1073" s="6"/>
      <c r="N1073" s="6"/>
      <c r="O1073" s="6"/>
      <c r="P1073" s="6"/>
      <c r="Q1073" s="6"/>
      <c r="R1073" s="6"/>
      <c r="S1073" s="6"/>
      <c r="T1073" s="6"/>
      <c r="U1073" s="6"/>
      <c r="V1073" s="6"/>
      <c r="W1073" s="6"/>
      <c r="X1073" s="6"/>
      <c r="Y1073" s="6"/>
      <c r="Z1073" s="6"/>
    </row>
    <row r="1074" spans="1:26" x14ac:dyDescent="0.25">
      <c r="A1074" s="6"/>
      <c r="B1074" s="6"/>
      <c r="C1074" s="6"/>
      <c r="D1074" s="6"/>
      <c r="E1074" s="6"/>
      <c r="F1074" s="6"/>
      <c r="G1074" s="6"/>
      <c r="H1074" s="6"/>
      <c r="I1074" s="6"/>
      <c r="J1074" s="6"/>
      <c r="K1074" s="6"/>
      <c r="L1074" s="6"/>
      <c r="M1074" s="6"/>
      <c r="N1074" s="6"/>
      <c r="O1074" s="6"/>
      <c r="P1074" s="6"/>
      <c r="Q1074" s="6"/>
      <c r="R1074" s="6"/>
      <c r="S1074" s="6"/>
      <c r="T1074" s="6"/>
      <c r="U1074" s="6"/>
      <c r="V1074" s="6"/>
      <c r="W1074" s="6"/>
      <c r="X1074" s="6"/>
      <c r="Y1074" s="6"/>
      <c r="Z1074" s="6"/>
    </row>
    <row r="1075" spans="1:26" x14ac:dyDescent="0.25">
      <c r="A1075" s="6"/>
      <c r="B1075" s="6"/>
      <c r="C1075" s="6"/>
      <c r="D1075" s="6"/>
      <c r="E1075" s="6"/>
      <c r="F1075" s="6"/>
      <c r="G1075" s="6"/>
      <c r="H1075" s="6"/>
      <c r="I1075" s="6"/>
      <c r="J1075" s="6"/>
      <c r="K1075" s="6"/>
      <c r="L1075" s="6"/>
      <c r="M1075" s="6"/>
      <c r="N1075" s="6"/>
      <c r="O1075" s="6"/>
      <c r="P1075" s="6"/>
      <c r="Q1075" s="6"/>
      <c r="R1075" s="6"/>
      <c r="S1075" s="6"/>
      <c r="T1075" s="6"/>
      <c r="U1075" s="6"/>
      <c r="V1075" s="6"/>
      <c r="W1075" s="6"/>
      <c r="X1075" s="6"/>
      <c r="Y1075" s="6"/>
      <c r="Z1075" s="6"/>
    </row>
    <row r="1076" spans="1:26" x14ac:dyDescent="0.25">
      <c r="A1076" s="6"/>
      <c r="B1076" s="6"/>
      <c r="C1076" s="6"/>
      <c r="D1076" s="6"/>
      <c r="E1076" s="6"/>
      <c r="F1076" s="6"/>
      <c r="G1076" s="6"/>
      <c r="H1076" s="6"/>
      <c r="I1076" s="6"/>
      <c r="J1076" s="6"/>
      <c r="K1076" s="6"/>
      <c r="L1076" s="6"/>
      <c r="M1076" s="6"/>
      <c r="N1076" s="6"/>
      <c r="O1076" s="6"/>
      <c r="P1076" s="6"/>
      <c r="Q1076" s="6"/>
      <c r="R1076" s="6"/>
      <c r="S1076" s="6"/>
      <c r="T1076" s="6"/>
      <c r="U1076" s="6"/>
      <c r="V1076" s="6"/>
      <c r="W1076" s="6"/>
      <c r="X1076" s="6"/>
      <c r="Y1076" s="6"/>
      <c r="Z1076" s="6"/>
    </row>
    <row r="1077" spans="1:26" x14ac:dyDescent="0.25">
      <c r="A1077" s="6"/>
      <c r="B1077" s="6"/>
      <c r="C1077" s="6"/>
      <c r="D1077" s="6"/>
      <c r="E1077" s="6"/>
      <c r="F1077" s="6"/>
      <c r="G1077" s="6"/>
      <c r="H1077" s="6"/>
      <c r="I1077" s="6"/>
      <c r="J1077" s="6"/>
      <c r="K1077" s="6"/>
      <c r="L1077" s="6"/>
      <c r="M1077" s="6"/>
      <c r="N1077" s="6"/>
      <c r="O1077" s="6"/>
      <c r="P1077" s="6"/>
      <c r="Q1077" s="6"/>
      <c r="R1077" s="6"/>
      <c r="S1077" s="6"/>
      <c r="T1077" s="6"/>
      <c r="U1077" s="6"/>
      <c r="V1077" s="6"/>
      <c r="W1077" s="6"/>
      <c r="X1077" s="6"/>
      <c r="Y1077" s="6"/>
      <c r="Z1077" s="6"/>
    </row>
    <row r="1078" spans="1:26" x14ac:dyDescent="0.25">
      <c r="A1078" s="6"/>
      <c r="B1078" s="6"/>
      <c r="C1078" s="6"/>
      <c r="D1078" s="6"/>
      <c r="E1078" s="6"/>
      <c r="F1078" s="6"/>
      <c r="G1078" s="6"/>
      <c r="H1078" s="6"/>
      <c r="I1078" s="6"/>
      <c r="J1078" s="6"/>
      <c r="K1078" s="6"/>
      <c r="L1078" s="6"/>
      <c r="M1078" s="6"/>
      <c r="N1078" s="6"/>
      <c r="O1078" s="6"/>
      <c r="P1078" s="6"/>
      <c r="Q1078" s="6"/>
      <c r="R1078" s="6"/>
      <c r="S1078" s="6"/>
      <c r="T1078" s="6"/>
      <c r="U1078" s="6"/>
      <c r="V1078" s="6"/>
      <c r="W1078" s="6"/>
      <c r="X1078" s="6"/>
      <c r="Y1078" s="6"/>
      <c r="Z1078" s="6"/>
    </row>
    <row r="1079" spans="1:26" x14ac:dyDescent="0.25">
      <c r="A1079" s="6"/>
      <c r="B1079" s="6"/>
      <c r="C1079" s="6"/>
      <c r="D1079" s="6"/>
      <c r="E1079" s="6"/>
      <c r="F1079" s="6"/>
      <c r="G1079" s="6"/>
      <c r="H1079" s="6"/>
      <c r="I1079" s="6"/>
      <c r="J1079" s="6"/>
      <c r="K1079" s="6"/>
      <c r="L1079" s="6"/>
      <c r="M1079" s="6"/>
      <c r="N1079" s="6"/>
      <c r="O1079" s="6"/>
      <c r="P1079" s="6"/>
      <c r="Q1079" s="6"/>
      <c r="R1079" s="6"/>
      <c r="S1079" s="6"/>
      <c r="T1079" s="6"/>
      <c r="U1079" s="6"/>
      <c r="V1079" s="6"/>
      <c r="W1079" s="6"/>
      <c r="X1079" s="6"/>
      <c r="Y1079" s="6"/>
      <c r="Z1079" s="6"/>
    </row>
    <row r="1080" spans="1:26" x14ac:dyDescent="0.25">
      <c r="A1080" s="6"/>
      <c r="B1080" s="6"/>
      <c r="C1080" s="6"/>
      <c r="D1080" s="6"/>
      <c r="E1080" s="6"/>
      <c r="F1080" s="6"/>
      <c r="G1080" s="6"/>
      <c r="H1080" s="6"/>
      <c r="I1080" s="6"/>
      <c r="J1080" s="6"/>
      <c r="K1080" s="6"/>
      <c r="L1080" s="6"/>
      <c r="M1080" s="6"/>
      <c r="N1080" s="6"/>
      <c r="O1080" s="6"/>
      <c r="P1080" s="6"/>
      <c r="Q1080" s="6"/>
      <c r="R1080" s="6"/>
      <c r="S1080" s="6"/>
      <c r="T1080" s="6"/>
      <c r="U1080" s="6"/>
      <c r="V1080" s="6"/>
      <c r="W1080" s="6"/>
      <c r="X1080" s="6"/>
      <c r="Y1080" s="6"/>
      <c r="Z1080" s="6"/>
    </row>
    <row r="1081" spans="1:26" x14ac:dyDescent="0.25">
      <c r="A1081" s="6"/>
      <c r="B1081" s="6"/>
      <c r="C1081" s="6"/>
      <c r="D1081" s="6"/>
      <c r="E1081" s="6"/>
      <c r="F1081" s="6"/>
      <c r="G1081" s="6"/>
      <c r="H1081" s="6"/>
      <c r="I1081" s="6"/>
      <c r="J1081" s="6"/>
      <c r="K1081" s="6"/>
      <c r="L1081" s="6"/>
      <c r="M1081" s="6"/>
      <c r="N1081" s="6"/>
      <c r="O1081" s="6"/>
      <c r="P1081" s="6"/>
      <c r="Q1081" s="6"/>
      <c r="R1081" s="6"/>
      <c r="S1081" s="6"/>
      <c r="T1081" s="6"/>
      <c r="U1081" s="6"/>
      <c r="V1081" s="6"/>
      <c r="W1081" s="6"/>
      <c r="X1081" s="6"/>
      <c r="Y1081" s="6"/>
      <c r="Z1081" s="6"/>
    </row>
    <row r="1082" spans="1:26" x14ac:dyDescent="0.25">
      <c r="A1082" s="6"/>
      <c r="B1082" s="6"/>
      <c r="C1082" s="6"/>
      <c r="D1082" s="6"/>
      <c r="E1082" s="6"/>
      <c r="F1082" s="6"/>
      <c r="G1082" s="6"/>
      <c r="H1082" s="6"/>
      <c r="I1082" s="6"/>
      <c r="J1082" s="6"/>
      <c r="K1082" s="6"/>
      <c r="L1082" s="6"/>
      <c r="M1082" s="6"/>
      <c r="N1082" s="6"/>
      <c r="O1082" s="6"/>
      <c r="P1082" s="6"/>
      <c r="Q1082" s="6"/>
      <c r="R1082" s="6"/>
      <c r="S1082" s="6"/>
      <c r="T1082" s="6"/>
      <c r="U1082" s="6"/>
      <c r="V1082" s="6"/>
      <c r="W1082" s="6"/>
      <c r="X1082" s="6"/>
      <c r="Y1082" s="6"/>
      <c r="Z1082" s="6"/>
    </row>
    <row r="1083" spans="1:26" x14ac:dyDescent="0.25">
      <c r="A1083" s="6"/>
      <c r="B1083" s="6"/>
      <c r="C1083" s="6"/>
      <c r="D1083" s="6"/>
      <c r="E1083" s="6"/>
      <c r="F1083" s="6"/>
      <c r="G1083" s="6"/>
      <c r="H1083" s="6"/>
      <c r="I1083" s="6"/>
      <c r="J1083" s="6"/>
      <c r="K1083" s="6"/>
      <c r="L1083" s="6"/>
      <c r="M1083" s="6"/>
      <c r="N1083" s="6"/>
      <c r="O1083" s="6"/>
      <c r="P1083" s="6"/>
      <c r="Q1083" s="6"/>
      <c r="R1083" s="6"/>
      <c r="S1083" s="6"/>
      <c r="T1083" s="6"/>
      <c r="U1083" s="6"/>
      <c r="V1083" s="6"/>
      <c r="W1083" s="6"/>
      <c r="X1083" s="6"/>
      <c r="Y1083" s="6"/>
      <c r="Z1083" s="6"/>
    </row>
    <row r="1084" spans="1:26" x14ac:dyDescent="0.25">
      <c r="A1084" s="6"/>
      <c r="B1084" s="6"/>
      <c r="C1084" s="6"/>
      <c r="D1084" s="6"/>
      <c r="E1084" s="6"/>
      <c r="F1084" s="6"/>
      <c r="G1084" s="6"/>
      <c r="H1084" s="6"/>
      <c r="I1084" s="6"/>
      <c r="J1084" s="6"/>
      <c r="K1084" s="6"/>
      <c r="L1084" s="6"/>
      <c r="M1084" s="6"/>
      <c r="N1084" s="6"/>
      <c r="O1084" s="6"/>
      <c r="P1084" s="6"/>
      <c r="Q1084" s="6"/>
      <c r="R1084" s="6"/>
      <c r="S1084" s="6"/>
      <c r="T1084" s="6"/>
      <c r="U1084" s="6"/>
      <c r="V1084" s="6"/>
      <c r="W1084" s="6"/>
      <c r="X1084" s="6"/>
      <c r="Y1084" s="6"/>
      <c r="Z1084" s="6"/>
    </row>
    <row r="1085" spans="1:26" x14ac:dyDescent="0.25">
      <c r="A1085" s="6"/>
      <c r="B1085" s="6"/>
      <c r="C1085" s="6"/>
      <c r="D1085" s="6"/>
      <c r="E1085" s="6"/>
      <c r="F1085" s="6"/>
      <c r="G1085" s="6"/>
      <c r="H1085" s="6"/>
      <c r="I1085" s="6"/>
      <c r="J1085" s="6"/>
      <c r="K1085" s="6"/>
      <c r="L1085" s="6"/>
      <c r="M1085" s="6"/>
      <c r="N1085" s="6"/>
      <c r="O1085" s="6"/>
      <c r="P1085" s="6"/>
      <c r="Q1085" s="6"/>
      <c r="R1085" s="6"/>
      <c r="S1085" s="6"/>
      <c r="T1085" s="6"/>
      <c r="U1085" s="6"/>
      <c r="V1085" s="6"/>
      <c r="W1085" s="6"/>
      <c r="X1085" s="6"/>
      <c r="Y1085" s="6"/>
      <c r="Z1085" s="6"/>
    </row>
    <row r="1086" spans="1:26" x14ac:dyDescent="0.25">
      <c r="A1086" s="6"/>
      <c r="B1086" s="6"/>
      <c r="C1086" s="6"/>
      <c r="D1086" s="6"/>
      <c r="E1086" s="6"/>
      <c r="F1086" s="6"/>
      <c r="G1086" s="6"/>
      <c r="H1086" s="6"/>
      <c r="I1086" s="6"/>
      <c r="J1086" s="6"/>
      <c r="K1086" s="6"/>
      <c r="L1086" s="6"/>
      <c r="M1086" s="6"/>
      <c r="N1086" s="6"/>
      <c r="O1086" s="6"/>
      <c r="P1086" s="6"/>
      <c r="Q1086" s="6"/>
      <c r="R1086" s="6"/>
      <c r="S1086" s="6"/>
      <c r="T1086" s="6"/>
      <c r="U1086" s="6"/>
      <c r="V1086" s="6"/>
      <c r="W1086" s="6"/>
      <c r="X1086" s="6"/>
      <c r="Y1086" s="6"/>
      <c r="Z1086" s="6"/>
    </row>
    <row r="1087" spans="1:26" x14ac:dyDescent="0.25">
      <c r="A1087" s="6"/>
      <c r="B1087" s="6"/>
      <c r="C1087" s="6"/>
      <c r="D1087" s="6"/>
      <c r="E1087" s="6"/>
      <c r="F1087" s="6"/>
      <c r="G1087" s="6"/>
      <c r="H1087" s="6"/>
      <c r="I1087" s="6"/>
      <c r="J1087" s="6"/>
      <c r="K1087" s="6"/>
      <c r="L1087" s="6"/>
      <c r="M1087" s="6"/>
      <c r="N1087" s="6"/>
      <c r="O1087" s="6"/>
      <c r="P1087" s="6"/>
      <c r="Q1087" s="6"/>
      <c r="R1087" s="6"/>
      <c r="S1087" s="6"/>
      <c r="T1087" s="6"/>
      <c r="U1087" s="6"/>
      <c r="V1087" s="6"/>
      <c r="W1087" s="6"/>
      <c r="X1087" s="6"/>
      <c r="Y1087" s="6"/>
      <c r="Z1087" s="6"/>
    </row>
    <row r="1088" spans="1:26" x14ac:dyDescent="0.25">
      <c r="A1088" s="6"/>
      <c r="B1088" s="6"/>
      <c r="C1088" s="6"/>
      <c r="D1088" s="6"/>
      <c r="E1088" s="6"/>
      <c r="F1088" s="6"/>
      <c r="G1088" s="6"/>
      <c r="H1088" s="6"/>
      <c r="I1088" s="6"/>
      <c r="J1088" s="6"/>
      <c r="K1088" s="6"/>
      <c r="L1088" s="6"/>
      <c r="M1088" s="6"/>
      <c r="N1088" s="6"/>
      <c r="O1088" s="6"/>
      <c r="P1088" s="6"/>
      <c r="Q1088" s="6"/>
      <c r="R1088" s="6"/>
      <c r="S1088" s="6"/>
      <c r="T1088" s="6"/>
      <c r="U1088" s="6"/>
      <c r="V1088" s="6"/>
      <c r="W1088" s="6"/>
      <c r="X1088" s="6"/>
      <c r="Y1088" s="6"/>
      <c r="Z1088" s="6"/>
    </row>
    <row r="1089" spans="1:26" x14ac:dyDescent="0.25">
      <c r="A1089" s="6"/>
      <c r="B1089" s="6"/>
      <c r="C1089" s="6"/>
      <c r="D1089" s="6"/>
      <c r="E1089" s="6"/>
      <c r="F1089" s="6"/>
      <c r="G1089" s="6"/>
      <c r="H1089" s="6"/>
      <c r="I1089" s="6"/>
      <c r="J1089" s="6"/>
      <c r="K1089" s="6"/>
      <c r="L1089" s="6"/>
      <c r="M1089" s="6"/>
      <c r="N1089" s="6"/>
      <c r="O1089" s="6"/>
      <c r="P1089" s="6"/>
      <c r="Q1089" s="6"/>
      <c r="R1089" s="6"/>
      <c r="S1089" s="6"/>
      <c r="T1089" s="6"/>
      <c r="U1089" s="6"/>
      <c r="V1089" s="6"/>
      <c r="W1089" s="6"/>
      <c r="X1089" s="6"/>
      <c r="Y1089" s="6"/>
      <c r="Z1089" s="6"/>
    </row>
    <row r="1090" spans="1:26" x14ac:dyDescent="0.25">
      <c r="A1090" s="6"/>
      <c r="B1090" s="6"/>
      <c r="C1090" s="6"/>
      <c r="D1090" s="6"/>
      <c r="E1090" s="6"/>
      <c r="F1090" s="6"/>
      <c r="G1090" s="6"/>
      <c r="H1090" s="6"/>
      <c r="I1090" s="6"/>
      <c r="J1090" s="6"/>
      <c r="K1090" s="6"/>
      <c r="L1090" s="6"/>
      <c r="M1090" s="6"/>
      <c r="N1090" s="6"/>
      <c r="O1090" s="6"/>
      <c r="P1090" s="6"/>
      <c r="Q1090" s="6"/>
      <c r="R1090" s="6"/>
      <c r="S1090" s="6"/>
      <c r="T1090" s="6"/>
      <c r="U1090" s="6"/>
      <c r="V1090" s="6"/>
      <c r="W1090" s="6"/>
      <c r="X1090" s="6"/>
      <c r="Y1090" s="6"/>
      <c r="Z1090" s="6"/>
    </row>
    <row r="1091" spans="1:26" x14ac:dyDescent="0.25">
      <c r="A1091" s="6"/>
      <c r="B1091" s="6"/>
      <c r="C1091" s="6"/>
      <c r="D1091" s="6"/>
      <c r="E1091" s="6"/>
      <c r="F1091" s="6"/>
      <c r="G1091" s="6"/>
      <c r="H1091" s="6"/>
      <c r="I1091" s="6"/>
      <c r="J1091" s="6"/>
      <c r="K1091" s="6"/>
      <c r="L1091" s="6"/>
      <c r="M1091" s="6"/>
      <c r="N1091" s="6"/>
      <c r="O1091" s="6"/>
      <c r="P1091" s="6"/>
      <c r="Q1091" s="6"/>
      <c r="R1091" s="6"/>
      <c r="S1091" s="6"/>
      <c r="T1091" s="6"/>
      <c r="U1091" s="6"/>
      <c r="V1091" s="6"/>
      <c r="W1091" s="6"/>
      <c r="X1091" s="6"/>
      <c r="Y1091" s="6"/>
      <c r="Z1091" s="6"/>
    </row>
    <row r="1092" spans="1:26" x14ac:dyDescent="0.25">
      <c r="A1092" s="6"/>
      <c r="B1092" s="6"/>
      <c r="C1092" s="6"/>
      <c r="D1092" s="6"/>
      <c r="E1092" s="6"/>
      <c r="F1092" s="6"/>
      <c r="G1092" s="6"/>
      <c r="H1092" s="6"/>
      <c r="I1092" s="6"/>
      <c r="J1092" s="6"/>
      <c r="K1092" s="6"/>
      <c r="L1092" s="6"/>
      <c r="M1092" s="6"/>
      <c r="N1092" s="6"/>
      <c r="O1092" s="6"/>
      <c r="P1092" s="6"/>
      <c r="Q1092" s="6"/>
      <c r="R1092" s="6"/>
      <c r="S1092" s="6"/>
      <c r="T1092" s="6"/>
      <c r="U1092" s="6"/>
      <c r="V1092" s="6"/>
      <c r="W1092" s="6"/>
      <c r="X1092" s="6"/>
      <c r="Y1092" s="6"/>
      <c r="Z1092" s="6"/>
    </row>
    <row r="1093" spans="1:26" x14ac:dyDescent="0.25">
      <c r="A1093" s="6"/>
      <c r="B1093" s="6"/>
      <c r="C1093" s="6"/>
      <c r="D1093" s="6"/>
      <c r="E1093" s="6"/>
      <c r="F1093" s="6"/>
      <c r="G1093" s="6"/>
      <c r="H1093" s="6"/>
      <c r="I1093" s="6"/>
      <c r="J1093" s="6"/>
      <c r="K1093" s="6"/>
      <c r="L1093" s="6"/>
      <c r="M1093" s="6"/>
      <c r="N1093" s="6"/>
      <c r="O1093" s="6"/>
      <c r="P1093" s="6"/>
      <c r="Q1093" s="6"/>
      <c r="R1093" s="6"/>
      <c r="S1093" s="6"/>
      <c r="T1093" s="6"/>
      <c r="U1093" s="6"/>
      <c r="V1093" s="6"/>
      <c r="W1093" s="6"/>
      <c r="X1093" s="6"/>
      <c r="Y1093" s="6"/>
      <c r="Z1093" s="6"/>
    </row>
    <row r="1094" spans="1:26" x14ac:dyDescent="0.25">
      <c r="A1094" s="6"/>
      <c r="B1094" s="6"/>
      <c r="C1094" s="6"/>
      <c r="D1094" s="6"/>
      <c r="E1094" s="6"/>
      <c r="F1094" s="6"/>
      <c r="G1094" s="6"/>
      <c r="H1094" s="6"/>
      <c r="I1094" s="6"/>
      <c r="J1094" s="6"/>
      <c r="K1094" s="6"/>
      <c r="L1094" s="6"/>
      <c r="M1094" s="6"/>
      <c r="N1094" s="6"/>
      <c r="O1094" s="6"/>
      <c r="P1094" s="6"/>
      <c r="Q1094" s="6"/>
      <c r="R1094" s="6"/>
      <c r="S1094" s="6"/>
      <c r="T1094" s="6"/>
      <c r="U1094" s="6"/>
      <c r="V1094" s="6"/>
      <c r="W1094" s="6"/>
      <c r="X1094" s="6"/>
      <c r="Y1094" s="6"/>
      <c r="Z1094" s="6"/>
    </row>
    <row r="1095" spans="1:26" x14ac:dyDescent="0.25">
      <c r="A1095" s="6"/>
      <c r="B1095" s="6"/>
      <c r="C1095" s="6"/>
      <c r="D1095" s="6"/>
      <c r="E1095" s="6"/>
      <c r="F1095" s="6"/>
      <c r="G1095" s="6"/>
      <c r="H1095" s="6"/>
      <c r="I1095" s="6"/>
      <c r="J1095" s="6"/>
      <c r="K1095" s="6"/>
      <c r="L1095" s="6"/>
      <c r="M1095" s="6"/>
      <c r="N1095" s="6"/>
      <c r="O1095" s="6"/>
      <c r="P1095" s="6"/>
      <c r="Q1095" s="6"/>
      <c r="R1095" s="6"/>
      <c r="S1095" s="6"/>
      <c r="T1095" s="6"/>
      <c r="U1095" s="6"/>
      <c r="V1095" s="6"/>
      <c r="W1095" s="6"/>
      <c r="X1095" s="6"/>
      <c r="Y1095" s="6"/>
      <c r="Z1095" s="6"/>
    </row>
    <row r="1096" spans="1:26" x14ac:dyDescent="0.25">
      <c r="A1096" s="6"/>
      <c r="B1096" s="6"/>
      <c r="C1096" s="6"/>
      <c r="D1096" s="6"/>
      <c r="E1096" s="6"/>
      <c r="F1096" s="6"/>
      <c r="G1096" s="6"/>
      <c r="H1096" s="6"/>
      <c r="I1096" s="6"/>
      <c r="J1096" s="6"/>
      <c r="K1096" s="6"/>
      <c r="L1096" s="6"/>
      <c r="M1096" s="6"/>
      <c r="N1096" s="6"/>
      <c r="O1096" s="6"/>
      <c r="P1096" s="6"/>
      <c r="Q1096" s="6"/>
      <c r="R1096" s="6"/>
      <c r="S1096" s="6"/>
      <c r="T1096" s="6"/>
      <c r="U1096" s="6"/>
      <c r="V1096" s="6"/>
      <c r="W1096" s="6"/>
      <c r="X1096" s="6"/>
      <c r="Y1096" s="6"/>
      <c r="Z1096" s="6"/>
    </row>
    <row r="1097" spans="1:26" x14ac:dyDescent="0.25">
      <c r="A1097" s="6"/>
      <c r="B1097" s="6"/>
      <c r="C1097" s="6"/>
      <c r="D1097" s="6"/>
      <c r="E1097" s="6"/>
      <c r="F1097" s="6"/>
      <c r="G1097" s="6"/>
      <c r="H1097" s="6"/>
      <c r="I1097" s="6"/>
      <c r="J1097" s="6"/>
      <c r="K1097" s="6"/>
      <c r="L1097" s="6"/>
      <c r="M1097" s="6"/>
      <c r="N1097" s="6"/>
      <c r="O1097" s="6"/>
      <c r="P1097" s="6"/>
      <c r="Q1097" s="6"/>
      <c r="R1097" s="6"/>
      <c r="S1097" s="6"/>
      <c r="T1097" s="6"/>
      <c r="U1097" s="6"/>
      <c r="V1097" s="6"/>
      <c r="W1097" s="6"/>
      <c r="X1097" s="6"/>
      <c r="Y1097" s="6"/>
      <c r="Z1097" s="6"/>
    </row>
    <row r="1098" spans="1:26" x14ac:dyDescent="0.25">
      <c r="A1098" s="6"/>
      <c r="B1098" s="6"/>
      <c r="C1098" s="6"/>
      <c r="D1098" s="6"/>
      <c r="E1098" s="6"/>
      <c r="F1098" s="6"/>
      <c r="G1098" s="6"/>
      <c r="H1098" s="6"/>
      <c r="I1098" s="6"/>
      <c r="J1098" s="6"/>
      <c r="K1098" s="6"/>
      <c r="L1098" s="6"/>
      <c r="M1098" s="6"/>
      <c r="N1098" s="6"/>
      <c r="O1098" s="6"/>
      <c r="P1098" s="6"/>
      <c r="Q1098" s="6"/>
      <c r="R1098" s="6"/>
      <c r="S1098" s="6"/>
      <c r="T1098" s="6"/>
      <c r="U1098" s="6"/>
      <c r="V1098" s="6"/>
      <c r="W1098" s="6"/>
      <c r="X1098" s="6"/>
      <c r="Y1098" s="6"/>
      <c r="Z1098" s="6"/>
    </row>
    <row r="1099" spans="1:26" x14ac:dyDescent="0.25">
      <c r="A1099" s="6"/>
      <c r="B1099" s="6"/>
      <c r="C1099" s="6"/>
      <c r="D1099" s="6"/>
      <c r="E1099" s="6"/>
      <c r="F1099" s="6"/>
      <c r="G1099" s="6"/>
      <c r="H1099" s="6"/>
      <c r="I1099" s="6"/>
      <c r="J1099" s="6"/>
      <c r="K1099" s="6"/>
      <c r="L1099" s="6"/>
      <c r="M1099" s="6"/>
      <c r="N1099" s="6"/>
      <c r="O1099" s="6"/>
      <c r="P1099" s="6"/>
      <c r="Q1099" s="6"/>
      <c r="R1099" s="6"/>
      <c r="S1099" s="6"/>
      <c r="T1099" s="6"/>
      <c r="U1099" s="6"/>
      <c r="V1099" s="6"/>
      <c r="W1099" s="6"/>
      <c r="X1099" s="6"/>
      <c r="Y1099" s="6"/>
      <c r="Z1099" s="6"/>
    </row>
    <row r="1100" spans="1:26" x14ac:dyDescent="0.25">
      <c r="A1100" s="6"/>
      <c r="B1100" s="6"/>
      <c r="C1100" s="6"/>
      <c r="D1100" s="6"/>
      <c r="E1100" s="6"/>
      <c r="F1100" s="6"/>
      <c r="G1100" s="6"/>
      <c r="H1100" s="6"/>
      <c r="I1100" s="6"/>
      <c r="J1100" s="6"/>
      <c r="K1100" s="6"/>
      <c r="L1100" s="6"/>
      <c r="M1100" s="6"/>
      <c r="N1100" s="6"/>
      <c r="O1100" s="6"/>
      <c r="P1100" s="6"/>
      <c r="Q1100" s="6"/>
      <c r="R1100" s="6"/>
      <c r="S1100" s="6"/>
      <c r="T1100" s="6"/>
      <c r="U1100" s="6"/>
      <c r="V1100" s="6"/>
      <c r="W1100" s="6"/>
      <c r="X1100" s="6"/>
      <c r="Y1100" s="6"/>
      <c r="Z1100" s="6"/>
    </row>
    <row r="1101" spans="1:26" x14ac:dyDescent="0.25">
      <c r="A1101" s="6"/>
      <c r="B1101" s="6"/>
      <c r="C1101" s="6"/>
      <c r="D1101" s="6"/>
      <c r="E1101" s="6"/>
      <c r="F1101" s="6"/>
      <c r="G1101" s="6"/>
      <c r="H1101" s="6"/>
      <c r="I1101" s="6"/>
      <c r="J1101" s="6"/>
      <c r="K1101" s="6"/>
      <c r="L1101" s="6"/>
      <c r="M1101" s="6"/>
      <c r="N1101" s="6"/>
      <c r="O1101" s="6"/>
      <c r="P1101" s="6"/>
      <c r="Q1101" s="6"/>
      <c r="R1101" s="6"/>
      <c r="S1101" s="6"/>
      <c r="T1101" s="6"/>
      <c r="U1101" s="6"/>
      <c r="V1101" s="6"/>
      <c r="W1101" s="6"/>
      <c r="X1101" s="6"/>
      <c r="Y1101" s="6"/>
      <c r="Z1101" s="6"/>
    </row>
    <row r="1102" spans="1:26" x14ac:dyDescent="0.25">
      <c r="A1102" s="6"/>
      <c r="B1102" s="6"/>
      <c r="C1102" s="6"/>
      <c r="D1102" s="6"/>
      <c r="E1102" s="6"/>
      <c r="F1102" s="6"/>
      <c r="G1102" s="6"/>
      <c r="H1102" s="6"/>
      <c r="I1102" s="6"/>
      <c r="J1102" s="6"/>
      <c r="K1102" s="6"/>
      <c r="L1102" s="6"/>
      <c r="M1102" s="6"/>
      <c r="N1102" s="6"/>
      <c r="O1102" s="6"/>
      <c r="P1102" s="6"/>
      <c r="Q1102" s="6"/>
      <c r="R1102" s="6"/>
      <c r="S1102" s="6"/>
      <c r="T1102" s="6"/>
      <c r="U1102" s="6"/>
      <c r="V1102" s="6"/>
      <c r="W1102" s="6"/>
      <c r="X1102" s="6"/>
      <c r="Y1102" s="6"/>
      <c r="Z1102" s="6"/>
    </row>
    <row r="1103" spans="1:26" x14ac:dyDescent="0.25">
      <c r="A1103" s="6"/>
      <c r="B1103" s="6"/>
      <c r="C1103" s="6"/>
      <c r="D1103" s="6"/>
      <c r="E1103" s="6"/>
      <c r="F1103" s="6"/>
      <c r="G1103" s="6"/>
      <c r="H1103" s="6"/>
      <c r="I1103" s="6"/>
      <c r="J1103" s="6"/>
      <c r="K1103" s="6"/>
      <c r="L1103" s="6"/>
      <c r="M1103" s="6"/>
      <c r="N1103" s="6"/>
      <c r="O1103" s="6"/>
      <c r="P1103" s="6"/>
      <c r="Q1103" s="6"/>
      <c r="R1103" s="6"/>
      <c r="S1103" s="6"/>
      <c r="T1103" s="6"/>
      <c r="U1103" s="6"/>
      <c r="V1103" s="6"/>
      <c r="W1103" s="6"/>
      <c r="X1103" s="6"/>
      <c r="Y1103" s="6"/>
      <c r="Z1103" s="6"/>
    </row>
    <row r="1104" spans="1:26" x14ac:dyDescent="0.25">
      <c r="A1104" s="6"/>
      <c r="B1104" s="6"/>
      <c r="C1104" s="6"/>
      <c r="D1104" s="6"/>
      <c r="E1104" s="6"/>
      <c r="F1104" s="6"/>
      <c r="G1104" s="6"/>
      <c r="H1104" s="6"/>
      <c r="I1104" s="6"/>
      <c r="J1104" s="6"/>
      <c r="K1104" s="6"/>
      <c r="L1104" s="6"/>
      <c r="M1104" s="6"/>
      <c r="N1104" s="6"/>
      <c r="O1104" s="6"/>
      <c r="P1104" s="6"/>
      <c r="Q1104" s="6"/>
      <c r="R1104" s="6"/>
      <c r="S1104" s="6"/>
      <c r="T1104" s="6"/>
      <c r="U1104" s="6"/>
      <c r="V1104" s="6"/>
      <c r="W1104" s="6"/>
      <c r="X1104" s="6"/>
      <c r="Y1104" s="6"/>
      <c r="Z1104" s="6"/>
    </row>
    <row r="1105" spans="1:26" x14ac:dyDescent="0.25">
      <c r="A1105" s="6"/>
      <c r="B1105" s="6"/>
      <c r="C1105" s="6"/>
      <c r="D1105" s="6"/>
      <c r="E1105" s="6"/>
      <c r="F1105" s="6"/>
      <c r="G1105" s="6"/>
      <c r="H1105" s="6"/>
      <c r="I1105" s="6"/>
      <c r="J1105" s="6"/>
      <c r="K1105" s="6"/>
      <c r="L1105" s="6"/>
      <c r="M1105" s="6"/>
      <c r="N1105" s="6"/>
      <c r="O1105" s="6"/>
      <c r="P1105" s="6"/>
      <c r="Q1105" s="6"/>
      <c r="R1105" s="6"/>
      <c r="S1105" s="6"/>
      <c r="T1105" s="6"/>
      <c r="U1105" s="6"/>
      <c r="V1105" s="6"/>
      <c r="W1105" s="6"/>
      <c r="X1105" s="6"/>
      <c r="Y1105" s="6"/>
      <c r="Z1105" s="6"/>
    </row>
    <row r="1106" spans="1:26" x14ac:dyDescent="0.25">
      <c r="A1106" s="6"/>
      <c r="B1106" s="6"/>
      <c r="C1106" s="6"/>
      <c r="D1106" s="6"/>
      <c r="E1106" s="6"/>
      <c r="F1106" s="6"/>
      <c r="G1106" s="6"/>
      <c r="H1106" s="6"/>
      <c r="I1106" s="6"/>
      <c r="J1106" s="6"/>
      <c r="K1106" s="6"/>
      <c r="L1106" s="6"/>
      <c r="M1106" s="6"/>
      <c r="N1106" s="6"/>
      <c r="O1106" s="6"/>
      <c r="P1106" s="6"/>
      <c r="Q1106" s="6"/>
      <c r="R1106" s="6"/>
      <c r="S1106" s="6"/>
      <c r="T1106" s="6"/>
      <c r="U1106" s="6"/>
      <c r="V1106" s="6"/>
      <c r="W1106" s="6"/>
      <c r="X1106" s="6"/>
      <c r="Y1106" s="6"/>
      <c r="Z1106" s="6"/>
    </row>
    <row r="1107" spans="1:26" x14ac:dyDescent="0.25">
      <c r="A1107" s="6"/>
      <c r="B1107" s="6"/>
      <c r="C1107" s="6"/>
      <c r="D1107" s="6"/>
      <c r="E1107" s="6"/>
      <c r="F1107" s="6"/>
      <c r="G1107" s="6"/>
      <c r="H1107" s="6"/>
      <c r="I1107" s="6"/>
      <c r="J1107" s="6"/>
      <c r="K1107" s="6"/>
      <c r="L1107" s="6"/>
      <c r="M1107" s="6"/>
      <c r="N1107" s="6"/>
      <c r="O1107" s="6"/>
      <c r="P1107" s="6"/>
      <c r="Q1107" s="6"/>
      <c r="R1107" s="6"/>
      <c r="S1107" s="6"/>
      <c r="T1107" s="6"/>
      <c r="U1107" s="6"/>
      <c r="V1107" s="6"/>
      <c r="W1107" s="6"/>
      <c r="X1107" s="6"/>
      <c r="Y1107" s="6"/>
      <c r="Z1107" s="6"/>
    </row>
    <row r="1108" spans="1:26" x14ac:dyDescent="0.25">
      <c r="A1108" s="6"/>
      <c r="B1108" s="6"/>
      <c r="C1108" s="6"/>
      <c r="D1108" s="6"/>
      <c r="E1108" s="6"/>
      <c r="F1108" s="6"/>
      <c r="G1108" s="6"/>
      <c r="H1108" s="6"/>
      <c r="I1108" s="6"/>
      <c r="J1108" s="6"/>
      <c r="K1108" s="6"/>
      <c r="L1108" s="6"/>
      <c r="M1108" s="6"/>
      <c r="N1108" s="6"/>
      <c r="O1108" s="6"/>
      <c r="P1108" s="6"/>
      <c r="Q1108" s="6"/>
      <c r="R1108" s="6"/>
      <c r="S1108" s="6"/>
      <c r="T1108" s="6"/>
      <c r="U1108" s="6"/>
      <c r="V1108" s="6"/>
      <c r="W1108" s="6"/>
      <c r="X1108" s="6"/>
      <c r="Y1108" s="6"/>
      <c r="Z1108" s="6"/>
    </row>
    <row r="1109" spans="1:26" x14ac:dyDescent="0.25">
      <c r="A1109" s="6"/>
      <c r="B1109" s="6"/>
      <c r="C1109" s="6"/>
      <c r="D1109" s="6"/>
      <c r="E1109" s="6"/>
      <c r="F1109" s="6"/>
      <c r="G1109" s="6"/>
      <c r="H1109" s="6"/>
      <c r="I1109" s="6"/>
      <c r="J1109" s="6"/>
      <c r="K1109" s="6"/>
      <c r="L1109" s="6"/>
      <c r="M1109" s="6"/>
      <c r="N1109" s="6"/>
      <c r="O1109" s="6"/>
      <c r="P1109" s="6"/>
      <c r="Q1109" s="6"/>
      <c r="R1109" s="6"/>
      <c r="S1109" s="6"/>
      <c r="T1109" s="6"/>
      <c r="U1109" s="6"/>
      <c r="V1109" s="6"/>
      <c r="W1109" s="6"/>
      <c r="X1109" s="6"/>
      <c r="Y1109" s="6"/>
      <c r="Z1109" s="6"/>
    </row>
    <row r="1110" spans="1:26" x14ac:dyDescent="0.25">
      <c r="A1110" s="6"/>
      <c r="B1110" s="6"/>
      <c r="C1110" s="6"/>
      <c r="D1110" s="6"/>
      <c r="E1110" s="6"/>
      <c r="F1110" s="6"/>
      <c r="G1110" s="6"/>
      <c r="H1110" s="6"/>
      <c r="I1110" s="6"/>
      <c r="J1110" s="6"/>
      <c r="K1110" s="6"/>
      <c r="L1110" s="6"/>
      <c r="M1110" s="6"/>
      <c r="N1110" s="6"/>
      <c r="O1110" s="6"/>
      <c r="P1110" s="6"/>
      <c r="Q1110" s="6"/>
      <c r="R1110" s="6"/>
      <c r="S1110" s="6"/>
      <c r="T1110" s="6"/>
      <c r="U1110" s="6"/>
      <c r="V1110" s="6"/>
      <c r="W1110" s="6"/>
      <c r="X1110" s="6"/>
      <c r="Y1110" s="6"/>
      <c r="Z1110" s="6"/>
    </row>
    <row r="1111" spans="1:26" x14ac:dyDescent="0.25">
      <c r="A1111" s="6"/>
      <c r="B1111" s="6"/>
      <c r="C1111" s="6"/>
      <c r="D1111" s="6"/>
      <c r="E1111" s="6"/>
      <c r="F1111" s="6"/>
      <c r="G1111" s="6"/>
      <c r="H1111" s="6"/>
      <c r="I1111" s="6"/>
      <c r="J1111" s="6"/>
      <c r="K1111" s="6"/>
      <c r="L1111" s="6"/>
      <c r="M1111" s="6"/>
      <c r="N1111" s="6"/>
      <c r="O1111" s="6"/>
      <c r="P1111" s="6"/>
      <c r="Q1111" s="6"/>
      <c r="R1111" s="6"/>
      <c r="S1111" s="6"/>
      <c r="T1111" s="6"/>
      <c r="U1111" s="6"/>
      <c r="V1111" s="6"/>
      <c r="W1111" s="6"/>
      <c r="X1111" s="6"/>
      <c r="Y1111" s="6"/>
      <c r="Z1111" s="6"/>
    </row>
    <row r="1112" spans="1:26" x14ac:dyDescent="0.25">
      <c r="A1112" s="6"/>
      <c r="B1112" s="6"/>
      <c r="C1112" s="6"/>
      <c r="D1112" s="6"/>
      <c r="E1112" s="6"/>
      <c r="F1112" s="6"/>
      <c r="G1112" s="6"/>
      <c r="H1112" s="6"/>
      <c r="I1112" s="6"/>
      <c r="J1112" s="6"/>
      <c r="K1112" s="6"/>
      <c r="L1112" s="6"/>
      <c r="M1112" s="6"/>
      <c r="N1112" s="6"/>
      <c r="O1112" s="6"/>
      <c r="P1112" s="6"/>
      <c r="Q1112" s="6"/>
      <c r="R1112" s="6"/>
      <c r="S1112" s="6"/>
      <c r="T1112" s="6"/>
      <c r="U1112" s="6"/>
      <c r="V1112" s="6"/>
      <c r="W1112" s="6"/>
      <c r="X1112" s="6"/>
      <c r="Y1112" s="6"/>
      <c r="Z1112" s="6"/>
    </row>
    <row r="1113" spans="1:26" x14ac:dyDescent="0.25">
      <c r="A1113" s="6"/>
      <c r="B1113" s="6"/>
      <c r="C1113" s="6"/>
      <c r="D1113" s="6"/>
      <c r="E1113" s="6"/>
      <c r="F1113" s="6"/>
      <c r="G1113" s="6"/>
      <c r="H1113" s="6"/>
      <c r="I1113" s="6"/>
      <c r="J1113" s="6"/>
      <c r="K1113" s="6"/>
      <c r="L1113" s="6"/>
      <c r="M1113" s="6"/>
      <c r="N1113" s="6"/>
      <c r="O1113" s="6"/>
      <c r="P1113" s="6"/>
      <c r="Q1113" s="6"/>
      <c r="R1113" s="6"/>
      <c r="S1113" s="6"/>
      <c r="T1113" s="6"/>
      <c r="U1113" s="6"/>
      <c r="V1113" s="6"/>
      <c r="W1113" s="6"/>
      <c r="X1113" s="6"/>
      <c r="Y1113" s="6"/>
      <c r="Z1113" s="6"/>
    </row>
    <row r="1114" spans="1:26" x14ac:dyDescent="0.25">
      <c r="A1114" s="6"/>
      <c r="B1114" s="6"/>
      <c r="C1114" s="6"/>
      <c r="D1114" s="6"/>
      <c r="E1114" s="6"/>
      <c r="F1114" s="6"/>
      <c r="G1114" s="6"/>
      <c r="H1114" s="6"/>
      <c r="I1114" s="6"/>
      <c r="J1114" s="6"/>
      <c r="K1114" s="6"/>
      <c r="L1114" s="6"/>
      <c r="M1114" s="6"/>
      <c r="N1114" s="6"/>
      <c r="O1114" s="6"/>
      <c r="P1114" s="6"/>
      <c r="Q1114" s="6"/>
      <c r="R1114" s="6"/>
      <c r="S1114" s="6"/>
      <c r="T1114" s="6"/>
      <c r="U1114" s="6"/>
      <c r="V1114" s="6"/>
      <c r="W1114" s="6"/>
      <c r="X1114" s="6"/>
      <c r="Y1114" s="6"/>
      <c r="Z1114" s="6"/>
    </row>
    <row r="1115" spans="1:26" x14ac:dyDescent="0.25">
      <c r="A1115" s="6"/>
      <c r="B1115" s="6"/>
      <c r="C1115" s="6"/>
      <c r="D1115" s="6"/>
      <c r="E1115" s="6"/>
      <c r="F1115" s="6"/>
      <c r="G1115" s="6"/>
      <c r="H1115" s="6"/>
      <c r="I1115" s="6"/>
      <c r="J1115" s="6"/>
      <c r="K1115" s="6"/>
      <c r="L1115" s="6"/>
      <c r="M1115" s="6"/>
      <c r="N1115" s="6"/>
      <c r="O1115" s="6"/>
      <c r="P1115" s="6"/>
      <c r="Q1115" s="6"/>
      <c r="R1115" s="6"/>
      <c r="S1115" s="6"/>
      <c r="T1115" s="6"/>
      <c r="U1115" s="6"/>
      <c r="V1115" s="6"/>
      <c r="W1115" s="6"/>
      <c r="X1115" s="6"/>
      <c r="Y1115" s="6"/>
      <c r="Z1115" s="6"/>
    </row>
    <row r="1116" spans="1:26" x14ac:dyDescent="0.25">
      <c r="A1116" s="6"/>
      <c r="B1116" s="6"/>
      <c r="C1116" s="6"/>
      <c r="D1116" s="6"/>
      <c r="E1116" s="6"/>
      <c r="F1116" s="6"/>
      <c r="G1116" s="6"/>
      <c r="H1116" s="6"/>
      <c r="I1116" s="6"/>
      <c r="J1116" s="6"/>
      <c r="K1116" s="6"/>
      <c r="L1116" s="6"/>
      <c r="M1116" s="6"/>
      <c r="N1116" s="6"/>
      <c r="O1116" s="6"/>
      <c r="P1116" s="6"/>
      <c r="Q1116" s="6"/>
      <c r="R1116" s="6"/>
      <c r="S1116" s="6"/>
      <c r="T1116" s="6"/>
      <c r="U1116" s="6"/>
      <c r="V1116" s="6"/>
      <c r="W1116" s="6"/>
      <c r="X1116" s="6"/>
      <c r="Y1116" s="6"/>
      <c r="Z1116" s="6"/>
    </row>
    <row r="1117" spans="1:26" x14ac:dyDescent="0.25">
      <c r="A1117" s="6"/>
      <c r="B1117" s="6"/>
      <c r="C1117" s="6"/>
      <c r="D1117" s="6"/>
      <c r="E1117" s="6"/>
      <c r="F1117" s="6"/>
      <c r="G1117" s="6"/>
      <c r="H1117" s="6"/>
      <c r="I1117" s="6"/>
      <c r="J1117" s="6"/>
      <c r="K1117" s="6"/>
      <c r="L1117" s="6"/>
      <c r="M1117" s="6"/>
      <c r="N1117" s="6"/>
      <c r="O1117" s="6"/>
      <c r="P1117" s="6"/>
      <c r="Q1117" s="6"/>
      <c r="R1117" s="6"/>
      <c r="S1117" s="6"/>
      <c r="T1117" s="6"/>
      <c r="U1117" s="6"/>
      <c r="V1117" s="6"/>
      <c r="W1117" s="6"/>
      <c r="X1117" s="6"/>
      <c r="Y1117" s="6"/>
      <c r="Z1117" s="6"/>
    </row>
    <row r="1118" spans="1:26" x14ac:dyDescent="0.25">
      <c r="A1118" s="6"/>
      <c r="B1118" s="6"/>
      <c r="C1118" s="6"/>
      <c r="D1118" s="6"/>
      <c r="E1118" s="6"/>
      <c r="F1118" s="6"/>
      <c r="G1118" s="6"/>
      <c r="H1118" s="6"/>
      <c r="I1118" s="6"/>
      <c r="J1118" s="6"/>
      <c r="K1118" s="6"/>
      <c r="L1118" s="6"/>
      <c r="M1118" s="6"/>
      <c r="N1118" s="6"/>
      <c r="O1118" s="6"/>
      <c r="P1118" s="6"/>
      <c r="Q1118" s="6"/>
      <c r="R1118" s="6"/>
      <c r="S1118" s="6"/>
      <c r="T1118" s="6"/>
      <c r="U1118" s="6"/>
      <c r="V1118" s="6"/>
      <c r="W1118" s="6"/>
      <c r="X1118" s="6"/>
      <c r="Y1118" s="6"/>
      <c r="Z1118" s="6"/>
    </row>
    <row r="1119" spans="1:26" x14ac:dyDescent="0.25">
      <c r="A1119" s="6"/>
      <c r="B1119" s="6"/>
      <c r="C1119" s="6"/>
      <c r="D1119" s="6"/>
      <c r="E1119" s="6"/>
      <c r="F1119" s="6"/>
      <c r="G1119" s="6"/>
      <c r="H1119" s="6"/>
      <c r="I1119" s="6"/>
      <c r="J1119" s="6"/>
      <c r="K1119" s="6"/>
      <c r="L1119" s="6"/>
      <c r="M1119" s="6"/>
      <c r="N1119" s="6"/>
      <c r="O1119" s="6"/>
      <c r="P1119" s="6"/>
      <c r="Q1119" s="6"/>
      <c r="R1119" s="6"/>
      <c r="S1119" s="6"/>
      <c r="T1119" s="6"/>
      <c r="U1119" s="6"/>
      <c r="V1119" s="6"/>
      <c r="W1119" s="6"/>
      <c r="X1119" s="6"/>
      <c r="Y1119" s="6"/>
      <c r="Z1119" s="6"/>
    </row>
    <row r="1120" spans="1:26" x14ac:dyDescent="0.25">
      <c r="A1120" s="6"/>
      <c r="B1120" s="6"/>
      <c r="C1120" s="6"/>
      <c r="D1120" s="6"/>
      <c r="E1120" s="6"/>
      <c r="F1120" s="6"/>
      <c r="G1120" s="6"/>
      <c r="H1120" s="6"/>
      <c r="I1120" s="6"/>
      <c r="J1120" s="6"/>
      <c r="K1120" s="6"/>
      <c r="L1120" s="6"/>
      <c r="M1120" s="6"/>
      <c r="N1120" s="6"/>
      <c r="O1120" s="6"/>
      <c r="P1120" s="6"/>
      <c r="Q1120" s="6"/>
      <c r="R1120" s="6"/>
      <c r="S1120" s="6"/>
      <c r="T1120" s="6"/>
      <c r="U1120" s="6"/>
      <c r="V1120" s="6"/>
      <c r="W1120" s="6"/>
      <c r="X1120" s="6"/>
      <c r="Y1120" s="6"/>
      <c r="Z1120" s="6"/>
    </row>
    <row r="1121" spans="1:26" x14ac:dyDescent="0.25">
      <c r="A1121" s="6"/>
      <c r="B1121" s="6"/>
      <c r="C1121" s="6"/>
      <c r="D1121" s="6"/>
      <c r="E1121" s="6"/>
      <c r="F1121" s="6"/>
      <c r="G1121" s="6"/>
      <c r="H1121" s="6"/>
      <c r="I1121" s="6"/>
      <c r="J1121" s="6"/>
      <c r="K1121" s="6"/>
      <c r="L1121" s="6"/>
      <c r="M1121" s="6"/>
      <c r="N1121" s="6"/>
      <c r="O1121" s="6"/>
      <c r="P1121" s="6"/>
      <c r="Q1121" s="6"/>
      <c r="R1121" s="6"/>
      <c r="S1121" s="6"/>
      <c r="T1121" s="6"/>
      <c r="U1121" s="6"/>
      <c r="V1121" s="6"/>
      <c r="W1121" s="6"/>
      <c r="X1121" s="6"/>
      <c r="Y1121" s="6"/>
      <c r="Z1121" s="6"/>
    </row>
    <row r="1122" spans="1:26" x14ac:dyDescent="0.25">
      <c r="A1122" s="6"/>
      <c r="B1122" s="6"/>
      <c r="C1122" s="6"/>
      <c r="D1122" s="6"/>
      <c r="E1122" s="6"/>
      <c r="F1122" s="6"/>
      <c r="G1122" s="6"/>
      <c r="H1122" s="6"/>
      <c r="I1122" s="6"/>
      <c r="J1122" s="6"/>
      <c r="K1122" s="6"/>
      <c r="L1122" s="6"/>
      <c r="M1122" s="6"/>
      <c r="N1122" s="6"/>
      <c r="O1122" s="6"/>
      <c r="P1122" s="6"/>
      <c r="Q1122" s="6"/>
      <c r="R1122" s="6"/>
      <c r="S1122" s="6"/>
      <c r="T1122" s="6"/>
      <c r="U1122" s="6"/>
      <c r="V1122" s="6"/>
      <c r="W1122" s="6"/>
      <c r="X1122" s="6"/>
      <c r="Y1122" s="6"/>
      <c r="Z1122" s="6"/>
    </row>
    <row r="1123" spans="1:26" x14ac:dyDescent="0.25">
      <c r="A1123" s="6"/>
      <c r="B1123" s="6"/>
      <c r="C1123" s="6"/>
      <c r="D1123" s="6"/>
      <c r="E1123" s="6"/>
      <c r="F1123" s="6"/>
      <c r="G1123" s="6"/>
      <c r="H1123" s="6"/>
      <c r="I1123" s="6"/>
      <c r="J1123" s="6"/>
      <c r="K1123" s="6"/>
      <c r="L1123" s="6"/>
      <c r="M1123" s="6"/>
      <c r="N1123" s="6"/>
      <c r="O1123" s="6"/>
      <c r="P1123" s="6"/>
      <c r="Q1123" s="6"/>
      <c r="R1123" s="6"/>
      <c r="S1123" s="6"/>
      <c r="T1123" s="6"/>
      <c r="U1123" s="6"/>
      <c r="V1123" s="6"/>
      <c r="W1123" s="6"/>
      <c r="X1123" s="6"/>
      <c r="Y1123" s="6"/>
      <c r="Z1123" s="6"/>
    </row>
    <row r="1124" spans="1:26" x14ac:dyDescent="0.25">
      <c r="A1124" s="6"/>
      <c r="B1124" s="6"/>
      <c r="C1124" s="6"/>
      <c r="D1124" s="6"/>
      <c r="E1124" s="6"/>
      <c r="F1124" s="6"/>
      <c r="G1124" s="6"/>
      <c r="H1124" s="6"/>
      <c r="I1124" s="6"/>
      <c r="J1124" s="6"/>
      <c r="K1124" s="6"/>
      <c r="L1124" s="6"/>
      <c r="M1124" s="6"/>
      <c r="N1124" s="6"/>
      <c r="O1124" s="6"/>
      <c r="P1124" s="6"/>
      <c r="Q1124" s="6"/>
      <c r="R1124" s="6"/>
      <c r="S1124" s="6"/>
      <c r="T1124" s="6"/>
      <c r="U1124" s="6"/>
      <c r="V1124" s="6"/>
      <c r="W1124" s="6"/>
      <c r="X1124" s="6"/>
      <c r="Y1124" s="6"/>
      <c r="Z1124" s="6"/>
    </row>
    <row r="1125" spans="1:26" x14ac:dyDescent="0.25">
      <c r="A1125" s="6"/>
      <c r="B1125" s="6"/>
      <c r="C1125" s="6"/>
      <c r="D1125" s="6"/>
      <c r="E1125" s="6"/>
      <c r="F1125" s="6"/>
      <c r="G1125" s="6"/>
      <c r="H1125" s="6"/>
      <c r="I1125" s="6"/>
      <c r="J1125" s="6"/>
      <c r="K1125" s="6"/>
      <c r="L1125" s="6"/>
      <c r="M1125" s="6"/>
      <c r="N1125" s="6"/>
      <c r="O1125" s="6"/>
      <c r="P1125" s="6"/>
      <c r="Q1125" s="6"/>
      <c r="R1125" s="6"/>
      <c r="S1125" s="6"/>
      <c r="T1125" s="6"/>
      <c r="U1125" s="6"/>
      <c r="V1125" s="6"/>
      <c r="W1125" s="6"/>
      <c r="X1125" s="6"/>
      <c r="Y1125" s="6"/>
      <c r="Z1125" s="6"/>
    </row>
    <row r="1126" spans="1:26" x14ac:dyDescent="0.25">
      <c r="A1126" s="6"/>
      <c r="B1126" s="6"/>
      <c r="C1126" s="6"/>
      <c r="D1126" s="6"/>
      <c r="E1126" s="6"/>
      <c r="F1126" s="6"/>
      <c r="G1126" s="6"/>
      <c r="H1126" s="6"/>
      <c r="I1126" s="6"/>
      <c r="J1126" s="6"/>
      <c r="K1126" s="6"/>
      <c r="L1126" s="6"/>
      <c r="M1126" s="6"/>
      <c r="N1126" s="6"/>
      <c r="O1126" s="6"/>
      <c r="P1126" s="6"/>
      <c r="Q1126" s="6"/>
      <c r="R1126" s="6"/>
      <c r="S1126" s="6"/>
      <c r="T1126" s="6"/>
      <c r="U1126" s="6"/>
      <c r="V1126" s="6"/>
      <c r="W1126" s="6"/>
      <c r="X1126" s="6"/>
      <c r="Y1126" s="6"/>
      <c r="Z1126" s="6"/>
    </row>
    <row r="1127" spans="1:26" x14ac:dyDescent="0.25">
      <c r="A1127" s="6"/>
      <c r="B1127" s="6"/>
      <c r="C1127" s="6"/>
      <c r="D1127" s="6"/>
      <c r="E1127" s="6"/>
      <c r="F1127" s="6"/>
      <c r="G1127" s="6"/>
      <c r="H1127" s="6"/>
      <c r="I1127" s="6"/>
      <c r="J1127" s="6"/>
      <c r="K1127" s="6"/>
      <c r="L1127" s="6"/>
      <c r="M1127" s="6"/>
      <c r="N1127" s="6"/>
      <c r="O1127" s="6"/>
      <c r="P1127" s="6"/>
      <c r="Q1127" s="6"/>
      <c r="R1127" s="6"/>
      <c r="S1127" s="6"/>
      <c r="T1127" s="6"/>
      <c r="U1127" s="6"/>
      <c r="V1127" s="6"/>
      <c r="W1127" s="6"/>
      <c r="X1127" s="6"/>
      <c r="Y1127" s="6"/>
      <c r="Z1127" s="6"/>
    </row>
    <row r="1128" spans="1:26" x14ac:dyDescent="0.25">
      <c r="A1128" s="6"/>
      <c r="B1128" s="6"/>
      <c r="C1128" s="6"/>
      <c r="D1128" s="6"/>
      <c r="E1128" s="6"/>
      <c r="F1128" s="6"/>
      <c r="G1128" s="6"/>
      <c r="H1128" s="6"/>
      <c r="I1128" s="6"/>
      <c r="J1128" s="6"/>
      <c r="K1128" s="6"/>
      <c r="L1128" s="6"/>
      <c r="M1128" s="6"/>
      <c r="N1128" s="6"/>
      <c r="O1128" s="6"/>
      <c r="P1128" s="6"/>
      <c r="Q1128" s="6"/>
      <c r="R1128" s="6"/>
      <c r="S1128" s="6"/>
      <c r="T1128" s="6"/>
      <c r="U1128" s="6"/>
      <c r="V1128" s="6"/>
      <c r="W1128" s="6"/>
      <c r="X1128" s="6"/>
      <c r="Y1128" s="6"/>
      <c r="Z1128" s="6"/>
    </row>
    <row r="1129" spans="1:26" x14ac:dyDescent="0.25">
      <c r="A1129" s="6"/>
      <c r="B1129" s="6"/>
      <c r="C1129" s="6"/>
      <c r="D1129" s="6"/>
      <c r="E1129" s="6"/>
      <c r="F1129" s="6"/>
      <c r="G1129" s="6"/>
      <c r="H1129" s="6"/>
      <c r="I1129" s="6"/>
      <c r="J1129" s="6"/>
      <c r="K1129" s="6"/>
      <c r="L1129" s="6"/>
      <c r="M1129" s="6"/>
      <c r="N1129" s="6"/>
      <c r="O1129" s="6"/>
      <c r="P1129" s="6"/>
      <c r="Q1129" s="6"/>
      <c r="R1129" s="6"/>
      <c r="S1129" s="6"/>
      <c r="T1129" s="6"/>
      <c r="U1129" s="6"/>
      <c r="V1129" s="6"/>
      <c r="W1129" s="6"/>
      <c r="X1129" s="6"/>
      <c r="Y1129" s="6"/>
      <c r="Z1129" s="6"/>
    </row>
    <row r="1130" spans="1:26" x14ac:dyDescent="0.25">
      <c r="A1130" s="6"/>
      <c r="B1130" s="6"/>
      <c r="C1130" s="6"/>
      <c r="D1130" s="6"/>
      <c r="E1130" s="6"/>
      <c r="F1130" s="6"/>
      <c r="G1130" s="6"/>
      <c r="H1130" s="6"/>
      <c r="I1130" s="6"/>
      <c r="J1130" s="6"/>
      <c r="K1130" s="6"/>
      <c r="L1130" s="6"/>
      <c r="M1130" s="6"/>
      <c r="N1130" s="6"/>
      <c r="O1130" s="6"/>
      <c r="P1130" s="6"/>
      <c r="Q1130" s="6"/>
      <c r="R1130" s="6"/>
      <c r="S1130" s="6"/>
      <c r="T1130" s="6"/>
      <c r="U1130" s="6"/>
      <c r="V1130" s="6"/>
      <c r="W1130" s="6"/>
      <c r="X1130" s="6"/>
      <c r="Y1130" s="6"/>
      <c r="Z1130" s="6"/>
    </row>
    <row r="1131" spans="1:26" x14ac:dyDescent="0.25">
      <c r="A1131" s="6"/>
      <c r="B1131" s="6"/>
      <c r="C1131" s="6"/>
      <c r="D1131" s="6"/>
      <c r="E1131" s="6"/>
      <c r="F1131" s="6"/>
      <c r="G1131" s="6"/>
      <c r="H1131" s="6"/>
      <c r="I1131" s="6"/>
      <c r="J1131" s="6"/>
      <c r="K1131" s="6"/>
      <c r="L1131" s="6"/>
      <c r="M1131" s="6"/>
      <c r="N1131" s="6"/>
      <c r="O1131" s="6"/>
      <c r="P1131" s="6"/>
      <c r="Q1131" s="6"/>
      <c r="R1131" s="6"/>
      <c r="S1131" s="6"/>
      <c r="T1131" s="6"/>
      <c r="U1131" s="6"/>
      <c r="V1131" s="6"/>
      <c r="W1131" s="6"/>
      <c r="X1131" s="6"/>
      <c r="Y1131" s="6"/>
      <c r="Z1131" s="6"/>
    </row>
    <row r="1132" spans="1:26" x14ac:dyDescent="0.25">
      <c r="A1132" s="6"/>
      <c r="B1132" s="6"/>
      <c r="C1132" s="6"/>
      <c r="D1132" s="6"/>
      <c r="E1132" s="6"/>
      <c r="F1132" s="6"/>
      <c r="G1132" s="6"/>
      <c r="H1132" s="6"/>
      <c r="I1132" s="6"/>
      <c r="J1132" s="6"/>
      <c r="K1132" s="6"/>
      <c r="L1132" s="6"/>
      <c r="M1132" s="6"/>
      <c r="N1132" s="6"/>
      <c r="O1132" s="6"/>
      <c r="P1132" s="6"/>
      <c r="Q1132" s="6"/>
      <c r="R1132" s="6"/>
      <c r="S1132" s="6"/>
      <c r="T1132" s="6"/>
      <c r="U1132" s="6"/>
      <c r="V1132" s="6"/>
      <c r="W1132" s="6"/>
      <c r="X1132" s="6"/>
      <c r="Y1132" s="6"/>
      <c r="Z1132" s="6"/>
    </row>
    <row r="1133" spans="1:26" x14ac:dyDescent="0.25">
      <c r="A1133" s="6"/>
      <c r="B1133" s="6"/>
      <c r="C1133" s="6"/>
      <c r="D1133" s="6"/>
      <c r="E1133" s="6"/>
      <c r="F1133" s="6"/>
      <c r="G1133" s="6"/>
      <c r="H1133" s="6"/>
      <c r="I1133" s="6"/>
      <c r="J1133" s="6"/>
      <c r="K1133" s="6"/>
      <c r="L1133" s="6"/>
      <c r="M1133" s="6"/>
      <c r="N1133" s="6"/>
      <c r="O1133" s="6"/>
      <c r="P1133" s="6"/>
      <c r="Q1133" s="6"/>
      <c r="R1133" s="6"/>
      <c r="S1133" s="6"/>
      <c r="T1133" s="6"/>
      <c r="U1133" s="6"/>
      <c r="V1133" s="6"/>
      <c r="W1133" s="6"/>
      <c r="X1133" s="6"/>
      <c r="Y1133" s="6"/>
      <c r="Z1133" s="6"/>
    </row>
    <row r="1134" spans="1:26" x14ac:dyDescent="0.25">
      <c r="A1134" s="6"/>
      <c r="B1134" s="6"/>
      <c r="C1134" s="6"/>
      <c r="D1134" s="6"/>
      <c r="E1134" s="6"/>
      <c r="F1134" s="6"/>
      <c r="G1134" s="6"/>
      <c r="H1134" s="6"/>
      <c r="I1134" s="6"/>
      <c r="J1134" s="6"/>
      <c r="K1134" s="6"/>
      <c r="L1134" s="6"/>
      <c r="M1134" s="6"/>
      <c r="N1134" s="6"/>
      <c r="O1134" s="6"/>
      <c r="P1134" s="6"/>
      <c r="Q1134" s="6"/>
      <c r="R1134" s="6"/>
      <c r="S1134" s="6"/>
      <c r="T1134" s="6"/>
      <c r="U1134" s="6"/>
      <c r="V1134" s="6"/>
      <c r="W1134" s="6"/>
      <c r="X1134" s="6"/>
      <c r="Y1134" s="6"/>
      <c r="Z1134" s="6"/>
    </row>
    <row r="1135" spans="1:26" x14ac:dyDescent="0.25">
      <c r="A1135" s="6"/>
      <c r="B1135" s="6"/>
      <c r="C1135" s="6"/>
      <c r="D1135" s="6"/>
      <c r="E1135" s="6"/>
      <c r="F1135" s="6"/>
      <c r="G1135" s="6"/>
      <c r="H1135" s="6"/>
      <c r="I1135" s="6"/>
      <c r="J1135" s="6"/>
      <c r="K1135" s="6"/>
      <c r="L1135" s="6"/>
      <c r="M1135" s="6"/>
      <c r="N1135" s="6"/>
      <c r="O1135" s="6"/>
      <c r="P1135" s="6"/>
      <c r="Q1135" s="6"/>
      <c r="R1135" s="6"/>
      <c r="S1135" s="6"/>
      <c r="T1135" s="6"/>
      <c r="U1135" s="6"/>
      <c r="V1135" s="6"/>
      <c r="W1135" s="6"/>
      <c r="X1135" s="6"/>
      <c r="Y1135" s="6"/>
      <c r="Z1135" s="6"/>
    </row>
    <row r="1136" spans="1:26" x14ac:dyDescent="0.25">
      <c r="A1136" s="6"/>
      <c r="B1136" s="6"/>
      <c r="C1136" s="6"/>
      <c r="D1136" s="6"/>
      <c r="E1136" s="6"/>
      <c r="F1136" s="6"/>
      <c r="G1136" s="6"/>
      <c r="H1136" s="6"/>
      <c r="I1136" s="6"/>
      <c r="J1136" s="6"/>
      <c r="K1136" s="6"/>
      <c r="L1136" s="6"/>
      <c r="M1136" s="6"/>
      <c r="N1136" s="6"/>
      <c r="O1136" s="6"/>
      <c r="P1136" s="6"/>
      <c r="Q1136" s="6"/>
      <c r="R1136" s="6"/>
      <c r="S1136" s="6"/>
      <c r="T1136" s="6"/>
      <c r="U1136" s="6"/>
      <c r="V1136" s="6"/>
      <c r="W1136" s="6"/>
      <c r="X1136" s="6"/>
      <c r="Y1136" s="6"/>
      <c r="Z1136" s="6"/>
    </row>
    <row r="1137" spans="1:26" x14ac:dyDescent="0.25">
      <c r="A1137" s="6"/>
      <c r="B1137" s="6"/>
      <c r="C1137" s="6"/>
      <c r="D1137" s="6"/>
      <c r="E1137" s="6"/>
      <c r="F1137" s="6"/>
      <c r="G1137" s="6"/>
      <c r="H1137" s="6"/>
      <c r="I1137" s="6"/>
      <c r="J1137" s="6"/>
      <c r="K1137" s="6"/>
      <c r="L1137" s="6"/>
      <c r="M1137" s="6"/>
      <c r="N1137" s="6"/>
      <c r="O1137" s="6"/>
      <c r="P1137" s="6"/>
      <c r="Q1137" s="6"/>
      <c r="R1137" s="6"/>
      <c r="S1137" s="6"/>
      <c r="T1137" s="6"/>
      <c r="U1137" s="6"/>
      <c r="V1137" s="6"/>
      <c r="W1137" s="6"/>
      <c r="X1137" s="6"/>
      <c r="Y1137" s="6"/>
      <c r="Z1137" s="6"/>
    </row>
    <row r="1138" spans="1:26" x14ac:dyDescent="0.25">
      <c r="A1138" s="6"/>
      <c r="B1138" s="6"/>
      <c r="C1138" s="6"/>
      <c r="D1138" s="6"/>
      <c r="E1138" s="6"/>
      <c r="F1138" s="6"/>
      <c r="G1138" s="6"/>
      <c r="H1138" s="6"/>
      <c r="I1138" s="6"/>
      <c r="J1138" s="6"/>
      <c r="K1138" s="6"/>
      <c r="L1138" s="6"/>
      <c r="M1138" s="6"/>
      <c r="N1138" s="6"/>
      <c r="O1138" s="6"/>
      <c r="P1138" s="6"/>
      <c r="Q1138" s="6"/>
      <c r="R1138" s="6"/>
      <c r="S1138" s="6"/>
      <c r="T1138" s="6"/>
      <c r="U1138" s="6"/>
      <c r="V1138" s="6"/>
      <c r="W1138" s="6"/>
      <c r="X1138" s="6"/>
      <c r="Y1138" s="6"/>
      <c r="Z1138" s="6"/>
    </row>
    <row r="1139" spans="1:26" x14ac:dyDescent="0.25">
      <c r="A1139" s="6"/>
      <c r="B1139" s="6"/>
      <c r="C1139" s="6"/>
      <c r="D1139" s="6"/>
      <c r="E1139" s="6"/>
      <c r="F1139" s="6"/>
      <c r="G1139" s="6"/>
      <c r="H1139" s="6"/>
      <c r="I1139" s="6"/>
      <c r="J1139" s="6"/>
      <c r="K1139" s="6"/>
      <c r="L1139" s="6"/>
      <c r="M1139" s="6"/>
      <c r="N1139" s="6"/>
      <c r="O1139" s="6"/>
      <c r="P1139" s="6"/>
      <c r="Q1139" s="6"/>
      <c r="R1139" s="6"/>
      <c r="S1139" s="6"/>
      <c r="T1139" s="6"/>
      <c r="U1139" s="6"/>
      <c r="V1139" s="6"/>
      <c r="W1139" s="6"/>
      <c r="X1139" s="6"/>
      <c r="Y1139" s="6"/>
      <c r="Z1139" s="6"/>
    </row>
    <row r="1140" spans="1:26" x14ac:dyDescent="0.25">
      <c r="A1140" s="6"/>
      <c r="B1140" s="6"/>
      <c r="C1140" s="6"/>
      <c r="D1140" s="6"/>
      <c r="E1140" s="6"/>
      <c r="F1140" s="6"/>
      <c r="G1140" s="6"/>
      <c r="H1140" s="6"/>
      <c r="I1140" s="6"/>
      <c r="J1140" s="6"/>
      <c r="K1140" s="6"/>
      <c r="L1140" s="6"/>
      <c r="M1140" s="6"/>
      <c r="N1140" s="6"/>
      <c r="O1140" s="6"/>
      <c r="P1140" s="6"/>
      <c r="Q1140" s="6"/>
      <c r="R1140" s="6"/>
      <c r="S1140" s="6"/>
      <c r="T1140" s="6"/>
      <c r="U1140" s="6"/>
      <c r="V1140" s="6"/>
      <c r="W1140" s="6"/>
      <c r="X1140" s="6"/>
      <c r="Y1140" s="6"/>
      <c r="Z1140" s="6"/>
    </row>
    <row r="1141" spans="1:26" x14ac:dyDescent="0.25">
      <c r="A1141" s="6"/>
      <c r="B1141" s="6"/>
      <c r="C1141" s="6"/>
      <c r="D1141" s="6"/>
      <c r="E1141" s="6"/>
      <c r="F1141" s="6"/>
      <c r="G1141" s="6"/>
      <c r="H1141" s="6"/>
      <c r="I1141" s="6"/>
      <c r="J1141" s="6"/>
      <c r="K1141" s="6"/>
      <c r="L1141" s="6"/>
      <c r="M1141" s="6"/>
      <c r="N1141" s="6"/>
      <c r="O1141" s="6"/>
      <c r="P1141" s="6"/>
      <c r="Q1141" s="6"/>
      <c r="R1141" s="6"/>
      <c r="S1141" s="6"/>
      <c r="T1141" s="6"/>
      <c r="U1141" s="6"/>
      <c r="V1141" s="6"/>
      <c r="W1141" s="6"/>
      <c r="X1141" s="6"/>
      <c r="Y1141" s="6"/>
      <c r="Z1141" s="6"/>
    </row>
    <row r="1142" spans="1:26" x14ac:dyDescent="0.25">
      <c r="A1142" s="6"/>
      <c r="B1142" s="6"/>
      <c r="C1142" s="6"/>
      <c r="D1142" s="6"/>
      <c r="E1142" s="6"/>
      <c r="F1142" s="6"/>
      <c r="G1142" s="6"/>
      <c r="H1142" s="6"/>
      <c r="I1142" s="6"/>
      <c r="J1142" s="6"/>
      <c r="K1142" s="6"/>
      <c r="L1142" s="6"/>
      <c r="M1142" s="6"/>
      <c r="N1142" s="6"/>
      <c r="O1142" s="6"/>
      <c r="P1142" s="6"/>
      <c r="Q1142" s="6"/>
      <c r="R1142" s="6"/>
      <c r="S1142" s="6"/>
      <c r="T1142" s="6"/>
      <c r="U1142" s="6"/>
      <c r="V1142" s="6"/>
      <c r="W1142" s="6"/>
      <c r="X1142" s="6"/>
      <c r="Y1142" s="6"/>
      <c r="Z1142" s="6"/>
    </row>
    <row r="1143" spans="1:26" x14ac:dyDescent="0.25">
      <c r="A1143" s="6"/>
      <c r="B1143" s="6"/>
      <c r="C1143" s="6"/>
      <c r="D1143" s="6"/>
      <c r="E1143" s="6"/>
      <c r="F1143" s="6"/>
      <c r="G1143" s="6"/>
      <c r="H1143" s="6"/>
      <c r="I1143" s="6"/>
      <c r="J1143" s="6"/>
      <c r="K1143" s="6"/>
      <c r="L1143" s="6"/>
      <c r="M1143" s="6"/>
      <c r="N1143" s="6"/>
      <c r="O1143" s="6"/>
      <c r="P1143" s="6"/>
      <c r="Q1143" s="6"/>
      <c r="R1143" s="6"/>
      <c r="S1143" s="6"/>
      <c r="T1143" s="6"/>
      <c r="U1143" s="6"/>
      <c r="V1143" s="6"/>
      <c r="W1143" s="6"/>
      <c r="X1143" s="6"/>
      <c r="Y1143" s="6"/>
      <c r="Z1143" s="6"/>
    </row>
    <row r="1144" spans="1:26" x14ac:dyDescent="0.25">
      <c r="A1144" s="6"/>
      <c r="B1144" s="6"/>
      <c r="C1144" s="6"/>
      <c r="D1144" s="6"/>
      <c r="E1144" s="6"/>
      <c r="F1144" s="6"/>
      <c r="G1144" s="6"/>
      <c r="H1144" s="6"/>
      <c r="I1144" s="6"/>
      <c r="J1144" s="6"/>
      <c r="K1144" s="6"/>
      <c r="L1144" s="6"/>
      <c r="M1144" s="6"/>
      <c r="N1144" s="6"/>
      <c r="O1144" s="6"/>
      <c r="P1144" s="6"/>
      <c r="Q1144" s="6"/>
      <c r="R1144" s="6"/>
      <c r="S1144" s="6"/>
      <c r="T1144" s="6"/>
      <c r="U1144" s="6"/>
      <c r="V1144" s="6"/>
      <c r="W1144" s="6"/>
      <c r="X1144" s="6"/>
      <c r="Y1144" s="6"/>
      <c r="Z1144" s="6"/>
    </row>
    <row r="1145" spans="1:26" x14ac:dyDescent="0.25">
      <c r="A1145" s="6"/>
      <c r="B1145" s="6"/>
      <c r="C1145" s="6"/>
      <c r="D1145" s="6"/>
      <c r="E1145" s="6"/>
      <c r="F1145" s="6"/>
      <c r="G1145" s="6"/>
      <c r="H1145" s="6"/>
      <c r="I1145" s="6"/>
      <c r="J1145" s="6"/>
      <c r="K1145" s="6"/>
      <c r="L1145" s="6"/>
      <c r="M1145" s="6"/>
      <c r="N1145" s="6"/>
      <c r="O1145" s="6"/>
      <c r="P1145" s="6"/>
      <c r="Q1145" s="6"/>
      <c r="R1145" s="6"/>
      <c r="S1145" s="6"/>
      <c r="T1145" s="6"/>
      <c r="U1145" s="6"/>
      <c r="V1145" s="6"/>
      <c r="W1145" s="6"/>
      <c r="X1145" s="6"/>
      <c r="Y1145" s="6"/>
      <c r="Z1145" s="6"/>
    </row>
    <row r="1146" spans="1:26" x14ac:dyDescent="0.25">
      <c r="A1146" s="6"/>
      <c r="B1146" s="6"/>
      <c r="C1146" s="6"/>
      <c r="D1146" s="6"/>
      <c r="E1146" s="6"/>
      <c r="F1146" s="6"/>
      <c r="G1146" s="6"/>
      <c r="H1146" s="6"/>
      <c r="I1146" s="6"/>
      <c r="J1146" s="6"/>
      <c r="K1146" s="6"/>
      <c r="L1146" s="6"/>
      <c r="M1146" s="6"/>
      <c r="N1146" s="6"/>
      <c r="O1146" s="6"/>
      <c r="P1146" s="6"/>
      <c r="Q1146" s="6"/>
      <c r="R1146" s="6"/>
      <c r="S1146" s="6"/>
      <c r="T1146" s="6"/>
      <c r="U1146" s="6"/>
      <c r="V1146" s="6"/>
      <c r="W1146" s="6"/>
      <c r="X1146" s="6"/>
      <c r="Y1146" s="6"/>
      <c r="Z1146" s="6"/>
    </row>
    <row r="1147" spans="1:26" x14ac:dyDescent="0.25">
      <c r="A1147" s="6"/>
      <c r="B1147" s="6"/>
      <c r="C1147" s="6"/>
      <c r="D1147" s="6"/>
      <c r="E1147" s="6"/>
      <c r="F1147" s="6"/>
      <c r="G1147" s="6"/>
      <c r="H1147" s="6"/>
      <c r="I1147" s="6"/>
      <c r="J1147" s="6"/>
      <c r="K1147" s="6"/>
      <c r="L1147" s="6"/>
      <c r="M1147" s="6"/>
      <c r="N1147" s="6"/>
      <c r="O1147" s="6"/>
      <c r="P1147" s="6"/>
      <c r="Q1147" s="6"/>
      <c r="R1147" s="6"/>
      <c r="S1147" s="6"/>
      <c r="T1147" s="6"/>
      <c r="U1147" s="6"/>
      <c r="V1147" s="6"/>
      <c r="W1147" s="6"/>
      <c r="X1147" s="6"/>
      <c r="Y1147" s="6"/>
      <c r="Z1147" s="6"/>
    </row>
    <row r="1148" spans="1:26" x14ac:dyDescent="0.25">
      <c r="A1148" s="6"/>
      <c r="B1148" s="6"/>
      <c r="C1148" s="6"/>
      <c r="D1148" s="6"/>
      <c r="E1148" s="6"/>
      <c r="F1148" s="6"/>
      <c r="G1148" s="6"/>
      <c r="H1148" s="6"/>
      <c r="I1148" s="6"/>
      <c r="J1148" s="6"/>
      <c r="K1148" s="6"/>
      <c r="L1148" s="6"/>
      <c r="M1148" s="6"/>
      <c r="N1148" s="6"/>
      <c r="O1148" s="6"/>
      <c r="P1148" s="6"/>
      <c r="Q1148" s="6"/>
      <c r="R1148" s="6"/>
      <c r="S1148" s="6"/>
      <c r="T1148" s="6"/>
      <c r="U1148" s="6"/>
      <c r="V1148" s="6"/>
      <c r="W1148" s="6"/>
      <c r="X1148" s="6"/>
      <c r="Y1148" s="6"/>
      <c r="Z1148" s="6"/>
    </row>
    <row r="1149" spans="1:26" x14ac:dyDescent="0.25">
      <c r="A1149" s="6"/>
      <c r="B1149" s="6"/>
      <c r="C1149" s="6"/>
      <c r="D1149" s="6"/>
      <c r="E1149" s="6"/>
      <c r="F1149" s="6"/>
      <c r="G1149" s="6"/>
      <c r="H1149" s="6"/>
      <c r="I1149" s="6"/>
      <c r="J1149" s="6"/>
      <c r="K1149" s="6"/>
      <c r="L1149" s="6"/>
      <c r="M1149" s="6"/>
      <c r="N1149" s="6"/>
      <c r="O1149" s="6"/>
      <c r="P1149" s="6"/>
      <c r="Q1149" s="6"/>
      <c r="R1149" s="6"/>
      <c r="S1149" s="6"/>
      <c r="T1149" s="6"/>
      <c r="U1149" s="6"/>
      <c r="V1149" s="6"/>
      <c r="W1149" s="6"/>
      <c r="X1149" s="6"/>
      <c r="Y1149" s="6"/>
      <c r="Z1149" s="6"/>
    </row>
    <row r="1150" spans="1:26" x14ac:dyDescent="0.25">
      <c r="A1150" s="6"/>
      <c r="B1150" s="6"/>
      <c r="C1150" s="6"/>
      <c r="D1150" s="6"/>
      <c r="E1150" s="6"/>
      <c r="F1150" s="6"/>
      <c r="G1150" s="6"/>
      <c r="H1150" s="6"/>
      <c r="I1150" s="6"/>
      <c r="J1150" s="6"/>
      <c r="K1150" s="6"/>
      <c r="L1150" s="6"/>
      <c r="M1150" s="6"/>
      <c r="N1150" s="6"/>
      <c r="O1150" s="6"/>
      <c r="P1150" s="6"/>
      <c r="Q1150" s="6"/>
      <c r="R1150" s="6"/>
      <c r="S1150" s="6"/>
      <c r="T1150" s="6"/>
      <c r="U1150" s="6"/>
      <c r="V1150" s="6"/>
      <c r="W1150" s="6"/>
      <c r="X1150" s="6"/>
      <c r="Y1150" s="6"/>
      <c r="Z1150" s="6"/>
    </row>
    <row r="1151" spans="1:26" x14ac:dyDescent="0.25">
      <c r="A1151" s="6"/>
      <c r="B1151" s="6"/>
      <c r="C1151" s="6"/>
      <c r="D1151" s="6"/>
      <c r="E1151" s="6"/>
      <c r="F1151" s="6"/>
      <c r="G1151" s="6"/>
      <c r="H1151" s="6"/>
      <c r="I1151" s="6"/>
      <c r="J1151" s="6"/>
      <c r="K1151" s="6"/>
      <c r="L1151" s="6"/>
      <c r="M1151" s="6"/>
      <c r="N1151" s="6"/>
      <c r="O1151" s="6"/>
      <c r="P1151" s="6"/>
      <c r="Q1151" s="6"/>
      <c r="R1151" s="6"/>
      <c r="S1151" s="6"/>
      <c r="T1151" s="6"/>
      <c r="U1151" s="6"/>
      <c r="V1151" s="6"/>
      <c r="W1151" s="6"/>
      <c r="X1151" s="6"/>
      <c r="Y1151" s="6"/>
      <c r="Z1151" s="6"/>
    </row>
    <row r="1152" spans="1:26" x14ac:dyDescent="0.25">
      <c r="A1152" s="6"/>
      <c r="B1152" s="6"/>
      <c r="C1152" s="6"/>
      <c r="D1152" s="6"/>
      <c r="E1152" s="6"/>
      <c r="F1152" s="6"/>
      <c r="G1152" s="6"/>
      <c r="H1152" s="6"/>
      <c r="I1152" s="6"/>
      <c r="J1152" s="6"/>
      <c r="K1152" s="6"/>
      <c r="L1152" s="6"/>
      <c r="M1152" s="6"/>
      <c r="N1152" s="6"/>
      <c r="O1152" s="6"/>
      <c r="P1152" s="6"/>
      <c r="Q1152" s="6"/>
      <c r="R1152" s="6"/>
      <c r="S1152" s="6"/>
      <c r="T1152" s="6"/>
      <c r="U1152" s="6"/>
      <c r="V1152" s="6"/>
      <c r="W1152" s="6"/>
      <c r="X1152" s="6"/>
      <c r="Y1152" s="6"/>
      <c r="Z1152" s="6"/>
    </row>
    <row r="1153" spans="1:26" x14ac:dyDescent="0.25">
      <c r="A1153" s="6"/>
      <c r="B1153" s="6"/>
      <c r="C1153" s="6"/>
      <c r="D1153" s="6"/>
      <c r="E1153" s="6"/>
      <c r="F1153" s="6"/>
      <c r="G1153" s="6"/>
      <c r="H1153" s="6"/>
      <c r="I1153" s="6"/>
      <c r="J1153" s="6"/>
      <c r="K1153" s="6"/>
      <c r="L1153" s="6"/>
      <c r="M1153" s="6"/>
      <c r="N1153" s="6"/>
      <c r="O1153" s="6"/>
      <c r="P1153" s="6"/>
      <c r="Q1153" s="6"/>
      <c r="R1153" s="6"/>
      <c r="S1153" s="6"/>
      <c r="T1153" s="6"/>
      <c r="U1153" s="6"/>
      <c r="V1153" s="6"/>
      <c r="W1153" s="6"/>
      <c r="X1153" s="6"/>
      <c r="Y1153" s="6"/>
      <c r="Z1153" s="6"/>
    </row>
    <row r="1154" spans="1:26" x14ac:dyDescent="0.25">
      <c r="A1154" s="6"/>
      <c r="B1154" s="6"/>
      <c r="C1154" s="6"/>
      <c r="D1154" s="6"/>
      <c r="E1154" s="6"/>
      <c r="F1154" s="6"/>
      <c r="G1154" s="6"/>
      <c r="H1154" s="6"/>
      <c r="I1154" s="6"/>
      <c r="J1154" s="6"/>
      <c r="K1154" s="6"/>
      <c r="L1154" s="6"/>
      <c r="M1154" s="6"/>
      <c r="N1154" s="6"/>
      <c r="O1154" s="6"/>
      <c r="P1154" s="6"/>
      <c r="Q1154" s="6"/>
      <c r="R1154" s="6"/>
      <c r="S1154" s="6"/>
      <c r="T1154" s="6"/>
      <c r="U1154" s="6"/>
      <c r="V1154" s="6"/>
      <c r="W1154" s="6"/>
      <c r="X1154" s="6"/>
      <c r="Y1154" s="6"/>
      <c r="Z1154" s="6"/>
    </row>
    <row r="1155" spans="1:26" x14ac:dyDescent="0.25">
      <c r="A1155" s="6"/>
      <c r="B1155" s="6"/>
      <c r="C1155" s="6"/>
      <c r="D1155" s="6"/>
      <c r="E1155" s="6"/>
      <c r="F1155" s="6"/>
      <c r="G1155" s="6"/>
      <c r="H1155" s="6"/>
      <c r="I1155" s="6"/>
      <c r="J1155" s="6"/>
      <c r="K1155" s="6"/>
      <c r="L1155" s="6"/>
      <c r="M1155" s="6"/>
      <c r="N1155" s="6"/>
      <c r="O1155" s="6"/>
      <c r="P1155" s="6"/>
      <c r="Q1155" s="6"/>
      <c r="R1155" s="6"/>
      <c r="S1155" s="6"/>
      <c r="T1155" s="6"/>
      <c r="U1155" s="6"/>
      <c r="V1155" s="6"/>
      <c r="W1155" s="6"/>
      <c r="X1155" s="6"/>
      <c r="Y1155" s="6"/>
      <c r="Z1155" s="6"/>
    </row>
    <row r="1156" spans="1:26" x14ac:dyDescent="0.25">
      <c r="A1156" s="6"/>
      <c r="B1156" s="6"/>
      <c r="C1156" s="6"/>
      <c r="D1156" s="6"/>
      <c r="E1156" s="6"/>
      <c r="F1156" s="6"/>
      <c r="G1156" s="6"/>
      <c r="H1156" s="6"/>
      <c r="I1156" s="6"/>
      <c r="J1156" s="6"/>
      <c r="K1156" s="6"/>
      <c r="L1156" s="6"/>
      <c r="M1156" s="6"/>
      <c r="N1156" s="6"/>
      <c r="O1156" s="6"/>
      <c r="P1156" s="6"/>
      <c r="Q1156" s="6"/>
      <c r="R1156" s="6"/>
      <c r="S1156" s="6"/>
      <c r="T1156" s="6"/>
      <c r="U1156" s="6"/>
      <c r="V1156" s="6"/>
      <c r="W1156" s="6"/>
      <c r="X1156" s="6"/>
      <c r="Y1156" s="6"/>
      <c r="Z1156" s="6"/>
    </row>
    <row r="1157" spans="1:26" x14ac:dyDescent="0.25">
      <c r="A1157" s="6"/>
      <c r="B1157" s="6"/>
      <c r="C1157" s="6"/>
      <c r="D1157" s="6"/>
      <c r="E1157" s="6"/>
      <c r="F1157" s="6"/>
      <c r="G1157" s="6"/>
      <c r="H1157" s="6"/>
      <c r="I1157" s="6"/>
      <c r="J1157" s="6"/>
      <c r="K1157" s="6"/>
      <c r="L1157" s="6"/>
      <c r="M1157" s="6"/>
      <c r="N1157" s="6"/>
      <c r="O1157" s="6"/>
      <c r="P1157" s="6"/>
      <c r="Q1157" s="6"/>
      <c r="R1157" s="6"/>
      <c r="S1157" s="6"/>
      <c r="T1157" s="6"/>
      <c r="U1157" s="6"/>
      <c r="V1157" s="6"/>
      <c r="W1157" s="6"/>
      <c r="X1157" s="6"/>
      <c r="Y1157" s="6"/>
      <c r="Z1157" s="6"/>
    </row>
    <row r="1158" spans="1:26" x14ac:dyDescent="0.25">
      <c r="A1158" s="6"/>
      <c r="B1158" s="6"/>
      <c r="C1158" s="6"/>
      <c r="D1158" s="6"/>
      <c r="E1158" s="6"/>
      <c r="F1158" s="6"/>
      <c r="G1158" s="6"/>
      <c r="H1158" s="6"/>
      <c r="I1158" s="6"/>
      <c r="J1158" s="6"/>
      <c r="K1158" s="6"/>
      <c r="L1158" s="6"/>
      <c r="M1158" s="6"/>
      <c r="N1158" s="6"/>
      <c r="O1158" s="6"/>
      <c r="P1158" s="6"/>
      <c r="Q1158" s="6"/>
      <c r="R1158" s="6"/>
      <c r="S1158" s="6"/>
      <c r="T1158" s="6"/>
      <c r="U1158" s="6"/>
      <c r="V1158" s="6"/>
      <c r="W1158" s="6"/>
      <c r="X1158" s="6"/>
      <c r="Y1158" s="6"/>
      <c r="Z1158" s="6"/>
    </row>
    <row r="1159" spans="1:26" x14ac:dyDescent="0.25">
      <c r="A1159" s="6"/>
      <c r="B1159" s="6"/>
      <c r="C1159" s="6"/>
      <c r="D1159" s="6"/>
      <c r="E1159" s="6"/>
      <c r="F1159" s="6"/>
      <c r="G1159" s="6"/>
      <c r="H1159" s="6"/>
      <c r="I1159" s="6"/>
      <c r="J1159" s="6"/>
      <c r="K1159" s="6"/>
      <c r="L1159" s="6"/>
      <c r="M1159" s="6"/>
      <c r="N1159" s="6"/>
      <c r="O1159" s="6"/>
      <c r="P1159" s="6"/>
      <c r="Q1159" s="6"/>
      <c r="R1159" s="6"/>
      <c r="S1159" s="6"/>
      <c r="T1159" s="6"/>
      <c r="U1159" s="6"/>
      <c r="V1159" s="6"/>
      <c r="W1159" s="6"/>
      <c r="X1159" s="6"/>
      <c r="Y1159" s="6"/>
      <c r="Z1159" s="6"/>
    </row>
    <row r="1160" spans="1:26" x14ac:dyDescent="0.25">
      <c r="A1160" s="6"/>
      <c r="B1160" s="6"/>
      <c r="C1160" s="6"/>
      <c r="D1160" s="6"/>
      <c r="E1160" s="6"/>
      <c r="F1160" s="6"/>
      <c r="G1160" s="6"/>
      <c r="H1160" s="6"/>
      <c r="I1160" s="6"/>
      <c r="J1160" s="6"/>
      <c r="K1160" s="6"/>
      <c r="L1160" s="6"/>
      <c r="M1160" s="6"/>
      <c r="N1160" s="6"/>
      <c r="O1160" s="6"/>
      <c r="P1160" s="6"/>
      <c r="Q1160" s="6"/>
      <c r="R1160" s="6"/>
      <c r="S1160" s="6"/>
      <c r="T1160" s="6"/>
      <c r="U1160" s="6"/>
      <c r="V1160" s="6"/>
      <c r="W1160" s="6"/>
      <c r="X1160" s="6"/>
      <c r="Y1160" s="6"/>
      <c r="Z1160" s="6"/>
    </row>
    <row r="1161" spans="1:26" x14ac:dyDescent="0.25">
      <c r="A1161" s="6"/>
      <c r="B1161" s="6"/>
      <c r="C1161" s="6"/>
      <c r="D1161" s="6"/>
      <c r="E1161" s="6"/>
      <c r="F1161" s="6"/>
      <c r="G1161" s="6"/>
      <c r="H1161" s="6"/>
      <c r="I1161" s="6"/>
      <c r="J1161" s="6"/>
      <c r="K1161" s="6"/>
      <c r="L1161" s="6"/>
      <c r="M1161" s="6"/>
      <c r="N1161" s="6"/>
      <c r="O1161" s="6"/>
      <c r="P1161" s="6"/>
      <c r="Q1161" s="6"/>
      <c r="R1161" s="6"/>
      <c r="S1161" s="6"/>
      <c r="T1161" s="6"/>
      <c r="U1161" s="6"/>
      <c r="V1161" s="6"/>
      <c r="W1161" s="6"/>
      <c r="X1161" s="6"/>
      <c r="Y1161" s="6"/>
      <c r="Z1161" s="6"/>
    </row>
    <row r="1162" spans="1:26" x14ac:dyDescent="0.25">
      <c r="A1162" s="6"/>
      <c r="B1162" s="6"/>
      <c r="C1162" s="6"/>
      <c r="D1162" s="6"/>
      <c r="E1162" s="6"/>
      <c r="F1162" s="6"/>
      <c r="G1162" s="6"/>
      <c r="H1162" s="6"/>
      <c r="I1162" s="6"/>
      <c r="J1162" s="6"/>
      <c r="K1162" s="6"/>
      <c r="L1162" s="6"/>
      <c r="M1162" s="6"/>
      <c r="N1162" s="6"/>
      <c r="O1162" s="6"/>
      <c r="P1162" s="6"/>
      <c r="Q1162" s="6"/>
      <c r="R1162" s="6"/>
      <c r="S1162" s="6"/>
      <c r="T1162" s="6"/>
      <c r="U1162" s="6"/>
      <c r="V1162" s="6"/>
      <c r="W1162" s="6"/>
      <c r="X1162" s="6"/>
      <c r="Y1162" s="6"/>
      <c r="Z1162" s="6"/>
    </row>
    <row r="1163" spans="1:26" x14ac:dyDescent="0.25">
      <c r="A1163" s="6"/>
      <c r="B1163" s="6"/>
      <c r="C1163" s="6"/>
      <c r="D1163" s="6"/>
      <c r="E1163" s="6"/>
      <c r="F1163" s="6"/>
      <c r="G1163" s="6"/>
      <c r="H1163" s="6"/>
      <c r="I1163" s="6"/>
      <c r="J1163" s="6"/>
      <c r="K1163" s="6"/>
      <c r="L1163" s="6"/>
      <c r="M1163" s="6"/>
      <c r="N1163" s="6"/>
      <c r="O1163" s="6"/>
      <c r="P1163" s="6"/>
      <c r="Q1163" s="6"/>
      <c r="R1163" s="6"/>
      <c r="S1163" s="6"/>
      <c r="T1163" s="6"/>
      <c r="U1163" s="6"/>
      <c r="V1163" s="6"/>
      <c r="W1163" s="6"/>
      <c r="X1163" s="6"/>
      <c r="Y1163" s="6"/>
      <c r="Z1163" s="6"/>
    </row>
    <row r="1164" spans="1:26" x14ac:dyDescent="0.25">
      <c r="A1164" s="6"/>
      <c r="B1164" s="6"/>
      <c r="C1164" s="6"/>
      <c r="D1164" s="6"/>
      <c r="E1164" s="6"/>
      <c r="F1164" s="6"/>
      <c r="G1164" s="6"/>
      <c r="H1164" s="6"/>
      <c r="I1164" s="6"/>
      <c r="J1164" s="6"/>
      <c r="K1164" s="6"/>
      <c r="L1164" s="6"/>
      <c r="M1164" s="6"/>
      <c r="N1164" s="6"/>
      <c r="O1164" s="6"/>
      <c r="P1164" s="6"/>
      <c r="Q1164" s="6"/>
      <c r="R1164" s="6"/>
      <c r="S1164" s="6"/>
      <c r="T1164" s="6"/>
      <c r="U1164" s="6"/>
      <c r="V1164" s="6"/>
      <c r="W1164" s="6"/>
      <c r="X1164" s="6"/>
      <c r="Y1164" s="6"/>
      <c r="Z1164" s="6"/>
    </row>
    <row r="1165" spans="1:26" x14ac:dyDescent="0.25">
      <c r="A1165" s="6"/>
      <c r="B1165" s="6"/>
      <c r="C1165" s="6"/>
      <c r="D1165" s="6"/>
      <c r="E1165" s="6"/>
      <c r="F1165" s="6"/>
      <c r="G1165" s="6"/>
      <c r="H1165" s="6"/>
      <c r="I1165" s="6"/>
      <c r="J1165" s="6"/>
      <c r="K1165" s="6"/>
      <c r="L1165" s="6"/>
      <c r="M1165" s="6"/>
      <c r="N1165" s="6"/>
      <c r="O1165" s="6"/>
      <c r="P1165" s="6"/>
      <c r="Q1165" s="6"/>
      <c r="R1165" s="6"/>
      <c r="S1165" s="6"/>
      <c r="T1165" s="6"/>
      <c r="U1165" s="6"/>
      <c r="V1165" s="6"/>
      <c r="W1165" s="6"/>
      <c r="X1165" s="6"/>
      <c r="Y1165" s="6"/>
      <c r="Z1165" s="6"/>
    </row>
    <row r="1166" spans="1:26" x14ac:dyDescent="0.25">
      <c r="A1166" s="6"/>
      <c r="B1166" s="6"/>
      <c r="C1166" s="6"/>
      <c r="D1166" s="6"/>
      <c r="E1166" s="6"/>
      <c r="F1166" s="6"/>
      <c r="G1166" s="6"/>
      <c r="H1166" s="6"/>
      <c r="I1166" s="6"/>
      <c r="J1166" s="6"/>
      <c r="K1166" s="6"/>
      <c r="L1166" s="6"/>
      <c r="M1166" s="6"/>
      <c r="N1166" s="6"/>
      <c r="O1166" s="6"/>
      <c r="P1166" s="6"/>
      <c r="Q1166" s="6"/>
      <c r="R1166" s="6"/>
      <c r="S1166" s="6"/>
      <c r="T1166" s="6"/>
      <c r="U1166" s="6"/>
      <c r="V1166" s="6"/>
      <c r="W1166" s="6"/>
      <c r="X1166" s="6"/>
      <c r="Y1166" s="6"/>
      <c r="Z1166" s="6"/>
    </row>
    <row r="1167" spans="1:26" x14ac:dyDescent="0.25">
      <c r="A1167" s="6"/>
      <c r="B1167" s="6"/>
      <c r="C1167" s="6"/>
      <c r="D1167" s="6"/>
      <c r="E1167" s="6"/>
      <c r="F1167" s="6"/>
      <c r="G1167" s="6"/>
      <c r="H1167" s="6"/>
      <c r="I1167" s="6"/>
      <c r="J1167" s="6"/>
      <c r="K1167" s="6"/>
      <c r="L1167" s="6"/>
      <c r="M1167" s="6"/>
      <c r="N1167" s="6"/>
      <c r="O1167" s="6"/>
      <c r="P1167" s="6"/>
      <c r="Q1167" s="6"/>
      <c r="R1167" s="6"/>
      <c r="S1167" s="6"/>
      <c r="T1167" s="6"/>
      <c r="U1167" s="6"/>
      <c r="V1167" s="6"/>
      <c r="W1167" s="6"/>
      <c r="X1167" s="6"/>
      <c r="Y1167" s="6"/>
      <c r="Z1167" s="6"/>
    </row>
    <row r="1168" spans="1:26" x14ac:dyDescent="0.25">
      <c r="A1168" s="6"/>
      <c r="B1168" s="6"/>
      <c r="C1168" s="6"/>
      <c r="D1168" s="6"/>
      <c r="E1168" s="6"/>
      <c r="F1168" s="6"/>
      <c r="G1168" s="6"/>
      <c r="H1168" s="6"/>
      <c r="I1168" s="6"/>
      <c r="J1168" s="6"/>
      <c r="K1168" s="6"/>
      <c r="L1168" s="6"/>
      <c r="M1168" s="6"/>
      <c r="N1168" s="6"/>
      <c r="O1168" s="6"/>
      <c r="P1168" s="6"/>
      <c r="Q1168" s="6"/>
      <c r="R1168" s="6"/>
      <c r="S1168" s="6"/>
      <c r="T1168" s="6"/>
      <c r="U1168" s="6"/>
      <c r="V1168" s="6"/>
      <c r="W1168" s="6"/>
      <c r="X1168" s="6"/>
      <c r="Y1168" s="6"/>
      <c r="Z1168" s="6"/>
    </row>
    <row r="1169" spans="1:26" x14ac:dyDescent="0.25">
      <c r="A1169" s="6"/>
      <c r="B1169" s="6"/>
      <c r="C1169" s="6"/>
      <c r="D1169" s="6"/>
      <c r="E1169" s="6"/>
      <c r="F1169" s="6"/>
      <c r="G1169" s="6"/>
      <c r="H1169" s="6"/>
      <c r="I1169" s="6"/>
      <c r="J1169" s="6"/>
      <c r="K1169" s="6"/>
      <c r="L1169" s="6"/>
      <c r="M1169" s="6"/>
      <c r="N1169" s="6"/>
      <c r="O1169" s="6"/>
      <c r="P1169" s="6"/>
      <c r="Q1169" s="6"/>
      <c r="R1169" s="6"/>
      <c r="S1169" s="6"/>
      <c r="T1169" s="6"/>
      <c r="U1169" s="6"/>
      <c r="V1169" s="6"/>
      <c r="W1169" s="6"/>
      <c r="X1169" s="6"/>
      <c r="Y1169" s="6"/>
      <c r="Z1169" s="6"/>
    </row>
    <row r="1170" spans="1:26" x14ac:dyDescent="0.25">
      <c r="A1170" s="6"/>
      <c r="B1170" s="6"/>
      <c r="C1170" s="6"/>
      <c r="D1170" s="6"/>
      <c r="E1170" s="6"/>
      <c r="F1170" s="6"/>
      <c r="G1170" s="6"/>
      <c r="H1170" s="6"/>
      <c r="I1170" s="6"/>
      <c r="J1170" s="6"/>
      <c r="K1170" s="6"/>
      <c r="L1170" s="6"/>
      <c r="M1170" s="6"/>
      <c r="N1170" s="6"/>
      <c r="O1170" s="6"/>
      <c r="P1170" s="6"/>
      <c r="Q1170" s="6"/>
      <c r="R1170" s="6"/>
      <c r="S1170" s="6"/>
      <c r="T1170" s="6"/>
      <c r="U1170" s="6"/>
      <c r="V1170" s="6"/>
      <c r="W1170" s="6"/>
      <c r="X1170" s="6"/>
      <c r="Y1170" s="6"/>
      <c r="Z1170" s="6"/>
    </row>
    <row r="1171" spans="1:26" x14ac:dyDescent="0.25">
      <c r="A1171" s="6"/>
      <c r="B1171" s="6"/>
      <c r="C1171" s="6"/>
      <c r="D1171" s="6"/>
      <c r="E1171" s="6"/>
      <c r="F1171" s="6"/>
      <c r="G1171" s="6"/>
      <c r="H1171" s="6"/>
      <c r="I1171" s="6"/>
      <c r="J1171" s="6"/>
      <c r="K1171" s="6"/>
      <c r="L1171" s="6"/>
      <c r="M1171" s="6"/>
      <c r="N1171" s="6"/>
      <c r="O1171" s="6"/>
      <c r="P1171" s="6"/>
      <c r="Q1171" s="6"/>
      <c r="R1171" s="6"/>
      <c r="S1171" s="6"/>
      <c r="T1171" s="6"/>
      <c r="U1171" s="6"/>
      <c r="V1171" s="6"/>
      <c r="W1171" s="6"/>
      <c r="X1171" s="6"/>
      <c r="Y1171" s="6"/>
      <c r="Z1171" s="6"/>
    </row>
    <row r="1172" spans="1:26" x14ac:dyDescent="0.25">
      <c r="A1172" s="6"/>
      <c r="B1172" s="6"/>
      <c r="C1172" s="6"/>
      <c r="D1172" s="6"/>
      <c r="E1172" s="6"/>
      <c r="F1172" s="6"/>
      <c r="G1172" s="6"/>
      <c r="H1172" s="6"/>
      <c r="I1172" s="6"/>
      <c r="J1172" s="6"/>
      <c r="K1172" s="6"/>
      <c r="L1172" s="6"/>
      <c r="M1172" s="6"/>
      <c r="N1172" s="6"/>
      <c r="O1172" s="6"/>
      <c r="P1172" s="6"/>
      <c r="Q1172" s="6"/>
      <c r="R1172" s="6"/>
      <c r="S1172" s="6"/>
      <c r="T1172" s="6"/>
      <c r="U1172" s="6"/>
      <c r="V1172" s="6"/>
      <c r="W1172" s="6"/>
      <c r="X1172" s="6"/>
      <c r="Y1172" s="6"/>
      <c r="Z1172" s="6"/>
    </row>
    <row r="1173" spans="1:26" x14ac:dyDescent="0.25">
      <c r="A1173" s="6"/>
      <c r="B1173" s="6"/>
      <c r="C1173" s="6"/>
      <c r="D1173" s="6"/>
      <c r="E1173" s="6"/>
      <c r="F1173" s="6"/>
      <c r="G1173" s="6"/>
      <c r="H1173" s="6"/>
      <c r="I1173" s="6"/>
      <c r="J1173" s="6"/>
      <c r="K1173" s="6"/>
      <c r="L1173" s="6"/>
      <c r="M1173" s="6"/>
      <c r="N1173" s="6"/>
      <c r="O1173" s="6"/>
      <c r="P1173" s="6"/>
      <c r="Q1173" s="6"/>
      <c r="R1173" s="6"/>
      <c r="S1173" s="6"/>
      <c r="T1173" s="6"/>
      <c r="U1173" s="6"/>
      <c r="V1173" s="6"/>
      <c r="W1173" s="6"/>
      <c r="X1173" s="6"/>
      <c r="Y1173" s="6"/>
      <c r="Z1173" s="6"/>
    </row>
    <row r="1174" spans="1:26" x14ac:dyDescent="0.25">
      <c r="A1174" s="6"/>
      <c r="B1174" s="6"/>
      <c r="C1174" s="6"/>
      <c r="D1174" s="6"/>
      <c r="E1174" s="6"/>
      <c r="F1174" s="6"/>
      <c r="G1174" s="6"/>
      <c r="H1174" s="6"/>
      <c r="I1174" s="6"/>
      <c r="J1174" s="6"/>
      <c r="K1174" s="6"/>
      <c r="L1174" s="6"/>
      <c r="M1174" s="6"/>
      <c r="N1174" s="6"/>
      <c r="O1174" s="6"/>
      <c r="P1174" s="6"/>
      <c r="Q1174" s="6"/>
      <c r="R1174" s="6"/>
      <c r="S1174" s="6"/>
      <c r="T1174" s="6"/>
      <c r="U1174" s="6"/>
      <c r="V1174" s="6"/>
      <c r="W1174" s="6"/>
      <c r="X1174" s="6"/>
      <c r="Y1174" s="6"/>
      <c r="Z1174" s="6"/>
    </row>
    <row r="1175" spans="1:26" x14ac:dyDescent="0.25">
      <c r="A1175" s="6"/>
      <c r="B1175" s="6"/>
      <c r="C1175" s="6"/>
      <c r="D1175" s="6"/>
      <c r="E1175" s="6"/>
      <c r="F1175" s="6"/>
      <c r="G1175" s="6"/>
      <c r="H1175" s="6"/>
      <c r="I1175" s="6"/>
      <c r="J1175" s="6"/>
      <c r="K1175" s="6"/>
      <c r="L1175" s="6"/>
      <c r="M1175" s="6"/>
      <c r="N1175" s="6"/>
      <c r="O1175" s="6"/>
      <c r="P1175" s="6"/>
      <c r="Q1175" s="6"/>
      <c r="R1175" s="6"/>
      <c r="S1175" s="6"/>
      <c r="T1175" s="6"/>
      <c r="U1175" s="6"/>
      <c r="V1175" s="6"/>
      <c r="W1175" s="6"/>
      <c r="X1175" s="6"/>
      <c r="Y1175" s="6"/>
      <c r="Z1175" s="6"/>
    </row>
    <row r="1176" spans="1:26" x14ac:dyDescent="0.25">
      <c r="A1176" s="6"/>
      <c r="B1176" s="6"/>
      <c r="C1176" s="6"/>
      <c r="D1176" s="6"/>
      <c r="E1176" s="6"/>
      <c r="F1176" s="6"/>
      <c r="G1176" s="6"/>
      <c r="H1176" s="6"/>
      <c r="I1176" s="6"/>
      <c r="J1176" s="6"/>
      <c r="K1176" s="6"/>
      <c r="L1176" s="6"/>
      <c r="M1176" s="6"/>
      <c r="N1176" s="6"/>
      <c r="O1176" s="6"/>
      <c r="P1176" s="6"/>
      <c r="Q1176" s="6"/>
      <c r="R1176" s="6"/>
      <c r="S1176" s="6"/>
      <c r="T1176" s="6"/>
      <c r="U1176" s="6"/>
      <c r="V1176" s="6"/>
      <c r="W1176" s="6"/>
      <c r="X1176" s="6"/>
      <c r="Y1176" s="6"/>
      <c r="Z1176" s="6"/>
    </row>
    <row r="1177" spans="1:26" x14ac:dyDescent="0.25">
      <c r="A1177" s="6"/>
      <c r="B1177" s="6"/>
      <c r="C1177" s="6"/>
      <c r="D1177" s="6"/>
      <c r="E1177" s="6"/>
      <c r="F1177" s="6"/>
      <c r="G1177" s="6"/>
      <c r="H1177" s="6"/>
      <c r="I1177" s="6"/>
      <c r="J1177" s="6"/>
      <c r="K1177" s="6"/>
      <c r="L1177" s="6"/>
      <c r="M1177" s="6"/>
      <c r="N1177" s="6"/>
      <c r="O1177" s="6"/>
      <c r="P1177" s="6"/>
      <c r="Q1177" s="6"/>
      <c r="R1177" s="6"/>
      <c r="S1177" s="6"/>
      <c r="T1177" s="6"/>
      <c r="U1177" s="6"/>
      <c r="V1177" s="6"/>
      <c r="W1177" s="6"/>
      <c r="X1177" s="6"/>
      <c r="Y1177" s="6"/>
      <c r="Z1177" s="6"/>
    </row>
    <row r="1178" spans="1:26" x14ac:dyDescent="0.25">
      <c r="A1178" s="6"/>
      <c r="B1178" s="6"/>
      <c r="C1178" s="6"/>
      <c r="D1178" s="6"/>
      <c r="E1178" s="6"/>
      <c r="F1178" s="6"/>
      <c r="G1178" s="6"/>
      <c r="H1178" s="6"/>
      <c r="I1178" s="6"/>
      <c r="J1178" s="6"/>
      <c r="K1178" s="6"/>
      <c r="L1178" s="6"/>
      <c r="M1178" s="6"/>
      <c r="N1178" s="6"/>
      <c r="O1178" s="6"/>
      <c r="P1178" s="6"/>
      <c r="Q1178" s="6"/>
      <c r="R1178" s="6"/>
      <c r="S1178" s="6"/>
      <c r="T1178" s="6"/>
      <c r="U1178" s="6"/>
      <c r="V1178" s="6"/>
      <c r="W1178" s="6"/>
      <c r="X1178" s="6"/>
      <c r="Y1178" s="6"/>
      <c r="Z1178" s="6"/>
    </row>
    <row r="1179" spans="1:26" x14ac:dyDescent="0.25">
      <c r="A1179" s="6"/>
      <c r="B1179" s="6"/>
      <c r="C1179" s="6"/>
      <c r="D1179" s="6"/>
      <c r="E1179" s="6"/>
      <c r="F1179" s="6"/>
      <c r="G1179" s="6"/>
      <c r="H1179" s="6"/>
      <c r="I1179" s="6"/>
      <c r="J1179" s="6"/>
      <c r="K1179" s="6"/>
      <c r="L1179" s="6"/>
      <c r="M1179" s="6"/>
      <c r="N1179" s="6"/>
      <c r="O1179" s="6"/>
      <c r="P1179" s="6"/>
      <c r="Q1179" s="6"/>
      <c r="R1179" s="6"/>
      <c r="S1179" s="6"/>
      <c r="T1179" s="6"/>
      <c r="U1179" s="6"/>
      <c r="V1179" s="6"/>
      <c r="W1179" s="6"/>
      <c r="X1179" s="6"/>
      <c r="Y1179" s="6"/>
      <c r="Z1179" s="6"/>
    </row>
    <row r="1180" spans="1:26" x14ac:dyDescent="0.25">
      <c r="A1180" s="6"/>
      <c r="B1180" s="6"/>
      <c r="C1180" s="6"/>
      <c r="D1180" s="6"/>
      <c r="E1180" s="6"/>
      <c r="F1180" s="6"/>
      <c r="G1180" s="6"/>
      <c r="H1180" s="6"/>
      <c r="I1180" s="6"/>
      <c r="J1180" s="6"/>
      <c r="K1180" s="6"/>
      <c r="L1180" s="6"/>
      <c r="M1180" s="6"/>
      <c r="N1180" s="6"/>
      <c r="O1180" s="6"/>
      <c r="P1180" s="6"/>
      <c r="Q1180" s="6"/>
      <c r="R1180" s="6"/>
      <c r="S1180" s="6"/>
      <c r="T1180" s="6"/>
      <c r="U1180" s="6"/>
      <c r="V1180" s="6"/>
      <c r="W1180" s="6"/>
      <c r="X1180" s="6"/>
      <c r="Y1180" s="6"/>
      <c r="Z1180" s="6"/>
    </row>
    <row r="1181" spans="1:26" x14ac:dyDescent="0.25">
      <c r="A1181" s="6"/>
      <c r="B1181" s="6"/>
      <c r="C1181" s="6"/>
      <c r="D1181" s="6"/>
      <c r="E1181" s="6"/>
      <c r="F1181" s="6"/>
      <c r="G1181" s="6"/>
      <c r="H1181" s="6"/>
      <c r="I1181" s="6"/>
      <c r="J1181" s="6"/>
      <c r="K1181" s="6"/>
      <c r="L1181" s="6"/>
      <c r="M1181" s="6"/>
      <c r="N1181" s="6"/>
      <c r="O1181" s="6"/>
      <c r="P1181" s="6"/>
      <c r="Q1181" s="6"/>
      <c r="R1181" s="6"/>
      <c r="S1181" s="6"/>
      <c r="T1181" s="6"/>
      <c r="U1181" s="6"/>
      <c r="V1181" s="6"/>
      <c r="W1181" s="6"/>
      <c r="X1181" s="6"/>
      <c r="Y1181" s="6"/>
      <c r="Z1181" s="6"/>
    </row>
    <row r="1182" spans="1:26" x14ac:dyDescent="0.25">
      <c r="A1182" s="6"/>
      <c r="B1182" s="6"/>
      <c r="C1182" s="6"/>
      <c r="D1182" s="6"/>
      <c r="E1182" s="6"/>
      <c r="F1182" s="6"/>
      <c r="G1182" s="6"/>
      <c r="H1182" s="6"/>
      <c r="I1182" s="6"/>
      <c r="J1182" s="6"/>
      <c r="K1182" s="6"/>
      <c r="L1182" s="6"/>
      <c r="M1182" s="6"/>
      <c r="N1182" s="6"/>
      <c r="O1182" s="6"/>
      <c r="P1182" s="6"/>
      <c r="Q1182" s="6"/>
      <c r="R1182" s="6"/>
      <c r="S1182" s="6"/>
      <c r="T1182" s="6"/>
      <c r="U1182" s="6"/>
      <c r="V1182" s="6"/>
      <c r="W1182" s="6"/>
      <c r="X1182" s="6"/>
      <c r="Y1182" s="6"/>
      <c r="Z1182" s="6"/>
    </row>
    <row r="1183" spans="1:26" x14ac:dyDescent="0.25">
      <c r="A1183" s="6"/>
      <c r="B1183" s="6"/>
      <c r="C1183" s="6"/>
      <c r="D1183" s="6"/>
      <c r="E1183" s="6"/>
      <c r="F1183" s="6"/>
      <c r="G1183" s="6"/>
      <c r="H1183" s="6"/>
      <c r="I1183" s="6"/>
      <c r="J1183" s="6"/>
      <c r="K1183" s="6"/>
      <c r="L1183" s="6"/>
      <c r="M1183" s="6"/>
      <c r="N1183" s="6"/>
      <c r="O1183" s="6"/>
      <c r="P1183" s="6"/>
      <c r="Q1183" s="6"/>
      <c r="R1183" s="6"/>
      <c r="S1183" s="6"/>
      <c r="T1183" s="6"/>
      <c r="U1183" s="6"/>
      <c r="V1183" s="6"/>
      <c r="W1183" s="6"/>
      <c r="X1183" s="6"/>
      <c r="Y1183" s="6"/>
      <c r="Z1183" s="6"/>
    </row>
    <row r="1184" spans="1:26" x14ac:dyDescent="0.25">
      <c r="A1184" s="6"/>
      <c r="B1184" s="6"/>
      <c r="C1184" s="6"/>
      <c r="D1184" s="6"/>
      <c r="E1184" s="6"/>
      <c r="F1184" s="6"/>
      <c r="G1184" s="6"/>
      <c r="H1184" s="6"/>
      <c r="I1184" s="6"/>
      <c r="J1184" s="6"/>
      <c r="K1184" s="6"/>
      <c r="L1184" s="6"/>
      <c r="M1184" s="6"/>
      <c r="N1184" s="6"/>
      <c r="O1184" s="6"/>
      <c r="P1184" s="6"/>
      <c r="Q1184" s="6"/>
      <c r="R1184" s="6"/>
      <c r="S1184" s="6"/>
      <c r="T1184" s="6"/>
      <c r="U1184" s="6"/>
      <c r="V1184" s="6"/>
      <c r="W1184" s="6"/>
      <c r="X1184" s="6"/>
      <c r="Y1184" s="6"/>
      <c r="Z1184" s="6"/>
    </row>
    <row r="1185" spans="1:26" x14ac:dyDescent="0.25">
      <c r="A1185" s="6"/>
      <c r="B1185" s="6"/>
      <c r="C1185" s="6"/>
      <c r="D1185" s="6"/>
      <c r="E1185" s="6"/>
      <c r="F1185" s="6"/>
      <c r="G1185" s="6"/>
      <c r="H1185" s="6"/>
      <c r="I1185" s="6"/>
      <c r="J1185" s="6"/>
      <c r="K1185" s="6"/>
      <c r="L1185" s="6"/>
      <c r="M1185" s="6"/>
      <c r="N1185" s="6"/>
      <c r="O1185" s="6"/>
      <c r="P1185" s="6"/>
      <c r="Q1185" s="6"/>
      <c r="R1185" s="6"/>
      <c r="S1185" s="6"/>
      <c r="T1185" s="6"/>
      <c r="U1185" s="6"/>
      <c r="V1185" s="6"/>
      <c r="W1185" s="6"/>
      <c r="X1185" s="6"/>
      <c r="Y1185" s="6"/>
      <c r="Z1185" s="6"/>
    </row>
    <row r="1186" spans="1:26" x14ac:dyDescent="0.25">
      <c r="A1186" s="6"/>
      <c r="B1186" s="6"/>
      <c r="C1186" s="6"/>
      <c r="D1186" s="6"/>
      <c r="E1186" s="6"/>
      <c r="F1186" s="6"/>
      <c r="G1186" s="6"/>
      <c r="H1186" s="6"/>
      <c r="I1186" s="6"/>
      <c r="J1186" s="6"/>
      <c r="K1186" s="6"/>
      <c r="L1186" s="6"/>
      <c r="M1186" s="6"/>
      <c r="N1186" s="6"/>
      <c r="O1186" s="6"/>
      <c r="P1186" s="6"/>
      <c r="Q1186" s="6"/>
      <c r="R1186" s="6"/>
      <c r="S1186" s="6"/>
      <c r="T1186" s="6"/>
      <c r="U1186" s="6"/>
      <c r="V1186" s="6"/>
      <c r="W1186" s="6"/>
      <c r="X1186" s="6"/>
      <c r="Y1186" s="6"/>
      <c r="Z1186" s="6"/>
    </row>
    <row r="1187" spans="1:26" x14ac:dyDescent="0.25">
      <c r="A1187" s="6"/>
      <c r="B1187" s="6"/>
      <c r="C1187" s="6"/>
      <c r="D1187" s="6"/>
      <c r="E1187" s="6"/>
      <c r="F1187" s="6"/>
      <c r="G1187" s="6"/>
      <c r="H1187" s="6"/>
      <c r="I1187" s="6"/>
      <c r="J1187" s="6"/>
      <c r="K1187" s="6"/>
      <c r="L1187" s="6"/>
      <c r="M1187" s="6"/>
      <c r="N1187" s="6"/>
      <c r="O1187" s="6"/>
      <c r="P1187" s="6"/>
      <c r="Q1187" s="6"/>
      <c r="R1187" s="6"/>
      <c r="S1187" s="6"/>
      <c r="T1187" s="6"/>
      <c r="U1187" s="6"/>
      <c r="V1187" s="6"/>
      <c r="W1187" s="6"/>
      <c r="X1187" s="6"/>
      <c r="Y1187" s="6"/>
      <c r="Z1187" s="6"/>
    </row>
    <row r="1188" spans="1:26" x14ac:dyDescent="0.25">
      <c r="A1188" s="6"/>
      <c r="B1188" s="6"/>
      <c r="C1188" s="6"/>
      <c r="D1188" s="6"/>
      <c r="E1188" s="6"/>
      <c r="F1188" s="6"/>
      <c r="G1188" s="6"/>
      <c r="H1188" s="6"/>
      <c r="I1188" s="6"/>
      <c r="J1188" s="6"/>
      <c r="K1188" s="6"/>
      <c r="L1188" s="6"/>
      <c r="M1188" s="6"/>
      <c r="N1188" s="6"/>
      <c r="O1188" s="6"/>
      <c r="P1188" s="6"/>
      <c r="Q1188" s="6"/>
      <c r="R1188" s="6"/>
      <c r="S1188" s="6"/>
      <c r="T1188" s="6"/>
      <c r="U1188" s="6"/>
      <c r="V1188" s="6"/>
      <c r="W1188" s="6"/>
      <c r="X1188" s="6"/>
      <c r="Y1188" s="6"/>
      <c r="Z1188" s="6"/>
    </row>
    <row r="1189" spans="1:26" x14ac:dyDescent="0.25">
      <c r="A1189" s="6"/>
      <c r="B1189" s="6"/>
      <c r="C1189" s="6"/>
      <c r="D1189" s="6"/>
      <c r="E1189" s="6"/>
      <c r="F1189" s="6"/>
      <c r="G1189" s="6"/>
      <c r="H1189" s="6"/>
      <c r="I1189" s="6"/>
      <c r="J1189" s="6"/>
      <c r="K1189" s="6"/>
      <c r="L1189" s="6"/>
      <c r="M1189" s="6"/>
      <c r="N1189" s="6"/>
      <c r="O1189" s="6"/>
      <c r="P1189" s="6"/>
      <c r="Q1189" s="6"/>
      <c r="R1189" s="6"/>
      <c r="S1189" s="6"/>
      <c r="T1189" s="6"/>
      <c r="U1189" s="6"/>
      <c r="V1189" s="6"/>
      <c r="W1189" s="6"/>
      <c r="X1189" s="6"/>
      <c r="Y1189" s="6"/>
      <c r="Z1189" s="6"/>
    </row>
    <row r="1190" spans="1:26" x14ac:dyDescent="0.25">
      <c r="A1190" s="6"/>
      <c r="B1190" s="6"/>
      <c r="C1190" s="6"/>
      <c r="D1190" s="6"/>
      <c r="E1190" s="6"/>
      <c r="F1190" s="6"/>
      <c r="G1190" s="6"/>
      <c r="H1190" s="6"/>
      <c r="I1190" s="6"/>
      <c r="J1190" s="6"/>
      <c r="K1190" s="6"/>
      <c r="L1190" s="6"/>
      <c r="M1190" s="6"/>
      <c r="N1190" s="6"/>
      <c r="O1190" s="6"/>
      <c r="P1190" s="6"/>
      <c r="Q1190" s="6"/>
      <c r="R1190" s="6"/>
      <c r="S1190" s="6"/>
      <c r="T1190" s="6"/>
      <c r="U1190" s="6"/>
      <c r="V1190" s="6"/>
      <c r="W1190" s="6"/>
      <c r="X1190" s="6"/>
      <c r="Y1190" s="6"/>
      <c r="Z1190" s="6"/>
    </row>
    <row r="1191" spans="1:26" x14ac:dyDescent="0.25">
      <c r="A1191" s="6"/>
      <c r="B1191" s="6"/>
      <c r="C1191" s="6"/>
      <c r="D1191" s="6"/>
      <c r="E1191" s="6"/>
      <c r="F1191" s="6"/>
      <c r="G1191" s="6"/>
      <c r="H1191" s="6"/>
      <c r="I1191" s="6"/>
      <c r="J1191" s="6"/>
      <c r="K1191" s="6"/>
      <c r="L1191" s="6"/>
      <c r="M1191" s="6"/>
      <c r="N1191" s="6"/>
      <c r="O1191" s="6"/>
      <c r="P1191" s="6"/>
      <c r="Q1191" s="6"/>
      <c r="R1191" s="6"/>
      <c r="S1191" s="6"/>
      <c r="T1191" s="6"/>
      <c r="U1191" s="6"/>
      <c r="V1191" s="6"/>
      <c r="W1191" s="6"/>
      <c r="X1191" s="6"/>
      <c r="Y1191" s="6"/>
      <c r="Z1191" s="6"/>
    </row>
    <row r="1192" spans="1:26" x14ac:dyDescent="0.25">
      <c r="A1192" s="6"/>
      <c r="B1192" s="6"/>
      <c r="C1192" s="6"/>
      <c r="D1192" s="6"/>
      <c r="E1192" s="6"/>
      <c r="F1192" s="6"/>
      <c r="G1192" s="6"/>
      <c r="H1192" s="6"/>
      <c r="I1192" s="6"/>
      <c r="J1192" s="6"/>
      <c r="K1192" s="6"/>
      <c r="L1192" s="6"/>
      <c r="M1192" s="6"/>
      <c r="N1192" s="6"/>
      <c r="O1192" s="6"/>
      <c r="P1192" s="6"/>
      <c r="Q1192" s="6"/>
      <c r="R1192" s="6"/>
      <c r="S1192" s="6"/>
      <c r="T1192" s="6"/>
      <c r="U1192" s="6"/>
      <c r="V1192" s="6"/>
      <c r="W1192" s="6"/>
      <c r="X1192" s="6"/>
      <c r="Y1192" s="6"/>
      <c r="Z1192" s="6"/>
    </row>
    <row r="1193" spans="1:26" x14ac:dyDescent="0.25">
      <c r="A1193" s="6"/>
      <c r="B1193" s="6"/>
      <c r="C1193" s="6"/>
      <c r="D1193" s="6"/>
      <c r="E1193" s="6"/>
      <c r="F1193" s="6"/>
      <c r="G1193" s="6"/>
      <c r="H1193" s="6"/>
      <c r="I1193" s="6"/>
      <c r="J1193" s="6"/>
      <c r="K1193" s="6"/>
      <c r="L1193" s="6"/>
      <c r="M1193" s="6"/>
      <c r="N1193" s="6"/>
      <c r="O1193" s="6"/>
      <c r="P1193" s="6"/>
      <c r="Q1193" s="6"/>
      <c r="R1193" s="6"/>
      <c r="S1193" s="6"/>
      <c r="T1193" s="6"/>
      <c r="U1193" s="6"/>
      <c r="V1193" s="6"/>
      <c r="W1193" s="6"/>
      <c r="X1193" s="6"/>
      <c r="Y1193" s="6"/>
      <c r="Z1193" s="6"/>
    </row>
    <row r="1194" spans="1:26" x14ac:dyDescent="0.25">
      <c r="A1194" s="6"/>
      <c r="B1194" s="6"/>
      <c r="C1194" s="6"/>
      <c r="D1194" s="6"/>
      <c r="E1194" s="6"/>
      <c r="F1194" s="6"/>
      <c r="G1194" s="6"/>
      <c r="H1194" s="6"/>
      <c r="I1194" s="6"/>
      <c r="J1194" s="6"/>
      <c r="K1194" s="6"/>
      <c r="L1194" s="6"/>
      <c r="M1194" s="6"/>
      <c r="N1194" s="6"/>
      <c r="O1194" s="6"/>
      <c r="P1194" s="6"/>
      <c r="Q1194" s="6"/>
      <c r="R1194" s="6"/>
      <c r="S1194" s="6"/>
      <c r="T1194" s="6"/>
      <c r="U1194" s="6"/>
      <c r="V1194" s="6"/>
      <c r="W1194" s="6"/>
      <c r="X1194" s="6"/>
      <c r="Y1194" s="6"/>
      <c r="Z1194" s="6"/>
    </row>
    <row r="1195" spans="1:26" x14ac:dyDescent="0.25">
      <c r="A1195" s="6"/>
      <c r="B1195" s="6"/>
      <c r="C1195" s="6"/>
      <c r="D1195" s="6"/>
      <c r="E1195" s="6"/>
      <c r="F1195" s="6"/>
      <c r="G1195" s="6"/>
      <c r="H1195" s="6"/>
      <c r="I1195" s="6"/>
      <c r="J1195" s="6"/>
      <c r="K1195" s="6"/>
      <c r="L1195" s="6"/>
      <c r="M1195" s="6"/>
      <c r="N1195" s="6"/>
      <c r="O1195" s="6"/>
      <c r="P1195" s="6"/>
      <c r="Q1195" s="6"/>
      <c r="R1195" s="6"/>
      <c r="S1195" s="6"/>
      <c r="T1195" s="6"/>
      <c r="U1195" s="6"/>
      <c r="V1195" s="6"/>
      <c r="W1195" s="6"/>
      <c r="X1195" s="6"/>
      <c r="Y1195" s="6"/>
      <c r="Z1195" s="6"/>
    </row>
    <row r="1196" spans="1:26" x14ac:dyDescent="0.25">
      <c r="A1196" s="6"/>
      <c r="B1196" s="6"/>
      <c r="C1196" s="6"/>
      <c r="D1196" s="6"/>
      <c r="E1196" s="6"/>
      <c r="F1196" s="6"/>
      <c r="G1196" s="6"/>
      <c r="H1196" s="6"/>
      <c r="I1196" s="6"/>
      <c r="J1196" s="6"/>
      <c r="K1196" s="6"/>
      <c r="L1196" s="6"/>
      <c r="M1196" s="6"/>
      <c r="N1196" s="6"/>
      <c r="O1196" s="6"/>
      <c r="P1196" s="6"/>
      <c r="Q1196" s="6"/>
      <c r="R1196" s="6"/>
      <c r="S1196" s="6"/>
      <c r="T1196" s="6"/>
      <c r="U1196" s="6"/>
      <c r="V1196" s="6"/>
      <c r="W1196" s="6"/>
      <c r="X1196" s="6"/>
      <c r="Y1196" s="6"/>
      <c r="Z1196" s="6"/>
    </row>
    <row r="1197" spans="1:26" x14ac:dyDescent="0.25">
      <c r="A1197" s="6"/>
      <c r="B1197" s="6"/>
      <c r="C1197" s="6"/>
      <c r="D1197" s="6"/>
      <c r="E1197" s="6"/>
      <c r="F1197" s="6"/>
      <c r="G1197" s="6"/>
      <c r="H1197" s="6"/>
      <c r="I1197" s="6"/>
      <c r="J1197" s="6"/>
      <c r="K1197" s="6"/>
      <c r="L1197" s="6"/>
      <c r="M1197" s="6"/>
      <c r="N1197" s="6"/>
      <c r="O1197" s="6"/>
      <c r="P1197" s="6"/>
      <c r="Q1197" s="6"/>
      <c r="R1197" s="6"/>
      <c r="S1197" s="6"/>
      <c r="T1197" s="6"/>
      <c r="U1197" s="6"/>
      <c r="V1197" s="6"/>
      <c r="W1197" s="6"/>
      <c r="X1197" s="6"/>
      <c r="Y1197" s="6"/>
      <c r="Z1197" s="6"/>
    </row>
    <row r="1198" spans="1:26" x14ac:dyDescent="0.25">
      <c r="A1198" s="6"/>
      <c r="B1198" s="6"/>
      <c r="C1198" s="6"/>
      <c r="D1198" s="6"/>
      <c r="E1198" s="6"/>
      <c r="F1198" s="6"/>
      <c r="G1198" s="6"/>
      <c r="H1198" s="6"/>
      <c r="I1198" s="6"/>
      <c r="J1198" s="6"/>
      <c r="K1198" s="6"/>
      <c r="L1198" s="6"/>
      <c r="M1198" s="6"/>
      <c r="N1198" s="6"/>
      <c r="O1198" s="6"/>
      <c r="P1198" s="6"/>
      <c r="Q1198" s="6"/>
      <c r="R1198" s="6"/>
      <c r="S1198" s="6"/>
      <c r="T1198" s="6"/>
      <c r="U1198" s="6"/>
      <c r="V1198" s="6"/>
      <c r="W1198" s="6"/>
      <c r="X1198" s="6"/>
      <c r="Y1198" s="6"/>
      <c r="Z1198" s="6"/>
    </row>
    <row r="1199" spans="1:26" x14ac:dyDescent="0.25">
      <c r="A1199" s="6"/>
      <c r="B1199" s="6"/>
      <c r="C1199" s="6"/>
      <c r="D1199" s="6"/>
      <c r="E1199" s="6"/>
      <c r="F1199" s="6"/>
      <c r="G1199" s="6"/>
      <c r="H1199" s="6"/>
      <c r="I1199" s="6"/>
      <c r="J1199" s="6"/>
      <c r="K1199" s="6"/>
      <c r="L1199" s="6"/>
      <c r="M1199" s="6"/>
      <c r="N1199" s="6"/>
      <c r="O1199" s="6"/>
      <c r="P1199" s="6"/>
      <c r="Q1199" s="6"/>
      <c r="R1199" s="6"/>
      <c r="S1199" s="6"/>
      <c r="T1199" s="6"/>
      <c r="U1199" s="6"/>
      <c r="V1199" s="6"/>
      <c r="W1199" s="6"/>
      <c r="X1199" s="6"/>
      <c r="Y1199" s="6"/>
      <c r="Z1199" s="6"/>
    </row>
    <row r="1200" spans="1:26" x14ac:dyDescent="0.25">
      <c r="A1200" s="6"/>
      <c r="B1200" s="6"/>
      <c r="C1200" s="6"/>
      <c r="D1200" s="6"/>
      <c r="E1200" s="6"/>
      <c r="F1200" s="6"/>
      <c r="G1200" s="6"/>
      <c r="H1200" s="6"/>
      <c r="I1200" s="6"/>
      <c r="J1200" s="6"/>
      <c r="K1200" s="6"/>
      <c r="L1200" s="6"/>
      <c r="M1200" s="6"/>
      <c r="N1200" s="6"/>
      <c r="O1200" s="6"/>
      <c r="P1200" s="6"/>
      <c r="Q1200" s="6"/>
      <c r="R1200" s="6"/>
      <c r="S1200" s="6"/>
      <c r="T1200" s="6"/>
      <c r="U1200" s="6"/>
      <c r="V1200" s="6"/>
      <c r="W1200" s="6"/>
      <c r="X1200" s="6"/>
      <c r="Y1200" s="6"/>
      <c r="Z1200" s="6"/>
    </row>
    <row r="1201" spans="1:26" x14ac:dyDescent="0.25">
      <c r="A1201" s="6"/>
      <c r="B1201" s="6"/>
      <c r="C1201" s="6"/>
      <c r="D1201" s="6"/>
      <c r="E1201" s="6"/>
      <c r="F1201" s="6"/>
      <c r="G1201" s="6"/>
      <c r="H1201" s="6"/>
      <c r="I1201" s="6"/>
      <c r="J1201" s="6"/>
      <c r="K1201" s="6"/>
      <c r="L1201" s="6"/>
      <c r="M1201" s="6"/>
      <c r="N1201" s="6"/>
      <c r="O1201" s="6"/>
      <c r="P1201" s="6"/>
      <c r="Q1201" s="6"/>
      <c r="R1201" s="6"/>
      <c r="S1201" s="6"/>
      <c r="T1201" s="6"/>
      <c r="U1201" s="6"/>
      <c r="V1201" s="6"/>
      <c r="W1201" s="6"/>
      <c r="X1201" s="6"/>
      <c r="Y1201" s="6"/>
      <c r="Z1201" s="6"/>
    </row>
    <row r="1202" spans="1:26" x14ac:dyDescent="0.25">
      <c r="A1202" s="6"/>
      <c r="B1202" s="6"/>
      <c r="C1202" s="6"/>
      <c r="D1202" s="6"/>
      <c r="E1202" s="6"/>
      <c r="F1202" s="6"/>
      <c r="G1202" s="6"/>
      <c r="H1202" s="6"/>
      <c r="I1202" s="6"/>
      <c r="J1202" s="6"/>
      <c r="K1202" s="6"/>
      <c r="L1202" s="6"/>
      <c r="M1202" s="6"/>
      <c r="N1202" s="6"/>
      <c r="O1202" s="6"/>
      <c r="P1202" s="6"/>
      <c r="Q1202" s="6"/>
      <c r="R1202" s="6"/>
      <c r="S1202" s="6"/>
      <c r="T1202" s="6"/>
      <c r="U1202" s="6"/>
      <c r="V1202" s="6"/>
      <c r="W1202" s="6"/>
      <c r="X1202" s="6"/>
      <c r="Y1202" s="6"/>
      <c r="Z1202" s="6"/>
    </row>
    <row r="1203" spans="1:26" x14ac:dyDescent="0.25">
      <c r="A1203" s="6"/>
      <c r="B1203" s="6"/>
      <c r="C1203" s="6"/>
      <c r="D1203" s="6"/>
      <c r="E1203" s="6"/>
      <c r="F1203" s="6"/>
      <c r="G1203" s="6"/>
      <c r="H1203" s="6"/>
      <c r="I1203" s="6"/>
      <c r="J1203" s="6"/>
      <c r="K1203" s="6"/>
      <c r="L1203" s="6"/>
      <c r="M1203" s="6"/>
      <c r="N1203" s="6"/>
      <c r="O1203" s="6"/>
      <c r="P1203" s="6"/>
      <c r="Q1203" s="6"/>
      <c r="R1203" s="6"/>
      <c r="S1203" s="6"/>
      <c r="T1203" s="6"/>
      <c r="U1203" s="6"/>
      <c r="V1203" s="6"/>
      <c r="W1203" s="6"/>
      <c r="X1203" s="6"/>
      <c r="Y1203" s="6"/>
      <c r="Z1203" s="6"/>
    </row>
    <row r="1204" spans="1:26" x14ac:dyDescent="0.25">
      <c r="A1204" s="6"/>
      <c r="B1204" s="6"/>
      <c r="C1204" s="6"/>
      <c r="D1204" s="6"/>
      <c r="E1204" s="6"/>
      <c r="F1204" s="6"/>
      <c r="G1204" s="6"/>
      <c r="H1204" s="6"/>
      <c r="I1204" s="6"/>
      <c r="J1204" s="6"/>
      <c r="K1204" s="6"/>
      <c r="L1204" s="6"/>
      <c r="M1204" s="6"/>
      <c r="N1204" s="6"/>
      <c r="O1204" s="6"/>
      <c r="P1204" s="6"/>
      <c r="Q1204" s="6"/>
      <c r="R1204" s="6"/>
      <c r="S1204" s="6"/>
      <c r="T1204" s="6"/>
      <c r="U1204" s="6"/>
      <c r="V1204" s="6"/>
      <c r="W1204" s="6"/>
      <c r="X1204" s="6"/>
      <c r="Y1204" s="6"/>
      <c r="Z1204" s="6"/>
    </row>
    <row r="1205" spans="1:26" x14ac:dyDescent="0.25">
      <c r="A1205" s="6"/>
      <c r="B1205" s="6"/>
      <c r="C1205" s="6"/>
      <c r="D1205" s="6"/>
      <c r="E1205" s="6"/>
      <c r="F1205" s="6"/>
      <c r="G1205" s="6"/>
      <c r="H1205" s="6"/>
      <c r="I1205" s="6"/>
      <c r="J1205" s="6"/>
      <c r="K1205" s="6"/>
      <c r="L1205" s="6"/>
      <c r="M1205" s="6"/>
      <c r="N1205" s="6"/>
      <c r="O1205" s="6"/>
      <c r="P1205" s="6"/>
      <c r="Q1205" s="6"/>
      <c r="R1205" s="6"/>
      <c r="S1205" s="6"/>
      <c r="T1205" s="6"/>
      <c r="U1205" s="6"/>
      <c r="V1205" s="6"/>
      <c r="W1205" s="6"/>
      <c r="X1205" s="6"/>
      <c r="Y1205" s="6"/>
      <c r="Z1205" s="6"/>
    </row>
    <row r="1206" spans="1:26" x14ac:dyDescent="0.25">
      <c r="A1206" s="6"/>
      <c r="B1206" s="6"/>
      <c r="C1206" s="6"/>
      <c r="D1206" s="6"/>
      <c r="E1206" s="6"/>
      <c r="F1206" s="6"/>
      <c r="G1206" s="6"/>
      <c r="H1206" s="6"/>
      <c r="I1206" s="6"/>
      <c r="J1206" s="6"/>
      <c r="K1206" s="6"/>
      <c r="L1206" s="6"/>
      <c r="M1206" s="6"/>
      <c r="N1206" s="6"/>
      <c r="O1206" s="6"/>
      <c r="P1206" s="6"/>
      <c r="Q1206" s="6"/>
      <c r="R1206" s="6"/>
      <c r="S1206" s="6"/>
      <c r="T1206" s="6"/>
      <c r="U1206" s="6"/>
      <c r="V1206" s="6"/>
      <c r="W1206" s="6"/>
      <c r="X1206" s="6"/>
      <c r="Y1206" s="6"/>
      <c r="Z1206" s="6"/>
    </row>
    <row r="1207" spans="1:26" x14ac:dyDescent="0.25">
      <c r="A1207" s="6"/>
      <c r="B1207" s="6"/>
      <c r="C1207" s="6"/>
      <c r="D1207" s="6"/>
      <c r="E1207" s="6"/>
      <c r="F1207" s="6"/>
      <c r="G1207" s="6"/>
      <c r="H1207" s="6"/>
      <c r="I1207" s="6"/>
      <c r="J1207" s="6"/>
      <c r="K1207" s="6"/>
      <c r="L1207" s="6"/>
      <c r="M1207" s="6"/>
      <c r="N1207" s="6"/>
      <c r="O1207" s="6"/>
      <c r="P1207" s="6"/>
      <c r="Q1207" s="6"/>
      <c r="R1207" s="6"/>
      <c r="S1207" s="6"/>
      <c r="T1207" s="6"/>
      <c r="U1207" s="6"/>
      <c r="V1207" s="6"/>
      <c r="W1207" s="6"/>
      <c r="X1207" s="6"/>
      <c r="Y1207" s="6"/>
      <c r="Z1207" s="6"/>
    </row>
    <row r="1208" spans="1:26" x14ac:dyDescent="0.25">
      <c r="A1208" s="6"/>
      <c r="B1208" s="6"/>
      <c r="C1208" s="6"/>
      <c r="D1208" s="6"/>
      <c r="E1208" s="6"/>
      <c r="F1208" s="6"/>
      <c r="G1208" s="6"/>
      <c r="H1208" s="6"/>
      <c r="I1208" s="6"/>
      <c r="J1208" s="6"/>
      <c r="K1208" s="6"/>
      <c r="L1208" s="6"/>
      <c r="M1208" s="6"/>
      <c r="N1208" s="6"/>
      <c r="O1208" s="6"/>
      <c r="P1208" s="6"/>
      <c r="Q1208" s="6"/>
      <c r="R1208" s="6"/>
      <c r="S1208" s="6"/>
      <c r="T1208" s="6"/>
      <c r="U1208" s="6"/>
      <c r="V1208" s="6"/>
      <c r="W1208" s="6"/>
      <c r="X1208" s="6"/>
      <c r="Y1208" s="6"/>
      <c r="Z1208" s="6"/>
    </row>
    <row r="1209" spans="1:26" x14ac:dyDescent="0.25">
      <c r="A1209" s="6"/>
      <c r="B1209" s="6"/>
      <c r="C1209" s="6"/>
      <c r="D1209" s="6"/>
      <c r="E1209" s="6"/>
      <c r="F1209" s="6"/>
      <c r="G1209" s="6"/>
      <c r="H1209" s="6"/>
      <c r="I1209" s="6"/>
      <c r="J1209" s="6"/>
      <c r="K1209" s="6"/>
      <c r="L1209" s="6"/>
      <c r="M1209" s="6"/>
      <c r="N1209" s="6"/>
      <c r="O1209" s="6"/>
      <c r="P1209" s="6"/>
      <c r="Q1209" s="6"/>
      <c r="R1209" s="6"/>
      <c r="S1209" s="6"/>
      <c r="T1209" s="6"/>
      <c r="U1209" s="6"/>
      <c r="V1209" s="6"/>
      <c r="W1209" s="6"/>
      <c r="X1209" s="6"/>
      <c r="Y1209" s="6"/>
      <c r="Z1209" s="6"/>
    </row>
    <row r="1210" spans="1:26" x14ac:dyDescent="0.25">
      <c r="A1210" s="6"/>
      <c r="B1210" s="6"/>
      <c r="C1210" s="6"/>
      <c r="D1210" s="6"/>
      <c r="E1210" s="6"/>
      <c r="F1210" s="6"/>
      <c r="G1210" s="6"/>
      <c r="H1210" s="6"/>
      <c r="I1210" s="6"/>
      <c r="J1210" s="6"/>
      <c r="K1210" s="6"/>
      <c r="L1210" s="6"/>
      <c r="M1210" s="6"/>
      <c r="N1210" s="6"/>
      <c r="O1210" s="6"/>
      <c r="P1210" s="6"/>
      <c r="Q1210" s="6"/>
      <c r="R1210" s="6"/>
      <c r="S1210" s="6"/>
      <c r="T1210" s="6"/>
      <c r="U1210" s="6"/>
      <c r="V1210" s="6"/>
      <c r="W1210" s="6"/>
      <c r="X1210" s="6"/>
      <c r="Y1210" s="6"/>
      <c r="Z1210" s="6"/>
    </row>
    <row r="1211" spans="1:26" x14ac:dyDescent="0.25">
      <c r="A1211" s="6"/>
      <c r="B1211" s="6"/>
      <c r="C1211" s="6"/>
      <c r="D1211" s="6"/>
      <c r="E1211" s="6"/>
      <c r="F1211" s="6"/>
      <c r="G1211" s="6"/>
      <c r="H1211" s="6"/>
      <c r="I1211" s="6"/>
      <c r="J1211" s="6"/>
      <c r="K1211" s="6"/>
      <c r="L1211" s="6"/>
      <c r="M1211" s="6"/>
      <c r="N1211" s="6"/>
      <c r="O1211" s="6"/>
      <c r="P1211" s="6"/>
      <c r="Q1211" s="6"/>
      <c r="R1211" s="6"/>
      <c r="S1211" s="6"/>
      <c r="T1211" s="6"/>
      <c r="U1211" s="6"/>
      <c r="V1211" s="6"/>
      <c r="W1211" s="6"/>
      <c r="X1211" s="6"/>
      <c r="Y1211" s="6"/>
      <c r="Z1211" s="6"/>
    </row>
    <row r="1212" spans="1:26" x14ac:dyDescent="0.25">
      <c r="A1212" s="6"/>
      <c r="B1212" s="6"/>
      <c r="C1212" s="6"/>
      <c r="D1212" s="6"/>
      <c r="E1212" s="6"/>
      <c r="F1212" s="6"/>
      <c r="G1212" s="6"/>
      <c r="H1212" s="6"/>
      <c r="I1212" s="6"/>
      <c r="J1212" s="6"/>
      <c r="K1212" s="6"/>
      <c r="L1212" s="6"/>
      <c r="M1212" s="6"/>
      <c r="N1212" s="6"/>
      <c r="O1212" s="6"/>
      <c r="P1212" s="6"/>
      <c r="Q1212" s="6"/>
      <c r="R1212" s="6"/>
      <c r="S1212" s="6"/>
      <c r="T1212" s="6"/>
      <c r="U1212" s="6"/>
      <c r="V1212" s="6"/>
      <c r="W1212" s="6"/>
      <c r="X1212" s="6"/>
      <c r="Y1212" s="6"/>
      <c r="Z1212" s="6"/>
    </row>
    <row r="1213" spans="1:26" x14ac:dyDescent="0.25">
      <c r="A1213" s="6"/>
      <c r="B1213" s="6"/>
      <c r="C1213" s="6"/>
      <c r="D1213" s="6"/>
      <c r="E1213" s="6"/>
      <c r="F1213" s="6"/>
      <c r="G1213" s="6"/>
      <c r="H1213" s="6"/>
      <c r="I1213" s="6"/>
      <c r="J1213" s="6"/>
      <c r="K1213" s="6"/>
      <c r="L1213" s="6"/>
      <c r="M1213" s="6"/>
      <c r="N1213" s="6"/>
      <c r="O1213" s="6"/>
      <c r="P1213" s="6"/>
      <c r="Q1213" s="6"/>
      <c r="R1213" s="6"/>
      <c r="S1213" s="6"/>
      <c r="T1213" s="6"/>
      <c r="U1213" s="6"/>
      <c r="V1213" s="6"/>
      <c r="W1213" s="6"/>
      <c r="X1213" s="6"/>
      <c r="Y1213" s="6"/>
      <c r="Z1213" s="6"/>
    </row>
    <row r="1214" spans="1:26" x14ac:dyDescent="0.25">
      <c r="A1214" s="6"/>
      <c r="B1214" s="6"/>
      <c r="C1214" s="6"/>
      <c r="D1214" s="6"/>
      <c r="E1214" s="6"/>
      <c r="F1214" s="6"/>
      <c r="G1214" s="6"/>
      <c r="H1214" s="6"/>
      <c r="I1214" s="6"/>
      <c r="J1214" s="6"/>
      <c r="K1214" s="6"/>
      <c r="L1214" s="6"/>
      <c r="M1214" s="6"/>
      <c r="N1214" s="6"/>
      <c r="O1214" s="6"/>
      <c r="P1214" s="6"/>
      <c r="Q1214" s="6"/>
      <c r="R1214" s="6"/>
      <c r="S1214" s="6"/>
      <c r="T1214" s="6"/>
      <c r="U1214" s="6"/>
      <c r="V1214" s="6"/>
      <c r="W1214" s="6"/>
      <c r="X1214" s="6"/>
      <c r="Y1214" s="6"/>
      <c r="Z1214" s="6"/>
    </row>
    <row r="1215" spans="1:26" x14ac:dyDescent="0.25">
      <c r="A1215" s="6"/>
      <c r="B1215" s="6"/>
      <c r="C1215" s="6"/>
      <c r="D1215" s="6"/>
      <c r="E1215" s="6"/>
      <c r="F1215" s="6"/>
      <c r="G1215" s="6"/>
      <c r="H1215" s="6"/>
      <c r="I1215" s="6"/>
      <c r="J1215" s="6"/>
      <c r="K1215" s="6"/>
      <c r="L1215" s="6"/>
      <c r="M1215" s="6"/>
      <c r="N1215" s="6"/>
      <c r="O1215" s="6"/>
      <c r="P1215" s="6"/>
      <c r="Q1215" s="6"/>
      <c r="R1215" s="6"/>
      <c r="S1215" s="6"/>
      <c r="T1215" s="6"/>
      <c r="U1215" s="6"/>
      <c r="V1215" s="6"/>
      <c r="W1215" s="6"/>
      <c r="X1215" s="6"/>
      <c r="Y1215" s="6"/>
      <c r="Z1215" s="6"/>
    </row>
    <row r="1216" spans="1:26" x14ac:dyDescent="0.25">
      <c r="A1216" s="6"/>
      <c r="B1216" s="6"/>
      <c r="C1216" s="6"/>
      <c r="D1216" s="6"/>
      <c r="E1216" s="6"/>
      <c r="F1216" s="6"/>
      <c r="G1216" s="6"/>
      <c r="H1216" s="6"/>
      <c r="I1216" s="6"/>
      <c r="J1216" s="6"/>
      <c r="K1216" s="6"/>
      <c r="L1216" s="6"/>
      <c r="M1216" s="6"/>
      <c r="N1216" s="6"/>
      <c r="O1216" s="6"/>
      <c r="P1216" s="6"/>
      <c r="Q1216" s="6"/>
      <c r="R1216" s="6"/>
      <c r="S1216" s="6"/>
      <c r="T1216" s="6"/>
      <c r="U1216" s="6"/>
      <c r="V1216" s="6"/>
      <c r="W1216" s="6"/>
      <c r="X1216" s="6"/>
      <c r="Y1216" s="6"/>
      <c r="Z1216" s="6"/>
    </row>
    <row r="1217" spans="1:26" x14ac:dyDescent="0.25">
      <c r="A1217" s="6"/>
      <c r="B1217" s="6"/>
      <c r="C1217" s="6"/>
      <c r="D1217" s="6"/>
      <c r="E1217" s="6"/>
      <c r="F1217" s="6"/>
      <c r="G1217" s="6"/>
      <c r="H1217" s="6"/>
      <c r="I1217" s="6"/>
      <c r="J1217" s="6"/>
      <c r="K1217" s="6"/>
      <c r="L1217" s="6"/>
      <c r="M1217" s="6"/>
      <c r="N1217" s="6"/>
      <c r="O1217" s="6"/>
      <c r="P1217" s="6"/>
      <c r="Q1217" s="6"/>
      <c r="R1217" s="6"/>
      <c r="S1217" s="6"/>
      <c r="T1217" s="6"/>
      <c r="U1217" s="6"/>
      <c r="V1217" s="6"/>
      <c r="W1217" s="6"/>
      <c r="X1217" s="6"/>
      <c r="Y1217" s="6"/>
      <c r="Z1217" s="6"/>
    </row>
    <row r="1218" spans="1:26" x14ac:dyDescent="0.25">
      <c r="A1218" s="6"/>
      <c r="B1218" s="6"/>
      <c r="C1218" s="6"/>
      <c r="D1218" s="6"/>
      <c r="E1218" s="6"/>
      <c r="F1218" s="6"/>
      <c r="G1218" s="6"/>
      <c r="H1218" s="6"/>
      <c r="I1218" s="6"/>
      <c r="J1218" s="6"/>
      <c r="K1218" s="6"/>
      <c r="L1218" s="6"/>
      <c r="M1218" s="6"/>
      <c r="N1218" s="6"/>
      <c r="O1218" s="6"/>
      <c r="P1218" s="6"/>
      <c r="Q1218" s="6"/>
      <c r="R1218" s="6"/>
      <c r="S1218" s="6"/>
      <c r="T1218" s="6"/>
      <c r="U1218" s="6"/>
      <c r="V1218" s="6"/>
      <c r="W1218" s="6"/>
      <c r="X1218" s="6"/>
      <c r="Y1218" s="6"/>
      <c r="Z1218" s="6"/>
    </row>
    <row r="1219" spans="1:26" x14ac:dyDescent="0.25">
      <c r="A1219" s="6"/>
      <c r="B1219" s="6"/>
      <c r="C1219" s="6"/>
      <c r="D1219" s="6"/>
      <c r="E1219" s="6"/>
      <c r="F1219" s="6"/>
      <c r="G1219" s="6"/>
      <c r="H1219" s="6"/>
      <c r="I1219" s="6"/>
      <c r="J1219" s="6"/>
      <c r="K1219" s="6"/>
      <c r="L1219" s="6"/>
      <c r="M1219" s="6"/>
      <c r="N1219" s="6"/>
      <c r="O1219" s="6"/>
      <c r="P1219" s="6"/>
      <c r="Q1219" s="6"/>
      <c r="R1219" s="6"/>
      <c r="S1219" s="6"/>
      <c r="T1219" s="6"/>
      <c r="U1219" s="6"/>
      <c r="V1219" s="6"/>
      <c r="W1219" s="6"/>
      <c r="X1219" s="6"/>
      <c r="Y1219" s="6"/>
      <c r="Z1219" s="6"/>
    </row>
    <row r="1220" spans="1:26" x14ac:dyDescent="0.25">
      <c r="A1220" s="6"/>
      <c r="B1220" s="6"/>
      <c r="C1220" s="6"/>
      <c r="D1220" s="6"/>
      <c r="E1220" s="6"/>
      <c r="F1220" s="6"/>
      <c r="G1220" s="6"/>
      <c r="H1220" s="6"/>
      <c r="I1220" s="6"/>
      <c r="J1220" s="6"/>
      <c r="K1220" s="6"/>
      <c r="L1220" s="6"/>
      <c r="M1220" s="6"/>
      <c r="N1220" s="6"/>
      <c r="O1220" s="6"/>
      <c r="P1220" s="6"/>
      <c r="Q1220" s="6"/>
      <c r="R1220" s="6"/>
      <c r="S1220" s="6"/>
      <c r="T1220" s="6"/>
      <c r="U1220" s="6"/>
      <c r="V1220" s="6"/>
      <c r="W1220" s="6"/>
      <c r="X1220" s="6"/>
      <c r="Y1220" s="6"/>
      <c r="Z1220" s="6"/>
    </row>
    <row r="1221" spans="1:26" x14ac:dyDescent="0.25">
      <c r="A1221" s="6"/>
      <c r="B1221" s="6"/>
      <c r="C1221" s="6"/>
      <c r="D1221" s="6"/>
      <c r="E1221" s="6"/>
      <c r="F1221" s="6"/>
      <c r="G1221" s="6"/>
      <c r="H1221" s="6"/>
      <c r="I1221" s="6"/>
      <c r="J1221" s="6"/>
      <c r="K1221" s="6"/>
      <c r="L1221" s="6"/>
      <c r="M1221" s="6"/>
      <c r="N1221" s="6"/>
      <c r="O1221" s="6"/>
      <c r="P1221" s="6"/>
      <c r="Q1221" s="6"/>
      <c r="R1221" s="6"/>
      <c r="S1221" s="6"/>
      <c r="T1221" s="6"/>
      <c r="U1221" s="6"/>
      <c r="V1221" s="6"/>
      <c r="W1221" s="6"/>
      <c r="X1221" s="6"/>
      <c r="Y1221" s="6"/>
      <c r="Z1221" s="6"/>
    </row>
    <row r="1222" spans="1:26" x14ac:dyDescent="0.25">
      <c r="A1222" s="6"/>
      <c r="B1222" s="6"/>
      <c r="C1222" s="6"/>
      <c r="D1222" s="6"/>
      <c r="E1222" s="6"/>
      <c r="F1222" s="6"/>
      <c r="G1222" s="6"/>
      <c r="H1222" s="6"/>
      <c r="I1222" s="6"/>
      <c r="J1222" s="6"/>
      <c r="K1222" s="6"/>
      <c r="L1222" s="6"/>
      <c r="M1222" s="6"/>
      <c r="N1222" s="6"/>
      <c r="O1222" s="6"/>
      <c r="P1222" s="6"/>
      <c r="Q1222" s="6"/>
      <c r="R1222" s="6"/>
      <c r="S1222" s="6"/>
      <c r="T1222" s="6"/>
      <c r="U1222" s="6"/>
      <c r="V1222" s="6"/>
      <c r="W1222" s="6"/>
      <c r="X1222" s="6"/>
      <c r="Y1222" s="6"/>
      <c r="Z1222" s="6"/>
    </row>
    <row r="1223" spans="1:26" x14ac:dyDescent="0.25">
      <c r="A1223" s="6"/>
      <c r="B1223" s="6"/>
      <c r="C1223" s="6"/>
      <c r="D1223" s="6"/>
      <c r="E1223" s="6"/>
      <c r="F1223" s="6"/>
      <c r="G1223" s="6"/>
      <c r="H1223" s="6"/>
      <c r="I1223" s="6"/>
      <c r="J1223" s="6"/>
      <c r="K1223" s="6"/>
      <c r="L1223" s="6"/>
      <c r="M1223" s="6"/>
      <c r="N1223" s="6"/>
      <c r="O1223" s="6"/>
      <c r="P1223" s="6"/>
      <c r="Q1223" s="6"/>
      <c r="R1223" s="6"/>
      <c r="S1223" s="6"/>
      <c r="T1223" s="6"/>
      <c r="U1223" s="6"/>
      <c r="V1223" s="6"/>
      <c r="W1223" s="6"/>
      <c r="X1223" s="6"/>
      <c r="Y1223" s="6"/>
      <c r="Z1223" s="6"/>
    </row>
    <row r="1224" spans="1:26" x14ac:dyDescent="0.25">
      <c r="A1224" s="6"/>
      <c r="B1224" s="6"/>
      <c r="C1224" s="6"/>
      <c r="D1224" s="6"/>
      <c r="E1224" s="6"/>
      <c r="F1224" s="6"/>
      <c r="G1224" s="6"/>
      <c r="H1224" s="6"/>
      <c r="I1224" s="6"/>
      <c r="J1224" s="6"/>
      <c r="K1224" s="6"/>
      <c r="L1224" s="6"/>
      <c r="M1224" s="6"/>
      <c r="N1224" s="6"/>
      <c r="O1224" s="6"/>
      <c r="P1224" s="6"/>
      <c r="Q1224" s="6"/>
      <c r="R1224" s="6"/>
      <c r="S1224" s="6"/>
      <c r="T1224" s="6"/>
      <c r="U1224" s="6"/>
      <c r="V1224" s="6"/>
      <c r="W1224" s="6"/>
      <c r="X1224" s="6"/>
      <c r="Y1224" s="6"/>
      <c r="Z1224" s="6"/>
    </row>
    <row r="1225" spans="1:26" x14ac:dyDescent="0.25">
      <c r="A1225" s="6"/>
      <c r="B1225" s="6"/>
      <c r="C1225" s="6"/>
      <c r="D1225" s="6"/>
      <c r="E1225" s="6"/>
      <c r="F1225" s="6"/>
      <c r="G1225" s="6"/>
      <c r="H1225" s="6"/>
      <c r="I1225" s="6"/>
      <c r="J1225" s="6"/>
      <c r="K1225" s="6"/>
      <c r="L1225" s="6"/>
      <c r="M1225" s="6"/>
      <c r="N1225" s="6"/>
      <c r="O1225" s="6"/>
      <c r="P1225" s="6"/>
      <c r="Q1225" s="6"/>
      <c r="R1225" s="6"/>
      <c r="S1225" s="6"/>
      <c r="T1225" s="6"/>
      <c r="U1225" s="6"/>
      <c r="V1225" s="6"/>
      <c r="W1225" s="6"/>
      <c r="X1225" s="6"/>
      <c r="Y1225" s="6"/>
      <c r="Z1225" s="6"/>
    </row>
    <row r="1226" spans="1:26" x14ac:dyDescent="0.25">
      <c r="A1226" s="6"/>
      <c r="B1226" s="6"/>
      <c r="C1226" s="6"/>
      <c r="D1226" s="6"/>
      <c r="E1226" s="6"/>
      <c r="F1226" s="6"/>
      <c r="G1226" s="6"/>
      <c r="H1226" s="6"/>
      <c r="I1226" s="6"/>
      <c r="J1226" s="6"/>
      <c r="K1226" s="6"/>
      <c r="L1226" s="6"/>
      <c r="M1226" s="6"/>
      <c r="N1226" s="6"/>
      <c r="O1226" s="6"/>
      <c r="P1226" s="6"/>
      <c r="Q1226" s="6"/>
      <c r="R1226" s="6"/>
      <c r="S1226" s="6"/>
      <c r="T1226" s="6"/>
      <c r="U1226" s="6"/>
      <c r="V1226" s="6"/>
      <c r="W1226" s="6"/>
      <c r="X1226" s="6"/>
      <c r="Y1226" s="6"/>
      <c r="Z1226" s="6"/>
    </row>
    <row r="1227" spans="1:26" x14ac:dyDescent="0.25">
      <c r="A1227" s="6"/>
      <c r="B1227" s="6"/>
      <c r="C1227" s="6"/>
      <c r="D1227" s="6"/>
      <c r="E1227" s="6"/>
      <c r="F1227" s="6"/>
      <c r="G1227" s="6"/>
      <c r="H1227" s="6"/>
      <c r="I1227" s="6"/>
      <c r="J1227" s="6"/>
      <c r="K1227" s="6"/>
      <c r="L1227" s="6"/>
      <c r="M1227" s="6"/>
      <c r="N1227" s="6"/>
      <c r="O1227" s="6"/>
      <c r="P1227" s="6"/>
      <c r="Q1227" s="6"/>
      <c r="R1227" s="6"/>
      <c r="S1227" s="6"/>
      <c r="T1227" s="6"/>
      <c r="U1227" s="6"/>
      <c r="V1227" s="6"/>
      <c r="W1227" s="6"/>
      <c r="X1227" s="6"/>
      <c r="Y1227" s="6"/>
      <c r="Z1227" s="6"/>
    </row>
    <row r="1228" spans="1:26" x14ac:dyDescent="0.25">
      <c r="A1228" s="6"/>
      <c r="B1228" s="6"/>
      <c r="C1228" s="6"/>
      <c r="D1228" s="6"/>
      <c r="E1228" s="6"/>
      <c r="F1228" s="6"/>
      <c r="G1228" s="6"/>
      <c r="H1228" s="6"/>
      <c r="I1228" s="6"/>
      <c r="J1228" s="6"/>
      <c r="K1228" s="6"/>
      <c r="L1228" s="6"/>
      <c r="M1228" s="6"/>
      <c r="N1228" s="6"/>
      <c r="O1228" s="6"/>
      <c r="P1228" s="6"/>
      <c r="Q1228" s="6"/>
      <c r="R1228" s="6"/>
      <c r="S1228" s="6"/>
      <c r="T1228" s="6"/>
      <c r="U1228" s="6"/>
      <c r="V1228" s="6"/>
      <c r="W1228" s="6"/>
      <c r="X1228" s="6"/>
      <c r="Y1228" s="6"/>
      <c r="Z1228" s="6"/>
    </row>
    <row r="1229" spans="1:26" x14ac:dyDescent="0.25">
      <c r="A1229" s="6"/>
      <c r="B1229" s="6"/>
      <c r="C1229" s="6"/>
      <c r="D1229" s="6"/>
      <c r="E1229" s="6"/>
      <c r="F1229" s="6"/>
      <c r="G1229" s="6"/>
      <c r="H1229" s="6"/>
      <c r="I1229" s="6"/>
      <c r="J1229" s="6"/>
      <c r="K1229" s="6"/>
      <c r="L1229" s="6"/>
      <c r="M1229" s="6"/>
      <c r="N1229" s="6"/>
      <c r="O1229" s="6"/>
      <c r="P1229" s="6"/>
      <c r="Q1229" s="6"/>
      <c r="R1229" s="6"/>
      <c r="S1229" s="6"/>
      <c r="T1229" s="6"/>
      <c r="U1229" s="6"/>
      <c r="V1229" s="6"/>
      <c r="W1229" s="6"/>
      <c r="X1229" s="6"/>
      <c r="Y1229" s="6"/>
      <c r="Z1229" s="6"/>
    </row>
    <row r="1230" spans="1:26" x14ac:dyDescent="0.25">
      <c r="A1230" s="6"/>
      <c r="B1230" s="6"/>
      <c r="C1230" s="6"/>
      <c r="D1230" s="6"/>
      <c r="E1230" s="6"/>
      <c r="F1230" s="6"/>
      <c r="G1230" s="6"/>
      <c r="H1230" s="6"/>
      <c r="I1230" s="6"/>
      <c r="J1230" s="6"/>
      <c r="K1230" s="6"/>
      <c r="L1230" s="6"/>
      <c r="M1230" s="6"/>
      <c r="N1230" s="6"/>
      <c r="O1230" s="6"/>
      <c r="P1230" s="6"/>
      <c r="Q1230" s="6"/>
      <c r="R1230" s="6"/>
      <c r="S1230" s="6"/>
      <c r="T1230" s="6"/>
      <c r="U1230" s="6"/>
      <c r="V1230" s="6"/>
      <c r="W1230" s="6"/>
      <c r="X1230" s="6"/>
      <c r="Y1230" s="6"/>
      <c r="Z1230" s="6"/>
    </row>
    <row r="1231" spans="1:26" x14ac:dyDescent="0.25">
      <c r="A1231" s="6"/>
      <c r="B1231" s="6"/>
      <c r="C1231" s="6"/>
      <c r="D1231" s="6"/>
      <c r="E1231" s="6"/>
      <c r="F1231" s="6"/>
      <c r="G1231" s="6"/>
      <c r="H1231" s="6"/>
      <c r="I1231" s="6"/>
      <c r="J1231" s="6"/>
      <c r="K1231" s="6"/>
      <c r="L1231" s="6"/>
      <c r="M1231" s="6"/>
      <c r="N1231" s="6"/>
      <c r="O1231" s="6"/>
      <c r="P1231" s="6"/>
      <c r="Q1231" s="6"/>
      <c r="R1231" s="6"/>
      <c r="S1231" s="6"/>
      <c r="T1231" s="6"/>
      <c r="U1231" s="6"/>
      <c r="V1231" s="6"/>
      <c r="W1231" s="6"/>
      <c r="X1231" s="6"/>
      <c r="Y1231" s="6"/>
      <c r="Z1231" s="6"/>
    </row>
    <row r="1232" spans="1:26" x14ac:dyDescent="0.25">
      <c r="A1232" s="6"/>
      <c r="B1232" s="6"/>
      <c r="C1232" s="6"/>
      <c r="D1232" s="6"/>
      <c r="E1232" s="6"/>
      <c r="F1232" s="6"/>
      <c r="G1232" s="6"/>
      <c r="H1232" s="6"/>
      <c r="I1232" s="6"/>
      <c r="J1232" s="6"/>
      <c r="K1232" s="6"/>
      <c r="L1232" s="6"/>
      <c r="M1232" s="6"/>
      <c r="N1232" s="6"/>
      <c r="O1232" s="6"/>
      <c r="P1232" s="6"/>
      <c r="Q1232" s="6"/>
      <c r="R1232" s="6"/>
      <c r="S1232" s="6"/>
      <c r="T1232" s="6"/>
      <c r="U1232" s="6"/>
      <c r="V1232" s="6"/>
      <c r="W1232" s="6"/>
      <c r="X1232" s="6"/>
      <c r="Y1232" s="6"/>
      <c r="Z1232" s="6"/>
    </row>
    <row r="1233" spans="1:26" x14ac:dyDescent="0.25">
      <c r="A1233" s="6"/>
      <c r="B1233" s="6"/>
      <c r="C1233" s="6"/>
      <c r="D1233" s="6"/>
      <c r="E1233" s="6"/>
      <c r="F1233" s="6"/>
      <c r="G1233" s="6"/>
      <c r="H1233" s="6"/>
      <c r="I1233" s="6"/>
      <c r="J1233" s="6"/>
      <c r="K1233" s="6"/>
      <c r="L1233" s="6"/>
      <c r="M1233" s="6"/>
      <c r="N1233" s="6"/>
      <c r="O1233" s="6"/>
      <c r="P1233" s="6"/>
      <c r="Q1233" s="6"/>
      <c r="R1233" s="6"/>
      <c r="S1233" s="6"/>
      <c r="T1233" s="6"/>
      <c r="U1233" s="6"/>
      <c r="V1233" s="6"/>
      <c r="W1233" s="6"/>
      <c r="X1233" s="6"/>
      <c r="Y1233" s="6"/>
      <c r="Z1233" s="6"/>
    </row>
    <row r="1234" spans="1:26" x14ac:dyDescent="0.25">
      <c r="A1234" s="6"/>
      <c r="B1234" s="6"/>
      <c r="C1234" s="6"/>
      <c r="D1234" s="6"/>
      <c r="E1234" s="6"/>
      <c r="F1234" s="6"/>
      <c r="G1234" s="6"/>
      <c r="H1234" s="6"/>
      <c r="I1234" s="6"/>
      <c r="J1234" s="6"/>
      <c r="K1234" s="6"/>
      <c r="L1234" s="6"/>
      <c r="M1234" s="6"/>
      <c r="N1234" s="6"/>
      <c r="O1234" s="6"/>
      <c r="P1234" s="6"/>
      <c r="Q1234" s="6"/>
      <c r="R1234" s="6"/>
      <c r="S1234" s="6"/>
      <c r="T1234" s="6"/>
      <c r="U1234" s="6"/>
      <c r="V1234" s="6"/>
      <c r="W1234" s="6"/>
      <c r="X1234" s="6"/>
      <c r="Y1234" s="6"/>
      <c r="Z1234" s="6"/>
    </row>
    <row r="1235" spans="1:26" x14ac:dyDescent="0.25">
      <c r="A1235" s="6"/>
      <c r="B1235" s="6"/>
      <c r="C1235" s="6"/>
      <c r="D1235" s="6"/>
      <c r="E1235" s="6"/>
      <c r="F1235" s="6"/>
      <c r="G1235" s="6"/>
      <c r="H1235" s="6"/>
      <c r="I1235" s="6"/>
      <c r="J1235" s="6"/>
      <c r="K1235" s="6"/>
      <c r="L1235" s="6"/>
      <c r="M1235" s="6"/>
      <c r="N1235" s="6"/>
      <c r="O1235" s="6"/>
      <c r="P1235" s="6"/>
      <c r="Q1235" s="6"/>
      <c r="R1235" s="6"/>
      <c r="S1235" s="6"/>
      <c r="T1235" s="6"/>
      <c r="U1235" s="6"/>
      <c r="V1235" s="6"/>
      <c r="W1235" s="6"/>
      <c r="X1235" s="6"/>
      <c r="Y1235" s="6"/>
      <c r="Z1235" s="6"/>
    </row>
    <row r="1236" spans="1:26" x14ac:dyDescent="0.25">
      <c r="A1236" s="6"/>
      <c r="B1236" s="6"/>
      <c r="C1236" s="6"/>
      <c r="D1236" s="6"/>
      <c r="E1236" s="6"/>
      <c r="F1236" s="6"/>
      <c r="G1236" s="6"/>
      <c r="H1236" s="6"/>
      <c r="I1236" s="6"/>
      <c r="J1236" s="6"/>
      <c r="K1236" s="6"/>
      <c r="L1236" s="6"/>
      <c r="M1236" s="6"/>
      <c r="N1236" s="6"/>
      <c r="O1236" s="6"/>
      <c r="P1236" s="6"/>
      <c r="Q1236" s="6"/>
      <c r="R1236" s="6"/>
      <c r="S1236" s="6"/>
      <c r="T1236" s="6"/>
      <c r="U1236" s="6"/>
      <c r="V1236" s="6"/>
      <c r="W1236" s="6"/>
      <c r="X1236" s="6"/>
      <c r="Y1236" s="6"/>
      <c r="Z1236" s="6"/>
    </row>
    <row r="1237" spans="1:26" x14ac:dyDescent="0.25">
      <c r="A1237" s="6"/>
      <c r="B1237" s="6"/>
      <c r="C1237" s="6"/>
      <c r="D1237" s="6"/>
      <c r="E1237" s="6"/>
      <c r="F1237" s="6"/>
      <c r="G1237" s="6"/>
      <c r="H1237" s="6"/>
      <c r="I1237" s="6"/>
      <c r="J1237" s="6"/>
      <c r="K1237" s="6"/>
      <c r="L1237" s="6"/>
      <c r="M1237" s="6"/>
      <c r="N1237" s="6"/>
      <c r="O1237" s="6"/>
      <c r="P1237" s="6"/>
      <c r="Q1237" s="6"/>
      <c r="R1237" s="6"/>
      <c r="S1237" s="6"/>
      <c r="T1237" s="6"/>
      <c r="U1237" s="6"/>
      <c r="V1237" s="6"/>
      <c r="W1237" s="6"/>
      <c r="X1237" s="6"/>
      <c r="Y1237" s="6"/>
      <c r="Z1237" s="6"/>
    </row>
    <row r="1238" spans="1:26" x14ac:dyDescent="0.25">
      <c r="A1238" s="6"/>
      <c r="B1238" s="6"/>
      <c r="C1238" s="6"/>
      <c r="D1238" s="6"/>
      <c r="E1238" s="6"/>
      <c r="F1238" s="6"/>
      <c r="G1238" s="6"/>
      <c r="H1238" s="6"/>
      <c r="I1238" s="6"/>
      <c r="J1238" s="6"/>
      <c r="K1238" s="6"/>
      <c r="L1238" s="6"/>
      <c r="M1238" s="6"/>
      <c r="N1238" s="6"/>
      <c r="O1238" s="6"/>
      <c r="P1238" s="6"/>
      <c r="Q1238" s="6"/>
      <c r="R1238" s="6"/>
      <c r="S1238" s="6"/>
      <c r="T1238" s="6"/>
      <c r="U1238" s="6"/>
      <c r="V1238" s="6"/>
      <c r="W1238" s="6"/>
      <c r="X1238" s="6"/>
      <c r="Y1238" s="6"/>
      <c r="Z1238" s="6"/>
    </row>
    <row r="1239" spans="1:26" x14ac:dyDescent="0.25">
      <c r="A1239" s="6"/>
      <c r="B1239" s="6"/>
      <c r="C1239" s="6"/>
      <c r="D1239" s="6"/>
      <c r="E1239" s="6"/>
      <c r="F1239" s="6"/>
      <c r="G1239" s="6"/>
      <c r="H1239" s="6"/>
      <c r="I1239" s="6"/>
      <c r="J1239" s="6"/>
      <c r="K1239" s="6"/>
      <c r="L1239" s="6"/>
      <c r="M1239" s="6"/>
      <c r="N1239" s="6"/>
      <c r="O1239" s="6"/>
      <c r="P1239" s="6"/>
      <c r="Q1239" s="6"/>
      <c r="R1239" s="6"/>
      <c r="S1239" s="6"/>
      <c r="T1239" s="6"/>
      <c r="U1239" s="6"/>
      <c r="V1239" s="6"/>
      <c r="W1239" s="6"/>
      <c r="X1239" s="6"/>
      <c r="Y1239" s="6"/>
      <c r="Z1239" s="6"/>
    </row>
    <row r="1240" spans="1:26" x14ac:dyDescent="0.25">
      <c r="A1240" s="6"/>
      <c r="B1240" s="6"/>
      <c r="C1240" s="6"/>
      <c r="D1240" s="6"/>
      <c r="E1240" s="6"/>
      <c r="F1240" s="6"/>
      <c r="G1240" s="6"/>
      <c r="H1240" s="6"/>
      <c r="I1240" s="6"/>
      <c r="J1240" s="6"/>
      <c r="K1240" s="6"/>
      <c r="L1240" s="6"/>
      <c r="M1240" s="6"/>
      <c r="N1240" s="6"/>
      <c r="O1240" s="6"/>
      <c r="P1240" s="6"/>
      <c r="Q1240" s="6"/>
      <c r="R1240" s="6"/>
      <c r="S1240" s="6"/>
      <c r="T1240" s="6"/>
      <c r="U1240" s="6"/>
      <c r="V1240" s="6"/>
      <c r="W1240" s="6"/>
      <c r="X1240" s="6"/>
      <c r="Y1240" s="6"/>
      <c r="Z1240" s="6"/>
    </row>
    <row r="1241" spans="1:26" x14ac:dyDescent="0.25">
      <c r="A1241" s="6"/>
      <c r="B1241" s="6"/>
      <c r="C1241" s="6"/>
      <c r="D1241" s="6"/>
      <c r="E1241" s="6"/>
      <c r="F1241" s="6"/>
      <c r="G1241" s="6"/>
      <c r="H1241" s="6"/>
      <c r="I1241" s="6"/>
      <c r="J1241" s="6"/>
      <c r="K1241" s="6"/>
      <c r="L1241" s="6"/>
      <c r="M1241" s="6"/>
      <c r="N1241" s="6"/>
      <c r="O1241" s="6"/>
      <c r="P1241" s="6"/>
      <c r="Q1241" s="6"/>
      <c r="R1241" s="6"/>
      <c r="S1241" s="6"/>
      <c r="T1241" s="6"/>
      <c r="U1241" s="6"/>
      <c r="V1241" s="6"/>
      <c r="W1241" s="6"/>
      <c r="X1241" s="6"/>
      <c r="Y1241" s="6"/>
      <c r="Z1241" s="6"/>
    </row>
    <row r="1242" spans="1:26" x14ac:dyDescent="0.25">
      <c r="A1242" s="6"/>
      <c r="B1242" s="6"/>
      <c r="C1242" s="6"/>
      <c r="D1242" s="6"/>
      <c r="E1242" s="6"/>
      <c r="F1242" s="6"/>
      <c r="G1242" s="6"/>
      <c r="H1242" s="6"/>
      <c r="I1242" s="6"/>
      <c r="J1242" s="6"/>
      <c r="K1242" s="6"/>
      <c r="L1242" s="6"/>
      <c r="M1242" s="6"/>
      <c r="N1242" s="6"/>
      <c r="O1242" s="6"/>
      <c r="P1242" s="6"/>
      <c r="Q1242" s="6"/>
      <c r="R1242" s="6"/>
      <c r="S1242" s="6"/>
      <c r="T1242" s="6"/>
      <c r="U1242" s="6"/>
      <c r="V1242" s="6"/>
      <c r="W1242" s="6"/>
      <c r="X1242" s="6"/>
      <c r="Y1242" s="6"/>
      <c r="Z1242" s="6"/>
    </row>
    <row r="1243" spans="1:26" x14ac:dyDescent="0.25">
      <c r="A1243" s="6"/>
      <c r="B1243" s="6"/>
      <c r="C1243" s="6"/>
      <c r="D1243" s="6"/>
      <c r="E1243" s="6"/>
      <c r="F1243" s="6"/>
      <c r="G1243" s="6"/>
      <c r="H1243" s="6"/>
      <c r="I1243" s="6"/>
      <c r="J1243" s="6"/>
      <c r="K1243" s="6"/>
      <c r="L1243" s="6"/>
      <c r="M1243" s="6"/>
      <c r="N1243" s="6"/>
      <c r="O1243" s="6"/>
      <c r="P1243" s="6"/>
      <c r="Q1243" s="6"/>
      <c r="R1243" s="6"/>
      <c r="S1243" s="6"/>
      <c r="T1243" s="6"/>
      <c r="U1243" s="6"/>
      <c r="V1243" s="6"/>
      <c r="W1243" s="6"/>
      <c r="X1243" s="6"/>
      <c r="Y1243" s="6"/>
      <c r="Z1243" s="6"/>
    </row>
    <row r="1244" spans="1:26" x14ac:dyDescent="0.25">
      <c r="A1244" s="6"/>
      <c r="B1244" s="6"/>
      <c r="C1244" s="6"/>
      <c r="D1244" s="6"/>
      <c r="E1244" s="6"/>
      <c r="F1244" s="6"/>
      <c r="G1244" s="6"/>
      <c r="H1244" s="6"/>
      <c r="I1244" s="6"/>
      <c r="J1244" s="6"/>
      <c r="K1244" s="6"/>
      <c r="L1244" s="6"/>
      <c r="M1244" s="6"/>
      <c r="N1244" s="6"/>
      <c r="O1244" s="6"/>
      <c r="P1244" s="6"/>
      <c r="Q1244" s="6"/>
      <c r="R1244" s="6"/>
      <c r="S1244" s="6"/>
      <c r="T1244" s="6"/>
      <c r="U1244" s="6"/>
      <c r="V1244" s="6"/>
      <c r="W1244" s="6"/>
      <c r="X1244" s="6"/>
      <c r="Y1244" s="6"/>
      <c r="Z1244" s="6"/>
    </row>
    <row r="1245" spans="1:26" x14ac:dyDescent="0.25">
      <c r="A1245" s="6"/>
      <c r="B1245" s="6"/>
      <c r="C1245" s="6"/>
      <c r="D1245" s="6"/>
      <c r="E1245" s="6"/>
      <c r="F1245" s="6"/>
      <c r="G1245" s="6"/>
      <c r="H1245" s="6"/>
      <c r="I1245" s="6"/>
      <c r="J1245" s="6"/>
      <c r="K1245" s="6"/>
      <c r="L1245" s="6"/>
      <c r="M1245" s="6"/>
      <c r="N1245" s="6"/>
      <c r="O1245" s="6"/>
      <c r="P1245" s="6"/>
      <c r="Q1245" s="6"/>
      <c r="R1245" s="6"/>
      <c r="S1245" s="6"/>
      <c r="T1245" s="6"/>
      <c r="U1245" s="6"/>
      <c r="V1245" s="6"/>
      <c r="W1245" s="6"/>
      <c r="X1245" s="6"/>
      <c r="Y1245" s="6"/>
      <c r="Z1245" s="6"/>
    </row>
    <row r="1246" spans="1:26" x14ac:dyDescent="0.25">
      <c r="A1246" s="6"/>
      <c r="B1246" s="6"/>
      <c r="C1246" s="6"/>
      <c r="D1246" s="6"/>
      <c r="E1246" s="6"/>
      <c r="F1246" s="6"/>
      <c r="G1246" s="6"/>
      <c r="H1246" s="6"/>
      <c r="I1246" s="6"/>
      <c r="J1246" s="6"/>
      <c r="K1246" s="6"/>
      <c r="L1246" s="6"/>
      <c r="M1246" s="6"/>
      <c r="N1246" s="6"/>
      <c r="O1246" s="6"/>
      <c r="P1246" s="6"/>
      <c r="Q1246" s="6"/>
      <c r="R1246" s="6"/>
      <c r="S1246" s="6"/>
      <c r="T1246" s="6"/>
      <c r="U1246" s="6"/>
      <c r="V1246" s="6"/>
      <c r="W1246" s="6"/>
      <c r="X1246" s="6"/>
      <c r="Y1246" s="6"/>
      <c r="Z1246" s="6"/>
    </row>
    <row r="1247" spans="1:26" x14ac:dyDescent="0.25">
      <c r="A1247" s="6"/>
      <c r="B1247" s="6"/>
      <c r="C1247" s="6"/>
      <c r="D1247" s="6"/>
      <c r="E1247" s="6"/>
      <c r="F1247" s="6"/>
      <c r="G1247" s="6"/>
      <c r="H1247" s="6"/>
      <c r="I1247" s="6"/>
      <c r="J1247" s="6"/>
      <c r="K1247" s="6"/>
      <c r="L1247" s="6"/>
      <c r="M1247" s="6"/>
      <c r="N1247" s="6"/>
      <c r="O1247" s="6"/>
      <c r="P1247" s="6"/>
      <c r="Q1247" s="6"/>
      <c r="R1247" s="6"/>
      <c r="S1247" s="6"/>
      <c r="T1247" s="6"/>
      <c r="U1247" s="6"/>
      <c r="V1247" s="6"/>
      <c r="W1247" s="6"/>
      <c r="X1247" s="6"/>
      <c r="Y1247" s="6"/>
      <c r="Z1247" s="6"/>
    </row>
    <row r="1248" spans="1:26" x14ac:dyDescent="0.25">
      <c r="A1248" s="6"/>
      <c r="B1248" s="6"/>
      <c r="C1248" s="6"/>
      <c r="D1248" s="6"/>
      <c r="E1248" s="6"/>
      <c r="F1248" s="6"/>
      <c r="G1248" s="6"/>
      <c r="H1248" s="6"/>
      <c r="I1248" s="6"/>
      <c r="J1248" s="6"/>
      <c r="K1248" s="6"/>
      <c r="L1248" s="6"/>
      <c r="M1248" s="6"/>
      <c r="N1248" s="6"/>
      <c r="O1248" s="6"/>
      <c r="P1248" s="6"/>
      <c r="Q1248" s="6"/>
      <c r="R1248" s="6"/>
      <c r="S1248" s="6"/>
      <c r="T1248" s="6"/>
      <c r="U1248" s="6"/>
      <c r="V1248" s="6"/>
      <c r="W1248" s="6"/>
      <c r="X1248" s="6"/>
      <c r="Y1248" s="6"/>
      <c r="Z1248" s="6"/>
    </row>
    <row r="1249" spans="1:26" x14ac:dyDescent="0.25">
      <c r="A1249" s="6"/>
      <c r="B1249" s="6"/>
      <c r="C1249" s="6"/>
      <c r="D1249" s="6"/>
      <c r="E1249" s="6"/>
      <c r="F1249" s="6"/>
      <c r="G1249" s="6"/>
      <c r="H1249" s="6"/>
      <c r="I1249" s="6"/>
      <c r="J1249" s="6"/>
      <c r="K1249" s="6"/>
      <c r="L1249" s="6"/>
      <c r="M1249" s="6"/>
      <c r="N1249" s="6"/>
      <c r="O1249" s="6"/>
      <c r="P1249" s="6"/>
      <c r="Q1249" s="6"/>
      <c r="R1249" s="6"/>
      <c r="S1249" s="6"/>
      <c r="T1249" s="6"/>
      <c r="U1249" s="6"/>
      <c r="V1249" s="6"/>
      <c r="W1249" s="6"/>
      <c r="X1249" s="6"/>
      <c r="Y1249" s="6"/>
      <c r="Z1249" s="6"/>
    </row>
    <row r="1250" spans="1:26" x14ac:dyDescent="0.25">
      <c r="A1250" s="6"/>
      <c r="B1250" s="6"/>
      <c r="C1250" s="6"/>
      <c r="D1250" s="6"/>
      <c r="E1250" s="6"/>
      <c r="F1250" s="6"/>
      <c r="G1250" s="6"/>
      <c r="H1250" s="6"/>
      <c r="I1250" s="6"/>
      <c r="J1250" s="6"/>
      <c r="K1250" s="6"/>
      <c r="L1250" s="6"/>
      <c r="M1250" s="6"/>
      <c r="N1250" s="6"/>
      <c r="O1250" s="6"/>
      <c r="P1250" s="6"/>
      <c r="Q1250" s="6"/>
      <c r="R1250" s="6"/>
      <c r="S1250" s="6"/>
      <c r="T1250" s="6"/>
      <c r="U1250" s="6"/>
      <c r="V1250" s="6"/>
      <c r="W1250" s="6"/>
      <c r="X1250" s="6"/>
      <c r="Y1250" s="6"/>
      <c r="Z1250" s="6"/>
    </row>
    <row r="1251" spans="1:26" x14ac:dyDescent="0.25">
      <c r="A1251" s="6"/>
      <c r="B1251" s="6"/>
      <c r="C1251" s="6"/>
      <c r="D1251" s="6"/>
      <c r="E1251" s="6"/>
      <c r="F1251" s="6"/>
      <c r="G1251" s="6"/>
      <c r="H1251" s="6"/>
      <c r="I1251" s="6"/>
      <c r="J1251" s="6"/>
      <c r="K1251" s="6"/>
      <c r="L1251" s="6"/>
      <c r="M1251" s="6"/>
      <c r="N1251" s="6"/>
      <c r="O1251" s="6"/>
      <c r="P1251" s="6"/>
      <c r="Q1251" s="6"/>
      <c r="R1251" s="6"/>
      <c r="S1251" s="6"/>
      <c r="T1251" s="6"/>
      <c r="U1251" s="6"/>
      <c r="V1251" s="6"/>
      <c r="W1251" s="6"/>
      <c r="X1251" s="6"/>
      <c r="Y1251" s="6"/>
      <c r="Z1251" s="6"/>
    </row>
    <row r="1252" spans="1:26" x14ac:dyDescent="0.25">
      <c r="A1252" s="6"/>
      <c r="B1252" s="6"/>
      <c r="C1252" s="6"/>
      <c r="D1252" s="6"/>
      <c r="E1252" s="6"/>
      <c r="F1252" s="6"/>
      <c r="G1252" s="6"/>
      <c r="H1252" s="6"/>
      <c r="I1252" s="6"/>
      <c r="J1252" s="6"/>
      <c r="K1252" s="6"/>
      <c r="L1252" s="6"/>
      <c r="M1252" s="6"/>
      <c r="N1252" s="6"/>
      <c r="O1252" s="6"/>
      <c r="P1252" s="6"/>
      <c r="Q1252" s="6"/>
      <c r="R1252" s="6"/>
      <c r="S1252" s="6"/>
      <c r="T1252" s="6"/>
      <c r="U1252" s="6"/>
      <c r="V1252" s="6"/>
      <c r="W1252" s="6"/>
      <c r="X1252" s="6"/>
      <c r="Y1252" s="6"/>
      <c r="Z1252" s="6"/>
    </row>
    <row r="1253" spans="1:26" x14ac:dyDescent="0.25">
      <c r="A1253" s="6"/>
      <c r="B1253" s="6"/>
      <c r="C1253" s="6"/>
      <c r="D1253" s="6"/>
      <c r="E1253" s="6"/>
      <c r="F1253" s="6"/>
      <c r="G1253" s="6"/>
      <c r="H1253" s="6"/>
      <c r="I1253" s="6"/>
      <c r="J1253" s="6"/>
      <c r="K1253" s="6"/>
      <c r="L1253" s="6"/>
      <c r="M1253" s="6"/>
      <c r="N1253" s="6"/>
      <c r="O1253" s="6"/>
      <c r="P1253" s="6"/>
      <c r="Q1253" s="6"/>
      <c r="R1253" s="6"/>
      <c r="S1253" s="6"/>
      <c r="T1253" s="6"/>
      <c r="U1253" s="6"/>
      <c r="V1253" s="6"/>
      <c r="W1253" s="6"/>
      <c r="X1253" s="6"/>
      <c r="Y1253" s="6"/>
      <c r="Z1253" s="6"/>
    </row>
    <row r="1254" spans="1:26" x14ac:dyDescent="0.25">
      <c r="A1254" s="6"/>
      <c r="B1254" s="6"/>
      <c r="C1254" s="6"/>
      <c r="D1254" s="6"/>
      <c r="E1254" s="6"/>
      <c r="F1254" s="6"/>
      <c r="G1254" s="6"/>
      <c r="H1254" s="6"/>
      <c r="I1254" s="6"/>
      <c r="J1254" s="6"/>
      <c r="K1254" s="6"/>
      <c r="L1254" s="6"/>
      <c r="M1254" s="6"/>
      <c r="N1254" s="6"/>
      <c r="O1254" s="6"/>
      <c r="P1254" s="6"/>
      <c r="Q1254" s="6"/>
      <c r="R1254" s="6"/>
      <c r="S1254" s="6"/>
      <c r="T1254" s="6"/>
      <c r="U1254" s="6"/>
      <c r="V1254" s="6"/>
      <c r="W1254" s="6"/>
      <c r="X1254" s="6"/>
      <c r="Y1254" s="6"/>
      <c r="Z1254" s="6"/>
    </row>
    <row r="1255" spans="1:26" x14ac:dyDescent="0.25">
      <c r="A1255" s="6"/>
      <c r="B1255" s="6"/>
      <c r="C1255" s="6"/>
      <c r="D1255" s="6"/>
      <c r="E1255" s="6"/>
      <c r="F1255" s="6"/>
      <c r="G1255" s="6"/>
      <c r="H1255" s="6"/>
      <c r="I1255" s="6"/>
      <c r="J1255" s="6"/>
      <c r="K1255" s="6"/>
      <c r="L1255" s="6"/>
      <c r="M1255" s="6"/>
      <c r="N1255" s="6"/>
      <c r="O1255" s="6"/>
      <c r="P1255" s="6"/>
      <c r="Q1255" s="6"/>
      <c r="R1255" s="6"/>
      <c r="S1255" s="6"/>
      <c r="T1255" s="6"/>
      <c r="U1255" s="6"/>
      <c r="V1255" s="6"/>
      <c r="W1255" s="6"/>
      <c r="X1255" s="6"/>
      <c r="Y1255" s="6"/>
      <c r="Z1255" s="6"/>
    </row>
    <row r="1256" spans="1:26" x14ac:dyDescent="0.25">
      <c r="A1256" s="6"/>
      <c r="B1256" s="6"/>
      <c r="C1256" s="6"/>
      <c r="D1256" s="6"/>
      <c r="E1256" s="6"/>
      <c r="F1256" s="6"/>
      <c r="G1256" s="6"/>
      <c r="H1256" s="6"/>
      <c r="I1256" s="6"/>
      <c r="J1256" s="6"/>
      <c r="K1256" s="6"/>
      <c r="L1256" s="6"/>
      <c r="M1256" s="6"/>
      <c r="N1256" s="6"/>
      <c r="O1256" s="6"/>
      <c r="P1256" s="6"/>
      <c r="Q1256" s="6"/>
      <c r="R1256" s="6"/>
      <c r="S1256" s="6"/>
      <c r="T1256" s="6"/>
      <c r="U1256" s="6"/>
      <c r="V1256" s="6"/>
      <c r="W1256" s="6"/>
      <c r="X1256" s="6"/>
      <c r="Y1256" s="6"/>
      <c r="Z1256" s="6"/>
    </row>
    <row r="1257" spans="1:26" x14ac:dyDescent="0.25">
      <c r="A1257" s="6"/>
      <c r="B1257" s="6"/>
      <c r="C1257" s="6"/>
      <c r="D1257" s="6"/>
      <c r="E1257" s="6"/>
      <c r="F1257" s="6"/>
      <c r="G1257" s="6"/>
      <c r="H1257" s="6"/>
      <c r="I1257" s="6"/>
      <c r="J1257" s="6"/>
      <c r="K1257" s="6"/>
      <c r="L1257" s="6"/>
      <c r="M1257" s="6"/>
      <c r="N1257" s="6"/>
      <c r="O1257" s="6"/>
      <c r="P1257" s="6"/>
      <c r="Q1257" s="6"/>
      <c r="R1257" s="6"/>
      <c r="S1257" s="6"/>
      <c r="T1257" s="6"/>
      <c r="U1257" s="6"/>
      <c r="V1257" s="6"/>
      <c r="W1257" s="6"/>
      <c r="X1257" s="6"/>
      <c r="Y1257" s="6"/>
      <c r="Z1257" s="6"/>
    </row>
    <row r="1258" spans="1:26" x14ac:dyDescent="0.25">
      <c r="A1258" s="6"/>
      <c r="B1258" s="6"/>
      <c r="C1258" s="6"/>
      <c r="D1258" s="6"/>
      <c r="E1258" s="6"/>
      <c r="F1258" s="6"/>
      <c r="G1258" s="6"/>
      <c r="H1258" s="6"/>
      <c r="I1258" s="6"/>
      <c r="J1258" s="6"/>
      <c r="K1258" s="6"/>
      <c r="L1258" s="6"/>
      <c r="M1258" s="6"/>
      <c r="N1258" s="6"/>
      <c r="O1258" s="6"/>
      <c r="P1258" s="6"/>
      <c r="Q1258" s="6"/>
      <c r="R1258" s="6"/>
      <c r="S1258" s="6"/>
      <c r="T1258" s="6"/>
      <c r="U1258" s="6"/>
      <c r="V1258" s="6"/>
      <c r="W1258" s="6"/>
      <c r="X1258" s="6"/>
      <c r="Y1258" s="6"/>
      <c r="Z1258" s="6"/>
    </row>
    <row r="1259" spans="1:26" x14ac:dyDescent="0.25">
      <c r="A1259" s="6"/>
      <c r="B1259" s="6"/>
      <c r="C1259" s="6"/>
      <c r="D1259" s="6"/>
      <c r="E1259" s="6"/>
      <c r="F1259" s="6"/>
      <c r="G1259" s="6"/>
      <c r="H1259" s="6"/>
      <c r="I1259" s="6"/>
      <c r="J1259" s="6"/>
      <c r="K1259" s="6"/>
      <c r="L1259" s="6"/>
      <c r="M1259" s="6"/>
      <c r="N1259" s="6"/>
      <c r="O1259" s="6"/>
      <c r="P1259" s="6"/>
      <c r="Q1259" s="6"/>
      <c r="R1259" s="6"/>
      <c r="S1259" s="6"/>
      <c r="T1259" s="6"/>
      <c r="U1259" s="6"/>
      <c r="V1259" s="6"/>
      <c r="W1259" s="6"/>
      <c r="X1259" s="6"/>
      <c r="Y1259" s="6"/>
      <c r="Z1259" s="6"/>
    </row>
    <row r="1260" spans="1:26" x14ac:dyDescent="0.25">
      <c r="A1260" s="6"/>
      <c r="B1260" s="6"/>
      <c r="C1260" s="6"/>
      <c r="D1260" s="6"/>
      <c r="E1260" s="6"/>
      <c r="F1260" s="6"/>
      <c r="G1260" s="6"/>
      <c r="H1260" s="6"/>
      <c r="I1260" s="6"/>
      <c r="J1260" s="6"/>
      <c r="K1260" s="6"/>
      <c r="L1260" s="6"/>
      <c r="M1260" s="6"/>
      <c r="N1260" s="6"/>
      <c r="O1260" s="6"/>
      <c r="P1260" s="6"/>
      <c r="Q1260" s="6"/>
      <c r="R1260" s="6"/>
      <c r="S1260" s="6"/>
      <c r="T1260" s="6"/>
      <c r="U1260" s="6"/>
      <c r="V1260" s="6"/>
      <c r="W1260" s="6"/>
      <c r="X1260" s="6"/>
      <c r="Y1260" s="6"/>
      <c r="Z1260" s="6"/>
    </row>
    <row r="1261" spans="1:26" x14ac:dyDescent="0.25">
      <c r="A1261" s="6"/>
      <c r="B1261" s="6"/>
      <c r="C1261" s="6"/>
      <c r="D1261" s="6"/>
      <c r="E1261" s="6"/>
      <c r="F1261" s="6"/>
      <c r="G1261" s="6"/>
      <c r="H1261" s="6"/>
      <c r="I1261" s="6"/>
      <c r="J1261" s="6"/>
      <c r="K1261" s="6"/>
      <c r="L1261" s="6"/>
      <c r="M1261" s="6"/>
      <c r="N1261" s="6"/>
      <c r="O1261" s="6"/>
      <c r="P1261" s="6"/>
      <c r="Q1261" s="6"/>
      <c r="R1261" s="6"/>
      <c r="S1261" s="6"/>
      <c r="T1261" s="6"/>
      <c r="U1261" s="6"/>
      <c r="V1261" s="6"/>
      <c r="W1261" s="6"/>
      <c r="X1261" s="6"/>
      <c r="Y1261" s="6"/>
      <c r="Z1261" s="6"/>
    </row>
    <row r="1262" spans="1:26" x14ac:dyDescent="0.25">
      <c r="A1262" s="6"/>
      <c r="B1262" s="6"/>
      <c r="C1262" s="6"/>
      <c r="D1262" s="6"/>
      <c r="E1262" s="6"/>
      <c r="F1262" s="6"/>
      <c r="G1262" s="6"/>
      <c r="H1262" s="6"/>
      <c r="I1262" s="6"/>
      <c r="J1262" s="6"/>
      <c r="K1262" s="6"/>
      <c r="L1262" s="6"/>
      <c r="M1262" s="6"/>
      <c r="N1262" s="6"/>
      <c r="O1262" s="6"/>
      <c r="P1262" s="6"/>
      <c r="Q1262" s="6"/>
      <c r="R1262" s="6"/>
      <c r="S1262" s="6"/>
      <c r="T1262" s="6"/>
      <c r="U1262" s="6"/>
      <c r="V1262" s="6"/>
      <c r="W1262" s="6"/>
      <c r="X1262" s="6"/>
      <c r="Y1262" s="6"/>
      <c r="Z1262" s="6"/>
    </row>
    <row r="1263" spans="1:26" x14ac:dyDescent="0.25">
      <c r="A1263" s="6"/>
      <c r="B1263" s="6"/>
      <c r="C1263" s="6"/>
      <c r="D1263" s="6"/>
      <c r="E1263" s="6"/>
      <c r="F1263" s="6"/>
      <c r="G1263" s="6"/>
      <c r="H1263" s="6"/>
      <c r="I1263" s="6"/>
      <c r="J1263" s="6"/>
      <c r="K1263" s="6"/>
      <c r="L1263" s="6"/>
      <c r="M1263" s="6"/>
      <c r="N1263" s="6"/>
      <c r="O1263" s="6"/>
      <c r="P1263" s="6"/>
      <c r="Q1263" s="6"/>
      <c r="R1263" s="6"/>
      <c r="S1263" s="6"/>
      <c r="T1263" s="6"/>
      <c r="U1263" s="6"/>
      <c r="V1263" s="6"/>
      <c r="W1263" s="6"/>
      <c r="X1263" s="6"/>
      <c r="Y1263" s="6"/>
      <c r="Z1263" s="6"/>
    </row>
    <row r="1264" spans="1:26" x14ac:dyDescent="0.25">
      <c r="A1264" s="6"/>
      <c r="B1264" s="6"/>
      <c r="C1264" s="6"/>
      <c r="D1264" s="6"/>
      <c r="E1264" s="6"/>
      <c r="F1264" s="6"/>
      <c r="G1264" s="6"/>
      <c r="H1264" s="6"/>
      <c r="I1264" s="6"/>
      <c r="J1264" s="6"/>
      <c r="K1264" s="6"/>
      <c r="L1264" s="6"/>
      <c r="M1264" s="6"/>
      <c r="N1264" s="6"/>
      <c r="O1264" s="6"/>
      <c r="P1264" s="6"/>
      <c r="Q1264" s="6"/>
      <c r="R1264" s="6"/>
      <c r="S1264" s="6"/>
      <c r="T1264" s="6"/>
      <c r="U1264" s="6"/>
      <c r="V1264" s="6"/>
      <c r="W1264" s="6"/>
      <c r="X1264" s="6"/>
      <c r="Y1264" s="6"/>
      <c r="Z1264" s="6"/>
    </row>
    <row r="1265" spans="1:26" x14ac:dyDescent="0.25">
      <c r="A1265" s="6"/>
      <c r="B1265" s="6"/>
      <c r="C1265" s="6"/>
      <c r="D1265" s="6"/>
      <c r="E1265" s="6"/>
      <c r="F1265" s="6"/>
      <c r="G1265" s="6"/>
      <c r="H1265" s="6"/>
      <c r="I1265" s="6"/>
      <c r="J1265" s="6"/>
      <c r="K1265" s="6"/>
      <c r="L1265" s="6"/>
      <c r="M1265" s="6"/>
      <c r="N1265" s="6"/>
      <c r="O1265" s="6"/>
      <c r="P1265" s="6"/>
      <c r="Q1265" s="6"/>
      <c r="R1265" s="6"/>
      <c r="S1265" s="6"/>
      <c r="T1265" s="6"/>
      <c r="U1265" s="6"/>
      <c r="V1265" s="6"/>
      <c r="W1265" s="6"/>
      <c r="X1265" s="6"/>
      <c r="Y1265" s="6"/>
      <c r="Z1265" s="6"/>
    </row>
    <row r="1266" spans="1:26" x14ac:dyDescent="0.25">
      <c r="A1266" s="6"/>
      <c r="B1266" s="6"/>
      <c r="C1266" s="6"/>
      <c r="D1266" s="6"/>
      <c r="E1266" s="6"/>
      <c r="F1266" s="6"/>
      <c r="G1266" s="6"/>
      <c r="H1266" s="6"/>
      <c r="I1266" s="6"/>
      <c r="J1266" s="6"/>
      <c r="K1266" s="6"/>
      <c r="L1266" s="6"/>
      <c r="M1266" s="6"/>
      <c r="N1266" s="6"/>
      <c r="O1266" s="6"/>
      <c r="P1266" s="6"/>
      <c r="Q1266" s="6"/>
      <c r="R1266" s="6"/>
      <c r="S1266" s="6"/>
      <c r="T1266" s="6"/>
      <c r="U1266" s="6"/>
      <c r="V1266" s="6"/>
      <c r="W1266" s="6"/>
      <c r="X1266" s="6"/>
      <c r="Y1266" s="6"/>
      <c r="Z1266" s="6"/>
    </row>
    <row r="1267" spans="1:26" x14ac:dyDescent="0.25">
      <c r="A1267" s="6"/>
      <c r="B1267" s="6"/>
      <c r="C1267" s="6"/>
      <c r="D1267" s="6"/>
      <c r="E1267" s="6"/>
      <c r="F1267" s="6"/>
      <c r="G1267" s="6"/>
      <c r="H1267" s="6"/>
      <c r="I1267" s="6"/>
      <c r="J1267" s="6"/>
      <c r="K1267" s="6"/>
      <c r="L1267" s="6"/>
      <c r="M1267" s="6"/>
      <c r="N1267" s="6"/>
      <c r="O1267" s="6"/>
      <c r="P1267" s="6"/>
      <c r="Q1267" s="6"/>
      <c r="R1267" s="6"/>
      <c r="S1267" s="6"/>
      <c r="T1267" s="6"/>
      <c r="U1267" s="6"/>
      <c r="V1267" s="6"/>
      <c r="W1267" s="6"/>
      <c r="X1267" s="6"/>
      <c r="Y1267" s="6"/>
      <c r="Z1267" s="6"/>
    </row>
    <row r="1268" spans="1:26" x14ac:dyDescent="0.25">
      <c r="A1268" s="6"/>
      <c r="B1268" s="6"/>
      <c r="C1268" s="6"/>
      <c r="D1268" s="6"/>
      <c r="E1268" s="6"/>
      <c r="F1268" s="6"/>
      <c r="G1268" s="6"/>
      <c r="H1268" s="6"/>
      <c r="I1268" s="6"/>
      <c r="J1268" s="6"/>
      <c r="K1268" s="6"/>
      <c r="L1268" s="6"/>
      <c r="M1268" s="6"/>
      <c r="N1268" s="6"/>
      <c r="O1268" s="6"/>
      <c r="P1268" s="6"/>
      <c r="Q1268" s="6"/>
      <c r="R1268" s="6"/>
      <c r="S1268" s="6"/>
      <c r="T1268" s="6"/>
      <c r="U1268" s="6"/>
      <c r="V1268" s="6"/>
      <c r="W1268" s="6"/>
      <c r="X1268" s="6"/>
      <c r="Y1268" s="6"/>
      <c r="Z1268" s="6"/>
    </row>
    <row r="1269" spans="1:26" x14ac:dyDescent="0.25">
      <c r="A1269" s="6"/>
      <c r="B1269" s="6"/>
      <c r="C1269" s="6"/>
      <c r="D1269" s="6"/>
      <c r="E1269" s="6"/>
      <c r="F1269" s="6"/>
      <c r="G1269" s="6"/>
      <c r="H1269" s="6"/>
      <c r="I1269" s="6"/>
      <c r="J1269" s="6"/>
      <c r="K1269" s="6"/>
      <c r="L1269" s="6"/>
      <c r="M1269" s="6"/>
      <c r="N1269" s="6"/>
      <c r="O1269" s="6"/>
      <c r="P1269" s="6"/>
      <c r="Q1269" s="6"/>
      <c r="R1269" s="6"/>
      <c r="S1269" s="6"/>
      <c r="T1269" s="6"/>
      <c r="U1269" s="6"/>
      <c r="V1269" s="6"/>
      <c r="W1269" s="6"/>
      <c r="X1269" s="6"/>
      <c r="Y1269" s="6"/>
      <c r="Z1269" s="6"/>
    </row>
    <row r="1270" spans="1:26" x14ac:dyDescent="0.25">
      <c r="A1270" s="6"/>
      <c r="B1270" s="6"/>
      <c r="C1270" s="6"/>
      <c r="D1270" s="6"/>
      <c r="E1270" s="6"/>
      <c r="F1270" s="6"/>
      <c r="G1270" s="6"/>
      <c r="H1270" s="6"/>
      <c r="I1270" s="6"/>
      <c r="J1270" s="6"/>
      <c r="K1270" s="6"/>
      <c r="L1270" s="6"/>
      <c r="M1270" s="6"/>
      <c r="N1270" s="6"/>
      <c r="O1270" s="6"/>
      <c r="P1270" s="6"/>
      <c r="Q1270" s="6"/>
      <c r="R1270" s="6"/>
      <c r="S1270" s="6"/>
      <c r="T1270" s="6"/>
      <c r="U1270" s="6"/>
      <c r="V1270" s="6"/>
      <c r="W1270" s="6"/>
      <c r="X1270" s="6"/>
      <c r="Y1270" s="6"/>
      <c r="Z1270" s="6"/>
    </row>
    <row r="1271" spans="1:26" x14ac:dyDescent="0.25">
      <c r="A1271" s="6"/>
      <c r="B1271" s="6"/>
      <c r="C1271" s="6"/>
      <c r="D1271" s="6"/>
      <c r="E1271" s="6"/>
      <c r="F1271" s="6"/>
      <c r="G1271" s="6"/>
      <c r="H1271" s="6"/>
      <c r="I1271" s="6"/>
      <c r="J1271" s="6"/>
      <c r="K1271" s="6"/>
      <c r="L1271" s="6"/>
      <c r="M1271" s="6"/>
      <c r="N1271" s="6"/>
      <c r="O1271" s="6"/>
      <c r="P1271" s="6"/>
      <c r="Q1271" s="6"/>
      <c r="R1271" s="6"/>
      <c r="S1271" s="6"/>
      <c r="T1271" s="6"/>
      <c r="U1271" s="6"/>
      <c r="V1271" s="6"/>
      <c r="W1271" s="6"/>
      <c r="X1271" s="6"/>
      <c r="Y1271" s="6"/>
      <c r="Z1271" s="6"/>
    </row>
    <row r="1272" spans="1:26" x14ac:dyDescent="0.25">
      <c r="A1272" s="6"/>
      <c r="B1272" s="6"/>
      <c r="C1272" s="6"/>
      <c r="D1272" s="6"/>
      <c r="E1272" s="6"/>
      <c r="F1272" s="6"/>
      <c r="G1272" s="6"/>
      <c r="H1272" s="6"/>
      <c r="I1272" s="6"/>
      <c r="J1272" s="6"/>
      <c r="K1272" s="6"/>
      <c r="L1272" s="6"/>
      <c r="M1272" s="6"/>
      <c r="N1272" s="6"/>
      <c r="O1272" s="6"/>
      <c r="P1272" s="6"/>
      <c r="Q1272" s="6"/>
      <c r="R1272" s="6"/>
      <c r="S1272" s="6"/>
      <c r="T1272" s="6"/>
      <c r="U1272" s="6"/>
      <c r="V1272" s="6"/>
      <c r="W1272" s="6"/>
      <c r="X1272" s="6"/>
      <c r="Y1272" s="6"/>
      <c r="Z1272" s="6"/>
    </row>
    <row r="1273" spans="1:26" x14ac:dyDescent="0.25">
      <c r="A1273" s="6"/>
      <c r="B1273" s="6"/>
      <c r="C1273" s="6"/>
      <c r="D1273" s="6"/>
      <c r="E1273" s="6"/>
      <c r="F1273" s="6"/>
      <c r="G1273" s="6"/>
      <c r="H1273" s="6"/>
      <c r="I1273" s="6"/>
      <c r="J1273" s="6"/>
      <c r="K1273" s="6"/>
      <c r="L1273" s="6"/>
      <c r="M1273" s="6"/>
      <c r="N1273" s="6"/>
      <c r="O1273" s="6"/>
      <c r="P1273" s="6"/>
      <c r="Q1273" s="6"/>
      <c r="R1273" s="6"/>
      <c r="S1273" s="6"/>
      <c r="T1273" s="6"/>
      <c r="U1273" s="6"/>
      <c r="V1273" s="6"/>
      <c r="W1273" s="6"/>
      <c r="X1273" s="6"/>
      <c r="Y1273" s="6"/>
      <c r="Z1273" s="6"/>
    </row>
    <row r="1274" spans="1:26" x14ac:dyDescent="0.25">
      <c r="A1274" s="6"/>
      <c r="B1274" s="6"/>
      <c r="C1274" s="6"/>
      <c r="D1274" s="6"/>
      <c r="E1274" s="6"/>
      <c r="F1274" s="6"/>
      <c r="G1274" s="6"/>
      <c r="H1274" s="6"/>
      <c r="I1274" s="6"/>
      <c r="J1274" s="6"/>
      <c r="K1274" s="6"/>
      <c r="L1274" s="6"/>
      <c r="M1274" s="6"/>
      <c r="N1274" s="6"/>
      <c r="O1274" s="6"/>
      <c r="P1274" s="6"/>
      <c r="Q1274" s="6"/>
      <c r="R1274" s="6"/>
      <c r="S1274" s="6"/>
      <c r="T1274" s="6"/>
      <c r="U1274" s="6"/>
      <c r="V1274" s="6"/>
      <c r="W1274" s="6"/>
      <c r="X1274" s="6"/>
      <c r="Y1274" s="6"/>
      <c r="Z1274" s="6"/>
    </row>
    <row r="1275" spans="1:26" x14ac:dyDescent="0.25">
      <c r="A1275" s="6"/>
      <c r="B1275" s="6"/>
      <c r="C1275" s="6"/>
      <c r="D1275" s="6"/>
      <c r="E1275" s="6"/>
      <c r="F1275" s="6"/>
      <c r="G1275" s="6"/>
      <c r="H1275" s="6"/>
      <c r="I1275" s="6"/>
      <c r="J1275" s="6"/>
      <c r="K1275" s="6"/>
      <c r="L1275" s="6"/>
      <c r="M1275" s="6"/>
      <c r="N1275" s="6"/>
      <c r="O1275" s="6"/>
      <c r="P1275" s="6"/>
      <c r="Q1275" s="6"/>
      <c r="R1275" s="6"/>
      <c r="S1275" s="6"/>
      <c r="T1275" s="6"/>
      <c r="U1275" s="6"/>
      <c r="V1275" s="6"/>
      <c r="W1275" s="6"/>
      <c r="X1275" s="6"/>
      <c r="Y1275" s="6"/>
      <c r="Z1275" s="6"/>
    </row>
    <row r="1276" spans="1:26" x14ac:dyDescent="0.25">
      <c r="A1276" s="6"/>
      <c r="B1276" s="6"/>
      <c r="C1276" s="6"/>
      <c r="D1276" s="6"/>
      <c r="E1276" s="6"/>
      <c r="F1276" s="6"/>
      <c r="G1276" s="6"/>
      <c r="H1276" s="6"/>
      <c r="I1276" s="6"/>
      <c r="J1276" s="6"/>
      <c r="K1276" s="6"/>
      <c r="L1276" s="6"/>
      <c r="M1276" s="6"/>
      <c r="N1276" s="6"/>
      <c r="O1276" s="6"/>
      <c r="P1276" s="6"/>
      <c r="Q1276" s="6"/>
      <c r="R1276" s="6"/>
      <c r="S1276" s="6"/>
      <c r="T1276" s="6"/>
      <c r="U1276" s="6"/>
      <c r="V1276" s="6"/>
      <c r="W1276" s="6"/>
      <c r="X1276" s="6"/>
      <c r="Y1276" s="6"/>
      <c r="Z1276" s="6"/>
    </row>
    <row r="1277" spans="1:26" x14ac:dyDescent="0.25">
      <c r="A1277" s="6"/>
      <c r="B1277" s="6"/>
      <c r="C1277" s="6"/>
      <c r="D1277" s="6"/>
      <c r="E1277" s="6"/>
      <c r="F1277" s="6"/>
      <c r="G1277" s="6"/>
      <c r="H1277" s="6"/>
      <c r="I1277" s="6"/>
      <c r="J1277" s="6"/>
      <c r="K1277" s="6"/>
      <c r="L1277" s="6"/>
      <c r="M1277" s="6"/>
      <c r="N1277" s="6"/>
      <c r="O1277" s="6"/>
      <c r="P1277" s="6"/>
      <c r="Q1277" s="6"/>
      <c r="R1277" s="6"/>
      <c r="S1277" s="6"/>
      <c r="T1277" s="6"/>
      <c r="U1277" s="6"/>
      <c r="V1277" s="6"/>
      <c r="W1277" s="6"/>
      <c r="X1277" s="6"/>
      <c r="Y1277" s="6"/>
      <c r="Z1277" s="6"/>
    </row>
    <row r="1278" spans="1:26" x14ac:dyDescent="0.25">
      <c r="A1278" s="6"/>
      <c r="B1278" s="6"/>
      <c r="C1278" s="6"/>
      <c r="D1278" s="6"/>
      <c r="E1278" s="6"/>
      <c r="F1278" s="6"/>
      <c r="G1278" s="6"/>
      <c r="H1278" s="6"/>
      <c r="I1278" s="6"/>
      <c r="J1278" s="6"/>
      <c r="K1278" s="6"/>
      <c r="L1278" s="6"/>
      <c r="M1278" s="6"/>
      <c r="N1278" s="6"/>
      <c r="O1278" s="6"/>
      <c r="P1278" s="6"/>
      <c r="Q1278" s="6"/>
      <c r="R1278" s="6"/>
      <c r="S1278" s="6"/>
      <c r="T1278" s="6"/>
      <c r="U1278" s="6"/>
      <c r="V1278" s="6"/>
      <c r="W1278" s="6"/>
      <c r="X1278" s="6"/>
      <c r="Y1278" s="6"/>
      <c r="Z1278" s="6"/>
    </row>
    <row r="1279" spans="1:26" x14ac:dyDescent="0.25">
      <c r="A1279" s="6"/>
      <c r="B1279" s="6"/>
      <c r="C1279" s="6"/>
      <c r="D1279" s="6"/>
      <c r="E1279" s="6"/>
      <c r="F1279" s="6"/>
      <c r="G1279" s="6"/>
      <c r="H1279" s="6"/>
      <c r="I1279" s="6"/>
      <c r="J1279" s="6"/>
      <c r="K1279" s="6"/>
      <c r="L1279" s="6"/>
      <c r="M1279" s="6"/>
      <c r="N1279" s="6"/>
      <c r="O1279" s="6"/>
      <c r="P1279" s="6"/>
      <c r="Q1279" s="6"/>
      <c r="R1279" s="6"/>
      <c r="S1279" s="6"/>
      <c r="T1279" s="6"/>
      <c r="U1279" s="6"/>
      <c r="V1279" s="6"/>
      <c r="W1279" s="6"/>
      <c r="X1279" s="6"/>
      <c r="Y1279" s="6"/>
      <c r="Z1279" s="6"/>
    </row>
    <row r="1280" spans="1:26" x14ac:dyDescent="0.25">
      <c r="A1280" s="6"/>
      <c r="B1280" s="6"/>
      <c r="C1280" s="6"/>
      <c r="D1280" s="6"/>
      <c r="E1280" s="6"/>
      <c r="F1280" s="6"/>
      <c r="G1280" s="6"/>
      <c r="H1280" s="6"/>
      <c r="I1280" s="6"/>
      <c r="J1280" s="6"/>
      <c r="K1280" s="6"/>
      <c r="L1280" s="6"/>
      <c r="M1280" s="6"/>
      <c r="N1280" s="6"/>
      <c r="O1280" s="6"/>
      <c r="P1280" s="6"/>
      <c r="Q1280" s="6"/>
      <c r="R1280" s="6"/>
      <c r="S1280" s="6"/>
      <c r="T1280" s="6"/>
      <c r="U1280" s="6"/>
      <c r="V1280" s="6"/>
      <c r="W1280" s="6"/>
      <c r="X1280" s="6"/>
      <c r="Y1280" s="6"/>
      <c r="Z1280" s="6"/>
    </row>
    <row r="1281" spans="1:26" x14ac:dyDescent="0.25">
      <c r="A1281" s="6"/>
      <c r="B1281" s="6"/>
      <c r="C1281" s="6"/>
      <c r="D1281" s="6"/>
      <c r="E1281" s="6"/>
      <c r="F1281" s="6"/>
      <c r="G1281" s="6"/>
      <c r="H1281" s="6"/>
      <c r="I1281" s="6"/>
      <c r="J1281" s="6"/>
      <c r="K1281" s="6"/>
      <c r="L1281" s="6"/>
      <c r="M1281" s="6"/>
      <c r="N1281" s="6"/>
      <c r="O1281" s="6"/>
      <c r="P1281" s="6"/>
      <c r="Q1281" s="6"/>
      <c r="R1281" s="6"/>
      <c r="S1281" s="6"/>
      <c r="T1281" s="6"/>
      <c r="U1281" s="6"/>
      <c r="V1281" s="6"/>
      <c r="W1281" s="6"/>
      <c r="X1281" s="6"/>
      <c r="Y1281" s="6"/>
      <c r="Z1281" s="6"/>
    </row>
    <row r="1282" spans="1:26" x14ac:dyDescent="0.25">
      <c r="A1282" s="6"/>
      <c r="B1282" s="6"/>
      <c r="C1282" s="6"/>
      <c r="D1282" s="6"/>
      <c r="E1282" s="6"/>
      <c r="F1282" s="6"/>
      <c r="G1282" s="6"/>
      <c r="H1282" s="6"/>
      <c r="I1282" s="6"/>
      <c r="J1282" s="6"/>
      <c r="K1282" s="6"/>
      <c r="L1282" s="6"/>
      <c r="M1282" s="6"/>
      <c r="N1282" s="6"/>
      <c r="O1282" s="6"/>
      <c r="P1282" s="6"/>
      <c r="Q1282" s="6"/>
      <c r="R1282" s="6"/>
      <c r="S1282" s="6"/>
      <c r="T1282" s="6"/>
      <c r="U1282" s="6"/>
      <c r="V1282" s="6"/>
      <c r="W1282" s="6"/>
      <c r="X1282" s="6"/>
      <c r="Y1282" s="6"/>
      <c r="Z1282" s="6"/>
    </row>
    <row r="1283" spans="1:26" x14ac:dyDescent="0.25">
      <c r="A1283" s="6"/>
      <c r="B1283" s="6"/>
      <c r="C1283" s="6"/>
      <c r="D1283" s="6"/>
      <c r="E1283" s="6"/>
      <c r="F1283" s="6"/>
      <c r="G1283" s="6"/>
      <c r="H1283" s="6"/>
      <c r="I1283" s="6"/>
      <c r="J1283" s="6"/>
      <c r="K1283" s="6"/>
      <c r="L1283" s="6"/>
      <c r="M1283" s="6"/>
      <c r="N1283" s="6"/>
      <c r="O1283" s="6"/>
      <c r="P1283" s="6"/>
      <c r="Q1283" s="6"/>
      <c r="R1283" s="6"/>
      <c r="S1283" s="6"/>
      <c r="T1283" s="6"/>
      <c r="U1283" s="6"/>
      <c r="V1283" s="6"/>
      <c r="W1283" s="6"/>
      <c r="X1283" s="6"/>
      <c r="Y1283" s="6"/>
      <c r="Z1283" s="6"/>
    </row>
    <row r="1284" spans="1:26" x14ac:dyDescent="0.25">
      <c r="A1284" s="6"/>
      <c r="B1284" s="6"/>
      <c r="C1284" s="6"/>
      <c r="D1284" s="6"/>
      <c r="E1284" s="6"/>
      <c r="F1284" s="6"/>
      <c r="G1284" s="6"/>
      <c r="H1284" s="6"/>
      <c r="I1284" s="6"/>
      <c r="J1284" s="6"/>
      <c r="K1284" s="6"/>
      <c r="L1284" s="6"/>
      <c r="M1284" s="6"/>
      <c r="N1284" s="6"/>
      <c r="O1284" s="6"/>
      <c r="P1284" s="6"/>
      <c r="Q1284" s="6"/>
      <c r="R1284" s="6"/>
      <c r="S1284" s="6"/>
      <c r="T1284" s="6"/>
      <c r="U1284" s="6"/>
      <c r="V1284" s="6"/>
      <c r="W1284" s="6"/>
      <c r="X1284" s="6"/>
      <c r="Y1284" s="6"/>
      <c r="Z1284" s="6"/>
    </row>
    <row r="1285" spans="1:26" x14ac:dyDescent="0.25">
      <c r="A1285" s="6"/>
      <c r="B1285" s="6"/>
      <c r="C1285" s="6"/>
      <c r="D1285" s="6"/>
      <c r="E1285" s="6"/>
      <c r="F1285" s="6"/>
      <c r="G1285" s="6"/>
      <c r="H1285" s="6"/>
      <c r="I1285" s="6"/>
      <c r="J1285" s="6"/>
      <c r="K1285" s="6"/>
      <c r="L1285" s="6"/>
      <c r="M1285" s="6"/>
      <c r="N1285" s="6"/>
      <c r="O1285" s="6"/>
      <c r="P1285" s="6"/>
      <c r="Q1285" s="6"/>
      <c r="R1285" s="6"/>
      <c r="S1285" s="6"/>
      <c r="T1285" s="6"/>
      <c r="U1285" s="6"/>
      <c r="V1285" s="6"/>
      <c r="W1285" s="6"/>
      <c r="X1285" s="6"/>
      <c r="Y1285" s="6"/>
      <c r="Z1285" s="6"/>
    </row>
    <row r="1286" spans="1:26" x14ac:dyDescent="0.25">
      <c r="A1286" s="6"/>
      <c r="B1286" s="6"/>
      <c r="C1286" s="6"/>
      <c r="D1286" s="6"/>
      <c r="E1286" s="6"/>
      <c r="F1286" s="6"/>
      <c r="G1286" s="6"/>
      <c r="H1286" s="6"/>
      <c r="I1286" s="6"/>
      <c r="J1286" s="6"/>
      <c r="K1286" s="6"/>
      <c r="L1286" s="6"/>
      <c r="M1286" s="6"/>
      <c r="N1286" s="6"/>
      <c r="O1286" s="6"/>
      <c r="P1286" s="6"/>
      <c r="Q1286" s="6"/>
      <c r="R1286" s="6"/>
      <c r="S1286" s="6"/>
      <c r="T1286" s="6"/>
      <c r="U1286" s="6"/>
      <c r="V1286" s="6"/>
      <c r="W1286" s="6"/>
      <c r="X1286" s="6"/>
      <c r="Y1286" s="6"/>
      <c r="Z1286" s="6"/>
    </row>
    <row r="1287" spans="1:26" x14ac:dyDescent="0.25">
      <c r="A1287" s="6"/>
      <c r="B1287" s="6"/>
      <c r="C1287" s="6"/>
      <c r="D1287" s="6"/>
      <c r="E1287" s="6"/>
      <c r="F1287" s="6"/>
      <c r="G1287" s="6"/>
      <c r="H1287" s="6"/>
      <c r="I1287" s="6"/>
      <c r="J1287" s="6"/>
      <c r="K1287" s="6"/>
      <c r="L1287" s="6"/>
      <c r="M1287" s="6"/>
      <c r="N1287" s="6"/>
      <c r="O1287" s="6"/>
      <c r="P1287" s="6"/>
      <c r="Q1287" s="6"/>
      <c r="R1287" s="6"/>
      <c r="S1287" s="6"/>
      <c r="T1287" s="6"/>
      <c r="U1287" s="6"/>
      <c r="V1287" s="6"/>
      <c r="W1287" s="6"/>
      <c r="X1287" s="6"/>
      <c r="Y1287" s="6"/>
      <c r="Z1287" s="6"/>
    </row>
    <row r="1288" spans="1:26" x14ac:dyDescent="0.25">
      <c r="A1288" s="6"/>
      <c r="B1288" s="6"/>
      <c r="C1288" s="6"/>
      <c r="D1288" s="6"/>
      <c r="E1288" s="6"/>
      <c r="F1288" s="6"/>
      <c r="G1288" s="6"/>
      <c r="H1288" s="6"/>
      <c r="I1288" s="6"/>
      <c r="J1288" s="6"/>
      <c r="K1288" s="6"/>
      <c r="L1288" s="6"/>
      <c r="M1288" s="6"/>
      <c r="N1288" s="6"/>
      <c r="O1288" s="6"/>
      <c r="P1288" s="6"/>
      <c r="Q1288" s="6"/>
      <c r="R1288" s="6"/>
      <c r="S1288" s="6"/>
      <c r="T1288" s="6"/>
      <c r="U1288" s="6"/>
      <c r="V1288" s="6"/>
      <c r="W1288" s="6"/>
      <c r="X1288" s="6"/>
      <c r="Y1288" s="6"/>
      <c r="Z1288" s="6"/>
    </row>
    <row r="1289" spans="1:26" x14ac:dyDescent="0.25">
      <c r="A1289" s="6"/>
      <c r="B1289" s="6"/>
      <c r="C1289" s="6"/>
      <c r="D1289" s="6"/>
      <c r="E1289" s="6"/>
      <c r="F1289" s="6"/>
      <c r="G1289" s="6"/>
      <c r="H1289" s="6"/>
      <c r="I1289" s="6"/>
      <c r="J1289" s="6"/>
      <c r="K1289" s="6"/>
      <c r="L1289" s="6"/>
      <c r="M1289" s="6"/>
      <c r="N1289" s="6"/>
      <c r="O1289" s="6"/>
      <c r="P1289" s="6"/>
      <c r="Q1289" s="6"/>
      <c r="R1289" s="6"/>
      <c r="S1289" s="6"/>
      <c r="T1289" s="6"/>
      <c r="U1289" s="6"/>
      <c r="V1289" s="6"/>
      <c r="W1289" s="6"/>
      <c r="X1289" s="6"/>
      <c r="Y1289" s="6"/>
      <c r="Z1289" s="6"/>
    </row>
    <row r="1290" spans="1:26" x14ac:dyDescent="0.25">
      <c r="A1290" s="6"/>
      <c r="B1290" s="6"/>
      <c r="C1290" s="6"/>
      <c r="D1290" s="6"/>
      <c r="E1290" s="6"/>
      <c r="F1290" s="6"/>
      <c r="G1290" s="6"/>
      <c r="H1290" s="6"/>
      <c r="I1290" s="6"/>
      <c r="J1290" s="6"/>
      <c r="K1290" s="6"/>
      <c r="L1290" s="6"/>
      <c r="M1290" s="6"/>
      <c r="N1290" s="6"/>
      <c r="O1290" s="6"/>
      <c r="P1290" s="6"/>
      <c r="Q1290" s="6"/>
      <c r="R1290" s="6"/>
      <c r="S1290" s="6"/>
      <c r="T1290" s="6"/>
      <c r="U1290" s="6"/>
      <c r="V1290" s="6"/>
      <c r="W1290" s="6"/>
      <c r="X1290" s="6"/>
      <c r="Y1290" s="6"/>
      <c r="Z1290" s="6"/>
    </row>
    <row r="1291" spans="1:26" x14ac:dyDescent="0.25">
      <c r="A1291" s="6"/>
      <c r="B1291" s="6"/>
      <c r="C1291" s="6"/>
      <c r="D1291" s="6"/>
      <c r="E1291" s="6"/>
      <c r="F1291" s="6"/>
      <c r="G1291" s="6"/>
      <c r="H1291" s="6"/>
      <c r="I1291" s="6"/>
      <c r="J1291" s="6"/>
      <c r="K1291" s="6"/>
      <c r="L1291" s="6"/>
      <c r="M1291" s="6"/>
      <c r="N1291" s="6"/>
      <c r="O1291" s="6"/>
      <c r="P1291" s="6"/>
      <c r="Q1291" s="6"/>
      <c r="R1291" s="6"/>
      <c r="S1291" s="6"/>
      <c r="T1291" s="6"/>
      <c r="U1291" s="6"/>
      <c r="V1291" s="6"/>
      <c r="W1291" s="6"/>
      <c r="X1291" s="6"/>
      <c r="Y1291" s="6"/>
      <c r="Z1291" s="6"/>
    </row>
    <row r="1292" spans="1:26" x14ac:dyDescent="0.25">
      <c r="A1292" s="6"/>
      <c r="B1292" s="6"/>
      <c r="C1292" s="6"/>
      <c r="D1292" s="6"/>
      <c r="E1292" s="6"/>
      <c r="F1292" s="6"/>
      <c r="G1292" s="6"/>
      <c r="H1292" s="6"/>
      <c r="I1292" s="6"/>
      <c r="J1292" s="6"/>
      <c r="K1292" s="6"/>
      <c r="L1292" s="6"/>
      <c r="M1292" s="6"/>
      <c r="N1292" s="6"/>
      <c r="O1292" s="6"/>
      <c r="P1292" s="6"/>
      <c r="Q1292" s="6"/>
      <c r="R1292" s="6"/>
      <c r="S1292" s="6"/>
      <c r="T1292" s="6"/>
      <c r="U1292" s="6"/>
      <c r="V1292" s="6"/>
      <c r="W1292" s="6"/>
      <c r="X1292" s="6"/>
      <c r="Y1292" s="6"/>
      <c r="Z1292" s="6"/>
    </row>
    <row r="1293" spans="1:26" x14ac:dyDescent="0.25">
      <c r="A1293" s="6"/>
      <c r="B1293" s="6"/>
      <c r="C1293" s="6"/>
      <c r="D1293" s="6"/>
      <c r="E1293" s="6"/>
      <c r="F1293" s="6"/>
      <c r="G1293" s="6"/>
      <c r="H1293" s="6"/>
      <c r="I1293" s="6"/>
      <c r="J1293" s="6"/>
      <c r="K1293" s="6"/>
      <c r="L1293" s="6"/>
      <c r="M1293" s="6"/>
      <c r="N1293" s="6"/>
      <c r="O1293" s="6"/>
      <c r="P1293" s="6"/>
      <c r="Q1293" s="6"/>
      <c r="R1293" s="6"/>
      <c r="S1293" s="6"/>
      <c r="T1293" s="6"/>
      <c r="U1293" s="6"/>
      <c r="V1293" s="6"/>
      <c r="W1293" s="6"/>
      <c r="X1293" s="6"/>
      <c r="Y1293" s="6"/>
      <c r="Z1293" s="6"/>
    </row>
    <row r="1294" spans="1:26" x14ac:dyDescent="0.25">
      <c r="A1294" s="6"/>
      <c r="B1294" s="6"/>
      <c r="C1294" s="6"/>
      <c r="D1294" s="6"/>
      <c r="E1294" s="6"/>
      <c r="F1294" s="6"/>
      <c r="G1294" s="6"/>
      <c r="H1294" s="6"/>
      <c r="I1294" s="6"/>
      <c r="J1294" s="6"/>
      <c r="K1294" s="6"/>
      <c r="L1294" s="6"/>
      <c r="M1294" s="6"/>
      <c r="N1294" s="6"/>
      <c r="O1294" s="6"/>
      <c r="P1294" s="6"/>
      <c r="Q1294" s="6"/>
      <c r="R1294" s="6"/>
      <c r="S1294" s="6"/>
      <c r="T1294" s="6"/>
      <c r="U1294" s="6"/>
      <c r="V1294" s="6"/>
      <c r="W1294" s="6"/>
      <c r="X1294" s="6"/>
      <c r="Y1294" s="6"/>
      <c r="Z1294" s="6"/>
    </row>
    <row r="1295" spans="1:26" x14ac:dyDescent="0.25">
      <c r="A1295" s="6"/>
      <c r="B1295" s="6"/>
      <c r="C1295" s="6"/>
      <c r="D1295" s="6"/>
      <c r="E1295" s="6"/>
      <c r="F1295" s="6"/>
      <c r="G1295" s="6"/>
      <c r="H1295" s="6"/>
      <c r="I1295" s="6"/>
      <c r="J1295" s="6"/>
      <c r="K1295" s="6"/>
      <c r="L1295" s="6"/>
      <c r="M1295" s="6"/>
      <c r="N1295" s="6"/>
      <c r="O1295" s="6"/>
      <c r="P1295" s="6"/>
      <c r="Q1295" s="6"/>
      <c r="R1295" s="6"/>
      <c r="S1295" s="6"/>
      <c r="T1295" s="6"/>
      <c r="U1295" s="6"/>
      <c r="V1295" s="6"/>
      <c r="W1295" s="6"/>
      <c r="X1295" s="6"/>
      <c r="Y1295" s="6"/>
      <c r="Z1295" s="6"/>
    </row>
    <row r="1296" spans="1:26" x14ac:dyDescent="0.25">
      <c r="A1296" s="6"/>
      <c r="B1296" s="6"/>
      <c r="C1296" s="6"/>
      <c r="D1296" s="6"/>
      <c r="E1296" s="6"/>
      <c r="F1296" s="6"/>
      <c r="G1296" s="6"/>
      <c r="H1296" s="6"/>
      <c r="I1296" s="6"/>
      <c r="J1296" s="6"/>
      <c r="K1296" s="6"/>
      <c r="L1296" s="6"/>
      <c r="M1296" s="6"/>
      <c r="N1296" s="6"/>
      <c r="O1296" s="6"/>
      <c r="P1296" s="6"/>
      <c r="Q1296" s="6"/>
      <c r="R1296" s="6"/>
      <c r="S1296" s="6"/>
      <c r="T1296" s="6"/>
      <c r="U1296" s="6"/>
      <c r="V1296" s="6"/>
      <c r="W1296" s="6"/>
      <c r="X1296" s="6"/>
      <c r="Y1296" s="6"/>
      <c r="Z1296" s="6"/>
    </row>
    <row r="1297" spans="1:26" x14ac:dyDescent="0.25">
      <c r="A1297" s="6"/>
      <c r="B1297" s="6"/>
      <c r="C1297" s="6"/>
      <c r="D1297" s="6"/>
      <c r="E1297" s="6"/>
      <c r="F1297" s="6"/>
      <c r="G1297" s="6"/>
      <c r="H1297" s="6"/>
      <c r="I1297" s="6"/>
      <c r="J1297" s="6"/>
      <c r="K1297" s="6"/>
      <c r="L1297" s="6"/>
      <c r="M1297" s="6"/>
      <c r="N1297" s="6"/>
      <c r="O1297" s="6"/>
      <c r="P1297" s="6"/>
      <c r="Q1297" s="6"/>
      <c r="R1297" s="6"/>
      <c r="S1297" s="6"/>
      <c r="T1297" s="6"/>
      <c r="U1297" s="6"/>
      <c r="V1297" s="6"/>
      <c r="W1297" s="6"/>
      <c r="X1297" s="6"/>
      <c r="Y1297" s="6"/>
      <c r="Z1297" s="6"/>
    </row>
    <row r="1298" spans="1:26" x14ac:dyDescent="0.25">
      <c r="A1298" s="6"/>
      <c r="B1298" s="6"/>
      <c r="C1298" s="6"/>
      <c r="D1298" s="6"/>
      <c r="E1298" s="6"/>
      <c r="F1298" s="6"/>
      <c r="G1298" s="6"/>
      <c r="H1298" s="6"/>
      <c r="I1298" s="6"/>
      <c r="J1298" s="6"/>
      <c r="K1298" s="6"/>
      <c r="L1298" s="6"/>
      <c r="M1298" s="6"/>
      <c r="N1298" s="6"/>
      <c r="O1298" s="6"/>
      <c r="P1298" s="6"/>
      <c r="Q1298" s="6"/>
      <c r="R1298" s="6"/>
      <c r="S1298" s="6"/>
      <c r="T1298" s="6"/>
      <c r="U1298" s="6"/>
      <c r="V1298" s="6"/>
      <c r="W1298" s="6"/>
      <c r="X1298" s="6"/>
      <c r="Y1298" s="6"/>
      <c r="Z1298" s="6"/>
    </row>
    <row r="1299" spans="1:26" x14ac:dyDescent="0.25">
      <c r="A1299" s="6"/>
      <c r="B1299" s="6"/>
      <c r="C1299" s="6"/>
      <c r="D1299" s="6"/>
      <c r="E1299" s="6"/>
      <c r="F1299" s="6"/>
      <c r="G1299" s="6"/>
      <c r="H1299" s="6"/>
      <c r="I1299" s="6"/>
      <c r="J1299" s="6"/>
      <c r="K1299" s="6"/>
      <c r="L1299" s="6"/>
      <c r="M1299" s="6"/>
      <c r="N1299" s="6"/>
      <c r="O1299" s="6"/>
      <c r="P1299" s="6"/>
      <c r="Q1299" s="6"/>
      <c r="R1299" s="6"/>
      <c r="S1299" s="6"/>
      <c r="T1299" s="6"/>
      <c r="U1299" s="6"/>
      <c r="V1299" s="6"/>
      <c r="W1299" s="6"/>
      <c r="X1299" s="6"/>
      <c r="Y1299" s="6"/>
      <c r="Z1299" s="6"/>
    </row>
    <row r="1300" spans="1:26" x14ac:dyDescent="0.25">
      <c r="A1300" s="6"/>
      <c r="B1300" s="6"/>
      <c r="C1300" s="6"/>
      <c r="D1300" s="6"/>
      <c r="E1300" s="6"/>
      <c r="F1300" s="6"/>
      <c r="G1300" s="6"/>
      <c r="H1300" s="6"/>
      <c r="I1300" s="6"/>
      <c r="J1300" s="6"/>
      <c r="K1300" s="6"/>
      <c r="L1300" s="6"/>
      <c r="M1300" s="6"/>
      <c r="N1300" s="6"/>
      <c r="O1300" s="6"/>
      <c r="P1300" s="6"/>
      <c r="Q1300" s="6"/>
      <c r="R1300" s="6"/>
      <c r="S1300" s="6"/>
      <c r="T1300" s="6"/>
      <c r="U1300" s="6"/>
      <c r="V1300" s="6"/>
      <c r="W1300" s="6"/>
      <c r="X1300" s="6"/>
      <c r="Y1300" s="6"/>
      <c r="Z1300" s="6"/>
    </row>
    <row r="1301" spans="1:26" x14ac:dyDescent="0.25">
      <c r="A1301" s="6"/>
      <c r="B1301" s="6"/>
      <c r="C1301" s="6"/>
      <c r="D1301" s="6"/>
      <c r="E1301" s="6"/>
      <c r="F1301" s="6"/>
      <c r="G1301" s="6"/>
      <c r="H1301" s="6"/>
      <c r="I1301" s="6"/>
      <c r="J1301" s="6"/>
      <c r="K1301" s="6"/>
      <c r="L1301" s="6"/>
      <c r="M1301" s="6"/>
      <c r="N1301" s="6"/>
      <c r="O1301" s="6"/>
      <c r="P1301" s="6"/>
      <c r="Q1301" s="6"/>
      <c r="R1301" s="6"/>
      <c r="S1301" s="6"/>
      <c r="T1301" s="6"/>
      <c r="U1301" s="6"/>
      <c r="V1301" s="6"/>
      <c r="W1301" s="6"/>
      <c r="X1301" s="6"/>
      <c r="Y1301" s="6"/>
      <c r="Z1301" s="6"/>
    </row>
    <row r="1302" spans="1:26" x14ac:dyDescent="0.25">
      <c r="A1302" s="6"/>
      <c r="B1302" s="6"/>
      <c r="C1302" s="6"/>
      <c r="D1302" s="6"/>
      <c r="E1302" s="6"/>
      <c r="F1302" s="6"/>
      <c r="G1302" s="6"/>
      <c r="H1302" s="6"/>
      <c r="I1302" s="6"/>
      <c r="J1302" s="6"/>
      <c r="K1302" s="6"/>
      <c r="L1302" s="6"/>
      <c r="M1302" s="6"/>
      <c r="N1302" s="6"/>
      <c r="O1302" s="6"/>
      <c r="P1302" s="6"/>
      <c r="Q1302" s="6"/>
      <c r="R1302" s="6"/>
      <c r="S1302" s="6"/>
      <c r="T1302" s="6"/>
      <c r="U1302" s="6"/>
      <c r="V1302" s="6"/>
      <c r="W1302" s="6"/>
      <c r="X1302" s="6"/>
      <c r="Y1302" s="6"/>
      <c r="Z1302" s="6"/>
    </row>
    <row r="1303" spans="1:26" x14ac:dyDescent="0.25">
      <c r="A1303" s="6"/>
      <c r="B1303" s="6"/>
      <c r="C1303" s="6"/>
      <c r="D1303" s="6"/>
      <c r="E1303" s="6"/>
      <c r="F1303" s="6"/>
      <c r="G1303" s="6"/>
      <c r="H1303" s="6"/>
      <c r="I1303" s="6"/>
      <c r="J1303" s="6"/>
      <c r="K1303" s="6"/>
      <c r="L1303" s="6"/>
      <c r="M1303" s="6"/>
      <c r="N1303" s="6"/>
      <c r="O1303" s="6"/>
      <c r="P1303" s="6"/>
      <c r="Q1303" s="6"/>
      <c r="R1303" s="6"/>
      <c r="S1303" s="6"/>
      <c r="T1303" s="6"/>
      <c r="U1303" s="6"/>
      <c r="V1303" s="6"/>
      <c r="W1303" s="6"/>
      <c r="X1303" s="6"/>
      <c r="Y1303" s="6"/>
      <c r="Z1303" s="6"/>
    </row>
    <row r="1304" spans="1:26" x14ac:dyDescent="0.25">
      <c r="A1304" s="6"/>
      <c r="B1304" s="6"/>
      <c r="C1304" s="6"/>
      <c r="D1304" s="6"/>
      <c r="E1304" s="6"/>
      <c r="F1304" s="6"/>
      <c r="G1304" s="6"/>
      <c r="H1304" s="6"/>
      <c r="I1304" s="6"/>
      <c r="J1304" s="6"/>
      <c r="K1304" s="6"/>
      <c r="L1304" s="6"/>
      <c r="M1304" s="6"/>
      <c r="N1304" s="6"/>
      <c r="O1304" s="6"/>
      <c r="P1304" s="6"/>
      <c r="Q1304" s="6"/>
      <c r="R1304" s="6"/>
      <c r="S1304" s="6"/>
      <c r="T1304" s="6"/>
      <c r="U1304" s="6"/>
      <c r="V1304" s="6"/>
      <c r="W1304" s="6"/>
      <c r="X1304" s="6"/>
      <c r="Y1304" s="6"/>
      <c r="Z1304" s="6"/>
    </row>
    <row r="1305" spans="1:26" x14ac:dyDescent="0.25">
      <c r="A1305" s="6"/>
      <c r="B1305" s="6"/>
      <c r="C1305" s="6"/>
      <c r="D1305" s="6"/>
      <c r="E1305" s="6"/>
      <c r="F1305" s="6"/>
      <c r="G1305" s="6"/>
      <c r="H1305" s="6"/>
      <c r="I1305" s="6"/>
      <c r="J1305" s="6"/>
      <c r="K1305" s="6"/>
      <c r="L1305" s="6"/>
      <c r="M1305" s="6"/>
      <c r="N1305" s="6"/>
      <c r="O1305" s="6"/>
      <c r="P1305" s="6"/>
      <c r="Q1305" s="6"/>
      <c r="R1305" s="6"/>
      <c r="S1305" s="6"/>
      <c r="T1305" s="6"/>
      <c r="U1305" s="6"/>
      <c r="V1305" s="6"/>
      <c r="W1305" s="6"/>
      <c r="X1305" s="6"/>
      <c r="Y1305" s="6"/>
      <c r="Z1305" s="6"/>
    </row>
    <row r="1306" spans="1:26" x14ac:dyDescent="0.25">
      <c r="A1306" s="6"/>
      <c r="B1306" s="6"/>
      <c r="C1306" s="6"/>
      <c r="D1306" s="6"/>
      <c r="E1306" s="6"/>
      <c r="F1306" s="6"/>
      <c r="G1306" s="6"/>
      <c r="H1306" s="6"/>
      <c r="I1306" s="6"/>
      <c r="J1306" s="6"/>
      <c r="K1306" s="6"/>
      <c r="L1306" s="6"/>
      <c r="M1306" s="6"/>
      <c r="N1306" s="6"/>
      <c r="O1306" s="6"/>
      <c r="P1306" s="6"/>
      <c r="Q1306" s="6"/>
      <c r="R1306" s="6"/>
      <c r="S1306" s="6"/>
      <c r="T1306" s="6"/>
      <c r="U1306" s="6"/>
      <c r="V1306" s="6"/>
      <c r="W1306" s="6"/>
      <c r="X1306" s="6"/>
      <c r="Y1306" s="6"/>
      <c r="Z1306" s="6"/>
    </row>
    <row r="1307" spans="1:26" x14ac:dyDescent="0.25">
      <c r="A1307" s="6"/>
      <c r="B1307" s="6"/>
      <c r="C1307" s="6"/>
      <c r="D1307" s="6"/>
      <c r="E1307" s="6"/>
      <c r="F1307" s="6"/>
      <c r="G1307" s="6"/>
      <c r="H1307" s="6"/>
      <c r="I1307" s="6"/>
      <c r="J1307" s="6"/>
      <c r="K1307" s="6"/>
      <c r="L1307" s="6"/>
      <c r="M1307" s="6"/>
      <c r="N1307" s="6"/>
      <c r="O1307" s="6"/>
      <c r="P1307" s="6"/>
      <c r="Q1307" s="6"/>
      <c r="R1307" s="6"/>
      <c r="S1307" s="6"/>
      <c r="T1307" s="6"/>
      <c r="U1307" s="6"/>
      <c r="V1307" s="6"/>
      <c r="W1307" s="6"/>
      <c r="X1307" s="6"/>
      <c r="Y1307" s="6"/>
      <c r="Z1307" s="6"/>
    </row>
    <row r="1308" spans="1:26" x14ac:dyDescent="0.25">
      <c r="A1308" s="6"/>
      <c r="B1308" s="6"/>
      <c r="C1308" s="6"/>
      <c r="D1308" s="6"/>
      <c r="E1308" s="6"/>
      <c r="F1308" s="6"/>
      <c r="G1308" s="6"/>
      <c r="H1308" s="6"/>
      <c r="I1308" s="6"/>
      <c r="J1308" s="6"/>
      <c r="K1308" s="6"/>
      <c r="L1308" s="6"/>
      <c r="M1308" s="6"/>
      <c r="N1308" s="6"/>
      <c r="O1308" s="6"/>
      <c r="P1308" s="6"/>
      <c r="Q1308" s="6"/>
      <c r="R1308" s="6"/>
      <c r="S1308" s="6"/>
      <c r="T1308" s="6"/>
      <c r="U1308" s="6"/>
      <c r="V1308" s="6"/>
      <c r="W1308" s="6"/>
      <c r="X1308" s="6"/>
      <c r="Y1308" s="6"/>
      <c r="Z1308" s="6"/>
    </row>
    <row r="1309" spans="1:26" x14ac:dyDescent="0.25">
      <c r="A1309" s="6"/>
      <c r="B1309" s="6"/>
      <c r="C1309" s="6"/>
      <c r="D1309" s="6"/>
      <c r="E1309" s="6"/>
      <c r="F1309" s="6"/>
      <c r="G1309" s="6"/>
      <c r="H1309" s="6"/>
      <c r="I1309" s="6"/>
      <c r="J1309" s="6"/>
      <c r="K1309" s="6"/>
      <c r="L1309" s="6"/>
      <c r="M1309" s="6"/>
      <c r="N1309" s="6"/>
      <c r="O1309" s="6"/>
      <c r="P1309" s="6"/>
      <c r="Q1309" s="6"/>
      <c r="R1309" s="6"/>
      <c r="S1309" s="6"/>
      <c r="T1309" s="6"/>
      <c r="U1309" s="6"/>
      <c r="V1309" s="6"/>
      <c r="W1309" s="6"/>
      <c r="X1309" s="6"/>
      <c r="Y1309" s="6"/>
      <c r="Z1309" s="6"/>
    </row>
    <row r="1310" spans="1:26" x14ac:dyDescent="0.25">
      <c r="A1310" s="6"/>
      <c r="B1310" s="6"/>
      <c r="C1310" s="6"/>
      <c r="D1310" s="6"/>
      <c r="E1310" s="6"/>
      <c r="F1310" s="6"/>
      <c r="G1310" s="6"/>
      <c r="H1310" s="6"/>
      <c r="I1310" s="6"/>
      <c r="J1310" s="6"/>
      <c r="K1310" s="6"/>
      <c r="L1310" s="6"/>
      <c r="M1310" s="6"/>
      <c r="N1310" s="6"/>
      <c r="O1310" s="6"/>
      <c r="P1310" s="6"/>
      <c r="Q1310" s="6"/>
      <c r="R1310" s="6"/>
      <c r="S1310" s="6"/>
      <c r="T1310" s="6"/>
      <c r="U1310" s="6"/>
      <c r="V1310" s="6"/>
      <c r="W1310" s="6"/>
      <c r="X1310" s="6"/>
      <c r="Y1310" s="6"/>
      <c r="Z1310" s="6"/>
    </row>
    <row r="1311" spans="1:26" x14ac:dyDescent="0.25">
      <c r="A1311" s="6"/>
      <c r="B1311" s="6"/>
      <c r="C1311" s="6"/>
      <c r="D1311" s="6"/>
      <c r="E1311" s="6"/>
      <c r="F1311" s="6"/>
      <c r="G1311" s="6"/>
      <c r="H1311" s="6"/>
      <c r="I1311" s="6"/>
      <c r="J1311" s="6"/>
      <c r="K1311" s="6"/>
      <c r="L1311" s="6"/>
      <c r="M1311" s="6"/>
      <c r="N1311" s="6"/>
      <c r="O1311" s="6"/>
      <c r="P1311" s="6"/>
      <c r="Q1311" s="6"/>
      <c r="R1311" s="6"/>
      <c r="S1311" s="6"/>
      <c r="T1311" s="6"/>
      <c r="U1311" s="6"/>
      <c r="V1311" s="6"/>
      <c r="W1311" s="6"/>
      <c r="X1311" s="6"/>
      <c r="Y1311" s="6"/>
      <c r="Z1311" s="6"/>
    </row>
    <row r="1312" spans="1:26" x14ac:dyDescent="0.25">
      <c r="A1312" s="6"/>
      <c r="B1312" s="6"/>
      <c r="C1312" s="6"/>
      <c r="D1312" s="6"/>
      <c r="E1312" s="6"/>
      <c r="F1312" s="6"/>
      <c r="G1312" s="6"/>
      <c r="H1312" s="6"/>
      <c r="I1312" s="6"/>
      <c r="J1312" s="6"/>
      <c r="K1312" s="6"/>
      <c r="L1312" s="6"/>
      <c r="M1312" s="6"/>
      <c r="N1312" s="6"/>
      <c r="O1312" s="6"/>
      <c r="P1312" s="6"/>
      <c r="Q1312" s="6"/>
      <c r="R1312" s="6"/>
      <c r="S1312" s="6"/>
      <c r="T1312" s="6"/>
      <c r="U1312" s="6"/>
      <c r="V1312" s="6"/>
      <c r="W1312" s="6"/>
      <c r="X1312" s="6"/>
      <c r="Y1312" s="6"/>
      <c r="Z1312" s="6"/>
    </row>
    <row r="1313" spans="1:26" x14ac:dyDescent="0.25">
      <c r="A1313" s="6"/>
      <c r="B1313" s="6"/>
      <c r="C1313" s="6"/>
      <c r="D1313" s="6"/>
      <c r="E1313" s="6"/>
      <c r="F1313" s="6"/>
      <c r="G1313" s="6"/>
      <c r="H1313" s="6"/>
      <c r="I1313" s="6"/>
      <c r="J1313" s="6"/>
      <c r="K1313" s="6"/>
      <c r="L1313" s="6"/>
      <c r="M1313" s="6"/>
      <c r="N1313" s="6"/>
      <c r="O1313" s="6"/>
      <c r="P1313" s="6"/>
      <c r="Q1313" s="6"/>
      <c r="R1313" s="6"/>
      <c r="S1313" s="6"/>
      <c r="T1313" s="6"/>
      <c r="U1313" s="6"/>
      <c r="V1313" s="6"/>
      <c r="W1313" s="6"/>
      <c r="X1313" s="6"/>
      <c r="Y1313" s="6"/>
      <c r="Z1313" s="6"/>
    </row>
    <row r="1314" spans="1:26" x14ac:dyDescent="0.25">
      <c r="A1314" s="6"/>
      <c r="B1314" s="6"/>
      <c r="C1314" s="6"/>
      <c r="D1314" s="6"/>
      <c r="E1314" s="6"/>
      <c r="F1314" s="6"/>
      <c r="G1314" s="6"/>
      <c r="H1314" s="6"/>
      <c r="I1314" s="6"/>
      <c r="J1314" s="6"/>
      <c r="K1314" s="6"/>
      <c r="L1314" s="6"/>
      <c r="M1314" s="6"/>
      <c r="N1314" s="6"/>
      <c r="O1314" s="6"/>
      <c r="P1314" s="6"/>
      <c r="Q1314" s="6"/>
      <c r="R1314" s="6"/>
      <c r="S1314" s="6"/>
      <c r="T1314" s="6"/>
      <c r="U1314" s="6"/>
      <c r="V1314" s="6"/>
      <c r="W1314" s="6"/>
      <c r="X1314" s="6"/>
      <c r="Y1314" s="6"/>
      <c r="Z1314" s="6"/>
    </row>
    <row r="1315" spans="1:26" x14ac:dyDescent="0.25">
      <c r="A1315" s="6"/>
      <c r="B1315" s="6"/>
      <c r="C1315" s="6"/>
      <c r="D1315" s="6"/>
      <c r="E1315" s="6"/>
      <c r="F1315" s="6"/>
      <c r="G1315" s="6"/>
      <c r="H1315" s="6"/>
      <c r="I1315" s="6"/>
      <c r="J1315" s="6"/>
      <c r="K1315" s="6"/>
      <c r="L1315" s="6"/>
      <c r="M1315" s="6"/>
      <c r="N1315" s="6"/>
      <c r="O1315" s="6"/>
      <c r="P1315" s="6"/>
      <c r="Q1315" s="6"/>
      <c r="R1315" s="6"/>
      <c r="S1315" s="6"/>
      <c r="T1315" s="6"/>
      <c r="U1315" s="6"/>
      <c r="V1315" s="6"/>
      <c r="W1315" s="6"/>
      <c r="X1315" s="6"/>
      <c r="Y1315" s="6"/>
      <c r="Z1315" s="6"/>
    </row>
    <row r="1316" spans="1:26" x14ac:dyDescent="0.25">
      <c r="A1316" s="6"/>
      <c r="B1316" s="6"/>
      <c r="C1316" s="6"/>
      <c r="D1316" s="6"/>
      <c r="E1316" s="6"/>
      <c r="F1316" s="6"/>
      <c r="G1316" s="6"/>
      <c r="H1316" s="6"/>
      <c r="I1316" s="6"/>
      <c r="J1316" s="6"/>
      <c r="K1316" s="6"/>
      <c r="L1316" s="6"/>
      <c r="M1316" s="6"/>
      <c r="N1316" s="6"/>
      <c r="O1316" s="6"/>
      <c r="P1316" s="6"/>
      <c r="Q1316" s="6"/>
      <c r="R1316" s="6"/>
      <c r="S1316" s="6"/>
      <c r="T1316" s="6"/>
      <c r="U1316" s="6"/>
      <c r="V1316" s="6"/>
      <c r="W1316" s="6"/>
      <c r="X1316" s="6"/>
      <c r="Y1316" s="6"/>
      <c r="Z1316" s="6"/>
    </row>
    <row r="1317" spans="1:26" x14ac:dyDescent="0.25">
      <c r="A1317" s="6"/>
      <c r="B1317" s="6"/>
      <c r="C1317" s="6"/>
      <c r="D1317" s="6"/>
      <c r="E1317" s="6"/>
      <c r="F1317" s="6"/>
      <c r="G1317" s="6"/>
      <c r="H1317" s="6"/>
      <c r="I1317" s="6"/>
      <c r="J1317" s="6"/>
      <c r="K1317" s="6"/>
      <c r="L1317" s="6"/>
      <c r="M1317" s="6"/>
      <c r="N1317" s="6"/>
      <c r="O1317" s="6"/>
      <c r="P1317" s="6"/>
      <c r="Q1317" s="6"/>
      <c r="R1317" s="6"/>
      <c r="S1317" s="6"/>
      <c r="T1317" s="6"/>
      <c r="U1317" s="6"/>
      <c r="V1317" s="6"/>
      <c r="W1317" s="6"/>
      <c r="X1317" s="6"/>
      <c r="Y1317" s="6"/>
      <c r="Z1317" s="6"/>
    </row>
    <row r="1318" spans="1:26" x14ac:dyDescent="0.25">
      <c r="A1318" s="6"/>
      <c r="B1318" s="6"/>
      <c r="C1318" s="6"/>
      <c r="D1318" s="6"/>
      <c r="E1318" s="6"/>
      <c r="F1318" s="6"/>
      <c r="G1318" s="6"/>
      <c r="H1318" s="6"/>
      <c r="I1318" s="6"/>
      <c r="J1318" s="6"/>
      <c r="K1318" s="6"/>
      <c r="L1318" s="6"/>
      <c r="M1318" s="6"/>
      <c r="N1318" s="6"/>
      <c r="O1318" s="6"/>
      <c r="P1318" s="6"/>
      <c r="Q1318" s="6"/>
      <c r="R1318" s="6"/>
      <c r="S1318" s="6"/>
      <c r="T1318" s="6"/>
      <c r="U1318" s="6"/>
      <c r="V1318" s="6"/>
      <c r="W1318" s="6"/>
      <c r="X1318" s="6"/>
      <c r="Y1318" s="6"/>
      <c r="Z1318" s="6"/>
    </row>
    <row r="1319" spans="1:26" x14ac:dyDescent="0.25">
      <c r="A1319" s="6"/>
      <c r="B1319" s="6"/>
      <c r="C1319" s="6"/>
      <c r="D1319" s="6"/>
      <c r="E1319" s="6"/>
      <c r="F1319" s="6"/>
      <c r="G1319" s="6"/>
      <c r="H1319" s="6"/>
      <c r="I1319" s="6"/>
      <c r="J1319" s="6"/>
      <c r="K1319" s="6"/>
      <c r="L1319" s="6"/>
      <c r="M1319" s="6"/>
      <c r="N1319" s="6"/>
      <c r="O1319" s="6"/>
      <c r="P1319" s="6"/>
      <c r="Q1319" s="6"/>
      <c r="R1319" s="6"/>
      <c r="S1319" s="6"/>
      <c r="T1319" s="6"/>
      <c r="U1319" s="6"/>
      <c r="V1319" s="6"/>
      <c r="W1319" s="6"/>
      <c r="X1319" s="6"/>
      <c r="Y1319" s="6"/>
      <c r="Z1319" s="6"/>
    </row>
    <row r="1320" spans="1:26" x14ac:dyDescent="0.25">
      <c r="A1320" s="6"/>
      <c r="B1320" s="6"/>
      <c r="C1320" s="6"/>
      <c r="D1320" s="6"/>
      <c r="E1320" s="6"/>
      <c r="F1320" s="6"/>
      <c r="G1320" s="6"/>
      <c r="H1320" s="6"/>
      <c r="I1320" s="6"/>
      <c r="J1320" s="6"/>
      <c r="K1320" s="6"/>
      <c r="L1320" s="6"/>
      <c r="M1320" s="6"/>
      <c r="N1320" s="6"/>
      <c r="O1320" s="6"/>
      <c r="P1320" s="6"/>
      <c r="Q1320" s="6"/>
      <c r="R1320" s="6"/>
      <c r="S1320" s="6"/>
      <c r="T1320" s="6"/>
      <c r="U1320" s="6"/>
      <c r="V1320" s="6"/>
      <c r="W1320" s="6"/>
      <c r="X1320" s="6"/>
      <c r="Y1320" s="6"/>
      <c r="Z1320" s="6"/>
    </row>
    <row r="1321" spans="1:26" x14ac:dyDescent="0.25">
      <c r="A1321" s="6"/>
      <c r="B1321" s="6"/>
      <c r="C1321" s="6"/>
      <c r="D1321" s="6"/>
      <c r="E1321" s="6"/>
      <c r="F1321" s="6"/>
      <c r="G1321" s="6"/>
      <c r="H1321" s="6"/>
      <c r="I1321" s="6"/>
      <c r="J1321" s="6"/>
      <c r="K1321" s="6"/>
      <c r="L1321" s="6"/>
      <c r="M1321" s="6"/>
      <c r="N1321" s="6"/>
      <c r="O1321" s="6"/>
      <c r="P1321" s="6"/>
      <c r="Q1321" s="6"/>
      <c r="R1321" s="6"/>
      <c r="S1321" s="6"/>
      <c r="T1321" s="6"/>
      <c r="U1321" s="6"/>
      <c r="V1321" s="6"/>
      <c r="W1321" s="6"/>
      <c r="X1321" s="6"/>
      <c r="Y1321" s="6"/>
      <c r="Z1321" s="6"/>
    </row>
    <row r="1322" spans="1:26" x14ac:dyDescent="0.25">
      <c r="A1322" s="6"/>
      <c r="B1322" s="6"/>
      <c r="C1322" s="6"/>
      <c r="D1322" s="6"/>
      <c r="E1322" s="6"/>
      <c r="F1322" s="6"/>
      <c r="G1322" s="6"/>
      <c r="H1322" s="6"/>
      <c r="I1322" s="6"/>
      <c r="J1322" s="6"/>
      <c r="K1322" s="6"/>
      <c r="L1322" s="6"/>
      <c r="M1322" s="6"/>
      <c r="N1322" s="6"/>
      <c r="O1322" s="6"/>
      <c r="P1322" s="6"/>
      <c r="Q1322" s="6"/>
      <c r="R1322" s="6"/>
      <c r="S1322" s="6"/>
      <c r="T1322" s="6"/>
      <c r="U1322" s="6"/>
      <c r="V1322" s="6"/>
      <c r="W1322" s="6"/>
      <c r="X1322" s="6"/>
      <c r="Y1322" s="6"/>
      <c r="Z1322" s="6"/>
    </row>
    <row r="1323" spans="1:26" x14ac:dyDescent="0.25">
      <c r="A1323" s="6"/>
      <c r="B1323" s="6"/>
      <c r="C1323" s="6"/>
      <c r="D1323" s="6"/>
      <c r="E1323" s="6"/>
      <c r="F1323" s="6"/>
      <c r="G1323" s="6"/>
      <c r="H1323" s="6"/>
      <c r="I1323" s="6"/>
      <c r="J1323" s="6"/>
      <c r="K1323" s="6"/>
      <c r="L1323" s="6"/>
      <c r="M1323" s="6"/>
      <c r="N1323" s="6"/>
      <c r="O1323" s="6"/>
      <c r="P1323" s="6"/>
      <c r="Q1323" s="6"/>
      <c r="R1323" s="6"/>
      <c r="S1323" s="6"/>
      <c r="T1323" s="6"/>
      <c r="U1323" s="6"/>
      <c r="V1323" s="6"/>
      <c r="W1323" s="6"/>
      <c r="X1323" s="6"/>
      <c r="Y1323" s="6"/>
      <c r="Z1323" s="6"/>
    </row>
    <row r="1324" spans="1:26" x14ac:dyDescent="0.25">
      <c r="A1324" s="6"/>
      <c r="B1324" s="6"/>
      <c r="C1324" s="6"/>
      <c r="D1324" s="6"/>
      <c r="E1324" s="6"/>
      <c r="F1324" s="6"/>
      <c r="G1324" s="6"/>
      <c r="H1324" s="6"/>
      <c r="I1324" s="6"/>
      <c r="J1324" s="6"/>
      <c r="K1324" s="6"/>
      <c r="L1324" s="6"/>
      <c r="M1324" s="6"/>
      <c r="N1324" s="6"/>
      <c r="O1324" s="6"/>
      <c r="P1324" s="6"/>
      <c r="Q1324" s="6"/>
      <c r="R1324" s="6"/>
      <c r="S1324" s="6"/>
      <c r="T1324" s="6"/>
      <c r="U1324" s="6"/>
      <c r="V1324" s="6"/>
      <c r="W1324" s="6"/>
      <c r="X1324" s="6"/>
      <c r="Y1324" s="6"/>
      <c r="Z1324" s="6"/>
    </row>
    <row r="1325" spans="1:26" x14ac:dyDescent="0.25">
      <c r="A1325" s="6"/>
      <c r="B1325" s="6"/>
      <c r="C1325" s="6"/>
      <c r="D1325" s="6"/>
      <c r="E1325" s="6"/>
      <c r="F1325" s="6"/>
      <c r="G1325" s="6"/>
      <c r="H1325" s="6"/>
      <c r="I1325" s="6"/>
      <c r="J1325" s="6"/>
      <c r="K1325" s="6"/>
      <c r="L1325" s="6"/>
      <c r="M1325" s="6"/>
      <c r="N1325" s="6"/>
      <c r="O1325" s="6"/>
      <c r="P1325" s="6"/>
      <c r="Q1325" s="6"/>
      <c r="R1325" s="6"/>
      <c r="S1325" s="6"/>
      <c r="T1325" s="6"/>
      <c r="U1325" s="6"/>
      <c r="V1325" s="6"/>
      <c r="W1325" s="6"/>
      <c r="X1325" s="6"/>
      <c r="Y1325" s="6"/>
      <c r="Z1325" s="6"/>
    </row>
    <row r="1326" spans="1:26" x14ac:dyDescent="0.25">
      <c r="A1326" s="6"/>
      <c r="B1326" s="6"/>
      <c r="C1326" s="6"/>
      <c r="D1326" s="6"/>
      <c r="E1326" s="6"/>
      <c r="F1326" s="6"/>
      <c r="G1326" s="6"/>
      <c r="H1326" s="6"/>
      <c r="I1326" s="6"/>
      <c r="J1326" s="6"/>
      <c r="K1326" s="6"/>
      <c r="L1326" s="6"/>
      <c r="M1326" s="6"/>
      <c r="N1326" s="6"/>
      <c r="O1326" s="6"/>
      <c r="P1326" s="6"/>
      <c r="Q1326" s="6"/>
      <c r="R1326" s="6"/>
      <c r="S1326" s="6"/>
      <c r="T1326" s="6"/>
      <c r="U1326" s="6"/>
      <c r="V1326" s="6"/>
      <c r="W1326" s="6"/>
      <c r="X1326" s="6"/>
      <c r="Y1326" s="6"/>
      <c r="Z1326" s="6"/>
    </row>
    <row r="1327" spans="1:26" x14ac:dyDescent="0.25">
      <c r="A1327" s="6"/>
      <c r="B1327" s="6"/>
      <c r="C1327" s="6"/>
      <c r="D1327" s="6"/>
      <c r="E1327" s="6"/>
      <c r="F1327" s="6"/>
      <c r="G1327" s="6"/>
      <c r="H1327" s="6"/>
      <c r="I1327" s="6"/>
      <c r="J1327" s="6"/>
      <c r="K1327" s="6"/>
      <c r="L1327" s="6"/>
      <c r="M1327" s="6"/>
      <c r="N1327" s="6"/>
      <c r="O1327" s="6"/>
      <c r="P1327" s="6"/>
      <c r="Q1327" s="6"/>
      <c r="R1327" s="6"/>
      <c r="S1327" s="6"/>
      <c r="T1327" s="6"/>
      <c r="U1327" s="6"/>
      <c r="V1327" s="6"/>
      <c r="W1327" s="6"/>
      <c r="X1327" s="6"/>
      <c r="Y1327" s="6"/>
      <c r="Z1327" s="6"/>
    </row>
    <row r="1328" spans="1:26" x14ac:dyDescent="0.25">
      <c r="A1328" s="6"/>
      <c r="B1328" s="6"/>
      <c r="C1328" s="6"/>
      <c r="D1328" s="6"/>
      <c r="E1328" s="6"/>
      <c r="F1328" s="6"/>
      <c r="G1328" s="6"/>
      <c r="H1328" s="6"/>
      <c r="I1328" s="6"/>
      <c r="J1328" s="6"/>
      <c r="K1328" s="6"/>
      <c r="L1328" s="6"/>
      <c r="M1328" s="6"/>
      <c r="N1328" s="6"/>
      <c r="O1328" s="6"/>
      <c r="P1328" s="6"/>
      <c r="Q1328" s="6"/>
      <c r="R1328" s="6"/>
      <c r="S1328" s="6"/>
      <c r="T1328" s="6"/>
      <c r="U1328" s="6"/>
      <c r="V1328" s="6"/>
      <c r="W1328" s="6"/>
      <c r="X1328" s="6"/>
      <c r="Y1328" s="6"/>
      <c r="Z1328" s="6"/>
    </row>
    <row r="1329" spans="1:26" x14ac:dyDescent="0.25">
      <c r="A1329" s="6"/>
      <c r="B1329" s="6"/>
      <c r="C1329" s="6"/>
      <c r="D1329" s="6"/>
      <c r="E1329" s="6"/>
      <c r="F1329" s="6"/>
      <c r="G1329" s="6"/>
      <c r="H1329" s="6"/>
      <c r="I1329" s="6"/>
      <c r="J1329" s="6"/>
      <c r="K1329" s="6"/>
      <c r="L1329" s="6"/>
      <c r="M1329" s="6"/>
      <c r="N1329" s="6"/>
      <c r="O1329" s="6"/>
      <c r="P1329" s="6"/>
      <c r="Q1329" s="6"/>
      <c r="R1329" s="6"/>
      <c r="S1329" s="6"/>
      <c r="T1329" s="6"/>
      <c r="U1329" s="6"/>
      <c r="V1329" s="6"/>
      <c r="W1329" s="6"/>
      <c r="X1329" s="6"/>
      <c r="Y1329" s="6"/>
      <c r="Z1329" s="6"/>
    </row>
    <row r="1330" spans="1:26" x14ac:dyDescent="0.25">
      <c r="A1330" s="6"/>
      <c r="B1330" s="6"/>
      <c r="C1330" s="6"/>
      <c r="D1330" s="6"/>
      <c r="E1330" s="6"/>
      <c r="F1330" s="6"/>
      <c r="G1330" s="6"/>
      <c r="H1330" s="6"/>
      <c r="I1330" s="6"/>
      <c r="J1330" s="6"/>
      <c r="K1330" s="6"/>
      <c r="L1330" s="6"/>
      <c r="M1330" s="6"/>
      <c r="N1330" s="6"/>
      <c r="O1330" s="6"/>
      <c r="P1330" s="6"/>
      <c r="Q1330" s="6"/>
      <c r="R1330" s="6"/>
      <c r="S1330" s="6"/>
      <c r="T1330" s="6"/>
      <c r="U1330" s="6"/>
      <c r="V1330" s="6"/>
      <c r="W1330" s="6"/>
      <c r="X1330" s="6"/>
      <c r="Y1330" s="6"/>
      <c r="Z1330" s="6"/>
    </row>
    <row r="1331" spans="1:26" x14ac:dyDescent="0.25">
      <c r="A1331" s="6"/>
      <c r="B1331" s="6"/>
      <c r="C1331" s="6"/>
      <c r="D1331" s="6"/>
      <c r="E1331" s="6"/>
      <c r="F1331" s="6"/>
      <c r="G1331" s="6"/>
      <c r="H1331" s="6"/>
      <c r="I1331" s="6"/>
      <c r="J1331" s="6"/>
      <c r="K1331" s="6"/>
      <c r="L1331" s="6"/>
      <c r="M1331" s="6"/>
      <c r="N1331" s="6"/>
      <c r="O1331" s="6"/>
      <c r="P1331" s="6"/>
      <c r="Q1331" s="6"/>
      <c r="R1331" s="6"/>
      <c r="S1331" s="6"/>
      <c r="T1331" s="6"/>
      <c r="U1331" s="6"/>
      <c r="V1331" s="6"/>
      <c r="W1331" s="6"/>
      <c r="X1331" s="6"/>
      <c r="Y1331" s="6"/>
      <c r="Z1331" s="6"/>
    </row>
    <row r="1332" spans="1:26" x14ac:dyDescent="0.25">
      <c r="A1332" s="6"/>
      <c r="B1332" s="6"/>
      <c r="C1332" s="6"/>
      <c r="D1332" s="6"/>
      <c r="E1332" s="6"/>
      <c r="F1332" s="6"/>
      <c r="G1332" s="6"/>
      <c r="H1332" s="6"/>
      <c r="I1332" s="6"/>
      <c r="J1332" s="6"/>
      <c r="K1332" s="6"/>
      <c r="L1332" s="6"/>
      <c r="M1332" s="6"/>
      <c r="N1332" s="6"/>
      <c r="O1332" s="6"/>
      <c r="P1332" s="6"/>
      <c r="Q1332" s="6"/>
      <c r="R1332" s="6"/>
      <c r="S1332" s="6"/>
      <c r="T1332" s="6"/>
      <c r="U1332" s="6"/>
      <c r="V1332" s="6"/>
      <c r="W1332" s="6"/>
      <c r="X1332" s="6"/>
      <c r="Y1332" s="6"/>
      <c r="Z1332" s="6"/>
    </row>
    <row r="1333" spans="1:26" x14ac:dyDescent="0.25">
      <c r="A1333" s="6"/>
      <c r="B1333" s="6"/>
      <c r="C1333" s="6"/>
      <c r="D1333" s="6"/>
      <c r="E1333" s="6"/>
      <c r="F1333" s="6"/>
      <c r="G1333" s="6"/>
      <c r="H1333" s="6"/>
      <c r="I1333" s="6"/>
      <c r="J1333" s="6"/>
      <c r="K1333" s="6"/>
      <c r="L1333" s="6"/>
      <c r="M1333" s="6"/>
      <c r="N1333" s="6"/>
      <c r="O1333" s="6"/>
      <c r="P1333" s="6"/>
      <c r="Q1333" s="6"/>
      <c r="R1333" s="6"/>
      <c r="S1333" s="6"/>
      <c r="T1333" s="6"/>
      <c r="U1333" s="6"/>
      <c r="V1333" s="6"/>
      <c r="W1333" s="6"/>
      <c r="X1333" s="6"/>
      <c r="Y1333" s="6"/>
      <c r="Z1333" s="6"/>
    </row>
    <row r="1334" spans="1:26" x14ac:dyDescent="0.25">
      <c r="A1334" s="6"/>
      <c r="B1334" s="6"/>
      <c r="C1334" s="6"/>
      <c r="D1334" s="6"/>
      <c r="E1334" s="6"/>
      <c r="F1334" s="6"/>
      <c r="G1334" s="6"/>
      <c r="H1334" s="6"/>
      <c r="I1334" s="6"/>
      <c r="J1334" s="6"/>
      <c r="K1334" s="6"/>
      <c r="L1334" s="6"/>
      <c r="M1334" s="6"/>
      <c r="N1334" s="6"/>
      <c r="O1334" s="6"/>
      <c r="P1334" s="6"/>
      <c r="Q1334" s="6"/>
      <c r="R1334" s="6"/>
      <c r="S1334" s="6"/>
      <c r="T1334" s="6"/>
      <c r="U1334" s="6"/>
      <c r="V1334" s="6"/>
      <c r="W1334" s="6"/>
      <c r="X1334" s="6"/>
      <c r="Y1334" s="6"/>
      <c r="Z1334" s="6"/>
    </row>
    <row r="1335" spans="1:26" x14ac:dyDescent="0.25">
      <c r="A1335" s="6"/>
      <c r="B1335" s="6"/>
      <c r="C1335" s="6"/>
      <c r="D1335" s="6"/>
      <c r="E1335" s="6"/>
      <c r="F1335" s="6"/>
      <c r="G1335" s="6"/>
      <c r="H1335" s="6"/>
      <c r="I1335" s="6"/>
      <c r="J1335" s="6"/>
      <c r="K1335" s="6"/>
      <c r="L1335" s="6"/>
      <c r="M1335" s="6"/>
      <c r="N1335" s="6"/>
      <c r="O1335" s="6"/>
      <c r="P1335" s="6"/>
      <c r="Q1335" s="6"/>
      <c r="R1335" s="6"/>
      <c r="S1335" s="6"/>
      <c r="T1335" s="6"/>
      <c r="U1335" s="6"/>
      <c r="V1335" s="6"/>
      <c r="W1335" s="6"/>
      <c r="X1335" s="6"/>
      <c r="Y1335" s="6"/>
      <c r="Z1335" s="6"/>
    </row>
    <row r="1336" spans="1:26" x14ac:dyDescent="0.25">
      <c r="A1336" s="6"/>
      <c r="B1336" s="6"/>
      <c r="C1336" s="6"/>
      <c r="D1336" s="6"/>
      <c r="E1336" s="6"/>
      <c r="F1336" s="6"/>
      <c r="G1336" s="6"/>
      <c r="H1336" s="6"/>
      <c r="I1336" s="6"/>
      <c r="J1336" s="6"/>
      <c r="K1336" s="6"/>
      <c r="L1336" s="6"/>
      <c r="M1336" s="6"/>
      <c r="N1336" s="6"/>
      <c r="O1336" s="6"/>
      <c r="P1336" s="6"/>
      <c r="Q1336" s="6"/>
      <c r="R1336" s="6"/>
      <c r="S1336" s="6"/>
      <c r="T1336" s="6"/>
      <c r="U1336" s="6"/>
      <c r="V1336" s="6"/>
      <c r="W1336" s="6"/>
      <c r="X1336" s="6"/>
      <c r="Y1336" s="6"/>
      <c r="Z1336" s="6"/>
    </row>
    <row r="1337" spans="1:26" x14ac:dyDescent="0.25">
      <c r="A1337" s="6"/>
      <c r="B1337" s="6"/>
      <c r="C1337" s="6"/>
      <c r="D1337" s="6"/>
      <c r="E1337" s="6"/>
      <c r="F1337" s="6"/>
      <c r="G1337" s="6"/>
      <c r="H1337" s="6"/>
      <c r="I1337" s="6"/>
      <c r="J1337" s="6"/>
      <c r="K1337" s="6"/>
      <c r="L1337" s="6"/>
      <c r="M1337" s="6"/>
      <c r="N1337" s="6"/>
      <c r="O1337" s="6"/>
      <c r="P1337" s="6"/>
      <c r="Q1337" s="6"/>
      <c r="R1337" s="6"/>
      <c r="S1337" s="6"/>
      <c r="T1337" s="6"/>
      <c r="U1337" s="6"/>
      <c r="V1337" s="6"/>
      <c r="W1337" s="6"/>
      <c r="X1337" s="6"/>
      <c r="Y1337" s="6"/>
      <c r="Z1337" s="6"/>
    </row>
    <row r="1338" spans="1:26" x14ac:dyDescent="0.25">
      <c r="A1338" s="6"/>
      <c r="B1338" s="6"/>
      <c r="C1338" s="6"/>
      <c r="D1338" s="6"/>
      <c r="E1338" s="6"/>
      <c r="F1338" s="6"/>
      <c r="G1338" s="6"/>
      <c r="H1338" s="6"/>
      <c r="I1338" s="6"/>
      <c r="J1338" s="6"/>
      <c r="K1338" s="6"/>
      <c r="L1338" s="6"/>
      <c r="M1338" s="6"/>
      <c r="N1338" s="6"/>
      <c r="O1338" s="6"/>
      <c r="P1338" s="6"/>
      <c r="Q1338" s="6"/>
      <c r="R1338" s="6"/>
      <c r="S1338" s="6"/>
      <c r="T1338" s="6"/>
      <c r="U1338" s="6"/>
      <c r="V1338" s="6"/>
      <c r="W1338" s="6"/>
      <c r="X1338" s="6"/>
      <c r="Y1338" s="6"/>
      <c r="Z1338" s="6"/>
    </row>
    <row r="1339" spans="1:26" x14ac:dyDescent="0.25">
      <c r="A1339" s="6"/>
      <c r="B1339" s="6"/>
      <c r="C1339" s="6"/>
      <c r="D1339" s="6"/>
      <c r="E1339" s="6"/>
      <c r="F1339" s="6"/>
      <c r="G1339" s="6"/>
      <c r="H1339" s="6"/>
      <c r="I1339" s="6"/>
      <c r="J1339" s="6"/>
      <c r="K1339" s="6"/>
      <c r="L1339" s="6"/>
      <c r="M1339" s="6"/>
      <c r="N1339" s="6"/>
      <c r="O1339" s="6"/>
      <c r="P1339" s="6"/>
      <c r="Q1339" s="6"/>
      <c r="R1339" s="6"/>
      <c r="S1339" s="6"/>
      <c r="T1339" s="6"/>
      <c r="U1339" s="6"/>
      <c r="V1339" s="6"/>
      <c r="W1339" s="6"/>
      <c r="X1339" s="6"/>
      <c r="Y1339" s="6"/>
      <c r="Z1339" s="6"/>
    </row>
    <row r="1340" spans="1:26" x14ac:dyDescent="0.25">
      <c r="A1340" s="6"/>
      <c r="B1340" s="6"/>
      <c r="C1340" s="6"/>
      <c r="D1340" s="6"/>
      <c r="E1340" s="6"/>
      <c r="F1340" s="6"/>
      <c r="G1340" s="6"/>
      <c r="H1340" s="6"/>
      <c r="I1340" s="6"/>
      <c r="J1340" s="6"/>
      <c r="K1340" s="6"/>
      <c r="L1340" s="6"/>
      <c r="M1340" s="6"/>
      <c r="N1340" s="6"/>
      <c r="O1340" s="6"/>
      <c r="P1340" s="6"/>
      <c r="Q1340" s="6"/>
      <c r="R1340" s="6"/>
      <c r="S1340" s="6"/>
      <c r="T1340" s="6"/>
      <c r="U1340" s="6"/>
      <c r="V1340" s="6"/>
      <c r="W1340" s="6"/>
      <c r="X1340" s="6"/>
      <c r="Y1340" s="6"/>
      <c r="Z1340" s="6"/>
    </row>
    <row r="1341" spans="1:26" x14ac:dyDescent="0.25">
      <c r="A1341" s="6"/>
      <c r="B1341" s="6"/>
      <c r="C1341" s="6"/>
      <c r="D1341" s="6"/>
      <c r="E1341" s="6"/>
      <c r="F1341" s="6"/>
      <c r="G1341" s="6"/>
      <c r="H1341" s="6"/>
      <c r="I1341" s="6"/>
      <c r="J1341" s="6"/>
      <c r="K1341" s="6"/>
      <c r="L1341" s="6"/>
      <c r="M1341" s="6"/>
      <c r="N1341" s="6"/>
      <c r="O1341" s="6"/>
      <c r="P1341" s="6"/>
      <c r="Q1341" s="6"/>
      <c r="R1341" s="6"/>
      <c r="S1341" s="6"/>
      <c r="T1341" s="6"/>
      <c r="U1341" s="6"/>
      <c r="V1341" s="6"/>
      <c r="W1341" s="6"/>
      <c r="X1341" s="6"/>
      <c r="Y1341" s="6"/>
      <c r="Z1341" s="6"/>
    </row>
    <row r="1342" spans="1:26" x14ac:dyDescent="0.25">
      <c r="A1342" s="6"/>
      <c r="B1342" s="6"/>
      <c r="C1342" s="6"/>
      <c r="D1342" s="6"/>
      <c r="E1342" s="6"/>
      <c r="F1342" s="6"/>
      <c r="G1342" s="6"/>
      <c r="H1342" s="6"/>
      <c r="I1342" s="6"/>
      <c r="J1342" s="6"/>
      <c r="K1342" s="6"/>
      <c r="L1342" s="6"/>
      <c r="M1342" s="6"/>
      <c r="N1342" s="6"/>
      <c r="O1342" s="6"/>
      <c r="P1342" s="6"/>
      <c r="Q1342" s="6"/>
      <c r="R1342" s="6"/>
      <c r="S1342" s="6"/>
      <c r="T1342" s="6"/>
      <c r="U1342" s="6"/>
      <c r="V1342" s="6"/>
      <c r="W1342" s="6"/>
      <c r="X1342" s="6"/>
      <c r="Y1342" s="6"/>
      <c r="Z1342" s="6"/>
    </row>
    <row r="1343" spans="1:26" x14ac:dyDescent="0.25">
      <c r="A1343" s="6"/>
      <c r="B1343" s="6"/>
      <c r="C1343" s="6"/>
      <c r="D1343" s="6"/>
      <c r="E1343" s="6"/>
      <c r="F1343" s="6"/>
      <c r="G1343" s="6"/>
      <c r="H1343" s="6"/>
      <c r="I1343" s="6"/>
      <c r="J1343" s="6"/>
      <c r="K1343" s="6"/>
      <c r="L1343" s="6"/>
      <c r="M1343" s="6"/>
      <c r="N1343" s="6"/>
      <c r="O1343" s="6"/>
      <c r="P1343" s="6"/>
      <c r="Q1343" s="6"/>
      <c r="R1343" s="6"/>
      <c r="S1343" s="6"/>
      <c r="T1343" s="6"/>
      <c r="U1343" s="6"/>
      <c r="V1343" s="6"/>
      <c r="W1343" s="6"/>
      <c r="X1343" s="6"/>
      <c r="Y1343" s="6"/>
      <c r="Z1343" s="6"/>
    </row>
    <row r="1344" spans="1:26" x14ac:dyDescent="0.25">
      <c r="A1344" s="6"/>
      <c r="B1344" s="6"/>
      <c r="C1344" s="6"/>
      <c r="D1344" s="6"/>
      <c r="E1344" s="6"/>
      <c r="F1344" s="6"/>
      <c r="G1344" s="6"/>
      <c r="H1344" s="6"/>
      <c r="I1344" s="6"/>
      <c r="J1344" s="6"/>
      <c r="K1344" s="6"/>
      <c r="L1344" s="6"/>
      <c r="M1344" s="6"/>
      <c r="N1344" s="6"/>
      <c r="O1344" s="6"/>
      <c r="P1344" s="6"/>
      <c r="Q1344" s="6"/>
      <c r="R1344" s="6"/>
      <c r="S1344" s="6"/>
      <c r="T1344" s="6"/>
      <c r="U1344" s="6"/>
      <c r="V1344" s="6"/>
      <c r="W1344" s="6"/>
      <c r="X1344" s="6"/>
      <c r="Y1344" s="6"/>
      <c r="Z1344" s="6"/>
    </row>
    <row r="1345" spans="1:26" x14ac:dyDescent="0.25">
      <c r="A1345" s="6"/>
      <c r="B1345" s="6"/>
      <c r="C1345" s="6"/>
      <c r="D1345" s="6"/>
      <c r="E1345" s="6"/>
      <c r="F1345" s="6"/>
      <c r="G1345" s="6"/>
      <c r="H1345" s="6"/>
      <c r="I1345" s="6"/>
      <c r="J1345" s="6"/>
      <c r="K1345" s="6"/>
      <c r="L1345" s="6"/>
      <c r="M1345" s="6"/>
      <c r="N1345" s="6"/>
      <c r="O1345" s="6"/>
      <c r="P1345" s="6"/>
      <c r="Q1345" s="6"/>
      <c r="R1345" s="6"/>
      <c r="S1345" s="6"/>
      <c r="T1345" s="6"/>
      <c r="U1345" s="6"/>
      <c r="V1345" s="6"/>
      <c r="W1345" s="6"/>
      <c r="X1345" s="6"/>
      <c r="Y1345" s="6"/>
      <c r="Z1345" s="6"/>
    </row>
    <row r="1346" spans="1:26" x14ac:dyDescent="0.25">
      <c r="A1346" s="6"/>
      <c r="B1346" s="6"/>
      <c r="C1346" s="6"/>
      <c r="D1346" s="6"/>
      <c r="E1346" s="6"/>
      <c r="F1346" s="6"/>
      <c r="G1346" s="6"/>
      <c r="H1346" s="6"/>
      <c r="I1346" s="6"/>
      <c r="J1346" s="6"/>
      <c r="K1346" s="6"/>
      <c r="L1346" s="6"/>
      <c r="M1346" s="6"/>
      <c r="N1346" s="6"/>
      <c r="O1346" s="6"/>
      <c r="P1346" s="6"/>
      <c r="Q1346" s="6"/>
      <c r="R1346" s="6"/>
      <c r="S1346" s="6"/>
      <c r="T1346" s="6"/>
      <c r="U1346" s="6"/>
      <c r="V1346" s="6"/>
      <c r="W1346" s="6"/>
      <c r="X1346" s="6"/>
      <c r="Y1346" s="6"/>
      <c r="Z1346" s="6"/>
    </row>
    <row r="1347" spans="1:26" x14ac:dyDescent="0.25">
      <c r="A1347" s="6"/>
      <c r="B1347" s="6"/>
      <c r="C1347" s="6"/>
      <c r="D1347" s="6"/>
      <c r="E1347" s="6"/>
      <c r="F1347" s="6"/>
      <c r="G1347" s="6"/>
      <c r="H1347" s="6"/>
      <c r="I1347" s="6"/>
      <c r="J1347" s="6"/>
      <c r="K1347" s="6"/>
      <c r="L1347" s="6"/>
      <c r="M1347" s="6"/>
      <c r="N1347" s="6"/>
      <c r="O1347" s="6"/>
      <c r="P1347" s="6"/>
      <c r="Q1347" s="6"/>
      <c r="R1347" s="6"/>
      <c r="S1347" s="6"/>
      <c r="T1347" s="6"/>
      <c r="U1347" s="6"/>
      <c r="V1347" s="6"/>
      <c r="W1347" s="6"/>
      <c r="X1347" s="6"/>
      <c r="Y1347" s="6"/>
      <c r="Z1347" s="6"/>
    </row>
    <row r="1348" spans="1:26" x14ac:dyDescent="0.25">
      <c r="A1348" s="6"/>
      <c r="B1348" s="6"/>
      <c r="C1348" s="6"/>
      <c r="D1348" s="6"/>
      <c r="E1348" s="6"/>
      <c r="F1348" s="6"/>
      <c r="G1348" s="6"/>
      <c r="H1348" s="6"/>
      <c r="I1348" s="6"/>
      <c r="J1348" s="6"/>
      <c r="K1348" s="6"/>
      <c r="L1348" s="6"/>
      <c r="M1348" s="6"/>
      <c r="N1348" s="6"/>
      <c r="O1348" s="6"/>
      <c r="P1348" s="6"/>
      <c r="Q1348" s="6"/>
      <c r="R1348" s="6"/>
      <c r="S1348" s="6"/>
      <c r="T1348" s="6"/>
      <c r="U1348" s="6"/>
      <c r="V1348" s="6"/>
      <c r="W1348" s="6"/>
      <c r="X1348" s="6"/>
      <c r="Y1348" s="6"/>
      <c r="Z1348" s="6"/>
    </row>
    <row r="1349" spans="1:26" x14ac:dyDescent="0.25">
      <c r="A1349" s="6"/>
      <c r="B1349" s="6"/>
      <c r="C1349" s="6"/>
      <c r="D1349" s="6"/>
      <c r="E1349" s="6"/>
      <c r="F1349" s="6"/>
      <c r="G1349" s="6"/>
      <c r="H1349" s="6"/>
      <c r="I1349" s="6"/>
      <c r="J1349" s="6"/>
      <c r="K1349" s="6"/>
      <c r="L1349" s="6"/>
      <c r="M1349" s="6"/>
      <c r="N1349" s="6"/>
      <c r="O1349" s="6"/>
      <c r="P1349" s="6"/>
      <c r="Q1349" s="6"/>
      <c r="R1349" s="6"/>
      <c r="S1349" s="6"/>
      <c r="T1349" s="6"/>
      <c r="U1349" s="6"/>
      <c r="V1349" s="6"/>
      <c r="W1349" s="6"/>
      <c r="X1349" s="6"/>
      <c r="Y1349" s="6"/>
      <c r="Z1349" s="6"/>
    </row>
    <row r="1350" spans="1:26" x14ac:dyDescent="0.25">
      <c r="A1350" s="6"/>
      <c r="B1350" s="6"/>
      <c r="C1350" s="6"/>
      <c r="D1350" s="6"/>
      <c r="E1350" s="6"/>
      <c r="F1350" s="6"/>
      <c r="G1350" s="6"/>
      <c r="H1350" s="6"/>
      <c r="I1350" s="6"/>
      <c r="J1350" s="6"/>
      <c r="K1350" s="6"/>
      <c r="L1350" s="6"/>
      <c r="M1350" s="6"/>
      <c r="N1350" s="6"/>
      <c r="O1350" s="6"/>
      <c r="P1350" s="6"/>
      <c r="Q1350" s="6"/>
      <c r="R1350" s="6"/>
      <c r="S1350" s="6"/>
      <c r="T1350" s="6"/>
      <c r="U1350" s="6"/>
      <c r="V1350" s="6"/>
      <c r="W1350" s="6"/>
      <c r="X1350" s="6"/>
      <c r="Y1350" s="6"/>
      <c r="Z1350" s="6"/>
    </row>
    <row r="1351" spans="1:26" x14ac:dyDescent="0.25">
      <c r="A1351" s="6"/>
      <c r="B1351" s="6"/>
      <c r="C1351" s="6"/>
      <c r="D1351" s="6"/>
      <c r="E1351" s="6"/>
      <c r="F1351" s="6"/>
      <c r="G1351" s="6"/>
      <c r="H1351" s="6"/>
      <c r="I1351" s="6"/>
      <c r="J1351" s="6"/>
      <c r="K1351" s="6"/>
      <c r="L1351" s="6"/>
      <c r="M1351" s="6"/>
      <c r="N1351" s="6"/>
      <c r="O1351" s="6"/>
      <c r="P1351" s="6"/>
      <c r="Q1351" s="6"/>
      <c r="R1351" s="6"/>
      <c r="S1351" s="6"/>
      <c r="T1351" s="6"/>
      <c r="U1351" s="6"/>
      <c r="V1351" s="6"/>
      <c r="W1351" s="6"/>
      <c r="X1351" s="6"/>
      <c r="Y1351" s="6"/>
      <c r="Z1351" s="6"/>
    </row>
    <row r="1352" spans="1:26" x14ac:dyDescent="0.25">
      <c r="A1352" s="6"/>
      <c r="B1352" s="6"/>
      <c r="C1352" s="6"/>
      <c r="D1352" s="6"/>
      <c r="E1352" s="6"/>
      <c r="F1352" s="6"/>
      <c r="G1352" s="6"/>
      <c r="H1352" s="6"/>
      <c r="I1352" s="6"/>
      <c r="J1352" s="6"/>
      <c r="K1352" s="6"/>
      <c r="L1352" s="6"/>
      <c r="M1352" s="6"/>
      <c r="N1352" s="6"/>
      <c r="O1352" s="6"/>
      <c r="P1352" s="6"/>
      <c r="Q1352" s="6"/>
      <c r="R1352" s="6"/>
      <c r="S1352" s="6"/>
      <c r="T1352" s="6"/>
      <c r="U1352" s="6"/>
      <c r="V1352" s="6"/>
      <c r="W1352" s="6"/>
      <c r="X1352" s="6"/>
      <c r="Y1352" s="6"/>
      <c r="Z1352" s="6"/>
    </row>
    <row r="1353" spans="1:26" x14ac:dyDescent="0.25">
      <c r="A1353" s="6"/>
      <c r="B1353" s="6"/>
      <c r="C1353" s="6"/>
      <c r="D1353" s="6"/>
      <c r="E1353" s="6"/>
      <c r="F1353" s="6"/>
      <c r="G1353" s="6"/>
      <c r="H1353" s="6"/>
      <c r="I1353" s="6"/>
      <c r="J1353" s="6"/>
      <c r="K1353" s="6"/>
      <c r="L1353" s="6"/>
      <c r="M1353" s="6"/>
      <c r="N1353" s="6"/>
      <c r="O1353" s="6"/>
      <c r="P1353" s="6"/>
      <c r="Q1353" s="6"/>
      <c r="R1353" s="6"/>
      <c r="S1353" s="6"/>
      <c r="T1353" s="6"/>
      <c r="U1353" s="6"/>
      <c r="V1353" s="6"/>
      <c r="W1353" s="6"/>
      <c r="X1353" s="6"/>
      <c r="Y1353" s="6"/>
      <c r="Z1353" s="6"/>
    </row>
    <row r="1354" spans="1:26" x14ac:dyDescent="0.25">
      <c r="A1354" s="6"/>
      <c r="B1354" s="6"/>
      <c r="C1354" s="6"/>
      <c r="D1354" s="6"/>
      <c r="E1354" s="6"/>
      <c r="F1354" s="6"/>
      <c r="G1354" s="6"/>
      <c r="H1354" s="6"/>
      <c r="I1354" s="6"/>
      <c r="J1354" s="6"/>
      <c r="K1354" s="6"/>
      <c r="L1354" s="6"/>
      <c r="M1354" s="6"/>
      <c r="N1354" s="6"/>
      <c r="O1354" s="6"/>
      <c r="P1354" s="6"/>
      <c r="Q1354" s="6"/>
      <c r="R1354" s="6"/>
      <c r="S1354" s="6"/>
      <c r="T1354" s="6"/>
      <c r="U1354" s="6"/>
      <c r="V1354" s="6"/>
      <c r="W1354" s="6"/>
      <c r="X1354" s="6"/>
      <c r="Y1354" s="6"/>
      <c r="Z1354" s="6"/>
    </row>
    <row r="1355" spans="1:26" x14ac:dyDescent="0.25">
      <c r="A1355" s="6"/>
      <c r="B1355" s="6"/>
      <c r="C1355" s="6"/>
      <c r="D1355" s="6"/>
      <c r="E1355" s="6"/>
      <c r="F1355" s="6"/>
      <c r="G1355" s="6"/>
      <c r="H1355" s="6"/>
      <c r="I1355" s="6"/>
      <c r="J1355" s="6"/>
      <c r="K1355" s="6"/>
      <c r="L1355" s="6"/>
      <c r="M1355" s="6"/>
      <c r="N1355" s="6"/>
      <c r="O1355" s="6"/>
      <c r="P1355" s="6"/>
      <c r="Q1355" s="6"/>
      <c r="R1355" s="6"/>
      <c r="S1355" s="6"/>
      <c r="T1355" s="6"/>
      <c r="U1355" s="6"/>
      <c r="V1355" s="6"/>
      <c r="W1355" s="6"/>
      <c r="X1355" s="6"/>
      <c r="Y1355" s="6"/>
      <c r="Z1355" s="6"/>
    </row>
    <row r="1356" spans="1:26" x14ac:dyDescent="0.25">
      <c r="A1356" s="6"/>
      <c r="B1356" s="6"/>
      <c r="C1356" s="6"/>
      <c r="D1356" s="6"/>
      <c r="E1356" s="6"/>
      <c r="F1356" s="6"/>
      <c r="G1356" s="6"/>
      <c r="H1356" s="6"/>
      <c r="I1356" s="6"/>
      <c r="J1356" s="6"/>
      <c r="K1356" s="6"/>
      <c r="L1356" s="6"/>
      <c r="M1356" s="6"/>
      <c r="N1356" s="6"/>
      <c r="O1356" s="6"/>
      <c r="P1356" s="6"/>
      <c r="Q1356" s="6"/>
      <c r="R1356" s="6"/>
      <c r="S1356" s="6"/>
      <c r="T1356" s="6"/>
      <c r="U1356" s="6"/>
      <c r="V1356" s="6"/>
      <c r="W1356" s="6"/>
      <c r="X1356" s="6"/>
      <c r="Y1356" s="6"/>
      <c r="Z1356" s="6"/>
    </row>
    <row r="1357" spans="1:26" x14ac:dyDescent="0.25">
      <c r="A1357" s="6"/>
      <c r="B1357" s="6"/>
      <c r="C1357" s="6"/>
      <c r="D1357" s="6"/>
      <c r="E1357" s="6"/>
      <c r="F1357" s="6"/>
      <c r="G1357" s="6"/>
      <c r="H1357" s="6"/>
      <c r="I1357" s="6"/>
      <c r="J1357" s="6"/>
      <c r="K1357" s="6"/>
      <c r="L1357" s="6"/>
      <c r="M1357" s="6"/>
      <c r="N1357" s="6"/>
      <c r="O1357" s="6"/>
      <c r="P1357" s="6"/>
      <c r="Q1357" s="6"/>
      <c r="R1357" s="6"/>
      <c r="S1357" s="6"/>
      <c r="T1357" s="6"/>
      <c r="U1357" s="6"/>
      <c r="V1357" s="6"/>
      <c r="W1357" s="6"/>
      <c r="X1357" s="6"/>
      <c r="Y1357" s="6"/>
      <c r="Z1357" s="6"/>
    </row>
    <row r="1358" spans="1:26" x14ac:dyDescent="0.25">
      <c r="A1358" s="6"/>
      <c r="B1358" s="6"/>
      <c r="C1358" s="6"/>
      <c r="D1358" s="6"/>
      <c r="E1358" s="6"/>
      <c r="F1358" s="6"/>
      <c r="G1358" s="6"/>
      <c r="H1358" s="6"/>
      <c r="I1358" s="6"/>
      <c r="J1358" s="6"/>
      <c r="K1358" s="6"/>
      <c r="L1358" s="6"/>
      <c r="M1358" s="6"/>
      <c r="N1358" s="6"/>
      <c r="O1358" s="6"/>
      <c r="P1358" s="6"/>
      <c r="Q1358" s="6"/>
      <c r="R1358" s="6"/>
      <c r="S1358" s="6"/>
      <c r="T1358" s="6"/>
      <c r="U1358" s="6"/>
      <c r="V1358" s="6"/>
      <c r="W1358" s="6"/>
      <c r="X1358" s="6"/>
      <c r="Y1358" s="6"/>
      <c r="Z1358" s="6"/>
    </row>
    <row r="1359" spans="1:26" x14ac:dyDescent="0.25">
      <c r="A1359" s="6"/>
      <c r="B1359" s="6"/>
      <c r="C1359" s="6"/>
      <c r="D1359" s="6"/>
      <c r="E1359" s="6"/>
      <c r="F1359" s="6"/>
      <c r="G1359" s="6"/>
      <c r="H1359" s="6"/>
      <c r="I1359" s="6"/>
      <c r="J1359" s="6"/>
      <c r="K1359" s="6"/>
      <c r="L1359" s="6"/>
      <c r="M1359" s="6"/>
      <c r="N1359" s="6"/>
      <c r="O1359" s="6"/>
      <c r="P1359" s="6"/>
      <c r="Q1359" s="6"/>
      <c r="R1359" s="6"/>
      <c r="S1359" s="6"/>
      <c r="T1359" s="6"/>
      <c r="U1359" s="6"/>
      <c r="V1359" s="6"/>
      <c r="W1359" s="6"/>
      <c r="X1359" s="6"/>
      <c r="Y1359" s="6"/>
      <c r="Z1359" s="6"/>
    </row>
    <row r="1360" spans="1:26" x14ac:dyDescent="0.25">
      <c r="A1360" s="6"/>
      <c r="B1360" s="6"/>
      <c r="C1360" s="6"/>
      <c r="D1360" s="6"/>
      <c r="E1360" s="6"/>
      <c r="F1360" s="6"/>
      <c r="G1360" s="6"/>
      <c r="H1360" s="6"/>
      <c r="I1360" s="6"/>
      <c r="J1360" s="6"/>
      <c r="K1360" s="6"/>
      <c r="L1360" s="6"/>
      <c r="M1360" s="6"/>
      <c r="N1360" s="6"/>
      <c r="O1360" s="6"/>
      <c r="P1360" s="6"/>
      <c r="Q1360" s="6"/>
      <c r="R1360" s="6"/>
      <c r="S1360" s="6"/>
      <c r="T1360" s="6"/>
      <c r="U1360" s="6"/>
      <c r="V1360" s="6"/>
      <c r="W1360" s="6"/>
      <c r="X1360" s="6"/>
      <c r="Y1360" s="6"/>
      <c r="Z1360" s="6"/>
    </row>
    <row r="1361" spans="1:26" x14ac:dyDescent="0.25">
      <c r="A1361" s="6"/>
      <c r="B1361" s="6"/>
      <c r="C1361" s="6"/>
      <c r="D1361" s="6"/>
      <c r="E1361" s="6"/>
      <c r="F1361" s="6"/>
      <c r="G1361" s="6"/>
      <c r="H1361" s="6"/>
      <c r="I1361" s="6"/>
      <c r="J1361" s="6"/>
      <c r="K1361" s="6"/>
      <c r="L1361" s="6"/>
      <c r="M1361" s="6"/>
      <c r="N1361" s="6"/>
      <c r="O1361" s="6"/>
      <c r="P1361" s="6"/>
      <c r="Q1361" s="6"/>
      <c r="R1361" s="6"/>
      <c r="S1361" s="6"/>
      <c r="T1361" s="6"/>
      <c r="U1361" s="6"/>
      <c r="V1361" s="6"/>
      <c r="W1361" s="6"/>
      <c r="X1361" s="6"/>
      <c r="Y1361" s="6"/>
      <c r="Z1361" s="6"/>
    </row>
    <row r="1362" spans="1:26" x14ac:dyDescent="0.25">
      <c r="A1362" s="6"/>
      <c r="B1362" s="6"/>
      <c r="C1362" s="6"/>
      <c r="D1362" s="6"/>
      <c r="E1362" s="6"/>
      <c r="F1362" s="6"/>
      <c r="G1362" s="6"/>
      <c r="H1362" s="6"/>
      <c r="I1362" s="6"/>
      <c r="J1362" s="6"/>
      <c r="K1362" s="6"/>
      <c r="L1362" s="6"/>
      <c r="M1362" s="6"/>
      <c r="N1362" s="6"/>
      <c r="O1362" s="6"/>
      <c r="P1362" s="6"/>
      <c r="Q1362" s="6"/>
      <c r="R1362" s="6"/>
      <c r="S1362" s="6"/>
      <c r="T1362" s="6"/>
      <c r="U1362" s="6"/>
      <c r="V1362" s="6"/>
      <c r="W1362" s="6"/>
      <c r="X1362" s="6"/>
      <c r="Y1362" s="6"/>
      <c r="Z1362" s="6"/>
    </row>
    <row r="1363" spans="1:26" x14ac:dyDescent="0.25">
      <c r="A1363" s="6"/>
      <c r="B1363" s="6"/>
      <c r="C1363" s="6"/>
      <c r="D1363" s="6"/>
      <c r="E1363" s="6"/>
      <c r="F1363" s="6"/>
      <c r="G1363" s="6"/>
      <c r="H1363" s="6"/>
      <c r="I1363" s="6"/>
      <c r="J1363" s="6"/>
      <c r="K1363" s="6"/>
      <c r="L1363" s="6"/>
      <c r="M1363" s="6"/>
      <c r="N1363" s="6"/>
      <c r="O1363" s="6"/>
      <c r="P1363" s="6"/>
      <c r="Q1363" s="6"/>
      <c r="R1363" s="6"/>
      <c r="S1363" s="6"/>
      <c r="T1363" s="6"/>
      <c r="U1363" s="6"/>
      <c r="V1363" s="6"/>
      <c r="W1363" s="6"/>
      <c r="X1363" s="6"/>
      <c r="Y1363" s="6"/>
      <c r="Z1363" s="6"/>
    </row>
    <row r="1364" spans="1:26" x14ac:dyDescent="0.25">
      <c r="A1364" s="6"/>
      <c r="B1364" s="6"/>
      <c r="C1364" s="6"/>
      <c r="D1364" s="6"/>
      <c r="E1364" s="6"/>
      <c r="F1364" s="6"/>
      <c r="G1364" s="6"/>
      <c r="H1364" s="6"/>
      <c r="I1364" s="6"/>
      <c r="J1364" s="6"/>
      <c r="K1364" s="6"/>
      <c r="L1364" s="6"/>
      <c r="M1364" s="6"/>
      <c r="N1364" s="6"/>
      <c r="O1364" s="6"/>
      <c r="P1364" s="6"/>
      <c r="Q1364" s="6"/>
      <c r="R1364" s="6"/>
      <c r="S1364" s="6"/>
      <c r="T1364" s="6"/>
      <c r="U1364" s="6"/>
      <c r="V1364" s="6"/>
      <c r="W1364" s="6"/>
      <c r="X1364" s="6"/>
      <c r="Y1364" s="6"/>
      <c r="Z1364" s="6"/>
    </row>
    <row r="1365" spans="1:26" x14ac:dyDescent="0.25">
      <c r="A1365" s="6"/>
      <c r="B1365" s="6"/>
      <c r="C1365" s="6"/>
      <c r="D1365" s="6"/>
      <c r="E1365" s="6"/>
      <c r="F1365" s="6"/>
      <c r="G1365" s="6"/>
      <c r="H1365" s="6"/>
      <c r="I1365" s="6"/>
      <c r="J1365" s="6"/>
      <c r="K1365" s="6"/>
      <c r="L1365" s="6"/>
      <c r="M1365" s="6"/>
      <c r="N1365" s="6"/>
      <c r="O1365" s="6"/>
      <c r="P1365" s="6"/>
      <c r="Q1365" s="6"/>
      <c r="R1365" s="6"/>
      <c r="S1365" s="6"/>
      <c r="T1365" s="6"/>
      <c r="U1365" s="6"/>
      <c r="V1365" s="6"/>
      <c r="W1365" s="6"/>
      <c r="X1365" s="6"/>
      <c r="Y1365" s="6"/>
      <c r="Z1365" s="6"/>
    </row>
    <row r="1366" spans="1:26" x14ac:dyDescent="0.25">
      <c r="A1366" s="6"/>
      <c r="B1366" s="6"/>
      <c r="C1366" s="6"/>
      <c r="D1366" s="6"/>
      <c r="E1366" s="6"/>
      <c r="F1366" s="6"/>
      <c r="G1366" s="6"/>
      <c r="H1366" s="6"/>
      <c r="I1366" s="6"/>
      <c r="J1366" s="6"/>
      <c r="K1366" s="6"/>
      <c r="L1366" s="6"/>
      <c r="M1366" s="6"/>
      <c r="N1366" s="6"/>
      <c r="O1366" s="6"/>
      <c r="P1366" s="6"/>
      <c r="Q1366" s="6"/>
      <c r="R1366" s="6"/>
      <c r="S1366" s="6"/>
      <c r="T1366" s="6"/>
      <c r="U1366" s="6"/>
      <c r="V1366" s="6"/>
      <c r="W1366" s="6"/>
      <c r="X1366" s="6"/>
      <c r="Y1366" s="6"/>
      <c r="Z1366" s="6"/>
    </row>
    <row r="1367" spans="1:26" x14ac:dyDescent="0.25">
      <c r="A1367" s="6"/>
      <c r="B1367" s="6"/>
      <c r="C1367" s="6"/>
      <c r="D1367" s="6"/>
      <c r="E1367" s="6"/>
      <c r="F1367" s="6"/>
      <c r="G1367" s="6"/>
      <c r="H1367" s="6"/>
      <c r="I1367" s="6"/>
      <c r="J1367" s="6"/>
      <c r="K1367" s="6"/>
      <c r="L1367" s="6"/>
      <c r="M1367" s="6"/>
      <c r="N1367" s="6"/>
      <c r="O1367" s="6"/>
      <c r="P1367" s="6"/>
      <c r="Q1367" s="6"/>
      <c r="R1367" s="6"/>
      <c r="S1367" s="6"/>
      <c r="T1367" s="6"/>
      <c r="U1367" s="6"/>
      <c r="V1367" s="6"/>
      <c r="W1367" s="6"/>
      <c r="X1367" s="6"/>
      <c r="Y1367" s="6"/>
      <c r="Z1367" s="6"/>
    </row>
    <row r="1368" spans="1:26" x14ac:dyDescent="0.25">
      <c r="A1368" s="6"/>
      <c r="B1368" s="6"/>
      <c r="C1368" s="6"/>
      <c r="D1368" s="6"/>
      <c r="E1368" s="6"/>
      <c r="F1368" s="6"/>
      <c r="G1368" s="6"/>
      <c r="H1368" s="6"/>
      <c r="I1368" s="6"/>
      <c r="J1368" s="6"/>
      <c r="K1368" s="6"/>
      <c r="L1368" s="6"/>
      <c r="M1368" s="6"/>
      <c r="N1368" s="6"/>
      <c r="O1368" s="6"/>
      <c r="P1368" s="6"/>
      <c r="Q1368" s="6"/>
      <c r="R1368" s="6"/>
      <c r="S1368" s="6"/>
      <c r="T1368" s="6"/>
      <c r="U1368" s="6"/>
      <c r="V1368" s="6"/>
      <c r="W1368" s="6"/>
      <c r="X1368" s="6"/>
      <c r="Y1368" s="6"/>
      <c r="Z1368" s="6"/>
    </row>
    <row r="1369" spans="1:26" x14ac:dyDescent="0.25">
      <c r="A1369" s="6"/>
      <c r="B1369" s="6"/>
      <c r="C1369" s="6"/>
      <c r="D1369" s="6"/>
      <c r="E1369" s="6"/>
      <c r="F1369" s="6"/>
      <c r="G1369" s="6"/>
      <c r="H1369" s="6"/>
      <c r="I1369" s="6"/>
      <c r="J1369" s="6"/>
      <c r="K1369" s="6"/>
      <c r="L1369" s="6"/>
      <c r="M1369" s="6"/>
      <c r="N1369" s="6"/>
      <c r="O1369" s="6"/>
      <c r="P1369" s="6"/>
      <c r="Q1369" s="6"/>
      <c r="R1369" s="6"/>
      <c r="S1369" s="6"/>
      <c r="T1369" s="6"/>
      <c r="U1369" s="6"/>
      <c r="V1369" s="6"/>
      <c r="W1369" s="6"/>
      <c r="X1369" s="6"/>
      <c r="Y1369" s="6"/>
      <c r="Z1369" s="6"/>
    </row>
    <row r="1370" spans="1:26" x14ac:dyDescent="0.25">
      <c r="A1370" s="6"/>
      <c r="B1370" s="6"/>
      <c r="C1370" s="6"/>
      <c r="D1370" s="6"/>
      <c r="E1370" s="6"/>
      <c r="F1370" s="6"/>
      <c r="G1370" s="6"/>
      <c r="H1370" s="6"/>
      <c r="I1370" s="6"/>
      <c r="J1370" s="6"/>
      <c r="K1370" s="6"/>
      <c r="L1370" s="6"/>
      <c r="M1370" s="6"/>
      <c r="N1370" s="6"/>
      <c r="O1370" s="6"/>
      <c r="P1370" s="6"/>
      <c r="Q1370" s="6"/>
      <c r="R1370" s="6"/>
      <c r="S1370" s="6"/>
      <c r="T1370" s="6"/>
      <c r="U1370" s="6"/>
      <c r="V1370" s="6"/>
      <c r="W1370" s="6"/>
      <c r="X1370" s="6"/>
      <c r="Y1370" s="6"/>
      <c r="Z1370" s="6"/>
    </row>
    <row r="1371" spans="1:26" x14ac:dyDescent="0.25">
      <c r="A1371" s="6"/>
      <c r="B1371" s="6"/>
      <c r="C1371" s="6"/>
      <c r="D1371" s="6"/>
      <c r="E1371" s="6"/>
      <c r="F1371" s="6"/>
      <c r="G1371" s="6"/>
      <c r="H1371" s="6"/>
      <c r="I1371" s="6"/>
      <c r="J1371" s="6"/>
      <c r="K1371" s="6"/>
      <c r="L1371" s="6"/>
      <c r="M1371" s="6"/>
      <c r="N1371" s="6"/>
      <c r="O1371" s="6"/>
      <c r="P1371" s="6"/>
      <c r="Q1371" s="6"/>
      <c r="R1371" s="6"/>
      <c r="S1371" s="6"/>
      <c r="T1371" s="6"/>
      <c r="U1371" s="6"/>
      <c r="V1371" s="6"/>
      <c r="W1371" s="6"/>
      <c r="X1371" s="6"/>
      <c r="Y1371" s="6"/>
      <c r="Z1371" s="6"/>
    </row>
    <row r="1372" spans="1:26" x14ac:dyDescent="0.25">
      <c r="A1372" s="6"/>
      <c r="B1372" s="6"/>
      <c r="C1372" s="6"/>
      <c r="D1372" s="6"/>
      <c r="E1372" s="6"/>
      <c r="F1372" s="6"/>
      <c r="G1372" s="6"/>
      <c r="H1372" s="6"/>
      <c r="I1372" s="6"/>
      <c r="J1372" s="6"/>
      <c r="K1372" s="6"/>
      <c r="L1372" s="6"/>
      <c r="M1372" s="6"/>
      <c r="N1372" s="6"/>
      <c r="O1372" s="6"/>
      <c r="P1372" s="6"/>
      <c r="Q1372" s="6"/>
      <c r="R1372" s="6"/>
      <c r="S1372" s="6"/>
      <c r="T1372" s="6"/>
      <c r="U1372" s="6"/>
      <c r="V1372" s="6"/>
      <c r="W1372" s="6"/>
      <c r="X1372" s="6"/>
      <c r="Y1372" s="6"/>
      <c r="Z1372" s="6"/>
    </row>
    <row r="1373" spans="1:26" x14ac:dyDescent="0.25">
      <c r="A1373" s="6"/>
      <c r="B1373" s="6"/>
      <c r="C1373" s="6"/>
      <c r="D1373" s="6"/>
      <c r="E1373" s="6"/>
      <c r="F1373" s="6"/>
      <c r="G1373" s="6"/>
      <c r="H1373" s="6"/>
      <c r="I1373" s="6"/>
      <c r="J1373" s="6"/>
      <c r="K1373" s="6"/>
      <c r="L1373" s="6"/>
      <c r="M1373" s="6"/>
      <c r="N1373" s="6"/>
      <c r="O1373" s="6"/>
      <c r="P1373" s="6"/>
      <c r="Q1373" s="6"/>
      <c r="R1373" s="6"/>
      <c r="S1373" s="6"/>
      <c r="T1373" s="6"/>
      <c r="U1373" s="6"/>
      <c r="V1373" s="6"/>
      <c r="W1373" s="6"/>
      <c r="X1373" s="6"/>
      <c r="Y1373" s="6"/>
      <c r="Z1373" s="6"/>
    </row>
    <row r="1374" spans="1:26" x14ac:dyDescent="0.25">
      <c r="A1374" s="6"/>
      <c r="B1374" s="6"/>
      <c r="C1374" s="6"/>
      <c r="D1374" s="6"/>
      <c r="E1374" s="6"/>
      <c r="F1374" s="6"/>
      <c r="G1374" s="6"/>
      <c r="H1374" s="6"/>
      <c r="I1374" s="6"/>
      <c r="J1374" s="6"/>
      <c r="K1374" s="6"/>
      <c r="L1374" s="6"/>
      <c r="M1374" s="6"/>
      <c r="N1374" s="6"/>
      <c r="O1374" s="6"/>
      <c r="P1374" s="6"/>
      <c r="Q1374" s="6"/>
      <c r="R1374" s="6"/>
      <c r="S1374" s="6"/>
      <c r="T1374" s="6"/>
      <c r="U1374" s="6"/>
      <c r="V1374" s="6"/>
      <c r="W1374" s="6"/>
      <c r="X1374" s="6"/>
      <c r="Y1374" s="6"/>
      <c r="Z1374" s="6"/>
    </row>
    <row r="1375" spans="1:26" x14ac:dyDescent="0.25">
      <c r="A1375" s="6"/>
      <c r="B1375" s="6"/>
      <c r="C1375" s="6"/>
      <c r="D1375" s="6"/>
      <c r="E1375" s="6"/>
      <c r="F1375" s="6"/>
      <c r="G1375" s="6"/>
      <c r="H1375" s="6"/>
      <c r="I1375" s="6"/>
      <c r="J1375" s="6"/>
      <c r="K1375" s="6"/>
      <c r="L1375" s="6"/>
      <c r="M1375" s="6"/>
      <c r="N1375" s="6"/>
      <c r="O1375" s="6"/>
      <c r="P1375" s="6"/>
      <c r="Q1375" s="6"/>
      <c r="R1375" s="6"/>
      <c r="S1375" s="6"/>
      <c r="T1375" s="6"/>
      <c r="U1375" s="6"/>
      <c r="V1375" s="6"/>
      <c r="W1375" s="6"/>
      <c r="X1375" s="6"/>
      <c r="Y1375" s="6"/>
      <c r="Z1375" s="6"/>
    </row>
    <row r="1376" spans="1:26" x14ac:dyDescent="0.25">
      <c r="A1376" s="6"/>
      <c r="B1376" s="6"/>
      <c r="C1376" s="6"/>
      <c r="D1376" s="6"/>
      <c r="E1376" s="6"/>
      <c r="F1376" s="6"/>
      <c r="G1376" s="6"/>
      <c r="H1376" s="6"/>
      <c r="I1376" s="6"/>
      <c r="J1376" s="6"/>
      <c r="K1376" s="6"/>
      <c r="L1376" s="6"/>
      <c r="M1376" s="6"/>
      <c r="N1376" s="6"/>
      <c r="O1376" s="6"/>
      <c r="P1376" s="6"/>
      <c r="Q1376" s="6"/>
      <c r="R1376" s="6"/>
      <c r="S1376" s="6"/>
      <c r="T1376" s="6"/>
      <c r="U1376" s="6"/>
      <c r="V1376" s="6"/>
      <c r="W1376" s="6"/>
      <c r="X1376" s="6"/>
      <c r="Y1376" s="6"/>
      <c r="Z1376" s="6"/>
    </row>
    <row r="1377" spans="1:26" x14ac:dyDescent="0.25">
      <c r="A1377" s="6"/>
      <c r="B1377" s="6"/>
      <c r="C1377" s="6"/>
      <c r="D1377" s="6"/>
      <c r="E1377" s="6"/>
      <c r="F1377" s="6"/>
      <c r="G1377" s="6"/>
      <c r="H1377" s="6"/>
      <c r="I1377" s="6"/>
      <c r="J1377" s="6"/>
      <c r="K1377" s="6"/>
      <c r="L1377" s="6"/>
      <c r="M1377" s="6"/>
      <c r="N1377" s="6"/>
      <c r="O1377" s="6"/>
      <c r="P1377" s="6"/>
      <c r="Q1377" s="6"/>
      <c r="R1377" s="6"/>
      <c r="S1377" s="6"/>
      <c r="T1377" s="6"/>
      <c r="U1377" s="6"/>
      <c r="V1377" s="6"/>
      <c r="W1377" s="6"/>
      <c r="X1377" s="6"/>
      <c r="Y1377" s="6"/>
      <c r="Z1377" s="6"/>
    </row>
    <row r="1378" spans="1:26" x14ac:dyDescent="0.25">
      <c r="A1378" s="6"/>
      <c r="B1378" s="6"/>
      <c r="C1378" s="6"/>
      <c r="D1378" s="6"/>
      <c r="E1378" s="6"/>
      <c r="F1378" s="6"/>
      <c r="G1378" s="6"/>
      <c r="H1378" s="6"/>
      <c r="I1378" s="6"/>
      <c r="J1378" s="6"/>
      <c r="K1378" s="6"/>
      <c r="L1378" s="6"/>
      <c r="M1378" s="6"/>
      <c r="N1378" s="6"/>
      <c r="O1378" s="6"/>
      <c r="P1378" s="6"/>
      <c r="Q1378" s="6"/>
      <c r="R1378" s="6"/>
      <c r="S1378" s="6"/>
      <c r="T1378" s="6"/>
      <c r="U1378" s="6"/>
      <c r="V1378" s="6"/>
      <c r="W1378" s="6"/>
      <c r="X1378" s="6"/>
      <c r="Y1378" s="6"/>
      <c r="Z1378" s="6"/>
    </row>
    <row r="1379" spans="1:26" x14ac:dyDescent="0.25">
      <c r="A1379" s="6"/>
      <c r="B1379" s="6"/>
      <c r="C1379" s="6"/>
      <c r="D1379" s="6"/>
      <c r="E1379" s="6"/>
      <c r="F1379" s="6"/>
      <c r="G1379" s="6"/>
      <c r="H1379" s="6"/>
      <c r="I1379" s="6"/>
      <c r="J1379" s="6"/>
      <c r="K1379" s="6"/>
      <c r="L1379" s="6"/>
      <c r="M1379" s="6"/>
      <c r="N1379" s="6"/>
      <c r="O1379" s="6"/>
      <c r="P1379" s="6"/>
      <c r="Q1379" s="6"/>
      <c r="R1379" s="6"/>
      <c r="S1379" s="6"/>
      <c r="T1379" s="6"/>
      <c r="U1379" s="6"/>
      <c r="V1379" s="6"/>
      <c r="W1379" s="6"/>
      <c r="X1379" s="6"/>
      <c r="Y1379" s="6"/>
      <c r="Z1379" s="6"/>
    </row>
    <row r="1380" spans="1:26" x14ac:dyDescent="0.25">
      <c r="A1380" s="6"/>
      <c r="B1380" s="6"/>
      <c r="C1380" s="6"/>
      <c r="D1380" s="6"/>
      <c r="E1380" s="6"/>
      <c r="F1380" s="6"/>
      <c r="G1380" s="6"/>
      <c r="H1380" s="6"/>
      <c r="I1380" s="6"/>
      <c r="J1380" s="6"/>
      <c r="K1380" s="6"/>
      <c r="L1380" s="6"/>
      <c r="M1380" s="6"/>
      <c r="N1380" s="6"/>
      <c r="O1380" s="6"/>
      <c r="P1380" s="6"/>
      <c r="Q1380" s="6"/>
      <c r="R1380" s="6"/>
      <c r="S1380" s="6"/>
      <c r="T1380" s="6"/>
      <c r="U1380" s="6"/>
      <c r="V1380" s="6"/>
      <c r="W1380" s="6"/>
      <c r="X1380" s="6"/>
      <c r="Y1380" s="6"/>
      <c r="Z1380" s="6"/>
    </row>
    <row r="1381" spans="1:26" x14ac:dyDescent="0.25">
      <c r="A1381" s="6"/>
      <c r="B1381" s="6"/>
      <c r="C1381" s="6"/>
      <c r="D1381" s="6"/>
      <c r="E1381" s="6"/>
      <c r="F1381" s="6"/>
      <c r="G1381" s="6"/>
      <c r="H1381" s="6"/>
      <c r="I1381" s="6"/>
      <c r="J1381" s="6"/>
      <c r="K1381" s="6"/>
      <c r="L1381" s="6"/>
      <c r="M1381" s="6"/>
      <c r="N1381" s="6"/>
      <c r="O1381" s="6"/>
      <c r="P1381" s="6"/>
      <c r="Q1381" s="6"/>
      <c r="R1381" s="6"/>
      <c r="S1381" s="6"/>
      <c r="T1381" s="6"/>
      <c r="U1381" s="6"/>
      <c r="V1381" s="6"/>
      <c r="W1381" s="6"/>
      <c r="X1381" s="6"/>
      <c r="Y1381" s="6"/>
      <c r="Z1381" s="6"/>
    </row>
    <row r="1382" spans="1:26" x14ac:dyDescent="0.25">
      <c r="A1382" s="6"/>
      <c r="B1382" s="6"/>
      <c r="C1382" s="6"/>
      <c r="D1382" s="6"/>
      <c r="E1382" s="6"/>
      <c r="F1382" s="6"/>
      <c r="G1382" s="6"/>
      <c r="H1382" s="6"/>
      <c r="I1382" s="6"/>
      <c r="J1382" s="6"/>
      <c r="K1382" s="6"/>
      <c r="L1382" s="6"/>
      <c r="M1382" s="6"/>
      <c r="N1382" s="6"/>
      <c r="O1382" s="6"/>
      <c r="P1382" s="6"/>
      <c r="Q1382" s="6"/>
      <c r="R1382" s="6"/>
      <c r="S1382" s="6"/>
      <c r="T1382" s="6"/>
      <c r="U1382" s="6"/>
      <c r="V1382" s="6"/>
      <c r="W1382" s="6"/>
      <c r="X1382" s="6"/>
      <c r="Y1382" s="6"/>
      <c r="Z1382" s="6"/>
    </row>
    <row r="1383" spans="1:26" x14ac:dyDescent="0.25">
      <c r="A1383" s="6"/>
      <c r="B1383" s="6"/>
      <c r="C1383" s="6"/>
      <c r="D1383" s="6"/>
      <c r="E1383" s="6"/>
      <c r="F1383" s="6"/>
      <c r="G1383" s="6"/>
      <c r="H1383" s="6"/>
      <c r="I1383" s="6"/>
      <c r="J1383" s="6"/>
      <c r="K1383" s="6"/>
      <c r="L1383" s="6"/>
      <c r="M1383" s="6"/>
      <c r="N1383" s="6"/>
      <c r="O1383" s="6"/>
      <c r="P1383" s="6"/>
      <c r="Q1383" s="6"/>
      <c r="R1383" s="6"/>
      <c r="S1383" s="6"/>
      <c r="T1383" s="6"/>
      <c r="U1383" s="6"/>
      <c r="V1383" s="6"/>
      <c r="W1383" s="6"/>
      <c r="X1383" s="6"/>
      <c r="Y1383" s="6"/>
      <c r="Z1383" s="6"/>
    </row>
    <row r="1384" spans="1:26" x14ac:dyDescent="0.25">
      <c r="A1384" s="6"/>
      <c r="B1384" s="6"/>
      <c r="C1384" s="6"/>
      <c r="D1384" s="6"/>
      <c r="E1384" s="6"/>
      <c r="F1384" s="6"/>
      <c r="G1384" s="6"/>
      <c r="H1384" s="6"/>
      <c r="I1384" s="6"/>
      <c r="J1384" s="6"/>
      <c r="K1384" s="6"/>
      <c r="L1384" s="6"/>
      <c r="M1384" s="6"/>
      <c r="N1384" s="6"/>
      <c r="O1384" s="6"/>
      <c r="P1384" s="6"/>
      <c r="Q1384" s="6"/>
      <c r="R1384" s="6"/>
      <c r="S1384" s="6"/>
      <c r="T1384" s="6"/>
      <c r="U1384" s="6"/>
      <c r="V1384" s="6"/>
      <c r="W1384" s="6"/>
      <c r="X1384" s="6"/>
      <c r="Y1384" s="6"/>
      <c r="Z1384" s="6"/>
    </row>
    <row r="1385" spans="1:26" x14ac:dyDescent="0.25">
      <c r="A1385" s="6"/>
      <c r="B1385" s="6"/>
      <c r="C1385" s="6"/>
      <c r="D1385" s="6"/>
      <c r="E1385" s="6"/>
      <c r="F1385" s="6"/>
      <c r="G1385" s="6"/>
      <c r="H1385" s="6"/>
      <c r="I1385" s="6"/>
      <c r="J1385" s="6"/>
      <c r="K1385" s="6"/>
      <c r="L1385" s="6"/>
      <c r="M1385" s="6"/>
      <c r="N1385" s="6"/>
      <c r="O1385" s="6"/>
      <c r="P1385" s="6"/>
      <c r="Q1385" s="6"/>
      <c r="R1385" s="6"/>
      <c r="S1385" s="6"/>
      <c r="T1385" s="6"/>
      <c r="U1385" s="6"/>
      <c r="V1385" s="6"/>
      <c r="W1385" s="6"/>
      <c r="X1385" s="6"/>
      <c r="Y1385" s="6"/>
      <c r="Z1385" s="6"/>
    </row>
    <row r="1386" spans="1:26" x14ac:dyDescent="0.25">
      <c r="A1386" s="6"/>
      <c r="B1386" s="6"/>
      <c r="C1386" s="6"/>
      <c r="D1386" s="6"/>
      <c r="E1386" s="6"/>
      <c r="F1386" s="6"/>
      <c r="G1386" s="6"/>
      <c r="H1386" s="6"/>
      <c r="I1386" s="6"/>
      <c r="J1386" s="6"/>
      <c r="K1386" s="6"/>
      <c r="L1386" s="6"/>
      <c r="M1386" s="6"/>
      <c r="N1386" s="6"/>
      <c r="O1386" s="6"/>
      <c r="P1386" s="6"/>
      <c r="Q1386" s="6"/>
      <c r="R1386" s="6"/>
      <c r="S1386" s="6"/>
      <c r="T1386" s="6"/>
      <c r="U1386" s="6"/>
      <c r="V1386" s="6"/>
      <c r="W1386" s="6"/>
      <c r="X1386" s="6"/>
      <c r="Y1386" s="6"/>
      <c r="Z1386" s="6"/>
    </row>
    <row r="1387" spans="1:26" x14ac:dyDescent="0.25">
      <c r="A1387" s="6"/>
      <c r="B1387" s="6"/>
      <c r="C1387" s="6"/>
      <c r="D1387" s="6"/>
      <c r="E1387" s="6"/>
      <c r="F1387" s="6"/>
      <c r="G1387" s="6"/>
      <c r="H1387" s="6"/>
      <c r="I1387" s="6"/>
      <c r="J1387" s="6"/>
      <c r="K1387" s="6"/>
      <c r="L1387" s="6"/>
      <c r="M1387" s="6"/>
      <c r="N1387" s="6"/>
      <c r="O1387" s="6"/>
      <c r="P1387" s="6"/>
      <c r="Q1387" s="6"/>
      <c r="R1387" s="6"/>
      <c r="S1387" s="6"/>
      <c r="T1387" s="6"/>
      <c r="U1387" s="6"/>
      <c r="V1387" s="6"/>
      <c r="W1387" s="6"/>
      <c r="X1387" s="6"/>
      <c r="Y1387" s="6"/>
      <c r="Z1387" s="6"/>
    </row>
    <row r="1388" spans="1:26" x14ac:dyDescent="0.25">
      <c r="A1388" s="6"/>
      <c r="B1388" s="6"/>
      <c r="C1388" s="6"/>
      <c r="D1388" s="6"/>
      <c r="E1388" s="6"/>
      <c r="F1388" s="6"/>
      <c r="G1388" s="6"/>
      <c r="H1388" s="6"/>
      <c r="I1388" s="6"/>
      <c r="J1388" s="6"/>
      <c r="K1388" s="6"/>
      <c r="L1388" s="6"/>
      <c r="M1388" s="6"/>
      <c r="N1388" s="6"/>
      <c r="O1388" s="6"/>
      <c r="P1388" s="6"/>
      <c r="Q1388" s="6"/>
      <c r="R1388" s="6"/>
      <c r="S1388" s="6"/>
      <c r="T1388" s="6"/>
      <c r="U1388" s="6"/>
      <c r="V1388" s="6"/>
      <c r="W1388" s="6"/>
      <c r="X1388" s="6"/>
      <c r="Y1388" s="6"/>
      <c r="Z1388" s="6"/>
    </row>
    <row r="1389" spans="1:26" x14ac:dyDescent="0.25">
      <c r="A1389" s="6"/>
      <c r="B1389" s="6"/>
      <c r="C1389" s="6"/>
      <c r="D1389" s="6"/>
      <c r="E1389" s="6"/>
      <c r="F1389" s="6"/>
      <c r="G1389" s="6"/>
      <c r="H1389" s="6"/>
      <c r="I1389" s="6"/>
      <c r="J1389" s="6"/>
      <c r="K1389" s="6"/>
      <c r="L1389" s="6"/>
      <c r="M1389" s="6"/>
      <c r="N1389" s="6"/>
      <c r="O1389" s="6"/>
      <c r="P1389" s="6"/>
      <c r="Q1389" s="6"/>
      <c r="R1389" s="6"/>
      <c r="S1389" s="6"/>
      <c r="T1389" s="6"/>
      <c r="U1389" s="6"/>
      <c r="V1389" s="6"/>
      <c r="W1389" s="6"/>
      <c r="X1389" s="6"/>
      <c r="Y1389" s="6"/>
      <c r="Z1389" s="6"/>
    </row>
    <row r="1390" spans="1:26" x14ac:dyDescent="0.25">
      <c r="A1390" s="6"/>
      <c r="B1390" s="6"/>
      <c r="C1390" s="6"/>
      <c r="D1390" s="6"/>
      <c r="E1390" s="6"/>
      <c r="F1390" s="6"/>
      <c r="G1390" s="6"/>
      <c r="H1390" s="6"/>
      <c r="I1390" s="6"/>
      <c r="J1390" s="6"/>
      <c r="K1390" s="6"/>
      <c r="L1390" s="6"/>
      <c r="M1390" s="6"/>
      <c r="N1390" s="6"/>
      <c r="O1390" s="6"/>
      <c r="P1390" s="6"/>
      <c r="Q1390" s="6"/>
      <c r="R1390" s="6"/>
      <c r="S1390" s="6"/>
      <c r="T1390" s="6"/>
      <c r="U1390" s="6"/>
      <c r="V1390" s="6"/>
      <c r="W1390" s="6"/>
      <c r="X1390" s="6"/>
      <c r="Y1390" s="6"/>
      <c r="Z1390" s="6"/>
    </row>
    <row r="1391" spans="1:26" x14ac:dyDescent="0.25">
      <c r="A1391" s="6"/>
      <c r="B1391" s="6"/>
      <c r="C1391" s="6"/>
      <c r="D1391" s="6"/>
      <c r="E1391" s="6"/>
      <c r="F1391" s="6"/>
      <c r="G1391" s="6"/>
      <c r="H1391" s="6"/>
      <c r="I1391" s="6"/>
      <c r="J1391" s="6"/>
      <c r="K1391" s="6"/>
      <c r="L1391" s="6"/>
      <c r="M1391" s="6"/>
      <c r="N1391" s="6"/>
      <c r="O1391" s="6"/>
      <c r="P1391" s="6"/>
      <c r="Q1391" s="6"/>
      <c r="R1391" s="6"/>
      <c r="S1391" s="6"/>
      <c r="T1391" s="6"/>
      <c r="U1391" s="6"/>
      <c r="V1391" s="6"/>
      <c r="W1391" s="6"/>
      <c r="X1391" s="6"/>
      <c r="Y1391" s="6"/>
      <c r="Z1391" s="6"/>
    </row>
    <row r="1392" spans="1:26" x14ac:dyDescent="0.25">
      <c r="A1392" s="6"/>
      <c r="B1392" s="6"/>
      <c r="C1392" s="6"/>
      <c r="D1392" s="6"/>
      <c r="E1392" s="6"/>
      <c r="F1392" s="6"/>
      <c r="G1392" s="6"/>
      <c r="H1392" s="6"/>
      <c r="I1392" s="6"/>
      <c r="J1392" s="6"/>
      <c r="K1392" s="6"/>
      <c r="L1392" s="6"/>
      <c r="M1392" s="6"/>
      <c r="N1392" s="6"/>
      <c r="O1392" s="6"/>
      <c r="P1392" s="6"/>
      <c r="Q1392" s="6"/>
      <c r="R1392" s="6"/>
      <c r="S1392" s="6"/>
      <c r="T1392" s="6"/>
      <c r="U1392" s="6"/>
      <c r="V1392" s="6"/>
      <c r="W1392" s="6"/>
      <c r="X1392" s="6"/>
      <c r="Y1392" s="6"/>
      <c r="Z1392" s="6"/>
    </row>
    <row r="1393" spans="1:26" x14ac:dyDescent="0.25">
      <c r="A1393" s="6"/>
      <c r="B1393" s="6"/>
      <c r="C1393" s="6"/>
      <c r="D1393" s="6"/>
      <c r="E1393" s="6"/>
      <c r="F1393" s="6"/>
      <c r="G1393" s="6"/>
      <c r="H1393" s="6"/>
      <c r="I1393" s="6"/>
      <c r="J1393" s="6"/>
      <c r="K1393" s="6"/>
      <c r="L1393" s="6"/>
      <c r="M1393" s="6"/>
      <c r="N1393" s="6"/>
      <c r="O1393" s="6"/>
      <c r="P1393" s="6"/>
      <c r="Q1393" s="6"/>
      <c r="R1393" s="6"/>
      <c r="S1393" s="6"/>
      <c r="T1393" s="6"/>
      <c r="U1393" s="6"/>
      <c r="V1393" s="6"/>
      <c r="W1393" s="6"/>
      <c r="X1393" s="6"/>
      <c r="Y1393" s="6"/>
      <c r="Z1393" s="6"/>
    </row>
    <row r="1394" spans="1:26" x14ac:dyDescent="0.25">
      <c r="A1394" s="6"/>
      <c r="B1394" s="6"/>
      <c r="C1394" s="6"/>
      <c r="D1394" s="6"/>
      <c r="E1394" s="6"/>
      <c r="F1394" s="6"/>
      <c r="G1394" s="6"/>
      <c r="H1394" s="6"/>
      <c r="I1394" s="6"/>
      <c r="J1394" s="6"/>
      <c r="K1394" s="6"/>
      <c r="L1394" s="6"/>
      <c r="M1394" s="6"/>
      <c r="N1394" s="6"/>
      <c r="O1394" s="6"/>
      <c r="P1394" s="6"/>
      <c r="Q1394" s="6"/>
      <c r="R1394" s="6"/>
      <c r="S1394" s="6"/>
      <c r="T1394" s="6"/>
      <c r="U1394" s="6"/>
      <c r="V1394" s="6"/>
      <c r="W1394" s="6"/>
      <c r="X1394" s="6"/>
      <c r="Y1394" s="6"/>
      <c r="Z1394" s="6"/>
    </row>
    <row r="1395" spans="1:26" x14ac:dyDescent="0.25">
      <c r="A1395" s="6"/>
      <c r="B1395" s="6"/>
      <c r="C1395" s="6"/>
      <c r="D1395" s="6"/>
      <c r="E1395" s="6"/>
      <c r="F1395" s="6"/>
      <c r="G1395" s="6"/>
      <c r="H1395" s="6"/>
      <c r="I1395" s="6"/>
      <c r="J1395" s="6"/>
      <c r="K1395" s="6"/>
      <c r="L1395" s="6"/>
      <c r="M1395" s="6"/>
      <c r="N1395" s="6"/>
      <c r="O1395" s="6"/>
      <c r="P1395" s="6"/>
      <c r="Q1395" s="6"/>
      <c r="R1395" s="6"/>
      <c r="S1395" s="6"/>
      <c r="T1395" s="6"/>
      <c r="U1395" s="6"/>
      <c r="V1395" s="6"/>
      <c r="W1395" s="6"/>
      <c r="X1395" s="6"/>
      <c r="Y1395" s="6"/>
      <c r="Z1395" s="6"/>
    </row>
    <row r="1396" spans="1:26" x14ac:dyDescent="0.25">
      <c r="A1396" s="6"/>
      <c r="B1396" s="6"/>
      <c r="C1396" s="6"/>
      <c r="D1396" s="6"/>
      <c r="E1396" s="6"/>
      <c r="F1396" s="6"/>
      <c r="G1396" s="6"/>
      <c r="H1396" s="6"/>
      <c r="I1396" s="6"/>
      <c r="J1396" s="6"/>
      <c r="K1396" s="6"/>
      <c r="L1396" s="6"/>
      <c r="M1396" s="6"/>
      <c r="N1396" s="6"/>
      <c r="O1396" s="6"/>
      <c r="P1396" s="6"/>
      <c r="Q1396" s="6"/>
      <c r="R1396" s="6"/>
      <c r="S1396" s="6"/>
      <c r="T1396" s="6"/>
      <c r="U1396" s="6"/>
      <c r="V1396" s="6"/>
      <c r="W1396" s="6"/>
      <c r="X1396" s="6"/>
      <c r="Y1396" s="6"/>
      <c r="Z1396" s="6"/>
    </row>
    <row r="1397" spans="1:26" x14ac:dyDescent="0.25">
      <c r="A1397" s="6"/>
      <c r="B1397" s="6"/>
      <c r="C1397" s="6"/>
      <c r="D1397" s="6"/>
      <c r="E1397" s="6"/>
      <c r="F1397" s="6"/>
      <c r="G1397" s="6"/>
      <c r="H1397" s="6"/>
      <c r="I1397" s="6"/>
      <c r="J1397" s="6"/>
      <c r="K1397" s="6"/>
      <c r="L1397" s="6"/>
      <c r="M1397" s="6"/>
      <c r="N1397" s="6"/>
      <c r="O1397" s="6"/>
      <c r="P1397" s="6"/>
      <c r="Q1397" s="6"/>
      <c r="R1397" s="6"/>
      <c r="S1397" s="6"/>
      <c r="T1397" s="6"/>
      <c r="U1397" s="6"/>
      <c r="V1397" s="6"/>
      <c r="W1397" s="6"/>
      <c r="X1397" s="6"/>
      <c r="Y1397" s="6"/>
      <c r="Z1397" s="6"/>
    </row>
    <row r="1398" spans="1:26" x14ac:dyDescent="0.25">
      <c r="A1398" s="6"/>
      <c r="B1398" s="6"/>
      <c r="C1398" s="6"/>
      <c r="D1398" s="6"/>
      <c r="E1398" s="6"/>
      <c r="F1398" s="6"/>
      <c r="G1398" s="6"/>
      <c r="H1398" s="6"/>
      <c r="I1398" s="6"/>
      <c r="J1398" s="6"/>
      <c r="K1398" s="6"/>
      <c r="L1398" s="6"/>
      <c r="M1398" s="6"/>
      <c r="N1398" s="6"/>
      <c r="O1398" s="6"/>
      <c r="P1398" s="6"/>
      <c r="Q1398" s="6"/>
      <c r="R1398" s="6"/>
      <c r="S1398" s="6"/>
      <c r="T1398" s="6"/>
      <c r="U1398" s="6"/>
      <c r="V1398" s="6"/>
      <c r="W1398" s="6"/>
      <c r="X1398" s="6"/>
      <c r="Y1398" s="6"/>
      <c r="Z1398" s="6"/>
    </row>
    <row r="1399" spans="1:26" x14ac:dyDescent="0.25">
      <c r="A1399" s="6"/>
      <c r="B1399" s="6"/>
      <c r="C1399" s="6"/>
      <c r="D1399" s="6"/>
      <c r="E1399" s="6"/>
      <c r="F1399" s="6"/>
      <c r="G1399" s="6"/>
      <c r="H1399" s="6"/>
      <c r="I1399" s="6"/>
      <c r="J1399" s="6"/>
      <c r="K1399" s="6"/>
      <c r="L1399" s="6"/>
      <c r="M1399" s="6"/>
      <c r="N1399" s="6"/>
      <c r="O1399" s="6"/>
      <c r="P1399" s="6"/>
      <c r="Q1399" s="6"/>
      <c r="R1399" s="6"/>
      <c r="S1399" s="6"/>
      <c r="T1399" s="6"/>
      <c r="U1399" s="6"/>
      <c r="V1399" s="6"/>
      <c r="W1399" s="6"/>
      <c r="X1399" s="6"/>
      <c r="Y1399" s="6"/>
      <c r="Z1399" s="6"/>
    </row>
    <row r="1400" spans="1:26" x14ac:dyDescent="0.25">
      <c r="A1400" s="6"/>
      <c r="B1400" s="6"/>
      <c r="C1400" s="6"/>
      <c r="D1400" s="6"/>
      <c r="E1400" s="6"/>
      <c r="F1400" s="6"/>
      <c r="G1400" s="6"/>
      <c r="H1400" s="6"/>
      <c r="I1400" s="6"/>
      <c r="J1400" s="6"/>
      <c r="K1400" s="6"/>
      <c r="L1400" s="6"/>
      <c r="M1400" s="6"/>
      <c r="N1400" s="6"/>
      <c r="O1400" s="6"/>
      <c r="P1400" s="6"/>
      <c r="Q1400" s="6"/>
      <c r="R1400" s="6"/>
      <c r="S1400" s="6"/>
      <c r="T1400" s="6"/>
      <c r="U1400" s="6"/>
      <c r="V1400" s="6"/>
      <c r="W1400" s="6"/>
      <c r="X1400" s="6"/>
      <c r="Y1400" s="6"/>
      <c r="Z1400" s="6"/>
    </row>
    <row r="1401" spans="1:26" x14ac:dyDescent="0.25">
      <c r="A1401" s="6"/>
      <c r="B1401" s="6"/>
      <c r="C1401" s="6"/>
      <c r="D1401" s="6"/>
      <c r="E1401" s="6"/>
      <c r="F1401" s="6"/>
      <c r="G1401" s="6"/>
      <c r="H1401" s="6"/>
      <c r="I1401" s="6"/>
      <c r="J1401" s="6"/>
      <c r="K1401" s="6"/>
      <c r="L1401" s="6"/>
      <c r="M1401" s="6"/>
      <c r="N1401" s="6"/>
      <c r="O1401" s="6"/>
      <c r="P1401" s="6"/>
      <c r="Q1401" s="6"/>
      <c r="R1401" s="6"/>
      <c r="S1401" s="6"/>
      <c r="T1401" s="6"/>
      <c r="U1401" s="6"/>
      <c r="V1401" s="6"/>
      <c r="W1401" s="6"/>
      <c r="X1401" s="6"/>
      <c r="Y1401" s="6"/>
      <c r="Z1401" s="6"/>
    </row>
    <row r="1402" spans="1:26" x14ac:dyDescent="0.25">
      <c r="A1402" s="6"/>
      <c r="B1402" s="6"/>
      <c r="C1402" s="6"/>
      <c r="D1402" s="6"/>
      <c r="E1402" s="6"/>
      <c r="F1402" s="6"/>
      <c r="G1402" s="6"/>
      <c r="H1402" s="6"/>
      <c r="I1402" s="6"/>
      <c r="J1402" s="6"/>
      <c r="K1402" s="6"/>
      <c r="L1402" s="6"/>
      <c r="M1402" s="6"/>
      <c r="N1402" s="6"/>
      <c r="O1402" s="6"/>
      <c r="P1402" s="6"/>
      <c r="Q1402" s="6"/>
      <c r="R1402" s="6"/>
      <c r="S1402" s="6"/>
      <c r="T1402" s="6"/>
      <c r="U1402" s="6"/>
      <c r="V1402" s="6"/>
      <c r="W1402" s="6"/>
      <c r="X1402" s="6"/>
      <c r="Y1402" s="6"/>
      <c r="Z1402" s="6"/>
    </row>
    <row r="1403" spans="1:26" x14ac:dyDescent="0.25">
      <c r="A1403" s="6"/>
      <c r="B1403" s="6"/>
      <c r="C1403" s="6"/>
      <c r="D1403" s="6"/>
      <c r="E1403" s="6"/>
      <c r="F1403" s="6"/>
      <c r="G1403" s="6"/>
      <c r="H1403" s="6"/>
      <c r="I1403" s="6"/>
      <c r="J1403" s="6"/>
      <c r="K1403" s="6"/>
      <c r="L1403" s="6"/>
      <c r="M1403" s="6"/>
      <c r="N1403" s="6"/>
      <c r="O1403" s="6"/>
      <c r="P1403" s="6"/>
      <c r="Q1403" s="6"/>
      <c r="R1403" s="6"/>
      <c r="S1403" s="6"/>
      <c r="T1403" s="6"/>
      <c r="U1403" s="6"/>
      <c r="V1403" s="6"/>
      <c r="W1403" s="6"/>
      <c r="X1403" s="6"/>
      <c r="Y1403" s="6"/>
      <c r="Z1403" s="6"/>
    </row>
    <row r="1404" spans="1:26" x14ac:dyDescent="0.25">
      <c r="A1404" s="6"/>
      <c r="B1404" s="6"/>
      <c r="C1404" s="6"/>
      <c r="D1404" s="6"/>
      <c r="E1404" s="6"/>
      <c r="F1404" s="6"/>
      <c r="G1404" s="6"/>
      <c r="H1404" s="6"/>
      <c r="I1404" s="6"/>
      <c r="J1404" s="6"/>
      <c r="K1404" s="6"/>
      <c r="L1404" s="6"/>
      <c r="M1404" s="6"/>
      <c r="N1404" s="6"/>
      <c r="O1404" s="6"/>
      <c r="P1404" s="6"/>
      <c r="Q1404" s="6"/>
      <c r="R1404" s="6"/>
      <c r="S1404" s="6"/>
      <c r="T1404" s="6"/>
      <c r="U1404" s="6"/>
      <c r="V1404" s="6"/>
      <c r="W1404" s="6"/>
      <c r="X1404" s="6"/>
      <c r="Y1404" s="6"/>
      <c r="Z1404" s="6"/>
    </row>
    <row r="1405" spans="1:26" x14ac:dyDescent="0.25">
      <c r="A1405" s="6"/>
      <c r="B1405" s="6"/>
      <c r="C1405" s="6"/>
      <c r="D1405" s="6"/>
      <c r="E1405" s="6"/>
      <c r="F1405" s="6"/>
      <c r="G1405" s="6"/>
      <c r="H1405" s="6"/>
      <c r="I1405" s="6"/>
      <c r="J1405" s="6"/>
      <c r="K1405" s="6"/>
      <c r="L1405" s="6"/>
      <c r="M1405" s="6"/>
      <c r="N1405" s="6"/>
      <c r="O1405" s="6"/>
      <c r="P1405" s="6"/>
      <c r="Q1405" s="6"/>
      <c r="R1405" s="6"/>
      <c r="S1405" s="6"/>
      <c r="T1405" s="6"/>
      <c r="U1405" s="6"/>
      <c r="V1405" s="6"/>
      <c r="W1405" s="6"/>
      <c r="X1405" s="6"/>
      <c r="Y1405" s="6"/>
      <c r="Z1405" s="6"/>
    </row>
    <row r="1406" spans="1:26" x14ac:dyDescent="0.25">
      <c r="A1406" s="6"/>
      <c r="B1406" s="6"/>
      <c r="C1406" s="6"/>
      <c r="D1406" s="6"/>
      <c r="E1406" s="6"/>
      <c r="F1406" s="6"/>
      <c r="G1406" s="6"/>
      <c r="H1406" s="6"/>
      <c r="I1406" s="6"/>
      <c r="J1406" s="6"/>
      <c r="K1406" s="6"/>
      <c r="L1406" s="6"/>
      <c r="M1406" s="6"/>
      <c r="N1406" s="6"/>
      <c r="O1406" s="6"/>
      <c r="P1406" s="6"/>
      <c r="Q1406" s="6"/>
      <c r="R1406" s="6"/>
      <c r="S1406" s="6"/>
      <c r="T1406" s="6"/>
      <c r="U1406" s="6"/>
      <c r="V1406" s="6"/>
      <c r="W1406" s="6"/>
      <c r="X1406" s="6"/>
      <c r="Y1406" s="6"/>
      <c r="Z1406" s="6"/>
    </row>
    <row r="1407" spans="1:26" x14ac:dyDescent="0.25">
      <c r="A1407" s="6"/>
      <c r="B1407" s="6"/>
      <c r="C1407" s="6"/>
      <c r="D1407" s="6"/>
      <c r="E1407" s="6"/>
      <c r="F1407" s="6"/>
      <c r="G1407" s="6"/>
      <c r="H1407" s="6"/>
      <c r="I1407" s="6"/>
      <c r="J1407" s="6"/>
      <c r="K1407" s="6"/>
      <c r="L1407" s="6"/>
      <c r="M1407" s="6"/>
      <c r="N1407" s="6"/>
      <c r="O1407" s="6"/>
      <c r="P1407" s="6"/>
      <c r="Q1407" s="6"/>
      <c r="R1407" s="6"/>
      <c r="S1407" s="6"/>
      <c r="T1407" s="6"/>
      <c r="U1407" s="6"/>
      <c r="V1407" s="6"/>
      <c r="W1407" s="6"/>
      <c r="X1407" s="6"/>
      <c r="Y1407" s="6"/>
      <c r="Z1407" s="6"/>
    </row>
    <row r="1408" spans="1:26" x14ac:dyDescent="0.25">
      <c r="A1408" s="6"/>
      <c r="B1408" s="6"/>
      <c r="C1408" s="6"/>
      <c r="D1408" s="6"/>
      <c r="E1408" s="6"/>
      <c r="F1408" s="6"/>
      <c r="G1408" s="6"/>
      <c r="H1408" s="6"/>
      <c r="I1408" s="6"/>
      <c r="J1408" s="6"/>
      <c r="K1408" s="6"/>
      <c r="L1408" s="6"/>
      <c r="M1408" s="6"/>
      <c r="N1408" s="6"/>
      <c r="O1408" s="6"/>
      <c r="P1408" s="6"/>
      <c r="Q1408" s="6"/>
      <c r="R1408" s="6"/>
      <c r="S1408" s="6"/>
      <c r="T1408" s="6"/>
      <c r="U1408" s="6"/>
      <c r="V1408" s="6"/>
      <c r="W1408" s="6"/>
      <c r="X1408" s="6"/>
      <c r="Y1408" s="6"/>
      <c r="Z1408" s="6"/>
    </row>
    <row r="1409" spans="1:26" x14ac:dyDescent="0.25">
      <c r="A1409" s="6"/>
      <c r="B1409" s="6"/>
      <c r="C1409" s="6"/>
      <c r="D1409" s="6"/>
      <c r="E1409" s="6"/>
      <c r="F1409" s="6"/>
      <c r="G1409" s="6"/>
      <c r="H1409" s="6"/>
      <c r="I1409" s="6"/>
      <c r="J1409" s="6"/>
      <c r="K1409" s="6"/>
      <c r="L1409" s="6"/>
      <c r="M1409" s="6"/>
      <c r="N1409" s="6"/>
      <c r="O1409" s="6"/>
      <c r="P1409" s="6"/>
      <c r="Q1409" s="6"/>
      <c r="R1409" s="6"/>
      <c r="S1409" s="6"/>
      <c r="T1409" s="6"/>
      <c r="U1409" s="6"/>
      <c r="V1409" s="6"/>
      <c r="W1409" s="6"/>
      <c r="X1409" s="6"/>
      <c r="Y1409" s="6"/>
      <c r="Z1409" s="6"/>
    </row>
    <row r="1410" spans="1:26" x14ac:dyDescent="0.25">
      <c r="A1410" s="6"/>
      <c r="B1410" s="6"/>
      <c r="C1410" s="6"/>
      <c r="D1410" s="6"/>
      <c r="E1410" s="6"/>
      <c r="F1410" s="6"/>
      <c r="G1410" s="6"/>
      <c r="H1410" s="6"/>
      <c r="I1410" s="6"/>
      <c r="J1410" s="6"/>
      <c r="K1410" s="6"/>
      <c r="L1410" s="6"/>
      <c r="M1410" s="6"/>
      <c r="N1410" s="6"/>
      <c r="O1410" s="6"/>
      <c r="P1410" s="6"/>
      <c r="Q1410" s="6"/>
      <c r="R1410" s="6"/>
      <c r="S1410" s="6"/>
      <c r="T1410" s="6"/>
      <c r="U1410" s="6"/>
      <c r="V1410" s="6"/>
      <c r="W1410" s="6"/>
      <c r="X1410" s="6"/>
      <c r="Y1410" s="6"/>
      <c r="Z1410" s="6"/>
    </row>
    <row r="1411" spans="1:26" x14ac:dyDescent="0.25">
      <c r="A1411" s="6"/>
      <c r="B1411" s="6"/>
      <c r="C1411" s="6"/>
      <c r="D1411" s="6"/>
      <c r="E1411" s="6"/>
      <c r="F1411" s="6"/>
      <c r="G1411" s="6"/>
      <c r="H1411" s="6"/>
      <c r="I1411" s="6"/>
      <c r="J1411" s="6"/>
      <c r="K1411" s="6"/>
      <c r="L1411" s="6"/>
      <c r="M1411" s="6"/>
      <c r="N1411" s="6"/>
      <c r="O1411" s="6"/>
      <c r="P1411" s="6"/>
      <c r="Q1411" s="6"/>
      <c r="R1411" s="6"/>
      <c r="S1411" s="6"/>
      <c r="T1411" s="6"/>
      <c r="U1411" s="6"/>
      <c r="V1411" s="6"/>
      <c r="W1411" s="6"/>
      <c r="X1411" s="6"/>
      <c r="Y1411" s="6"/>
      <c r="Z1411" s="6"/>
    </row>
    <row r="1412" spans="1:26" x14ac:dyDescent="0.25">
      <c r="A1412" s="6"/>
      <c r="B1412" s="6"/>
      <c r="C1412" s="6"/>
      <c r="D1412" s="6"/>
      <c r="E1412" s="6"/>
      <c r="F1412" s="6"/>
      <c r="G1412" s="6"/>
      <c r="H1412" s="6"/>
      <c r="I1412" s="6"/>
      <c r="J1412" s="6"/>
      <c r="K1412" s="6"/>
      <c r="L1412" s="6"/>
      <c r="M1412" s="6"/>
      <c r="N1412" s="6"/>
      <c r="O1412" s="6"/>
      <c r="P1412" s="6"/>
      <c r="Q1412" s="6"/>
      <c r="R1412" s="6"/>
      <c r="S1412" s="6"/>
      <c r="T1412" s="6"/>
      <c r="U1412" s="6"/>
      <c r="V1412" s="6"/>
      <c r="W1412" s="6"/>
      <c r="X1412" s="6"/>
      <c r="Y1412" s="6"/>
      <c r="Z1412" s="6"/>
    </row>
    <row r="1413" spans="1:26" x14ac:dyDescent="0.25">
      <c r="A1413" s="6"/>
      <c r="B1413" s="6"/>
      <c r="C1413" s="6"/>
      <c r="D1413" s="6"/>
      <c r="E1413" s="6"/>
      <c r="F1413" s="6"/>
      <c r="G1413" s="6"/>
      <c r="H1413" s="6"/>
      <c r="I1413" s="6"/>
      <c r="J1413" s="6"/>
      <c r="K1413" s="6"/>
      <c r="L1413" s="6"/>
      <c r="M1413" s="6"/>
      <c r="N1413" s="6"/>
      <c r="O1413" s="6"/>
      <c r="P1413" s="6"/>
      <c r="Q1413" s="6"/>
      <c r="R1413" s="6"/>
      <c r="S1413" s="6"/>
      <c r="T1413" s="6"/>
      <c r="U1413" s="6"/>
      <c r="V1413" s="6"/>
      <c r="W1413" s="6"/>
      <c r="X1413" s="6"/>
      <c r="Y1413" s="6"/>
      <c r="Z1413" s="6"/>
    </row>
    <row r="1414" spans="1:26" x14ac:dyDescent="0.25">
      <c r="A1414" s="6"/>
      <c r="B1414" s="6"/>
      <c r="C1414" s="6"/>
      <c r="D1414" s="6"/>
      <c r="E1414" s="6"/>
      <c r="F1414" s="6"/>
      <c r="G1414" s="6"/>
      <c r="H1414" s="6"/>
      <c r="I1414" s="6"/>
      <c r="J1414" s="6"/>
      <c r="K1414" s="6"/>
      <c r="L1414" s="6"/>
      <c r="M1414" s="6"/>
      <c r="N1414" s="6"/>
      <c r="O1414" s="6"/>
      <c r="P1414" s="6"/>
      <c r="Q1414" s="6"/>
      <c r="R1414" s="6"/>
      <c r="S1414" s="6"/>
      <c r="T1414" s="6"/>
      <c r="U1414" s="6"/>
      <c r="V1414" s="6"/>
      <c r="W1414" s="6"/>
      <c r="X1414" s="6"/>
      <c r="Y1414" s="6"/>
      <c r="Z1414" s="6"/>
    </row>
    <row r="1415" spans="1:26" x14ac:dyDescent="0.25">
      <c r="A1415" s="6"/>
      <c r="B1415" s="6"/>
      <c r="C1415" s="6"/>
      <c r="D1415" s="6"/>
      <c r="E1415" s="6"/>
      <c r="F1415" s="6"/>
      <c r="G1415" s="6"/>
      <c r="H1415" s="6"/>
      <c r="I1415" s="6"/>
      <c r="J1415" s="6"/>
      <c r="K1415" s="6"/>
      <c r="L1415" s="6"/>
      <c r="M1415" s="6"/>
      <c r="N1415" s="6"/>
      <c r="O1415" s="6"/>
      <c r="P1415" s="6"/>
      <c r="Q1415" s="6"/>
      <c r="R1415" s="6"/>
      <c r="S1415" s="6"/>
      <c r="T1415" s="6"/>
      <c r="U1415" s="6"/>
      <c r="V1415" s="6"/>
      <c r="W1415" s="6"/>
      <c r="X1415" s="6"/>
      <c r="Y1415" s="6"/>
      <c r="Z1415" s="6"/>
    </row>
    <row r="1416" spans="1:26" x14ac:dyDescent="0.25">
      <c r="A1416" s="6"/>
      <c r="B1416" s="6"/>
      <c r="C1416" s="6"/>
      <c r="D1416" s="6"/>
      <c r="E1416" s="6"/>
      <c r="F1416" s="6"/>
      <c r="G1416" s="6"/>
      <c r="H1416" s="6"/>
      <c r="I1416" s="6"/>
      <c r="J1416" s="6"/>
      <c r="K1416" s="6"/>
      <c r="L1416" s="6"/>
      <c r="M1416" s="6"/>
      <c r="N1416" s="6"/>
      <c r="O1416" s="6"/>
      <c r="P1416" s="6"/>
      <c r="Q1416" s="6"/>
      <c r="R1416" s="6"/>
      <c r="S1416" s="6"/>
      <c r="T1416" s="6"/>
      <c r="U1416" s="6"/>
      <c r="V1416" s="6"/>
      <c r="W1416" s="6"/>
      <c r="X1416" s="6"/>
      <c r="Y1416" s="6"/>
      <c r="Z1416" s="6"/>
    </row>
    <row r="1417" spans="1:26" x14ac:dyDescent="0.25">
      <c r="A1417" s="6"/>
      <c r="B1417" s="6"/>
      <c r="C1417" s="6"/>
      <c r="D1417" s="6"/>
      <c r="E1417" s="6"/>
      <c r="F1417" s="6"/>
      <c r="G1417" s="6"/>
      <c r="H1417" s="6"/>
      <c r="I1417" s="6"/>
      <c r="J1417" s="6"/>
      <c r="K1417" s="6"/>
      <c r="L1417" s="6"/>
      <c r="M1417" s="6"/>
      <c r="N1417" s="6"/>
      <c r="O1417" s="6"/>
      <c r="P1417" s="6"/>
      <c r="Q1417" s="6"/>
      <c r="R1417" s="6"/>
      <c r="S1417" s="6"/>
      <c r="T1417" s="6"/>
      <c r="U1417" s="6"/>
      <c r="V1417" s="6"/>
      <c r="W1417" s="6"/>
      <c r="X1417" s="6"/>
      <c r="Y1417" s="6"/>
      <c r="Z1417" s="6"/>
    </row>
    <row r="1418" spans="1:26" x14ac:dyDescent="0.25">
      <c r="A1418" s="6"/>
      <c r="B1418" s="6"/>
      <c r="C1418" s="6"/>
      <c r="D1418" s="6"/>
      <c r="E1418" s="6"/>
      <c r="F1418" s="6"/>
      <c r="G1418" s="6"/>
      <c r="H1418" s="6"/>
      <c r="I1418" s="6"/>
      <c r="J1418" s="6"/>
      <c r="K1418" s="6"/>
      <c r="L1418" s="6"/>
      <c r="M1418" s="6"/>
      <c r="N1418" s="6"/>
      <c r="O1418" s="6"/>
      <c r="P1418" s="6"/>
      <c r="Q1418" s="6"/>
      <c r="R1418" s="6"/>
      <c r="S1418" s="6"/>
      <c r="T1418" s="6"/>
      <c r="U1418" s="6"/>
      <c r="V1418" s="6"/>
      <c r="W1418" s="6"/>
      <c r="X1418" s="6"/>
      <c r="Y1418" s="6"/>
      <c r="Z1418" s="6"/>
    </row>
    <row r="1419" spans="1:26" x14ac:dyDescent="0.25">
      <c r="A1419" s="6"/>
      <c r="B1419" s="6"/>
      <c r="C1419" s="6"/>
      <c r="D1419" s="6"/>
      <c r="E1419" s="6"/>
      <c r="F1419" s="6"/>
      <c r="G1419" s="6"/>
      <c r="H1419" s="6"/>
      <c r="I1419" s="6"/>
      <c r="J1419" s="6"/>
      <c r="K1419" s="6"/>
      <c r="L1419" s="6"/>
      <c r="M1419" s="6"/>
      <c r="N1419" s="6"/>
      <c r="O1419" s="6"/>
      <c r="P1419" s="6"/>
      <c r="Q1419" s="6"/>
      <c r="R1419" s="6"/>
      <c r="S1419" s="6"/>
      <c r="T1419" s="6"/>
      <c r="U1419" s="6"/>
      <c r="V1419" s="6"/>
      <c r="W1419" s="6"/>
      <c r="X1419" s="6"/>
      <c r="Y1419" s="6"/>
      <c r="Z1419" s="6"/>
    </row>
    <row r="1420" spans="1:26" x14ac:dyDescent="0.25">
      <c r="A1420" s="6"/>
      <c r="B1420" s="6"/>
      <c r="C1420" s="6"/>
      <c r="D1420" s="6"/>
      <c r="E1420" s="6"/>
      <c r="F1420" s="6"/>
      <c r="G1420" s="6"/>
      <c r="H1420" s="6"/>
      <c r="I1420" s="6"/>
      <c r="J1420" s="6"/>
      <c r="K1420" s="6"/>
      <c r="L1420" s="6"/>
      <c r="M1420" s="6"/>
      <c r="N1420" s="6"/>
      <c r="O1420" s="6"/>
      <c r="P1420" s="6"/>
      <c r="Q1420" s="6"/>
      <c r="R1420" s="6"/>
      <c r="S1420" s="6"/>
      <c r="T1420" s="6"/>
      <c r="U1420" s="6"/>
      <c r="V1420" s="6"/>
      <c r="W1420" s="6"/>
      <c r="X1420" s="6"/>
      <c r="Y1420" s="6"/>
      <c r="Z1420" s="6"/>
    </row>
    <row r="1421" spans="1:26" x14ac:dyDescent="0.25">
      <c r="A1421" s="6"/>
      <c r="B1421" s="6"/>
      <c r="C1421" s="6"/>
      <c r="D1421" s="6"/>
      <c r="E1421" s="6"/>
      <c r="F1421" s="6"/>
      <c r="G1421" s="6"/>
      <c r="H1421" s="6"/>
      <c r="I1421" s="6"/>
      <c r="J1421" s="6"/>
      <c r="K1421" s="6"/>
      <c r="L1421" s="6"/>
      <c r="M1421" s="6"/>
      <c r="N1421" s="6"/>
      <c r="O1421" s="6"/>
      <c r="P1421" s="6"/>
      <c r="Q1421" s="6"/>
      <c r="R1421" s="6"/>
      <c r="S1421" s="6"/>
      <c r="T1421" s="6"/>
      <c r="U1421" s="6"/>
      <c r="V1421" s="6"/>
      <c r="W1421" s="6"/>
      <c r="X1421" s="6"/>
      <c r="Y1421" s="6"/>
      <c r="Z1421" s="6"/>
    </row>
    <row r="1422" spans="1:26" x14ac:dyDescent="0.25">
      <c r="A1422" s="6"/>
      <c r="B1422" s="6"/>
      <c r="C1422" s="6"/>
      <c r="D1422" s="6"/>
      <c r="E1422" s="6"/>
      <c r="F1422" s="6"/>
      <c r="G1422" s="6"/>
      <c r="H1422" s="6"/>
      <c r="I1422" s="6"/>
      <c r="J1422" s="6"/>
      <c r="K1422" s="6"/>
      <c r="L1422" s="6"/>
      <c r="M1422" s="6"/>
      <c r="N1422" s="6"/>
      <c r="O1422" s="6"/>
      <c r="P1422" s="6"/>
      <c r="Q1422" s="6"/>
      <c r="R1422" s="6"/>
      <c r="S1422" s="6"/>
      <c r="T1422" s="6"/>
      <c r="U1422" s="6"/>
      <c r="V1422" s="6"/>
      <c r="W1422" s="6"/>
      <c r="X1422" s="6"/>
      <c r="Y1422" s="6"/>
      <c r="Z1422" s="6"/>
    </row>
    <row r="1423" spans="1:26" x14ac:dyDescent="0.25">
      <c r="A1423" s="6"/>
      <c r="B1423" s="6"/>
      <c r="C1423" s="6"/>
      <c r="D1423" s="6"/>
      <c r="E1423" s="6"/>
      <c r="F1423" s="6"/>
      <c r="G1423" s="6"/>
      <c r="H1423" s="6"/>
      <c r="I1423" s="6"/>
      <c r="J1423" s="6"/>
      <c r="K1423" s="6"/>
      <c r="L1423" s="6"/>
      <c r="M1423" s="6"/>
      <c r="N1423" s="6"/>
      <c r="O1423" s="6"/>
      <c r="P1423" s="6"/>
      <c r="Q1423" s="6"/>
      <c r="R1423" s="6"/>
      <c r="S1423" s="6"/>
      <c r="T1423" s="6"/>
      <c r="U1423" s="6"/>
      <c r="V1423" s="6"/>
      <c r="W1423" s="6"/>
      <c r="X1423" s="6"/>
      <c r="Y1423" s="6"/>
      <c r="Z1423" s="6"/>
    </row>
    <row r="1424" spans="1:26" x14ac:dyDescent="0.25">
      <c r="A1424" s="6"/>
      <c r="B1424" s="6"/>
      <c r="C1424" s="6"/>
      <c r="D1424" s="6"/>
      <c r="E1424" s="6"/>
      <c r="F1424" s="6"/>
      <c r="G1424" s="6"/>
      <c r="H1424" s="6"/>
      <c r="I1424" s="6"/>
      <c r="J1424" s="6"/>
      <c r="K1424" s="6"/>
      <c r="L1424" s="6"/>
      <c r="M1424" s="6"/>
      <c r="N1424" s="6"/>
      <c r="O1424" s="6"/>
      <c r="P1424" s="6"/>
      <c r="Q1424" s="6"/>
      <c r="R1424" s="6"/>
      <c r="S1424" s="6"/>
      <c r="T1424" s="6"/>
      <c r="U1424" s="6"/>
      <c r="V1424" s="6"/>
      <c r="W1424" s="6"/>
      <c r="X1424" s="6"/>
      <c r="Y1424" s="6"/>
      <c r="Z1424" s="6"/>
    </row>
    <row r="1425" spans="1:26" x14ac:dyDescent="0.25">
      <c r="A1425" s="6"/>
      <c r="B1425" s="6"/>
      <c r="C1425" s="6"/>
      <c r="D1425" s="6"/>
      <c r="E1425" s="6"/>
      <c r="F1425" s="6"/>
      <c r="G1425" s="6"/>
      <c r="H1425" s="6"/>
      <c r="I1425" s="6"/>
      <c r="J1425" s="6"/>
      <c r="K1425" s="6"/>
      <c r="L1425" s="6"/>
      <c r="M1425" s="6"/>
      <c r="N1425" s="6"/>
      <c r="O1425" s="6"/>
      <c r="P1425" s="6"/>
      <c r="Q1425" s="6"/>
      <c r="R1425" s="6"/>
      <c r="S1425" s="6"/>
      <c r="T1425" s="6"/>
      <c r="U1425" s="6"/>
      <c r="V1425" s="6"/>
      <c r="W1425" s="6"/>
      <c r="X1425" s="6"/>
      <c r="Y1425" s="6"/>
      <c r="Z1425" s="6"/>
    </row>
    <row r="1426" spans="1:26" x14ac:dyDescent="0.25">
      <c r="A1426" s="6"/>
      <c r="B1426" s="6"/>
      <c r="C1426" s="6"/>
      <c r="D1426" s="6"/>
      <c r="E1426" s="6"/>
      <c r="F1426" s="6"/>
      <c r="G1426" s="6"/>
      <c r="H1426" s="6"/>
      <c r="I1426" s="6"/>
      <c r="J1426" s="6"/>
      <c r="K1426" s="6"/>
      <c r="L1426" s="6"/>
      <c r="M1426" s="6"/>
      <c r="N1426" s="6"/>
      <c r="O1426" s="6"/>
      <c r="P1426" s="6"/>
      <c r="Q1426" s="6"/>
      <c r="R1426" s="6"/>
      <c r="S1426" s="6"/>
      <c r="T1426" s="6"/>
      <c r="U1426" s="6"/>
      <c r="V1426" s="6"/>
      <c r="W1426" s="6"/>
      <c r="X1426" s="6"/>
      <c r="Y1426" s="6"/>
      <c r="Z1426" s="6"/>
    </row>
    <row r="1427" spans="1:26" x14ac:dyDescent="0.25">
      <c r="A1427" s="6"/>
      <c r="B1427" s="6"/>
      <c r="C1427" s="6"/>
      <c r="D1427" s="6"/>
      <c r="E1427" s="6"/>
      <c r="F1427" s="6"/>
      <c r="G1427" s="6"/>
      <c r="H1427" s="6"/>
      <c r="I1427" s="6"/>
      <c r="J1427" s="6"/>
      <c r="K1427" s="6"/>
      <c r="L1427" s="6"/>
      <c r="M1427" s="6"/>
      <c r="N1427" s="6"/>
      <c r="O1427" s="6"/>
      <c r="P1427" s="6"/>
      <c r="Q1427" s="6"/>
      <c r="R1427" s="6"/>
      <c r="S1427" s="6"/>
      <c r="T1427" s="6"/>
      <c r="U1427" s="6"/>
      <c r="V1427" s="6"/>
      <c r="W1427" s="6"/>
      <c r="X1427" s="6"/>
      <c r="Y1427" s="6"/>
      <c r="Z1427" s="6"/>
    </row>
    <row r="1428" spans="1:26" x14ac:dyDescent="0.25">
      <c r="A1428" s="6"/>
      <c r="B1428" s="6"/>
      <c r="C1428" s="6"/>
      <c r="D1428" s="6"/>
      <c r="E1428" s="6"/>
      <c r="F1428" s="6"/>
      <c r="G1428" s="6"/>
      <c r="H1428" s="6"/>
      <c r="I1428" s="6"/>
      <c r="J1428" s="6"/>
      <c r="K1428" s="6"/>
      <c r="L1428" s="6"/>
      <c r="M1428" s="6"/>
      <c r="N1428" s="6"/>
      <c r="O1428" s="6"/>
      <c r="P1428" s="6"/>
      <c r="Q1428" s="6"/>
      <c r="R1428" s="6"/>
      <c r="S1428" s="6"/>
      <c r="T1428" s="6"/>
      <c r="U1428" s="6"/>
      <c r="V1428" s="6"/>
      <c r="W1428" s="6"/>
      <c r="X1428" s="6"/>
      <c r="Y1428" s="6"/>
      <c r="Z1428" s="6"/>
    </row>
    <row r="1429" spans="1:26" x14ac:dyDescent="0.25">
      <c r="A1429" s="6"/>
      <c r="B1429" s="6"/>
      <c r="C1429" s="6"/>
      <c r="D1429" s="6"/>
      <c r="E1429" s="6"/>
      <c r="F1429" s="6"/>
      <c r="G1429" s="6"/>
      <c r="H1429" s="6"/>
      <c r="I1429" s="6"/>
      <c r="J1429" s="6"/>
      <c r="K1429" s="6"/>
      <c r="L1429" s="6"/>
      <c r="M1429" s="6"/>
      <c r="N1429" s="6"/>
      <c r="O1429" s="6"/>
      <c r="P1429" s="6"/>
      <c r="Q1429" s="6"/>
      <c r="R1429" s="6"/>
      <c r="S1429" s="6"/>
      <c r="T1429" s="6"/>
      <c r="U1429" s="6"/>
      <c r="V1429" s="6"/>
      <c r="W1429" s="6"/>
      <c r="X1429" s="6"/>
      <c r="Y1429" s="6"/>
      <c r="Z1429" s="6"/>
    </row>
    <row r="1430" spans="1:26" x14ac:dyDescent="0.25">
      <c r="A1430" s="6"/>
      <c r="B1430" s="6"/>
      <c r="C1430" s="6"/>
      <c r="D1430" s="6"/>
      <c r="E1430" s="6"/>
      <c r="F1430" s="6"/>
      <c r="G1430" s="6"/>
      <c r="H1430" s="6"/>
      <c r="I1430" s="6"/>
      <c r="J1430" s="6"/>
      <c r="K1430" s="6"/>
      <c r="L1430" s="6"/>
      <c r="M1430" s="6"/>
      <c r="N1430" s="6"/>
      <c r="O1430" s="6"/>
      <c r="P1430" s="6"/>
      <c r="Q1430" s="6"/>
      <c r="R1430" s="6"/>
      <c r="S1430" s="6"/>
      <c r="T1430" s="6"/>
      <c r="U1430" s="6"/>
      <c r="V1430" s="6"/>
      <c r="W1430" s="6"/>
      <c r="X1430" s="6"/>
      <c r="Y1430" s="6"/>
      <c r="Z1430" s="6"/>
    </row>
    <row r="1431" spans="1:26" x14ac:dyDescent="0.25">
      <c r="A1431" s="6"/>
      <c r="B1431" s="6"/>
      <c r="C1431" s="6"/>
      <c r="D1431" s="6"/>
      <c r="E1431" s="6"/>
      <c r="F1431" s="6"/>
      <c r="G1431" s="6"/>
      <c r="H1431" s="6"/>
      <c r="I1431" s="6"/>
      <c r="J1431" s="6"/>
      <c r="K1431" s="6"/>
      <c r="L1431" s="6"/>
      <c r="M1431" s="6"/>
      <c r="N1431" s="6"/>
      <c r="O1431" s="6"/>
      <c r="P1431" s="6"/>
      <c r="Q1431" s="6"/>
      <c r="R1431" s="6"/>
      <c r="S1431" s="6"/>
      <c r="T1431" s="6"/>
      <c r="U1431" s="6"/>
      <c r="V1431" s="6"/>
      <c r="W1431" s="6"/>
      <c r="X1431" s="6"/>
      <c r="Y1431" s="6"/>
      <c r="Z1431" s="6"/>
    </row>
    <row r="1432" spans="1:26" x14ac:dyDescent="0.25">
      <c r="A1432" s="6"/>
      <c r="B1432" s="6"/>
      <c r="C1432" s="6"/>
      <c r="D1432" s="6"/>
      <c r="E1432" s="6"/>
      <c r="F1432" s="6"/>
      <c r="G1432" s="6"/>
      <c r="H1432" s="6"/>
      <c r="I1432" s="6"/>
      <c r="J1432" s="6"/>
      <c r="K1432" s="6"/>
      <c r="L1432" s="6"/>
      <c r="M1432" s="6"/>
      <c r="N1432" s="6"/>
      <c r="O1432" s="6"/>
      <c r="P1432" s="6"/>
      <c r="Q1432" s="6"/>
      <c r="R1432" s="6"/>
      <c r="S1432" s="6"/>
      <c r="T1432" s="6"/>
      <c r="U1432" s="6"/>
      <c r="V1432" s="6"/>
      <c r="W1432" s="6"/>
      <c r="X1432" s="6"/>
      <c r="Y1432" s="6"/>
      <c r="Z1432" s="6"/>
    </row>
    <row r="1433" spans="1:26" x14ac:dyDescent="0.25">
      <c r="A1433" s="6"/>
      <c r="B1433" s="6"/>
      <c r="C1433" s="6"/>
      <c r="D1433" s="6"/>
      <c r="E1433" s="6"/>
      <c r="F1433" s="6"/>
      <c r="G1433" s="6"/>
      <c r="H1433" s="6"/>
      <c r="I1433" s="6"/>
      <c r="J1433" s="6"/>
      <c r="K1433" s="6"/>
      <c r="L1433" s="6"/>
      <c r="M1433" s="6"/>
      <c r="N1433" s="6"/>
      <c r="O1433" s="6"/>
      <c r="P1433" s="6"/>
      <c r="Q1433" s="6"/>
      <c r="R1433" s="6"/>
      <c r="S1433" s="6"/>
      <c r="T1433" s="6"/>
      <c r="U1433" s="6"/>
      <c r="V1433" s="6"/>
      <c r="W1433" s="6"/>
      <c r="X1433" s="6"/>
      <c r="Y1433" s="6"/>
      <c r="Z1433" s="6"/>
    </row>
    <row r="1434" spans="1:26" x14ac:dyDescent="0.25">
      <c r="A1434" s="6"/>
      <c r="B1434" s="6"/>
      <c r="C1434" s="6"/>
      <c r="D1434" s="6"/>
      <c r="E1434" s="6"/>
      <c r="F1434" s="6"/>
      <c r="G1434" s="6"/>
      <c r="H1434" s="6"/>
      <c r="I1434" s="6"/>
      <c r="J1434" s="6"/>
      <c r="K1434" s="6"/>
      <c r="L1434" s="6"/>
      <c r="M1434" s="6"/>
      <c r="N1434" s="6"/>
      <c r="O1434" s="6"/>
      <c r="P1434" s="6"/>
      <c r="Q1434" s="6"/>
      <c r="R1434" s="6"/>
      <c r="S1434" s="6"/>
      <c r="T1434" s="6"/>
      <c r="U1434" s="6"/>
      <c r="V1434" s="6"/>
      <c r="W1434" s="6"/>
      <c r="X1434" s="6"/>
      <c r="Y1434" s="6"/>
      <c r="Z1434" s="6"/>
    </row>
    <row r="1435" spans="1:26" x14ac:dyDescent="0.25">
      <c r="A1435" s="6"/>
      <c r="B1435" s="6"/>
      <c r="C1435" s="6"/>
      <c r="D1435" s="6"/>
      <c r="E1435" s="6"/>
      <c r="F1435" s="6"/>
      <c r="G1435" s="6"/>
      <c r="H1435" s="6"/>
      <c r="I1435" s="6"/>
      <c r="J1435" s="6"/>
      <c r="K1435" s="6"/>
      <c r="L1435" s="6"/>
      <c r="M1435" s="6"/>
      <c r="N1435" s="6"/>
      <c r="O1435" s="6"/>
      <c r="P1435" s="6"/>
      <c r="Q1435" s="6"/>
      <c r="R1435" s="6"/>
      <c r="S1435" s="6"/>
      <c r="T1435" s="6"/>
      <c r="U1435" s="6"/>
      <c r="V1435" s="6"/>
      <c r="W1435" s="6"/>
      <c r="X1435" s="6"/>
      <c r="Y1435" s="6"/>
      <c r="Z1435" s="6"/>
    </row>
    <row r="1436" spans="1:26" x14ac:dyDescent="0.25">
      <c r="A1436" s="6"/>
      <c r="B1436" s="6"/>
      <c r="C1436" s="6"/>
      <c r="D1436" s="6"/>
      <c r="E1436" s="6"/>
      <c r="F1436" s="6"/>
      <c r="G1436" s="6"/>
      <c r="H1436" s="6"/>
      <c r="I1436" s="6"/>
      <c r="J1436" s="6"/>
      <c r="K1436" s="6"/>
      <c r="L1436" s="6"/>
      <c r="M1436" s="6"/>
      <c r="N1436" s="6"/>
      <c r="O1436" s="6"/>
      <c r="P1436" s="6"/>
      <c r="Q1436" s="6"/>
      <c r="R1436" s="6"/>
      <c r="S1436" s="6"/>
      <c r="T1436" s="6"/>
      <c r="U1436" s="6"/>
      <c r="V1436" s="6"/>
      <c r="W1436" s="6"/>
      <c r="X1436" s="6"/>
      <c r="Y1436" s="6"/>
      <c r="Z1436" s="6"/>
    </row>
    <row r="1437" spans="1:26" x14ac:dyDescent="0.25">
      <c r="A1437" s="6"/>
      <c r="B1437" s="6"/>
      <c r="C1437" s="6"/>
      <c r="D1437" s="6"/>
      <c r="E1437" s="6"/>
      <c r="F1437" s="6"/>
      <c r="G1437" s="6"/>
      <c r="H1437" s="6"/>
      <c r="I1437" s="6"/>
      <c r="J1437" s="6"/>
      <c r="K1437" s="6"/>
      <c r="L1437" s="6"/>
      <c r="M1437" s="6"/>
      <c r="N1437" s="6"/>
      <c r="O1437" s="6"/>
      <c r="P1437" s="6"/>
      <c r="Q1437" s="6"/>
      <c r="R1437" s="6"/>
      <c r="S1437" s="6"/>
      <c r="T1437" s="6"/>
      <c r="U1437" s="6"/>
      <c r="V1437" s="6"/>
      <c r="W1437" s="6"/>
      <c r="X1437" s="6"/>
      <c r="Y1437" s="6"/>
      <c r="Z1437" s="6"/>
    </row>
    <row r="1438" spans="1:26" x14ac:dyDescent="0.25">
      <c r="A1438" s="6"/>
      <c r="B1438" s="6"/>
      <c r="C1438" s="6"/>
      <c r="D1438" s="6"/>
      <c r="E1438" s="6"/>
      <c r="F1438" s="6"/>
      <c r="G1438" s="6"/>
      <c r="H1438" s="6"/>
      <c r="I1438" s="6"/>
      <c r="J1438" s="6"/>
      <c r="K1438" s="6"/>
      <c r="L1438" s="6"/>
      <c r="M1438" s="6"/>
      <c r="N1438" s="6"/>
      <c r="O1438" s="6"/>
      <c r="P1438" s="6"/>
      <c r="Q1438" s="6"/>
      <c r="R1438" s="6"/>
      <c r="S1438" s="6"/>
      <c r="T1438" s="6"/>
      <c r="U1438" s="6"/>
      <c r="V1438" s="6"/>
      <c r="W1438" s="6"/>
      <c r="X1438" s="6"/>
      <c r="Y1438" s="6"/>
      <c r="Z1438" s="6"/>
    </row>
    <row r="1439" spans="1:26" x14ac:dyDescent="0.25">
      <c r="A1439" s="6"/>
      <c r="B1439" s="6"/>
      <c r="C1439" s="6"/>
      <c r="D1439" s="6"/>
      <c r="E1439" s="6"/>
      <c r="F1439" s="6"/>
      <c r="G1439" s="6"/>
      <c r="H1439" s="6"/>
      <c r="I1439" s="6"/>
      <c r="J1439" s="6"/>
      <c r="K1439" s="6"/>
      <c r="L1439" s="6"/>
      <c r="M1439" s="6"/>
      <c r="N1439" s="6"/>
      <c r="O1439" s="6"/>
      <c r="P1439" s="6"/>
      <c r="Q1439" s="6"/>
      <c r="R1439" s="6"/>
      <c r="S1439" s="6"/>
      <c r="T1439" s="6"/>
      <c r="U1439" s="6"/>
      <c r="V1439" s="6"/>
      <c r="W1439" s="6"/>
      <c r="X1439" s="6"/>
      <c r="Y1439" s="6"/>
      <c r="Z1439" s="6"/>
    </row>
    <row r="1440" spans="1:26" x14ac:dyDescent="0.25">
      <c r="A1440" s="6"/>
      <c r="B1440" s="6"/>
      <c r="C1440" s="6"/>
      <c r="D1440" s="6"/>
      <c r="E1440" s="6"/>
      <c r="F1440" s="6"/>
      <c r="G1440" s="6"/>
      <c r="H1440" s="6"/>
      <c r="I1440" s="6"/>
      <c r="J1440" s="6"/>
      <c r="K1440" s="6"/>
      <c r="L1440" s="6"/>
      <c r="M1440" s="6"/>
      <c r="N1440" s="6"/>
      <c r="O1440" s="6"/>
      <c r="P1440" s="6"/>
      <c r="Q1440" s="6"/>
      <c r="R1440" s="6"/>
      <c r="S1440" s="6"/>
      <c r="T1440" s="6"/>
      <c r="U1440" s="6"/>
      <c r="V1440" s="6"/>
      <c r="W1440" s="6"/>
      <c r="X1440" s="6"/>
      <c r="Y1440" s="6"/>
      <c r="Z1440" s="6"/>
    </row>
    <row r="1441" spans="1:26" x14ac:dyDescent="0.25">
      <c r="A1441" s="6"/>
      <c r="B1441" s="6"/>
      <c r="C1441" s="6"/>
      <c r="D1441" s="6"/>
      <c r="E1441" s="6"/>
      <c r="F1441" s="6"/>
      <c r="G1441" s="6"/>
      <c r="H1441" s="6"/>
      <c r="I1441" s="6"/>
      <c r="J1441" s="6"/>
      <c r="K1441" s="6"/>
      <c r="L1441" s="6"/>
      <c r="M1441" s="6"/>
      <c r="N1441" s="6"/>
      <c r="O1441" s="6"/>
      <c r="P1441" s="6"/>
      <c r="Q1441" s="6"/>
      <c r="R1441" s="6"/>
      <c r="S1441" s="6"/>
      <c r="T1441" s="6"/>
      <c r="U1441" s="6"/>
      <c r="V1441" s="6"/>
      <c r="W1441" s="6"/>
      <c r="X1441" s="6"/>
      <c r="Y1441" s="6"/>
      <c r="Z1441" s="6"/>
    </row>
    <row r="1442" spans="1:26" x14ac:dyDescent="0.25">
      <c r="A1442" s="6"/>
      <c r="B1442" s="6"/>
      <c r="C1442" s="6"/>
      <c r="D1442" s="6"/>
      <c r="E1442" s="6"/>
      <c r="F1442" s="6"/>
      <c r="G1442" s="6"/>
      <c r="H1442" s="6"/>
      <c r="I1442" s="6"/>
      <c r="J1442" s="6"/>
      <c r="K1442" s="6"/>
      <c r="L1442" s="6"/>
      <c r="M1442" s="6"/>
      <c r="N1442" s="6"/>
      <c r="O1442" s="6"/>
      <c r="P1442" s="6"/>
      <c r="Q1442" s="6"/>
      <c r="R1442" s="6"/>
      <c r="S1442" s="6"/>
      <c r="T1442" s="6"/>
      <c r="U1442" s="6"/>
      <c r="V1442" s="6"/>
      <c r="W1442" s="6"/>
      <c r="X1442" s="6"/>
      <c r="Y1442" s="6"/>
      <c r="Z1442" s="6"/>
    </row>
    <row r="1443" spans="1:26" x14ac:dyDescent="0.25">
      <c r="A1443" s="6"/>
      <c r="B1443" s="6"/>
      <c r="C1443" s="6"/>
      <c r="D1443" s="6"/>
      <c r="E1443" s="6"/>
      <c r="F1443" s="6"/>
      <c r="G1443" s="6"/>
      <c r="H1443" s="6"/>
      <c r="I1443" s="6"/>
      <c r="J1443" s="6"/>
      <c r="K1443" s="6"/>
      <c r="L1443" s="6"/>
      <c r="M1443" s="6"/>
      <c r="N1443" s="6"/>
      <c r="O1443" s="6"/>
      <c r="P1443" s="6"/>
      <c r="Q1443" s="6"/>
      <c r="R1443" s="6"/>
      <c r="S1443" s="6"/>
      <c r="T1443" s="6"/>
      <c r="U1443" s="6"/>
      <c r="V1443" s="6"/>
      <c r="W1443" s="6"/>
      <c r="X1443" s="6"/>
      <c r="Y1443" s="6"/>
      <c r="Z1443" s="6"/>
    </row>
    <row r="1444" spans="1:26" x14ac:dyDescent="0.25">
      <c r="A1444" s="6"/>
      <c r="B1444" s="6"/>
      <c r="C1444" s="6"/>
      <c r="D1444" s="6"/>
      <c r="E1444" s="6"/>
      <c r="F1444" s="6"/>
      <c r="G1444" s="6"/>
      <c r="H1444" s="6"/>
      <c r="I1444" s="6"/>
      <c r="J1444" s="6"/>
      <c r="K1444" s="6"/>
      <c r="L1444" s="6"/>
      <c r="M1444" s="6"/>
      <c r="N1444" s="6"/>
      <c r="O1444" s="6"/>
      <c r="P1444" s="6"/>
      <c r="Q1444" s="6"/>
      <c r="R1444" s="6"/>
      <c r="S1444" s="6"/>
      <c r="T1444" s="6"/>
      <c r="U1444" s="6"/>
      <c r="V1444" s="6"/>
      <c r="W1444" s="6"/>
      <c r="X1444" s="6"/>
      <c r="Y1444" s="6"/>
      <c r="Z1444" s="6"/>
    </row>
    <row r="1445" spans="1:26" x14ac:dyDescent="0.25">
      <c r="A1445" s="6"/>
      <c r="B1445" s="6"/>
      <c r="C1445" s="6"/>
      <c r="D1445" s="6"/>
      <c r="E1445" s="6"/>
      <c r="F1445" s="6"/>
      <c r="G1445" s="6"/>
      <c r="H1445" s="6"/>
      <c r="I1445" s="6"/>
      <c r="J1445" s="6"/>
      <c r="K1445" s="6"/>
      <c r="L1445" s="6"/>
      <c r="M1445" s="6"/>
      <c r="N1445" s="6"/>
      <c r="O1445" s="6"/>
      <c r="P1445" s="6"/>
      <c r="Q1445" s="6"/>
      <c r="R1445" s="6"/>
      <c r="S1445" s="6"/>
      <c r="T1445" s="6"/>
      <c r="U1445" s="6"/>
      <c r="V1445" s="6"/>
      <c r="W1445" s="6"/>
      <c r="X1445" s="6"/>
      <c r="Y1445" s="6"/>
      <c r="Z1445" s="6"/>
    </row>
    <row r="1446" spans="1:26" x14ac:dyDescent="0.25">
      <c r="A1446" s="6"/>
      <c r="B1446" s="6"/>
      <c r="C1446" s="6"/>
      <c r="D1446" s="6"/>
      <c r="E1446" s="6"/>
      <c r="F1446" s="6"/>
      <c r="G1446" s="6"/>
      <c r="H1446" s="6"/>
      <c r="I1446" s="6"/>
      <c r="J1446" s="6"/>
      <c r="K1446" s="6"/>
      <c r="L1446" s="6"/>
      <c r="M1446" s="6"/>
      <c r="N1446" s="6"/>
      <c r="O1446" s="6"/>
      <c r="P1446" s="6"/>
      <c r="Q1446" s="6"/>
      <c r="R1446" s="6"/>
      <c r="S1446" s="6"/>
      <c r="T1446" s="6"/>
      <c r="U1446" s="6"/>
      <c r="V1446" s="6"/>
      <c r="W1446" s="6"/>
      <c r="X1446" s="6"/>
      <c r="Y1446" s="6"/>
      <c r="Z1446" s="6"/>
    </row>
    <row r="1447" spans="1:26" x14ac:dyDescent="0.25">
      <c r="A1447" s="6"/>
      <c r="B1447" s="6"/>
      <c r="C1447" s="6"/>
      <c r="D1447" s="6"/>
      <c r="E1447" s="6"/>
      <c r="F1447" s="6"/>
      <c r="G1447" s="6"/>
      <c r="H1447" s="6"/>
      <c r="I1447" s="6"/>
      <c r="J1447" s="6"/>
      <c r="K1447" s="6"/>
      <c r="L1447" s="6"/>
      <c r="M1447" s="6"/>
      <c r="N1447" s="6"/>
      <c r="O1447" s="6"/>
      <c r="P1447" s="6"/>
      <c r="Q1447" s="6"/>
      <c r="R1447" s="6"/>
      <c r="S1447" s="6"/>
      <c r="T1447" s="6"/>
      <c r="U1447" s="6"/>
      <c r="V1447" s="6"/>
      <c r="W1447" s="6"/>
      <c r="X1447" s="6"/>
      <c r="Y1447" s="6"/>
      <c r="Z1447" s="6"/>
    </row>
    <row r="1448" spans="1:26" x14ac:dyDescent="0.25">
      <c r="A1448" s="6"/>
      <c r="B1448" s="6"/>
      <c r="C1448" s="6"/>
      <c r="D1448" s="6"/>
      <c r="E1448" s="6"/>
      <c r="F1448" s="6"/>
      <c r="G1448" s="6"/>
      <c r="H1448" s="6"/>
      <c r="I1448" s="6"/>
      <c r="J1448" s="6"/>
      <c r="K1448" s="6"/>
      <c r="L1448" s="6"/>
      <c r="M1448" s="6"/>
      <c r="N1448" s="6"/>
      <c r="O1448" s="6"/>
      <c r="P1448" s="6"/>
      <c r="Q1448" s="6"/>
      <c r="R1448" s="6"/>
      <c r="S1448" s="6"/>
      <c r="T1448" s="6"/>
      <c r="U1448" s="6"/>
      <c r="V1448" s="6"/>
      <c r="W1448" s="6"/>
      <c r="X1448" s="6"/>
      <c r="Y1448" s="6"/>
      <c r="Z1448" s="6"/>
    </row>
    <row r="1449" spans="1:26" x14ac:dyDescent="0.25">
      <c r="A1449" s="6"/>
      <c r="B1449" s="6"/>
      <c r="C1449" s="6"/>
      <c r="D1449" s="6"/>
      <c r="E1449" s="6"/>
      <c r="F1449" s="6"/>
      <c r="G1449" s="6"/>
      <c r="H1449" s="6"/>
      <c r="I1449" s="6"/>
      <c r="J1449" s="6"/>
      <c r="K1449" s="6"/>
      <c r="L1449" s="6"/>
      <c r="M1449" s="6"/>
      <c r="N1449" s="6"/>
      <c r="O1449" s="6"/>
      <c r="P1449" s="6"/>
      <c r="Q1449" s="6"/>
      <c r="R1449" s="6"/>
      <c r="S1449" s="6"/>
      <c r="T1449" s="6"/>
      <c r="U1449" s="6"/>
      <c r="V1449" s="6"/>
      <c r="W1449" s="6"/>
      <c r="X1449" s="6"/>
      <c r="Y1449" s="6"/>
      <c r="Z1449" s="6"/>
    </row>
    <row r="1450" spans="1:26" x14ac:dyDescent="0.25">
      <c r="A1450" s="6"/>
      <c r="B1450" s="6"/>
      <c r="C1450" s="6"/>
      <c r="D1450" s="6"/>
      <c r="E1450" s="6"/>
      <c r="F1450" s="6"/>
      <c r="G1450" s="6"/>
      <c r="H1450" s="6"/>
      <c r="I1450" s="6"/>
      <c r="J1450" s="6"/>
      <c r="K1450" s="6"/>
      <c r="L1450" s="6"/>
      <c r="M1450" s="6"/>
      <c r="N1450" s="6"/>
      <c r="O1450" s="6"/>
      <c r="P1450" s="6"/>
      <c r="Q1450" s="6"/>
      <c r="R1450" s="6"/>
      <c r="S1450" s="6"/>
      <c r="T1450" s="6"/>
      <c r="U1450" s="6"/>
      <c r="V1450" s="6"/>
      <c r="W1450" s="6"/>
      <c r="X1450" s="6"/>
      <c r="Y1450" s="6"/>
      <c r="Z1450" s="6"/>
    </row>
    <row r="1451" spans="1:26" x14ac:dyDescent="0.25">
      <c r="A1451" s="6"/>
      <c r="B1451" s="6"/>
      <c r="C1451" s="6"/>
      <c r="D1451" s="6"/>
      <c r="E1451" s="6"/>
      <c r="F1451" s="6"/>
      <c r="G1451" s="6"/>
      <c r="H1451" s="6"/>
      <c r="I1451" s="6"/>
      <c r="J1451" s="6"/>
      <c r="K1451" s="6"/>
      <c r="L1451" s="6"/>
      <c r="M1451" s="6"/>
      <c r="N1451" s="6"/>
      <c r="O1451" s="6"/>
      <c r="P1451" s="6"/>
      <c r="Q1451" s="6"/>
      <c r="R1451" s="6"/>
      <c r="S1451" s="6"/>
      <c r="T1451" s="6"/>
      <c r="U1451" s="6"/>
      <c r="V1451" s="6"/>
      <c r="W1451" s="6"/>
      <c r="X1451" s="6"/>
      <c r="Y1451" s="6"/>
      <c r="Z1451" s="6"/>
    </row>
    <row r="1452" spans="1:26" x14ac:dyDescent="0.25">
      <c r="A1452" s="6"/>
      <c r="B1452" s="6"/>
      <c r="C1452" s="6"/>
      <c r="D1452" s="6"/>
      <c r="E1452" s="6"/>
      <c r="F1452" s="6"/>
      <c r="G1452" s="6"/>
      <c r="H1452" s="6"/>
      <c r="I1452" s="6"/>
      <c r="J1452" s="6"/>
      <c r="K1452" s="6"/>
      <c r="L1452" s="6"/>
      <c r="M1452" s="6"/>
      <c r="N1452" s="6"/>
      <c r="O1452" s="6"/>
      <c r="P1452" s="6"/>
      <c r="Q1452" s="6"/>
      <c r="R1452" s="6"/>
      <c r="S1452" s="6"/>
      <c r="T1452" s="6"/>
      <c r="U1452" s="6"/>
      <c r="V1452" s="6"/>
      <c r="W1452" s="6"/>
      <c r="X1452" s="6"/>
      <c r="Y1452" s="6"/>
      <c r="Z1452" s="6"/>
    </row>
    <row r="1453" spans="1:26" x14ac:dyDescent="0.25">
      <c r="A1453" s="6"/>
      <c r="B1453" s="6"/>
      <c r="C1453" s="6"/>
      <c r="D1453" s="6"/>
      <c r="E1453" s="6"/>
      <c r="F1453" s="6"/>
      <c r="G1453" s="6"/>
      <c r="H1453" s="6"/>
      <c r="I1453" s="6"/>
      <c r="J1453" s="6"/>
      <c r="K1453" s="6"/>
      <c r="L1453" s="6"/>
      <c r="M1453" s="6"/>
      <c r="N1453" s="6"/>
      <c r="O1453" s="6"/>
      <c r="P1453" s="6"/>
      <c r="Q1453" s="6"/>
      <c r="R1453" s="6"/>
      <c r="S1453" s="6"/>
      <c r="T1453" s="6"/>
      <c r="U1453" s="6"/>
      <c r="V1453" s="6"/>
      <c r="W1453" s="6"/>
      <c r="X1453" s="6"/>
      <c r="Y1453" s="6"/>
      <c r="Z1453" s="6"/>
    </row>
    <row r="1454" spans="1:26" x14ac:dyDescent="0.25">
      <c r="A1454" s="6"/>
      <c r="B1454" s="6"/>
      <c r="C1454" s="6"/>
      <c r="D1454" s="6"/>
      <c r="E1454" s="6"/>
      <c r="F1454" s="6"/>
      <c r="G1454" s="6"/>
      <c r="H1454" s="6"/>
      <c r="I1454" s="6"/>
      <c r="J1454" s="6"/>
      <c r="K1454" s="6"/>
      <c r="L1454" s="6"/>
      <c r="M1454" s="6"/>
      <c r="N1454" s="6"/>
      <c r="O1454" s="6"/>
      <c r="P1454" s="6"/>
      <c r="Q1454" s="6"/>
      <c r="R1454" s="6"/>
      <c r="S1454" s="6"/>
      <c r="T1454" s="6"/>
      <c r="U1454" s="6"/>
      <c r="V1454" s="6"/>
      <c r="W1454" s="6"/>
      <c r="X1454" s="6"/>
      <c r="Y1454" s="6"/>
      <c r="Z1454" s="6"/>
    </row>
    <row r="1455" spans="1:26" x14ac:dyDescent="0.25">
      <c r="A1455" s="6"/>
      <c r="B1455" s="6"/>
      <c r="C1455" s="6"/>
      <c r="D1455" s="6"/>
      <c r="E1455" s="6"/>
      <c r="F1455" s="6"/>
      <c r="G1455" s="6"/>
      <c r="H1455" s="6"/>
      <c r="I1455" s="6"/>
      <c r="J1455" s="6"/>
      <c r="K1455" s="6"/>
      <c r="L1455" s="6"/>
      <c r="M1455" s="6"/>
      <c r="N1455" s="6"/>
      <c r="O1455" s="6"/>
      <c r="P1455" s="6"/>
      <c r="Q1455" s="6"/>
      <c r="R1455" s="6"/>
      <c r="S1455" s="6"/>
      <c r="T1455" s="6"/>
      <c r="U1455" s="6"/>
      <c r="V1455" s="6"/>
      <c r="W1455" s="6"/>
      <c r="X1455" s="6"/>
      <c r="Y1455" s="6"/>
      <c r="Z1455" s="6"/>
    </row>
    <row r="1456" spans="1:26" x14ac:dyDescent="0.25">
      <c r="A1456" s="6"/>
      <c r="B1456" s="6"/>
      <c r="C1456" s="6"/>
      <c r="D1456" s="6"/>
      <c r="E1456" s="6"/>
      <c r="F1456" s="6"/>
      <c r="G1456" s="6"/>
      <c r="H1456" s="6"/>
      <c r="I1456" s="6"/>
      <c r="J1456" s="6"/>
      <c r="K1456" s="6"/>
      <c r="L1456" s="6"/>
      <c r="M1456" s="6"/>
      <c r="N1456" s="6"/>
      <c r="O1456" s="6"/>
      <c r="P1456" s="6"/>
      <c r="Q1456" s="6"/>
      <c r="R1456" s="6"/>
      <c r="S1456" s="6"/>
      <c r="T1456" s="6"/>
      <c r="U1456" s="6"/>
      <c r="V1456" s="6"/>
      <c r="W1456" s="6"/>
      <c r="X1456" s="6"/>
      <c r="Y1456" s="6"/>
      <c r="Z1456" s="6"/>
    </row>
    <row r="1457" spans="1:26" x14ac:dyDescent="0.25">
      <c r="A1457" s="6"/>
      <c r="B1457" s="6"/>
      <c r="C1457" s="6"/>
      <c r="D1457" s="6"/>
      <c r="E1457" s="6"/>
      <c r="F1457" s="6"/>
      <c r="G1457" s="6"/>
      <c r="H1457" s="6"/>
      <c r="I1457" s="6"/>
      <c r="J1457" s="6"/>
      <c r="K1457" s="6"/>
      <c r="L1457" s="6"/>
      <c r="M1457" s="6"/>
      <c r="N1457" s="6"/>
      <c r="O1457" s="6"/>
      <c r="P1457" s="6"/>
      <c r="Q1457" s="6"/>
      <c r="R1457" s="6"/>
      <c r="S1457" s="6"/>
      <c r="T1457" s="6"/>
      <c r="U1457" s="6"/>
      <c r="V1457" s="6"/>
      <c r="W1457" s="6"/>
      <c r="X1457" s="6"/>
      <c r="Y1457" s="6"/>
      <c r="Z1457" s="6"/>
    </row>
    <row r="1458" spans="1:26" x14ac:dyDescent="0.25">
      <c r="A1458" s="6"/>
      <c r="B1458" s="6"/>
      <c r="C1458" s="6"/>
      <c r="D1458" s="6"/>
      <c r="E1458" s="6"/>
      <c r="F1458" s="6"/>
      <c r="G1458" s="6"/>
      <c r="H1458" s="6"/>
      <c r="I1458" s="6"/>
      <c r="J1458" s="6"/>
      <c r="K1458" s="6"/>
      <c r="L1458" s="6"/>
      <c r="M1458" s="6"/>
      <c r="N1458" s="6"/>
      <c r="O1458" s="6"/>
      <c r="P1458" s="6"/>
      <c r="Q1458" s="6"/>
      <c r="R1458" s="6"/>
      <c r="S1458" s="6"/>
      <c r="T1458" s="6"/>
      <c r="U1458" s="6"/>
      <c r="V1458" s="6"/>
      <c r="W1458" s="6"/>
      <c r="X1458" s="6"/>
      <c r="Y1458" s="6"/>
      <c r="Z1458" s="6"/>
    </row>
    <row r="1459" spans="1:26" x14ac:dyDescent="0.25">
      <c r="A1459" s="6"/>
      <c r="B1459" s="6"/>
      <c r="C1459" s="6"/>
      <c r="D1459" s="6"/>
      <c r="E1459" s="6"/>
      <c r="F1459" s="6"/>
      <c r="G1459" s="6"/>
      <c r="H1459" s="6"/>
      <c r="I1459" s="6"/>
      <c r="J1459" s="6"/>
      <c r="K1459" s="6"/>
      <c r="L1459" s="6"/>
      <c r="M1459" s="6"/>
      <c r="N1459" s="6"/>
      <c r="O1459" s="6"/>
      <c r="P1459" s="6"/>
      <c r="Q1459" s="6"/>
      <c r="R1459" s="6"/>
      <c r="S1459" s="6"/>
      <c r="T1459" s="6"/>
      <c r="U1459" s="6"/>
      <c r="V1459" s="6"/>
      <c r="W1459" s="6"/>
      <c r="X1459" s="6"/>
      <c r="Y1459" s="6"/>
      <c r="Z1459" s="6"/>
    </row>
    <row r="1460" spans="1:26" x14ac:dyDescent="0.25">
      <c r="A1460" s="6"/>
      <c r="B1460" s="6"/>
      <c r="C1460" s="6"/>
      <c r="D1460" s="6"/>
      <c r="E1460" s="6"/>
      <c r="F1460" s="6"/>
      <c r="G1460" s="6"/>
      <c r="H1460" s="6"/>
      <c r="I1460" s="6"/>
      <c r="J1460" s="6"/>
      <c r="K1460" s="6"/>
      <c r="L1460" s="6"/>
      <c r="M1460" s="6"/>
      <c r="N1460" s="6"/>
      <c r="O1460" s="6"/>
      <c r="P1460" s="6"/>
      <c r="Q1460" s="6"/>
      <c r="R1460" s="6"/>
      <c r="S1460" s="6"/>
      <c r="T1460" s="6"/>
      <c r="U1460" s="6"/>
      <c r="V1460" s="6"/>
      <c r="W1460" s="6"/>
      <c r="X1460" s="6"/>
      <c r="Y1460" s="6"/>
      <c r="Z1460" s="6"/>
    </row>
    <row r="1461" spans="1:26" x14ac:dyDescent="0.25">
      <c r="A1461" s="6"/>
      <c r="B1461" s="6"/>
      <c r="C1461" s="6"/>
      <c r="D1461" s="6"/>
      <c r="E1461" s="6"/>
      <c r="F1461" s="6"/>
      <c r="G1461" s="6"/>
      <c r="H1461" s="6"/>
      <c r="I1461" s="6"/>
      <c r="J1461" s="6"/>
      <c r="K1461" s="6"/>
      <c r="L1461" s="6"/>
      <c r="M1461" s="6"/>
      <c r="N1461" s="6"/>
      <c r="O1461" s="6"/>
      <c r="P1461" s="6"/>
      <c r="Q1461" s="6"/>
      <c r="R1461" s="6"/>
      <c r="S1461" s="6"/>
      <c r="T1461" s="6"/>
      <c r="U1461" s="6"/>
      <c r="V1461" s="6"/>
      <c r="W1461" s="6"/>
      <c r="X1461" s="6"/>
      <c r="Y1461" s="6"/>
      <c r="Z1461" s="6"/>
    </row>
    <row r="1462" spans="1:26" x14ac:dyDescent="0.25">
      <c r="A1462" s="6"/>
      <c r="B1462" s="6"/>
      <c r="C1462" s="6"/>
      <c r="D1462" s="6"/>
      <c r="E1462" s="6"/>
      <c r="F1462" s="6"/>
      <c r="G1462" s="6"/>
      <c r="H1462" s="6"/>
      <c r="I1462" s="6"/>
      <c r="J1462" s="6"/>
      <c r="K1462" s="6"/>
      <c r="L1462" s="6"/>
      <c r="M1462" s="6"/>
      <c r="N1462" s="6"/>
      <c r="O1462" s="6"/>
      <c r="P1462" s="6"/>
      <c r="Q1462" s="6"/>
      <c r="R1462" s="6"/>
      <c r="S1462" s="6"/>
      <c r="T1462" s="6"/>
      <c r="U1462" s="6"/>
      <c r="V1462" s="6"/>
      <c r="W1462" s="6"/>
      <c r="X1462" s="6"/>
      <c r="Y1462" s="6"/>
      <c r="Z1462" s="6"/>
    </row>
    <row r="1463" spans="1:26" x14ac:dyDescent="0.25">
      <c r="A1463" s="6"/>
      <c r="B1463" s="6"/>
      <c r="C1463" s="6"/>
      <c r="D1463" s="6"/>
      <c r="E1463" s="6"/>
      <c r="F1463" s="6"/>
      <c r="G1463" s="6"/>
      <c r="H1463" s="6"/>
      <c r="I1463" s="6"/>
      <c r="J1463" s="6"/>
      <c r="K1463" s="6"/>
      <c r="L1463" s="6"/>
      <c r="M1463" s="6"/>
      <c r="N1463" s="6"/>
      <c r="O1463" s="6"/>
      <c r="P1463" s="6"/>
      <c r="Q1463" s="6"/>
      <c r="R1463" s="6"/>
      <c r="S1463" s="6"/>
      <c r="T1463" s="6"/>
      <c r="U1463" s="6"/>
      <c r="V1463" s="6"/>
      <c r="W1463" s="6"/>
      <c r="X1463" s="6"/>
      <c r="Y1463" s="6"/>
      <c r="Z1463" s="6"/>
    </row>
    <row r="1464" spans="1:26" x14ac:dyDescent="0.25">
      <c r="A1464" s="6"/>
      <c r="B1464" s="6"/>
      <c r="C1464" s="6"/>
      <c r="D1464" s="6"/>
      <c r="E1464" s="6"/>
      <c r="F1464" s="6"/>
      <c r="G1464" s="6"/>
      <c r="H1464" s="6"/>
      <c r="I1464" s="6"/>
      <c r="J1464" s="6"/>
      <c r="K1464" s="6"/>
      <c r="L1464" s="6"/>
      <c r="M1464" s="6"/>
      <c r="N1464" s="6"/>
      <c r="O1464" s="6"/>
      <c r="P1464" s="6"/>
      <c r="Q1464" s="6"/>
      <c r="R1464" s="6"/>
      <c r="S1464" s="6"/>
      <c r="T1464" s="6"/>
      <c r="U1464" s="6"/>
      <c r="V1464" s="6"/>
      <c r="W1464" s="6"/>
      <c r="X1464" s="6"/>
      <c r="Y1464" s="6"/>
      <c r="Z1464" s="6"/>
    </row>
    <row r="1465" spans="1:26" x14ac:dyDescent="0.25">
      <c r="A1465" s="6"/>
      <c r="B1465" s="6"/>
      <c r="C1465" s="6"/>
      <c r="D1465" s="6"/>
      <c r="E1465" s="6"/>
      <c r="F1465" s="6"/>
      <c r="G1465" s="6"/>
      <c r="H1465" s="6"/>
      <c r="I1465" s="6"/>
      <c r="J1465" s="6"/>
      <c r="K1465" s="6"/>
      <c r="L1465" s="6"/>
      <c r="M1465" s="6"/>
      <c r="N1465" s="6"/>
      <c r="O1465" s="6"/>
      <c r="P1465" s="6"/>
      <c r="Q1465" s="6"/>
      <c r="R1465" s="6"/>
      <c r="S1465" s="6"/>
      <c r="T1465" s="6"/>
      <c r="U1465" s="6"/>
      <c r="V1465" s="6"/>
      <c r="W1465" s="6"/>
      <c r="X1465" s="6"/>
      <c r="Y1465" s="6"/>
      <c r="Z1465" s="6"/>
    </row>
    <row r="1466" spans="1:26" x14ac:dyDescent="0.25">
      <c r="A1466" s="6"/>
      <c r="B1466" s="6"/>
      <c r="C1466" s="6"/>
      <c r="D1466" s="6"/>
      <c r="E1466" s="6"/>
      <c r="F1466" s="6"/>
      <c r="G1466" s="6"/>
      <c r="H1466" s="6"/>
      <c r="I1466" s="6"/>
      <c r="J1466" s="6"/>
      <c r="K1466" s="6"/>
      <c r="L1466" s="6"/>
      <c r="M1466" s="6"/>
      <c r="N1466" s="6"/>
      <c r="O1466" s="6"/>
      <c r="P1466" s="6"/>
      <c r="Q1466" s="6"/>
      <c r="R1466" s="6"/>
      <c r="S1466" s="6"/>
      <c r="T1466" s="6"/>
      <c r="U1466" s="6"/>
      <c r="V1466" s="6"/>
      <c r="W1466" s="6"/>
      <c r="X1466" s="6"/>
      <c r="Y1466" s="6"/>
      <c r="Z1466" s="6"/>
    </row>
    <row r="1467" spans="1:26" x14ac:dyDescent="0.25">
      <c r="A1467" s="6"/>
      <c r="B1467" s="6"/>
      <c r="C1467" s="6"/>
      <c r="D1467" s="6"/>
      <c r="E1467" s="6"/>
      <c r="F1467" s="6"/>
      <c r="G1467" s="6"/>
      <c r="H1467" s="6"/>
      <c r="I1467" s="6"/>
      <c r="J1467" s="6"/>
      <c r="K1467" s="6"/>
      <c r="L1467" s="6"/>
      <c r="M1467" s="6"/>
      <c r="N1467" s="6"/>
      <c r="O1467" s="6"/>
      <c r="P1467" s="6"/>
      <c r="Q1467" s="6"/>
      <c r="R1467" s="6"/>
      <c r="S1467" s="6"/>
      <c r="T1467" s="6"/>
      <c r="U1467" s="6"/>
      <c r="V1467" s="6"/>
      <c r="W1467" s="6"/>
      <c r="X1467" s="6"/>
      <c r="Y1467" s="6"/>
      <c r="Z1467" s="6"/>
    </row>
    <row r="1468" spans="1:26" x14ac:dyDescent="0.25">
      <c r="A1468" s="6"/>
      <c r="B1468" s="6"/>
      <c r="C1468" s="6"/>
      <c r="D1468" s="6"/>
      <c r="E1468" s="6"/>
      <c r="F1468" s="6"/>
      <c r="G1468" s="6"/>
      <c r="H1468" s="6"/>
      <c r="I1468" s="6"/>
      <c r="J1468" s="6"/>
      <c r="K1468" s="6"/>
      <c r="L1468" s="6"/>
      <c r="M1468" s="6"/>
      <c r="N1468" s="6"/>
      <c r="O1468" s="6"/>
      <c r="P1468" s="6"/>
      <c r="Q1468" s="6"/>
      <c r="R1468" s="6"/>
      <c r="S1468" s="6"/>
      <c r="T1468" s="6"/>
      <c r="U1468" s="6"/>
      <c r="V1468" s="6"/>
      <c r="W1468" s="6"/>
      <c r="X1468" s="6"/>
      <c r="Y1468" s="6"/>
      <c r="Z1468" s="6"/>
    </row>
    <row r="1469" spans="1:26" x14ac:dyDescent="0.25">
      <c r="A1469" s="6"/>
      <c r="B1469" s="6"/>
      <c r="C1469" s="6"/>
      <c r="D1469" s="6"/>
      <c r="E1469" s="6"/>
      <c r="F1469" s="6"/>
      <c r="G1469" s="6"/>
      <c r="H1469" s="6"/>
      <c r="I1469" s="6"/>
      <c r="J1469" s="6"/>
      <c r="K1469" s="6"/>
      <c r="L1469" s="6"/>
      <c r="M1469" s="6"/>
      <c r="N1469" s="6"/>
      <c r="O1469" s="6"/>
      <c r="P1469" s="6"/>
      <c r="Q1469" s="6"/>
      <c r="R1469" s="6"/>
      <c r="S1469" s="6"/>
      <c r="T1469" s="6"/>
      <c r="U1469" s="6"/>
      <c r="V1469" s="6"/>
      <c r="W1469" s="6"/>
      <c r="X1469" s="6"/>
      <c r="Y1469" s="6"/>
      <c r="Z1469" s="6"/>
    </row>
    <row r="1470" spans="1:26" x14ac:dyDescent="0.25">
      <c r="A1470" s="6"/>
      <c r="B1470" s="6"/>
      <c r="C1470" s="6"/>
      <c r="D1470" s="6"/>
      <c r="E1470" s="6"/>
      <c r="F1470" s="6"/>
      <c r="G1470" s="6"/>
      <c r="H1470" s="6"/>
      <c r="I1470" s="6"/>
      <c r="J1470" s="6"/>
      <c r="K1470" s="6"/>
      <c r="L1470" s="6"/>
      <c r="M1470" s="6"/>
      <c r="N1470" s="6"/>
      <c r="O1470" s="6"/>
      <c r="P1470" s="6"/>
      <c r="Q1470" s="6"/>
      <c r="R1470" s="6"/>
      <c r="S1470" s="6"/>
      <c r="T1470" s="6"/>
      <c r="U1470" s="6"/>
      <c r="V1470" s="6"/>
      <c r="W1470" s="6"/>
      <c r="X1470" s="6"/>
      <c r="Y1470" s="6"/>
      <c r="Z1470" s="6"/>
    </row>
    <row r="1471" spans="1:26" x14ac:dyDescent="0.25">
      <c r="A1471" s="6"/>
      <c r="B1471" s="6"/>
      <c r="C1471" s="6"/>
      <c r="D1471" s="6"/>
      <c r="E1471" s="6"/>
      <c r="F1471" s="6"/>
      <c r="G1471" s="6"/>
      <c r="H1471" s="6"/>
      <c r="I1471" s="6"/>
      <c r="J1471" s="6"/>
      <c r="K1471" s="6"/>
      <c r="L1471" s="6"/>
      <c r="M1471" s="6"/>
      <c r="N1471" s="6"/>
      <c r="O1471" s="6"/>
      <c r="P1471" s="6"/>
      <c r="Q1471" s="6"/>
      <c r="R1471" s="6"/>
      <c r="S1471" s="6"/>
      <c r="T1471" s="6"/>
      <c r="U1471" s="6"/>
      <c r="V1471" s="6"/>
      <c r="W1471" s="6"/>
      <c r="X1471" s="6"/>
      <c r="Y1471" s="6"/>
      <c r="Z1471" s="6"/>
    </row>
    <row r="1472" spans="1:26" x14ac:dyDescent="0.25">
      <c r="A1472" s="6"/>
      <c r="B1472" s="6"/>
      <c r="C1472" s="6"/>
      <c r="D1472" s="6"/>
      <c r="E1472" s="6"/>
      <c r="F1472" s="6"/>
      <c r="G1472" s="6"/>
      <c r="H1472" s="6"/>
      <c r="I1472" s="6"/>
      <c r="J1472" s="6"/>
      <c r="K1472" s="6"/>
      <c r="L1472" s="6"/>
      <c r="M1472" s="6"/>
      <c r="N1472" s="6"/>
      <c r="O1472" s="6"/>
      <c r="P1472" s="6"/>
      <c r="Q1472" s="6"/>
      <c r="R1472" s="6"/>
      <c r="S1472" s="6"/>
      <c r="T1472" s="6"/>
      <c r="U1472" s="6"/>
      <c r="V1472" s="6"/>
      <c r="W1472" s="6"/>
      <c r="X1472" s="6"/>
      <c r="Y1472" s="6"/>
      <c r="Z1472" s="6"/>
    </row>
    <row r="1473" spans="1:26" x14ac:dyDescent="0.25">
      <c r="A1473" s="6"/>
      <c r="B1473" s="6"/>
      <c r="C1473" s="6"/>
      <c r="D1473" s="6"/>
      <c r="E1473" s="6"/>
      <c r="F1473" s="6"/>
      <c r="G1473" s="6"/>
      <c r="H1473" s="6"/>
      <c r="I1473" s="6"/>
      <c r="J1473" s="6"/>
      <c r="K1473" s="6"/>
      <c r="L1473" s="6"/>
      <c r="M1473" s="6"/>
      <c r="N1473" s="6"/>
      <c r="O1473" s="6"/>
      <c r="P1473" s="6"/>
      <c r="Q1473" s="6"/>
      <c r="R1473" s="6"/>
      <c r="S1473" s="6"/>
      <c r="T1473" s="6"/>
      <c r="U1473" s="6"/>
      <c r="V1473" s="6"/>
      <c r="W1473" s="6"/>
      <c r="X1473" s="6"/>
      <c r="Y1473" s="6"/>
      <c r="Z1473" s="6"/>
    </row>
    <row r="1474" spans="1:26" x14ac:dyDescent="0.25">
      <c r="A1474" s="6"/>
      <c r="B1474" s="6"/>
      <c r="C1474" s="6"/>
      <c r="D1474" s="6"/>
      <c r="E1474" s="6"/>
      <c r="F1474" s="6"/>
      <c r="G1474" s="6"/>
      <c r="H1474" s="6"/>
      <c r="I1474" s="6"/>
      <c r="J1474" s="6"/>
      <c r="K1474" s="6"/>
      <c r="L1474" s="6"/>
      <c r="M1474" s="6"/>
      <c r="N1474" s="6"/>
      <c r="O1474" s="6"/>
      <c r="P1474" s="6"/>
      <c r="Q1474" s="6"/>
      <c r="R1474" s="6"/>
      <c r="S1474" s="6"/>
      <c r="T1474" s="6"/>
      <c r="U1474" s="6"/>
      <c r="V1474" s="6"/>
      <c r="W1474" s="6"/>
      <c r="X1474" s="6"/>
      <c r="Y1474" s="6"/>
      <c r="Z1474" s="6"/>
    </row>
    <row r="1475" spans="1:26" x14ac:dyDescent="0.25">
      <c r="A1475" s="6"/>
      <c r="B1475" s="6"/>
      <c r="C1475" s="6"/>
      <c r="D1475" s="6"/>
      <c r="E1475" s="6"/>
      <c r="F1475" s="6"/>
      <c r="G1475" s="6"/>
      <c r="H1475" s="6"/>
      <c r="I1475" s="6"/>
      <c r="J1475" s="6"/>
      <c r="K1475" s="6"/>
      <c r="L1475" s="6"/>
      <c r="M1475" s="6"/>
      <c r="N1475" s="6"/>
      <c r="O1475" s="6"/>
      <c r="P1475" s="6"/>
      <c r="Q1475" s="6"/>
      <c r="R1475" s="6"/>
      <c r="S1475" s="6"/>
      <c r="T1475" s="6"/>
      <c r="U1475" s="6"/>
      <c r="V1475" s="6"/>
      <c r="W1475" s="6"/>
      <c r="X1475" s="6"/>
      <c r="Y1475" s="6"/>
      <c r="Z1475" s="6"/>
    </row>
    <row r="1476" spans="1:26" x14ac:dyDescent="0.25">
      <c r="A1476" s="6"/>
      <c r="B1476" s="6"/>
      <c r="C1476" s="6"/>
      <c r="D1476" s="6"/>
      <c r="E1476" s="6"/>
      <c r="F1476" s="6"/>
      <c r="G1476" s="6"/>
      <c r="H1476" s="6"/>
      <c r="I1476" s="6"/>
      <c r="J1476" s="6"/>
      <c r="K1476" s="6"/>
      <c r="L1476" s="6"/>
      <c r="M1476" s="6"/>
      <c r="N1476" s="6"/>
      <c r="O1476" s="6"/>
      <c r="P1476" s="6"/>
      <c r="Q1476" s="6"/>
      <c r="R1476" s="6"/>
      <c r="S1476" s="6"/>
      <c r="T1476" s="6"/>
      <c r="U1476" s="6"/>
      <c r="V1476" s="6"/>
      <c r="W1476" s="6"/>
      <c r="X1476" s="6"/>
      <c r="Y1476" s="6"/>
      <c r="Z1476" s="6"/>
    </row>
    <row r="1477" spans="1:26" x14ac:dyDescent="0.25">
      <c r="A1477" s="6"/>
      <c r="B1477" s="6"/>
      <c r="C1477" s="6"/>
      <c r="D1477" s="6"/>
      <c r="E1477" s="6"/>
      <c r="F1477" s="6"/>
      <c r="G1477" s="6"/>
      <c r="H1477" s="6"/>
      <c r="I1477" s="6"/>
      <c r="J1477" s="6"/>
      <c r="K1477" s="6"/>
      <c r="L1477" s="6"/>
      <c r="M1477" s="6"/>
      <c r="N1477" s="6"/>
      <c r="O1477" s="6"/>
      <c r="P1477" s="6"/>
      <c r="Q1477" s="6"/>
      <c r="R1477" s="6"/>
      <c r="S1477" s="6"/>
      <c r="T1477" s="6"/>
      <c r="U1477" s="6"/>
      <c r="V1477" s="6"/>
      <c r="W1477" s="6"/>
      <c r="X1477" s="6"/>
      <c r="Y1477" s="6"/>
      <c r="Z1477" s="6"/>
    </row>
    <row r="1478" spans="1:26" x14ac:dyDescent="0.25">
      <c r="A1478" s="6"/>
      <c r="B1478" s="6"/>
      <c r="C1478" s="6"/>
      <c r="D1478" s="6"/>
      <c r="E1478" s="6"/>
      <c r="F1478" s="6"/>
      <c r="G1478" s="6"/>
      <c r="H1478" s="6"/>
      <c r="I1478" s="6"/>
      <c r="J1478" s="6"/>
      <c r="K1478" s="6"/>
      <c r="L1478" s="6"/>
      <c r="M1478" s="6"/>
      <c r="N1478" s="6"/>
      <c r="O1478" s="6"/>
      <c r="P1478" s="6"/>
      <c r="Q1478" s="6"/>
      <c r="R1478" s="6"/>
      <c r="S1478" s="6"/>
      <c r="T1478" s="6"/>
      <c r="U1478" s="6"/>
      <c r="V1478" s="6"/>
      <c r="W1478" s="6"/>
      <c r="X1478" s="6"/>
      <c r="Y1478" s="6"/>
      <c r="Z1478" s="6"/>
    </row>
    <row r="1479" spans="1:26" x14ac:dyDescent="0.25">
      <c r="A1479" s="6"/>
      <c r="B1479" s="6"/>
      <c r="C1479" s="6"/>
      <c r="D1479" s="6"/>
      <c r="E1479" s="6"/>
      <c r="F1479" s="6"/>
      <c r="G1479" s="6"/>
      <c r="H1479" s="6"/>
      <c r="I1479" s="6"/>
      <c r="J1479" s="6"/>
      <c r="K1479" s="6"/>
      <c r="L1479" s="6"/>
      <c r="M1479" s="6"/>
      <c r="N1479" s="6"/>
      <c r="O1479" s="6"/>
      <c r="P1479" s="6"/>
      <c r="Q1479" s="6"/>
      <c r="R1479" s="6"/>
      <c r="S1479" s="6"/>
      <c r="T1479" s="6"/>
      <c r="U1479" s="6"/>
      <c r="V1479" s="6"/>
      <c r="W1479" s="6"/>
      <c r="X1479" s="6"/>
      <c r="Y1479" s="6"/>
      <c r="Z1479" s="6"/>
    </row>
    <row r="1480" spans="1:26" x14ac:dyDescent="0.25">
      <c r="A1480" s="6"/>
      <c r="B1480" s="6"/>
      <c r="C1480" s="6"/>
      <c r="D1480" s="6"/>
      <c r="E1480" s="6"/>
      <c r="F1480" s="6"/>
      <c r="G1480" s="6"/>
      <c r="H1480" s="6"/>
      <c r="I1480" s="6"/>
      <c r="J1480" s="6"/>
      <c r="K1480" s="6"/>
      <c r="L1480" s="6"/>
      <c r="M1480" s="6"/>
      <c r="N1480" s="6"/>
      <c r="O1480" s="6"/>
      <c r="P1480" s="6"/>
      <c r="Q1480" s="6"/>
      <c r="R1480" s="6"/>
      <c r="S1480" s="6"/>
      <c r="T1480" s="6"/>
      <c r="U1480" s="6"/>
      <c r="V1480" s="6"/>
      <c r="W1480" s="6"/>
      <c r="X1480" s="6"/>
      <c r="Y1480" s="6"/>
      <c r="Z1480" s="6"/>
    </row>
    <row r="1481" spans="1:26" x14ac:dyDescent="0.25">
      <c r="A1481" s="6"/>
      <c r="B1481" s="6"/>
      <c r="C1481" s="6"/>
      <c r="D1481" s="6"/>
      <c r="E1481" s="6"/>
      <c r="F1481" s="6"/>
      <c r="G1481" s="6"/>
      <c r="H1481" s="6"/>
      <c r="I1481" s="6"/>
      <c r="J1481" s="6"/>
      <c r="K1481" s="6"/>
      <c r="L1481" s="6"/>
      <c r="M1481" s="6"/>
      <c r="N1481" s="6"/>
      <c r="O1481" s="6"/>
      <c r="P1481" s="6"/>
      <c r="Q1481" s="6"/>
      <c r="R1481" s="6"/>
      <c r="S1481" s="6"/>
      <c r="T1481" s="6"/>
      <c r="U1481" s="6"/>
      <c r="V1481" s="6"/>
      <c r="W1481" s="6"/>
      <c r="X1481" s="6"/>
      <c r="Y1481" s="6"/>
      <c r="Z1481" s="6"/>
    </row>
    <row r="1482" spans="1:26" x14ac:dyDescent="0.25">
      <c r="A1482" s="6"/>
      <c r="B1482" s="6"/>
      <c r="C1482" s="6"/>
      <c r="D1482" s="6"/>
      <c r="E1482" s="6"/>
      <c r="F1482" s="6"/>
      <c r="G1482" s="6"/>
      <c r="H1482" s="6"/>
      <c r="I1482" s="6"/>
      <c r="J1482" s="6"/>
      <c r="K1482" s="6"/>
      <c r="L1482" s="6"/>
      <c r="M1482" s="6"/>
      <c r="N1482" s="6"/>
      <c r="O1482" s="6"/>
      <c r="P1482" s="6"/>
      <c r="Q1482" s="6"/>
      <c r="R1482" s="6"/>
      <c r="S1482" s="6"/>
      <c r="T1482" s="6"/>
      <c r="U1482" s="6"/>
      <c r="V1482" s="6"/>
      <c r="W1482" s="6"/>
      <c r="X1482" s="6"/>
      <c r="Y1482" s="6"/>
      <c r="Z1482" s="6"/>
    </row>
    <row r="1483" spans="1:26" x14ac:dyDescent="0.25">
      <c r="A1483" s="6"/>
      <c r="B1483" s="6"/>
      <c r="C1483" s="6"/>
      <c r="D1483" s="6"/>
      <c r="E1483" s="6"/>
      <c r="F1483" s="6"/>
      <c r="G1483" s="6"/>
      <c r="H1483" s="6"/>
      <c r="I1483" s="6"/>
      <c r="J1483" s="6"/>
      <c r="K1483" s="6"/>
      <c r="L1483" s="6"/>
      <c r="M1483" s="6"/>
      <c r="N1483" s="6"/>
      <c r="O1483" s="6"/>
      <c r="P1483" s="6"/>
      <c r="Q1483" s="6"/>
      <c r="R1483" s="6"/>
      <c r="S1483" s="6"/>
      <c r="T1483" s="6"/>
      <c r="U1483" s="6"/>
      <c r="V1483" s="6"/>
      <c r="W1483" s="6"/>
      <c r="X1483" s="6"/>
      <c r="Y1483" s="6"/>
      <c r="Z1483" s="6"/>
    </row>
    <row r="1484" spans="1:26" x14ac:dyDescent="0.25">
      <c r="A1484" s="6"/>
      <c r="B1484" s="6"/>
      <c r="C1484" s="6"/>
      <c r="D1484" s="6"/>
      <c r="E1484" s="6"/>
      <c r="F1484" s="6"/>
      <c r="G1484" s="6"/>
      <c r="H1484" s="6"/>
      <c r="I1484" s="6"/>
      <c r="J1484" s="6"/>
      <c r="K1484" s="6"/>
      <c r="L1484" s="6"/>
      <c r="M1484" s="6"/>
      <c r="N1484" s="6"/>
      <c r="O1484" s="6"/>
      <c r="P1484" s="6"/>
      <c r="Q1484" s="6"/>
      <c r="R1484" s="6"/>
      <c r="S1484" s="6"/>
      <c r="T1484" s="6"/>
      <c r="U1484" s="6"/>
      <c r="V1484" s="6"/>
      <c r="W1484" s="6"/>
      <c r="X1484" s="6"/>
      <c r="Y1484" s="6"/>
      <c r="Z1484" s="6"/>
    </row>
    <row r="1485" spans="1:26" x14ac:dyDescent="0.25">
      <c r="A1485" s="6"/>
      <c r="B1485" s="6"/>
      <c r="C1485" s="6"/>
      <c r="D1485" s="6"/>
      <c r="E1485" s="6"/>
      <c r="F1485" s="6"/>
      <c r="G1485" s="6"/>
      <c r="H1485" s="6"/>
      <c r="I1485" s="6"/>
      <c r="J1485" s="6"/>
      <c r="K1485" s="6"/>
      <c r="L1485" s="6"/>
      <c r="M1485" s="6"/>
      <c r="N1485" s="6"/>
      <c r="O1485" s="6"/>
      <c r="P1485" s="6"/>
      <c r="Q1485" s="6"/>
      <c r="R1485" s="6"/>
      <c r="S1485" s="6"/>
      <c r="T1485" s="6"/>
      <c r="U1485" s="6"/>
      <c r="V1485" s="6"/>
      <c r="W1485" s="6"/>
      <c r="X1485" s="6"/>
      <c r="Y1485" s="6"/>
      <c r="Z1485" s="6"/>
    </row>
    <row r="1486" spans="1:26" x14ac:dyDescent="0.25">
      <c r="A1486" s="6"/>
      <c r="B1486" s="6"/>
      <c r="C1486" s="6"/>
      <c r="D1486" s="6"/>
      <c r="E1486" s="6"/>
      <c r="F1486" s="6"/>
      <c r="G1486" s="6"/>
      <c r="H1486" s="6"/>
      <c r="I1486" s="6"/>
      <c r="J1486" s="6"/>
      <c r="K1486" s="6"/>
      <c r="L1486" s="6"/>
      <c r="M1486" s="6"/>
      <c r="N1486" s="6"/>
      <c r="O1486" s="6"/>
      <c r="P1486" s="6"/>
      <c r="Q1486" s="6"/>
      <c r="R1486" s="6"/>
      <c r="S1486" s="6"/>
      <c r="T1486" s="6"/>
      <c r="U1486" s="6"/>
      <c r="V1486" s="6"/>
      <c r="W1486" s="6"/>
      <c r="X1486" s="6"/>
      <c r="Y1486" s="6"/>
      <c r="Z1486" s="6"/>
    </row>
    <row r="1487" spans="1:26" x14ac:dyDescent="0.25">
      <c r="A1487" s="6"/>
      <c r="B1487" s="6"/>
      <c r="C1487" s="6"/>
      <c r="D1487" s="6"/>
      <c r="E1487" s="6"/>
      <c r="F1487" s="6"/>
      <c r="G1487" s="6"/>
      <c r="H1487" s="6"/>
      <c r="I1487" s="6"/>
      <c r="J1487" s="6"/>
      <c r="K1487" s="6"/>
      <c r="L1487" s="6"/>
      <c r="M1487" s="6"/>
      <c r="N1487" s="6"/>
      <c r="O1487" s="6"/>
      <c r="P1487" s="6"/>
      <c r="Q1487" s="6"/>
      <c r="R1487" s="6"/>
      <c r="S1487" s="6"/>
      <c r="T1487" s="6"/>
      <c r="U1487" s="6"/>
      <c r="V1487" s="6"/>
      <c r="W1487" s="6"/>
      <c r="X1487" s="6"/>
      <c r="Y1487" s="6"/>
      <c r="Z1487" s="6"/>
    </row>
    <row r="1488" spans="1:26" x14ac:dyDescent="0.25">
      <c r="A1488" s="6"/>
      <c r="B1488" s="6"/>
      <c r="C1488" s="6"/>
      <c r="D1488" s="6"/>
      <c r="E1488" s="6"/>
      <c r="F1488" s="6"/>
      <c r="G1488" s="6"/>
      <c r="H1488" s="6"/>
      <c r="I1488" s="6"/>
      <c r="J1488" s="6"/>
      <c r="K1488" s="6"/>
      <c r="L1488" s="6"/>
      <c r="M1488" s="6"/>
      <c r="N1488" s="6"/>
      <c r="O1488" s="6"/>
      <c r="P1488" s="6"/>
      <c r="Q1488" s="6"/>
      <c r="R1488" s="6"/>
      <c r="S1488" s="6"/>
      <c r="T1488" s="6"/>
      <c r="U1488" s="6"/>
      <c r="V1488" s="6"/>
      <c r="W1488" s="6"/>
      <c r="X1488" s="6"/>
      <c r="Y1488" s="6"/>
      <c r="Z1488" s="6"/>
    </row>
    <row r="1489" spans="1:26" x14ac:dyDescent="0.25">
      <c r="A1489" s="6"/>
      <c r="B1489" s="6"/>
      <c r="C1489" s="6"/>
      <c r="D1489" s="6"/>
      <c r="E1489" s="6"/>
      <c r="F1489" s="6"/>
      <c r="G1489" s="6"/>
      <c r="H1489" s="6"/>
      <c r="I1489" s="6"/>
      <c r="J1489" s="6"/>
      <c r="K1489" s="6"/>
      <c r="L1489" s="6"/>
      <c r="M1489" s="6"/>
      <c r="N1489" s="6"/>
      <c r="O1489" s="6"/>
      <c r="P1489" s="6"/>
      <c r="Q1489" s="6"/>
      <c r="R1489" s="6"/>
      <c r="S1489" s="6"/>
      <c r="T1489" s="6"/>
      <c r="U1489" s="6"/>
      <c r="V1489" s="6"/>
      <c r="W1489" s="6"/>
      <c r="X1489" s="6"/>
      <c r="Y1489" s="6"/>
      <c r="Z1489" s="6"/>
    </row>
    <row r="1490" spans="1:26" x14ac:dyDescent="0.25">
      <c r="A1490" s="6"/>
      <c r="B1490" s="6"/>
      <c r="C1490" s="6"/>
      <c r="D1490" s="6"/>
      <c r="E1490" s="6"/>
      <c r="F1490" s="6"/>
      <c r="G1490" s="6"/>
      <c r="H1490" s="6"/>
      <c r="I1490" s="6"/>
      <c r="J1490" s="6"/>
      <c r="K1490" s="6"/>
      <c r="L1490" s="6"/>
      <c r="M1490" s="6"/>
      <c r="N1490" s="6"/>
      <c r="O1490" s="6"/>
      <c r="P1490" s="6"/>
      <c r="Q1490" s="6"/>
      <c r="R1490" s="6"/>
      <c r="S1490" s="6"/>
      <c r="T1490" s="6"/>
      <c r="U1490" s="6"/>
      <c r="V1490" s="6"/>
      <c r="W1490" s="6"/>
      <c r="X1490" s="6"/>
      <c r="Y1490" s="6"/>
      <c r="Z1490" s="6"/>
    </row>
    <row r="1491" spans="1:26" x14ac:dyDescent="0.25">
      <c r="A1491" s="6"/>
      <c r="B1491" s="6"/>
      <c r="C1491" s="6"/>
      <c r="D1491" s="6"/>
      <c r="E1491" s="6"/>
      <c r="F1491" s="6"/>
      <c r="G1491" s="6"/>
      <c r="H1491" s="6"/>
      <c r="I1491" s="6"/>
      <c r="J1491" s="6"/>
      <c r="K1491" s="6"/>
      <c r="L1491" s="6"/>
      <c r="M1491" s="6"/>
      <c r="N1491" s="6"/>
      <c r="O1491" s="6"/>
      <c r="P1491" s="6"/>
      <c r="Q1491" s="6"/>
      <c r="R1491" s="6"/>
      <c r="S1491" s="6"/>
      <c r="T1491" s="6"/>
      <c r="U1491" s="6"/>
      <c r="V1491" s="6"/>
      <c r="W1491" s="6"/>
      <c r="X1491" s="6"/>
      <c r="Y1491" s="6"/>
      <c r="Z1491" s="6"/>
    </row>
    <row r="1492" spans="1:26" x14ac:dyDescent="0.25">
      <c r="A1492" s="6"/>
      <c r="B1492" s="6"/>
      <c r="C1492" s="6"/>
      <c r="D1492" s="6"/>
      <c r="E1492" s="6"/>
      <c r="F1492" s="6"/>
      <c r="G1492" s="6"/>
      <c r="H1492" s="6"/>
      <c r="I1492" s="6"/>
      <c r="J1492" s="6"/>
      <c r="K1492" s="6"/>
      <c r="L1492" s="6"/>
      <c r="M1492" s="6"/>
      <c r="N1492" s="6"/>
      <c r="O1492" s="6"/>
      <c r="P1492" s="6"/>
      <c r="Q1492" s="6"/>
      <c r="R1492" s="6"/>
      <c r="S1492" s="6"/>
      <c r="T1492" s="6"/>
      <c r="U1492" s="6"/>
      <c r="V1492" s="6"/>
      <c r="W1492" s="6"/>
      <c r="X1492" s="6"/>
      <c r="Y1492" s="6"/>
      <c r="Z1492" s="6"/>
    </row>
    <row r="1493" spans="1:26" x14ac:dyDescent="0.25">
      <c r="A1493" s="6"/>
      <c r="B1493" s="6"/>
      <c r="C1493" s="6"/>
      <c r="D1493" s="6"/>
      <c r="E1493" s="6"/>
      <c r="F1493" s="6"/>
      <c r="G1493" s="6"/>
      <c r="H1493" s="6"/>
      <c r="I1493" s="6"/>
      <c r="J1493" s="6"/>
      <c r="K1493" s="6"/>
      <c r="L1493" s="6"/>
      <c r="M1493" s="6"/>
      <c r="N1493" s="6"/>
      <c r="O1493" s="6"/>
      <c r="P1493" s="6"/>
      <c r="Q1493" s="6"/>
      <c r="R1493" s="6"/>
      <c r="S1493" s="6"/>
      <c r="T1493" s="6"/>
      <c r="U1493" s="6"/>
      <c r="V1493" s="6"/>
      <c r="W1493" s="6"/>
      <c r="X1493" s="6"/>
      <c r="Y1493" s="6"/>
      <c r="Z1493" s="6"/>
    </row>
    <row r="1494" spans="1:26" x14ac:dyDescent="0.25">
      <c r="A1494" s="6"/>
      <c r="B1494" s="6"/>
      <c r="C1494" s="6"/>
      <c r="D1494" s="6"/>
      <c r="E1494" s="6"/>
      <c r="F1494" s="6"/>
      <c r="G1494" s="6"/>
      <c r="H1494" s="6"/>
      <c r="I1494" s="6"/>
      <c r="J1494" s="6"/>
      <c r="K1494" s="6"/>
      <c r="L1494" s="6"/>
      <c r="M1494" s="6"/>
      <c r="N1494" s="6"/>
      <c r="O1494" s="6"/>
      <c r="P1494" s="6"/>
      <c r="Q1494" s="6"/>
      <c r="R1494" s="6"/>
      <c r="S1494" s="6"/>
      <c r="T1494" s="6"/>
      <c r="U1494" s="6"/>
      <c r="V1494" s="6"/>
      <c r="W1494" s="6"/>
      <c r="X1494" s="6"/>
      <c r="Y1494" s="6"/>
      <c r="Z1494" s="6"/>
    </row>
    <row r="1495" spans="1:26" x14ac:dyDescent="0.25">
      <c r="A1495" s="6"/>
      <c r="B1495" s="6"/>
      <c r="C1495" s="6"/>
      <c r="D1495" s="6"/>
      <c r="E1495" s="6"/>
      <c r="F1495" s="6"/>
      <c r="G1495" s="6"/>
      <c r="H1495" s="6"/>
      <c r="I1495" s="6"/>
      <c r="J1495" s="6"/>
      <c r="K1495" s="6"/>
      <c r="L1495" s="6"/>
      <c r="M1495" s="6"/>
      <c r="N1495" s="6"/>
      <c r="O1495" s="6"/>
      <c r="P1495" s="6"/>
      <c r="Q1495" s="6"/>
      <c r="R1495" s="6"/>
      <c r="S1495" s="6"/>
      <c r="T1495" s="6"/>
      <c r="U1495" s="6"/>
      <c r="V1495" s="6"/>
      <c r="W1495" s="6"/>
      <c r="X1495" s="6"/>
      <c r="Y1495" s="6"/>
      <c r="Z1495" s="6"/>
    </row>
    <row r="1496" spans="1:26" x14ac:dyDescent="0.25">
      <c r="A1496" s="6"/>
      <c r="B1496" s="6"/>
      <c r="C1496" s="6"/>
      <c r="D1496" s="6"/>
      <c r="E1496" s="6"/>
      <c r="F1496" s="6"/>
      <c r="G1496" s="6"/>
      <c r="H1496" s="6"/>
      <c r="I1496" s="6"/>
      <c r="J1496" s="6"/>
      <c r="K1496" s="6"/>
      <c r="L1496" s="6"/>
      <c r="M1496" s="6"/>
      <c r="N1496" s="6"/>
      <c r="O1496" s="6"/>
      <c r="P1496" s="6"/>
      <c r="Q1496" s="6"/>
      <c r="R1496" s="6"/>
      <c r="S1496" s="6"/>
      <c r="T1496" s="6"/>
      <c r="U1496" s="6"/>
      <c r="V1496" s="6"/>
      <c r="W1496" s="6"/>
      <c r="X1496" s="6"/>
      <c r="Y1496" s="6"/>
      <c r="Z1496" s="6"/>
    </row>
    <row r="1497" spans="1:26" x14ac:dyDescent="0.25">
      <c r="A1497" s="6"/>
      <c r="B1497" s="6"/>
      <c r="C1497" s="6"/>
      <c r="D1497" s="6"/>
      <c r="E1497" s="6"/>
      <c r="F1497" s="6"/>
      <c r="G1497" s="6"/>
      <c r="H1497" s="6"/>
      <c r="I1497" s="6"/>
      <c r="J1497" s="6"/>
      <c r="K1497" s="6"/>
      <c r="L1497" s="6"/>
      <c r="M1497" s="6"/>
      <c r="N1497" s="6"/>
      <c r="O1497" s="6"/>
      <c r="P1497" s="6"/>
      <c r="Q1497" s="6"/>
      <c r="R1497" s="6"/>
      <c r="S1497" s="6"/>
      <c r="T1497" s="6"/>
      <c r="U1497" s="6"/>
      <c r="V1497" s="6"/>
      <c r="W1497" s="6"/>
      <c r="X1497" s="6"/>
      <c r="Y1497" s="6"/>
      <c r="Z1497" s="6"/>
    </row>
    <row r="1498" spans="1:26" x14ac:dyDescent="0.25">
      <c r="A1498" s="6"/>
      <c r="B1498" s="6"/>
      <c r="C1498" s="6"/>
      <c r="D1498" s="6"/>
      <c r="E1498" s="6"/>
      <c r="F1498" s="6"/>
      <c r="G1498" s="6"/>
      <c r="H1498" s="6"/>
      <c r="I1498" s="6"/>
      <c r="J1498" s="6"/>
      <c r="K1498" s="6"/>
      <c r="L1498" s="6"/>
      <c r="M1498" s="6"/>
      <c r="N1498" s="6"/>
      <c r="O1498" s="6"/>
      <c r="P1498" s="6"/>
      <c r="Q1498" s="6"/>
      <c r="R1498" s="6"/>
      <c r="S1498" s="6"/>
      <c r="T1498" s="6"/>
      <c r="U1498" s="6"/>
      <c r="V1498" s="6"/>
      <c r="W1498" s="6"/>
      <c r="X1498" s="6"/>
      <c r="Y1498" s="6"/>
      <c r="Z1498" s="6"/>
    </row>
    <row r="1499" spans="1:26" x14ac:dyDescent="0.25">
      <c r="A1499" s="6"/>
      <c r="B1499" s="6"/>
      <c r="C1499" s="6"/>
      <c r="D1499" s="6"/>
      <c r="E1499" s="6"/>
      <c r="F1499" s="6"/>
      <c r="G1499" s="6"/>
      <c r="H1499" s="6"/>
      <c r="I1499" s="6"/>
      <c r="J1499" s="6"/>
      <c r="K1499" s="6"/>
      <c r="L1499" s="6"/>
      <c r="M1499" s="6"/>
      <c r="N1499" s="6"/>
      <c r="O1499" s="6"/>
      <c r="P1499" s="6"/>
      <c r="Q1499" s="6"/>
      <c r="R1499" s="6"/>
      <c r="S1499" s="6"/>
      <c r="T1499" s="6"/>
      <c r="U1499" s="6"/>
      <c r="V1499" s="6"/>
      <c r="W1499" s="6"/>
      <c r="X1499" s="6"/>
      <c r="Y1499" s="6"/>
      <c r="Z1499" s="6"/>
    </row>
    <row r="1500" spans="1:26" x14ac:dyDescent="0.25">
      <c r="A1500" s="6"/>
      <c r="B1500" s="6"/>
      <c r="C1500" s="6"/>
      <c r="D1500" s="6"/>
      <c r="E1500" s="6"/>
      <c r="F1500" s="6"/>
      <c r="G1500" s="6"/>
      <c r="H1500" s="6"/>
      <c r="I1500" s="6"/>
      <c r="J1500" s="6"/>
      <c r="K1500" s="6"/>
      <c r="L1500" s="6"/>
      <c r="M1500" s="6"/>
      <c r="N1500" s="6"/>
      <c r="O1500" s="6"/>
      <c r="P1500" s="6"/>
      <c r="Q1500" s="6"/>
      <c r="R1500" s="6"/>
      <c r="S1500" s="6"/>
      <c r="T1500" s="6"/>
      <c r="U1500" s="6"/>
      <c r="V1500" s="6"/>
      <c r="W1500" s="6"/>
      <c r="X1500" s="6"/>
      <c r="Y1500" s="6"/>
      <c r="Z1500" s="6"/>
    </row>
    <row r="1501" spans="1:26" x14ac:dyDescent="0.25">
      <c r="A1501" s="6"/>
      <c r="B1501" s="6"/>
      <c r="C1501" s="6"/>
      <c r="D1501" s="6"/>
      <c r="E1501" s="6"/>
      <c r="F1501" s="6"/>
      <c r="G1501" s="6"/>
      <c r="H1501" s="6"/>
      <c r="I1501" s="6"/>
      <c r="J1501" s="6"/>
      <c r="K1501" s="6"/>
      <c r="L1501" s="6"/>
      <c r="M1501" s="6"/>
      <c r="N1501" s="6"/>
      <c r="O1501" s="6"/>
      <c r="P1501" s="6"/>
      <c r="Q1501" s="6"/>
      <c r="R1501" s="6"/>
      <c r="S1501" s="6"/>
      <c r="T1501" s="6"/>
      <c r="U1501" s="6"/>
      <c r="V1501" s="6"/>
      <c r="W1501" s="6"/>
      <c r="X1501" s="6"/>
      <c r="Y1501" s="6"/>
      <c r="Z1501" s="6"/>
    </row>
    <row r="1502" spans="1:26" x14ac:dyDescent="0.25">
      <c r="A1502" s="6"/>
      <c r="B1502" s="6"/>
      <c r="C1502" s="6"/>
      <c r="D1502" s="6"/>
      <c r="E1502" s="6"/>
      <c r="F1502" s="6"/>
      <c r="G1502" s="6"/>
      <c r="H1502" s="6"/>
      <c r="I1502" s="6"/>
      <c r="J1502" s="6"/>
      <c r="K1502" s="6"/>
      <c r="L1502" s="6"/>
      <c r="M1502" s="6"/>
      <c r="N1502" s="6"/>
      <c r="O1502" s="6"/>
      <c r="P1502" s="6"/>
      <c r="Q1502" s="6"/>
      <c r="R1502" s="6"/>
      <c r="S1502" s="6"/>
      <c r="T1502" s="6"/>
      <c r="U1502" s="6"/>
      <c r="V1502" s="6"/>
      <c r="W1502" s="6"/>
      <c r="X1502" s="6"/>
      <c r="Y1502" s="6"/>
      <c r="Z1502" s="6"/>
    </row>
    <row r="1503" spans="1:26" x14ac:dyDescent="0.25">
      <c r="A1503" s="6"/>
      <c r="B1503" s="6"/>
      <c r="C1503" s="6"/>
      <c r="D1503" s="6"/>
      <c r="E1503" s="6"/>
      <c r="F1503" s="6"/>
      <c r="G1503" s="6"/>
      <c r="H1503" s="6"/>
      <c r="I1503" s="6"/>
      <c r="J1503" s="6"/>
      <c r="K1503" s="6"/>
      <c r="L1503" s="6"/>
      <c r="M1503" s="6"/>
      <c r="N1503" s="6"/>
      <c r="O1503" s="6"/>
      <c r="P1503" s="6"/>
      <c r="Q1503" s="6"/>
      <c r="R1503" s="6"/>
      <c r="S1503" s="6"/>
      <c r="T1503" s="6"/>
      <c r="U1503" s="6"/>
      <c r="V1503" s="6"/>
      <c r="W1503" s="6"/>
      <c r="X1503" s="6"/>
      <c r="Y1503" s="6"/>
      <c r="Z1503" s="6"/>
    </row>
    <row r="1504" spans="1:26" x14ac:dyDescent="0.25">
      <c r="A1504" s="6"/>
      <c r="B1504" s="6"/>
      <c r="C1504" s="6"/>
      <c r="D1504" s="6"/>
      <c r="E1504" s="6"/>
      <c r="F1504" s="6"/>
      <c r="G1504" s="6"/>
      <c r="H1504" s="6"/>
      <c r="I1504" s="6"/>
      <c r="J1504" s="6"/>
      <c r="K1504" s="6"/>
      <c r="L1504" s="6"/>
      <c r="M1504" s="6"/>
      <c r="N1504" s="6"/>
      <c r="O1504" s="6"/>
      <c r="P1504" s="6"/>
      <c r="Q1504" s="6"/>
      <c r="R1504" s="6"/>
      <c r="S1504" s="6"/>
      <c r="T1504" s="6"/>
      <c r="U1504" s="6"/>
      <c r="V1504" s="6"/>
      <c r="W1504" s="6"/>
      <c r="X1504" s="6"/>
      <c r="Y1504" s="6"/>
      <c r="Z1504" s="6"/>
    </row>
    <row r="1505" spans="1:26" x14ac:dyDescent="0.25">
      <c r="A1505" s="6"/>
      <c r="B1505" s="6"/>
      <c r="C1505" s="6"/>
      <c r="D1505" s="6"/>
      <c r="E1505" s="6"/>
      <c r="F1505" s="6"/>
      <c r="G1505" s="6"/>
      <c r="H1505" s="6"/>
      <c r="I1505" s="6"/>
      <c r="J1505" s="6"/>
      <c r="K1505" s="6"/>
      <c r="L1505" s="6"/>
      <c r="M1505" s="6"/>
      <c r="N1505" s="6"/>
      <c r="O1505" s="6"/>
      <c r="P1505" s="6"/>
      <c r="Q1505" s="6"/>
      <c r="R1505" s="6"/>
      <c r="S1505" s="6"/>
      <c r="T1505" s="6"/>
      <c r="U1505" s="6"/>
      <c r="V1505" s="6"/>
      <c r="W1505" s="6"/>
      <c r="X1505" s="6"/>
      <c r="Y1505" s="6"/>
      <c r="Z1505" s="6"/>
    </row>
    <row r="1506" spans="1:26" x14ac:dyDescent="0.25">
      <c r="A1506" s="6"/>
      <c r="B1506" s="6"/>
      <c r="C1506" s="6"/>
      <c r="D1506" s="6"/>
      <c r="E1506" s="6"/>
      <c r="F1506" s="6"/>
      <c r="G1506" s="6"/>
      <c r="H1506" s="6"/>
      <c r="I1506" s="6"/>
      <c r="J1506" s="6"/>
      <c r="K1506" s="6"/>
      <c r="L1506" s="6"/>
      <c r="M1506" s="6"/>
      <c r="N1506" s="6"/>
      <c r="O1506" s="6"/>
      <c r="P1506" s="6"/>
      <c r="Q1506" s="6"/>
      <c r="R1506" s="6"/>
      <c r="S1506" s="6"/>
      <c r="T1506" s="6"/>
      <c r="U1506" s="6"/>
      <c r="V1506" s="6"/>
      <c r="W1506" s="6"/>
      <c r="X1506" s="6"/>
      <c r="Y1506" s="6"/>
      <c r="Z1506" s="6"/>
    </row>
    <row r="1507" spans="1:26" x14ac:dyDescent="0.25">
      <c r="A1507" s="6"/>
      <c r="B1507" s="6"/>
      <c r="C1507" s="6"/>
      <c r="D1507" s="6"/>
      <c r="E1507" s="6"/>
      <c r="F1507" s="6"/>
      <c r="G1507" s="6"/>
      <c r="H1507" s="6"/>
      <c r="I1507" s="6"/>
      <c r="J1507" s="6"/>
      <c r="K1507" s="6"/>
      <c r="L1507" s="6"/>
      <c r="M1507" s="6"/>
      <c r="N1507" s="6"/>
      <c r="O1507" s="6"/>
      <c r="P1507" s="6"/>
      <c r="Q1507" s="6"/>
      <c r="R1507" s="6"/>
      <c r="S1507" s="6"/>
      <c r="T1507" s="6"/>
      <c r="U1507" s="6"/>
      <c r="V1507" s="6"/>
      <c r="W1507" s="6"/>
      <c r="X1507" s="6"/>
      <c r="Y1507" s="6"/>
      <c r="Z1507" s="6"/>
    </row>
    <row r="1508" spans="1:26" x14ac:dyDescent="0.25">
      <c r="A1508" s="6"/>
      <c r="B1508" s="6"/>
      <c r="C1508" s="6"/>
      <c r="D1508" s="6"/>
      <c r="E1508" s="6"/>
      <c r="F1508" s="6"/>
      <c r="G1508" s="6"/>
      <c r="H1508" s="6"/>
      <c r="I1508" s="6"/>
      <c r="J1508" s="6"/>
      <c r="K1508" s="6"/>
      <c r="L1508" s="6"/>
      <c r="M1508" s="6"/>
      <c r="N1508" s="6"/>
      <c r="O1508" s="6"/>
      <c r="P1508" s="6"/>
      <c r="Q1508" s="6"/>
      <c r="R1508" s="6"/>
      <c r="S1508" s="6"/>
      <c r="T1508" s="6"/>
      <c r="U1508" s="6"/>
      <c r="V1508" s="6"/>
      <c r="W1508" s="6"/>
      <c r="X1508" s="6"/>
      <c r="Y1508" s="6"/>
      <c r="Z1508" s="6"/>
    </row>
    <row r="1509" spans="1:26" x14ac:dyDescent="0.25">
      <c r="A1509" s="6"/>
      <c r="B1509" s="6"/>
      <c r="C1509" s="6"/>
      <c r="D1509" s="6"/>
      <c r="E1509" s="6"/>
      <c r="F1509" s="6"/>
      <c r="G1509" s="6"/>
      <c r="H1509" s="6"/>
      <c r="I1509" s="6"/>
      <c r="J1509" s="6"/>
      <c r="K1509" s="6"/>
      <c r="L1509" s="6"/>
      <c r="M1509" s="6"/>
      <c r="N1509" s="6"/>
      <c r="O1509" s="6"/>
      <c r="P1509" s="6"/>
      <c r="Q1509" s="6"/>
      <c r="R1509" s="6"/>
      <c r="S1509" s="6"/>
      <c r="T1509" s="6"/>
      <c r="U1509" s="6"/>
      <c r="V1509" s="6"/>
      <c r="W1509" s="6"/>
      <c r="X1509" s="6"/>
      <c r="Y1509" s="6"/>
      <c r="Z1509" s="6"/>
    </row>
    <row r="1510" spans="1:26" x14ac:dyDescent="0.25">
      <c r="A1510" s="6"/>
      <c r="B1510" s="6"/>
      <c r="C1510" s="6"/>
      <c r="D1510" s="6"/>
      <c r="E1510" s="6"/>
      <c r="F1510" s="6"/>
      <c r="G1510" s="6"/>
      <c r="H1510" s="6"/>
      <c r="I1510" s="6"/>
      <c r="J1510" s="6"/>
      <c r="K1510" s="6"/>
      <c r="L1510" s="6"/>
      <c r="M1510" s="6"/>
      <c r="N1510" s="6"/>
      <c r="O1510" s="6"/>
      <c r="P1510" s="6"/>
      <c r="Q1510" s="6"/>
      <c r="R1510" s="6"/>
      <c r="S1510" s="6"/>
      <c r="T1510" s="6"/>
      <c r="U1510" s="6"/>
      <c r="V1510" s="6"/>
      <c r="W1510" s="6"/>
      <c r="X1510" s="6"/>
      <c r="Y1510" s="6"/>
      <c r="Z1510" s="6"/>
    </row>
    <row r="1511" spans="1:26" x14ac:dyDescent="0.25">
      <c r="A1511" s="6"/>
      <c r="B1511" s="6"/>
      <c r="C1511" s="6"/>
      <c r="D1511" s="6"/>
      <c r="E1511" s="6"/>
      <c r="F1511" s="6"/>
      <c r="G1511" s="6"/>
      <c r="H1511" s="6"/>
      <c r="I1511" s="6"/>
      <c r="J1511" s="6"/>
      <c r="K1511" s="6"/>
      <c r="L1511" s="6"/>
      <c r="M1511" s="6"/>
      <c r="N1511" s="6"/>
      <c r="O1511" s="6"/>
      <c r="P1511" s="6"/>
      <c r="Q1511" s="6"/>
      <c r="R1511" s="6"/>
      <c r="S1511" s="6"/>
      <c r="T1511" s="6"/>
      <c r="U1511" s="6"/>
      <c r="V1511" s="6"/>
      <c r="W1511" s="6"/>
      <c r="X1511" s="6"/>
      <c r="Y1511" s="6"/>
      <c r="Z1511" s="6"/>
    </row>
    <row r="1512" spans="1:26" x14ac:dyDescent="0.25">
      <c r="A1512" s="6"/>
      <c r="B1512" s="6"/>
      <c r="C1512" s="6"/>
      <c r="D1512" s="6"/>
      <c r="E1512" s="6"/>
      <c r="F1512" s="6"/>
      <c r="G1512" s="6"/>
      <c r="H1512" s="6"/>
      <c r="I1512" s="6"/>
      <c r="J1512" s="6"/>
      <c r="K1512" s="6"/>
      <c r="L1512" s="6"/>
      <c r="M1512" s="6"/>
      <c r="N1512" s="6"/>
      <c r="O1512" s="6"/>
      <c r="P1512" s="6"/>
      <c r="Q1512" s="6"/>
      <c r="R1512" s="6"/>
      <c r="S1512" s="6"/>
      <c r="T1512" s="6"/>
      <c r="U1512" s="6"/>
      <c r="V1512" s="6"/>
      <c r="W1512" s="6"/>
      <c r="X1512" s="6"/>
      <c r="Y1512" s="6"/>
      <c r="Z1512" s="6"/>
    </row>
    <row r="1513" spans="1:26" x14ac:dyDescent="0.25">
      <c r="A1513" s="6"/>
      <c r="B1513" s="6"/>
      <c r="C1513" s="6"/>
      <c r="D1513" s="6"/>
      <c r="E1513" s="6"/>
      <c r="F1513" s="6"/>
      <c r="G1513" s="6"/>
      <c r="H1513" s="6"/>
      <c r="I1513" s="6"/>
      <c r="J1513" s="6"/>
      <c r="K1513" s="6"/>
      <c r="L1513" s="6"/>
      <c r="M1513" s="6"/>
      <c r="N1513" s="6"/>
      <c r="O1513" s="6"/>
      <c r="P1513" s="6"/>
      <c r="Q1513" s="6"/>
      <c r="R1513" s="6"/>
      <c r="S1513" s="6"/>
      <c r="T1513" s="6"/>
      <c r="U1513" s="6"/>
      <c r="V1513" s="6"/>
      <c r="W1513" s="6"/>
      <c r="X1513" s="6"/>
      <c r="Y1513" s="6"/>
      <c r="Z1513" s="6"/>
    </row>
    <row r="1514" spans="1:26" x14ac:dyDescent="0.25">
      <c r="A1514" s="6"/>
      <c r="B1514" s="6"/>
      <c r="C1514" s="6"/>
      <c r="D1514" s="6"/>
      <c r="E1514" s="6"/>
      <c r="F1514" s="6"/>
      <c r="G1514" s="6"/>
      <c r="H1514" s="6"/>
      <c r="I1514" s="6"/>
      <c r="J1514" s="6"/>
      <c r="K1514" s="6"/>
      <c r="L1514" s="6"/>
      <c r="M1514" s="6"/>
      <c r="N1514" s="6"/>
      <c r="O1514" s="6"/>
      <c r="P1514" s="6"/>
      <c r="Q1514" s="6"/>
      <c r="R1514" s="6"/>
      <c r="S1514" s="6"/>
      <c r="T1514" s="6"/>
      <c r="U1514" s="6"/>
      <c r="V1514" s="6"/>
      <c r="W1514" s="6"/>
      <c r="X1514" s="6"/>
      <c r="Y1514" s="6"/>
      <c r="Z1514" s="6"/>
    </row>
    <row r="1515" spans="1:26" x14ac:dyDescent="0.25">
      <c r="A1515" s="6"/>
      <c r="B1515" s="6"/>
      <c r="C1515" s="6"/>
      <c r="D1515" s="6"/>
      <c r="E1515" s="6"/>
      <c r="F1515" s="6"/>
      <c r="G1515" s="6"/>
      <c r="H1515" s="6"/>
      <c r="I1515" s="6"/>
      <c r="J1515" s="6"/>
      <c r="K1515" s="6"/>
      <c r="L1515" s="6"/>
      <c r="M1515" s="6"/>
      <c r="N1515" s="6"/>
      <c r="O1515" s="6"/>
      <c r="P1515" s="6"/>
      <c r="Q1515" s="6"/>
      <c r="R1515" s="6"/>
      <c r="S1515" s="6"/>
      <c r="T1515" s="6"/>
      <c r="U1515" s="6"/>
      <c r="V1515" s="6"/>
      <c r="W1515" s="6"/>
      <c r="X1515" s="6"/>
      <c r="Y1515" s="6"/>
      <c r="Z1515" s="6"/>
    </row>
    <row r="1516" spans="1:26" x14ac:dyDescent="0.25">
      <c r="A1516" s="6"/>
      <c r="B1516" s="6"/>
      <c r="C1516" s="6"/>
      <c r="D1516" s="6"/>
      <c r="E1516" s="6"/>
      <c r="F1516" s="6"/>
      <c r="G1516" s="6"/>
      <c r="H1516" s="6"/>
      <c r="I1516" s="6"/>
      <c r="J1516" s="6"/>
      <c r="K1516" s="6"/>
      <c r="L1516" s="6"/>
      <c r="M1516" s="6"/>
      <c r="N1516" s="6"/>
      <c r="O1516" s="6"/>
      <c r="P1516" s="6"/>
      <c r="Q1516" s="6"/>
      <c r="R1516" s="6"/>
      <c r="S1516" s="6"/>
      <c r="T1516" s="6"/>
      <c r="U1516" s="6"/>
      <c r="V1516" s="6"/>
      <c r="W1516" s="6"/>
      <c r="X1516" s="6"/>
      <c r="Y1516" s="6"/>
      <c r="Z1516" s="6"/>
    </row>
    <row r="1517" spans="1:26" x14ac:dyDescent="0.25">
      <c r="A1517" s="6"/>
      <c r="B1517" s="6"/>
      <c r="C1517" s="6"/>
      <c r="D1517" s="6"/>
      <c r="E1517" s="6"/>
      <c r="F1517" s="6"/>
      <c r="G1517" s="6"/>
      <c r="H1517" s="6"/>
      <c r="I1517" s="6"/>
      <c r="J1517" s="6"/>
      <c r="K1517" s="6"/>
      <c r="L1517" s="6"/>
      <c r="M1517" s="6"/>
      <c r="N1517" s="6"/>
      <c r="O1517" s="6"/>
      <c r="P1517" s="6"/>
      <c r="Q1517" s="6"/>
      <c r="R1517" s="6"/>
      <c r="S1517" s="6"/>
      <c r="T1517" s="6"/>
      <c r="U1517" s="6"/>
      <c r="V1517" s="6"/>
      <c r="W1517" s="6"/>
      <c r="X1517" s="6"/>
      <c r="Y1517" s="6"/>
      <c r="Z1517" s="6"/>
    </row>
    <row r="1518" spans="1:26" x14ac:dyDescent="0.25">
      <c r="A1518" s="6"/>
      <c r="B1518" s="6"/>
      <c r="C1518" s="6"/>
      <c r="D1518" s="6"/>
      <c r="E1518" s="6"/>
      <c r="F1518" s="6"/>
      <c r="G1518" s="6"/>
      <c r="H1518" s="6"/>
      <c r="I1518" s="6"/>
      <c r="J1518" s="6"/>
      <c r="K1518" s="6"/>
      <c r="L1518" s="6"/>
      <c r="M1518" s="6"/>
      <c r="N1518" s="6"/>
      <c r="O1518" s="6"/>
      <c r="P1518" s="6"/>
      <c r="Q1518" s="6"/>
      <c r="R1518" s="6"/>
      <c r="S1518" s="6"/>
      <c r="T1518" s="6"/>
      <c r="U1518" s="6"/>
      <c r="V1518" s="6"/>
      <c r="W1518" s="6"/>
      <c r="X1518" s="6"/>
      <c r="Y1518" s="6"/>
      <c r="Z1518" s="6"/>
    </row>
    <row r="1519" spans="1:26" x14ac:dyDescent="0.25">
      <c r="A1519" s="6"/>
      <c r="B1519" s="6"/>
      <c r="C1519" s="6"/>
      <c r="D1519" s="6"/>
      <c r="E1519" s="6"/>
      <c r="F1519" s="6"/>
      <c r="G1519" s="6"/>
      <c r="H1519" s="6"/>
      <c r="I1519" s="6"/>
      <c r="J1519" s="6"/>
      <c r="K1519" s="6"/>
      <c r="L1519" s="6"/>
      <c r="M1519" s="6"/>
      <c r="N1519" s="6"/>
      <c r="O1519" s="6"/>
      <c r="P1519" s="6"/>
      <c r="Q1519" s="6"/>
      <c r="R1519" s="6"/>
      <c r="S1519" s="6"/>
      <c r="T1519" s="6"/>
      <c r="U1519" s="6"/>
      <c r="V1519" s="6"/>
      <c r="W1519" s="6"/>
      <c r="X1519" s="6"/>
      <c r="Y1519" s="6"/>
      <c r="Z1519" s="6"/>
    </row>
    <row r="1520" spans="1:26" x14ac:dyDescent="0.25">
      <c r="A1520" s="6"/>
      <c r="B1520" s="6"/>
      <c r="C1520" s="6"/>
      <c r="D1520" s="6"/>
      <c r="E1520" s="6"/>
      <c r="F1520" s="6"/>
      <c r="G1520" s="6"/>
      <c r="H1520" s="6"/>
      <c r="I1520" s="6"/>
      <c r="J1520" s="6"/>
      <c r="K1520" s="6"/>
      <c r="L1520" s="6"/>
      <c r="M1520" s="6"/>
      <c r="N1520" s="6"/>
      <c r="O1520" s="6"/>
      <c r="P1520" s="6"/>
      <c r="Q1520" s="6"/>
      <c r="R1520" s="6"/>
      <c r="S1520" s="6"/>
      <c r="T1520" s="6"/>
      <c r="U1520" s="6"/>
      <c r="V1520" s="6"/>
      <c r="W1520" s="6"/>
      <c r="X1520" s="6"/>
      <c r="Y1520" s="6"/>
      <c r="Z1520" s="6"/>
    </row>
    <row r="1521" spans="1:26" x14ac:dyDescent="0.25">
      <c r="A1521" s="6"/>
      <c r="B1521" s="6"/>
      <c r="C1521" s="6"/>
      <c r="D1521" s="6"/>
      <c r="E1521" s="6"/>
      <c r="F1521" s="6"/>
      <c r="G1521" s="6"/>
      <c r="H1521" s="6"/>
      <c r="I1521" s="6"/>
      <c r="J1521" s="6"/>
      <c r="K1521" s="6"/>
      <c r="L1521" s="6"/>
      <c r="M1521" s="6"/>
      <c r="N1521" s="6"/>
      <c r="O1521" s="6"/>
      <c r="P1521" s="6"/>
      <c r="Q1521" s="6"/>
      <c r="R1521" s="6"/>
      <c r="S1521" s="6"/>
      <c r="T1521" s="6"/>
      <c r="U1521" s="6"/>
      <c r="V1521" s="6"/>
      <c r="W1521" s="6"/>
      <c r="X1521" s="6"/>
      <c r="Y1521" s="6"/>
      <c r="Z1521" s="6"/>
    </row>
    <row r="1522" spans="1:26" x14ac:dyDescent="0.25">
      <c r="A1522" s="6"/>
      <c r="B1522" s="6"/>
      <c r="C1522" s="6"/>
      <c r="D1522" s="6"/>
      <c r="E1522" s="6"/>
      <c r="F1522" s="6"/>
      <c r="G1522" s="6"/>
      <c r="H1522" s="6"/>
      <c r="I1522" s="6"/>
      <c r="J1522" s="6"/>
      <c r="K1522" s="6"/>
      <c r="L1522" s="6"/>
      <c r="M1522" s="6"/>
      <c r="N1522" s="6"/>
      <c r="O1522" s="6"/>
      <c r="P1522" s="6"/>
      <c r="Q1522" s="6"/>
      <c r="R1522" s="6"/>
      <c r="S1522" s="6"/>
      <c r="T1522" s="6"/>
      <c r="U1522" s="6"/>
      <c r="V1522" s="6"/>
      <c r="W1522" s="6"/>
      <c r="X1522" s="6"/>
      <c r="Y1522" s="6"/>
      <c r="Z1522" s="6"/>
    </row>
    <row r="1523" spans="1:26" x14ac:dyDescent="0.25">
      <c r="A1523" s="6"/>
      <c r="B1523" s="6"/>
      <c r="C1523" s="6"/>
      <c r="D1523" s="6"/>
      <c r="E1523" s="6"/>
      <c r="F1523" s="6"/>
      <c r="G1523" s="6"/>
      <c r="H1523" s="6"/>
      <c r="I1523" s="6"/>
      <c r="J1523" s="6"/>
      <c r="K1523" s="6"/>
      <c r="L1523" s="6"/>
      <c r="M1523" s="6"/>
      <c r="N1523" s="6"/>
      <c r="O1523" s="6"/>
      <c r="P1523" s="6"/>
      <c r="Q1523" s="6"/>
      <c r="R1523" s="6"/>
      <c r="S1523" s="6"/>
      <c r="T1523" s="6"/>
      <c r="U1523" s="6"/>
      <c r="V1523" s="6"/>
      <c r="W1523" s="6"/>
      <c r="X1523" s="6"/>
      <c r="Y1523" s="6"/>
      <c r="Z1523" s="6"/>
    </row>
    <row r="1524" spans="1:26" x14ac:dyDescent="0.25">
      <c r="A1524" s="6"/>
      <c r="B1524" s="6"/>
      <c r="C1524" s="6"/>
      <c r="D1524" s="6"/>
      <c r="E1524" s="6"/>
      <c r="F1524" s="6"/>
      <c r="G1524" s="6"/>
      <c r="H1524" s="6"/>
      <c r="I1524" s="6"/>
      <c r="J1524" s="6"/>
      <c r="K1524" s="6"/>
      <c r="L1524" s="6"/>
      <c r="M1524" s="6"/>
      <c r="N1524" s="6"/>
      <c r="O1524" s="6"/>
      <c r="P1524" s="6"/>
      <c r="Q1524" s="6"/>
      <c r="R1524" s="6"/>
      <c r="S1524" s="6"/>
      <c r="T1524" s="6"/>
      <c r="U1524" s="6"/>
      <c r="V1524" s="6"/>
      <c r="W1524" s="6"/>
      <c r="X1524" s="6"/>
      <c r="Y1524" s="6"/>
      <c r="Z1524" s="6"/>
    </row>
    <row r="1525" spans="1:26" x14ac:dyDescent="0.25">
      <c r="A1525" s="6"/>
      <c r="B1525" s="6"/>
      <c r="C1525" s="6"/>
      <c r="D1525" s="6"/>
      <c r="E1525" s="6"/>
      <c r="F1525" s="6"/>
      <c r="G1525" s="6"/>
      <c r="H1525" s="6"/>
      <c r="I1525" s="6"/>
      <c r="J1525" s="6"/>
      <c r="K1525" s="6"/>
      <c r="L1525" s="6"/>
      <c r="M1525" s="6"/>
      <c r="N1525" s="6"/>
      <c r="O1525" s="6"/>
      <c r="P1525" s="6"/>
      <c r="Q1525" s="6"/>
      <c r="R1525" s="6"/>
      <c r="S1525" s="6"/>
      <c r="T1525" s="6"/>
      <c r="U1525" s="6"/>
      <c r="V1525" s="6"/>
      <c r="W1525" s="6"/>
      <c r="X1525" s="6"/>
      <c r="Y1525" s="6"/>
      <c r="Z1525" s="6"/>
    </row>
    <row r="1526" spans="1:26" x14ac:dyDescent="0.25">
      <c r="A1526" s="6"/>
      <c r="B1526" s="6"/>
      <c r="C1526" s="6"/>
      <c r="D1526" s="6"/>
      <c r="E1526" s="6"/>
      <c r="F1526" s="6"/>
      <c r="G1526" s="6"/>
      <c r="H1526" s="6"/>
      <c r="I1526" s="6"/>
      <c r="J1526" s="6"/>
      <c r="K1526" s="6"/>
      <c r="L1526" s="6"/>
      <c r="M1526" s="6"/>
      <c r="N1526" s="6"/>
      <c r="O1526" s="6"/>
      <c r="P1526" s="6"/>
      <c r="Q1526" s="6"/>
      <c r="R1526" s="6"/>
      <c r="S1526" s="6"/>
      <c r="T1526" s="6"/>
      <c r="U1526" s="6"/>
      <c r="V1526" s="6"/>
      <c r="W1526" s="6"/>
      <c r="X1526" s="6"/>
      <c r="Y1526" s="6"/>
      <c r="Z1526" s="6"/>
    </row>
    <row r="1527" spans="1:26" x14ac:dyDescent="0.25">
      <c r="A1527" s="6"/>
      <c r="B1527" s="6"/>
      <c r="C1527" s="6"/>
      <c r="D1527" s="6"/>
      <c r="E1527" s="6"/>
      <c r="F1527" s="6"/>
      <c r="G1527" s="6"/>
      <c r="H1527" s="6"/>
      <c r="I1527" s="6"/>
      <c r="J1527" s="6"/>
      <c r="K1527" s="6"/>
      <c r="L1527" s="6"/>
      <c r="M1527" s="6"/>
      <c r="N1527" s="6"/>
      <c r="O1527" s="6"/>
      <c r="P1527" s="6"/>
      <c r="Q1527" s="6"/>
      <c r="R1527" s="6"/>
      <c r="S1527" s="6"/>
      <c r="T1527" s="6"/>
      <c r="U1527" s="6"/>
      <c r="V1527" s="6"/>
      <c r="W1527" s="6"/>
      <c r="X1527" s="6"/>
      <c r="Y1527" s="6"/>
      <c r="Z1527" s="6"/>
    </row>
    <row r="1528" spans="1:26" x14ac:dyDescent="0.25">
      <c r="A1528" s="6"/>
      <c r="B1528" s="6"/>
      <c r="C1528" s="6"/>
      <c r="D1528" s="6"/>
      <c r="E1528" s="6"/>
      <c r="F1528" s="6"/>
      <c r="G1528" s="6"/>
      <c r="H1528" s="6"/>
      <c r="I1528" s="6"/>
      <c r="J1528" s="6"/>
      <c r="K1528" s="6"/>
      <c r="L1528" s="6"/>
      <c r="M1528" s="6"/>
      <c r="N1528" s="6"/>
      <c r="O1528" s="6"/>
      <c r="P1528" s="6"/>
      <c r="Q1528" s="6"/>
      <c r="R1528" s="6"/>
      <c r="S1528" s="6"/>
      <c r="T1528" s="6"/>
      <c r="U1528" s="6"/>
      <c r="V1528" s="6"/>
      <c r="W1528" s="6"/>
      <c r="X1528" s="6"/>
      <c r="Y1528" s="6"/>
      <c r="Z1528" s="6"/>
    </row>
    <row r="1529" spans="1:26" x14ac:dyDescent="0.25">
      <c r="A1529" s="6"/>
      <c r="B1529" s="6"/>
      <c r="C1529" s="6"/>
      <c r="D1529" s="6"/>
      <c r="E1529" s="6"/>
      <c r="F1529" s="6"/>
      <c r="G1529" s="6"/>
      <c r="H1529" s="6"/>
      <c r="I1529" s="6"/>
      <c r="J1529" s="6"/>
      <c r="K1529" s="6"/>
      <c r="L1529" s="6"/>
      <c r="M1529" s="6"/>
      <c r="N1529" s="6"/>
      <c r="O1529" s="6"/>
      <c r="P1529" s="6"/>
      <c r="Q1529" s="6"/>
      <c r="R1529" s="6"/>
      <c r="S1529" s="6"/>
      <c r="T1529" s="6"/>
      <c r="U1529" s="6"/>
      <c r="V1529" s="6"/>
      <c r="W1529" s="6"/>
      <c r="X1529" s="6"/>
      <c r="Y1529" s="6"/>
      <c r="Z1529" s="6"/>
    </row>
    <row r="1530" spans="1:26" x14ac:dyDescent="0.25">
      <c r="A1530" s="6"/>
      <c r="B1530" s="6"/>
      <c r="C1530" s="6"/>
      <c r="D1530" s="6"/>
      <c r="E1530" s="6"/>
      <c r="F1530" s="6"/>
      <c r="G1530" s="6"/>
      <c r="H1530" s="6"/>
      <c r="I1530" s="6"/>
      <c r="J1530" s="6"/>
      <c r="K1530" s="6"/>
      <c r="L1530" s="6"/>
      <c r="M1530" s="6"/>
      <c r="N1530" s="6"/>
      <c r="O1530" s="6"/>
      <c r="P1530" s="6"/>
      <c r="Q1530" s="6"/>
      <c r="R1530" s="6"/>
      <c r="S1530" s="6"/>
      <c r="T1530" s="6"/>
      <c r="U1530" s="6"/>
      <c r="V1530" s="6"/>
      <c r="W1530" s="6"/>
      <c r="X1530" s="6"/>
      <c r="Y1530" s="6"/>
      <c r="Z1530" s="6"/>
    </row>
    <row r="1531" spans="1:26" x14ac:dyDescent="0.25">
      <c r="A1531" s="6"/>
      <c r="B1531" s="6"/>
      <c r="C1531" s="6"/>
      <c r="D1531" s="6"/>
      <c r="E1531" s="6"/>
      <c r="F1531" s="6"/>
      <c r="G1531" s="6"/>
      <c r="H1531" s="6"/>
      <c r="I1531" s="6"/>
      <c r="J1531" s="6"/>
      <c r="K1531" s="6"/>
      <c r="L1531" s="6"/>
      <c r="M1531" s="6"/>
      <c r="N1531" s="6"/>
      <c r="O1531" s="6"/>
      <c r="P1531" s="6"/>
      <c r="Q1531" s="6"/>
      <c r="R1531" s="6"/>
      <c r="S1531" s="6"/>
      <c r="T1531" s="6"/>
      <c r="U1531" s="6"/>
      <c r="V1531" s="6"/>
      <c r="W1531" s="6"/>
      <c r="X1531" s="6"/>
      <c r="Y1531" s="6"/>
      <c r="Z1531" s="6"/>
    </row>
    <row r="1532" spans="1:26" x14ac:dyDescent="0.25">
      <c r="A1532" s="6"/>
      <c r="B1532" s="6"/>
      <c r="C1532" s="6"/>
      <c r="D1532" s="6"/>
      <c r="E1532" s="6"/>
      <c r="F1532" s="6"/>
      <c r="G1532" s="6"/>
      <c r="H1532" s="6"/>
      <c r="I1532" s="6"/>
      <c r="J1532" s="6"/>
      <c r="K1532" s="6"/>
      <c r="L1532" s="6"/>
      <c r="M1532" s="6"/>
      <c r="N1532" s="6"/>
      <c r="O1532" s="6"/>
      <c r="P1532" s="6"/>
      <c r="Q1532" s="6"/>
      <c r="R1532" s="6"/>
      <c r="S1532" s="6"/>
      <c r="T1532" s="6"/>
      <c r="U1532" s="6"/>
      <c r="V1532" s="6"/>
      <c r="W1532" s="6"/>
      <c r="X1532" s="6"/>
      <c r="Y1532" s="6"/>
      <c r="Z1532" s="6"/>
    </row>
    <row r="1533" spans="1:26" x14ac:dyDescent="0.25">
      <c r="A1533" s="6"/>
      <c r="B1533" s="6"/>
      <c r="C1533" s="6"/>
      <c r="D1533" s="6"/>
      <c r="E1533" s="6"/>
      <c r="F1533" s="6"/>
      <c r="G1533" s="6"/>
      <c r="H1533" s="6"/>
      <c r="I1533" s="6"/>
      <c r="J1533" s="6"/>
      <c r="K1533" s="6"/>
      <c r="L1533" s="6"/>
      <c r="M1533" s="6"/>
      <c r="N1533" s="6"/>
      <c r="O1533" s="6"/>
      <c r="P1533" s="6"/>
      <c r="Q1533" s="6"/>
      <c r="R1533" s="6"/>
      <c r="S1533" s="6"/>
      <c r="T1533" s="6"/>
      <c r="U1533" s="6"/>
      <c r="V1533" s="6"/>
      <c r="W1533" s="6"/>
      <c r="X1533" s="6"/>
      <c r="Y1533" s="6"/>
      <c r="Z1533" s="6"/>
    </row>
    <row r="1534" spans="1:26" x14ac:dyDescent="0.25">
      <c r="A1534" s="6"/>
      <c r="B1534" s="6"/>
      <c r="C1534" s="6"/>
      <c r="D1534" s="6"/>
      <c r="E1534" s="6"/>
      <c r="F1534" s="6"/>
      <c r="G1534" s="6"/>
      <c r="H1534" s="6"/>
      <c r="I1534" s="6"/>
      <c r="J1534" s="6"/>
      <c r="K1534" s="6"/>
      <c r="L1534" s="6"/>
      <c r="M1534" s="6"/>
      <c r="N1534" s="6"/>
      <c r="O1534" s="6"/>
      <c r="P1534" s="6"/>
      <c r="Q1534" s="6"/>
      <c r="R1534" s="6"/>
      <c r="S1534" s="6"/>
      <c r="T1534" s="6"/>
      <c r="U1534" s="6"/>
      <c r="V1534" s="6"/>
      <c r="W1534" s="6"/>
      <c r="X1534" s="6"/>
      <c r="Y1534" s="6"/>
      <c r="Z1534" s="6"/>
    </row>
    <row r="1535" spans="1:26" x14ac:dyDescent="0.25">
      <c r="A1535" s="6"/>
      <c r="B1535" s="6"/>
      <c r="C1535" s="6"/>
      <c r="D1535" s="6"/>
      <c r="E1535" s="6"/>
      <c r="F1535" s="6"/>
      <c r="G1535" s="6"/>
      <c r="H1535" s="6"/>
      <c r="I1535" s="6"/>
      <c r="J1535" s="6"/>
      <c r="K1535" s="6"/>
      <c r="L1535" s="6"/>
      <c r="M1535" s="6"/>
      <c r="N1535" s="6"/>
      <c r="O1535" s="6"/>
      <c r="P1535" s="6"/>
      <c r="Q1535" s="6"/>
      <c r="R1535" s="6"/>
      <c r="S1535" s="6"/>
      <c r="T1535" s="6"/>
      <c r="U1535" s="6"/>
      <c r="V1535" s="6"/>
      <c r="W1535" s="6"/>
      <c r="X1535" s="6"/>
      <c r="Y1535" s="6"/>
      <c r="Z1535" s="6"/>
    </row>
    <row r="1536" spans="1:26" x14ac:dyDescent="0.25">
      <c r="A1536" s="6"/>
      <c r="B1536" s="6"/>
      <c r="C1536" s="6"/>
      <c r="D1536" s="6"/>
      <c r="E1536" s="6"/>
      <c r="F1536" s="6"/>
      <c r="G1536" s="6"/>
      <c r="H1536" s="6"/>
      <c r="I1536" s="6"/>
      <c r="J1536" s="6"/>
      <c r="K1536" s="6"/>
      <c r="L1536" s="6"/>
      <c r="M1536" s="6"/>
      <c r="N1536" s="6"/>
      <c r="O1536" s="6"/>
      <c r="P1536" s="6"/>
      <c r="Q1536" s="6"/>
      <c r="R1536" s="6"/>
      <c r="S1536" s="6"/>
      <c r="T1536" s="6"/>
      <c r="U1536" s="6"/>
      <c r="V1536" s="6"/>
      <c r="W1536" s="6"/>
      <c r="X1536" s="6"/>
      <c r="Y1536" s="6"/>
      <c r="Z1536" s="6"/>
    </row>
    <row r="1537" spans="1:26" x14ac:dyDescent="0.25">
      <c r="A1537" s="6"/>
      <c r="B1537" s="6"/>
      <c r="C1537" s="6"/>
      <c r="D1537" s="6"/>
      <c r="E1537" s="6"/>
      <c r="F1537" s="6"/>
      <c r="G1537" s="6"/>
      <c r="H1537" s="6"/>
      <c r="I1537" s="6"/>
      <c r="J1537" s="6"/>
      <c r="K1537" s="6"/>
      <c r="L1537" s="6"/>
      <c r="M1537" s="6"/>
      <c r="N1537" s="6"/>
      <c r="O1537" s="6"/>
      <c r="P1537" s="6"/>
      <c r="Q1537" s="6"/>
      <c r="R1537" s="6"/>
      <c r="S1537" s="6"/>
      <c r="T1537" s="6"/>
      <c r="U1537" s="6"/>
      <c r="V1537" s="6"/>
      <c r="W1537" s="6"/>
      <c r="X1537" s="6"/>
      <c r="Y1537" s="6"/>
      <c r="Z1537" s="6"/>
    </row>
    <row r="1538" spans="1:26" x14ac:dyDescent="0.25">
      <c r="A1538" s="6"/>
      <c r="B1538" s="6"/>
      <c r="C1538" s="6"/>
      <c r="D1538" s="6"/>
      <c r="E1538" s="6"/>
      <c r="F1538" s="6"/>
      <c r="G1538" s="6"/>
      <c r="H1538" s="6"/>
      <c r="I1538" s="6"/>
      <c r="J1538" s="6"/>
      <c r="K1538" s="6"/>
      <c r="L1538" s="6"/>
      <c r="M1538" s="6"/>
      <c r="N1538" s="6"/>
      <c r="O1538" s="6"/>
      <c r="P1538" s="6"/>
      <c r="Q1538" s="6"/>
      <c r="R1538" s="6"/>
      <c r="S1538" s="6"/>
      <c r="T1538" s="6"/>
      <c r="U1538" s="6"/>
      <c r="V1538" s="6"/>
      <c r="W1538" s="6"/>
      <c r="X1538" s="6"/>
      <c r="Y1538" s="6"/>
      <c r="Z1538" s="6"/>
    </row>
    <row r="1539" spans="1:26" x14ac:dyDescent="0.25">
      <c r="A1539" s="6"/>
      <c r="B1539" s="6"/>
      <c r="C1539" s="6"/>
      <c r="D1539" s="6"/>
      <c r="E1539" s="6"/>
      <c r="F1539" s="6"/>
      <c r="G1539" s="6"/>
      <c r="H1539" s="6"/>
      <c r="I1539" s="6"/>
      <c r="J1539" s="6"/>
      <c r="K1539" s="6"/>
      <c r="L1539" s="6"/>
      <c r="M1539" s="6"/>
      <c r="N1539" s="6"/>
      <c r="O1539" s="6"/>
      <c r="P1539" s="6"/>
      <c r="Q1539" s="6"/>
      <c r="R1539" s="6"/>
      <c r="S1539" s="6"/>
      <c r="T1539" s="6"/>
      <c r="U1539" s="6"/>
      <c r="V1539" s="6"/>
      <c r="W1539" s="6"/>
      <c r="X1539" s="6"/>
      <c r="Y1539" s="6"/>
      <c r="Z1539" s="6"/>
    </row>
    <row r="1540" spans="1:26" x14ac:dyDescent="0.25">
      <c r="A1540" s="6"/>
      <c r="B1540" s="6"/>
      <c r="C1540" s="6"/>
      <c r="D1540" s="6"/>
      <c r="E1540" s="6"/>
      <c r="F1540" s="6"/>
      <c r="G1540" s="6"/>
      <c r="H1540" s="6"/>
      <c r="I1540" s="6"/>
      <c r="J1540" s="6"/>
      <c r="K1540" s="6"/>
      <c r="L1540" s="6"/>
      <c r="M1540" s="6"/>
      <c r="N1540" s="6"/>
      <c r="O1540" s="6"/>
      <c r="P1540" s="6"/>
      <c r="Q1540" s="6"/>
      <c r="R1540" s="6"/>
      <c r="S1540" s="6"/>
      <c r="T1540" s="6"/>
      <c r="U1540" s="6"/>
      <c r="V1540" s="6"/>
      <c r="W1540" s="6"/>
      <c r="X1540" s="6"/>
      <c r="Y1540" s="6"/>
      <c r="Z1540" s="6"/>
    </row>
    <row r="1541" spans="1:26" x14ac:dyDescent="0.25">
      <c r="A1541" s="6"/>
      <c r="B1541" s="6"/>
      <c r="C1541" s="6"/>
      <c r="D1541" s="6"/>
      <c r="E1541" s="6"/>
      <c r="F1541" s="6"/>
      <c r="G1541" s="6"/>
      <c r="H1541" s="6"/>
      <c r="I1541" s="6"/>
      <c r="J1541" s="6"/>
      <c r="K1541" s="6"/>
      <c r="L1541" s="6"/>
      <c r="M1541" s="6"/>
      <c r="N1541" s="6"/>
      <c r="O1541" s="6"/>
      <c r="P1541" s="6"/>
      <c r="Q1541" s="6"/>
      <c r="R1541" s="6"/>
      <c r="S1541" s="6"/>
      <c r="T1541" s="6"/>
      <c r="U1541" s="6"/>
      <c r="V1541" s="6"/>
      <c r="W1541" s="6"/>
      <c r="X1541" s="6"/>
      <c r="Y1541" s="6"/>
      <c r="Z1541" s="6"/>
    </row>
    <row r="1542" spans="1:26" x14ac:dyDescent="0.25">
      <c r="A1542" s="6"/>
      <c r="B1542" s="6"/>
      <c r="C1542" s="6"/>
      <c r="D1542" s="6"/>
      <c r="E1542" s="6"/>
      <c r="F1542" s="6"/>
      <c r="G1542" s="6"/>
      <c r="H1542" s="6"/>
      <c r="I1542" s="6"/>
      <c r="J1542" s="6"/>
      <c r="K1542" s="6"/>
      <c r="L1542" s="6"/>
      <c r="M1542" s="6"/>
      <c r="N1542" s="6"/>
      <c r="O1542" s="6"/>
      <c r="P1542" s="6"/>
      <c r="Q1542" s="6"/>
      <c r="R1542" s="6"/>
      <c r="S1542" s="6"/>
      <c r="T1542" s="6"/>
      <c r="U1542" s="6"/>
      <c r="V1542" s="6"/>
      <c r="W1542" s="6"/>
      <c r="X1542" s="6"/>
      <c r="Y1542" s="6"/>
      <c r="Z1542" s="6"/>
    </row>
    <row r="1543" spans="1:26" x14ac:dyDescent="0.25">
      <c r="A1543" s="6"/>
      <c r="B1543" s="6"/>
      <c r="C1543" s="6"/>
      <c r="D1543" s="6"/>
      <c r="E1543" s="6"/>
      <c r="F1543" s="6"/>
      <c r="G1543" s="6"/>
      <c r="H1543" s="6"/>
      <c r="I1543" s="6"/>
      <c r="J1543" s="6"/>
      <c r="K1543" s="6"/>
      <c r="L1543" s="6"/>
      <c r="M1543" s="6"/>
      <c r="N1543" s="6"/>
      <c r="O1543" s="6"/>
      <c r="P1543" s="6"/>
      <c r="Q1543" s="6"/>
      <c r="R1543" s="6"/>
      <c r="S1543" s="6"/>
      <c r="T1543" s="6"/>
      <c r="U1543" s="6"/>
      <c r="V1543" s="6"/>
      <c r="W1543" s="6"/>
      <c r="X1543" s="6"/>
      <c r="Y1543" s="6"/>
      <c r="Z1543" s="6"/>
    </row>
    <row r="1544" spans="1:26" x14ac:dyDescent="0.25">
      <c r="A1544" s="6"/>
      <c r="B1544" s="6"/>
      <c r="C1544" s="6"/>
      <c r="D1544" s="6"/>
      <c r="E1544" s="6"/>
      <c r="F1544" s="6"/>
      <c r="G1544" s="6"/>
      <c r="H1544" s="6"/>
      <c r="I1544" s="6"/>
      <c r="J1544" s="6"/>
      <c r="K1544" s="6"/>
      <c r="L1544" s="6"/>
      <c r="M1544" s="6"/>
      <c r="N1544" s="6"/>
      <c r="O1544" s="6"/>
      <c r="P1544" s="6"/>
      <c r="Q1544" s="6"/>
      <c r="R1544" s="6"/>
      <c r="S1544" s="6"/>
      <c r="T1544" s="6"/>
      <c r="U1544" s="6"/>
      <c r="V1544" s="6"/>
      <c r="W1544" s="6"/>
      <c r="X1544" s="6"/>
      <c r="Y1544" s="6"/>
      <c r="Z1544" s="6"/>
    </row>
    <row r="1545" spans="1:26" x14ac:dyDescent="0.25">
      <c r="A1545" s="6"/>
      <c r="B1545" s="6"/>
      <c r="C1545" s="6"/>
      <c r="D1545" s="6"/>
      <c r="E1545" s="6"/>
      <c r="F1545" s="6"/>
      <c r="G1545" s="6"/>
      <c r="H1545" s="6"/>
      <c r="I1545" s="6"/>
      <c r="J1545" s="6"/>
      <c r="K1545" s="6"/>
      <c r="L1545" s="6"/>
      <c r="M1545" s="6"/>
      <c r="N1545" s="6"/>
      <c r="O1545" s="6"/>
      <c r="P1545" s="6"/>
      <c r="Q1545" s="6"/>
      <c r="R1545" s="6"/>
      <c r="S1545" s="6"/>
      <c r="T1545" s="6"/>
      <c r="U1545" s="6"/>
      <c r="V1545" s="6"/>
      <c r="W1545" s="6"/>
      <c r="X1545" s="6"/>
      <c r="Y1545" s="6"/>
      <c r="Z1545" s="6"/>
    </row>
    <row r="1546" spans="1:26" x14ac:dyDescent="0.25">
      <c r="A1546" s="6"/>
      <c r="B1546" s="6"/>
      <c r="C1546" s="6"/>
      <c r="D1546" s="6"/>
      <c r="E1546" s="6"/>
      <c r="F1546" s="6"/>
      <c r="G1546" s="6"/>
      <c r="H1546" s="6"/>
      <c r="I1546" s="6"/>
      <c r="J1546" s="6"/>
      <c r="K1546" s="6"/>
      <c r="L1546" s="6"/>
      <c r="M1546" s="6"/>
      <c r="N1546" s="6"/>
      <c r="O1546" s="6"/>
      <c r="P1546" s="6"/>
      <c r="Q1546" s="6"/>
      <c r="R1546" s="6"/>
      <c r="S1546" s="6"/>
      <c r="T1546" s="6"/>
      <c r="U1546" s="6"/>
      <c r="V1546" s="6"/>
      <c r="W1546" s="6"/>
      <c r="X1546" s="6"/>
      <c r="Y1546" s="6"/>
      <c r="Z1546" s="6"/>
    </row>
    <row r="1547" spans="1:26" x14ac:dyDescent="0.25">
      <c r="A1547" s="6"/>
      <c r="B1547" s="6"/>
      <c r="C1547" s="6"/>
      <c r="D1547" s="6"/>
      <c r="E1547" s="6"/>
      <c r="F1547" s="6"/>
      <c r="G1547" s="6"/>
      <c r="H1547" s="6"/>
      <c r="I1547" s="6"/>
      <c r="J1547" s="6"/>
      <c r="K1547" s="6"/>
      <c r="L1547" s="6"/>
      <c r="M1547" s="6"/>
      <c r="N1547" s="6"/>
      <c r="O1547" s="6"/>
      <c r="P1547" s="6"/>
      <c r="Q1547" s="6"/>
      <c r="R1547" s="6"/>
      <c r="S1547" s="6"/>
      <c r="T1547" s="6"/>
      <c r="U1547" s="6"/>
      <c r="V1547" s="6"/>
      <c r="W1547" s="6"/>
      <c r="X1547" s="6"/>
      <c r="Y1547" s="6"/>
      <c r="Z1547" s="6"/>
    </row>
    <row r="1548" spans="1:26" x14ac:dyDescent="0.25">
      <c r="A1548" s="6"/>
      <c r="B1548" s="6"/>
      <c r="C1548" s="6"/>
      <c r="D1548" s="6"/>
      <c r="E1548" s="6"/>
      <c r="F1548" s="6"/>
      <c r="G1548" s="6"/>
      <c r="H1548" s="6"/>
      <c r="I1548" s="6"/>
      <c r="J1548" s="6"/>
      <c r="K1548" s="6"/>
      <c r="L1548" s="6"/>
      <c r="M1548" s="6"/>
      <c r="N1548" s="6"/>
      <c r="O1548" s="6"/>
      <c r="P1548" s="6"/>
      <c r="Q1548" s="6"/>
      <c r="R1548" s="6"/>
      <c r="S1548" s="6"/>
      <c r="T1548" s="6"/>
      <c r="U1548" s="6"/>
      <c r="V1548" s="6"/>
      <c r="W1548" s="6"/>
      <c r="X1548" s="6"/>
      <c r="Y1548" s="6"/>
      <c r="Z1548" s="6"/>
    </row>
    <row r="1549" spans="1:26" x14ac:dyDescent="0.25">
      <c r="A1549" s="6"/>
      <c r="B1549" s="6"/>
      <c r="C1549" s="6"/>
      <c r="D1549" s="6"/>
      <c r="E1549" s="6"/>
      <c r="F1549" s="6"/>
      <c r="G1549" s="6"/>
      <c r="H1549" s="6"/>
      <c r="I1549" s="6"/>
      <c r="J1549" s="6"/>
      <c r="K1549" s="6"/>
      <c r="L1549" s="6"/>
      <c r="M1549" s="6"/>
      <c r="N1549" s="6"/>
      <c r="O1549" s="6"/>
      <c r="P1549" s="6"/>
      <c r="Q1549" s="6"/>
      <c r="R1549" s="6"/>
      <c r="S1549" s="6"/>
      <c r="T1549" s="6"/>
      <c r="U1549" s="6"/>
      <c r="V1549" s="6"/>
      <c r="W1549" s="6"/>
      <c r="X1549" s="6"/>
      <c r="Y1549" s="6"/>
      <c r="Z1549" s="6"/>
    </row>
    <row r="1550" spans="1:26" x14ac:dyDescent="0.25">
      <c r="A1550" s="6"/>
      <c r="B1550" s="6"/>
      <c r="C1550" s="6"/>
      <c r="D1550" s="6"/>
      <c r="E1550" s="6"/>
      <c r="F1550" s="6"/>
      <c r="G1550" s="6"/>
      <c r="H1550" s="6"/>
      <c r="I1550" s="6"/>
      <c r="J1550" s="6"/>
      <c r="K1550" s="6"/>
      <c r="L1550" s="6"/>
      <c r="M1550" s="6"/>
      <c r="N1550" s="6"/>
      <c r="O1550" s="6"/>
      <c r="P1550" s="6"/>
      <c r="Q1550" s="6"/>
      <c r="R1550" s="6"/>
      <c r="S1550" s="6"/>
      <c r="T1550" s="6"/>
      <c r="U1550" s="6"/>
      <c r="V1550" s="6"/>
      <c r="W1550" s="6"/>
      <c r="X1550" s="6"/>
      <c r="Y1550" s="6"/>
      <c r="Z1550" s="6"/>
    </row>
    <row r="1551" spans="1:26" x14ac:dyDescent="0.25">
      <c r="A1551" s="6"/>
      <c r="B1551" s="6"/>
      <c r="C1551" s="6"/>
      <c r="D1551" s="6"/>
      <c r="E1551" s="6"/>
      <c r="F1551" s="6"/>
      <c r="G1551" s="6"/>
      <c r="H1551" s="6"/>
      <c r="I1551" s="6"/>
      <c r="J1551" s="6"/>
      <c r="K1551" s="6"/>
      <c r="L1551" s="6"/>
      <c r="M1551" s="6"/>
      <c r="N1551" s="6"/>
      <c r="O1551" s="6"/>
      <c r="P1551" s="6"/>
      <c r="Q1551" s="6"/>
      <c r="R1551" s="6"/>
      <c r="S1551" s="6"/>
      <c r="T1551" s="6"/>
      <c r="U1551" s="6"/>
      <c r="V1551" s="6"/>
      <c r="W1551" s="6"/>
      <c r="X1551" s="6"/>
      <c r="Y1551" s="6"/>
      <c r="Z1551" s="6"/>
    </row>
    <row r="1552" spans="1:26" x14ac:dyDescent="0.25">
      <c r="A1552" s="6"/>
      <c r="B1552" s="6"/>
      <c r="C1552" s="6"/>
      <c r="D1552" s="6"/>
      <c r="E1552" s="6"/>
      <c r="F1552" s="6"/>
      <c r="G1552" s="6"/>
      <c r="H1552" s="6"/>
      <c r="I1552" s="6"/>
      <c r="J1552" s="6"/>
      <c r="K1552" s="6"/>
      <c r="L1552" s="6"/>
      <c r="M1552" s="6"/>
      <c r="N1552" s="6"/>
      <c r="O1552" s="6"/>
      <c r="P1552" s="6"/>
      <c r="Q1552" s="6"/>
      <c r="R1552" s="6"/>
      <c r="S1552" s="6"/>
      <c r="T1552" s="6"/>
      <c r="U1552" s="6"/>
      <c r="V1552" s="6"/>
      <c r="W1552" s="6"/>
      <c r="X1552" s="6"/>
      <c r="Y1552" s="6"/>
      <c r="Z1552" s="6"/>
    </row>
    <row r="1553" spans="1:26" x14ac:dyDescent="0.25">
      <c r="A1553" s="6"/>
      <c r="B1553" s="6"/>
      <c r="C1553" s="6"/>
      <c r="D1553" s="6"/>
      <c r="E1553" s="6"/>
      <c r="F1553" s="6"/>
      <c r="G1553" s="6"/>
      <c r="H1553" s="6"/>
      <c r="I1553" s="6"/>
      <c r="J1553" s="6"/>
      <c r="K1553" s="6"/>
      <c r="L1553" s="6"/>
      <c r="M1553" s="6"/>
      <c r="N1553" s="6"/>
      <c r="O1553" s="6"/>
      <c r="P1553" s="6"/>
      <c r="Q1553" s="6"/>
      <c r="R1553" s="6"/>
      <c r="S1553" s="6"/>
      <c r="T1553" s="6"/>
      <c r="U1553" s="6"/>
      <c r="V1553" s="6"/>
      <c r="W1553" s="6"/>
      <c r="X1553" s="6"/>
      <c r="Y1553" s="6"/>
      <c r="Z1553" s="6"/>
    </row>
    <row r="1554" spans="1:26" x14ac:dyDescent="0.25">
      <c r="A1554" s="6"/>
      <c r="B1554" s="6"/>
      <c r="C1554" s="6"/>
      <c r="D1554" s="6"/>
      <c r="E1554" s="6"/>
      <c r="F1554" s="6"/>
      <c r="G1554" s="6"/>
      <c r="H1554" s="6"/>
      <c r="I1554" s="6"/>
      <c r="J1554" s="6"/>
      <c r="K1554" s="6"/>
      <c r="L1554" s="6"/>
      <c r="M1554" s="6"/>
      <c r="N1554" s="6"/>
      <c r="O1554" s="6"/>
      <c r="P1554" s="6"/>
      <c r="Q1554" s="6"/>
      <c r="R1554" s="6"/>
      <c r="S1554" s="6"/>
      <c r="T1554" s="6"/>
      <c r="U1554" s="6"/>
      <c r="V1554" s="6"/>
      <c r="W1554" s="6"/>
      <c r="X1554" s="6"/>
      <c r="Y1554" s="6"/>
      <c r="Z1554" s="6"/>
    </row>
    <row r="1555" spans="1:26" x14ac:dyDescent="0.25">
      <c r="A1555" s="6"/>
      <c r="B1555" s="6"/>
      <c r="C1555" s="6"/>
      <c r="D1555" s="6"/>
      <c r="E1555" s="6"/>
      <c r="F1555" s="6"/>
      <c r="G1555" s="6"/>
      <c r="H1555" s="6"/>
      <c r="I1555" s="6"/>
      <c r="J1555" s="6"/>
      <c r="K1555" s="6"/>
      <c r="L1555" s="6"/>
      <c r="M1555" s="6"/>
      <c r="N1555" s="6"/>
      <c r="O1555" s="6"/>
      <c r="P1555" s="6"/>
      <c r="Q1555" s="6"/>
      <c r="R1555" s="6"/>
      <c r="S1555" s="6"/>
      <c r="T1555" s="6"/>
      <c r="U1555" s="6"/>
      <c r="V1555" s="6"/>
      <c r="W1555" s="6"/>
      <c r="X1555" s="6"/>
      <c r="Y1555" s="6"/>
      <c r="Z1555" s="6"/>
    </row>
    <row r="1556" spans="1:26" x14ac:dyDescent="0.25">
      <c r="A1556" s="6"/>
      <c r="B1556" s="6"/>
      <c r="C1556" s="6"/>
      <c r="D1556" s="6"/>
      <c r="E1556" s="6"/>
      <c r="F1556" s="6"/>
      <c r="G1556" s="6"/>
      <c r="H1556" s="6"/>
      <c r="I1556" s="6"/>
      <c r="J1556" s="6"/>
      <c r="K1556" s="6"/>
      <c r="L1556" s="6"/>
      <c r="M1556" s="6"/>
      <c r="N1556" s="6"/>
      <c r="O1556" s="6"/>
      <c r="P1556" s="6"/>
      <c r="Q1556" s="6"/>
      <c r="R1556" s="6"/>
      <c r="S1556" s="6"/>
      <c r="T1556" s="6"/>
      <c r="U1556" s="6"/>
      <c r="V1556" s="6"/>
      <c r="W1556" s="6"/>
      <c r="X1556" s="6"/>
      <c r="Y1556" s="6"/>
      <c r="Z1556" s="6"/>
    </row>
    <row r="1557" spans="1:26" x14ac:dyDescent="0.25">
      <c r="A1557" s="6"/>
      <c r="B1557" s="6"/>
      <c r="C1557" s="6"/>
      <c r="D1557" s="6"/>
      <c r="E1557" s="6"/>
      <c r="F1557" s="6"/>
      <c r="G1557" s="6"/>
      <c r="H1557" s="6"/>
      <c r="I1557" s="6"/>
      <c r="J1557" s="6"/>
      <c r="K1557" s="6"/>
      <c r="L1557" s="6"/>
      <c r="M1557" s="6"/>
      <c r="N1557" s="6"/>
      <c r="O1557" s="6"/>
      <c r="P1557" s="6"/>
      <c r="Q1557" s="6"/>
      <c r="R1557" s="6"/>
      <c r="S1557" s="6"/>
      <c r="T1557" s="6"/>
      <c r="U1557" s="6"/>
      <c r="V1557" s="6"/>
      <c r="W1557" s="6"/>
      <c r="X1557" s="6"/>
      <c r="Y1557" s="6"/>
      <c r="Z1557" s="6"/>
    </row>
    <row r="1558" spans="1:26" x14ac:dyDescent="0.25">
      <c r="A1558" s="6"/>
      <c r="B1558" s="6"/>
      <c r="C1558" s="6"/>
      <c r="D1558" s="6"/>
      <c r="E1558" s="6"/>
      <c r="F1558" s="6"/>
      <c r="G1558" s="6"/>
      <c r="H1558" s="6"/>
      <c r="I1558" s="6"/>
      <c r="J1558" s="6"/>
      <c r="K1558" s="6"/>
      <c r="L1558" s="6"/>
      <c r="M1558" s="6"/>
      <c r="N1558" s="6"/>
      <c r="O1558" s="6"/>
      <c r="P1558" s="6"/>
      <c r="Q1558" s="6"/>
      <c r="R1558" s="6"/>
      <c r="S1558" s="6"/>
      <c r="T1558" s="6"/>
      <c r="U1558" s="6"/>
      <c r="V1558" s="6"/>
      <c r="W1558" s="6"/>
      <c r="X1558" s="6"/>
      <c r="Y1558" s="6"/>
      <c r="Z1558" s="6"/>
    </row>
    <row r="1559" spans="1:26" x14ac:dyDescent="0.25">
      <c r="A1559" s="6"/>
      <c r="B1559" s="6"/>
      <c r="C1559" s="6"/>
      <c r="D1559" s="6"/>
      <c r="E1559" s="6"/>
      <c r="F1559" s="6"/>
      <c r="G1559" s="6"/>
      <c r="H1559" s="6"/>
      <c r="I1559" s="6"/>
      <c r="J1559" s="6"/>
      <c r="K1559" s="6"/>
      <c r="L1559" s="6"/>
      <c r="M1559" s="6"/>
      <c r="N1559" s="6"/>
      <c r="O1559" s="6"/>
      <c r="P1559" s="6"/>
      <c r="Q1559" s="6"/>
      <c r="R1559" s="6"/>
      <c r="S1559" s="6"/>
      <c r="T1559" s="6"/>
      <c r="U1559" s="6"/>
      <c r="V1559" s="6"/>
      <c r="W1559" s="6"/>
      <c r="X1559" s="6"/>
      <c r="Y1559" s="6"/>
      <c r="Z1559" s="6"/>
    </row>
    <row r="1560" spans="1:26" x14ac:dyDescent="0.25">
      <c r="A1560" s="6"/>
      <c r="B1560" s="6"/>
      <c r="C1560" s="6"/>
      <c r="D1560" s="6"/>
      <c r="E1560" s="6"/>
      <c r="F1560" s="6"/>
      <c r="G1560" s="6"/>
      <c r="H1560" s="6"/>
      <c r="I1560" s="6"/>
      <c r="J1560" s="6"/>
      <c r="K1560" s="6"/>
      <c r="L1560" s="6"/>
      <c r="M1560" s="6"/>
      <c r="N1560" s="6"/>
      <c r="O1560" s="6"/>
      <c r="P1560" s="6"/>
      <c r="Q1560" s="6"/>
      <c r="R1560" s="6"/>
      <c r="S1560" s="6"/>
      <c r="T1560" s="6"/>
      <c r="U1560" s="6"/>
      <c r="V1560" s="6"/>
      <c r="W1560" s="6"/>
      <c r="X1560" s="6"/>
      <c r="Y1560" s="6"/>
      <c r="Z1560" s="6"/>
    </row>
    <row r="1561" spans="1:26" x14ac:dyDescent="0.25">
      <c r="A1561" s="6"/>
      <c r="B1561" s="6"/>
      <c r="C1561" s="6"/>
      <c r="D1561" s="6"/>
      <c r="E1561" s="6"/>
      <c r="F1561" s="6"/>
      <c r="G1561" s="6"/>
      <c r="H1561" s="6"/>
      <c r="I1561" s="6"/>
      <c r="J1561" s="6"/>
      <c r="K1561" s="6"/>
      <c r="L1561" s="6"/>
      <c r="M1561" s="6"/>
      <c r="N1561" s="6"/>
      <c r="O1561" s="6"/>
      <c r="P1561" s="6"/>
      <c r="Q1561" s="6"/>
      <c r="R1561" s="6"/>
      <c r="S1561" s="6"/>
      <c r="T1561" s="6"/>
      <c r="U1561" s="6"/>
      <c r="V1561" s="6"/>
      <c r="W1561" s="6"/>
      <c r="X1561" s="6"/>
      <c r="Y1561" s="6"/>
      <c r="Z1561" s="6"/>
    </row>
    <row r="1562" spans="1:26" x14ac:dyDescent="0.25">
      <c r="A1562" s="6"/>
      <c r="B1562" s="6"/>
      <c r="C1562" s="6"/>
      <c r="D1562" s="6"/>
      <c r="E1562" s="6"/>
      <c r="F1562" s="6"/>
      <c r="G1562" s="6"/>
      <c r="H1562" s="6"/>
      <c r="I1562" s="6"/>
      <c r="J1562" s="6"/>
      <c r="K1562" s="6"/>
      <c r="L1562" s="6"/>
      <c r="M1562" s="6"/>
      <c r="N1562" s="6"/>
      <c r="O1562" s="6"/>
      <c r="P1562" s="6"/>
      <c r="Q1562" s="6"/>
      <c r="R1562" s="6"/>
      <c r="S1562" s="6"/>
      <c r="T1562" s="6"/>
      <c r="U1562" s="6"/>
      <c r="V1562" s="6"/>
      <c r="W1562" s="6"/>
      <c r="X1562" s="6"/>
      <c r="Y1562" s="6"/>
      <c r="Z1562" s="6"/>
    </row>
    <row r="1563" spans="1:26" x14ac:dyDescent="0.25">
      <c r="A1563" s="6"/>
      <c r="B1563" s="6"/>
      <c r="C1563" s="6"/>
      <c r="D1563" s="6"/>
      <c r="E1563" s="6"/>
      <c r="F1563" s="6"/>
      <c r="G1563" s="6"/>
      <c r="H1563" s="6"/>
      <c r="I1563" s="6"/>
      <c r="J1563" s="6"/>
      <c r="K1563" s="6"/>
      <c r="L1563" s="6"/>
      <c r="M1563" s="6"/>
      <c r="N1563" s="6"/>
      <c r="O1563" s="6"/>
      <c r="P1563" s="6"/>
      <c r="Q1563" s="6"/>
      <c r="R1563" s="6"/>
      <c r="S1563" s="6"/>
      <c r="T1563" s="6"/>
      <c r="U1563" s="6"/>
      <c r="V1563" s="6"/>
      <c r="W1563" s="6"/>
      <c r="X1563" s="6"/>
      <c r="Y1563" s="6"/>
      <c r="Z1563" s="6"/>
    </row>
    <row r="1564" spans="1:26" x14ac:dyDescent="0.25">
      <c r="A1564" s="6"/>
      <c r="B1564" s="6"/>
      <c r="C1564" s="6"/>
      <c r="D1564" s="6"/>
      <c r="E1564" s="6"/>
      <c r="F1564" s="6"/>
      <c r="G1564" s="6"/>
      <c r="H1564" s="6"/>
      <c r="I1564" s="6"/>
      <c r="J1564" s="6"/>
      <c r="K1564" s="6"/>
      <c r="L1564" s="6"/>
      <c r="M1564" s="6"/>
      <c r="N1564" s="6"/>
      <c r="O1564" s="6"/>
      <c r="P1564" s="6"/>
      <c r="Q1564" s="6"/>
      <c r="R1564" s="6"/>
      <c r="S1564" s="6"/>
      <c r="T1564" s="6"/>
      <c r="U1564" s="6"/>
      <c r="V1564" s="6"/>
      <c r="W1564" s="6"/>
      <c r="X1564" s="6"/>
      <c r="Y1564" s="6"/>
      <c r="Z1564" s="6"/>
    </row>
    <row r="1565" spans="1:26" x14ac:dyDescent="0.25">
      <c r="A1565" s="6"/>
      <c r="B1565" s="6"/>
      <c r="C1565" s="6"/>
      <c r="D1565" s="6"/>
      <c r="E1565" s="6"/>
      <c r="F1565" s="6"/>
      <c r="G1565" s="6"/>
      <c r="H1565" s="6"/>
      <c r="I1565" s="6"/>
      <c r="J1565" s="6"/>
      <c r="K1565" s="6"/>
      <c r="L1565" s="6"/>
      <c r="M1565" s="6"/>
      <c r="N1565" s="6"/>
      <c r="O1565" s="6"/>
      <c r="P1565" s="6"/>
      <c r="Q1565" s="6"/>
      <c r="R1565" s="6"/>
      <c r="S1565" s="6"/>
      <c r="T1565" s="6"/>
      <c r="U1565" s="6"/>
      <c r="V1565" s="6"/>
      <c r="W1565" s="6"/>
      <c r="X1565" s="6"/>
      <c r="Y1565" s="6"/>
      <c r="Z1565" s="6"/>
    </row>
    <row r="1566" spans="1:26" x14ac:dyDescent="0.25">
      <c r="A1566" s="6"/>
      <c r="B1566" s="6"/>
      <c r="C1566" s="6"/>
      <c r="D1566" s="6"/>
      <c r="E1566" s="6"/>
      <c r="F1566" s="6"/>
      <c r="G1566" s="6"/>
      <c r="H1566" s="6"/>
      <c r="I1566" s="6"/>
      <c r="J1566" s="6"/>
      <c r="K1566" s="6"/>
      <c r="L1566" s="6"/>
      <c r="M1566" s="6"/>
      <c r="N1566" s="6"/>
      <c r="O1566" s="6"/>
      <c r="P1566" s="6"/>
      <c r="Q1566" s="6"/>
      <c r="R1566" s="6"/>
      <c r="S1566" s="6"/>
      <c r="T1566" s="6"/>
      <c r="U1566" s="6"/>
      <c r="V1566" s="6"/>
      <c r="W1566" s="6"/>
      <c r="X1566" s="6"/>
      <c r="Y1566" s="6"/>
      <c r="Z1566" s="6"/>
    </row>
    <row r="1567" spans="1:26" x14ac:dyDescent="0.25">
      <c r="A1567" s="6"/>
      <c r="B1567" s="6"/>
      <c r="C1567" s="6"/>
      <c r="D1567" s="6"/>
      <c r="E1567" s="6"/>
      <c r="F1567" s="6"/>
      <c r="G1567" s="6"/>
      <c r="H1567" s="6"/>
      <c r="I1567" s="6"/>
      <c r="J1567" s="6"/>
      <c r="K1567" s="6"/>
      <c r="L1567" s="6"/>
      <c r="M1567" s="6"/>
      <c r="N1567" s="6"/>
      <c r="O1567" s="6"/>
      <c r="P1567" s="6"/>
      <c r="Q1567" s="6"/>
      <c r="R1567" s="6"/>
      <c r="S1567" s="6"/>
      <c r="T1567" s="6"/>
      <c r="U1567" s="6"/>
      <c r="V1567" s="6"/>
      <c r="W1567" s="6"/>
      <c r="X1567" s="6"/>
      <c r="Y1567" s="6"/>
      <c r="Z1567" s="6"/>
    </row>
    <row r="1568" spans="1:26" x14ac:dyDescent="0.25">
      <c r="A1568" s="6"/>
      <c r="B1568" s="6"/>
      <c r="C1568" s="6"/>
      <c r="D1568" s="6"/>
      <c r="E1568" s="6"/>
      <c r="F1568" s="6"/>
      <c r="G1568" s="6"/>
      <c r="H1568" s="6"/>
      <c r="I1568" s="6"/>
      <c r="J1568" s="6"/>
      <c r="K1568" s="6"/>
      <c r="L1568" s="6"/>
      <c r="M1568" s="6"/>
      <c r="N1568" s="6"/>
      <c r="O1568" s="6"/>
      <c r="P1568" s="6"/>
      <c r="Q1568" s="6"/>
      <c r="R1568" s="6"/>
      <c r="S1568" s="6"/>
      <c r="T1568" s="6"/>
      <c r="U1568" s="6"/>
      <c r="V1568" s="6"/>
      <c r="W1568" s="6"/>
      <c r="X1568" s="6"/>
      <c r="Y1568" s="6"/>
      <c r="Z1568" s="6"/>
    </row>
    <row r="1569" spans="1:26" x14ac:dyDescent="0.25">
      <c r="A1569" s="6"/>
      <c r="B1569" s="6"/>
      <c r="C1569" s="6"/>
      <c r="D1569" s="6"/>
      <c r="E1569" s="6"/>
      <c r="F1569" s="6"/>
      <c r="G1569" s="6"/>
      <c r="H1569" s="6"/>
      <c r="I1569" s="6"/>
      <c r="J1569" s="6"/>
      <c r="K1569" s="6"/>
      <c r="L1569" s="6"/>
      <c r="M1569" s="6"/>
      <c r="N1569" s="6"/>
      <c r="O1569" s="6"/>
      <c r="P1569" s="6"/>
      <c r="Q1569" s="6"/>
      <c r="R1569" s="6"/>
      <c r="S1569" s="6"/>
      <c r="T1569" s="6"/>
      <c r="U1569" s="6"/>
      <c r="V1569" s="6"/>
      <c r="W1569" s="6"/>
      <c r="X1569" s="6"/>
      <c r="Y1569" s="6"/>
      <c r="Z1569" s="6"/>
    </row>
    <row r="1570" spans="1:26" x14ac:dyDescent="0.25">
      <c r="A1570" s="6"/>
      <c r="B1570" s="6"/>
      <c r="C1570" s="6"/>
      <c r="D1570" s="6"/>
      <c r="E1570" s="6"/>
      <c r="F1570" s="6"/>
      <c r="G1570" s="6"/>
      <c r="H1570" s="6"/>
      <c r="I1570" s="6"/>
      <c r="J1570" s="6"/>
      <c r="K1570" s="6"/>
      <c r="L1570" s="6"/>
      <c r="M1570" s="6"/>
      <c r="N1570" s="6"/>
      <c r="O1570" s="6"/>
      <c r="P1570" s="6"/>
      <c r="Q1570" s="6"/>
      <c r="R1570" s="6"/>
      <c r="S1570" s="6"/>
      <c r="T1570" s="6"/>
      <c r="U1570" s="6"/>
      <c r="V1570" s="6"/>
      <c r="W1570" s="6"/>
      <c r="X1570" s="6"/>
      <c r="Y1570" s="6"/>
      <c r="Z1570" s="6"/>
    </row>
    <row r="1571" spans="1:26" x14ac:dyDescent="0.25">
      <c r="A1571" s="6"/>
      <c r="B1571" s="6"/>
      <c r="C1571" s="6"/>
      <c r="D1571" s="6"/>
      <c r="E1571" s="6"/>
      <c r="F1571" s="6"/>
      <c r="G1571" s="6"/>
      <c r="H1571" s="6"/>
      <c r="I1571" s="6"/>
      <c r="J1571" s="6"/>
      <c r="K1571" s="6"/>
      <c r="L1571" s="6"/>
      <c r="M1571" s="6"/>
      <c r="N1571" s="6"/>
      <c r="O1571" s="6"/>
      <c r="P1571" s="6"/>
      <c r="Q1571" s="6"/>
      <c r="R1571" s="6"/>
      <c r="S1571" s="6"/>
      <c r="T1571" s="6"/>
      <c r="U1571" s="6"/>
      <c r="V1571" s="6"/>
      <c r="W1571" s="6"/>
      <c r="X1571" s="6"/>
      <c r="Y1571" s="6"/>
      <c r="Z1571" s="6"/>
    </row>
    <row r="1572" spans="1:26" x14ac:dyDescent="0.25">
      <c r="A1572" s="6"/>
      <c r="B1572" s="6"/>
      <c r="C1572" s="6"/>
      <c r="D1572" s="6"/>
      <c r="E1572" s="6"/>
      <c r="F1572" s="6"/>
      <c r="G1572" s="6"/>
      <c r="H1572" s="6"/>
      <c r="I1572" s="6"/>
      <c r="J1572" s="6"/>
      <c r="K1572" s="6"/>
      <c r="L1572" s="6"/>
      <c r="M1572" s="6"/>
      <c r="N1572" s="6"/>
      <c r="O1572" s="6"/>
      <c r="P1572" s="6"/>
      <c r="Q1572" s="6"/>
      <c r="R1572" s="6"/>
      <c r="S1572" s="6"/>
      <c r="T1572" s="6"/>
      <c r="U1572" s="6"/>
      <c r="V1572" s="6"/>
      <c r="W1572" s="6"/>
      <c r="X1572" s="6"/>
      <c r="Y1572" s="6"/>
      <c r="Z1572" s="6"/>
    </row>
    <row r="1573" spans="1:26" x14ac:dyDescent="0.25">
      <c r="A1573" s="6"/>
      <c r="B1573" s="6"/>
      <c r="C1573" s="6"/>
      <c r="D1573" s="6"/>
      <c r="E1573" s="6"/>
      <c r="F1573" s="6"/>
      <c r="G1573" s="6"/>
      <c r="H1573" s="6"/>
      <c r="I1573" s="6"/>
      <c r="J1573" s="6"/>
      <c r="K1573" s="6"/>
      <c r="L1573" s="6"/>
      <c r="M1573" s="6"/>
      <c r="N1573" s="6"/>
      <c r="O1573" s="6"/>
      <c r="P1573" s="6"/>
      <c r="Q1573" s="6"/>
      <c r="R1573" s="6"/>
      <c r="S1573" s="6"/>
      <c r="T1573" s="6"/>
      <c r="U1573" s="6"/>
      <c r="V1573" s="6"/>
      <c r="W1573" s="6"/>
      <c r="X1573" s="6"/>
      <c r="Y1573" s="6"/>
      <c r="Z1573" s="6"/>
    </row>
    <row r="1574" spans="1:26" x14ac:dyDescent="0.25">
      <c r="A1574" s="6"/>
      <c r="B1574" s="6"/>
      <c r="C1574" s="6"/>
      <c r="D1574" s="6"/>
      <c r="E1574" s="6"/>
      <c r="F1574" s="6"/>
      <c r="G1574" s="6"/>
      <c r="H1574" s="6"/>
      <c r="I1574" s="6"/>
      <c r="J1574" s="6"/>
      <c r="K1574" s="6"/>
      <c r="L1574" s="6"/>
      <c r="M1574" s="6"/>
      <c r="N1574" s="6"/>
      <c r="O1574" s="6"/>
      <c r="P1574" s="6"/>
      <c r="Q1574" s="6"/>
      <c r="R1574" s="6"/>
      <c r="S1574" s="6"/>
      <c r="T1574" s="6"/>
      <c r="U1574" s="6"/>
      <c r="V1574" s="6"/>
      <c r="W1574" s="6"/>
      <c r="X1574" s="6"/>
      <c r="Y1574" s="6"/>
      <c r="Z1574" s="6"/>
    </row>
    <row r="1575" spans="1:26" x14ac:dyDescent="0.25">
      <c r="A1575" s="6"/>
      <c r="B1575" s="6"/>
      <c r="C1575" s="6"/>
      <c r="D1575" s="6"/>
      <c r="E1575" s="6"/>
      <c r="F1575" s="6"/>
      <c r="G1575" s="6"/>
      <c r="H1575" s="6"/>
      <c r="I1575" s="6"/>
      <c r="J1575" s="6"/>
      <c r="K1575" s="6"/>
      <c r="L1575" s="6"/>
      <c r="M1575" s="6"/>
      <c r="N1575" s="6"/>
      <c r="O1575" s="6"/>
      <c r="P1575" s="6"/>
      <c r="Q1575" s="6"/>
      <c r="R1575" s="6"/>
      <c r="S1575" s="6"/>
      <c r="T1575" s="6"/>
      <c r="U1575" s="6"/>
      <c r="V1575" s="6"/>
      <c r="W1575" s="6"/>
      <c r="X1575" s="6"/>
      <c r="Y1575" s="6"/>
      <c r="Z1575" s="6"/>
    </row>
    <row r="1576" spans="1:26" x14ac:dyDescent="0.25">
      <c r="A1576" s="6"/>
      <c r="B1576" s="6"/>
      <c r="C1576" s="6"/>
      <c r="D1576" s="6"/>
      <c r="E1576" s="6"/>
      <c r="F1576" s="6"/>
      <c r="G1576" s="6"/>
      <c r="H1576" s="6"/>
      <c r="I1576" s="6"/>
      <c r="J1576" s="6"/>
      <c r="K1576" s="6"/>
      <c r="L1576" s="6"/>
      <c r="M1576" s="6"/>
      <c r="N1576" s="6"/>
      <c r="O1576" s="6"/>
      <c r="P1576" s="6"/>
      <c r="Q1576" s="6"/>
      <c r="R1576" s="6"/>
      <c r="S1576" s="6"/>
      <c r="T1576" s="6"/>
      <c r="U1576" s="6"/>
      <c r="V1576" s="6"/>
      <c r="W1576" s="6"/>
      <c r="X1576" s="6"/>
      <c r="Y1576" s="6"/>
      <c r="Z1576" s="6"/>
    </row>
    <row r="1577" spans="1:26" x14ac:dyDescent="0.25">
      <c r="A1577" s="6"/>
      <c r="B1577" s="6"/>
      <c r="C1577" s="6"/>
      <c r="D1577" s="6"/>
      <c r="E1577" s="6"/>
      <c r="F1577" s="6"/>
      <c r="G1577" s="6"/>
      <c r="H1577" s="6"/>
      <c r="I1577" s="6"/>
      <c r="J1577" s="6"/>
      <c r="K1577" s="6"/>
      <c r="L1577" s="6"/>
      <c r="M1577" s="6"/>
      <c r="N1577" s="6"/>
      <c r="O1577" s="6"/>
      <c r="P1577" s="6"/>
      <c r="Q1577" s="6"/>
      <c r="R1577" s="6"/>
      <c r="S1577" s="6"/>
      <c r="T1577" s="6"/>
      <c r="U1577" s="6"/>
      <c r="V1577" s="6"/>
      <c r="W1577" s="6"/>
      <c r="X1577" s="6"/>
      <c r="Y1577" s="6"/>
      <c r="Z1577" s="6"/>
    </row>
    <row r="1578" spans="1:26" x14ac:dyDescent="0.25">
      <c r="A1578" s="6"/>
      <c r="B1578" s="6"/>
      <c r="C1578" s="6"/>
      <c r="D1578" s="6"/>
      <c r="E1578" s="6"/>
      <c r="F1578" s="6"/>
      <c r="G1578" s="6"/>
      <c r="H1578" s="6"/>
      <c r="I1578" s="6"/>
      <c r="J1578" s="6"/>
      <c r="K1578" s="6"/>
      <c r="L1578" s="6"/>
      <c r="M1578" s="6"/>
      <c r="N1578" s="6"/>
      <c r="O1578" s="6"/>
      <c r="P1578" s="6"/>
      <c r="Q1578" s="6"/>
      <c r="R1578" s="6"/>
      <c r="S1578" s="6"/>
      <c r="T1578" s="6"/>
      <c r="U1578" s="6"/>
      <c r="V1578" s="6"/>
      <c r="W1578" s="6"/>
      <c r="X1578" s="6"/>
      <c r="Y1578" s="6"/>
      <c r="Z1578" s="6"/>
    </row>
    <row r="1579" spans="1:26" x14ac:dyDescent="0.25">
      <c r="A1579" s="6"/>
      <c r="B1579" s="6"/>
      <c r="C1579" s="6"/>
      <c r="D1579" s="6"/>
      <c r="E1579" s="6"/>
      <c r="F1579" s="6"/>
      <c r="G1579" s="6"/>
      <c r="H1579" s="6"/>
      <c r="I1579" s="6"/>
      <c r="J1579" s="6"/>
      <c r="K1579" s="6"/>
      <c r="L1579" s="6"/>
      <c r="M1579" s="6"/>
      <c r="N1579" s="6"/>
      <c r="O1579" s="6"/>
      <c r="P1579" s="6"/>
      <c r="Q1579" s="6"/>
      <c r="R1579" s="6"/>
      <c r="S1579" s="6"/>
      <c r="T1579" s="6"/>
      <c r="U1579" s="6"/>
      <c r="V1579" s="6"/>
      <c r="W1579" s="6"/>
      <c r="X1579" s="6"/>
      <c r="Y1579" s="6"/>
      <c r="Z1579" s="6"/>
    </row>
    <row r="1580" spans="1:26" x14ac:dyDescent="0.25">
      <c r="A1580" s="6"/>
      <c r="B1580" s="6"/>
      <c r="C1580" s="6"/>
      <c r="D1580" s="6"/>
      <c r="E1580" s="6"/>
      <c r="F1580" s="6"/>
      <c r="G1580" s="6"/>
      <c r="H1580" s="6"/>
      <c r="I1580" s="6"/>
      <c r="J1580" s="6"/>
      <c r="K1580" s="6"/>
      <c r="L1580" s="6"/>
      <c r="M1580" s="6"/>
      <c r="N1580" s="6"/>
      <c r="O1580" s="6"/>
      <c r="P1580" s="6"/>
      <c r="Q1580" s="6"/>
      <c r="R1580" s="6"/>
      <c r="S1580" s="6"/>
      <c r="T1580" s="6"/>
      <c r="U1580" s="6"/>
      <c r="V1580" s="6"/>
      <c r="W1580" s="6"/>
      <c r="X1580" s="6"/>
      <c r="Y1580" s="6"/>
      <c r="Z1580" s="6"/>
    </row>
    <row r="1581" spans="1:26" x14ac:dyDescent="0.25">
      <c r="A1581" s="6"/>
      <c r="B1581" s="6"/>
      <c r="C1581" s="6"/>
      <c r="D1581" s="6"/>
      <c r="E1581" s="6"/>
      <c r="F1581" s="6"/>
      <c r="G1581" s="6"/>
      <c r="H1581" s="6"/>
      <c r="I1581" s="6"/>
      <c r="J1581" s="6"/>
      <c r="K1581" s="6"/>
      <c r="L1581" s="6"/>
      <c r="M1581" s="6"/>
      <c r="N1581" s="6"/>
      <c r="O1581" s="6"/>
      <c r="P1581" s="6"/>
      <c r="Q1581" s="6"/>
      <c r="R1581" s="6"/>
      <c r="S1581" s="6"/>
      <c r="T1581" s="6"/>
      <c r="U1581" s="6"/>
      <c r="V1581" s="6"/>
      <c r="W1581" s="6"/>
      <c r="X1581" s="6"/>
      <c r="Y1581" s="6"/>
      <c r="Z1581" s="6"/>
    </row>
    <row r="1582" spans="1:26" x14ac:dyDescent="0.25">
      <c r="A1582" s="6"/>
      <c r="B1582" s="6"/>
      <c r="C1582" s="6"/>
      <c r="D1582" s="6"/>
      <c r="E1582" s="6"/>
      <c r="F1582" s="6"/>
      <c r="G1582" s="6"/>
      <c r="H1582" s="6"/>
      <c r="I1582" s="6"/>
      <c r="J1582" s="6"/>
      <c r="K1582" s="6"/>
      <c r="L1582" s="6"/>
      <c r="M1582" s="6"/>
      <c r="N1582" s="6"/>
      <c r="O1582" s="6"/>
      <c r="P1582" s="6"/>
      <c r="Q1582" s="6"/>
      <c r="R1582" s="6"/>
      <c r="S1582" s="6"/>
      <c r="T1582" s="6"/>
      <c r="U1582" s="6"/>
      <c r="V1582" s="6"/>
      <c r="W1582" s="6"/>
      <c r="X1582" s="6"/>
      <c r="Y1582" s="6"/>
      <c r="Z1582" s="6"/>
    </row>
    <row r="1583" spans="1:26" x14ac:dyDescent="0.25">
      <c r="A1583" s="6"/>
      <c r="B1583" s="6"/>
      <c r="C1583" s="6"/>
      <c r="D1583" s="6"/>
      <c r="E1583" s="6"/>
      <c r="F1583" s="6"/>
      <c r="G1583" s="6"/>
      <c r="H1583" s="6"/>
      <c r="I1583" s="6"/>
      <c r="J1583" s="6"/>
      <c r="K1583" s="6"/>
      <c r="L1583" s="6"/>
      <c r="M1583" s="6"/>
      <c r="N1583" s="6"/>
      <c r="O1583" s="6"/>
      <c r="P1583" s="6"/>
      <c r="Q1583" s="6"/>
      <c r="R1583" s="6"/>
      <c r="S1583" s="6"/>
      <c r="T1583" s="6"/>
      <c r="U1583" s="6"/>
      <c r="V1583" s="6"/>
      <c r="W1583" s="6"/>
      <c r="X1583" s="6"/>
      <c r="Y1583" s="6"/>
      <c r="Z1583" s="6"/>
    </row>
    <row r="1584" spans="1:26" x14ac:dyDescent="0.25">
      <c r="A1584" s="6"/>
      <c r="B1584" s="6"/>
      <c r="C1584" s="6"/>
      <c r="D1584" s="6"/>
      <c r="E1584" s="6"/>
      <c r="F1584" s="6"/>
      <c r="G1584" s="6"/>
      <c r="H1584" s="6"/>
      <c r="I1584" s="6"/>
      <c r="J1584" s="6"/>
      <c r="K1584" s="6"/>
      <c r="L1584" s="6"/>
      <c r="M1584" s="6"/>
      <c r="N1584" s="6"/>
      <c r="O1584" s="6"/>
      <c r="P1584" s="6"/>
      <c r="Q1584" s="6"/>
      <c r="R1584" s="6"/>
      <c r="S1584" s="6"/>
      <c r="T1584" s="6"/>
      <c r="U1584" s="6"/>
      <c r="V1584" s="6"/>
      <c r="W1584" s="6"/>
      <c r="X1584" s="6"/>
      <c r="Y1584" s="6"/>
      <c r="Z1584" s="6"/>
    </row>
    <row r="1585" spans="1:26" x14ac:dyDescent="0.25">
      <c r="A1585" s="6"/>
      <c r="B1585" s="6"/>
      <c r="C1585" s="6"/>
      <c r="D1585" s="6"/>
      <c r="E1585" s="6"/>
      <c r="F1585" s="6"/>
      <c r="G1585" s="6"/>
      <c r="H1585" s="6"/>
      <c r="I1585" s="6"/>
      <c r="J1585" s="6"/>
      <c r="K1585" s="6"/>
      <c r="L1585" s="6"/>
      <c r="M1585" s="6"/>
      <c r="N1585" s="6"/>
      <c r="O1585" s="6"/>
      <c r="P1585" s="6"/>
      <c r="Q1585" s="6"/>
      <c r="R1585" s="6"/>
      <c r="S1585" s="6"/>
      <c r="T1585" s="6"/>
      <c r="U1585" s="6"/>
      <c r="V1585" s="6"/>
      <c r="W1585" s="6"/>
      <c r="X1585" s="6"/>
      <c r="Y1585" s="6"/>
      <c r="Z1585" s="6"/>
    </row>
    <row r="1586" spans="1:26" x14ac:dyDescent="0.25">
      <c r="A1586" s="6"/>
      <c r="B1586" s="6"/>
      <c r="C1586" s="6"/>
      <c r="D1586" s="6"/>
      <c r="E1586" s="6"/>
      <c r="F1586" s="6"/>
      <c r="G1586" s="6"/>
      <c r="H1586" s="6"/>
      <c r="I1586" s="6"/>
      <c r="J1586" s="6"/>
      <c r="K1586" s="6"/>
      <c r="L1586" s="6"/>
      <c r="M1586" s="6"/>
      <c r="N1586" s="6"/>
      <c r="O1586" s="6"/>
      <c r="P1586" s="6"/>
      <c r="Q1586" s="6"/>
      <c r="R1586" s="6"/>
      <c r="S1586" s="6"/>
      <c r="T1586" s="6"/>
      <c r="U1586" s="6"/>
      <c r="V1586" s="6"/>
      <c r="W1586" s="6"/>
      <c r="X1586" s="6"/>
      <c r="Y1586" s="6"/>
      <c r="Z1586" s="6"/>
    </row>
    <row r="1587" spans="1:26" x14ac:dyDescent="0.25">
      <c r="A1587" s="6"/>
      <c r="B1587" s="6"/>
      <c r="C1587" s="6"/>
      <c r="D1587" s="6"/>
      <c r="E1587" s="6"/>
      <c r="F1587" s="6"/>
      <c r="G1587" s="6"/>
      <c r="H1587" s="6"/>
      <c r="I1587" s="6"/>
      <c r="J1587" s="6"/>
      <c r="K1587" s="6"/>
      <c r="L1587" s="6"/>
      <c r="M1587" s="6"/>
      <c r="N1587" s="6"/>
      <c r="O1587" s="6"/>
      <c r="P1587" s="6"/>
      <c r="Q1587" s="6"/>
      <c r="R1587" s="6"/>
      <c r="S1587" s="6"/>
      <c r="T1587" s="6"/>
      <c r="U1587" s="6"/>
      <c r="V1587" s="6"/>
      <c r="W1587" s="6"/>
      <c r="X1587" s="6"/>
      <c r="Y1587" s="6"/>
      <c r="Z1587" s="6"/>
    </row>
    <row r="1588" spans="1:26" x14ac:dyDescent="0.25">
      <c r="A1588" s="6"/>
      <c r="B1588" s="6"/>
      <c r="C1588" s="6"/>
      <c r="D1588" s="6"/>
      <c r="E1588" s="6"/>
      <c r="F1588" s="6"/>
      <c r="G1588" s="6"/>
      <c r="H1588" s="6"/>
      <c r="I1588" s="6"/>
      <c r="J1588" s="6"/>
      <c r="K1588" s="6"/>
      <c r="L1588" s="6"/>
      <c r="M1588" s="6"/>
      <c r="N1588" s="6"/>
      <c r="O1588" s="6"/>
      <c r="P1588" s="6"/>
      <c r="Q1588" s="6"/>
      <c r="R1588" s="6"/>
      <c r="S1588" s="6"/>
      <c r="T1588" s="6"/>
      <c r="U1588" s="6"/>
      <c r="V1588" s="6"/>
      <c r="W1588" s="6"/>
      <c r="X1588" s="6"/>
      <c r="Y1588" s="6"/>
      <c r="Z1588" s="6"/>
    </row>
    <row r="1589" spans="1:26" x14ac:dyDescent="0.25">
      <c r="A1589" s="6"/>
      <c r="B1589" s="6"/>
      <c r="C1589" s="6"/>
      <c r="D1589" s="6"/>
      <c r="E1589" s="6"/>
      <c r="F1589" s="6"/>
      <c r="G1589" s="6"/>
      <c r="H1589" s="6"/>
      <c r="I1589" s="6"/>
      <c r="J1589" s="6"/>
      <c r="K1589" s="6"/>
      <c r="L1589" s="6"/>
      <c r="M1589" s="6"/>
      <c r="N1589" s="6"/>
      <c r="O1589" s="6"/>
      <c r="P1589" s="6"/>
      <c r="Q1589" s="6"/>
      <c r="R1589" s="6"/>
      <c r="S1589" s="6"/>
      <c r="T1589" s="6"/>
      <c r="U1589" s="6"/>
      <c r="V1589" s="6"/>
      <c r="W1589" s="6"/>
      <c r="X1589" s="6"/>
      <c r="Y1589" s="6"/>
      <c r="Z1589" s="6"/>
    </row>
    <row r="1590" spans="1:26" x14ac:dyDescent="0.25">
      <c r="A1590" s="6"/>
      <c r="B1590" s="6"/>
      <c r="C1590" s="6"/>
      <c r="D1590" s="6"/>
      <c r="E1590" s="6"/>
      <c r="F1590" s="6"/>
      <c r="G1590" s="6"/>
      <c r="H1590" s="6"/>
      <c r="I1590" s="6"/>
      <c r="J1590" s="6"/>
      <c r="K1590" s="6"/>
      <c r="L1590" s="6"/>
      <c r="M1590" s="6"/>
      <c r="N1590" s="6"/>
      <c r="O1590" s="6"/>
      <c r="P1590" s="6"/>
      <c r="Q1590" s="6"/>
      <c r="R1590" s="6"/>
      <c r="S1590" s="6"/>
      <c r="T1590" s="6"/>
      <c r="U1590" s="6"/>
      <c r="V1590" s="6"/>
      <c r="W1590" s="6"/>
      <c r="X1590" s="6"/>
      <c r="Y1590" s="6"/>
      <c r="Z1590" s="6"/>
    </row>
    <row r="1591" spans="1:26" x14ac:dyDescent="0.25">
      <c r="A1591" s="6"/>
      <c r="B1591" s="6"/>
      <c r="C1591" s="6"/>
      <c r="D1591" s="6"/>
      <c r="E1591" s="6"/>
      <c r="F1591" s="6"/>
      <c r="G1591" s="6"/>
      <c r="H1591" s="6"/>
      <c r="I1591" s="6"/>
      <c r="J1591" s="6"/>
      <c r="K1591" s="6"/>
      <c r="L1591" s="6"/>
      <c r="M1591" s="6"/>
      <c r="N1591" s="6"/>
      <c r="O1591" s="6"/>
      <c r="P1591" s="6"/>
      <c r="Q1591" s="6"/>
      <c r="R1591" s="6"/>
      <c r="S1591" s="6"/>
      <c r="T1591" s="6"/>
      <c r="U1591" s="6"/>
      <c r="V1591" s="6"/>
      <c r="W1591" s="6"/>
      <c r="X1591" s="6"/>
      <c r="Y1591" s="6"/>
      <c r="Z1591" s="6"/>
    </row>
    <row r="1592" spans="1:26" x14ac:dyDescent="0.25">
      <c r="A1592" s="6"/>
      <c r="B1592" s="6"/>
      <c r="C1592" s="6"/>
      <c r="D1592" s="6"/>
      <c r="E1592" s="6"/>
      <c r="F1592" s="6"/>
      <c r="G1592" s="6"/>
      <c r="H1592" s="6"/>
      <c r="I1592" s="6"/>
      <c r="J1592" s="6"/>
      <c r="K1592" s="6"/>
      <c r="L1592" s="6"/>
      <c r="M1592" s="6"/>
      <c r="N1592" s="6"/>
      <c r="O1592" s="6"/>
      <c r="P1592" s="6"/>
      <c r="Q1592" s="6"/>
      <c r="R1592" s="6"/>
      <c r="S1592" s="6"/>
      <c r="T1592" s="6"/>
      <c r="U1592" s="6"/>
      <c r="V1592" s="6"/>
      <c r="W1592" s="6"/>
      <c r="X1592" s="6"/>
      <c r="Y1592" s="6"/>
      <c r="Z1592" s="6"/>
    </row>
    <row r="1593" spans="1:26" x14ac:dyDescent="0.25">
      <c r="A1593" s="6"/>
      <c r="B1593" s="6"/>
      <c r="C1593" s="6"/>
      <c r="D1593" s="6"/>
      <c r="E1593" s="6"/>
      <c r="F1593" s="6"/>
      <c r="G1593" s="6"/>
      <c r="H1593" s="6"/>
      <c r="I1593" s="6"/>
      <c r="J1593" s="6"/>
      <c r="K1593" s="6"/>
      <c r="L1593" s="6"/>
      <c r="M1593" s="6"/>
      <c r="N1593" s="6"/>
      <c r="O1593" s="6"/>
      <c r="P1593" s="6"/>
      <c r="Q1593" s="6"/>
      <c r="R1593" s="6"/>
      <c r="S1593" s="6"/>
      <c r="T1593" s="6"/>
      <c r="U1593" s="6"/>
      <c r="V1593" s="6"/>
      <c r="W1593" s="6"/>
      <c r="X1593" s="6"/>
      <c r="Y1593" s="6"/>
      <c r="Z1593" s="6"/>
    </row>
    <row r="1594" spans="1:26" x14ac:dyDescent="0.25">
      <c r="A1594" s="6"/>
      <c r="B1594" s="6"/>
      <c r="C1594" s="6"/>
      <c r="D1594" s="6"/>
      <c r="E1594" s="6"/>
      <c r="F1594" s="6"/>
      <c r="G1594" s="6"/>
      <c r="H1594" s="6"/>
      <c r="I1594" s="6"/>
      <c r="J1594" s="6"/>
      <c r="K1594" s="6"/>
      <c r="L1594" s="6"/>
      <c r="M1594" s="6"/>
      <c r="N1594" s="6"/>
      <c r="O1594" s="6"/>
      <c r="P1594" s="6"/>
      <c r="Q1594" s="6"/>
      <c r="R1594" s="6"/>
      <c r="S1594" s="6"/>
      <c r="T1594" s="6"/>
      <c r="U1594" s="6"/>
      <c r="V1594" s="6"/>
      <c r="W1594" s="6"/>
      <c r="X1594" s="6"/>
      <c r="Y1594" s="6"/>
      <c r="Z1594" s="6"/>
    </row>
    <row r="1595" spans="1:26" x14ac:dyDescent="0.25">
      <c r="A1595" s="6"/>
      <c r="B1595" s="6"/>
      <c r="C1595" s="6"/>
      <c r="D1595" s="6"/>
      <c r="E1595" s="6"/>
      <c r="F1595" s="6"/>
      <c r="G1595" s="6"/>
      <c r="H1595" s="6"/>
      <c r="I1595" s="6"/>
      <c r="J1595" s="6"/>
      <c r="K1595" s="6"/>
      <c r="L1595" s="6"/>
      <c r="M1595" s="6"/>
      <c r="N1595" s="6"/>
      <c r="O1595" s="6"/>
      <c r="P1595" s="6"/>
      <c r="Q1595" s="6"/>
      <c r="R1595" s="6"/>
      <c r="S1595" s="6"/>
      <c r="T1595" s="6"/>
      <c r="U1595" s="6"/>
      <c r="V1595" s="6"/>
      <c r="W1595" s="6"/>
      <c r="X1595" s="6"/>
      <c r="Y1595" s="6"/>
      <c r="Z1595" s="6"/>
    </row>
    <row r="1596" spans="1:26" x14ac:dyDescent="0.25">
      <c r="A1596" s="6"/>
      <c r="B1596" s="6"/>
      <c r="C1596" s="6"/>
      <c r="D1596" s="6"/>
      <c r="E1596" s="6"/>
      <c r="F1596" s="6"/>
      <c r="G1596" s="6"/>
      <c r="H1596" s="6"/>
      <c r="I1596" s="6"/>
      <c r="J1596" s="6"/>
      <c r="K1596" s="6"/>
      <c r="L1596" s="6"/>
      <c r="M1596" s="6"/>
      <c r="N1596" s="6"/>
      <c r="O1596" s="6"/>
      <c r="P1596" s="6"/>
      <c r="Q1596" s="6"/>
      <c r="R1596" s="6"/>
      <c r="S1596" s="6"/>
      <c r="T1596" s="6"/>
      <c r="U1596" s="6"/>
      <c r="V1596" s="6"/>
      <c r="W1596" s="6"/>
      <c r="X1596" s="6"/>
      <c r="Y1596" s="6"/>
      <c r="Z1596" s="6"/>
    </row>
    <row r="1597" spans="1:26" x14ac:dyDescent="0.25">
      <c r="A1597" s="6"/>
      <c r="B1597" s="6"/>
      <c r="C1597" s="6"/>
      <c r="D1597" s="6"/>
      <c r="E1597" s="6"/>
      <c r="F1597" s="6"/>
      <c r="G1597" s="6"/>
      <c r="H1597" s="6"/>
      <c r="I1597" s="6"/>
      <c r="J1597" s="6"/>
      <c r="K1597" s="6"/>
      <c r="L1597" s="6"/>
      <c r="M1597" s="6"/>
      <c r="N1597" s="6"/>
      <c r="O1597" s="6"/>
      <c r="P1597" s="6"/>
      <c r="Q1597" s="6"/>
      <c r="R1597" s="6"/>
      <c r="S1597" s="6"/>
      <c r="T1597" s="6"/>
      <c r="U1597" s="6"/>
      <c r="V1597" s="6"/>
      <c r="W1597" s="6"/>
      <c r="X1597" s="6"/>
      <c r="Y1597" s="6"/>
      <c r="Z1597" s="6"/>
    </row>
    <row r="1598" spans="1:26" x14ac:dyDescent="0.25">
      <c r="A1598" s="6"/>
      <c r="B1598" s="6"/>
      <c r="C1598" s="6"/>
      <c r="D1598" s="6"/>
      <c r="E1598" s="6"/>
      <c r="F1598" s="6"/>
      <c r="G1598" s="6"/>
      <c r="H1598" s="6"/>
      <c r="I1598" s="6"/>
      <c r="J1598" s="6"/>
      <c r="K1598" s="6"/>
      <c r="L1598" s="6"/>
      <c r="M1598" s="6"/>
      <c r="N1598" s="6"/>
      <c r="O1598" s="6"/>
      <c r="P1598" s="6"/>
      <c r="Q1598" s="6"/>
      <c r="R1598" s="6"/>
      <c r="S1598" s="6"/>
      <c r="T1598" s="6"/>
      <c r="U1598" s="6"/>
      <c r="V1598" s="6"/>
      <c r="W1598" s="6"/>
      <c r="X1598" s="6"/>
      <c r="Y1598" s="6"/>
      <c r="Z1598" s="6"/>
    </row>
    <row r="1599" spans="1:26" x14ac:dyDescent="0.25">
      <c r="A1599" s="6"/>
      <c r="B1599" s="6"/>
      <c r="C1599" s="6"/>
      <c r="D1599" s="6"/>
      <c r="E1599" s="6"/>
      <c r="F1599" s="6"/>
      <c r="G1599" s="6"/>
      <c r="H1599" s="6"/>
      <c r="I1599" s="6"/>
      <c r="J1599" s="6"/>
      <c r="K1599" s="6"/>
      <c r="L1599" s="6"/>
      <c r="M1599" s="6"/>
      <c r="N1599" s="6"/>
      <c r="O1599" s="6"/>
      <c r="P1599" s="6"/>
      <c r="Q1599" s="6"/>
      <c r="R1599" s="6"/>
      <c r="S1599" s="6"/>
      <c r="T1599" s="6"/>
      <c r="U1599" s="6"/>
      <c r="V1599" s="6"/>
      <c r="W1599" s="6"/>
      <c r="X1599" s="6"/>
      <c r="Y1599" s="6"/>
      <c r="Z1599" s="6"/>
    </row>
    <row r="1600" spans="1:26" x14ac:dyDescent="0.25">
      <c r="A1600" s="6"/>
      <c r="B1600" s="6"/>
      <c r="C1600" s="6"/>
      <c r="D1600" s="6"/>
      <c r="E1600" s="6"/>
      <c r="F1600" s="6"/>
      <c r="G1600" s="6"/>
      <c r="H1600" s="6"/>
      <c r="I1600" s="6"/>
      <c r="J1600" s="6"/>
      <c r="K1600" s="6"/>
      <c r="L1600" s="6"/>
      <c r="M1600" s="6"/>
      <c r="N1600" s="6"/>
      <c r="O1600" s="6"/>
      <c r="P1600" s="6"/>
      <c r="Q1600" s="6"/>
      <c r="R1600" s="6"/>
      <c r="S1600" s="6"/>
      <c r="T1600" s="6"/>
      <c r="U1600" s="6"/>
      <c r="V1600" s="6"/>
      <c r="W1600" s="6"/>
      <c r="X1600" s="6"/>
      <c r="Y1600" s="6"/>
      <c r="Z1600" s="6"/>
    </row>
    <row r="1601" spans="1:26" x14ac:dyDescent="0.25">
      <c r="A1601" s="6"/>
      <c r="B1601" s="6"/>
      <c r="C1601" s="6"/>
      <c r="D1601" s="6"/>
      <c r="E1601" s="6"/>
      <c r="F1601" s="6"/>
      <c r="G1601" s="6"/>
      <c r="H1601" s="6"/>
      <c r="I1601" s="6"/>
      <c r="J1601" s="6"/>
      <c r="K1601" s="6"/>
      <c r="L1601" s="6"/>
      <c r="M1601" s="6"/>
      <c r="N1601" s="6"/>
      <c r="O1601" s="6"/>
      <c r="P1601" s="6"/>
      <c r="Q1601" s="6"/>
      <c r="R1601" s="6"/>
      <c r="S1601" s="6"/>
      <c r="T1601" s="6"/>
      <c r="U1601" s="6"/>
      <c r="V1601" s="6"/>
      <c r="W1601" s="6"/>
      <c r="X1601" s="6"/>
      <c r="Y1601" s="6"/>
      <c r="Z1601" s="6"/>
    </row>
    <row r="1602" spans="1:26" x14ac:dyDescent="0.25">
      <c r="A1602" s="6"/>
      <c r="B1602" s="6"/>
      <c r="C1602" s="6"/>
      <c r="D1602" s="6"/>
      <c r="E1602" s="6"/>
      <c r="F1602" s="6"/>
      <c r="G1602" s="6"/>
      <c r="H1602" s="6"/>
      <c r="I1602" s="6"/>
      <c r="J1602" s="6"/>
      <c r="K1602" s="6"/>
      <c r="L1602" s="6"/>
      <c r="M1602" s="6"/>
      <c r="N1602" s="6"/>
      <c r="O1602" s="6"/>
      <c r="P1602" s="6"/>
      <c r="Q1602" s="6"/>
      <c r="R1602" s="6"/>
      <c r="S1602" s="6"/>
      <c r="T1602" s="6"/>
      <c r="U1602" s="6"/>
      <c r="V1602" s="6"/>
      <c r="W1602" s="6"/>
      <c r="X1602" s="6"/>
      <c r="Y1602" s="6"/>
      <c r="Z1602" s="6"/>
    </row>
    <row r="1603" spans="1:26" x14ac:dyDescent="0.25">
      <c r="A1603" s="6"/>
      <c r="B1603" s="6"/>
      <c r="C1603" s="6"/>
      <c r="D1603" s="6"/>
      <c r="E1603" s="6"/>
      <c r="F1603" s="6"/>
      <c r="G1603" s="6"/>
      <c r="H1603" s="6"/>
      <c r="I1603" s="6"/>
      <c r="J1603" s="6"/>
      <c r="K1603" s="6"/>
      <c r="L1603" s="6"/>
      <c r="M1603" s="6"/>
      <c r="N1603" s="6"/>
      <c r="O1603" s="6"/>
      <c r="P1603" s="6"/>
      <c r="Q1603" s="6"/>
      <c r="R1603" s="6"/>
      <c r="S1603" s="6"/>
      <c r="T1603" s="6"/>
      <c r="U1603" s="6"/>
      <c r="V1603" s="6"/>
      <c r="W1603" s="6"/>
      <c r="X1603" s="6"/>
      <c r="Y1603" s="6"/>
      <c r="Z1603" s="6"/>
    </row>
    <row r="1604" spans="1:26" x14ac:dyDescent="0.25">
      <c r="A1604" s="6"/>
      <c r="B1604" s="6"/>
      <c r="C1604" s="6"/>
      <c r="D1604" s="6"/>
      <c r="E1604" s="6"/>
      <c r="F1604" s="6"/>
      <c r="G1604" s="6"/>
      <c r="H1604" s="6"/>
      <c r="I1604" s="6"/>
      <c r="J1604" s="6"/>
      <c r="K1604" s="6"/>
      <c r="L1604" s="6"/>
      <c r="M1604" s="6"/>
      <c r="N1604" s="6"/>
      <c r="O1604" s="6"/>
      <c r="P1604" s="6"/>
      <c r="Q1604" s="6"/>
      <c r="R1604" s="6"/>
      <c r="S1604" s="6"/>
      <c r="T1604" s="6"/>
      <c r="U1604" s="6"/>
      <c r="V1604" s="6"/>
      <c r="W1604" s="6"/>
      <c r="X1604" s="6"/>
      <c r="Y1604" s="6"/>
      <c r="Z1604" s="6"/>
    </row>
    <row r="1605" spans="1:26" x14ac:dyDescent="0.25">
      <c r="A1605" s="6"/>
      <c r="B1605" s="6"/>
      <c r="C1605" s="6"/>
      <c r="D1605" s="6"/>
      <c r="E1605" s="6"/>
      <c r="F1605" s="6"/>
      <c r="G1605" s="6"/>
      <c r="H1605" s="6"/>
      <c r="I1605" s="6"/>
      <c r="J1605" s="6"/>
      <c r="K1605" s="6"/>
      <c r="L1605" s="6"/>
      <c r="M1605" s="6"/>
      <c r="N1605" s="6"/>
      <c r="O1605" s="6"/>
      <c r="P1605" s="6"/>
      <c r="Q1605" s="6"/>
      <c r="R1605" s="6"/>
      <c r="S1605" s="6"/>
      <c r="T1605" s="6"/>
      <c r="U1605" s="6"/>
      <c r="V1605" s="6"/>
      <c r="W1605" s="6"/>
      <c r="X1605" s="6"/>
      <c r="Y1605" s="6"/>
      <c r="Z1605" s="6"/>
    </row>
    <row r="1606" spans="1:26" x14ac:dyDescent="0.25">
      <c r="A1606" s="6"/>
      <c r="B1606" s="6"/>
      <c r="C1606" s="6"/>
      <c r="D1606" s="6"/>
      <c r="E1606" s="6"/>
      <c r="F1606" s="6"/>
      <c r="G1606" s="6"/>
      <c r="H1606" s="6"/>
      <c r="I1606" s="6"/>
      <c r="J1606" s="6"/>
      <c r="K1606" s="6"/>
      <c r="L1606" s="6"/>
      <c r="M1606" s="6"/>
      <c r="N1606" s="6"/>
      <c r="O1606" s="6"/>
      <c r="P1606" s="6"/>
      <c r="Q1606" s="6"/>
      <c r="R1606" s="6"/>
      <c r="S1606" s="6"/>
      <c r="T1606" s="6"/>
      <c r="U1606" s="6"/>
      <c r="V1606" s="6"/>
      <c r="W1606" s="6"/>
      <c r="X1606" s="6"/>
      <c r="Y1606" s="6"/>
      <c r="Z1606" s="6"/>
    </row>
    <row r="1607" spans="1:26" x14ac:dyDescent="0.25">
      <c r="A1607" s="6"/>
      <c r="B1607" s="6"/>
      <c r="C1607" s="6"/>
      <c r="D1607" s="6"/>
      <c r="E1607" s="6"/>
      <c r="F1607" s="6"/>
      <c r="G1607" s="6"/>
      <c r="H1607" s="6"/>
      <c r="I1607" s="6"/>
      <c r="J1607" s="6"/>
      <c r="K1607" s="6"/>
      <c r="L1607" s="6"/>
      <c r="M1607" s="6"/>
      <c r="N1607" s="6"/>
      <c r="O1607" s="6"/>
      <c r="P1607" s="6"/>
      <c r="Q1607" s="6"/>
      <c r="R1607" s="6"/>
      <c r="S1607" s="6"/>
      <c r="T1607" s="6"/>
      <c r="U1607" s="6"/>
      <c r="V1607" s="6"/>
      <c r="W1607" s="6"/>
      <c r="X1607" s="6"/>
      <c r="Y1607" s="6"/>
      <c r="Z1607" s="6"/>
    </row>
    <row r="1608" spans="1:26" x14ac:dyDescent="0.25">
      <c r="A1608" s="6"/>
      <c r="B1608" s="6"/>
      <c r="C1608" s="6"/>
      <c r="D1608" s="6"/>
      <c r="E1608" s="6"/>
      <c r="F1608" s="6"/>
      <c r="G1608" s="6"/>
      <c r="H1608" s="6"/>
      <c r="I1608" s="6"/>
      <c r="J1608" s="6"/>
      <c r="K1608" s="6"/>
      <c r="L1608" s="6"/>
      <c r="M1608" s="6"/>
      <c r="N1608" s="6"/>
      <c r="O1608" s="6"/>
      <c r="P1608" s="6"/>
      <c r="Q1608" s="6"/>
      <c r="R1608" s="6"/>
      <c r="S1608" s="6"/>
      <c r="T1608" s="6"/>
      <c r="U1608" s="6"/>
      <c r="V1608" s="6"/>
      <c r="W1608" s="6"/>
      <c r="X1608" s="6"/>
      <c r="Y1608" s="6"/>
      <c r="Z1608" s="6"/>
    </row>
    <row r="1609" spans="1:26" x14ac:dyDescent="0.25">
      <c r="A1609" s="6"/>
      <c r="B1609" s="6"/>
      <c r="C1609" s="6"/>
      <c r="D1609" s="6"/>
      <c r="E1609" s="6"/>
      <c r="F1609" s="6"/>
      <c r="G1609" s="6"/>
      <c r="H1609" s="6"/>
      <c r="I1609" s="6"/>
      <c r="J1609" s="6"/>
      <c r="K1609" s="6"/>
      <c r="L1609" s="6"/>
      <c r="M1609" s="6"/>
      <c r="N1609" s="6"/>
      <c r="O1609" s="6"/>
      <c r="P1609" s="6"/>
      <c r="Q1609" s="6"/>
      <c r="R1609" s="6"/>
      <c r="S1609" s="6"/>
      <c r="T1609" s="6"/>
      <c r="U1609" s="6"/>
      <c r="V1609" s="6"/>
      <c r="W1609" s="6"/>
      <c r="X1609" s="6"/>
      <c r="Y1609" s="6"/>
      <c r="Z1609" s="6"/>
    </row>
    <row r="1610" spans="1:26" x14ac:dyDescent="0.25">
      <c r="A1610" s="6"/>
      <c r="B1610" s="6"/>
      <c r="C1610" s="6"/>
      <c r="D1610" s="6"/>
      <c r="E1610" s="6"/>
      <c r="F1610" s="6"/>
      <c r="G1610" s="6"/>
      <c r="H1610" s="6"/>
      <c r="I1610" s="6"/>
      <c r="J1610" s="6"/>
      <c r="K1610" s="6"/>
      <c r="L1610" s="6"/>
      <c r="M1610" s="6"/>
      <c r="N1610" s="6"/>
      <c r="O1610" s="6"/>
      <c r="P1610" s="6"/>
      <c r="Q1610" s="6"/>
      <c r="R1610" s="6"/>
      <c r="S1610" s="6"/>
      <c r="T1610" s="6"/>
      <c r="U1610" s="6"/>
      <c r="V1610" s="6"/>
      <c r="W1610" s="6"/>
      <c r="X1610" s="6"/>
      <c r="Y1610" s="6"/>
      <c r="Z1610" s="6"/>
    </row>
    <row r="1611" spans="1:26" x14ac:dyDescent="0.25">
      <c r="A1611" s="6"/>
      <c r="B1611" s="6"/>
      <c r="C1611" s="6"/>
      <c r="D1611" s="6"/>
      <c r="E1611" s="6"/>
      <c r="F1611" s="6"/>
      <c r="G1611" s="6"/>
      <c r="H1611" s="6"/>
      <c r="I1611" s="6"/>
      <c r="J1611" s="6"/>
      <c r="K1611" s="6"/>
      <c r="L1611" s="6"/>
      <c r="M1611" s="6"/>
      <c r="N1611" s="6"/>
      <c r="O1611" s="6"/>
      <c r="P1611" s="6"/>
      <c r="Q1611" s="6"/>
      <c r="R1611" s="6"/>
      <c r="S1611" s="6"/>
      <c r="T1611" s="6"/>
      <c r="U1611" s="6"/>
      <c r="V1611" s="6"/>
      <c r="W1611" s="6"/>
      <c r="X1611" s="6"/>
      <c r="Y1611" s="6"/>
      <c r="Z1611" s="6"/>
    </row>
    <row r="1612" spans="1:26" x14ac:dyDescent="0.25">
      <c r="A1612" s="6"/>
      <c r="B1612" s="6"/>
      <c r="C1612" s="6"/>
      <c r="D1612" s="6"/>
      <c r="E1612" s="6"/>
      <c r="F1612" s="6"/>
      <c r="G1612" s="6"/>
      <c r="H1612" s="6"/>
      <c r="I1612" s="6"/>
      <c r="J1612" s="6"/>
      <c r="K1612" s="6"/>
      <c r="L1612" s="6"/>
      <c r="M1612" s="6"/>
      <c r="N1612" s="6"/>
      <c r="O1612" s="6"/>
      <c r="P1612" s="6"/>
      <c r="Q1612" s="6"/>
      <c r="R1612" s="6"/>
      <c r="S1612" s="6"/>
      <c r="T1612" s="6"/>
      <c r="U1612" s="6"/>
      <c r="V1612" s="6"/>
      <c r="W1612" s="6"/>
      <c r="X1612" s="6"/>
      <c r="Y1612" s="6"/>
      <c r="Z1612" s="6"/>
    </row>
    <row r="1613" spans="1:26" x14ac:dyDescent="0.25">
      <c r="A1613" s="6"/>
      <c r="B1613" s="6"/>
      <c r="C1613" s="6"/>
      <c r="D1613" s="6"/>
      <c r="E1613" s="6"/>
      <c r="F1613" s="6"/>
      <c r="G1613" s="6"/>
      <c r="H1613" s="6"/>
      <c r="I1613" s="6"/>
      <c r="J1613" s="6"/>
      <c r="K1613" s="6"/>
      <c r="L1613" s="6"/>
      <c r="M1613" s="6"/>
      <c r="N1613" s="6"/>
      <c r="O1613" s="6"/>
      <c r="P1613" s="6"/>
      <c r="Q1613" s="6"/>
      <c r="R1613" s="6"/>
      <c r="S1613" s="6"/>
      <c r="T1613" s="6"/>
      <c r="U1613" s="6"/>
      <c r="V1613" s="6"/>
      <c r="W1613" s="6"/>
      <c r="X1613" s="6"/>
      <c r="Y1613" s="6"/>
      <c r="Z1613" s="6"/>
    </row>
    <row r="1614" spans="1:26" x14ac:dyDescent="0.25">
      <c r="A1614" s="6"/>
      <c r="B1614" s="6"/>
      <c r="C1614" s="6"/>
      <c r="D1614" s="6"/>
      <c r="E1614" s="6"/>
      <c r="F1614" s="6"/>
      <c r="G1614" s="6"/>
      <c r="H1614" s="6"/>
      <c r="I1614" s="6"/>
      <c r="J1614" s="6"/>
      <c r="K1614" s="6"/>
      <c r="L1614" s="6"/>
      <c r="M1614" s="6"/>
      <c r="N1614" s="6"/>
      <c r="O1614" s="6"/>
      <c r="P1614" s="6"/>
      <c r="Q1614" s="6"/>
      <c r="R1614" s="6"/>
      <c r="S1614" s="6"/>
      <c r="T1614" s="6"/>
      <c r="U1614" s="6"/>
      <c r="V1614" s="6"/>
      <c r="W1614" s="6"/>
      <c r="X1614" s="6"/>
      <c r="Y1614" s="6"/>
      <c r="Z1614" s="6"/>
    </row>
    <row r="1615" spans="1:26" x14ac:dyDescent="0.25">
      <c r="A1615" s="6"/>
      <c r="B1615" s="6"/>
      <c r="C1615" s="6"/>
      <c r="D1615" s="6"/>
      <c r="E1615" s="6"/>
      <c r="F1615" s="6"/>
      <c r="G1615" s="6"/>
      <c r="H1615" s="6"/>
      <c r="I1615" s="6"/>
      <c r="J1615" s="6"/>
      <c r="K1615" s="6"/>
      <c r="L1615" s="6"/>
      <c r="M1615" s="6"/>
      <c r="N1615" s="6"/>
      <c r="O1615" s="6"/>
      <c r="P1615" s="6"/>
      <c r="Q1615" s="6"/>
      <c r="R1615" s="6"/>
      <c r="S1615" s="6"/>
      <c r="T1615" s="6"/>
      <c r="U1615" s="6"/>
      <c r="V1615" s="6"/>
      <c r="W1615" s="6"/>
      <c r="X1615" s="6"/>
      <c r="Y1615" s="6"/>
      <c r="Z1615" s="6"/>
    </row>
    <row r="1616" spans="1:26" x14ac:dyDescent="0.25">
      <c r="A1616" s="6"/>
      <c r="B1616" s="6"/>
      <c r="C1616" s="6"/>
      <c r="D1616" s="6"/>
      <c r="E1616" s="6"/>
      <c r="F1616" s="6"/>
      <c r="G1616" s="6"/>
      <c r="H1616" s="6"/>
      <c r="I1616" s="6"/>
      <c r="J1616" s="6"/>
      <c r="K1616" s="6"/>
      <c r="L1616" s="6"/>
      <c r="M1616" s="6"/>
      <c r="N1616" s="6"/>
      <c r="O1616" s="6"/>
      <c r="P1616" s="6"/>
      <c r="Q1616" s="6"/>
      <c r="R1616" s="6"/>
      <c r="S1616" s="6"/>
      <c r="T1616" s="6"/>
      <c r="U1616" s="6"/>
      <c r="V1616" s="6"/>
      <c r="W1616" s="6"/>
      <c r="X1616" s="6"/>
      <c r="Y1616" s="6"/>
      <c r="Z1616" s="6"/>
    </row>
    <row r="1617" spans="1:26" x14ac:dyDescent="0.25">
      <c r="A1617" s="6"/>
      <c r="B1617" s="6"/>
      <c r="C1617" s="6"/>
      <c r="D1617" s="6"/>
      <c r="E1617" s="6"/>
      <c r="F1617" s="6"/>
      <c r="G1617" s="6"/>
      <c r="H1617" s="6"/>
      <c r="I1617" s="6"/>
      <c r="J1617" s="6"/>
      <c r="K1617" s="6"/>
      <c r="L1617" s="6"/>
      <c r="M1617" s="6"/>
      <c r="N1617" s="6"/>
      <c r="O1617" s="6"/>
      <c r="P1617" s="6"/>
      <c r="Q1617" s="6"/>
      <c r="R1617" s="6"/>
      <c r="S1617" s="6"/>
      <c r="T1617" s="6"/>
      <c r="U1617" s="6"/>
      <c r="V1617" s="6"/>
      <c r="W1617" s="6"/>
      <c r="X1617" s="6"/>
      <c r="Y1617" s="6"/>
      <c r="Z1617" s="6"/>
    </row>
    <row r="1618" spans="1:26" x14ac:dyDescent="0.25">
      <c r="A1618" s="6"/>
      <c r="B1618" s="6"/>
      <c r="C1618" s="6"/>
      <c r="D1618" s="6"/>
      <c r="E1618" s="6"/>
      <c r="F1618" s="6"/>
      <c r="G1618" s="6"/>
      <c r="H1618" s="6"/>
      <c r="I1618" s="6"/>
      <c r="J1618" s="6"/>
      <c r="K1618" s="6"/>
      <c r="L1618" s="6"/>
      <c r="M1618" s="6"/>
      <c r="N1618" s="6"/>
      <c r="O1618" s="6"/>
      <c r="P1618" s="6"/>
      <c r="Q1618" s="6"/>
      <c r="R1618" s="6"/>
      <c r="S1618" s="6"/>
      <c r="T1618" s="6"/>
      <c r="U1618" s="6"/>
      <c r="V1618" s="6"/>
      <c r="W1618" s="6"/>
      <c r="X1618" s="6"/>
      <c r="Y1618" s="6"/>
      <c r="Z1618" s="6"/>
    </row>
    <row r="1619" spans="1:26" x14ac:dyDescent="0.25">
      <c r="A1619" s="6"/>
      <c r="B1619" s="6"/>
      <c r="C1619" s="6"/>
      <c r="D1619" s="6"/>
      <c r="E1619" s="6"/>
      <c r="F1619" s="6"/>
      <c r="G1619" s="6"/>
      <c r="H1619" s="6"/>
      <c r="I1619" s="6"/>
      <c r="J1619" s="6"/>
      <c r="K1619" s="6"/>
      <c r="L1619" s="6"/>
      <c r="M1619" s="6"/>
      <c r="N1619" s="6"/>
      <c r="O1619" s="6"/>
      <c r="P1619" s="6"/>
      <c r="Q1619" s="6"/>
      <c r="R1619" s="6"/>
      <c r="S1619" s="6"/>
      <c r="T1619" s="6"/>
      <c r="U1619" s="6"/>
      <c r="V1619" s="6"/>
      <c r="W1619" s="6"/>
      <c r="X1619" s="6"/>
      <c r="Y1619" s="6"/>
      <c r="Z1619" s="6"/>
    </row>
    <row r="1620" spans="1:26" x14ac:dyDescent="0.25">
      <c r="A1620" s="6"/>
      <c r="B1620" s="6"/>
      <c r="C1620" s="6"/>
      <c r="D1620" s="6"/>
      <c r="E1620" s="6"/>
      <c r="F1620" s="6"/>
      <c r="G1620" s="6"/>
      <c r="H1620" s="6"/>
      <c r="I1620" s="6"/>
      <c r="J1620" s="6"/>
      <c r="K1620" s="6"/>
      <c r="L1620" s="6"/>
      <c r="M1620" s="6"/>
      <c r="N1620" s="6"/>
      <c r="O1620" s="6"/>
      <c r="P1620" s="6"/>
      <c r="Q1620" s="6"/>
      <c r="R1620" s="6"/>
      <c r="S1620" s="6"/>
      <c r="T1620" s="6"/>
      <c r="U1620" s="6"/>
      <c r="V1620" s="6"/>
      <c r="W1620" s="6"/>
      <c r="X1620" s="6"/>
      <c r="Y1620" s="6"/>
      <c r="Z1620" s="6"/>
    </row>
    <row r="1621" spans="1:26" x14ac:dyDescent="0.25">
      <c r="A1621" s="6"/>
      <c r="B1621" s="6"/>
      <c r="C1621" s="6"/>
      <c r="D1621" s="6"/>
      <c r="E1621" s="6"/>
      <c r="F1621" s="6"/>
      <c r="G1621" s="6"/>
      <c r="H1621" s="6"/>
      <c r="I1621" s="6"/>
      <c r="J1621" s="6"/>
      <c r="K1621" s="6"/>
      <c r="L1621" s="6"/>
      <c r="M1621" s="6"/>
      <c r="N1621" s="6"/>
      <c r="O1621" s="6"/>
      <c r="P1621" s="6"/>
      <c r="Q1621" s="6"/>
      <c r="R1621" s="6"/>
      <c r="S1621" s="6"/>
      <c r="T1621" s="6"/>
      <c r="U1621" s="6"/>
      <c r="V1621" s="6"/>
      <c r="W1621" s="6"/>
      <c r="X1621" s="6"/>
      <c r="Y1621" s="6"/>
      <c r="Z1621" s="6"/>
    </row>
    <row r="1622" spans="1:26" x14ac:dyDescent="0.25">
      <c r="A1622" s="6"/>
      <c r="B1622" s="6"/>
      <c r="C1622" s="6"/>
      <c r="D1622" s="6"/>
      <c r="E1622" s="6"/>
      <c r="F1622" s="6"/>
      <c r="G1622" s="6"/>
      <c r="H1622" s="6"/>
      <c r="I1622" s="6"/>
      <c r="J1622" s="6"/>
      <c r="K1622" s="6"/>
      <c r="L1622" s="6"/>
      <c r="M1622" s="6"/>
      <c r="N1622" s="6"/>
      <c r="O1622" s="6"/>
      <c r="P1622" s="6"/>
      <c r="Q1622" s="6"/>
      <c r="R1622" s="6"/>
      <c r="S1622" s="6"/>
      <c r="T1622" s="6"/>
      <c r="U1622" s="6"/>
      <c r="V1622" s="6"/>
      <c r="W1622" s="6"/>
      <c r="X1622" s="6"/>
      <c r="Y1622" s="6"/>
      <c r="Z1622" s="6"/>
    </row>
    <row r="1623" spans="1:26" x14ac:dyDescent="0.25">
      <c r="A1623" s="6"/>
      <c r="B1623" s="6"/>
      <c r="C1623" s="6"/>
      <c r="D1623" s="6"/>
      <c r="E1623" s="6"/>
      <c r="F1623" s="6"/>
      <c r="G1623" s="6"/>
      <c r="H1623" s="6"/>
      <c r="I1623" s="6"/>
      <c r="J1623" s="6"/>
      <c r="K1623" s="6"/>
      <c r="L1623" s="6"/>
      <c r="M1623" s="6"/>
      <c r="N1623" s="6"/>
      <c r="O1623" s="6"/>
      <c r="P1623" s="6"/>
      <c r="Q1623" s="6"/>
      <c r="R1623" s="6"/>
      <c r="S1623" s="6"/>
      <c r="T1623" s="6"/>
      <c r="U1623" s="6"/>
      <c r="V1623" s="6"/>
      <c r="W1623" s="6"/>
      <c r="X1623" s="6"/>
      <c r="Y1623" s="6"/>
      <c r="Z1623" s="6"/>
    </row>
    <row r="1624" spans="1:26" x14ac:dyDescent="0.25">
      <c r="A1624" s="6"/>
      <c r="B1624" s="6"/>
      <c r="C1624" s="6"/>
      <c r="D1624" s="6"/>
      <c r="E1624" s="6"/>
      <c r="F1624" s="6"/>
      <c r="G1624" s="6"/>
      <c r="H1624" s="6"/>
      <c r="I1624" s="6"/>
      <c r="J1624" s="6"/>
      <c r="K1624" s="6"/>
      <c r="L1624" s="6"/>
      <c r="M1624" s="6"/>
      <c r="N1624" s="6"/>
      <c r="O1624" s="6"/>
      <c r="P1624" s="6"/>
      <c r="Q1624" s="6"/>
      <c r="R1624" s="6"/>
      <c r="S1624" s="6"/>
      <c r="T1624" s="6"/>
      <c r="U1624" s="6"/>
      <c r="V1624" s="6"/>
      <c r="W1624" s="6"/>
      <c r="X1624" s="6"/>
      <c r="Y1624" s="6"/>
      <c r="Z1624" s="6"/>
    </row>
    <row r="1625" spans="1:26" x14ac:dyDescent="0.25">
      <c r="A1625" s="6"/>
      <c r="B1625" s="6"/>
      <c r="C1625" s="6"/>
      <c r="D1625" s="6"/>
      <c r="E1625" s="6"/>
      <c r="F1625" s="6"/>
      <c r="G1625" s="6"/>
      <c r="H1625" s="6"/>
      <c r="I1625" s="6"/>
      <c r="J1625" s="6"/>
      <c r="K1625" s="6"/>
      <c r="L1625" s="6"/>
      <c r="M1625" s="6"/>
      <c r="N1625" s="6"/>
      <c r="O1625" s="6"/>
      <c r="P1625" s="6"/>
      <c r="Q1625" s="6"/>
      <c r="R1625" s="6"/>
      <c r="S1625" s="6"/>
      <c r="T1625" s="6"/>
      <c r="U1625" s="6"/>
      <c r="V1625" s="6"/>
      <c r="W1625" s="6"/>
      <c r="X1625" s="6"/>
      <c r="Y1625" s="6"/>
      <c r="Z1625" s="6"/>
    </row>
    <row r="1626" spans="1:26" x14ac:dyDescent="0.25">
      <c r="A1626" s="6"/>
      <c r="B1626" s="6"/>
      <c r="C1626" s="6"/>
      <c r="D1626" s="6"/>
      <c r="E1626" s="6"/>
      <c r="F1626" s="6"/>
      <c r="G1626" s="6"/>
      <c r="H1626" s="6"/>
      <c r="I1626" s="6"/>
      <c r="J1626" s="6"/>
      <c r="K1626" s="6"/>
      <c r="L1626" s="6"/>
      <c r="M1626" s="6"/>
      <c r="N1626" s="6"/>
      <c r="O1626" s="6"/>
      <c r="P1626" s="6"/>
      <c r="Q1626" s="6"/>
      <c r="R1626" s="6"/>
      <c r="S1626" s="6"/>
      <c r="T1626" s="6"/>
      <c r="U1626" s="6"/>
      <c r="V1626" s="6"/>
      <c r="W1626" s="6"/>
      <c r="X1626" s="6"/>
      <c r="Y1626" s="6"/>
      <c r="Z1626" s="6"/>
    </row>
    <row r="1627" spans="1:26" x14ac:dyDescent="0.25">
      <c r="A1627" s="6"/>
      <c r="B1627" s="6"/>
      <c r="C1627" s="6"/>
      <c r="D1627" s="6"/>
      <c r="E1627" s="6"/>
      <c r="F1627" s="6"/>
      <c r="G1627" s="6"/>
      <c r="H1627" s="6"/>
      <c r="I1627" s="6"/>
      <c r="J1627" s="6"/>
      <c r="K1627" s="6"/>
      <c r="L1627" s="6"/>
      <c r="M1627" s="6"/>
      <c r="N1627" s="6"/>
      <c r="O1627" s="6"/>
      <c r="P1627" s="6"/>
      <c r="Q1627" s="6"/>
      <c r="R1627" s="6"/>
      <c r="S1627" s="6"/>
      <c r="T1627" s="6"/>
      <c r="U1627" s="6"/>
      <c r="V1627" s="6"/>
      <c r="W1627" s="6"/>
      <c r="X1627" s="6"/>
      <c r="Y1627" s="6"/>
      <c r="Z1627" s="6"/>
    </row>
    <row r="1628" spans="1:26" x14ac:dyDescent="0.25">
      <c r="A1628" s="6"/>
      <c r="B1628" s="6"/>
      <c r="C1628" s="6"/>
      <c r="D1628" s="6"/>
      <c r="E1628" s="6"/>
      <c r="F1628" s="6"/>
      <c r="G1628" s="6"/>
      <c r="H1628" s="6"/>
      <c r="I1628" s="6"/>
      <c r="J1628" s="6"/>
      <c r="K1628" s="6"/>
      <c r="L1628" s="6"/>
      <c r="M1628" s="6"/>
      <c r="N1628" s="6"/>
      <c r="O1628" s="6"/>
      <c r="P1628" s="6"/>
      <c r="Q1628" s="6"/>
      <c r="R1628" s="6"/>
      <c r="S1628" s="6"/>
      <c r="T1628" s="6"/>
      <c r="U1628" s="6"/>
      <c r="V1628" s="6"/>
      <c r="W1628" s="6"/>
      <c r="X1628" s="6"/>
      <c r="Y1628" s="6"/>
      <c r="Z1628" s="6"/>
    </row>
    <row r="1629" spans="1:26" x14ac:dyDescent="0.25">
      <c r="A1629" s="6"/>
      <c r="B1629" s="6"/>
      <c r="C1629" s="6"/>
      <c r="D1629" s="6"/>
      <c r="E1629" s="6"/>
      <c r="F1629" s="6"/>
      <c r="G1629" s="6"/>
      <c r="H1629" s="6"/>
      <c r="I1629" s="6"/>
      <c r="J1629" s="6"/>
      <c r="K1629" s="6"/>
      <c r="L1629" s="6"/>
      <c r="M1629" s="6"/>
      <c r="N1629" s="6"/>
      <c r="O1629" s="6"/>
      <c r="P1629" s="6"/>
      <c r="Q1629" s="6"/>
      <c r="R1629" s="6"/>
      <c r="S1629" s="6"/>
      <c r="T1629" s="6"/>
      <c r="U1629" s="6"/>
      <c r="V1629" s="6"/>
      <c r="W1629" s="6"/>
      <c r="X1629" s="6"/>
      <c r="Y1629" s="6"/>
      <c r="Z1629" s="6"/>
    </row>
    <row r="1630" spans="1:26" x14ac:dyDescent="0.25">
      <c r="A1630" s="6"/>
      <c r="B1630" s="6"/>
      <c r="C1630" s="6"/>
      <c r="D1630" s="6"/>
      <c r="E1630" s="6"/>
      <c r="F1630" s="6"/>
      <c r="G1630" s="6"/>
      <c r="H1630" s="6"/>
      <c r="I1630" s="6"/>
      <c r="J1630" s="6"/>
      <c r="K1630" s="6"/>
      <c r="L1630" s="6"/>
      <c r="M1630" s="6"/>
      <c r="N1630" s="6"/>
      <c r="O1630" s="6"/>
      <c r="P1630" s="6"/>
      <c r="Q1630" s="6"/>
      <c r="R1630" s="6"/>
      <c r="S1630" s="6"/>
      <c r="T1630" s="6"/>
      <c r="U1630" s="6"/>
      <c r="V1630" s="6"/>
      <c r="W1630" s="6"/>
      <c r="X1630" s="6"/>
      <c r="Y1630" s="6"/>
      <c r="Z1630" s="6"/>
    </row>
    <row r="1631" spans="1:26" x14ac:dyDescent="0.25">
      <c r="A1631" s="6"/>
      <c r="B1631" s="6"/>
      <c r="C1631" s="6"/>
      <c r="D1631" s="6"/>
      <c r="E1631" s="6"/>
      <c r="F1631" s="6"/>
      <c r="G1631" s="6"/>
      <c r="H1631" s="6"/>
      <c r="I1631" s="6"/>
      <c r="J1631" s="6"/>
      <c r="K1631" s="6"/>
      <c r="L1631" s="6"/>
      <c r="M1631" s="6"/>
      <c r="N1631" s="6"/>
      <c r="O1631" s="6"/>
      <c r="P1631" s="6"/>
      <c r="Q1631" s="6"/>
      <c r="R1631" s="6"/>
      <c r="S1631" s="6"/>
      <c r="T1631" s="6"/>
      <c r="U1631" s="6"/>
      <c r="V1631" s="6"/>
      <c r="W1631" s="6"/>
      <c r="X1631" s="6"/>
      <c r="Y1631" s="6"/>
      <c r="Z1631" s="6"/>
    </row>
    <row r="1632" spans="1:26" x14ac:dyDescent="0.25">
      <c r="A1632" s="6"/>
      <c r="B1632" s="6"/>
      <c r="C1632" s="6"/>
      <c r="D1632" s="6"/>
      <c r="E1632" s="6"/>
      <c r="F1632" s="6"/>
      <c r="G1632" s="6"/>
      <c r="H1632" s="6"/>
      <c r="I1632" s="6"/>
      <c r="J1632" s="6"/>
      <c r="K1632" s="6"/>
      <c r="L1632" s="6"/>
      <c r="M1632" s="6"/>
      <c r="N1632" s="6"/>
      <c r="O1632" s="6"/>
      <c r="P1632" s="6"/>
      <c r="Q1632" s="6"/>
      <c r="R1632" s="6"/>
      <c r="S1632" s="6"/>
      <c r="T1632" s="6"/>
      <c r="U1632" s="6"/>
      <c r="V1632" s="6"/>
      <c r="W1632" s="6"/>
      <c r="X1632" s="6"/>
      <c r="Y1632" s="6"/>
      <c r="Z1632" s="6"/>
    </row>
    <row r="1633" spans="1:26" x14ac:dyDescent="0.25">
      <c r="A1633" s="6"/>
      <c r="B1633" s="6"/>
      <c r="C1633" s="6"/>
      <c r="D1633" s="6"/>
      <c r="E1633" s="6"/>
      <c r="F1633" s="6"/>
      <c r="G1633" s="6"/>
      <c r="H1633" s="6"/>
      <c r="I1633" s="6"/>
      <c r="J1633" s="6"/>
      <c r="K1633" s="6"/>
      <c r="L1633" s="6"/>
      <c r="M1633" s="6"/>
      <c r="N1633" s="6"/>
      <c r="O1633" s="6"/>
      <c r="P1633" s="6"/>
      <c r="Q1633" s="6"/>
      <c r="R1633" s="6"/>
      <c r="S1633" s="6"/>
      <c r="T1633" s="6"/>
      <c r="U1633" s="6"/>
      <c r="V1633" s="6"/>
      <c r="W1633" s="6"/>
      <c r="X1633" s="6"/>
      <c r="Y1633" s="6"/>
      <c r="Z1633" s="6"/>
    </row>
    <row r="1634" spans="1:26" x14ac:dyDescent="0.25">
      <c r="A1634" s="6"/>
      <c r="B1634" s="6"/>
      <c r="C1634" s="6"/>
      <c r="D1634" s="6"/>
      <c r="E1634" s="6"/>
      <c r="F1634" s="6"/>
      <c r="G1634" s="6"/>
      <c r="H1634" s="6"/>
      <c r="I1634" s="6"/>
      <c r="J1634" s="6"/>
      <c r="K1634" s="6"/>
      <c r="L1634" s="6"/>
      <c r="M1634" s="6"/>
      <c r="N1634" s="6"/>
      <c r="O1634" s="6"/>
      <c r="P1634" s="6"/>
      <c r="Q1634" s="6"/>
      <c r="R1634" s="6"/>
      <c r="S1634" s="6"/>
      <c r="T1634" s="6"/>
      <c r="U1634" s="6"/>
      <c r="V1634" s="6"/>
      <c r="W1634" s="6"/>
      <c r="X1634" s="6"/>
      <c r="Y1634" s="6"/>
      <c r="Z1634" s="6"/>
    </row>
    <row r="1635" spans="1:26" x14ac:dyDescent="0.25">
      <c r="A1635" s="6"/>
      <c r="B1635" s="6"/>
      <c r="C1635" s="6"/>
      <c r="D1635" s="6"/>
      <c r="E1635" s="6"/>
      <c r="F1635" s="6"/>
      <c r="G1635" s="6"/>
      <c r="H1635" s="6"/>
      <c r="I1635" s="6"/>
      <c r="J1635" s="6"/>
      <c r="K1635" s="6"/>
      <c r="L1635" s="6"/>
      <c r="M1635" s="6"/>
      <c r="N1635" s="6"/>
      <c r="O1635" s="6"/>
      <c r="P1635" s="6"/>
      <c r="Q1635" s="6"/>
      <c r="R1635" s="6"/>
      <c r="S1635" s="6"/>
      <c r="T1635" s="6"/>
      <c r="U1635" s="6"/>
      <c r="V1635" s="6"/>
      <c r="W1635" s="6"/>
      <c r="X1635" s="6"/>
      <c r="Y1635" s="6"/>
      <c r="Z1635" s="6"/>
    </row>
    <row r="1636" spans="1:26" x14ac:dyDescent="0.25">
      <c r="A1636" s="6"/>
      <c r="B1636" s="6"/>
      <c r="C1636" s="6"/>
      <c r="D1636" s="6"/>
      <c r="E1636" s="6"/>
      <c r="F1636" s="6"/>
      <c r="G1636" s="6"/>
      <c r="H1636" s="6"/>
      <c r="I1636" s="6"/>
      <c r="J1636" s="6"/>
      <c r="K1636" s="6"/>
      <c r="L1636" s="6"/>
      <c r="M1636" s="6"/>
      <c r="N1636" s="6"/>
      <c r="O1636" s="6"/>
      <c r="P1636" s="6"/>
      <c r="Q1636" s="6"/>
      <c r="R1636" s="6"/>
      <c r="S1636" s="6"/>
      <c r="T1636" s="6"/>
      <c r="U1636" s="6"/>
      <c r="V1636" s="6"/>
      <c r="W1636" s="6"/>
      <c r="X1636" s="6"/>
      <c r="Y1636" s="6"/>
      <c r="Z1636" s="6"/>
    </row>
    <row r="1637" spans="1:26" x14ac:dyDescent="0.25">
      <c r="A1637" s="6"/>
      <c r="B1637" s="6"/>
      <c r="C1637" s="6"/>
      <c r="D1637" s="6"/>
      <c r="E1637" s="6"/>
      <c r="F1637" s="6"/>
      <c r="G1637" s="6"/>
      <c r="H1637" s="6"/>
      <c r="I1637" s="6"/>
      <c r="J1637" s="6"/>
      <c r="K1637" s="6"/>
      <c r="L1637" s="6"/>
      <c r="M1637" s="6"/>
      <c r="N1637" s="6"/>
      <c r="O1637" s="6"/>
      <c r="P1637" s="6"/>
      <c r="Q1637" s="6"/>
      <c r="R1637" s="6"/>
      <c r="S1637" s="6"/>
      <c r="T1637" s="6"/>
      <c r="U1637" s="6"/>
      <c r="V1637" s="6"/>
      <c r="W1637" s="6"/>
      <c r="X1637" s="6"/>
      <c r="Y1637" s="6"/>
      <c r="Z1637" s="6"/>
    </row>
    <row r="1638" spans="1:26" x14ac:dyDescent="0.25">
      <c r="A1638" s="6"/>
      <c r="B1638" s="6"/>
      <c r="C1638" s="6"/>
      <c r="D1638" s="6"/>
      <c r="E1638" s="6"/>
      <c r="F1638" s="6"/>
      <c r="G1638" s="6"/>
      <c r="H1638" s="6"/>
      <c r="I1638" s="6"/>
      <c r="J1638" s="6"/>
      <c r="K1638" s="6"/>
      <c r="L1638" s="6"/>
      <c r="M1638" s="6"/>
      <c r="N1638" s="6"/>
      <c r="O1638" s="6"/>
      <c r="P1638" s="6"/>
      <c r="Q1638" s="6"/>
      <c r="R1638" s="6"/>
      <c r="S1638" s="6"/>
      <c r="T1638" s="6"/>
      <c r="U1638" s="6"/>
      <c r="V1638" s="6"/>
      <c r="W1638" s="6"/>
      <c r="X1638" s="6"/>
      <c r="Y1638" s="6"/>
      <c r="Z1638" s="6"/>
    </row>
    <row r="1639" spans="1:26" x14ac:dyDescent="0.25">
      <c r="A1639" s="6"/>
      <c r="B1639" s="6"/>
      <c r="C1639" s="6"/>
      <c r="D1639" s="6"/>
      <c r="E1639" s="6"/>
      <c r="F1639" s="6"/>
      <c r="G1639" s="6"/>
      <c r="H1639" s="6"/>
      <c r="I1639" s="6"/>
      <c r="J1639" s="6"/>
      <c r="K1639" s="6"/>
      <c r="L1639" s="6"/>
      <c r="M1639" s="6"/>
      <c r="N1639" s="6"/>
      <c r="O1639" s="6"/>
      <c r="P1639" s="6"/>
      <c r="Q1639" s="6"/>
      <c r="R1639" s="6"/>
      <c r="S1639" s="6"/>
      <c r="T1639" s="6"/>
      <c r="U1639" s="6"/>
      <c r="V1639" s="6"/>
      <c r="W1639" s="6"/>
      <c r="X1639" s="6"/>
      <c r="Y1639" s="6"/>
      <c r="Z1639" s="6"/>
    </row>
    <row r="1640" spans="1:26" x14ac:dyDescent="0.25">
      <c r="A1640" s="6"/>
      <c r="B1640" s="6"/>
      <c r="C1640" s="6"/>
      <c r="D1640" s="6"/>
      <c r="E1640" s="6"/>
      <c r="F1640" s="6"/>
      <c r="G1640" s="6"/>
      <c r="H1640" s="6"/>
      <c r="I1640" s="6"/>
      <c r="J1640" s="6"/>
      <c r="K1640" s="6"/>
      <c r="L1640" s="6"/>
      <c r="M1640" s="6"/>
      <c r="N1640" s="6"/>
      <c r="O1640" s="6"/>
      <c r="P1640" s="6"/>
      <c r="Q1640" s="6"/>
      <c r="R1640" s="6"/>
      <c r="S1640" s="6"/>
      <c r="T1640" s="6"/>
      <c r="U1640" s="6"/>
      <c r="V1640" s="6"/>
      <c r="W1640" s="6"/>
      <c r="X1640" s="6"/>
      <c r="Y1640" s="6"/>
      <c r="Z1640" s="6"/>
    </row>
    <row r="1641" spans="1:26" x14ac:dyDescent="0.25">
      <c r="A1641" s="6"/>
      <c r="B1641" s="6"/>
      <c r="C1641" s="6"/>
      <c r="D1641" s="6"/>
      <c r="E1641" s="6"/>
      <c r="F1641" s="6"/>
      <c r="G1641" s="6"/>
      <c r="H1641" s="6"/>
      <c r="I1641" s="6"/>
      <c r="J1641" s="6"/>
      <c r="K1641" s="6"/>
      <c r="L1641" s="6"/>
      <c r="M1641" s="6"/>
      <c r="N1641" s="6"/>
      <c r="O1641" s="6"/>
      <c r="P1641" s="6"/>
      <c r="Q1641" s="6"/>
      <c r="R1641" s="6"/>
      <c r="S1641" s="6"/>
      <c r="T1641" s="6"/>
      <c r="U1641" s="6"/>
      <c r="V1641" s="6"/>
      <c r="W1641" s="6"/>
      <c r="X1641" s="6"/>
      <c r="Y1641" s="6"/>
      <c r="Z1641" s="6"/>
    </row>
    <row r="1642" spans="1:26" x14ac:dyDescent="0.25">
      <c r="A1642" s="6"/>
      <c r="B1642" s="6"/>
      <c r="C1642" s="6"/>
      <c r="D1642" s="6"/>
      <c r="E1642" s="6"/>
      <c r="F1642" s="6"/>
      <c r="G1642" s="6"/>
      <c r="H1642" s="6"/>
      <c r="I1642" s="6"/>
      <c r="J1642" s="6"/>
      <c r="K1642" s="6"/>
      <c r="L1642" s="6"/>
      <c r="M1642" s="6"/>
      <c r="N1642" s="6"/>
      <c r="O1642" s="6"/>
      <c r="P1642" s="6"/>
      <c r="Q1642" s="6"/>
      <c r="R1642" s="6"/>
      <c r="S1642" s="6"/>
      <c r="T1642" s="6"/>
      <c r="U1642" s="6"/>
      <c r="V1642" s="6"/>
      <c r="W1642" s="6"/>
      <c r="X1642" s="6"/>
      <c r="Y1642" s="6"/>
      <c r="Z1642" s="6"/>
    </row>
    <row r="1643" spans="1:26" x14ac:dyDescent="0.25">
      <c r="A1643" s="6"/>
      <c r="B1643" s="6"/>
      <c r="C1643" s="6"/>
      <c r="D1643" s="6"/>
      <c r="E1643" s="6"/>
      <c r="F1643" s="6"/>
      <c r="G1643" s="6"/>
      <c r="H1643" s="6"/>
      <c r="I1643" s="6"/>
      <c r="J1643" s="6"/>
      <c r="K1643" s="6"/>
      <c r="L1643" s="6"/>
      <c r="M1643" s="6"/>
      <c r="N1643" s="6"/>
      <c r="O1643" s="6"/>
      <c r="P1643" s="6"/>
      <c r="Q1643" s="6"/>
      <c r="R1643" s="6"/>
      <c r="S1643" s="6"/>
      <c r="T1643" s="6"/>
      <c r="U1643" s="6"/>
      <c r="V1643" s="6"/>
      <c r="W1643" s="6"/>
      <c r="X1643" s="6"/>
      <c r="Y1643" s="6"/>
      <c r="Z1643" s="6"/>
    </row>
    <row r="1644" spans="1:26" x14ac:dyDescent="0.25">
      <c r="A1644" s="6"/>
      <c r="B1644" s="6"/>
      <c r="C1644" s="6"/>
      <c r="D1644" s="6"/>
      <c r="E1644" s="6"/>
      <c r="F1644" s="6"/>
      <c r="G1644" s="6"/>
      <c r="H1644" s="6"/>
      <c r="I1644" s="6"/>
      <c r="J1644" s="6"/>
      <c r="K1644" s="6"/>
      <c r="L1644" s="6"/>
      <c r="M1644" s="6"/>
      <c r="N1644" s="6"/>
      <c r="O1644" s="6"/>
      <c r="P1644" s="6"/>
      <c r="Q1644" s="6"/>
      <c r="R1644" s="6"/>
      <c r="S1644" s="6"/>
      <c r="T1644" s="6"/>
      <c r="U1644" s="6"/>
      <c r="V1644" s="6"/>
      <c r="W1644" s="6"/>
      <c r="X1644" s="6"/>
      <c r="Y1644" s="6"/>
      <c r="Z1644" s="6"/>
    </row>
  </sheetData>
  <autoFilter ref="Z1:Z499" xr:uid="{00000000-0009-0000-0000-000001000000}">
    <filterColumn colId="0">
      <filters blank="1"/>
    </filterColumn>
  </autoFilter>
  <mergeCells count="69">
    <mergeCell ref="B13:R13"/>
    <mergeCell ref="B37:R37"/>
    <mergeCell ref="B49:R49"/>
    <mergeCell ref="B59:R59"/>
    <mergeCell ref="B115:R115"/>
    <mergeCell ref="C111:E111"/>
    <mergeCell ref="C99:E99"/>
    <mergeCell ref="C101:E101"/>
    <mergeCell ref="C103:E103"/>
    <mergeCell ref="C107:E107"/>
    <mergeCell ref="F95:P95"/>
    <mergeCell ref="Q21:Q23"/>
    <mergeCell ref="R21:R23"/>
    <mergeCell ref="R25:R27"/>
    <mergeCell ref="Q25:Q27"/>
    <mergeCell ref="Q71:Q73"/>
    <mergeCell ref="B499:R499"/>
    <mergeCell ref="B524:R524"/>
    <mergeCell ref="B452:D452"/>
    <mergeCell ref="B454:D454"/>
    <mergeCell ref="Q480:Q484"/>
    <mergeCell ref="R480:R484"/>
    <mergeCell ref="Q77:Q79"/>
    <mergeCell ref="R77:R79"/>
    <mergeCell ref="B212:R212"/>
    <mergeCell ref="B471:R471"/>
    <mergeCell ref="B490:R490"/>
    <mergeCell ref="B400:R400"/>
    <mergeCell ref="B432:R432"/>
    <mergeCell ref="B438:R438"/>
    <mergeCell ref="B317:R317"/>
    <mergeCell ref="B325:R325"/>
    <mergeCell ref="B365:R365"/>
    <mergeCell ref="R175:R179"/>
    <mergeCell ref="Q175:Q179"/>
    <mergeCell ref="R181:R185"/>
    <mergeCell ref="Q181:Q185"/>
    <mergeCell ref="Q83:Q85"/>
    <mergeCell ref="R83:R85"/>
    <mergeCell ref="B173:R173"/>
    <mergeCell ref="R157:R163"/>
    <mergeCell ref="R165:R171"/>
    <mergeCell ref="Q124:Q127"/>
    <mergeCell ref="Q129:Q132"/>
    <mergeCell ref="C109:E109"/>
    <mergeCell ref="B147:R147"/>
    <mergeCell ref="R71:R73"/>
    <mergeCell ref="Q494:Q496"/>
    <mergeCell ref="R494:R496"/>
    <mergeCell ref="V149:V155"/>
    <mergeCell ref="G209:R210"/>
    <mergeCell ref="T149:T155"/>
    <mergeCell ref="T157:T163"/>
    <mergeCell ref="T165:T171"/>
    <mergeCell ref="Q199:Q201"/>
    <mergeCell ref="Q203:Q207"/>
    <mergeCell ref="R199:R201"/>
    <mergeCell ref="R203:R207"/>
    <mergeCell ref="Q149:Q155"/>
    <mergeCell ref="Q157:Q163"/>
    <mergeCell ref="Q165:Q171"/>
    <mergeCell ref="R149:R155"/>
    <mergeCell ref="Q191:Q195"/>
    <mergeCell ref="Q233:Q235"/>
    <mergeCell ref="R233:R235"/>
    <mergeCell ref="Q305:Q311"/>
    <mergeCell ref="R305:R311"/>
    <mergeCell ref="B229:R229"/>
    <mergeCell ref="B197:R197"/>
  </mergeCells>
  <conditionalFormatting sqref="B441:K443 P440:R469 B451:K455 B444:B450 D444:K450 B440:C440 E440:K440 B459:K459 B456:C458 E456:K458 B463:K467 B460:C462 E460:K462 B469:K469 B468:C468 E468:K468">
    <cfRule type="expression" dxfId="128" priority="15">
      <formula>IF(TIA="H",0,1)</formula>
    </cfRule>
  </conditionalFormatting>
  <pageMargins left="0.7" right="0.7" top="0.75" bottom="0.75" header="0.3" footer="0.3"/>
  <pageSetup scale="50" orientation="portrait" r:id="rId1"/>
  <rowBreaks count="4" manualBreakCount="4">
    <brk id="76" max="16383" man="1"/>
    <brk id="195" max="16383" man="1"/>
    <brk id="262" max="16383" man="1"/>
    <brk id="310" min="1" max="17" man="1"/>
  </rowBreaks>
  <colBreaks count="1" manualBreakCount="1">
    <brk id="18" max="1048575" man="1"/>
  </colBreaks>
  <legacyDrawing r:id="rId2"/>
  <extLst>
    <ext xmlns:x14="http://schemas.microsoft.com/office/spreadsheetml/2009/9/main" uri="{78C0D931-6437-407d-A8EE-F0AAD7539E65}">
      <x14:conditionalFormattings>
        <x14:conditionalFormatting xmlns:xm="http://schemas.microsoft.com/office/excel/2006/main">
          <x14:cfRule type="expression" priority="17" id="{4E02AD69-ED0B-4B11-AF9A-22EB4569DA81}">
            <xm:f>IF(Input!$D$10="H",0,1)</xm:f>
            <x14:dxf>
              <font>
                <color theme="0"/>
              </font>
              <fill>
                <patternFill patternType="none">
                  <bgColor auto="1"/>
                </patternFill>
              </fill>
              <border>
                <left/>
                <right/>
                <top/>
                <bottom/>
                <vertical/>
                <horizontal/>
              </border>
            </x14:dxf>
          </x14:cfRule>
          <xm:sqref>B370:K370 B369:C369 E369:K369 B372:K372 B371:C371 E371:K371 B374:K374 B373:C373 E373:K373 B376:K376 B375:C375 E375:K375 B378:K380 C377:K377 B382:K382 C381:K381 C383:K398 B401:C403 B437:C437 E437:K437 B366:O366 B368:O368 C367:O367 Q367 O406:Q406 O403:R405 O402:P402 B399:C399 E399:K399 O369:R399 O407:R431 O401:R401 E401:K403 O433:R437</xm:sqref>
        </x14:conditionalFormatting>
        <x14:conditionalFormatting xmlns:xm="http://schemas.microsoft.com/office/excel/2006/main">
          <x14:cfRule type="expression" priority="16" id="{C2B4EB37-A6CF-4674-A175-B8D6B93045F7}">
            <xm:f>IF(Input!$D$9="Self-Support",0,1)</xm:f>
            <x14:dxf>
              <font>
                <color theme="0"/>
              </font>
              <fill>
                <patternFill patternType="none">
                  <bgColor auto="1"/>
                </patternFill>
              </fill>
              <border>
                <left/>
                <right/>
                <top/>
                <bottom/>
              </border>
            </x14:dxf>
          </x14:cfRule>
          <xm:sqref>B441:K443 P440:R469 B451:K455 B444:B450 D444:K450 B440:C440 E440:K440 B459:K459 B456:C458 E456:K458 B463:K467 B460:C462 E460:K462 B469:K469 B468:C468 E468:K468</xm:sqref>
        </x14:conditionalFormatting>
        <x14:conditionalFormatting xmlns:xm="http://schemas.microsoft.com/office/excel/2006/main">
          <x14:cfRule type="expression" priority="14" id="{924C7E15-494E-4603-A918-DFAC846A4FF3}">
            <xm:f>IF(AND(TIA="H",Input!$D$9="Self-Support"),0,1)</xm:f>
            <x14:dxf>
              <font>
                <color theme="0"/>
              </font>
              <fill>
                <patternFill patternType="none">
                  <bgColor auto="1"/>
                </patternFill>
              </fill>
              <border>
                <left/>
                <right/>
                <top/>
                <bottom/>
                <vertical/>
                <horizontal/>
              </border>
            </x14:dxf>
          </x14:cfRule>
          <xm:sqref>C473:C474 E473:R474</xm:sqref>
        </x14:conditionalFormatting>
        <x14:conditionalFormatting xmlns:xm="http://schemas.microsoft.com/office/excel/2006/main">
          <x14:cfRule type="expression" priority="13" id="{0533238C-F193-4C87-8881-C61186DA4FBF}">
            <xm:f>IF(Input!$D$10="H",0,1)</xm:f>
            <x14:dxf>
              <font>
                <color theme="0"/>
              </font>
              <fill>
                <patternFill patternType="none">
                  <bgColor auto="1"/>
                </patternFill>
              </fill>
              <border>
                <left/>
                <right/>
                <top/>
                <bottom/>
                <vertical/>
                <horizontal/>
              </border>
            </x14:dxf>
          </x14:cfRule>
          <xm:sqref>R473:R474</xm:sqref>
        </x14:conditionalFormatting>
        <x14:conditionalFormatting xmlns:xm="http://schemas.microsoft.com/office/excel/2006/main">
          <x14:cfRule type="expression" priority="12" id="{4AE2C3B1-B563-4A94-A5FE-846D3B8507F0}">
            <xm:f>IF(Input!$D$10="H",0,1)</xm:f>
            <x14:dxf>
              <font>
                <color theme="0"/>
              </font>
              <fill>
                <patternFill patternType="none">
                  <bgColor auto="1"/>
                </patternFill>
              </fill>
              <border>
                <left/>
                <right/>
                <top/>
                <bottom/>
                <vertical/>
                <horizontal/>
              </border>
            </x14:dxf>
          </x14:cfRule>
          <xm:sqref>B405:K405 B404:C404 E404:K404 B407:K407 B406:C406 E406:K406 B409:K409 B408:C408 E408:K408 B411:K413 C410:K410 B415:K415 C414:K414 B435:K435 B436:C436 E436:K436 C416:K431 C433:K434</xm:sqref>
        </x14:conditionalFormatting>
        <x14:conditionalFormatting xmlns:xm="http://schemas.microsoft.com/office/excel/2006/main">
          <x14:cfRule type="expression" priority="9" id="{42D96CF6-8EE1-4378-A4B2-CC4348C383A0}">
            <xm:f>IF(Input!$D$10="H",0,1)</xm:f>
            <x14:dxf>
              <font>
                <color theme="0"/>
              </font>
              <fill>
                <patternFill patternType="none">
                  <bgColor auto="1"/>
                </patternFill>
              </fill>
              <border>
                <left/>
                <right/>
                <top/>
                <bottom/>
                <vertical/>
                <horizontal/>
              </border>
            </x14:dxf>
          </x14:cfRule>
          <xm:sqref>U367</xm:sqref>
        </x14:conditionalFormatting>
        <x14:conditionalFormatting xmlns:xm="http://schemas.microsoft.com/office/excel/2006/main">
          <x14:cfRule type="expression" priority="8" id="{702353B8-B4C8-4194-82F8-BCC41BB21B58}">
            <xm:f>IF(Input!$D$10="H",0,1)</xm:f>
            <x14:dxf>
              <font>
                <color theme="0"/>
              </font>
              <fill>
                <patternFill patternType="none">
                  <bgColor auto="1"/>
                </patternFill>
              </fill>
              <border>
                <left/>
                <right/>
                <top/>
                <bottom/>
                <vertical/>
                <horizontal/>
              </border>
            </x14:dxf>
          </x14:cfRule>
          <xm:sqref>U369:V392 U394:V398 V393</xm:sqref>
        </x14:conditionalFormatting>
        <x14:conditionalFormatting xmlns:xm="http://schemas.microsoft.com/office/excel/2006/main">
          <x14:cfRule type="expression" priority="7" id="{FED5213C-F763-4D9C-B1DC-7B3700E2BA71}">
            <xm:f>IF(Input!$D$10="H",0,1)</xm:f>
            <x14:dxf>
              <font>
                <color theme="0"/>
              </font>
              <fill>
                <patternFill patternType="none">
                  <bgColor auto="1"/>
                </patternFill>
              </fill>
              <border>
                <left/>
                <right/>
                <top/>
                <bottom/>
                <vertical/>
                <horizontal/>
              </border>
            </x14:dxf>
          </x14:cfRule>
          <xm:sqref>T369:T398</xm:sqref>
        </x14:conditionalFormatting>
        <x14:conditionalFormatting xmlns:xm="http://schemas.microsoft.com/office/excel/2006/main">
          <x14:cfRule type="expression" priority="5" id="{D0A24594-6109-4EE6-A72E-D02E618F5F43}">
            <xm:f>IF(Input!$D$10="H",0,1)</xm:f>
            <x14:dxf>
              <font>
                <color theme="0"/>
              </font>
              <fill>
                <patternFill patternType="none">
                  <bgColor auto="1"/>
                </patternFill>
              </fill>
              <border>
                <left/>
                <right/>
                <top/>
                <bottom/>
                <vertical/>
                <horizontal/>
              </border>
            </x14:dxf>
          </x14:cfRule>
          <xm:sqref>U393</xm:sqref>
        </x14:conditionalFormatting>
        <x14:conditionalFormatting xmlns:xm="http://schemas.microsoft.com/office/excel/2006/main">
          <x14:cfRule type="expression" priority="2" id="{BE13550D-F7C7-4452-A7B8-BD9BD588C03E}">
            <xm:f>IF(Input!$D$10="H",0,1)</xm:f>
            <x14:dxf>
              <font>
                <color theme="0"/>
              </font>
              <fill>
                <patternFill patternType="none">
                  <bgColor auto="1"/>
                </patternFill>
              </fill>
              <border>
                <left/>
                <right/>
                <top/>
                <bottom/>
                <vertical/>
                <horizontal/>
              </border>
            </x14:dxf>
          </x14:cfRule>
          <xm:sqref>T406:U406 T407:V433 T404:V405 T435:V436</xm:sqref>
        </x14:conditionalFormatting>
        <x14:conditionalFormatting xmlns:xm="http://schemas.microsoft.com/office/excel/2006/main">
          <x14:cfRule type="expression" priority="4" id="{6B3AC714-DB08-4B7C-ABA1-E8B8445776BE}">
            <xm:f>IF(Input!$D$10="H",0,1)</xm:f>
            <x14:dxf>
              <font>
                <color theme="0"/>
              </font>
              <fill>
                <patternFill patternType="none">
                  <bgColor auto="1"/>
                </patternFill>
              </fill>
              <border>
                <left/>
                <right/>
                <top/>
                <bottom/>
                <vertical/>
                <horizontal/>
              </border>
            </x14:dxf>
          </x14:cfRule>
          <xm:sqref>Q402</xm:sqref>
        </x14:conditionalFormatting>
        <x14:conditionalFormatting xmlns:xm="http://schemas.microsoft.com/office/excel/2006/main">
          <x14:cfRule type="expression" priority="3" id="{06A1DA1E-0CD8-4EF4-BFFD-2CD35D9E4DF2}">
            <xm:f>IF(Input!$D$10="H",0,1)</xm:f>
            <x14:dxf>
              <font>
                <color theme="0"/>
              </font>
              <fill>
                <patternFill patternType="none">
                  <bgColor auto="1"/>
                </patternFill>
              </fill>
              <border>
                <left/>
                <right/>
                <top/>
                <bottom/>
                <vertical/>
                <horizontal/>
              </border>
            </x14:dxf>
          </x14:cfRule>
          <xm:sqref>U402</xm:sqref>
        </x14:conditionalFormatting>
        <x14:conditionalFormatting xmlns:xm="http://schemas.microsoft.com/office/excel/2006/main">
          <x14:cfRule type="expression" priority="1" id="{C94F4069-43BD-436B-B14E-29864F2E1B48}">
            <xm:f>IF(Input!$D$10="H",0,1)</xm:f>
            <x14:dxf>
              <font>
                <color theme="0"/>
              </font>
              <fill>
                <patternFill patternType="none">
                  <bgColor auto="1"/>
                </patternFill>
              </fill>
              <border>
                <left/>
                <right/>
                <top/>
                <bottom/>
                <vertical/>
                <horizontal/>
              </border>
            </x14:dxf>
          </x14:cfRule>
          <xm:sqref>T434:V434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CALC_MOI">
    <tabColor rgb="FF5F5F5F"/>
    <pageSetUpPr fitToPage="1"/>
  </sheetPr>
  <dimension ref="A2:BJ120"/>
  <sheetViews>
    <sheetView zoomScaleNormal="100" workbookViewId="0">
      <selection activeCell="L12" sqref="L12"/>
    </sheetView>
  </sheetViews>
  <sheetFormatPr defaultRowHeight="15" x14ac:dyDescent="0.25"/>
  <cols>
    <col min="1" max="1" width="1.140625" customWidth="1"/>
    <col min="2" max="2" width="50" customWidth="1"/>
    <col min="4" max="4" width="9.140625" customWidth="1"/>
    <col min="6" max="6" width="7.42578125" customWidth="1"/>
    <col min="7" max="7" width="6.85546875" customWidth="1"/>
    <col min="8" max="8" width="7.140625" customWidth="1"/>
    <col min="9" max="9" width="7.7109375" customWidth="1"/>
    <col min="10" max="10" width="7" customWidth="1"/>
    <col min="11" max="11" width="8" customWidth="1"/>
    <col min="12" max="12" width="8.140625" customWidth="1"/>
    <col min="13" max="14" width="8.140625" hidden="1" customWidth="1"/>
    <col min="15" max="15" width="11.5703125" customWidth="1"/>
    <col min="17" max="17" width="10.42578125" customWidth="1"/>
    <col min="18" max="18" width="10.7109375" customWidth="1"/>
    <col min="19" max="19" width="14.42578125" customWidth="1"/>
    <col min="20" max="20" width="10.85546875" customWidth="1"/>
    <col min="21" max="21" width="13.42578125" customWidth="1"/>
    <col min="22" max="22" width="10.85546875" customWidth="1"/>
    <col min="23" max="23" width="10.85546875" style="140" customWidth="1"/>
    <col min="24" max="24" width="17.140625" customWidth="1"/>
    <col min="25" max="25" width="9.140625" customWidth="1"/>
    <col min="26" max="26" width="16.28515625" customWidth="1"/>
    <col min="27" max="27" width="11.5703125" bestFit="1" customWidth="1"/>
    <col min="28" max="28" width="10.85546875" bestFit="1" customWidth="1"/>
    <col min="29" max="29" width="10.7109375" customWidth="1"/>
    <col min="30" max="30" width="11.5703125" customWidth="1"/>
    <col min="31" max="31" width="12.85546875" customWidth="1"/>
    <col min="32" max="32" width="15" customWidth="1"/>
    <col min="33" max="33" width="11.140625" customWidth="1"/>
    <col min="34" max="34" width="14.28515625" customWidth="1"/>
    <col min="36" max="36" width="15.7109375" customWidth="1"/>
    <col min="38" max="38" width="16" customWidth="1"/>
    <col min="39" max="39" width="13.42578125" customWidth="1"/>
    <col min="42" max="42" width="12.5703125" customWidth="1"/>
    <col min="44" max="44" width="13.5703125" bestFit="1" customWidth="1"/>
    <col min="45" max="45" width="28.5703125" bestFit="1" customWidth="1"/>
    <col min="46" max="46" width="25.28515625" bestFit="1" customWidth="1"/>
    <col min="47" max="48" width="23.42578125" customWidth="1"/>
    <col min="49" max="49" width="30" bestFit="1" customWidth="1"/>
    <col min="50" max="50" width="8.5703125" customWidth="1"/>
    <col min="52" max="52" width="13.5703125" bestFit="1" customWidth="1"/>
    <col min="53" max="53" width="24.85546875" bestFit="1" customWidth="1"/>
    <col min="54" max="54" width="25.28515625" bestFit="1" customWidth="1"/>
    <col min="55" max="56" width="19.140625" customWidth="1"/>
    <col min="57" max="57" width="26" bestFit="1" customWidth="1"/>
    <col min="58" max="58" width="10.140625" bestFit="1" customWidth="1"/>
    <col min="60" max="60" width="22.28515625" bestFit="1" customWidth="1"/>
    <col min="61" max="61" width="23" customWidth="1"/>
    <col min="62" max="62" width="18.28515625" customWidth="1"/>
  </cols>
  <sheetData>
    <row r="2" spans="1:62" x14ac:dyDescent="0.25">
      <c r="I2" s="746" t="s">
        <v>264</v>
      </c>
      <c r="J2" s="746"/>
      <c r="K2" s="746" t="s">
        <v>265</v>
      </c>
      <c r="L2" s="746"/>
      <c r="M2" s="746" t="s">
        <v>266</v>
      </c>
      <c r="N2" s="746"/>
      <c r="X2" s="751" t="s">
        <v>1106</v>
      </c>
      <c r="Y2" s="751"/>
      <c r="Z2" s="751"/>
      <c r="AA2" s="751"/>
      <c r="AB2" s="751"/>
      <c r="AC2" s="751"/>
      <c r="AD2" s="751"/>
      <c r="AE2" s="751"/>
      <c r="AF2" s="751"/>
      <c r="AG2" s="751"/>
      <c r="AH2" s="751"/>
      <c r="AJ2" s="751" t="s">
        <v>1107</v>
      </c>
      <c r="AK2" s="751"/>
      <c r="AL2" s="751"/>
      <c r="AM2" s="751"/>
      <c r="AN2" s="751"/>
      <c r="AO2" s="751"/>
      <c r="AP2" s="751"/>
    </row>
    <row r="3" spans="1:62" ht="18.75" customHeight="1" thickBot="1" x14ac:dyDescent="0.3">
      <c r="A3" s="10"/>
      <c r="B3" s="740" t="s">
        <v>259</v>
      </c>
      <c r="C3" s="741"/>
      <c r="D3" s="742"/>
      <c r="E3" s="10"/>
      <c r="F3" s="739" t="s">
        <v>8</v>
      </c>
      <c r="G3" s="739" t="s">
        <v>9</v>
      </c>
      <c r="H3" s="739" t="s">
        <v>10</v>
      </c>
      <c r="I3" s="739" t="s">
        <v>11</v>
      </c>
      <c r="J3" s="739" t="s">
        <v>12</v>
      </c>
      <c r="K3" s="739" t="s">
        <v>11</v>
      </c>
      <c r="L3" s="739" t="s">
        <v>12</v>
      </c>
      <c r="M3" s="739" t="s">
        <v>11</v>
      </c>
      <c r="N3" s="739" t="s">
        <v>12</v>
      </c>
      <c r="O3" s="739" t="s">
        <v>13</v>
      </c>
      <c r="P3" s="736" t="s">
        <v>14</v>
      </c>
      <c r="Q3" s="739" t="s">
        <v>15</v>
      </c>
      <c r="R3" s="739" t="s">
        <v>16</v>
      </c>
      <c r="S3" s="739" t="s">
        <v>397</v>
      </c>
      <c r="T3" s="737" t="s">
        <v>398</v>
      </c>
      <c r="U3" s="737" t="s">
        <v>399</v>
      </c>
      <c r="V3" s="737" t="s">
        <v>400</v>
      </c>
      <c r="W3" s="397"/>
      <c r="X3" s="739" t="s">
        <v>1109</v>
      </c>
      <c r="Y3" s="752" t="s">
        <v>1108</v>
      </c>
      <c r="Z3" s="736" t="s">
        <v>1097</v>
      </c>
      <c r="AA3" s="736" t="s">
        <v>1096</v>
      </c>
      <c r="AB3" s="736" t="s">
        <v>1098</v>
      </c>
      <c r="AC3" s="736" t="s">
        <v>1101</v>
      </c>
      <c r="AD3" s="736" t="s">
        <v>1066</v>
      </c>
      <c r="AE3" s="736" t="s">
        <v>1067</v>
      </c>
      <c r="AF3" s="736" t="s">
        <v>1068</v>
      </c>
      <c r="AG3" s="736" t="s">
        <v>1100</v>
      </c>
      <c r="AH3" s="736" t="s">
        <v>1099</v>
      </c>
      <c r="AI3" s="140"/>
      <c r="AJ3" s="736" t="s">
        <v>1109</v>
      </c>
      <c r="AK3" s="752" t="s">
        <v>1108</v>
      </c>
      <c r="AL3" s="736" t="s">
        <v>1097</v>
      </c>
      <c r="AM3" s="736" t="s">
        <v>1110</v>
      </c>
      <c r="AN3" s="736" t="s">
        <v>1066</v>
      </c>
      <c r="AO3" s="736" t="s">
        <v>1067</v>
      </c>
      <c r="AP3" s="736" t="s">
        <v>1111</v>
      </c>
      <c r="AR3" s="735" t="s">
        <v>1112</v>
      </c>
      <c r="AS3" s="735"/>
      <c r="AT3" s="735"/>
      <c r="AU3" s="735"/>
      <c r="AV3" s="735"/>
      <c r="AW3" s="735"/>
      <c r="AX3" s="735"/>
      <c r="AZ3" s="735" t="s">
        <v>1113</v>
      </c>
      <c r="BA3" s="735"/>
      <c r="BB3" s="735"/>
      <c r="BC3" s="735"/>
      <c r="BD3" s="735"/>
      <c r="BE3" s="735"/>
      <c r="BF3" s="735"/>
      <c r="BG3" s="448"/>
      <c r="BH3" s="733" t="s">
        <v>1236</v>
      </c>
      <c r="BI3" s="734"/>
      <c r="BJ3" s="734"/>
    </row>
    <row r="4" spans="1:62" ht="38.25" customHeight="1" thickTop="1" x14ac:dyDescent="0.25">
      <c r="A4" s="10"/>
      <c r="B4" s="743" t="s">
        <v>257</v>
      </c>
      <c r="C4" s="744"/>
      <c r="D4" s="745"/>
      <c r="E4" s="10"/>
      <c r="F4" s="739"/>
      <c r="G4" s="739"/>
      <c r="H4" s="739"/>
      <c r="I4" s="739"/>
      <c r="J4" s="739"/>
      <c r="K4" s="739"/>
      <c r="L4" s="739"/>
      <c r="M4" s="739"/>
      <c r="N4" s="739"/>
      <c r="O4" s="739"/>
      <c r="P4" s="736"/>
      <c r="Q4" s="739"/>
      <c r="R4" s="739"/>
      <c r="S4" s="739"/>
      <c r="T4" s="738"/>
      <c r="U4" s="738"/>
      <c r="V4" s="738"/>
      <c r="W4" s="398"/>
      <c r="X4" s="739"/>
      <c r="Y4" s="752"/>
      <c r="Z4" s="736"/>
      <c r="AA4" s="736"/>
      <c r="AB4" s="736"/>
      <c r="AC4" s="736"/>
      <c r="AD4" s="736"/>
      <c r="AE4" s="736"/>
      <c r="AF4" s="736"/>
      <c r="AG4" s="736"/>
      <c r="AH4" s="736"/>
      <c r="AI4" s="465"/>
      <c r="AJ4" s="736"/>
      <c r="AK4" s="752"/>
      <c r="AL4" s="736"/>
      <c r="AM4" s="736"/>
      <c r="AN4" s="736"/>
      <c r="AO4" s="736"/>
      <c r="AP4" s="736"/>
      <c r="AQ4" s="394"/>
      <c r="AR4" s="453" t="s">
        <v>1079</v>
      </c>
      <c r="AS4" s="426" t="s">
        <v>1114</v>
      </c>
      <c r="AT4" s="463" t="s">
        <v>1121</v>
      </c>
      <c r="AU4" s="426" t="s">
        <v>1123</v>
      </c>
      <c r="AV4" s="426" t="s">
        <v>1124</v>
      </c>
      <c r="AW4" s="453" t="s">
        <v>1115</v>
      </c>
      <c r="AX4" s="453" t="s">
        <v>100</v>
      </c>
      <c r="AY4" s="394"/>
      <c r="AZ4" s="453" t="s">
        <v>1079</v>
      </c>
      <c r="BA4" s="426" t="s">
        <v>1104</v>
      </c>
      <c r="BB4" s="463" t="s">
        <v>1122</v>
      </c>
      <c r="BC4" s="426" t="s">
        <v>1123</v>
      </c>
      <c r="BD4" s="426" t="s">
        <v>1124</v>
      </c>
      <c r="BE4" s="453" t="s">
        <v>1105</v>
      </c>
      <c r="BF4" s="453" t="s">
        <v>100</v>
      </c>
      <c r="BG4" s="394"/>
      <c r="BH4" s="553" t="s">
        <v>1079</v>
      </c>
      <c r="BI4" s="553" t="s">
        <v>1237</v>
      </c>
      <c r="BJ4" s="553" t="s">
        <v>1238</v>
      </c>
    </row>
    <row r="5" spans="1:62" x14ac:dyDescent="0.25">
      <c r="A5" s="10"/>
      <c r="B5" s="743"/>
      <c r="C5" s="744"/>
      <c r="D5" s="745"/>
      <c r="E5" s="10"/>
      <c r="F5" s="13">
        <v>1</v>
      </c>
      <c r="G5" s="570">
        <f>IF(F5=0,0,IF(F5&lt;=$D$15,1,IF(F5&lt;=2*$D$15,2,IF(F5&lt;=3*$D$15,3,IF(F5&lt;=4*$D$15,4,IF(F5&lt;=5*$D$15,5,IF(F5&lt;=6*$D$15,6,IF(F5&lt;=7*$D$15,7,IF(F5&lt;=8*$D$15,8,IF(F5&lt;=9*$D$15,9,IF(F5&lt;=10*$D$15,10,0)))))))))))</f>
        <v>0</v>
      </c>
      <c r="H5" s="13">
        <f>IF(F5=0,0,IF(G5=G3,H3+1,1))</f>
        <v>1</v>
      </c>
      <c r="I5" s="13">
        <f t="shared" ref="I5:I36" si="0">IF(F5=0,0,(H5-(($D$15+1)/2))*$D$17)</f>
        <v>0</v>
      </c>
      <c r="J5" s="13">
        <f t="shared" ref="J5:J36" si="1">IF(F5=0,0,-1*(G5-(($D$16+1)/2))*$D$18)</f>
        <v>0</v>
      </c>
      <c r="K5" s="549">
        <v>0</v>
      </c>
      <c r="L5" s="549">
        <v>0</v>
      </c>
      <c r="M5" s="13">
        <f>IF(Input!$D$35 = "Asymmetric", K5, I5)</f>
        <v>0</v>
      </c>
      <c r="N5" s="13">
        <f>IF(Input!$D$35 = "Asymmetric", L5, J5)</f>
        <v>0</v>
      </c>
      <c r="O5" s="14">
        <f>SQRT(N5^2+M5^2)</f>
        <v>0</v>
      </c>
      <c r="P5" s="14">
        <f>IF(F5=0,0,IF(M5=0,0.5*PI(),ATAN(N5/M5)))</f>
        <v>1.5707963267948966</v>
      </c>
      <c r="Q5" s="14">
        <f t="shared" ref="Q5" si="2">ABS(O5*SIN(($D$19*PI()/180)-P5))</f>
        <v>0</v>
      </c>
      <c r="R5" s="14">
        <f>Q5^2</f>
        <v>0</v>
      </c>
      <c r="S5" s="14">
        <f>IF(Q5 = 0, 0, $D$23/Q5)</f>
        <v>0</v>
      </c>
      <c r="T5" s="467" t="e">
        <f>IF(F5 = 0, 0, ((Cu + IF(REV="F", 1, 1.2)*(Wconc + Wsoil)) / N) + IF(S5 = 0, 0, ((M + (Cu * Ecc/12) + (Sc * IF(Input!$D$45="Block", T, D + E)) - (ΦMR_Pp)) / (S5/12))))</f>
        <v>#DIV/0!</v>
      </c>
      <c r="U5" s="396">
        <f>IF(S5 = 0, 0, ((M + (Cu * Ecc/12) + (Sc * IF(Input!$D$45="Block", T, D + E)) - (ΦMR_Pp_up)) / (S5/12)) - ((IF(REV="F", Cu, 0.9*((Cu/1.2) + Wconc + IF(Input!$D$9 = "Self-Support", Wsoil, 0.5*Wsoil) + Wpiles))) / N) + Sw)</f>
        <v>0</v>
      </c>
      <c r="V5" s="396">
        <f>IF(S5 = 0, 0, (((Tu * Ecc/12) + (Su * IF(Input!$D$45="Block", T, D + E)) - (ΦMR_Pp_up)) / (S5/12)) + (IF(REV="F", Tu, Tu - 0.9*(Wconc + IF(Input!$D$9 = "Self-Support", Wsoil, 0.5*Wsoil) + Wpiles)) / N) + Sw)</f>
        <v>0</v>
      </c>
      <c r="W5" s="396"/>
      <c r="X5" s="396" t="e">
        <f>IF(F5 = 0, 0, ((Cu + IF(REV="F", 1, 1.2)*(Wconc + Wsoil)) / N) + IF(S5 = 0, 0, ((M + (Cu * Ecc/12) + (Sc * IF(Input!$D$45="Block", T, D + E)) - (ΦMR_Pp)) / (S5/12))))</f>
        <v>#DIV/0!</v>
      </c>
      <c r="Y5" s="399" t="str">
        <f t="shared" ref="Y5:Y36" si="3">IF($N5&gt;TAN(RADIANS(θ))*$M5,"B",IF($N5&lt;TAN(RADIANS(θ))*$M5,"A","--"))</f>
        <v>--</v>
      </c>
      <c r="Z5" s="399">
        <f>IF(AND(OR(Y5="A",Y5="--"),$Q5/12-IF(Input!$D$45="Pier and Pad",0.5*di,0)&gt;0),1,0)</f>
        <v>0</v>
      </c>
      <c r="AA5" s="458">
        <f t="shared" ref="AA5:AA36" si="4">IF(Z5=0,0,ABS(Q5/12-0.5*di))</f>
        <v>0</v>
      </c>
      <c r="AB5" s="458" t="e">
        <f>T5*AA5</f>
        <v>#DIV/0!</v>
      </c>
      <c r="AC5" s="466" t="e">
        <f xml:space="preserve"> SUM($AB$5:$AB$104)</f>
        <v>#DIV/0!</v>
      </c>
      <c r="AD5" s="466">
        <f xml:space="preserve"> IF(REV="F", 1, 1.2)*(γsoil_dry/1000 * (Dsoil_dry * IF(Input!$D$45="Pier and Pad",Geometry!$AL$22,Geometry!$AJ$22)) + γsoil_sub*(Dsoil_sub *  IF(Input!$D$45="Pier and Pad",Geometry!$AL$22,Geometry!$AJ$22)))</f>
        <v>0</v>
      </c>
      <c r="AE5" s="466">
        <f xml:space="preserve"> IF(REV="F", 1, 1.2)*(γconc_dry*(Tdry * IF(Input!$D$45="Pier and Pad",Geometry!$AL$22,Geometry!$AJ$22)) + γconc_sub*(Tsub * IF(Input!$D$45="Pier and Pad",Geometry!$AL$22,Geometry!$AJ$22)))</f>
        <v>0</v>
      </c>
      <c r="AF5" s="466" t="e">
        <f>IF(Input!$D$45="Pier and Pad",Geometry!$AL$27,Geometry!$AJ$27)</f>
        <v>#DIV/0!</v>
      </c>
      <c r="AG5" s="466" t="e">
        <f>SUM(AD5:AE5)*AF5</f>
        <v>#DIV/0!</v>
      </c>
      <c r="AH5" s="466" t="e">
        <f>MAX(AC5-AG5,0)</f>
        <v>#DIV/0!</v>
      </c>
      <c r="AI5" s="140"/>
      <c r="AJ5" s="396" t="e">
        <f>IF(F5 = 0, 0, ((Cu + IF(REV="F", 1, 1.2)*(Wconc + Wsoil)) / N) + IF(S5 = 0, 0, ((M + (Cu * Ecc/12) + (Sc * IF(Input!$D$45="Block", T, D + E)) - (ΦMR_Pp)) / (S5/12))))</f>
        <v>#DIV/0!</v>
      </c>
      <c r="AK5" s="399" t="str">
        <f t="shared" ref="AK5:AK36" si="5">IF($N5&gt;TAN(RADIANS(θ))*$M5,"B",IF($N5&lt;TAN(RADIANS(θ))*$M5,"A","--"))</f>
        <v>--</v>
      </c>
      <c r="AL5" s="399">
        <f>IF(AND(OR(AK5="A",AK5="--"),$Q5/12-IF(Input!$D$45="Pier and Pad",0.5*di+deff/12,0)&gt;0),1,0)</f>
        <v>0</v>
      </c>
      <c r="AM5" s="454" t="e">
        <f>AL5*AJ5</f>
        <v>#DIV/0!</v>
      </c>
      <c r="AN5" s="466">
        <f xml:space="preserve"> IF(REV="F", 1, 1.2)*(γsoil_dry/1000 * (Dsoil_dry * IF(Input!$D$45="Pier and Pad",Geometry!$AN$22,Geometry!$AJ$22)) + γsoil_sub*(Dsoil_sub *  IF(Input!$D$45="Pier and Pad",Geometry!$AN$22,Geometry!$AJ$22)))</f>
        <v>0</v>
      </c>
      <c r="AO5" s="466">
        <f xml:space="preserve"> IF(REV="F", 1, 1.2)*(γconc_dry*(Tdry * IF(Input!$D$45="Pier and Pad",Geometry!$AN$22,Geometry!$AJ$22)) + γconc_sub*(Tsub * IF(Input!$D$45="Pier and Pad",Geometry!$AN$22,Geometry!$AJ$22)))</f>
        <v>0</v>
      </c>
      <c r="AP5" s="466" t="e">
        <f>SUM($AM$5:$AM$104)-SUM(AN5:AO5)</f>
        <v>#DIV/0!</v>
      </c>
      <c r="AR5" s="451">
        <v>0</v>
      </c>
      <c r="AS5" s="464">
        <v>751.23100865103243</v>
      </c>
      <c r="AT5" s="464">
        <v>9</v>
      </c>
      <c r="AU5" s="455">
        <f>IF($AT5="","",ABS($AT5*COS(RADIANS($AR5))))</f>
        <v>9</v>
      </c>
      <c r="AV5" s="455">
        <f>IF($AT5="","",ABS($AT5*SIN(RADIANS($AR5))))</f>
        <v>0</v>
      </c>
      <c r="AW5" s="455" t="str">
        <f t="shared" ref="AW5:AW36" si="6" xml:space="preserve"> IFERROR(ABS(AU5/Wx*φMn_x*COS(RADIANS(AR5))) + ABS(AV5/Wy*φMn_y*SIN(RADIANS(AR5))),"")</f>
        <v/>
      </c>
      <c r="AX5" s="456" t="e">
        <f>IF(AS5="","",AS5/AW5)</f>
        <v>#VALUE!</v>
      </c>
      <c r="AZ5" s="451">
        <v>0</v>
      </c>
      <c r="BA5" s="464">
        <v>267.78561405492087</v>
      </c>
      <c r="BB5" s="464">
        <v>9</v>
      </c>
      <c r="BC5" s="452">
        <f>IF($BB5="","",ABS($BB5*COS(RADIANS($AZ5))))</f>
        <v>9</v>
      </c>
      <c r="BD5" s="452">
        <f>IF($BB5="","",ABS($BB5*SIN(RADIANS($AZ5))))</f>
        <v>0</v>
      </c>
      <c r="BE5" s="455" t="str">
        <f t="shared" ref="BE5:BE36" si="7">IFERROR(ɸcs * 2 * 1 * SQRT(Fc*1000)/1000 * ((ABS(BC5*COS(RADIANS(AZ5))) + ABS(BD5*SIN(RADIANS(AZ5))))* 12) * deff,"")</f>
        <v/>
      </c>
      <c r="BF5" s="456" t="e">
        <f>IF(BA5="","",BA5/BE5)</f>
        <v>#VALUE!</v>
      </c>
      <c r="BH5" s="451">
        <v>0</v>
      </c>
      <c r="BI5" s="464">
        <v>148.71337702746044</v>
      </c>
      <c r="BJ5" s="464">
        <v>92.647617859169472</v>
      </c>
    </row>
    <row r="6" spans="1:62" x14ac:dyDescent="0.25">
      <c r="A6" s="10"/>
      <c r="B6" s="743"/>
      <c r="C6" s="744"/>
      <c r="D6" s="745"/>
      <c r="E6" s="10"/>
      <c r="F6" s="13">
        <f>IF(AND(IF(Input!$D$35 = "Asymmetric", $D$10, $D$22) &gt;F5,F5&gt;0),F5+1,0)</f>
        <v>0</v>
      </c>
      <c r="G6" s="13">
        <f t="shared" ref="G6:G36" si="8">IF(F6=0,0,IF(F6&lt;=$D$15,1,IF(F6&lt;=2*$D$15,2,IF(F6&lt;=3*$D$15,3,IF(F6&lt;=4*$D$15,4,IF(F6&lt;=5*$D$15,5,IF(F6&lt;=6*$D$15,6,IF(F6&lt;=7*$D$15,7,IF(F6&lt;=8*$D$15,8,IF(F6&lt;=9*$D$15,9,IF(F6&lt;=10*$D$15,10,0)))))))))))</f>
        <v>0</v>
      </c>
      <c r="H6" s="13">
        <f t="shared" ref="H6:H9" si="9">IF(F6=0,0,IF(G6=G5,H5+1,1))</f>
        <v>0</v>
      </c>
      <c r="I6" s="13">
        <f t="shared" si="0"/>
        <v>0</v>
      </c>
      <c r="J6" s="13">
        <f t="shared" si="1"/>
        <v>0</v>
      </c>
      <c r="K6" s="549">
        <v>0</v>
      </c>
      <c r="L6" s="549">
        <v>0</v>
      </c>
      <c r="M6" s="13">
        <f>IF(Input!$D$35 = "Asymmetric", K6, I6)</f>
        <v>0</v>
      </c>
      <c r="N6" s="13">
        <f>IF(Input!$D$35 = "Asymmetric", L6, J6)</f>
        <v>0</v>
      </c>
      <c r="O6" s="14">
        <f t="shared" ref="O6:O69" si="10">SQRT(N6^2+M6^2)</f>
        <v>0</v>
      </c>
      <c r="P6" s="14">
        <f t="shared" ref="P6:P69" si="11">IF(F6=0,0,IF(M6=0,0.5*PI(),ATAN(N6/M6)))</f>
        <v>0</v>
      </c>
      <c r="Q6" s="14">
        <f t="shared" ref="Q6:Q69" si="12">ABS(O6*SIN(($D$19*PI()/180)-P6))</f>
        <v>0</v>
      </c>
      <c r="R6" s="14">
        <f t="shared" ref="R6:R69" si="13">Q6^2</f>
        <v>0</v>
      </c>
      <c r="S6" s="14">
        <f t="shared" ref="S6:S69" si="14">IF(Q6 = 0, 0, $D$23/Q6)</f>
        <v>0</v>
      </c>
      <c r="T6" s="467">
        <f>IF(F6 = 0, 0, ((Cu + IF(REV="F", 1, 1.2)*(Wconc + Wsoil)) / N) + IF(S6 = 0, 0, ((M + (Cu * Ecc/12) + (Sc * IF(Input!$D$45="Block", T, D + E)) - (ΦMR_Pp)) / (S6/12))))</f>
        <v>0</v>
      </c>
      <c r="U6" s="396">
        <f>IF(S6 = 0, 0, ((M + (Cu * Ecc/12) + (Sc * IF(Input!$D$45="Block", T, D + E)) - (ΦMR_Pp_up)) / (S6/12)) - ((IF(REV="F", Cu, 0.9*((Cu/1.2) + Wconc + IF(Input!$D$9 = "Self-Support", Wsoil, 0.5*Wsoil) + Wpiles))) / N) + Sw)</f>
        <v>0</v>
      </c>
      <c r="V6" s="396">
        <f>IF(S6 = 0, 0, (((Tu * Ecc/12) + (Su * IF(Input!$D$45="Block", T, D + E)) - (ΦMR_Pp_up)) / (S6/12)) + (IF(REV="F", Tu, Tu - 0.9*(Wconc + IF(Input!$D$9 = "Self-Support", Wsoil, 0.5*Wsoil) + Wpiles)) / N) + Sw)</f>
        <v>0</v>
      </c>
      <c r="W6" s="396"/>
      <c r="X6" s="396">
        <f>IF(F6 = 0, 0, ((Cu + IF(REV="F", 1, 1.2)*(Wconc + Wsoil)) / N) + IF(S6 = 0, 0, ((M + (Cu * Ecc/12) + (Sc * IF(Input!$D$45="Block", T, D + E)) - (ΦMR_Pp)) / (S6/12))))</f>
        <v>0</v>
      </c>
      <c r="Y6" s="399" t="str">
        <f t="shared" si="3"/>
        <v>--</v>
      </c>
      <c r="Z6" s="399">
        <f>IF(AND(OR(Y6="A",Y6="--"),$Q6/12-IF(Input!$D$45="Pier and Pad",0.5*di,0)&gt;0),1,0)</f>
        <v>0</v>
      </c>
      <c r="AA6" s="458">
        <f t="shared" si="4"/>
        <v>0</v>
      </c>
      <c r="AB6" s="458">
        <f t="shared" ref="AB6:AB69" si="15">T6*AA6</f>
        <v>0</v>
      </c>
      <c r="AC6" s="459"/>
      <c r="AD6" s="399"/>
      <c r="AE6" s="399"/>
      <c r="AF6" s="399"/>
      <c r="AG6" s="399"/>
      <c r="AH6" s="140"/>
      <c r="AI6" s="140"/>
      <c r="AJ6" s="396">
        <f>IF(F6 = 0, 0, ((Cu + IF(REV="F", 1, 1.2)*(Wconc + Wsoil)) / N) + IF(S6 = 0, 0, ((M + (Cu * Ecc/12) + (Sc * IF(Input!$D$45="Block", T, D + E)) - (ΦMR_Pp)) / (S6/12))))</f>
        <v>0</v>
      </c>
      <c r="AK6" s="399" t="str">
        <f t="shared" si="5"/>
        <v>--</v>
      </c>
      <c r="AL6" s="399">
        <f>IF(AND(OR(AK6="A",AK6="--"),$Q6/12-IF(Input!$D$45="Pier and Pad",0.5*di+deff/12,0)&gt;0),1,0)</f>
        <v>0</v>
      </c>
      <c r="AM6" s="454">
        <f t="shared" ref="AM6:AM13" si="16">AL6*AJ6</f>
        <v>0</v>
      </c>
      <c r="AN6" s="140"/>
      <c r="AO6" s="140"/>
      <c r="AP6" s="140"/>
      <c r="AR6" s="451">
        <f>AR5+5</f>
        <v>5</v>
      </c>
      <c r="AS6" s="464"/>
      <c r="AT6" s="464"/>
      <c r="AU6" s="455" t="str">
        <f t="shared" ref="AU6:AU69" si="17">IF($AT6="","",ABS($AT6*COS(RADIANS($AR6))))</f>
        <v/>
      </c>
      <c r="AV6" s="455" t="str">
        <f t="shared" ref="AV6:AV69" si="18">IF($AT6="","",ABS($AT6*SIN(RADIANS($AR6))))</f>
        <v/>
      </c>
      <c r="AW6" s="455" t="str">
        <f t="shared" si="6"/>
        <v/>
      </c>
      <c r="AX6" s="456" t="str">
        <f t="shared" ref="AX6:AX69" si="19">IF(AS6="","",AS6/AW6)</f>
        <v/>
      </c>
      <c r="AZ6" s="451">
        <f>AZ5+5</f>
        <v>5</v>
      </c>
      <c r="BA6" s="464"/>
      <c r="BB6" s="464"/>
      <c r="BC6" s="452" t="str">
        <f t="shared" ref="BC6:BC69" si="20">IF($BB6="","",ABS($BB6*COS(RADIANS($AZ6))))</f>
        <v/>
      </c>
      <c r="BD6" s="452" t="str">
        <f t="shared" ref="BD6:BD69" si="21">IF($BB6="","",ABS($BB6*SIN(RADIANS($AZ6))))</f>
        <v/>
      </c>
      <c r="BE6" s="455" t="str">
        <f t="shared" si="7"/>
        <v/>
      </c>
      <c r="BF6" s="456" t="str">
        <f t="shared" ref="BF6:BF69" si="22">IF(BA6="","",BA6/BE6)</f>
        <v/>
      </c>
      <c r="BH6" s="451">
        <f>BH5+5</f>
        <v>5</v>
      </c>
      <c r="BI6" s="464"/>
      <c r="BJ6" s="464"/>
    </row>
    <row r="7" spans="1:62" x14ac:dyDescent="0.25">
      <c r="A7" s="10"/>
      <c r="B7" s="743"/>
      <c r="C7" s="744"/>
      <c r="D7" s="745"/>
      <c r="E7" s="10"/>
      <c r="F7" s="13">
        <f>IF(AND(IF(Input!$D$35 = "Asymmetric", $D$10, $D$22) &gt;F6,F6&gt;0),F6+1,0)</f>
        <v>0</v>
      </c>
      <c r="G7" s="13">
        <f t="shared" si="8"/>
        <v>0</v>
      </c>
      <c r="H7" s="13">
        <f t="shared" si="9"/>
        <v>0</v>
      </c>
      <c r="I7" s="13">
        <f t="shared" si="0"/>
        <v>0</v>
      </c>
      <c r="J7" s="13">
        <f t="shared" si="1"/>
        <v>0</v>
      </c>
      <c r="K7" s="549">
        <v>0</v>
      </c>
      <c r="L7" s="549">
        <v>0</v>
      </c>
      <c r="M7" s="13">
        <f>IF(Input!$D$35 = "Asymmetric", K7, I7)</f>
        <v>0</v>
      </c>
      <c r="N7" s="13">
        <f>IF(Input!$D$35 = "Asymmetric", L7, J7)</f>
        <v>0</v>
      </c>
      <c r="O7" s="14">
        <f t="shared" si="10"/>
        <v>0</v>
      </c>
      <c r="P7" s="14">
        <f t="shared" si="11"/>
        <v>0</v>
      </c>
      <c r="Q7" s="14">
        <f t="shared" si="12"/>
        <v>0</v>
      </c>
      <c r="R7" s="14">
        <f t="shared" si="13"/>
        <v>0</v>
      </c>
      <c r="S7" s="14">
        <f t="shared" si="14"/>
        <v>0</v>
      </c>
      <c r="T7" s="467">
        <f>IF(F7 = 0, 0, ((Cu + IF(REV="F", 1, 1.2)*(Wconc + Wsoil)) / N) + IF(S7 = 0, 0, ((M + (Cu * Ecc/12) + (Sc * IF(Input!$D$45="Block", T, D + E)) - (ΦMR_Pp)) / (S7/12))))</f>
        <v>0</v>
      </c>
      <c r="U7" s="396">
        <f>IF(S7 = 0, 0, ((M + (Cu * Ecc/12) + (Sc * IF(Input!$D$45="Block", T, D + E)) - (ΦMR_Pp_up)) / (S7/12)) - ((IF(REV="F", Cu, 0.9*((Cu/1.2) + Wconc + IF(Input!$D$9 = "Self-Support", Wsoil, 0.5*Wsoil) + Wpiles))) / N) + Sw)</f>
        <v>0</v>
      </c>
      <c r="V7" s="396">
        <f>IF(S7 = 0, 0, (((Tu * Ecc/12) + (Su * IF(Input!$D$45="Block", T, D + E)) - (ΦMR_Pp_up)) / (S7/12)) + (IF(REV="F", Tu, Tu - 0.9*(Wconc + IF(Input!$D$9 = "Self-Support", Wsoil, 0.5*Wsoil) + Wpiles)) / N) + Sw)</f>
        <v>0</v>
      </c>
      <c r="W7" s="396"/>
      <c r="X7" s="396">
        <f>IF(F7 = 0, 0, ((Cu + IF(REV="F", 1, 1.2)*(Wconc + Wsoil)) / N) + IF(S7 = 0, 0, ((M + (Cu * Ecc/12) + (Sc * IF(Input!$D$45="Block", T, D + E)) - (ΦMR_Pp)) / (S7/12))))</f>
        <v>0</v>
      </c>
      <c r="Y7" s="399" t="str">
        <f t="shared" si="3"/>
        <v>--</v>
      </c>
      <c r="Z7" s="399">
        <f>IF(AND(OR(Y7="A",Y7="--"),$Q7/12-IF(Input!$D$45="Pier and Pad",0.5*di,0)&gt;0),1,0)</f>
        <v>0</v>
      </c>
      <c r="AA7" s="458">
        <f t="shared" si="4"/>
        <v>0</v>
      </c>
      <c r="AB7" s="458">
        <f t="shared" si="15"/>
        <v>0</v>
      </c>
      <c r="AC7" s="459"/>
      <c r="AD7" s="399"/>
      <c r="AE7" s="399"/>
      <c r="AF7" s="399"/>
      <c r="AG7" s="399"/>
      <c r="AH7" s="140"/>
      <c r="AI7" s="140"/>
      <c r="AJ7" s="396">
        <f>IF(F7 = 0, 0, ((Cu + IF(REV="F", 1, 1.2)*(Wconc + Wsoil)) / N) + IF(S7 = 0, 0, ((M + (Cu * Ecc/12) + (Sc * IF(Input!$D$45="Block", T, D + E)) - (ΦMR_Pp)) / (S7/12))))</f>
        <v>0</v>
      </c>
      <c r="AK7" s="399" t="str">
        <f t="shared" si="5"/>
        <v>--</v>
      </c>
      <c r="AL7" s="399">
        <f>IF(AND(OR(AK7="A",AK7="--"),$Q7/12-IF(Input!$D$45="Pier and Pad",0.5*di+deff/12,0)&gt;0),1,0)</f>
        <v>0</v>
      </c>
      <c r="AM7" s="454">
        <f t="shared" si="16"/>
        <v>0</v>
      </c>
      <c r="AN7" s="140"/>
      <c r="AO7" s="140"/>
      <c r="AP7" s="140"/>
      <c r="AR7" s="451">
        <f t="shared" ref="AR7:AR70" si="23">AR6+5</f>
        <v>10</v>
      </c>
      <c r="AS7" s="464"/>
      <c r="AT7" s="464"/>
      <c r="AU7" s="455" t="str">
        <f t="shared" si="17"/>
        <v/>
      </c>
      <c r="AV7" s="455" t="str">
        <f t="shared" si="18"/>
        <v/>
      </c>
      <c r="AW7" s="455" t="str">
        <f t="shared" si="6"/>
        <v/>
      </c>
      <c r="AX7" s="456" t="str">
        <f t="shared" si="19"/>
        <v/>
      </c>
      <c r="AZ7" s="451">
        <f t="shared" ref="AZ7:AZ70" si="24">AZ6+5</f>
        <v>10</v>
      </c>
      <c r="BA7" s="464"/>
      <c r="BB7" s="464"/>
      <c r="BC7" s="452" t="str">
        <f t="shared" si="20"/>
        <v/>
      </c>
      <c r="BD7" s="452" t="str">
        <f t="shared" si="21"/>
        <v/>
      </c>
      <c r="BE7" s="455" t="str">
        <f t="shared" si="7"/>
        <v/>
      </c>
      <c r="BF7" s="456" t="str">
        <f t="shared" si="22"/>
        <v/>
      </c>
      <c r="BH7" s="451">
        <f t="shared" ref="BH7:BH70" si="25">BH6+5</f>
        <v>10</v>
      </c>
      <c r="BI7" s="464"/>
      <c r="BJ7" s="464"/>
    </row>
    <row r="8" spans="1:62" x14ac:dyDescent="0.25">
      <c r="A8" s="10"/>
      <c r="B8" s="743"/>
      <c r="C8" s="744"/>
      <c r="D8" s="745"/>
      <c r="E8" s="10"/>
      <c r="F8" s="13">
        <f>IF(AND(IF(Input!$D$35 = "Asymmetric", $D$10, $D$22) &gt;F7,F7&gt;0),F7+1,0)</f>
        <v>0</v>
      </c>
      <c r="G8" s="13">
        <f t="shared" si="8"/>
        <v>0</v>
      </c>
      <c r="H8" s="13">
        <f t="shared" si="9"/>
        <v>0</v>
      </c>
      <c r="I8" s="13">
        <f t="shared" si="0"/>
        <v>0</v>
      </c>
      <c r="J8" s="13">
        <f t="shared" si="1"/>
        <v>0</v>
      </c>
      <c r="K8" s="549">
        <v>0</v>
      </c>
      <c r="L8" s="549">
        <v>0</v>
      </c>
      <c r="M8" s="13">
        <f>IF(Input!$D$35 = "Asymmetric", K8, I8)</f>
        <v>0</v>
      </c>
      <c r="N8" s="13">
        <f>IF(Input!$D$35 = "Asymmetric", L8, J8)</f>
        <v>0</v>
      </c>
      <c r="O8" s="14">
        <f t="shared" si="10"/>
        <v>0</v>
      </c>
      <c r="P8" s="14">
        <f t="shared" si="11"/>
        <v>0</v>
      </c>
      <c r="Q8" s="14">
        <f t="shared" si="12"/>
        <v>0</v>
      </c>
      <c r="R8" s="14">
        <f t="shared" si="13"/>
        <v>0</v>
      </c>
      <c r="S8" s="14">
        <f t="shared" si="14"/>
        <v>0</v>
      </c>
      <c r="T8" s="467">
        <f>IF(F8 = 0, 0, ((Cu + IF(REV="F", 1, 1.2)*(Wconc + Wsoil)) / N) + IF(S8 = 0, 0, ((M + (Cu * Ecc/12) + (Sc * IF(Input!$D$45="Block", T, D + E)) - (ΦMR_Pp)) / (S8/12))))</f>
        <v>0</v>
      </c>
      <c r="U8" s="396">
        <f>IF(S8 = 0, 0, ((M + (Cu * Ecc/12) + (Sc * IF(Input!$D$45="Block", T, D + E)) - (ΦMR_Pp_up)) / (S8/12)) - ((IF(REV="F", Cu, 0.9*((Cu/1.2) + Wconc + IF(Input!$D$9 = "Self-Support", Wsoil, 0.5*Wsoil) + Wpiles))) / N) + Sw)</f>
        <v>0</v>
      </c>
      <c r="V8" s="396">
        <f>IF(S8 = 0, 0, (((Tu * Ecc/12) + (Su * IF(Input!$D$45="Block", T, D + E)) - (ΦMR_Pp_up)) / (S8/12)) + (IF(REV="F", Tu, Tu - 0.9*(Wconc + IF(Input!$D$9 = "Self-Support", Wsoil, 0.5*Wsoil) + Wpiles)) / N) + Sw)</f>
        <v>0</v>
      </c>
      <c r="W8" s="396"/>
      <c r="X8" s="396">
        <f>IF(F8 = 0, 0, ((Cu + IF(REV="F", 1, 1.2)*(Wconc + Wsoil)) / N) + IF(S8 = 0, 0, ((M + (Cu * Ecc/12) + (Sc * IF(Input!$D$45="Block", T, D + E)) - (ΦMR_Pp)) / (S8/12))))</f>
        <v>0</v>
      </c>
      <c r="Y8" s="399" t="str">
        <f t="shared" si="3"/>
        <v>--</v>
      </c>
      <c r="Z8" s="399">
        <f>IF(AND(OR(Y8="A",Y8="--"),$Q8/12-IF(Input!$D$45="Pier and Pad",0.5*di,0)&gt;0),1,0)</f>
        <v>0</v>
      </c>
      <c r="AA8" s="458">
        <f t="shared" si="4"/>
        <v>0</v>
      </c>
      <c r="AB8" s="458">
        <f t="shared" si="15"/>
        <v>0</v>
      </c>
      <c r="AC8" s="459"/>
      <c r="AD8" s="399"/>
      <c r="AE8" s="399"/>
      <c r="AF8" s="399"/>
      <c r="AG8" s="399"/>
      <c r="AH8" s="140"/>
      <c r="AI8" s="140"/>
      <c r="AJ8" s="396">
        <f>IF(F8 = 0, 0, ((Cu + IF(REV="F", 1, 1.2)*(Wconc + Wsoil)) / N) + IF(S8 = 0, 0, ((M + (Cu * Ecc/12) + (Sc * IF(Input!$D$45="Block", T, D + E)) - (ΦMR_Pp)) / (S8/12))))</f>
        <v>0</v>
      </c>
      <c r="AK8" s="399" t="str">
        <f t="shared" si="5"/>
        <v>--</v>
      </c>
      <c r="AL8" s="399">
        <f>IF(AND(OR(AK8="A",AK8="--"),$Q8/12-IF(Input!$D$45="Pier and Pad",0.5*di+deff/12,0)&gt;0),1,0)</f>
        <v>0</v>
      </c>
      <c r="AM8" s="454">
        <f t="shared" si="16"/>
        <v>0</v>
      </c>
      <c r="AN8" s="140"/>
      <c r="AO8" s="140"/>
      <c r="AP8" s="140"/>
      <c r="AR8" s="451">
        <f t="shared" si="23"/>
        <v>15</v>
      </c>
      <c r="AS8" s="464"/>
      <c r="AT8" s="464"/>
      <c r="AU8" s="455" t="str">
        <f t="shared" si="17"/>
        <v/>
      </c>
      <c r="AV8" s="455" t="str">
        <f t="shared" si="18"/>
        <v/>
      </c>
      <c r="AW8" s="455" t="str">
        <f t="shared" si="6"/>
        <v/>
      </c>
      <c r="AX8" s="456" t="str">
        <f t="shared" si="19"/>
        <v/>
      </c>
      <c r="AZ8" s="451">
        <f t="shared" si="24"/>
        <v>15</v>
      </c>
      <c r="BA8" s="464"/>
      <c r="BB8" s="464"/>
      <c r="BC8" s="452" t="str">
        <f t="shared" si="20"/>
        <v/>
      </c>
      <c r="BD8" s="452" t="str">
        <f t="shared" si="21"/>
        <v/>
      </c>
      <c r="BE8" s="455" t="str">
        <f t="shared" si="7"/>
        <v/>
      </c>
      <c r="BF8" s="456" t="str">
        <f t="shared" si="22"/>
        <v/>
      </c>
      <c r="BH8" s="451">
        <f t="shared" si="25"/>
        <v>15</v>
      </c>
      <c r="BI8" s="464"/>
      <c r="BJ8" s="464"/>
    </row>
    <row r="9" spans="1:62" x14ac:dyDescent="0.25">
      <c r="A9" s="10"/>
      <c r="B9" s="743"/>
      <c r="C9" s="744"/>
      <c r="D9" s="745"/>
      <c r="E9" s="10"/>
      <c r="F9" s="13">
        <f>IF(AND(IF(Input!$D$35 = "Asymmetric", $D$10, $D$22) &gt;F8,F8&gt;0),F8+1,0)</f>
        <v>0</v>
      </c>
      <c r="G9" s="13">
        <f t="shared" si="8"/>
        <v>0</v>
      </c>
      <c r="H9" s="13">
        <f t="shared" si="9"/>
        <v>0</v>
      </c>
      <c r="I9" s="13">
        <f t="shared" si="0"/>
        <v>0</v>
      </c>
      <c r="J9" s="13">
        <f t="shared" si="1"/>
        <v>0</v>
      </c>
      <c r="K9" s="549">
        <v>0</v>
      </c>
      <c r="L9" s="549">
        <v>0</v>
      </c>
      <c r="M9" s="13">
        <f>IF(Input!$D$35 = "Asymmetric", K9, I9)</f>
        <v>0</v>
      </c>
      <c r="N9" s="13">
        <f>IF(Input!$D$35 = "Asymmetric", L9, J9)</f>
        <v>0</v>
      </c>
      <c r="O9" s="14">
        <f t="shared" si="10"/>
        <v>0</v>
      </c>
      <c r="P9" s="14">
        <f t="shared" si="11"/>
        <v>0</v>
      </c>
      <c r="Q9" s="14">
        <f t="shared" si="12"/>
        <v>0</v>
      </c>
      <c r="R9" s="14">
        <f t="shared" si="13"/>
        <v>0</v>
      </c>
      <c r="S9" s="14">
        <f t="shared" si="14"/>
        <v>0</v>
      </c>
      <c r="T9" s="467">
        <f>IF(F9 = 0, 0, ((Cu + IF(REV="F", 1, 1.2)*(Wconc + Wsoil)) / N) + IF(S9 = 0, 0, ((M + (Cu * Ecc/12) + (Sc * IF(Input!$D$45="Block", T, D + E)) - (ΦMR_Pp)) / (S9/12))))</f>
        <v>0</v>
      </c>
      <c r="U9" s="396">
        <f>IF(S9 = 0, 0, ((M + (Cu * Ecc/12) + (Sc * IF(Input!$D$45="Block", T, D + E)) - (ΦMR_Pp_up)) / (S9/12)) - ((IF(REV="F", Cu, 0.9*((Cu/1.2) + Wconc + IF(Input!$D$9 = "Self-Support", Wsoil, 0.5*Wsoil) + Wpiles))) / N) + Sw)</f>
        <v>0</v>
      </c>
      <c r="V9" s="396">
        <f>IF(S9 = 0, 0, (((Tu * Ecc/12) + (Su * IF(Input!$D$45="Block", T, D + E)) - (ΦMR_Pp_up)) / (S9/12)) + (IF(REV="F", Tu, Tu - 0.9*(Wconc + IF(Input!$D$9 = "Self-Support", Wsoil, 0.5*Wsoil) + Wpiles)) / N) + Sw)</f>
        <v>0</v>
      </c>
      <c r="W9" s="396"/>
      <c r="X9" s="396">
        <f>IF(F9 = 0, 0, ((Cu + IF(REV="F", 1, 1.2)*(Wconc + Wsoil)) / N) + IF(S9 = 0, 0, ((M + (Cu * Ecc/12) + (Sc * IF(Input!$D$45="Block", T, D + E)) - (ΦMR_Pp)) / (S9/12))))</f>
        <v>0</v>
      </c>
      <c r="Y9" s="399" t="str">
        <f t="shared" si="3"/>
        <v>--</v>
      </c>
      <c r="Z9" s="399">
        <f>IF(AND(OR(Y9="A",Y9="--"),$Q9/12-IF(Input!$D$45="Pier and Pad",0.5*di,0)&gt;0),1,0)</f>
        <v>0</v>
      </c>
      <c r="AA9" s="458">
        <f t="shared" si="4"/>
        <v>0</v>
      </c>
      <c r="AB9" s="458">
        <f t="shared" si="15"/>
        <v>0</v>
      </c>
      <c r="AC9" s="459"/>
      <c r="AD9" s="399"/>
      <c r="AE9" s="399"/>
      <c r="AF9" s="399"/>
      <c r="AG9" s="399"/>
      <c r="AH9" s="140"/>
      <c r="AI9" s="140"/>
      <c r="AJ9" s="396">
        <f>IF(F9 = 0, 0, ((Cu + IF(REV="F", 1, 1.2)*(Wconc + Wsoil)) / N) + IF(S9 = 0, 0, ((M + (Cu * Ecc/12) + (Sc * IF(Input!$D$45="Block", T, D + E)) - (ΦMR_Pp)) / (S9/12))))</f>
        <v>0</v>
      </c>
      <c r="AK9" s="399" t="str">
        <f t="shared" si="5"/>
        <v>--</v>
      </c>
      <c r="AL9" s="399">
        <f>IF(AND(OR(AK9="A",AK9="--"),$Q9/12-IF(Input!$D$45="Pier and Pad",0.5*di+deff/12,0)&gt;0),1,0)</f>
        <v>0</v>
      </c>
      <c r="AM9" s="454">
        <f t="shared" si="16"/>
        <v>0</v>
      </c>
      <c r="AN9" s="140"/>
      <c r="AO9" s="140"/>
      <c r="AP9" s="140"/>
      <c r="AR9" s="451">
        <f t="shared" si="23"/>
        <v>20</v>
      </c>
      <c r="AS9" s="464"/>
      <c r="AT9" s="464"/>
      <c r="AU9" s="455" t="str">
        <f t="shared" si="17"/>
        <v/>
      </c>
      <c r="AV9" s="455" t="str">
        <f t="shared" si="18"/>
        <v/>
      </c>
      <c r="AW9" s="455" t="str">
        <f t="shared" si="6"/>
        <v/>
      </c>
      <c r="AX9" s="456" t="str">
        <f t="shared" si="19"/>
        <v/>
      </c>
      <c r="AZ9" s="451">
        <f t="shared" si="24"/>
        <v>20</v>
      </c>
      <c r="BA9" s="464"/>
      <c r="BB9" s="464"/>
      <c r="BC9" s="452" t="str">
        <f t="shared" si="20"/>
        <v/>
      </c>
      <c r="BD9" s="452" t="str">
        <f t="shared" si="21"/>
        <v/>
      </c>
      <c r="BE9" s="455" t="str">
        <f t="shared" si="7"/>
        <v/>
      </c>
      <c r="BF9" s="456" t="str">
        <f t="shared" si="22"/>
        <v/>
      </c>
      <c r="BH9" s="451">
        <f t="shared" si="25"/>
        <v>20</v>
      </c>
      <c r="BI9" s="464"/>
      <c r="BJ9" s="464"/>
    </row>
    <row r="10" spans="1:62" x14ac:dyDescent="0.25">
      <c r="A10" s="10"/>
      <c r="B10" s="52" t="s">
        <v>263</v>
      </c>
      <c r="C10" s="52" t="s">
        <v>28</v>
      </c>
      <c r="D10" s="550">
        <v>0</v>
      </c>
      <c r="E10" s="10"/>
      <c r="F10" s="13">
        <f>IF(AND(IF(Input!$D$35 = "Asymmetric", $D$10, $D$22) &gt;F9,F9&gt;0),F9+1,0)</f>
        <v>0</v>
      </c>
      <c r="G10" s="13">
        <f t="shared" si="8"/>
        <v>0</v>
      </c>
      <c r="H10" s="13">
        <f>IF(F10=0,0,IF(G10=G9,H9+1,1))</f>
        <v>0</v>
      </c>
      <c r="I10" s="13">
        <f t="shared" si="0"/>
        <v>0</v>
      </c>
      <c r="J10" s="13">
        <f t="shared" si="1"/>
        <v>0</v>
      </c>
      <c r="K10" s="549">
        <v>0</v>
      </c>
      <c r="L10" s="549">
        <v>0</v>
      </c>
      <c r="M10" s="13">
        <f>IF(Input!$D$35 = "Asymmetric", K10, I10)</f>
        <v>0</v>
      </c>
      <c r="N10" s="13">
        <f>IF(Input!$D$35 = "Asymmetric", L10, J10)</f>
        <v>0</v>
      </c>
      <c r="O10" s="14">
        <f t="shared" si="10"/>
        <v>0</v>
      </c>
      <c r="P10" s="14">
        <f t="shared" si="11"/>
        <v>0</v>
      </c>
      <c r="Q10" s="14">
        <f t="shared" si="12"/>
        <v>0</v>
      </c>
      <c r="R10" s="14">
        <f t="shared" si="13"/>
        <v>0</v>
      </c>
      <c r="S10" s="14">
        <f t="shared" si="14"/>
        <v>0</v>
      </c>
      <c r="T10" s="467">
        <f>IF(F10 = 0, 0, ((Cu + IF(REV="F", 1, 1.2)*(Wconc + Wsoil)) / N) + IF(S10 = 0, 0, ((M + (Cu * Ecc/12) + (Sc * IF(Input!$D$45="Block", T, D + E)) - (ΦMR_Pp)) / (S10/12))))</f>
        <v>0</v>
      </c>
      <c r="U10" s="396">
        <f>IF(S10 = 0, 0, ((M + (Cu * Ecc/12) + (Sc * IF(Input!$D$45="Block", T, D + E)) - (ΦMR_Pp_up)) / (S10/12)) - ((IF(REV="F", Cu, 0.9*((Cu/1.2) + Wconc + IF(Input!$D$9 = "Self-Support", Wsoil, 0.5*Wsoil) + Wpiles))) / N) + Sw)</f>
        <v>0</v>
      </c>
      <c r="V10" s="396">
        <f>IF(S10 = 0, 0, (((Tu * Ecc/12) + (Su * IF(Input!$D$45="Block", T, D + E)) - (ΦMR_Pp_up)) / (S10/12)) + (IF(REV="F", Tu, Tu - 0.9*(Wconc + IF(Input!$D$9 = "Self-Support", Wsoil, 0.5*Wsoil) + Wpiles)) / N) + Sw)</f>
        <v>0</v>
      </c>
      <c r="W10" s="396"/>
      <c r="X10" s="396">
        <f>IF(F10 = 0, 0, ((Cu + IF(REV="F", 1, 1.2)*(Wconc + Wsoil)) / N) + IF(S10 = 0, 0, ((M + (Cu * Ecc/12) + (Sc * IF(Input!$D$45="Block", T, D + E)) - (ΦMR_Pp)) / (S10/12))))</f>
        <v>0</v>
      </c>
      <c r="Y10" s="399" t="str">
        <f t="shared" si="3"/>
        <v>--</v>
      </c>
      <c r="Z10" s="399">
        <f>IF(AND(OR(Y10="A",Y10="--"),$Q10/12-IF(Input!$D$45="Pier and Pad",0.5*di,0)&gt;0),1,0)</f>
        <v>0</v>
      </c>
      <c r="AA10" s="458">
        <f t="shared" si="4"/>
        <v>0</v>
      </c>
      <c r="AB10" s="458">
        <f t="shared" si="15"/>
        <v>0</v>
      </c>
      <c r="AC10" s="459"/>
      <c r="AD10" s="399"/>
      <c r="AE10" s="399"/>
      <c r="AF10" s="399"/>
      <c r="AG10" s="399"/>
      <c r="AH10" s="140"/>
      <c r="AI10" s="140"/>
      <c r="AJ10" s="396">
        <f>IF(F10 = 0, 0, ((Cu + IF(REV="F", 1, 1.2)*(Wconc + Wsoil)) / N) + IF(S10 = 0, 0, ((M + (Cu * Ecc/12) + (Sc * IF(Input!$D$45="Block", T, D + E)) - (ΦMR_Pp)) / (S10/12))))</f>
        <v>0</v>
      </c>
      <c r="AK10" s="399" t="str">
        <f t="shared" si="5"/>
        <v>--</v>
      </c>
      <c r="AL10" s="399">
        <f>IF(AND(OR(AK10="A",AK10="--"),$Q10/12-IF(Input!$D$45="Pier and Pad",0.5*di+deff/12,0)&gt;0),1,0)</f>
        <v>0</v>
      </c>
      <c r="AM10" s="454">
        <f t="shared" si="16"/>
        <v>0</v>
      </c>
      <c r="AN10" s="140"/>
      <c r="AO10" s="140"/>
      <c r="AP10" s="140"/>
      <c r="AR10" s="451">
        <f t="shared" si="23"/>
        <v>25</v>
      </c>
      <c r="AS10" s="464"/>
      <c r="AT10" s="464"/>
      <c r="AU10" s="455" t="str">
        <f t="shared" si="17"/>
        <v/>
      </c>
      <c r="AV10" s="455" t="str">
        <f t="shared" si="18"/>
        <v/>
      </c>
      <c r="AW10" s="455" t="str">
        <f t="shared" si="6"/>
        <v/>
      </c>
      <c r="AX10" s="456" t="str">
        <f t="shared" si="19"/>
        <v/>
      </c>
      <c r="AZ10" s="451">
        <f t="shared" si="24"/>
        <v>25</v>
      </c>
      <c r="BA10" s="464"/>
      <c r="BB10" s="464"/>
      <c r="BC10" s="452" t="str">
        <f t="shared" si="20"/>
        <v/>
      </c>
      <c r="BD10" s="452" t="str">
        <f t="shared" si="21"/>
        <v/>
      </c>
      <c r="BE10" s="455" t="str">
        <f t="shared" si="7"/>
        <v/>
      </c>
      <c r="BF10" s="456" t="str">
        <f t="shared" si="22"/>
        <v/>
      </c>
      <c r="BH10" s="451">
        <f t="shared" si="25"/>
        <v>25</v>
      </c>
      <c r="BI10" s="464"/>
      <c r="BJ10" s="464"/>
    </row>
    <row r="11" spans="1:62" ht="15.75" x14ac:dyDescent="0.25">
      <c r="A11" s="10"/>
      <c r="B11" s="52" t="s">
        <v>736</v>
      </c>
      <c r="C11" s="52" t="s">
        <v>445</v>
      </c>
      <c r="D11" s="550">
        <v>0</v>
      </c>
      <c r="E11" s="10"/>
      <c r="F11" s="13">
        <f>IF(AND(IF(Input!$D$35 = "Asymmetric", $D$10, $D$22) &gt;F10,F10&gt;0),F10+1,0)</f>
        <v>0</v>
      </c>
      <c r="G11" s="13">
        <f t="shared" si="8"/>
        <v>0</v>
      </c>
      <c r="H11" s="13">
        <f t="shared" ref="H11:H74" si="26">IF(F11=0,0,IF(G11=G10,H10+1,1))</f>
        <v>0</v>
      </c>
      <c r="I11" s="13">
        <f t="shared" si="0"/>
        <v>0</v>
      </c>
      <c r="J11" s="13">
        <f t="shared" si="1"/>
        <v>0</v>
      </c>
      <c r="K11" s="549">
        <v>0</v>
      </c>
      <c r="L11" s="549">
        <v>0</v>
      </c>
      <c r="M11" s="13">
        <f>IF(Input!$D$35 = "Asymmetric", K11, I11)</f>
        <v>0</v>
      </c>
      <c r="N11" s="13">
        <f>IF(Input!$D$35 = "Asymmetric", L11, J11)</f>
        <v>0</v>
      </c>
      <c r="O11" s="14">
        <f t="shared" si="10"/>
        <v>0</v>
      </c>
      <c r="P11" s="14">
        <f t="shared" si="11"/>
        <v>0</v>
      </c>
      <c r="Q11" s="14">
        <f t="shared" si="12"/>
        <v>0</v>
      </c>
      <c r="R11" s="14">
        <f t="shared" si="13"/>
        <v>0</v>
      </c>
      <c r="S11" s="14">
        <f t="shared" si="14"/>
        <v>0</v>
      </c>
      <c r="T11" s="467">
        <f>IF(F11 = 0, 0, ((Cu + IF(REV="F", 1, 1.2)*(Wconc + Wsoil)) / N) + IF(S11 = 0, 0, ((M + (Cu * Ecc/12) + (Sc * IF(Input!$D$45="Block", T, D + E)) - (ΦMR_Pp)) / (S11/12))))</f>
        <v>0</v>
      </c>
      <c r="U11" s="396">
        <f>IF(S11 = 0, 0, ((M + (Cu * Ecc/12) + (Sc * IF(Input!$D$45="Block", T, D + E)) - (ΦMR_Pp_up)) / (S11/12)) - ((IF(REV="F", Cu, 0.9*((Cu/1.2) + Wconc + IF(Input!$D$9 = "Self-Support", Wsoil, 0.5*Wsoil) + Wpiles))) / N) + Sw)</f>
        <v>0</v>
      </c>
      <c r="V11" s="396">
        <f>IF(S11 = 0, 0, (((Tu * Ecc/12) + (Su * IF(Input!$D$45="Block", T, D + E)) - (ΦMR_Pp_up)) / (S11/12)) + (IF(REV="F", Tu, Tu - 0.9*(Wconc + IF(Input!$D$9 = "Self-Support", Wsoil, 0.5*Wsoil) + Wpiles)) / N) + Sw)</f>
        <v>0</v>
      </c>
      <c r="W11" s="396"/>
      <c r="X11" s="396">
        <f>IF(F11 = 0, 0, ((Cu + IF(REV="F", 1, 1.2)*(Wconc + Wsoil)) / N) + IF(S11 = 0, 0, ((M + (Cu * Ecc/12) + (Sc * IF(Input!$D$45="Block", T, D + E)) - (ΦMR_Pp)) / (S11/12))))</f>
        <v>0</v>
      </c>
      <c r="Y11" s="399" t="str">
        <f t="shared" si="3"/>
        <v>--</v>
      </c>
      <c r="Z11" s="399">
        <f>IF(AND(OR(Y11="A",Y11="--"),$Q11/12-IF(Input!$D$45="Pier and Pad",0.5*di,0)&gt;0),1,0)</f>
        <v>0</v>
      </c>
      <c r="AA11" s="458">
        <f t="shared" si="4"/>
        <v>0</v>
      </c>
      <c r="AB11" s="458">
        <f t="shared" si="15"/>
        <v>0</v>
      </c>
      <c r="AC11" s="459"/>
      <c r="AD11" s="399"/>
      <c r="AE11" s="399"/>
      <c r="AF11" s="399"/>
      <c r="AG11" s="399"/>
      <c r="AH11" s="140"/>
      <c r="AI11" s="140"/>
      <c r="AJ11" s="396">
        <f>IF(F11 = 0, 0, ((Cu + IF(REV="F", 1, 1.2)*(Wconc + Wsoil)) / N) + IF(S11 = 0, 0, ((M + (Cu * Ecc/12) + (Sc * IF(Input!$D$45="Block", T, D + E)) - (ΦMR_Pp)) / (S11/12))))</f>
        <v>0</v>
      </c>
      <c r="AK11" s="399" t="str">
        <f t="shared" si="5"/>
        <v>--</v>
      </c>
      <c r="AL11" s="399">
        <f>IF(AND(OR(AK11="A",AK11="--"),$Q11/12-IF(Input!$D$45="Pier and Pad",0.5*di+deff/12,0)&gt;0),1,0)</f>
        <v>0</v>
      </c>
      <c r="AM11" s="454">
        <f t="shared" si="16"/>
        <v>0</v>
      </c>
      <c r="AN11" s="140"/>
      <c r="AO11" s="140"/>
      <c r="AP11" s="140"/>
      <c r="AR11" s="451">
        <f t="shared" si="23"/>
        <v>30</v>
      </c>
      <c r="AS11" s="464"/>
      <c r="AT11" s="464"/>
      <c r="AU11" s="455" t="str">
        <f t="shared" si="17"/>
        <v/>
      </c>
      <c r="AV11" s="455" t="str">
        <f t="shared" si="18"/>
        <v/>
      </c>
      <c r="AW11" s="455" t="str">
        <f t="shared" si="6"/>
        <v/>
      </c>
      <c r="AX11" s="456" t="str">
        <f t="shared" si="19"/>
        <v/>
      </c>
      <c r="AZ11" s="451">
        <f t="shared" si="24"/>
        <v>30</v>
      </c>
      <c r="BA11" s="464"/>
      <c r="BB11" s="464"/>
      <c r="BC11" s="452" t="str">
        <f t="shared" si="20"/>
        <v/>
      </c>
      <c r="BD11" s="452" t="str">
        <f t="shared" si="21"/>
        <v/>
      </c>
      <c r="BE11" s="455" t="str">
        <f t="shared" si="7"/>
        <v/>
      </c>
      <c r="BF11" s="456" t="str">
        <f t="shared" si="22"/>
        <v/>
      </c>
      <c r="BH11" s="451">
        <f t="shared" si="25"/>
        <v>30</v>
      </c>
      <c r="BI11" s="464"/>
      <c r="BJ11" s="464"/>
    </row>
    <row r="12" spans="1:62" ht="15.75" x14ac:dyDescent="0.25">
      <c r="A12" s="10"/>
      <c r="B12" s="52" t="s">
        <v>261</v>
      </c>
      <c r="C12" s="52" t="s">
        <v>262</v>
      </c>
      <c r="D12" s="550">
        <v>0</v>
      </c>
      <c r="E12" s="10"/>
      <c r="F12" s="13">
        <f>IF(AND(IF(Input!$D$35 = "Asymmetric", $D$10, $D$22) &gt;F11,F11&gt;0),F11+1,0)</f>
        <v>0</v>
      </c>
      <c r="G12" s="13">
        <f t="shared" si="8"/>
        <v>0</v>
      </c>
      <c r="H12" s="13">
        <f t="shared" si="26"/>
        <v>0</v>
      </c>
      <c r="I12" s="13">
        <f t="shared" si="0"/>
        <v>0</v>
      </c>
      <c r="J12" s="13">
        <f t="shared" si="1"/>
        <v>0</v>
      </c>
      <c r="K12" s="549">
        <v>0</v>
      </c>
      <c r="L12" s="549">
        <v>0</v>
      </c>
      <c r="M12" s="13">
        <f>IF(Input!$D$35 = "Asymmetric", K12, I12)</f>
        <v>0</v>
      </c>
      <c r="N12" s="13">
        <f>IF(Input!$D$35 = "Asymmetric", L12, J12)</f>
        <v>0</v>
      </c>
      <c r="O12" s="14">
        <f t="shared" si="10"/>
        <v>0</v>
      </c>
      <c r="P12" s="14">
        <f t="shared" si="11"/>
        <v>0</v>
      </c>
      <c r="Q12" s="14">
        <f t="shared" si="12"/>
        <v>0</v>
      </c>
      <c r="R12" s="14">
        <f t="shared" si="13"/>
        <v>0</v>
      </c>
      <c r="S12" s="14">
        <f t="shared" si="14"/>
        <v>0</v>
      </c>
      <c r="T12" s="467">
        <f>IF(F12 = 0, 0, ((Cu + IF(REV="F", 1, 1.2)*(Wconc + Wsoil)) / N) + IF(S12 = 0, 0, ((M + (Cu * Ecc/12) + (Sc * IF(Input!$D$45="Block", T, D + E)) - (ΦMR_Pp)) / (S12/12))))</f>
        <v>0</v>
      </c>
      <c r="U12" s="396">
        <f>IF(S12 = 0, 0, ((M + (Cu * Ecc/12) + (Sc * IF(Input!$D$45="Block", T, D + E)) - (ΦMR_Pp_up)) / (S12/12)) - ((IF(REV="F", Cu, 0.9*((Cu/1.2) + Wconc + IF(Input!$D$9 = "Self-Support", Wsoil, 0.5*Wsoil) + Wpiles))) / N) + Sw)</f>
        <v>0</v>
      </c>
      <c r="V12" s="396">
        <f>IF(S12 = 0, 0, (((Tu * Ecc/12) + (Su * IF(Input!$D$45="Block", T, D + E)) - (ΦMR_Pp_up)) / (S12/12)) + (IF(REV="F", Tu, Tu - 0.9*(Wconc + IF(Input!$D$9 = "Self-Support", Wsoil, 0.5*Wsoil) + Wpiles)) / N) + Sw)</f>
        <v>0</v>
      </c>
      <c r="W12" s="396"/>
      <c r="X12" s="396">
        <f>IF(F12 = 0, 0, ((Cu + IF(REV="F", 1, 1.2)*(Wconc + Wsoil)) / N) + IF(S12 = 0, 0, ((M + (Cu * Ecc/12) + (Sc * IF(Input!$D$45="Block", T, D + E)) - (ΦMR_Pp)) / (S12/12))))</f>
        <v>0</v>
      </c>
      <c r="Y12" s="399" t="str">
        <f t="shared" si="3"/>
        <v>--</v>
      </c>
      <c r="Z12" s="399">
        <f>IF(AND(OR(Y12="A",Y12="--"),$Q12/12-IF(Input!$D$45="Pier and Pad",0.5*di,0)&gt;0),1,0)</f>
        <v>0</v>
      </c>
      <c r="AA12" s="458">
        <f t="shared" si="4"/>
        <v>0</v>
      </c>
      <c r="AB12" s="458">
        <f t="shared" si="15"/>
        <v>0</v>
      </c>
      <c r="AC12" s="459"/>
      <c r="AD12" s="399"/>
      <c r="AE12" s="399"/>
      <c r="AF12" s="399"/>
      <c r="AG12" s="399"/>
      <c r="AH12" s="140"/>
      <c r="AI12" s="140"/>
      <c r="AJ12" s="396">
        <f>IF(F12 = 0, 0, ((Cu + IF(REV="F", 1, 1.2)*(Wconc + Wsoil)) / N) + IF(S12 = 0, 0, ((M + (Cu * Ecc/12) + (Sc * IF(Input!$D$45="Block", T, D + E)) - (ΦMR_Pp)) / (S12/12))))</f>
        <v>0</v>
      </c>
      <c r="AK12" s="399" t="str">
        <f t="shared" si="5"/>
        <v>--</v>
      </c>
      <c r="AL12" s="399">
        <f>IF(AND(OR(AK12="A",AK12="--"),$Q12/12-IF(Input!$D$45="Pier and Pad",0.5*di+deff/12,0)&gt;0),1,0)</f>
        <v>0</v>
      </c>
      <c r="AM12" s="454">
        <f t="shared" si="16"/>
        <v>0</v>
      </c>
      <c r="AN12" s="140"/>
      <c r="AO12" s="140"/>
      <c r="AP12" s="140"/>
      <c r="AR12" s="451">
        <f t="shared" si="23"/>
        <v>35</v>
      </c>
      <c r="AS12" s="464"/>
      <c r="AT12" s="464"/>
      <c r="AU12" s="455" t="str">
        <f t="shared" si="17"/>
        <v/>
      </c>
      <c r="AV12" s="455" t="str">
        <f t="shared" si="18"/>
        <v/>
      </c>
      <c r="AW12" s="455" t="str">
        <f t="shared" si="6"/>
        <v/>
      </c>
      <c r="AX12" s="456" t="str">
        <f t="shared" si="19"/>
        <v/>
      </c>
      <c r="AZ12" s="451">
        <f t="shared" si="24"/>
        <v>35</v>
      </c>
      <c r="BA12" s="464"/>
      <c r="BB12" s="464"/>
      <c r="BC12" s="452" t="str">
        <f t="shared" si="20"/>
        <v/>
      </c>
      <c r="BD12" s="452" t="str">
        <f t="shared" si="21"/>
        <v/>
      </c>
      <c r="BE12" s="455" t="str">
        <f t="shared" si="7"/>
        <v/>
      </c>
      <c r="BF12" s="456" t="str">
        <f t="shared" si="22"/>
        <v/>
      </c>
      <c r="BH12" s="451">
        <f t="shared" si="25"/>
        <v>35</v>
      </c>
      <c r="BI12" s="464"/>
      <c r="BJ12" s="464"/>
    </row>
    <row r="13" spans="1:62" x14ac:dyDescent="0.25">
      <c r="A13" s="10"/>
      <c r="E13" s="10"/>
      <c r="F13" s="13">
        <f>IF(AND(IF(Input!$D$35 = "Asymmetric", $D$10, $D$22) &gt;F12,F12&gt;0),F12+1,0)</f>
        <v>0</v>
      </c>
      <c r="G13" s="13">
        <f t="shared" si="8"/>
        <v>0</v>
      </c>
      <c r="H13" s="13">
        <f t="shared" si="26"/>
        <v>0</v>
      </c>
      <c r="I13" s="13">
        <f t="shared" si="0"/>
        <v>0</v>
      </c>
      <c r="J13" s="13">
        <f t="shared" si="1"/>
        <v>0</v>
      </c>
      <c r="K13" s="549">
        <v>0</v>
      </c>
      <c r="L13" s="549">
        <v>0</v>
      </c>
      <c r="M13" s="13">
        <f>IF(Input!$D$35 = "Asymmetric", K13, I13)</f>
        <v>0</v>
      </c>
      <c r="N13" s="13">
        <f>IF(Input!$D$35 = "Asymmetric", L13, J13)</f>
        <v>0</v>
      </c>
      <c r="O13" s="14">
        <f t="shared" si="10"/>
        <v>0</v>
      </c>
      <c r="P13" s="14">
        <f t="shared" si="11"/>
        <v>0</v>
      </c>
      <c r="Q13" s="14">
        <f t="shared" si="12"/>
        <v>0</v>
      </c>
      <c r="R13" s="14">
        <f t="shared" si="13"/>
        <v>0</v>
      </c>
      <c r="S13" s="14">
        <f t="shared" si="14"/>
        <v>0</v>
      </c>
      <c r="T13" s="467">
        <f>IF(F13 = 0, 0, ((Cu + IF(REV="F", 1, 1.2)*(Wconc + Wsoil)) / N) + IF(S13 = 0, 0, ((M + (Cu * Ecc/12) + (Sc * IF(Input!$D$45="Block", T, D + E)) - (ΦMR_Pp)) / (S13/12))))</f>
        <v>0</v>
      </c>
      <c r="U13" s="396">
        <f>IF(S13 = 0, 0, ((M + (Cu * Ecc/12) + (Sc * IF(Input!$D$45="Block", T, D + E)) - (ΦMR_Pp_up)) / (S13/12)) - ((IF(REV="F", Cu, 0.9*((Cu/1.2) + Wconc + IF(Input!$D$9 = "Self-Support", Wsoil, 0.5*Wsoil) + Wpiles))) / N) + Sw)</f>
        <v>0</v>
      </c>
      <c r="V13" s="396">
        <f>IF(S13 = 0, 0, (((Tu * Ecc/12) + (Su * IF(Input!$D$45="Block", T, D + E)) - (ΦMR_Pp_up)) / (S13/12)) + (IF(REV="F", Tu, Tu - 0.9*(Wconc + IF(Input!$D$9 = "Self-Support", Wsoil, 0.5*Wsoil) + Wpiles)) / N) + Sw)</f>
        <v>0</v>
      </c>
      <c r="W13" s="396"/>
      <c r="X13" s="396">
        <f>IF(F13 = 0, 0, ((Cu + IF(REV="F", 1, 1.2)*(Wconc + Wsoil)) / N) + IF(S13 = 0, 0, ((M + (Cu * Ecc/12) + (Sc * IF(Input!$D$45="Block", T, D + E)) - (ΦMR_Pp)) / (S13/12))))</f>
        <v>0</v>
      </c>
      <c r="Y13" s="399" t="str">
        <f t="shared" si="3"/>
        <v>--</v>
      </c>
      <c r="Z13" s="399">
        <f>IF(AND(OR(Y13="A",Y13="--"),$Q13/12-IF(Input!$D$45="Pier and Pad",0.5*di,0)&gt;0),1,0)</f>
        <v>0</v>
      </c>
      <c r="AA13" s="458">
        <f t="shared" si="4"/>
        <v>0</v>
      </c>
      <c r="AB13" s="458">
        <f t="shared" si="15"/>
        <v>0</v>
      </c>
      <c r="AC13" s="459"/>
      <c r="AD13" s="399"/>
      <c r="AE13" s="140"/>
      <c r="AF13" s="399"/>
      <c r="AG13" s="399"/>
      <c r="AH13" s="140"/>
      <c r="AI13" s="140"/>
      <c r="AJ13" s="396">
        <f>IF(F13 = 0, 0, ((Cu + IF(REV="F", 1, 1.2)*(Wconc + Wsoil)) / N) + IF(S13 = 0, 0, ((M + (Cu * Ecc/12) + (Sc * IF(Input!$D$45="Block", T, D + E)) - (ΦMR_Pp)) / (S13/12))))</f>
        <v>0</v>
      </c>
      <c r="AK13" s="399" t="str">
        <f t="shared" si="5"/>
        <v>--</v>
      </c>
      <c r="AL13" s="399">
        <f>IF(AND(OR(AK13="A",AK13="--"),$Q13/12-IF(Input!$D$45="Pier and Pad",0.5*di+deff/12,0)&gt;0),1,0)</f>
        <v>0</v>
      </c>
      <c r="AM13" s="454">
        <f t="shared" si="16"/>
        <v>0</v>
      </c>
      <c r="AN13" s="140"/>
      <c r="AO13" s="140"/>
      <c r="AP13" s="140"/>
      <c r="AR13" s="451">
        <f t="shared" si="23"/>
        <v>40</v>
      </c>
      <c r="AS13" s="464"/>
      <c r="AT13" s="464"/>
      <c r="AU13" s="455" t="str">
        <f t="shared" si="17"/>
        <v/>
      </c>
      <c r="AV13" s="455" t="str">
        <f t="shared" si="18"/>
        <v/>
      </c>
      <c r="AW13" s="455" t="str">
        <f t="shared" si="6"/>
        <v/>
      </c>
      <c r="AX13" s="456" t="str">
        <f t="shared" si="19"/>
        <v/>
      </c>
      <c r="AZ13" s="451">
        <f t="shared" si="24"/>
        <v>40</v>
      </c>
      <c r="BA13" s="464"/>
      <c r="BB13" s="464"/>
      <c r="BC13" s="452" t="str">
        <f t="shared" si="20"/>
        <v/>
      </c>
      <c r="BD13" s="452" t="str">
        <f t="shared" si="21"/>
        <v/>
      </c>
      <c r="BE13" s="455" t="str">
        <f t="shared" si="7"/>
        <v/>
      </c>
      <c r="BF13" s="456" t="str">
        <f t="shared" si="22"/>
        <v/>
      </c>
      <c r="BH13" s="451">
        <f t="shared" si="25"/>
        <v>40</v>
      </c>
      <c r="BI13" s="464"/>
      <c r="BJ13" s="464"/>
    </row>
    <row r="14" spans="1:62" x14ac:dyDescent="0.25">
      <c r="A14" s="10"/>
      <c r="B14" s="750" t="s">
        <v>7</v>
      </c>
      <c r="C14" s="750"/>
      <c r="D14" s="750"/>
      <c r="E14" s="10"/>
      <c r="F14" s="13">
        <f>IF(AND(IF(Input!$D$35 = "Asymmetric", $D$10, $D$22) &gt;F13,F13&gt;0),F13+1,0)</f>
        <v>0</v>
      </c>
      <c r="G14" s="13">
        <f t="shared" si="8"/>
        <v>0</v>
      </c>
      <c r="H14" s="13">
        <f t="shared" si="26"/>
        <v>0</v>
      </c>
      <c r="I14" s="13">
        <f t="shared" si="0"/>
        <v>0</v>
      </c>
      <c r="J14" s="13">
        <f t="shared" si="1"/>
        <v>0</v>
      </c>
      <c r="K14" s="549">
        <v>0</v>
      </c>
      <c r="L14" s="549">
        <v>0</v>
      </c>
      <c r="M14" s="13">
        <f>IF(Input!$D$35 = "Asymmetric", K14, I14)</f>
        <v>0</v>
      </c>
      <c r="N14" s="13">
        <f>IF(Input!$D$35 = "Asymmetric", L14, J14)</f>
        <v>0</v>
      </c>
      <c r="O14" s="14">
        <f t="shared" si="10"/>
        <v>0</v>
      </c>
      <c r="P14" s="14">
        <f t="shared" si="11"/>
        <v>0</v>
      </c>
      <c r="Q14" s="14">
        <f t="shared" si="12"/>
        <v>0</v>
      </c>
      <c r="R14" s="14">
        <f t="shared" si="13"/>
        <v>0</v>
      </c>
      <c r="S14" s="14">
        <f t="shared" si="14"/>
        <v>0</v>
      </c>
      <c r="T14" s="467">
        <f>IF(F14 = 0, 0, ((Cu + IF(REV="F", 1, 1.2)*(Wconc + Wsoil)) / N) + IF(S14 = 0, 0, ((M + (Cu * Ecc/12) + (Sc * IF(Input!$D$45="Block", T, D + E)) - (ΦMR_Pp)) / (S14/12))))</f>
        <v>0</v>
      </c>
      <c r="U14" s="396">
        <f>IF(S14 = 0, 0, ((M + (Cu * Ecc/12) + (Sc * IF(Input!$D$45="Block", T, D + E)) - (ΦMR_Pp_up)) / (S14/12)) - ((IF(REV="F", Cu, 0.9*((Cu/1.2) + Wconc + IF(Input!$D$9 = "Self-Support", Wsoil, 0.5*Wsoil) + Wpiles))) / N) + Sw)</f>
        <v>0</v>
      </c>
      <c r="V14" s="396">
        <f>IF(S14 = 0, 0, (((Tu * Ecc/12) + (Su * IF(Input!$D$45="Block", T, D + E)) - (ΦMR_Pp_up)) / (S14/12)) + (IF(REV="F", Tu, Tu - 0.9*(Wconc + IF(Input!$D$9 = "Self-Support", Wsoil, 0.5*Wsoil) + Wpiles)) / N) + Sw)</f>
        <v>0</v>
      </c>
      <c r="W14" s="396"/>
      <c r="X14" s="396">
        <f>IF(F14 = 0, 0, ((Cu + IF(REV="F", 1, 1.2)*(Wconc + Wsoil)) / N) + IF(S14 = 0, 0, ((M + (Cu * Ecc/12) + (Sc * IF(Input!$D$45="Block", T, D + E)) - (ΦMR_Pp)) / (S14/12))))</f>
        <v>0</v>
      </c>
      <c r="Y14" s="399" t="str">
        <f t="shared" si="3"/>
        <v>--</v>
      </c>
      <c r="Z14" s="399">
        <f>IF(AND(OR(Y14="A",Y14="--"),$Q14/12-IF(Input!$D$45="Pier and Pad",0.5*di,0)&gt;0),1,0)</f>
        <v>0</v>
      </c>
      <c r="AA14" s="399">
        <f t="shared" si="4"/>
        <v>0</v>
      </c>
      <c r="AB14" s="399">
        <f t="shared" si="15"/>
        <v>0</v>
      </c>
      <c r="AC14" s="399"/>
      <c r="AD14" s="399"/>
      <c r="AE14" s="399"/>
      <c r="AF14" s="399"/>
      <c r="AG14" s="399"/>
      <c r="AH14" s="140"/>
      <c r="AI14" s="140"/>
      <c r="AJ14" s="396">
        <f>IF(F14 = 0, 0, ((Cu + IF(REV="F", 1, 1.2)*(Wconc + Wsoil)) / N) + IF(S14 = 0, 0, ((M + (Cu * Ecc/12) + (Sc * IF(Input!$D$45="Block", T, D + E)) - (ΦMR_Pp)) / (S14/12))))</f>
        <v>0</v>
      </c>
      <c r="AK14" s="399" t="str">
        <f t="shared" si="5"/>
        <v>--</v>
      </c>
      <c r="AL14" s="399">
        <f>IF(AND(OR(AK14="A",AK14="--"),$Q14/12-IF(Input!$D$45="Pier and Pad",0.5*di+deff/12,0)&gt;0),1,0)</f>
        <v>0</v>
      </c>
      <c r="AM14" s="454">
        <f t="shared" ref="AM14" si="27">AL14*AJ14</f>
        <v>0</v>
      </c>
      <c r="AN14" s="140"/>
      <c r="AO14" s="140"/>
      <c r="AP14" s="140"/>
      <c r="AR14" s="451">
        <f t="shared" si="23"/>
        <v>45</v>
      </c>
      <c r="AS14" s="464">
        <v>539.52431882646567</v>
      </c>
      <c r="AT14" s="464">
        <v>12.727922061357855</v>
      </c>
      <c r="AU14" s="455">
        <f t="shared" si="17"/>
        <v>9</v>
      </c>
      <c r="AV14" s="455">
        <f t="shared" si="18"/>
        <v>8.9999999999999982</v>
      </c>
      <c r="AW14" s="455" t="str">
        <f t="shared" si="6"/>
        <v/>
      </c>
      <c r="AX14" s="456" t="e">
        <f t="shared" si="19"/>
        <v>#VALUE!</v>
      </c>
      <c r="AZ14" s="451">
        <f t="shared" si="24"/>
        <v>45</v>
      </c>
      <c r="BA14" s="464">
        <v>125.25450162081701</v>
      </c>
      <c r="BB14" s="464">
        <v>12.727922061357855</v>
      </c>
      <c r="BC14" s="452">
        <f t="shared" si="20"/>
        <v>9</v>
      </c>
      <c r="BD14" s="452">
        <f t="shared" si="21"/>
        <v>8.9999999999999982</v>
      </c>
      <c r="BE14" s="455" t="str">
        <f t="shared" si="7"/>
        <v/>
      </c>
      <c r="BF14" s="456" t="e">
        <f t="shared" si="22"/>
        <v>#VALUE!</v>
      </c>
      <c r="BH14" s="451">
        <f t="shared" si="25"/>
        <v>45</v>
      </c>
      <c r="BI14" s="464">
        <v>154.895641620817</v>
      </c>
      <c r="BJ14" s="464">
        <v>98.057298909230269</v>
      </c>
    </row>
    <row r="15" spans="1:62" ht="15.75" x14ac:dyDescent="0.3">
      <c r="A15" s="10"/>
      <c r="B15" s="11" t="s">
        <v>17</v>
      </c>
      <c r="C15" s="11" t="s">
        <v>18</v>
      </c>
      <c r="D15" s="11">
        <f>Input!D36</f>
        <v>0</v>
      </c>
      <c r="E15" s="10"/>
      <c r="F15" s="13">
        <f>IF(AND(IF(Input!$D$35 = "Asymmetric", $D$10, $D$22) &gt;F14,F14&gt;0),F14+1,0)</f>
        <v>0</v>
      </c>
      <c r="G15" s="13">
        <f t="shared" si="8"/>
        <v>0</v>
      </c>
      <c r="H15" s="13">
        <f t="shared" si="26"/>
        <v>0</v>
      </c>
      <c r="I15" s="13">
        <f t="shared" si="0"/>
        <v>0</v>
      </c>
      <c r="J15" s="13">
        <f t="shared" si="1"/>
        <v>0</v>
      </c>
      <c r="K15" s="549">
        <v>0</v>
      </c>
      <c r="L15" s="549">
        <v>0</v>
      </c>
      <c r="M15" s="13">
        <f>IF(Input!$D$35 = "Asymmetric", K15, I15)</f>
        <v>0</v>
      </c>
      <c r="N15" s="13">
        <f>IF(Input!$D$35 = "Asymmetric", L15, J15)</f>
        <v>0</v>
      </c>
      <c r="O15" s="14">
        <f t="shared" si="10"/>
        <v>0</v>
      </c>
      <c r="P15" s="14">
        <f t="shared" si="11"/>
        <v>0</v>
      </c>
      <c r="Q15" s="14">
        <f t="shared" si="12"/>
        <v>0</v>
      </c>
      <c r="R15" s="14">
        <f t="shared" si="13"/>
        <v>0</v>
      </c>
      <c r="S15" s="14">
        <f t="shared" si="14"/>
        <v>0</v>
      </c>
      <c r="T15" s="467">
        <f>IF(F15 = 0, 0, ((Cu + IF(REV="F", 1, 1.2)*(Wconc + Wsoil)) / N) + IF(S15 = 0, 0, ((M + (Cu * Ecc/12) + (Sc * IF(Input!$D$45="Block", T, D + E)) - (ΦMR_Pp)) / (S15/12))))</f>
        <v>0</v>
      </c>
      <c r="U15" s="396">
        <f>IF(S15 = 0, 0, ((M + (Cu * Ecc/12) + (Sc * IF(Input!$D$45="Block", T, D + E)) - (ΦMR_Pp_up)) / (S15/12)) - ((IF(REV="F", Cu, 0.9*((Cu/1.2) + Wconc + IF(Input!$D$9 = "Self-Support", Wsoil, 0.5*Wsoil) + Wpiles))) / N) + Sw)</f>
        <v>0</v>
      </c>
      <c r="V15" s="396">
        <f>IF(S15 = 0, 0, (((Tu * Ecc/12) + (Su * IF(Input!$D$45="Block", T, D + E)) - (ΦMR_Pp_up)) / (S15/12)) + (IF(REV="F", Tu, Tu - 0.9*(Wconc + IF(Input!$D$9 = "Self-Support", Wsoil, 0.5*Wsoil) + Wpiles)) / N) + Sw)</f>
        <v>0</v>
      </c>
      <c r="W15" s="396"/>
      <c r="X15" s="396">
        <f>IF(F15 = 0, 0, ((Cu + IF(REV="F", 1, 1.2)*(Wconc + Wsoil)) / N) + IF(S15 = 0, 0, ((M + (Cu * Ecc/12) + (Sc * IF(Input!$D$45="Block", T, D + E)) - (ΦMR_Pp)) / (S15/12))))</f>
        <v>0</v>
      </c>
      <c r="Y15" s="399" t="str">
        <f t="shared" si="3"/>
        <v>--</v>
      </c>
      <c r="Z15" s="399">
        <f>IF(AND(OR(Y15="A",Y15="--"),$Q15/12-IF(Input!$D$45="Pier and Pad",0.5*di,0)&gt;0),1,0)</f>
        <v>0</v>
      </c>
      <c r="AA15" s="399">
        <f t="shared" si="4"/>
        <v>0</v>
      </c>
      <c r="AB15" s="399">
        <f t="shared" si="15"/>
        <v>0</v>
      </c>
      <c r="AC15" s="399"/>
      <c r="AD15" s="399"/>
      <c r="AE15" s="399"/>
      <c r="AF15" s="399"/>
      <c r="AG15" s="399"/>
      <c r="AH15" s="140"/>
      <c r="AI15" s="140"/>
      <c r="AJ15" s="396">
        <f>IF(F15 = 0, 0, ((Cu + IF(REV="F", 1, 1.2)*(Wconc + Wsoil)) / N) + IF(S15 = 0, 0, ((M + (Cu * Ecc/12) + (Sc * IF(Input!$D$45="Block", T, D + E)) - (ΦMR_Pp)) / (S15/12))))</f>
        <v>0</v>
      </c>
      <c r="AK15" s="399" t="str">
        <f t="shared" si="5"/>
        <v>--</v>
      </c>
      <c r="AL15" s="399">
        <f>IF(AND(OR(AK15="A",AK15="--"),$Q15/12-IF(Input!$D$45="Pier and Pad",0.5*di+deff/12,0)&gt;0),1,0)</f>
        <v>0</v>
      </c>
      <c r="AM15" s="454">
        <f t="shared" ref="AM15:AM78" si="28">AL15*AJ15</f>
        <v>0</v>
      </c>
      <c r="AN15" s="140"/>
      <c r="AO15" s="140"/>
      <c r="AP15" s="140"/>
      <c r="AR15" s="451">
        <f t="shared" si="23"/>
        <v>50</v>
      </c>
      <c r="AS15" s="464"/>
      <c r="AT15" s="464"/>
      <c r="AU15" s="455" t="str">
        <f t="shared" si="17"/>
        <v/>
      </c>
      <c r="AV15" s="455" t="str">
        <f t="shared" si="18"/>
        <v/>
      </c>
      <c r="AW15" s="455" t="str">
        <f t="shared" si="6"/>
        <v/>
      </c>
      <c r="AX15" s="456" t="str">
        <f t="shared" si="19"/>
        <v/>
      </c>
      <c r="AZ15" s="451">
        <f t="shared" si="24"/>
        <v>50</v>
      </c>
      <c r="BA15" s="464"/>
      <c r="BB15" s="464"/>
      <c r="BC15" s="452" t="str">
        <f t="shared" si="20"/>
        <v/>
      </c>
      <c r="BD15" s="452" t="str">
        <f t="shared" si="21"/>
        <v/>
      </c>
      <c r="BE15" s="455" t="str">
        <f t="shared" si="7"/>
        <v/>
      </c>
      <c r="BF15" s="456" t="str">
        <f t="shared" si="22"/>
        <v/>
      </c>
      <c r="BH15" s="451">
        <f t="shared" si="25"/>
        <v>50</v>
      </c>
      <c r="BI15" s="464"/>
      <c r="BJ15" s="464"/>
    </row>
    <row r="16" spans="1:62" ht="15" customHeight="1" x14ac:dyDescent="0.3">
      <c r="A16" s="10"/>
      <c r="B16" s="12" t="s">
        <v>19</v>
      </c>
      <c r="C16" s="12" t="s">
        <v>20</v>
      </c>
      <c r="D16" s="12">
        <f>Input!D37</f>
        <v>0</v>
      </c>
      <c r="E16" s="10"/>
      <c r="F16" s="13">
        <f>IF(AND(IF(Input!$D$35 = "Asymmetric", $D$10, $D$22) &gt;F15,F15&gt;0),F15+1,0)</f>
        <v>0</v>
      </c>
      <c r="G16" s="13">
        <f t="shared" si="8"/>
        <v>0</v>
      </c>
      <c r="H16" s="13">
        <f t="shared" si="26"/>
        <v>0</v>
      </c>
      <c r="I16" s="13">
        <f t="shared" si="0"/>
        <v>0</v>
      </c>
      <c r="J16" s="13">
        <f t="shared" si="1"/>
        <v>0</v>
      </c>
      <c r="K16" s="549">
        <v>0</v>
      </c>
      <c r="L16" s="549">
        <v>0</v>
      </c>
      <c r="M16" s="13">
        <f>IF(Input!$D$35 = "Asymmetric", K16, I16)</f>
        <v>0</v>
      </c>
      <c r="N16" s="13">
        <f>IF(Input!$D$35 = "Asymmetric", L16, J16)</f>
        <v>0</v>
      </c>
      <c r="O16" s="14">
        <f t="shared" si="10"/>
        <v>0</v>
      </c>
      <c r="P16" s="14">
        <f t="shared" si="11"/>
        <v>0</v>
      </c>
      <c r="Q16" s="14">
        <f t="shared" si="12"/>
        <v>0</v>
      </c>
      <c r="R16" s="14">
        <f t="shared" si="13"/>
        <v>0</v>
      </c>
      <c r="S16" s="14">
        <f t="shared" si="14"/>
        <v>0</v>
      </c>
      <c r="T16" s="467">
        <f>IF(F16 = 0, 0, ((Cu + IF(REV="F", 1, 1.2)*(Wconc + Wsoil)) / N) + IF(S16 = 0, 0, ((M + (Cu * Ecc/12) + (Sc * IF(Input!$D$45="Block", T, D + E)) - (ΦMR_Pp)) / (S16/12))))</f>
        <v>0</v>
      </c>
      <c r="U16" s="396">
        <f>IF(S16 = 0, 0, ((M + (Cu * Ecc/12) + (Sc * IF(Input!$D$45="Block", T, D + E)) - (ΦMR_Pp_up)) / (S16/12)) - ((IF(REV="F", Cu, 0.9*((Cu/1.2) + Wconc + IF(Input!$D$9 = "Self-Support", Wsoil, 0.5*Wsoil) + Wpiles))) / N) + Sw)</f>
        <v>0</v>
      </c>
      <c r="V16" s="396">
        <f>IF(S16 = 0, 0, (((Tu * Ecc/12) + (Su * IF(Input!$D$45="Block", T, D + E)) - (ΦMR_Pp_up)) / (S16/12)) + (IF(REV="F", Tu, Tu - 0.9*(Wconc + IF(Input!$D$9 = "Self-Support", Wsoil, 0.5*Wsoil) + Wpiles)) / N) + Sw)</f>
        <v>0</v>
      </c>
      <c r="W16" s="396"/>
      <c r="X16" s="396">
        <f>IF(F16 = 0, 0, ((Cu + IF(REV="F", 1, 1.2)*(Wconc + Wsoil)) / N) + IF(S16 = 0, 0, ((M + (Cu * Ecc/12) + (Sc * IF(Input!$D$45="Block", T, D + E)) - (ΦMR_Pp)) / (S16/12))))</f>
        <v>0</v>
      </c>
      <c r="Y16" s="399" t="str">
        <f t="shared" si="3"/>
        <v>--</v>
      </c>
      <c r="Z16" s="399">
        <f>IF(AND(OR(Y16="A",Y16="--"),$Q16/12-IF(Input!$D$45="Pier and Pad",0.5*di,0)&gt;0),1,0)</f>
        <v>0</v>
      </c>
      <c r="AA16" s="399">
        <f t="shared" si="4"/>
        <v>0</v>
      </c>
      <c r="AB16" s="399">
        <f t="shared" si="15"/>
        <v>0</v>
      </c>
      <c r="AC16" s="399"/>
      <c r="AD16" s="399"/>
      <c r="AE16" s="399"/>
      <c r="AF16" s="399"/>
      <c r="AG16" s="399"/>
      <c r="AH16" s="140"/>
      <c r="AI16" s="140"/>
      <c r="AJ16" s="396">
        <f>IF(F16 = 0, 0, ((Cu + IF(REV="F", 1, 1.2)*(Wconc + Wsoil)) / N) + IF(S16 = 0, 0, ((M + (Cu * Ecc/12) + (Sc * IF(Input!$D$45="Block", T, D + E)) - (ΦMR_Pp)) / (S16/12))))</f>
        <v>0</v>
      </c>
      <c r="AK16" s="399" t="str">
        <f t="shared" si="5"/>
        <v>--</v>
      </c>
      <c r="AL16" s="399">
        <f>IF(AND(OR(AK16="A",AK16="--"),$Q16/12-IF(Input!$D$45="Pier and Pad",0.5*di+deff/12,0)&gt;0),1,0)</f>
        <v>0</v>
      </c>
      <c r="AM16" s="454">
        <f t="shared" si="28"/>
        <v>0</v>
      </c>
      <c r="AN16" s="140"/>
      <c r="AO16" s="140"/>
      <c r="AP16" s="140"/>
      <c r="AR16" s="451">
        <f t="shared" si="23"/>
        <v>55</v>
      </c>
      <c r="AS16" s="464"/>
      <c r="AT16" s="464"/>
      <c r="AU16" s="455" t="str">
        <f t="shared" si="17"/>
        <v/>
      </c>
      <c r="AV16" s="455" t="str">
        <f t="shared" si="18"/>
        <v/>
      </c>
      <c r="AW16" s="455" t="str">
        <f t="shared" si="6"/>
        <v/>
      </c>
      <c r="AX16" s="456" t="str">
        <f t="shared" si="19"/>
        <v/>
      </c>
      <c r="AZ16" s="451">
        <f t="shared" si="24"/>
        <v>55</v>
      </c>
      <c r="BA16" s="464"/>
      <c r="BB16" s="464"/>
      <c r="BC16" s="452" t="str">
        <f t="shared" si="20"/>
        <v/>
      </c>
      <c r="BD16" s="452" t="str">
        <f t="shared" si="21"/>
        <v/>
      </c>
      <c r="BE16" s="455" t="str">
        <f t="shared" si="7"/>
        <v/>
      </c>
      <c r="BF16" s="456" t="str">
        <f t="shared" si="22"/>
        <v/>
      </c>
      <c r="BH16" s="451">
        <f t="shared" si="25"/>
        <v>55</v>
      </c>
      <c r="BI16" s="464"/>
      <c r="BJ16" s="464"/>
    </row>
    <row r="17" spans="1:62" ht="15.75" x14ac:dyDescent="0.3">
      <c r="A17" s="10"/>
      <c r="B17" s="12" t="s">
        <v>21</v>
      </c>
      <c r="C17" s="12" t="s">
        <v>22</v>
      </c>
      <c r="D17" s="12">
        <f>Input!D38</f>
        <v>0</v>
      </c>
      <c r="E17" s="10"/>
      <c r="F17" s="13">
        <f>IF(AND(IF(Input!$D$35 = "Asymmetric", $D$10, $D$22) &gt;F16,F16&gt;0),F16+1,0)</f>
        <v>0</v>
      </c>
      <c r="G17" s="13">
        <f t="shared" si="8"/>
        <v>0</v>
      </c>
      <c r="H17" s="13">
        <f t="shared" si="26"/>
        <v>0</v>
      </c>
      <c r="I17" s="13">
        <f t="shared" si="0"/>
        <v>0</v>
      </c>
      <c r="J17" s="13">
        <f t="shared" si="1"/>
        <v>0</v>
      </c>
      <c r="K17" s="549">
        <v>0</v>
      </c>
      <c r="L17" s="549">
        <v>0</v>
      </c>
      <c r="M17" s="13">
        <f>IF(Input!$D$35 = "Asymmetric", K17, I17)</f>
        <v>0</v>
      </c>
      <c r="N17" s="13">
        <f>IF(Input!$D$35 = "Asymmetric", L17, J17)</f>
        <v>0</v>
      </c>
      <c r="O17" s="14">
        <f t="shared" si="10"/>
        <v>0</v>
      </c>
      <c r="P17" s="14">
        <f t="shared" si="11"/>
        <v>0</v>
      </c>
      <c r="Q17" s="14">
        <f t="shared" si="12"/>
        <v>0</v>
      </c>
      <c r="R17" s="14">
        <f t="shared" si="13"/>
        <v>0</v>
      </c>
      <c r="S17" s="14">
        <f t="shared" si="14"/>
        <v>0</v>
      </c>
      <c r="T17" s="467">
        <f>IF(F17 = 0, 0, ((Cu + IF(REV="F", 1, 1.2)*(Wconc + Wsoil)) / N) + IF(S17 = 0, 0, ((M + (Cu * Ecc/12) + (Sc * IF(Input!$D$45="Block", T, D + E)) - (ΦMR_Pp)) / (S17/12))))</f>
        <v>0</v>
      </c>
      <c r="U17" s="396">
        <f>IF(S17 = 0, 0, ((M + (Cu * Ecc/12) + (Sc * IF(Input!$D$45="Block", T, D + E)) - (ΦMR_Pp_up)) / (S17/12)) - ((IF(REV="F", Cu, 0.9*((Cu/1.2) + Wconc + IF(Input!$D$9 = "Self-Support", Wsoil, 0.5*Wsoil) + Wpiles))) / N) + Sw)</f>
        <v>0</v>
      </c>
      <c r="V17" s="396">
        <f>IF(S17 = 0, 0, (((Tu * Ecc/12) + (Su * IF(Input!$D$45="Block", T, D + E)) - (ΦMR_Pp_up)) / (S17/12)) + (IF(REV="F", Tu, Tu - 0.9*(Wconc + IF(Input!$D$9 = "Self-Support", Wsoil, 0.5*Wsoil) + Wpiles)) / N) + Sw)</f>
        <v>0</v>
      </c>
      <c r="W17" s="396"/>
      <c r="X17" s="396">
        <f>IF(F17 = 0, 0, ((Cu + IF(REV="F", 1, 1.2)*(Wconc + Wsoil)) / N) + IF(S17 = 0, 0, ((M + (Cu * Ecc/12) + (Sc * IF(Input!$D$45="Block", T, D + E)) - (ΦMR_Pp)) / (S17/12))))</f>
        <v>0</v>
      </c>
      <c r="Y17" s="399" t="str">
        <f t="shared" si="3"/>
        <v>--</v>
      </c>
      <c r="Z17" s="399">
        <f>IF(AND(OR(Y17="A",Y17="--"),$Q17/12-IF(Input!$D$45="Pier and Pad",0.5*di,0)&gt;0),1,0)</f>
        <v>0</v>
      </c>
      <c r="AA17" s="399">
        <f t="shared" si="4"/>
        <v>0</v>
      </c>
      <c r="AB17" s="399">
        <f t="shared" si="15"/>
        <v>0</v>
      </c>
      <c r="AC17" s="399"/>
      <c r="AD17" s="399"/>
      <c r="AE17" s="399"/>
      <c r="AF17" s="399"/>
      <c r="AG17" s="399"/>
      <c r="AH17" s="140"/>
      <c r="AI17" s="140"/>
      <c r="AJ17" s="396">
        <f>IF(F17 = 0, 0, ((Cu + IF(REV="F", 1, 1.2)*(Wconc + Wsoil)) / N) + IF(S17 = 0, 0, ((M + (Cu * Ecc/12) + (Sc * IF(Input!$D$45="Block", T, D + E)) - (ΦMR_Pp)) / (S17/12))))</f>
        <v>0</v>
      </c>
      <c r="AK17" s="399" t="str">
        <f t="shared" si="5"/>
        <v>--</v>
      </c>
      <c r="AL17" s="399">
        <f>IF(AND(OR(AK17="A",AK17="--"),$Q17/12-IF(Input!$D$45="Pier and Pad",0.5*di+deff/12,0)&gt;0),1,0)</f>
        <v>0</v>
      </c>
      <c r="AM17" s="454">
        <f t="shared" si="28"/>
        <v>0</v>
      </c>
      <c r="AN17" s="140"/>
      <c r="AO17" s="140"/>
      <c r="AP17" s="140"/>
      <c r="AR17" s="451">
        <f t="shared" si="23"/>
        <v>60</v>
      </c>
      <c r="AS17" s="464"/>
      <c r="AT17" s="464"/>
      <c r="AU17" s="455" t="str">
        <f t="shared" si="17"/>
        <v/>
      </c>
      <c r="AV17" s="455" t="str">
        <f t="shared" si="18"/>
        <v/>
      </c>
      <c r="AW17" s="455" t="str">
        <f t="shared" si="6"/>
        <v/>
      </c>
      <c r="AX17" s="456" t="str">
        <f t="shared" si="19"/>
        <v/>
      </c>
      <c r="AZ17" s="451">
        <f t="shared" si="24"/>
        <v>60</v>
      </c>
      <c r="BA17" s="464"/>
      <c r="BB17" s="464"/>
      <c r="BC17" s="452" t="str">
        <f t="shared" si="20"/>
        <v/>
      </c>
      <c r="BD17" s="452" t="str">
        <f t="shared" si="21"/>
        <v/>
      </c>
      <c r="BE17" s="455" t="str">
        <f t="shared" si="7"/>
        <v/>
      </c>
      <c r="BF17" s="456" t="str">
        <f t="shared" si="22"/>
        <v/>
      </c>
      <c r="BG17" s="401"/>
      <c r="BH17" s="451">
        <f t="shared" si="25"/>
        <v>60</v>
      </c>
      <c r="BI17" s="464"/>
      <c r="BJ17" s="464"/>
    </row>
    <row r="18" spans="1:62" ht="15.75" x14ac:dyDescent="0.3">
      <c r="A18" s="10"/>
      <c r="B18" s="12" t="s">
        <v>23</v>
      </c>
      <c r="C18" s="12" t="s">
        <v>24</v>
      </c>
      <c r="D18" s="12">
        <f>Input!D39</f>
        <v>0</v>
      </c>
      <c r="E18" s="10"/>
      <c r="F18" s="13">
        <f>IF(AND(IF(Input!$D$35 = "Asymmetric", $D$10, $D$22) &gt;F17,F17&gt;0),F17+1,0)</f>
        <v>0</v>
      </c>
      <c r="G18" s="13">
        <f t="shared" si="8"/>
        <v>0</v>
      </c>
      <c r="H18" s="13">
        <f t="shared" si="26"/>
        <v>0</v>
      </c>
      <c r="I18" s="13">
        <f t="shared" si="0"/>
        <v>0</v>
      </c>
      <c r="J18" s="13">
        <f t="shared" si="1"/>
        <v>0</v>
      </c>
      <c r="K18" s="549">
        <v>0</v>
      </c>
      <c r="L18" s="549">
        <v>0</v>
      </c>
      <c r="M18" s="13">
        <f>IF(Input!$D$35 = "Asymmetric", K18, I18)</f>
        <v>0</v>
      </c>
      <c r="N18" s="13">
        <f>IF(Input!$D$35 = "Asymmetric", L18, J18)</f>
        <v>0</v>
      </c>
      <c r="O18" s="14">
        <f t="shared" si="10"/>
        <v>0</v>
      </c>
      <c r="P18" s="14">
        <f t="shared" si="11"/>
        <v>0</v>
      </c>
      <c r="Q18" s="14">
        <f t="shared" si="12"/>
        <v>0</v>
      </c>
      <c r="R18" s="14">
        <f t="shared" si="13"/>
        <v>0</v>
      </c>
      <c r="S18" s="14">
        <f t="shared" si="14"/>
        <v>0</v>
      </c>
      <c r="T18" s="467">
        <f>IF(F18 = 0, 0, ((Cu + IF(REV="F", 1, 1.2)*(Wconc + Wsoil)) / N) + IF(S18 = 0, 0, ((M + (Cu * Ecc/12) + (Sc * IF(Input!$D$45="Block", T, D + E)) - (ΦMR_Pp)) / (S18/12))))</f>
        <v>0</v>
      </c>
      <c r="U18" s="396">
        <f>IF(S18 = 0, 0, ((M + (Cu * Ecc/12) + (Sc * IF(Input!$D$45="Block", T, D + E)) - (ΦMR_Pp_up)) / (S18/12)) - ((IF(REV="F", Cu, 0.9*((Cu/1.2) + Wconc + IF(Input!$D$9 = "Self-Support", Wsoil, 0.5*Wsoil) + Wpiles))) / N) + Sw)</f>
        <v>0</v>
      </c>
      <c r="V18" s="396">
        <f>IF(S18 = 0, 0, (((Tu * Ecc/12) + (Su * IF(Input!$D$45="Block", T, D + E)) - (ΦMR_Pp_up)) / (S18/12)) + (IF(REV="F", Tu, Tu - 0.9*(Wconc + IF(Input!$D$9 = "Self-Support", Wsoil, 0.5*Wsoil) + Wpiles)) / N) + Sw)</f>
        <v>0</v>
      </c>
      <c r="W18" s="396"/>
      <c r="X18" s="396">
        <f>IF(F18 = 0, 0, ((Cu + IF(REV="F", 1, 1.2)*(Wconc + Wsoil)) / N) + IF(S18 = 0, 0, ((M + (Cu * Ecc/12) + (Sc * IF(Input!$D$45="Block", T, D + E)) - (ΦMR_Pp)) / (S18/12))))</f>
        <v>0</v>
      </c>
      <c r="Y18" s="399" t="str">
        <f t="shared" si="3"/>
        <v>--</v>
      </c>
      <c r="Z18" s="399">
        <f>IF(AND(OR(Y18="A",Y18="--"),$Q18/12-IF(Input!$D$45="Pier and Pad",0.5*di,0)&gt;0),1,0)</f>
        <v>0</v>
      </c>
      <c r="AA18" s="399">
        <f t="shared" si="4"/>
        <v>0</v>
      </c>
      <c r="AB18" s="399">
        <f t="shared" si="15"/>
        <v>0</v>
      </c>
      <c r="AC18" s="399"/>
      <c r="AD18" s="399"/>
      <c r="AE18" s="399"/>
      <c r="AF18" s="399"/>
      <c r="AG18" s="399"/>
      <c r="AH18" s="140"/>
      <c r="AI18" s="140"/>
      <c r="AJ18" s="396">
        <f>IF(F18 = 0, 0, ((Cu + IF(REV="F", 1, 1.2)*(Wconc + Wsoil)) / N) + IF(S18 = 0, 0, ((M + (Cu * Ecc/12) + (Sc * IF(Input!$D$45="Block", T, D + E)) - (ΦMR_Pp)) / (S18/12))))</f>
        <v>0</v>
      </c>
      <c r="AK18" s="399" t="str">
        <f t="shared" si="5"/>
        <v>--</v>
      </c>
      <c r="AL18" s="399">
        <f>IF(AND(OR(AK18="A",AK18="--"),$Q18/12-IF(Input!$D$45="Pier and Pad",0.5*di+deff/12,0)&gt;0),1,0)</f>
        <v>0</v>
      </c>
      <c r="AM18" s="454">
        <f t="shared" si="28"/>
        <v>0</v>
      </c>
      <c r="AN18" s="140"/>
      <c r="AO18" s="140"/>
      <c r="AP18" s="140"/>
      <c r="AR18" s="451">
        <f t="shared" si="23"/>
        <v>65</v>
      </c>
      <c r="AS18" s="464"/>
      <c r="AT18" s="464"/>
      <c r="AU18" s="455" t="str">
        <f t="shared" si="17"/>
        <v/>
      </c>
      <c r="AV18" s="455" t="str">
        <f t="shared" si="18"/>
        <v/>
      </c>
      <c r="AW18" s="455" t="str">
        <f t="shared" si="6"/>
        <v/>
      </c>
      <c r="AX18" s="456" t="str">
        <f t="shared" si="19"/>
        <v/>
      </c>
      <c r="AZ18" s="451">
        <f t="shared" si="24"/>
        <v>65</v>
      </c>
      <c r="BA18" s="464"/>
      <c r="BB18" s="464"/>
      <c r="BC18" s="452" t="str">
        <f t="shared" si="20"/>
        <v/>
      </c>
      <c r="BD18" s="452" t="str">
        <f t="shared" si="21"/>
        <v/>
      </c>
      <c r="BE18" s="455" t="str">
        <f t="shared" si="7"/>
        <v/>
      </c>
      <c r="BF18" s="456" t="str">
        <f t="shared" si="22"/>
        <v/>
      </c>
      <c r="BG18" s="401"/>
      <c r="BH18" s="451">
        <f t="shared" si="25"/>
        <v>65</v>
      </c>
      <c r="BI18" s="464"/>
      <c r="BJ18" s="464"/>
    </row>
    <row r="19" spans="1:62" x14ac:dyDescent="0.25">
      <c r="A19" s="10"/>
      <c r="B19" s="12" t="s">
        <v>25</v>
      </c>
      <c r="C19" s="12" t="s">
        <v>26</v>
      </c>
      <c r="D19" s="12">
        <f>Input!D40</f>
        <v>0</v>
      </c>
      <c r="E19" s="10"/>
      <c r="F19" s="13">
        <f>IF(AND(IF(Input!$D$35 = "Asymmetric", $D$10, $D$22) &gt;F18,F18&gt;0),F18+1,0)</f>
        <v>0</v>
      </c>
      <c r="G19" s="13">
        <f t="shared" si="8"/>
        <v>0</v>
      </c>
      <c r="H19" s="13">
        <f t="shared" si="26"/>
        <v>0</v>
      </c>
      <c r="I19" s="13">
        <f t="shared" si="0"/>
        <v>0</v>
      </c>
      <c r="J19" s="13">
        <f t="shared" si="1"/>
        <v>0</v>
      </c>
      <c r="K19" s="549">
        <v>0</v>
      </c>
      <c r="L19" s="549">
        <v>0</v>
      </c>
      <c r="M19" s="13">
        <f>IF(Input!$D$35 = "Asymmetric", K19, I19)</f>
        <v>0</v>
      </c>
      <c r="N19" s="13">
        <f>IF(Input!$D$35 = "Asymmetric", L19, J19)</f>
        <v>0</v>
      </c>
      <c r="O19" s="14">
        <f t="shared" si="10"/>
        <v>0</v>
      </c>
      <c r="P19" s="14">
        <f t="shared" si="11"/>
        <v>0</v>
      </c>
      <c r="Q19" s="14">
        <f t="shared" si="12"/>
        <v>0</v>
      </c>
      <c r="R19" s="14">
        <f t="shared" si="13"/>
        <v>0</v>
      </c>
      <c r="S19" s="14">
        <f t="shared" si="14"/>
        <v>0</v>
      </c>
      <c r="T19" s="467">
        <f>IF(F19 = 0, 0, ((Cu + IF(REV="F", 1, 1.2)*(Wconc + Wsoil)) / N) + IF(S19 = 0, 0, ((M + (Cu * Ecc/12) + (Sc * IF(Input!$D$45="Block", T, D + E)) - (ΦMR_Pp)) / (S19/12))))</f>
        <v>0</v>
      </c>
      <c r="U19" s="396">
        <f>IF(S19 = 0, 0, ((M + (Cu * Ecc/12) + (Sc * IF(Input!$D$45="Block", T, D + E)) - (ΦMR_Pp_up)) / (S19/12)) - ((IF(REV="F", Cu, 0.9*((Cu/1.2) + Wconc + IF(Input!$D$9 = "Self-Support", Wsoil, 0.5*Wsoil) + Wpiles))) / N) + Sw)</f>
        <v>0</v>
      </c>
      <c r="V19" s="396">
        <f>IF(S19 = 0, 0, (((Tu * Ecc/12) + (Su * IF(Input!$D$45="Block", T, D + E)) - (ΦMR_Pp_up)) / (S19/12)) + (IF(REV="F", Tu, Tu - 0.9*(Wconc + IF(Input!$D$9 = "Self-Support", Wsoil, 0.5*Wsoil) + Wpiles)) / N) + Sw)</f>
        <v>0</v>
      </c>
      <c r="W19" s="396"/>
      <c r="X19" s="396">
        <f>IF(F19 = 0, 0, ((Cu + IF(REV="F", 1, 1.2)*(Wconc + Wsoil)) / N) + IF(S19 = 0, 0, ((M + (Cu * Ecc/12) + (Sc * IF(Input!$D$45="Block", T, D + E)) - (ΦMR_Pp)) / (S19/12))))</f>
        <v>0</v>
      </c>
      <c r="Y19" s="399" t="str">
        <f t="shared" si="3"/>
        <v>--</v>
      </c>
      <c r="Z19" s="399">
        <f>IF(AND(OR(Y19="A",Y19="--"),$Q19/12-IF(Input!$D$45="Pier and Pad",0.5*di,0)&gt;0),1,0)</f>
        <v>0</v>
      </c>
      <c r="AA19" s="399">
        <f t="shared" si="4"/>
        <v>0</v>
      </c>
      <c r="AB19" s="399">
        <f t="shared" si="15"/>
        <v>0</v>
      </c>
      <c r="AC19" s="399"/>
      <c r="AD19" s="399"/>
      <c r="AE19" s="399"/>
      <c r="AF19" s="399"/>
      <c r="AG19" s="399"/>
      <c r="AH19" s="140"/>
      <c r="AI19" s="140"/>
      <c r="AJ19" s="396">
        <f>IF(F19 = 0, 0, ((Cu + IF(REV="F", 1, 1.2)*(Wconc + Wsoil)) / N) + IF(S19 = 0, 0, ((M + (Cu * Ecc/12) + (Sc * IF(Input!$D$45="Block", T, D + E)) - (ΦMR_Pp)) / (S19/12))))</f>
        <v>0</v>
      </c>
      <c r="AK19" s="399" t="str">
        <f t="shared" si="5"/>
        <v>--</v>
      </c>
      <c r="AL19" s="399">
        <f>IF(AND(OR(AK19="A",AK19="--"),$Q19/12-IF(Input!$D$45="Pier and Pad",0.5*di+deff/12,0)&gt;0),1,0)</f>
        <v>0</v>
      </c>
      <c r="AM19" s="454">
        <f t="shared" si="28"/>
        <v>0</v>
      </c>
      <c r="AN19" s="140"/>
      <c r="AO19" s="140"/>
      <c r="AP19" s="140"/>
      <c r="AR19" s="451">
        <f t="shared" si="23"/>
        <v>70</v>
      </c>
      <c r="AS19" s="464"/>
      <c r="AT19" s="464"/>
      <c r="AU19" s="455" t="str">
        <f t="shared" si="17"/>
        <v/>
      </c>
      <c r="AV19" s="455" t="str">
        <f t="shared" si="18"/>
        <v/>
      </c>
      <c r="AW19" s="455" t="str">
        <f t="shared" si="6"/>
        <v/>
      </c>
      <c r="AX19" s="456" t="str">
        <f t="shared" si="19"/>
        <v/>
      </c>
      <c r="AZ19" s="451">
        <f t="shared" si="24"/>
        <v>70</v>
      </c>
      <c r="BA19" s="464"/>
      <c r="BB19" s="464"/>
      <c r="BC19" s="452" t="str">
        <f t="shared" si="20"/>
        <v/>
      </c>
      <c r="BD19" s="452" t="str">
        <f t="shared" si="21"/>
        <v/>
      </c>
      <c r="BE19" s="455" t="str">
        <f t="shared" si="7"/>
        <v/>
      </c>
      <c r="BF19" s="456" t="str">
        <f t="shared" si="22"/>
        <v/>
      </c>
      <c r="BG19" s="401"/>
      <c r="BH19" s="451">
        <f t="shared" si="25"/>
        <v>70</v>
      </c>
      <c r="BI19" s="464"/>
      <c r="BJ19" s="464"/>
    </row>
    <row r="20" spans="1:62" x14ac:dyDescent="0.25">
      <c r="A20" s="10"/>
      <c r="E20" s="10"/>
      <c r="F20" s="13">
        <f>IF(AND(IF(Input!$D$35 = "Asymmetric", $D$10, $D$22) &gt;F19,F19&gt;0),F19+1,0)</f>
        <v>0</v>
      </c>
      <c r="G20" s="13">
        <f t="shared" si="8"/>
        <v>0</v>
      </c>
      <c r="H20" s="13">
        <f t="shared" si="26"/>
        <v>0</v>
      </c>
      <c r="I20" s="13">
        <f t="shared" si="0"/>
        <v>0</v>
      </c>
      <c r="J20" s="13">
        <f t="shared" si="1"/>
        <v>0</v>
      </c>
      <c r="K20" s="549">
        <v>0</v>
      </c>
      <c r="L20" s="549">
        <v>0</v>
      </c>
      <c r="M20" s="13">
        <f>IF(Input!$D$35 = "Asymmetric", K20, I20)</f>
        <v>0</v>
      </c>
      <c r="N20" s="13">
        <f>IF(Input!$D$35 = "Asymmetric", L20, J20)</f>
        <v>0</v>
      </c>
      <c r="O20" s="14">
        <f t="shared" si="10"/>
        <v>0</v>
      </c>
      <c r="P20" s="14">
        <f t="shared" si="11"/>
        <v>0</v>
      </c>
      <c r="Q20" s="14">
        <f t="shared" si="12"/>
        <v>0</v>
      </c>
      <c r="R20" s="14">
        <f t="shared" si="13"/>
        <v>0</v>
      </c>
      <c r="S20" s="14">
        <f t="shared" si="14"/>
        <v>0</v>
      </c>
      <c r="T20" s="467">
        <f>IF(F20 = 0, 0, ((Cu + IF(REV="F", 1, 1.2)*(Wconc + Wsoil)) / N) + IF(S20 = 0, 0, ((M + (Cu * Ecc/12) + (Sc * IF(Input!$D$45="Block", T, D + E)) - (ΦMR_Pp)) / (S20/12))))</f>
        <v>0</v>
      </c>
      <c r="U20" s="396">
        <f>IF(S20 = 0, 0, ((M + (Cu * Ecc/12) + (Sc * IF(Input!$D$45="Block", T, D + E)) - (ΦMR_Pp_up)) / (S20/12)) - ((IF(REV="F", Cu, 0.9*((Cu/1.2) + Wconc + IF(Input!$D$9 = "Self-Support", Wsoil, 0.5*Wsoil) + Wpiles))) / N) + Sw)</f>
        <v>0</v>
      </c>
      <c r="V20" s="396">
        <f>IF(S20 = 0, 0, (((Tu * Ecc/12) + (Su * IF(Input!$D$45="Block", T, D + E)) - (ΦMR_Pp_up)) / (S20/12)) + (IF(REV="F", Tu, Tu - 0.9*(Wconc + IF(Input!$D$9 = "Self-Support", Wsoil, 0.5*Wsoil) + Wpiles)) / N) + Sw)</f>
        <v>0</v>
      </c>
      <c r="W20" s="396"/>
      <c r="X20" s="396">
        <f>IF(F20 = 0, 0, ((Cu + IF(REV="F", 1, 1.2)*(Wconc + Wsoil)) / N) + IF(S20 = 0, 0, ((M + (Cu * Ecc/12) + (Sc * IF(Input!$D$45="Block", T, D + E)) - (ΦMR_Pp)) / (S20/12))))</f>
        <v>0</v>
      </c>
      <c r="Y20" s="399" t="str">
        <f t="shared" si="3"/>
        <v>--</v>
      </c>
      <c r="Z20" s="399">
        <f>IF(AND(OR(Y20="A",Y20="--"),$Q20/12-IF(Input!$D$45="Pier and Pad",0.5*di,0)&gt;0),1,0)</f>
        <v>0</v>
      </c>
      <c r="AA20" s="399">
        <f t="shared" si="4"/>
        <v>0</v>
      </c>
      <c r="AB20" s="399">
        <f t="shared" si="15"/>
        <v>0</v>
      </c>
      <c r="AC20" s="399"/>
      <c r="AD20" s="399"/>
      <c r="AE20" s="399"/>
      <c r="AF20" s="399"/>
      <c r="AG20" s="399"/>
      <c r="AH20" s="140"/>
      <c r="AI20" s="140"/>
      <c r="AJ20" s="396">
        <f>IF(F20 = 0, 0, ((Cu + IF(REV="F", 1, 1.2)*(Wconc + Wsoil)) / N) + IF(S20 = 0, 0, ((M + (Cu * Ecc/12) + (Sc * IF(Input!$D$45="Block", T, D + E)) - (ΦMR_Pp)) / (S20/12))))</f>
        <v>0</v>
      </c>
      <c r="AK20" s="399" t="str">
        <f t="shared" si="5"/>
        <v>--</v>
      </c>
      <c r="AL20" s="399">
        <f>IF(AND(OR(AK20="A",AK20="--"),$Q20/12-IF(Input!$D$45="Pier and Pad",0.5*di+deff/12,0)&gt;0),1,0)</f>
        <v>0</v>
      </c>
      <c r="AM20" s="454">
        <f t="shared" si="28"/>
        <v>0</v>
      </c>
      <c r="AN20" s="140"/>
      <c r="AO20" s="140"/>
      <c r="AP20" s="140"/>
      <c r="AR20" s="451">
        <f t="shared" si="23"/>
        <v>75</v>
      </c>
      <c r="AS20" s="464"/>
      <c r="AT20" s="464"/>
      <c r="AU20" s="455" t="str">
        <f t="shared" si="17"/>
        <v/>
      </c>
      <c r="AV20" s="455" t="str">
        <f t="shared" si="18"/>
        <v/>
      </c>
      <c r="AW20" s="455" t="str">
        <f t="shared" si="6"/>
        <v/>
      </c>
      <c r="AX20" s="456" t="str">
        <f t="shared" si="19"/>
        <v/>
      </c>
      <c r="AZ20" s="451">
        <f t="shared" si="24"/>
        <v>75</v>
      </c>
      <c r="BA20" s="464"/>
      <c r="BB20" s="464"/>
      <c r="BC20" s="452" t="str">
        <f t="shared" si="20"/>
        <v/>
      </c>
      <c r="BD20" s="452" t="str">
        <f t="shared" si="21"/>
        <v/>
      </c>
      <c r="BE20" s="455" t="str">
        <f t="shared" si="7"/>
        <v/>
      </c>
      <c r="BF20" s="456" t="str">
        <f t="shared" si="22"/>
        <v/>
      </c>
      <c r="BG20" s="401"/>
      <c r="BH20" s="451">
        <f t="shared" si="25"/>
        <v>75</v>
      </c>
      <c r="BI20" s="464"/>
      <c r="BJ20" s="464"/>
    </row>
    <row r="21" spans="1:62" ht="15.75" thickBot="1" x14ac:dyDescent="0.3">
      <c r="A21" s="10"/>
      <c r="B21" s="747" t="s">
        <v>258</v>
      </c>
      <c r="C21" s="748"/>
      <c r="D21" s="749"/>
      <c r="E21" s="10"/>
      <c r="F21" s="13">
        <f>IF(AND(IF(Input!$D$35 = "Asymmetric", $D$10, $D$22) &gt;F20,F20&gt;0),F20+1,0)</f>
        <v>0</v>
      </c>
      <c r="G21" s="13">
        <f t="shared" si="8"/>
        <v>0</v>
      </c>
      <c r="H21" s="13">
        <f t="shared" si="26"/>
        <v>0</v>
      </c>
      <c r="I21" s="13">
        <f t="shared" si="0"/>
        <v>0</v>
      </c>
      <c r="J21" s="13">
        <f t="shared" si="1"/>
        <v>0</v>
      </c>
      <c r="K21" s="549">
        <v>0</v>
      </c>
      <c r="L21" s="549">
        <v>0</v>
      </c>
      <c r="M21" s="13">
        <f>IF(Input!$D$35 = "Asymmetric", K21, I21)</f>
        <v>0</v>
      </c>
      <c r="N21" s="13">
        <f>IF(Input!$D$35 = "Asymmetric", L21, J21)</f>
        <v>0</v>
      </c>
      <c r="O21" s="14">
        <f t="shared" si="10"/>
        <v>0</v>
      </c>
      <c r="P21" s="14">
        <f t="shared" si="11"/>
        <v>0</v>
      </c>
      <c r="Q21" s="14">
        <f t="shared" si="12"/>
        <v>0</v>
      </c>
      <c r="R21" s="14">
        <f t="shared" si="13"/>
        <v>0</v>
      </c>
      <c r="S21" s="14">
        <f t="shared" si="14"/>
        <v>0</v>
      </c>
      <c r="T21" s="467">
        <f>IF(F21 = 0, 0, ((Cu + IF(REV="F", 1, 1.2)*(Wconc + Wsoil)) / N) + IF(S21 = 0, 0, ((M + (Cu * Ecc/12) + (Sc * IF(Input!$D$45="Block", T, D + E)) - (ΦMR_Pp)) / (S21/12))))</f>
        <v>0</v>
      </c>
      <c r="U21" s="396">
        <f>IF(S21 = 0, 0, ((M + (Cu * Ecc/12) + (Sc * IF(Input!$D$45="Block", T, D + E)) - (ΦMR_Pp_up)) / (S21/12)) - ((IF(REV="F", Cu, 0.9*((Cu/1.2) + Wconc + IF(Input!$D$9 = "Self-Support", Wsoil, 0.5*Wsoil) + Wpiles))) / N) + Sw)</f>
        <v>0</v>
      </c>
      <c r="V21" s="396">
        <f>IF(S21 = 0, 0, (((Tu * Ecc/12) + (Su * IF(Input!$D$45="Block", T, D + E)) - (ΦMR_Pp_up)) / (S21/12)) + (IF(REV="F", Tu, Tu - 0.9*(Wconc + IF(Input!$D$9 = "Self-Support", Wsoil, 0.5*Wsoil) + Wpiles)) / N) + Sw)</f>
        <v>0</v>
      </c>
      <c r="W21" s="396"/>
      <c r="X21" s="396">
        <f>IF(F21 = 0, 0, ((Cu + IF(REV="F", 1, 1.2)*(Wconc + Wsoil)) / N) + IF(S21 = 0, 0, ((M + (Cu * Ecc/12) + (Sc * IF(Input!$D$45="Block", T, D + E)) - (ΦMR_Pp)) / (S21/12))))</f>
        <v>0</v>
      </c>
      <c r="Y21" s="399" t="str">
        <f t="shared" si="3"/>
        <v>--</v>
      </c>
      <c r="Z21" s="399">
        <f>IF(AND(OR(Y21="A",Y21="--"),$Q21/12-IF(Input!$D$45="Pier and Pad",0.5*di,0)&gt;0),1,0)</f>
        <v>0</v>
      </c>
      <c r="AA21" s="399">
        <f t="shared" si="4"/>
        <v>0</v>
      </c>
      <c r="AB21" s="399">
        <f t="shared" si="15"/>
        <v>0</v>
      </c>
      <c r="AC21" s="399"/>
      <c r="AD21" s="399"/>
      <c r="AE21" s="399"/>
      <c r="AF21" s="399"/>
      <c r="AG21" s="399"/>
      <c r="AH21" s="140"/>
      <c r="AI21" s="140"/>
      <c r="AJ21" s="396">
        <f>IF(F21 = 0, 0, ((Cu + IF(REV="F", 1, 1.2)*(Wconc + Wsoil)) / N) + IF(S21 = 0, 0, ((M + (Cu * Ecc/12) + (Sc * IF(Input!$D$45="Block", T, D + E)) - (ΦMR_Pp)) / (S21/12))))</f>
        <v>0</v>
      </c>
      <c r="AK21" s="399" t="str">
        <f t="shared" si="5"/>
        <v>--</v>
      </c>
      <c r="AL21" s="399">
        <f>IF(AND(OR(AK21="A",AK21="--"),$Q21/12-IF(Input!$D$45="Pier and Pad",0.5*di+deff/12,0)&gt;0),1,0)</f>
        <v>0</v>
      </c>
      <c r="AM21" s="454">
        <f t="shared" si="28"/>
        <v>0</v>
      </c>
      <c r="AN21" s="140"/>
      <c r="AO21" s="140"/>
      <c r="AP21" s="140"/>
      <c r="AR21" s="451">
        <f t="shared" si="23"/>
        <v>80</v>
      </c>
      <c r="AS21" s="464"/>
      <c r="AT21" s="464"/>
      <c r="AU21" s="455" t="str">
        <f t="shared" si="17"/>
        <v/>
      </c>
      <c r="AV21" s="455" t="str">
        <f t="shared" si="18"/>
        <v/>
      </c>
      <c r="AW21" s="455" t="str">
        <f t="shared" si="6"/>
        <v/>
      </c>
      <c r="AX21" s="456" t="str">
        <f t="shared" si="19"/>
        <v/>
      </c>
      <c r="AZ21" s="451">
        <f t="shared" si="24"/>
        <v>80</v>
      </c>
      <c r="BA21" s="464"/>
      <c r="BB21" s="464"/>
      <c r="BC21" s="452" t="str">
        <f t="shared" si="20"/>
        <v/>
      </c>
      <c r="BD21" s="452" t="str">
        <f t="shared" si="21"/>
        <v/>
      </c>
      <c r="BE21" s="455" t="str">
        <f t="shared" si="7"/>
        <v/>
      </c>
      <c r="BF21" s="456" t="str">
        <f t="shared" si="22"/>
        <v/>
      </c>
      <c r="BH21" s="451">
        <f t="shared" si="25"/>
        <v>80</v>
      </c>
      <c r="BI21" s="464"/>
      <c r="BJ21" s="464"/>
    </row>
    <row r="22" spans="1:62" ht="15.75" thickTop="1" x14ac:dyDescent="0.25">
      <c r="A22" s="10"/>
      <c r="B22" s="11" t="s">
        <v>27</v>
      </c>
      <c r="C22" s="11" t="s">
        <v>28</v>
      </c>
      <c r="D22" s="11">
        <f>IF(Input!D35 = "Asymmetric", D10, D15*D16)</f>
        <v>0</v>
      </c>
      <c r="E22" s="10"/>
      <c r="F22" s="13">
        <f>IF(AND(IF(Input!$D$35 = "Asymmetric", $D$10, $D$22) &gt;F21,F21&gt;0),F21+1,0)</f>
        <v>0</v>
      </c>
      <c r="G22" s="13">
        <f t="shared" si="8"/>
        <v>0</v>
      </c>
      <c r="H22" s="13">
        <f t="shared" si="26"/>
        <v>0</v>
      </c>
      <c r="I22" s="13">
        <f t="shared" si="0"/>
        <v>0</v>
      </c>
      <c r="J22" s="13">
        <f t="shared" si="1"/>
        <v>0</v>
      </c>
      <c r="K22" s="549">
        <v>0</v>
      </c>
      <c r="L22" s="549">
        <v>0</v>
      </c>
      <c r="M22" s="13">
        <f>IF(Input!$D$35 = "Asymmetric", K22, I22)</f>
        <v>0</v>
      </c>
      <c r="N22" s="13">
        <f>IF(Input!$D$35 = "Asymmetric", L22, J22)</f>
        <v>0</v>
      </c>
      <c r="O22" s="14">
        <f t="shared" si="10"/>
        <v>0</v>
      </c>
      <c r="P22" s="14">
        <f t="shared" si="11"/>
        <v>0</v>
      </c>
      <c r="Q22" s="14">
        <f t="shared" si="12"/>
        <v>0</v>
      </c>
      <c r="R22" s="14">
        <f t="shared" si="13"/>
        <v>0</v>
      </c>
      <c r="S22" s="14">
        <f t="shared" si="14"/>
        <v>0</v>
      </c>
      <c r="T22" s="467">
        <f>IF(F22 = 0, 0, ((Cu + IF(REV="F", 1, 1.2)*(Wconc + Wsoil)) / N) + IF(S22 = 0, 0, ((M + (Cu * Ecc/12) + (Sc * IF(Input!$D$45="Block", T, D + E)) - (ΦMR_Pp)) / (S22/12))))</f>
        <v>0</v>
      </c>
      <c r="U22" s="396">
        <f>IF(S22 = 0, 0, ((M + (Cu * Ecc/12) + (Sc * IF(Input!$D$45="Block", T, D + E)) - (ΦMR_Pp_up)) / (S22/12)) - ((IF(REV="F", Cu, 0.9*((Cu/1.2) + Wconc + IF(Input!$D$9 = "Self-Support", Wsoil, 0.5*Wsoil) + Wpiles))) / N) + Sw)</f>
        <v>0</v>
      </c>
      <c r="V22" s="396">
        <f>IF(S22 = 0, 0, (((Tu * Ecc/12) + (Su * IF(Input!$D$45="Block", T, D + E)) - (ΦMR_Pp_up)) / (S22/12)) + (IF(REV="F", Tu, Tu - 0.9*(Wconc + IF(Input!$D$9 = "Self-Support", Wsoil, 0.5*Wsoil) + Wpiles)) / N) + Sw)</f>
        <v>0</v>
      </c>
      <c r="W22" s="396"/>
      <c r="X22" s="396">
        <f>IF(F22 = 0, 0, ((Cu + IF(REV="F", 1, 1.2)*(Wconc + Wsoil)) / N) + IF(S22 = 0, 0, ((M + (Cu * Ecc/12) + (Sc * IF(Input!$D$45="Block", T, D + E)) - (ΦMR_Pp)) / (S22/12))))</f>
        <v>0</v>
      </c>
      <c r="Y22" s="399" t="str">
        <f t="shared" si="3"/>
        <v>--</v>
      </c>
      <c r="Z22" s="399">
        <f>IF(AND(OR(Y22="A",Y22="--"),$Q22/12-IF(Input!$D$45="Pier and Pad",0.5*di,0)&gt;0),1,0)</f>
        <v>0</v>
      </c>
      <c r="AA22" s="399">
        <f t="shared" si="4"/>
        <v>0</v>
      </c>
      <c r="AB22" s="399">
        <f t="shared" si="15"/>
        <v>0</v>
      </c>
      <c r="AC22" s="399"/>
      <c r="AD22" s="399"/>
      <c r="AE22" s="399"/>
      <c r="AF22" s="399"/>
      <c r="AG22" s="399"/>
      <c r="AH22" s="140"/>
      <c r="AI22" s="140"/>
      <c r="AJ22" s="396">
        <f>IF(F22 = 0, 0, ((Cu + IF(REV="F", 1, 1.2)*(Wconc + Wsoil)) / N) + IF(S22 = 0, 0, ((M + (Cu * Ecc/12) + (Sc * IF(Input!$D$45="Block", T, D + E)) - (ΦMR_Pp)) / (S22/12))))</f>
        <v>0</v>
      </c>
      <c r="AK22" s="399" t="str">
        <f t="shared" si="5"/>
        <v>--</v>
      </c>
      <c r="AL22" s="399">
        <f>IF(AND(OR(AK22="A",AK22="--"),$Q22/12-IF(Input!$D$45="Pier and Pad",0.5*di+deff/12,0)&gt;0),1,0)</f>
        <v>0</v>
      </c>
      <c r="AM22" s="454">
        <f t="shared" si="28"/>
        <v>0</v>
      </c>
      <c r="AN22" s="140"/>
      <c r="AO22" s="140"/>
      <c r="AP22" s="140"/>
      <c r="AR22" s="451">
        <f t="shared" si="23"/>
        <v>85</v>
      </c>
      <c r="AS22" s="464"/>
      <c r="AT22" s="464"/>
      <c r="AU22" s="455" t="str">
        <f t="shared" si="17"/>
        <v/>
      </c>
      <c r="AV22" s="455" t="str">
        <f t="shared" si="18"/>
        <v/>
      </c>
      <c r="AW22" s="455" t="str">
        <f t="shared" si="6"/>
        <v/>
      </c>
      <c r="AX22" s="456" t="str">
        <f t="shared" si="19"/>
        <v/>
      </c>
      <c r="AZ22" s="451">
        <f t="shared" si="24"/>
        <v>85</v>
      </c>
      <c r="BA22" s="464"/>
      <c r="BB22" s="464"/>
      <c r="BC22" s="452" t="str">
        <f t="shared" si="20"/>
        <v/>
      </c>
      <c r="BD22" s="452" t="str">
        <f t="shared" si="21"/>
        <v/>
      </c>
      <c r="BE22" s="455" t="str">
        <f t="shared" si="7"/>
        <v/>
      </c>
      <c r="BF22" s="456" t="str">
        <f t="shared" si="22"/>
        <v/>
      </c>
      <c r="BH22" s="451">
        <f t="shared" si="25"/>
        <v>85</v>
      </c>
      <c r="BI22" s="464"/>
      <c r="BJ22" s="464"/>
    </row>
    <row r="23" spans="1:62" x14ac:dyDescent="0.25">
      <c r="A23" s="10"/>
      <c r="B23" s="15" t="s">
        <v>29</v>
      </c>
      <c r="C23" s="12" t="s">
        <v>30</v>
      </c>
      <c r="D23" s="16">
        <f>SUM(R5:R105)</f>
        <v>0</v>
      </c>
      <c r="E23" s="10"/>
      <c r="F23" s="13">
        <f>IF(AND(IF(Input!$D$35 = "Asymmetric", $D$10, $D$22) &gt;F22,F22&gt;0),F22+1,0)</f>
        <v>0</v>
      </c>
      <c r="G23" s="13">
        <f t="shared" si="8"/>
        <v>0</v>
      </c>
      <c r="H23" s="13">
        <f t="shared" si="26"/>
        <v>0</v>
      </c>
      <c r="I23" s="13">
        <f t="shared" si="0"/>
        <v>0</v>
      </c>
      <c r="J23" s="13">
        <f t="shared" si="1"/>
        <v>0</v>
      </c>
      <c r="K23" s="549">
        <v>0</v>
      </c>
      <c r="L23" s="549">
        <v>0</v>
      </c>
      <c r="M23" s="13">
        <f>IF(Input!$D$35 = "Asymmetric", K23, I23)</f>
        <v>0</v>
      </c>
      <c r="N23" s="13">
        <f>IF(Input!$D$35 = "Asymmetric", L23, J23)</f>
        <v>0</v>
      </c>
      <c r="O23" s="14">
        <f t="shared" si="10"/>
        <v>0</v>
      </c>
      <c r="P23" s="14">
        <f t="shared" si="11"/>
        <v>0</v>
      </c>
      <c r="Q23" s="14">
        <f t="shared" si="12"/>
        <v>0</v>
      </c>
      <c r="R23" s="14">
        <f t="shared" si="13"/>
        <v>0</v>
      </c>
      <c r="S23" s="14">
        <f t="shared" si="14"/>
        <v>0</v>
      </c>
      <c r="T23" s="467">
        <f>IF(F23 = 0, 0, ((Cu + IF(REV="F", 1, 1.2)*(Wconc + Wsoil)) / N) + IF(S23 = 0, 0, ((M + (Cu * Ecc/12) + (Sc * IF(Input!$D$45="Block", T, D + E)) - (ΦMR_Pp)) / (S23/12))))</f>
        <v>0</v>
      </c>
      <c r="U23" s="396">
        <f>IF(S23 = 0, 0, ((M + (Cu * Ecc/12) + (Sc * IF(Input!$D$45="Block", T, D + E)) - (ΦMR_Pp_up)) / (S23/12)) - ((IF(REV="F", Cu, 0.9*((Cu/1.2) + Wconc + IF(Input!$D$9 = "Self-Support", Wsoil, 0.5*Wsoil) + Wpiles))) / N) + Sw)</f>
        <v>0</v>
      </c>
      <c r="V23" s="396">
        <f>IF(S23 = 0, 0, (((Tu * Ecc/12) + (Su * IF(Input!$D$45="Block", T, D + E)) - (ΦMR_Pp_up)) / (S23/12)) + (IF(REV="F", Tu, Tu - 0.9*(Wconc + IF(Input!$D$9 = "Self-Support", Wsoil, 0.5*Wsoil) + Wpiles)) / N) + Sw)</f>
        <v>0</v>
      </c>
      <c r="W23" s="396"/>
      <c r="X23" s="396">
        <f>IF(F23 = 0, 0, ((Cu + IF(REV="F", 1, 1.2)*(Wconc + Wsoil)) / N) + IF(S23 = 0, 0, ((M + (Cu * Ecc/12) + (Sc * IF(Input!$D$45="Block", T, D + E)) - (ΦMR_Pp)) / (S23/12))))</f>
        <v>0</v>
      </c>
      <c r="Y23" s="399" t="str">
        <f t="shared" si="3"/>
        <v>--</v>
      </c>
      <c r="Z23" s="399">
        <f>IF(AND(OR(Y23="A",Y23="--"),$Q23/12-IF(Input!$D$45="Pier and Pad",0.5*di,0)&gt;0),1,0)</f>
        <v>0</v>
      </c>
      <c r="AA23" s="399">
        <f t="shared" si="4"/>
        <v>0</v>
      </c>
      <c r="AB23" s="399">
        <f t="shared" si="15"/>
        <v>0</v>
      </c>
      <c r="AC23" s="399"/>
      <c r="AD23" s="399"/>
      <c r="AE23" s="399"/>
      <c r="AF23" s="399"/>
      <c r="AG23" s="399"/>
      <c r="AH23" s="140"/>
      <c r="AI23" s="140"/>
      <c r="AJ23" s="396">
        <f>IF(F23 = 0, 0, ((Cu + IF(REV="F", 1, 1.2)*(Wconc + Wsoil)) / N) + IF(S23 = 0, 0, ((M + (Cu * Ecc/12) + (Sc * IF(Input!$D$45="Block", T, D + E)) - (ΦMR_Pp)) / (S23/12))))</f>
        <v>0</v>
      </c>
      <c r="AK23" s="399" t="str">
        <f t="shared" si="5"/>
        <v>--</v>
      </c>
      <c r="AL23" s="399">
        <f>IF(AND(OR(AK23="A",AK23="--"),$Q23/12-IF(Input!$D$45="Pier and Pad",0.5*di+deff/12,0)&gt;0),1,0)</f>
        <v>0</v>
      </c>
      <c r="AM23" s="454">
        <f t="shared" si="28"/>
        <v>0</v>
      </c>
      <c r="AN23" s="140"/>
      <c r="AO23" s="140"/>
      <c r="AP23" s="140"/>
      <c r="AR23" s="451">
        <f t="shared" si="23"/>
        <v>90</v>
      </c>
      <c r="AS23" s="464"/>
      <c r="AT23" s="464"/>
      <c r="AU23" s="455" t="str">
        <f t="shared" si="17"/>
        <v/>
      </c>
      <c r="AV23" s="455" t="str">
        <f t="shared" si="18"/>
        <v/>
      </c>
      <c r="AW23" s="455" t="str">
        <f t="shared" si="6"/>
        <v/>
      </c>
      <c r="AX23" s="456" t="str">
        <f t="shared" si="19"/>
        <v/>
      </c>
      <c r="AZ23" s="451">
        <f t="shared" si="24"/>
        <v>90</v>
      </c>
      <c r="BA23" s="464"/>
      <c r="BB23" s="464"/>
      <c r="BC23" s="452" t="str">
        <f t="shared" si="20"/>
        <v/>
      </c>
      <c r="BD23" s="452" t="str">
        <f t="shared" si="21"/>
        <v/>
      </c>
      <c r="BE23" s="455" t="str">
        <f t="shared" si="7"/>
        <v/>
      </c>
      <c r="BF23" s="456" t="str">
        <f t="shared" si="22"/>
        <v/>
      </c>
      <c r="BH23" s="451">
        <f t="shared" si="25"/>
        <v>90</v>
      </c>
      <c r="BI23" s="464"/>
      <c r="BJ23" s="464"/>
    </row>
    <row r="24" spans="1:62" x14ac:dyDescent="0.25">
      <c r="A24" s="10"/>
      <c r="B24" s="12" t="s">
        <v>31</v>
      </c>
      <c r="C24" s="12" t="s">
        <v>54</v>
      </c>
      <c r="D24" s="16">
        <f>MAX(Q5:Q105)</f>
        <v>0</v>
      </c>
      <c r="E24" s="10"/>
      <c r="F24" s="13">
        <f>IF(AND(IF(Input!$D$35 = "Asymmetric", $D$10, $D$22) &gt;F23,F23&gt;0),F23+1,0)</f>
        <v>0</v>
      </c>
      <c r="G24" s="13">
        <f t="shared" si="8"/>
        <v>0</v>
      </c>
      <c r="H24" s="13">
        <f t="shared" si="26"/>
        <v>0</v>
      </c>
      <c r="I24" s="13">
        <f t="shared" si="0"/>
        <v>0</v>
      </c>
      <c r="J24" s="13">
        <f t="shared" si="1"/>
        <v>0</v>
      </c>
      <c r="K24" s="549">
        <v>0</v>
      </c>
      <c r="L24" s="549">
        <v>0</v>
      </c>
      <c r="M24" s="13">
        <f>IF(Input!$D$35 = "Asymmetric", K24, I24)</f>
        <v>0</v>
      </c>
      <c r="N24" s="13">
        <f>IF(Input!$D$35 = "Asymmetric", L24, J24)</f>
        <v>0</v>
      </c>
      <c r="O24" s="14">
        <f t="shared" si="10"/>
        <v>0</v>
      </c>
      <c r="P24" s="14">
        <f t="shared" si="11"/>
        <v>0</v>
      </c>
      <c r="Q24" s="14">
        <f t="shared" si="12"/>
        <v>0</v>
      </c>
      <c r="R24" s="14">
        <f t="shared" si="13"/>
        <v>0</v>
      </c>
      <c r="S24" s="14">
        <f t="shared" si="14"/>
        <v>0</v>
      </c>
      <c r="T24" s="467">
        <f>IF(F24 = 0, 0, ((Cu + IF(REV="F", 1, 1.2)*(Wconc + Wsoil)) / N) + IF(S24 = 0, 0, ((M + (Cu * Ecc/12) + (Sc * IF(Input!$D$45="Block", T, D + E)) - (ΦMR_Pp)) / (S24/12))))</f>
        <v>0</v>
      </c>
      <c r="U24" s="396">
        <f>IF(S24 = 0, 0, ((M + (Cu * Ecc/12) + (Sc * IF(Input!$D$45="Block", T, D + E)) - (ΦMR_Pp_up)) / (S24/12)) - ((IF(REV="F", Cu, 0.9*((Cu/1.2) + Wconc + IF(Input!$D$9 = "Self-Support", Wsoil, 0.5*Wsoil) + Wpiles))) / N) + Sw)</f>
        <v>0</v>
      </c>
      <c r="V24" s="396">
        <f>IF(S24 = 0, 0, (((Tu * Ecc/12) + (Su * IF(Input!$D$45="Block", T, D + E)) - (ΦMR_Pp_up)) / (S24/12)) + (IF(REV="F", Tu, Tu - 0.9*(Wconc + IF(Input!$D$9 = "Self-Support", Wsoil, 0.5*Wsoil) + Wpiles)) / N) + Sw)</f>
        <v>0</v>
      </c>
      <c r="W24" s="396"/>
      <c r="X24" s="396">
        <f>IF(F24 = 0, 0, ((Cu + IF(REV="F", 1, 1.2)*(Wconc + Wsoil)) / N) + IF(S24 = 0, 0, ((M + (Cu * Ecc/12) + (Sc * IF(Input!$D$45="Block", T, D + E)) - (ΦMR_Pp)) / (S24/12))))</f>
        <v>0</v>
      </c>
      <c r="Y24" s="399" t="str">
        <f t="shared" si="3"/>
        <v>--</v>
      </c>
      <c r="Z24" s="399">
        <f>IF(AND(OR(Y24="A",Y24="--"),$Q24/12-IF(Input!$D$45="Pier and Pad",0.5*di,0)&gt;0),1,0)</f>
        <v>0</v>
      </c>
      <c r="AA24" s="399">
        <f t="shared" si="4"/>
        <v>0</v>
      </c>
      <c r="AB24" s="399">
        <f t="shared" si="15"/>
        <v>0</v>
      </c>
      <c r="AC24" s="399"/>
      <c r="AD24" s="399"/>
      <c r="AE24" s="399"/>
      <c r="AF24" s="399"/>
      <c r="AG24" s="399"/>
      <c r="AH24" s="140"/>
      <c r="AI24" s="140"/>
      <c r="AJ24" s="396">
        <f>IF(F24 = 0, 0, ((Cu + IF(REV="F", 1, 1.2)*(Wconc + Wsoil)) / N) + IF(S24 = 0, 0, ((M + (Cu * Ecc/12) + (Sc * IF(Input!$D$45="Block", T, D + E)) - (ΦMR_Pp)) / (S24/12))))</f>
        <v>0</v>
      </c>
      <c r="AK24" s="399" t="str">
        <f t="shared" si="5"/>
        <v>--</v>
      </c>
      <c r="AL24" s="399">
        <f>IF(AND(OR(AK24="A",AK24="--"),$Q24/12-IF(Input!$D$45="Pier and Pad",0.5*di+deff/12,0)&gt;0),1,0)</f>
        <v>0</v>
      </c>
      <c r="AM24" s="454">
        <f t="shared" si="28"/>
        <v>0</v>
      </c>
      <c r="AN24" s="140"/>
      <c r="AO24" s="140"/>
      <c r="AP24" s="140"/>
      <c r="AR24" s="451">
        <f t="shared" si="23"/>
        <v>95</v>
      </c>
      <c r="AS24" s="464"/>
      <c r="AT24" s="464"/>
      <c r="AU24" s="455" t="str">
        <f t="shared" si="17"/>
        <v/>
      </c>
      <c r="AV24" s="455" t="str">
        <f t="shared" si="18"/>
        <v/>
      </c>
      <c r="AW24" s="455" t="str">
        <f t="shared" si="6"/>
        <v/>
      </c>
      <c r="AX24" s="456" t="str">
        <f t="shared" si="19"/>
        <v/>
      </c>
      <c r="AZ24" s="451">
        <f t="shared" si="24"/>
        <v>95</v>
      </c>
      <c r="BA24" s="464"/>
      <c r="BB24" s="464"/>
      <c r="BC24" s="452" t="str">
        <f t="shared" si="20"/>
        <v/>
      </c>
      <c r="BD24" s="452" t="str">
        <f t="shared" si="21"/>
        <v/>
      </c>
      <c r="BE24" s="455" t="str">
        <f t="shared" si="7"/>
        <v/>
      </c>
      <c r="BF24" s="456" t="str">
        <f t="shared" si="22"/>
        <v/>
      </c>
      <c r="BH24" s="451">
        <f t="shared" si="25"/>
        <v>95</v>
      </c>
      <c r="BI24" s="464"/>
      <c r="BJ24" s="464"/>
    </row>
    <row r="25" spans="1:62" ht="15.75" x14ac:dyDescent="0.25">
      <c r="A25" s="10"/>
      <c r="B25" s="12" t="s">
        <v>44</v>
      </c>
      <c r="C25" s="12" t="s">
        <v>32</v>
      </c>
      <c r="D25" s="16" t="e">
        <f>D23/D24</f>
        <v>#DIV/0!</v>
      </c>
      <c r="E25" s="10"/>
      <c r="F25" s="13">
        <f>IF(AND(IF(Input!$D$35 = "Asymmetric", $D$10, $D$22) &gt;F24,F24&gt;0),F24+1,0)</f>
        <v>0</v>
      </c>
      <c r="G25" s="13">
        <f t="shared" si="8"/>
        <v>0</v>
      </c>
      <c r="H25" s="13">
        <f t="shared" si="26"/>
        <v>0</v>
      </c>
      <c r="I25" s="13">
        <f t="shared" si="0"/>
        <v>0</v>
      </c>
      <c r="J25" s="13">
        <f t="shared" si="1"/>
        <v>0</v>
      </c>
      <c r="K25" s="549">
        <v>0</v>
      </c>
      <c r="L25" s="549">
        <v>0</v>
      </c>
      <c r="M25" s="13">
        <f>IF(Input!$D$35 = "Asymmetric", K25, I25)</f>
        <v>0</v>
      </c>
      <c r="N25" s="13">
        <f>IF(Input!$D$35 = "Asymmetric", L25, J25)</f>
        <v>0</v>
      </c>
      <c r="O25" s="14">
        <f t="shared" si="10"/>
        <v>0</v>
      </c>
      <c r="P25" s="14">
        <f t="shared" si="11"/>
        <v>0</v>
      </c>
      <c r="Q25" s="14">
        <f t="shared" si="12"/>
        <v>0</v>
      </c>
      <c r="R25" s="14">
        <f t="shared" si="13"/>
        <v>0</v>
      </c>
      <c r="S25" s="14">
        <f t="shared" si="14"/>
        <v>0</v>
      </c>
      <c r="T25" s="467">
        <f>IF(F25 = 0, 0, ((Cu + IF(REV="F", 1, 1.2)*(Wconc + Wsoil)) / N) + IF(S25 = 0, 0, ((M + (Cu * Ecc/12) + (Sc * IF(Input!$D$45="Block", T, D + E)) - (ΦMR_Pp)) / (S25/12))))</f>
        <v>0</v>
      </c>
      <c r="U25" s="396">
        <f>IF(S25 = 0, 0, ((M + (Cu * Ecc/12) + (Sc * IF(Input!$D$45="Block", T, D + E)) - (ΦMR_Pp_up)) / (S25/12)) - ((IF(REV="F", Cu, 0.9*((Cu/1.2) + Wconc + IF(Input!$D$9 = "Self-Support", Wsoil, 0.5*Wsoil) + Wpiles))) / N) + Sw)</f>
        <v>0</v>
      </c>
      <c r="V25" s="396">
        <f>IF(S25 = 0, 0, (((Tu * Ecc/12) + (Su * IF(Input!$D$45="Block", T, D + E)) - (ΦMR_Pp_up)) / (S25/12)) + (IF(REV="F", Tu, Tu - 0.9*(Wconc + IF(Input!$D$9 = "Self-Support", Wsoil, 0.5*Wsoil) + Wpiles)) / N) + Sw)</f>
        <v>0</v>
      </c>
      <c r="W25" s="396"/>
      <c r="X25" s="396">
        <f>IF(F25 = 0, 0, ((Cu + IF(REV="F", 1, 1.2)*(Wconc + Wsoil)) / N) + IF(S25 = 0, 0, ((M + (Cu * Ecc/12) + (Sc * IF(Input!$D$45="Block", T, D + E)) - (ΦMR_Pp)) / (S25/12))))</f>
        <v>0</v>
      </c>
      <c r="Y25" s="399" t="str">
        <f t="shared" si="3"/>
        <v>--</v>
      </c>
      <c r="Z25" s="399">
        <f>IF(AND(OR(Y25="A",Y25="--"),$Q25/12-IF(Input!$D$45="Pier and Pad",0.5*di,0)&gt;0),1,0)</f>
        <v>0</v>
      </c>
      <c r="AA25" s="399">
        <f t="shared" si="4"/>
        <v>0</v>
      </c>
      <c r="AB25" s="399">
        <f t="shared" si="15"/>
        <v>0</v>
      </c>
      <c r="AC25" s="399"/>
      <c r="AD25" s="399"/>
      <c r="AE25" s="399"/>
      <c r="AF25" s="399"/>
      <c r="AG25" s="399"/>
      <c r="AH25" s="140"/>
      <c r="AI25" s="140"/>
      <c r="AJ25" s="396">
        <f>IF(F25 = 0, 0, ((Cu + IF(REV="F", 1, 1.2)*(Wconc + Wsoil)) / N) + IF(S25 = 0, 0, ((M + (Cu * Ecc/12) + (Sc * IF(Input!$D$45="Block", T, D + E)) - (ΦMR_Pp)) / (S25/12))))</f>
        <v>0</v>
      </c>
      <c r="AK25" s="399" t="str">
        <f t="shared" si="5"/>
        <v>--</v>
      </c>
      <c r="AL25" s="399">
        <f>IF(AND(OR(AK25="A",AK25="--"),$Q25/12-IF(Input!$D$45="Pier and Pad",0.5*di+deff/12,0)&gt;0),1,0)</f>
        <v>0</v>
      </c>
      <c r="AM25" s="454">
        <f t="shared" si="28"/>
        <v>0</v>
      </c>
      <c r="AN25" s="140"/>
      <c r="AO25" s="140"/>
      <c r="AP25" s="140"/>
      <c r="AR25" s="451">
        <f t="shared" si="23"/>
        <v>100</v>
      </c>
      <c r="AS25" s="464"/>
      <c r="AT25" s="464"/>
      <c r="AU25" s="455" t="str">
        <f t="shared" si="17"/>
        <v/>
      </c>
      <c r="AV25" s="455" t="str">
        <f t="shared" si="18"/>
        <v/>
      </c>
      <c r="AW25" s="455" t="str">
        <f t="shared" si="6"/>
        <v/>
      </c>
      <c r="AX25" s="456" t="str">
        <f t="shared" si="19"/>
        <v/>
      </c>
      <c r="AZ25" s="451">
        <f t="shared" si="24"/>
        <v>100</v>
      </c>
      <c r="BA25" s="464"/>
      <c r="BB25" s="464"/>
      <c r="BC25" s="452" t="str">
        <f t="shared" si="20"/>
        <v/>
      </c>
      <c r="BD25" s="452" t="str">
        <f t="shared" si="21"/>
        <v/>
      </c>
      <c r="BE25" s="455" t="str">
        <f t="shared" si="7"/>
        <v/>
      </c>
      <c r="BF25" s="456" t="str">
        <f t="shared" si="22"/>
        <v/>
      </c>
      <c r="BH25" s="451">
        <f t="shared" si="25"/>
        <v>100</v>
      </c>
      <c r="BI25" s="464"/>
      <c r="BJ25" s="464"/>
    </row>
    <row r="26" spans="1:62" x14ac:dyDescent="0.25">
      <c r="A26" s="10"/>
      <c r="E26" s="10"/>
      <c r="F26" s="13">
        <f>IF(AND(IF(Input!$D$35 = "Asymmetric", $D$10, $D$22) &gt;F25,F25&gt;0),F25+1,0)</f>
        <v>0</v>
      </c>
      <c r="G26" s="13">
        <f t="shared" si="8"/>
        <v>0</v>
      </c>
      <c r="H26" s="13">
        <f t="shared" si="26"/>
        <v>0</v>
      </c>
      <c r="I26" s="13">
        <f t="shared" si="0"/>
        <v>0</v>
      </c>
      <c r="J26" s="13">
        <f t="shared" si="1"/>
        <v>0</v>
      </c>
      <c r="K26" s="549">
        <v>0</v>
      </c>
      <c r="L26" s="549">
        <v>0</v>
      </c>
      <c r="M26" s="13">
        <f>IF(Input!$D$35 = "Asymmetric", K26, I26)</f>
        <v>0</v>
      </c>
      <c r="N26" s="13">
        <f>IF(Input!$D$35 = "Asymmetric", L26, J26)</f>
        <v>0</v>
      </c>
      <c r="O26" s="14">
        <f t="shared" si="10"/>
        <v>0</v>
      </c>
      <c r="P26" s="14">
        <f t="shared" si="11"/>
        <v>0</v>
      </c>
      <c r="Q26" s="14">
        <f t="shared" si="12"/>
        <v>0</v>
      </c>
      <c r="R26" s="14">
        <f t="shared" si="13"/>
        <v>0</v>
      </c>
      <c r="S26" s="14">
        <f t="shared" si="14"/>
        <v>0</v>
      </c>
      <c r="T26" s="467">
        <f>IF(F26 = 0, 0, ((Cu + IF(REV="F", 1, 1.2)*(Wconc + Wsoil)) / N) + IF(S26 = 0, 0, ((M + (Cu * Ecc/12) + (Sc * IF(Input!$D$45="Block", T, D + E)) - (ΦMR_Pp)) / (S26/12))))</f>
        <v>0</v>
      </c>
      <c r="U26" s="396">
        <f>IF(S26 = 0, 0, ((M + (Cu * Ecc/12) + (Sc * IF(Input!$D$45="Block", T, D + E)) - (ΦMR_Pp_up)) / (S26/12)) - ((IF(REV="F", Cu, 0.9*((Cu/1.2) + Wconc + IF(Input!$D$9 = "Self-Support", Wsoil, 0.5*Wsoil) + Wpiles))) / N) + Sw)</f>
        <v>0</v>
      </c>
      <c r="V26" s="396">
        <f>IF(S26 = 0, 0, (((Tu * Ecc/12) + (Su * IF(Input!$D$45="Block", T, D + E)) - (ΦMR_Pp_up)) / (S26/12)) + (IF(REV="F", Tu, Tu - 0.9*(Wconc + IF(Input!$D$9 = "Self-Support", Wsoil, 0.5*Wsoil) + Wpiles)) / N) + Sw)</f>
        <v>0</v>
      </c>
      <c r="W26" s="396"/>
      <c r="X26" s="396">
        <f>IF(F26 = 0, 0, ((Cu + IF(REV="F", 1, 1.2)*(Wconc + Wsoil)) / N) + IF(S26 = 0, 0, ((M + (Cu * Ecc/12) + (Sc * IF(Input!$D$45="Block", T, D + E)) - (ΦMR_Pp)) / (S26/12))))</f>
        <v>0</v>
      </c>
      <c r="Y26" s="399" t="str">
        <f t="shared" si="3"/>
        <v>--</v>
      </c>
      <c r="Z26" s="399">
        <f>IF(AND(OR(Y26="A",Y26="--"),$Q26/12-IF(Input!$D$45="Pier and Pad",0.5*di,0)&gt;0),1,0)</f>
        <v>0</v>
      </c>
      <c r="AA26" s="399">
        <f t="shared" si="4"/>
        <v>0</v>
      </c>
      <c r="AB26" s="399">
        <f t="shared" si="15"/>
        <v>0</v>
      </c>
      <c r="AC26" s="399"/>
      <c r="AD26" s="399"/>
      <c r="AE26" s="399"/>
      <c r="AF26" s="399"/>
      <c r="AG26" s="399"/>
      <c r="AH26" s="140"/>
      <c r="AI26" s="140"/>
      <c r="AJ26" s="396">
        <f>IF(F26 = 0, 0, ((Cu + IF(REV="F", 1, 1.2)*(Wconc + Wsoil)) / N) + IF(S26 = 0, 0, ((M + (Cu * Ecc/12) + (Sc * IF(Input!$D$45="Block", T, D + E)) - (ΦMR_Pp)) / (S26/12))))</f>
        <v>0</v>
      </c>
      <c r="AK26" s="399" t="str">
        <f t="shared" si="5"/>
        <v>--</v>
      </c>
      <c r="AL26" s="399">
        <f>IF(AND(OR(AK26="A",AK26="--"),$Q26/12-IF(Input!$D$45="Pier and Pad",0.5*di+deff/12,0)&gt;0),1,0)</f>
        <v>0</v>
      </c>
      <c r="AM26" s="454">
        <f t="shared" si="28"/>
        <v>0</v>
      </c>
      <c r="AN26" s="140"/>
      <c r="AO26" s="140"/>
      <c r="AP26" s="140"/>
      <c r="AR26" s="451">
        <f t="shared" si="23"/>
        <v>105</v>
      </c>
      <c r="AS26" s="464"/>
      <c r="AT26" s="464"/>
      <c r="AU26" s="455" t="str">
        <f t="shared" si="17"/>
        <v/>
      </c>
      <c r="AV26" s="455" t="str">
        <f t="shared" si="18"/>
        <v/>
      </c>
      <c r="AW26" s="455" t="str">
        <f t="shared" si="6"/>
        <v/>
      </c>
      <c r="AX26" s="456" t="str">
        <f t="shared" si="19"/>
        <v/>
      </c>
      <c r="AZ26" s="451">
        <f t="shared" si="24"/>
        <v>105</v>
      </c>
      <c r="BA26" s="464"/>
      <c r="BB26" s="464"/>
      <c r="BC26" s="452" t="str">
        <f t="shared" si="20"/>
        <v/>
      </c>
      <c r="BD26" s="452" t="str">
        <f t="shared" si="21"/>
        <v/>
      </c>
      <c r="BE26" s="455" t="str">
        <f t="shared" si="7"/>
        <v/>
      </c>
      <c r="BF26" s="456" t="str">
        <f t="shared" si="22"/>
        <v/>
      </c>
      <c r="BH26" s="451">
        <f t="shared" si="25"/>
        <v>105</v>
      </c>
      <c r="BI26" s="464"/>
      <c r="BJ26" s="464"/>
    </row>
    <row r="27" spans="1:62" x14ac:dyDescent="0.25">
      <c r="A27" s="10"/>
      <c r="B27" s="10" t="s">
        <v>749</v>
      </c>
      <c r="C27" s="10"/>
      <c r="D27" s="10"/>
      <c r="E27" s="10"/>
      <c r="F27" s="13">
        <f>IF(AND(IF(Input!$D$35 = "Asymmetric", $D$10, $D$22) &gt;F26,F26&gt;0),F26+1,0)</f>
        <v>0</v>
      </c>
      <c r="G27" s="13">
        <f t="shared" si="8"/>
        <v>0</v>
      </c>
      <c r="H27" s="13">
        <f t="shared" si="26"/>
        <v>0</v>
      </c>
      <c r="I27" s="13">
        <f t="shared" si="0"/>
        <v>0</v>
      </c>
      <c r="J27" s="13">
        <f t="shared" si="1"/>
        <v>0</v>
      </c>
      <c r="K27" s="549">
        <v>0</v>
      </c>
      <c r="L27" s="549">
        <v>0</v>
      </c>
      <c r="M27" s="13">
        <f>IF(Input!$D$35 = "Asymmetric", K27, I27)</f>
        <v>0</v>
      </c>
      <c r="N27" s="13">
        <f>IF(Input!$D$35 = "Asymmetric", L27, J27)</f>
        <v>0</v>
      </c>
      <c r="O27" s="14">
        <f t="shared" si="10"/>
        <v>0</v>
      </c>
      <c r="P27" s="14">
        <f t="shared" si="11"/>
        <v>0</v>
      </c>
      <c r="Q27" s="14">
        <f t="shared" si="12"/>
        <v>0</v>
      </c>
      <c r="R27" s="14">
        <f t="shared" si="13"/>
        <v>0</v>
      </c>
      <c r="S27" s="14">
        <f t="shared" si="14"/>
        <v>0</v>
      </c>
      <c r="T27" s="467">
        <f>IF(F27 = 0, 0, ((Cu + IF(REV="F", 1, 1.2)*(Wconc + Wsoil)) / N) + IF(S27 = 0, 0, ((M + (Cu * Ecc/12) + (Sc * IF(Input!$D$45="Block", T, D + E)) - (ΦMR_Pp)) / (S27/12))))</f>
        <v>0</v>
      </c>
      <c r="U27" s="396">
        <f>IF(S27 = 0, 0, ((M + (Cu * Ecc/12) + (Sc * IF(Input!$D$45="Block", T, D + E)) - (ΦMR_Pp_up)) / (S27/12)) - ((IF(REV="F", Cu, 0.9*((Cu/1.2) + Wconc + IF(Input!$D$9 = "Self-Support", Wsoil, 0.5*Wsoil) + Wpiles))) / N) + Sw)</f>
        <v>0</v>
      </c>
      <c r="V27" s="396">
        <f>IF(S27 = 0, 0, (((Tu * Ecc/12) + (Su * IF(Input!$D$45="Block", T, D + E)) - (ΦMR_Pp_up)) / (S27/12)) + (IF(REV="F", Tu, Tu - 0.9*(Wconc + IF(Input!$D$9 = "Self-Support", Wsoil, 0.5*Wsoil) + Wpiles)) / N) + Sw)</f>
        <v>0</v>
      </c>
      <c r="W27" s="396"/>
      <c r="X27" s="396">
        <f>IF(F27 = 0, 0, ((Cu + IF(REV="F", 1, 1.2)*(Wconc + Wsoil)) / N) + IF(S27 = 0, 0, ((M + (Cu * Ecc/12) + (Sc * IF(Input!$D$45="Block", T, D + E)) - (ΦMR_Pp)) / (S27/12))))</f>
        <v>0</v>
      </c>
      <c r="Y27" s="399" t="str">
        <f t="shared" si="3"/>
        <v>--</v>
      </c>
      <c r="Z27" s="399">
        <f>IF(AND(OR(Y27="A",Y27="--"),$Q27/12-IF(Input!$D$45="Pier and Pad",0.5*di,0)&gt;0),1,0)</f>
        <v>0</v>
      </c>
      <c r="AA27" s="399">
        <f t="shared" si="4"/>
        <v>0</v>
      </c>
      <c r="AB27" s="399">
        <f t="shared" si="15"/>
        <v>0</v>
      </c>
      <c r="AC27" s="399"/>
      <c r="AD27" s="399"/>
      <c r="AE27" s="399"/>
      <c r="AF27" s="399"/>
      <c r="AG27" s="399"/>
      <c r="AH27" s="140"/>
      <c r="AI27" s="140"/>
      <c r="AJ27" s="396">
        <f>IF(F27 = 0, 0, ((Cu + IF(REV="F", 1, 1.2)*(Wconc + Wsoil)) / N) + IF(S27 = 0, 0, ((M + (Cu * Ecc/12) + (Sc * IF(Input!$D$45="Block", T, D + E)) - (ΦMR_Pp)) / (S27/12))))</f>
        <v>0</v>
      </c>
      <c r="AK27" s="399" t="str">
        <f t="shared" si="5"/>
        <v>--</v>
      </c>
      <c r="AL27" s="399">
        <f>IF(AND(OR(AK27="A",AK27="--"),$Q27/12-IF(Input!$D$45="Pier and Pad",0.5*di+deff/12,0)&gt;0),1,0)</f>
        <v>0</v>
      </c>
      <c r="AM27" s="454">
        <f t="shared" si="28"/>
        <v>0</v>
      </c>
      <c r="AN27" s="140"/>
      <c r="AO27" s="140"/>
      <c r="AP27" s="140"/>
      <c r="AR27" s="451">
        <f t="shared" si="23"/>
        <v>110</v>
      </c>
      <c r="AS27" s="464"/>
      <c r="AT27" s="464"/>
      <c r="AU27" s="455" t="str">
        <f t="shared" si="17"/>
        <v/>
      </c>
      <c r="AV27" s="455" t="str">
        <f t="shared" si="18"/>
        <v/>
      </c>
      <c r="AW27" s="455" t="str">
        <f t="shared" si="6"/>
        <v/>
      </c>
      <c r="AX27" s="456" t="str">
        <f t="shared" si="19"/>
        <v/>
      </c>
      <c r="AZ27" s="451">
        <f t="shared" si="24"/>
        <v>110</v>
      </c>
      <c r="BA27" s="464"/>
      <c r="BB27" s="464"/>
      <c r="BC27" s="452" t="str">
        <f t="shared" si="20"/>
        <v/>
      </c>
      <c r="BD27" s="452" t="str">
        <f t="shared" si="21"/>
        <v/>
      </c>
      <c r="BE27" s="455" t="str">
        <f t="shared" si="7"/>
        <v/>
      </c>
      <c r="BF27" s="456" t="str">
        <f t="shared" si="22"/>
        <v/>
      </c>
      <c r="BH27" s="451">
        <f t="shared" si="25"/>
        <v>110</v>
      </c>
      <c r="BI27" s="464"/>
      <c r="BJ27" s="464"/>
    </row>
    <row r="28" spans="1:62" x14ac:dyDescent="0.25">
      <c r="A28" s="10"/>
      <c r="B28" s="10"/>
      <c r="C28" s="10"/>
      <c r="D28" s="10"/>
      <c r="E28" s="10"/>
      <c r="F28" s="13">
        <f>IF(AND(IF(Input!$D$35 = "Asymmetric", $D$10, $D$22) &gt;F27,F27&gt;0),F27+1,0)</f>
        <v>0</v>
      </c>
      <c r="G28" s="13">
        <f t="shared" si="8"/>
        <v>0</v>
      </c>
      <c r="H28" s="13">
        <f t="shared" si="26"/>
        <v>0</v>
      </c>
      <c r="I28" s="13">
        <f t="shared" si="0"/>
        <v>0</v>
      </c>
      <c r="J28" s="13">
        <f t="shared" si="1"/>
        <v>0</v>
      </c>
      <c r="K28" s="549">
        <v>0</v>
      </c>
      <c r="L28" s="549">
        <v>0</v>
      </c>
      <c r="M28" s="13">
        <f>IF(Input!$D$35 = "Asymmetric", K28, I28)</f>
        <v>0</v>
      </c>
      <c r="N28" s="13">
        <f>IF(Input!$D$35 = "Asymmetric", L28, J28)</f>
        <v>0</v>
      </c>
      <c r="O28" s="14">
        <f t="shared" si="10"/>
        <v>0</v>
      </c>
      <c r="P28" s="14">
        <f t="shared" si="11"/>
        <v>0</v>
      </c>
      <c r="Q28" s="14">
        <f t="shared" si="12"/>
        <v>0</v>
      </c>
      <c r="R28" s="14">
        <f t="shared" si="13"/>
        <v>0</v>
      </c>
      <c r="S28" s="14">
        <f t="shared" si="14"/>
        <v>0</v>
      </c>
      <c r="T28" s="467">
        <f>IF(F28 = 0, 0, ((Cu + IF(REV="F", 1, 1.2)*(Wconc + Wsoil)) / N) + IF(S28 = 0, 0, ((M + (Cu * Ecc/12) + (Sc * IF(Input!$D$45="Block", T, D + E)) - (ΦMR_Pp)) / (S28/12))))</f>
        <v>0</v>
      </c>
      <c r="U28" s="396">
        <f>IF(S28 = 0, 0, ((M + (Cu * Ecc/12) + (Sc * IF(Input!$D$45="Block", T, D + E)) - (ΦMR_Pp_up)) / (S28/12)) - ((IF(REV="F", Cu, 0.9*((Cu/1.2) + Wconc + IF(Input!$D$9 = "Self-Support", Wsoil, 0.5*Wsoil) + Wpiles))) / N) + Sw)</f>
        <v>0</v>
      </c>
      <c r="V28" s="396">
        <f>IF(S28 = 0, 0, (((Tu * Ecc/12) + (Su * IF(Input!$D$45="Block", T, D + E)) - (ΦMR_Pp_up)) / (S28/12)) + (IF(REV="F", Tu, Tu - 0.9*(Wconc + IF(Input!$D$9 = "Self-Support", Wsoil, 0.5*Wsoil) + Wpiles)) / N) + Sw)</f>
        <v>0</v>
      </c>
      <c r="W28" s="396"/>
      <c r="X28" s="396">
        <f>IF(F28 = 0, 0, ((Cu + IF(REV="F", 1, 1.2)*(Wconc + Wsoil)) / N) + IF(S28 = 0, 0, ((M + (Cu * Ecc/12) + (Sc * IF(Input!$D$45="Block", T, D + E)) - (ΦMR_Pp)) / (S28/12))))</f>
        <v>0</v>
      </c>
      <c r="Y28" s="399" t="str">
        <f t="shared" si="3"/>
        <v>--</v>
      </c>
      <c r="Z28" s="399">
        <f>IF(AND(OR(Y28="A",Y28="--"),$Q28/12-IF(Input!$D$45="Pier and Pad",0.5*di,0)&gt;0),1,0)</f>
        <v>0</v>
      </c>
      <c r="AA28" s="399">
        <f t="shared" si="4"/>
        <v>0</v>
      </c>
      <c r="AB28" s="399">
        <f t="shared" si="15"/>
        <v>0</v>
      </c>
      <c r="AC28" s="399"/>
      <c r="AD28" s="399"/>
      <c r="AE28" s="399"/>
      <c r="AF28" s="399"/>
      <c r="AG28" s="399"/>
      <c r="AH28" s="140"/>
      <c r="AI28" s="140"/>
      <c r="AJ28" s="396">
        <f>IF(F28 = 0, 0, ((Cu + IF(REV="F", 1, 1.2)*(Wconc + Wsoil)) / N) + IF(S28 = 0, 0, ((M + (Cu * Ecc/12) + (Sc * IF(Input!$D$45="Block", T, D + E)) - (ΦMR_Pp)) / (S28/12))))</f>
        <v>0</v>
      </c>
      <c r="AK28" s="399" t="str">
        <f t="shared" si="5"/>
        <v>--</v>
      </c>
      <c r="AL28" s="399">
        <f>IF(AND(OR(AK28="A",AK28="--"),$Q28/12-IF(Input!$D$45="Pier and Pad",0.5*di+deff/12,0)&gt;0),1,0)</f>
        <v>0</v>
      </c>
      <c r="AM28" s="454">
        <f t="shared" si="28"/>
        <v>0</v>
      </c>
      <c r="AN28" s="140"/>
      <c r="AO28" s="140"/>
      <c r="AP28" s="140"/>
      <c r="AR28" s="451">
        <f t="shared" si="23"/>
        <v>115</v>
      </c>
      <c r="AS28" s="464"/>
      <c r="AT28" s="464"/>
      <c r="AU28" s="455" t="str">
        <f t="shared" si="17"/>
        <v/>
      </c>
      <c r="AV28" s="455" t="str">
        <f t="shared" si="18"/>
        <v/>
      </c>
      <c r="AW28" s="455" t="str">
        <f t="shared" si="6"/>
        <v/>
      </c>
      <c r="AX28" s="456" t="str">
        <f t="shared" si="19"/>
        <v/>
      </c>
      <c r="AZ28" s="451">
        <f t="shared" si="24"/>
        <v>115</v>
      </c>
      <c r="BA28" s="464"/>
      <c r="BB28" s="464"/>
      <c r="BC28" s="452" t="str">
        <f t="shared" si="20"/>
        <v/>
      </c>
      <c r="BD28" s="452" t="str">
        <f t="shared" si="21"/>
        <v/>
      </c>
      <c r="BE28" s="455" t="str">
        <f t="shared" si="7"/>
        <v/>
      </c>
      <c r="BF28" s="456" t="str">
        <f t="shared" si="22"/>
        <v/>
      </c>
      <c r="BH28" s="451">
        <f t="shared" si="25"/>
        <v>115</v>
      </c>
      <c r="BI28" s="464"/>
      <c r="BJ28" s="464"/>
    </row>
    <row r="29" spans="1:62" x14ac:dyDescent="0.25">
      <c r="A29" s="10"/>
      <c r="B29" s="10"/>
      <c r="C29" s="10"/>
      <c r="D29" s="10"/>
      <c r="E29" s="10"/>
      <c r="F29" s="13">
        <f>IF(AND(IF(Input!$D$35 = "Asymmetric", $D$10, $D$22) &gt;F28,F28&gt;0),F28+1,0)</f>
        <v>0</v>
      </c>
      <c r="G29" s="13">
        <f t="shared" si="8"/>
        <v>0</v>
      </c>
      <c r="H29" s="13">
        <f t="shared" si="26"/>
        <v>0</v>
      </c>
      <c r="I29" s="13">
        <f t="shared" si="0"/>
        <v>0</v>
      </c>
      <c r="J29" s="13">
        <f t="shared" si="1"/>
        <v>0</v>
      </c>
      <c r="K29" s="549">
        <v>0</v>
      </c>
      <c r="L29" s="549">
        <v>0</v>
      </c>
      <c r="M29" s="13">
        <f>IF(Input!$D$35 = "Asymmetric", K29, I29)</f>
        <v>0</v>
      </c>
      <c r="N29" s="13">
        <f>IF(Input!$D$35 = "Asymmetric", L29, J29)</f>
        <v>0</v>
      </c>
      <c r="O29" s="14">
        <f t="shared" si="10"/>
        <v>0</v>
      </c>
      <c r="P29" s="14">
        <f t="shared" si="11"/>
        <v>0</v>
      </c>
      <c r="Q29" s="14">
        <f t="shared" si="12"/>
        <v>0</v>
      </c>
      <c r="R29" s="14">
        <f t="shared" si="13"/>
        <v>0</v>
      </c>
      <c r="S29" s="14">
        <f t="shared" si="14"/>
        <v>0</v>
      </c>
      <c r="T29" s="467">
        <f>IF(F29 = 0, 0, ((Cu + IF(REV="F", 1, 1.2)*(Wconc + Wsoil)) / N) + IF(S29 = 0, 0, ((M + (Cu * Ecc/12) + (Sc * IF(Input!$D$45="Block", T, D + E)) - (ΦMR_Pp)) / (S29/12))))</f>
        <v>0</v>
      </c>
      <c r="U29" s="396">
        <f>IF(S29 = 0, 0, ((M + (Cu * Ecc/12) + (Sc * IF(Input!$D$45="Block", T, D + E)) - (ΦMR_Pp_up)) / (S29/12)) - ((IF(REV="F", Cu, 0.9*((Cu/1.2) + Wconc + IF(Input!$D$9 = "Self-Support", Wsoil, 0.5*Wsoil) + Wpiles))) / N) + Sw)</f>
        <v>0</v>
      </c>
      <c r="V29" s="396">
        <f>IF(S29 = 0, 0, (((Tu * Ecc/12) + (Su * IF(Input!$D$45="Block", T, D + E)) - (ΦMR_Pp_up)) / (S29/12)) + (IF(REV="F", Tu, Tu - 0.9*(Wconc + IF(Input!$D$9 = "Self-Support", Wsoil, 0.5*Wsoil) + Wpiles)) / N) + Sw)</f>
        <v>0</v>
      </c>
      <c r="W29" s="396"/>
      <c r="X29" s="396">
        <f>IF(F29 = 0, 0, ((Cu + IF(REV="F", 1, 1.2)*(Wconc + Wsoil)) / N) + IF(S29 = 0, 0, ((M + (Cu * Ecc/12) + (Sc * IF(Input!$D$45="Block", T, D + E)) - (ΦMR_Pp)) / (S29/12))))</f>
        <v>0</v>
      </c>
      <c r="Y29" s="399" t="str">
        <f t="shared" si="3"/>
        <v>--</v>
      </c>
      <c r="Z29" s="399">
        <f>IF(AND(OR(Y29="A",Y29="--"),$Q29/12-IF(Input!$D$45="Pier and Pad",0.5*di,0)&gt;0),1,0)</f>
        <v>0</v>
      </c>
      <c r="AA29" s="399">
        <f t="shared" si="4"/>
        <v>0</v>
      </c>
      <c r="AB29" s="399">
        <f t="shared" si="15"/>
        <v>0</v>
      </c>
      <c r="AC29" s="399"/>
      <c r="AD29" s="399"/>
      <c r="AE29" s="399"/>
      <c r="AF29" s="399"/>
      <c r="AG29" s="399"/>
      <c r="AH29" s="140"/>
      <c r="AI29" s="140"/>
      <c r="AJ29" s="396">
        <f>IF(F29 = 0, 0, ((Cu + IF(REV="F", 1, 1.2)*(Wconc + Wsoil)) / N) + IF(S29 = 0, 0, ((M + (Cu * Ecc/12) + (Sc * IF(Input!$D$45="Block", T, D + E)) - (ΦMR_Pp)) / (S29/12))))</f>
        <v>0</v>
      </c>
      <c r="AK29" s="399" t="str">
        <f t="shared" si="5"/>
        <v>--</v>
      </c>
      <c r="AL29" s="399">
        <f>IF(AND(OR(AK29="A",AK29="--"),$Q29/12-IF(Input!$D$45="Pier and Pad",0.5*di+deff/12,0)&gt;0),1,0)</f>
        <v>0</v>
      </c>
      <c r="AM29" s="454">
        <f t="shared" si="28"/>
        <v>0</v>
      </c>
      <c r="AN29" s="140"/>
      <c r="AO29" s="140"/>
      <c r="AP29" s="140"/>
      <c r="AR29" s="451">
        <f t="shared" si="23"/>
        <v>120</v>
      </c>
      <c r="AS29" s="464"/>
      <c r="AT29" s="464"/>
      <c r="AU29" s="455" t="str">
        <f t="shared" si="17"/>
        <v/>
      </c>
      <c r="AV29" s="455" t="str">
        <f t="shared" si="18"/>
        <v/>
      </c>
      <c r="AW29" s="455" t="str">
        <f t="shared" si="6"/>
        <v/>
      </c>
      <c r="AX29" s="456" t="str">
        <f t="shared" si="19"/>
        <v/>
      </c>
      <c r="AZ29" s="451">
        <f t="shared" si="24"/>
        <v>120</v>
      </c>
      <c r="BA29" s="464"/>
      <c r="BB29" s="464"/>
      <c r="BC29" s="452" t="str">
        <f t="shared" si="20"/>
        <v/>
      </c>
      <c r="BD29" s="452" t="str">
        <f t="shared" si="21"/>
        <v/>
      </c>
      <c r="BE29" s="455" t="str">
        <f t="shared" si="7"/>
        <v/>
      </c>
      <c r="BF29" s="456" t="str">
        <f t="shared" si="22"/>
        <v/>
      </c>
      <c r="BH29" s="451">
        <f t="shared" si="25"/>
        <v>120</v>
      </c>
      <c r="BI29" s="464"/>
      <c r="BJ29" s="464"/>
    </row>
    <row r="30" spans="1:62" x14ac:dyDescent="0.25">
      <c r="A30" s="10"/>
      <c r="B30" s="10"/>
      <c r="C30" s="10"/>
      <c r="D30" s="10"/>
      <c r="E30" s="10"/>
      <c r="F30" s="13">
        <f>IF(AND(IF(Input!$D$35 = "Asymmetric", $D$10, $D$22) &gt;F29,F29&gt;0),F29+1,0)</f>
        <v>0</v>
      </c>
      <c r="G30" s="13">
        <f t="shared" si="8"/>
        <v>0</v>
      </c>
      <c r="H30" s="13">
        <f t="shared" si="26"/>
        <v>0</v>
      </c>
      <c r="I30" s="13">
        <f t="shared" si="0"/>
        <v>0</v>
      </c>
      <c r="J30" s="13">
        <f t="shared" si="1"/>
        <v>0</v>
      </c>
      <c r="K30" s="549">
        <v>0</v>
      </c>
      <c r="L30" s="549">
        <v>0</v>
      </c>
      <c r="M30" s="13">
        <f>IF(Input!$D$35 = "Asymmetric", K30, I30)</f>
        <v>0</v>
      </c>
      <c r="N30" s="13">
        <f>IF(Input!$D$35 = "Asymmetric", L30, J30)</f>
        <v>0</v>
      </c>
      <c r="O30" s="14">
        <f t="shared" si="10"/>
        <v>0</v>
      </c>
      <c r="P30" s="14">
        <f t="shared" si="11"/>
        <v>0</v>
      </c>
      <c r="Q30" s="14">
        <f t="shared" si="12"/>
        <v>0</v>
      </c>
      <c r="R30" s="14">
        <f t="shared" si="13"/>
        <v>0</v>
      </c>
      <c r="S30" s="14">
        <f t="shared" si="14"/>
        <v>0</v>
      </c>
      <c r="T30" s="467">
        <f>IF(F30 = 0, 0, ((Cu + IF(REV="F", 1, 1.2)*(Wconc + Wsoil)) / N) + IF(S30 = 0, 0, ((M + (Cu * Ecc/12) + (Sc * IF(Input!$D$45="Block", T, D + E)) - (ΦMR_Pp)) / (S30/12))))</f>
        <v>0</v>
      </c>
      <c r="U30" s="396">
        <f>IF(S30 = 0, 0, ((M + (Cu * Ecc/12) + (Sc * IF(Input!$D$45="Block", T, D + E)) - (ΦMR_Pp_up)) / (S30/12)) - ((IF(REV="F", Cu, 0.9*((Cu/1.2) + Wconc + IF(Input!$D$9 = "Self-Support", Wsoil, 0.5*Wsoil) + Wpiles))) / N) + Sw)</f>
        <v>0</v>
      </c>
      <c r="V30" s="396">
        <f>IF(S30 = 0, 0, (((Tu * Ecc/12) + (Su * IF(Input!$D$45="Block", T, D + E)) - (ΦMR_Pp_up)) / (S30/12)) + (IF(REV="F", Tu, Tu - 0.9*(Wconc + IF(Input!$D$9 = "Self-Support", Wsoil, 0.5*Wsoil) + Wpiles)) / N) + Sw)</f>
        <v>0</v>
      </c>
      <c r="W30" s="396"/>
      <c r="X30" s="396">
        <f>IF(F30 = 0, 0, ((Cu + IF(REV="F", 1, 1.2)*(Wconc + Wsoil)) / N) + IF(S30 = 0, 0, ((M + (Cu * Ecc/12) + (Sc * IF(Input!$D$45="Block", T, D + E)) - (ΦMR_Pp)) / (S30/12))))</f>
        <v>0</v>
      </c>
      <c r="Y30" s="399" t="str">
        <f t="shared" si="3"/>
        <v>--</v>
      </c>
      <c r="Z30" s="399">
        <f>IF(AND(OR(Y30="A",Y30="--"),$Q30/12-IF(Input!$D$45="Pier and Pad",0.5*di,0)&gt;0),1,0)</f>
        <v>0</v>
      </c>
      <c r="AA30" s="399">
        <f t="shared" si="4"/>
        <v>0</v>
      </c>
      <c r="AB30" s="399">
        <f t="shared" si="15"/>
        <v>0</v>
      </c>
      <c r="AC30" s="399"/>
      <c r="AD30" s="399"/>
      <c r="AE30" s="399"/>
      <c r="AF30" s="399"/>
      <c r="AG30" s="399"/>
      <c r="AH30" s="140"/>
      <c r="AI30" s="140"/>
      <c r="AJ30" s="396">
        <f>IF(F30 = 0, 0, ((Cu + IF(REV="F", 1, 1.2)*(Wconc + Wsoil)) / N) + IF(S30 = 0, 0, ((M + (Cu * Ecc/12) + (Sc * IF(Input!$D$45="Block", T, D + E)) - (ΦMR_Pp)) / (S30/12))))</f>
        <v>0</v>
      </c>
      <c r="AK30" s="399" t="str">
        <f t="shared" si="5"/>
        <v>--</v>
      </c>
      <c r="AL30" s="399">
        <f>IF(AND(OR(AK30="A",AK30="--"),$Q30/12-IF(Input!$D$45="Pier and Pad",0.5*di+deff/12,0)&gt;0),1,0)</f>
        <v>0</v>
      </c>
      <c r="AM30" s="454">
        <f t="shared" si="28"/>
        <v>0</v>
      </c>
      <c r="AN30" s="140"/>
      <c r="AO30" s="140"/>
      <c r="AP30" s="140"/>
      <c r="AR30" s="451">
        <f t="shared" si="23"/>
        <v>125</v>
      </c>
      <c r="AS30" s="464"/>
      <c r="AT30" s="464"/>
      <c r="AU30" s="455" t="str">
        <f t="shared" si="17"/>
        <v/>
      </c>
      <c r="AV30" s="455" t="str">
        <f t="shared" si="18"/>
        <v/>
      </c>
      <c r="AW30" s="455" t="str">
        <f t="shared" si="6"/>
        <v/>
      </c>
      <c r="AX30" s="456" t="str">
        <f t="shared" si="19"/>
        <v/>
      </c>
      <c r="AZ30" s="451">
        <f t="shared" si="24"/>
        <v>125</v>
      </c>
      <c r="BA30" s="464"/>
      <c r="BB30" s="464"/>
      <c r="BC30" s="452" t="str">
        <f t="shared" si="20"/>
        <v/>
      </c>
      <c r="BD30" s="452" t="str">
        <f t="shared" si="21"/>
        <v/>
      </c>
      <c r="BE30" s="455" t="str">
        <f t="shared" si="7"/>
        <v/>
      </c>
      <c r="BF30" s="456" t="str">
        <f t="shared" si="22"/>
        <v/>
      </c>
      <c r="BH30" s="451">
        <f t="shared" si="25"/>
        <v>125</v>
      </c>
      <c r="BI30" s="464"/>
      <c r="BJ30" s="464"/>
    </row>
    <row r="31" spans="1:62" x14ac:dyDescent="0.25">
      <c r="A31" s="10"/>
      <c r="B31" s="10"/>
      <c r="C31" s="10"/>
      <c r="D31" s="10"/>
      <c r="E31" s="10"/>
      <c r="F31" s="13">
        <f>IF(AND(IF(Input!$D$35 = "Asymmetric", $D$10, $D$22) &gt;F30,F30&gt;0),F30+1,0)</f>
        <v>0</v>
      </c>
      <c r="G31" s="13">
        <f t="shared" si="8"/>
        <v>0</v>
      </c>
      <c r="H31" s="13">
        <f t="shared" si="26"/>
        <v>0</v>
      </c>
      <c r="I31" s="13">
        <f t="shared" si="0"/>
        <v>0</v>
      </c>
      <c r="J31" s="13">
        <f t="shared" si="1"/>
        <v>0</v>
      </c>
      <c r="K31" s="549">
        <v>0</v>
      </c>
      <c r="L31" s="549">
        <v>0</v>
      </c>
      <c r="M31" s="13">
        <f>IF(Input!$D$35 = "Asymmetric", K31, I31)</f>
        <v>0</v>
      </c>
      <c r="N31" s="13">
        <f>IF(Input!$D$35 = "Asymmetric", L31, J31)</f>
        <v>0</v>
      </c>
      <c r="O31" s="14">
        <f t="shared" si="10"/>
        <v>0</v>
      </c>
      <c r="P31" s="14">
        <f t="shared" si="11"/>
        <v>0</v>
      </c>
      <c r="Q31" s="14">
        <f t="shared" si="12"/>
        <v>0</v>
      </c>
      <c r="R31" s="14">
        <f t="shared" si="13"/>
        <v>0</v>
      </c>
      <c r="S31" s="14">
        <f t="shared" si="14"/>
        <v>0</v>
      </c>
      <c r="T31" s="467">
        <f>IF(F31 = 0, 0, ((Cu + IF(REV="F", 1, 1.2)*(Wconc + Wsoil)) / N) + IF(S31 = 0, 0, ((M + (Cu * Ecc/12) + (Sc * IF(Input!$D$45="Block", T, D + E)) - (ΦMR_Pp)) / (S31/12))))</f>
        <v>0</v>
      </c>
      <c r="U31" s="396">
        <f>IF(S31 = 0, 0, ((M + (Cu * Ecc/12) + (Sc * IF(Input!$D$45="Block", T, D + E)) - (ΦMR_Pp_up)) / (S31/12)) - ((IF(REV="F", Cu, 0.9*((Cu/1.2) + Wconc + IF(Input!$D$9 = "Self-Support", Wsoil, 0.5*Wsoil) + Wpiles))) / N) + Sw)</f>
        <v>0</v>
      </c>
      <c r="V31" s="396">
        <f>IF(S31 = 0, 0, (((Tu * Ecc/12) + (Su * IF(Input!$D$45="Block", T, D + E)) - (ΦMR_Pp_up)) / (S31/12)) + (IF(REV="F", Tu, Tu - 0.9*(Wconc + IF(Input!$D$9 = "Self-Support", Wsoil, 0.5*Wsoil) + Wpiles)) / N) + Sw)</f>
        <v>0</v>
      </c>
      <c r="W31" s="396"/>
      <c r="X31" s="396">
        <f>IF(F31 = 0, 0, ((Cu + IF(REV="F", 1, 1.2)*(Wconc + Wsoil)) / N) + IF(S31 = 0, 0, ((M + (Cu * Ecc/12) + (Sc * IF(Input!$D$45="Block", T, D + E)) - (ΦMR_Pp)) / (S31/12))))</f>
        <v>0</v>
      </c>
      <c r="Y31" s="399" t="str">
        <f t="shared" si="3"/>
        <v>--</v>
      </c>
      <c r="Z31" s="399">
        <f>IF(AND(OR(Y31="A",Y31="--"),$Q31/12-IF(Input!$D$45="Pier and Pad",0.5*di,0)&gt;0),1,0)</f>
        <v>0</v>
      </c>
      <c r="AA31" s="399">
        <f t="shared" si="4"/>
        <v>0</v>
      </c>
      <c r="AB31" s="399">
        <f t="shared" si="15"/>
        <v>0</v>
      </c>
      <c r="AC31" s="399"/>
      <c r="AD31" s="399"/>
      <c r="AE31" s="399"/>
      <c r="AF31" s="399"/>
      <c r="AG31" s="399"/>
      <c r="AH31" s="140"/>
      <c r="AI31" s="140"/>
      <c r="AJ31" s="396">
        <f>IF(F31 = 0, 0, ((Cu + IF(REV="F", 1, 1.2)*(Wconc + Wsoil)) / N) + IF(S31 = 0, 0, ((M + (Cu * Ecc/12) + (Sc * IF(Input!$D$45="Block", T, D + E)) - (ΦMR_Pp)) / (S31/12))))</f>
        <v>0</v>
      </c>
      <c r="AK31" s="399" t="str">
        <f t="shared" si="5"/>
        <v>--</v>
      </c>
      <c r="AL31" s="399">
        <f>IF(AND(OR(AK31="A",AK31="--"),$Q31/12-IF(Input!$D$45="Pier and Pad",0.5*di+deff/12,0)&gt;0),1,0)</f>
        <v>0</v>
      </c>
      <c r="AM31" s="454">
        <f t="shared" si="28"/>
        <v>0</v>
      </c>
      <c r="AN31" s="140"/>
      <c r="AO31" s="140"/>
      <c r="AP31" s="140"/>
      <c r="AR31" s="451">
        <f t="shared" si="23"/>
        <v>130</v>
      </c>
      <c r="AS31" s="464"/>
      <c r="AT31" s="464"/>
      <c r="AU31" s="455" t="str">
        <f t="shared" si="17"/>
        <v/>
      </c>
      <c r="AV31" s="455" t="str">
        <f t="shared" si="18"/>
        <v/>
      </c>
      <c r="AW31" s="455" t="str">
        <f t="shared" si="6"/>
        <v/>
      </c>
      <c r="AX31" s="456" t="str">
        <f t="shared" si="19"/>
        <v/>
      </c>
      <c r="AZ31" s="451">
        <f t="shared" si="24"/>
        <v>130</v>
      </c>
      <c r="BA31" s="464"/>
      <c r="BB31" s="464"/>
      <c r="BC31" s="452" t="str">
        <f t="shared" si="20"/>
        <v/>
      </c>
      <c r="BD31" s="452" t="str">
        <f t="shared" si="21"/>
        <v/>
      </c>
      <c r="BE31" s="455" t="str">
        <f t="shared" si="7"/>
        <v/>
      </c>
      <c r="BF31" s="456" t="str">
        <f t="shared" si="22"/>
        <v/>
      </c>
      <c r="BH31" s="451">
        <f t="shared" si="25"/>
        <v>130</v>
      </c>
      <c r="BI31" s="464"/>
      <c r="BJ31" s="464"/>
    </row>
    <row r="32" spans="1:62" x14ac:dyDescent="0.25">
      <c r="A32" s="10"/>
      <c r="B32" s="10"/>
      <c r="C32" s="10"/>
      <c r="D32" s="10"/>
      <c r="E32" s="10"/>
      <c r="F32" s="13">
        <f>IF(AND(IF(Input!$D$35 = "Asymmetric", $D$10, $D$22) &gt;F31,F31&gt;0),F31+1,0)</f>
        <v>0</v>
      </c>
      <c r="G32" s="13">
        <f t="shared" si="8"/>
        <v>0</v>
      </c>
      <c r="H32" s="13">
        <f t="shared" si="26"/>
        <v>0</v>
      </c>
      <c r="I32" s="13">
        <f t="shared" si="0"/>
        <v>0</v>
      </c>
      <c r="J32" s="13">
        <f t="shared" si="1"/>
        <v>0</v>
      </c>
      <c r="K32" s="549">
        <v>0</v>
      </c>
      <c r="L32" s="549">
        <v>0</v>
      </c>
      <c r="M32" s="13">
        <f>IF(Input!$D$35 = "Asymmetric", K32, I32)</f>
        <v>0</v>
      </c>
      <c r="N32" s="13">
        <f>IF(Input!$D$35 = "Asymmetric", L32, J32)</f>
        <v>0</v>
      </c>
      <c r="O32" s="14">
        <f t="shared" si="10"/>
        <v>0</v>
      </c>
      <c r="P32" s="14">
        <f t="shared" si="11"/>
        <v>0</v>
      </c>
      <c r="Q32" s="14">
        <f t="shared" si="12"/>
        <v>0</v>
      </c>
      <c r="R32" s="14">
        <f t="shared" si="13"/>
        <v>0</v>
      </c>
      <c r="S32" s="14">
        <f t="shared" si="14"/>
        <v>0</v>
      </c>
      <c r="T32" s="467">
        <f>IF(F32 = 0, 0, ((Cu + IF(REV="F", 1, 1.2)*(Wconc + Wsoil)) / N) + IF(S32 = 0, 0, ((M + (Cu * Ecc/12) + (Sc * IF(Input!$D$45="Block", T, D + E)) - (ΦMR_Pp)) / (S32/12))))</f>
        <v>0</v>
      </c>
      <c r="U32" s="396">
        <f>IF(S32 = 0, 0, ((M + (Cu * Ecc/12) + (Sc * IF(Input!$D$45="Block", T, D + E)) - (ΦMR_Pp_up)) / (S32/12)) - ((IF(REV="F", Cu, 0.9*((Cu/1.2) + Wconc + IF(Input!$D$9 = "Self-Support", Wsoil, 0.5*Wsoil) + Wpiles))) / N) + Sw)</f>
        <v>0</v>
      </c>
      <c r="V32" s="396">
        <f>IF(S32 = 0, 0, (((Tu * Ecc/12) + (Su * IF(Input!$D$45="Block", T, D + E)) - (ΦMR_Pp_up)) / (S32/12)) + (IF(REV="F", Tu, Tu - 0.9*(Wconc + IF(Input!$D$9 = "Self-Support", Wsoil, 0.5*Wsoil) + Wpiles)) / N) + Sw)</f>
        <v>0</v>
      </c>
      <c r="W32" s="396"/>
      <c r="X32" s="396">
        <f>IF(F32 = 0, 0, ((Cu + IF(REV="F", 1, 1.2)*(Wconc + Wsoil)) / N) + IF(S32 = 0, 0, ((M + (Cu * Ecc/12) + (Sc * IF(Input!$D$45="Block", T, D + E)) - (ΦMR_Pp)) / (S32/12))))</f>
        <v>0</v>
      </c>
      <c r="Y32" s="399" t="str">
        <f t="shared" si="3"/>
        <v>--</v>
      </c>
      <c r="Z32" s="399">
        <f>IF(AND(OR(Y32="A",Y32="--"),$Q32/12-IF(Input!$D$45="Pier and Pad",0.5*di,0)&gt;0),1,0)</f>
        <v>0</v>
      </c>
      <c r="AA32" s="399">
        <f t="shared" si="4"/>
        <v>0</v>
      </c>
      <c r="AB32" s="399">
        <f t="shared" si="15"/>
        <v>0</v>
      </c>
      <c r="AC32" s="399"/>
      <c r="AD32" s="399"/>
      <c r="AE32" s="399"/>
      <c r="AF32" s="399"/>
      <c r="AG32" s="399"/>
      <c r="AH32" s="140"/>
      <c r="AI32" s="140"/>
      <c r="AJ32" s="396">
        <f>IF(F32 = 0, 0, ((Cu + IF(REV="F", 1, 1.2)*(Wconc + Wsoil)) / N) + IF(S32 = 0, 0, ((M + (Cu * Ecc/12) + (Sc * IF(Input!$D$45="Block", T, D + E)) - (ΦMR_Pp)) / (S32/12))))</f>
        <v>0</v>
      </c>
      <c r="AK32" s="399" t="str">
        <f t="shared" si="5"/>
        <v>--</v>
      </c>
      <c r="AL32" s="399">
        <f>IF(AND(OR(AK32="A",AK32="--"),$Q32/12-IF(Input!$D$45="Pier and Pad",0.5*di+deff/12,0)&gt;0),1,0)</f>
        <v>0</v>
      </c>
      <c r="AM32" s="454">
        <f t="shared" si="28"/>
        <v>0</v>
      </c>
      <c r="AN32" s="140"/>
      <c r="AO32" s="140"/>
      <c r="AP32" s="140"/>
      <c r="AR32" s="451">
        <f t="shared" si="23"/>
        <v>135</v>
      </c>
      <c r="AS32" s="464"/>
      <c r="AT32" s="464"/>
      <c r="AU32" s="455" t="str">
        <f t="shared" si="17"/>
        <v/>
      </c>
      <c r="AV32" s="455" t="str">
        <f t="shared" si="18"/>
        <v/>
      </c>
      <c r="AW32" s="455" t="str">
        <f t="shared" si="6"/>
        <v/>
      </c>
      <c r="AX32" s="456" t="str">
        <f t="shared" si="19"/>
        <v/>
      </c>
      <c r="AZ32" s="451">
        <f t="shared" si="24"/>
        <v>135</v>
      </c>
      <c r="BA32" s="464"/>
      <c r="BB32" s="464"/>
      <c r="BC32" s="452" t="str">
        <f t="shared" si="20"/>
        <v/>
      </c>
      <c r="BD32" s="452" t="str">
        <f t="shared" si="21"/>
        <v/>
      </c>
      <c r="BE32" s="455" t="str">
        <f t="shared" si="7"/>
        <v/>
      </c>
      <c r="BF32" s="456" t="str">
        <f t="shared" si="22"/>
        <v/>
      </c>
      <c r="BH32" s="451">
        <f t="shared" si="25"/>
        <v>135</v>
      </c>
      <c r="BI32" s="464"/>
      <c r="BJ32" s="464"/>
    </row>
    <row r="33" spans="1:62" x14ac:dyDescent="0.25">
      <c r="A33" s="10"/>
      <c r="B33" s="10"/>
      <c r="C33" s="10"/>
      <c r="D33" s="10"/>
      <c r="E33" s="10"/>
      <c r="F33" s="13">
        <f>IF(AND(IF(Input!$D$35 = "Asymmetric", $D$10, $D$22) &gt;F32,F32&gt;0),F32+1,0)</f>
        <v>0</v>
      </c>
      <c r="G33" s="13">
        <f t="shared" si="8"/>
        <v>0</v>
      </c>
      <c r="H33" s="13">
        <f t="shared" si="26"/>
        <v>0</v>
      </c>
      <c r="I33" s="13">
        <f t="shared" si="0"/>
        <v>0</v>
      </c>
      <c r="J33" s="13">
        <f t="shared" si="1"/>
        <v>0</v>
      </c>
      <c r="K33" s="549">
        <v>0</v>
      </c>
      <c r="L33" s="549">
        <v>0</v>
      </c>
      <c r="M33" s="13">
        <f>IF(Input!$D$35 = "Asymmetric", K33, I33)</f>
        <v>0</v>
      </c>
      <c r="N33" s="13">
        <f>IF(Input!$D$35 = "Asymmetric", L33, J33)</f>
        <v>0</v>
      </c>
      <c r="O33" s="14">
        <f t="shared" si="10"/>
        <v>0</v>
      </c>
      <c r="P33" s="14">
        <f t="shared" si="11"/>
        <v>0</v>
      </c>
      <c r="Q33" s="14">
        <f t="shared" si="12"/>
        <v>0</v>
      </c>
      <c r="R33" s="14">
        <f t="shared" si="13"/>
        <v>0</v>
      </c>
      <c r="S33" s="14">
        <f t="shared" si="14"/>
        <v>0</v>
      </c>
      <c r="T33" s="467">
        <f>IF(F33 = 0, 0, ((Cu + IF(REV="F", 1, 1.2)*(Wconc + Wsoil)) / N) + IF(S33 = 0, 0, ((M + (Cu * Ecc/12) + (Sc * IF(Input!$D$45="Block", T, D + E)) - (ΦMR_Pp)) / (S33/12))))</f>
        <v>0</v>
      </c>
      <c r="U33" s="396">
        <f>IF(S33 = 0, 0, ((M + (Cu * Ecc/12) + (Sc * IF(Input!$D$45="Block", T, D + E)) - (ΦMR_Pp_up)) / (S33/12)) - ((IF(REV="F", Cu, 0.9*((Cu/1.2) + Wconc + IF(Input!$D$9 = "Self-Support", Wsoil, 0.5*Wsoil) + Wpiles))) / N) + Sw)</f>
        <v>0</v>
      </c>
      <c r="V33" s="396">
        <f>IF(S33 = 0, 0, (((Tu * Ecc/12) + (Su * IF(Input!$D$45="Block", T, D + E)) - (ΦMR_Pp_up)) / (S33/12)) + (IF(REV="F", Tu, Tu - 0.9*(Wconc + IF(Input!$D$9 = "Self-Support", Wsoil, 0.5*Wsoil) + Wpiles)) / N) + Sw)</f>
        <v>0</v>
      </c>
      <c r="W33" s="396"/>
      <c r="X33" s="396">
        <f>IF(F33 = 0, 0, ((Cu + IF(REV="F", 1, 1.2)*(Wconc + Wsoil)) / N) + IF(S33 = 0, 0, ((M + (Cu * Ecc/12) + (Sc * IF(Input!$D$45="Block", T, D + E)) - (ΦMR_Pp)) / (S33/12))))</f>
        <v>0</v>
      </c>
      <c r="Y33" s="399" t="str">
        <f t="shared" si="3"/>
        <v>--</v>
      </c>
      <c r="Z33" s="399">
        <f>IF(AND(OR(Y33="A",Y33="--"),$Q33/12-IF(Input!$D$45="Pier and Pad",0.5*di,0)&gt;0),1,0)</f>
        <v>0</v>
      </c>
      <c r="AA33" s="399">
        <f t="shared" si="4"/>
        <v>0</v>
      </c>
      <c r="AB33" s="399">
        <f t="shared" si="15"/>
        <v>0</v>
      </c>
      <c r="AC33" s="399"/>
      <c r="AD33" s="399"/>
      <c r="AE33" s="399"/>
      <c r="AF33" s="399"/>
      <c r="AG33" s="399"/>
      <c r="AH33" s="140"/>
      <c r="AI33" s="140"/>
      <c r="AJ33" s="396">
        <f>IF(F33 = 0, 0, ((Cu + IF(REV="F", 1, 1.2)*(Wconc + Wsoil)) / N) + IF(S33 = 0, 0, ((M + (Cu * Ecc/12) + (Sc * IF(Input!$D$45="Block", T, D + E)) - (ΦMR_Pp)) / (S33/12))))</f>
        <v>0</v>
      </c>
      <c r="AK33" s="399" t="str">
        <f t="shared" si="5"/>
        <v>--</v>
      </c>
      <c r="AL33" s="399">
        <f>IF(AND(OR(AK33="A",AK33="--"),$Q33/12-IF(Input!$D$45="Pier and Pad",0.5*di+deff/12,0)&gt;0),1,0)</f>
        <v>0</v>
      </c>
      <c r="AM33" s="454">
        <f t="shared" si="28"/>
        <v>0</v>
      </c>
      <c r="AN33" s="140"/>
      <c r="AO33" s="140"/>
      <c r="AP33" s="140"/>
      <c r="AR33" s="451">
        <f t="shared" si="23"/>
        <v>140</v>
      </c>
      <c r="AS33" s="464"/>
      <c r="AT33" s="464"/>
      <c r="AU33" s="455" t="str">
        <f t="shared" si="17"/>
        <v/>
      </c>
      <c r="AV33" s="455" t="str">
        <f t="shared" si="18"/>
        <v/>
      </c>
      <c r="AW33" s="455" t="str">
        <f t="shared" si="6"/>
        <v/>
      </c>
      <c r="AX33" s="456" t="str">
        <f t="shared" si="19"/>
        <v/>
      </c>
      <c r="AZ33" s="451">
        <f t="shared" si="24"/>
        <v>140</v>
      </c>
      <c r="BA33" s="464"/>
      <c r="BB33" s="464"/>
      <c r="BC33" s="452" t="str">
        <f t="shared" si="20"/>
        <v/>
      </c>
      <c r="BD33" s="452" t="str">
        <f t="shared" si="21"/>
        <v/>
      </c>
      <c r="BE33" s="455" t="str">
        <f t="shared" si="7"/>
        <v/>
      </c>
      <c r="BF33" s="456" t="str">
        <f t="shared" si="22"/>
        <v/>
      </c>
      <c r="BH33" s="451">
        <f t="shared" si="25"/>
        <v>140</v>
      </c>
      <c r="BI33" s="464"/>
      <c r="BJ33" s="464"/>
    </row>
    <row r="34" spans="1:62" x14ac:dyDescent="0.25">
      <c r="A34" s="10"/>
      <c r="B34" s="10"/>
      <c r="C34" s="10"/>
      <c r="D34" s="10"/>
      <c r="E34" s="10"/>
      <c r="F34" s="13">
        <f>IF(AND(IF(Input!$D$35 = "Asymmetric", $D$10, $D$22) &gt;F33,F33&gt;0),F33+1,0)</f>
        <v>0</v>
      </c>
      <c r="G34" s="13">
        <f t="shared" si="8"/>
        <v>0</v>
      </c>
      <c r="H34" s="13">
        <f t="shared" si="26"/>
        <v>0</v>
      </c>
      <c r="I34" s="13">
        <f t="shared" si="0"/>
        <v>0</v>
      </c>
      <c r="J34" s="13">
        <f t="shared" si="1"/>
        <v>0</v>
      </c>
      <c r="K34" s="549">
        <v>0</v>
      </c>
      <c r="L34" s="549">
        <v>0</v>
      </c>
      <c r="M34" s="13">
        <f>IF(Input!$D$35 = "Asymmetric", K34, I34)</f>
        <v>0</v>
      </c>
      <c r="N34" s="13">
        <f>IF(Input!$D$35 = "Asymmetric", L34, J34)</f>
        <v>0</v>
      </c>
      <c r="O34" s="14">
        <f t="shared" si="10"/>
        <v>0</v>
      </c>
      <c r="P34" s="14">
        <f t="shared" si="11"/>
        <v>0</v>
      </c>
      <c r="Q34" s="14">
        <f t="shared" si="12"/>
        <v>0</v>
      </c>
      <c r="R34" s="14">
        <f t="shared" si="13"/>
        <v>0</v>
      </c>
      <c r="S34" s="14">
        <f t="shared" si="14"/>
        <v>0</v>
      </c>
      <c r="T34" s="467">
        <f>IF(F34 = 0, 0, ((Cu + IF(REV="F", 1, 1.2)*(Wconc + Wsoil)) / N) + IF(S34 = 0, 0, ((M + (Cu * Ecc/12) + (Sc * IF(Input!$D$45="Block", T, D + E)) - (ΦMR_Pp)) / (S34/12))))</f>
        <v>0</v>
      </c>
      <c r="U34" s="396">
        <f>IF(S34 = 0, 0, ((M + (Cu * Ecc/12) + (Sc * IF(Input!$D$45="Block", T, D + E)) - (ΦMR_Pp_up)) / (S34/12)) - ((IF(REV="F", Cu, 0.9*((Cu/1.2) + Wconc + IF(Input!$D$9 = "Self-Support", Wsoil, 0.5*Wsoil) + Wpiles))) / N) + Sw)</f>
        <v>0</v>
      </c>
      <c r="V34" s="396">
        <f>IF(S34 = 0, 0, (((Tu * Ecc/12) + (Su * IF(Input!$D$45="Block", T, D + E)) - (ΦMR_Pp_up)) / (S34/12)) + (IF(REV="F", Tu, Tu - 0.9*(Wconc + IF(Input!$D$9 = "Self-Support", Wsoil, 0.5*Wsoil) + Wpiles)) / N) + Sw)</f>
        <v>0</v>
      </c>
      <c r="W34" s="396"/>
      <c r="X34" s="396">
        <f>IF(F34 = 0, 0, ((Cu + IF(REV="F", 1, 1.2)*(Wconc + Wsoil)) / N) + IF(S34 = 0, 0, ((M + (Cu * Ecc/12) + (Sc * IF(Input!$D$45="Block", T, D + E)) - (ΦMR_Pp)) / (S34/12))))</f>
        <v>0</v>
      </c>
      <c r="Y34" s="399" t="str">
        <f t="shared" si="3"/>
        <v>--</v>
      </c>
      <c r="Z34" s="399">
        <f>IF(AND(OR(Y34="A",Y34="--"),$Q34/12-IF(Input!$D$45="Pier and Pad",0.5*di,0)&gt;0),1,0)</f>
        <v>0</v>
      </c>
      <c r="AA34" s="399">
        <f t="shared" si="4"/>
        <v>0</v>
      </c>
      <c r="AB34" s="399">
        <f t="shared" si="15"/>
        <v>0</v>
      </c>
      <c r="AC34" s="399"/>
      <c r="AD34" s="399"/>
      <c r="AE34" s="399"/>
      <c r="AF34" s="399"/>
      <c r="AG34" s="399"/>
      <c r="AH34" s="140"/>
      <c r="AI34" s="140"/>
      <c r="AJ34" s="396">
        <f>IF(F34 = 0, 0, ((Cu + IF(REV="F", 1, 1.2)*(Wconc + Wsoil)) / N) + IF(S34 = 0, 0, ((M + (Cu * Ecc/12) + (Sc * IF(Input!$D$45="Block", T, D + E)) - (ΦMR_Pp)) / (S34/12))))</f>
        <v>0</v>
      </c>
      <c r="AK34" s="399" t="str">
        <f t="shared" si="5"/>
        <v>--</v>
      </c>
      <c r="AL34" s="399">
        <f>IF(AND(OR(AK34="A",AK34="--"),$Q34/12-IF(Input!$D$45="Pier and Pad",0.5*di+deff/12,0)&gt;0),1,0)</f>
        <v>0</v>
      </c>
      <c r="AM34" s="454">
        <f t="shared" si="28"/>
        <v>0</v>
      </c>
      <c r="AN34" s="140"/>
      <c r="AO34" s="140"/>
      <c r="AP34" s="140"/>
      <c r="AR34" s="451">
        <f t="shared" si="23"/>
        <v>145</v>
      </c>
      <c r="AS34" s="464"/>
      <c r="AT34" s="464"/>
      <c r="AU34" s="455" t="str">
        <f t="shared" si="17"/>
        <v/>
      </c>
      <c r="AV34" s="455" t="str">
        <f t="shared" si="18"/>
        <v/>
      </c>
      <c r="AW34" s="455" t="str">
        <f t="shared" si="6"/>
        <v/>
      </c>
      <c r="AX34" s="456" t="str">
        <f t="shared" si="19"/>
        <v/>
      </c>
      <c r="AZ34" s="451">
        <f t="shared" si="24"/>
        <v>145</v>
      </c>
      <c r="BA34" s="464"/>
      <c r="BB34" s="464"/>
      <c r="BC34" s="452" t="str">
        <f t="shared" si="20"/>
        <v/>
      </c>
      <c r="BD34" s="452" t="str">
        <f t="shared" si="21"/>
        <v/>
      </c>
      <c r="BE34" s="455" t="str">
        <f t="shared" si="7"/>
        <v/>
      </c>
      <c r="BF34" s="456" t="str">
        <f t="shared" si="22"/>
        <v/>
      </c>
      <c r="BH34" s="451">
        <f t="shared" si="25"/>
        <v>145</v>
      </c>
      <c r="BI34" s="464"/>
      <c r="BJ34" s="464"/>
    </row>
    <row r="35" spans="1:62" x14ac:dyDescent="0.25">
      <c r="A35" s="10"/>
      <c r="B35" s="10"/>
      <c r="C35" s="10"/>
      <c r="D35" s="10"/>
      <c r="E35" s="10"/>
      <c r="F35" s="13">
        <f>IF(AND(IF(Input!$D$35 = "Asymmetric", $D$10, $D$22) &gt;F34,F34&gt;0),F34+1,0)</f>
        <v>0</v>
      </c>
      <c r="G35" s="13">
        <f t="shared" si="8"/>
        <v>0</v>
      </c>
      <c r="H35" s="13">
        <f t="shared" si="26"/>
        <v>0</v>
      </c>
      <c r="I35" s="13">
        <f t="shared" si="0"/>
        <v>0</v>
      </c>
      <c r="J35" s="13">
        <f t="shared" si="1"/>
        <v>0</v>
      </c>
      <c r="K35" s="549">
        <v>0</v>
      </c>
      <c r="L35" s="549">
        <v>0</v>
      </c>
      <c r="M35" s="13">
        <f>IF(Input!$D$35 = "Asymmetric", K35, I35)</f>
        <v>0</v>
      </c>
      <c r="N35" s="13">
        <f>IF(Input!$D$35 = "Asymmetric", L35, J35)</f>
        <v>0</v>
      </c>
      <c r="O35" s="14">
        <f t="shared" si="10"/>
        <v>0</v>
      </c>
      <c r="P35" s="14">
        <f t="shared" si="11"/>
        <v>0</v>
      </c>
      <c r="Q35" s="14">
        <f t="shared" si="12"/>
        <v>0</v>
      </c>
      <c r="R35" s="14">
        <f t="shared" si="13"/>
        <v>0</v>
      </c>
      <c r="S35" s="14">
        <f t="shared" si="14"/>
        <v>0</v>
      </c>
      <c r="T35" s="467">
        <f>IF(F35 = 0, 0, ((Cu + IF(REV="F", 1, 1.2)*(Wconc + Wsoil)) / N) + IF(S35 = 0, 0, ((M + (Cu * Ecc/12) + (Sc * IF(Input!$D$45="Block", T, D + E)) - (ΦMR_Pp)) / (S35/12))))</f>
        <v>0</v>
      </c>
      <c r="U35" s="396">
        <f>IF(S35 = 0, 0, ((M + (Cu * Ecc/12) + (Sc * IF(Input!$D$45="Block", T, D + E)) - (ΦMR_Pp_up)) / (S35/12)) - ((IF(REV="F", Cu, 0.9*((Cu/1.2) + Wconc + IF(Input!$D$9 = "Self-Support", Wsoil, 0.5*Wsoil) + Wpiles))) / N) + Sw)</f>
        <v>0</v>
      </c>
      <c r="V35" s="396">
        <f>IF(S35 = 0, 0, (((Tu * Ecc/12) + (Su * IF(Input!$D$45="Block", T, D + E)) - (ΦMR_Pp_up)) / (S35/12)) + (IF(REV="F", Tu, Tu - 0.9*(Wconc + IF(Input!$D$9 = "Self-Support", Wsoil, 0.5*Wsoil) + Wpiles)) / N) + Sw)</f>
        <v>0</v>
      </c>
      <c r="W35" s="396"/>
      <c r="X35" s="396">
        <f>IF(F35 = 0, 0, ((Cu + IF(REV="F", 1, 1.2)*(Wconc + Wsoil)) / N) + IF(S35 = 0, 0, ((M + (Cu * Ecc/12) + (Sc * IF(Input!$D$45="Block", T, D + E)) - (ΦMR_Pp)) / (S35/12))))</f>
        <v>0</v>
      </c>
      <c r="Y35" s="399" t="str">
        <f t="shared" si="3"/>
        <v>--</v>
      </c>
      <c r="Z35" s="399">
        <f>IF(AND(OR(Y35="A",Y35="--"),$Q35/12-IF(Input!$D$45="Pier and Pad",0.5*di,0)&gt;0),1,0)</f>
        <v>0</v>
      </c>
      <c r="AA35" s="399">
        <f t="shared" si="4"/>
        <v>0</v>
      </c>
      <c r="AB35" s="399">
        <f t="shared" si="15"/>
        <v>0</v>
      </c>
      <c r="AC35" s="399"/>
      <c r="AD35" s="399"/>
      <c r="AE35" s="399"/>
      <c r="AF35" s="399"/>
      <c r="AG35" s="399"/>
      <c r="AH35" s="140"/>
      <c r="AI35" s="140"/>
      <c r="AJ35" s="396">
        <f>IF(F35 = 0, 0, ((Cu + IF(REV="F", 1, 1.2)*(Wconc + Wsoil)) / N) + IF(S35 = 0, 0, ((M + (Cu * Ecc/12) + (Sc * IF(Input!$D$45="Block", T, D + E)) - (ΦMR_Pp)) / (S35/12))))</f>
        <v>0</v>
      </c>
      <c r="AK35" s="399" t="str">
        <f t="shared" si="5"/>
        <v>--</v>
      </c>
      <c r="AL35" s="399">
        <f>IF(AND(OR(AK35="A",AK35="--"),$Q35/12-IF(Input!$D$45="Pier and Pad",0.5*di+deff/12,0)&gt;0),1,0)</f>
        <v>0</v>
      </c>
      <c r="AM35" s="454">
        <f t="shared" si="28"/>
        <v>0</v>
      </c>
      <c r="AN35" s="140"/>
      <c r="AO35" s="140"/>
      <c r="AP35" s="140"/>
      <c r="AR35" s="451">
        <f t="shared" si="23"/>
        <v>150</v>
      </c>
      <c r="AS35" s="464"/>
      <c r="AT35" s="464"/>
      <c r="AU35" s="455" t="str">
        <f t="shared" si="17"/>
        <v/>
      </c>
      <c r="AV35" s="455" t="str">
        <f t="shared" si="18"/>
        <v/>
      </c>
      <c r="AW35" s="455" t="str">
        <f t="shared" si="6"/>
        <v/>
      </c>
      <c r="AX35" s="456" t="str">
        <f t="shared" si="19"/>
        <v/>
      </c>
      <c r="AZ35" s="451">
        <f t="shared" si="24"/>
        <v>150</v>
      </c>
      <c r="BA35" s="464"/>
      <c r="BB35" s="464"/>
      <c r="BC35" s="452" t="str">
        <f t="shared" si="20"/>
        <v/>
      </c>
      <c r="BD35" s="452" t="str">
        <f t="shared" si="21"/>
        <v/>
      </c>
      <c r="BE35" s="455" t="str">
        <f t="shared" si="7"/>
        <v/>
      </c>
      <c r="BF35" s="456" t="str">
        <f t="shared" si="22"/>
        <v/>
      </c>
      <c r="BH35" s="451">
        <f t="shared" si="25"/>
        <v>150</v>
      </c>
      <c r="BI35" s="464"/>
      <c r="BJ35" s="464"/>
    </row>
    <row r="36" spans="1:62" x14ac:dyDescent="0.25">
      <c r="A36" s="10"/>
      <c r="B36" s="10"/>
      <c r="C36" s="10"/>
      <c r="D36" s="10"/>
      <c r="E36" s="10"/>
      <c r="F36" s="13">
        <f>IF(AND(IF(Input!$D$35 = "Asymmetric", $D$10, $D$22) &gt;F35,F35&gt;0),F35+1,0)</f>
        <v>0</v>
      </c>
      <c r="G36" s="13">
        <f t="shared" si="8"/>
        <v>0</v>
      </c>
      <c r="H36" s="13">
        <f t="shared" si="26"/>
        <v>0</v>
      </c>
      <c r="I36" s="13">
        <f t="shared" si="0"/>
        <v>0</v>
      </c>
      <c r="J36" s="13">
        <f t="shared" si="1"/>
        <v>0</v>
      </c>
      <c r="K36" s="549">
        <v>0</v>
      </c>
      <c r="L36" s="549">
        <v>0</v>
      </c>
      <c r="M36" s="13">
        <f>IF(Input!$D$35 = "Asymmetric", K36, I36)</f>
        <v>0</v>
      </c>
      <c r="N36" s="13">
        <f>IF(Input!$D$35 = "Asymmetric", L36, J36)</f>
        <v>0</v>
      </c>
      <c r="O36" s="14">
        <f t="shared" si="10"/>
        <v>0</v>
      </c>
      <c r="P36" s="14">
        <f t="shared" si="11"/>
        <v>0</v>
      </c>
      <c r="Q36" s="14">
        <f t="shared" si="12"/>
        <v>0</v>
      </c>
      <c r="R36" s="14">
        <f t="shared" si="13"/>
        <v>0</v>
      </c>
      <c r="S36" s="14">
        <f t="shared" si="14"/>
        <v>0</v>
      </c>
      <c r="T36" s="467">
        <f>IF(F36 = 0, 0, ((Cu + IF(REV="F", 1, 1.2)*(Wconc + Wsoil)) / N) + IF(S36 = 0, 0, ((M + (Cu * Ecc/12) + (Sc * IF(Input!$D$45="Block", T, D + E)) - (ΦMR_Pp)) / (S36/12))))</f>
        <v>0</v>
      </c>
      <c r="U36" s="396">
        <f>IF(S36 = 0, 0, ((M + (Cu * Ecc/12) + (Sc * IF(Input!$D$45="Block", T, D + E)) - (ΦMR_Pp_up)) / (S36/12)) - ((IF(REV="F", Cu, 0.9*((Cu/1.2) + Wconc + IF(Input!$D$9 = "Self-Support", Wsoil, 0.5*Wsoil) + Wpiles))) / N) + Sw)</f>
        <v>0</v>
      </c>
      <c r="V36" s="396">
        <f>IF(S36 = 0, 0, (((Tu * Ecc/12) + (Su * IF(Input!$D$45="Block", T, D + E)) - (ΦMR_Pp_up)) / (S36/12)) + (IF(REV="F", Tu, Tu - 0.9*(Wconc + IF(Input!$D$9 = "Self-Support", Wsoil, 0.5*Wsoil) + Wpiles)) / N) + Sw)</f>
        <v>0</v>
      </c>
      <c r="W36" s="396"/>
      <c r="X36" s="396">
        <f>IF(F36 = 0, 0, ((Cu + IF(REV="F", 1, 1.2)*(Wconc + Wsoil)) / N) + IF(S36 = 0, 0, ((M + (Cu * Ecc/12) + (Sc * IF(Input!$D$45="Block", T, D + E)) - (ΦMR_Pp)) / (S36/12))))</f>
        <v>0</v>
      </c>
      <c r="Y36" s="399" t="str">
        <f t="shared" si="3"/>
        <v>--</v>
      </c>
      <c r="Z36" s="399">
        <f>IF(AND(OR(Y36="A",Y36="--"),$Q36/12-IF(Input!$D$45="Pier and Pad",0.5*di,0)&gt;0),1,0)</f>
        <v>0</v>
      </c>
      <c r="AA36" s="399">
        <f t="shared" si="4"/>
        <v>0</v>
      </c>
      <c r="AB36" s="399">
        <f t="shared" si="15"/>
        <v>0</v>
      </c>
      <c r="AC36" s="399"/>
      <c r="AD36" s="399"/>
      <c r="AE36" s="399"/>
      <c r="AF36" s="399"/>
      <c r="AG36" s="399"/>
      <c r="AH36" s="140"/>
      <c r="AI36" s="140"/>
      <c r="AJ36" s="396">
        <f>IF(F36 = 0, 0, ((Cu + IF(REV="F", 1, 1.2)*(Wconc + Wsoil)) / N) + IF(S36 = 0, 0, ((M + (Cu * Ecc/12) + (Sc * IF(Input!$D$45="Block", T, D + E)) - (ΦMR_Pp)) / (S36/12))))</f>
        <v>0</v>
      </c>
      <c r="AK36" s="399" t="str">
        <f t="shared" si="5"/>
        <v>--</v>
      </c>
      <c r="AL36" s="399">
        <f>IF(AND(OR(AK36="A",AK36="--"),$Q36/12-IF(Input!$D$45="Pier and Pad",0.5*di+deff/12,0)&gt;0),1,0)</f>
        <v>0</v>
      </c>
      <c r="AM36" s="454">
        <f t="shared" si="28"/>
        <v>0</v>
      </c>
      <c r="AN36" s="140"/>
      <c r="AO36" s="140"/>
      <c r="AP36" s="140"/>
      <c r="AR36" s="451">
        <f t="shared" si="23"/>
        <v>155</v>
      </c>
      <c r="AS36" s="464"/>
      <c r="AT36" s="464"/>
      <c r="AU36" s="455" t="str">
        <f t="shared" si="17"/>
        <v/>
      </c>
      <c r="AV36" s="455" t="str">
        <f t="shared" si="18"/>
        <v/>
      </c>
      <c r="AW36" s="455" t="str">
        <f t="shared" si="6"/>
        <v/>
      </c>
      <c r="AX36" s="456" t="str">
        <f t="shared" si="19"/>
        <v/>
      </c>
      <c r="AZ36" s="451">
        <f t="shared" si="24"/>
        <v>155</v>
      </c>
      <c r="BA36" s="464"/>
      <c r="BB36" s="464"/>
      <c r="BC36" s="452" t="str">
        <f t="shared" si="20"/>
        <v/>
      </c>
      <c r="BD36" s="452" t="str">
        <f t="shared" si="21"/>
        <v/>
      </c>
      <c r="BE36" s="455" t="str">
        <f t="shared" si="7"/>
        <v/>
      </c>
      <c r="BF36" s="456" t="str">
        <f t="shared" si="22"/>
        <v/>
      </c>
      <c r="BH36" s="451">
        <f t="shared" si="25"/>
        <v>155</v>
      </c>
      <c r="BI36" s="464"/>
      <c r="BJ36" s="464"/>
    </row>
    <row r="37" spans="1:62" x14ac:dyDescent="0.25">
      <c r="A37" s="10"/>
      <c r="B37" s="10"/>
      <c r="C37" s="10"/>
      <c r="D37" s="10"/>
      <c r="E37" s="10"/>
      <c r="F37" s="13">
        <f>IF(AND(IF(Input!$D$35 = "Asymmetric", $D$10, $D$22) &gt;F36,F36&gt;0),F36+1,0)</f>
        <v>0</v>
      </c>
      <c r="G37" s="13">
        <f t="shared" ref="G37:G68" si="29">IF(F37=0,0,IF(F37&lt;=$D$15,1,IF(F37&lt;=2*$D$15,2,IF(F37&lt;=3*$D$15,3,IF(F37&lt;=4*$D$15,4,IF(F37&lt;=5*$D$15,5,IF(F37&lt;=6*$D$15,6,IF(F37&lt;=7*$D$15,7,IF(F37&lt;=8*$D$15,8,IF(F37&lt;=9*$D$15,9,IF(F37&lt;=10*$D$15,10,0)))))))))))</f>
        <v>0</v>
      </c>
      <c r="H37" s="13">
        <f t="shared" si="26"/>
        <v>0</v>
      </c>
      <c r="I37" s="13">
        <f t="shared" ref="I37:I68" si="30">IF(F37=0,0,(H37-(($D$15+1)/2))*$D$17)</f>
        <v>0</v>
      </c>
      <c r="J37" s="13">
        <f t="shared" ref="J37:J68" si="31">IF(F37=0,0,-1*(G37-(($D$16+1)/2))*$D$18)</f>
        <v>0</v>
      </c>
      <c r="K37" s="549">
        <v>0</v>
      </c>
      <c r="L37" s="549">
        <v>0</v>
      </c>
      <c r="M37" s="13">
        <f>IF(Input!$D$35 = "Asymmetric", K37, I37)</f>
        <v>0</v>
      </c>
      <c r="N37" s="13">
        <f>IF(Input!$D$35 = "Asymmetric", L37, J37)</f>
        <v>0</v>
      </c>
      <c r="O37" s="14">
        <f t="shared" si="10"/>
        <v>0</v>
      </c>
      <c r="P37" s="14">
        <f t="shared" si="11"/>
        <v>0</v>
      </c>
      <c r="Q37" s="14">
        <f t="shared" si="12"/>
        <v>0</v>
      </c>
      <c r="R37" s="14">
        <f t="shared" si="13"/>
        <v>0</v>
      </c>
      <c r="S37" s="14">
        <f t="shared" si="14"/>
        <v>0</v>
      </c>
      <c r="T37" s="467">
        <f>IF(F37 = 0, 0, ((Cu + IF(REV="F", 1, 1.2)*(Wconc + Wsoil)) / N) + IF(S37 = 0, 0, ((M + (Cu * Ecc/12) + (Sc * IF(Input!$D$45="Block", T, D + E)) - (ΦMR_Pp)) / (S37/12))))</f>
        <v>0</v>
      </c>
      <c r="U37" s="396">
        <f>IF(S37 = 0, 0, ((M + (Cu * Ecc/12) + (Sc * IF(Input!$D$45="Block", T, D + E)) - (ΦMR_Pp_up)) / (S37/12)) - ((IF(REV="F", Cu, 0.9*((Cu/1.2) + Wconc + IF(Input!$D$9 = "Self-Support", Wsoil, 0.5*Wsoil) + Wpiles))) / N) + Sw)</f>
        <v>0</v>
      </c>
      <c r="V37" s="396">
        <f>IF(S37 = 0, 0, (((Tu * Ecc/12) + (Su * IF(Input!$D$45="Block", T, D + E)) - (ΦMR_Pp_up)) / (S37/12)) + (IF(REV="F", Tu, Tu - 0.9*(Wconc + IF(Input!$D$9 = "Self-Support", Wsoil, 0.5*Wsoil) + Wpiles)) / N) + Sw)</f>
        <v>0</v>
      </c>
      <c r="W37" s="396"/>
      <c r="X37" s="396">
        <f>IF(F37 = 0, 0, ((Cu + IF(REV="F", 1, 1.2)*(Wconc + Wsoil)) / N) + IF(S37 = 0, 0, ((M + (Cu * Ecc/12) + (Sc * IF(Input!$D$45="Block", T, D + E)) - (ΦMR_Pp)) / (S37/12))))</f>
        <v>0</v>
      </c>
      <c r="Y37" s="399" t="str">
        <f t="shared" ref="Y37:Y68" si="32">IF($N37&gt;TAN(RADIANS(θ))*$M37,"B",IF($N37&lt;TAN(RADIANS(θ))*$M37,"A","--"))</f>
        <v>--</v>
      </c>
      <c r="Z37" s="399">
        <f>IF(AND(OR(Y37="A",Y37="--"),$Q37/12-IF(Input!$D$45="Pier and Pad",0.5*di,0)&gt;0),1,0)</f>
        <v>0</v>
      </c>
      <c r="AA37" s="399">
        <f t="shared" ref="AA37:AA68" si="33">IF(Z37=0,0,ABS(Q37/12-0.5*di))</f>
        <v>0</v>
      </c>
      <c r="AB37" s="399">
        <f t="shared" si="15"/>
        <v>0</v>
      </c>
      <c r="AC37" s="399"/>
      <c r="AD37" s="399"/>
      <c r="AE37" s="399"/>
      <c r="AF37" s="399"/>
      <c r="AG37" s="399"/>
      <c r="AH37" s="140"/>
      <c r="AI37" s="140"/>
      <c r="AJ37" s="396">
        <f>IF(F37 = 0, 0, ((Cu + IF(REV="F", 1, 1.2)*(Wconc + Wsoil)) / N) + IF(S37 = 0, 0, ((M + (Cu * Ecc/12) + (Sc * IF(Input!$D$45="Block", T, D + E)) - (ΦMR_Pp)) / (S37/12))))</f>
        <v>0</v>
      </c>
      <c r="AK37" s="399" t="str">
        <f t="shared" ref="AK37:AK68" si="34">IF($N37&gt;TAN(RADIANS(θ))*$M37,"B",IF($N37&lt;TAN(RADIANS(θ))*$M37,"A","--"))</f>
        <v>--</v>
      </c>
      <c r="AL37" s="399">
        <f>IF(AND(OR(AK37="A",AK37="--"),$Q37/12-IF(Input!$D$45="Pier and Pad",0.5*di+deff/12,0)&gt;0),1,0)</f>
        <v>0</v>
      </c>
      <c r="AM37" s="454">
        <f t="shared" si="28"/>
        <v>0</v>
      </c>
      <c r="AN37" s="140"/>
      <c r="AO37" s="140"/>
      <c r="AP37" s="140"/>
      <c r="AR37" s="451">
        <f t="shared" si="23"/>
        <v>160</v>
      </c>
      <c r="AS37" s="464"/>
      <c r="AT37" s="464"/>
      <c r="AU37" s="455" t="str">
        <f t="shared" si="17"/>
        <v/>
      </c>
      <c r="AV37" s="455" t="str">
        <f t="shared" si="18"/>
        <v/>
      </c>
      <c r="AW37" s="455" t="str">
        <f t="shared" ref="AW37:AW68" si="35" xml:space="preserve"> IFERROR(ABS(AU37/Wx*φMn_x*COS(RADIANS(AR37))) + ABS(AV37/Wy*φMn_y*SIN(RADIANS(AR37))),"")</f>
        <v/>
      </c>
      <c r="AX37" s="456" t="str">
        <f t="shared" si="19"/>
        <v/>
      </c>
      <c r="AZ37" s="451">
        <f t="shared" si="24"/>
        <v>160</v>
      </c>
      <c r="BA37" s="464"/>
      <c r="BB37" s="464"/>
      <c r="BC37" s="452" t="str">
        <f t="shared" si="20"/>
        <v/>
      </c>
      <c r="BD37" s="452" t="str">
        <f t="shared" si="21"/>
        <v/>
      </c>
      <c r="BE37" s="455" t="str">
        <f t="shared" ref="BE37:BE68" si="36">IFERROR(ɸcs * 2 * 1 * SQRT(Fc*1000)/1000 * ((ABS(BC37*COS(RADIANS(AZ37))) + ABS(BD37*SIN(RADIANS(AZ37))))* 12) * deff,"")</f>
        <v/>
      </c>
      <c r="BF37" s="456" t="str">
        <f t="shared" si="22"/>
        <v/>
      </c>
      <c r="BH37" s="451">
        <f t="shared" si="25"/>
        <v>160</v>
      </c>
      <c r="BI37" s="464"/>
      <c r="BJ37" s="464"/>
    </row>
    <row r="38" spans="1:62" x14ac:dyDescent="0.25">
      <c r="A38" s="10"/>
      <c r="B38" s="10"/>
      <c r="C38" s="10"/>
      <c r="D38" s="10"/>
      <c r="E38" s="10"/>
      <c r="F38" s="13">
        <f>IF(AND(IF(Input!$D$35 = "Asymmetric", $D$10, $D$22) &gt;F37,F37&gt;0),F37+1,0)</f>
        <v>0</v>
      </c>
      <c r="G38" s="13">
        <f t="shared" si="29"/>
        <v>0</v>
      </c>
      <c r="H38" s="13">
        <f t="shared" si="26"/>
        <v>0</v>
      </c>
      <c r="I38" s="13">
        <f t="shared" si="30"/>
        <v>0</v>
      </c>
      <c r="J38" s="13">
        <f t="shared" si="31"/>
        <v>0</v>
      </c>
      <c r="K38" s="549">
        <v>0</v>
      </c>
      <c r="L38" s="549">
        <v>0</v>
      </c>
      <c r="M38" s="13">
        <f>IF(Input!$D$35 = "Asymmetric", K38, I38)</f>
        <v>0</v>
      </c>
      <c r="N38" s="13">
        <f>IF(Input!$D$35 = "Asymmetric", L38, J38)</f>
        <v>0</v>
      </c>
      <c r="O38" s="14">
        <f t="shared" si="10"/>
        <v>0</v>
      </c>
      <c r="P38" s="14">
        <f t="shared" si="11"/>
        <v>0</v>
      </c>
      <c r="Q38" s="14">
        <f t="shared" si="12"/>
        <v>0</v>
      </c>
      <c r="R38" s="14">
        <f t="shared" si="13"/>
        <v>0</v>
      </c>
      <c r="S38" s="14">
        <f t="shared" si="14"/>
        <v>0</v>
      </c>
      <c r="T38" s="467">
        <f>IF(F38 = 0, 0, ((Cu + IF(REV="F", 1, 1.2)*(Wconc + Wsoil)) / N) + IF(S38 = 0, 0, ((M + (Cu * Ecc/12) + (Sc * IF(Input!$D$45="Block", T, D + E)) - (ΦMR_Pp)) / (S38/12))))</f>
        <v>0</v>
      </c>
      <c r="U38" s="396">
        <f>IF(S38 = 0, 0, ((M + (Cu * Ecc/12) + (Sc * IF(Input!$D$45="Block", T, D + E)) - (ΦMR_Pp_up)) / (S38/12)) - ((IF(REV="F", Cu, 0.9*((Cu/1.2) + Wconc + IF(Input!$D$9 = "Self-Support", Wsoil, 0.5*Wsoil) + Wpiles))) / N) + Sw)</f>
        <v>0</v>
      </c>
      <c r="V38" s="396">
        <f>IF(S38 = 0, 0, (((Tu * Ecc/12) + (Su * IF(Input!$D$45="Block", T, D + E)) - (ΦMR_Pp_up)) / (S38/12)) + (IF(REV="F", Tu, Tu - 0.9*(Wconc + IF(Input!$D$9 = "Self-Support", Wsoil, 0.5*Wsoil) + Wpiles)) / N) + Sw)</f>
        <v>0</v>
      </c>
      <c r="W38" s="396"/>
      <c r="X38" s="396">
        <f>IF(F38 = 0, 0, ((Cu + IF(REV="F", 1, 1.2)*(Wconc + Wsoil)) / N) + IF(S38 = 0, 0, ((M + (Cu * Ecc/12) + (Sc * IF(Input!$D$45="Block", T, D + E)) - (ΦMR_Pp)) / (S38/12))))</f>
        <v>0</v>
      </c>
      <c r="Y38" s="399" t="str">
        <f t="shared" si="32"/>
        <v>--</v>
      </c>
      <c r="Z38" s="399">
        <f>IF(AND(OR(Y38="A",Y38="--"),$Q38/12-IF(Input!$D$45="Pier and Pad",0.5*di,0)&gt;0),1,0)</f>
        <v>0</v>
      </c>
      <c r="AA38" s="399">
        <f t="shared" si="33"/>
        <v>0</v>
      </c>
      <c r="AB38" s="399">
        <f t="shared" si="15"/>
        <v>0</v>
      </c>
      <c r="AC38" s="399"/>
      <c r="AD38" s="399"/>
      <c r="AE38" s="399"/>
      <c r="AF38" s="399"/>
      <c r="AG38" s="399"/>
      <c r="AH38" s="140"/>
      <c r="AI38" s="140"/>
      <c r="AJ38" s="396">
        <f>IF(F38 = 0, 0, ((Cu + IF(REV="F", 1, 1.2)*(Wconc + Wsoil)) / N) + IF(S38 = 0, 0, ((M + (Cu * Ecc/12) + (Sc * IF(Input!$D$45="Block", T, D + E)) - (ΦMR_Pp)) / (S38/12))))</f>
        <v>0</v>
      </c>
      <c r="AK38" s="399" t="str">
        <f t="shared" si="34"/>
        <v>--</v>
      </c>
      <c r="AL38" s="399">
        <f>IF(AND(OR(AK38="A",AK38="--"),$Q38/12-IF(Input!$D$45="Pier and Pad",0.5*di+deff/12,0)&gt;0),1,0)</f>
        <v>0</v>
      </c>
      <c r="AM38" s="454">
        <f t="shared" si="28"/>
        <v>0</v>
      </c>
      <c r="AN38" s="140"/>
      <c r="AO38" s="140"/>
      <c r="AP38" s="140"/>
      <c r="AR38" s="451">
        <f t="shared" si="23"/>
        <v>165</v>
      </c>
      <c r="AS38" s="464"/>
      <c r="AT38" s="464"/>
      <c r="AU38" s="455" t="str">
        <f t="shared" si="17"/>
        <v/>
      </c>
      <c r="AV38" s="455" t="str">
        <f t="shared" si="18"/>
        <v/>
      </c>
      <c r="AW38" s="455" t="str">
        <f t="shared" si="35"/>
        <v/>
      </c>
      <c r="AX38" s="456" t="str">
        <f t="shared" si="19"/>
        <v/>
      </c>
      <c r="AZ38" s="451">
        <f t="shared" si="24"/>
        <v>165</v>
      </c>
      <c r="BA38" s="464"/>
      <c r="BB38" s="464"/>
      <c r="BC38" s="452" t="str">
        <f t="shared" si="20"/>
        <v/>
      </c>
      <c r="BD38" s="452" t="str">
        <f t="shared" si="21"/>
        <v/>
      </c>
      <c r="BE38" s="455" t="str">
        <f t="shared" si="36"/>
        <v/>
      </c>
      <c r="BF38" s="456" t="str">
        <f t="shared" si="22"/>
        <v/>
      </c>
      <c r="BH38" s="451">
        <f t="shared" si="25"/>
        <v>165</v>
      </c>
      <c r="BI38" s="464"/>
      <c r="BJ38" s="464"/>
    </row>
    <row r="39" spans="1:62" x14ac:dyDescent="0.25">
      <c r="A39" s="10"/>
      <c r="B39" s="10"/>
      <c r="C39" s="10"/>
      <c r="D39" s="10"/>
      <c r="E39" s="10"/>
      <c r="F39" s="13">
        <f>IF(AND(IF(Input!$D$35 = "Asymmetric", $D$10, $D$22) &gt;F38,F38&gt;0),F38+1,0)</f>
        <v>0</v>
      </c>
      <c r="G39" s="13">
        <f t="shared" si="29"/>
        <v>0</v>
      </c>
      <c r="H39" s="13">
        <f t="shared" si="26"/>
        <v>0</v>
      </c>
      <c r="I39" s="13">
        <f t="shared" si="30"/>
        <v>0</v>
      </c>
      <c r="J39" s="13">
        <f t="shared" si="31"/>
        <v>0</v>
      </c>
      <c r="K39" s="549">
        <v>0</v>
      </c>
      <c r="L39" s="549">
        <v>0</v>
      </c>
      <c r="M39" s="13">
        <f>IF(Input!$D$35 = "Asymmetric", K39, I39)</f>
        <v>0</v>
      </c>
      <c r="N39" s="13">
        <f>IF(Input!$D$35 = "Asymmetric", L39, J39)</f>
        <v>0</v>
      </c>
      <c r="O39" s="14">
        <f t="shared" si="10"/>
        <v>0</v>
      </c>
      <c r="P39" s="14">
        <f t="shared" si="11"/>
        <v>0</v>
      </c>
      <c r="Q39" s="14">
        <f t="shared" si="12"/>
        <v>0</v>
      </c>
      <c r="R39" s="14">
        <f t="shared" si="13"/>
        <v>0</v>
      </c>
      <c r="S39" s="14">
        <f t="shared" si="14"/>
        <v>0</v>
      </c>
      <c r="T39" s="467">
        <f>IF(F39 = 0, 0, ((Cu + IF(REV="F", 1, 1.2)*(Wconc + Wsoil)) / N) + IF(S39 = 0, 0, ((M + (Cu * Ecc/12) + (Sc * IF(Input!$D$45="Block", T, D + E)) - (ΦMR_Pp)) / (S39/12))))</f>
        <v>0</v>
      </c>
      <c r="U39" s="396">
        <f>IF(S39 = 0, 0, ((M + (Cu * Ecc/12) + (Sc * IF(Input!$D$45="Block", T, D + E)) - (ΦMR_Pp_up)) / (S39/12)) - ((IF(REV="F", Cu, 0.9*((Cu/1.2) + Wconc + IF(Input!$D$9 = "Self-Support", Wsoil, 0.5*Wsoil) + Wpiles))) / N) + Sw)</f>
        <v>0</v>
      </c>
      <c r="V39" s="396">
        <f>IF(S39 = 0, 0, (((Tu * Ecc/12) + (Su * IF(Input!$D$45="Block", T, D + E)) - (ΦMR_Pp_up)) / (S39/12)) + (IF(REV="F", Tu, Tu - 0.9*(Wconc + IF(Input!$D$9 = "Self-Support", Wsoil, 0.5*Wsoil) + Wpiles)) / N) + Sw)</f>
        <v>0</v>
      </c>
      <c r="W39" s="396"/>
      <c r="X39" s="396">
        <f>IF(F39 = 0, 0, ((Cu + IF(REV="F", 1, 1.2)*(Wconc + Wsoil)) / N) + IF(S39 = 0, 0, ((M + (Cu * Ecc/12) + (Sc * IF(Input!$D$45="Block", T, D + E)) - (ΦMR_Pp)) / (S39/12))))</f>
        <v>0</v>
      </c>
      <c r="Y39" s="399" t="str">
        <f t="shared" si="32"/>
        <v>--</v>
      </c>
      <c r="Z39" s="399">
        <f>IF(AND(OR(Y39="A",Y39="--"),$Q39/12-IF(Input!$D$45="Pier and Pad",0.5*di,0)&gt;0),1,0)</f>
        <v>0</v>
      </c>
      <c r="AA39" s="399">
        <f t="shared" si="33"/>
        <v>0</v>
      </c>
      <c r="AB39" s="399">
        <f t="shared" si="15"/>
        <v>0</v>
      </c>
      <c r="AC39" s="399"/>
      <c r="AD39" s="399"/>
      <c r="AE39" s="399"/>
      <c r="AF39" s="399"/>
      <c r="AG39" s="399"/>
      <c r="AH39" s="140"/>
      <c r="AI39" s="140"/>
      <c r="AJ39" s="396">
        <f>IF(F39 = 0, 0, ((Cu + IF(REV="F", 1, 1.2)*(Wconc + Wsoil)) / N) + IF(S39 = 0, 0, ((M + (Cu * Ecc/12) + (Sc * IF(Input!$D$45="Block", T, D + E)) - (ΦMR_Pp)) / (S39/12))))</f>
        <v>0</v>
      </c>
      <c r="AK39" s="399" t="str">
        <f t="shared" si="34"/>
        <v>--</v>
      </c>
      <c r="AL39" s="399">
        <f>IF(AND(OR(AK39="A",AK39="--"),$Q39/12-IF(Input!$D$45="Pier and Pad",0.5*di+deff/12,0)&gt;0),1,0)</f>
        <v>0</v>
      </c>
      <c r="AM39" s="454">
        <f t="shared" si="28"/>
        <v>0</v>
      </c>
      <c r="AN39" s="140"/>
      <c r="AO39" s="140"/>
      <c r="AP39" s="140"/>
      <c r="AR39" s="451">
        <f t="shared" si="23"/>
        <v>170</v>
      </c>
      <c r="AS39" s="464"/>
      <c r="AT39" s="464"/>
      <c r="AU39" s="455" t="str">
        <f t="shared" si="17"/>
        <v/>
      </c>
      <c r="AV39" s="455" t="str">
        <f t="shared" si="18"/>
        <v/>
      </c>
      <c r="AW39" s="455" t="str">
        <f t="shared" si="35"/>
        <v/>
      </c>
      <c r="AX39" s="456" t="str">
        <f t="shared" si="19"/>
        <v/>
      </c>
      <c r="AZ39" s="451">
        <f t="shared" si="24"/>
        <v>170</v>
      </c>
      <c r="BA39" s="464"/>
      <c r="BB39" s="464"/>
      <c r="BC39" s="452" t="str">
        <f t="shared" si="20"/>
        <v/>
      </c>
      <c r="BD39" s="452" t="str">
        <f t="shared" si="21"/>
        <v/>
      </c>
      <c r="BE39" s="455" t="str">
        <f t="shared" si="36"/>
        <v/>
      </c>
      <c r="BF39" s="456" t="str">
        <f t="shared" si="22"/>
        <v/>
      </c>
      <c r="BH39" s="451">
        <f t="shared" si="25"/>
        <v>170</v>
      </c>
      <c r="BI39" s="464"/>
      <c r="BJ39" s="464"/>
    </row>
    <row r="40" spans="1:62" x14ac:dyDescent="0.25">
      <c r="A40" s="10"/>
      <c r="B40" s="10"/>
      <c r="C40" s="10"/>
      <c r="D40" s="10"/>
      <c r="E40" s="10"/>
      <c r="F40" s="13">
        <f>IF(AND(IF(Input!$D$35 = "Asymmetric", $D$10, $D$22) &gt;F39,F39&gt;0),F39+1,0)</f>
        <v>0</v>
      </c>
      <c r="G40" s="13">
        <f t="shared" si="29"/>
        <v>0</v>
      </c>
      <c r="H40" s="13">
        <f t="shared" si="26"/>
        <v>0</v>
      </c>
      <c r="I40" s="13">
        <f t="shared" si="30"/>
        <v>0</v>
      </c>
      <c r="J40" s="13">
        <f t="shared" si="31"/>
        <v>0</v>
      </c>
      <c r="K40" s="549">
        <v>0</v>
      </c>
      <c r="L40" s="549">
        <v>0</v>
      </c>
      <c r="M40" s="13">
        <f>IF(Input!$D$35 = "Asymmetric", K40, I40)</f>
        <v>0</v>
      </c>
      <c r="N40" s="13">
        <f>IF(Input!$D$35 = "Asymmetric", L40, J40)</f>
        <v>0</v>
      </c>
      <c r="O40" s="14">
        <f t="shared" si="10"/>
        <v>0</v>
      </c>
      <c r="P40" s="14">
        <f t="shared" si="11"/>
        <v>0</v>
      </c>
      <c r="Q40" s="14">
        <f t="shared" si="12"/>
        <v>0</v>
      </c>
      <c r="R40" s="14">
        <f t="shared" si="13"/>
        <v>0</v>
      </c>
      <c r="S40" s="14">
        <f t="shared" si="14"/>
        <v>0</v>
      </c>
      <c r="T40" s="467">
        <f>IF(F40 = 0, 0, ((Cu + IF(REV="F", 1, 1.2)*(Wconc + Wsoil)) / N) + IF(S40 = 0, 0, ((M + (Cu * Ecc/12) + (Sc * IF(Input!$D$45="Block", T, D + E)) - (ΦMR_Pp)) / (S40/12))))</f>
        <v>0</v>
      </c>
      <c r="U40" s="396">
        <f>IF(S40 = 0, 0, ((M + (Cu * Ecc/12) + (Sc * IF(Input!$D$45="Block", T, D + E)) - (ΦMR_Pp_up)) / (S40/12)) - ((IF(REV="F", Cu, 0.9*((Cu/1.2) + Wconc + IF(Input!$D$9 = "Self-Support", Wsoil, 0.5*Wsoil) + Wpiles))) / N) + Sw)</f>
        <v>0</v>
      </c>
      <c r="V40" s="396">
        <f>IF(S40 = 0, 0, (((Tu * Ecc/12) + (Su * IF(Input!$D$45="Block", T, D + E)) - (ΦMR_Pp_up)) / (S40/12)) + (IF(REV="F", Tu, Tu - 0.9*(Wconc + IF(Input!$D$9 = "Self-Support", Wsoil, 0.5*Wsoil) + Wpiles)) / N) + Sw)</f>
        <v>0</v>
      </c>
      <c r="W40" s="396"/>
      <c r="X40" s="396">
        <f>IF(F40 = 0, 0, ((Cu + IF(REV="F", 1, 1.2)*(Wconc + Wsoil)) / N) + IF(S40 = 0, 0, ((M + (Cu * Ecc/12) + (Sc * IF(Input!$D$45="Block", T, D + E)) - (ΦMR_Pp)) / (S40/12))))</f>
        <v>0</v>
      </c>
      <c r="Y40" s="399" t="str">
        <f t="shared" si="32"/>
        <v>--</v>
      </c>
      <c r="Z40" s="399">
        <f>IF(AND(OR(Y40="A",Y40="--"),$Q40/12-IF(Input!$D$45="Pier and Pad",0.5*di,0)&gt;0),1,0)</f>
        <v>0</v>
      </c>
      <c r="AA40" s="399">
        <f t="shared" si="33"/>
        <v>0</v>
      </c>
      <c r="AB40" s="399">
        <f t="shared" si="15"/>
        <v>0</v>
      </c>
      <c r="AC40" s="399"/>
      <c r="AD40" s="399"/>
      <c r="AE40" s="399"/>
      <c r="AF40" s="399"/>
      <c r="AG40" s="399"/>
      <c r="AH40" s="140"/>
      <c r="AI40" s="140"/>
      <c r="AJ40" s="396">
        <f>IF(F40 = 0, 0, ((Cu + IF(REV="F", 1, 1.2)*(Wconc + Wsoil)) / N) + IF(S40 = 0, 0, ((M + (Cu * Ecc/12) + (Sc * IF(Input!$D$45="Block", T, D + E)) - (ΦMR_Pp)) / (S40/12))))</f>
        <v>0</v>
      </c>
      <c r="AK40" s="399" t="str">
        <f t="shared" si="34"/>
        <v>--</v>
      </c>
      <c r="AL40" s="399">
        <f>IF(AND(OR(AK40="A",AK40="--"),$Q40/12-IF(Input!$D$45="Pier and Pad",0.5*di+deff/12,0)&gt;0),1,0)</f>
        <v>0</v>
      </c>
      <c r="AM40" s="454">
        <f t="shared" si="28"/>
        <v>0</v>
      </c>
      <c r="AN40" s="140"/>
      <c r="AO40" s="140"/>
      <c r="AP40" s="140"/>
      <c r="AR40" s="451">
        <f t="shared" si="23"/>
        <v>175</v>
      </c>
      <c r="AS40" s="464"/>
      <c r="AT40" s="464"/>
      <c r="AU40" s="455" t="str">
        <f t="shared" si="17"/>
        <v/>
      </c>
      <c r="AV40" s="455" t="str">
        <f t="shared" si="18"/>
        <v/>
      </c>
      <c r="AW40" s="455" t="str">
        <f t="shared" si="35"/>
        <v/>
      </c>
      <c r="AX40" s="456" t="str">
        <f t="shared" si="19"/>
        <v/>
      </c>
      <c r="AZ40" s="451">
        <f t="shared" si="24"/>
        <v>175</v>
      </c>
      <c r="BA40" s="464"/>
      <c r="BB40" s="464"/>
      <c r="BC40" s="452" t="str">
        <f t="shared" si="20"/>
        <v/>
      </c>
      <c r="BD40" s="452" t="str">
        <f t="shared" si="21"/>
        <v/>
      </c>
      <c r="BE40" s="455" t="str">
        <f t="shared" si="36"/>
        <v/>
      </c>
      <c r="BF40" s="456" t="str">
        <f t="shared" si="22"/>
        <v/>
      </c>
      <c r="BH40" s="451">
        <f t="shared" si="25"/>
        <v>175</v>
      </c>
      <c r="BI40" s="464"/>
      <c r="BJ40" s="464"/>
    </row>
    <row r="41" spans="1:62" x14ac:dyDescent="0.25">
      <c r="A41" s="10"/>
      <c r="B41" s="10" t="s">
        <v>748</v>
      </c>
      <c r="C41" s="10"/>
      <c r="D41" s="10"/>
      <c r="E41" s="10"/>
      <c r="F41" s="13">
        <f>IF(AND(IF(Input!$D$35 = "Asymmetric", $D$10, $D$22) &gt;F40,F40&gt;0),F40+1,0)</f>
        <v>0</v>
      </c>
      <c r="G41" s="13">
        <f t="shared" si="29"/>
        <v>0</v>
      </c>
      <c r="H41" s="13">
        <f t="shared" si="26"/>
        <v>0</v>
      </c>
      <c r="I41" s="13">
        <f t="shared" si="30"/>
        <v>0</v>
      </c>
      <c r="J41" s="13">
        <f t="shared" si="31"/>
        <v>0</v>
      </c>
      <c r="K41" s="549">
        <v>0</v>
      </c>
      <c r="L41" s="549">
        <v>0</v>
      </c>
      <c r="M41" s="13">
        <f>IF(Input!$D$35 = "Asymmetric", K41, I41)</f>
        <v>0</v>
      </c>
      <c r="N41" s="13">
        <f>IF(Input!$D$35 = "Asymmetric", L41, J41)</f>
        <v>0</v>
      </c>
      <c r="O41" s="14">
        <f t="shared" si="10"/>
        <v>0</v>
      </c>
      <c r="P41" s="14">
        <f t="shared" si="11"/>
        <v>0</v>
      </c>
      <c r="Q41" s="14">
        <f t="shared" si="12"/>
        <v>0</v>
      </c>
      <c r="R41" s="14">
        <f t="shared" si="13"/>
        <v>0</v>
      </c>
      <c r="S41" s="14">
        <f t="shared" si="14"/>
        <v>0</v>
      </c>
      <c r="T41" s="467">
        <f>IF(F41 = 0, 0, ((Cu + IF(REV="F", 1, 1.2)*(Wconc + Wsoil)) / N) + IF(S41 = 0, 0, ((M + (Cu * Ecc/12) + (Sc * IF(Input!$D$45="Block", T, D + E)) - (ΦMR_Pp)) / (S41/12))))</f>
        <v>0</v>
      </c>
      <c r="U41" s="396">
        <f>IF(S41 = 0, 0, ((M + (Cu * Ecc/12) + (Sc * IF(Input!$D$45="Block", T, D + E)) - (ΦMR_Pp_up)) / (S41/12)) - ((IF(REV="F", Cu, 0.9*((Cu/1.2) + Wconc + IF(Input!$D$9 = "Self-Support", Wsoil, 0.5*Wsoil) + Wpiles))) / N) + Sw)</f>
        <v>0</v>
      </c>
      <c r="V41" s="396">
        <f>IF(S41 = 0, 0, (((Tu * Ecc/12) + (Su * IF(Input!$D$45="Block", T, D + E)) - (ΦMR_Pp_up)) / (S41/12)) + (IF(REV="F", Tu, Tu - 0.9*(Wconc + IF(Input!$D$9 = "Self-Support", Wsoil, 0.5*Wsoil) + Wpiles)) / N) + Sw)</f>
        <v>0</v>
      </c>
      <c r="W41" s="396"/>
      <c r="X41" s="396">
        <f>IF(F41 = 0, 0, ((Cu + IF(REV="F", 1, 1.2)*(Wconc + Wsoil)) / N) + IF(S41 = 0, 0, ((M + (Cu * Ecc/12) + (Sc * IF(Input!$D$45="Block", T, D + E)) - (ΦMR_Pp)) / (S41/12))))</f>
        <v>0</v>
      </c>
      <c r="Y41" s="399" t="str">
        <f t="shared" si="32"/>
        <v>--</v>
      </c>
      <c r="Z41" s="399">
        <f>IF(AND(OR(Y41="A",Y41="--"),$Q41/12-IF(Input!$D$45="Pier and Pad",0.5*di,0)&gt;0),1,0)</f>
        <v>0</v>
      </c>
      <c r="AA41" s="399">
        <f t="shared" si="33"/>
        <v>0</v>
      </c>
      <c r="AB41" s="399">
        <f t="shared" si="15"/>
        <v>0</v>
      </c>
      <c r="AC41" s="399"/>
      <c r="AD41" s="399"/>
      <c r="AE41" s="399"/>
      <c r="AF41" s="399"/>
      <c r="AG41" s="399"/>
      <c r="AH41" s="140"/>
      <c r="AI41" s="140"/>
      <c r="AJ41" s="396">
        <f>IF(F41 = 0, 0, ((Cu + IF(REV="F", 1, 1.2)*(Wconc + Wsoil)) / N) + IF(S41 = 0, 0, ((M + (Cu * Ecc/12) + (Sc * IF(Input!$D$45="Block", T, D + E)) - (ΦMR_Pp)) / (S41/12))))</f>
        <v>0</v>
      </c>
      <c r="AK41" s="399" t="str">
        <f t="shared" si="34"/>
        <v>--</v>
      </c>
      <c r="AL41" s="399">
        <f>IF(AND(OR(AK41="A",AK41="--"),$Q41/12-IF(Input!$D$45="Pier and Pad",0.5*di+deff/12,0)&gt;0),1,0)</f>
        <v>0</v>
      </c>
      <c r="AM41" s="454">
        <f t="shared" si="28"/>
        <v>0</v>
      </c>
      <c r="AN41" s="140"/>
      <c r="AO41" s="140"/>
      <c r="AP41" s="140"/>
      <c r="AR41" s="451">
        <f t="shared" si="23"/>
        <v>180</v>
      </c>
      <c r="AS41" s="464"/>
      <c r="AT41" s="464"/>
      <c r="AU41" s="455" t="str">
        <f t="shared" si="17"/>
        <v/>
      </c>
      <c r="AV41" s="455" t="str">
        <f t="shared" si="18"/>
        <v/>
      </c>
      <c r="AW41" s="455" t="str">
        <f t="shared" si="35"/>
        <v/>
      </c>
      <c r="AX41" s="456" t="str">
        <f t="shared" si="19"/>
        <v/>
      </c>
      <c r="AZ41" s="451">
        <f t="shared" si="24"/>
        <v>180</v>
      </c>
      <c r="BA41" s="464"/>
      <c r="BB41" s="464"/>
      <c r="BC41" s="452" t="str">
        <f t="shared" si="20"/>
        <v/>
      </c>
      <c r="BD41" s="452" t="str">
        <f t="shared" si="21"/>
        <v/>
      </c>
      <c r="BE41" s="455" t="str">
        <f t="shared" si="36"/>
        <v/>
      </c>
      <c r="BF41" s="456" t="str">
        <f t="shared" si="22"/>
        <v/>
      </c>
      <c r="BH41" s="451">
        <f t="shared" si="25"/>
        <v>180</v>
      </c>
      <c r="BI41" s="464"/>
      <c r="BJ41" s="464"/>
    </row>
    <row r="42" spans="1:62" x14ac:dyDescent="0.25">
      <c r="A42" s="10"/>
      <c r="B42" s="10"/>
      <c r="C42" s="10"/>
      <c r="D42" s="10"/>
      <c r="E42" s="10"/>
      <c r="F42" s="13">
        <f>IF(AND(IF(Input!$D$35 = "Asymmetric", $D$10, $D$22) &gt;F41,F41&gt;0),F41+1,0)</f>
        <v>0</v>
      </c>
      <c r="G42" s="13">
        <f t="shared" si="29"/>
        <v>0</v>
      </c>
      <c r="H42" s="13">
        <f t="shared" si="26"/>
        <v>0</v>
      </c>
      <c r="I42" s="13">
        <f t="shared" si="30"/>
        <v>0</v>
      </c>
      <c r="J42" s="13">
        <f t="shared" si="31"/>
        <v>0</v>
      </c>
      <c r="K42" s="549">
        <v>0</v>
      </c>
      <c r="L42" s="549">
        <v>0</v>
      </c>
      <c r="M42" s="13">
        <f>IF(Input!$D$35 = "Asymmetric", K42, I42)</f>
        <v>0</v>
      </c>
      <c r="N42" s="13">
        <f>IF(Input!$D$35 = "Asymmetric", L42, J42)</f>
        <v>0</v>
      </c>
      <c r="O42" s="14">
        <f t="shared" si="10"/>
        <v>0</v>
      </c>
      <c r="P42" s="14">
        <f t="shared" si="11"/>
        <v>0</v>
      </c>
      <c r="Q42" s="14">
        <f t="shared" si="12"/>
        <v>0</v>
      </c>
      <c r="R42" s="14">
        <f t="shared" si="13"/>
        <v>0</v>
      </c>
      <c r="S42" s="14">
        <f t="shared" si="14"/>
        <v>0</v>
      </c>
      <c r="T42" s="467">
        <f>IF(F42 = 0, 0, ((Cu + IF(REV="F", 1, 1.2)*(Wconc + Wsoil)) / N) + IF(S42 = 0, 0, ((M + (Cu * Ecc/12) + (Sc * IF(Input!$D$45="Block", T, D + E)) - (ΦMR_Pp)) / (S42/12))))</f>
        <v>0</v>
      </c>
      <c r="U42" s="396">
        <f>IF(S42 = 0, 0, ((M + (Cu * Ecc/12) + (Sc * IF(Input!$D$45="Block", T, D + E)) - (ΦMR_Pp_up)) / (S42/12)) - ((IF(REV="F", Cu, 0.9*((Cu/1.2) + Wconc + IF(Input!$D$9 = "Self-Support", Wsoil, 0.5*Wsoil) + Wpiles))) / N) + Sw)</f>
        <v>0</v>
      </c>
      <c r="V42" s="396">
        <f>IF(S42 = 0, 0, (((Tu * Ecc/12) + (Su * IF(Input!$D$45="Block", T, D + E)) - (ΦMR_Pp_up)) / (S42/12)) + (IF(REV="F", Tu, Tu - 0.9*(Wconc + IF(Input!$D$9 = "Self-Support", Wsoil, 0.5*Wsoil) + Wpiles)) / N) + Sw)</f>
        <v>0</v>
      </c>
      <c r="W42" s="396"/>
      <c r="X42" s="396">
        <f>IF(F42 = 0, 0, ((Cu + IF(REV="F", 1, 1.2)*(Wconc + Wsoil)) / N) + IF(S42 = 0, 0, ((M + (Cu * Ecc/12) + (Sc * IF(Input!$D$45="Block", T, D + E)) - (ΦMR_Pp)) / (S42/12))))</f>
        <v>0</v>
      </c>
      <c r="Y42" s="399" t="str">
        <f t="shared" si="32"/>
        <v>--</v>
      </c>
      <c r="Z42" s="399">
        <f>IF(AND(OR(Y42="A",Y42="--"),$Q42/12-IF(Input!$D$45="Pier and Pad",0.5*di,0)&gt;0),1,0)</f>
        <v>0</v>
      </c>
      <c r="AA42" s="399">
        <f t="shared" si="33"/>
        <v>0</v>
      </c>
      <c r="AB42" s="399">
        <f t="shared" si="15"/>
        <v>0</v>
      </c>
      <c r="AC42" s="399"/>
      <c r="AD42" s="399"/>
      <c r="AE42" s="399"/>
      <c r="AF42" s="399"/>
      <c r="AG42" s="399"/>
      <c r="AH42" s="140"/>
      <c r="AI42" s="140"/>
      <c r="AJ42" s="396">
        <f>IF(F42 = 0, 0, ((Cu + IF(REV="F", 1, 1.2)*(Wconc + Wsoil)) / N) + IF(S42 = 0, 0, ((M + (Cu * Ecc/12) + (Sc * IF(Input!$D$45="Block", T, D + E)) - (ΦMR_Pp)) / (S42/12))))</f>
        <v>0</v>
      </c>
      <c r="AK42" s="399" t="str">
        <f t="shared" si="34"/>
        <v>--</v>
      </c>
      <c r="AL42" s="399">
        <f>IF(AND(OR(AK42="A",AK42="--"),$Q42/12-IF(Input!$D$45="Pier and Pad",0.5*di+deff/12,0)&gt;0),1,0)</f>
        <v>0</v>
      </c>
      <c r="AM42" s="454">
        <f t="shared" si="28"/>
        <v>0</v>
      </c>
      <c r="AN42" s="140"/>
      <c r="AO42" s="140"/>
      <c r="AP42" s="140"/>
      <c r="AR42" s="451">
        <f t="shared" si="23"/>
        <v>185</v>
      </c>
      <c r="AS42" s="464"/>
      <c r="AT42" s="464"/>
      <c r="AU42" s="455" t="str">
        <f t="shared" si="17"/>
        <v/>
      </c>
      <c r="AV42" s="455" t="str">
        <f t="shared" si="18"/>
        <v/>
      </c>
      <c r="AW42" s="455" t="str">
        <f t="shared" si="35"/>
        <v/>
      </c>
      <c r="AX42" s="456" t="str">
        <f t="shared" si="19"/>
        <v/>
      </c>
      <c r="AZ42" s="451">
        <f t="shared" si="24"/>
        <v>185</v>
      </c>
      <c r="BA42" s="464"/>
      <c r="BB42" s="464"/>
      <c r="BC42" s="452" t="str">
        <f t="shared" si="20"/>
        <v/>
      </c>
      <c r="BD42" s="452" t="str">
        <f t="shared" si="21"/>
        <v/>
      </c>
      <c r="BE42" s="455" t="str">
        <f t="shared" si="36"/>
        <v/>
      </c>
      <c r="BF42" s="456" t="str">
        <f t="shared" si="22"/>
        <v/>
      </c>
      <c r="BH42" s="451">
        <f t="shared" si="25"/>
        <v>185</v>
      </c>
      <c r="BI42" s="464"/>
      <c r="BJ42" s="464"/>
    </row>
    <row r="43" spans="1:62" x14ac:dyDescent="0.25">
      <c r="A43" s="10"/>
      <c r="B43" s="10"/>
      <c r="C43" s="10"/>
      <c r="D43" s="10"/>
      <c r="E43" s="10"/>
      <c r="F43" s="13">
        <f>IF(AND(IF(Input!$D$35 = "Asymmetric", $D$10, $D$22) &gt;F42,F42&gt;0),F42+1,0)</f>
        <v>0</v>
      </c>
      <c r="G43" s="13">
        <f t="shared" si="29"/>
        <v>0</v>
      </c>
      <c r="H43" s="13">
        <f t="shared" si="26"/>
        <v>0</v>
      </c>
      <c r="I43" s="13">
        <f t="shared" si="30"/>
        <v>0</v>
      </c>
      <c r="J43" s="13">
        <f t="shared" si="31"/>
        <v>0</v>
      </c>
      <c r="K43" s="549">
        <v>0</v>
      </c>
      <c r="L43" s="549">
        <v>0</v>
      </c>
      <c r="M43" s="13">
        <f>IF(Input!$D$35 = "Asymmetric", K43, I43)</f>
        <v>0</v>
      </c>
      <c r="N43" s="13">
        <f>IF(Input!$D$35 = "Asymmetric", L43, J43)</f>
        <v>0</v>
      </c>
      <c r="O43" s="14">
        <f t="shared" si="10"/>
        <v>0</v>
      </c>
      <c r="P43" s="14">
        <f t="shared" si="11"/>
        <v>0</v>
      </c>
      <c r="Q43" s="14">
        <f t="shared" si="12"/>
        <v>0</v>
      </c>
      <c r="R43" s="14">
        <f t="shared" si="13"/>
        <v>0</v>
      </c>
      <c r="S43" s="14">
        <f t="shared" si="14"/>
        <v>0</v>
      </c>
      <c r="T43" s="467">
        <f>IF(F43 = 0, 0, ((Cu + IF(REV="F", 1, 1.2)*(Wconc + Wsoil)) / N) + IF(S43 = 0, 0, ((M + (Cu * Ecc/12) + (Sc * IF(Input!$D$45="Block", T, D + E)) - (ΦMR_Pp)) / (S43/12))))</f>
        <v>0</v>
      </c>
      <c r="U43" s="396">
        <f>IF(S43 = 0, 0, ((M + (Cu * Ecc/12) + (Sc * IF(Input!$D$45="Block", T, D + E)) - (ΦMR_Pp_up)) / (S43/12)) - ((IF(REV="F", Cu, 0.9*((Cu/1.2) + Wconc + IF(Input!$D$9 = "Self-Support", Wsoil, 0.5*Wsoil) + Wpiles))) / N) + Sw)</f>
        <v>0</v>
      </c>
      <c r="V43" s="396">
        <f>IF(S43 = 0, 0, (((Tu * Ecc/12) + (Su * IF(Input!$D$45="Block", T, D + E)) - (ΦMR_Pp_up)) / (S43/12)) + (IF(REV="F", Tu, Tu - 0.9*(Wconc + IF(Input!$D$9 = "Self-Support", Wsoil, 0.5*Wsoil) + Wpiles)) / N) + Sw)</f>
        <v>0</v>
      </c>
      <c r="W43" s="396"/>
      <c r="X43" s="396">
        <f>IF(F43 = 0, 0, ((Cu + IF(REV="F", 1, 1.2)*(Wconc + Wsoil)) / N) + IF(S43 = 0, 0, ((M + (Cu * Ecc/12) + (Sc * IF(Input!$D$45="Block", T, D + E)) - (ΦMR_Pp)) / (S43/12))))</f>
        <v>0</v>
      </c>
      <c r="Y43" s="399" t="str">
        <f t="shared" si="32"/>
        <v>--</v>
      </c>
      <c r="Z43" s="399">
        <f>IF(AND(OR(Y43="A",Y43="--"),$Q43/12-IF(Input!$D$45="Pier and Pad",0.5*di,0)&gt;0),1,0)</f>
        <v>0</v>
      </c>
      <c r="AA43" s="399">
        <f t="shared" si="33"/>
        <v>0</v>
      </c>
      <c r="AB43" s="399">
        <f t="shared" si="15"/>
        <v>0</v>
      </c>
      <c r="AC43" s="399"/>
      <c r="AD43" s="399"/>
      <c r="AE43" s="399"/>
      <c r="AF43" s="399"/>
      <c r="AG43" s="399"/>
      <c r="AH43" s="140"/>
      <c r="AI43" s="140"/>
      <c r="AJ43" s="396">
        <f>IF(F43 = 0, 0, ((Cu + IF(REV="F", 1, 1.2)*(Wconc + Wsoil)) / N) + IF(S43 = 0, 0, ((M + (Cu * Ecc/12) + (Sc * IF(Input!$D$45="Block", T, D + E)) - (ΦMR_Pp)) / (S43/12))))</f>
        <v>0</v>
      </c>
      <c r="AK43" s="399" t="str">
        <f t="shared" si="34"/>
        <v>--</v>
      </c>
      <c r="AL43" s="399">
        <f>IF(AND(OR(AK43="A",AK43="--"),$Q43/12-IF(Input!$D$45="Pier and Pad",0.5*di+deff/12,0)&gt;0),1,0)</f>
        <v>0</v>
      </c>
      <c r="AM43" s="454">
        <f t="shared" si="28"/>
        <v>0</v>
      </c>
      <c r="AN43" s="140"/>
      <c r="AO43" s="140"/>
      <c r="AP43" s="140"/>
      <c r="AR43" s="451">
        <f t="shared" si="23"/>
        <v>190</v>
      </c>
      <c r="AS43" s="464"/>
      <c r="AT43" s="464"/>
      <c r="AU43" s="455" t="str">
        <f t="shared" si="17"/>
        <v/>
      </c>
      <c r="AV43" s="455" t="str">
        <f t="shared" si="18"/>
        <v/>
      </c>
      <c r="AW43" s="455" t="str">
        <f t="shared" si="35"/>
        <v/>
      </c>
      <c r="AX43" s="456" t="str">
        <f t="shared" si="19"/>
        <v/>
      </c>
      <c r="AZ43" s="451">
        <f t="shared" si="24"/>
        <v>190</v>
      </c>
      <c r="BA43" s="464"/>
      <c r="BB43" s="464"/>
      <c r="BC43" s="452" t="str">
        <f t="shared" si="20"/>
        <v/>
      </c>
      <c r="BD43" s="452" t="str">
        <f t="shared" si="21"/>
        <v/>
      </c>
      <c r="BE43" s="455" t="str">
        <f t="shared" si="36"/>
        <v/>
      </c>
      <c r="BF43" s="456" t="str">
        <f t="shared" si="22"/>
        <v/>
      </c>
      <c r="BH43" s="451">
        <f t="shared" si="25"/>
        <v>190</v>
      </c>
      <c r="BI43" s="464"/>
      <c r="BJ43" s="464"/>
    </row>
    <row r="44" spans="1:62" x14ac:dyDescent="0.25">
      <c r="A44" s="10"/>
      <c r="B44" s="10"/>
      <c r="C44" s="10"/>
      <c r="D44" s="10"/>
      <c r="E44" s="10"/>
      <c r="F44" s="13">
        <f>IF(AND(IF(Input!$D$35 = "Asymmetric", $D$10, $D$22) &gt;F43,F43&gt;0),F43+1,0)</f>
        <v>0</v>
      </c>
      <c r="G44" s="13">
        <f t="shared" si="29"/>
        <v>0</v>
      </c>
      <c r="H44" s="13">
        <f t="shared" si="26"/>
        <v>0</v>
      </c>
      <c r="I44" s="13">
        <f t="shared" si="30"/>
        <v>0</v>
      </c>
      <c r="J44" s="13">
        <f t="shared" si="31"/>
        <v>0</v>
      </c>
      <c r="K44" s="549">
        <v>0</v>
      </c>
      <c r="L44" s="549">
        <v>0</v>
      </c>
      <c r="M44" s="13">
        <f>IF(Input!$D$35 = "Asymmetric", K44, I44)</f>
        <v>0</v>
      </c>
      <c r="N44" s="13">
        <f>IF(Input!$D$35 = "Asymmetric", L44, J44)</f>
        <v>0</v>
      </c>
      <c r="O44" s="14">
        <f t="shared" si="10"/>
        <v>0</v>
      </c>
      <c r="P44" s="14">
        <f t="shared" si="11"/>
        <v>0</v>
      </c>
      <c r="Q44" s="14">
        <f t="shared" si="12"/>
        <v>0</v>
      </c>
      <c r="R44" s="14">
        <f t="shared" si="13"/>
        <v>0</v>
      </c>
      <c r="S44" s="14">
        <f t="shared" si="14"/>
        <v>0</v>
      </c>
      <c r="T44" s="467">
        <f>IF(F44 = 0, 0, ((Cu + IF(REV="F", 1, 1.2)*(Wconc + Wsoil)) / N) + IF(S44 = 0, 0, ((M + (Cu * Ecc/12) + (Sc * IF(Input!$D$45="Block", T, D + E)) - (ΦMR_Pp)) / (S44/12))))</f>
        <v>0</v>
      </c>
      <c r="U44" s="396">
        <f>IF(S44 = 0, 0, ((M + (Cu * Ecc/12) + (Sc * IF(Input!$D$45="Block", T, D + E)) - (ΦMR_Pp_up)) / (S44/12)) - ((IF(REV="F", Cu, 0.9*((Cu/1.2) + Wconc + IF(Input!$D$9 = "Self-Support", Wsoil, 0.5*Wsoil) + Wpiles))) / N) + Sw)</f>
        <v>0</v>
      </c>
      <c r="V44" s="396">
        <f>IF(S44 = 0, 0, (((Tu * Ecc/12) + (Su * IF(Input!$D$45="Block", T, D + E)) - (ΦMR_Pp_up)) / (S44/12)) + (IF(REV="F", Tu, Tu - 0.9*(Wconc + IF(Input!$D$9 = "Self-Support", Wsoil, 0.5*Wsoil) + Wpiles)) / N) + Sw)</f>
        <v>0</v>
      </c>
      <c r="W44" s="396"/>
      <c r="X44" s="396">
        <f>IF(F44 = 0, 0, ((Cu + IF(REV="F", 1, 1.2)*(Wconc + Wsoil)) / N) + IF(S44 = 0, 0, ((M + (Cu * Ecc/12) + (Sc * IF(Input!$D$45="Block", T, D + E)) - (ΦMR_Pp)) / (S44/12))))</f>
        <v>0</v>
      </c>
      <c r="Y44" s="399" t="str">
        <f t="shared" si="32"/>
        <v>--</v>
      </c>
      <c r="Z44" s="399">
        <f>IF(AND(OR(Y44="A",Y44="--"),$Q44/12-IF(Input!$D$45="Pier and Pad",0.5*di,0)&gt;0),1,0)</f>
        <v>0</v>
      </c>
      <c r="AA44" s="399">
        <f t="shared" si="33"/>
        <v>0</v>
      </c>
      <c r="AB44" s="399">
        <f t="shared" si="15"/>
        <v>0</v>
      </c>
      <c r="AC44" s="399"/>
      <c r="AD44" s="399"/>
      <c r="AE44" s="399"/>
      <c r="AF44" s="399"/>
      <c r="AG44" s="399"/>
      <c r="AH44" s="140"/>
      <c r="AI44" s="140"/>
      <c r="AJ44" s="396">
        <f>IF(F44 = 0, 0, ((Cu + IF(REV="F", 1, 1.2)*(Wconc + Wsoil)) / N) + IF(S44 = 0, 0, ((M + (Cu * Ecc/12) + (Sc * IF(Input!$D$45="Block", T, D + E)) - (ΦMR_Pp)) / (S44/12))))</f>
        <v>0</v>
      </c>
      <c r="AK44" s="399" t="str">
        <f t="shared" si="34"/>
        <v>--</v>
      </c>
      <c r="AL44" s="399">
        <f>IF(AND(OR(AK44="A",AK44="--"),$Q44/12-IF(Input!$D$45="Pier and Pad",0.5*di+deff/12,0)&gt;0),1,0)</f>
        <v>0</v>
      </c>
      <c r="AM44" s="454">
        <f t="shared" si="28"/>
        <v>0</v>
      </c>
      <c r="AN44" s="140"/>
      <c r="AO44" s="140"/>
      <c r="AP44" s="140"/>
      <c r="AR44" s="451">
        <f t="shared" si="23"/>
        <v>195</v>
      </c>
      <c r="AS44" s="464"/>
      <c r="AT44" s="464"/>
      <c r="AU44" s="455" t="str">
        <f t="shared" si="17"/>
        <v/>
      </c>
      <c r="AV44" s="455" t="str">
        <f t="shared" si="18"/>
        <v/>
      </c>
      <c r="AW44" s="455" t="str">
        <f t="shared" si="35"/>
        <v/>
      </c>
      <c r="AX44" s="456" t="str">
        <f t="shared" si="19"/>
        <v/>
      </c>
      <c r="AZ44" s="451">
        <f t="shared" si="24"/>
        <v>195</v>
      </c>
      <c r="BA44" s="464"/>
      <c r="BB44" s="464"/>
      <c r="BC44" s="452" t="str">
        <f t="shared" si="20"/>
        <v/>
      </c>
      <c r="BD44" s="452" t="str">
        <f t="shared" si="21"/>
        <v/>
      </c>
      <c r="BE44" s="455" t="str">
        <f t="shared" si="36"/>
        <v/>
      </c>
      <c r="BF44" s="456" t="str">
        <f t="shared" si="22"/>
        <v/>
      </c>
      <c r="BH44" s="451">
        <f t="shared" si="25"/>
        <v>195</v>
      </c>
      <c r="BI44" s="464"/>
      <c r="BJ44" s="464"/>
    </row>
    <row r="45" spans="1:62" x14ac:dyDescent="0.25">
      <c r="A45" s="10"/>
      <c r="B45" s="10"/>
      <c r="C45" s="10"/>
      <c r="D45" s="10"/>
      <c r="E45" s="10"/>
      <c r="F45" s="13">
        <f>IF(AND(IF(Input!$D$35 = "Asymmetric", $D$10, $D$22) &gt;F44,F44&gt;0),F44+1,0)</f>
        <v>0</v>
      </c>
      <c r="G45" s="13">
        <f t="shared" si="29"/>
        <v>0</v>
      </c>
      <c r="H45" s="13">
        <f t="shared" si="26"/>
        <v>0</v>
      </c>
      <c r="I45" s="13">
        <f t="shared" si="30"/>
        <v>0</v>
      </c>
      <c r="J45" s="13">
        <f t="shared" si="31"/>
        <v>0</v>
      </c>
      <c r="K45" s="549">
        <v>0</v>
      </c>
      <c r="L45" s="549">
        <v>0</v>
      </c>
      <c r="M45" s="13">
        <f>IF(Input!$D$35 = "Asymmetric", K45, I45)</f>
        <v>0</v>
      </c>
      <c r="N45" s="13">
        <f>IF(Input!$D$35 = "Asymmetric", L45, J45)</f>
        <v>0</v>
      </c>
      <c r="O45" s="14">
        <f t="shared" si="10"/>
        <v>0</v>
      </c>
      <c r="P45" s="14">
        <f t="shared" si="11"/>
        <v>0</v>
      </c>
      <c r="Q45" s="14">
        <f t="shared" si="12"/>
        <v>0</v>
      </c>
      <c r="R45" s="14">
        <f t="shared" si="13"/>
        <v>0</v>
      </c>
      <c r="S45" s="14">
        <f t="shared" si="14"/>
        <v>0</v>
      </c>
      <c r="T45" s="467">
        <f>IF(F45 = 0, 0, ((Cu + IF(REV="F", 1, 1.2)*(Wconc + Wsoil)) / N) + IF(S45 = 0, 0, ((M + (Cu * Ecc/12) + (Sc * IF(Input!$D$45="Block", T, D + E)) - (ΦMR_Pp)) / (S45/12))))</f>
        <v>0</v>
      </c>
      <c r="U45" s="396">
        <f>IF(S45 = 0, 0, ((M + (Cu * Ecc/12) + (Sc * IF(Input!$D$45="Block", T, D + E)) - (ΦMR_Pp_up)) / (S45/12)) - ((IF(REV="F", Cu, 0.9*((Cu/1.2) + Wconc + IF(Input!$D$9 = "Self-Support", Wsoil, 0.5*Wsoil) + Wpiles))) / N) + Sw)</f>
        <v>0</v>
      </c>
      <c r="V45" s="396">
        <f>IF(S45 = 0, 0, (((Tu * Ecc/12) + (Su * IF(Input!$D$45="Block", T, D + E)) - (ΦMR_Pp_up)) / (S45/12)) + (IF(REV="F", Tu, Tu - 0.9*(Wconc + IF(Input!$D$9 = "Self-Support", Wsoil, 0.5*Wsoil) + Wpiles)) / N) + Sw)</f>
        <v>0</v>
      </c>
      <c r="W45" s="396"/>
      <c r="X45" s="396">
        <f>IF(F45 = 0, 0, ((Cu + IF(REV="F", 1, 1.2)*(Wconc + Wsoil)) / N) + IF(S45 = 0, 0, ((M + (Cu * Ecc/12) + (Sc * IF(Input!$D$45="Block", T, D + E)) - (ΦMR_Pp)) / (S45/12))))</f>
        <v>0</v>
      </c>
      <c r="Y45" s="399" t="str">
        <f t="shared" si="32"/>
        <v>--</v>
      </c>
      <c r="Z45" s="399">
        <f>IF(AND(OR(Y45="A",Y45="--"),$Q45/12-IF(Input!$D$45="Pier and Pad",0.5*di,0)&gt;0),1,0)</f>
        <v>0</v>
      </c>
      <c r="AA45" s="399">
        <f t="shared" si="33"/>
        <v>0</v>
      </c>
      <c r="AB45" s="399">
        <f t="shared" si="15"/>
        <v>0</v>
      </c>
      <c r="AC45" s="399"/>
      <c r="AD45" s="399"/>
      <c r="AE45" s="399"/>
      <c r="AF45" s="399"/>
      <c r="AG45" s="399"/>
      <c r="AH45" s="140"/>
      <c r="AI45" s="140"/>
      <c r="AJ45" s="396">
        <f>IF(F45 = 0, 0, ((Cu + IF(REV="F", 1, 1.2)*(Wconc + Wsoil)) / N) + IF(S45 = 0, 0, ((M + (Cu * Ecc/12) + (Sc * IF(Input!$D$45="Block", T, D + E)) - (ΦMR_Pp)) / (S45/12))))</f>
        <v>0</v>
      </c>
      <c r="AK45" s="399" t="str">
        <f t="shared" si="34"/>
        <v>--</v>
      </c>
      <c r="AL45" s="399">
        <f>IF(AND(OR(AK45="A",AK45="--"),$Q45/12-IF(Input!$D$45="Pier and Pad",0.5*di+deff/12,0)&gt;0),1,0)</f>
        <v>0</v>
      </c>
      <c r="AM45" s="454">
        <f t="shared" si="28"/>
        <v>0</v>
      </c>
      <c r="AN45" s="140"/>
      <c r="AO45" s="140"/>
      <c r="AP45" s="140"/>
      <c r="AR45" s="451">
        <f t="shared" si="23"/>
        <v>200</v>
      </c>
      <c r="AS45" s="464"/>
      <c r="AT45" s="464"/>
      <c r="AU45" s="455" t="str">
        <f t="shared" si="17"/>
        <v/>
      </c>
      <c r="AV45" s="455" t="str">
        <f t="shared" si="18"/>
        <v/>
      </c>
      <c r="AW45" s="455" t="str">
        <f t="shared" si="35"/>
        <v/>
      </c>
      <c r="AX45" s="456" t="str">
        <f t="shared" si="19"/>
        <v/>
      </c>
      <c r="AZ45" s="451">
        <f t="shared" si="24"/>
        <v>200</v>
      </c>
      <c r="BA45" s="464"/>
      <c r="BB45" s="464"/>
      <c r="BC45" s="452" t="str">
        <f t="shared" si="20"/>
        <v/>
      </c>
      <c r="BD45" s="452" t="str">
        <f t="shared" si="21"/>
        <v/>
      </c>
      <c r="BE45" s="455" t="str">
        <f t="shared" si="36"/>
        <v/>
      </c>
      <c r="BF45" s="456" t="str">
        <f t="shared" si="22"/>
        <v/>
      </c>
      <c r="BH45" s="451">
        <f t="shared" si="25"/>
        <v>200</v>
      </c>
      <c r="BI45" s="464"/>
      <c r="BJ45" s="464"/>
    </row>
    <row r="46" spans="1:62" x14ac:dyDescent="0.25">
      <c r="A46" s="10"/>
      <c r="B46" s="10"/>
      <c r="C46" s="10"/>
      <c r="D46" s="10"/>
      <c r="E46" s="10"/>
      <c r="F46" s="13">
        <f>IF(AND(IF(Input!$D$35 = "Asymmetric", $D$10, $D$22) &gt;F45,F45&gt;0),F45+1,0)</f>
        <v>0</v>
      </c>
      <c r="G46" s="13">
        <f t="shared" si="29"/>
        <v>0</v>
      </c>
      <c r="H46" s="13">
        <f t="shared" si="26"/>
        <v>0</v>
      </c>
      <c r="I46" s="13">
        <f t="shared" si="30"/>
        <v>0</v>
      </c>
      <c r="J46" s="13">
        <f t="shared" si="31"/>
        <v>0</v>
      </c>
      <c r="K46" s="549">
        <v>0</v>
      </c>
      <c r="L46" s="549">
        <v>0</v>
      </c>
      <c r="M46" s="13">
        <f>IF(Input!$D$35 = "Asymmetric", K46, I46)</f>
        <v>0</v>
      </c>
      <c r="N46" s="13">
        <f>IF(Input!$D$35 = "Asymmetric", L46, J46)</f>
        <v>0</v>
      </c>
      <c r="O46" s="14">
        <f t="shared" si="10"/>
        <v>0</v>
      </c>
      <c r="P46" s="14">
        <f t="shared" si="11"/>
        <v>0</v>
      </c>
      <c r="Q46" s="14">
        <f t="shared" si="12"/>
        <v>0</v>
      </c>
      <c r="R46" s="14">
        <f t="shared" si="13"/>
        <v>0</v>
      </c>
      <c r="S46" s="14">
        <f t="shared" si="14"/>
        <v>0</v>
      </c>
      <c r="T46" s="467">
        <f>IF(F46 = 0, 0, ((Cu + IF(REV="F", 1, 1.2)*(Wconc + Wsoil)) / N) + IF(S46 = 0, 0, ((M + (Cu * Ecc/12) + (Sc * IF(Input!$D$45="Block", T, D + E)) - (ΦMR_Pp)) / (S46/12))))</f>
        <v>0</v>
      </c>
      <c r="U46" s="396">
        <f>IF(S46 = 0, 0, ((M + (Cu * Ecc/12) + (Sc * IF(Input!$D$45="Block", T, D + E)) - (ΦMR_Pp_up)) / (S46/12)) - ((IF(REV="F", Cu, 0.9*((Cu/1.2) + Wconc + IF(Input!$D$9 = "Self-Support", Wsoil, 0.5*Wsoil) + Wpiles))) / N) + Sw)</f>
        <v>0</v>
      </c>
      <c r="V46" s="396">
        <f>IF(S46 = 0, 0, (((Tu * Ecc/12) + (Su * IF(Input!$D$45="Block", T, D + E)) - (ΦMR_Pp_up)) / (S46/12)) + (IF(REV="F", Tu, Tu - 0.9*(Wconc + IF(Input!$D$9 = "Self-Support", Wsoil, 0.5*Wsoil) + Wpiles)) / N) + Sw)</f>
        <v>0</v>
      </c>
      <c r="W46" s="396"/>
      <c r="X46" s="396">
        <f>IF(F46 = 0, 0, ((Cu + IF(REV="F", 1, 1.2)*(Wconc + Wsoil)) / N) + IF(S46 = 0, 0, ((M + (Cu * Ecc/12) + (Sc * IF(Input!$D$45="Block", T, D + E)) - (ΦMR_Pp)) / (S46/12))))</f>
        <v>0</v>
      </c>
      <c r="Y46" s="399" t="str">
        <f t="shared" si="32"/>
        <v>--</v>
      </c>
      <c r="Z46" s="399">
        <f>IF(AND(OR(Y46="A",Y46="--"),$Q46/12-IF(Input!$D$45="Pier and Pad",0.5*di,0)&gt;0),1,0)</f>
        <v>0</v>
      </c>
      <c r="AA46" s="399">
        <f t="shared" si="33"/>
        <v>0</v>
      </c>
      <c r="AB46" s="399">
        <f t="shared" si="15"/>
        <v>0</v>
      </c>
      <c r="AC46" s="399"/>
      <c r="AD46" s="399"/>
      <c r="AE46" s="399"/>
      <c r="AF46" s="399"/>
      <c r="AG46" s="399"/>
      <c r="AH46" s="140"/>
      <c r="AI46" s="140"/>
      <c r="AJ46" s="396">
        <f>IF(F46 = 0, 0, ((Cu + IF(REV="F", 1, 1.2)*(Wconc + Wsoil)) / N) + IF(S46 = 0, 0, ((M + (Cu * Ecc/12) + (Sc * IF(Input!$D$45="Block", T, D + E)) - (ΦMR_Pp)) / (S46/12))))</f>
        <v>0</v>
      </c>
      <c r="AK46" s="399" t="str">
        <f t="shared" si="34"/>
        <v>--</v>
      </c>
      <c r="AL46" s="399">
        <f>IF(AND(OR(AK46="A",AK46="--"),$Q46/12-IF(Input!$D$45="Pier and Pad",0.5*di+deff/12,0)&gt;0),1,0)</f>
        <v>0</v>
      </c>
      <c r="AM46" s="454">
        <f t="shared" si="28"/>
        <v>0</v>
      </c>
      <c r="AN46" s="140"/>
      <c r="AO46" s="140"/>
      <c r="AP46" s="140"/>
      <c r="AR46" s="451">
        <f t="shared" si="23"/>
        <v>205</v>
      </c>
      <c r="AS46" s="464"/>
      <c r="AT46" s="464"/>
      <c r="AU46" s="455" t="str">
        <f t="shared" si="17"/>
        <v/>
      </c>
      <c r="AV46" s="455" t="str">
        <f t="shared" si="18"/>
        <v/>
      </c>
      <c r="AW46" s="455" t="str">
        <f t="shared" si="35"/>
        <v/>
      </c>
      <c r="AX46" s="456" t="str">
        <f t="shared" si="19"/>
        <v/>
      </c>
      <c r="AZ46" s="451">
        <f t="shared" si="24"/>
        <v>205</v>
      </c>
      <c r="BA46" s="464"/>
      <c r="BB46" s="464"/>
      <c r="BC46" s="452" t="str">
        <f t="shared" si="20"/>
        <v/>
      </c>
      <c r="BD46" s="452" t="str">
        <f t="shared" si="21"/>
        <v/>
      </c>
      <c r="BE46" s="455" t="str">
        <f t="shared" si="36"/>
        <v/>
      </c>
      <c r="BF46" s="456" t="str">
        <f t="shared" si="22"/>
        <v/>
      </c>
      <c r="BH46" s="451">
        <f t="shared" si="25"/>
        <v>205</v>
      </c>
      <c r="BI46" s="464"/>
      <c r="BJ46" s="464"/>
    </row>
    <row r="47" spans="1:62" x14ac:dyDescent="0.25">
      <c r="A47" s="10"/>
      <c r="B47" s="10"/>
      <c r="C47" s="10"/>
      <c r="D47" s="10"/>
      <c r="E47" s="10"/>
      <c r="F47" s="13">
        <f>IF(AND(IF(Input!$D$35 = "Asymmetric", $D$10, $D$22) &gt;F46,F46&gt;0),F46+1,0)</f>
        <v>0</v>
      </c>
      <c r="G47" s="13">
        <f t="shared" si="29"/>
        <v>0</v>
      </c>
      <c r="H47" s="13">
        <f t="shared" si="26"/>
        <v>0</v>
      </c>
      <c r="I47" s="13">
        <f t="shared" si="30"/>
        <v>0</v>
      </c>
      <c r="J47" s="13">
        <f t="shared" si="31"/>
        <v>0</v>
      </c>
      <c r="K47" s="549">
        <v>0</v>
      </c>
      <c r="L47" s="549">
        <v>0</v>
      </c>
      <c r="M47" s="13">
        <f>IF(Input!$D$35 = "Asymmetric", K47, I47)</f>
        <v>0</v>
      </c>
      <c r="N47" s="13">
        <f>IF(Input!$D$35 = "Asymmetric", L47, J47)</f>
        <v>0</v>
      </c>
      <c r="O47" s="14">
        <f t="shared" si="10"/>
        <v>0</v>
      </c>
      <c r="P47" s="14">
        <f t="shared" si="11"/>
        <v>0</v>
      </c>
      <c r="Q47" s="14">
        <f t="shared" si="12"/>
        <v>0</v>
      </c>
      <c r="R47" s="14">
        <f t="shared" si="13"/>
        <v>0</v>
      </c>
      <c r="S47" s="14">
        <f t="shared" si="14"/>
        <v>0</v>
      </c>
      <c r="T47" s="467">
        <f>IF(F47 = 0, 0, ((Cu + IF(REV="F", 1, 1.2)*(Wconc + Wsoil)) / N) + IF(S47 = 0, 0, ((M + (Cu * Ecc/12) + (Sc * IF(Input!$D$45="Block", T, D + E)) - (ΦMR_Pp)) / (S47/12))))</f>
        <v>0</v>
      </c>
      <c r="U47" s="396">
        <f>IF(S47 = 0, 0, ((M + (Cu * Ecc/12) + (Sc * IF(Input!$D$45="Block", T, D + E)) - (ΦMR_Pp_up)) / (S47/12)) - ((IF(REV="F", Cu, 0.9*((Cu/1.2) + Wconc + IF(Input!$D$9 = "Self-Support", Wsoil, 0.5*Wsoil) + Wpiles))) / N) + Sw)</f>
        <v>0</v>
      </c>
      <c r="V47" s="396">
        <f>IF(S47 = 0, 0, (((Tu * Ecc/12) + (Su * IF(Input!$D$45="Block", T, D + E)) - (ΦMR_Pp_up)) / (S47/12)) + (IF(REV="F", Tu, Tu - 0.9*(Wconc + IF(Input!$D$9 = "Self-Support", Wsoil, 0.5*Wsoil) + Wpiles)) / N) + Sw)</f>
        <v>0</v>
      </c>
      <c r="W47" s="396"/>
      <c r="X47" s="396">
        <f>IF(F47 = 0, 0, ((Cu + IF(REV="F", 1, 1.2)*(Wconc + Wsoil)) / N) + IF(S47 = 0, 0, ((M + (Cu * Ecc/12) + (Sc * IF(Input!$D$45="Block", T, D + E)) - (ΦMR_Pp)) / (S47/12))))</f>
        <v>0</v>
      </c>
      <c r="Y47" s="399" t="str">
        <f t="shared" si="32"/>
        <v>--</v>
      </c>
      <c r="Z47" s="399">
        <f>IF(AND(OR(Y47="A",Y47="--"),$Q47/12-IF(Input!$D$45="Pier and Pad",0.5*di,0)&gt;0),1,0)</f>
        <v>0</v>
      </c>
      <c r="AA47" s="399">
        <f t="shared" si="33"/>
        <v>0</v>
      </c>
      <c r="AB47" s="399">
        <f t="shared" si="15"/>
        <v>0</v>
      </c>
      <c r="AC47" s="399"/>
      <c r="AD47" s="399"/>
      <c r="AE47" s="399"/>
      <c r="AF47" s="399"/>
      <c r="AG47" s="399"/>
      <c r="AH47" s="140"/>
      <c r="AI47" s="140"/>
      <c r="AJ47" s="396">
        <f>IF(F47 = 0, 0, ((Cu + IF(REV="F", 1, 1.2)*(Wconc + Wsoil)) / N) + IF(S47 = 0, 0, ((M + (Cu * Ecc/12) + (Sc * IF(Input!$D$45="Block", T, D + E)) - (ΦMR_Pp)) / (S47/12))))</f>
        <v>0</v>
      </c>
      <c r="AK47" s="399" t="str">
        <f t="shared" si="34"/>
        <v>--</v>
      </c>
      <c r="AL47" s="399">
        <f>IF(AND(OR(AK47="A",AK47="--"),$Q47/12-IF(Input!$D$45="Pier and Pad",0.5*di+deff/12,0)&gt;0),1,0)</f>
        <v>0</v>
      </c>
      <c r="AM47" s="454">
        <f t="shared" si="28"/>
        <v>0</v>
      </c>
      <c r="AN47" s="140"/>
      <c r="AO47" s="140"/>
      <c r="AP47" s="140"/>
      <c r="AR47" s="451">
        <f t="shared" si="23"/>
        <v>210</v>
      </c>
      <c r="AS47" s="464"/>
      <c r="AT47" s="464"/>
      <c r="AU47" s="455" t="str">
        <f t="shared" si="17"/>
        <v/>
      </c>
      <c r="AV47" s="455" t="str">
        <f t="shared" si="18"/>
        <v/>
      </c>
      <c r="AW47" s="455" t="str">
        <f t="shared" si="35"/>
        <v/>
      </c>
      <c r="AX47" s="456" t="str">
        <f t="shared" si="19"/>
        <v/>
      </c>
      <c r="AZ47" s="451">
        <f t="shared" si="24"/>
        <v>210</v>
      </c>
      <c r="BA47" s="464"/>
      <c r="BB47" s="464"/>
      <c r="BC47" s="452" t="str">
        <f t="shared" si="20"/>
        <v/>
      </c>
      <c r="BD47" s="452" t="str">
        <f t="shared" si="21"/>
        <v/>
      </c>
      <c r="BE47" s="455" t="str">
        <f t="shared" si="36"/>
        <v/>
      </c>
      <c r="BF47" s="456" t="str">
        <f t="shared" si="22"/>
        <v/>
      </c>
      <c r="BH47" s="451">
        <f t="shared" si="25"/>
        <v>210</v>
      </c>
      <c r="BI47" s="464"/>
      <c r="BJ47" s="464"/>
    </row>
    <row r="48" spans="1:62" x14ac:dyDescent="0.25">
      <c r="A48" s="10"/>
      <c r="B48" s="10"/>
      <c r="C48" s="10"/>
      <c r="D48" s="10"/>
      <c r="E48" s="10"/>
      <c r="F48" s="13">
        <f>IF(AND(IF(Input!$D$35 = "Asymmetric", $D$10, $D$22) &gt;F47,F47&gt;0),F47+1,0)</f>
        <v>0</v>
      </c>
      <c r="G48" s="13">
        <f t="shared" si="29"/>
        <v>0</v>
      </c>
      <c r="H48" s="13">
        <f t="shared" si="26"/>
        <v>0</v>
      </c>
      <c r="I48" s="13">
        <f t="shared" si="30"/>
        <v>0</v>
      </c>
      <c r="J48" s="13">
        <f t="shared" si="31"/>
        <v>0</v>
      </c>
      <c r="K48" s="549">
        <v>0</v>
      </c>
      <c r="L48" s="549">
        <v>0</v>
      </c>
      <c r="M48" s="13">
        <f>IF(Input!$D$35 = "Asymmetric", K48, I48)</f>
        <v>0</v>
      </c>
      <c r="N48" s="13">
        <f>IF(Input!$D$35 = "Asymmetric", L48, J48)</f>
        <v>0</v>
      </c>
      <c r="O48" s="14">
        <f t="shared" si="10"/>
        <v>0</v>
      </c>
      <c r="P48" s="14">
        <f t="shared" si="11"/>
        <v>0</v>
      </c>
      <c r="Q48" s="14">
        <f t="shared" si="12"/>
        <v>0</v>
      </c>
      <c r="R48" s="14">
        <f t="shared" si="13"/>
        <v>0</v>
      </c>
      <c r="S48" s="14">
        <f t="shared" si="14"/>
        <v>0</v>
      </c>
      <c r="T48" s="467">
        <f>IF(F48 = 0, 0, ((Cu + IF(REV="F", 1, 1.2)*(Wconc + Wsoil)) / N) + IF(S48 = 0, 0, ((M + (Cu * Ecc/12) + (Sc * IF(Input!$D$45="Block", T, D + E)) - (ΦMR_Pp)) / (S48/12))))</f>
        <v>0</v>
      </c>
      <c r="U48" s="396">
        <f>IF(S48 = 0, 0, ((M + (Cu * Ecc/12) + (Sc * IF(Input!$D$45="Block", T, D + E)) - (ΦMR_Pp_up)) / (S48/12)) - ((IF(REV="F", Cu, 0.9*((Cu/1.2) + Wconc + IF(Input!$D$9 = "Self-Support", Wsoil, 0.5*Wsoil) + Wpiles))) / N) + Sw)</f>
        <v>0</v>
      </c>
      <c r="V48" s="396">
        <f>IF(S48 = 0, 0, (((Tu * Ecc/12) + (Su * IF(Input!$D$45="Block", T, D + E)) - (ΦMR_Pp_up)) / (S48/12)) + (IF(REV="F", Tu, Tu - 0.9*(Wconc + IF(Input!$D$9 = "Self-Support", Wsoil, 0.5*Wsoil) + Wpiles)) / N) + Sw)</f>
        <v>0</v>
      </c>
      <c r="W48" s="396"/>
      <c r="X48" s="396">
        <f>IF(F48 = 0, 0, ((Cu + IF(REV="F", 1, 1.2)*(Wconc + Wsoil)) / N) + IF(S48 = 0, 0, ((M + (Cu * Ecc/12) + (Sc * IF(Input!$D$45="Block", T, D + E)) - (ΦMR_Pp)) / (S48/12))))</f>
        <v>0</v>
      </c>
      <c r="Y48" s="399" t="str">
        <f t="shared" si="32"/>
        <v>--</v>
      </c>
      <c r="Z48" s="399">
        <f>IF(AND(OR(Y48="A",Y48="--"),$Q48/12-IF(Input!$D$45="Pier and Pad",0.5*di,0)&gt;0),1,0)</f>
        <v>0</v>
      </c>
      <c r="AA48" s="399">
        <f t="shared" si="33"/>
        <v>0</v>
      </c>
      <c r="AB48" s="399">
        <f t="shared" si="15"/>
        <v>0</v>
      </c>
      <c r="AC48" s="399"/>
      <c r="AD48" s="399"/>
      <c r="AE48" s="399"/>
      <c r="AF48" s="399"/>
      <c r="AG48" s="399"/>
      <c r="AH48" s="140"/>
      <c r="AI48" s="140"/>
      <c r="AJ48" s="396">
        <f>IF(F48 = 0, 0, ((Cu + IF(REV="F", 1, 1.2)*(Wconc + Wsoil)) / N) + IF(S48 = 0, 0, ((M + (Cu * Ecc/12) + (Sc * IF(Input!$D$45="Block", T, D + E)) - (ΦMR_Pp)) / (S48/12))))</f>
        <v>0</v>
      </c>
      <c r="AK48" s="399" t="str">
        <f t="shared" si="34"/>
        <v>--</v>
      </c>
      <c r="AL48" s="399">
        <f>IF(AND(OR(AK48="A",AK48="--"),$Q48/12-IF(Input!$D$45="Pier and Pad",0.5*di+deff/12,0)&gt;0),1,0)</f>
        <v>0</v>
      </c>
      <c r="AM48" s="454">
        <f t="shared" si="28"/>
        <v>0</v>
      </c>
      <c r="AN48" s="140"/>
      <c r="AO48" s="140"/>
      <c r="AP48" s="140"/>
      <c r="AR48" s="451">
        <f t="shared" si="23"/>
        <v>215</v>
      </c>
      <c r="AS48" s="464"/>
      <c r="AT48" s="464"/>
      <c r="AU48" s="455" t="str">
        <f t="shared" si="17"/>
        <v/>
      </c>
      <c r="AV48" s="455" t="str">
        <f t="shared" si="18"/>
        <v/>
      </c>
      <c r="AW48" s="455" t="str">
        <f t="shared" si="35"/>
        <v/>
      </c>
      <c r="AX48" s="456" t="str">
        <f t="shared" si="19"/>
        <v/>
      </c>
      <c r="AZ48" s="451">
        <f t="shared" si="24"/>
        <v>215</v>
      </c>
      <c r="BA48" s="464"/>
      <c r="BB48" s="464"/>
      <c r="BC48" s="452" t="str">
        <f t="shared" si="20"/>
        <v/>
      </c>
      <c r="BD48" s="452" t="str">
        <f t="shared" si="21"/>
        <v/>
      </c>
      <c r="BE48" s="455" t="str">
        <f t="shared" si="36"/>
        <v/>
      </c>
      <c r="BF48" s="456" t="str">
        <f t="shared" si="22"/>
        <v/>
      </c>
      <c r="BH48" s="451">
        <f t="shared" si="25"/>
        <v>215</v>
      </c>
      <c r="BI48" s="464"/>
      <c r="BJ48" s="464"/>
    </row>
    <row r="49" spans="1:62" x14ac:dyDescent="0.25">
      <c r="A49" s="10"/>
      <c r="B49" s="10"/>
      <c r="C49" s="10"/>
      <c r="D49" s="10"/>
      <c r="E49" s="10"/>
      <c r="F49" s="13">
        <f>IF(AND(IF(Input!$D$35 = "Asymmetric", $D$10, $D$22) &gt;F48,F48&gt;0),F48+1,0)</f>
        <v>0</v>
      </c>
      <c r="G49" s="13">
        <f t="shared" si="29"/>
        <v>0</v>
      </c>
      <c r="H49" s="13">
        <f t="shared" si="26"/>
        <v>0</v>
      </c>
      <c r="I49" s="13">
        <f t="shared" si="30"/>
        <v>0</v>
      </c>
      <c r="J49" s="13">
        <f t="shared" si="31"/>
        <v>0</v>
      </c>
      <c r="K49" s="549">
        <v>0</v>
      </c>
      <c r="L49" s="549">
        <v>0</v>
      </c>
      <c r="M49" s="13">
        <f>IF(Input!$D$35 = "Asymmetric", K49, I49)</f>
        <v>0</v>
      </c>
      <c r="N49" s="13">
        <f>IF(Input!$D$35 = "Asymmetric", L49, J49)</f>
        <v>0</v>
      </c>
      <c r="O49" s="14">
        <f t="shared" si="10"/>
        <v>0</v>
      </c>
      <c r="P49" s="14">
        <f t="shared" si="11"/>
        <v>0</v>
      </c>
      <c r="Q49" s="14">
        <f t="shared" si="12"/>
        <v>0</v>
      </c>
      <c r="R49" s="14">
        <f t="shared" si="13"/>
        <v>0</v>
      </c>
      <c r="S49" s="14">
        <f t="shared" si="14"/>
        <v>0</v>
      </c>
      <c r="T49" s="467">
        <f>IF(F49 = 0, 0, ((Cu + IF(REV="F", 1, 1.2)*(Wconc + Wsoil)) / N) + IF(S49 = 0, 0, ((M + (Cu * Ecc/12) + (Sc * IF(Input!$D$45="Block", T, D + E)) - (ΦMR_Pp)) / (S49/12))))</f>
        <v>0</v>
      </c>
      <c r="U49" s="396">
        <f>IF(S49 = 0, 0, ((M + (Cu * Ecc/12) + (Sc * IF(Input!$D$45="Block", T, D + E)) - (ΦMR_Pp_up)) / (S49/12)) - ((IF(REV="F", Cu, 0.9*((Cu/1.2) + Wconc + IF(Input!$D$9 = "Self-Support", Wsoil, 0.5*Wsoil) + Wpiles))) / N) + Sw)</f>
        <v>0</v>
      </c>
      <c r="V49" s="396">
        <f>IF(S49 = 0, 0, (((Tu * Ecc/12) + (Su * IF(Input!$D$45="Block", T, D + E)) - (ΦMR_Pp_up)) / (S49/12)) + (IF(REV="F", Tu, Tu - 0.9*(Wconc + IF(Input!$D$9 = "Self-Support", Wsoil, 0.5*Wsoil) + Wpiles)) / N) + Sw)</f>
        <v>0</v>
      </c>
      <c r="W49" s="396"/>
      <c r="X49" s="396">
        <f>IF(F49 = 0, 0, ((Cu + IF(REV="F", 1, 1.2)*(Wconc + Wsoil)) / N) + IF(S49 = 0, 0, ((M + (Cu * Ecc/12) + (Sc * IF(Input!$D$45="Block", T, D + E)) - (ΦMR_Pp)) / (S49/12))))</f>
        <v>0</v>
      </c>
      <c r="Y49" s="399" t="str">
        <f t="shared" si="32"/>
        <v>--</v>
      </c>
      <c r="Z49" s="399">
        <f>IF(AND(OR(Y49="A",Y49="--"),$Q49/12-IF(Input!$D$45="Pier and Pad",0.5*di,0)&gt;0),1,0)</f>
        <v>0</v>
      </c>
      <c r="AA49" s="399">
        <f t="shared" si="33"/>
        <v>0</v>
      </c>
      <c r="AB49" s="399">
        <f t="shared" si="15"/>
        <v>0</v>
      </c>
      <c r="AC49" s="399"/>
      <c r="AD49" s="399"/>
      <c r="AE49" s="399"/>
      <c r="AF49" s="399"/>
      <c r="AG49" s="399"/>
      <c r="AH49" s="140"/>
      <c r="AI49" s="140"/>
      <c r="AJ49" s="396">
        <f>IF(F49 = 0, 0, ((Cu + IF(REV="F", 1, 1.2)*(Wconc + Wsoil)) / N) + IF(S49 = 0, 0, ((M + (Cu * Ecc/12) + (Sc * IF(Input!$D$45="Block", T, D + E)) - (ΦMR_Pp)) / (S49/12))))</f>
        <v>0</v>
      </c>
      <c r="AK49" s="399" t="str">
        <f t="shared" si="34"/>
        <v>--</v>
      </c>
      <c r="AL49" s="399">
        <f>IF(AND(OR(AK49="A",AK49="--"),$Q49/12-IF(Input!$D$45="Pier and Pad",0.5*di+deff/12,0)&gt;0),1,0)</f>
        <v>0</v>
      </c>
      <c r="AM49" s="454">
        <f t="shared" si="28"/>
        <v>0</v>
      </c>
      <c r="AN49" s="140"/>
      <c r="AO49" s="140"/>
      <c r="AP49" s="140"/>
      <c r="AR49" s="451">
        <f t="shared" si="23"/>
        <v>220</v>
      </c>
      <c r="AS49" s="464"/>
      <c r="AT49" s="464"/>
      <c r="AU49" s="455" t="str">
        <f t="shared" si="17"/>
        <v/>
      </c>
      <c r="AV49" s="455" t="str">
        <f t="shared" si="18"/>
        <v/>
      </c>
      <c r="AW49" s="455" t="str">
        <f t="shared" si="35"/>
        <v/>
      </c>
      <c r="AX49" s="456" t="str">
        <f t="shared" si="19"/>
        <v/>
      </c>
      <c r="AZ49" s="451">
        <f t="shared" si="24"/>
        <v>220</v>
      </c>
      <c r="BA49" s="464"/>
      <c r="BB49" s="464"/>
      <c r="BC49" s="452" t="str">
        <f t="shared" si="20"/>
        <v/>
      </c>
      <c r="BD49" s="452" t="str">
        <f t="shared" si="21"/>
        <v/>
      </c>
      <c r="BE49" s="455" t="str">
        <f t="shared" si="36"/>
        <v/>
      </c>
      <c r="BF49" s="456" t="str">
        <f t="shared" si="22"/>
        <v/>
      </c>
      <c r="BH49" s="451">
        <f t="shared" si="25"/>
        <v>220</v>
      </c>
      <c r="BI49" s="464"/>
      <c r="BJ49" s="464"/>
    </row>
    <row r="50" spans="1:62" x14ac:dyDescent="0.25">
      <c r="A50" s="10"/>
      <c r="B50" s="10"/>
      <c r="C50" s="10"/>
      <c r="D50" s="10"/>
      <c r="E50" s="10"/>
      <c r="F50" s="13">
        <f>IF(AND(IF(Input!$D$35 = "Asymmetric", $D$10, $D$22) &gt;F49,F49&gt;0),F49+1,0)</f>
        <v>0</v>
      </c>
      <c r="G50" s="13">
        <f t="shared" si="29"/>
        <v>0</v>
      </c>
      <c r="H50" s="13">
        <f t="shared" si="26"/>
        <v>0</v>
      </c>
      <c r="I50" s="13">
        <f t="shared" si="30"/>
        <v>0</v>
      </c>
      <c r="J50" s="13">
        <f t="shared" si="31"/>
        <v>0</v>
      </c>
      <c r="K50" s="549">
        <v>0</v>
      </c>
      <c r="L50" s="549">
        <v>0</v>
      </c>
      <c r="M50" s="13">
        <f>IF(Input!$D$35 = "Asymmetric", K50, I50)</f>
        <v>0</v>
      </c>
      <c r="N50" s="13">
        <f>IF(Input!$D$35 = "Asymmetric", L50, J50)</f>
        <v>0</v>
      </c>
      <c r="O50" s="14">
        <f t="shared" si="10"/>
        <v>0</v>
      </c>
      <c r="P50" s="14">
        <f t="shared" si="11"/>
        <v>0</v>
      </c>
      <c r="Q50" s="14">
        <f t="shared" si="12"/>
        <v>0</v>
      </c>
      <c r="R50" s="14">
        <f t="shared" si="13"/>
        <v>0</v>
      </c>
      <c r="S50" s="14">
        <f t="shared" si="14"/>
        <v>0</v>
      </c>
      <c r="T50" s="467">
        <f>IF(F50 = 0, 0, ((Cu + IF(REV="F", 1, 1.2)*(Wconc + Wsoil)) / N) + IF(S50 = 0, 0, ((M + (Cu * Ecc/12) + (Sc * IF(Input!$D$45="Block", T, D + E)) - (ΦMR_Pp)) / (S50/12))))</f>
        <v>0</v>
      </c>
      <c r="U50" s="396">
        <f>IF(S50 = 0, 0, ((M + (Cu * Ecc/12) + (Sc * IF(Input!$D$45="Block", T, D + E)) - (ΦMR_Pp_up)) / (S50/12)) - ((IF(REV="F", Cu, 0.9*((Cu/1.2) + Wconc + IF(Input!$D$9 = "Self-Support", Wsoil, 0.5*Wsoil) + Wpiles))) / N) + Sw)</f>
        <v>0</v>
      </c>
      <c r="V50" s="396">
        <f>IF(S50 = 0, 0, (((Tu * Ecc/12) + (Su * IF(Input!$D$45="Block", T, D + E)) - (ΦMR_Pp_up)) / (S50/12)) + (IF(REV="F", Tu, Tu - 0.9*(Wconc + IF(Input!$D$9 = "Self-Support", Wsoil, 0.5*Wsoil) + Wpiles)) / N) + Sw)</f>
        <v>0</v>
      </c>
      <c r="W50" s="396"/>
      <c r="X50" s="396">
        <f>IF(F50 = 0, 0, ((Cu + IF(REV="F", 1, 1.2)*(Wconc + Wsoil)) / N) + IF(S50 = 0, 0, ((M + (Cu * Ecc/12) + (Sc * IF(Input!$D$45="Block", T, D + E)) - (ΦMR_Pp)) / (S50/12))))</f>
        <v>0</v>
      </c>
      <c r="Y50" s="399" t="str">
        <f t="shared" si="32"/>
        <v>--</v>
      </c>
      <c r="Z50" s="399">
        <f>IF(AND(OR(Y50="A",Y50="--"),$Q50/12-IF(Input!$D$45="Pier and Pad",0.5*di,0)&gt;0),1,0)</f>
        <v>0</v>
      </c>
      <c r="AA50" s="399">
        <f t="shared" si="33"/>
        <v>0</v>
      </c>
      <c r="AB50" s="399">
        <f t="shared" si="15"/>
        <v>0</v>
      </c>
      <c r="AC50" s="399"/>
      <c r="AD50" s="399"/>
      <c r="AE50" s="399"/>
      <c r="AF50" s="399"/>
      <c r="AG50" s="399"/>
      <c r="AH50" s="140"/>
      <c r="AI50" s="140"/>
      <c r="AJ50" s="396">
        <f>IF(F50 = 0, 0, ((Cu + IF(REV="F", 1, 1.2)*(Wconc + Wsoil)) / N) + IF(S50 = 0, 0, ((M + (Cu * Ecc/12) + (Sc * IF(Input!$D$45="Block", T, D + E)) - (ΦMR_Pp)) / (S50/12))))</f>
        <v>0</v>
      </c>
      <c r="AK50" s="399" t="str">
        <f t="shared" si="34"/>
        <v>--</v>
      </c>
      <c r="AL50" s="399">
        <f>IF(AND(OR(AK50="A",AK50="--"),$Q50/12-IF(Input!$D$45="Pier and Pad",0.5*di+deff/12,0)&gt;0),1,0)</f>
        <v>0</v>
      </c>
      <c r="AM50" s="454">
        <f t="shared" si="28"/>
        <v>0</v>
      </c>
      <c r="AN50" s="140"/>
      <c r="AO50" s="140"/>
      <c r="AP50" s="140"/>
      <c r="AR50" s="451">
        <f t="shared" si="23"/>
        <v>225</v>
      </c>
      <c r="AS50" s="464"/>
      <c r="AT50" s="464"/>
      <c r="AU50" s="455" t="str">
        <f t="shared" si="17"/>
        <v/>
      </c>
      <c r="AV50" s="455" t="str">
        <f t="shared" si="18"/>
        <v/>
      </c>
      <c r="AW50" s="455" t="str">
        <f t="shared" si="35"/>
        <v/>
      </c>
      <c r="AX50" s="456" t="str">
        <f t="shared" si="19"/>
        <v/>
      </c>
      <c r="AZ50" s="451">
        <f t="shared" si="24"/>
        <v>225</v>
      </c>
      <c r="BA50" s="464"/>
      <c r="BB50" s="464"/>
      <c r="BC50" s="452" t="str">
        <f t="shared" si="20"/>
        <v/>
      </c>
      <c r="BD50" s="452" t="str">
        <f t="shared" si="21"/>
        <v/>
      </c>
      <c r="BE50" s="455" t="str">
        <f t="shared" si="36"/>
        <v/>
      </c>
      <c r="BF50" s="456" t="str">
        <f t="shared" si="22"/>
        <v/>
      </c>
      <c r="BH50" s="451">
        <f t="shared" si="25"/>
        <v>225</v>
      </c>
      <c r="BI50" s="464"/>
      <c r="BJ50" s="464"/>
    </row>
    <row r="51" spans="1:62" x14ac:dyDescent="0.25">
      <c r="A51" s="10"/>
      <c r="B51" s="10"/>
      <c r="C51" s="10"/>
      <c r="D51" s="10"/>
      <c r="E51" s="10"/>
      <c r="F51" s="13">
        <f>IF(AND(IF(Input!$D$35 = "Asymmetric", $D$10, $D$22) &gt;F50,F50&gt;0),F50+1,0)</f>
        <v>0</v>
      </c>
      <c r="G51" s="13">
        <f t="shared" si="29"/>
        <v>0</v>
      </c>
      <c r="H51" s="13">
        <f t="shared" si="26"/>
        <v>0</v>
      </c>
      <c r="I51" s="13">
        <f t="shared" si="30"/>
        <v>0</v>
      </c>
      <c r="J51" s="13">
        <f t="shared" si="31"/>
        <v>0</v>
      </c>
      <c r="K51" s="549">
        <v>0</v>
      </c>
      <c r="L51" s="549">
        <v>0</v>
      </c>
      <c r="M51" s="13">
        <f>IF(Input!$D$35 = "Asymmetric", K51, I51)</f>
        <v>0</v>
      </c>
      <c r="N51" s="13">
        <f>IF(Input!$D$35 = "Asymmetric", L51, J51)</f>
        <v>0</v>
      </c>
      <c r="O51" s="14">
        <f t="shared" si="10"/>
        <v>0</v>
      </c>
      <c r="P51" s="14">
        <f t="shared" si="11"/>
        <v>0</v>
      </c>
      <c r="Q51" s="14">
        <f t="shared" si="12"/>
        <v>0</v>
      </c>
      <c r="R51" s="14">
        <f t="shared" si="13"/>
        <v>0</v>
      </c>
      <c r="S51" s="14">
        <f t="shared" si="14"/>
        <v>0</v>
      </c>
      <c r="T51" s="467">
        <f>IF(F51 = 0, 0, ((Cu + IF(REV="F", 1, 1.2)*(Wconc + Wsoil)) / N) + IF(S51 = 0, 0, ((M + (Cu * Ecc/12) + (Sc * IF(Input!$D$45="Block", T, D + E)) - (ΦMR_Pp)) / (S51/12))))</f>
        <v>0</v>
      </c>
      <c r="U51" s="396">
        <f>IF(S51 = 0, 0, ((M + (Cu * Ecc/12) + (Sc * IF(Input!$D$45="Block", T, D + E)) - (ΦMR_Pp_up)) / (S51/12)) - ((IF(REV="F", Cu, 0.9*((Cu/1.2) + Wconc + IF(Input!$D$9 = "Self-Support", Wsoil, 0.5*Wsoil) + Wpiles))) / N) + Sw)</f>
        <v>0</v>
      </c>
      <c r="V51" s="396">
        <f>IF(S51 = 0, 0, (((Tu * Ecc/12) + (Su * IF(Input!$D$45="Block", T, D + E)) - (ΦMR_Pp_up)) / (S51/12)) + (IF(REV="F", Tu, Tu - 0.9*(Wconc + IF(Input!$D$9 = "Self-Support", Wsoil, 0.5*Wsoil) + Wpiles)) / N) + Sw)</f>
        <v>0</v>
      </c>
      <c r="W51" s="396"/>
      <c r="X51" s="396">
        <f>IF(F51 = 0, 0, ((Cu + IF(REV="F", 1, 1.2)*(Wconc + Wsoil)) / N) + IF(S51 = 0, 0, ((M + (Cu * Ecc/12) + (Sc * IF(Input!$D$45="Block", T, D + E)) - (ΦMR_Pp)) / (S51/12))))</f>
        <v>0</v>
      </c>
      <c r="Y51" s="399" t="str">
        <f t="shared" si="32"/>
        <v>--</v>
      </c>
      <c r="Z51" s="399">
        <f>IF(AND(OR(Y51="A",Y51="--"),$Q51/12-IF(Input!$D$45="Pier and Pad",0.5*di,0)&gt;0),1,0)</f>
        <v>0</v>
      </c>
      <c r="AA51" s="399">
        <f t="shared" si="33"/>
        <v>0</v>
      </c>
      <c r="AB51" s="399">
        <f t="shared" si="15"/>
        <v>0</v>
      </c>
      <c r="AC51" s="399"/>
      <c r="AD51" s="399"/>
      <c r="AE51" s="399"/>
      <c r="AF51" s="399"/>
      <c r="AG51" s="399"/>
      <c r="AH51" s="140"/>
      <c r="AI51" s="140"/>
      <c r="AJ51" s="396">
        <f>IF(F51 = 0, 0, ((Cu + IF(REV="F", 1, 1.2)*(Wconc + Wsoil)) / N) + IF(S51 = 0, 0, ((M + (Cu * Ecc/12) + (Sc * IF(Input!$D$45="Block", T, D + E)) - (ΦMR_Pp)) / (S51/12))))</f>
        <v>0</v>
      </c>
      <c r="AK51" s="399" t="str">
        <f t="shared" si="34"/>
        <v>--</v>
      </c>
      <c r="AL51" s="399">
        <f>IF(AND(OR(AK51="A",AK51="--"),$Q51/12-IF(Input!$D$45="Pier and Pad",0.5*di+deff/12,0)&gt;0),1,0)</f>
        <v>0</v>
      </c>
      <c r="AM51" s="454">
        <f t="shared" si="28"/>
        <v>0</v>
      </c>
      <c r="AN51" s="140"/>
      <c r="AO51" s="140"/>
      <c r="AP51" s="140"/>
      <c r="AR51" s="451">
        <f t="shared" si="23"/>
        <v>230</v>
      </c>
      <c r="AS51" s="464"/>
      <c r="AT51" s="464"/>
      <c r="AU51" s="455" t="str">
        <f t="shared" si="17"/>
        <v/>
      </c>
      <c r="AV51" s="455" t="str">
        <f t="shared" si="18"/>
        <v/>
      </c>
      <c r="AW51" s="455" t="str">
        <f t="shared" si="35"/>
        <v/>
      </c>
      <c r="AX51" s="456" t="str">
        <f t="shared" si="19"/>
        <v/>
      </c>
      <c r="AZ51" s="451">
        <f t="shared" si="24"/>
        <v>230</v>
      </c>
      <c r="BA51" s="464"/>
      <c r="BB51" s="464"/>
      <c r="BC51" s="452" t="str">
        <f t="shared" si="20"/>
        <v/>
      </c>
      <c r="BD51" s="452" t="str">
        <f t="shared" si="21"/>
        <v/>
      </c>
      <c r="BE51" s="455" t="str">
        <f t="shared" si="36"/>
        <v/>
      </c>
      <c r="BF51" s="456" t="str">
        <f t="shared" si="22"/>
        <v/>
      </c>
      <c r="BH51" s="451">
        <f t="shared" si="25"/>
        <v>230</v>
      </c>
      <c r="BI51" s="464"/>
      <c r="BJ51" s="464"/>
    </row>
    <row r="52" spans="1:62" x14ac:dyDescent="0.25">
      <c r="A52" s="10"/>
      <c r="B52" s="10"/>
      <c r="C52" s="10"/>
      <c r="D52" s="10"/>
      <c r="E52" s="10"/>
      <c r="F52" s="13">
        <f>IF(AND(IF(Input!$D$35 = "Asymmetric", $D$10, $D$22) &gt;F51,F51&gt;0),F51+1,0)</f>
        <v>0</v>
      </c>
      <c r="G52" s="13">
        <f t="shared" si="29"/>
        <v>0</v>
      </c>
      <c r="H52" s="13">
        <f t="shared" si="26"/>
        <v>0</v>
      </c>
      <c r="I52" s="13">
        <f t="shared" si="30"/>
        <v>0</v>
      </c>
      <c r="J52" s="13">
        <f t="shared" si="31"/>
        <v>0</v>
      </c>
      <c r="K52" s="549">
        <v>0</v>
      </c>
      <c r="L52" s="549">
        <v>0</v>
      </c>
      <c r="M52" s="13">
        <f>IF(Input!$D$35 = "Asymmetric", K52, I52)</f>
        <v>0</v>
      </c>
      <c r="N52" s="13">
        <f>IF(Input!$D$35 = "Asymmetric", L52, J52)</f>
        <v>0</v>
      </c>
      <c r="O52" s="14">
        <f t="shared" si="10"/>
        <v>0</v>
      </c>
      <c r="P52" s="14">
        <f t="shared" si="11"/>
        <v>0</v>
      </c>
      <c r="Q52" s="14">
        <f t="shared" si="12"/>
        <v>0</v>
      </c>
      <c r="R52" s="14">
        <f t="shared" si="13"/>
        <v>0</v>
      </c>
      <c r="S52" s="14">
        <f t="shared" si="14"/>
        <v>0</v>
      </c>
      <c r="T52" s="467">
        <f>IF(F52 = 0, 0, ((Cu + IF(REV="F", 1, 1.2)*(Wconc + Wsoil)) / N) + IF(S52 = 0, 0, ((M + (Cu * Ecc/12) + (Sc * IF(Input!$D$45="Block", T, D + E)) - (ΦMR_Pp)) / (S52/12))))</f>
        <v>0</v>
      </c>
      <c r="U52" s="396">
        <f>IF(S52 = 0, 0, ((M + (Cu * Ecc/12) + (Sc * IF(Input!$D$45="Block", T, D + E)) - (ΦMR_Pp_up)) / (S52/12)) - ((IF(REV="F", Cu, 0.9*((Cu/1.2) + Wconc + IF(Input!$D$9 = "Self-Support", Wsoil, 0.5*Wsoil) + Wpiles))) / N) + Sw)</f>
        <v>0</v>
      </c>
      <c r="V52" s="396">
        <f>IF(S52 = 0, 0, (((Tu * Ecc/12) + (Su * IF(Input!$D$45="Block", T, D + E)) - (ΦMR_Pp_up)) / (S52/12)) + (IF(REV="F", Tu, Tu - 0.9*(Wconc + IF(Input!$D$9 = "Self-Support", Wsoil, 0.5*Wsoil) + Wpiles)) / N) + Sw)</f>
        <v>0</v>
      </c>
      <c r="W52" s="396"/>
      <c r="X52" s="396">
        <f>IF(F52 = 0, 0, ((Cu + IF(REV="F", 1, 1.2)*(Wconc + Wsoil)) / N) + IF(S52 = 0, 0, ((M + (Cu * Ecc/12) + (Sc * IF(Input!$D$45="Block", T, D + E)) - (ΦMR_Pp)) / (S52/12))))</f>
        <v>0</v>
      </c>
      <c r="Y52" s="399" t="str">
        <f t="shared" si="32"/>
        <v>--</v>
      </c>
      <c r="Z52" s="399">
        <f>IF(AND(OR(Y52="A",Y52="--"),$Q52/12-IF(Input!$D$45="Pier and Pad",0.5*di,0)&gt;0),1,0)</f>
        <v>0</v>
      </c>
      <c r="AA52" s="399">
        <f t="shared" si="33"/>
        <v>0</v>
      </c>
      <c r="AB52" s="399">
        <f t="shared" si="15"/>
        <v>0</v>
      </c>
      <c r="AC52" s="399"/>
      <c r="AD52" s="399"/>
      <c r="AE52" s="399"/>
      <c r="AF52" s="399"/>
      <c r="AG52" s="399"/>
      <c r="AH52" s="140"/>
      <c r="AI52" s="140"/>
      <c r="AJ52" s="396">
        <f>IF(F52 = 0, 0, ((Cu + IF(REV="F", 1, 1.2)*(Wconc + Wsoil)) / N) + IF(S52 = 0, 0, ((M + (Cu * Ecc/12) + (Sc * IF(Input!$D$45="Block", T, D + E)) - (ΦMR_Pp)) / (S52/12))))</f>
        <v>0</v>
      </c>
      <c r="AK52" s="399" t="str">
        <f t="shared" si="34"/>
        <v>--</v>
      </c>
      <c r="AL52" s="399">
        <f>IF(AND(OR(AK52="A",AK52="--"),$Q52/12-IF(Input!$D$45="Pier and Pad",0.5*di+deff/12,0)&gt;0),1,0)</f>
        <v>0</v>
      </c>
      <c r="AM52" s="454">
        <f t="shared" si="28"/>
        <v>0</v>
      </c>
      <c r="AN52" s="140"/>
      <c r="AO52" s="140"/>
      <c r="AP52" s="140"/>
      <c r="AR52" s="451">
        <f t="shared" si="23"/>
        <v>235</v>
      </c>
      <c r="AS52" s="464"/>
      <c r="AT52" s="464"/>
      <c r="AU52" s="455" t="str">
        <f t="shared" si="17"/>
        <v/>
      </c>
      <c r="AV52" s="455" t="str">
        <f t="shared" si="18"/>
        <v/>
      </c>
      <c r="AW52" s="455" t="str">
        <f t="shared" si="35"/>
        <v/>
      </c>
      <c r="AX52" s="456" t="str">
        <f t="shared" si="19"/>
        <v/>
      </c>
      <c r="AZ52" s="451">
        <f t="shared" si="24"/>
        <v>235</v>
      </c>
      <c r="BA52" s="464"/>
      <c r="BB52" s="464"/>
      <c r="BC52" s="452" t="str">
        <f t="shared" si="20"/>
        <v/>
      </c>
      <c r="BD52" s="452" t="str">
        <f t="shared" si="21"/>
        <v/>
      </c>
      <c r="BE52" s="455" t="str">
        <f t="shared" si="36"/>
        <v/>
      </c>
      <c r="BF52" s="456" t="str">
        <f t="shared" si="22"/>
        <v/>
      </c>
      <c r="BH52" s="451">
        <f t="shared" si="25"/>
        <v>235</v>
      </c>
      <c r="BI52" s="464"/>
      <c r="BJ52" s="464"/>
    </row>
    <row r="53" spans="1:62" x14ac:dyDescent="0.25">
      <c r="A53" s="10"/>
      <c r="B53" s="10"/>
      <c r="C53" s="10"/>
      <c r="D53" s="10"/>
      <c r="E53" s="10"/>
      <c r="F53" s="13">
        <f>IF(AND(IF(Input!$D$35 = "Asymmetric", $D$10, $D$22) &gt;F52,F52&gt;0),F52+1,0)</f>
        <v>0</v>
      </c>
      <c r="G53" s="13">
        <f t="shared" si="29"/>
        <v>0</v>
      </c>
      <c r="H53" s="13">
        <f t="shared" si="26"/>
        <v>0</v>
      </c>
      <c r="I53" s="13">
        <f t="shared" si="30"/>
        <v>0</v>
      </c>
      <c r="J53" s="13">
        <f t="shared" si="31"/>
        <v>0</v>
      </c>
      <c r="K53" s="549">
        <v>0</v>
      </c>
      <c r="L53" s="549">
        <v>0</v>
      </c>
      <c r="M53" s="13">
        <f>IF(Input!$D$35 = "Asymmetric", K53, I53)</f>
        <v>0</v>
      </c>
      <c r="N53" s="13">
        <f>IF(Input!$D$35 = "Asymmetric", L53, J53)</f>
        <v>0</v>
      </c>
      <c r="O53" s="14">
        <f t="shared" si="10"/>
        <v>0</v>
      </c>
      <c r="P53" s="14">
        <f t="shared" si="11"/>
        <v>0</v>
      </c>
      <c r="Q53" s="14">
        <f t="shared" si="12"/>
        <v>0</v>
      </c>
      <c r="R53" s="14">
        <f t="shared" si="13"/>
        <v>0</v>
      </c>
      <c r="S53" s="14">
        <f t="shared" si="14"/>
        <v>0</v>
      </c>
      <c r="T53" s="467">
        <f>IF(F53 = 0, 0, ((Cu + IF(REV="F", 1, 1.2)*(Wconc + Wsoil)) / N) + IF(S53 = 0, 0, ((M + (Cu * Ecc/12) + (Sc * IF(Input!$D$45="Block", T, D + E)) - (ΦMR_Pp)) / (S53/12))))</f>
        <v>0</v>
      </c>
      <c r="U53" s="396">
        <f>IF(S53 = 0, 0, ((M + (Cu * Ecc/12) + (Sc * IF(Input!$D$45="Block", T, D + E)) - (ΦMR_Pp_up)) / (S53/12)) - ((IF(REV="F", Cu, 0.9*((Cu/1.2) + Wconc + IF(Input!$D$9 = "Self-Support", Wsoil, 0.5*Wsoil) + Wpiles))) / N) + Sw)</f>
        <v>0</v>
      </c>
      <c r="V53" s="396">
        <f>IF(S53 = 0, 0, (((Tu * Ecc/12) + (Su * IF(Input!$D$45="Block", T, D + E)) - (ΦMR_Pp_up)) / (S53/12)) + (IF(REV="F", Tu, Tu - 0.9*(Wconc + IF(Input!$D$9 = "Self-Support", Wsoil, 0.5*Wsoil) + Wpiles)) / N) + Sw)</f>
        <v>0</v>
      </c>
      <c r="W53" s="396"/>
      <c r="X53" s="396">
        <f>IF(F53 = 0, 0, ((Cu + IF(REV="F", 1, 1.2)*(Wconc + Wsoil)) / N) + IF(S53 = 0, 0, ((M + (Cu * Ecc/12) + (Sc * IF(Input!$D$45="Block", T, D + E)) - (ΦMR_Pp)) / (S53/12))))</f>
        <v>0</v>
      </c>
      <c r="Y53" s="399" t="str">
        <f t="shared" si="32"/>
        <v>--</v>
      </c>
      <c r="Z53" s="399">
        <f>IF(AND(OR(Y53="A",Y53="--"),$Q53/12-IF(Input!$D$45="Pier and Pad",0.5*di,0)&gt;0),1,0)</f>
        <v>0</v>
      </c>
      <c r="AA53" s="399">
        <f t="shared" si="33"/>
        <v>0</v>
      </c>
      <c r="AB53" s="399">
        <f t="shared" si="15"/>
        <v>0</v>
      </c>
      <c r="AC53" s="399"/>
      <c r="AD53" s="399"/>
      <c r="AE53" s="399"/>
      <c r="AF53" s="399"/>
      <c r="AG53" s="399"/>
      <c r="AH53" s="140"/>
      <c r="AI53" s="140"/>
      <c r="AJ53" s="396">
        <f>IF(F53 = 0, 0, ((Cu + IF(REV="F", 1, 1.2)*(Wconc + Wsoil)) / N) + IF(S53 = 0, 0, ((M + (Cu * Ecc/12) + (Sc * IF(Input!$D$45="Block", T, D + E)) - (ΦMR_Pp)) / (S53/12))))</f>
        <v>0</v>
      </c>
      <c r="AK53" s="399" t="str">
        <f t="shared" si="34"/>
        <v>--</v>
      </c>
      <c r="AL53" s="399">
        <f>IF(AND(OR(AK53="A",AK53="--"),$Q53/12-IF(Input!$D$45="Pier and Pad",0.5*di+deff/12,0)&gt;0),1,0)</f>
        <v>0</v>
      </c>
      <c r="AM53" s="454">
        <f t="shared" si="28"/>
        <v>0</v>
      </c>
      <c r="AN53" s="140"/>
      <c r="AO53" s="140"/>
      <c r="AP53" s="140"/>
      <c r="AR53" s="451">
        <f t="shared" si="23"/>
        <v>240</v>
      </c>
      <c r="AS53" s="464"/>
      <c r="AT53" s="464"/>
      <c r="AU53" s="455" t="str">
        <f t="shared" si="17"/>
        <v/>
      </c>
      <c r="AV53" s="455" t="str">
        <f t="shared" si="18"/>
        <v/>
      </c>
      <c r="AW53" s="455" t="str">
        <f t="shared" si="35"/>
        <v/>
      </c>
      <c r="AX53" s="456" t="str">
        <f t="shared" si="19"/>
        <v/>
      </c>
      <c r="AZ53" s="451">
        <f t="shared" si="24"/>
        <v>240</v>
      </c>
      <c r="BA53" s="464"/>
      <c r="BB53" s="464"/>
      <c r="BC53" s="452" t="str">
        <f t="shared" si="20"/>
        <v/>
      </c>
      <c r="BD53" s="452" t="str">
        <f t="shared" si="21"/>
        <v/>
      </c>
      <c r="BE53" s="455" t="str">
        <f t="shared" si="36"/>
        <v/>
      </c>
      <c r="BF53" s="456" t="str">
        <f t="shared" si="22"/>
        <v/>
      </c>
      <c r="BH53" s="451">
        <f t="shared" si="25"/>
        <v>240</v>
      </c>
      <c r="BI53" s="464"/>
      <c r="BJ53" s="464"/>
    </row>
    <row r="54" spans="1:62" x14ac:dyDescent="0.25">
      <c r="A54" s="10"/>
      <c r="B54" s="10"/>
      <c r="C54" s="10"/>
      <c r="D54" s="10"/>
      <c r="E54" s="10"/>
      <c r="F54" s="13">
        <f>IF(AND(IF(Input!$D$35 = "Asymmetric", $D$10, $D$22) &gt;F53,F53&gt;0),F53+1,0)</f>
        <v>0</v>
      </c>
      <c r="G54" s="13">
        <f t="shared" si="29"/>
        <v>0</v>
      </c>
      <c r="H54" s="13">
        <f t="shared" si="26"/>
        <v>0</v>
      </c>
      <c r="I54" s="13">
        <f t="shared" si="30"/>
        <v>0</v>
      </c>
      <c r="J54" s="13">
        <f t="shared" si="31"/>
        <v>0</v>
      </c>
      <c r="K54" s="549">
        <v>0</v>
      </c>
      <c r="L54" s="549">
        <v>0</v>
      </c>
      <c r="M54" s="13">
        <f>IF(Input!$D$35 = "Asymmetric", K54, I54)</f>
        <v>0</v>
      </c>
      <c r="N54" s="13">
        <f>IF(Input!$D$35 = "Asymmetric", L54, J54)</f>
        <v>0</v>
      </c>
      <c r="O54" s="14">
        <f t="shared" si="10"/>
        <v>0</v>
      </c>
      <c r="P54" s="14">
        <f t="shared" si="11"/>
        <v>0</v>
      </c>
      <c r="Q54" s="14">
        <f t="shared" si="12"/>
        <v>0</v>
      </c>
      <c r="R54" s="14">
        <f t="shared" si="13"/>
        <v>0</v>
      </c>
      <c r="S54" s="14">
        <f t="shared" si="14"/>
        <v>0</v>
      </c>
      <c r="T54" s="467">
        <f>IF(F54 = 0, 0, ((Cu + IF(REV="F", 1, 1.2)*(Wconc + Wsoil)) / N) + IF(S54 = 0, 0, ((M + (Cu * Ecc/12) + (Sc * IF(Input!$D$45="Block", T, D + E)) - (ΦMR_Pp)) / (S54/12))))</f>
        <v>0</v>
      </c>
      <c r="U54" s="396">
        <f>IF(S54 = 0, 0, ((M + (Cu * Ecc/12) + (Sc * IF(Input!$D$45="Block", T, D + E)) - (ΦMR_Pp_up)) / (S54/12)) - ((IF(REV="F", Cu, 0.9*((Cu/1.2) + Wconc + IF(Input!$D$9 = "Self-Support", Wsoil, 0.5*Wsoil) + Wpiles))) / N) + Sw)</f>
        <v>0</v>
      </c>
      <c r="V54" s="396">
        <f>IF(S54 = 0, 0, (((Tu * Ecc/12) + (Su * IF(Input!$D$45="Block", T, D + E)) - (ΦMR_Pp_up)) / (S54/12)) + (IF(REV="F", Tu, Tu - 0.9*(Wconc + IF(Input!$D$9 = "Self-Support", Wsoil, 0.5*Wsoil) + Wpiles)) / N) + Sw)</f>
        <v>0</v>
      </c>
      <c r="W54" s="396"/>
      <c r="X54" s="396">
        <f>IF(F54 = 0, 0, ((Cu + IF(REV="F", 1, 1.2)*(Wconc + Wsoil)) / N) + IF(S54 = 0, 0, ((M + (Cu * Ecc/12) + (Sc * IF(Input!$D$45="Block", T, D + E)) - (ΦMR_Pp)) / (S54/12))))</f>
        <v>0</v>
      </c>
      <c r="Y54" s="399" t="str">
        <f t="shared" si="32"/>
        <v>--</v>
      </c>
      <c r="Z54" s="399">
        <f>IF(AND(OR(Y54="A",Y54="--"),$Q54/12-IF(Input!$D$45="Pier and Pad",0.5*di,0)&gt;0),1,0)</f>
        <v>0</v>
      </c>
      <c r="AA54" s="399">
        <f t="shared" si="33"/>
        <v>0</v>
      </c>
      <c r="AB54" s="399">
        <f t="shared" si="15"/>
        <v>0</v>
      </c>
      <c r="AC54" s="399"/>
      <c r="AD54" s="399"/>
      <c r="AE54" s="399"/>
      <c r="AF54" s="399"/>
      <c r="AG54" s="399"/>
      <c r="AH54" s="140"/>
      <c r="AI54" s="140"/>
      <c r="AJ54" s="396">
        <f>IF(F54 = 0, 0, ((Cu + IF(REV="F", 1, 1.2)*(Wconc + Wsoil)) / N) + IF(S54 = 0, 0, ((M + (Cu * Ecc/12) + (Sc * IF(Input!$D$45="Block", T, D + E)) - (ΦMR_Pp)) / (S54/12))))</f>
        <v>0</v>
      </c>
      <c r="AK54" s="399" t="str">
        <f t="shared" si="34"/>
        <v>--</v>
      </c>
      <c r="AL54" s="399">
        <f>IF(AND(OR(AK54="A",AK54="--"),$Q54/12-IF(Input!$D$45="Pier and Pad",0.5*di+deff/12,0)&gt;0),1,0)</f>
        <v>0</v>
      </c>
      <c r="AM54" s="454">
        <f t="shared" si="28"/>
        <v>0</v>
      </c>
      <c r="AN54" s="140"/>
      <c r="AO54" s="140"/>
      <c r="AP54" s="140"/>
      <c r="AR54" s="451">
        <f t="shared" si="23"/>
        <v>245</v>
      </c>
      <c r="AS54" s="464"/>
      <c r="AT54" s="464"/>
      <c r="AU54" s="455" t="str">
        <f t="shared" si="17"/>
        <v/>
      </c>
      <c r="AV54" s="455" t="str">
        <f t="shared" si="18"/>
        <v/>
      </c>
      <c r="AW54" s="455" t="str">
        <f t="shared" si="35"/>
        <v/>
      </c>
      <c r="AX54" s="456" t="str">
        <f t="shared" si="19"/>
        <v/>
      </c>
      <c r="AZ54" s="451">
        <f t="shared" si="24"/>
        <v>245</v>
      </c>
      <c r="BA54" s="464"/>
      <c r="BB54" s="464"/>
      <c r="BC54" s="452" t="str">
        <f t="shared" si="20"/>
        <v/>
      </c>
      <c r="BD54" s="452" t="str">
        <f t="shared" si="21"/>
        <v/>
      </c>
      <c r="BE54" s="455" t="str">
        <f t="shared" si="36"/>
        <v/>
      </c>
      <c r="BF54" s="456" t="str">
        <f t="shared" si="22"/>
        <v/>
      </c>
      <c r="BH54" s="451">
        <f t="shared" si="25"/>
        <v>245</v>
      </c>
      <c r="BI54" s="464"/>
      <c r="BJ54" s="464"/>
    </row>
    <row r="55" spans="1:62" x14ac:dyDescent="0.25">
      <c r="A55" s="10"/>
      <c r="B55" s="10"/>
      <c r="C55" s="10"/>
      <c r="D55" s="10"/>
      <c r="E55" s="10"/>
      <c r="F55" s="13">
        <f>IF(AND(IF(Input!$D$35 = "Asymmetric", $D$10, $D$22) &gt;F54,F54&gt;0),F54+1,0)</f>
        <v>0</v>
      </c>
      <c r="G55" s="13">
        <f t="shared" si="29"/>
        <v>0</v>
      </c>
      <c r="H55" s="13">
        <f t="shared" si="26"/>
        <v>0</v>
      </c>
      <c r="I55" s="13">
        <f t="shared" si="30"/>
        <v>0</v>
      </c>
      <c r="J55" s="13">
        <f t="shared" si="31"/>
        <v>0</v>
      </c>
      <c r="K55" s="549">
        <v>0</v>
      </c>
      <c r="L55" s="549">
        <v>0</v>
      </c>
      <c r="M55" s="13">
        <f>IF(Input!$D$35 = "Asymmetric", K55, I55)</f>
        <v>0</v>
      </c>
      <c r="N55" s="13">
        <f>IF(Input!$D$35 = "Asymmetric", L55, J55)</f>
        <v>0</v>
      </c>
      <c r="O55" s="14">
        <f t="shared" si="10"/>
        <v>0</v>
      </c>
      <c r="P55" s="14">
        <f t="shared" si="11"/>
        <v>0</v>
      </c>
      <c r="Q55" s="14">
        <f t="shared" si="12"/>
        <v>0</v>
      </c>
      <c r="R55" s="14">
        <f t="shared" si="13"/>
        <v>0</v>
      </c>
      <c r="S55" s="14">
        <f t="shared" si="14"/>
        <v>0</v>
      </c>
      <c r="T55" s="467">
        <f>IF(F55 = 0, 0, ((Cu + IF(REV="F", 1, 1.2)*(Wconc + Wsoil)) / N) + IF(S55 = 0, 0, ((M + (Cu * Ecc/12) + (Sc * IF(Input!$D$45="Block", T, D + E)) - (ΦMR_Pp)) / (S55/12))))</f>
        <v>0</v>
      </c>
      <c r="U55" s="396">
        <f>IF(S55 = 0, 0, ((M + (Cu * Ecc/12) + (Sc * IF(Input!$D$45="Block", T, D + E)) - (ΦMR_Pp_up)) / (S55/12)) - ((IF(REV="F", Cu, 0.9*((Cu/1.2) + Wconc + IF(Input!$D$9 = "Self-Support", Wsoil, 0.5*Wsoil) + Wpiles))) / N) + Sw)</f>
        <v>0</v>
      </c>
      <c r="V55" s="396">
        <f>IF(S55 = 0, 0, (((Tu * Ecc/12) + (Su * IF(Input!$D$45="Block", T, D + E)) - (ΦMR_Pp_up)) / (S55/12)) + (IF(REV="F", Tu, Tu - 0.9*(Wconc + IF(Input!$D$9 = "Self-Support", Wsoil, 0.5*Wsoil) + Wpiles)) / N) + Sw)</f>
        <v>0</v>
      </c>
      <c r="W55" s="396"/>
      <c r="X55" s="396">
        <f>IF(F55 = 0, 0, ((Cu + IF(REV="F", 1, 1.2)*(Wconc + Wsoil)) / N) + IF(S55 = 0, 0, ((M + (Cu * Ecc/12) + (Sc * IF(Input!$D$45="Block", T, D + E)) - (ΦMR_Pp)) / (S55/12))))</f>
        <v>0</v>
      </c>
      <c r="Y55" s="399" t="str">
        <f t="shared" si="32"/>
        <v>--</v>
      </c>
      <c r="Z55" s="399">
        <f>IF(AND(OR(Y55="A",Y55="--"),$Q55/12-IF(Input!$D$45="Pier and Pad",0.5*di,0)&gt;0),1,0)</f>
        <v>0</v>
      </c>
      <c r="AA55" s="399">
        <f t="shared" si="33"/>
        <v>0</v>
      </c>
      <c r="AB55" s="399">
        <f t="shared" si="15"/>
        <v>0</v>
      </c>
      <c r="AC55" s="399"/>
      <c r="AD55" s="399"/>
      <c r="AE55" s="399"/>
      <c r="AF55" s="399"/>
      <c r="AG55" s="399"/>
      <c r="AH55" s="140"/>
      <c r="AI55" s="140"/>
      <c r="AJ55" s="396">
        <f>IF(F55 = 0, 0, ((Cu + IF(REV="F", 1, 1.2)*(Wconc + Wsoil)) / N) + IF(S55 = 0, 0, ((M + (Cu * Ecc/12) + (Sc * IF(Input!$D$45="Block", T, D + E)) - (ΦMR_Pp)) / (S55/12))))</f>
        <v>0</v>
      </c>
      <c r="AK55" s="399" t="str">
        <f t="shared" si="34"/>
        <v>--</v>
      </c>
      <c r="AL55" s="399">
        <f>IF(AND(OR(AK55="A",AK55="--"),$Q55/12-IF(Input!$D$45="Pier and Pad",0.5*di+deff/12,0)&gt;0),1,0)</f>
        <v>0</v>
      </c>
      <c r="AM55" s="454">
        <f t="shared" si="28"/>
        <v>0</v>
      </c>
      <c r="AN55" s="140"/>
      <c r="AO55" s="140"/>
      <c r="AP55" s="140"/>
      <c r="AR55" s="451">
        <f t="shared" si="23"/>
        <v>250</v>
      </c>
      <c r="AS55" s="464"/>
      <c r="AT55" s="464"/>
      <c r="AU55" s="455" t="str">
        <f t="shared" si="17"/>
        <v/>
      </c>
      <c r="AV55" s="455" t="str">
        <f t="shared" si="18"/>
        <v/>
      </c>
      <c r="AW55" s="455" t="str">
        <f t="shared" si="35"/>
        <v/>
      </c>
      <c r="AX55" s="456" t="str">
        <f t="shared" si="19"/>
        <v/>
      </c>
      <c r="AZ55" s="451">
        <f t="shared" si="24"/>
        <v>250</v>
      </c>
      <c r="BA55" s="464"/>
      <c r="BB55" s="464"/>
      <c r="BC55" s="452" t="str">
        <f t="shared" si="20"/>
        <v/>
      </c>
      <c r="BD55" s="452" t="str">
        <f t="shared" si="21"/>
        <v/>
      </c>
      <c r="BE55" s="455" t="str">
        <f t="shared" si="36"/>
        <v/>
      </c>
      <c r="BF55" s="456" t="str">
        <f t="shared" si="22"/>
        <v/>
      </c>
      <c r="BH55" s="451">
        <f t="shared" si="25"/>
        <v>250</v>
      </c>
      <c r="BI55" s="464"/>
      <c r="BJ55" s="464"/>
    </row>
    <row r="56" spans="1:62" x14ac:dyDescent="0.25">
      <c r="A56" s="10"/>
      <c r="B56" s="10"/>
      <c r="C56" s="10"/>
      <c r="D56" s="10"/>
      <c r="E56" s="10"/>
      <c r="F56" s="13">
        <f>IF(AND(IF(Input!$D$35 = "Asymmetric", $D$10, $D$22) &gt;F55,F55&gt;0),F55+1,0)</f>
        <v>0</v>
      </c>
      <c r="G56" s="13">
        <f t="shared" si="29"/>
        <v>0</v>
      </c>
      <c r="H56" s="13">
        <f t="shared" si="26"/>
        <v>0</v>
      </c>
      <c r="I56" s="13">
        <f t="shared" si="30"/>
        <v>0</v>
      </c>
      <c r="J56" s="13">
        <f t="shared" si="31"/>
        <v>0</v>
      </c>
      <c r="K56" s="549">
        <v>0</v>
      </c>
      <c r="L56" s="549">
        <v>0</v>
      </c>
      <c r="M56" s="13">
        <f>IF(Input!$D$35 = "Asymmetric", K56, I56)</f>
        <v>0</v>
      </c>
      <c r="N56" s="13">
        <f>IF(Input!$D$35 = "Asymmetric", L56, J56)</f>
        <v>0</v>
      </c>
      <c r="O56" s="14">
        <f t="shared" si="10"/>
        <v>0</v>
      </c>
      <c r="P56" s="14">
        <f t="shared" si="11"/>
        <v>0</v>
      </c>
      <c r="Q56" s="14">
        <f t="shared" si="12"/>
        <v>0</v>
      </c>
      <c r="R56" s="14">
        <f t="shared" si="13"/>
        <v>0</v>
      </c>
      <c r="S56" s="14">
        <f t="shared" si="14"/>
        <v>0</v>
      </c>
      <c r="T56" s="467">
        <f>IF(F56 = 0, 0, ((Cu + IF(REV="F", 1, 1.2)*(Wconc + Wsoil)) / N) + IF(S56 = 0, 0, ((M + (Cu * Ecc/12) + (Sc * IF(Input!$D$45="Block", T, D + E)) - (ΦMR_Pp)) / (S56/12))))</f>
        <v>0</v>
      </c>
      <c r="U56" s="396">
        <f>IF(S56 = 0, 0, ((M + (Cu * Ecc/12) + (Sc * IF(Input!$D$45="Block", T, D + E)) - (ΦMR_Pp_up)) / (S56/12)) - ((IF(REV="F", Cu, 0.9*((Cu/1.2) + Wconc + IF(Input!$D$9 = "Self-Support", Wsoil, 0.5*Wsoil) + Wpiles))) / N) + Sw)</f>
        <v>0</v>
      </c>
      <c r="V56" s="396">
        <f>IF(S56 = 0, 0, (((Tu * Ecc/12) + (Su * IF(Input!$D$45="Block", T, D + E)) - (ΦMR_Pp_up)) / (S56/12)) + (IF(REV="F", Tu, Tu - 0.9*(Wconc + IF(Input!$D$9 = "Self-Support", Wsoil, 0.5*Wsoil) + Wpiles)) / N) + Sw)</f>
        <v>0</v>
      </c>
      <c r="W56" s="396"/>
      <c r="X56" s="396">
        <f>IF(F56 = 0, 0, ((Cu + IF(REV="F", 1, 1.2)*(Wconc + Wsoil)) / N) + IF(S56 = 0, 0, ((M + (Cu * Ecc/12) + (Sc * IF(Input!$D$45="Block", T, D + E)) - (ΦMR_Pp)) / (S56/12))))</f>
        <v>0</v>
      </c>
      <c r="Y56" s="399" t="str">
        <f t="shared" si="32"/>
        <v>--</v>
      </c>
      <c r="Z56" s="399">
        <f>IF(AND(OR(Y56="A",Y56="--"),$Q56/12-IF(Input!$D$45="Pier and Pad",0.5*di,0)&gt;0),1,0)</f>
        <v>0</v>
      </c>
      <c r="AA56" s="399">
        <f t="shared" si="33"/>
        <v>0</v>
      </c>
      <c r="AB56" s="399">
        <f t="shared" si="15"/>
        <v>0</v>
      </c>
      <c r="AC56" s="399"/>
      <c r="AD56" s="399"/>
      <c r="AE56" s="399"/>
      <c r="AF56" s="399"/>
      <c r="AG56" s="399"/>
      <c r="AH56" s="140"/>
      <c r="AI56" s="140"/>
      <c r="AJ56" s="396">
        <f>IF(F56 = 0, 0, ((Cu + IF(REV="F", 1, 1.2)*(Wconc + Wsoil)) / N) + IF(S56 = 0, 0, ((M + (Cu * Ecc/12) + (Sc * IF(Input!$D$45="Block", T, D + E)) - (ΦMR_Pp)) / (S56/12))))</f>
        <v>0</v>
      </c>
      <c r="AK56" s="399" t="str">
        <f t="shared" si="34"/>
        <v>--</v>
      </c>
      <c r="AL56" s="399">
        <f>IF(AND(OR(AK56="A",AK56="--"),$Q56/12-IF(Input!$D$45="Pier and Pad",0.5*di+deff/12,0)&gt;0),1,0)</f>
        <v>0</v>
      </c>
      <c r="AM56" s="454">
        <f t="shared" si="28"/>
        <v>0</v>
      </c>
      <c r="AN56" s="140"/>
      <c r="AO56" s="140"/>
      <c r="AP56" s="140"/>
      <c r="AR56" s="451">
        <f t="shared" si="23"/>
        <v>255</v>
      </c>
      <c r="AS56" s="464"/>
      <c r="AT56" s="464"/>
      <c r="AU56" s="455" t="str">
        <f t="shared" si="17"/>
        <v/>
      </c>
      <c r="AV56" s="455" t="str">
        <f t="shared" si="18"/>
        <v/>
      </c>
      <c r="AW56" s="455" t="str">
        <f t="shared" si="35"/>
        <v/>
      </c>
      <c r="AX56" s="456" t="str">
        <f t="shared" si="19"/>
        <v/>
      </c>
      <c r="AZ56" s="451">
        <f t="shared" si="24"/>
        <v>255</v>
      </c>
      <c r="BA56" s="464"/>
      <c r="BB56" s="464"/>
      <c r="BC56" s="452" t="str">
        <f t="shared" si="20"/>
        <v/>
      </c>
      <c r="BD56" s="452" t="str">
        <f t="shared" si="21"/>
        <v/>
      </c>
      <c r="BE56" s="455" t="str">
        <f t="shared" si="36"/>
        <v/>
      </c>
      <c r="BF56" s="456" t="str">
        <f t="shared" si="22"/>
        <v/>
      </c>
      <c r="BH56" s="451">
        <f t="shared" si="25"/>
        <v>255</v>
      </c>
      <c r="BI56" s="464"/>
      <c r="BJ56" s="464"/>
    </row>
    <row r="57" spans="1:62" x14ac:dyDescent="0.25">
      <c r="A57" s="10"/>
      <c r="B57" s="10"/>
      <c r="C57" s="10"/>
      <c r="D57" s="10"/>
      <c r="E57" s="10"/>
      <c r="F57" s="13">
        <f>IF(AND(IF(Input!$D$35 = "Asymmetric", $D$10, $D$22) &gt;F56,F56&gt;0),F56+1,0)</f>
        <v>0</v>
      </c>
      <c r="G57" s="13">
        <f t="shared" si="29"/>
        <v>0</v>
      </c>
      <c r="H57" s="13">
        <f t="shared" si="26"/>
        <v>0</v>
      </c>
      <c r="I57" s="13">
        <f t="shared" si="30"/>
        <v>0</v>
      </c>
      <c r="J57" s="13">
        <f t="shared" si="31"/>
        <v>0</v>
      </c>
      <c r="K57" s="549">
        <v>0</v>
      </c>
      <c r="L57" s="549">
        <v>0</v>
      </c>
      <c r="M57" s="13">
        <f>IF(Input!$D$35 = "Asymmetric", K57, I57)</f>
        <v>0</v>
      </c>
      <c r="N57" s="13">
        <f>IF(Input!$D$35 = "Asymmetric", L57, J57)</f>
        <v>0</v>
      </c>
      <c r="O57" s="14">
        <f t="shared" si="10"/>
        <v>0</v>
      </c>
      <c r="P57" s="14">
        <f t="shared" si="11"/>
        <v>0</v>
      </c>
      <c r="Q57" s="14">
        <f t="shared" si="12"/>
        <v>0</v>
      </c>
      <c r="R57" s="14">
        <f t="shared" si="13"/>
        <v>0</v>
      </c>
      <c r="S57" s="14">
        <f t="shared" si="14"/>
        <v>0</v>
      </c>
      <c r="T57" s="467">
        <f>IF(F57 = 0, 0, ((Cu + IF(REV="F", 1, 1.2)*(Wconc + Wsoil)) / N) + IF(S57 = 0, 0, ((M + (Cu * Ecc/12) + (Sc * IF(Input!$D$45="Block", T, D + E)) - (ΦMR_Pp)) / (S57/12))))</f>
        <v>0</v>
      </c>
      <c r="U57" s="396">
        <f>IF(S57 = 0, 0, ((M + (Cu * Ecc/12) + (Sc * IF(Input!$D$45="Block", T, D + E)) - (ΦMR_Pp_up)) / (S57/12)) - ((IF(REV="F", Cu, 0.9*((Cu/1.2) + Wconc + IF(Input!$D$9 = "Self-Support", Wsoil, 0.5*Wsoil) + Wpiles))) / N) + Sw)</f>
        <v>0</v>
      </c>
      <c r="V57" s="396">
        <f>IF(S57 = 0, 0, (((Tu * Ecc/12) + (Su * IF(Input!$D$45="Block", T, D + E)) - (ΦMR_Pp_up)) / (S57/12)) + (IF(REV="F", Tu, Tu - 0.9*(Wconc + IF(Input!$D$9 = "Self-Support", Wsoil, 0.5*Wsoil) + Wpiles)) / N) + Sw)</f>
        <v>0</v>
      </c>
      <c r="W57" s="396"/>
      <c r="X57" s="396">
        <f>IF(F57 = 0, 0, ((Cu + IF(REV="F", 1, 1.2)*(Wconc + Wsoil)) / N) + IF(S57 = 0, 0, ((M + (Cu * Ecc/12) + (Sc * IF(Input!$D$45="Block", T, D + E)) - (ΦMR_Pp)) / (S57/12))))</f>
        <v>0</v>
      </c>
      <c r="Y57" s="399" t="str">
        <f t="shared" si="32"/>
        <v>--</v>
      </c>
      <c r="Z57" s="399">
        <f>IF(AND(OR(Y57="A",Y57="--"),$Q57/12-IF(Input!$D$45="Pier and Pad",0.5*di,0)&gt;0),1,0)</f>
        <v>0</v>
      </c>
      <c r="AA57" s="399">
        <f t="shared" si="33"/>
        <v>0</v>
      </c>
      <c r="AB57" s="399">
        <f t="shared" si="15"/>
        <v>0</v>
      </c>
      <c r="AC57" s="399"/>
      <c r="AD57" s="399"/>
      <c r="AE57" s="399"/>
      <c r="AF57" s="399"/>
      <c r="AG57" s="399"/>
      <c r="AH57" s="140"/>
      <c r="AI57" s="140"/>
      <c r="AJ57" s="396">
        <f>IF(F57 = 0, 0, ((Cu + IF(REV="F", 1, 1.2)*(Wconc + Wsoil)) / N) + IF(S57 = 0, 0, ((M + (Cu * Ecc/12) + (Sc * IF(Input!$D$45="Block", T, D + E)) - (ΦMR_Pp)) / (S57/12))))</f>
        <v>0</v>
      </c>
      <c r="AK57" s="399" t="str">
        <f t="shared" si="34"/>
        <v>--</v>
      </c>
      <c r="AL57" s="399">
        <f>IF(AND(OR(AK57="A",AK57="--"),$Q57/12-IF(Input!$D$45="Pier and Pad",0.5*di+deff/12,0)&gt;0),1,0)</f>
        <v>0</v>
      </c>
      <c r="AM57" s="454">
        <f t="shared" si="28"/>
        <v>0</v>
      </c>
      <c r="AN57" s="140"/>
      <c r="AO57" s="140"/>
      <c r="AP57" s="140"/>
      <c r="AR57" s="451">
        <f t="shared" si="23"/>
        <v>260</v>
      </c>
      <c r="AS57" s="464"/>
      <c r="AT57" s="464"/>
      <c r="AU57" s="455" t="str">
        <f t="shared" si="17"/>
        <v/>
      </c>
      <c r="AV57" s="455" t="str">
        <f t="shared" si="18"/>
        <v/>
      </c>
      <c r="AW57" s="455" t="str">
        <f t="shared" si="35"/>
        <v/>
      </c>
      <c r="AX57" s="456" t="str">
        <f t="shared" si="19"/>
        <v/>
      </c>
      <c r="AZ57" s="451">
        <f t="shared" si="24"/>
        <v>260</v>
      </c>
      <c r="BA57" s="464"/>
      <c r="BB57" s="464"/>
      <c r="BC57" s="452" t="str">
        <f t="shared" si="20"/>
        <v/>
      </c>
      <c r="BD57" s="452" t="str">
        <f t="shared" si="21"/>
        <v/>
      </c>
      <c r="BE57" s="455" t="str">
        <f t="shared" si="36"/>
        <v/>
      </c>
      <c r="BF57" s="456" t="str">
        <f t="shared" si="22"/>
        <v/>
      </c>
      <c r="BH57" s="451">
        <f t="shared" si="25"/>
        <v>260</v>
      </c>
      <c r="BI57" s="464"/>
      <c r="BJ57" s="464"/>
    </row>
    <row r="58" spans="1:62" x14ac:dyDescent="0.25">
      <c r="A58" s="10"/>
      <c r="B58" s="10"/>
      <c r="C58" s="10"/>
      <c r="D58" s="10"/>
      <c r="E58" s="10"/>
      <c r="F58" s="13">
        <f>IF(AND(IF(Input!$D$35 = "Asymmetric", $D$10, $D$22) &gt;F57,F57&gt;0),F57+1,0)</f>
        <v>0</v>
      </c>
      <c r="G58" s="13">
        <f t="shared" si="29"/>
        <v>0</v>
      </c>
      <c r="H58" s="13">
        <f t="shared" si="26"/>
        <v>0</v>
      </c>
      <c r="I58" s="13">
        <f t="shared" si="30"/>
        <v>0</v>
      </c>
      <c r="J58" s="13">
        <f t="shared" si="31"/>
        <v>0</v>
      </c>
      <c r="K58" s="549">
        <v>0</v>
      </c>
      <c r="L58" s="549">
        <v>0</v>
      </c>
      <c r="M58" s="13">
        <f>IF(Input!$D$35 = "Asymmetric", K58, I58)</f>
        <v>0</v>
      </c>
      <c r="N58" s="13">
        <f>IF(Input!$D$35 = "Asymmetric", L58, J58)</f>
        <v>0</v>
      </c>
      <c r="O58" s="14">
        <f t="shared" si="10"/>
        <v>0</v>
      </c>
      <c r="P58" s="14">
        <f t="shared" si="11"/>
        <v>0</v>
      </c>
      <c r="Q58" s="14">
        <f t="shared" si="12"/>
        <v>0</v>
      </c>
      <c r="R58" s="14">
        <f t="shared" si="13"/>
        <v>0</v>
      </c>
      <c r="S58" s="14">
        <f t="shared" si="14"/>
        <v>0</v>
      </c>
      <c r="T58" s="467">
        <f>IF(F58 = 0, 0, ((Cu + IF(REV="F", 1, 1.2)*(Wconc + Wsoil)) / N) + IF(S58 = 0, 0, ((M + (Cu * Ecc/12) + (Sc * IF(Input!$D$45="Block", T, D + E)) - (ΦMR_Pp)) / (S58/12))))</f>
        <v>0</v>
      </c>
      <c r="U58" s="396">
        <f>IF(S58 = 0, 0, ((M + (Cu * Ecc/12) + (Sc * IF(Input!$D$45="Block", T, D + E)) - (ΦMR_Pp_up)) / (S58/12)) - ((IF(REV="F", Cu, 0.9*((Cu/1.2) + Wconc + IF(Input!$D$9 = "Self-Support", Wsoil, 0.5*Wsoil) + Wpiles))) / N) + Sw)</f>
        <v>0</v>
      </c>
      <c r="V58" s="396">
        <f>IF(S58 = 0, 0, (((Tu * Ecc/12) + (Su * IF(Input!$D$45="Block", T, D + E)) - (ΦMR_Pp_up)) / (S58/12)) + (IF(REV="F", Tu, Tu - 0.9*(Wconc + IF(Input!$D$9 = "Self-Support", Wsoil, 0.5*Wsoil) + Wpiles)) / N) + Sw)</f>
        <v>0</v>
      </c>
      <c r="W58" s="396"/>
      <c r="X58" s="396">
        <f>IF(F58 = 0, 0, ((Cu + IF(REV="F", 1, 1.2)*(Wconc + Wsoil)) / N) + IF(S58 = 0, 0, ((M + (Cu * Ecc/12) + (Sc * IF(Input!$D$45="Block", T, D + E)) - (ΦMR_Pp)) / (S58/12))))</f>
        <v>0</v>
      </c>
      <c r="Y58" s="399" t="str">
        <f t="shared" si="32"/>
        <v>--</v>
      </c>
      <c r="Z58" s="399">
        <f>IF(AND(OR(Y58="A",Y58="--"),$Q58/12-IF(Input!$D$45="Pier and Pad",0.5*di,0)&gt;0),1,0)</f>
        <v>0</v>
      </c>
      <c r="AA58" s="399">
        <f t="shared" si="33"/>
        <v>0</v>
      </c>
      <c r="AB58" s="399">
        <f t="shared" si="15"/>
        <v>0</v>
      </c>
      <c r="AC58" s="399"/>
      <c r="AD58" s="399"/>
      <c r="AE58" s="399"/>
      <c r="AF58" s="399"/>
      <c r="AG58" s="399"/>
      <c r="AH58" s="140"/>
      <c r="AI58" s="140"/>
      <c r="AJ58" s="396">
        <f>IF(F58 = 0, 0, ((Cu + IF(REV="F", 1, 1.2)*(Wconc + Wsoil)) / N) + IF(S58 = 0, 0, ((M + (Cu * Ecc/12) + (Sc * IF(Input!$D$45="Block", T, D + E)) - (ΦMR_Pp)) / (S58/12))))</f>
        <v>0</v>
      </c>
      <c r="AK58" s="399" t="str">
        <f t="shared" si="34"/>
        <v>--</v>
      </c>
      <c r="AL58" s="399">
        <f>IF(AND(OR(AK58="A",AK58="--"),$Q58/12-IF(Input!$D$45="Pier and Pad",0.5*di+deff/12,0)&gt;0),1,0)</f>
        <v>0</v>
      </c>
      <c r="AM58" s="454">
        <f t="shared" si="28"/>
        <v>0</v>
      </c>
      <c r="AN58" s="140"/>
      <c r="AO58" s="140"/>
      <c r="AP58" s="140"/>
      <c r="AR58" s="451">
        <f t="shared" si="23"/>
        <v>265</v>
      </c>
      <c r="AS58" s="464"/>
      <c r="AT58" s="464"/>
      <c r="AU58" s="455" t="str">
        <f t="shared" si="17"/>
        <v/>
      </c>
      <c r="AV58" s="455" t="str">
        <f t="shared" si="18"/>
        <v/>
      </c>
      <c r="AW58" s="455" t="str">
        <f t="shared" si="35"/>
        <v/>
      </c>
      <c r="AX58" s="456" t="str">
        <f t="shared" si="19"/>
        <v/>
      </c>
      <c r="AZ58" s="451">
        <f t="shared" si="24"/>
        <v>265</v>
      </c>
      <c r="BA58" s="464"/>
      <c r="BB58" s="464"/>
      <c r="BC58" s="452" t="str">
        <f t="shared" si="20"/>
        <v/>
      </c>
      <c r="BD58" s="452" t="str">
        <f t="shared" si="21"/>
        <v/>
      </c>
      <c r="BE58" s="455" t="str">
        <f t="shared" si="36"/>
        <v/>
      </c>
      <c r="BF58" s="456" t="str">
        <f t="shared" si="22"/>
        <v/>
      </c>
      <c r="BH58" s="451">
        <f t="shared" si="25"/>
        <v>265</v>
      </c>
      <c r="BI58" s="464"/>
      <c r="BJ58" s="464"/>
    </row>
    <row r="59" spans="1:62" x14ac:dyDescent="0.25">
      <c r="A59" s="10"/>
      <c r="B59" s="10"/>
      <c r="C59" s="10"/>
      <c r="D59" s="10"/>
      <c r="E59" s="10"/>
      <c r="F59" s="13">
        <f>IF(AND(IF(Input!$D$35 = "Asymmetric", $D$10, $D$22) &gt;F58,F58&gt;0),F58+1,0)</f>
        <v>0</v>
      </c>
      <c r="G59" s="13">
        <f t="shared" si="29"/>
        <v>0</v>
      </c>
      <c r="H59" s="13">
        <f t="shared" si="26"/>
        <v>0</v>
      </c>
      <c r="I59" s="13">
        <f t="shared" si="30"/>
        <v>0</v>
      </c>
      <c r="J59" s="13">
        <f t="shared" si="31"/>
        <v>0</v>
      </c>
      <c r="K59" s="549">
        <v>0</v>
      </c>
      <c r="L59" s="549">
        <v>0</v>
      </c>
      <c r="M59" s="13">
        <f>IF(Input!$D$35 = "Asymmetric", K59, I59)</f>
        <v>0</v>
      </c>
      <c r="N59" s="13">
        <f>IF(Input!$D$35 = "Asymmetric", L59, J59)</f>
        <v>0</v>
      </c>
      <c r="O59" s="14">
        <f t="shared" si="10"/>
        <v>0</v>
      </c>
      <c r="P59" s="14">
        <f t="shared" si="11"/>
        <v>0</v>
      </c>
      <c r="Q59" s="14">
        <f t="shared" si="12"/>
        <v>0</v>
      </c>
      <c r="R59" s="14">
        <f t="shared" si="13"/>
        <v>0</v>
      </c>
      <c r="S59" s="14">
        <f t="shared" si="14"/>
        <v>0</v>
      </c>
      <c r="T59" s="467">
        <f>IF(F59 = 0, 0, ((Cu + IF(REV="F", 1, 1.2)*(Wconc + Wsoil)) / N) + IF(S59 = 0, 0, ((M + (Cu * Ecc/12) + (Sc * IF(Input!$D$45="Block", T, D + E)) - (ΦMR_Pp)) / (S59/12))))</f>
        <v>0</v>
      </c>
      <c r="U59" s="396">
        <f>IF(S59 = 0, 0, ((M + (Cu * Ecc/12) + (Sc * IF(Input!$D$45="Block", T, D + E)) - (ΦMR_Pp_up)) / (S59/12)) - ((IF(REV="F", Cu, 0.9*((Cu/1.2) + Wconc + IF(Input!$D$9 = "Self-Support", Wsoil, 0.5*Wsoil) + Wpiles))) / N) + Sw)</f>
        <v>0</v>
      </c>
      <c r="V59" s="396">
        <f>IF(S59 = 0, 0, (((Tu * Ecc/12) + (Su * IF(Input!$D$45="Block", T, D + E)) - (ΦMR_Pp_up)) / (S59/12)) + (IF(REV="F", Tu, Tu - 0.9*(Wconc + IF(Input!$D$9 = "Self-Support", Wsoil, 0.5*Wsoil) + Wpiles)) / N) + Sw)</f>
        <v>0</v>
      </c>
      <c r="W59" s="396"/>
      <c r="X59" s="396">
        <f>IF(F59 = 0, 0, ((Cu + IF(REV="F", 1, 1.2)*(Wconc + Wsoil)) / N) + IF(S59 = 0, 0, ((M + (Cu * Ecc/12) + (Sc * IF(Input!$D$45="Block", T, D + E)) - (ΦMR_Pp)) / (S59/12))))</f>
        <v>0</v>
      </c>
      <c r="Y59" s="399" t="str">
        <f t="shared" si="32"/>
        <v>--</v>
      </c>
      <c r="Z59" s="399">
        <f>IF(AND(OR(Y59="A",Y59="--"),$Q59/12-IF(Input!$D$45="Pier and Pad",0.5*di,0)&gt;0),1,0)</f>
        <v>0</v>
      </c>
      <c r="AA59" s="399">
        <f t="shared" si="33"/>
        <v>0</v>
      </c>
      <c r="AB59" s="399">
        <f t="shared" si="15"/>
        <v>0</v>
      </c>
      <c r="AC59" s="399"/>
      <c r="AD59" s="399"/>
      <c r="AE59" s="399"/>
      <c r="AF59" s="399"/>
      <c r="AG59" s="399"/>
      <c r="AH59" s="140"/>
      <c r="AI59" s="140"/>
      <c r="AJ59" s="396">
        <f>IF(F59 = 0, 0, ((Cu + IF(REV="F", 1, 1.2)*(Wconc + Wsoil)) / N) + IF(S59 = 0, 0, ((M + (Cu * Ecc/12) + (Sc * IF(Input!$D$45="Block", T, D + E)) - (ΦMR_Pp)) / (S59/12))))</f>
        <v>0</v>
      </c>
      <c r="AK59" s="399" t="str">
        <f t="shared" si="34"/>
        <v>--</v>
      </c>
      <c r="AL59" s="399">
        <f>IF(AND(OR(AK59="A",AK59="--"),$Q59/12-IF(Input!$D$45="Pier and Pad",0.5*di+deff/12,0)&gt;0),1,0)</f>
        <v>0</v>
      </c>
      <c r="AM59" s="454">
        <f t="shared" si="28"/>
        <v>0</v>
      </c>
      <c r="AN59" s="140"/>
      <c r="AO59" s="140"/>
      <c r="AP59" s="140"/>
      <c r="AR59" s="451">
        <f t="shared" si="23"/>
        <v>270</v>
      </c>
      <c r="AS59" s="464"/>
      <c r="AT59" s="464"/>
      <c r="AU59" s="455" t="str">
        <f t="shared" si="17"/>
        <v/>
      </c>
      <c r="AV59" s="455" t="str">
        <f t="shared" si="18"/>
        <v/>
      </c>
      <c r="AW59" s="455" t="str">
        <f t="shared" si="35"/>
        <v/>
      </c>
      <c r="AX59" s="456" t="str">
        <f t="shared" si="19"/>
        <v/>
      </c>
      <c r="AZ59" s="451">
        <f t="shared" si="24"/>
        <v>270</v>
      </c>
      <c r="BA59" s="464"/>
      <c r="BB59" s="464"/>
      <c r="BC59" s="452" t="str">
        <f t="shared" si="20"/>
        <v/>
      </c>
      <c r="BD59" s="452" t="str">
        <f t="shared" si="21"/>
        <v/>
      </c>
      <c r="BE59" s="455" t="str">
        <f t="shared" si="36"/>
        <v/>
      </c>
      <c r="BF59" s="456" t="str">
        <f t="shared" si="22"/>
        <v/>
      </c>
      <c r="BH59" s="451">
        <f t="shared" si="25"/>
        <v>270</v>
      </c>
      <c r="BI59" s="464"/>
      <c r="BJ59" s="464"/>
    </row>
    <row r="60" spans="1:62" x14ac:dyDescent="0.25">
      <c r="A60" s="10"/>
      <c r="B60" s="10"/>
      <c r="C60" s="10"/>
      <c r="D60" s="10"/>
      <c r="E60" s="10"/>
      <c r="F60" s="13">
        <f>IF(AND(IF(Input!$D$35 = "Asymmetric", $D$10, $D$22) &gt;F59,F59&gt;0),F59+1,0)</f>
        <v>0</v>
      </c>
      <c r="G60" s="13">
        <f t="shared" si="29"/>
        <v>0</v>
      </c>
      <c r="H60" s="13">
        <f t="shared" si="26"/>
        <v>0</v>
      </c>
      <c r="I60" s="13">
        <f t="shared" si="30"/>
        <v>0</v>
      </c>
      <c r="J60" s="13">
        <f t="shared" si="31"/>
        <v>0</v>
      </c>
      <c r="K60" s="549">
        <v>0</v>
      </c>
      <c r="L60" s="549">
        <v>0</v>
      </c>
      <c r="M60" s="13">
        <f>IF(Input!$D$35 = "Asymmetric", K60, I60)</f>
        <v>0</v>
      </c>
      <c r="N60" s="13">
        <f>IF(Input!$D$35 = "Asymmetric", L60, J60)</f>
        <v>0</v>
      </c>
      <c r="O60" s="14">
        <f t="shared" si="10"/>
        <v>0</v>
      </c>
      <c r="P60" s="14">
        <f t="shared" si="11"/>
        <v>0</v>
      </c>
      <c r="Q60" s="14">
        <f t="shared" si="12"/>
        <v>0</v>
      </c>
      <c r="R60" s="14">
        <f t="shared" si="13"/>
        <v>0</v>
      </c>
      <c r="S60" s="14">
        <f t="shared" si="14"/>
        <v>0</v>
      </c>
      <c r="T60" s="467">
        <f>IF(F60 = 0, 0, ((Cu + IF(REV="F", 1, 1.2)*(Wconc + Wsoil)) / N) + IF(S60 = 0, 0, ((M + (Cu * Ecc/12) + (Sc * IF(Input!$D$45="Block", T, D + E)) - (ΦMR_Pp)) / (S60/12))))</f>
        <v>0</v>
      </c>
      <c r="U60" s="396">
        <f>IF(S60 = 0, 0, ((M + (Cu * Ecc/12) + (Sc * IF(Input!$D$45="Block", T, D + E)) - (ΦMR_Pp_up)) / (S60/12)) - ((IF(REV="F", Cu, 0.9*((Cu/1.2) + Wconc + IF(Input!$D$9 = "Self-Support", Wsoil, 0.5*Wsoil) + Wpiles))) / N) + Sw)</f>
        <v>0</v>
      </c>
      <c r="V60" s="396">
        <f>IF(S60 = 0, 0, (((Tu * Ecc/12) + (Su * IF(Input!$D$45="Block", T, D + E)) - (ΦMR_Pp_up)) / (S60/12)) + (IF(REV="F", Tu, Tu - 0.9*(Wconc + IF(Input!$D$9 = "Self-Support", Wsoil, 0.5*Wsoil) + Wpiles)) / N) + Sw)</f>
        <v>0</v>
      </c>
      <c r="W60" s="396"/>
      <c r="X60" s="396">
        <f>IF(F60 = 0, 0, ((Cu + IF(REV="F", 1, 1.2)*(Wconc + Wsoil)) / N) + IF(S60 = 0, 0, ((M + (Cu * Ecc/12) + (Sc * IF(Input!$D$45="Block", T, D + E)) - (ΦMR_Pp)) / (S60/12))))</f>
        <v>0</v>
      </c>
      <c r="Y60" s="399" t="str">
        <f t="shared" si="32"/>
        <v>--</v>
      </c>
      <c r="Z60" s="399">
        <f>IF(AND(OR(Y60="A",Y60="--"),$Q60/12-IF(Input!$D$45="Pier and Pad",0.5*di,0)&gt;0),1,0)</f>
        <v>0</v>
      </c>
      <c r="AA60" s="399">
        <f t="shared" si="33"/>
        <v>0</v>
      </c>
      <c r="AB60" s="399">
        <f t="shared" si="15"/>
        <v>0</v>
      </c>
      <c r="AC60" s="399"/>
      <c r="AD60" s="399"/>
      <c r="AE60" s="399"/>
      <c r="AF60" s="399"/>
      <c r="AG60" s="399"/>
      <c r="AH60" s="140"/>
      <c r="AI60" s="140"/>
      <c r="AJ60" s="396">
        <f>IF(F60 = 0, 0, ((Cu + IF(REV="F", 1, 1.2)*(Wconc + Wsoil)) / N) + IF(S60 = 0, 0, ((M + (Cu * Ecc/12) + (Sc * IF(Input!$D$45="Block", T, D + E)) - (ΦMR_Pp)) / (S60/12))))</f>
        <v>0</v>
      </c>
      <c r="AK60" s="399" t="str">
        <f t="shared" si="34"/>
        <v>--</v>
      </c>
      <c r="AL60" s="399">
        <f>IF(AND(OR(AK60="A",AK60="--"),$Q60/12-IF(Input!$D$45="Pier and Pad",0.5*di+deff/12,0)&gt;0),1,0)</f>
        <v>0</v>
      </c>
      <c r="AM60" s="454">
        <f t="shared" si="28"/>
        <v>0</v>
      </c>
      <c r="AN60" s="140"/>
      <c r="AO60" s="140"/>
      <c r="AP60" s="140"/>
      <c r="AR60" s="451">
        <f>AR59+5</f>
        <v>275</v>
      </c>
      <c r="AS60" s="464"/>
      <c r="AT60" s="464"/>
      <c r="AU60" s="455" t="str">
        <f t="shared" si="17"/>
        <v/>
      </c>
      <c r="AV60" s="455" t="str">
        <f t="shared" si="18"/>
        <v/>
      </c>
      <c r="AW60" s="455" t="str">
        <f t="shared" si="35"/>
        <v/>
      </c>
      <c r="AX60" s="456" t="str">
        <f t="shared" si="19"/>
        <v/>
      </c>
      <c r="AZ60" s="451">
        <f>AZ59+5</f>
        <v>275</v>
      </c>
      <c r="BA60" s="464"/>
      <c r="BB60" s="464"/>
      <c r="BC60" s="452" t="str">
        <f t="shared" si="20"/>
        <v/>
      </c>
      <c r="BD60" s="452" t="str">
        <f t="shared" si="21"/>
        <v/>
      </c>
      <c r="BE60" s="455" t="str">
        <f t="shared" si="36"/>
        <v/>
      </c>
      <c r="BF60" s="456" t="str">
        <f t="shared" si="22"/>
        <v/>
      </c>
      <c r="BH60" s="451">
        <f>BH59+5</f>
        <v>275</v>
      </c>
      <c r="BI60" s="464"/>
      <c r="BJ60" s="464"/>
    </row>
    <row r="61" spans="1:62" x14ac:dyDescent="0.25">
      <c r="A61" s="10"/>
      <c r="B61" s="10"/>
      <c r="C61" s="10"/>
      <c r="D61" s="10"/>
      <c r="E61" s="10"/>
      <c r="F61" s="13">
        <f>IF(AND(IF(Input!$D$35 = "Asymmetric", $D$10, $D$22) &gt;F60,F60&gt;0),F60+1,0)</f>
        <v>0</v>
      </c>
      <c r="G61" s="13">
        <f t="shared" si="29"/>
        <v>0</v>
      </c>
      <c r="H61" s="13">
        <f t="shared" si="26"/>
        <v>0</v>
      </c>
      <c r="I61" s="13">
        <f t="shared" si="30"/>
        <v>0</v>
      </c>
      <c r="J61" s="13">
        <f t="shared" si="31"/>
        <v>0</v>
      </c>
      <c r="K61" s="549">
        <v>0</v>
      </c>
      <c r="L61" s="549">
        <v>0</v>
      </c>
      <c r="M61" s="13">
        <f>IF(Input!$D$35 = "Asymmetric", K61, I61)</f>
        <v>0</v>
      </c>
      <c r="N61" s="13">
        <f>IF(Input!$D$35 = "Asymmetric", L61, J61)</f>
        <v>0</v>
      </c>
      <c r="O61" s="14">
        <f t="shared" si="10"/>
        <v>0</v>
      </c>
      <c r="P61" s="14">
        <f t="shared" si="11"/>
        <v>0</v>
      </c>
      <c r="Q61" s="14">
        <f t="shared" si="12"/>
        <v>0</v>
      </c>
      <c r="R61" s="14">
        <f t="shared" si="13"/>
        <v>0</v>
      </c>
      <c r="S61" s="14">
        <f t="shared" si="14"/>
        <v>0</v>
      </c>
      <c r="T61" s="467">
        <f>IF(F61 = 0, 0, ((Cu + IF(REV="F", 1, 1.2)*(Wconc + Wsoil)) / N) + IF(S61 = 0, 0, ((M + (Cu * Ecc/12) + (Sc * IF(Input!$D$45="Block", T, D + E)) - (ΦMR_Pp)) / (S61/12))))</f>
        <v>0</v>
      </c>
      <c r="U61" s="396">
        <f>IF(S61 = 0, 0, ((M + (Cu * Ecc/12) + (Sc * IF(Input!$D$45="Block", T, D + E)) - (ΦMR_Pp_up)) / (S61/12)) - ((IF(REV="F", Cu, 0.9*((Cu/1.2) + Wconc + IF(Input!$D$9 = "Self-Support", Wsoil, 0.5*Wsoil) + Wpiles))) / N) + Sw)</f>
        <v>0</v>
      </c>
      <c r="V61" s="396">
        <f>IF(S61 = 0, 0, (((Tu * Ecc/12) + (Su * IF(Input!$D$45="Block", T, D + E)) - (ΦMR_Pp_up)) / (S61/12)) + (IF(REV="F", Tu, Tu - 0.9*(Wconc + IF(Input!$D$9 = "Self-Support", Wsoil, 0.5*Wsoil) + Wpiles)) / N) + Sw)</f>
        <v>0</v>
      </c>
      <c r="W61" s="396"/>
      <c r="X61" s="396">
        <f>IF(F61 = 0, 0, ((Cu + IF(REV="F", 1, 1.2)*(Wconc + Wsoil)) / N) + IF(S61 = 0, 0, ((M + (Cu * Ecc/12) + (Sc * IF(Input!$D$45="Block", T, D + E)) - (ΦMR_Pp)) / (S61/12))))</f>
        <v>0</v>
      </c>
      <c r="Y61" s="399" t="str">
        <f t="shared" si="32"/>
        <v>--</v>
      </c>
      <c r="Z61" s="399">
        <f>IF(AND(OR(Y61="A",Y61="--"),$Q61/12-IF(Input!$D$45="Pier and Pad",0.5*di,0)&gt;0),1,0)</f>
        <v>0</v>
      </c>
      <c r="AA61" s="399">
        <f t="shared" si="33"/>
        <v>0</v>
      </c>
      <c r="AB61" s="399">
        <f t="shared" si="15"/>
        <v>0</v>
      </c>
      <c r="AC61" s="399"/>
      <c r="AD61" s="399"/>
      <c r="AE61" s="399"/>
      <c r="AF61" s="399"/>
      <c r="AG61" s="399"/>
      <c r="AH61" s="140"/>
      <c r="AI61" s="140"/>
      <c r="AJ61" s="396">
        <f>IF(F61 = 0, 0, ((Cu + IF(REV="F", 1, 1.2)*(Wconc + Wsoil)) / N) + IF(S61 = 0, 0, ((M + (Cu * Ecc/12) + (Sc * IF(Input!$D$45="Block", T, D + E)) - (ΦMR_Pp)) / (S61/12))))</f>
        <v>0</v>
      </c>
      <c r="AK61" s="399" t="str">
        <f t="shared" si="34"/>
        <v>--</v>
      </c>
      <c r="AL61" s="399">
        <f>IF(AND(OR(AK61="A",AK61="--"),$Q61/12-IF(Input!$D$45="Pier and Pad",0.5*di+deff/12,0)&gt;0),1,0)</f>
        <v>0</v>
      </c>
      <c r="AM61" s="454">
        <f t="shared" si="28"/>
        <v>0</v>
      </c>
      <c r="AN61" s="140"/>
      <c r="AO61" s="140"/>
      <c r="AP61" s="140"/>
      <c r="AR61" s="451">
        <f t="shared" si="23"/>
        <v>280</v>
      </c>
      <c r="AS61" s="464"/>
      <c r="AT61" s="464"/>
      <c r="AU61" s="455" t="str">
        <f t="shared" si="17"/>
        <v/>
      </c>
      <c r="AV61" s="455" t="str">
        <f t="shared" si="18"/>
        <v/>
      </c>
      <c r="AW61" s="455" t="str">
        <f t="shared" si="35"/>
        <v/>
      </c>
      <c r="AX61" s="456" t="str">
        <f t="shared" si="19"/>
        <v/>
      </c>
      <c r="AZ61" s="451">
        <f t="shared" si="24"/>
        <v>280</v>
      </c>
      <c r="BA61" s="464"/>
      <c r="BB61" s="464"/>
      <c r="BC61" s="452" t="str">
        <f t="shared" si="20"/>
        <v/>
      </c>
      <c r="BD61" s="452" t="str">
        <f t="shared" si="21"/>
        <v/>
      </c>
      <c r="BE61" s="455" t="str">
        <f t="shared" si="36"/>
        <v/>
      </c>
      <c r="BF61" s="456" t="str">
        <f t="shared" si="22"/>
        <v/>
      </c>
      <c r="BH61" s="451">
        <f t="shared" si="25"/>
        <v>280</v>
      </c>
      <c r="BI61" s="464"/>
      <c r="BJ61" s="464"/>
    </row>
    <row r="62" spans="1:62" x14ac:dyDescent="0.25">
      <c r="A62" s="10"/>
      <c r="B62" s="10"/>
      <c r="C62" s="10"/>
      <c r="D62" s="10"/>
      <c r="E62" s="10"/>
      <c r="F62" s="13">
        <f>IF(AND(IF(Input!$D$35 = "Asymmetric", $D$10, $D$22) &gt;F61,F61&gt;0),F61+1,0)</f>
        <v>0</v>
      </c>
      <c r="G62" s="13">
        <f t="shared" si="29"/>
        <v>0</v>
      </c>
      <c r="H62" s="13">
        <f t="shared" si="26"/>
        <v>0</v>
      </c>
      <c r="I62" s="13">
        <f t="shared" si="30"/>
        <v>0</v>
      </c>
      <c r="J62" s="13">
        <f t="shared" si="31"/>
        <v>0</v>
      </c>
      <c r="K62" s="549">
        <v>0</v>
      </c>
      <c r="L62" s="549">
        <v>0</v>
      </c>
      <c r="M62" s="13">
        <f>IF(Input!$D$35 = "Asymmetric", K62, I62)</f>
        <v>0</v>
      </c>
      <c r="N62" s="13">
        <f>IF(Input!$D$35 = "Asymmetric", L62, J62)</f>
        <v>0</v>
      </c>
      <c r="O62" s="14">
        <f t="shared" si="10"/>
        <v>0</v>
      </c>
      <c r="P62" s="14">
        <f t="shared" si="11"/>
        <v>0</v>
      </c>
      <c r="Q62" s="14">
        <f t="shared" si="12"/>
        <v>0</v>
      </c>
      <c r="R62" s="14">
        <f t="shared" si="13"/>
        <v>0</v>
      </c>
      <c r="S62" s="14">
        <f t="shared" si="14"/>
        <v>0</v>
      </c>
      <c r="T62" s="467">
        <f>IF(F62 = 0, 0, ((Cu + IF(REV="F", 1, 1.2)*(Wconc + Wsoil)) / N) + IF(S62 = 0, 0, ((M + (Cu * Ecc/12) + (Sc * IF(Input!$D$45="Block", T, D + E)) - (ΦMR_Pp)) / (S62/12))))</f>
        <v>0</v>
      </c>
      <c r="U62" s="396">
        <f>IF(S62 = 0, 0, ((M + (Cu * Ecc/12) + (Sc * IF(Input!$D$45="Block", T, D + E)) - (ΦMR_Pp_up)) / (S62/12)) - ((IF(REV="F", Cu, 0.9*((Cu/1.2) + Wconc + IF(Input!$D$9 = "Self-Support", Wsoil, 0.5*Wsoil) + Wpiles))) / N) + Sw)</f>
        <v>0</v>
      </c>
      <c r="V62" s="396">
        <f>IF(S62 = 0, 0, (((Tu * Ecc/12) + (Su * IF(Input!$D$45="Block", T, D + E)) - (ΦMR_Pp_up)) / (S62/12)) + (IF(REV="F", Tu, Tu - 0.9*(Wconc + IF(Input!$D$9 = "Self-Support", Wsoil, 0.5*Wsoil) + Wpiles)) / N) + Sw)</f>
        <v>0</v>
      </c>
      <c r="W62" s="396"/>
      <c r="X62" s="396">
        <f>IF(F62 = 0, 0, ((Cu + IF(REV="F", 1, 1.2)*(Wconc + Wsoil)) / N) + IF(S62 = 0, 0, ((M + (Cu * Ecc/12) + (Sc * IF(Input!$D$45="Block", T, D + E)) - (ΦMR_Pp)) / (S62/12))))</f>
        <v>0</v>
      </c>
      <c r="Y62" s="399" t="str">
        <f t="shared" si="32"/>
        <v>--</v>
      </c>
      <c r="Z62" s="399">
        <f>IF(AND(OR(Y62="A",Y62="--"),$Q62/12-IF(Input!$D$45="Pier and Pad",0.5*di,0)&gt;0),1,0)</f>
        <v>0</v>
      </c>
      <c r="AA62" s="399">
        <f t="shared" si="33"/>
        <v>0</v>
      </c>
      <c r="AB62" s="399">
        <f t="shared" si="15"/>
        <v>0</v>
      </c>
      <c r="AC62" s="399"/>
      <c r="AD62" s="399"/>
      <c r="AE62" s="399"/>
      <c r="AF62" s="399"/>
      <c r="AG62" s="399"/>
      <c r="AH62" s="140"/>
      <c r="AI62" s="140"/>
      <c r="AJ62" s="396">
        <f>IF(F62 = 0, 0, ((Cu + IF(REV="F", 1, 1.2)*(Wconc + Wsoil)) / N) + IF(S62 = 0, 0, ((M + (Cu * Ecc/12) + (Sc * IF(Input!$D$45="Block", T, D + E)) - (ΦMR_Pp)) / (S62/12))))</f>
        <v>0</v>
      </c>
      <c r="AK62" s="399" t="str">
        <f t="shared" si="34"/>
        <v>--</v>
      </c>
      <c r="AL62" s="399">
        <f>IF(AND(OR(AK62="A",AK62="--"),$Q62/12-IF(Input!$D$45="Pier and Pad",0.5*di+deff/12,0)&gt;0),1,0)</f>
        <v>0</v>
      </c>
      <c r="AM62" s="454">
        <f t="shared" si="28"/>
        <v>0</v>
      </c>
      <c r="AN62" s="140"/>
      <c r="AO62" s="140"/>
      <c r="AP62" s="140"/>
      <c r="AR62" s="451">
        <f t="shared" si="23"/>
        <v>285</v>
      </c>
      <c r="AS62" s="464"/>
      <c r="AT62" s="464"/>
      <c r="AU62" s="455" t="str">
        <f t="shared" si="17"/>
        <v/>
      </c>
      <c r="AV62" s="455" t="str">
        <f t="shared" si="18"/>
        <v/>
      </c>
      <c r="AW62" s="455" t="str">
        <f t="shared" si="35"/>
        <v/>
      </c>
      <c r="AX62" s="456" t="str">
        <f t="shared" si="19"/>
        <v/>
      </c>
      <c r="AZ62" s="451">
        <f t="shared" si="24"/>
        <v>285</v>
      </c>
      <c r="BA62" s="464"/>
      <c r="BB62" s="464"/>
      <c r="BC62" s="452" t="str">
        <f t="shared" si="20"/>
        <v/>
      </c>
      <c r="BD62" s="452" t="str">
        <f t="shared" si="21"/>
        <v/>
      </c>
      <c r="BE62" s="455" t="str">
        <f t="shared" si="36"/>
        <v/>
      </c>
      <c r="BF62" s="456" t="str">
        <f t="shared" si="22"/>
        <v/>
      </c>
      <c r="BH62" s="451">
        <f t="shared" si="25"/>
        <v>285</v>
      </c>
      <c r="BI62" s="464"/>
      <c r="BJ62" s="464"/>
    </row>
    <row r="63" spans="1:62" x14ac:dyDescent="0.25">
      <c r="A63" s="10"/>
      <c r="B63" s="10"/>
      <c r="C63" s="10"/>
      <c r="D63" s="10"/>
      <c r="E63" s="10"/>
      <c r="F63" s="13">
        <f>IF(AND(IF(Input!$D$35 = "Asymmetric", $D$10, $D$22) &gt;F62,F62&gt;0),F62+1,0)</f>
        <v>0</v>
      </c>
      <c r="G63" s="13">
        <f t="shared" si="29"/>
        <v>0</v>
      </c>
      <c r="H63" s="13">
        <f t="shared" si="26"/>
        <v>0</v>
      </c>
      <c r="I63" s="13">
        <f t="shared" si="30"/>
        <v>0</v>
      </c>
      <c r="J63" s="13">
        <f t="shared" si="31"/>
        <v>0</v>
      </c>
      <c r="K63" s="549">
        <v>0</v>
      </c>
      <c r="L63" s="549">
        <v>0</v>
      </c>
      <c r="M63" s="13">
        <f>IF(Input!$D$35 = "Asymmetric", K63, I63)</f>
        <v>0</v>
      </c>
      <c r="N63" s="13">
        <f>IF(Input!$D$35 = "Asymmetric", L63, J63)</f>
        <v>0</v>
      </c>
      <c r="O63" s="14">
        <f t="shared" si="10"/>
        <v>0</v>
      </c>
      <c r="P63" s="14">
        <f t="shared" si="11"/>
        <v>0</v>
      </c>
      <c r="Q63" s="14">
        <f t="shared" si="12"/>
        <v>0</v>
      </c>
      <c r="R63" s="14">
        <f t="shared" si="13"/>
        <v>0</v>
      </c>
      <c r="S63" s="14">
        <f t="shared" si="14"/>
        <v>0</v>
      </c>
      <c r="T63" s="467">
        <f>IF(F63 = 0, 0, ((Cu + IF(REV="F", 1, 1.2)*(Wconc + Wsoil)) / N) + IF(S63 = 0, 0, ((M + (Cu * Ecc/12) + (Sc * IF(Input!$D$45="Block", T, D + E)) - (ΦMR_Pp)) / (S63/12))))</f>
        <v>0</v>
      </c>
      <c r="U63" s="396">
        <f>IF(S63 = 0, 0, ((M + (Cu * Ecc/12) + (Sc * IF(Input!$D$45="Block", T, D + E)) - (ΦMR_Pp_up)) / (S63/12)) - ((IF(REV="F", Cu, 0.9*((Cu/1.2) + Wconc + IF(Input!$D$9 = "Self-Support", Wsoil, 0.5*Wsoil) + Wpiles))) / N) + Sw)</f>
        <v>0</v>
      </c>
      <c r="V63" s="396">
        <f>IF(S63 = 0, 0, (((Tu * Ecc/12) + (Su * IF(Input!$D$45="Block", T, D + E)) - (ΦMR_Pp_up)) / (S63/12)) + (IF(REV="F", Tu, Tu - 0.9*(Wconc + IF(Input!$D$9 = "Self-Support", Wsoil, 0.5*Wsoil) + Wpiles)) / N) + Sw)</f>
        <v>0</v>
      </c>
      <c r="W63" s="396"/>
      <c r="X63" s="396">
        <f>IF(F63 = 0, 0, ((Cu + IF(REV="F", 1, 1.2)*(Wconc + Wsoil)) / N) + IF(S63 = 0, 0, ((M + (Cu * Ecc/12) + (Sc * IF(Input!$D$45="Block", T, D + E)) - (ΦMR_Pp)) / (S63/12))))</f>
        <v>0</v>
      </c>
      <c r="Y63" s="399" t="str">
        <f t="shared" si="32"/>
        <v>--</v>
      </c>
      <c r="Z63" s="399">
        <f>IF(AND(OR(Y63="A",Y63="--"),$Q63/12-IF(Input!$D$45="Pier and Pad",0.5*di,0)&gt;0),1,0)</f>
        <v>0</v>
      </c>
      <c r="AA63" s="399">
        <f t="shared" si="33"/>
        <v>0</v>
      </c>
      <c r="AB63" s="399">
        <f t="shared" si="15"/>
        <v>0</v>
      </c>
      <c r="AC63" s="399"/>
      <c r="AD63" s="399"/>
      <c r="AE63" s="399"/>
      <c r="AF63" s="399"/>
      <c r="AG63" s="399"/>
      <c r="AH63" s="140"/>
      <c r="AI63" s="140"/>
      <c r="AJ63" s="396">
        <f>IF(F63 = 0, 0, ((Cu + IF(REV="F", 1, 1.2)*(Wconc + Wsoil)) / N) + IF(S63 = 0, 0, ((M + (Cu * Ecc/12) + (Sc * IF(Input!$D$45="Block", T, D + E)) - (ΦMR_Pp)) / (S63/12))))</f>
        <v>0</v>
      </c>
      <c r="AK63" s="399" t="str">
        <f t="shared" si="34"/>
        <v>--</v>
      </c>
      <c r="AL63" s="399">
        <f>IF(AND(OR(AK63="A",AK63="--"),$Q63/12-IF(Input!$D$45="Pier and Pad",0.5*di+deff/12,0)&gt;0),1,0)</f>
        <v>0</v>
      </c>
      <c r="AM63" s="454">
        <f t="shared" si="28"/>
        <v>0</v>
      </c>
      <c r="AN63" s="140"/>
      <c r="AO63" s="140"/>
      <c r="AP63" s="140"/>
      <c r="AR63" s="451">
        <f t="shared" si="23"/>
        <v>290</v>
      </c>
      <c r="AS63" s="464"/>
      <c r="AT63" s="464"/>
      <c r="AU63" s="455" t="str">
        <f t="shared" si="17"/>
        <v/>
      </c>
      <c r="AV63" s="455" t="str">
        <f t="shared" si="18"/>
        <v/>
      </c>
      <c r="AW63" s="455" t="str">
        <f t="shared" si="35"/>
        <v/>
      </c>
      <c r="AX63" s="456" t="str">
        <f t="shared" si="19"/>
        <v/>
      </c>
      <c r="AZ63" s="451">
        <f t="shared" si="24"/>
        <v>290</v>
      </c>
      <c r="BA63" s="464"/>
      <c r="BB63" s="464"/>
      <c r="BC63" s="452" t="str">
        <f t="shared" si="20"/>
        <v/>
      </c>
      <c r="BD63" s="452" t="str">
        <f t="shared" si="21"/>
        <v/>
      </c>
      <c r="BE63" s="455" t="str">
        <f t="shared" si="36"/>
        <v/>
      </c>
      <c r="BF63" s="456" t="str">
        <f t="shared" si="22"/>
        <v/>
      </c>
      <c r="BH63" s="451">
        <f t="shared" si="25"/>
        <v>290</v>
      </c>
      <c r="BI63" s="464"/>
      <c r="BJ63" s="464"/>
    </row>
    <row r="64" spans="1:62" x14ac:dyDescent="0.25">
      <c r="A64" s="10"/>
      <c r="B64" s="10"/>
      <c r="C64" s="10"/>
      <c r="D64" s="10"/>
      <c r="E64" s="10"/>
      <c r="F64" s="13">
        <f>IF(AND(IF(Input!$D$35 = "Asymmetric", $D$10, $D$22) &gt;F63,F63&gt;0),F63+1,0)</f>
        <v>0</v>
      </c>
      <c r="G64" s="13">
        <f t="shared" si="29"/>
        <v>0</v>
      </c>
      <c r="H64" s="13">
        <f t="shared" si="26"/>
        <v>0</v>
      </c>
      <c r="I64" s="13">
        <f t="shared" si="30"/>
        <v>0</v>
      </c>
      <c r="J64" s="13">
        <f t="shared" si="31"/>
        <v>0</v>
      </c>
      <c r="K64" s="549">
        <v>0</v>
      </c>
      <c r="L64" s="549">
        <v>0</v>
      </c>
      <c r="M64" s="13">
        <f>IF(Input!$D$35 = "Asymmetric", K64, I64)</f>
        <v>0</v>
      </c>
      <c r="N64" s="13">
        <f>IF(Input!$D$35 = "Asymmetric", L64, J64)</f>
        <v>0</v>
      </c>
      <c r="O64" s="14">
        <f t="shared" si="10"/>
        <v>0</v>
      </c>
      <c r="P64" s="14">
        <f t="shared" si="11"/>
        <v>0</v>
      </c>
      <c r="Q64" s="14">
        <f t="shared" si="12"/>
        <v>0</v>
      </c>
      <c r="R64" s="14">
        <f t="shared" si="13"/>
        <v>0</v>
      </c>
      <c r="S64" s="14">
        <f t="shared" si="14"/>
        <v>0</v>
      </c>
      <c r="T64" s="467">
        <f>IF(F64 = 0, 0, ((Cu + IF(REV="F", 1, 1.2)*(Wconc + Wsoil)) / N) + IF(S64 = 0, 0, ((M + (Cu * Ecc/12) + (Sc * IF(Input!$D$45="Block", T, D + E)) - (ΦMR_Pp)) / (S64/12))))</f>
        <v>0</v>
      </c>
      <c r="U64" s="396">
        <f>IF(S64 = 0, 0, ((M + (Cu * Ecc/12) + (Sc * IF(Input!$D$45="Block", T, D + E)) - (ΦMR_Pp_up)) / (S64/12)) - ((IF(REV="F", Cu, 0.9*((Cu/1.2) + Wconc + IF(Input!$D$9 = "Self-Support", Wsoil, 0.5*Wsoil) + Wpiles))) / N) + Sw)</f>
        <v>0</v>
      </c>
      <c r="V64" s="396">
        <f>IF(S64 = 0, 0, (((Tu * Ecc/12) + (Su * IF(Input!$D$45="Block", T, D + E)) - (ΦMR_Pp_up)) / (S64/12)) + (IF(REV="F", Tu, Tu - 0.9*(Wconc + IF(Input!$D$9 = "Self-Support", Wsoil, 0.5*Wsoil) + Wpiles)) / N) + Sw)</f>
        <v>0</v>
      </c>
      <c r="W64" s="396"/>
      <c r="X64" s="396">
        <f>IF(F64 = 0, 0, ((Cu + IF(REV="F", 1, 1.2)*(Wconc + Wsoil)) / N) + IF(S64 = 0, 0, ((M + (Cu * Ecc/12) + (Sc * IF(Input!$D$45="Block", T, D + E)) - (ΦMR_Pp)) / (S64/12))))</f>
        <v>0</v>
      </c>
      <c r="Y64" s="399" t="str">
        <f t="shared" si="32"/>
        <v>--</v>
      </c>
      <c r="Z64" s="399">
        <f>IF(AND(OR(Y64="A",Y64="--"),$Q64/12-IF(Input!$D$45="Pier and Pad",0.5*di,0)&gt;0),1,0)</f>
        <v>0</v>
      </c>
      <c r="AA64" s="399">
        <f t="shared" si="33"/>
        <v>0</v>
      </c>
      <c r="AB64" s="399">
        <f t="shared" si="15"/>
        <v>0</v>
      </c>
      <c r="AC64" s="399"/>
      <c r="AD64" s="399"/>
      <c r="AE64" s="399"/>
      <c r="AF64" s="399"/>
      <c r="AG64" s="399"/>
      <c r="AH64" s="140"/>
      <c r="AI64" s="140"/>
      <c r="AJ64" s="396">
        <f>IF(F64 = 0, 0, ((Cu + IF(REV="F", 1, 1.2)*(Wconc + Wsoil)) / N) + IF(S64 = 0, 0, ((M + (Cu * Ecc/12) + (Sc * IF(Input!$D$45="Block", T, D + E)) - (ΦMR_Pp)) / (S64/12))))</f>
        <v>0</v>
      </c>
      <c r="AK64" s="399" t="str">
        <f t="shared" si="34"/>
        <v>--</v>
      </c>
      <c r="AL64" s="399">
        <f>IF(AND(OR(AK64="A",AK64="--"),$Q64/12-IF(Input!$D$45="Pier and Pad",0.5*di+deff/12,0)&gt;0),1,0)</f>
        <v>0</v>
      </c>
      <c r="AM64" s="454">
        <f t="shared" si="28"/>
        <v>0</v>
      </c>
      <c r="AN64" s="140"/>
      <c r="AO64" s="140"/>
      <c r="AP64" s="140"/>
      <c r="AR64" s="451">
        <f t="shared" si="23"/>
        <v>295</v>
      </c>
      <c r="AS64" s="464"/>
      <c r="AT64" s="464"/>
      <c r="AU64" s="455" t="str">
        <f t="shared" si="17"/>
        <v/>
      </c>
      <c r="AV64" s="455" t="str">
        <f t="shared" si="18"/>
        <v/>
      </c>
      <c r="AW64" s="455" t="str">
        <f t="shared" si="35"/>
        <v/>
      </c>
      <c r="AX64" s="456" t="str">
        <f t="shared" si="19"/>
        <v/>
      </c>
      <c r="AZ64" s="451">
        <f t="shared" si="24"/>
        <v>295</v>
      </c>
      <c r="BA64" s="464"/>
      <c r="BB64" s="464"/>
      <c r="BC64" s="452" t="str">
        <f t="shared" si="20"/>
        <v/>
      </c>
      <c r="BD64" s="452" t="str">
        <f t="shared" si="21"/>
        <v/>
      </c>
      <c r="BE64" s="455" t="str">
        <f t="shared" si="36"/>
        <v/>
      </c>
      <c r="BF64" s="456" t="str">
        <f t="shared" si="22"/>
        <v/>
      </c>
      <c r="BH64" s="451">
        <f t="shared" si="25"/>
        <v>295</v>
      </c>
      <c r="BI64" s="464"/>
      <c r="BJ64" s="464"/>
    </row>
    <row r="65" spans="1:62" x14ac:dyDescent="0.25">
      <c r="A65" s="10"/>
      <c r="B65" s="10"/>
      <c r="C65" s="10"/>
      <c r="D65" s="10"/>
      <c r="E65" s="10"/>
      <c r="F65" s="13">
        <f>IF(AND(IF(Input!$D$35 = "Asymmetric", $D$10, $D$22) &gt;F64,F64&gt;0),F64+1,0)</f>
        <v>0</v>
      </c>
      <c r="G65" s="13">
        <f t="shared" si="29"/>
        <v>0</v>
      </c>
      <c r="H65" s="13">
        <f t="shared" si="26"/>
        <v>0</v>
      </c>
      <c r="I65" s="13">
        <f t="shared" si="30"/>
        <v>0</v>
      </c>
      <c r="J65" s="13">
        <f t="shared" si="31"/>
        <v>0</v>
      </c>
      <c r="K65" s="549">
        <v>0</v>
      </c>
      <c r="L65" s="549">
        <v>0</v>
      </c>
      <c r="M65" s="13">
        <f>IF(Input!$D$35 = "Asymmetric", K65, I65)</f>
        <v>0</v>
      </c>
      <c r="N65" s="13">
        <f>IF(Input!$D$35 = "Asymmetric", L65, J65)</f>
        <v>0</v>
      </c>
      <c r="O65" s="14">
        <f t="shared" si="10"/>
        <v>0</v>
      </c>
      <c r="P65" s="14">
        <f t="shared" si="11"/>
        <v>0</v>
      </c>
      <c r="Q65" s="14">
        <f t="shared" si="12"/>
        <v>0</v>
      </c>
      <c r="R65" s="14">
        <f t="shared" si="13"/>
        <v>0</v>
      </c>
      <c r="S65" s="14">
        <f t="shared" si="14"/>
        <v>0</v>
      </c>
      <c r="T65" s="467">
        <f>IF(F65 = 0, 0, ((Cu + IF(REV="F", 1, 1.2)*(Wconc + Wsoil)) / N) + IF(S65 = 0, 0, ((M + (Cu * Ecc/12) + (Sc * IF(Input!$D$45="Block", T, D + E)) - (ΦMR_Pp)) / (S65/12))))</f>
        <v>0</v>
      </c>
      <c r="U65" s="396">
        <f>IF(S65 = 0, 0, ((M + (Cu * Ecc/12) + (Sc * IF(Input!$D$45="Block", T, D + E)) - (ΦMR_Pp_up)) / (S65/12)) - ((IF(REV="F", Cu, 0.9*((Cu/1.2) + Wconc + IF(Input!$D$9 = "Self-Support", Wsoil, 0.5*Wsoil) + Wpiles))) / N) + Sw)</f>
        <v>0</v>
      </c>
      <c r="V65" s="396">
        <f>IF(S65 = 0, 0, (((Tu * Ecc/12) + (Su * IF(Input!$D$45="Block", T, D + E)) - (ΦMR_Pp_up)) / (S65/12)) + (IF(REV="F", Tu, Tu - 0.9*(Wconc + IF(Input!$D$9 = "Self-Support", Wsoil, 0.5*Wsoil) + Wpiles)) / N) + Sw)</f>
        <v>0</v>
      </c>
      <c r="W65" s="396"/>
      <c r="X65" s="396">
        <f>IF(F65 = 0, 0, ((Cu + IF(REV="F", 1, 1.2)*(Wconc + Wsoil)) / N) + IF(S65 = 0, 0, ((M + (Cu * Ecc/12) + (Sc * IF(Input!$D$45="Block", T, D + E)) - (ΦMR_Pp)) / (S65/12))))</f>
        <v>0</v>
      </c>
      <c r="Y65" s="399" t="str">
        <f t="shared" si="32"/>
        <v>--</v>
      </c>
      <c r="Z65" s="399">
        <f>IF(AND(OR(Y65="A",Y65="--"),$Q65/12-IF(Input!$D$45="Pier and Pad",0.5*di,0)&gt;0),1,0)</f>
        <v>0</v>
      </c>
      <c r="AA65" s="399">
        <f t="shared" si="33"/>
        <v>0</v>
      </c>
      <c r="AB65" s="399">
        <f t="shared" si="15"/>
        <v>0</v>
      </c>
      <c r="AC65" s="399"/>
      <c r="AD65" s="399"/>
      <c r="AE65" s="399"/>
      <c r="AF65" s="399"/>
      <c r="AG65" s="399"/>
      <c r="AH65" s="140"/>
      <c r="AI65" s="140"/>
      <c r="AJ65" s="396">
        <f>IF(F65 = 0, 0, ((Cu + IF(REV="F", 1, 1.2)*(Wconc + Wsoil)) / N) + IF(S65 = 0, 0, ((M + (Cu * Ecc/12) + (Sc * IF(Input!$D$45="Block", T, D + E)) - (ΦMR_Pp)) / (S65/12))))</f>
        <v>0</v>
      </c>
      <c r="AK65" s="399" t="str">
        <f t="shared" si="34"/>
        <v>--</v>
      </c>
      <c r="AL65" s="399">
        <f>IF(AND(OR(AK65="A",AK65="--"),$Q65/12-IF(Input!$D$45="Pier and Pad",0.5*di+deff/12,0)&gt;0),1,0)</f>
        <v>0</v>
      </c>
      <c r="AM65" s="454">
        <f t="shared" si="28"/>
        <v>0</v>
      </c>
      <c r="AN65" s="140"/>
      <c r="AO65" s="140"/>
      <c r="AP65" s="140"/>
      <c r="AR65" s="451">
        <f t="shared" si="23"/>
        <v>300</v>
      </c>
      <c r="AS65" s="464"/>
      <c r="AT65" s="464"/>
      <c r="AU65" s="455" t="str">
        <f t="shared" si="17"/>
        <v/>
      </c>
      <c r="AV65" s="455" t="str">
        <f t="shared" si="18"/>
        <v/>
      </c>
      <c r="AW65" s="455" t="str">
        <f t="shared" si="35"/>
        <v/>
      </c>
      <c r="AX65" s="456" t="str">
        <f t="shared" si="19"/>
        <v/>
      </c>
      <c r="AZ65" s="451">
        <f t="shared" si="24"/>
        <v>300</v>
      </c>
      <c r="BA65" s="464"/>
      <c r="BB65" s="464"/>
      <c r="BC65" s="452" t="str">
        <f t="shared" si="20"/>
        <v/>
      </c>
      <c r="BD65" s="452" t="str">
        <f t="shared" si="21"/>
        <v/>
      </c>
      <c r="BE65" s="455" t="str">
        <f t="shared" si="36"/>
        <v/>
      </c>
      <c r="BF65" s="456" t="str">
        <f t="shared" si="22"/>
        <v/>
      </c>
      <c r="BH65" s="451">
        <f t="shared" si="25"/>
        <v>300</v>
      </c>
      <c r="BI65" s="464"/>
      <c r="BJ65" s="464"/>
    </row>
    <row r="66" spans="1:62" x14ac:dyDescent="0.25">
      <c r="A66" s="10"/>
      <c r="B66" s="10"/>
      <c r="C66" s="10"/>
      <c r="D66" s="10"/>
      <c r="E66" s="10"/>
      <c r="F66" s="13">
        <f>IF(AND(IF(Input!$D$35 = "Asymmetric", $D$10, $D$22) &gt;F65,F65&gt;0),F65+1,0)</f>
        <v>0</v>
      </c>
      <c r="G66" s="13">
        <f t="shared" si="29"/>
        <v>0</v>
      </c>
      <c r="H66" s="13">
        <f t="shared" si="26"/>
        <v>0</v>
      </c>
      <c r="I66" s="13">
        <f t="shared" si="30"/>
        <v>0</v>
      </c>
      <c r="J66" s="13">
        <f t="shared" si="31"/>
        <v>0</v>
      </c>
      <c r="K66" s="549">
        <v>0</v>
      </c>
      <c r="L66" s="549">
        <v>0</v>
      </c>
      <c r="M66" s="13">
        <f>IF(Input!$D$35 = "Asymmetric", K66, I66)</f>
        <v>0</v>
      </c>
      <c r="N66" s="13">
        <f>IF(Input!$D$35 = "Asymmetric", L66, J66)</f>
        <v>0</v>
      </c>
      <c r="O66" s="14">
        <f t="shared" si="10"/>
        <v>0</v>
      </c>
      <c r="P66" s="14">
        <f t="shared" si="11"/>
        <v>0</v>
      </c>
      <c r="Q66" s="14">
        <f t="shared" si="12"/>
        <v>0</v>
      </c>
      <c r="R66" s="14">
        <f t="shared" si="13"/>
        <v>0</v>
      </c>
      <c r="S66" s="14">
        <f t="shared" si="14"/>
        <v>0</v>
      </c>
      <c r="T66" s="467">
        <f>IF(F66 = 0, 0, ((Cu + IF(REV="F", 1, 1.2)*(Wconc + Wsoil)) / N) + IF(S66 = 0, 0, ((M + (Cu * Ecc/12) + (Sc * IF(Input!$D$45="Block", T, D + E)) - (ΦMR_Pp)) / (S66/12))))</f>
        <v>0</v>
      </c>
      <c r="U66" s="396">
        <f>IF(S66 = 0, 0, ((M + (Cu * Ecc/12) + (Sc * IF(Input!$D$45="Block", T, D + E)) - (ΦMR_Pp_up)) / (S66/12)) - ((IF(REV="F", Cu, 0.9*((Cu/1.2) + Wconc + IF(Input!$D$9 = "Self-Support", Wsoil, 0.5*Wsoil) + Wpiles))) / N) + Sw)</f>
        <v>0</v>
      </c>
      <c r="V66" s="396">
        <f>IF(S66 = 0, 0, (((Tu * Ecc/12) + (Su * IF(Input!$D$45="Block", T, D + E)) - (ΦMR_Pp_up)) / (S66/12)) + (IF(REV="F", Tu, Tu - 0.9*(Wconc + IF(Input!$D$9 = "Self-Support", Wsoil, 0.5*Wsoil) + Wpiles)) / N) + Sw)</f>
        <v>0</v>
      </c>
      <c r="W66" s="396"/>
      <c r="X66" s="396">
        <f>IF(F66 = 0, 0, ((Cu + IF(REV="F", 1, 1.2)*(Wconc + Wsoil)) / N) + IF(S66 = 0, 0, ((M + (Cu * Ecc/12) + (Sc * IF(Input!$D$45="Block", T, D + E)) - (ΦMR_Pp)) / (S66/12))))</f>
        <v>0</v>
      </c>
      <c r="Y66" s="399" t="str">
        <f t="shared" si="32"/>
        <v>--</v>
      </c>
      <c r="Z66" s="399">
        <f>IF(AND(OR(Y66="A",Y66="--"),$Q66/12-IF(Input!$D$45="Pier and Pad",0.5*di,0)&gt;0),1,0)</f>
        <v>0</v>
      </c>
      <c r="AA66" s="399">
        <f t="shared" si="33"/>
        <v>0</v>
      </c>
      <c r="AB66" s="399">
        <f t="shared" si="15"/>
        <v>0</v>
      </c>
      <c r="AC66" s="399"/>
      <c r="AD66" s="399"/>
      <c r="AE66" s="399"/>
      <c r="AF66" s="399"/>
      <c r="AG66" s="399"/>
      <c r="AH66" s="140"/>
      <c r="AI66" s="140"/>
      <c r="AJ66" s="396">
        <f>IF(F66 = 0, 0, ((Cu + IF(REV="F", 1, 1.2)*(Wconc + Wsoil)) / N) + IF(S66 = 0, 0, ((M + (Cu * Ecc/12) + (Sc * IF(Input!$D$45="Block", T, D + E)) - (ΦMR_Pp)) / (S66/12))))</f>
        <v>0</v>
      </c>
      <c r="AK66" s="399" t="str">
        <f t="shared" si="34"/>
        <v>--</v>
      </c>
      <c r="AL66" s="399">
        <f>IF(AND(OR(AK66="A",AK66="--"),$Q66/12-IF(Input!$D$45="Pier and Pad",0.5*di+deff/12,0)&gt;0),1,0)</f>
        <v>0</v>
      </c>
      <c r="AM66" s="454">
        <f t="shared" si="28"/>
        <v>0</v>
      </c>
      <c r="AN66" s="140"/>
      <c r="AO66" s="140"/>
      <c r="AP66" s="140"/>
      <c r="AR66" s="451">
        <f t="shared" si="23"/>
        <v>305</v>
      </c>
      <c r="AS66" s="464"/>
      <c r="AT66" s="464"/>
      <c r="AU66" s="455" t="str">
        <f t="shared" si="17"/>
        <v/>
      </c>
      <c r="AV66" s="455" t="str">
        <f t="shared" si="18"/>
        <v/>
      </c>
      <c r="AW66" s="455" t="str">
        <f t="shared" si="35"/>
        <v/>
      </c>
      <c r="AX66" s="456" t="str">
        <f t="shared" si="19"/>
        <v/>
      </c>
      <c r="AZ66" s="451">
        <f t="shared" si="24"/>
        <v>305</v>
      </c>
      <c r="BA66" s="464"/>
      <c r="BB66" s="464"/>
      <c r="BC66" s="452" t="str">
        <f t="shared" si="20"/>
        <v/>
      </c>
      <c r="BD66" s="452" t="str">
        <f t="shared" si="21"/>
        <v/>
      </c>
      <c r="BE66" s="455" t="str">
        <f t="shared" si="36"/>
        <v/>
      </c>
      <c r="BF66" s="456" t="str">
        <f t="shared" si="22"/>
        <v/>
      </c>
      <c r="BH66" s="451">
        <f t="shared" si="25"/>
        <v>305</v>
      </c>
      <c r="BI66" s="464"/>
      <c r="BJ66" s="464"/>
    </row>
    <row r="67" spans="1:62" x14ac:dyDescent="0.25">
      <c r="A67" s="10"/>
      <c r="B67" s="10"/>
      <c r="C67" s="10"/>
      <c r="D67" s="10"/>
      <c r="E67" s="10"/>
      <c r="F67" s="13">
        <f>IF(AND(IF(Input!$D$35 = "Asymmetric", $D$10, $D$22) &gt;F66,F66&gt;0),F66+1,0)</f>
        <v>0</v>
      </c>
      <c r="G67" s="13">
        <f t="shared" si="29"/>
        <v>0</v>
      </c>
      <c r="H67" s="13">
        <f t="shared" si="26"/>
        <v>0</v>
      </c>
      <c r="I67" s="13">
        <f t="shared" si="30"/>
        <v>0</v>
      </c>
      <c r="J67" s="13">
        <f t="shared" si="31"/>
        <v>0</v>
      </c>
      <c r="K67" s="549">
        <v>0</v>
      </c>
      <c r="L67" s="549">
        <v>0</v>
      </c>
      <c r="M67" s="13">
        <f>IF(Input!$D$35 = "Asymmetric", K67, I67)</f>
        <v>0</v>
      </c>
      <c r="N67" s="13">
        <f>IF(Input!$D$35 = "Asymmetric", L67, J67)</f>
        <v>0</v>
      </c>
      <c r="O67" s="14">
        <f t="shared" si="10"/>
        <v>0</v>
      </c>
      <c r="P67" s="14">
        <f t="shared" si="11"/>
        <v>0</v>
      </c>
      <c r="Q67" s="14">
        <f t="shared" si="12"/>
        <v>0</v>
      </c>
      <c r="R67" s="14">
        <f t="shared" si="13"/>
        <v>0</v>
      </c>
      <c r="S67" s="14">
        <f t="shared" si="14"/>
        <v>0</v>
      </c>
      <c r="T67" s="467">
        <f>IF(F67 = 0, 0, ((Cu + IF(REV="F", 1, 1.2)*(Wconc + Wsoil)) / N) + IF(S67 = 0, 0, ((M + (Cu * Ecc/12) + (Sc * IF(Input!$D$45="Block", T, D + E)) - (ΦMR_Pp)) / (S67/12))))</f>
        <v>0</v>
      </c>
      <c r="U67" s="396">
        <f>IF(S67 = 0, 0, ((M + (Cu * Ecc/12) + (Sc * IF(Input!$D$45="Block", T, D + E)) - (ΦMR_Pp_up)) / (S67/12)) - ((IF(REV="F", Cu, 0.9*((Cu/1.2) + Wconc + IF(Input!$D$9 = "Self-Support", Wsoil, 0.5*Wsoil) + Wpiles))) / N) + Sw)</f>
        <v>0</v>
      </c>
      <c r="V67" s="396">
        <f>IF(S67 = 0, 0, (((Tu * Ecc/12) + (Su * IF(Input!$D$45="Block", T, D + E)) - (ΦMR_Pp_up)) / (S67/12)) + (IF(REV="F", Tu, Tu - 0.9*(Wconc + IF(Input!$D$9 = "Self-Support", Wsoil, 0.5*Wsoil) + Wpiles)) / N) + Sw)</f>
        <v>0</v>
      </c>
      <c r="W67" s="396"/>
      <c r="X67" s="396">
        <f>IF(F67 = 0, 0, ((Cu + IF(REV="F", 1, 1.2)*(Wconc + Wsoil)) / N) + IF(S67 = 0, 0, ((M + (Cu * Ecc/12) + (Sc * IF(Input!$D$45="Block", T, D + E)) - (ΦMR_Pp)) / (S67/12))))</f>
        <v>0</v>
      </c>
      <c r="Y67" s="399" t="str">
        <f t="shared" si="32"/>
        <v>--</v>
      </c>
      <c r="Z67" s="399">
        <f>IF(AND(OR(Y67="A",Y67="--"),$Q67/12-IF(Input!$D$45="Pier and Pad",0.5*di,0)&gt;0),1,0)</f>
        <v>0</v>
      </c>
      <c r="AA67" s="399">
        <f t="shared" si="33"/>
        <v>0</v>
      </c>
      <c r="AB67" s="399">
        <f t="shared" si="15"/>
        <v>0</v>
      </c>
      <c r="AC67" s="399"/>
      <c r="AD67" s="399"/>
      <c r="AE67" s="399"/>
      <c r="AF67" s="399"/>
      <c r="AG67" s="399"/>
      <c r="AH67" s="140"/>
      <c r="AI67" s="140"/>
      <c r="AJ67" s="396">
        <f>IF(F67 = 0, 0, ((Cu + IF(REV="F", 1, 1.2)*(Wconc + Wsoil)) / N) + IF(S67 = 0, 0, ((M + (Cu * Ecc/12) + (Sc * IF(Input!$D$45="Block", T, D + E)) - (ΦMR_Pp)) / (S67/12))))</f>
        <v>0</v>
      </c>
      <c r="AK67" s="399" t="str">
        <f t="shared" si="34"/>
        <v>--</v>
      </c>
      <c r="AL67" s="399">
        <f>IF(AND(OR(AK67="A",AK67="--"),$Q67/12-IF(Input!$D$45="Pier and Pad",0.5*di+deff/12,0)&gt;0),1,0)</f>
        <v>0</v>
      </c>
      <c r="AM67" s="454">
        <f t="shared" si="28"/>
        <v>0</v>
      </c>
      <c r="AN67" s="140"/>
      <c r="AO67" s="140"/>
      <c r="AP67" s="140"/>
      <c r="AR67" s="451">
        <f t="shared" si="23"/>
        <v>310</v>
      </c>
      <c r="AS67" s="464"/>
      <c r="AT67" s="464"/>
      <c r="AU67" s="455" t="str">
        <f t="shared" si="17"/>
        <v/>
      </c>
      <c r="AV67" s="455" t="str">
        <f t="shared" si="18"/>
        <v/>
      </c>
      <c r="AW67" s="455" t="str">
        <f t="shared" si="35"/>
        <v/>
      </c>
      <c r="AX67" s="456" t="str">
        <f t="shared" si="19"/>
        <v/>
      </c>
      <c r="AZ67" s="451">
        <f t="shared" si="24"/>
        <v>310</v>
      </c>
      <c r="BA67" s="464"/>
      <c r="BB67" s="464"/>
      <c r="BC67" s="452" t="str">
        <f t="shared" si="20"/>
        <v/>
      </c>
      <c r="BD67" s="452" t="str">
        <f t="shared" si="21"/>
        <v/>
      </c>
      <c r="BE67" s="455" t="str">
        <f t="shared" si="36"/>
        <v/>
      </c>
      <c r="BF67" s="456" t="str">
        <f t="shared" si="22"/>
        <v/>
      </c>
      <c r="BH67" s="451">
        <f t="shared" si="25"/>
        <v>310</v>
      </c>
      <c r="BI67" s="464"/>
      <c r="BJ67" s="464"/>
    </row>
    <row r="68" spans="1:62" x14ac:dyDescent="0.25">
      <c r="A68" s="10"/>
      <c r="B68" s="10"/>
      <c r="C68" s="10"/>
      <c r="D68" s="10"/>
      <c r="E68" s="10"/>
      <c r="F68" s="13">
        <f>IF(AND(IF(Input!$D$35 = "Asymmetric", $D$10, $D$22) &gt;F67,F67&gt;0),F67+1,0)</f>
        <v>0</v>
      </c>
      <c r="G68" s="13">
        <f t="shared" si="29"/>
        <v>0</v>
      </c>
      <c r="H68" s="13">
        <f t="shared" si="26"/>
        <v>0</v>
      </c>
      <c r="I68" s="13">
        <f t="shared" si="30"/>
        <v>0</v>
      </c>
      <c r="J68" s="13">
        <f t="shared" si="31"/>
        <v>0</v>
      </c>
      <c r="K68" s="549">
        <v>0</v>
      </c>
      <c r="L68" s="549">
        <v>0</v>
      </c>
      <c r="M68" s="13">
        <f>IF(Input!$D$35 = "Asymmetric", K68, I68)</f>
        <v>0</v>
      </c>
      <c r="N68" s="13">
        <f>IF(Input!$D$35 = "Asymmetric", L68, J68)</f>
        <v>0</v>
      </c>
      <c r="O68" s="14">
        <f t="shared" si="10"/>
        <v>0</v>
      </c>
      <c r="P68" s="14">
        <f t="shared" si="11"/>
        <v>0</v>
      </c>
      <c r="Q68" s="14">
        <f t="shared" si="12"/>
        <v>0</v>
      </c>
      <c r="R68" s="14">
        <f t="shared" si="13"/>
        <v>0</v>
      </c>
      <c r="S68" s="14">
        <f t="shared" si="14"/>
        <v>0</v>
      </c>
      <c r="T68" s="467">
        <f>IF(F68 = 0, 0, ((Cu + IF(REV="F", 1, 1.2)*(Wconc + Wsoil)) / N) + IF(S68 = 0, 0, ((M + (Cu * Ecc/12) + (Sc * IF(Input!$D$45="Block", T, D + E)) - (ΦMR_Pp)) / (S68/12))))</f>
        <v>0</v>
      </c>
      <c r="U68" s="396">
        <f>IF(S68 = 0, 0, ((M + (Cu * Ecc/12) + (Sc * IF(Input!$D$45="Block", T, D + E)) - (ΦMR_Pp_up)) / (S68/12)) - ((IF(REV="F", Cu, 0.9*((Cu/1.2) + Wconc + IF(Input!$D$9 = "Self-Support", Wsoil, 0.5*Wsoil) + Wpiles))) / N) + Sw)</f>
        <v>0</v>
      </c>
      <c r="V68" s="396">
        <f>IF(S68 = 0, 0, (((Tu * Ecc/12) + (Su * IF(Input!$D$45="Block", T, D + E)) - (ΦMR_Pp_up)) / (S68/12)) + (IF(REV="F", Tu, Tu - 0.9*(Wconc + IF(Input!$D$9 = "Self-Support", Wsoil, 0.5*Wsoil) + Wpiles)) / N) + Sw)</f>
        <v>0</v>
      </c>
      <c r="W68" s="396"/>
      <c r="X68" s="396">
        <f>IF(F68 = 0, 0, ((Cu + IF(REV="F", 1, 1.2)*(Wconc + Wsoil)) / N) + IF(S68 = 0, 0, ((M + (Cu * Ecc/12) + (Sc * IF(Input!$D$45="Block", T, D + E)) - (ΦMR_Pp)) / (S68/12))))</f>
        <v>0</v>
      </c>
      <c r="Y68" s="399" t="str">
        <f t="shared" si="32"/>
        <v>--</v>
      </c>
      <c r="Z68" s="399">
        <f>IF(AND(OR(Y68="A",Y68="--"),$Q68/12-IF(Input!$D$45="Pier and Pad",0.5*di,0)&gt;0),1,0)</f>
        <v>0</v>
      </c>
      <c r="AA68" s="399">
        <f t="shared" si="33"/>
        <v>0</v>
      </c>
      <c r="AB68" s="399">
        <f t="shared" si="15"/>
        <v>0</v>
      </c>
      <c r="AC68" s="399"/>
      <c r="AD68" s="399"/>
      <c r="AE68" s="399"/>
      <c r="AF68" s="399"/>
      <c r="AG68" s="399"/>
      <c r="AH68" s="140"/>
      <c r="AI68" s="140"/>
      <c r="AJ68" s="396">
        <f>IF(F68 = 0, 0, ((Cu + IF(REV="F", 1, 1.2)*(Wconc + Wsoil)) / N) + IF(S68 = 0, 0, ((M + (Cu * Ecc/12) + (Sc * IF(Input!$D$45="Block", T, D + E)) - (ΦMR_Pp)) / (S68/12))))</f>
        <v>0</v>
      </c>
      <c r="AK68" s="399" t="str">
        <f t="shared" si="34"/>
        <v>--</v>
      </c>
      <c r="AL68" s="399">
        <f>IF(AND(OR(AK68="A",AK68="--"),$Q68/12-IF(Input!$D$45="Pier and Pad",0.5*di+deff/12,0)&gt;0),1,0)</f>
        <v>0</v>
      </c>
      <c r="AM68" s="454">
        <f t="shared" si="28"/>
        <v>0</v>
      </c>
      <c r="AN68" s="140"/>
      <c r="AO68" s="140"/>
      <c r="AP68" s="140"/>
      <c r="AR68" s="451">
        <f t="shared" si="23"/>
        <v>315</v>
      </c>
      <c r="AS68" s="464"/>
      <c r="AT68" s="464"/>
      <c r="AU68" s="455" t="str">
        <f t="shared" si="17"/>
        <v/>
      </c>
      <c r="AV68" s="455" t="str">
        <f t="shared" si="18"/>
        <v/>
      </c>
      <c r="AW68" s="455" t="str">
        <f t="shared" si="35"/>
        <v/>
      </c>
      <c r="AX68" s="456" t="str">
        <f t="shared" si="19"/>
        <v/>
      </c>
      <c r="AZ68" s="451">
        <f t="shared" si="24"/>
        <v>315</v>
      </c>
      <c r="BA68" s="464"/>
      <c r="BB68" s="464"/>
      <c r="BC68" s="452" t="str">
        <f t="shared" si="20"/>
        <v/>
      </c>
      <c r="BD68" s="452" t="str">
        <f t="shared" si="21"/>
        <v/>
      </c>
      <c r="BE68" s="455" t="str">
        <f t="shared" si="36"/>
        <v/>
      </c>
      <c r="BF68" s="456" t="str">
        <f t="shared" si="22"/>
        <v/>
      </c>
      <c r="BH68" s="451">
        <f t="shared" si="25"/>
        <v>315</v>
      </c>
      <c r="BI68" s="464"/>
      <c r="BJ68" s="464"/>
    </row>
    <row r="69" spans="1:62" x14ac:dyDescent="0.25">
      <c r="A69" s="10"/>
      <c r="B69" s="10"/>
      <c r="C69" s="10"/>
      <c r="D69" s="10"/>
      <c r="E69" s="10"/>
      <c r="F69" s="13">
        <f>IF(AND(IF(Input!$D$35 = "Asymmetric", $D$10, $D$22) &gt;F68,F68&gt;0),F68+1,0)</f>
        <v>0</v>
      </c>
      <c r="G69" s="13">
        <f t="shared" ref="G69:G100" si="37">IF(F69=0,0,IF(F69&lt;=$D$15,1,IF(F69&lt;=2*$D$15,2,IF(F69&lt;=3*$D$15,3,IF(F69&lt;=4*$D$15,4,IF(F69&lt;=5*$D$15,5,IF(F69&lt;=6*$D$15,6,IF(F69&lt;=7*$D$15,7,IF(F69&lt;=8*$D$15,8,IF(F69&lt;=9*$D$15,9,IF(F69&lt;=10*$D$15,10,0)))))))))))</f>
        <v>0</v>
      </c>
      <c r="H69" s="13">
        <f t="shared" si="26"/>
        <v>0</v>
      </c>
      <c r="I69" s="13">
        <f t="shared" ref="I69:I100" si="38">IF(F69=0,0,(H69-(($D$15+1)/2))*$D$17)</f>
        <v>0</v>
      </c>
      <c r="J69" s="13">
        <f t="shared" ref="J69:J105" si="39">IF(F69=0,0,-1*(G69-(($D$16+1)/2))*$D$18)</f>
        <v>0</v>
      </c>
      <c r="K69" s="549">
        <v>0</v>
      </c>
      <c r="L69" s="549">
        <v>0</v>
      </c>
      <c r="M69" s="13">
        <f>IF(Input!$D$35 = "Asymmetric", K69, I69)</f>
        <v>0</v>
      </c>
      <c r="N69" s="13">
        <f>IF(Input!$D$35 = "Asymmetric", L69, J69)</f>
        <v>0</v>
      </c>
      <c r="O69" s="14">
        <f t="shared" si="10"/>
        <v>0</v>
      </c>
      <c r="P69" s="14">
        <f t="shared" si="11"/>
        <v>0</v>
      </c>
      <c r="Q69" s="14">
        <f t="shared" si="12"/>
        <v>0</v>
      </c>
      <c r="R69" s="14">
        <f t="shared" si="13"/>
        <v>0</v>
      </c>
      <c r="S69" s="14">
        <f t="shared" si="14"/>
        <v>0</v>
      </c>
      <c r="T69" s="467">
        <f>IF(F69 = 0, 0, ((Cu + IF(REV="F", 1, 1.2)*(Wconc + Wsoil)) / N) + IF(S69 = 0, 0, ((M + (Cu * Ecc/12) + (Sc * IF(Input!$D$45="Block", T, D + E)) - (ΦMR_Pp)) / (S69/12))))</f>
        <v>0</v>
      </c>
      <c r="U69" s="396">
        <f>IF(S69 = 0, 0, ((M + (Cu * Ecc/12) + (Sc * IF(Input!$D$45="Block", T, D + E)) - (ΦMR_Pp_up)) / (S69/12)) - ((IF(REV="F", Cu, 0.9*((Cu/1.2) + Wconc + IF(Input!$D$9 = "Self-Support", Wsoil, 0.5*Wsoil) + Wpiles))) / N) + Sw)</f>
        <v>0</v>
      </c>
      <c r="V69" s="396">
        <f>IF(S69 = 0, 0, (((Tu * Ecc/12) + (Su * IF(Input!$D$45="Block", T, D + E)) - (ΦMR_Pp_up)) / (S69/12)) + (IF(REV="F", Tu, Tu - 0.9*(Wconc + IF(Input!$D$9 = "Self-Support", Wsoil, 0.5*Wsoil) + Wpiles)) / N) + Sw)</f>
        <v>0</v>
      </c>
      <c r="W69" s="396"/>
      <c r="X69" s="396">
        <f>IF(F69 = 0, 0, ((Cu + IF(REV="F", 1, 1.2)*(Wconc + Wsoil)) / N) + IF(S69 = 0, 0, ((M + (Cu * Ecc/12) + (Sc * IF(Input!$D$45="Block", T, D + E)) - (ΦMR_Pp)) / (S69/12))))</f>
        <v>0</v>
      </c>
      <c r="Y69" s="399" t="str">
        <f t="shared" ref="Y69:Y105" si="40">IF($N69&gt;TAN(RADIANS(θ))*$M69,"B",IF($N69&lt;TAN(RADIANS(θ))*$M69,"A","--"))</f>
        <v>--</v>
      </c>
      <c r="Z69" s="399">
        <f>IF(AND(OR(Y69="A",Y69="--"),$Q69/12-IF(Input!$D$45="Pier and Pad",0.5*di,0)&gt;0),1,0)</f>
        <v>0</v>
      </c>
      <c r="AA69" s="399">
        <f t="shared" ref="AA69:AA100" si="41">IF(Z69=0,0,ABS(Q69/12-0.5*di))</f>
        <v>0</v>
      </c>
      <c r="AB69" s="399">
        <f t="shared" si="15"/>
        <v>0</v>
      </c>
      <c r="AC69" s="399"/>
      <c r="AD69" s="399"/>
      <c r="AE69" s="399"/>
      <c r="AF69" s="399"/>
      <c r="AG69" s="399"/>
      <c r="AH69" s="140"/>
      <c r="AI69" s="140"/>
      <c r="AJ69" s="396">
        <f>IF(F69 = 0, 0, ((Cu + IF(REV="F", 1, 1.2)*(Wconc + Wsoil)) / N) + IF(S69 = 0, 0, ((M + (Cu * Ecc/12) + (Sc * IF(Input!$D$45="Block", T, D + E)) - (ΦMR_Pp)) / (S69/12))))</f>
        <v>0</v>
      </c>
      <c r="AK69" s="399" t="str">
        <f t="shared" ref="AK69:AK104" si="42">IF($N69&gt;TAN(RADIANS(θ))*$M69,"B",IF($N69&lt;TAN(RADIANS(θ))*$M69,"A","--"))</f>
        <v>--</v>
      </c>
      <c r="AL69" s="399">
        <f>IF(AND(OR(AK69="A",AK69="--"),$Q69/12-IF(Input!$D$45="Pier and Pad",0.5*di+deff/12,0)&gt;0),1,0)</f>
        <v>0</v>
      </c>
      <c r="AM69" s="454">
        <f t="shared" si="28"/>
        <v>0</v>
      </c>
      <c r="AN69" s="140"/>
      <c r="AO69" s="140"/>
      <c r="AP69" s="140"/>
      <c r="AR69" s="451">
        <f t="shared" si="23"/>
        <v>320</v>
      </c>
      <c r="AS69" s="464"/>
      <c r="AT69" s="464"/>
      <c r="AU69" s="455" t="str">
        <f t="shared" si="17"/>
        <v/>
      </c>
      <c r="AV69" s="455" t="str">
        <f t="shared" si="18"/>
        <v/>
      </c>
      <c r="AW69" s="455" t="str">
        <f t="shared" ref="AW69:AW77" si="43" xml:space="preserve"> IFERROR(ABS(AU69/Wx*φMn_x*COS(RADIANS(AR69))) + ABS(AV69/Wy*φMn_y*SIN(RADIANS(AR69))),"")</f>
        <v/>
      </c>
      <c r="AX69" s="456" t="str">
        <f t="shared" si="19"/>
        <v/>
      </c>
      <c r="AZ69" s="451">
        <f t="shared" si="24"/>
        <v>320</v>
      </c>
      <c r="BA69" s="464"/>
      <c r="BB69" s="464"/>
      <c r="BC69" s="452" t="str">
        <f t="shared" si="20"/>
        <v/>
      </c>
      <c r="BD69" s="452" t="str">
        <f t="shared" si="21"/>
        <v/>
      </c>
      <c r="BE69" s="455" t="str">
        <f t="shared" ref="BE69:BE77" si="44">IFERROR(ɸcs * 2 * 1 * SQRT(Fc*1000)/1000 * ((ABS(BC69*COS(RADIANS(AZ69))) + ABS(BD69*SIN(RADIANS(AZ69))))* 12) * deff,"")</f>
        <v/>
      </c>
      <c r="BF69" s="456" t="str">
        <f t="shared" si="22"/>
        <v/>
      </c>
      <c r="BH69" s="451">
        <f t="shared" si="25"/>
        <v>320</v>
      </c>
      <c r="BI69" s="464"/>
      <c r="BJ69" s="464"/>
    </row>
    <row r="70" spans="1:62" x14ac:dyDescent="0.25">
      <c r="A70" s="10"/>
      <c r="B70" s="10"/>
      <c r="C70" s="10"/>
      <c r="D70" s="10"/>
      <c r="E70" s="10"/>
      <c r="F70" s="13">
        <f>IF(AND(IF(Input!$D$35 = "Asymmetric", $D$10, $D$22) &gt;F69,F69&gt;0),F69+1,0)</f>
        <v>0</v>
      </c>
      <c r="G70" s="13">
        <f t="shared" si="37"/>
        <v>0</v>
      </c>
      <c r="H70" s="13">
        <f t="shared" si="26"/>
        <v>0</v>
      </c>
      <c r="I70" s="13">
        <f t="shared" si="38"/>
        <v>0</v>
      </c>
      <c r="J70" s="13">
        <f t="shared" si="39"/>
        <v>0</v>
      </c>
      <c r="K70" s="549">
        <v>0</v>
      </c>
      <c r="L70" s="549">
        <v>0</v>
      </c>
      <c r="M70" s="13">
        <f>IF(Input!$D$35 = "Asymmetric", K70, I70)</f>
        <v>0</v>
      </c>
      <c r="N70" s="13">
        <f>IF(Input!$D$35 = "Asymmetric", L70, J70)</f>
        <v>0</v>
      </c>
      <c r="O70" s="14">
        <f t="shared" ref="O70:O104" si="45">SQRT(N70^2+M70^2)</f>
        <v>0</v>
      </c>
      <c r="P70" s="14">
        <f t="shared" ref="P70:P104" si="46">IF(F70=0,0,IF(M70=0,0.5*PI(),ATAN(N70/M70)))</f>
        <v>0</v>
      </c>
      <c r="Q70" s="14">
        <f t="shared" ref="Q70:Q104" si="47">ABS(O70*SIN(($D$19*PI()/180)-P70))</f>
        <v>0</v>
      </c>
      <c r="R70" s="14">
        <f t="shared" ref="R70:R104" si="48">Q70^2</f>
        <v>0</v>
      </c>
      <c r="S70" s="14">
        <f t="shared" ref="S70:S104" si="49">IF(Q70 = 0, 0, $D$23/Q70)</f>
        <v>0</v>
      </c>
      <c r="T70" s="467">
        <f>IF(F70 = 0, 0, ((Cu + IF(REV="F", 1, 1.2)*(Wconc + Wsoil)) / N) + IF(S70 = 0, 0, ((M + (Cu * Ecc/12) + (Sc * IF(Input!$D$45="Block", T, D + E)) - (ΦMR_Pp)) / (S70/12))))</f>
        <v>0</v>
      </c>
      <c r="U70" s="396">
        <f>IF(S70 = 0, 0, ((M + (Cu * Ecc/12) + (Sc * IF(Input!$D$45="Block", T, D + E)) - (ΦMR_Pp_up)) / (S70/12)) - ((IF(REV="F", Cu, 0.9*((Cu/1.2) + Wconc + IF(Input!$D$9 = "Self-Support", Wsoil, 0.5*Wsoil) + Wpiles))) / N) + Sw)</f>
        <v>0</v>
      </c>
      <c r="V70" s="396">
        <f>IF(S70 = 0, 0, (((Tu * Ecc/12) + (Su * IF(Input!$D$45="Block", T, D + E)) - (ΦMR_Pp_up)) / (S70/12)) + (IF(REV="F", Tu, Tu - 0.9*(Wconc + IF(Input!$D$9 = "Self-Support", Wsoil, 0.5*Wsoil) + Wpiles)) / N) + Sw)</f>
        <v>0</v>
      </c>
      <c r="W70" s="396"/>
      <c r="X70" s="396">
        <f>IF(F70 = 0, 0, ((Cu + IF(REV="F", 1, 1.2)*(Wconc + Wsoil)) / N) + IF(S70 = 0, 0, ((M + (Cu * Ecc/12) + (Sc * IF(Input!$D$45="Block", T, D + E)) - (ΦMR_Pp)) / (S70/12))))</f>
        <v>0</v>
      </c>
      <c r="Y70" s="399" t="str">
        <f t="shared" si="40"/>
        <v>--</v>
      </c>
      <c r="Z70" s="399">
        <f>IF(AND(OR(Y70="A",Y70="--"),$Q70/12-IF(Input!$D$45="Pier and Pad",0.5*di,0)&gt;0),1,0)</f>
        <v>0</v>
      </c>
      <c r="AA70" s="399">
        <f t="shared" si="41"/>
        <v>0</v>
      </c>
      <c r="AB70" s="399">
        <f t="shared" ref="AB70:AB105" si="50">T70*AA70</f>
        <v>0</v>
      </c>
      <c r="AC70" s="399"/>
      <c r="AD70" s="399"/>
      <c r="AE70" s="399"/>
      <c r="AF70" s="399"/>
      <c r="AG70" s="399"/>
      <c r="AH70" s="140"/>
      <c r="AI70" s="140"/>
      <c r="AJ70" s="396">
        <f>IF(F70 = 0, 0, ((Cu + IF(REV="F", 1, 1.2)*(Wconc + Wsoil)) / N) + IF(S70 = 0, 0, ((M + (Cu * Ecc/12) + (Sc * IF(Input!$D$45="Block", T, D + E)) - (ΦMR_Pp)) / (S70/12))))</f>
        <v>0</v>
      </c>
      <c r="AK70" s="399" t="str">
        <f t="shared" si="42"/>
        <v>--</v>
      </c>
      <c r="AL70" s="399">
        <f>IF(AND(OR(AK70="A",AK70="--"),$Q70/12-IF(Input!$D$45="Pier and Pad",0.5*di+deff/12,0)&gt;0),1,0)</f>
        <v>0</v>
      </c>
      <c r="AM70" s="454">
        <f t="shared" si="28"/>
        <v>0</v>
      </c>
      <c r="AN70" s="140"/>
      <c r="AO70" s="140"/>
      <c r="AP70" s="140"/>
      <c r="AR70" s="451">
        <f t="shared" si="23"/>
        <v>325</v>
      </c>
      <c r="AS70" s="464"/>
      <c r="AT70" s="464"/>
      <c r="AU70" s="455" t="str">
        <f t="shared" ref="AU70:AU77" si="51">IF($AT70="","",ABS($AT70*COS(RADIANS($AR70))))</f>
        <v/>
      </c>
      <c r="AV70" s="455" t="str">
        <f t="shared" ref="AV70:AV77" si="52">IF($AT70="","",ABS($AT70*SIN(RADIANS($AR70))))</f>
        <v/>
      </c>
      <c r="AW70" s="455" t="str">
        <f t="shared" si="43"/>
        <v/>
      </c>
      <c r="AX70" s="456" t="str">
        <f t="shared" ref="AX70:AX77" si="53">IF(AS70="","",AS70/AW70)</f>
        <v/>
      </c>
      <c r="AZ70" s="451">
        <f t="shared" si="24"/>
        <v>325</v>
      </c>
      <c r="BA70" s="464"/>
      <c r="BB70" s="464"/>
      <c r="BC70" s="452" t="str">
        <f t="shared" ref="BC70:BC77" si="54">IF($BB70="","",ABS($BB70*COS(RADIANS($AZ70))))</f>
        <v/>
      </c>
      <c r="BD70" s="452" t="str">
        <f t="shared" ref="BD70:BD77" si="55">IF($BB70="","",ABS($BB70*SIN(RADIANS($AZ70))))</f>
        <v/>
      </c>
      <c r="BE70" s="455" t="str">
        <f t="shared" si="44"/>
        <v/>
      </c>
      <c r="BF70" s="456" t="str">
        <f t="shared" ref="BF70:BF77" si="56">IF(BA70="","",BA70/BE70)</f>
        <v/>
      </c>
      <c r="BH70" s="451">
        <f t="shared" si="25"/>
        <v>325</v>
      </c>
      <c r="BI70" s="464"/>
      <c r="BJ70" s="464"/>
    </row>
    <row r="71" spans="1:62" x14ac:dyDescent="0.25">
      <c r="A71" s="10"/>
      <c r="B71" s="10"/>
      <c r="C71" s="10"/>
      <c r="D71" s="10"/>
      <c r="E71" s="10"/>
      <c r="F71" s="13">
        <f>IF(AND(IF(Input!$D$35 = "Asymmetric", $D$10, $D$22) &gt;F70,F70&gt;0),F70+1,0)</f>
        <v>0</v>
      </c>
      <c r="G71" s="13">
        <f t="shared" si="37"/>
        <v>0</v>
      </c>
      <c r="H71" s="13">
        <f t="shared" si="26"/>
        <v>0</v>
      </c>
      <c r="I71" s="13">
        <f t="shared" si="38"/>
        <v>0</v>
      </c>
      <c r="J71" s="13">
        <f t="shared" si="39"/>
        <v>0</v>
      </c>
      <c r="K71" s="549">
        <v>0</v>
      </c>
      <c r="L71" s="549">
        <v>0</v>
      </c>
      <c r="M71" s="13">
        <f>IF(Input!$D$35 = "Asymmetric", K71, I71)</f>
        <v>0</v>
      </c>
      <c r="N71" s="13">
        <f>IF(Input!$D$35 = "Asymmetric", L71, J71)</f>
        <v>0</v>
      </c>
      <c r="O71" s="14">
        <f t="shared" si="45"/>
        <v>0</v>
      </c>
      <c r="P71" s="14">
        <f t="shared" si="46"/>
        <v>0</v>
      </c>
      <c r="Q71" s="14">
        <f t="shared" si="47"/>
        <v>0</v>
      </c>
      <c r="R71" s="14">
        <f t="shared" si="48"/>
        <v>0</v>
      </c>
      <c r="S71" s="14">
        <f t="shared" si="49"/>
        <v>0</v>
      </c>
      <c r="T71" s="467">
        <f>IF(F71 = 0, 0, ((Cu + IF(REV="F", 1, 1.2)*(Wconc + Wsoil)) / N) + IF(S71 = 0, 0, ((M + (Cu * Ecc/12) + (Sc * IF(Input!$D$45="Block", T, D + E)) - (ΦMR_Pp)) / (S71/12))))</f>
        <v>0</v>
      </c>
      <c r="U71" s="396">
        <f>IF(S71 = 0, 0, ((M + (Cu * Ecc/12) + (Sc * IF(Input!$D$45="Block", T, D + E)) - (ΦMR_Pp_up)) / (S71/12)) - ((IF(REV="F", Cu, 0.9*((Cu/1.2) + Wconc + IF(Input!$D$9 = "Self-Support", Wsoil, 0.5*Wsoil) + Wpiles))) / N) + Sw)</f>
        <v>0</v>
      </c>
      <c r="V71" s="396">
        <f>IF(S71 = 0, 0, (((Tu * Ecc/12) + (Su * IF(Input!$D$45="Block", T, D + E)) - (ΦMR_Pp_up)) / (S71/12)) + (IF(REV="F", Tu, Tu - 0.9*(Wconc + IF(Input!$D$9 = "Self-Support", Wsoil, 0.5*Wsoil) + Wpiles)) / N) + Sw)</f>
        <v>0</v>
      </c>
      <c r="W71" s="396"/>
      <c r="X71" s="396">
        <f>IF(F71 = 0, 0, ((Cu + IF(REV="F", 1, 1.2)*(Wconc + Wsoil)) / N) + IF(S71 = 0, 0, ((M + (Cu * Ecc/12) + (Sc * IF(Input!$D$45="Block", T, D + E)) - (ΦMR_Pp)) / (S71/12))))</f>
        <v>0</v>
      </c>
      <c r="Y71" s="399" t="str">
        <f t="shared" si="40"/>
        <v>--</v>
      </c>
      <c r="Z71" s="399">
        <f>IF(AND(OR(Y71="A",Y71="--"),$Q71/12-IF(Input!$D$45="Pier and Pad",0.5*di,0)&gt;0),1,0)</f>
        <v>0</v>
      </c>
      <c r="AA71" s="399">
        <f t="shared" si="41"/>
        <v>0</v>
      </c>
      <c r="AB71" s="399">
        <f t="shared" si="50"/>
        <v>0</v>
      </c>
      <c r="AC71" s="399"/>
      <c r="AD71" s="399"/>
      <c r="AE71" s="399"/>
      <c r="AF71" s="399"/>
      <c r="AG71" s="399"/>
      <c r="AH71" s="140"/>
      <c r="AI71" s="140"/>
      <c r="AJ71" s="396">
        <f>IF(F71 = 0, 0, ((Cu + IF(REV="F", 1, 1.2)*(Wconc + Wsoil)) / N) + IF(S71 = 0, 0, ((M + (Cu * Ecc/12) + (Sc * IF(Input!$D$45="Block", T, D + E)) - (ΦMR_Pp)) / (S71/12))))</f>
        <v>0</v>
      </c>
      <c r="AK71" s="399" t="str">
        <f t="shared" si="42"/>
        <v>--</v>
      </c>
      <c r="AL71" s="399">
        <f>IF(AND(OR(AK71="A",AK71="--"),$Q71/12-IF(Input!$D$45="Pier and Pad",0.5*di+deff/12,0)&gt;0),1,0)</f>
        <v>0</v>
      </c>
      <c r="AM71" s="454">
        <f t="shared" si="28"/>
        <v>0</v>
      </c>
      <c r="AN71" s="140"/>
      <c r="AO71" s="140"/>
      <c r="AP71" s="140"/>
      <c r="AR71" s="451">
        <f t="shared" ref="AR71" si="57">AR70+5</f>
        <v>330</v>
      </c>
      <c r="AS71" s="464"/>
      <c r="AT71" s="464"/>
      <c r="AU71" s="455" t="str">
        <f t="shared" si="51"/>
        <v/>
      </c>
      <c r="AV71" s="455" t="str">
        <f t="shared" si="52"/>
        <v/>
      </c>
      <c r="AW71" s="455" t="str">
        <f t="shared" si="43"/>
        <v/>
      </c>
      <c r="AX71" s="456" t="str">
        <f t="shared" si="53"/>
        <v/>
      </c>
      <c r="AZ71" s="451">
        <f t="shared" ref="AZ71" si="58">AZ70+5</f>
        <v>330</v>
      </c>
      <c r="BA71" s="464"/>
      <c r="BB71" s="464"/>
      <c r="BC71" s="452" t="str">
        <f t="shared" si="54"/>
        <v/>
      </c>
      <c r="BD71" s="452" t="str">
        <f t="shared" si="55"/>
        <v/>
      </c>
      <c r="BE71" s="455" t="str">
        <f t="shared" si="44"/>
        <v/>
      </c>
      <c r="BF71" s="456" t="str">
        <f t="shared" si="56"/>
        <v/>
      </c>
      <c r="BH71" s="451">
        <f t="shared" ref="BH71" si="59">BH70+5</f>
        <v>330</v>
      </c>
      <c r="BI71" s="464"/>
      <c r="BJ71" s="464"/>
    </row>
    <row r="72" spans="1:62" x14ac:dyDescent="0.25">
      <c r="A72" s="10"/>
      <c r="B72" s="10"/>
      <c r="C72" s="10"/>
      <c r="D72" s="10"/>
      <c r="E72" s="10"/>
      <c r="F72" s="13">
        <f>IF(AND(IF(Input!$D$35 = "Asymmetric", $D$10, $D$22) &gt;F71,F71&gt;0),F71+1,0)</f>
        <v>0</v>
      </c>
      <c r="G72" s="13">
        <f t="shared" si="37"/>
        <v>0</v>
      </c>
      <c r="H72" s="13">
        <f t="shared" si="26"/>
        <v>0</v>
      </c>
      <c r="I72" s="13">
        <f t="shared" si="38"/>
        <v>0</v>
      </c>
      <c r="J72" s="13">
        <f t="shared" si="39"/>
        <v>0</v>
      </c>
      <c r="K72" s="549">
        <v>0</v>
      </c>
      <c r="L72" s="549">
        <v>0</v>
      </c>
      <c r="M72" s="13">
        <f>IF(Input!$D$35 = "Asymmetric", K72, I72)</f>
        <v>0</v>
      </c>
      <c r="N72" s="13">
        <f>IF(Input!$D$35 = "Asymmetric", L72, J72)</f>
        <v>0</v>
      </c>
      <c r="O72" s="14">
        <f t="shared" si="45"/>
        <v>0</v>
      </c>
      <c r="P72" s="14">
        <f t="shared" si="46"/>
        <v>0</v>
      </c>
      <c r="Q72" s="14">
        <f t="shared" si="47"/>
        <v>0</v>
      </c>
      <c r="R72" s="14">
        <f t="shared" si="48"/>
        <v>0</v>
      </c>
      <c r="S72" s="14">
        <f t="shared" si="49"/>
        <v>0</v>
      </c>
      <c r="T72" s="467">
        <f>IF(F72 = 0, 0, ((Cu + IF(REV="F", 1, 1.2)*(Wconc + Wsoil)) / N) + IF(S72 = 0, 0, ((M + (Cu * Ecc/12) + (Sc * IF(Input!$D$45="Block", T, D + E)) - (ΦMR_Pp)) / (S72/12))))</f>
        <v>0</v>
      </c>
      <c r="U72" s="396">
        <f>IF(S72 = 0, 0, ((M + (Cu * Ecc/12) + (Sc * IF(Input!$D$45="Block", T, D + E)) - (ΦMR_Pp_up)) / (S72/12)) - ((IF(REV="F", Cu, 0.9*((Cu/1.2) + Wconc + IF(Input!$D$9 = "Self-Support", Wsoil, 0.5*Wsoil) + Wpiles))) / N) + Sw)</f>
        <v>0</v>
      </c>
      <c r="V72" s="396">
        <f>IF(S72 = 0, 0, (((Tu * Ecc/12) + (Su * IF(Input!$D$45="Block", T, D + E)) - (ΦMR_Pp_up)) / (S72/12)) + (IF(REV="F", Tu, Tu - 0.9*(Wconc + IF(Input!$D$9 = "Self-Support", Wsoil, 0.5*Wsoil) + Wpiles)) / N) + Sw)</f>
        <v>0</v>
      </c>
      <c r="W72" s="396"/>
      <c r="X72" s="396">
        <f>IF(F72 = 0, 0, ((Cu + IF(REV="F", 1, 1.2)*(Wconc + Wsoil)) / N) + IF(S72 = 0, 0, ((M + (Cu * Ecc/12) + (Sc * IF(Input!$D$45="Block", T, D + E)) - (ΦMR_Pp)) / (S72/12))))</f>
        <v>0</v>
      </c>
      <c r="Y72" s="399" t="str">
        <f t="shared" si="40"/>
        <v>--</v>
      </c>
      <c r="Z72" s="399">
        <f>IF(AND(OR(Y72="A",Y72="--"),$Q72/12-IF(Input!$D$45="Pier and Pad",0.5*di,0)&gt;0),1,0)</f>
        <v>0</v>
      </c>
      <c r="AA72" s="399">
        <f t="shared" si="41"/>
        <v>0</v>
      </c>
      <c r="AB72" s="399">
        <f t="shared" si="50"/>
        <v>0</v>
      </c>
      <c r="AC72" s="399"/>
      <c r="AD72" s="399"/>
      <c r="AE72" s="399"/>
      <c r="AF72" s="399"/>
      <c r="AG72" s="399"/>
      <c r="AH72" s="140"/>
      <c r="AI72" s="140"/>
      <c r="AJ72" s="396">
        <f>IF(F72 = 0, 0, ((Cu + IF(REV="F", 1, 1.2)*(Wconc + Wsoil)) / N) + IF(S72 = 0, 0, ((M + (Cu * Ecc/12) + (Sc * IF(Input!$D$45="Block", T, D + E)) - (ΦMR_Pp)) / (S72/12))))</f>
        <v>0</v>
      </c>
      <c r="AK72" s="399" t="str">
        <f t="shared" si="42"/>
        <v>--</v>
      </c>
      <c r="AL72" s="399">
        <f>IF(AND(OR(AK72="A",AK72="--"),$Q72/12-IF(Input!$D$45="Pier and Pad",0.5*di+deff/12,0)&gt;0),1,0)</f>
        <v>0</v>
      </c>
      <c r="AM72" s="454">
        <f t="shared" si="28"/>
        <v>0</v>
      </c>
      <c r="AN72" s="140"/>
      <c r="AO72" s="140"/>
      <c r="AP72" s="140"/>
      <c r="AR72" s="451">
        <f>AR71+5</f>
        <v>335</v>
      </c>
      <c r="AS72" s="464"/>
      <c r="AT72" s="464"/>
      <c r="AU72" s="455" t="str">
        <f t="shared" si="51"/>
        <v/>
      </c>
      <c r="AV72" s="455" t="str">
        <f t="shared" si="52"/>
        <v/>
      </c>
      <c r="AW72" s="455" t="str">
        <f t="shared" si="43"/>
        <v/>
      </c>
      <c r="AX72" s="456" t="str">
        <f t="shared" si="53"/>
        <v/>
      </c>
      <c r="AZ72" s="451">
        <f>AZ71+5</f>
        <v>335</v>
      </c>
      <c r="BA72" s="464"/>
      <c r="BB72" s="464"/>
      <c r="BC72" s="452" t="str">
        <f t="shared" si="54"/>
        <v/>
      </c>
      <c r="BD72" s="452" t="str">
        <f t="shared" si="55"/>
        <v/>
      </c>
      <c r="BE72" s="455" t="str">
        <f t="shared" si="44"/>
        <v/>
      </c>
      <c r="BF72" s="456" t="str">
        <f t="shared" si="56"/>
        <v/>
      </c>
      <c r="BH72" s="451">
        <f>BH71+5</f>
        <v>335</v>
      </c>
      <c r="BI72" s="464"/>
      <c r="BJ72" s="464"/>
    </row>
    <row r="73" spans="1:62" x14ac:dyDescent="0.25">
      <c r="A73" s="10"/>
      <c r="B73" s="10"/>
      <c r="C73" s="10"/>
      <c r="D73" s="10"/>
      <c r="E73" s="10"/>
      <c r="F73" s="13">
        <f>IF(AND(IF(Input!$D$35 = "Asymmetric", $D$10, $D$22) &gt;F72,F72&gt;0),F72+1,0)</f>
        <v>0</v>
      </c>
      <c r="G73" s="13">
        <f t="shared" si="37"/>
        <v>0</v>
      </c>
      <c r="H73" s="13">
        <f t="shared" si="26"/>
        <v>0</v>
      </c>
      <c r="I73" s="13">
        <f t="shared" si="38"/>
        <v>0</v>
      </c>
      <c r="J73" s="13">
        <f t="shared" si="39"/>
        <v>0</v>
      </c>
      <c r="K73" s="549">
        <v>0</v>
      </c>
      <c r="L73" s="549">
        <v>0</v>
      </c>
      <c r="M73" s="13">
        <f>IF(Input!$D$35 = "Asymmetric", K73, I73)</f>
        <v>0</v>
      </c>
      <c r="N73" s="13">
        <f>IF(Input!$D$35 = "Asymmetric", L73, J73)</f>
        <v>0</v>
      </c>
      <c r="O73" s="14">
        <f t="shared" si="45"/>
        <v>0</v>
      </c>
      <c r="P73" s="14">
        <f t="shared" si="46"/>
        <v>0</v>
      </c>
      <c r="Q73" s="14">
        <f t="shared" si="47"/>
        <v>0</v>
      </c>
      <c r="R73" s="14">
        <f t="shared" si="48"/>
        <v>0</v>
      </c>
      <c r="S73" s="14">
        <f t="shared" si="49"/>
        <v>0</v>
      </c>
      <c r="T73" s="467">
        <f>IF(F73 = 0, 0, ((Cu + IF(REV="F", 1, 1.2)*(Wconc + Wsoil)) / N) + IF(S73 = 0, 0, ((M + (Cu * Ecc/12) + (Sc * IF(Input!$D$45="Block", T, D + E)) - (ΦMR_Pp)) / (S73/12))))</f>
        <v>0</v>
      </c>
      <c r="U73" s="396">
        <f>IF(S73 = 0, 0, ((M + (Cu * Ecc/12) + (Sc * IF(Input!$D$45="Block", T, D + E)) - (ΦMR_Pp_up)) / (S73/12)) - ((IF(REV="F", Cu, 0.9*((Cu/1.2) + Wconc + IF(Input!$D$9 = "Self-Support", Wsoil, 0.5*Wsoil) + Wpiles))) / N) + Sw)</f>
        <v>0</v>
      </c>
      <c r="V73" s="396">
        <f>IF(S73 = 0, 0, (((Tu * Ecc/12) + (Su * IF(Input!$D$45="Block", T, D + E)) - (ΦMR_Pp_up)) / (S73/12)) + (IF(REV="F", Tu, Tu - 0.9*(Wconc + IF(Input!$D$9 = "Self-Support", Wsoil, 0.5*Wsoil) + Wpiles)) / N) + Sw)</f>
        <v>0</v>
      </c>
      <c r="W73" s="396"/>
      <c r="X73" s="396">
        <f>IF(F73 = 0, 0, ((Cu + IF(REV="F", 1, 1.2)*(Wconc + Wsoil)) / N) + IF(S73 = 0, 0, ((M + (Cu * Ecc/12) + (Sc * IF(Input!$D$45="Block", T, D + E)) - (ΦMR_Pp)) / (S73/12))))</f>
        <v>0</v>
      </c>
      <c r="Y73" s="399" t="str">
        <f t="shared" si="40"/>
        <v>--</v>
      </c>
      <c r="Z73" s="399">
        <f>IF(AND(OR(Y73="A",Y73="--"),$Q73/12-IF(Input!$D$45="Pier and Pad",0.5*di,0)&gt;0),1,0)</f>
        <v>0</v>
      </c>
      <c r="AA73" s="399">
        <f t="shared" si="41"/>
        <v>0</v>
      </c>
      <c r="AB73" s="399">
        <f t="shared" si="50"/>
        <v>0</v>
      </c>
      <c r="AC73" s="399"/>
      <c r="AD73" s="399"/>
      <c r="AE73" s="399"/>
      <c r="AF73" s="399"/>
      <c r="AG73" s="399"/>
      <c r="AH73" s="140"/>
      <c r="AI73" s="140"/>
      <c r="AJ73" s="396">
        <f>IF(F73 = 0, 0, ((Cu + IF(REV="F", 1, 1.2)*(Wconc + Wsoil)) / N) + IF(S73 = 0, 0, ((M + (Cu * Ecc/12) + (Sc * IF(Input!$D$45="Block", T, D + E)) - (ΦMR_Pp)) / (S73/12))))</f>
        <v>0</v>
      </c>
      <c r="AK73" s="399" t="str">
        <f t="shared" si="42"/>
        <v>--</v>
      </c>
      <c r="AL73" s="399">
        <f>IF(AND(OR(AK73="A",AK73="--"),$Q73/12-IF(Input!$D$45="Pier and Pad",0.5*di+deff/12,0)&gt;0),1,0)</f>
        <v>0</v>
      </c>
      <c r="AM73" s="454">
        <f t="shared" si="28"/>
        <v>0</v>
      </c>
      <c r="AN73" s="140"/>
      <c r="AO73" s="140"/>
      <c r="AP73" s="140"/>
      <c r="AR73" s="451">
        <f t="shared" ref="AR73:AR74" si="60">AR72+5</f>
        <v>340</v>
      </c>
      <c r="AS73" s="464"/>
      <c r="AT73" s="464"/>
      <c r="AU73" s="455" t="str">
        <f t="shared" si="51"/>
        <v/>
      </c>
      <c r="AV73" s="455" t="str">
        <f t="shared" si="52"/>
        <v/>
      </c>
      <c r="AW73" s="455" t="str">
        <f t="shared" si="43"/>
        <v/>
      </c>
      <c r="AX73" s="456" t="str">
        <f t="shared" si="53"/>
        <v/>
      </c>
      <c r="AZ73" s="451">
        <f t="shared" ref="AZ73:AZ74" si="61">AZ72+5</f>
        <v>340</v>
      </c>
      <c r="BA73" s="464"/>
      <c r="BB73" s="464"/>
      <c r="BC73" s="452" t="str">
        <f t="shared" si="54"/>
        <v/>
      </c>
      <c r="BD73" s="452" t="str">
        <f t="shared" si="55"/>
        <v/>
      </c>
      <c r="BE73" s="455" t="str">
        <f t="shared" si="44"/>
        <v/>
      </c>
      <c r="BF73" s="456" t="str">
        <f t="shared" si="56"/>
        <v/>
      </c>
      <c r="BH73" s="451">
        <f t="shared" ref="BH73:BH74" si="62">BH72+5</f>
        <v>340</v>
      </c>
      <c r="BI73" s="464"/>
      <c r="BJ73" s="464"/>
    </row>
    <row r="74" spans="1:62" x14ac:dyDescent="0.25">
      <c r="A74" s="10"/>
      <c r="B74" s="10"/>
      <c r="C74" s="10"/>
      <c r="D74" s="10"/>
      <c r="E74" s="10"/>
      <c r="F74" s="13">
        <f>IF(AND(IF(Input!$D$35 = "Asymmetric", $D$10, $D$22) &gt;F73,F73&gt;0),F73+1,0)</f>
        <v>0</v>
      </c>
      <c r="G74" s="13">
        <f t="shared" si="37"/>
        <v>0</v>
      </c>
      <c r="H74" s="13">
        <f t="shared" si="26"/>
        <v>0</v>
      </c>
      <c r="I74" s="13">
        <f t="shared" si="38"/>
        <v>0</v>
      </c>
      <c r="J74" s="13">
        <f t="shared" si="39"/>
        <v>0</v>
      </c>
      <c r="K74" s="549">
        <v>0</v>
      </c>
      <c r="L74" s="549">
        <v>0</v>
      </c>
      <c r="M74" s="13">
        <f>IF(Input!$D$35 = "Asymmetric", K74, I74)</f>
        <v>0</v>
      </c>
      <c r="N74" s="13">
        <f>IF(Input!$D$35 = "Asymmetric", L74, J74)</f>
        <v>0</v>
      </c>
      <c r="O74" s="14">
        <f t="shared" si="45"/>
        <v>0</v>
      </c>
      <c r="P74" s="14">
        <f t="shared" si="46"/>
        <v>0</v>
      </c>
      <c r="Q74" s="14">
        <f t="shared" si="47"/>
        <v>0</v>
      </c>
      <c r="R74" s="14">
        <f t="shared" si="48"/>
        <v>0</v>
      </c>
      <c r="S74" s="14">
        <f t="shared" si="49"/>
        <v>0</v>
      </c>
      <c r="T74" s="467">
        <f>IF(F74 = 0, 0, ((Cu + IF(REV="F", 1, 1.2)*(Wconc + Wsoil)) / N) + IF(S74 = 0, 0, ((M + (Cu * Ecc/12) + (Sc * IF(Input!$D$45="Block", T, D + E)) - (ΦMR_Pp)) / (S74/12))))</f>
        <v>0</v>
      </c>
      <c r="U74" s="396">
        <f>IF(S74 = 0, 0, ((M + (Cu * Ecc/12) + (Sc * IF(Input!$D$45="Block", T, D + E)) - (ΦMR_Pp_up)) / (S74/12)) - ((IF(REV="F", Cu, 0.9*((Cu/1.2) + Wconc + IF(Input!$D$9 = "Self-Support", Wsoil, 0.5*Wsoil) + Wpiles))) / N) + Sw)</f>
        <v>0</v>
      </c>
      <c r="V74" s="396">
        <f>IF(S74 = 0, 0, (((Tu * Ecc/12) + (Su * IF(Input!$D$45="Block", T, D + E)) - (ΦMR_Pp_up)) / (S74/12)) + (IF(REV="F", Tu, Tu - 0.9*(Wconc + IF(Input!$D$9 = "Self-Support", Wsoil, 0.5*Wsoil) + Wpiles)) / N) + Sw)</f>
        <v>0</v>
      </c>
      <c r="W74" s="396"/>
      <c r="X74" s="396">
        <f>IF(F74 = 0, 0, ((Cu + IF(REV="F", 1, 1.2)*(Wconc + Wsoil)) / N) + IF(S74 = 0, 0, ((M + (Cu * Ecc/12) + (Sc * IF(Input!$D$45="Block", T, D + E)) - (ΦMR_Pp)) / (S74/12))))</f>
        <v>0</v>
      </c>
      <c r="Y74" s="399" t="str">
        <f t="shared" si="40"/>
        <v>--</v>
      </c>
      <c r="Z74" s="399">
        <f>IF(AND(OR(Y74="A",Y74="--"),$Q74/12-IF(Input!$D$45="Pier and Pad",0.5*di,0)&gt;0),1,0)</f>
        <v>0</v>
      </c>
      <c r="AA74" s="399">
        <f t="shared" si="41"/>
        <v>0</v>
      </c>
      <c r="AB74" s="399">
        <f t="shared" si="50"/>
        <v>0</v>
      </c>
      <c r="AC74" s="399"/>
      <c r="AD74" s="399"/>
      <c r="AE74" s="399"/>
      <c r="AF74" s="399"/>
      <c r="AG74" s="399"/>
      <c r="AH74" s="140"/>
      <c r="AI74" s="140"/>
      <c r="AJ74" s="396">
        <f>IF(F74 = 0, 0, ((Cu + IF(REV="F", 1, 1.2)*(Wconc + Wsoil)) / N) + IF(S74 = 0, 0, ((M + (Cu * Ecc/12) + (Sc * IF(Input!$D$45="Block", T, D + E)) - (ΦMR_Pp)) / (S74/12))))</f>
        <v>0</v>
      </c>
      <c r="AK74" s="399" t="str">
        <f t="shared" si="42"/>
        <v>--</v>
      </c>
      <c r="AL74" s="399">
        <f>IF(AND(OR(AK74="A",AK74="--"),$Q74/12-IF(Input!$D$45="Pier and Pad",0.5*di+deff/12,0)&gt;0),1,0)</f>
        <v>0</v>
      </c>
      <c r="AM74" s="454">
        <f t="shared" si="28"/>
        <v>0</v>
      </c>
      <c r="AN74" s="140"/>
      <c r="AO74" s="140"/>
      <c r="AP74" s="140"/>
      <c r="AR74" s="451">
        <f t="shared" si="60"/>
        <v>345</v>
      </c>
      <c r="AS74" s="464"/>
      <c r="AT74" s="464"/>
      <c r="AU74" s="455" t="str">
        <f t="shared" si="51"/>
        <v/>
      </c>
      <c r="AV74" s="455" t="str">
        <f t="shared" si="52"/>
        <v/>
      </c>
      <c r="AW74" s="455" t="str">
        <f t="shared" si="43"/>
        <v/>
      </c>
      <c r="AX74" s="456" t="str">
        <f t="shared" si="53"/>
        <v/>
      </c>
      <c r="AZ74" s="451">
        <f t="shared" si="61"/>
        <v>345</v>
      </c>
      <c r="BA74" s="464"/>
      <c r="BB74" s="464"/>
      <c r="BC74" s="452" t="str">
        <f t="shared" si="54"/>
        <v/>
      </c>
      <c r="BD74" s="452" t="str">
        <f t="shared" si="55"/>
        <v/>
      </c>
      <c r="BE74" s="455" t="str">
        <f t="shared" si="44"/>
        <v/>
      </c>
      <c r="BF74" s="456" t="str">
        <f t="shared" si="56"/>
        <v/>
      </c>
      <c r="BH74" s="451">
        <f t="shared" si="62"/>
        <v>345</v>
      </c>
      <c r="BI74" s="464"/>
      <c r="BJ74" s="464"/>
    </row>
    <row r="75" spans="1:62" x14ac:dyDescent="0.25">
      <c r="A75" s="10"/>
      <c r="B75" s="10"/>
      <c r="C75" s="10"/>
      <c r="D75" s="10"/>
      <c r="E75" s="10"/>
      <c r="F75" s="13">
        <f>IF(AND(IF(Input!$D$35 = "Asymmetric", $D$10, $D$22) &gt;F74,F74&gt;0),F74+1,0)</f>
        <v>0</v>
      </c>
      <c r="G75" s="13">
        <f t="shared" si="37"/>
        <v>0</v>
      </c>
      <c r="H75" s="13">
        <f t="shared" ref="H75:H105" si="63">IF(F75=0,0,IF(G75=G74,H74+1,1))</f>
        <v>0</v>
      </c>
      <c r="I75" s="13">
        <f t="shared" si="38"/>
        <v>0</v>
      </c>
      <c r="J75" s="13">
        <f t="shared" si="39"/>
        <v>0</v>
      </c>
      <c r="K75" s="549">
        <v>0</v>
      </c>
      <c r="L75" s="549">
        <v>0</v>
      </c>
      <c r="M75" s="13">
        <f>IF(Input!$D$35 = "Asymmetric", K75, I75)</f>
        <v>0</v>
      </c>
      <c r="N75" s="13">
        <f>IF(Input!$D$35 = "Asymmetric", L75, J75)</f>
        <v>0</v>
      </c>
      <c r="O75" s="14">
        <f t="shared" si="45"/>
        <v>0</v>
      </c>
      <c r="P75" s="14">
        <f t="shared" si="46"/>
        <v>0</v>
      </c>
      <c r="Q75" s="14">
        <f t="shared" si="47"/>
        <v>0</v>
      </c>
      <c r="R75" s="14">
        <f t="shared" si="48"/>
        <v>0</v>
      </c>
      <c r="S75" s="14">
        <f t="shared" si="49"/>
        <v>0</v>
      </c>
      <c r="T75" s="467">
        <f>IF(F75 = 0, 0, ((Cu + IF(REV="F", 1, 1.2)*(Wconc + Wsoil)) / N) + IF(S75 = 0, 0, ((M + (Cu * Ecc/12) + (Sc * IF(Input!$D$45="Block", T, D + E)) - (ΦMR_Pp)) / (S75/12))))</f>
        <v>0</v>
      </c>
      <c r="U75" s="396">
        <f>IF(S75 = 0, 0, ((M + (Cu * Ecc/12) + (Sc * IF(Input!$D$45="Block", T, D + E)) - (ΦMR_Pp_up)) / (S75/12)) - ((IF(REV="F", Cu, 0.9*((Cu/1.2) + Wconc + IF(Input!$D$9 = "Self-Support", Wsoil, 0.5*Wsoil) + Wpiles))) / N) + Sw)</f>
        <v>0</v>
      </c>
      <c r="V75" s="396">
        <f>IF(S75 = 0, 0, (((Tu * Ecc/12) + (Su * IF(Input!$D$45="Block", T, D + E)) - (ΦMR_Pp_up)) / (S75/12)) + (IF(REV="F", Tu, Tu - 0.9*(Wconc + IF(Input!$D$9 = "Self-Support", Wsoil, 0.5*Wsoil) + Wpiles)) / N) + Sw)</f>
        <v>0</v>
      </c>
      <c r="W75" s="396"/>
      <c r="X75" s="396">
        <f>IF(F75 = 0, 0, ((Cu + IF(REV="F", 1, 1.2)*(Wconc + Wsoil)) / N) + IF(S75 = 0, 0, ((M + (Cu * Ecc/12) + (Sc * IF(Input!$D$45="Block", T, D + E)) - (ΦMR_Pp)) / (S75/12))))</f>
        <v>0</v>
      </c>
      <c r="Y75" s="399" t="str">
        <f t="shared" si="40"/>
        <v>--</v>
      </c>
      <c r="Z75" s="399">
        <f>IF(AND(OR(Y75="A",Y75="--"),$Q75/12-IF(Input!$D$45="Pier and Pad",0.5*di,0)&gt;0),1,0)</f>
        <v>0</v>
      </c>
      <c r="AA75" s="399">
        <f t="shared" si="41"/>
        <v>0</v>
      </c>
      <c r="AB75" s="399">
        <f t="shared" si="50"/>
        <v>0</v>
      </c>
      <c r="AC75" s="399"/>
      <c r="AD75" s="399"/>
      <c r="AE75" s="399"/>
      <c r="AF75" s="399"/>
      <c r="AG75" s="399"/>
      <c r="AH75" s="140"/>
      <c r="AI75" s="140"/>
      <c r="AJ75" s="396">
        <f>IF(F75 = 0, 0, ((Cu + IF(REV="F", 1, 1.2)*(Wconc + Wsoil)) / N) + IF(S75 = 0, 0, ((M + (Cu * Ecc/12) + (Sc * IF(Input!$D$45="Block", T, D + E)) - (ΦMR_Pp)) / (S75/12))))</f>
        <v>0</v>
      </c>
      <c r="AK75" s="399" t="str">
        <f t="shared" si="42"/>
        <v>--</v>
      </c>
      <c r="AL75" s="399">
        <f>IF(AND(OR(AK75="A",AK75="--"),$Q75/12-IF(Input!$D$45="Pier and Pad",0.5*di+deff/12,0)&gt;0),1,0)</f>
        <v>0</v>
      </c>
      <c r="AM75" s="454">
        <f t="shared" si="28"/>
        <v>0</v>
      </c>
      <c r="AN75" s="140"/>
      <c r="AO75" s="140"/>
      <c r="AP75" s="140"/>
      <c r="AR75" s="451">
        <f>AR74+5</f>
        <v>350</v>
      </c>
      <c r="AS75" s="464"/>
      <c r="AT75" s="464"/>
      <c r="AU75" s="455" t="str">
        <f t="shared" si="51"/>
        <v/>
      </c>
      <c r="AV75" s="455" t="str">
        <f t="shared" si="52"/>
        <v/>
      </c>
      <c r="AW75" s="455" t="str">
        <f t="shared" si="43"/>
        <v/>
      </c>
      <c r="AX75" s="456" t="str">
        <f t="shared" si="53"/>
        <v/>
      </c>
      <c r="AZ75" s="451">
        <f>AZ74+5</f>
        <v>350</v>
      </c>
      <c r="BA75" s="464"/>
      <c r="BB75" s="464"/>
      <c r="BC75" s="452" t="str">
        <f t="shared" si="54"/>
        <v/>
      </c>
      <c r="BD75" s="452" t="str">
        <f t="shared" si="55"/>
        <v/>
      </c>
      <c r="BE75" s="455" t="str">
        <f t="shared" si="44"/>
        <v/>
      </c>
      <c r="BF75" s="456" t="str">
        <f t="shared" si="56"/>
        <v/>
      </c>
      <c r="BH75" s="451">
        <f>BH74+5</f>
        <v>350</v>
      </c>
      <c r="BI75" s="464"/>
      <c r="BJ75" s="464"/>
    </row>
    <row r="76" spans="1:62" x14ac:dyDescent="0.25">
      <c r="A76" s="10"/>
      <c r="B76" s="10"/>
      <c r="C76" s="10"/>
      <c r="D76" s="10"/>
      <c r="E76" s="10"/>
      <c r="F76" s="13">
        <f>IF(AND(IF(Input!$D$35 = "Asymmetric", $D$10, $D$22) &gt;F75,F75&gt;0),F75+1,0)</f>
        <v>0</v>
      </c>
      <c r="G76" s="13">
        <f t="shared" si="37"/>
        <v>0</v>
      </c>
      <c r="H76" s="13">
        <f t="shared" si="63"/>
        <v>0</v>
      </c>
      <c r="I76" s="13">
        <f t="shared" si="38"/>
        <v>0</v>
      </c>
      <c r="J76" s="13">
        <f t="shared" si="39"/>
        <v>0</v>
      </c>
      <c r="K76" s="549">
        <v>0</v>
      </c>
      <c r="L76" s="549">
        <v>0</v>
      </c>
      <c r="M76" s="13">
        <f>IF(Input!$D$35 = "Asymmetric", K76, I76)</f>
        <v>0</v>
      </c>
      <c r="N76" s="13">
        <f>IF(Input!$D$35 = "Asymmetric", L76, J76)</f>
        <v>0</v>
      </c>
      <c r="O76" s="14">
        <f t="shared" si="45"/>
        <v>0</v>
      </c>
      <c r="P76" s="14">
        <f t="shared" si="46"/>
        <v>0</v>
      </c>
      <c r="Q76" s="14">
        <f t="shared" si="47"/>
        <v>0</v>
      </c>
      <c r="R76" s="14">
        <f t="shared" si="48"/>
        <v>0</v>
      </c>
      <c r="S76" s="14">
        <f t="shared" si="49"/>
        <v>0</v>
      </c>
      <c r="T76" s="467">
        <f>IF(F76 = 0, 0, ((Cu + IF(REV="F", 1, 1.2)*(Wconc + Wsoil)) / N) + IF(S76 = 0, 0, ((M + (Cu * Ecc/12) + (Sc * IF(Input!$D$45="Block", T, D + E)) - (ΦMR_Pp)) / (S76/12))))</f>
        <v>0</v>
      </c>
      <c r="U76" s="396">
        <f>IF(S76 = 0, 0, ((M + (Cu * Ecc/12) + (Sc * IF(Input!$D$45="Block", T, D + E)) - (ΦMR_Pp_up)) / (S76/12)) - ((IF(REV="F", Cu, 0.9*((Cu/1.2) + Wconc + IF(Input!$D$9 = "Self-Support", Wsoil, 0.5*Wsoil) + Wpiles))) / N) + Sw)</f>
        <v>0</v>
      </c>
      <c r="V76" s="396">
        <f>IF(S76 = 0, 0, (((Tu * Ecc/12) + (Su * IF(Input!$D$45="Block", T, D + E)) - (ΦMR_Pp_up)) / (S76/12)) + (IF(REV="F", Tu, Tu - 0.9*(Wconc + IF(Input!$D$9 = "Self-Support", Wsoil, 0.5*Wsoil) + Wpiles)) / N) + Sw)</f>
        <v>0</v>
      </c>
      <c r="W76" s="396"/>
      <c r="X76" s="396">
        <f>IF(F76 = 0, 0, ((Cu + IF(REV="F", 1, 1.2)*(Wconc + Wsoil)) / N) + IF(S76 = 0, 0, ((M + (Cu * Ecc/12) + (Sc * IF(Input!$D$45="Block", T, D + E)) - (ΦMR_Pp)) / (S76/12))))</f>
        <v>0</v>
      </c>
      <c r="Y76" s="399" t="str">
        <f t="shared" si="40"/>
        <v>--</v>
      </c>
      <c r="Z76" s="399">
        <f>IF(AND(OR(Y76="A",Y76="--"),$Q76/12-IF(Input!$D$45="Pier and Pad",0.5*di,0)&gt;0),1,0)</f>
        <v>0</v>
      </c>
      <c r="AA76" s="399">
        <f t="shared" si="41"/>
        <v>0</v>
      </c>
      <c r="AB76" s="399">
        <f t="shared" si="50"/>
        <v>0</v>
      </c>
      <c r="AC76" s="399"/>
      <c r="AD76" s="399"/>
      <c r="AE76" s="399"/>
      <c r="AF76" s="399"/>
      <c r="AG76" s="399"/>
      <c r="AH76" s="140"/>
      <c r="AI76" s="140"/>
      <c r="AJ76" s="396">
        <f>IF(F76 = 0, 0, ((Cu + IF(REV="F", 1, 1.2)*(Wconc + Wsoil)) / N) + IF(S76 = 0, 0, ((M + (Cu * Ecc/12) + (Sc * IF(Input!$D$45="Block", T, D + E)) - (ΦMR_Pp)) / (S76/12))))</f>
        <v>0</v>
      </c>
      <c r="AK76" s="399" t="str">
        <f t="shared" si="42"/>
        <v>--</v>
      </c>
      <c r="AL76" s="399">
        <f>IF(AND(OR(AK76="A",AK76="--"),$Q76/12-IF(Input!$D$45="Pier and Pad",0.5*di+deff/12,0)&gt;0),1,0)</f>
        <v>0</v>
      </c>
      <c r="AM76" s="454">
        <f t="shared" si="28"/>
        <v>0</v>
      </c>
      <c r="AN76" s="140"/>
      <c r="AO76" s="140"/>
      <c r="AP76" s="140"/>
      <c r="AR76" s="451">
        <f t="shared" ref="AR76" si="64">AR75+5</f>
        <v>355</v>
      </c>
      <c r="AS76" s="464"/>
      <c r="AT76" s="464"/>
      <c r="AU76" s="455" t="str">
        <f t="shared" si="51"/>
        <v/>
      </c>
      <c r="AV76" s="455" t="str">
        <f t="shared" si="52"/>
        <v/>
      </c>
      <c r="AW76" s="455" t="str">
        <f t="shared" si="43"/>
        <v/>
      </c>
      <c r="AX76" s="456" t="str">
        <f t="shared" si="53"/>
        <v/>
      </c>
      <c r="AZ76" s="451">
        <f t="shared" ref="AZ76" si="65">AZ75+5</f>
        <v>355</v>
      </c>
      <c r="BA76" s="464"/>
      <c r="BB76" s="464"/>
      <c r="BC76" s="452" t="str">
        <f t="shared" si="54"/>
        <v/>
      </c>
      <c r="BD76" s="452" t="str">
        <f t="shared" si="55"/>
        <v/>
      </c>
      <c r="BE76" s="455" t="str">
        <f t="shared" si="44"/>
        <v/>
      </c>
      <c r="BF76" s="456" t="str">
        <f t="shared" si="56"/>
        <v/>
      </c>
      <c r="BH76" s="451">
        <f t="shared" ref="BH76" si="66">BH75+5</f>
        <v>355</v>
      </c>
      <c r="BI76" s="464"/>
      <c r="BJ76" s="464"/>
    </row>
    <row r="77" spans="1:62" x14ac:dyDescent="0.25">
      <c r="A77" s="10"/>
      <c r="B77" s="10"/>
      <c r="C77" s="10"/>
      <c r="D77" s="10"/>
      <c r="E77" s="10"/>
      <c r="F77" s="13">
        <f>IF(AND(IF(Input!$D$35 = "Asymmetric", $D$10, $D$22) &gt;F76,F76&gt;0),F76+1,0)</f>
        <v>0</v>
      </c>
      <c r="G77" s="13">
        <f t="shared" si="37"/>
        <v>0</v>
      </c>
      <c r="H77" s="13">
        <f t="shared" si="63"/>
        <v>0</v>
      </c>
      <c r="I77" s="13">
        <f t="shared" si="38"/>
        <v>0</v>
      </c>
      <c r="J77" s="13">
        <f t="shared" si="39"/>
        <v>0</v>
      </c>
      <c r="K77" s="549">
        <v>0</v>
      </c>
      <c r="L77" s="549">
        <v>0</v>
      </c>
      <c r="M77" s="13">
        <f>IF(Input!$D$35 = "Asymmetric", K77, I77)</f>
        <v>0</v>
      </c>
      <c r="N77" s="13">
        <f>IF(Input!$D$35 = "Asymmetric", L77, J77)</f>
        <v>0</v>
      </c>
      <c r="O77" s="14">
        <f t="shared" si="45"/>
        <v>0</v>
      </c>
      <c r="P77" s="14">
        <f t="shared" si="46"/>
        <v>0</v>
      </c>
      <c r="Q77" s="14">
        <f t="shared" si="47"/>
        <v>0</v>
      </c>
      <c r="R77" s="14">
        <f t="shared" si="48"/>
        <v>0</v>
      </c>
      <c r="S77" s="14">
        <f t="shared" si="49"/>
        <v>0</v>
      </c>
      <c r="T77" s="467">
        <f>IF(F77 = 0, 0, ((Cu + IF(REV="F", 1, 1.2)*(Wconc + Wsoil)) / N) + IF(S77 = 0, 0, ((M + (Cu * Ecc/12) + (Sc * IF(Input!$D$45="Block", T, D + E)) - (ΦMR_Pp)) / (S77/12))))</f>
        <v>0</v>
      </c>
      <c r="U77" s="396">
        <f>IF(S77 = 0, 0, ((M + (Cu * Ecc/12) + (Sc * IF(Input!$D$45="Block", T, D + E)) - (ΦMR_Pp_up)) / (S77/12)) - ((IF(REV="F", Cu, 0.9*((Cu/1.2) + Wconc + IF(Input!$D$9 = "Self-Support", Wsoil, 0.5*Wsoil) + Wpiles))) / N) + Sw)</f>
        <v>0</v>
      </c>
      <c r="V77" s="396">
        <f>IF(S77 = 0, 0, (((Tu * Ecc/12) + (Su * IF(Input!$D$45="Block", T, D + E)) - (ΦMR_Pp_up)) / (S77/12)) + (IF(REV="F", Tu, Tu - 0.9*(Wconc + IF(Input!$D$9 = "Self-Support", Wsoil, 0.5*Wsoil) + Wpiles)) / N) + Sw)</f>
        <v>0</v>
      </c>
      <c r="W77" s="396"/>
      <c r="X77" s="396">
        <f>IF(F77 = 0, 0, ((Cu + IF(REV="F", 1, 1.2)*(Wconc + Wsoil)) / N) + IF(S77 = 0, 0, ((M + (Cu * Ecc/12) + (Sc * IF(Input!$D$45="Block", T, D + E)) - (ΦMR_Pp)) / (S77/12))))</f>
        <v>0</v>
      </c>
      <c r="Y77" s="399" t="str">
        <f t="shared" si="40"/>
        <v>--</v>
      </c>
      <c r="Z77" s="399">
        <f>IF(AND(OR(Y77="A",Y77="--"),$Q77/12-IF(Input!$D$45="Pier and Pad",0.5*di,0)&gt;0),1,0)</f>
        <v>0</v>
      </c>
      <c r="AA77" s="399">
        <f t="shared" si="41"/>
        <v>0</v>
      </c>
      <c r="AB77" s="399">
        <f t="shared" si="50"/>
        <v>0</v>
      </c>
      <c r="AC77" s="399"/>
      <c r="AD77" s="399"/>
      <c r="AE77" s="399"/>
      <c r="AF77" s="399"/>
      <c r="AG77" s="399"/>
      <c r="AH77" s="140"/>
      <c r="AI77" s="140"/>
      <c r="AJ77" s="396">
        <f>IF(F77 = 0, 0, ((Cu + IF(REV="F", 1, 1.2)*(Wconc + Wsoil)) / N) + IF(S77 = 0, 0, ((M + (Cu * Ecc/12) + (Sc * IF(Input!$D$45="Block", T, D + E)) - (ΦMR_Pp)) / (S77/12))))</f>
        <v>0</v>
      </c>
      <c r="AK77" s="399" t="str">
        <f t="shared" si="42"/>
        <v>--</v>
      </c>
      <c r="AL77" s="399">
        <f>IF(AND(OR(AK77="A",AK77="--"),$Q77/12-IF(Input!$D$45="Pier and Pad",0.5*di+deff/12,0)&gt;0),1,0)</f>
        <v>0</v>
      </c>
      <c r="AM77" s="454">
        <f t="shared" si="28"/>
        <v>0</v>
      </c>
      <c r="AN77" s="140"/>
      <c r="AO77" s="140"/>
      <c r="AP77" s="140"/>
      <c r="AR77" s="451">
        <f>AR76+5</f>
        <v>360</v>
      </c>
      <c r="AS77" s="464"/>
      <c r="AT77" s="464"/>
      <c r="AU77" s="455" t="str">
        <f t="shared" si="51"/>
        <v/>
      </c>
      <c r="AV77" s="455" t="str">
        <f t="shared" si="52"/>
        <v/>
      </c>
      <c r="AW77" s="455" t="str">
        <f t="shared" si="43"/>
        <v/>
      </c>
      <c r="AX77" s="456" t="str">
        <f t="shared" si="53"/>
        <v/>
      </c>
      <c r="AZ77" s="451">
        <f>AZ76+5</f>
        <v>360</v>
      </c>
      <c r="BA77" s="464"/>
      <c r="BB77" s="464"/>
      <c r="BC77" s="452" t="str">
        <f t="shared" si="54"/>
        <v/>
      </c>
      <c r="BD77" s="452" t="str">
        <f t="shared" si="55"/>
        <v/>
      </c>
      <c r="BE77" s="455" t="str">
        <f t="shared" si="44"/>
        <v/>
      </c>
      <c r="BF77" s="456" t="str">
        <f t="shared" si="56"/>
        <v/>
      </c>
      <c r="BH77" s="451">
        <f>BH76+5</f>
        <v>360</v>
      </c>
      <c r="BI77" s="464"/>
      <c r="BJ77" s="464"/>
    </row>
    <row r="78" spans="1:62" x14ac:dyDescent="0.25">
      <c r="A78" s="10"/>
      <c r="B78" s="10"/>
      <c r="C78" s="10"/>
      <c r="D78" s="10"/>
      <c r="E78" s="10"/>
      <c r="F78" s="13">
        <f>IF(AND(IF(Input!$D$35 = "Asymmetric", $D$10, $D$22) &gt;F77,F77&gt;0),F77+1,0)</f>
        <v>0</v>
      </c>
      <c r="G78" s="13">
        <f t="shared" si="37"/>
        <v>0</v>
      </c>
      <c r="H78" s="13">
        <f t="shared" si="63"/>
        <v>0</v>
      </c>
      <c r="I78" s="13">
        <f t="shared" si="38"/>
        <v>0</v>
      </c>
      <c r="J78" s="13">
        <f t="shared" si="39"/>
        <v>0</v>
      </c>
      <c r="K78" s="549">
        <v>0</v>
      </c>
      <c r="L78" s="549">
        <v>0</v>
      </c>
      <c r="M78" s="13">
        <f>IF(Input!$D$35 = "Asymmetric", K78, I78)</f>
        <v>0</v>
      </c>
      <c r="N78" s="13">
        <f>IF(Input!$D$35 = "Asymmetric", L78, J78)</f>
        <v>0</v>
      </c>
      <c r="O78" s="14">
        <f t="shared" si="45"/>
        <v>0</v>
      </c>
      <c r="P78" s="14">
        <f t="shared" si="46"/>
        <v>0</v>
      </c>
      <c r="Q78" s="14">
        <f t="shared" si="47"/>
        <v>0</v>
      </c>
      <c r="R78" s="14">
        <f t="shared" si="48"/>
        <v>0</v>
      </c>
      <c r="S78" s="14">
        <f t="shared" si="49"/>
        <v>0</v>
      </c>
      <c r="T78" s="467">
        <f>IF(F78 = 0, 0, ((Cu + IF(REV="F", 1, 1.2)*(Wconc + Wsoil)) / N) + IF(S78 = 0, 0, ((M + (Cu * Ecc/12) + (Sc * IF(Input!$D$45="Block", T, D + E)) - (ΦMR_Pp)) / (S78/12))))</f>
        <v>0</v>
      </c>
      <c r="U78" s="396">
        <f>IF(S78 = 0, 0, ((M + (Cu * Ecc/12) + (Sc * IF(Input!$D$45="Block", T, D + E)) - (ΦMR_Pp_up)) / (S78/12)) - ((IF(REV="F", Cu, 0.9*((Cu/1.2) + Wconc + IF(Input!$D$9 = "Self-Support", Wsoil, 0.5*Wsoil) + Wpiles))) / N) + Sw)</f>
        <v>0</v>
      </c>
      <c r="V78" s="396">
        <f>IF(S78 = 0, 0, (((Tu * Ecc/12) + (Su * IF(Input!$D$45="Block", T, D + E)) - (ΦMR_Pp_up)) / (S78/12)) + (IF(REV="F", Tu, Tu - 0.9*(Wconc + IF(Input!$D$9 = "Self-Support", Wsoil, 0.5*Wsoil) + Wpiles)) / N) + Sw)</f>
        <v>0</v>
      </c>
      <c r="W78" s="396"/>
      <c r="X78" s="396">
        <f>IF(F78 = 0, 0, ((Cu + IF(REV="F", 1, 1.2)*(Wconc + Wsoil)) / N) + IF(S78 = 0, 0, ((M + (Cu * Ecc/12) + (Sc * IF(Input!$D$45="Block", T, D + E)) - (ΦMR_Pp)) / (S78/12))))</f>
        <v>0</v>
      </c>
      <c r="Y78" s="399" t="str">
        <f t="shared" si="40"/>
        <v>--</v>
      </c>
      <c r="Z78" s="399">
        <f>IF(AND(OR(Y78="A",Y78="--"),$Q78/12-IF(Input!$D$45="Pier and Pad",0.5*di,0)&gt;0),1,0)</f>
        <v>0</v>
      </c>
      <c r="AA78" s="399">
        <f t="shared" si="41"/>
        <v>0</v>
      </c>
      <c r="AB78" s="399">
        <f t="shared" si="50"/>
        <v>0</v>
      </c>
      <c r="AC78" s="399"/>
      <c r="AD78" s="399"/>
      <c r="AE78" s="399"/>
      <c r="AF78" s="399"/>
      <c r="AG78" s="399"/>
      <c r="AH78" s="140"/>
      <c r="AI78" s="140"/>
      <c r="AJ78" s="396">
        <f>IF(F78 = 0, 0, ((Cu + IF(REV="F", 1, 1.2)*(Wconc + Wsoil)) / N) + IF(S78 = 0, 0, ((M + (Cu * Ecc/12) + (Sc * IF(Input!$D$45="Block", T, D + E)) - (ΦMR_Pp)) / (S78/12))))</f>
        <v>0</v>
      </c>
      <c r="AK78" s="399" t="str">
        <f t="shared" si="42"/>
        <v>--</v>
      </c>
      <c r="AL78" s="399">
        <f>IF(AND(OR(AK78="A",AK78="--"),$Q78/12-IF(Input!$D$45="Pier and Pad",0.5*di+deff/12,0)&gt;0),1,0)</f>
        <v>0</v>
      </c>
      <c r="AM78" s="454">
        <f t="shared" si="28"/>
        <v>0</v>
      </c>
      <c r="AN78" s="140"/>
      <c r="AO78" s="140"/>
      <c r="AP78" s="140"/>
    </row>
    <row r="79" spans="1:62" x14ac:dyDescent="0.25">
      <c r="A79" s="10"/>
      <c r="B79" s="10"/>
      <c r="C79" s="10"/>
      <c r="D79" s="10"/>
      <c r="E79" s="10"/>
      <c r="F79" s="13">
        <f>IF(AND(IF(Input!$D$35 = "Asymmetric", $D$10, $D$22) &gt;F78,F78&gt;0),F78+1,0)</f>
        <v>0</v>
      </c>
      <c r="G79" s="13">
        <f t="shared" si="37"/>
        <v>0</v>
      </c>
      <c r="H79" s="13">
        <f t="shared" si="63"/>
        <v>0</v>
      </c>
      <c r="I79" s="13">
        <f t="shared" si="38"/>
        <v>0</v>
      </c>
      <c r="J79" s="13">
        <f t="shared" si="39"/>
        <v>0</v>
      </c>
      <c r="K79" s="549">
        <v>0</v>
      </c>
      <c r="L79" s="549">
        <v>0</v>
      </c>
      <c r="M79" s="13">
        <f>IF(Input!$D$35 = "Asymmetric", K79, I79)</f>
        <v>0</v>
      </c>
      <c r="N79" s="13">
        <f>IF(Input!$D$35 = "Asymmetric", L79, J79)</f>
        <v>0</v>
      </c>
      <c r="O79" s="14">
        <f t="shared" si="45"/>
        <v>0</v>
      </c>
      <c r="P79" s="14">
        <f t="shared" si="46"/>
        <v>0</v>
      </c>
      <c r="Q79" s="14">
        <f t="shared" si="47"/>
        <v>0</v>
      </c>
      <c r="R79" s="14">
        <f t="shared" si="48"/>
        <v>0</v>
      </c>
      <c r="S79" s="14">
        <f t="shared" si="49"/>
        <v>0</v>
      </c>
      <c r="T79" s="467">
        <f>IF(F79 = 0, 0, ((Cu + IF(REV="F", 1, 1.2)*(Wconc + Wsoil)) / N) + IF(S79 = 0, 0, ((M + (Cu * Ecc/12) + (Sc * IF(Input!$D$45="Block", T, D + E)) - (ΦMR_Pp)) / (S79/12))))</f>
        <v>0</v>
      </c>
      <c r="U79" s="396">
        <f>IF(S79 = 0, 0, ((M + (Cu * Ecc/12) + (Sc * IF(Input!$D$45="Block", T, D + E)) - (ΦMR_Pp_up)) / (S79/12)) - ((IF(REV="F", Cu, 0.9*((Cu/1.2) + Wconc + IF(Input!$D$9 = "Self-Support", Wsoil, 0.5*Wsoil) + Wpiles))) / N) + Sw)</f>
        <v>0</v>
      </c>
      <c r="V79" s="396">
        <f>IF(S79 = 0, 0, (((Tu * Ecc/12) + (Su * IF(Input!$D$45="Block", T, D + E)) - (ΦMR_Pp_up)) / (S79/12)) + (IF(REV="F", Tu, Tu - 0.9*(Wconc + IF(Input!$D$9 = "Self-Support", Wsoil, 0.5*Wsoil) + Wpiles)) / N) + Sw)</f>
        <v>0</v>
      </c>
      <c r="W79" s="396"/>
      <c r="X79" s="396">
        <f>IF(F79 = 0, 0, ((Cu + IF(REV="F", 1, 1.2)*(Wconc + Wsoil)) / N) + IF(S79 = 0, 0, ((M + (Cu * Ecc/12) + (Sc * IF(Input!$D$45="Block", T, D + E)) - (ΦMR_Pp)) / (S79/12))))</f>
        <v>0</v>
      </c>
      <c r="Y79" s="399" t="str">
        <f t="shared" si="40"/>
        <v>--</v>
      </c>
      <c r="Z79" s="399">
        <f>IF(AND(OR(Y79="A",Y79="--"),$Q79/12-IF(Input!$D$45="Pier and Pad",0.5*di,0)&gt;0),1,0)</f>
        <v>0</v>
      </c>
      <c r="AA79" s="399">
        <f t="shared" si="41"/>
        <v>0</v>
      </c>
      <c r="AB79" s="399">
        <f t="shared" si="50"/>
        <v>0</v>
      </c>
      <c r="AC79" s="399"/>
      <c r="AD79" s="399"/>
      <c r="AE79" s="399"/>
      <c r="AF79" s="399"/>
      <c r="AG79" s="399"/>
      <c r="AH79" s="140"/>
      <c r="AI79" s="140"/>
      <c r="AJ79" s="396">
        <f>IF(F79 = 0, 0, ((Cu + IF(REV="F", 1, 1.2)*(Wconc + Wsoil)) / N) + IF(S79 = 0, 0, ((M + (Cu * Ecc/12) + (Sc * IF(Input!$D$45="Block", T, D + E)) - (ΦMR_Pp)) / (S79/12))))</f>
        <v>0</v>
      </c>
      <c r="AK79" s="399" t="str">
        <f t="shared" si="42"/>
        <v>--</v>
      </c>
      <c r="AL79" s="399">
        <f>IF(AND(OR(AK79="A",AK79="--"),$Q79/12-IF(Input!$D$45="Pier and Pad",0.5*di+deff/12,0)&gt;0),1,0)</f>
        <v>0</v>
      </c>
      <c r="AM79" s="454">
        <f t="shared" ref="AM79:AM104" si="67">AL79*AJ79</f>
        <v>0</v>
      </c>
      <c r="AN79" s="140"/>
      <c r="AO79" s="140"/>
      <c r="AP79" s="140"/>
      <c r="AR79" s="461" t="s">
        <v>1116</v>
      </c>
      <c r="AS79" s="460" t="e">
        <f>INDEX(AS$5:AS$77,MATCH(AX79,AX$5:AX$77,0))</f>
        <v>#VALUE!</v>
      </c>
      <c r="AT79" s="460"/>
      <c r="AU79" s="460"/>
      <c r="AV79" s="460"/>
      <c r="AW79" s="455" t="e">
        <f>INDEX(AW$5:AW$77,MATCH(AX79,AX$5:AX$77,0))</f>
        <v>#VALUE!</v>
      </c>
      <c r="AX79" s="462" t="e">
        <f>MAX(AX5:AX77)</f>
        <v>#VALUE!</v>
      </c>
      <c r="AZ79" s="461" t="s">
        <v>1116</v>
      </c>
      <c r="BA79" s="460" t="e">
        <f>INDEX(BA$5:BA$77,MATCH(BF79,BF$5:BF$77,0))</f>
        <v>#VALUE!</v>
      </c>
      <c r="BB79" s="460"/>
      <c r="BC79" s="460"/>
      <c r="BD79" s="460"/>
      <c r="BE79" s="455" t="e">
        <f>INDEX(BE$5:BE$77,MATCH(BF79,BF$5:BF$77,0))</f>
        <v>#VALUE!</v>
      </c>
      <c r="BF79" s="462" t="e">
        <f>MAX(BF5:BF77)</f>
        <v>#VALUE!</v>
      </c>
      <c r="BH79" s="461" t="s">
        <v>1116</v>
      </c>
      <c r="BI79" s="452">
        <f>MAX(BI5:BI77)</f>
        <v>154.895641620817</v>
      </c>
      <c r="BJ79" s="452">
        <f>MAX(BJ5:BJ77)</f>
        <v>98.057298909230269</v>
      </c>
    </row>
    <row r="80" spans="1:62" x14ac:dyDescent="0.25">
      <c r="A80" s="10"/>
      <c r="B80" s="10"/>
      <c r="C80" s="10"/>
      <c r="D80" s="10"/>
      <c r="E80" s="10"/>
      <c r="F80" s="13">
        <f>IF(AND(IF(Input!$D$35 = "Asymmetric", $D$10, $D$22) &gt;F79,F79&gt;0),F79+1,0)</f>
        <v>0</v>
      </c>
      <c r="G80" s="13">
        <f t="shared" si="37"/>
        <v>0</v>
      </c>
      <c r="H80" s="13">
        <f t="shared" si="63"/>
        <v>0</v>
      </c>
      <c r="I80" s="13">
        <f t="shared" si="38"/>
        <v>0</v>
      </c>
      <c r="J80" s="13">
        <f t="shared" si="39"/>
        <v>0</v>
      </c>
      <c r="K80" s="549">
        <v>0</v>
      </c>
      <c r="L80" s="549">
        <v>0</v>
      </c>
      <c r="M80" s="13">
        <f>IF(Input!$D$35 = "Asymmetric", K80, I80)</f>
        <v>0</v>
      </c>
      <c r="N80" s="13">
        <f>IF(Input!$D$35 = "Asymmetric", L80, J80)</f>
        <v>0</v>
      </c>
      <c r="O80" s="14">
        <f t="shared" si="45"/>
        <v>0</v>
      </c>
      <c r="P80" s="14">
        <f t="shared" si="46"/>
        <v>0</v>
      </c>
      <c r="Q80" s="14">
        <f t="shared" si="47"/>
        <v>0</v>
      </c>
      <c r="R80" s="14">
        <f t="shared" si="48"/>
        <v>0</v>
      </c>
      <c r="S80" s="14">
        <f t="shared" si="49"/>
        <v>0</v>
      </c>
      <c r="T80" s="467">
        <f>IF(F80 = 0, 0, ((Cu + IF(REV="F", 1, 1.2)*(Wconc + Wsoil)) / N) + IF(S80 = 0, 0, ((M + (Cu * Ecc/12) + (Sc * IF(Input!$D$45="Block", T, D + E)) - (ΦMR_Pp)) / (S80/12))))</f>
        <v>0</v>
      </c>
      <c r="U80" s="396">
        <f>IF(S80 = 0, 0, ((M + (Cu * Ecc/12) + (Sc * IF(Input!$D$45="Block", T, D + E)) - (ΦMR_Pp_up)) / (S80/12)) - ((IF(REV="F", Cu, 0.9*((Cu/1.2) + Wconc + IF(Input!$D$9 = "Self-Support", Wsoil, 0.5*Wsoil) + Wpiles))) / N) + Sw)</f>
        <v>0</v>
      </c>
      <c r="V80" s="396">
        <f>IF(S80 = 0, 0, (((Tu * Ecc/12) + (Su * IF(Input!$D$45="Block", T, D + E)) - (ΦMR_Pp_up)) / (S80/12)) + (IF(REV="F", Tu, Tu - 0.9*(Wconc + IF(Input!$D$9 = "Self-Support", Wsoil, 0.5*Wsoil) + Wpiles)) / N) + Sw)</f>
        <v>0</v>
      </c>
      <c r="W80" s="396"/>
      <c r="X80" s="396">
        <f>IF(F80 = 0, 0, ((Cu + IF(REV="F", 1, 1.2)*(Wconc + Wsoil)) / N) + IF(S80 = 0, 0, ((M + (Cu * Ecc/12) + (Sc * IF(Input!$D$45="Block", T, D + E)) - (ΦMR_Pp)) / (S80/12))))</f>
        <v>0</v>
      </c>
      <c r="Y80" s="399" t="str">
        <f t="shared" si="40"/>
        <v>--</v>
      </c>
      <c r="Z80" s="399">
        <f>IF(AND(OR(Y80="A",Y80="--"),$Q80/12-IF(Input!$D$45="Pier and Pad",0.5*di,0)&gt;0),1,0)</f>
        <v>0</v>
      </c>
      <c r="AA80" s="399">
        <f t="shared" si="41"/>
        <v>0</v>
      </c>
      <c r="AB80" s="399">
        <f t="shared" si="50"/>
        <v>0</v>
      </c>
      <c r="AC80" s="399"/>
      <c r="AD80" s="399"/>
      <c r="AE80" s="399"/>
      <c r="AF80" s="399"/>
      <c r="AG80" s="399"/>
      <c r="AH80" s="140"/>
      <c r="AI80" s="140"/>
      <c r="AJ80" s="396">
        <f>IF(F80 = 0, 0, ((Cu + IF(REV="F", 1, 1.2)*(Wconc + Wsoil)) / N) + IF(S80 = 0, 0, ((M + (Cu * Ecc/12) + (Sc * IF(Input!$D$45="Block", T, D + E)) - (ΦMR_Pp)) / (S80/12))))</f>
        <v>0</v>
      </c>
      <c r="AK80" s="399" t="str">
        <f t="shared" si="42"/>
        <v>--</v>
      </c>
      <c r="AL80" s="399">
        <f>IF(AND(OR(AK80="A",AK80="--"),$Q80/12-IF(Input!$D$45="Pier and Pad",0.5*di+deff/12,0)&gt;0),1,0)</f>
        <v>0</v>
      </c>
      <c r="AM80" s="454">
        <f t="shared" si="67"/>
        <v>0</v>
      </c>
      <c r="AN80" s="140"/>
      <c r="AO80" s="140"/>
      <c r="AP80" s="140"/>
    </row>
    <row r="81" spans="1:62" x14ac:dyDescent="0.25">
      <c r="A81" s="10"/>
      <c r="B81" s="10"/>
      <c r="C81" s="10"/>
      <c r="D81" s="10"/>
      <c r="E81" s="10"/>
      <c r="F81" s="13">
        <f>IF(AND(IF(Input!$D$35 = "Asymmetric", $D$10, $D$22) &gt;F80,F80&gt;0),F80+1,0)</f>
        <v>0</v>
      </c>
      <c r="G81" s="13">
        <f t="shared" si="37"/>
        <v>0</v>
      </c>
      <c r="H81" s="13">
        <f t="shared" si="63"/>
        <v>0</v>
      </c>
      <c r="I81" s="13">
        <f t="shared" si="38"/>
        <v>0</v>
      </c>
      <c r="J81" s="13">
        <f t="shared" si="39"/>
        <v>0</v>
      </c>
      <c r="K81" s="549">
        <v>0</v>
      </c>
      <c r="L81" s="549">
        <v>0</v>
      </c>
      <c r="M81" s="13">
        <f>IF(Input!$D$35 = "Asymmetric", K81, I81)</f>
        <v>0</v>
      </c>
      <c r="N81" s="13">
        <f>IF(Input!$D$35 = "Asymmetric", L81, J81)</f>
        <v>0</v>
      </c>
      <c r="O81" s="14">
        <f t="shared" si="45"/>
        <v>0</v>
      </c>
      <c r="P81" s="14">
        <f t="shared" si="46"/>
        <v>0</v>
      </c>
      <c r="Q81" s="14">
        <f t="shared" si="47"/>
        <v>0</v>
      </c>
      <c r="R81" s="14">
        <f t="shared" si="48"/>
        <v>0</v>
      </c>
      <c r="S81" s="14">
        <f t="shared" si="49"/>
        <v>0</v>
      </c>
      <c r="T81" s="467">
        <f>IF(F81 = 0, 0, ((Cu + IF(REV="F", 1, 1.2)*(Wconc + Wsoil)) / N) + IF(S81 = 0, 0, ((M + (Cu * Ecc/12) + (Sc * IF(Input!$D$45="Block", T, D + E)) - (ΦMR_Pp)) / (S81/12))))</f>
        <v>0</v>
      </c>
      <c r="U81" s="396">
        <f>IF(S81 = 0, 0, ((M + (Cu * Ecc/12) + (Sc * IF(Input!$D$45="Block", T, D + E)) - (ΦMR_Pp_up)) / (S81/12)) - ((IF(REV="F", Cu, 0.9*((Cu/1.2) + Wconc + IF(Input!$D$9 = "Self-Support", Wsoil, 0.5*Wsoil) + Wpiles))) / N) + Sw)</f>
        <v>0</v>
      </c>
      <c r="V81" s="396">
        <f>IF(S81 = 0, 0, (((Tu * Ecc/12) + (Su * IF(Input!$D$45="Block", T, D + E)) - (ΦMR_Pp_up)) / (S81/12)) + (IF(REV="F", Tu, Tu - 0.9*(Wconc + IF(Input!$D$9 = "Self-Support", Wsoil, 0.5*Wsoil) + Wpiles)) / N) + Sw)</f>
        <v>0</v>
      </c>
      <c r="W81" s="396"/>
      <c r="X81" s="396">
        <f>IF(F81 = 0, 0, ((Cu + IF(REV="F", 1, 1.2)*(Wconc + Wsoil)) / N) + IF(S81 = 0, 0, ((M + (Cu * Ecc/12) + (Sc * IF(Input!$D$45="Block", T, D + E)) - (ΦMR_Pp)) / (S81/12))))</f>
        <v>0</v>
      </c>
      <c r="Y81" s="399" t="str">
        <f t="shared" si="40"/>
        <v>--</v>
      </c>
      <c r="Z81" s="399">
        <f>IF(AND(OR(Y81="A",Y81="--"),$Q81/12-IF(Input!$D$45="Pier and Pad",0.5*di,0)&gt;0),1,0)</f>
        <v>0</v>
      </c>
      <c r="AA81" s="399">
        <f t="shared" si="41"/>
        <v>0</v>
      </c>
      <c r="AB81" s="399">
        <f t="shared" si="50"/>
        <v>0</v>
      </c>
      <c r="AC81" s="399"/>
      <c r="AD81" s="399"/>
      <c r="AE81" s="399"/>
      <c r="AF81" s="399"/>
      <c r="AG81" s="399"/>
      <c r="AH81" s="140"/>
      <c r="AI81" s="140"/>
      <c r="AJ81" s="396">
        <f>IF(F81 = 0, 0, ((Cu + IF(REV="F", 1, 1.2)*(Wconc + Wsoil)) / N) + IF(S81 = 0, 0, ((M + (Cu * Ecc/12) + (Sc * IF(Input!$D$45="Block", T, D + E)) - (ΦMR_Pp)) / (S81/12))))</f>
        <v>0</v>
      </c>
      <c r="AK81" s="399" t="str">
        <f t="shared" si="42"/>
        <v>--</v>
      </c>
      <c r="AL81" s="399">
        <f>IF(AND(OR(AK81="A",AK81="--"),$Q81/12-IF(Input!$D$45="Pier and Pad",0.5*di+deff/12,0)&gt;0),1,0)</f>
        <v>0</v>
      </c>
      <c r="AM81" s="454">
        <f t="shared" si="67"/>
        <v>0</v>
      </c>
      <c r="AN81" s="140"/>
      <c r="AO81" s="140"/>
      <c r="AP81" s="140"/>
      <c r="AS81" s="409"/>
      <c r="AT81" s="409"/>
      <c r="AU81" s="409"/>
      <c r="AV81" s="409" t="s">
        <v>1119</v>
      </c>
      <c r="AW81" s="125" t="e">
        <f>INDEX(AR5:AR77,MATCH(AX79,AX$5:AX$77,0))</f>
        <v>#VALUE!</v>
      </c>
      <c r="AX81" t="s">
        <v>1120</v>
      </c>
      <c r="BA81" s="409"/>
      <c r="BB81" s="409"/>
      <c r="BC81" s="409"/>
      <c r="BD81" s="409" t="s">
        <v>1119</v>
      </c>
      <c r="BE81" s="125" t="e">
        <f>INDEX(AZ5:AZ77,MATCH(BF79,BF$5:BF$77,0))</f>
        <v>#VALUE!</v>
      </c>
      <c r="BF81" t="s">
        <v>1120</v>
      </c>
      <c r="BH81" s="540" t="s">
        <v>1239</v>
      </c>
      <c r="BI81" s="125">
        <f>INDEX(BH5:BH77,MATCH(BI79,BI$5:BI$77,0))</f>
        <v>45</v>
      </c>
      <c r="BJ81" s="125">
        <f>INDEX(BH5:BH77,MATCH(BJ79,BJ$5:BJ$77,0))</f>
        <v>45</v>
      </c>
    </row>
    <row r="82" spans="1:62" x14ac:dyDescent="0.25">
      <c r="A82" s="10"/>
      <c r="B82" s="10"/>
      <c r="C82" s="10"/>
      <c r="D82" s="10"/>
      <c r="E82" s="10"/>
      <c r="F82" s="13">
        <f>IF(AND(IF(Input!$D$35 = "Asymmetric", $D$10, $D$22) &gt;F81,F81&gt;0),F81+1,0)</f>
        <v>0</v>
      </c>
      <c r="G82" s="13">
        <f t="shared" si="37"/>
        <v>0</v>
      </c>
      <c r="H82" s="13">
        <f t="shared" si="63"/>
        <v>0</v>
      </c>
      <c r="I82" s="13">
        <f t="shared" si="38"/>
        <v>0</v>
      </c>
      <c r="J82" s="13">
        <f t="shared" si="39"/>
        <v>0</v>
      </c>
      <c r="K82" s="549">
        <v>0</v>
      </c>
      <c r="L82" s="549">
        <v>0</v>
      </c>
      <c r="M82" s="13">
        <f>IF(Input!$D$35 = "Asymmetric", K82, I82)</f>
        <v>0</v>
      </c>
      <c r="N82" s="13">
        <f>IF(Input!$D$35 = "Asymmetric", L82, J82)</f>
        <v>0</v>
      </c>
      <c r="O82" s="14">
        <f t="shared" si="45"/>
        <v>0</v>
      </c>
      <c r="P82" s="14">
        <f t="shared" si="46"/>
        <v>0</v>
      </c>
      <c r="Q82" s="14">
        <f t="shared" si="47"/>
        <v>0</v>
      </c>
      <c r="R82" s="14">
        <f t="shared" si="48"/>
        <v>0</v>
      </c>
      <c r="S82" s="14">
        <f t="shared" si="49"/>
        <v>0</v>
      </c>
      <c r="T82" s="467">
        <f>IF(F82 = 0, 0, ((Cu + IF(REV="F", 1, 1.2)*(Wconc + Wsoil)) / N) + IF(S82 = 0, 0, ((M + (Cu * Ecc/12) + (Sc * IF(Input!$D$45="Block", T, D + E)) - (ΦMR_Pp)) / (S82/12))))</f>
        <v>0</v>
      </c>
      <c r="U82" s="396">
        <f>IF(S82 = 0, 0, ((M + (Cu * Ecc/12) + (Sc * IF(Input!$D$45="Block", T, D + E)) - (ΦMR_Pp_up)) / (S82/12)) - ((IF(REV="F", Cu, 0.9*((Cu/1.2) + Wconc + IF(Input!$D$9 = "Self-Support", Wsoil, 0.5*Wsoil) + Wpiles))) / N) + Sw)</f>
        <v>0</v>
      </c>
      <c r="V82" s="396">
        <f>IF(S82 = 0, 0, (((Tu * Ecc/12) + (Su * IF(Input!$D$45="Block", T, D + E)) - (ΦMR_Pp_up)) / (S82/12)) + (IF(REV="F", Tu, Tu - 0.9*(Wconc + IF(Input!$D$9 = "Self-Support", Wsoil, 0.5*Wsoil) + Wpiles)) / N) + Sw)</f>
        <v>0</v>
      </c>
      <c r="W82" s="396"/>
      <c r="X82" s="396">
        <f>IF(F82 = 0, 0, ((Cu + IF(REV="F", 1, 1.2)*(Wconc + Wsoil)) / N) + IF(S82 = 0, 0, ((M + (Cu * Ecc/12) + (Sc * IF(Input!$D$45="Block", T, D + E)) - (ΦMR_Pp)) / (S82/12))))</f>
        <v>0</v>
      </c>
      <c r="Y82" s="399" t="str">
        <f t="shared" si="40"/>
        <v>--</v>
      </c>
      <c r="Z82" s="399">
        <f>IF(AND(OR(Y82="A",Y82="--"),$Q82/12-IF(Input!$D$45="Pier and Pad",0.5*di,0)&gt;0),1,0)</f>
        <v>0</v>
      </c>
      <c r="AA82" s="399">
        <f t="shared" si="41"/>
        <v>0</v>
      </c>
      <c r="AB82" s="399">
        <f t="shared" si="50"/>
        <v>0</v>
      </c>
      <c r="AC82" s="399"/>
      <c r="AD82" s="399"/>
      <c r="AE82" s="399"/>
      <c r="AF82" s="399"/>
      <c r="AG82" s="399"/>
      <c r="AH82" s="140"/>
      <c r="AI82" s="140"/>
      <c r="AJ82" s="396">
        <f>IF(F82 = 0, 0, ((Cu + IF(REV="F", 1, 1.2)*(Wconc + Wsoil)) / N) + IF(S82 = 0, 0, ((M + (Cu * Ecc/12) + (Sc * IF(Input!$D$45="Block", T, D + E)) - (ΦMR_Pp)) / (S82/12))))</f>
        <v>0</v>
      </c>
      <c r="AK82" s="399" t="str">
        <f t="shared" si="42"/>
        <v>--</v>
      </c>
      <c r="AL82" s="399">
        <f>IF(AND(OR(AK82="A",AK82="--"),$Q82/12-IF(Input!$D$45="Pier and Pad",0.5*di+deff/12,0)&gt;0),1,0)</f>
        <v>0</v>
      </c>
      <c r="AM82" s="454">
        <f t="shared" si="67"/>
        <v>0</v>
      </c>
      <c r="AN82" s="140"/>
      <c r="AO82" s="140"/>
      <c r="AP82" s="140"/>
    </row>
    <row r="83" spans="1:62" x14ac:dyDescent="0.25">
      <c r="A83" s="10"/>
      <c r="B83" s="10"/>
      <c r="C83" s="10"/>
      <c r="D83" s="10"/>
      <c r="E83" s="10"/>
      <c r="F83" s="13">
        <f>IF(AND(IF(Input!$D$35 = "Asymmetric", $D$10, $D$22) &gt;F82,F82&gt;0),F82+1,0)</f>
        <v>0</v>
      </c>
      <c r="G83" s="13">
        <f t="shared" si="37"/>
        <v>0</v>
      </c>
      <c r="H83" s="13">
        <f t="shared" si="63"/>
        <v>0</v>
      </c>
      <c r="I83" s="13">
        <f t="shared" si="38"/>
        <v>0</v>
      </c>
      <c r="J83" s="13">
        <f t="shared" si="39"/>
        <v>0</v>
      </c>
      <c r="K83" s="549">
        <v>0</v>
      </c>
      <c r="L83" s="549">
        <v>0</v>
      </c>
      <c r="M83" s="13">
        <f>IF(Input!$D$35 = "Asymmetric", K83, I83)</f>
        <v>0</v>
      </c>
      <c r="N83" s="13">
        <f>IF(Input!$D$35 = "Asymmetric", L83, J83)</f>
        <v>0</v>
      </c>
      <c r="O83" s="14">
        <f t="shared" si="45"/>
        <v>0</v>
      </c>
      <c r="P83" s="14">
        <f t="shared" si="46"/>
        <v>0</v>
      </c>
      <c r="Q83" s="14">
        <f t="shared" si="47"/>
        <v>0</v>
      </c>
      <c r="R83" s="14">
        <f t="shared" si="48"/>
        <v>0</v>
      </c>
      <c r="S83" s="14">
        <f t="shared" si="49"/>
        <v>0</v>
      </c>
      <c r="T83" s="467">
        <f>IF(F83 = 0, 0, ((Cu + IF(REV="F", 1, 1.2)*(Wconc + Wsoil)) / N) + IF(S83 = 0, 0, ((M + (Cu * Ecc/12) + (Sc * IF(Input!$D$45="Block", T, D + E)) - (ΦMR_Pp)) / (S83/12))))</f>
        <v>0</v>
      </c>
      <c r="U83" s="396">
        <f>IF(S83 = 0, 0, ((M + (Cu * Ecc/12) + (Sc * IF(Input!$D$45="Block", T, D + E)) - (ΦMR_Pp_up)) / (S83/12)) - ((IF(REV="F", Cu, 0.9*((Cu/1.2) + Wconc + IF(Input!$D$9 = "Self-Support", Wsoil, 0.5*Wsoil) + Wpiles))) / N) + Sw)</f>
        <v>0</v>
      </c>
      <c r="V83" s="396">
        <f>IF(S83 = 0, 0, (((Tu * Ecc/12) + (Su * IF(Input!$D$45="Block", T, D + E)) - (ΦMR_Pp_up)) / (S83/12)) + (IF(REV="F", Tu, Tu - 0.9*(Wconc + IF(Input!$D$9 = "Self-Support", Wsoil, 0.5*Wsoil) + Wpiles)) / N) + Sw)</f>
        <v>0</v>
      </c>
      <c r="W83" s="396"/>
      <c r="X83" s="396">
        <f>IF(F83 = 0, 0, ((Cu + IF(REV="F", 1, 1.2)*(Wconc + Wsoil)) / N) + IF(S83 = 0, 0, ((M + (Cu * Ecc/12) + (Sc * IF(Input!$D$45="Block", T, D + E)) - (ΦMR_Pp)) / (S83/12))))</f>
        <v>0</v>
      </c>
      <c r="Y83" s="399" t="str">
        <f t="shared" si="40"/>
        <v>--</v>
      </c>
      <c r="Z83" s="399">
        <f>IF(AND(OR(Y83="A",Y83="--"),$Q83/12-IF(Input!$D$45="Pier and Pad",0.5*di,0)&gt;0),1,0)</f>
        <v>0</v>
      </c>
      <c r="AA83" s="399">
        <f t="shared" si="41"/>
        <v>0</v>
      </c>
      <c r="AB83" s="399">
        <f t="shared" si="50"/>
        <v>0</v>
      </c>
      <c r="AC83" s="399"/>
      <c r="AD83" s="399"/>
      <c r="AE83" s="399"/>
      <c r="AF83" s="399"/>
      <c r="AG83" s="399"/>
      <c r="AH83" s="140"/>
      <c r="AI83" s="140"/>
      <c r="AJ83" s="396">
        <f>IF(F83 = 0, 0, ((Cu + IF(REV="F", 1, 1.2)*(Wconc + Wsoil)) / N) + IF(S83 = 0, 0, ((M + (Cu * Ecc/12) + (Sc * IF(Input!$D$45="Block", T, D + E)) - (ΦMR_Pp)) / (S83/12))))</f>
        <v>0</v>
      </c>
      <c r="AK83" s="399" t="str">
        <f t="shared" si="42"/>
        <v>--</v>
      </c>
      <c r="AL83" s="399">
        <f>IF(AND(OR(AK83="A",AK83="--"),$Q83/12-IF(Input!$D$45="Pier and Pad",0.5*di+deff/12,0)&gt;0),1,0)</f>
        <v>0</v>
      </c>
      <c r="AM83" s="454">
        <f t="shared" si="67"/>
        <v>0</v>
      </c>
      <c r="AN83" s="140"/>
      <c r="AO83" s="140"/>
      <c r="AP83" s="140"/>
    </row>
    <row r="84" spans="1:62" x14ac:dyDescent="0.25">
      <c r="A84" s="10"/>
      <c r="B84" s="10"/>
      <c r="C84" s="10"/>
      <c r="D84" s="10"/>
      <c r="E84" s="10"/>
      <c r="F84" s="13">
        <f>IF(AND(IF(Input!$D$35 = "Asymmetric", $D$10, $D$22) &gt;F83,F83&gt;0),F83+1,0)</f>
        <v>0</v>
      </c>
      <c r="G84" s="13">
        <f t="shared" si="37"/>
        <v>0</v>
      </c>
      <c r="H84" s="13">
        <f t="shared" si="63"/>
        <v>0</v>
      </c>
      <c r="I84" s="13">
        <f t="shared" si="38"/>
        <v>0</v>
      </c>
      <c r="J84" s="13">
        <f t="shared" si="39"/>
        <v>0</v>
      </c>
      <c r="K84" s="549">
        <v>0</v>
      </c>
      <c r="L84" s="549">
        <v>0</v>
      </c>
      <c r="M84" s="13">
        <f>IF(Input!$D$35 = "Asymmetric", K84, I84)</f>
        <v>0</v>
      </c>
      <c r="N84" s="13">
        <f>IF(Input!$D$35 = "Asymmetric", L84, J84)</f>
        <v>0</v>
      </c>
      <c r="O84" s="14">
        <f t="shared" si="45"/>
        <v>0</v>
      </c>
      <c r="P84" s="14">
        <f t="shared" si="46"/>
        <v>0</v>
      </c>
      <c r="Q84" s="14">
        <f t="shared" si="47"/>
        <v>0</v>
      </c>
      <c r="R84" s="14">
        <f t="shared" si="48"/>
        <v>0</v>
      </c>
      <c r="S84" s="14">
        <f t="shared" si="49"/>
        <v>0</v>
      </c>
      <c r="T84" s="467">
        <f>IF(F84 = 0, 0, ((Cu + IF(REV="F", 1, 1.2)*(Wconc + Wsoil)) / N) + IF(S84 = 0, 0, ((M + (Cu * Ecc/12) + (Sc * IF(Input!$D$45="Block", T, D + E)) - (ΦMR_Pp)) / (S84/12))))</f>
        <v>0</v>
      </c>
      <c r="U84" s="396">
        <f>IF(S84 = 0, 0, ((M + (Cu * Ecc/12) + (Sc * IF(Input!$D$45="Block", T, D + E)) - (ΦMR_Pp_up)) / (S84/12)) - ((IF(REV="F", Cu, 0.9*((Cu/1.2) + Wconc + IF(Input!$D$9 = "Self-Support", Wsoil, 0.5*Wsoil) + Wpiles))) / N) + Sw)</f>
        <v>0</v>
      </c>
      <c r="V84" s="396">
        <f>IF(S84 = 0, 0, (((Tu * Ecc/12) + (Su * IF(Input!$D$45="Block", T, D + E)) - (ΦMR_Pp_up)) / (S84/12)) + (IF(REV="F", Tu, Tu - 0.9*(Wconc + IF(Input!$D$9 = "Self-Support", Wsoil, 0.5*Wsoil) + Wpiles)) / N) + Sw)</f>
        <v>0</v>
      </c>
      <c r="W84" s="396"/>
      <c r="X84" s="396">
        <f>IF(F84 = 0, 0, ((Cu + IF(REV="F", 1, 1.2)*(Wconc + Wsoil)) / N) + IF(S84 = 0, 0, ((M + (Cu * Ecc/12) + (Sc * IF(Input!$D$45="Block", T, D + E)) - (ΦMR_Pp)) / (S84/12))))</f>
        <v>0</v>
      </c>
      <c r="Y84" s="399" t="str">
        <f t="shared" si="40"/>
        <v>--</v>
      </c>
      <c r="Z84" s="399">
        <f>IF(AND(OR(Y84="A",Y84="--"),$Q84/12-IF(Input!$D$45="Pier and Pad",0.5*di,0)&gt;0),1,0)</f>
        <v>0</v>
      </c>
      <c r="AA84" s="399">
        <f t="shared" si="41"/>
        <v>0</v>
      </c>
      <c r="AB84" s="399">
        <f t="shared" si="50"/>
        <v>0</v>
      </c>
      <c r="AC84" s="399"/>
      <c r="AD84" s="399"/>
      <c r="AE84" s="399"/>
      <c r="AF84" s="399"/>
      <c r="AG84" s="399"/>
      <c r="AH84" s="140"/>
      <c r="AI84" s="140"/>
      <c r="AJ84" s="396">
        <f>IF(F84 = 0, 0, ((Cu + IF(REV="F", 1, 1.2)*(Wconc + Wsoil)) / N) + IF(S84 = 0, 0, ((M + (Cu * Ecc/12) + (Sc * IF(Input!$D$45="Block", T, D + E)) - (ΦMR_Pp)) / (S84/12))))</f>
        <v>0</v>
      </c>
      <c r="AK84" s="399" t="str">
        <f t="shared" si="42"/>
        <v>--</v>
      </c>
      <c r="AL84" s="399">
        <f>IF(AND(OR(AK84="A",AK84="--"),$Q84/12-IF(Input!$D$45="Pier and Pad",0.5*di+deff/12,0)&gt;0),1,0)</f>
        <v>0</v>
      </c>
      <c r="AM84" s="454">
        <f t="shared" si="67"/>
        <v>0</v>
      </c>
      <c r="AN84" s="140"/>
      <c r="AO84" s="140"/>
      <c r="AP84" s="140"/>
    </row>
    <row r="85" spans="1:62" x14ac:dyDescent="0.25">
      <c r="A85" s="10"/>
      <c r="B85" s="10"/>
      <c r="C85" s="10"/>
      <c r="D85" s="10"/>
      <c r="E85" s="10"/>
      <c r="F85" s="13">
        <f>IF(AND(IF(Input!$D$35 = "Asymmetric", $D$10, $D$22) &gt;F84,F84&gt;0),F84+1,0)</f>
        <v>0</v>
      </c>
      <c r="G85" s="13">
        <f t="shared" si="37"/>
        <v>0</v>
      </c>
      <c r="H85" s="13">
        <f t="shared" si="63"/>
        <v>0</v>
      </c>
      <c r="I85" s="13">
        <f t="shared" si="38"/>
        <v>0</v>
      </c>
      <c r="J85" s="13">
        <f t="shared" si="39"/>
        <v>0</v>
      </c>
      <c r="K85" s="549">
        <v>0</v>
      </c>
      <c r="L85" s="549">
        <v>0</v>
      </c>
      <c r="M85" s="13">
        <f>IF(Input!$D$35 = "Asymmetric", K85, I85)</f>
        <v>0</v>
      </c>
      <c r="N85" s="13">
        <f>IF(Input!$D$35 = "Asymmetric", L85, J85)</f>
        <v>0</v>
      </c>
      <c r="O85" s="14">
        <f t="shared" si="45"/>
        <v>0</v>
      </c>
      <c r="P85" s="14">
        <f t="shared" si="46"/>
        <v>0</v>
      </c>
      <c r="Q85" s="14">
        <f t="shared" si="47"/>
        <v>0</v>
      </c>
      <c r="R85" s="14">
        <f t="shared" si="48"/>
        <v>0</v>
      </c>
      <c r="S85" s="14">
        <f t="shared" si="49"/>
        <v>0</v>
      </c>
      <c r="T85" s="467">
        <f>IF(F85 = 0, 0, ((Cu + IF(REV="F", 1, 1.2)*(Wconc + Wsoil)) / N) + IF(S85 = 0, 0, ((M + (Cu * Ecc/12) + (Sc * IF(Input!$D$45="Block", T, D + E)) - (ΦMR_Pp)) / (S85/12))))</f>
        <v>0</v>
      </c>
      <c r="U85" s="396">
        <f>IF(S85 = 0, 0, ((M + (Cu * Ecc/12) + (Sc * IF(Input!$D$45="Block", T, D + E)) - (ΦMR_Pp_up)) / (S85/12)) - ((IF(REV="F", Cu, 0.9*((Cu/1.2) + Wconc + IF(Input!$D$9 = "Self-Support", Wsoil, 0.5*Wsoil) + Wpiles))) / N) + Sw)</f>
        <v>0</v>
      </c>
      <c r="V85" s="396">
        <f>IF(S85 = 0, 0, (((Tu * Ecc/12) + (Su * IF(Input!$D$45="Block", T, D + E)) - (ΦMR_Pp_up)) / (S85/12)) + (IF(REV="F", Tu, Tu - 0.9*(Wconc + IF(Input!$D$9 = "Self-Support", Wsoil, 0.5*Wsoil) + Wpiles)) / N) + Sw)</f>
        <v>0</v>
      </c>
      <c r="W85" s="396"/>
      <c r="X85" s="396">
        <f>IF(F85 = 0, 0, ((Cu + IF(REV="F", 1, 1.2)*(Wconc + Wsoil)) / N) + IF(S85 = 0, 0, ((M + (Cu * Ecc/12) + (Sc * IF(Input!$D$45="Block", T, D + E)) - (ΦMR_Pp)) / (S85/12))))</f>
        <v>0</v>
      </c>
      <c r="Y85" s="399" t="str">
        <f t="shared" si="40"/>
        <v>--</v>
      </c>
      <c r="Z85" s="399">
        <f>IF(AND(OR(Y85="A",Y85="--"),$Q85/12-IF(Input!$D$45="Pier and Pad",0.5*di,0)&gt;0),1,0)</f>
        <v>0</v>
      </c>
      <c r="AA85" s="399">
        <f t="shared" si="41"/>
        <v>0</v>
      </c>
      <c r="AB85" s="399">
        <f t="shared" si="50"/>
        <v>0</v>
      </c>
      <c r="AC85" s="399"/>
      <c r="AD85" s="399"/>
      <c r="AE85" s="399"/>
      <c r="AF85" s="399"/>
      <c r="AG85" s="399"/>
      <c r="AH85" s="140"/>
      <c r="AI85" s="140"/>
      <c r="AJ85" s="396">
        <f>IF(F85 = 0, 0, ((Cu + IF(REV="F", 1, 1.2)*(Wconc + Wsoil)) / N) + IF(S85 = 0, 0, ((M + (Cu * Ecc/12) + (Sc * IF(Input!$D$45="Block", T, D + E)) - (ΦMR_Pp)) / (S85/12))))</f>
        <v>0</v>
      </c>
      <c r="AK85" s="399" t="str">
        <f t="shared" si="42"/>
        <v>--</v>
      </c>
      <c r="AL85" s="399">
        <f>IF(AND(OR(AK85="A",AK85="--"),$Q85/12-IF(Input!$D$45="Pier and Pad",0.5*di+deff/12,0)&gt;0),1,0)</f>
        <v>0</v>
      </c>
      <c r="AM85" s="454">
        <f t="shared" si="67"/>
        <v>0</v>
      </c>
      <c r="AN85" s="140"/>
      <c r="AO85" s="140"/>
      <c r="AP85" s="140"/>
    </row>
    <row r="86" spans="1:62" x14ac:dyDescent="0.25">
      <c r="A86" s="10"/>
      <c r="B86" s="10"/>
      <c r="C86" s="10"/>
      <c r="D86" s="10"/>
      <c r="E86" s="10"/>
      <c r="F86" s="13">
        <f>IF(AND(IF(Input!$D$35 = "Asymmetric", $D$10, $D$22) &gt;F85,F85&gt;0),F85+1,0)</f>
        <v>0</v>
      </c>
      <c r="G86" s="13">
        <f t="shared" si="37"/>
        <v>0</v>
      </c>
      <c r="H86" s="13">
        <f t="shared" si="63"/>
        <v>0</v>
      </c>
      <c r="I86" s="13">
        <f t="shared" si="38"/>
        <v>0</v>
      </c>
      <c r="J86" s="13">
        <f t="shared" si="39"/>
        <v>0</v>
      </c>
      <c r="K86" s="549">
        <v>0</v>
      </c>
      <c r="L86" s="549">
        <v>0</v>
      </c>
      <c r="M86" s="13">
        <f>IF(Input!$D$35 = "Asymmetric", K86, I86)</f>
        <v>0</v>
      </c>
      <c r="N86" s="13">
        <f>IF(Input!$D$35 = "Asymmetric", L86, J86)</f>
        <v>0</v>
      </c>
      <c r="O86" s="14">
        <f t="shared" si="45"/>
        <v>0</v>
      </c>
      <c r="P86" s="14">
        <f t="shared" si="46"/>
        <v>0</v>
      </c>
      <c r="Q86" s="14">
        <f t="shared" si="47"/>
        <v>0</v>
      </c>
      <c r="R86" s="14">
        <f t="shared" si="48"/>
        <v>0</v>
      </c>
      <c r="S86" s="14">
        <f t="shared" si="49"/>
        <v>0</v>
      </c>
      <c r="T86" s="467">
        <f>IF(F86 = 0, 0, ((Cu + IF(REV="F", 1, 1.2)*(Wconc + Wsoil)) / N) + IF(S86 = 0, 0, ((M + (Cu * Ecc/12) + (Sc * IF(Input!$D$45="Block", T, D + E)) - (ΦMR_Pp)) / (S86/12))))</f>
        <v>0</v>
      </c>
      <c r="U86" s="396">
        <f>IF(S86 = 0, 0, ((M + (Cu * Ecc/12) + (Sc * IF(Input!$D$45="Block", T, D + E)) - (ΦMR_Pp_up)) / (S86/12)) - ((IF(REV="F", Cu, 0.9*((Cu/1.2) + Wconc + IF(Input!$D$9 = "Self-Support", Wsoil, 0.5*Wsoil) + Wpiles))) / N) + Sw)</f>
        <v>0</v>
      </c>
      <c r="V86" s="396">
        <f>IF(S86 = 0, 0, (((Tu * Ecc/12) + (Su * IF(Input!$D$45="Block", T, D + E)) - (ΦMR_Pp_up)) / (S86/12)) + (IF(REV="F", Tu, Tu - 0.9*(Wconc + IF(Input!$D$9 = "Self-Support", Wsoil, 0.5*Wsoil) + Wpiles)) / N) + Sw)</f>
        <v>0</v>
      </c>
      <c r="W86" s="396"/>
      <c r="X86" s="396">
        <f>IF(F86 = 0, 0, ((Cu + IF(REV="F", 1, 1.2)*(Wconc + Wsoil)) / N) + IF(S86 = 0, 0, ((M + (Cu * Ecc/12) + (Sc * IF(Input!$D$45="Block", T, D + E)) - (ΦMR_Pp)) / (S86/12))))</f>
        <v>0</v>
      </c>
      <c r="Y86" s="399" t="str">
        <f t="shared" si="40"/>
        <v>--</v>
      </c>
      <c r="Z86" s="399">
        <f>IF(AND(OR(Y86="A",Y86="--"),$Q86/12-IF(Input!$D$45="Pier and Pad",0.5*di,0)&gt;0),1,0)</f>
        <v>0</v>
      </c>
      <c r="AA86" s="399">
        <f t="shared" si="41"/>
        <v>0</v>
      </c>
      <c r="AB86" s="399">
        <f t="shared" si="50"/>
        <v>0</v>
      </c>
      <c r="AC86" s="399"/>
      <c r="AD86" s="399"/>
      <c r="AE86" s="399"/>
      <c r="AF86" s="399"/>
      <c r="AG86" s="399"/>
      <c r="AH86" s="140"/>
      <c r="AI86" s="140"/>
      <c r="AJ86" s="396">
        <f>IF(F86 = 0, 0, ((Cu + IF(REV="F", 1, 1.2)*(Wconc + Wsoil)) / N) + IF(S86 = 0, 0, ((M + (Cu * Ecc/12) + (Sc * IF(Input!$D$45="Block", T, D + E)) - (ΦMR_Pp)) / (S86/12))))</f>
        <v>0</v>
      </c>
      <c r="AK86" s="399" t="str">
        <f t="shared" si="42"/>
        <v>--</v>
      </c>
      <c r="AL86" s="399">
        <f>IF(AND(OR(AK86="A",AK86="--"),$Q86/12-IF(Input!$D$45="Pier and Pad",0.5*di+deff/12,0)&gt;0),1,0)</f>
        <v>0</v>
      </c>
      <c r="AM86" s="454">
        <f t="shared" si="67"/>
        <v>0</v>
      </c>
      <c r="AN86" s="140"/>
      <c r="AO86" s="140"/>
      <c r="AP86" s="140"/>
    </row>
    <row r="87" spans="1:62" x14ac:dyDescent="0.25">
      <c r="A87" s="10"/>
      <c r="B87" s="10"/>
      <c r="C87" s="10"/>
      <c r="D87" s="10"/>
      <c r="E87" s="10"/>
      <c r="F87" s="13">
        <f>IF(AND(IF(Input!$D$35 = "Asymmetric", $D$10, $D$22) &gt;F86,F86&gt;0),F86+1,0)</f>
        <v>0</v>
      </c>
      <c r="G87" s="13">
        <f t="shared" si="37"/>
        <v>0</v>
      </c>
      <c r="H87" s="13">
        <f t="shared" si="63"/>
        <v>0</v>
      </c>
      <c r="I87" s="13">
        <f t="shared" si="38"/>
        <v>0</v>
      </c>
      <c r="J87" s="13">
        <f t="shared" si="39"/>
        <v>0</v>
      </c>
      <c r="K87" s="549">
        <v>0</v>
      </c>
      <c r="L87" s="549">
        <v>0</v>
      </c>
      <c r="M87" s="13">
        <f>IF(Input!$D$35 = "Asymmetric", K87, I87)</f>
        <v>0</v>
      </c>
      <c r="N87" s="13">
        <f>IF(Input!$D$35 = "Asymmetric", L87, J87)</f>
        <v>0</v>
      </c>
      <c r="O87" s="14">
        <f t="shared" si="45"/>
        <v>0</v>
      </c>
      <c r="P87" s="14">
        <f t="shared" si="46"/>
        <v>0</v>
      </c>
      <c r="Q87" s="14">
        <f t="shared" si="47"/>
        <v>0</v>
      </c>
      <c r="R87" s="14">
        <f t="shared" si="48"/>
        <v>0</v>
      </c>
      <c r="S87" s="14">
        <f t="shared" si="49"/>
        <v>0</v>
      </c>
      <c r="T87" s="467">
        <f>IF(F87 = 0, 0, ((Cu + IF(REV="F", 1, 1.2)*(Wconc + Wsoil)) / N) + IF(S87 = 0, 0, ((M + (Cu * Ecc/12) + (Sc * IF(Input!$D$45="Block", T, D + E)) - (ΦMR_Pp)) / (S87/12))))</f>
        <v>0</v>
      </c>
      <c r="U87" s="396">
        <f>IF(S87 = 0, 0, ((M + (Cu * Ecc/12) + (Sc * IF(Input!$D$45="Block", T, D + E)) - (ΦMR_Pp_up)) / (S87/12)) - ((IF(REV="F", Cu, 0.9*((Cu/1.2) + Wconc + IF(Input!$D$9 = "Self-Support", Wsoil, 0.5*Wsoil) + Wpiles))) / N) + Sw)</f>
        <v>0</v>
      </c>
      <c r="V87" s="396">
        <f>IF(S87 = 0, 0, (((Tu * Ecc/12) + (Su * IF(Input!$D$45="Block", T, D + E)) - (ΦMR_Pp_up)) / (S87/12)) + (IF(REV="F", Tu, Tu - 0.9*(Wconc + IF(Input!$D$9 = "Self-Support", Wsoil, 0.5*Wsoil) + Wpiles)) / N) + Sw)</f>
        <v>0</v>
      </c>
      <c r="W87" s="396"/>
      <c r="X87" s="396">
        <f>IF(F87 = 0, 0, ((Cu + IF(REV="F", 1, 1.2)*(Wconc + Wsoil)) / N) + IF(S87 = 0, 0, ((M + (Cu * Ecc/12) + (Sc * IF(Input!$D$45="Block", T, D + E)) - (ΦMR_Pp)) / (S87/12))))</f>
        <v>0</v>
      </c>
      <c r="Y87" s="399" t="str">
        <f t="shared" si="40"/>
        <v>--</v>
      </c>
      <c r="Z87" s="399">
        <f>IF(AND(OR(Y87="A",Y87="--"),$Q87/12-IF(Input!$D$45="Pier and Pad",0.5*di,0)&gt;0),1,0)</f>
        <v>0</v>
      </c>
      <c r="AA87" s="399">
        <f t="shared" si="41"/>
        <v>0</v>
      </c>
      <c r="AB87" s="399">
        <f t="shared" si="50"/>
        <v>0</v>
      </c>
      <c r="AC87" s="399"/>
      <c r="AD87" s="399"/>
      <c r="AE87" s="399"/>
      <c r="AF87" s="399"/>
      <c r="AG87" s="399"/>
      <c r="AH87" s="140"/>
      <c r="AI87" s="140"/>
      <c r="AJ87" s="396">
        <f>IF(F87 = 0, 0, ((Cu + IF(REV="F", 1, 1.2)*(Wconc + Wsoil)) / N) + IF(S87 = 0, 0, ((M + (Cu * Ecc/12) + (Sc * IF(Input!$D$45="Block", T, D + E)) - (ΦMR_Pp)) / (S87/12))))</f>
        <v>0</v>
      </c>
      <c r="AK87" s="399" t="str">
        <f t="shared" si="42"/>
        <v>--</v>
      </c>
      <c r="AL87" s="399">
        <f>IF(AND(OR(AK87="A",AK87="--"),$Q87/12-IF(Input!$D$45="Pier and Pad",0.5*di+deff/12,0)&gt;0),1,0)</f>
        <v>0</v>
      </c>
      <c r="AM87" s="454">
        <f t="shared" si="67"/>
        <v>0</v>
      </c>
      <c r="AN87" s="140"/>
      <c r="AO87" s="140"/>
      <c r="AP87" s="140"/>
    </row>
    <row r="88" spans="1:62" x14ac:dyDescent="0.25">
      <c r="A88" s="10"/>
      <c r="B88" s="10"/>
      <c r="C88" s="10"/>
      <c r="D88" s="10"/>
      <c r="E88" s="10"/>
      <c r="F88" s="13">
        <f>IF(AND(IF(Input!$D$35 = "Asymmetric", $D$10, $D$22) &gt;F87,F87&gt;0),F87+1,0)</f>
        <v>0</v>
      </c>
      <c r="G88" s="13">
        <f t="shared" si="37"/>
        <v>0</v>
      </c>
      <c r="H88" s="13">
        <f t="shared" si="63"/>
        <v>0</v>
      </c>
      <c r="I88" s="13">
        <f t="shared" si="38"/>
        <v>0</v>
      </c>
      <c r="J88" s="13">
        <f t="shared" si="39"/>
        <v>0</v>
      </c>
      <c r="K88" s="549">
        <v>0</v>
      </c>
      <c r="L88" s="549">
        <v>0</v>
      </c>
      <c r="M88" s="13">
        <f>IF(Input!$D$35 = "Asymmetric", K88, I88)</f>
        <v>0</v>
      </c>
      <c r="N88" s="13">
        <f>IF(Input!$D$35 = "Asymmetric", L88, J88)</f>
        <v>0</v>
      </c>
      <c r="O88" s="14">
        <f t="shared" si="45"/>
        <v>0</v>
      </c>
      <c r="P88" s="14">
        <f t="shared" si="46"/>
        <v>0</v>
      </c>
      <c r="Q88" s="14">
        <f t="shared" si="47"/>
        <v>0</v>
      </c>
      <c r="R88" s="14">
        <f t="shared" si="48"/>
        <v>0</v>
      </c>
      <c r="S88" s="14">
        <f t="shared" si="49"/>
        <v>0</v>
      </c>
      <c r="T88" s="467">
        <f>IF(F88 = 0, 0, ((Cu + IF(REV="F", 1, 1.2)*(Wconc + Wsoil)) / N) + IF(S88 = 0, 0, ((M + (Cu * Ecc/12) + (Sc * IF(Input!$D$45="Block", T, D + E)) - (ΦMR_Pp)) / (S88/12))))</f>
        <v>0</v>
      </c>
      <c r="U88" s="396">
        <f>IF(S88 = 0, 0, ((M + (Cu * Ecc/12) + (Sc * IF(Input!$D$45="Block", T, D + E)) - (ΦMR_Pp_up)) / (S88/12)) - ((IF(REV="F", Cu, 0.9*((Cu/1.2) + Wconc + IF(Input!$D$9 = "Self-Support", Wsoil, 0.5*Wsoil) + Wpiles))) / N) + Sw)</f>
        <v>0</v>
      </c>
      <c r="V88" s="396">
        <f>IF(S88 = 0, 0, (((Tu * Ecc/12) + (Su * IF(Input!$D$45="Block", T, D + E)) - (ΦMR_Pp_up)) / (S88/12)) + (IF(REV="F", Tu, Tu - 0.9*(Wconc + IF(Input!$D$9 = "Self-Support", Wsoil, 0.5*Wsoil) + Wpiles)) / N) + Sw)</f>
        <v>0</v>
      </c>
      <c r="W88" s="396"/>
      <c r="X88" s="396">
        <f>IF(F88 = 0, 0, ((Cu + IF(REV="F", 1, 1.2)*(Wconc + Wsoil)) / N) + IF(S88 = 0, 0, ((M + (Cu * Ecc/12) + (Sc * IF(Input!$D$45="Block", T, D + E)) - (ΦMR_Pp)) / (S88/12))))</f>
        <v>0</v>
      </c>
      <c r="Y88" s="399" t="str">
        <f t="shared" si="40"/>
        <v>--</v>
      </c>
      <c r="Z88" s="399">
        <f>IF(AND(OR(Y88="A",Y88="--"),$Q88/12-IF(Input!$D$45="Pier and Pad",0.5*di,0)&gt;0),1,0)</f>
        <v>0</v>
      </c>
      <c r="AA88" s="399">
        <f t="shared" si="41"/>
        <v>0</v>
      </c>
      <c r="AB88" s="399">
        <f t="shared" si="50"/>
        <v>0</v>
      </c>
      <c r="AC88" s="399"/>
      <c r="AD88" s="399"/>
      <c r="AE88" s="399"/>
      <c r="AF88" s="399"/>
      <c r="AG88" s="399"/>
      <c r="AH88" s="140"/>
      <c r="AI88" s="140"/>
      <c r="AJ88" s="396">
        <f>IF(F88 = 0, 0, ((Cu + IF(REV="F", 1, 1.2)*(Wconc + Wsoil)) / N) + IF(S88 = 0, 0, ((M + (Cu * Ecc/12) + (Sc * IF(Input!$D$45="Block", T, D + E)) - (ΦMR_Pp)) / (S88/12))))</f>
        <v>0</v>
      </c>
      <c r="AK88" s="399" t="str">
        <f t="shared" si="42"/>
        <v>--</v>
      </c>
      <c r="AL88" s="399">
        <f>IF(AND(OR(AK88="A",AK88="--"),$Q88/12-IF(Input!$D$45="Pier and Pad",0.5*di+deff/12,0)&gt;0),1,0)</f>
        <v>0</v>
      </c>
      <c r="AM88" s="454">
        <f t="shared" si="67"/>
        <v>0</v>
      </c>
      <c r="AN88" s="140"/>
      <c r="AO88" s="140"/>
      <c r="AP88" s="140"/>
    </row>
    <row r="89" spans="1:62" x14ac:dyDescent="0.25">
      <c r="A89" s="10"/>
      <c r="B89" s="10"/>
      <c r="C89" s="10"/>
      <c r="D89" s="10"/>
      <c r="E89" s="10"/>
      <c r="F89" s="13">
        <f>IF(AND(IF(Input!$D$35 = "Asymmetric", $D$10, $D$22) &gt;F88,F88&gt;0),F88+1,0)</f>
        <v>0</v>
      </c>
      <c r="G89" s="13">
        <f t="shared" si="37"/>
        <v>0</v>
      </c>
      <c r="H89" s="13">
        <f t="shared" si="63"/>
        <v>0</v>
      </c>
      <c r="I89" s="13">
        <f t="shared" si="38"/>
        <v>0</v>
      </c>
      <c r="J89" s="13">
        <f t="shared" si="39"/>
        <v>0</v>
      </c>
      <c r="K89" s="549">
        <v>0</v>
      </c>
      <c r="L89" s="549">
        <v>0</v>
      </c>
      <c r="M89" s="13">
        <f>IF(Input!$D$35 = "Asymmetric", K89, I89)</f>
        <v>0</v>
      </c>
      <c r="N89" s="13">
        <f>IF(Input!$D$35 = "Asymmetric", L89, J89)</f>
        <v>0</v>
      </c>
      <c r="O89" s="14">
        <f t="shared" si="45"/>
        <v>0</v>
      </c>
      <c r="P89" s="14">
        <f t="shared" si="46"/>
        <v>0</v>
      </c>
      <c r="Q89" s="14">
        <f t="shared" si="47"/>
        <v>0</v>
      </c>
      <c r="R89" s="14">
        <f t="shared" si="48"/>
        <v>0</v>
      </c>
      <c r="S89" s="14">
        <f t="shared" si="49"/>
        <v>0</v>
      </c>
      <c r="T89" s="467">
        <f>IF(F89 = 0, 0, ((Cu + IF(REV="F", 1, 1.2)*(Wconc + Wsoil)) / N) + IF(S89 = 0, 0, ((M + (Cu * Ecc/12) + (Sc * IF(Input!$D$45="Block", T, D + E)) - (ΦMR_Pp)) / (S89/12))))</f>
        <v>0</v>
      </c>
      <c r="U89" s="396">
        <f>IF(S89 = 0, 0, ((M + (Cu * Ecc/12) + (Sc * IF(Input!$D$45="Block", T, D + E)) - (ΦMR_Pp_up)) / (S89/12)) - ((IF(REV="F", Cu, 0.9*((Cu/1.2) + Wconc + IF(Input!$D$9 = "Self-Support", Wsoil, 0.5*Wsoil) + Wpiles))) / N) + Sw)</f>
        <v>0</v>
      </c>
      <c r="V89" s="396">
        <f>IF(S89 = 0, 0, (((Tu * Ecc/12) + (Su * IF(Input!$D$45="Block", T, D + E)) - (ΦMR_Pp_up)) / (S89/12)) + (IF(REV="F", Tu, Tu - 0.9*(Wconc + IF(Input!$D$9 = "Self-Support", Wsoil, 0.5*Wsoil) + Wpiles)) / N) + Sw)</f>
        <v>0</v>
      </c>
      <c r="W89" s="396"/>
      <c r="X89" s="396">
        <f>IF(F89 = 0, 0, ((Cu + IF(REV="F", 1, 1.2)*(Wconc + Wsoil)) / N) + IF(S89 = 0, 0, ((M + (Cu * Ecc/12) + (Sc * IF(Input!$D$45="Block", T, D + E)) - (ΦMR_Pp)) / (S89/12))))</f>
        <v>0</v>
      </c>
      <c r="Y89" s="399" t="str">
        <f t="shared" si="40"/>
        <v>--</v>
      </c>
      <c r="Z89" s="399">
        <f>IF(AND(OR(Y89="A",Y89="--"),$Q89/12-IF(Input!$D$45="Pier and Pad",0.5*di,0)&gt;0),1,0)</f>
        <v>0</v>
      </c>
      <c r="AA89" s="399">
        <f t="shared" si="41"/>
        <v>0</v>
      </c>
      <c r="AB89" s="399">
        <f t="shared" si="50"/>
        <v>0</v>
      </c>
      <c r="AC89" s="399"/>
      <c r="AD89" s="399"/>
      <c r="AE89" s="399"/>
      <c r="AF89" s="399"/>
      <c r="AG89" s="399"/>
      <c r="AH89" s="140"/>
      <c r="AI89" s="140"/>
      <c r="AJ89" s="396">
        <f>IF(F89 = 0, 0, ((Cu + IF(REV="F", 1, 1.2)*(Wconc + Wsoil)) / N) + IF(S89 = 0, 0, ((M + (Cu * Ecc/12) + (Sc * IF(Input!$D$45="Block", T, D + E)) - (ΦMR_Pp)) / (S89/12))))</f>
        <v>0</v>
      </c>
      <c r="AK89" s="399" t="str">
        <f t="shared" si="42"/>
        <v>--</v>
      </c>
      <c r="AL89" s="399">
        <f>IF(AND(OR(AK89="A",AK89="--"),$Q89/12-IF(Input!$D$45="Pier and Pad",0.5*di+deff/12,0)&gt;0),1,0)</f>
        <v>0</v>
      </c>
      <c r="AM89" s="454">
        <f t="shared" si="67"/>
        <v>0</v>
      </c>
      <c r="AN89" s="140"/>
      <c r="AO89" s="140"/>
      <c r="AP89" s="140"/>
    </row>
    <row r="90" spans="1:62" x14ac:dyDescent="0.25">
      <c r="A90" s="10"/>
      <c r="B90" s="10"/>
      <c r="C90" s="10"/>
      <c r="D90" s="10"/>
      <c r="E90" s="10"/>
      <c r="F90" s="13">
        <f>IF(AND(IF(Input!$D$35 = "Asymmetric", $D$10, $D$22) &gt;F89,F89&gt;0),F89+1,0)</f>
        <v>0</v>
      </c>
      <c r="G90" s="13">
        <f t="shared" si="37"/>
        <v>0</v>
      </c>
      <c r="H90" s="13">
        <f t="shared" si="63"/>
        <v>0</v>
      </c>
      <c r="I90" s="13">
        <f t="shared" si="38"/>
        <v>0</v>
      </c>
      <c r="J90" s="13">
        <f t="shared" si="39"/>
        <v>0</v>
      </c>
      <c r="K90" s="549">
        <v>0</v>
      </c>
      <c r="L90" s="549">
        <v>0</v>
      </c>
      <c r="M90" s="13">
        <f>IF(Input!$D$35 = "Asymmetric", K90, I90)</f>
        <v>0</v>
      </c>
      <c r="N90" s="13">
        <f>IF(Input!$D$35 = "Asymmetric", L90, J90)</f>
        <v>0</v>
      </c>
      <c r="O90" s="14">
        <f t="shared" si="45"/>
        <v>0</v>
      </c>
      <c r="P90" s="14">
        <f t="shared" si="46"/>
        <v>0</v>
      </c>
      <c r="Q90" s="14">
        <f t="shared" si="47"/>
        <v>0</v>
      </c>
      <c r="R90" s="14">
        <f t="shared" si="48"/>
        <v>0</v>
      </c>
      <c r="S90" s="14">
        <f t="shared" si="49"/>
        <v>0</v>
      </c>
      <c r="T90" s="467">
        <f>IF(F90 = 0, 0, ((Cu + IF(REV="F", 1, 1.2)*(Wconc + Wsoil)) / N) + IF(S90 = 0, 0, ((M + (Cu * Ecc/12) + (Sc * IF(Input!$D$45="Block", T, D + E)) - (ΦMR_Pp)) / (S90/12))))</f>
        <v>0</v>
      </c>
      <c r="U90" s="396">
        <f>IF(S90 = 0, 0, ((M + (Cu * Ecc/12) + (Sc * IF(Input!$D$45="Block", T, D + E)) - (ΦMR_Pp_up)) / (S90/12)) - ((IF(REV="F", Cu, 0.9*((Cu/1.2) + Wconc + IF(Input!$D$9 = "Self-Support", Wsoil, 0.5*Wsoil) + Wpiles))) / N) + Sw)</f>
        <v>0</v>
      </c>
      <c r="V90" s="396">
        <f>IF(S90 = 0, 0, (((Tu * Ecc/12) + (Su * IF(Input!$D$45="Block", T, D + E)) - (ΦMR_Pp_up)) / (S90/12)) + (IF(REV="F", Tu, Tu - 0.9*(Wconc + IF(Input!$D$9 = "Self-Support", Wsoil, 0.5*Wsoil) + Wpiles)) / N) + Sw)</f>
        <v>0</v>
      </c>
      <c r="W90" s="396"/>
      <c r="X90" s="396">
        <f>IF(F90 = 0, 0, ((Cu + IF(REV="F", 1, 1.2)*(Wconc + Wsoil)) / N) + IF(S90 = 0, 0, ((M + (Cu * Ecc/12) + (Sc * IF(Input!$D$45="Block", T, D + E)) - (ΦMR_Pp)) / (S90/12))))</f>
        <v>0</v>
      </c>
      <c r="Y90" s="399" t="str">
        <f t="shared" si="40"/>
        <v>--</v>
      </c>
      <c r="Z90" s="399">
        <f>IF(AND(OR(Y90="A",Y90="--"),$Q90/12-IF(Input!$D$45="Pier and Pad",0.5*di,0)&gt;0),1,0)</f>
        <v>0</v>
      </c>
      <c r="AA90" s="399">
        <f t="shared" si="41"/>
        <v>0</v>
      </c>
      <c r="AB90" s="399">
        <f t="shared" si="50"/>
        <v>0</v>
      </c>
      <c r="AC90" s="399"/>
      <c r="AD90" s="399"/>
      <c r="AE90" s="399"/>
      <c r="AF90" s="399"/>
      <c r="AG90" s="399"/>
      <c r="AH90" s="140"/>
      <c r="AI90" s="140"/>
      <c r="AJ90" s="396">
        <f>IF(F90 = 0, 0, ((Cu + IF(REV="F", 1, 1.2)*(Wconc + Wsoil)) / N) + IF(S90 = 0, 0, ((M + (Cu * Ecc/12) + (Sc * IF(Input!$D$45="Block", T, D + E)) - (ΦMR_Pp)) / (S90/12))))</f>
        <v>0</v>
      </c>
      <c r="AK90" s="399" t="str">
        <f t="shared" si="42"/>
        <v>--</v>
      </c>
      <c r="AL90" s="399">
        <f>IF(AND(OR(AK90="A",AK90="--"),$Q90/12-IF(Input!$D$45="Pier and Pad",0.5*di+deff/12,0)&gt;0),1,0)</f>
        <v>0</v>
      </c>
      <c r="AM90" s="454">
        <f t="shared" si="67"/>
        <v>0</v>
      </c>
      <c r="AN90" s="140"/>
      <c r="AO90" s="140"/>
      <c r="AP90" s="140"/>
    </row>
    <row r="91" spans="1:62" x14ac:dyDescent="0.25">
      <c r="A91" s="10"/>
      <c r="B91" s="10"/>
      <c r="C91" s="10"/>
      <c r="D91" s="10"/>
      <c r="E91" s="10"/>
      <c r="F91" s="13">
        <f>IF(AND(IF(Input!$D$35 = "Asymmetric", $D$10, $D$22) &gt;F90,F90&gt;0),F90+1,0)</f>
        <v>0</v>
      </c>
      <c r="G91" s="13">
        <f t="shared" si="37"/>
        <v>0</v>
      </c>
      <c r="H91" s="13">
        <f t="shared" si="63"/>
        <v>0</v>
      </c>
      <c r="I91" s="13">
        <f t="shared" si="38"/>
        <v>0</v>
      </c>
      <c r="J91" s="13">
        <f t="shared" si="39"/>
        <v>0</v>
      </c>
      <c r="K91" s="549">
        <v>0</v>
      </c>
      <c r="L91" s="549">
        <v>0</v>
      </c>
      <c r="M91" s="13">
        <f>IF(Input!$D$35 = "Asymmetric", K91, I91)</f>
        <v>0</v>
      </c>
      <c r="N91" s="13">
        <f>IF(Input!$D$35 = "Asymmetric", L91, J91)</f>
        <v>0</v>
      </c>
      <c r="O91" s="14">
        <f t="shared" si="45"/>
        <v>0</v>
      </c>
      <c r="P91" s="14">
        <f t="shared" si="46"/>
        <v>0</v>
      </c>
      <c r="Q91" s="14">
        <f t="shared" si="47"/>
        <v>0</v>
      </c>
      <c r="R91" s="14">
        <f t="shared" si="48"/>
        <v>0</v>
      </c>
      <c r="S91" s="14">
        <f t="shared" si="49"/>
        <v>0</v>
      </c>
      <c r="T91" s="467">
        <f>IF(F91 = 0, 0, ((Cu + IF(REV="F", 1, 1.2)*(Wconc + Wsoil)) / N) + IF(S91 = 0, 0, ((M + (Cu * Ecc/12) + (Sc * IF(Input!$D$45="Block", T, D + E)) - (ΦMR_Pp)) / (S91/12))))</f>
        <v>0</v>
      </c>
      <c r="U91" s="396">
        <f>IF(S91 = 0, 0, ((M + (Cu * Ecc/12) + (Sc * IF(Input!$D$45="Block", T, D + E)) - (ΦMR_Pp_up)) / (S91/12)) - ((IF(REV="F", Cu, 0.9*((Cu/1.2) + Wconc + IF(Input!$D$9 = "Self-Support", Wsoil, 0.5*Wsoil) + Wpiles))) / N) + Sw)</f>
        <v>0</v>
      </c>
      <c r="V91" s="396">
        <f>IF(S91 = 0, 0, (((Tu * Ecc/12) + (Su * IF(Input!$D$45="Block", T, D + E)) - (ΦMR_Pp_up)) / (S91/12)) + (IF(REV="F", Tu, Tu - 0.9*(Wconc + IF(Input!$D$9 = "Self-Support", Wsoil, 0.5*Wsoil) + Wpiles)) / N) + Sw)</f>
        <v>0</v>
      </c>
      <c r="W91" s="396"/>
      <c r="X91" s="396">
        <f>IF(F91 = 0, 0, ((Cu + IF(REV="F", 1, 1.2)*(Wconc + Wsoil)) / N) + IF(S91 = 0, 0, ((M + (Cu * Ecc/12) + (Sc * IF(Input!$D$45="Block", T, D + E)) - (ΦMR_Pp)) / (S91/12))))</f>
        <v>0</v>
      </c>
      <c r="Y91" s="399" t="str">
        <f t="shared" si="40"/>
        <v>--</v>
      </c>
      <c r="Z91" s="399">
        <f>IF(AND(OR(Y91="A",Y91="--"),$Q91/12-IF(Input!$D$45="Pier and Pad",0.5*di,0)&gt;0),1,0)</f>
        <v>0</v>
      </c>
      <c r="AA91" s="399">
        <f t="shared" si="41"/>
        <v>0</v>
      </c>
      <c r="AB91" s="399">
        <f t="shared" si="50"/>
        <v>0</v>
      </c>
      <c r="AC91" s="399"/>
      <c r="AD91" s="399"/>
      <c r="AE91" s="399"/>
      <c r="AF91" s="399"/>
      <c r="AG91" s="399"/>
      <c r="AH91" s="140"/>
      <c r="AI91" s="140"/>
      <c r="AJ91" s="396">
        <f>IF(F91 = 0, 0, ((Cu + IF(REV="F", 1, 1.2)*(Wconc + Wsoil)) / N) + IF(S91 = 0, 0, ((M + (Cu * Ecc/12) + (Sc * IF(Input!$D$45="Block", T, D + E)) - (ΦMR_Pp)) / (S91/12))))</f>
        <v>0</v>
      </c>
      <c r="AK91" s="399" t="str">
        <f t="shared" si="42"/>
        <v>--</v>
      </c>
      <c r="AL91" s="399">
        <f>IF(AND(OR(AK91="A",AK91="--"),$Q91/12-IF(Input!$D$45="Pier and Pad",0.5*di+deff/12,0)&gt;0),1,0)</f>
        <v>0</v>
      </c>
      <c r="AM91" s="454">
        <f t="shared" si="67"/>
        <v>0</v>
      </c>
      <c r="AN91" s="140"/>
      <c r="AO91" s="140"/>
      <c r="AP91" s="140"/>
    </row>
    <row r="92" spans="1:62" x14ac:dyDescent="0.25">
      <c r="A92" s="10"/>
      <c r="B92" s="10"/>
      <c r="C92" s="10"/>
      <c r="D92" s="10"/>
      <c r="E92" s="10"/>
      <c r="F92" s="13">
        <f>IF(AND(IF(Input!$D$35 = "Asymmetric", $D$10, $D$22) &gt;F91,F91&gt;0),F91+1,0)</f>
        <v>0</v>
      </c>
      <c r="G92" s="13">
        <f t="shared" si="37"/>
        <v>0</v>
      </c>
      <c r="H92" s="13">
        <f t="shared" si="63"/>
        <v>0</v>
      </c>
      <c r="I92" s="13">
        <f t="shared" si="38"/>
        <v>0</v>
      </c>
      <c r="J92" s="13">
        <f t="shared" si="39"/>
        <v>0</v>
      </c>
      <c r="K92" s="549">
        <v>0</v>
      </c>
      <c r="L92" s="549">
        <v>0</v>
      </c>
      <c r="M92" s="13">
        <f>IF(Input!$D$35 = "Asymmetric", K92, I92)</f>
        <v>0</v>
      </c>
      <c r="N92" s="13">
        <f>IF(Input!$D$35 = "Asymmetric", L92, J92)</f>
        <v>0</v>
      </c>
      <c r="O92" s="14">
        <f t="shared" si="45"/>
        <v>0</v>
      </c>
      <c r="P92" s="14">
        <f t="shared" si="46"/>
        <v>0</v>
      </c>
      <c r="Q92" s="14">
        <f t="shared" si="47"/>
        <v>0</v>
      </c>
      <c r="R92" s="14">
        <f t="shared" si="48"/>
        <v>0</v>
      </c>
      <c r="S92" s="14">
        <f t="shared" si="49"/>
        <v>0</v>
      </c>
      <c r="T92" s="467">
        <f>IF(F92 = 0, 0, ((Cu + IF(REV="F", 1, 1.2)*(Wconc + Wsoil)) / N) + IF(S92 = 0, 0, ((M + (Cu * Ecc/12) + (Sc * IF(Input!$D$45="Block", T, D + E)) - (ΦMR_Pp)) / (S92/12))))</f>
        <v>0</v>
      </c>
      <c r="U92" s="396">
        <f>IF(S92 = 0, 0, ((M + (Cu * Ecc/12) + (Sc * IF(Input!$D$45="Block", T, D + E)) - (ΦMR_Pp_up)) / (S92/12)) - ((IF(REV="F", Cu, 0.9*((Cu/1.2) + Wconc + IF(Input!$D$9 = "Self-Support", Wsoil, 0.5*Wsoil) + Wpiles))) / N) + Sw)</f>
        <v>0</v>
      </c>
      <c r="V92" s="396">
        <f>IF(S92 = 0, 0, (((Tu * Ecc/12) + (Su * IF(Input!$D$45="Block", T, D + E)) - (ΦMR_Pp_up)) / (S92/12)) + (IF(REV="F", Tu, Tu - 0.9*(Wconc + IF(Input!$D$9 = "Self-Support", Wsoil, 0.5*Wsoil) + Wpiles)) / N) + Sw)</f>
        <v>0</v>
      </c>
      <c r="W92" s="396"/>
      <c r="X92" s="396">
        <f>IF(F92 = 0, 0, ((Cu + IF(REV="F", 1, 1.2)*(Wconc + Wsoil)) / N) + IF(S92 = 0, 0, ((M + (Cu * Ecc/12) + (Sc * IF(Input!$D$45="Block", T, D + E)) - (ΦMR_Pp)) / (S92/12))))</f>
        <v>0</v>
      </c>
      <c r="Y92" s="399" t="str">
        <f t="shared" si="40"/>
        <v>--</v>
      </c>
      <c r="Z92" s="399">
        <f>IF(AND(OR(Y92="A",Y92="--"),$Q92/12-IF(Input!$D$45="Pier and Pad",0.5*di,0)&gt;0),1,0)</f>
        <v>0</v>
      </c>
      <c r="AA92" s="399">
        <f t="shared" si="41"/>
        <v>0</v>
      </c>
      <c r="AB92" s="399">
        <f t="shared" si="50"/>
        <v>0</v>
      </c>
      <c r="AC92" s="399"/>
      <c r="AD92" s="399"/>
      <c r="AE92" s="399"/>
      <c r="AF92" s="399"/>
      <c r="AG92" s="399"/>
      <c r="AH92" s="140"/>
      <c r="AI92" s="140"/>
      <c r="AJ92" s="396">
        <f>IF(F92 = 0, 0, ((Cu + IF(REV="F", 1, 1.2)*(Wconc + Wsoil)) / N) + IF(S92 = 0, 0, ((M + (Cu * Ecc/12) + (Sc * IF(Input!$D$45="Block", T, D + E)) - (ΦMR_Pp)) / (S92/12))))</f>
        <v>0</v>
      </c>
      <c r="AK92" s="399" t="str">
        <f t="shared" si="42"/>
        <v>--</v>
      </c>
      <c r="AL92" s="399">
        <f>IF(AND(OR(AK92="A",AK92="--"),$Q92/12-IF(Input!$D$45="Pier and Pad",0.5*di+deff/12,0)&gt;0),1,0)</f>
        <v>0</v>
      </c>
      <c r="AM92" s="454">
        <f t="shared" si="67"/>
        <v>0</v>
      </c>
      <c r="AN92" s="140"/>
      <c r="AO92" s="140"/>
      <c r="AP92" s="140"/>
    </row>
    <row r="93" spans="1:62" x14ac:dyDescent="0.25">
      <c r="A93" s="10"/>
      <c r="B93" s="10"/>
      <c r="C93" s="10"/>
      <c r="D93" s="10"/>
      <c r="E93" s="10"/>
      <c r="F93" s="13">
        <f>IF(AND(IF(Input!$D$35 = "Asymmetric", $D$10, $D$22) &gt;F92,F92&gt;0),F92+1,0)</f>
        <v>0</v>
      </c>
      <c r="G93" s="13">
        <f t="shared" si="37"/>
        <v>0</v>
      </c>
      <c r="H93" s="13">
        <f t="shared" si="63"/>
        <v>0</v>
      </c>
      <c r="I93" s="13">
        <f t="shared" si="38"/>
        <v>0</v>
      </c>
      <c r="J93" s="13">
        <f t="shared" si="39"/>
        <v>0</v>
      </c>
      <c r="K93" s="549">
        <v>0</v>
      </c>
      <c r="L93" s="549">
        <v>0</v>
      </c>
      <c r="M93" s="13">
        <f>IF(Input!$D$35 = "Asymmetric", K93, I93)</f>
        <v>0</v>
      </c>
      <c r="N93" s="13">
        <f>IF(Input!$D$35 = "Asymmetric", L93, J93)</f>
        <v>0</v>
      </c>
      <c r="O93" s="14">
        <f t="shared" si="45"/>
        <v>0</v>
      </c>
      <c r="P93" s="14">
        <f t="shared" si="46"/>
        <v>0</v>
      </c>
      <c r="Q93" s="14">
        <f t="shared" si="47"/>
        <v>0</v>
      </c>
      <c r="R93" s="14">
        <f t="shared" si="48"/>
        <v>0</v>
      </c>
      <c r="S93" s="14">
        <f t="shared" si="49"/>
        <v>0</v>
      </c>
      <c r="T93" s="467">
        <f>IF(F93 = 0, 0, ((Cu + IF(REV="F", 1, 1.2)*(Wconc + Wsoil)) / N) + IF(S93 = 0, 0, ((M + (Cu * Ecc/12) + (Sc * IF(Input!$D$45="Block", T, D + E)) - (ΦMR_Pp)) / (S93/12))))</f>
        <v>0</v>
      </c>
      <c r="U93" s="396">
        <f>IF(S93 = 0, 0, ((M + (Cu * Ecc/12) + (Sc * IF(Input!$D$45="Block", T, D + E)) - (ΦMR_Pp_up)) / (S93/12)) - ((IF(REV="F", Cu, 0.9*((Cu/1.2) + Wconc + IF(Input!$D$9 = "Self-Support", Wsoil, 0.5*Wsoil) + Wpiles))) / N) + Sw)</f>
        <v>0</v>
      </c>
      <c r="V93" s="396">
        <f>IF(S93 = 0, 0, (((Tu * Ecc/12) + (Su * IF(Input!$D$45="Block", T, D + E)) - (ΦMR_Pp_up)) / (S93/12)) + (IF(REV="F", Tu, Tu - 0.9*(Wconc + IF(Input!$D$9 = "Self-Support", Wsoil, 0.5*Wsoil) + Wpiles)) / N) + Sw)</f>
        <v>0</v>
      </c>
      <c r="W93" s="396"/>
      <c r="X93" s="396">
        <f>IF(F93 = 0, 0, ((Cu + IF(REV="F", 1, 1.2)*(Wconc + Wsoil)) / N) + IF(S93 = 0, 0, ((M + (Cu * Ecc/12) + (Sc * IF(Input!$D$45="Block", T, D + E)) - (ΦMR_Pp)) / (S93/12))))</f>
        <v>0</v>
      </c>
      <c r="Y93" s="399" t="str">
        <f t="shared" si="40"/>
        <v>--</v>
      </c>
      <c r="Z93" s="399">
        <f>IF(AND(OR(Y93="A",Y93="--"),$Q93/12-IF(Input!$D$45="Pier and Pad",0.5*di,0)&gt;0),1,0)</f>
        <v>0</v>
      </c>
      <c r="AA93" s="399">
        <f t="shared" si="41"/>
        <v>0</v>
      </c>
      <c r="AB93" s="399">
        <f t="shared" si="50"/>
        <v>0</v>
      </c>
      <c r="AC93" s="399"/>
      <c r="AD93" s="399"/>
      <c r="AE93" s="399"/>
      <c r="AF93" s="399"/>
      <c r="AG93" s="399"/>
      <c r="AH93" s="140"/>
      <c r="AI93" s="140"/>
      <c r="AJ93" s="396">
        <f>IF(F93 = 0, 0, ((Cu + IF(REV="F", 1, 1.2)*(Wconc + Wsoil)) / N) + IF(S93 = 0, 0, ((M + (Cu * Ecc/12) + (Sc * IF(Input!$D$45="Block", T, D + E)) - (ΦMR_Pp)) / (S93/12))))</f>
        <v>0</v>
      </c>
      <c r="AK93" s="399" t="str">
        <f t="shared" si="42"/>
        <v>--</v>
      </c>
      <c r="AL93" s="399">
        <f>IF(AND(OR(AK93="A",AK93="--"),$Q93/12-IF(Input!$D$45="Pier and Pad",0.5*di+deff/12,0)&gt;0),1,0)</f>
        <v>0</v>
      </c>
      <c r="AM93" s="454">
        <f t="shared" si="67"/>
        <v>0</v>
      </c>
      <c r="AN93" s="140"/>
      <c r="AO93" s="140"/>
      <c r="AP93" s="140"/>
    </row>
    <row r="94" spans="1:62" x14ac:dyDescent="0.25">
      <c r="A94" s="10"/>
      <c r="B94" s="10"/>
      <c r="C94" s="10"/>
      <c r="D94" s="10"/>
      <c r="E94" s="10"/>
      <c r="F94" s="13">
        <f>IF(AND(IF(Input!$D$35 = "Asymmetric", $D$10, $D$22) &gt;F93,F93&gt;0),F93+1,0)</f>
        <v>0</v>
      </c>
      <c r="G94" s="13">
        <f t="shared" si="37"/>
        <v>0</v>
      </c>
      <c r="H94" s="13">
        <f t="shared" si="63"/>
        <v>0</v>
      </c>
      <c r="I94" s="13">
        <f t="shared" si="38"/>
        <v>0</v>
      </c>
      <c r="J94" s="13">
        <f t="shared" si="39"/>
        <v>0</v>
      </c>
      <c r="K94" s="549">
        <v>0</v>
      </c>
      <c r="L94" s="549">
        <v>0</v>
      </c>
      <c r="M94" s="13">
        <f>IF(Input!$D$35 = "Asymmetric", K94, I94)</f>
        <v>0</v>
      </c>
      <c r="N94" s="13">
        <f>IF(Input!$D$35 = "Asymmetric", L94, J94)</f>
        <v>0</v>
      </c>
      <c r="O94" s="14">
        <f t="shared" si="45"/>
        <v>0</v>
      </c>
      <c r="P94" s="14">
        <f t="shared" si="46"/>
        <v>0</v>
      </c>
      <c r="Q94" s="14">
        <f t="shared" si="47"/>
        <v>0</v>
      </c>
      <c r="R94" s="14">
        <f t="shared" si="48"/>
        <v>0</v>
      </c>
      <c r="S94" s="14">
        <f t="shared" si="49"/>
        <v>0</v>
      </c>
      <c r="T94" s="467">
        <f>IF(F94 = 0, 0, ((Cu + IF(REV="F", 1, 1.2)*(Wconc + Wsoil)) / N) + IF(S94 = 0, 0, ((M + (Cu * Ecc/12) + (Sc * IF(Input!$D$45="Block", T, D + E)) - (ΦMR_Pp)) / (S94/12))))</f>
        <v>0</v>
      </c>
      <c r="U94" s="396">
        <f>IF(S94 = 0, 0, ((M + (Cu * Ecc/12) + (Sc * IF(Input!$D$45="Block", T, D + E)) - (ΦMR_Pp_up)) / (S94/12)) - ((IF(REV="F", Cu, 0.9*((Cu/1.2) + Wconc + IF(Input!$D$9 = "Self-Support", Wsoil, 0.5*Wsoil) + Wpiles))) / N) + Sw)</f>
        <v>0</v>
      </c>
      <c r="V94" s="396">
        <f>IF(S94 = 0, 0, (((Tu * Ecc/12) + (Su * IF(Input!$D$45="Block", T, D + E)) - (ΦMR_Pp_up)) / (S94/12)) + (IF(REV="F", Tu, Tu - 0.9*(Wconc + IF(Input!$D$9 = "Self-Support", Wsoil, 0.5*Wsoil) + Wpiles)) / N) + Sw)</f>
        <v>0</v>
      </c>
      <c r="W94" s="396"/>
      <c r="X94" s="396">
        <f>IF(F94 = 0, 0, ((Cu + IF(REV="F", 1, 1.2)*(Wconc + Wsoil)) / N) + IF(S94 = 0, 0, ((M + (Cu * Ecc/12) + (Sc * IF(Input!$D$45="Block", T, D + E)) - (ΦMR_Pp)) / (S94/12))))</f>
        <v>0</v>
      </c>
      <c r="Y94" s="399" t="str">
        <f t="shared" si="40"/>
        <v>--</v>
      </c>
      <c r="Z94" s="399">
        <f>IF(AND(OR(Y94="A",Y94="--"),$Q94/12-IF(Input!$D$45="Pier and Pad",0.5*di,0)&gt;0),1,0)</f>
        <v>0</v>
      </c>
      <c r="AA94" s="399">
        <f t="shared" si="41"/>
        <v>0</v>
      </c>
      <c r="AB94" s="399">
        <f t="shared" si="50"/>
        <v>0</v>
      </c>
      <c r="AC94" s="399"/>
      <c r="AD94" s="399"/>
      <c r="AE94" s="399"/>
      <c r="AF94" s="399"/>
      <c r="AG94" s="399"/>
      <c r="AH94" s="140"/>
      <c r="AI94" s="140"/>
      <c r="AJ94" s="396">
        <f>IF(F94 = 0, 0, ((Cu + IF(REV="F", 1, 1.2)*(Wconc + Wsoil)) / N) + IF(S94 = 0, 0, ((M + (Cu * Ecc/12) + (Sc * IF(Input!$D$45="Block", T, D + E)) - (ΦMR_Pp)) / (S94/12))))</f>
        <v>0</v>
      </c>
      <c r="AK94" s="399" t="str">
        <f t="shared" si="42"/>
        <v>--</v>
      </c>
      <c r="AL94" s="399">
        <f>IF(AND(OR(AK94="A",AK94="--"),$Q94/12-IF(Input!$D$45="Pier and Pad",0.5*di+deff/12,0)&gt;0),1,0)</f>
        <v>0</v>
      </c>
      <c r="AM94" s="454">
        <f t="shared" si="67"/>
        <v>0</v>
      </c>
      <c r="AN94" s="140"/>
      <c r="AO94" s="140"/>
      <c r="AP94" s="140"/>
    </row>
    <row r="95" spans="1:62" x14ac:dyDescent="0.25">
      <c r="A95" s="10"/>
      <c r="B95" s="10"/>
      <c r="C95" s="10"/>
      <c r="D95" s="10"/>
      <c r="E95" s="10"/>
      <c r="F95" s="13">
        <f>IF(AND(IF(Input!$D$35 = "Asymmetric", $D$10, $D$22) &gt;F94,F94&gt;0),F94+1,0)</f>
        <v>0</v>
      </c>
      <c r="G95" s="13">
        <f t="shared" si="37"/>
        <v>0</v>
      </c>
      <c r="H95" s="13">
        <f t="shared" si="63"/>
        <v>0</v>
      </c>
      <c r="I95" s="13">
        <f t="shared" si="38"/>
        <v>0</v>
      </c>
      <c r="J95" s="13">
        <f t="shared" si="39"/>
        <v>0</v>
      </c>
      <c r="K95" s="549">
        <v>0</v>
      </c>
      <c r="L95" s="549">
        <v>0</v>
      </c>
      <c r="M95" s="13">
        <f>IF(Input!$D$35 = "Asymmetric", K95, I95)</f>
        <v>0</v>
      </c>
      <c r="N95" s="13">
        <f>IF(Input!$D$35 = "Asymmetric", L95, J95)</f>
        <v>0</v>
      </c>
      <c r="O95" s="14">
        <f t="shared" si="45"/>
        <v>0</v>
      </c>
      <c r="P95" s="14">
        <f t="shared" si="46"/>
        <v>0</v>
      </c>
      <c r="Q95" s="14">
        <f t="shared" si="47"/>
        <v>0</v>
      </c>
      <c r="R95" s="14">
        <f t="shared" si="48"/>
        <v>0</v>
      </c>
      <c r="S95" s="14">
        <f t="shared" si="49"/>
        <v>0</v>
      </c>
      <c r="T95" s="467">
        <f>IF(F95 = 0, 0, ((Cu + IF(REV="F", 1, 1.2)*(Wconc + Wsoil)) / N) + IF(S95 = 0, 0, ((M + (Cu * Ecc/12) + (Sc * IF(Input!$D$45="Block", T, D + E)) - (ΦMR_Pp)) / (S95/12))))</f>
        <v>0</v>
      </c>
      <c r="U95" s="396">
        <f>IF(S95 = 0, 0, ((M + (Cu * Ecc/12) + (Sc * IF(Input!$D$45="Block", T, D + E)) - (ΦMR_Pp_up)) / (S95/12)) - ((IF(REV="F", Cu, 0.9*((Cu/1.2) + Wconc + IF(Input!$D$9 = "Self-Support", Wsoil, 0.5*Wsoil) + Wpiles))) / N) + Sw)</f>
        <v>0</v>
      </c>
      <c r="V95" s="396">
        <f>IF(S95 = 0, 0, (((Tu * Ecc/12) + (Su * IF(Input!$D$45="Block", T, D + E)) - (ΦMR_Pp_up)) / (S95/12)) + (IF(REV="F", Tu, Tu - 0.9*(Wconc + IF(Input!$D$9 = "Self-Support", Wsoil, 0.5*Wsoil) + Wpiles)) / N) + Sw)</f>
        <v>0</v>
      </c>
      <c r="W95" s="396"/>
      <c r="X95" s="396">
        <f>IF(F95 = 0, 0, ((Cu + IF(REV="F", 1, 1.2)*(Wconc + Wsoil)) / N) + IF(S95 = 0, 0, ((M + (Cu * Ecc/12) + (Sc * IF(Input!$D$45="Block", T, D + E)) - (ΦMR_Pp)) / (S95/12))))</f>
        <v>0</v>
      </c>
      <c r="Y95" s="399" t="str">
        <f t="shared" si="40"/>
        <v>--</v>
      </c>
      <c r="Z95" s="399">
        <f>IF(AND(OR(Y95="A",Y95="--"),$Q95/12-IF(Input!$D$45="Pier and Pad",0.5*di,0)&gt;0),1,0)</f>
        <v>0</v>
      </c>
      <c r="AA95" s="399">
        <f t="shared" si="41"/>
        <v>0</v>
      </c>
      <c r="AB95" s="399">
        <f t="shared" si="50"/>
        <v>0</v>
      </c>
      <c r="AC95" s="399"/>
      <c r="AD95" s="399"/>
      <c r="AE95" s="399"/>
      <c r="AF95" s="399"/>
      <c r="AG95" s="399"/>
      <c r="AH95" s="140"/>
      <c r="AI95" s="140"/>
      <c r="AJ95" s="396">
        <f>IF(F95 = 0, 0, ((Cu + IF(REV="F", 1, 1.2)*(Wconc + Wsoil)) / N) + IF(S95 = 0, 0, ((M + (Cu * Ecc/12) + (Sc * IF(Input!$D$45="Block", T, D + E)) - (ΦMR_Pp)) / (S95/12))))</f>
        <v>0</v>
      </c>
      <c r="AK95" s="399" t="str">
        <f t="shared" si="42"/>
        <v>--</v>
      </c>
      <c r="AL95" s="399">
        <f>IF(AND(OR(AK95="A",AK95="--"),$Q95/12-IF(Input!$D$45="Pier and Pad",0.5*di+deff/12,0)&gt;0),1,0)</f>
        <v>0</v>
      </c>
      <c r="AM95" s="454">
        <f t="shared" si="67"/>
        <v>0</v>
      </c>
      <c r="AN95" s="140"/>
      <c r="AO95" s="140"/>
      <c r="AP95" s="140"/>
    </row>
    <row r="96" spans="1:62" x14ac:dyDescent="0.25">
      <c r="A96" s="10"/>
      <c r="B96" s="10"/>
      <c r="C96" s="10"/>
      <c r="D96" s="10"/>
      <c r="E96" s="10"/>
      <c r="F96" s="13">
        <f>IF(AND(IF(Input!$D$35 = "Asymmetric", $D$10, $D$22) &gt;F95,F95&gt;0),F95+1,0)</f>
        <v>0</v>
      </c>
      <c r="G96" s="13">
        <f t="shared" si="37"/>
        <v>0</v>
      </c>
      <c r="H96" s="13">
        <f t="shared" si="63"/>
        <v>0</v>
      </c>
      <c r="I96" s="13">
        <f t="shared" si="38"/>
        <v>0</v>
      </c>
      <c r="J96" s="13">
        <f t="shared" si="39"/>
        <v>0</v>
      </c>
      <c r="K96" s="549">
        <v>0</v>
      </c>
      <c r="L96" s="549">
        <v>0</v>
      </c>
      <c r="M96" s="13">
        <f>IF(Input!$D$35 = "Asymmetric", K96, I96)</f>
        <v>0</v>
      </c>
      <c r="N96" s="13">
        <f>IF(Input!$D$35 = "Asymmetric", L96, J96)</f>
        <v>0</v>
      </c>
      <c r="O96" s="14">
        <f t="shared" si="45"/>
        <v>0</v>
      </c>
      <c r="P96" s="14">
        <f t="shared" si="46"/>
        <v>0</v>
      </c>
      <c r="Q96" s="14">
        <f t="shared" si="47"/>
        <v>0</v>
      </c>
      <c r="R96" s="14">
        <f t="shared" si="48"/>
        <v>0</v>
      </c>
      <c r="S96" s="14">
        <f t="shared" si="49"/>
        <v>0</v>
      </c>
      <c r="T96" s="467">
        <f>IF(F96 = 0, 0, ((Cu + IF(REV="F", 1, 1.2)*(Wconc + Wsoil)) / N) + IF(S96 = 0, 0, ((M + (Cu * Ecc/12) + (Sc * IF(Input!$D$45="Block", T, D + E)) - (ΦMR_Pp)) / (S96/12))))</f>
        <v>0</v>
      </c>
      <c r="U96" s="396">
        <f>IF(S96 = 0, 0, ((M + (Cu * Ecc/12) + (Sc * IF(Input!$D$45="Block", T, D + E)) - (ΦMR_Pp_up)) / (S96/12)) - ((IF(REV="F", Cu, 0.9*((Cu/1.2) + Wconc + IF(Input!$D$9 = "Self-Support", Wsoil, 0.5*Wsoil) + Wpiles))) / N) + Sw)</f>
        <v>0</v>
      </c>
      <c r="V96" s="396">
        <f>IF(S96 = 0, 0, (((Tu * Ecc/12) + (Su * IF(Input!$D$45="Block", T, D + E)) - (ΦMR_Pp_up)) / (S96/12)) + (IF(REV="F", Tu, Tu - 0.9*(Wconc + IF(Input!$D$9 = "Self-Support", Wsoil, 0.5*Wsoil) + Wpiles)) / N) + Sw)</f>
        <v>0</v>
      </c>
      <c r="W96" s="396"/>
      <c r="X96" s="396">
        <f>IF(F96 = 0, 0, ((Cu + IF(REV="F", 1, 1.2)*(Wconc + Wsoil)) / N) + IF(S96 = 0, 0, ((M + (Cu * Ecc/12) + (Sc * IF(Input!$D$45="Block", T, D + E)) - (ΦMR_Pp)) / (S96/12))))</f>
        <v>0</v>
      </c>
      <c r="Y96" s="399" t="str">
        <f t="shared" si="40"/>
        <v>--</v>
      </c>
      <c r="Z96" s="399">
        <f>IF(AND(OR(Y96="A",Y96="--"),$Q96/12-IF(Input!$D$45="Pier and Pad",0.5*di,0)&gt;0),1,0)</f>
        <v>0</v>
      </c>
      <c r="AA96" s="399">
        <f t="shared" si="41"/>
        <v>0</v>
      </c>
      <c r="AB96" s="399">
        <f t="shared" si="50"/>
        <v>0</v>
      </c>
      <c r="AC96" s="399"/>
      <c r="AD96" s="399"/>
      <c r="AE96" s="399"/>
      <c r="AF96" s="399"/>
      <c r="AG96" s="399"/>
      <c r="AH96" s="140"/>
      <c r="AI96" s="140"/>
      <c r="AJ96" s="396">
        <f>IF(F96 = 0, 0, ((Cu + IF(REV="F", 1, 1.2)*(Wconc + Wsoil)) / N) + IF(S96 = 0, 0, ((M + (Cu * Ecc/12) + (Sc * IF(Input!$D$45="Block", T, D + E)) - (ΦMR_Pp)) / (S96/12))))</f>
        <v>0</v>
      </c>
      <c r="AK96" s="399" t="str">
        <f t="shared" si="42"/>
        <v>--</v>
      </c>
      <c r="AL96" s="399">
        <f>IF(AND(OR(AK96="A",AK96="--"),$Q96/12-IF(Input!$D$45="Pier and Pad",0.5*di+deff/12,0)&gt;0),1,0)</f>
        <v>0</v>
      </c>
      <c r="AM96" s="454">
        <f t="shared" si="67"/>
        <v>0</v>
      </c>
      <c r="AN96" s="140"/>
      <c r="AO96" s="140"/>
      <c r="AP96" s="140"/>
    </row>
    <row r="97" spans="1:42" x14ac:dyDescent="0.25">
      <c r="A97" s="10"/>
      <c r="B97" s="10"/>
      <c r="C97" s="10"/>
      <c r="D97" s="10"/>
      <c r="E97" s="10"/>
      <c r="F97" s="13">
        <f>IF(AND(IF(Input!$D$35 = "Asymmetric", $D$10, $D$22) &gt;F96,F96&gt;0),F96+1,0)</f>
        <v>0</v>
      </c>
      <c r="G97" s="13">
        <f t="shared" si="37"/>
        <v>0</v>
      </c>
      <c r="H97" s="13">
        <f t="shared" si="63"/>
        <v>0</v>
      </c>
      <c r="I97" s="13">
        <f t="shared" si="38"/>
        <v>0</v>
      </c>
      <c r="J97" s="13">
        <f t="shared" si="39"/>
        <v>0</v>
      </c>
      <c r="K97" s="549">
        <v>0</v>
      </c>
      <c r="L97" s="549">
        <v>0</v>
      </c>
      <c r="M97" s="13">
        <f>IF(Input!$D$35 = "Asymmetric", K97, I97)</f>
        <v>0</v>
      </c>
      <c r="N97" s="13">
        <f>IF(Input!$D$35 = "Asymmetric", L97, J97)</f>
        <v>0</v>
      </c>
      <c r="O97" s="14">
        <f t="shared" si="45"/>
        <v>0</v>
      </c>
      <c r="P97" s="14">
        <f t="shared" si="46"/>
        <v>0</v>
      </c>
      <c r="Q97" s="14">
        <f t="shared" si="47"/>
        <v>0</v>
      </c>
      <c r="R97" s="14">
        <f t="shared" si="48"/>
        <v>0</v>
      </c>
      <c r="S97" s="14">
        <f t="shared" si="49"/>
        <v>0</v>
      </c>
      <c r="T97" s="467">
        <f>IF(F97 = 0, 0, ((Cu + IF(REV="F", 1, 1.2)*(Wconc + Wsoil)) / N) + IF(S97 = 0, 0, ((M + (Cu * Ecc/12) + (Sc * IF(Input!$D$45="Block", T, D + E)) - (ΦMR_Pp)) / (S97/12))))</f>
        <v>0</v>
      </c>
      <c r="U97" s="396">
        <f>IF(S97 = 0, 0, ((M + (Cu * Ecc/12) + (Sc * IF(Input!$D$45="Block", T, D + E)) - (ΦMR_Pp_up)) / (S97/12)) - ((IF(REV="F", Cu, 0.9*((Cu/1.2) + Wconc + IF(Input!$D$9 = "Self-Support", Wsoil, 0.5*Wsoil) + Wpiles))) / N) + Sw)</f>
        <v>0</v>
      </c>
      <c r="V97" s="396">
        <f>IF(S97 = 0, 0, (((Tu * Ecc/12) + (Su * IF(Input!$D$45="Block", T, D + E)) - (ΦMR_Pp_up)) / (S97/12)) + (IF(REV="F", Tu, Tu - 0.9*(Wconc + IF(Input!$D$9 = "Self-Support", Wsoil, 0.5*Wsoil) + Wpiles)) / N) + Sw)</f>
        <v>0</v>
      </c>
      <c r="W97" s="396"/>
      <c r="X97" s="396">
        <f>IF(F97 = 0, 0, ((Cu + IF(REV="F", 1, 1.2)*(Wconc + Wsoil)) / N) + IF(S97 = 0, 0, ((M + (Cu * Ecc/12) + (Sc * IF(Input!$D$45="Block", T, D + E)) - (ΦMR_Pp)) / (S97/12))))</f>
        <v>0</v>
      </c>
      <c r="Y97" s="399" t="str">
        <f t="shared" si="40"/>
        <v>--</v>
      </c>
      <c r="Z97" s="399">
        <f>IF(AND(OR(Y97="A",Y97="--"),$Q97/12-IF(Input!$D$45="Pier and Pad",0.5*di,0)&gt;0),1,0)</f>
        <v>0</v>
      </c>
      <c r="AA97" s="399">
        <f t="shared" si="41"/>
        <v>0</v>
      </c>
      <c r="AB97" s="399">
        <f t="shared" si="50"/>
        <v>0</v>
      </c>
      <c r="AC97" s="399"/>
      <c r="AD97" s="399"/>
      <c r="AE97" s="399"/>
      <c r="AF97" s="399"/>
      <c r="AG97" s="399"/>
      <c r="AH97" s="140"/>
      <c r="AI97" s="140"/>
      <c r="AJ97" s="396">
        <f>IF(F97 = 0, 0, ((Cu + IF(REV="F", 1, 1.2)*(Wconc + Wsoil)) / N) + IF(S97 = 0, 0, ((M + (Cu * Ecc/12) + (Sc * IF(Input!$D$45="Block", T, D + E)) - (ΦMR_Pp)) / (S97/12))))</f>
        <v>0</v>
      </c>
      <c r="AK97" s="399" t="str">
        <f t="shared" si="42"/>
        <v>--</v>
      </c>
      <c r="AL97" s="399">
        <f>IF(AND(OR(AK97="A",AK97="--"),$Q97/12-IF(Input!$D$45="Pier and Pad",0.5*di+deff/12,0)&gt;0),1,0)</f>
        <v>0</v>
      </c>
      <c r="AM97" s="454">
        <f t="shared" si="67"/>
        <v>0</v>
      </c>
      <c r="AN97" s="140"/>
      <c r="AO97" s="140"/>
      <c r="AP97" s="140"/>
    </row>
    <row r="98" spans="1:42" x14ac:dyDescent="0.25">
      <c r="A98" s="10"/>
      <c r="B98" s="10"/>
      <c r="C98" s="10"/>
      <c r="D98" s="10"/>
      <c r="E98" s="10"/>
      <c r="F98" s="13">
        <f>IF(AND(IF(Input!$D$35 = "Asymmetric", $D$10, $D$22) &gt;F97,F97&gt;0),F97+1,0)</f>
        <v>0</v>
      </c>
      <c r="G98" s="13">
        <f t="shared" si="37"/>
        <v>0</v>
      </c>
      <c r="H98" s="13">
        <f t="shared" si="63"/>
        <v>0</v>
      </c>
      <c r="I98" s="13">
        <f t="shared" si="38"/>
        <v>0</v>
      </c>
      <c r="J98" s="13">
        <f t="shared" si="39"/>
        <v>0</v>
      </c>
      <c r="K98" s="549">
        <v>0</v>
      </c>
      <c r="L98" s="549">
        <v>0</v>
      </c>
      <c r="M98" s="13">
        <f>IF(Input!$D$35 = "Asymmetric", K98, I98)</f>
        <v>0</v>
      </c>
      <c r="N98" s="13">
        <f>IF(Input!$D$35 = "Asymmetric", L98, J98)</f>
        <v>0</v>
      </c>
      <c r="O98" s="14">
        <f t="shared" si="45"/>
        <v>0</v>
      </c>
      <c r="P98" s="14">
        <f t="shared" si="46"/>
        <v>0</v>
      </c>
      <c r="Q98" s="14">
        <f t="shared" si="47"/>
        <v>0</v>
      </c>
      <c r="R98" s="14">
        <f t="shared" si="48"/>
        <v>0</v>
      </c>
      <c r="S98" s="14">
        <f t="shared" si="49"/>
        <v>0</v>
      </c>
      <c r="T98" s="467">
        <f>IF(F98 = 0, 0, ((Cu + IF(REV="F", 1, 1.2)*(Wconc + Wsoil)) / N) + IF(S98 = 0, 0, ((M + (Cu * Ecc/12) + (Sc * IF(Input!$D$45="Block", T, D + E)) - (ΦMR_Pp)) / (S98/12))))</f>
        <v>0</v>
      </c>
      <c r="U98" s="396">
        <f>IF(S98 = 0, 0, ((M + (Cu * Ecc/12) + (Sc * IF(Input!$D$45="Block", T, D + E)) - (ΦMR_Pp_up)) / (S98/12)) - ((IF(REV="F", Cu, 0.9*((Cu/1.2) + Wconc + IF(Input!$D$9 = "Self-Support", Wsoil, 0.5*Wsoil) + Wpiles))) / N) + Sw)</f>
        <v>0</v>
      </c>
      <c r="V98" s="396">
        <f>IF(S98 = 0, 0, (((Tu * Ecc/12) + (Su * IF(Input!$D$45="Block", T, D + E)) - (ΦMR_Pp_up)) / (S98/12)) + (IF(REV="F", Tu, Tu - 0.9*(Wconc + IF(Input!$D$9 = "Self-Support", Wsoil, 0.5*Wsoil) + Wpiles)) / N) + Sw)</f>
        <v>0</v>
      </c>
      <c r="W98" s="396"/>
      <c r="X98" s="396">
        <f>IF(F98 = 0, 0, ((Cu + IF(REV="F", 1, 1.2)*(Wconc + Wsoil)) / N) + IF(S98 = 0, 0, ((M + (Cu * Ecc/12) + (Sc * IF(Input!$D$45="Block", T, D + E)) - (ΦMR_Pp)) / (S98/12))))</f>
        <v>0</v>
      </c>
      <c r="Y98" s="399" t="str">
        <f t="shared" si="40"/>
        <v>--</v>
      </c>
      <c r="Z98" s="399">
        <f>IF(AND(OR(Y98="A",Y98="--"),$Q98/12-IF(Input!$D$45="Pier and Pad",0.5*di,0)&gt;0),1,0)</f>
        <v>0</v>
      </c>
      <c r="AA98" s="399">
        <f t="shared" si="41"/>
        <v>0</v>
      </c>
      <c r="AB98" s="399">
        <f t="shared" si="50"/>
        <v>0</v>
      </c>
      <c r="AC98" s="399"/>
      <c r="AD98" s="399"/>
      <c r="AE98" s="399"/>
      <c r="AF98" s="399"/>
      <c r="AG98" s="399"/>
      <c r="AH98" s="140"/>
      <c r="AI98" s="140"/>
      <c r="AJ98" s="396">
        <f>IF(F98 = 0, 0, ((Cu + IF(REV="F", 1, 1.2)*(Wconc + Wsoil)) / N) + IF(S98 = 0, 0, ((M + (Cu * Ecc/12) + (Sc * IF(Input!$D$45="Block", T, D + E)) - (ΦMR_Pp)) / (S98/12))))</f>
        <v>0</v>
      </c>
      <c r="AK98" s="399" t="str">
        <f t="shared" si="42"/>
        <v>--</v>
      </c>
      <c r="AL98" s="399">
        <f>IF(AND(OR(AK98="A",AK98="--"),$Q98/12-IF(Input!$D$45="Pier and Pad",0.5*di+deff/12,0)&gt;0),1,0)</f>
        <v>0</v>
      </c>
      <c r="AM98" s="454">
        <f t="shared" si="67"/>
        <v>0</v>
      </c>
      <c r="AN98" s="140"/>
      <c r="AO98" s="140"/>
      <c r="AP98" s="140"/>
    </row>
    <row r="99" spans="1:42" x14ac:dyDescent="0.25">
      <c r="A99" s="10"/>
      <c r="B99" s="10"/>
      <c r="C99" s="10"/>
      <c r="D99" s="10"/>
      <c r="E99" s="10"/>
      <c r="F99" s="13">
        <f>IF(AND(IF(Input!$D$35 = "Asymmetric", $D$10, $D$22) &gt;F98,F98&gt;0),F98+1,0)</f>
        <v>0</v>
      </c>
      <c r="G99" s="13">
        <f t="shared" si="37"/>
        <v>0</v>
      </c>
      <c r="H99" s="13">
        <f t="shared" si="63"/>
        <v>0</v>
      </c>
      <c r="I99" s="13">
        <f t="shared" si="38"/>
        <v>0</v>
      </c>
      <c r="J99" s="13">
        <f t="shared" si="39"/>
        <v>0</v>
      </c>
      <c r="K99" s="549">
        <v>0</v>
      </c>
      <c r="L99" s="549">
        <v>0</v>
      </c>
      <c r="M99" s="13">
        <f>IF(Input!$D$35 = "Asymmetric", K99, I99)</f>
        <v>0</v>
      </c>
      <c r="N99" s="13">
        <f>IF(Input!$D$35 = "Asymmetric", L99, J99)</f>
        <v>0</v>
      </c>
      <c r="O99" s="14">
        <f t="shared" si="45"/>
        <v>0</v>
      </c>
      <c r="P99" s="14">
        <f t="shared" si="46"/>
        <v>0</v>
      </c>
      <c r="Q99" s="14">
        <f t="shared" si="47"/>
        <v>0</v>
      </c>
      <c r="R99" s="14">
        <f t="shared" si="48"/>
        <v>0</v>
      </c>
      <c r="S99" s="14">
        <f t="shared" si="49"/>
        <v>0</v>
      </c>
      <c r="T99" s="467">
        <f>IF(F99 = 0, 0, ((Cu + IF(REV="F", 1, 1.2)*(Wconc + Wsoil)) / N) + IF(S99 = 0, 0, ((M + (Cu * Ecc/12) + (Sc * IF(Input!$D$45="Block", T, D + E)) - (ΦMR_Pp)) / (S99/12))))</f>
        <v>0</v>
      </c>
      <c r="U99" s="396">
        <f>IF(S99 = 0, 0, ((M + (Cu * Ecc/12) + (Sc * IF(Input!$D$45="Block", T, D + E)) - (ΦMR_Pp_up)) / (S99/12)) - ((IF(REV="F", Cu, 0.9*((Cu/1.2) + Wconc + IF(Input!$D$9 = "Self-Support", Wsoil, 0.5*Wsoil) + Wpiles))) / N) + Sw)</f>
        <v>0</v>
      </c>
      <c r="V99" s="396">
        <f>IF(S99 = 0, 0, (((Tu * Ecc/12) + (Su * IF(Input!$D$45="Block", T, D + E)) - (ΦMR_Pp_up)) / (S99/12)) + (IF(REV="F", Tu, Tu - 0.9*(Wconc + IF(Input!$D$9 = "Self-Support", Wsoil, 0.5*Wsoil) + Wpiles)) / N) + Sw)</f>
        <v>0</v>
      </c>
      <c r="W99" s="396"/>
      <c r="X99" s="396">
        <f>IF(F99 = 0, 0, ((Cu + IF(REV="F", 1, 1.2)*(Wconc + Wsoil)) / N) + IF(S99 = 0, 0, ((M + (Cu * Ecc/12) + (Sc * IF(Input!$D$45="Block", T, D + E)) - (ΦMR_Pp)) / (S99/12))))</f>
        <v>0</v>
      </c>
      <c r="Y99" s="399" t="str">
        <f t="shared" si="40"/>
        <v>--</v>
      </c>
      <c r="Z99" s="399">
        <f>IF(AND(OR(Y99="A",Y99="--"),$Q99/12-IF(Input!$D$45="Pier and Pad",0.5*di,0)&gt;0),1,0)</f>
        <v>0</v>
      </c>
      <c r="AA99" s="399">
        <f t="shared" si="41"/>
        <v>0</v>
      </c>
      <c r="AB99" s="399">
        <f t="shared" si="50"/>
        <v>0</v>
      </c>
      <c r="AC99" s="399"/>
      <c r="AD99" s="399"/>
      <c r="AE99" s="399"/>
      <c r="AF99" s="399"/>
      <c r="AG99" s="399"/>
      <c r="AH99" s="140"/>
      <c r="AI99" s="140"/>
      <c r="AJ99" s="396">
        <f>IF(F99 = 0, 0, ((Cu + IF(REV="F", 1, 1.2)*(Wconc + Wsoil)) / N) + IF(S99 = 0, 0, ((M + (Cu * Ecc/12) + (Sc * IF(Input!$D$45="Block", T, D + E)) - (ΦMR_Pp)) / (S99/12))))</f>
        <v>0</v>
      </c>
      <c r="AK99" s="399" t="str">
        <f t="shared" si="42"/>
        <v>--</v>
      </c>
      <c r="AL99" s="399">
        <f>IF(AND(OR(AK99="A",AK99="--"),$Q99/12-IF(Input!$D$45="Pier and Pad",0.5*di+deff/12,0)&gt;0),1,0)</f>
        <v>0</v>
      </c>
      <c r="AM99" s="454">
        <f t="shared" si="67"/>
        <v>0</v>
      </c>
      <c r="AN99" s="140"/>
      <c r="AO99" s="140"/>
      <c r="AP99" s="140"/>
    </row>
    <row r="100" spans="1:42" x14ac:dyDescent="0.25">
      <c r="A100" s="10"/>
      <c r="B100" s="10"/>
      <c r="C100" s="10"/>
      <c r="D100" s="10"/>
      <c r="E100" s="10"/>
      <c r="F100" s="13">
        <f>IF(AND(IF(Input!$D$35 = "Asymmetric", $D$10, $D$22) &gt;F99,F99&gt;0),F99+1,0)</f>
        <v>0</v>
      </c>
      <c r="G100" s="13">
        <f t="shared" si="37"/>
        <v>0</v>
      </c>
      <c r="H100" s="13">
        <f t="shared" si="63"/>
        <v>0</v>
      </c>
      <c r="I100" s="13">
        <f t="shared" si="38"/>
        <v>0</v>
      </c>
      <c r="J100" s="13">
        <f t="shared" si="39"/>
        <v>0</v>
      </c>
      <c r="K100" s="549">
        <v>0</v>
      </c>
      <c r="L100" s="549">
        <v>0</v>
      </c>
      <c r="M100" s="13">
        <f>IF(Input!$D$35 = "Asymmetric", K100, I100)</f>
        <v>0</v>
      </c>
      <c r="N100" s="13">
        <f>IF(Input!$D$35 = "Asymmetric", L100, J100)</f>
        <v>0</v>
      </c>
      <c r="O100" s="14">
        <f t="shared" si="45"/>
        <v>0</v>
      </c>
      <c r="P100" s="14">
        <f t="shared" si="46"/>
        <v>0</v>
      </c>
      <c r="Q100" s="14">
        <f t="shared" si="47"/>
        <v>0</v>
      </c>
      <c r="R100" s="14">
        <f t="shared" si="48"/>
        <v>0</v>
      </c>
      <c r="S100" s="14">
        <f t="shared" si="49"/>
        <v>0</v>
      </c>
      <c r="T100" s="467">
        <f>IF(F100 = 0, 0, ((Cu + IF(REV="F", 1, 1.2)*(Wconc + Wsoil)) / N) + IF(S100 = 0, 0, ((M + (Cu * Ecc/12) + (Sc * IF(Input!$D$45="Block", T, D + E)) - (ΦMR_Pp)) / (S100/12))))</f>
        <v>0</v>
      </c>
      <c r="U100" s="396">
        <f>IF(S100 = 0, 0, ((M + (Cu * Ecc/12) + (Sc * IF(Input!$D$45="Block", T, D + E)) - (ΦMR_Pp_up)) / (S100/12)) - ((IF(REV="F", Cu, 0.9*((Cu/1.2) + Wconc + IF(Input!$D$9 = "Self-Support", Wsoil, 0.5*Wsoil) + Wpiles))) / N) + Sw)</f>
        <v>0</v>
      </c>
      <c r="V100" s="396">
        <f>IF(S100 = 0, 0, (((Tu * Ecc/12) + (Su * IF(Input!$D$45="Block", T, D + E)) - (ΦMR_Pp_up)) / (S100/12)) + (IF(REV="F", Tu, Tu - 0.9*(Wconc + IF(Input!$D$9 = "Self-Support", Wsoil, 0.5*Wsoil) + Wpiles)) / N) + Sw)</f>
        <v>0</v>
      </c>
      <c r="W100" s="396"/>
      <c r="X100" s="396">
        <f>IF(F100 = 0, 0, ((Cu + IF(REV="F", 1, 1.2)*(Wconc + Wsoil)) / N) + IF(S100 = 0, 0, ((M + (Cu * Ecc/12) + (Sc * IF(Input!$D$45="Block", T, D + E)) - (ΦMR_Pp)) / (S100/12))))</f>
        <v>0</v>
      </c>
      <c r="Y100" s="399" t="str">
        <f t="shared" si="40"/>
        <v>--</v>
      </c>
      <c r="Z100" s="399">
        <f>IF(AND(OR(Y100="A",Y100="--"),$Q100/12-IF(Input!$D$45="Pier and Pad",0.5*di,0)&gt;0),1,0)</f>
        <v>0</v>
      </c>
      <c r="AA100" s="399">
        <f t="shared" si="41"/>
        <v>0</v>
      </c>
      <c r="AB100" s="399">
        <f t="shared" si="50"/>
        <v>0</v>
      </c>
      <c r="AC100" s="399"/>
      <c r="AD100" s="399"/>
      <c r="AE100" s="399"/>
      <c r="AF100" s="399"/>
      <c r="AG100" s="399"/>
      <c r="AH100" s="140"/>
      <c r="AI100" s="140"/>
      <c r="AJ100" s="396">
        <f>IF(F100 = 0, 0, ((Cu + IF(REV="F", 1, 1.2)*(Wconc + Wsoil)) / N) + IF(S100 = 0, 0, ((M + (Cu * Ecc/12) + (Sc * IF(Input!$D$45="Block", T, D + E)) - (ΦMR_Pp)) / (S100/12))))</f>
        <v>0</v>
      </c>
      <c r="AK100" s="399" t="str">
        <f t="shared" si="42"/>
        <v>--</v>
      </c>
      <c r="AL100" s="399">
        <f>IF(AND(OR(AK100="A",AK100="--"),$Q100/12-IF(Input!$D$45="Pier and Pad",0.5*di+deff/12,0)&gt;0),1,0)</f>
        <v>0</v>
      </c>
      <c r="AM100" s="454">
        <f t="shared" si="67"/>
        <v>0</v>
      </c>
      <c r="AN100" s="140"/>
      <c r="AO100" s="140"/>
      <c r="AP100" s="140"/>
    </row>
    <row r="101" spans="1:42" x14ac:dyDescent="0.25">
      <c r="A101" s="10"/>
      <c r="B101" s="10"/>
      <c r="C101" s="10"/>
      <c r="D101" s="10"/>
      <c r="E101" s="10"/>
      <c r="F101" s="13">
        <f>IF(AND(IF(Input!$D$35 = "Asymmetric", $D$10, $D$22) &gt;F100,F100&gt;0),F100+1,0)</f>
        <v>0</v>
      </c>
      <c r="G101" s="13">
        <f t="shared" ref="G101:G105" si="68">IF(F101=0,0,IF(F101&lt;=$D$15,1,IF(F101&lt;=2*$D$15,2,IF(F101&lt;=3*$D$15,3,IF(F101&lt;=4*$D$15,4,IF(F101&lt;=5*$D$15,5,IF(F101&lt;=6*$D$15,6,IF(F101&lt;=7*$D$15,7,IF(F101&lt;=8*$D$15,8,IF(F101&lt;=9*$D$15,9,IF(F101&lt;=10*$D$15,10,0)))))))))))</f>
        <v>0</v>
      </c>
      <c r="H101" s="13">
        <f t="shared" si="63"/>
        <v>0</v>
      </c>
      <c r="I101" s="13">
        <f t="shared" ref="I101:I105" si="69">IF(F101=0,0,(H101-(($D$15+1)/2))*$D$17)</f>
        <v>0</v>
      </c>
      <c r="J101" s="13">
        <f t="shared" si="39"/>
        <v>0</v>
      </c>
      <c r="K101" s="549">
        <v>0</v>
      </c>
      <c r="L101" s="549">
        <v>0</v>
      </c>
      <c r="M101" s="13">
        <f>IF(Input!$D$35 = "Asymmetric", K101, I101)</f>
        <v>0</v>
      </c>
      <c r="N101" s="13">
        <f>IF(Input!$D$35 = "Asymmetric", L101, J101)</f>
        <v>0</v>
      </c>
      <c r="O101" s="14">
        <f t="shared" si="45"/>
        <v>0</v>
      </c>
      <c r="P101" s="14">
        <f t="shared" si="46"/>
        <v>0</v>
      </c>
      <c r="Q101" s="14">
        <f t="shared" si="47"/>
        <v>0</v>
      </c>
      <c r="R101" s="14">
        <f t="shared" si="48"/>
        <v>0</v>
      </c>
      <c r="S101" s="14">
        <f t="shared" si="49"/>
        <v>0</v>
      </c>
      <c r="T101" s="467">
        <f>IF(F101 = 0, 0, ((Cu + IF(REV="F", 1, 1.2)*(Wconc + Wsoil)) / N) + IF(S101 = 0, 0, ((M + (Cu * Ecc/12) + (Sc * IF(Input!$D$45="Block", T, D + E)) - (ΦMR_Pp)) / (S101/12))))</f>
        <v>0</v>
      </c>
      <c r="U101" s="396">
        <f>IF(S101 = 0, 0, ((M + (Cu * Ecc/12) + (Sc * IF(Input!$D$45="Block", T, D + E)) - (ΦMR_Pp_up)) / (S101/12)) - ((IF(REV="F", Cu, 0.9*((Cu/1.2) + Wconc + IF(Input!$D$9 = "Self-Support", Wsoil, 0.5*Wsoil) + Wpiles))) / N) + Sw)</f>
        <v>0</v>
      </c>
      <c r="V101" s="396">
        <f>IF(S101 = 0, 0, (((Tu * Ecc/12) + (Su * IF(Input!$D$45="Block", T, D + E)) - (ΦMR_Pp_up)) / (S101/12)) + (IF(REV="F", Tu, Tu - 0.9*(Wconc + IF(Input!$D$9 = "Self-Support", Wsoil, 0.5*Wsoil) + Wpiles)) / N) + Sw)</f>
        <v>0</v>
      </c>
      <c r="W101" s="396"/>
      <c r="X101" s="396">
        <f>IF(F101 = 0, 0, ((Cu + IF(REV="F", 1, 1.2)*(Wconc + Wsoil)) / N) + IF(S101 = 0, 0, ((M + (Cu * Ecc/12) + (Sc * IF(Input!$D$45="Block", T, D + E)) - (ΦMR_Pp)) / (S101/12))))</f>
        <v>0</v>
      </c>
      <c r="Y101" s="399" t="str">
        <f t="shared" si="40"/>
        <v>--</v>
      </c>
      <c r="Z101" s="399">
        <f>IF(AND(OR(Y101="A",Y101="--"),$Q101/12-IF(Input!$D$45="Pier and Pad",0.5*di,0)&gt;0),1,0)</f>
        <v>0</v>
      </c>
      <c r="AA101" s="399">
        <f t="shared" ref="AA101:AA105" si="70">IF(Z101=0,0,ABS(Q101/12-0.5*di))</f>
        <v>0</v>
      </c>
      <c r="AB101" s="399">
        <f t="shared" si="50"/>
        <v>0</v>
      </c>
      <c r="AC101" s="399"/>
      <c r="AD101" s="399"/>
      <c r="AE101" s="399"/>
      <c r="AF101" s="399"/>
      <c r="AG101" s="399"/>
      <c r="AH101" s="140"/>
      <c r="AI101" s="140"/>
      <c r="AJ101" s="396">
        <f>IF(F101 = 0, 0, ((Cu + IF(REV="F", 1, 1.2)*(Wconc + Wsoil)) / N) + IF(S101 = 0, 0, ((M + (Cu * Ecc/12) + (Sc * IF(Input!$D$45="Block", T, D + E)) - (ΦMR_Pp)) / (S101/12))))</f>
        <v>0</v>
      </c>
      <c r="AK101" s="399" t="str">
        <f t="shared" si="42"/>
        <v>--</v>
      </c>
      <c r="AL101" s="399">
        <f>IF(AND(OR(AK101="A",AK101="--"),$Q101/12-IF(Input!$D$45="Pier and Pad",0.5*di+deff/12,0)&gt;0),1,0)</f>
        <v>0</v>
      </c>
      <c r="AM101" s="454">
        <f t="shared" si="67"/>
        <v>0</v>
      </c>
      <c r="AN101" s="140"/>
      <c r="AO101" s="140"/>
      <c r="AP101" s="140"/>
    </row>
    <row r="102" spans="1:42" x14ac:dyDescent="0.25">
      <c r="A102" s="10"/>
      <c r="B102" s="10"/>
      <c r="C102" s="10"/>
      <c r="D102" s="10"/>
      <c r="E102" s="10"/>
      <c r="F102" s="13">
        <f>IF(AND(IF(Input!$D$35 = "Asymmetric", $D$10, $D$22) &gt;F101,F101&gt;0),F101+1,0)</f>
        <v>0</v>
      </c>
      <c r="G102" s="13">
        <f t="shared" si="68"/>
        <v>0</v>
      </c>
      <c r="H102" s="13">
        <f t="shared" si="63"/>
        <v>0</v>
      </c>
      <c r="I102" s="13">
        <f t="shared" si="69"/>
        <v>0</v>
      </c>
      <c r="J102" s="13">
        <f t="shared" si="39"/>
        <v>0</v>
      </c>
      <c r="K102" s="549">
        <v>0</v>
      </c>
      <c r="L102" s="549">
        <v>0</v>
      </c>
      <c r="M102" s="13">
        <f>IF(Input!$D$35 = "Asymmetric", K102, I102)</f>
        <v>0</v>
      </c>
      <c r="N102" s="13">
        <f>IF(Input!$D$35 = "Asymmetric", L102, J102)</f>
        <v>0</v>
      </c>
      <c r="O102" s="14">
        <f t="shared" si="45"/>
        <v>0</v>
      </c>
      <c r="P102" s="14">
        <f t="shared" si="46"/>
        <v>0</v>
      </c>
      <c r="Q102" s="14">
        <f t="shared" si="47"/>
        <v>0</v>
      </c>
      <c r="R102" s="14">
        <f t="shared" si="48"/>
        <v>0</v>
      </c>
      <c r="S102" s="14">
        <f t="shared" si="49"/>
        <v>0</v>
      </c>
      <c r="T102" s="467">
        <f>IF(F102 = 0, 0, ((Cu + IF(REV="F", 1, 1.2)*(Wconc + Wsoil)) / N) + IF(S102 = 0, 0, ((M + (Cu * Ecc/12) + (Sc * IF(Input!$D$45="Block", T, D + E)) - (ΦMR_Pp)) / (S102/12))))</f>
        <v>0</v>
      </c>
      <c r="U102" s="396">
        <f>IF(S102 = 0, 0, ((M + (Cu * Ecc/12) + (Sc * IF(Input!$D$45="Block", T, D + E)) - (ΦMR_Pp_up)) / (S102/12)) - ((IF(REV="F", Cu, 0.9*((Cu/1.2) + Wconc + IF(Input!$D$9 = "Self-Support", Wsoil, 0.5*Wsoil) + Wpiles))) / N) + Sw)</f>
        <v>0</v>
      </c>
      <c r="V102" s="396">
        <f>IF(S102 = 0, 0, (((Tu * Ecc/12) + (Su * IF(Input!$D$45="Block", T, D + E)) - (ΦMR_Pp_up)) / (S102/12)) + (IF(REV="F", Tu, Tu - 0.9*(Wconc + IF(Input!$D$9 = "Self-Support", Wsoil, 0.5*Wsoil) + Wpiles)) / N) + Sw)</f>
        <v>0</v>
      </c>
      <c r="W102" s="396"/>
      <c r="X102" s="396">
        <f>IF(F102 = 0, 0, ((Cu + IF(REV="F", 1, 1.2)*(Wconc + Wsoil)) / N) + IF(S102 = 0, 0, ((M + (Cu * Ecc/12) + (Sc * IF(Input!$D$45="Block", T, D + E)) - (ΦMR_Pp)) / (S102/12))))</f>
        <v>0</v>
      </c>
      <c r="Y102" s="399" t="str">
        <f t="shared" si="40"/>
        <v>--</v>
      </c>
      <c r="Z102" s="399">
        <f>IF(AND(OR(Y102="A",Y102="--"),$Q102/12-IF(Input!$D$45="Pier and Pad",0.5*di,0)&gt;0),1,0)</f>
        <v>0</v>
      </c>
      <c r="AA102" s="399">
        <f t="shared" si="70"/>
        <v>0</v>
      </c>
      <c r="AB102" s="399">
        <f t="shared" si="50"/>
        <v>0</v>
      </c>
      <c r="AC102" s="399"/>
      <c r="AD102" s="399"/>
      <c r="AE102" s="399"/>
      <c r="AF102" s="399"/>
      <c r="AG102" s="399"/>
      <c r="AH102" s="140"/>
      <c r="AI102" s="140"/>
      <c r="AJ102" s="396">
        <f>IF(F102 = 0, 0, ((Cu + IF(REV="F", 1, 1.2)*(Wconc + Wsoil)) / N) + IF(S102 = 0, 0, ((M + (Cu * Ecc/12) + (Sc * IF(Input!$D$45="Block", T, D + E)) - (ΦMR_Pp)) / (S102/12))))</f>
        <v>0</v>
      </c>
      <c r="AK102" s="399" t="str">
        <f t="shared" si="42"/>
        <v>--</v>
      </c>
      <c r="AL102" s="399">
        <f>IF(AND(OR(AK102="A",AK102="--"),$Q102/12-IF(Input!$D$45="Pier and Pad",0.5*di+deff/12,0)&gt;0),1,0)</f>
        <v>0</v>
      </c>
      <c r="AM102" s="454">
        <f t="shared" si="67"/>
        <v>0</v>
      </c>
      <c r="AN102" s="140"/>
      <c r="AO102" s="140"/>
      <c r="AP102" s="140"/>
    </row>
    <row r="103" spans="1:42" x14ac:dyDescent="0.25">
      <c r="A103" s="10"/>
      <c r="B103" s="10"/>
      <c r="C103" s="10"/>
      <c r="D103" s="10"/>
      <c r="E103" s="10"/>
      <c r="F103" s="13">
        <f>IF(AND(IF(Input!$D$35 = "Asymmetric", $D$10, $D$22) &gt;F102,F102&gt;0),F102+1,0)</f>
        <v>0</v>
      </c>
      <c r="G103" s="13">
        <f t="shared" si="68"/>
        <v>0</v>
      </c>
      <c r="H103" s="13">
        <f t="shared" si="63"/>
        <v>0</v>
      </c>
      <c r="I103" s="13">
        <f t="shared" si="69"/>
        <v>0</v>
      </c>
      <c r="J103" s="13">
        <f t="shared" si="39"/>
        <v>0</v>
      </c>
      <c r="K103" s="549">
        <v>0</v>
      </c>
      <c r="L103" s="549">
        <v>0</v>
      </c>
      <c r="M103" s="13">
        <f>IF(Input!$D$35 = "Asymmetric", K103, I103)</f>
        <v>0</v>
      </c>
      <c r="N103" s="13">
        <f>IF(Input!$D$35 = "Asymmetric", L103, J103)</f>
        <v>0</v>
      </c>
      <c r="O103" s="14">
        <f t="shared" si="45"/>
        <v>0</v>
      </c>
      <c r="P103" s="14">
        <f t="shared" si="46"/>
        <v>0</v>
      </c>
      <c r="Q103" s="14">
        <f t="shared" si="47"/>
        <v>0</v>
      </c>
      <c r="R103" s="14">
        <f t="shared" si="48"/>
        <v>0</v>
      </c>
      <c r="S103" s="14">
        <f t="shared" si="49"/>
        <v>0</v>
      </c>
      <c r="T103" s="467">
        <f>IF(F103 = 0, 0, ((Cu + IF(REV="F", 1, 1.2)*(Wconc + Wsoil)) / N) + IF(S103 = 0, 0, ((M + (Cu * Ecc/12) + (Sc * IF(Input!$D$45="Block", T, D + E)) - (ΦMR_Pp)) / (S103/12))))</f>
        <v>0</v>
      </c>
      <c r="U103" s="396">
        <f>IF(S103 = 0, 0, ((M + (Cu * Ecc/12) + (Sc * IF(Input!$D$45="Block", T, D + E)) - (ΦMR_Pp_up)) / (S103/12)) - ((IF(REV="F", Cu, 0.9*((Cu/1.2) + Wconc + IF(Input!$D$9 = "Self-Support", Wsoil, 0.5*Wsoil) + Wpiles))) / N) + Sw)</f>
        <v>0</v>
      </c>
      <c r="V103" s="396">
        <f>IF(S103 = 0, 0, (((Tu * Ecc/12) + (Su * IF(Input!$D$45="Block", T, D + E)) - (ΦMR_Pp_up)) / (S103/12)) + (IF(REV="F", Tu, Tu - 0.9*(Wconc + IF(Input!$D$9 = "Self-Support", Wsoil, 0.5*Wsoil) + Wpiles)) / N) + Sw)</f>
        <v>0</v>
      </c>
      <c r="W103" s="396"/>
      <c r="X103" s="396">
        <f>IF(F103 = 0, 0, ((Cu + IF(REV="F", 1, 1.2)*(Wconc + Wsoil)) / N) + IF(S103 = 0, 0, ((M + (Cu * Ecc/12) + (Sc * IF(Input!$D$45="Block", T, D + E)) - (ΦMR_Pp)) / (S103/12))))</f>
        <v>0</v>
      </c>
      <c r="Y103" s="399" t="str">
        <f t="shared" si="40"/>
        <v>--</v>
      </c>
      <c r="Z103" s="399">
        <f>IF(AND(OR(Y103="A",Y103="--"),$Q103/12-IF(Input!$D$45="Pier and Pad",0.5*di,0)&gt;0),1,0)</f>
        <v>0</v>
      </c>
      <c r="AA103" s="399">
        <f t="shared" si="70"/>
        <v>0</v>
      </c>
      <c r="AB103" s="399">
        <f t="shared" si="50"/>
        <v>0</v>
      </c>
      <c r="AC103" s="399"/>
      <c r="AD103" s="399"/>
      <c r="AE103" s="399"/>
      <c r="AF103" s="399"/>
      <c r="AG103" s="399"/>
      <c r="AH103" s="140"/>
      <c r="AI103" s="140"/>
      <c r="AJ103" s="396">
        <f>IF(F103 = 0, 0, ((Cu + IF(REV="F", 1, 1.2)*(Wconc + Wsoil)) / N) + IF(S103 = 0, 0, ((M + (Cu * Ecc/12) + (Sc * IF(Input!$D$45="Block", T, D + E)) - (ΦMR_Pp)) / (S103/12))))</f>
        <v>0</v>
      </c>
      <c r="AK103" s="399" t="str">
        <f t="shared" si="42"/>
        <v>--</v>
      </c>
      <c r="AL103" s="399">
        <f>IF(AND(OR(AK103="A",AK103="--"),$Q103/12-IF(Input!$D$45="Pier and Pad",0.5*di+deff/12,0)&gt;0),1,0)</f>
        <v>0</v>
      </c>
      <c r="AM103" s="454">
        <f t="shared" si="67"/>
        <v>0</v>
      </c>
      <c r="AN103" s="140"/>
      <c r="AO103" s="140"/>
      <c r="AP103" s="140"/>
    </row>
    <row r="104" spans="1:42" x14ac:dyDescent="0.25">
      <c r="A104" s="10"/>
      <c r="B104" s="10"/>
      <c r="C104" s="10"/>
      <c r="D104" s="10"/>
      <c r="E104" s="10"/>
      <c r="F104" s="13">
        <f>IF(AND(IF(Input!$D$35 = "Asymmetric", $D$10, $D$22) &gt;F103,F103&gt;0),F103+1,0)</f>
        <v>0</v>
      </c>
      <c r="G104" s="13">
        <f t="shared" si="68"/>
        <v>0</v>
      </c>
      <c r="H104" s="13">
        <f t="shared" si="63"/>
        <v>0</v>
      </c>
      <c r="I104" s="13">
        <f t="shared" si="69"/>
        <v>0</v>
      </c>
      <c r="J104" s="13">
        <f t="shared" si="39"/>
        <v>0</v>
      </c>
      <c r="K104" s="549">
        <v>0</v>
      </c>
      <c r="L104" s="549">
        <v>0</v>
      </c>
      <c r="M104" s="13">
        <f>IF(Input!$D$35 = "Asymmetric", K104, I104)</f>
        <v>0</v>
      </c>
      <c r="N104" s="13">
        <f>IF(Input!$D$35 = "Asymmetric", L104, J104)</f>
        <v>0</v>
      </c>
      <c r="O104" s="14">
        <f t="shared" si="45"/>
        <v>0</v>
      </c>
      <c r="P104" s="14">
        <f t="shared" si="46"/>
        <v>0</v>
      </c>
      <c r="Q104" s="14">
        <f t="shared" si="47"/>
        <v>0</v>
      </c>
      <c r="R104" s="14">
        <f t="shared" si="48"/>
        <v>0</v>
      </c>
      <c r="S104" s="14">
        <f t="shared" si="49"/>
        <v>0</v>
      </c>
      <c r="T104" s="467">
        <f>IF(F104 = 0, 0, ((Cu + IF(REV="F", 1, 1.2)*(Wconc + Wsoil)) / N) + IF(S104 = 0, 0, ((M + (Cu * Ecc/12) + (Sc * IF(Input!$D$45="Block", T, D + E)) - (ΦMR_Pp)) / (S104/12))))</f>
        <v>0</v>
      </c>
      <c r="U104" s="396">
        <f>IF(S104 = 0, 0, ((M + (Cu * Ecc/12) + (Sc * IF(Input!$D$45="Block", T, D + E)) - (ΦMR_Pp_up)) / (S104/12)) - ((IF(REV="F", Cu, 0.9*((Cu/1.2) + Wconc + IF(Input!$D$9 = "Self-Support", Wsoil, 0.5*Wsoil) + Wpiles))) / N) + Sw)</f>
        <v>0</v>
      </c>
      <c r="V104" s="396">
        <f>IF(S104 = 0, 0, (((Tu * Ecc/12) + (Su * IF(Input!$D$45="Block", T, D + E)) - (ΦMR_Pp_up)) / (S104/12)) + (IF(REV="F", Tu, Tu - 0.9*(Wconc + IF(Input!$D$9 = "Self-Support", Wsoil, 0.5*Wsoil) + Wpiles)) / N) + Sw)</f>
        <v>0</v>
      </c>
      <c r="W104" s="396"/>
      <c r="X104" s="396">
        <f>IF(F104 = 0, 0, ((Cu + IF(REV="F", 1, 1.2)*(Wconc + Wsoil)) / N) + IF(S104 = 0, 0, ((M + (Cu * Ecc/12) + (Sc * IF(Input!$D$45="Block", T, D + E)) - (ΦMR_Pp)) / (S104/12))))</f>
        <v>0</v>
      </c>
      <c r="Y104" s="399" t="str">
        <f t="shared" si="40"/>
        <v>--</v>
      </c>
      <c r="Z104" s="399">
        <f>IF(AND(OR(Y104="A",Y104="--"),$Q104/12-IF(Input!$D$45="Pier and Pad",0.5*di,0)&gt;0),1,0)</f>
        <v>0</v>
      </c>
      <c r="AA104" s="399">
        <f t="shared" si="70"/>
        <v>0</v>
      </c>
      <c r="AB104" s="399">
        <f t="shared" si="50"/>
        <v>0</v>
      </c>
      <c r="AC104" s="399"/>
      <c r="AD104" s="399"/>
      <c r="AE104" s="399"/>
      <c r="AF104" s="399"/>
      <c r="AG104" s="399"/>
      <c r="AH104" s="140"/>
      <c r="AI104" s="140"/>
      <c r="AJ104" s="396">
        <f>IF(F104 = 0, 0, ((Cu + IF(REV="F", 1, 1.2)*(Wconc + Wsoil)) / N) + IF(S104 = 0, 0, ((M + (Cu * Ecc/12) + (Sc * IF(Input!$D$45="Block", T, D + E)) - (ΦMR_Pp)) / (S104/12))))</f>
        <v>0</v>
      </c>
      <c r="AK104" s="399" t="str">
        <f t="shared" si="42"/>
        <v>--</v>
      </c>
      <c r="AL104" s="399">
        <f>IF(AND(OR(AK104="A",AK104="--"),$Q104/12-IF(Input!$D$45="Pier and Pad",0.5*di+deff/12,0)&gt;0),1,0)</f>
        <v>0</v>
      </c>
      <c r="AM104" s="454">
        <f t="shared" si="67"/>
        <v>0</v>
      </c>
      <c r="AN104" s="140"/>
      <c r="AO104" s="140"/>
      <c r="AP104" s="140"/>
    </row>
    <row r="105" spans="1:42" x14ac:dyDescent="0.25">
      <c r="A105" s="10"/>
      <c r="B105" s="10"/>
      <c r="C105" s="10"/>
      <c r="D105" s="10"/>
      <c r="E105" s="10"/>
      <c r="F105" s="13">
        <f>IF(AND(IF(Input!$D$35 = "Asymmetric", $D$10, $D$22) &gt;F104,F104&gt;0),F104+1,0)</f>
        <v>0</v>
      </c>
      <c r="G105" s="13">
        <f t="shared" si="68"/>
        <v>0</v>
      </c>
      <c r="H105" s="13">
        <f t="shared" si="63"/>
        <v>0</v>
      </c>
      <c r="I105" s="13">
        <f t="shared" si="69"/>
        <v>0</v>
      </c>
      <c r="J105" s="13">
        <f t="shared" si="39"/>
        <v>0</v>
      </c>
      <c r="K105" s="549">
        <v>0</v>
      </c>
      <c r="L105" s="549">
        <v>0</v>
      </c>
      <c r="M105" s="13">
        <f>IF(Input!$D$35 = "Asymmetric", K105, I105)</f>
        <v>0</v>
      </c>
      <c r="N105" s="13">
        <f>IF(Input!$D$35 = "Asymmetric", L105, J105)</f>
        <v>0</v>
      </c>
      <c r="O105" s="14">
        <f t="shared" ref="O105" si="71">SQRT(J105^2+I105^2)</f>
        <v>0</v>
      </c>
      <c r="P105" s="14">
        <f t="shared" ref="P105" si="72">IF(F105=0,0,IF(I105=0,0.5*PI(),ATAN(J105/I105)))</f>
        <v>0</v>
      </c>
      <c r="Q105" s="14">
        <f t="shared" ref="Q105" si="73">ABS(O105*SIN(($D$19*PI()/180)-P105))</f>
        <v>0</v>
      </c>
      <c r="R105" s="14">
        <f t="shared" ref="R105" si="74">Q105^2</f>
        <v>0</v>
      </c>
      <c r="S105" s="14">
        <f t="shared" ref="S105" si="75">IF(Q105 = 0, 0, $D$23/Q105)</f>
        <v>0</v>
      </c>
      <c r="T105" s="467">
        <f>IF(F105 = 0, 0, ((Cu + IF(REV="F", 1, 1.2)*(Wconc + Wsoil)) / N) + IF(S105 = 0, 0, ((M + (Cu * Ecc/12) + (Sc * IF(Input!$D$45="Block", T, D + E)) - (ΦMR_Pp)) / (S105/12))))</f>
        <v>0</v>
      </c>
      <c r="U105" s="396">
        <f>IF(S105 = 0, 0, ((M + (Cu * Ecc/12) + (Sc * IF(Input!$D$45="Block", T, D + E)) - (ΦMR_Pp_up)) / (S105/12)) - ((IF(REV="F", Cu, 0.9*((Cu/1.2) + Wconc + IF(Input!$D$9 = "Self-Support", Wsoil, 0.5*Wsoil) + Wpiles))) / N) + Sw)</f>
        <v>0</v>
      </c>
      <c r="V105" s="396">
        <f>IF(S105 = 0, 0, (((Tu * Ecc/12) + (Su * IF(Input!$D$45="Block", T, D + E)) - (ΦMR_Pp_up)) / (S105/12)) + (IF(REV="F", Tu, Tu - 0.9*(Wconc + IF(Input!$D$9 = "Self-Support", Wsoil, 0.5*Wsoil) + Wpiles)) / N) + Sw)</f>
        <v>0</v>
      </c>
      <c r="X105" s="396">
        <f>IF(F105 = 0, 0, ((Cu + IF(REV="F", 1, 1.2)*(Wconc + Wsoil)) / N) + IF(S105 = 0, 0, ((M + (Cu * Ecc/12) + (Sc * IF(Input!$D$45="Block", T, D + E)) - (ΦMR_Pp)) / (S105/12))))</f>
        <v>0</v>
      </c>
      <c r="Y105" s="399" t="str">
        <f t="shared" si="40"/>
        <v>--</v>
      </c>
      <c r="Z105" s="399">
        <f>IF(AND(OR(Y105="A",Y105="--"),$Q105/12-IF(Input!$D$45="Pier and Pad",0.5*di,0)&gt;0),1,0)</f>
        <v>0</v>
      </c>
      <c r="AA105" s="399">
        <f t="shared" si="70"/>
        <v>0</v>
      </c>
      <c r="AB105" s="399">
        <f t="shared" si="50"/>
        <v>0</v>
      </c>
      <c r="AC105" s="10"/>
      <c r="AD105" s="10"/>
      <c r="AE105" s="10"/>
      <c r="AF105" s="10"/>
      <c r="AG105" s="10"/>
    </row>
    <row r="106" spans="1:42" x14ac:dyDescent="0.25">
      <c r="A106" s="10"/>
      <c r="B106" s="10"/>
      <c r="C106" s="10"/>
      <c r="D106" s="10"/>
      <c r="E106" s="10"/>
      <c r="F106" s="13"/>
      <c r="G106" s="13"/>
      <c r="H106" s="13"/>
      <c r="I106" s="13"/>
      <c r="J106" s="13"/>
      <c r="K106" s="132"/>
      <c r="L106" s="132"/>
      <c r="M106" s="13"/>
      <c r="N106" s="13"/>
      <c r="O106" s="14"/>
      <c r="P106" s="14"/>
      <c r="Q106" s="14"/>
      <c r="R106" s="14"/>
      <c r="S106" s="14"/>
      <c r="Y106" s="10"/>
      <c r="Z106" s="10"/>
      <c r="AA106" s="10"/>
      <c r="AB106" s="10"/>
      <c r="AC106" s="10"/>
      <c r="AD106" s="10"/>
      <c r="AE106" s="10"/>
      <c r="AF106" s="10"/>
      <c r="AG106" s="10"/>
    </row>
    <row r="107" spans="1:42" x14ac:dyDescent="0.25">
      <c r="A107" s="10"/>
      <c r="B107" s="10"/>
      <c r="C107" s="10"/>
      <c r="D107" s="10"/>
      <c r="E107" s="10"/>
      <c r="F107" s="13"/>
      <c r="G107" s="13"/>
      <c r="H107" s="13"/>
      <c r="I107" s="13"/>
      <c r="J107" s="13"/>
      <c r="K107" s="132"/>
      <c r="L107" s="132"/>
      <c r="M107" s="13"/>
      <c r="N107" s="13"/>
      <c r="O107" s="14"/>
      <c r="P107" s="14"/>
      <c r="Q107" s="14"/>
      <c r="R107" s="14"/>
      <c r="S107" s="14"/>
      <c r="Y107" s="10"/>
      <c r="Z107" s="10"/>
      <c r="AA107" s="10"/>
      <c r="AB107" s="10"/>
      <c r="AC107" s="10"/>
      <c r="AD107" s="10"/>
      <c r="AE107" s="10"/>
      <c r="AF107" s="10"/>
      <c r="AG107" s="10"/>
    </row>
    <row r="108" spans="1:42" x14ac:dyDescent="0.25">
      <c r="A108" s="10"/>
      <c r="B108" s="10"/>
      <c r="C108" s="10"/>
      <c r="D108" s="10"/>
      <c r="E108" s="10"/>
      <c r="K108" s="133"/>
      <c r="L108" s="133"/>
      <c r="Y108" s="10"/>
      <c r="Z108" s="10"/>
      <c r="AA108" s="10"/>
      <c r="AB108" s="10"/>
      <c r="AC108" s="10"/>
      <c r="AD108" s="10"/>
      <c r="AE108" s="10"/>
      <c r="AF108" s="10"/>
      <c r="AG108" s="10"/>
    </row>
    <row r="109" spans="1:42" x14ac:dyDescent="0.25">
      <c r="A109" s="10"/>
      <c r="B109" s="10"/>
      <c r="C109" s="10"/>
      <c r="D109" s="10"/>
      <c r="E109" s="10"/>
      <c r="K109" s="133"/>
      <c r="L109" s="133"/>
      <c r="Y109" s="10"/>
      <c r="Z109" s="10"/>
      <c r="AA109" s="10"/>
      <c r="AB109" s="10"/>
      <c r="AC109" s="10"/>
      <c r="AD109" s="10"/>
      <c r="AE109" s="10"/>
      <c r="AF109" s="10"/>
      <c r="AG109" s="10"/>
    </row>
    <row r="110" spans="1:42" x14ac:dyDescent="0.25">
      <c r="A110" s="10"/>
      <c r="B110" s="10"/>
      <c r="C110" s="10"/>
      <c r="D110" s="10"/>
      <c r="E110" s="10"/>
      <c r="K110" s="133"/>
      <c r="L110" s="133"/>
      <c r="Y110" s="10"/>
      <c r="Z110" s="10"/>
      <c r="AA110" s="10"/>
      <c r="AB110" s="10"/>
      <c r="AC110" s="10"/>
      <c r="AD110" s="10"/>
      <c r="AE110" s="10"/>
      <c r="AF110" s="10"/>
      <c r="AG110" s="10"/>
    </row>
    <row r="111" spans="1:42" x14ac:dyDescent="0.25">
      <c r="A111" s="10"/>
      <c r="B111" s="10"/>
      <c r="C111" s="10"/>
      <c r="D111" s="10"/>
      <c r="E111" s="10"/>
      <c r="K111" s="133"/>
      <c r="L111" s="133"/>
      <c r="T111" s="10"/>
      <c r="U111" s="10"/>
      <c r="V111" s="10"/>
      <c r="W111" s="399"/>
      <c r="X111" s="10"/>
      <c r="Y111" s="10"/>
      <c r="Z111" s="10"/>
      <c r="AA111" s="10"/>
      <c r="AB111" s="10"/>
      <c r="AC111" s="10"/>
      <c r="AD111" s="10"/>
      <c r="AE111" s="10"/>
      <c r="AF111" s="10"/>
      <c r="AG111" s="10"/>
    </row>
    <row r="112" spans="1:42" x14ac:dyDescent="0.25">
      <c r="A112" s="10"/>
      <c r="B112" s="10"/>
      <c r="C112" s="10"/>
      <c r="D112" s="10"/>
      <c r="E112" s="10"/>
      <c r="T112" s="10"/>
      <c r="U112" s="10"/>
      <c r="V112" s="10"/>
      <c r="W112" s="399"/>
      <c r="X112" s="10"/>
      <c r="Y112" s="10"/>
      <c r="Z112" s="10"/>
      <c r="AA112" s="10"/>
      <c r="AB112" s="10"/>
      <c r="AC112" s="10"/>
      <c r="AD112" s="10"/>
      <c r="AE112" s="10"/>
      <c r="AF112" s="10"/>
      <c r="AG112" s="10"/>
    </row>
    <row r="113" spans="1:33" x14ac:dyDescent="0.25">
      <c r="A113" s="10"/>
      <c r="B113" s="10"/>
      <c r="C113" s="10"/>
      <c r="D113" s="10"/>
      <c r="E113" s="10"/>
      <c r="T113" s="10"/>
      <c r="U113" s="10"/>
      <c r="V113" s="10"/>
      <c r="W113" s="399"/>
      <c r="X113" s="10"/>
      <c r="Y113" s="10"/>
      <c r="Z113" s="10"/>
      <c r="AA113" s="10"/>
      <c r="AB113" s="10"/>
      <c r="AC113" s="10"/>
      <c r="AD113" s="10"/>
      <c r="AE113" s="10"/>
      <c r="AF113" s="10"/>
      <c r="AG113" s="10"/>
    </row>
    <row r="114" spans="1:33" x14ac:dyDescent="0.25">
      <c r="A114" s="10"/>
      <c r="B114" s="10"/>
      <c r="C114" s="10"/>
      <c r="D114" s="10"/>
      <c r="E114" s="10"/>
      <c r="T114" s="10"/>
      <c r="U114" s="10"/>
      <c r="V114" s="10"/>
      <c r="W114" s="399"/>
      <c r="X114" s="10"/>
      <c r="Y114" s="10"/>
      <c r="Z114" s="10"/>
      <c r="AA114" s="10"/>
      <c r="AB114" s="10"/>
      <c r="AC114" s="10"/>
      <c r="AD114" s="10"/>
      <c r="AE114" s="10"/>
      <c r="AF114" s="10"/>
      <c r="AG114" s="10"/>
    </row>
    <row r="115" spans="1:33" x14ac:dyDescent="0.25">
      <c r="A115" s="10"/>
      <c r="B115" s="10"/>
      <c r="C115" s="10"/>
      <c r="D115" s="10"/>
      <c r="E115" s="10"/>
      <c r="T115" s="10"/>
      <c r="U115" s="10"/>
      <c r="V115" s="10"/>
      <c r="W115" s="399"/>
      <c r="X115" s="10"/>
      <c r="Y115" s="10"/>
      <c r="Z115" s="10"/>
      <c r="AA115" s="10"/>
      <c r="AB115" s="10"/>
      <c r="AC115" s="10"/>
      <c r="AD115" s="10"/>
      <c r="AE115" s="10"/>
      <c r="AF115" s="10"/>
      <c r="AG115" s="10"/>
    </row>
    <row r="118" spans="1:33" x14ac:dyDescent="0.25">
      <c r="I118" s="17"/>
    </row>
    <row r="119" spans="1:33" x14ac:dyDescent="0.25">
      <c r="I119" s="17"/>
    </row>
    <row r="120" spans="1:33" x14ac:dyDescent="0.25">
      <c r="I120" s="17"/>
    </row>
  </sheetData>
  <mergeCells count="47">
    <mergeCell ref="AJ2:AP2"/>
    <mergeCell ref="AH3:AH4"/>
    <mergeCell ref="X2:AH2"/>
    <mergeCell ref="AJ3:AJ4"/>
    <mergeCell ref="AK3:AK4"/>
    <mergeCell ref="AL3:AL4"/>
    <mergeCell ref="AC3:AC4"/>
    <mergeCell ref="AF3:AF4"/>
    <mergeCell ref="AG3:AG4"/>
    <mergeCell ref="Z3:Z4"/>
    <mergeCell ref="AA3:AA4"/>
    <mergeCell ref="AB3:AB4"/>
    <mergeCell ref="AD3:AD4"/>
    <mergeCell ref="AE3:AE4"/>
    <mergeCell ref="Y3:Y4"/>
    <mergeCell ref="X3:X4"/>
    <mergeCell ref="I2:J2"/>
    <mergeCell ref="K2:L2"/>
    <mergeCell ref="M2:N2"/>
    <mergeCell ref="B21:D21"/>
    <mergeCell ref="K3:K4"/>
    <mergeCell ref="L3:L4"/>
    <mergeCell ref="M3:M4"/>
    <mergeCell ref="N3:N4"/>
    <mergeCell ref="B14:D14"/>
    <mergeCell ref="I3:I4"/>
    <mergeCell ref="J3:J4"/>
    <mergeCell ref="F3:F4"/>
    <mergeCell ref="G3:G4"/>
    <mergeCell ref="H3:H4"/>
    <mergeCell ref="Q3:Q4"/>
    <mergeCell ref="B3:D3"/>
    <mergeCell ref="B4:D9"/>
    <mergeCell ref="P3:P4"/>
    <mergeCell ref="O3:O4"/>
    <mergeCell ref="T3:T4"/>
    <mergeCell ref="U3:U4"/>
    <mergeCell ref="V3:V4"/>
    <mergeCell ref="R3:R4"/>
    <mergeCell ref="S3:S4"/>
    <mergeCell ref="BH3:BJ3"/>
    <mergeCell ref="AR3:AX3"/>
    <mergeCell ref="AZ3:BF3"/>
    <mergeCell ref="AM3:AM4"/>
    <mergeCell ref="AN3:AN4"/>
    <mergeCell ref="AO3:AO4"/>
    <mergeCell ref="AP3:AP4"/>
  </mergeCells>
  <conditionalFormatting sqref="G15:J15">
    <cfRule type="expression" dxfId="114" priority="122">
      <formula>IF($F15=0,TRUE,FALSE)</formula>
    </cfRule>
  </conditionalFormatting>
  <conditionalFormatting sqref="G14:J14">
    <cfRule type="expression" dxfId="113" priority="114">
      <formula>IF($F14=0,TRUE,FALSE)</formula>
    </cfRule>
  </conditionalFormatting>
  <conditionalFormatting sqref="G16:J16">
    <cfRule type="expression" dxfId="112" priority="113">
      <formula>IF($F16=0,TRUE,FALSE)</formula>
    </cfRule>
  </conditionalFormatting>
  <conditionalFormatting sqref="G17:J17">
    <cfRule type="expression" dxfId="111" priority="112">
      <formula>IF($F17=0,TRUE,FALSE)</formula>
    </cfRule>
  </conditionalFormatting>
  <conditionalFormatting sqref="G18:J18">
    <cfRule type="expression" dxfId="110" priority="111">
      <formula>IF($F18=0,TRUE,FALSE)</formula>
    </cfRule>
  </conditionalFormatting>
  <conditionalFormatting sqref="G19:J19">
    <cfRule type="expression" dxfId="109" priority="110">
      <formula>IF($F19=0,TRUE,FALSE)</formula>
    </cfRule>
  </conditionalFormatting>
  <conditionalFormatting sqref="G20:J20">
    <cfRule type="expression" dxfId="108" priority="109">
      <formula>IF($F20=0,TRUE,FALSE)</formula>
    </cfRule>
  </conditionalFormatting>
  <conditionalFormatting sqref="G21:J21">
    <cfRule type="expression" dxfId="107" priority="108">
      <formula>IF($F21=0,TRUE,FALSE)</formula>
    </cfRule>
  </conditionalFormatting>
  <conditionalFormatting sqref="G22:J22">
    <cfRule type="expression" dxfId="106" priority="107">
      <formula>IF($F22=0,TRUE,FALSE)</formula>
    </cfRule>
  </conditionalFormatting>
  <conditionalFormatting sqref="G23:J23">
    <cfRule type="expression" dxfId="105" priority="106">
      <formula>IF($F23=0,TRUE,FALSE)</formula>
    </cfRule>
  </conditionalFormatting>
  <conditionalFormatting sqref="G24:J24">
    <cfRule type="expression" dxfId="104" priority="105">
      <formula>IF($F24=0,TRUE,FALSE)</formula>
    </cfRule>
  </conditionalFormatting>
  <conditionalFormatting sqref="G25:J25">
    <cfRule type="expression" dxfId="103" priority="104">
      <formula>IF($F25=0,TRUE,FALSE)</formula>
    </cfRule>
  </conditionalFormatting>
  <conditionalFormatting sqref="G26:J26">
    <cfRule type="expression" dxfId="102" priority="103">
      <formula>IF($F26=0,TRUE,FALSE)</formula>
    </cfRule>
  </conditionalFormatting>
  <conditionalFormatting sqref="G27:J27">
    <cfRule type="expression" dxfId="101" priority="102">
      <formula>IF($F27=0,TRUE,FALSE)</formula>
    </cfRule>
  </conditionalFormatting>
  <conditionalFormatting sqref="G28:J28">
    <cfRule type="expression" dxfId="100" priority="101">
      <formula>IF($F28=0,TRUE,FALSE)</formula>
    </cfRule>
  </conditionalFormatting>
  <conditionalFormatting sqref="G29:J29">
    <cfRule type="expression" dxfId="99" priority="100">
      <formula>IF($F29=0,TRUE,FALSE)</formula>
    </cfRule>
  </conditionalFormatting>
  <conditionalFormatting sqref="G30:J30">
    <cfRule type="expression" dxfId="98" priority="99">
      <formula>IF($F30=0,TRUE,FALSE)</formula>
    </cfRule>
  </conditionalFormatting>
  <conditionalFormatting sqref="G31:J31">
    <cfRule type="expression" dxfId="97" priority="98">
      <formula>IF($F31=0,TRUE,FALSE)</formula>
    </cfRule>
  </conditionalFormatting>
  <conditionalFormatting sqref="G32:J32">
    <cfRule type="expression" dxfId="96" priority="97">
      <formula>IF($F32=0,TRUE,FALSE)</formula>
    </cfRule>
  </conditionalFormatting>
  <conditionalFormatting sqref="G33:J33">
    <cfRule type="expression" dxfId="95" priority="96">
      <formula>IF($F33=0,TRUE,FALSE)</formula>
    </cfRule>
  </conditionalFormatting>
  <conditionalFormatting sqref="G34:J34">
    <cfRule type="expression" dxfId="94" priority="95">
      <formula>IF($F34=0,TRUE,FALSE)</formula>
    </cfRule>
  </conditionalFormatting>
  <conditionalFormatting sqref="G35:J35">
    <cfRule type="expression" dxfId="93" priority="94">
      <formula>IF($F35=0,TRUE,FALSE)</formula>
    </cfRule>
  </conditionalFormatting>
  <conditionalFormatting sqref="G36:J36">
    <cfRule type="expression" dxfId="92" priority="93">
      <formula>IF($F36=0,TRUE,FALSE)</formula>
    </cfRule>
  </conditionalFormatting>
  <conditionalFormatting sqref="G37:J37">
    <cfRule type="expression" dxfId="91" priority="92">
      <formula>IF($F37=0,TRUE,FALSE)</formula>
    </cfRule>
  </conditionalFormatting>
  <conditionalFormatting sqref="G38:J38">
    <cfRule type="expression" dxfId="90" priority="91">
      <formula>IF($F38=0,TRUE,FALSE)</formula>
    </cfRule>
  </conditionalFormatting>
  <conditionalFormatting sqref="G39:J39">
    <cfRule type="expression" dxfId="89" priority="90">
      <formula>IF($F39=0,TRUE,FALSE)</formula>
    </cfRule>
  </conditionalFormatting>
  <conditionalFormatting sqref="G40:J40">
    <cfRule type="expression" dxfId="88" priority="89">
      <formula>IF($F40=0,TRUE,FALSE)</formula>
    </cfRule>
  </conditionalFormatting>
  <conditionalFormatting sqref="G41:J41">
    <cfRule type="expression" dxfId="87" priority="88">
      <formula>IF($F41=0,TRUE,FALSE)</formula>
    </cfRule>
  </conditionalFormatting>
  <conditionalFormatting sqref="G42:J42">
    <cfRule type="expression" dxfId="86" priority="87">
      <formula>IF($F42=0,TRUE,FALSE)</formula>
    </cfRule>
  </conditionalFormatting>
  <conditionalFormatting sqref="G43:J43">
    <cfRule type="expression" dxfId="85" priority="86">
      <formula>IF($F43=0,TRUE,FALSE)</formula>
    </cfRule>
  </conditionalFormatting>
  <conditionalFormatting sqref="G44:J44">
    <cfRule type="expression" dxfId="84" priority="85">
      <formula>IF($F44=0,TRUE,FALSE)</formula>
    </cfRule>
  </conditionalFormatting>
  <conditionalFormatting sqref="G45:J45">
    <cfRule type="expression" dxfId="83" priority="84">
      <formula>IF($F45=0,TRUE,FALSE)</formula>
    </cfRule>
  </conditionalFormatting>
  <conditionalFormatting sqref="G46:J46">
    <cfRule type="expression" dxfId="82" priority="83">
      <formula>IF($F46=0,TRUE,FALSE)</formula>
    </cfRule>
  </conditionalFormatting>
  <conditionalFormatting sqref="G47:J47">
    <cfRule type="expression" dxfId="81" priority="82">
      <formula>IF($F47=0,TRUE,FALSE)</formula>
    </cfRule>
  </conditionalFormatting>
  <conditionalFormatting sqref="G48:J48">
    <cfRule type="expression" dxfId="80" priority="81">
      <formula>IF($F48=0,TRUE,FALSE)</formula>
    </cfRule>
  </conditionalFormatting>
  <conditionalFormatting sqref="G49:J49">
    <cfRule type="expression" dxfId="79" priority="80">
      <formula>IF($F49=0,TRUE,FALSE)</formula>
    </cfRule>
  </conditionalFormatting>
  <conditionalFormatting sqref="G50:J50">
    <cfRule type="expression" dxfId="78" priority="79">
      <formula>IF($F50=0,TRUE,FALSE)</formula>
    </cfRule>
  </conditionalFormatting>
  <conditionalFormatting sqref="G51:J51">
    <cfRule type="expression" dxfId="77" priority="78">
      <formula>IF($F51=0,TRUE,FALSE)</formula>
    </cfRule>
  </conditionalFormatting>
  <conditionalFormatting sqref="G52:J52">
    <cfRule type="expression" dxfId="76" priority="77">
      <formula>IF($F52=0,TRUE,FALSE)</formula>
    </cfRule>
  </conditionalFormatting>
  <conditionalFormatting sqref="G53:J53">
    <cfRule type="expression" dxfId="75" priority="76">
      <formula>IF($F53=0,TRUE,FALSE)</formula>
    </cfRule>
  </conditionalFormatting>
  <conditionalFormatting sqref="G54:J54">
    <cfRule type="expression" dxfId="74" priority="75">
      <formula>IF($F54=0,TRUE,FALSE)</formula>
    </cfRule>
  </conditionalFormatting>
  <conditionalFormatting sqref="G55:J55">
    <cfRule type="expression" dxfId="73" priority="74">
      <formula>IF($F55=0,TRUE,FALSE)</formula>
    </cfRule>
  </conditionalFormatting>
  <conditionalFormatting sqref="G56:J56">
    <cfRule type="expression" dxfId="72" priority="73">
      <formula>IF($F56=0,TRUE,FALSE)</formula>
    </cfRule>
  </conditionalFormatting>
  <conditionalFormatting sqref="G57:J57">
    <cfRule type="expression" dxfId="71" priority="72">
      <formula>IF($F57=0,TRUE,FALSE)</formula>
    </cfRule>
  </conditionalFormatting>
  <conditionalFormatting sqref="G58:J58">
    <cfRule type="expression" dxfId="70" priority="71">
      <formula>IF($F58=0,TRUE,FALSE)</formula>
    </cfRule>
  </conditionalFormatting>
  <conditionalFormatting sqref="G59:J59">
    <cfRule type="expression" dxfId="69" priority="70">
      <formula>IF($F59=0,TRUE,FALSE)</formula>
    </cfRule>
  </conditionalFormatting>
  <conditionalFormatting sqref="G60:J60">
    <cfRule type="expression" dxfId="68" priority="69">
      <formula>IF($F60=0,TRUE,FALSE)</formula>
    </cfRule>
  </conditionalFormatting>
  <conditionalFormatting sqref="G61:J61">
    <cfRule type="expression" dxfId="67" priority="68">
      <formula>IF($F61=0,TRUE,FALSE)</formula>
    </cfRule>
  </conditionalFormatting>
  <conditionalFormatting sqref="G62:J62">
    <cfRule type="expression" dxfId="66" priority="67">
      <formula>IF($F62=0,TRUE,FALSE)</formula>
    </cfRule>
  </conditionalFormatting>
  <conditionalFormatting sqref="G63:J63">
    <cfRule type="expression" dxfId="65" priority="66">
      <formula>IF($F63=0,TRUE,FALSE)</formula>
    </cfRule>
  </conditionalFormatting>
  <conditionalFormatting sqref="G64:J64">
    <cfRule type="expression" dxfId="64" priority="65">
      <formula>IF($F64=0,TRUE,FALSE)</formula>
    </cfRule>
  </conditionalFormatting>
  <conditionalFormatting sqref="G65:J65">
    <cfRule type="expression" dxfId="63" priority="64">
      <formula>IF($F65=0,TRUE,FALSE)</formula>
    </cfRule>
  </conditionalFormatting>
  <conditionalFormatting sqref="G66:J66">
    <cfRule type="expression" dxfId="62" priority="63">
      <formula>IF($F66=0,TRUE,FALSE)</formula>
    </cfRule>
  </conditionalFormatting>
  <conditionalFormatting sqref="G67:J67">
    <cfRule type="expression" dxfId="61" priority="62">
      <formula>IF($F67=0,TRUE,FALSE)</formula>
    </cfRule>
  </conditionalFormatting>
  <conditionalFormatting sqref="G68:J68">
    <cfRule type="expression" dxfId="60" priority="61">
      <formula>IF($F68=0,TRUE,FALSE)</formula>
    </cfRule>
  </conditionalFormatting>
  <conditionalFormatting sqref="G69:J69">
    <cfRule type="expression" dxfId="59" priority="60">
      <formula>IF($F69=0,TRUE,FALSE)</formula>
    </cfRule>
  </conditionalFormatting>
  <conditionalFormatting sqref="G70:J70">
    <cfRule type="expression" dxfId="58" priority="59">
      <formula>IF($F70=0,TRUE,FALSE)</formula>
    </cfRule>
  </conditionalFormatting>
  <conditionalFormatting sqref="G71:J71">
    <cfRule type="expression" dxfId="57" priority="58">
      <formula>IF($F71=0,TRUE,FALSE)</formula>
    </cfRule>
  </conditionalFormatting>
  <conditionalFormatting sqref="G72:J72">
    <cfRule type="expression" dxfId="56" priority="57">
      <formula>IF($F72=0,TRUE,FALSE)</formula>
    </cfRule>
  </conditionalFormatting>
  <conditionalFormatting sqref="G73:J73">
    <cfRule type="expression" dxfId="55" priority="56">
      <formula>IF($F73=0,TRUE,FALSE)</formula>
    </cfRule>
  </conditionalFormatting>
  <conditionalFormatting sqref="G74:J74">
    <cfRule type="expression" dxfId="54" priority="55">
      <formula>IF($F74=0,TRUE,FALSE)</formula>
    </cfRule>
  </conditionalFormatting>
  <conditionalFormatting sqref="G75:J75">
    <cfRule type="expression" dxfId="53" priority="54">
      <formula>IF($F75=0,TRUE,FALSE)</formula>
    </cfRule>
  </conditionalFormatting>
  <conditionalFormatting sqref="G76:J76">
    <cfRule type="expression" dxfId="52" priority="53">
      <formula>IF($F76=0,TRUE,FALSE)</formula>
    </cfRule>
  </conditionalFormatting>
  <conditionalFormatting sqref="G77:J77">
    <cfRule type="expression" dxfId="51" priority="52">
      <formula>IF($F77=0,TRUE,FALSE)</formula>
    </cfRule>
  </conditionalFormatting>
  <conditionalFormatting sqref="G78:J78">
    <cfRule type="expression" dxfId="50" priority="51">
      <formula>IF($F78=0,TRUE,FALSE)</formula>
    </cfRule>
  </conditionalFormatting>
  <conditionalFormatting sqref="G79:J79">
    <cfRule type="expression" dxfId="49" priority="50">
      <formula>IF($F79=0,TRUE,FALSE)</formula>
    </cfRule>
  </conditionalFormatting>
  <conditionalFormatting sqref="G80:J80">
    <cfRule type="expression" dxfId="48" priority="49">
      <formula>IF($F80=0,TRUE,FALSE)</formula>
    </cfRule>
  </conditionalFormatting>
  <conditionalFormatting sqref="G81:J81">
    <cfRule type="expression" dxfId="47" priority="48">
      <formula>IF($F81=0,TRUE,FALSE)</formula>
    </cfRule>
  </conditionalFormatting>
  <conditionalFormatting sqref="G82:J82">
    <cfRule type="expression" dxfId="46" priority="47">
      <formula>IF($F82=0,TRUE,FALSE)</formula>
    </cfRule>
  </conditionalFormatting>
  <conditionalFormatting sqref="G83:J83">
    <cfRule type="expression" dxfId="45" priority="46">
      <formula>IF($F83=0,TRUE,FALSE)</formula>
    </cfRule>
  </conditionalFormatting>
  <conditionalFormatting sqref="G84:J84">
    <cfRule type="expression" dxfId="44" priority="45">
      <formula>IF($F84=0,TRUE,FALSE)</formula>
    </cfRule>
  </conditionalFormatting>
  <conditionalFormatting sqref="G85:J85">
    <cfRule type="expression" dxfId="43" priority="44">
      <formula>IF($F85=0,TRUE,FALSE)</formula>
    </cfRule>
  </conditionalFormatting>
  <conditionalFormatting sqref="G86:J86">
    <cfRule type="expression" dxfId="42" priority="43">
      <formula>IF($F86=0,TRUE,FALSE)</formula>
    </cfRule>
  </conditionalFormatting>
  <conditionalFormatting sqref="G87:J87">
    <cfRule type="expression" dxfId="41" priority="42">
      <formula>IF($F87=0,TRUE,FALSE)</formula>
    </cfRule>
  </conditionalFormatting>
  <conditionalFormatting sqref="G88:J88">
    <cfRule type="expression" dxfId="40" priority="41">
      <formula>IF($F88=0,TRUE,FALSE)</formula>
    </cfRule>
  </conditionalFormatting>
  <conditionalFormatting sqref="G89:J89">
    <cfRule type="expression" dxfId="39" priority="40">
      <formula>IF($F89=0,TRUE,FALSE)</formula>
    </cfRule>
  </conditionalFormatting>
  <conditionalFormatting sqref="G90:J90">
    <cfRule type="expression" dxfId="38" priority="39">
      <formula>IF($F90=0,TRUE,FALSE)</formula>
    </cfRule>
  </conditionalFormatting>
  <conditionalFormatting sqref="G91:J91">
    <cfRule type="expression" dxfId="37" priority="38">
      <formula>IF($F91=0,TRUE,FALSE)</formula>
    </cfRule>
  </conditionalFormatting>
  <conditionalFormatting sqref="G92:J92">
    <cfRule type="expression" dxfId="36" priority="37">
      <formula>IF($F92=0,TRUE,FALSE)</formula>
    </cfRule>
  </conditionalFormatting>
  <conditionalFormatting sqref="G93:J93">
    <cfRule type="expression" dxfId="35" priority="36">
      <formula>IF($F93=0,TRUE,FALSE)</formula>
    </cfRule>
  </conditionalFormatting>
  <conditionalFormatting sqref="G94:J94">
    <cfRule type="expression" dxfId="34" priority="35">
      <formula>IF($F94=0,TRUE,FALSE)</formula>
    </cfRule>
  </conditionalFormatting>
  <conditionalFormatting sqref="G95:J95">
    <cfRule type="expression" dxfId="33" priority="34">
      <formula>IF($F95=0,TRUE,FALSE)</formula>
    </cfRule>
  </conditionalFormatting>
  <conditionalFormatting sqref="G96:J96">
    <cfRule type="expression" dxfId="32" priority="33">
      <formula>IF($F96=0,TRUE,FALSE)</formula>
    </cfRule>
  </conditionalFormatting>
  <conditionalFormatting sqref="G97:J97">
    <cfRule type="expression" dxfId="31" priority="32">
      <formula>IF($F97=0,TRUE,FALSE)</formula>
    </cfRule>
  </conditionalFormatting>
  <conditionalFormatting sqref="G98:J98">
    <cfRule type="expression" dxfId="30" priority="31">
      <formula>IF($F98=0,TRUE,FALSE)</formula>
    </cfRule>
  </conditionalFormatting>
  <conditionalFormatting sqref="G99:J99">
    <cfRule type="expression" dxfId="29" priority="30">
      <formula>IF($F99=0,TRUE,FALSE)</formula>
    </cfRule>
  </conditionalFormatting>
  <conditionalFormatting sqref="G100:J100">
    <cfRule type="expression" dxfId="28" priority="29">
      <formula>IF($F100=0,TRUE,FALSE)</formula>
    </cfRule>
  </conditionalFormatting>
  <conditionalFormatting sqref="G101:J101">
    <cfRule type="expression" dxfId="27" priority="28">
      <formula>IF($F101=0,TRUE,FALSE)</formula>
    </cfRule>
  </conditionalFormatting>
  <conditionalFormatting sqref="G102:J102">
    <cfRule type="expression" dxfId="26" priority="27">
      <formula>IF($F102=0,TRUE,FALSE)</formula>
    </cfRule>
  </conditionalFormatting>
  <conditionalFormatting sqref="G103:J103">
    <cfRule type="expression" dxfId="25" priority="26">
      <formula>IF($F103=0,TRUE,FALSE)</formula>
    </cfRule>
  </conditionalFormatting>
  <conditionalFormatting sqref="G104:J104">
    <cfRule type="expression" dxfId="24" priority="25">
      <formula>IF($F104=0,TRUE,FALSE)</formula>
    </cfRule>
  </conditionalFormatting>
  <conditionalFormatting sqref="G105:J105 R105:S105 O105:P105">
    <cfRule type="expression" dxfId="23" priority="24">
      <formula>IF($F105=0,TRUE,FALSE)</formula>
    </cfRule>
  </conditionalFormatting>
  <conditionalFormatting sqref="F106:S106">
    <cfRule type="expression" dxfId="22" priority="23">
      <formula>IF($F106=0,TRUE,FALSE)</formula>
    </cfRule>
  </conditionalFormatting>
  <conditionalFormatting sqref="F107:S107">
    <cfRule type="expression" dxfId="21" priority="22">
      <formula>IF($F107=0,TRUE,FALSE)</formula>
    </cfRule>
  </conditionalFormatting>
  <conditionalFormatting sqref="F5:AO5 F6:AP105">
    <cfRule type="expression" dxfId="20" priority="12">
      <formula>IF($F5 = 0, TRUE, FALSE)</formula>
    </cfRule>
  </conditionalFormatting>
  <conditionalFormatting sqref="AJ5:AJ104">
    <cfRule type="expression" dxfId="19" priority="10">
      <formula>IF($F5 = 0, TRUE, FALSE)</formula>
    </cfRule>
  </conditionalFormatting>
  <conditionalFormatting sqref="AL5:AL104">
    <cfRule type="expression" dxfId="18" priority="7">
      <formula>IF($F5 = 0, TRUE, FALSE)</formula>
    </cfRule>
  </conditionalFormatting>
  <conditionalFormatting sqref="AK5:AK104">
    <cfRule type="expression" dxfId="17" priority="8">
      <formula>IF($F5 = 0, TRUE, FALSE)</formula>
    </cfRule>
  </conditionalFormatting>
  <conditionalFormatting sqref="AP5">
    <cfRule type="expression" dxfId="16" priority="1">
      <formula>IF($F5 = 0, TRUE, FALSE)</formula>
    </cfRule>
  </conditionalFormatting>
  <pageMargins left="0.7" right="0.7" top="0.75" bottom="0.75" header="0.3" footer="0.3"/>
  <pageSetup scale="72"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212" id="{CE7969FE-A540-48C8-8596-E4F7BCB95B79}">
            <xm:f>IF(Input!$D$35 = "Asymmetric", TRUE, FALSE)</xm:f>
            <x14:dxf>
              <font>
                <color theme="0"/>
              </font>
              <fill>
                <patternFill patternType="none">
                  <bgColor auto="1"/>
                </patternFill>
              </fill>
              <border>
                <left/>
                <right/>
                <top/>
                <bottom/>
                <vertical/>
                <horizontal/>
              </border>
            </x14:dxf>
          </x14:cfRule>
          <xm:sqref>B14:D19</xm:sqref>
        </x14:conditionalFormatting>
        <x14:conditionalFormatting xmlns:xm="http://schemas.microsoft.com/office/excel/2006/main">
          <x14:cfRule type="expression" priority="213" id="{F4312081-9238-4585-9DA3-57B5F286DD4E}">
            <xm:f>IF(Input!$D$35 = "Asymmetric", FALSE, TRUE)</xm:f>
            <x14:dxf>
              <font>
                <color theme="0"/>
              </font>
              <fill>
                <patternFill patternType="none">
                  <bgColor auto="1"/>
                </patternFill>
              </fill>
              <border>
                <left/>
                <right/>
                <top/>
                <bottom/>
                <vertical/>
                <horizontal/>
              </border>
            </x14:dxf>
          </x14:cfRule>
          <xm:sqref>B3:D12</xm:sqref>
        </x14:conditionalFormatting>
        <x14:conditionalFormatting xmlns:xm="http://schemas.microsoft.com/office/excel/2006/main">
          <x14:cfRule type="expression" priority="5" id="{ADE8474B-CCF4-46D9-A407-5CF3F498B60A}">
            <xm:f>IF(Input!$D$35="Asymmetric",1,0)</xm:f>
            <x14:dxf>
              <font>
                <color theme="0"/>
              </font>
            </x14:dxf>
          </x14:cfRule>
          <xm:sqref>G2:J105</xm:sqref>
        </x14:conditionalFormatting>
        <x14:conditionalFormatting xmlns:xm="http://schemas.microsoft.com/office/excel/2006/main">
          <x14:cfRule type="expression" priority="4" id="{C9D181B7-63ED-4AF0-84A4-6FA2CCC548B5}">
            <xm:f>IF(Input!$D$35&lt;&gt;"Asymmetric",1,0)</xm:f>
            <x14:dxf>
              <font>
                <color theme="0"/>
              </font>
              <fill>
                <patternFill patternType="solid">
                  <bgColor theme="0"/>
                </patternFill>
              </fill>
            </x14:dxf>
          </x14:cfRule>
          <xm:sqref>K2:L105</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CALC_MOICircle">
    <tabColor rgb="FF5F5F5F"/>
    <pageSetUpPr fitToPage="1"/>
  </sheetPr>
  <dimension ref="A2:BG120"/>
  <sheetViews>
    <sheetView zoomScaleNormal="100" workbookViewId="0">
      <selection activeCell="E1" sqref="E1"/>
    </sheetView>
  </sheetViews>
  <sheetFormatPr defaultRowHeight="15" x14ac:dyDescent="0.25"/>
  <cols>
    <col min="1" max="1" width="2.85546875" customWidth="1"/>
    <col min="2" max="2" width="50" customWidth="1"/>
    <col min="6" max="7" width="7.42578125" customWidth="1"/>
    <col min="8" max="8" width="7.7109375" customWidth="1"/>
    <col min="9" max="9" width="8" bestFit="1" customWidth="1"/>
    <col min="10" max="11" width="8.140625" hidden="1" customWidth="1"/>
    <col min="12" max="12" width="11.5703125" customWidth="1"/>
    <col min="14" max="14" width="10.42578125" customWidth="1"/>
    <col min="15" max="15" width="10.7109375" customWidth="1"/>
    <col min="16" max="16" width="14.42578125" customWidth="1"/>
    <col min="17" max="17" width="10.85546875" customWidth="1"/>
    <col min="18" max="18" width="13.42578125" customWidth="1"/>
    <col min="19" max="19" width="10.85546875" customWidth="1"/>
    <col min="21" max="21" width="13" customWidth="1"/>
    <col min="23" max="23" width="11.5703125" customWidth="1"/>
    <col min="29" max="29" width="13" customWidth="1"/>
    <col min="35" max="35" width="13" customWidth="1"/>
    <col min="36" max="36" width="15.140625" customWidth="1"/>
    <col min="39" max="39" width="12" customWidth="1"/>
    <col min="41" max="41" width="11" bestFit="1" customWidth="1"/>
    <col min="42" max="42" width="29.7109375" customWidth="1"/>
    <col min="43" max="43" width="28.28515625" customWidth="1"/>
    <col min="44" max="45" width="23.5703125" customWidth="1"/>
    <col min="46" max="46" width="29.85546875" customWidth="1"/>
    <col min="47" max="47" width="9.140625" bestFit="1" customWidth="1"/>
    <col min="49" max="49" width="13.5703125" bestFit="1" customWidth="1"/>
    <col min="50" max="50" width="24" customWidth="1"/>
    <col min="51" max="51" width="25.28515625" bestFit="1" customWidth="1"/>
    <col min="52" max="53" width="19.140625" customWidth="1"/>
    <col min="54" max="54" width="26" bestFit="1" customWidth="1"/>
    <col min="55" max="55" width="8.5703125" customWidth="1"/>
    <col min="57" max="57" width="22.28515625" bestFit="1" customWidth="1"/>
    <col min="58" max="58" width="21.5703125" bestFit="1" customWidth="1"/>
    <col min="59" max="59" width="18" bestFit="1" customWidth="1"/>
  </cols>
  <sheetData>
    <row r="2" spans="1:59" ht="15" customHeight="1" x14ac:dyDescent="0.25">
      <c r="H2" s="746" t="s">
        <v>264</v>
      </c>
      <c r="I2" s="746"/>
      <c r="J2" s="746" t="s">
        <v>266</v>
      </c>
      <c r="K2" s="746"/>
      <c r="U2" s="751" t="s">
        <v>1106</v>
      </c>
      <c r="V2" s="751"/>
      <c r="W2" s="751"/>
      <c r="X2" s="751"/>
      <c r="Y2" s="751"/>
      <c r="Z2" s="751"/>
      <c r="AA2" s="751"/>
      <c r="AB2" s="751"/>
      <c r="AC2" s="751"/>
      <c r="AD2" s="751"/>
      <c r="AE2" s="751"/>
      <c r="AG2" s="751" t="s">
        <v>1107</v>
      </c>
      <c r="AH2" s="751"/>
      <c r="AI2" s="751"/>
      <c r="AJ2" s="751"/>
      <c r="AK2" s="751"/>
      <c r="AL2" s="751"/>
      <c r="AM2" s="751"/>
    </row>
    <row r="3" spans="1:59" ht="27" customHeight="1" x14ac:dyDescent="0.25">
      <c r="A3" s="10"/>
      <c r="B3" s="756" t="s">
        <v>259</v>
      </c>
      <c r="C3" s="756"/>
      <c r="D3" s="756"/>
      <c r="E3" s="10"/>
      <c r="F3" s="739" t="s">
        <v>8</v>
      </c>
      <c r="G3" s="739" t="s">
        <v>426</v>
      </c>
      <c r="H3" s="739" t="s">
        <v>11</v>
      </c>
      <c r="I3" s="739" t="s">
        <v>12</v>
      </c>
      <c r="J3" s="739" t="s">
        <v>11</v>
      </c>
      <c r="K3" s="739" t="s">
        <v>12</v>
      </c>
      <c r="L3" s="739" t="s">
        <v>13</v>
      </c>
      <c r="M3" s="736" t="s">
        <v>14</v>
      </c>
      <c r="N3" s="739" t="s">
        <v>15</v>
      </c>
      <c r="O3" s="739" t="s">
        <v>16</v>
      </c>
      <c r="P3" s="739" t="s">
        <v>397</v>
      </c>
      <c r="Q3" s="739" t="s">
        <v>398</v>
      </c>
      <c r="R3" s="737" t="s">
        <v>399</v>
      </c>
      <c r="S3" s="737" t="s">
        <v>400</v>
      </c>
      <c r="T3" s="10"/>
      <c r="U3" s="736" t="s">
        <v>1109</v>
      </c>
      <c r="V3" s="752" t="s">
        <v>1108</v>
      </c>
      <c r="W3" s="736" t="s">
        <v>1097</v>
      </c>
      <c r="X3" s="736" t="s">
        <v>1096</v>
      </c>
      <c r="Y3" s="736" t="s">
        <v>1098</v>
      </c>
      <c r="Z3" s="736" t="s">
        <v>1101</v>
      </c>
      <c r="AA3" s="736" t="s">
        <v>1066</v>
      </c>
      <c r="AB3" s="736" t="s">
        <v>1067</v>
      </c>
      <c r="AC3" s="736" t="s">
        <v>1068</v>
      </c>
      <c r="AD3" s="736" t="s">
        <v>1100</v>
      </c>
      <c r="AE3" s="736" t="s">
        <v>1099</v>
      </c>
      <c r="AF3" s="140"/>
      <c r="AG3" s="736" t="s">
        <v>1109</v>
      </c>
      <c r="AH3" s="752" t="s">
        <v>1108</v>
      </c>
      <c r="AI3" s="736" t="s">
        <v>1097</v>
      </c>
      <c r="AJ3" s="736" t="s">
        <v>1110</v>
      </c>
      <c r="AK3" s="736" t="s">
        <v>1066</v>
      </c>
      <c r="AL3" s="736" t="s">
        <v>1067</v>
      </c>
      <c r="AM3" s="736" t="s">
        <v>1111</v>
      </c>
      <c r="AO3" s="735" t="s">
        <v>1112</v>
      </c>
      <c r="AP3" s="735"/>
      <c r="AQ3" s="735"/>
      <c r="AR3" s="735"/>
      <c r="AS3" s="735"/>
      <c r="AT3" s="735"/>
      <c r="AU3" s="735"/>
      <c r="AW3" s="735" t="s">
        <v>1113</v>
      </c>
      <c r="AX3" s="735"/>
      <c r="AY3" s="735"/>
      <c r="AZ3" s="735"/>
      <c r="BA3" s="735"/>
      <c r="BB3" s="735"/>
      <c r="BC3" s="735"/>
      <c r="BE3" s="733" t="s">
        <v>1236</v>
      </c>
      <c r="BF3" s="734"/>
      <c r="BG3" s="734"/>
    </row>
    <row r="4" spans="1:59" ht="36" customHeight="1" x14ac:dyDescent="0.25">
      <c r="A4" s="10"/>
      <c r="B4" s="757" t="s">
        <v>427</v>
      </c>
      <c r="C4" s="757"/>
      <c r="D4" s="757"/>
      <c r="E4" s="10"/>
      <c r="F4" s="739"/>
      <c r="G4" s="739"/>
      <c r="H4" s="739"/>
      <c r="I4" s="739"/>
      <c r="J4" s="739"/>
      <c r="K4" s="739"/>
      <c r="L4" s="739"/>
      <c r="M4" s="736"/>
      <c r="N4" s="739"/>
      <c r="O4" s="739"/>
      <c r="P4" s="739"/>
      <c r="Q4" s="755"/>
      <c r="R4" s="738"/>
      <c r="S4" s="738"/>
      <c r="T4" s="10"/>
      <c r="U4" s="736"/>
      <c r="V4" s="752"/>
      <c r="W4" s="736"/>
      <c r="X4" s="736"/>
      <c r="Y4" s="736"/>
      <c r="Z4" s="736"/>
      <c r="AA4" s="736"/>
      <c r="AB4" s="736"/>
      <c r="AC4" s="736"/>
      <c r="AD4" s="736"/>
      <c r="AE4" s="736"/>
      <c r="AF4" s="465"/>
      <c r="AG4" s="736"/>
      <c r="AH4" s="752"/>
      <c r="AI4" s="736"/>
      <c r="AJ4" s="736"/>
      <c r="AK4" s="736"/>
      <c r="AL4" s="736"/>
      <c r="AM4" s="736"/>
      <c r="AO4" s="453" t="s">
        <v>1079</v>
      </c>
      <c r="AP4" s="426" t="s">
        <v>1114</v>
      </c>
      <c r="AQ4" s="463" t="s">
        <v>1121</v>
      </c>
      <c r="AR4" s="426" t="s">
        <v>1123</v>
      </c>
      <c r="AS4" s="426" t="s">
        <v>1124</v>
      </c>
      <c r="AT4" s="453" t="s">
        <v>1115</v>
      </c>
      <c r="AU4" s="453" t="s">
        <v>100</v>
      </c>
      <c r="AV4" s="394"/>
      <c r="AW4" s="453" t="s">
        <v>1079</v>
      </c>
      <c r="AX4" s="426" t="s">
        <v>1104</v>
      </c>
      <c r="AY4" s="463" t="s">
        <v>1121</v>
      </c>
      <c r="AZ4" s="426" t="s">
        <v>1123</v>
      </c>
      <c r="BA4" s="426" t="s">
        <v>1124</v>
      </c>
      <c r="BB4" s="453" t="s">
        <v>1105</v>
      </c>
      <c r="BC4" s="453" t="s">
        <v>100</v>
      </c>
      <c r="BE4" s="553" t="s">
        <v>1079</v>
      </c>
      <c r="BF4" s="553" t="s">
        <v>1237</v>
      </c>
      <c r="BG4" s="553" t="s">
        <v>1238</v>
      </c>
    </row>
    <row r="5" spans="1:59" ht="16.5" x14ac:dyDescent="0.3">
      <c r="A5" s="10"/>
      <c r="B5" s="757"/>
      <c r="C5" s="757"/>
      <c r="D5" s="757"/>
      <c r="E5" s="10"/>
      <c r="F5" s="13">
        <v>1</v>
      </c>
      <c r="G5" s="13">
        <v>0</v>
      </c>
      <c r="H5" s="13">
        <f>Input!$D$37 / 2 * SIN(RADIANS('Moment of Inertia (Circle)'!G5))</f>
        <v>0</v>
      </c>
      <c r="I5" s="13">
        <f>Input!$D$37 / 2 * COS(RADIANS('Moment of Inertia (Circle)'!G5))</f>
        <v>0</v>
      </c>
      <c r="J5" s="570">
        <f>IF(Input!$D$35 = "Asymmetric",'Moment of Inertia'!K5, H5)</f>
        <v>0</v>
      </c>
      <c r="K5" s="570">
        <f>IF(Input!$D$35 = "Asymmetric",'Moment of Inertia'!L5, I5)</f>
        <v>0</v>
      </c>
      <c r="L5" s="14">
        <f>SQRT(K5^2+J5^2)</f>
        <v>0</v>
      </c>
      <c r="M5" s="14">
        <f t="shared" ref="M5:M36" si="0">IF(F5=0,0,IF(J5=0,0.5*PI(),ATAN(K5/J5)))</f>
        <v>1.5707963267948966</v>
      </c>
      <c r="N5" s="14">
        <f t="shared" ref="N5:N68" si="1">ABS(L5*SIN(($D$19*PI()/180)-M5))</f>
        <v>0</v>
      </c>
      <c r="O5" s="14">
        <f>N5^2</f>
        <v>0</v>
      </c>
      <c r="P5" s="14">
        <f>IF(N5 &lt; 0.0000001, 0, $D$23/N5)</f>
        <v>0</v>
      </c>
      <c r="Q5" s="66" t="e">
        <f>IF(F5 = 0, 0, ((Cu + IF(REV="F", 1, 1.2)*(Wconc + Wsoil)) / N) + IF(P5 = 0, 0, ((M + (Cu * Ecc/12) + (Sc * IF(Input!$D$45="Block", T, D + E)) - (ΦMR_Pp)) / (P5/12))))</f>
        <v>#DIV/0!</v>
      </c>
      <c r="R5" s="66" t="e">
        <f>IF(P5 = 0, 0, ((M + (Cu * Ecc/12) + (Sc * IF(Input!$D$45="Block", T, D + E)) - (ΦMR_Pp_up)) / (P5/12))) - ((IF(REV="F", Cu, 0.9*((Cu/1.2) + Wconc + IF(Input!$D$9 = "Self-Support", Wsoil, 0.5*Wsoil) + Wpiles))) / N) + Sw</f>
        <v>#DIV/0!</v>
      </c>
      <c r="S5" s="66" t="e">
        <f>IF(P5 = 0, 0, (((Tu * Ecc/12) + (Su * IF(Input!$D$45="Block", T, D + E)) - (ΦMR_Pp_up)) / (P5/12))) + (IF(REV="F", Tu, Tu - 0.9*(Wconc + IF(Input!$D$9 = "Self-Support", Wsoil, 0.5*Wsoil) + Wpiles)) / N) + Sw</f>
        <v>#DIV/0!</v>
      </c>
      <c r="T5" s="10"/>
      <c r="U5" s="396" t="e">
        <f>IF(F5 = 0, 0, ((Cu + IF(REV="F", 1, 1.2)*(Wconc + Wsoil)) / N) + IF(P5 = 0, 0, ((M + (Cu * Ecc/12) + (Sc * IF(Input!$D$45="Block", T, D + E)) - (ΦMR_Pp)) / (P5/12))))</f>
        <v>#DIV/0!</v>
      </c>
      <c r="V5" s="399" t="str">
        <f t="shared" ref="V5:V36" si="2">IF($K5&gt;TAN(RADIANS(θ))*$J5,"B",IF($K5&lt;TAN(RADIANS(θ))*$J5,"A","--"))</f>
        <v>--</v>
      </c>
      <c r="W5" s="399">
        <f>IF(AND(OR(V5="A",V5="--"),$N5/12-IF(Input!$D$45="Pier and Pad",0.5*di,0)&gt;0),1,0)</f>
        <v>0</v>
      </c>
      <c r="X5" s="458">
        <f t="shared" ref="X5:X36" si="3">IF(W5=0,0,ABS(N5/12-0.5*di))</f>
        <v>0</v>
      </c>
      <c r="Y5" s="458" t="e">
        <f t="shared" ref="Y5:Y8" si="4">U5*X5</f>
        <v>#DIV/0!</v>
      </c>
      <c r="Z5" s="459" t="e">
        <f xml:space="preserve"> SUM($Y$5:$Y$104)</f>
        <v>#DIV/0!</v>
      </c>
      <c r="AA5" s="459">
        <f xml:space="preserve"> IF(REV="F", 1, 1.2)*(γsoil_dry/1000 * (Dsoil_dry * IF(Input!$D$45="Pier and Pad",Geometry!$AL$22,Geometry!$AJ$22)) + γsoil_sub*(Dsoil_sub *  IF(Input!$D$45="Pier and Pad",Geometry!$AL$22,Geometry!$AJ$22)))</f>
        <v>0</v>
      </c>
      <c r="AB5" s="459">
        <f xml:space="preserve"> IF(REV="F", 1, 1.2)*(γconc_dry*(Tdry * IF(Input!$D$45="Pier and Pad",Geometry!$AL$22,Geometry!$AJ$22)) + γconc_sub*(Tsub * IF(Input!$D$45="Pier and Pad",Geometry!$AL$22,Geometry!$AJ$22)))</f>
        <v>0</v>
      </c>
      <c r="AC5" s="459" t="e">
        <f>Geometry!$AL$27</f>
        <v>#DIV/0!</v>
      </c>
      <c r="AD5" s="459" t="e">
        <f>SUM(AA5:AB5)*AC5</f>
        <v>#DIV/0!</v>
      </c>
      <c r="AE5" s="459" t="e">
        <f>MAX(Z5-AD5,0)</f>
        <v>#DIV/0!</v>
      </c>
      <c r="AF5" s="140"/>
      <c r="AG5" s="396" t="e">
        <f>IF(F5 = 0, 0, ((Cu + IF(REV="F", 1, 1.2)*(Wconc + Wsoil)) / N) + IF(P5 = 0, 0, ((M + (Cu * Ecc/12) + (Sc * IF(Input!$D$45="Block", T, D + E)) - (ΦMR_Pp)) / (P5/12))))</f>
        <v>#DIV/0!</v>
      </c>
      <c r="AH5" s="399" t="str">
        <f t="shared" ref="AH5:AH36" si="5">IF($K5&gt;TAN(RADIANS(θ))*$J5,"B",IF($K5&lt;TAN(RADIANS(θ))*$J5,"A","--"))</f>
        <v>--</v>
      </c>
      <c r="AI5" s="399">
        <f>IF(AND(OR(AH5="A",AH5="--"),$N5/12-IF(Input!$D$45="Pier and Pad",0.5*di+deff/12,0)&gt;0),1,0)</f>
        <v>0</v>
      </c>
      <c r="AJ5" s="458" t="e">
        <f>AI5*AG5</f>
        <v>#DIV/0!</v>
      </c>
      <c r="AK5" s="459">
        <f xml:space="preserve"> IF(REV="F", 1, 1.2)*(γsoil_dry/1000 * (Dsoil_dry * IF(Input!$D$45="Pier and Pad",Geometry!$AN$22,Geometry!$AJ$22)) + γsoil_sub*(Dsoil_sub *  IF(Input!$D$45="Pier and Pad",Geometry!$AN$22,Geometry!$AJ$22)))</f>
        <v>0</v>
      </c>
      <c r="AL5" s="459">
        <f xml:space="preserve"> IF(REV="F", 1, 1.2)*(γconc_dry*(Tdry * IF(Input!$D$45="Pier and Pad",Geometry!$AN$22,Geometry!$AJ$22)) + γconc_sub*(Tsub * IF(Input!$D$45="Pier and Pad",Geometry!$AN$22,Geometry!$AJ$22)))</f>
        <v>0</v>
      </c>
      <c r="AM5" s="458" t="e">
        <f>SUM($AJ$5:$AJ$104)-SUM(AK5:AL5)</f>
        <v>#DIV/0!</v>
      </c>
      <c r="AN5" s="457"/>
      <c r="AO5" s="451">
        <v>0</v>
      </c>
      <c r="AP5" s="452">
        <v>690.26000000000067</v>
      </c>
      <c r="AQ5" s="452">
        <v>1E-4</v>
      </c>
      <c r="AR5" s="464">
        <f>IF(AQ5="","",ABS(AQ5*COS(RADIANS(AO5))))</f>
        <v>1E-4</v>
      </c>
      <c r="AS5" s="464">
        <f>IF(AQ5="","",ABS(AQ5*SIN(RADIANS(AO5))))</f>
        <v>0</v>
      </c>
      <c r="AT5" s="464" t="str">
        <f t="shared" ref="AT5:AT36" si="6" xml:space="preserve"> IFERROR(ABS(AR5/Wx*φMn_x*COS(RADIANS(AO5))) + ABS(AS5/Wy*φMn_y*SIN(RADIANS(AO5))),"")</f>
        <v/>
      </c>
      <c r="AU5" s="456" t="e">
        <f>IF(AP5="","",AP5/AT5)</f>
        <v>#VALUE!</v>
      </c>
      <c r="AW5" s="451">
        <v>0</v>
      </c>
      <c r="AX5" s="455">
        <v>315.54742857142867</v>
      </c>
      <c r="AY5" s="455">
        <v>1E-4</v>
      </c>
      <c r="AZ5" s="464">
        <f>IF(AY5="","",ABS(AY5*COS(RADIANS(AW5))))</f>
        <v>1E-4</v>
      </c>
      <c r="BA5" s="464">
        <f>IF(AY5="","",ABS(AY5*SIN(RADIANS(AW5))))</f>
        <v>0</v>
      </c>
      <c r="BB5" s="464" t="str">
        <f t="shared" ref="BB5:BB36" si="7" xml:space="preserve"> IFERROR(ɸcs * 2 * 1 * SQRT(Fc*1000)/1000 * ((ABS(AZ5*COS(RADIANS(AW5))) + ABS(BA5*SIN(RADIANS(AW5))))* 12) * deff,"")</f>
        <v/>
      </c>
      <c r="BC5" s="456" t="e">
        <f>IF(AX5="","",AX5/BB5)</f>
        <v>#VALUE!</v>
      </c>
      <c r="BE5" s="451">
        <v>0</v>
      </c>
      <c r="BF5" s="554">
        <v>315.54742857142867</v>
      </c>
      <c r="BG5" s="554">
        <v>314.60495077535165</v>
      </c>
    </row>
    <row r="6" spans="1:59" ht="16.5" x14ac:dyDescent="0.3">
      <c r="A6" s="10"/>
      <c r="B6" s="757"/>
      <c r="C6" s="757"/>
      <c r="D6" s="757"/>
      <c r="E6" s="10"/>
      <c r="F6" s="13">
        <f>IF(AND(IF(Input!$D$35 = "Asymmetric", $D$10, $D$22) &gt;F5,F5&gt;0),F5+1,0)</f>
        <v>0</v>
      </c>
      <c r="G6" s="13">
        <f>IF(F6 = 0, 0, (F6 - 1) * 360 / $D$22)</f>
        <v>0</v>
      </c>
      <c r="H6" s="66">
        <f>IF(F6 = 0, 0, Input!$D$37 / 2 * SIN(RADIANS('Moment of Inertia (Circle)'!G6)))</f>
        <v>0</v>
      </c>
      <c r="I6" s="66">
        <f>IF(F6 = 0, 0, Input!$D$37 / 2 * COS(RADIANS('Moment of Inertia (Circle)'!G6)))</f>
        <v>0</v>
      </c>
      <c r="J6" s="570">
        <f>IF(Input!$D$35 = "Asymmetric",'Moment of Inertia'!K6, H6)</f>
        <v>0</v>
      </c>
      <c r="K6" s="570">
        <f>IF(Input!$D$35 = "Asymmetric",'Moment of Inertia'!L6, I6)</f>
        <v>0</v>
      </c>
      <c r="L6" s="14">
        <f t="shared" ref="L6:L69" si="8">SQRT(K6^2+J6^2)</f>
        <v>0</v>
      </c>
      <c r="M6" s="14">
        <f t="shared" si="0"/>
        <v>0</v>
      </c>
      <c r="N6" s="14">
        <f t="shared" si="1"/>
        <v>0</v>
      </c>
      <c r="O6" s="14">
        <f t="shared" ref="O6:O69" si="9">N6^2</f>
        <v>0</v>
      </c>
      <c r="P6" s="14">
        <f t="shared" ref="P6:P69" si="10">IF(N6 &lt; 0.0000001, 0, $D$23/N6)</f>
        <v>0</v>
      </c>
      <c r="Q6" s="66">
        <f>IF(F6 = 0, 0, ((Cu + IF(REV="F", 1, 1.2)*(Wconc + Wsoil)) / N) + IF(P6 = 0, 0, ((M + (Cu * Ecc/12) + (Sc * IF(Input!$D$45="Block", T, D + E)) - (ΦMR_Pp)) / (P6/12))))</f>
        <v>0</v>
      </c>
      <c r="R6" s="66" t="e">
        <f>IF(P6 = 0, 0, ((M + (Cu * Ecc/12) + (Sc * IF(Input!$D$45="Block", T, D + E)) - (ΦMR_Pp_up)) / (P6/12))) - ((IF(REV="F", Cu, 0.9*((Cu/1.2) + Wconc + IF(Input!$D$9 = "Self-Support", Wsoil, 0.5*Wsoil) + Wpiles))) / N) + Sw</f>
        <v>#DIV/0!</v>
      </c>
      <c r="S6" s="66" t="e">
        <f>IF(P6 = 0, 0, (((Tu * Ecc/12) + (Su * IF(Input!$D$45="Block", T, D + E)) - (ΦMR_Pp_up)) / (P6/12))) + (IF(REV="F", Tu, Tu - 0.9*(Wconc + IF(Input!$D$9 = "Self-Support", Wsoil, 0.5*Wsoil) + Wpiles)) / N) + Sw</f>
        <v>#DIV/0!</v>
      </c>
      <c r="T6" s="10"/>
      <c r="U6" s="396">
        <f>IF(F6 = 0, 0, ((Cu + IF(REV="F", 1, 1.2)*(Wconc + Wsoil)) / N) + IF(P6 = 0, 0, ((M + (Cu * Ecc/12) + (Sc * IF(Input!$D$45="Block", T, D + E)) - (ΦMR_Pp)) / (P6/12))))</f>
        <v>0</v>
      </c>
      <c r="V6" s="399" t="str">
        <f t="shared" si="2"/>
        <v>--</v>
      </c>
      <c r="W6" s="399">
        <f>IF(AND(OR(V6="A",V6="--"),$N6/12-IF(Input!$D$45="Pier and Pad",0.5*di,0)&gt;0),1,0)</f>
        <v>0</v>
      </c>
      <c r="X6" s="458">
        <f t="shared" si="3"/>
        <v>0</v>
      </c>
      <c r="Y6" s="458">
        <f t="shared" si="4"/>
        <v>0</v>
      </c>
      <c r="Z6" s="459"/>
      <c r="AA6" s="399"/>
      <c r="AB6" s="399"/>
      <c r="AC6" s="399"/>
      <c r="AD6" s="399"/>
      <c r="AE6" s="140"/>
      <c r="AF6" s="140"/>
      <c r="AG6" s="396">
        <f>IF(F6 = 0, 0, ((Cu + IF(REV="F", 1, 1.2)*(Wconc + Wsoil)) / N) + IF(P6 = 0, 0, ((M + (Cu * Ecc/12) + (Sc * IF(Input!$D$45="Block", T, D + E)) - (ΦMR_Pp)) / (P6/12))))</f>
        <v>0</v>
      </c>
      <c r="AH6" s="399" t="str">
        <f t="shared" si="5"/>
        <v>--</v>
      </c>
      <c r="AI6" s="399">
        <f>IF(AND(OR(AH6="A",AH6="--"),$N6/12-IF(Input!$D$45="Pier and Pad",0.5*di+deff/12,0)&gt;0),1,0)</f>
        <v>0</v>
      </c>
      <c r="AJ6" s="458">
        <f t="shared" ref="AJ6:AJ13" si="11">AI6*AG6</f>
        <v>0</v>
      </c>
      <c r="AK6" s="399"/>
      <c r="AL6" s="399"/>
      <c r="AM6" s="399"/>
      <c r="AN6" s="457"/>
      <c r="AO6" s="451">
        <f>AO5+5</f>
        <v>5</v>
      </c>
      <c r="AP6" s="452">
        <v>690.26000000000067</v>
      </c>
      <c r="AQ6" s="452">
        <v>1.0038198375433507E-4</v>
      </c>
      <c r="AR6" s="464">
        <f t="shared" ref="AR6:AR69" si="12">IF(AQ6="","",ABS(AQ6*COS(RADIANS(AO6))))</f>
        <v>1.0000000000000033E-4</v>
      </c>
      <c r="AS6" s="464">
        <f t="shared" ref="AS6:AS69" si="13">IF(AQ6="","",ABS(AQ6*SIN(RADIANS(AO6))))</f>
        <v>8.7488663525924285E-6</v>
      </c>
      <c r="AT6" s="464" t="str">
        <f t="shared" si="6"/>
        <v/>
      </c>
      <c r="AU6" s="456" t="e">
        <f t="shared" ref="AU6:AU69" si="14">IF(AP6="","",AP6/AT6)</f>
        <v>#VALUE!</v>
      </c>
      <c r="AW6" s="451">
        <f>AW5+5</f>
        <v>5</v>
      </c>
      <c r="AX6" s="455">
        <v>315.54742857142867</v>
      </c>
      <c r="AY6" s="455">
        <v>1.0038198375433507E-4</v>
      </c>
      <c r="AZ6" s="464">
        <f t="shared" ref="AZ6:AZ69" si="15">IF(AY6="","",ABS(AY6*COS(RADIANS(AW6))))</f>
        <v>1.0000000000000033E-4</v>
      </c>
      <c r="BA6" s="464">
        <f t="shared" ref="BA6:BA69" si="16">IF(AY6="","",ABS(AY6*SIN(RADIANS(AW6))))</f>
        <v>8.7488663525924285E-6</v>
      </c>
      <c r="BB6" s="464" t="str">
        <f t="shared" si="7"/>
        <v/>
      </c>
      <c r="BC6" s="456" t="e">
        <f t="shared" ref="BC6:BC69" si="17">IF(AX6="","",AX6/BB6)</f>
        <v>#VALUE!</v>
      </c>
      <c r="BE6" s="451">
        <f>BE5+5</f>
        <v>5</v>
      </c>
      <c r="BF6" s="554">
        <v>315.54742857142867</v>
      </c>
      <c r="BG6" s="554">
        <v>314.60495077535165</v>
      </c>
    </row>
    <row r="7" spans="1:59" ht="16.5" x14ac:dyDescent="0.3">
      <c r="A7" s="10"/>
      <c r="B7" s="757"/>
      <c r="C7" s="757"/>
      <c r="D7" s="757"/>
      <c r="E7" s="10"/>
      <c r="F7" s="13">
        <f>IF(AND(IF(Input!$D$35 = "Asymmetric", $D$10, $D$22) &gt;F6,F6&gt;0),F6+1,0)</f>
        <v>0</v>
      </c>
      <c r="G7" s="13">
        <f t="shared" ref="G7:G70" si="18">IF(F7 = 0, 0, (F7 - 1) * 360 / $D$22)</f>
        <v>0</v>
      </c>
      <c r="H7" s="66">
        <f>IF(F7 = 0, 0, Input!$D$37 / 2 * SIN(RADIANS('Moment of Inertia (Circle)'!G7)))</f>
        <v>0</v>
      </c>
      <c r="I7" s="66">
        <f>IF(F7 = 0, 0, Input!$D$37 / 2 * COS(RADIANS('Moment of Inertia (Circle)'!G7)))</f>
        <v>0</v>
      </c>
      <c r="J7" s="570">
        <f>IF(Input!$D$35 = "Asymmetric",'Moment of Inertia'!K7, H7)</f>
        <v>0</v>
      </c>
      <c r="K7" s="570">
        <f>IF(Input!$D$35 = "Asymmetric",'Moment of Inertia'!L7, I7)</f>
        <v>0</v>
      </c>
      <c r="L7" s="14">
        <f t="shared" si="8"/>
        <v>0</v>
      </c>
      <c r="M7" s="14">
        <f t="shared" si="0"/>
        <v>0</v>
      </c>
      <c r="N7" s="14">
        <f t="shared" si="1"/>
        <v>0</v>
      </c>
      <c r="O7" s="14">
        <f t="shared" si="9"/>
        <v>0</v>
      </c>
      <c r="P7" s="14">
        <f t="shared" si="10"/>
        <v>0</v>
      </c>
      <c r="Q7" s="66">
        <f>IF(F7 = 0, 0, ((Cu + IF(REV="F", 1, 1.2)*(Wconc + Wsoil)) / N) + IF(P7 = 0, 0, ((M + (Cu * Ecc/12) + (Sc * IF(Input!$D$45="Block", T, D + E)) - (ΦMR_Pp)) / (P7/12))))</f>
        <v>0</v>
      </c>
      <c r="R7" s="66" t="e">
        <f>IF(P7 = 0, 0, ((M + (Cu * Ecc/12) + (Sc * IF(Input!$D$45="Block", T, D + E)) - (ΦMR_Pp_up)) / (P7/12))) - ((IF(REV="F", Cu, 0.9*((Cu/1.2) + Wconc + IF(Input!$D$9 = "Self-Support", Wsoil, 0.5*Wsoil) + Wpiles))) / N) + Sw</f>
        <v>#DIV/0!</v>
      </c>
      <c r="S7" s="66" t="e">
        <f>IF(P7 = 0, 0, (((Tu * Ecc/12) + (Su * IF(Input!$D$45="Block", T, D + E)) - (ΦMR_Pp_up)) / (P7/12))) + (IF(REV="F", Tu, Tu - 0.9*(Wconc + IF(Input!$D$9 = "Self-Support", Wsoil, 0.5*Wsoil) + Wpiles)) / N) + Sw</f>
        <v>#DIV/0!</v>
      </c>
      <c r="T7" s="10"/>
      <c r="U7" s="396">
        <f>IF(F7 = 0, 0, ((Cu + IF(REV="F", 1, 1.2)*(Wconc + Wsoil)) / N) + IF(P7 = 0, 0, ((M + (Cu * Ecc/12) + (Sc * IF(Input!$D$45="Block", T, D + E)) - (ΦMR_Pp)) / (P7/12))))</f>
        <v>0</v>
      </c>
      <c r="V7" s="399" t="str">
        <f t="shared" si="2"/>
        <v>--</v>
      </c>
      <c r="W7" s="399">
        <f>IF(AND(OR(V7="A",V7="--"),$N7/12-IF(Input!$D$45="Pier and Pad",0.5*di,0)&gt;0),1,0)</f>
        <v>0</v>
      </c>
      <c r="X7" s="458">
        <f t="shared" si="3"/>
        <v>0</v>
      </c>
      <c r="Y7" s="458">
        <f t="shared" si="4"/>
        <v>0</v>
      </c>
      <c r="Z7" s="459"/>
      <c r="AA7" s="399"/>
      <c r="AB7" s="399"/>
      <c r="AC7" s="399"/>
      <c r="AD7" s="399"/>
      <c r="AE7" s="140"/>
      <c r="AF7" s="140"/>
      <c r="AG7" s="396">
        <f>IF(F7 = 0, 0, ((Cu + IF(REV="F", 1, 1.2)*(Wconc + Wsoil)) / N) + IF(P7 = 0, 0, ((M + (Cu * Ecc/12) + (Sc * IF(Input!$D$45="Block", T, D + E)) - (ΦMR_Pp)) / (P7/12))))</f>
        <v>0</v>
      </c>
      <c r="AH7" s="399" t="str">
        <f t="shared" si="5"/>
        <v>--</v>
      </c>
      <c r="AI7" s="399">
        <f>IF(AND(OR(AH7="A",AH7="--"),$N7/12-IF(Input!$D$45="Pier and Pad",0.5*di+deff/12,0)&gt;0),1,0)</f>
        <v>0</v>
      </c>
      <c r="AJ7" s="458">
        <f t="shared" si="11"/>
        <v>0</v>
      </c>
      <c r="AK7" s="399"/>
      <c r="AL7" s="399"/>
      <c r="AM7" s="399"/>
      <c r="AN7" s="457"/>
      <c r="AO7" s="451">
        <f t="shared" ref="AO7:AO70" si="19">AO6+5</f>
        <v>10</v>
      </c>
      <c r="AP7" s="452">
        <v>690.26000000000067</v>
      </c>
      <c r="AQ7" s="452">
        <v>1.0154266118857484E-4</v>
      </c>
      <c r="AR7" s="464">
        <f t="shared" si="12"/>
        <v>1.0000000000000033E-4</v>
      </c>
      <c r="AS7" s="464">
        <f t="shared" si="13"/>
        <v>1.7632698070846553E-5</v>
      </c>
      <c r="AT7" s="464" t="str">
        <f t="shared" si="6"/>
        <v/>
      </c>
      <c r="AU7" s="456" t="e">
        <f t="shared" si="14"/>
        <v>#VALUE!</v>
      </c>
      <c r="AW7" s="451">
        <f t="shared" ref="AW7:AW70" si="20">AW6+5</f>
        <v>10</v>
      </c>
      <c r="AX7" s="455">
        <v>315.54742857142867</v>
      </c>
      <c r="AY7" s="455">
        <v>1.0154266118857484E-4</v>
      </c>
      <c r="AZ7" s="464">
        <f t="shared" si="15"/>
        <v>1.0000000000000033E-4</v>
      </c>
      <c r="BA7" s="464">
        <f t="shared" si="16"/>
        <v>1.7632698070846553E-5</v>
      </c>
      <c r="BB7" s="464" t="str">
        <f t="shared" si="7"/>
        <v/>
      </c>
      <c r="BC7" s="456" t="e">
        <f t="shared" si="17"/>
        <v>#VALUE!</v>
      </c>
      <c r="BE7" s="451">
        <f t="shared" ref="BE7:BE70" si="21">BE6+5</f>
        <v>10</v>
      </c>
      <c r="BF7" s="554">
        <v>315.54742857142867</v>
      </c>
      <c r="BG7" s="554">
        <v>314.60495077535165</v>
      </c>
    </row>
    <row r="8" spans="1:59" ht="16.5" x14ac:dyDescent="0.3">
      <c r="A8" s="10"/>
      <c r="B8" s="757"/>
      <c r="C8" s="757"/>
      <c r="D8" s="757"/>
      <c r="E8" s="10"/>
      <c r="F8" s="13">
        <f>IF(AND(IF(Input!$D$35 = "Asymmetric", $D$10, $D$22) &gt;F7,F7&gt;0),F7+1,0)</f>
        <v>0</v>
      </c>
      <c r="G8" s="13">
        <f t="shared" si="18"/>
        <v>0</v>
      </c>
      <c r="H8" s="66">
        <f>IF(F8 = 0, 0, Input!$D$37 / 2 * SIN(RADIANS('Moment of Inertia (Circle)'!G8)))</f>
        <v>0</v>
      </c>
      <c r="I8" s="66">
        <f>IF(F8 = 0, 0, Input!$D$37 / 2 * COS(RADIANS('Moment of Inertia (Circle)'!G8)))</f>
        <v>0</v>
      </c>
      <c r="J8" s="570">
        <f>IF(Input!$D$35 = "Asymmetric",'Moment of Inertia'!K8, H8)</f>
        <v>0</v>
      </c>
      <c r="K8" s="570">
        <f>IF(Input!$D$35 = "Asymmetric",'Moment of Inertia'!L8, I8)</f>
        <v>0</v>
      </c>
      <c r="L8" s="14">
        <f t="shared" si="8"/>
        <v>0</v>
      </c>
      <c r="M8" s="14">
        <f t="shared" si="0"/>
        <v>0</v>
      </c>
      <c r="N8" s="14">
        <f t="shared" si="1"/>
        <v>0</v>
      </c>
      <c r="O8" s="14">
        <f t="shared" si="9"/>
        <v>0</v>
      </c>
      <c r="P8" s="14">
        <f t="shared" si="10"/>
        <v>0</v>
      </c>
      <c r="Q8" s="66">
        <f>IF(F8 = 0, 0, ((Cu + IF(REV="F", 1, 1.2)*(Wconc + Wsoil)) / N) + IF(P8 = 0, 0, ((M + (Cu * Ecc/12) + (Sc * IF(Input!$D$45="Block", T, D + E)) - (ΦMR_Pp)) / (P8/12))))</f>
        <v>0</v>
      </c>
      <c r="R8" s="66" t="e">
        <f>IF(P8 = 0, 0, ((M + (Cu * Ecc/12) + (Sc * IF(Input!$D$45="Block", T, D + E)) - (ΦMR_Pp_up)) / (P8/12))) - ((IF(REV="F", Cu, 0.9*((Cu/1.2) + Wconc + IF(Input!$D$9 = "Self-Support", Wsoil, 0.5*Wsoil) + Wpiles))) / N) + Sw</f>
        <v>#DIV/0!</v>
      </c>
      <c r="S8" s="66" t="e">
        <f>IF(P8 = 0, 0, (((Tu * Ecc/12) + (Su * IF(Input!$D$45="Block", T, D + E)) - (ΦMR_Pp_up)) / (P8/12))) + (IF(REV="F", Tu, Tu - 0.9*(Wconc + IF(Input!$D$9 = "Self-Support", Wsoil, 0.5*Wsoil) + Wpiles)) / N) + Sw</f>
        <v>#DIV/0!</v>
      </c>
      <c r="T8" s="10"/>
      <c r="U8" s="396">
        <f>IF(F8 = 0, 0, ((Cu + IF(REV="F", 1, 1.2)*(Wconc + Wsoil)) / N) + IF(P8 = 0, 0, ((M + (Cu * Ecc/12) + (Sc * IF(Input!$D$45="Block", T, D + E)) - (ΦMR_Pp)) / (P8/12))))</f>
        <v>0</v>
      </c>
      <c r="V8" s="399" t="str">
        <f t="shared" si="2"/>
        <v>--</v>
      </c>
      <c r="W8" s="399">
        <f>IF(AND(OR(V8="A",V8="--"),$N8/12-IF(Input!$D$45="Pier and Pad",0.5*di,0)&gt;0),1,0)</f>
        <v>0</v>
      </c>
      <c r="X8" s="458">
        <f t="shared" si="3"/>
        <v>0</v>
      </c>
      <c r="Y8" s="458">
        <f t="shared" si="4"/>
        <v>0</v>
      </c>
      <c r="Z8" s="459"/>
      <c r="AA8" s="399"/>
      <c r="AB8" s="399"/>
      <c r="AC8" s="399"/>
      <c r="AD8" s="399"/>
      <c r="AE8" s="140"/>
      <c r="AF8" s="140"/>
      <c r="AG8" s="396">
        <f>IF(F8 = 0, 0, ((Cu + IF(REV="F", 1, 1.2)*(Wconc + Wsoil)) / N) + IF(P8 = 0, 0, ((M + (Cu * Ecc/12) + (Sc * IF(Input!$D$45="Block", T, D + E)) - (ΦMR_Pp)) / (P8/12))))</f>
        <v>0</v>
      </c>
      <c r="AH8" s="399" t="str">
        <f t="shared" si="5"/>
        <v>--</v>
      </c>
      <c r="AI8" s="399">
        <f>IF(AND(OR(AH8="A",AH8="--"),$N8/12-IF(Input!$D$45="Pier and Pad",0.5*di+deff/12,0)&gt;0),1,0)</f>
        <v>0</v>
      </c>
      <c r="AJ8" s="458">
        <f t="shared" si="11"/>
        <v>0</v>
      </c>
      <c r="AK8" s="399"/>
      <c r="AL8" s="399"/>
      <c r="AM8" s="399"/>
      <c r="AN8" s="457"/>
      <c r="AO8" s="451">
        <f t="shared" si="19"/>
        <v>15</v>
      </c>
      <c r="AP8" s="452">
        <v>690.26000000000067</v>
      </c>
      <c r="AQ8" s="452">
        <v>1.0352761804100851E-4</v>
      </c>
      <c r="AR8" s="464">
        <f t="shared" si="12"/>
        <v>1.0000000000000019E-4</v>
      </c>
      <c r="AS8" s="464">
        <f t="shared" si="13"/>
        <v>2.6794919243112322E-5</v>
      </c>
      <c r="AT8" s="464" t="str">
        <f t="shared" si="6"/>
        <v/>
      </c>
      <c r="AU8" s="456" t="e">
        <f t="shared" si="14"/>
        <v>#VALUE!</v>
      </c>
      <c r="AW8" s="451">
        <f t="shared" si="20"/>
        <v>15</v>
      </c>
      <c r="AX8" s="455">
        <v>315.54742857142867</v>
      </c>
      <c r="AY8" s="455">
        <v>1.0352761804100851E-4</v>
      </c>
      <c r="AZ8" s="464">
        <f t="shared" si="15"/>
        <v>1.0000000000000019E-4</v>
      </c>
      <c r="BA8" s="464">
        <f t="shared" si="16"/>
        <v>2.6794919243112322E-5</v>
      </c>
      <c r="BB8" s="464" t="str">
        <f t="shared" si="7"/>
        <v/>
      </c>
      <c r="BC8" s="456" t="e">
        <f t="shared" si="17"/>
        <v>#VALUE!</v>
      </c>
      <c r="BE8" s="451">
        <f t="shared" si="21"/>
        <v>15</v>
      </c>
      <c r="BF8" s="554">
        <v>315.54742857142867</v>
      </c>
      <c r="BG8" s="554">
        <v>314.60495077535165</v>
      </c>
    </row>
    <row r="9" spans="1:59" ht="16.5" x14ac:dyDescent="0.3">
      <c r="A9" s="10"/>
      <c r="B9" s="757"/>
      <c r="C9" s="757"/>
      <c r="D9" s="757"/>
      <c r="E9" s="10"/>
      <c r="F9" s="13">
        <f>IF(AND(IF(Input!$D$35 = "Asymmetric", $D$10, $D$22) &gt;F8,F8&gt;0),F8+1,0)</f>
        <v>0</v>
      </c>
      <c r="G9" s="13">
        <f t="shared" si="18"/>
        <v>0</v>
      </c>
      <c r="H9" s="66">
        <f>IF(F9 = 0, 0, Input!$D$37 / 2 * SIN(RADIANS('Moment of Inertia (Circle)'!G9)))</f>
        <v>0</v>
      </c>
      <c r="I9" s="66">
        <f>IF(F9 = 0, 0, Input!$D$37 / 2 * COS(RADIANS('Moment of Inertia (Circle)'!G9)))</f>
        <v>0</v>
      </c>
      <c r="J9" s="570">
        <f>IF(Input!$D$35 = "Asymmetric",'Moment of Inertia'!K9, H9)</f>
        <v>0</v>
      </c>
      <c r="K9" s="570">
        <f>IF(Input!$D$35 = "Asymmetric",'Moment of Inertia'!L9, I9)</f>
        <v>0</v>
      </c>
      <c r="L9" s="14">
        <f t="shared" si="8"/>
        <v>0</v>
      </c>
      <c r="M9" s="14">
        <f t="shared" si="0"/>
        <v>0</v>
      </c>
      <c r="N9" s="14">
        <f t="shared" si="1"/>
        <v>0</v>
      </c>
      <c r="O9" s="14">
        <f t="shared" si="9"/>
        <v>0</v>
      </c>
      <c r="P9" s="14">
        <f t="shared" si="10"/>
        <v>0</v>
      </c>
      <c r="Q9" s="66">
        <f>IF(F9 = 0, 0, ((Cu + IF(REV="F", 1, 1.2)*(Wconc + Wsoil)) / N) + IF(P9 = 0, 0, ((M + (Cu * Ecc/12) + (Sc * IF(Input!$D$45="Block", T, D + E)) - (ΦMR_Pp)) / (P9/12))))</f>
        <v>0</v>
      </c>
      <c r="R9" s="66" t="e">
        <f>IF(P9 = 0, 0, ((M + (Cu * Ecc/12) + (Sc * IF(Input!$D$45="Block", T, D + E)) - (ΦMR_Pp_up)) / (P9/12))) - ((IF(REV="F", Cu, 0.9*((Cu/1.2) + Wconc + IF(Input!$D$9 = "Self-Support", Wsoil, 0.5*Wsoil) + Wpiles))) / N) + Sw</f>
        <v>#DIV/0!</v>
      </c>
      <c r="S9" s="66" t="e">
        <f>IF(P9 = 0, 0, (((Tu * Ecc/12) + (Su * IF(Input!$D$45="Block", T, D + E)) - (ΦMR_Pp_up)) / (P9/12))) + (IF(REV="F", Tu, Tu - 0.9*(Wconc + IF(Input!$D$9 = "Self-Support", Wsoil, 0.5*Wsoil) + Wpiles)) / N) + Sw</f>
        <v>#DIV/0!</v>
      </c>
      <c r="T9" s="10"/>
      <c r="U9" s="396">
        <f>IF(F9 = 0, 0, ((Cu + IF(REV="F", 1, 1.2)*(Wconc + Wsoil)) / N) + IF(P9 = 0, 0, ((M + (Cu * Ecc/12) + (Sc * IF(Input!$D$45="Block", T, D + E)) - (ΦMR_Pp)) / (P9/12))))</f>
        <v>0</v>
      </c>
      <c r="V9" s="399" t="str">
        <f t="shared" si="2"/>
        <v>--</v>
      </c>
      <c r="W9" s="399">
        <f>IF(AND(OR(V9="A",V9="--"),$N9/12-IF(Input!$D$45="Pier and Pad",0.5*di,0)&gt;0),1,0)</f>
        <v>0</v>
      </c>
      <c r="X9" s="458">
        <f t="shared" si="3"/>
        <v>0</v>
      </c>
      <c r="Y9" s="458">
        <f>U9*X9</f>
        <v>0</v>
      </c>
      <c r="Z9" s="459"/>
      <c r="AA9" s="399"/>
      <c r="AB9" s="399"/>
      <c r="AC9" s="399"/>
      <c r="AD9" s="399"/>
      <c r="AE9" s="140"/>
      <c r="AF9" s="140"/>
      <c r="AG9" s="396">
        <f>IF(F9 = 0, 0, ((Cu + IF(REV="F", 1, 1.2)*(Wconc + Wsoil)) / N) + IF(P9 = 0, 0, ((M + (Cu * Ecc/12) + (Sc * IF(Input!$D$45="Block", T, D + E)) - (ΦMR_Pp)) / (P9/12))))</f>
        <v>0</v>
      </c>
      <c r="AH9" s="399" t="str">
        <f t="shared" si="5"/>
        <v>--</v>
      </c>
      <c r="AI9" s="399">
        <f>IF(AND(OR(AH9="A",AH9="--"),$N9/12-IF(Input!$D$45="Pier and Pad",0.5*di+deff/12,0)&gt;0),1,0)</f>
        <v>0</v>
      </c>
      <c r="AJ9" s="458">
        <f t="shared" si="11"/>
        <v>0</v>
      </c>
      <c r="AK9" s="399"/>
      <c r="AL9" s="399"/>
      <c r="AM9" s="399"/>
      <c r="AN9" s="457"/>
      <c r="AO9" s="451">
        <f t="shared" si="19"/>
        <v>20</v>
      </c>
      <c r="AP9" s="452">
        <v>690.26000000000067</v>
      </c>
      <c r="AQ9" s="452">
        <v>1.0641777724759085E-4</v>
      </c>
      <c r="AR9" s="464">
        <f t="shared" si="12"/>
        <v>9.9999999999999666E-5</v>
      </c>
      <c r="AS9" s="464">
        <f t="shared" si="13"/>
        <v>3.6397023426620111E-5</v>
      </c>
      <c r="AT9" s="464" t="str">
        <f t="shared" si="6"/>
        <v/>
      </c>
      <c r="AU9" s="456" t="e">
        <f t="shared" si="14"/>
        <v>#VALUE!</v>
      </c>
      <c r="AW9" s="451">
        <f t="shared" si="20"/>
        <v>20</v>
      </c>
      <c r="AX9" s="455">
        <v>315.54742857142867</v>
      </c>
      <c r="AY9" s="455">
        <v>1.0641777724759085E-4</v>
      </c>
      <c r="AZ9" s="464">
        <f t="shared" si="15"/>
        <v>9.9999999999999666E-5</v>
      </c>
      <c r="BA9" s="464">
        <f t="shared" si="16"/>
        <v>3.6397023426620111E-5</v>
      </c>
      <c r="BB9" s="464" t="str">
        <f t="shared" si="7"/>
        <v/>
      </c>
      <c r="BC9" s="456" t="e">
        <f t="shared" si="17"/>
        <v>#VALUE!</v>
      </c>
      <c r="BE9" s="451">
        <f t="shared" si="21"/>
        <v>20</v>
      </c>
      <c r="BF9" s="554">
        <v>315.54742857142867</v>
      </c>
      <c r="BG9" s="554">
        <v>314.60495077535165</v>
      </c>
    </row>
    <row r="10" spans="1:59" ht="16.5" x14ac:dyDescent="0.3">
      <c r="A10" s="10"/>
      <c r="B10" s="71" t="s">
        <v>263</v>
      </c>
      <c r="C10" s="71" t="s">
        <v>28</v>
      </c>
      <c r="D10" s="72">
        <v>0</v>
      </c>
      <c r="E10" s="10"/>
      <c r="F10" s="13">
        <f>IF(AND(IF(Input!$D$35 = "Asymmetric", $D$10, $D$22) &gt;F9,F9&gt;0),F9+1,0)</f>
        <v>0</v>
      </c>
      <c r="G10" s="13">
        <f t="shared" si="18"/>
        <v>0</v>
      </c>
      <c r="H10" s="66">
        <f>IF(F10 = 0, 0, Input!$D$37 / 2 * SIN(RADIANS('Moment of Inertia (Circle)'!G10)))</f>
        <v>0</v>
      </c>
      <c r="I10" s="66">
        <f>IF(F10 = 0, 0, Input!$D$37 / 2 * COS(RADIANS('Moment of Inertia (Circle)'!G10)))</f>
        <v>0</v>
      </c>
      <c r="J10" s="570">
        <f>IF(Input!$D$35 = "Asymmetric",'Moment of Inertia'!K10, H10)</f>
        <v>0</v>
      </c>
      <c r="K10" s="570">
        <f>IF(Input!$D$35 = "Asymmetric",'Moment of Inertia'!L10, I10)</f>
        <v>0</v>
      </c>
      <c r="L10" s="14">
        <f t="shared" si="8"/>
        <v>0</v>
      </c>
      <c r="M10" s="14">
        <f t="shared" si="0"/>
        <v>0</v>
      </c>
      <c r="N10" s="14">
        <f t="shared" si="1"/>
        <v>0</v>
      </c>
      <c r="O10" s="14">
        <f t="shared" si="9"/>
        <v>0</v>
      </c>
      <c r="P10" s="14">
        <f t="shared" si="10"/>
        <v>0</v>
      </c>
      <c r="Q10" s="66">
        <f>IF(F10 = 0, 0, ((Cu + IF(REV="F", 1, 1.2)*(Wconc + Wsoil)) / N) + IF(P10 = 0, 0, ((M + (Cu * Ecc/12) + (Sc * IF(Input!$D$45="Block", T, D + E)) - (ΦMR_Pp)) / (P10/12))))</f>
        <v>0</v>
      </c>
      <c r="R10" s="66" t="e">
        <f>IF(P10 = 0, 0, ((M + (Cu * Ecc/12) + (Sc * IF(Input!$D$45="Block", T, D + E)) - (ΦMR_Pp_up)) / (P10/12))) - ((IF(REV="F", Cu, 0.9*((Cu/1.2) + Wconc + IF(Input!$D$9 = "Self-Support", Wsoil, 0.5*Wsoil) + Wpiles))) / N) + Sw</f>
        <v>#DIV/0!</v>
      </c>
      <c r="S10" s="66" t="e">
        <f>IF(P10 = 0, 0, (((Tu * Ecc/12) + (Su * IF(Input!$D$45="Block", T, D + E)) - (ΦMR_Pp_up)) / (P10/12))) + (IF(REV="F", Tu, Tu - 0.9*(Wconc + IF(Input!$D$9 = "Self-Support", Wsoil, 0.5*Wsoil) + Wpiles)) / N) + Sw</f>
        <v>#DIV/0!</v>
      </c>
      <c r="T10" s="10"/>
      <c r="U10" s="396">
        <f>IF(F10 = 0, 0, ((Cu + IF(REV="F", 1, 1.2)*(Wconc + Wsoil)) / N) + IF(P10 = 0, 0, ((M + (Cu * Ecc/12) + (Sc * IF(Input!$D$45="Block", T, D + E)) - (ΦMR_Pp)) / (P10/12))))</f>
        <v>0</v>
      </c>
      <c r="V10" s="399" t="str">
        <f t="shared" si="2"/>
        <v>--</v>
      </c>
      <c r="W10" s="399">
        <f>IF(AND(OR(V10="A",V10="--"),$N10/12-IF(Input!$D$45="Pier and Pad",0.5*di,0)&gt;0),1,0)</f>
        <v>0</v>
      </c>
      <c r="X10" s="458">
        <f t="shared" si="3"/>
        <v>0</v>
      </c>
      <c r="Y10" s="458">
        <f t="shared" ref="Y10:Y73" si="22">U10*X10</f>
        <v>0</v>
      </c>
      <c r="Z10" s="459"/>
      <c r="AA10" s="399"/>
      <c r="AB10" s="399"/>
      <c r="AC10" s="399"/>
      <c r="AD10" s="399"/>
      <c r="AE10" s="140"/>
      <c r="AF10" s="140"/>
      <c r="AG10" s="396">
        <f>IF(F10 = 0, 0, ((Cu + IF(REV="F", 1, 1.2)*(Wconc + Wsoil)) / N) + IF(P10 = 0, 0, ((M + (Cu * Ecc/12) + (Sc * IF(Input!$D$45="Block", T, D + E)) - (ΦMR_Pp)) / (P10/12))))</f>
        <v>0</v>
      </c>
      <c r="AH10" s="399" t="str">
        <f t="shared" si="5"/>
        <v>--</v>
      </c>
      <c r="AI10" s="399">
        <f>IF(AND(OR(AH10="A",AH10="--"),$N10/12-IF(Input!$D$45="Pier and Pad",0.5*di+deff/12,0)&gt;0),1,0)</f>
        <v>0</v>
      </c>
      <c r="AJ10" s="458">
        <f t="shared" si="11"/>
        <v>0</v>
      </c>
      <c r="AK10" s="399"/>
      <c r="AL10" s="399"/>
      <c r="AM10" s="399"/>
      <c r="AN10" s="457"/>
      <c r="AO10" s="451">
        <f t="shared" si="19"/>
        <v>25</v>
      </c>
      <c r="AP10" s="452">
        <v>690.26000000000067</v>
      </c>
      <c r="AQ10" s="452">
        <v>1.1033779189625043E-4</v>
      </c>
      <c r="AR10" s="464">
        <f t="shared" si="12"/>
        <v>1.0000000000000114E-4</v>
      </c>
      <c r="AS10" s="464">
        <f t="shared" si="13"/>
        <v>4.6630765815500389E-5</v>
      </c>
      <c r="AT10" s="464" t="str">
        <f t="shared" si="6"/>
        <v/>
      </c>
      <c r="AU10" s="456" t="e">
        <f t="shared" si="14"/>
        <v>#VALUE!</v>
      </c>
      <c r="AW10" s="451">
        <f t="shared" si="20"/>
        <v>25</v>
      </c>
      <c r="AX10" s="455">
        <v>315.54742857142867</v>
      </c>
      <c r="AY10" s="455">
        <v>1.1033779189625043E-4</v>
      </c>
      <c r="AZ10" s="464">
        <f t="shared" si="15"/>
        <v>1.0000000000000114E-4</v>
      </c>
      <c r="BA10" s="464">
        <f t="shared" si="16"/>
        <v>4.6630765815500389E-5</v>
      </c>
      <c r="BB10" s="464" t="str">
        <f t="shared" si="7"/>
        <v/>
      </c>
      <c r="BC10" s="456" t="e">
        <f t="shared" si="17"/>
        <v>#VALUE!</v>
      </c>
      <c r="BE10" s="451">
        <f t="shared" si="21"/>
        <v>25</v>
      </c>
      <c r="BF10" s="554">
        <v>315.54742857142867</v>
      </c>
      <c r="BG10" s="554">
        <v>314.60495077535165</v>
      </c>
    </row>
    <row r="11" spans="1:59" ht="16.5" x14ac:dyDescent="0.3">
      <c r="A11" s="10"/>
      <c r="B11" s="71" t="s">
        <v>260</v>
      </c>
      <c r="C11" s="71" t="s">
        <v>443</v>
      </c>
      <c r="D11" s="72">
        <v>0</v>
      </c>
      <c r="E11" s="10"/>
      <c r="F11" s="13">
        <f>IF(AND(IF(Input!$D$35 = "Asymmetric", $D$10, $D$22) &gt;F10,F10&gt;0),F10+1,0)</f>
        <v>0</v>
      </c>
      <c r="G11" s="13">
        <f t="shared" si="18"/>
        <v>0</v>
      </c>
      <c r="H11" s="66">
        <f>IF(F11 = 0, 0, Input!$D$37 / 2 * SIN(RADIANS('Moment of Inertia (Circle)'!G11)))</f>
        <v>0</v>
      </c>
      <c r="I11" s="66">
        <f>IF(F11 = 0, 0, Input!$D$37 / 2 * COS(RADIANS('Moment of Inertia (Circle)'!G11)))</f>
        <v>0</v>
      </c>
      <c r="J11" s="570">
        <f>IF(Input!$D$35 = "Asymmetric",'Moment of Inertia'!K11, H11)</f>
        <v>0</v>
      </c>
      <c r="K11" s="570">
        <f>IF(Input!$D$35 = "Asymmetric",'Moment of Inertia'!L11, I11)</f>
        <v>0</v>
      </c>
      <c r="L11" s="14">
        <f t="shared" si="8"/>
        <v>0</v>
      </c>
      <c r="M11" s="14">
        <f t="shared" si="0"/>
        <v>0</v>
      </c>
      <c r="N11" s="14">
        <f t="shared" si="1"/>
        <v>0</v>
      </c>
      <c r="O11" s="14">
        <f t="shared" si="9"/>
        <v>0</v>
      </c>
      <c r="P11" s="14">
        <f t="shared" si="10"/>
        <v>0</v>
      </c>
      <c r="Q11" s="66">
        <f>IF(F11 = 0, 0, ((Cu + IF(REV="F", 1, 1.2)*(Wconc + Wsoil)) / N) + IF(P11 = 0, 0, ((M + (Cu * Ecc/12) + (Sc * IF(Input!$D$45="Block", T, D + E)) - (ΦMR_Pp)) / (P11/12))))</f>
        <v>0</v>
      </c>
      <c r="R11" s="66" t="e">
        <f>IF(P11 = 0, 0, ((M + (Cu * Ecc/12) + (Sc * IF(Input!$D$45="Block", T, D + E)) - (ΦMR_Pp_up)) / (P11/12))) - ((IF(REV="F", Cu, 0.9*((Cu/1.2) + Wconc + IF(Input!$D$9 = "Self-Support", Wsoil, 0.5*Wsoil) + Wpiles))) / N) + Sw</f>
        <v>#DIV/0!</v>
      </c>
      <c r="S11" s="66" t="e">
        <f>IF(P11 = 0, 0, (((Tu * Ecc/12) + (Su * IF(Input!$D$45="Block", T, D + E)) - (ΦMR_Pp_up)) / (P11/12))) + (IF(REV="F", Tu, Tu - 0.9*(Wconc + IF(Input!$D$9 = "Self-Support", Wsoil, 0.5*Wsoil) + Wpiles)) / N) + Sw</f>
        <v>#DIV/0!</v>
      </c>
      <c r="T11" s="10"/>
      <c r="U11" s="396">
        <f>IF(F11 = 0, 0, ((Cu + IF(REV="F", 1, 1.2)*(Wconc + Wsoil)) / N) + IF(P11 = 0, 0, ((M + (Cu * Ecc/12) + (Sc * IF(Input!$D$45="Block", T, D + E)) - (ΦMR_Pp)) / (P11/12))))</f>
        <v>0</v>
      </c>
      <c r="V11" s="399" t="str">
        <f t="shared" si="2"/>
        <v>--</v>
      </c>
      <c r="W11" s="399">
        <f>IF(AND(OR(V11="A",V11="--"),$N11/12-IF(Input!$D$45="Pier and Pad",0.5*di,0)&gt;0),1,0)</f>
        <v>0</v>
      </c>
      <c r="X11" s="458">
        <f t="shared" si="3"/>
        <v>0</v>
      </c>
      <c r="Y11" s="458">
        <f t="shared" si="22"/>
        <v>0</v>
      </c>
      <c r="Z11" s="459"/>
      <c r="AA11" s="399"/>
      <c r="AB11" s="399"/>
      <c r="AC11" s="399"/>
      <c r="AD11" s="399"/>
      <c r="AE11" s="140"/>
      <c r="AF11" s="140"/>
      <c r="AG11" s="396">
        <f>IF(F11 = 0, 0, ((Cu + IF(REV="F", 1, 1.2)*(Wconc + Wsoil)) / N) + IF(P11 = 0, 0, ((M + (Cu * Ecc/12) + (Sc * IF(Input!$D$45="Block", T, D + E)) - (ΦMR_Pp)) / (P11/12))))</f>
        <v>0</v>
      </c>
      <c r="AH11" s="399" t="str">
        <f t="shared" si="5"/>
        <v>--</v>
      </c>
      <c r="AI11" s="399">
        <f>IF(AND(OR(AH11="A",AH11="--"),$N11/12-IF(Input!$D$45="Pier and Pad",0.5*di+deff/12,0)&gt;0),1,0)</f>
        <v>0</v>
      </c>
      <c r="AJ11" s="458">
        <f t="shared" si="11"/>
        <v>0</v>
      </c>
      <c r="AK11" s="399"/>
      <c r="AL11" s="399"/>
      <c r="AM11" s="399"/>
      <c r="AN11" s="457"/>
      <c r="AO11" s="451">
        <f t="shared" si="19"/>
        <v>30</v>
      </c>
      <c r="AP11" s="452">
        <v>690.26000000000067</v>
      </c>
      <c r="AQ11" s="452">
        <v>1.1547005383792537E-4</v>
      </c>
      <c r="AR11" s="464">
        <f t="shared" si="12"/>
        <v>1.0000000000000019E-4</v>
      </c>
      <c r="AS11" s="464">
        <f t="shared" si="13"/>
        <v>5.773502691896268E-5</v>
      </c>
      <c r="AT11" s="464" t="str">
        <f t="shared" si="6"/>
        <v/>
      </c>
      <c r="AU11" s="456" t="e">
        <f t="shared" si="14"/>
        <v>#VALUE!</v>
      </c>
      <c r="AW11" s="451">
        <f t="shared" si="20"/>
        <v>30</v>
      </c>
      <c r="AX11" s="455">
        <v>315.54742857142867</v>
      </c>
      <c r="AY11" s="455">
        <v>1.1547005383792537E-4</v>
      </c>
      <c r="AZ11" s="464">
        <f t="shared" si="15"/>
        <v>1.0000000000000019E-4</v>
      </c>
      <c r="BA11" s="464">
        <f t="shared" si="16"/>
        <v>5.773502691896268E-5</v>
      </c>
      <c r="BB11" s="464" t="str">
        <f t="shared" si="7"/>
        <v/>
      </c>
      <c r="BC11" s="456" t="e">
        <f t="shared" si="17"/>
        <v>#VALUE!</v>
      </c>
      <c r="BE11" s="451">
        <f t="shared" si="21"/>
        <v>30</v>
      </c>
      <c r="BF11" s="554">
        <v>315.54742857142867</v>
      </c>
      <c r="BG11" s="554">
        <v>314.60495077535165</v>
      </c>
    </row>
    <row r="12" spans="1:59" ht="16.5" x14ac:dyDescent="0.3">
      <c r="A12" s="10"/>
      <c r="B12" s="71" t="s">
        <v>261</v>
      </c>
      <c r="C12" s="71" t="s">
        <v>428</v>
      </c>
      <c r="D12" s="72">
        <v>0</v>
      </c>
      <c r="E12" s="10"/>
      <c r="F12" s="13">
        <f>IF(AND(IF(Input!$D$35 = "Asymmetric", $D$10, $D$22) &gt;F11,F11&gt;0),F11+1,0)</f>
        <v>0</v>
      </c>
      <c r="G12" s="13">
        <f t="shared" si="18"/>
        <v>0</v>
      </c>
      <c r="H12" s="66">
        <f>IF(F12 = 0, 0, Input!$D$37 / 2 * SIN(RADIANS('Moment of Inertia (Circle)'!G12)))</f>
        <v>0</v>
      </c>
      <c r="I12" s="66">
        <f>IF(F12 = 0, 0, Input!$D$37 / 2 * COS(RADIANS('Moment of Inertia (Circle)'!G12)))</f>
        <v>0</v>
      </c>
      <c r="J12" s="570">
        <f>IF(Input!$D$35 = "Asymmetric",'Moment of Inertia'!K12, H12)</f>
        <v>0</v>
      </c>
      <c r="K12" s="570">
        <f>IF(Input!$D$35 = "Asymmetric",'Moment of Inertia'!L12, I12)</f>
        <v>0</v>
      </c>
      <c r="L12" s="14">
        <f t="shared" si="8"/>
        <v>0</v>
      </c>
      <c r="M12" s="14">
        <f t="shared" si="0"/>
        <v>0</v>
      </c>
      <c r="N12" s="14">
        <f t="shared" si="1"/>
        <v>0</v>
      </c>
      <c r="O12" s="14">
        <f t="shared" si="9"/>
        <v>0</v>
      </c>
      <c r="P12" s="14">
        <f t="shared" si="10"/>
        <v>0</v>
      </c>
      <c r="Q12" s="66">
        <f>IF(F12 = 0, 0, ((Cu + IF(REV="F", 1, 1.2)*(Wconc + Wsoil)) / N) + IF(P12 = 0, 0, ((M + (Cu * Ecc/12) + (Sc * IF(Input!$D$45="Block", T, D + E)) - (ΦMR_Pp)) / (P12/12))))</f>
        <v>0</v>
      </c>
      <c r="R12" s="66" t="e">
        <f>IF(P12 = 0, 0, ((M + (Cu * Ecc/12) + (Sc * IF(Input!$D$45="Block", T, D + E)) - (ΦMR_Pp_up)) / (P12/12))) - ((IF(REV="F", Cu, 0.9*((Cu/1.2) + Wconc + IF(Input!$D$9 = "Self-Support", Wsoil, 0.5*Wsoil) + Wpiles))) / N) + Sw</f>
        <v>#DIV/0!</v>
      </c>
      <c r="S12" s="66" t="e">
        <f>IF(P12 = 0, 0, (((Tu * Ecc/12) + (Su * IF(Input!$D$45="Block", T, D + E)) - (ΦMR_Pp_up)) / (P12/12))) + (IF(REV="F", Tu, Tu - 0.9*(Wconc + IF(Input!$D$9 = "Self-Support", Wsoil, 0.5*Wsoil) + Wpiles)) / N) + Sw</f>
        <v>#DIV/0!</v>
      </c>
      <c r="T12" s="10"/>
      <c r="U12" s="396">
        <f>IF(F12 = 0, 0, ((Cu + IF(REV="F", 1, 1.2)*(Wconc + Wsoil)) / N) + IF(P12 = 0, 0, ((M + (Cu * Ecc/12) + (Sc * IF(Input!$D$45="Block", T, D + E)) - (ΦMR_Pp)) / (P12/12))))</f>
        <v>0</v>
      </c>
      <c r="V12" s="399" t="str">
        <f t="shared" si="2"/>
        <v>--</v>
      </c>
      <c r="W12" s="399">
        <f>IF(AND(OR(V12="A",V12="--"),$N12/12-IF(Input!$D$45="Pier and Pad",0.5*di,0)&gt;0),1,0)</f>
        <v>0</v>
      </c>
      <c r="X12" s="458">
        <f t="shared" si="3"/>
        <v>0</v>
      </c>
      <c r="Y12" s="458">
        <f t="shared" si="22"/>
        <v>0</v>
      </c>
      <c r="Z12" s="459"/>
      <c r="AA12" s="399"/>
      <c r="AB12" s="399"/>
      <c r="AC12" s="399"/>
      <c r="AD12" s="399"/>
      <c r="AE12" s="140"/>
      <c r="AF12" s="140"/>
      <c r="AG12" s="396">
        <f>IF(F12 = 0, 0, ((Cu + IF(REV="F", 1, 1.2)*(Wconc + Wsoil)) / N) + IF(P12 = 0, 0, ((M + (Cu * Ecc/12) + (Sc * IF(Input!$D$45="Block", T, D + E)) - (ΦMR_Pp)) / (P12/12))))</f>
        <v>0</v>
      </c>
      <c r="AH12" s="399" t="str">
        <f t="shared" si="5"/>
        <v>--</v>
      </c>
      <c r="AI12" s="399">
        <f>IF(AND(OR(AH12="A",AH12="--"),$N12/12-IF(Input!$D$45="Pier and Pad",0.5*di+deff/12,0)&gt;0),1,0)</f>
        <v>0</v>
      </c>
      <c r="AJ12" s="458">
        <f t="shared" si="11"/>
        <v>0</v>
      </c>
      <c r="AK12" s="399"/>
      <c r="AL12" s="399"/>
      <c r="AM12" s="399"/>
      <c r="AN12" s="457"/>
      <c r="AO12" s="451">
        <f t="shared" si="19"/>
        <v>35</v>
      </c>
      <c r="AP12" s="452">
        <v>345.12999999999982</v>
      </c>
      <c r="AQ12" s="452">
        <v>1.2207745887614547E-4</v>
      </c>
      <c r="AR12" s="464">
        <f t="shared" si="12"/>
        <v>9.9999999999999896E-5</v>
      </c>
      <c r="AS12" s="464">
        <f t="shared" si="13"/>
        <v>7.0020753820970892E-5</v>
      </c>
      <c r="AT12" s="464" t="str">
        <f t="shared" si="6"/>
        <v/>
      </c>
      <c r="AU12" s="456" t="e">
        <f t="shared" si="14"/>
        <v>#VALUE!</v>
      </c>
      <c r="AW12" s="451">
        <f t="shared" si="20"/>
        <v>35</v>
      </c>
      <c r="AX12" s="455">
        <v>157.77371428571419</v>
      </c>
      <c r="AY12" s="455">
        <v>1.2207745887614547E-4</v>
      </c>
      <c r="AZ12" s="464">
        <f t="shared" si="15"/>
        <v>9.9999999999999896E-5</v>
      </c>
      <c r="BA12" s="464">
        <f t="shared" si="16"/>
        <v>7.0020753820970892E-5</v>
      </c>
      <c r="BB12" s="464" t="str">
        <f t="shared" si="7"/>
        <v/>
      </c>
      <c r="BC12" s="456" t="e">
        <f t="shared" si="17"/>
        <v>#VALUE!</v>
      </c>
      <c r="BE12" s="451">
        <f t="shared" si="21"/>
        <v>35</v>
      </c>
      <c r="BF12" s="554">
        <v>315.54742857142867</v>
      </c>
      <c r="BG12" s="554">
        <v>314.60495077535165</v>
      </c>
    </row>
    <row r="13" spans="1:59" ht="16.5" x14ac:dyDescent="0.3">
      <c r="A13" s="10"/>
      <c r="B13" s="70"/>
      <c r="C13" s="70"/>
      <c r="D13" s="70"/>
      <c r="E13" s="10"/>
      <c r="F13" s="13">
        <f>IF(AND(IF(Input!$D$35 = "Asymmetric", $D$10, $D$22) &gt;F12,F12&gt;0),F12+1,0)</f>
        <v>0</v>
      </c>
      <c r="G13" s="13">
        <f t="shared" si="18"/>
        <v>0</v>
      </c>
      <c r="H13" s="66">
        <f>IF(F13 = 0, 0, Input!$D$37 / 2 * SIN(RADIANS('Moment of Inertia (Circle)'!G13)))</f>
        <v>0</v>
      </c>
      <c r="I13" s="66">
        <f>IF(F13 = 0, 0, Input!$D$37 / 2 * COS(RADIANS('Moment of Inertia (Circle)'!G13)))</f>
        <v>0</v>
      </c>
      <c r="J13" s="570">
        <f>IF(Input!$D$35 = "Asymmetric",'Moment of Inertia'!K13, H13)</f>
        <v>0</v>
      </c>
      <c r="K13" s="570">
        <f>IF(Input!$D$35 = "Asymmetric",'Moment of Inertia'!L13, I13)</f>
        <v>0</v>
      </c>
      <c r="L13" s="14">
        <f t="shared" si="8"/>
        <v>0</v>
      </c>
      <c r="M13" s="14">
        <f t="shared" si="0"/>
        <v>0</v>
      </c>
      <c r="N13" s="14">
        <f t="shared" si="1"/>
        <v>0</v>
      </c>
      <c r="O13" s="14">
        <f t="shared" si="9"/>
        <v>0</v>
      </c>
      <c r="P13" s="14">
        <f t="shared" si="10"/>
        <v>0</v>
      </c>
      <c r="Q13" s="66">
        <f>IF(F13 = 0, 0, ((Cu + IF(REV="F", 1, 1.2)*(Wconc + Wsoil)) / N) + IF(P13 = 0, 0, ((M + (Cu * Ecc/12) + (Sc * IF(Input!$D$45="Block", T, D + E)) - (ΦMR_Pp)) / (P13/12))))</f>
        <v>0</v>
      </c>
      <c r="R13" s="66" t="e">
        <f>IF(P13 = 0, 0, ((M + (Cu * Ecc/12) + (Sc * IF(Input!$D$45="Block", T, D + E)) - (ΦMR_Pp_up)) / (P13/12))) - ((IF(REV="F", Cu, 0.9*((Cu/1.2) + Wconc + IF(Input!$D$9 = "Self-Support", Wsoil, 0.5*Wsoil) + Wpiles))) / N) + Sw</f>
        <v>#DIV/0!</v>
      </c>
      <c r="S13" s="66" t="e">
        <f>IF(P13 = 0, 0, (((Tu * Ecc/12) + (Su * IF(Input!$D$45="Block", T, D + E)) - (ΦMR_Pp_up)) / (P13/12))) + (IF(REV="F", Tu, Tu - 0.9*(Wconc + IF(Input!$D$9 = "Self-Support", Wsoil, 0.5*Wsoil) + Wpiles)) / N) + Sw</f>
        <v>#DIV/0!</v>
      </c>
      <c r="T13" s="10"/>
      <c r="U13" s="396">
        <f>IF(F13 = 0, 0, ((Cu + IF(REV="F", 1, 1.2)*(Wconc + Wsoil)) / N) + IF(P13 = 0, 0, ((M + (Cu * Ecc/12) + (Sc * IF(Input!$D$45="Block", T, D + E)) - (ΦMR_Pp)) / (P13/12))))</f>
        <v>0</v>
      </c>
      <c r="V13" s="399" t="str">
        <f t="shared" si="2"/>
        <v>--</v>
      </c>
      <c r="W13" s="399">
        <f>IF(AND(OR(V13="A",V13="--"),$N13/12-IF(Input!$D$45="Pier and Pad",0.5*di,0)&gt;0),1,0)</f>
        <v>0</v>
      </c>
      <c r="X13" s="458">
        <f t="shared" si="3"/>
        <v>0</v>
      </c>
      <c r="Y13" s="458">
        <f t="shared" si="22"/>
        <v>0</v>
      </c>
      <c r="Z13" s="459"/>
      <c r="AA13" s="399"/>
      <c r="AB13" s="140"/>
      <c r="AC13" s="399"/>
      <c r="AD13" s="399"/>
      <c r="AE13" s="140"/>
      <c r="AF13" s="140"/>
      <c r="AG13" s="396">
        <f>IF(F13 = 0, 0, ((Cu + IF(REV="F", 1, 1.2)*(Wconc + Wsoil)) / N) + IF(P13 = 0, 0, ((M + (Cu * Ecc/12) + (Sc * IF(Input!$D$45="Block", T, D + E)) - (ΦMR_Pp)) / (P13/12))))</f>
        <v>0</v>
      </c>
      <c r="AH13" s="399" t="str">
        <f t="shared" si="5"/>
        <v>--</v>
      </c>
      <c r="AI13" s="399">
        <f>IF(AND(OR(AH13="A",AH13="--"),$N13/12-IF(Input!$D$45="Pier and Pad",0.5*di+deff/12,0)&gt;0),1,0)</f>
        <v>0</v>
      </c>
      <c r="AJ13" s="458">
        <f t="shared" si="11"/>
        <v>0</v>
      </c>
      <c r="AK13" s="399"/>
      <c r="AL13" s="399"/>
      <c r="AM13" s="399"/>
      <c r="AN13" s="457"/>
      <c r="AO13" s="451">
        <f t="shared" si="19"/>
        <v>40</v>
      </c>
      <c r="AP13" s="452">
        <v>345.12999999999982</v>
      </c>
      <c r="AQ13" s="452">
        <v>1.3054072893322851E-4</v>
      </c>
      <c r="AR13" s="464">
        <f t="shared" si="12"/>
        <v>1.0000000000000049E-4</v>
      </c>
      <c r="AS13" s="464">
        <f t="shared" si="13"/>
        <v>8.3909963117728405E-5</v>
      </c>
      <c r="AT13" s="464" t="str">
        <f t="shared" si="6"/>
        <v/>
      </c>
      <c r="AU13" s="456" t="e">
        <f t="shared" si="14"/>
        <v>#VALUE!</v>
      </c>
      <c r="AW13" s="451">
        <f t="shared" si="20"/>
        <v>40</v>
      </c>
      <c r="AX13" s="455">
        <v>157.77371428571419</v>
      </c>
      <c r="AY13" s="455">
        <v>1.3054072893322851E-4</v>
      </c>
      <c r="AZ13" s="464">
        <f t="shared" si="15"/>
        <v>1.0000000000000049E-4</v>
      </c>
      <c r="BA13" s="464">
        <f t="shared" si="16"/>
        <v>8.3909963117728405E-5</v>
      </c>
      <c r="BB13" s="464" t="str">
        <f t="shared" si="7"/>
        <v/>
      </c>
      <c r="BC13" s="456" t="e">
        <f t="shared" si="17"/>
        <v>#VALUE!</v>
      </c>
      <c r="BE13" s="451">
        <f t="shared" si="21"/>
        <v>40</v>
      </c>
      <c r="BF13" s="554">
        <v>315.54742857142867</v>
      </c>
      <c r="BG13" s="554">
        <v>314.60495077535165</v>
      </c>
    </row>
    <row r="14" spans="1:59" ht="16.5" x14ac:dyDescent="0.3">
      <c r="A14" s="10"/>
      <c r="B14" s="753" t="s">
        <v>7</v>
      </c>
      <c r="C14" s="753"/>
      <c r="D14" s="753"/>
      <c r="E14" s="10"/>
      <c r="F14" s="13">
        <f>IF(AND(IF(Input!$D$35 = "Asymmetric", $D$10, $D$22) &gt;F13,F13&gt;0),F13+1,0)</f>
        <v>0</v>
      </c>
      <c r="G14" s="13">
        <f t="shared" si="18"/>
        <v>0</v>
      </c>
      <c r="H14" s="66">
        <f>IF(F14 = 0, 0, Input!$D$37 / 2 * SIN(RADIANS('Moment of Inertia (Circle)'!G14)))</f>
        <v>0</v>
      </c>
      <c r="I14" s="66">
        <f>IF(F14 = 0, 0, Input!$D$37 / 2 * COS(RADIANS('Moment of Inertia (Circle)'!G14)))</f>
        <v>0</v>
      </c>
      <c r="J14" s="570">
        <f>IF(Input!$D$35 = "Asymmetric",'Moment of Inertia'!K14, H14)</f>
        <v>0</v>
      </c>
      <c r="K14" s="570">
        <f>IF(Input!$D$35 = "Asymmetric",'Moment of Inertia'!L14, I14)</f>
        <v>0</v>
      </c>
      <c r="L14" s="14">
        <f t="shared" si="8"/>
        <v>0</v>
      </c>
      <c r="M14" s="14">
        <f t="shared" si="0"/>
        <v>0</v>
      </c>
      <c r="N14" s="14">
        <f t="shared" si="1"/>
        <v>0</v>
      </c>
      <c r="O14" s="14">
        <f t="shared" si="9"/>
        <v>0</v>
      </c>
      <c r="P14" s="14">
        <f t="shared" si="10"/>
        <v>0</v>
      </c>
      <c r="Q14" s="66">
        <f>IF(F14 = 0, 0, ((Cu + IF(REV="F", 1, 1.2)*(Wconc + Wsoil)) / N) + IF(P14 = 0, 0, ((M + (Cu * Ecc/12) + (Sc * IF(Input!$D$45="Block", T, D + E)) - (ΦMR_Pp)) / (P14/12))))</f>
        <v>0</v>
      </c>
      <c r="R14" s="66" t="e">
        <f>IF(P14 = 0, 0, ((M + (Cu * Ecc/12) + (Sc * IF(Input!$D$45="Block", T, D + E)) - (ΦMR_Pp_up)) / (P14/12))) - ((IF(REV="F", Cu, 0.9*((Cu/1.2) + Wconc + IF(Input!$D$9 = "Self-Support", Wsoil, 0.5*Wsoil) + Wpiles))) / N) + Sw</f>
        <v>#DIV/0!</v>
      </c>
      <c r="S14" s="66" t="e">
        <f>IF(P14 = 0, 0, (((Tu * Ecc/12) + (Su * IF(Input!$D$45="Block", T, D + E)) - (ΦMR_Pp_up)) / (P14/12))) + (IF(REV="F", Tu, Tu - 0.9*(Wconc + IF(Input!$D$9 = "Self-Support", Wsoil, 0.5*Wsoil) + Wpiles)) / N) + Sw</f>
        <v>#DIV/0!</v>
      </c>
      <c r="T14" s="10"/>
      <c r="U14" s="396">
        <f>IF(F14 = 0, 0, ((Cu + IF(REV="F", 1, 1.2)*(Wconc + Wsoil)) / N) + IF(P14 = 0, 0, ((M + (Cu * Ecc/12) + (Sc * IF(Input!$D$45="Block", T, D + E)) - (ΦMR_Pp)) / (P14/12))))</f>
        <v>0</v>
      </c>
      <c r="V14" s="399" t="str">
        <f t="shared" si="2"/>
        <v>--</v>
      </c>
      <c r="W14" s="399">
        <f>IF(AND(OR(V14="A",V14="--"),$N14/12-IF(Input!$D$45="Pier and Pad",0.5*di,0)&gt;0),1,0)</f>
        <v>0</v>
      </c>
      <c r="X14" s="458">
        <f t="shared" si="3"/>
        <v>0</v>
      </c>
      <c r="Y14" s="458">
        <f t="shared" si="22"/>
        <v>0</v>
      </c>
      <c r="Z14" s="459"/>
      <c r="AA14" s="399"/>
      <c r="AB14" s="140"/>
      <c r="AC14" s="399"/>
      <c r="AD14" s="399"/>
      <c r="AE14" s="140"/>
      <c r="AF14" s="140"/>
      <c r="AG14" s="396">
        <f>IF(F14 = 0, 0, ((Cu + IF(REV="F", 1, 1.2)*(Wconc + Wsoil)) / N) + IF(P14 = 0, 0, ((M + (Cu * Ecc/12) + (Sc * IF(Input!$D$45="Block", T, D + E)) - (ΦMR_Pp)) / (P14/12))))</f>
        <v>0</v>
      </c>
      <c r="AH14" s="399" t="str">
        <f t="shared" si="5"/>
        <v>--</v>
      </c>
      <c r="AI14" s="399">
        <f>IF(AND(OR(AH14="A",AH14="--"),$N14/12-IF(Input!$D$45="Pier and Pad",0.5*di+deff/12,0)&gt;0),1,0)</f>
        <v>0</v>
      </c>
      <c r="AJ14" s="458">
        <f t="shared" ref="AJ14:AJ77" si="23">AI14*AG14</f>
        <v>0</v>
      </c>
      <c r="AK14" s="399"/>
      <c r="AL14" s="399"/>
      <c r="AM14" s="399"/>
      <c r="AN14" s="457"/>
      <c r="AO14" s="451">
        <f t="shared" si="19"/>
        <v>45</v>
      </c>
      <c r="AP14" s="452" t="e">
        <v>#DIV/0!</v>
      </c>
      <c r="AQ14" s="452">
        <v>1.4142135623730951E-4</v>
      </c>
      <c r="AR14" s="464">
        <f t="shared" si="12"/>
        <v>1E-4</v>
      </c>
      <c r="AS14" s="464">
        <f t="shared" si="13"/>
        <v>9.9999999999999991E-5</v>
      </c>
      <c r="AT14" s="464" t="str">
        <f t="shared" si="6"/>
        <v/>
      </c>
      <c r="AU14" s="456" t="e">
        <f t="shared" si="14"/>
        <v>#DIV/0!</v>
      </c>
      <c r="AW14" s="451">
        <f t="shared" si="20"/>
        <v>45</v>
      </c>
      <c r="AX14" s="452">
        <v>157.77371428571419</v>
      </c>
      <c r="AY14" s="452">
        <v>1.4142135623730951E-4</v>
      </c>
      <c r="AZ14" s="464">
        <f t="shared" si="15"/>
        <v>1E-4</v>
      </c>
      <c r="BA14" s="464">
        <f t="shared" si="16"/>
        <v>9.9999999999999991E-5</v>
      </c>
      <c r="BB14" s="464" t="str">
        <f t="shared" si="7"/>
        <v/>
      </c>
      <c r="BC14" s="456" t="e">
        <f t="shared" si="17"/>
        <v>#VALUE!</v>
      </c>
      <c r="BE14" s="451">
        <f t="shared" si="21"/>
        <v>45</v>
      </c>
      <c r="BF14" s="554">
        <v>315.54742857142867</v>
      </c>
      <c r="BG14" s="554">
        <v>314.60495077535165</v>
      </c>
    </row>
    <row r="15" spans="1:59" ht="15.75" x14ac:dyDescent="0.3">
      <c r="A15" s="10"/>
      <c r="B15" s="72" t="s">
        <v>17</v>
      </c>
      <c r="C15" s="72" t="s">
        <v>429</v>
      </c>
      <c r="D15" s="72">
        <f>Input!D36</f>
        <v>0</v>
      </c>
      <c r="E15" s="10"/>
      <c r="F15" s="13">
        <f>IF(AND(IF(Input!$D$35 = "Asymmetric", $D$10, $D$22) &gt;F14,F14&gt;0),F14+1,0)</f>
        <v>0</v>
      </c>
      <c r="G15" s="13">
        <f t="shared" si="18"/>
        <v>0</v>
      </c>
      <c r="H15" s="66">
        <f>IF(F15 = 0, 0, Input!$D$37 / 2 * SIN(RADIANS('Moment of Inertia (Circle)'!G15)))</f>
        <v>0</v>
      </c>
      <c r="I15" s="66">
        <f>IF(F15 = 0, 0, Input!$D$37 / 2 * COS(RADIANS('Moment of Inertia (Circle)'!G15)))</f>
        <v>0</v>
      </c>
      <c r="J15" s="570">
        <f>IF(Input!$D$35 = "Asymmetric",'Moment of Inertia'!K15, H15)</f>
        <v>0</v>
      </c>
      <c r="K15" s="570">
        <f>IF(Input!$D$35 = "Asymmetric",'Moment of Inertia'!L15, I15)</f>
        <v>0</v>
      </c>
      <c r="L15" s="14">
        <f t="shared" si="8"/>
        <v>0</v>
      </c>
      <c r="M15" s="14">
        <f t="shared" si="0"/>
        <v>0</v>
      </c>
      <c r="N15" s="14">
        <f t="shared" si="1"/>
        <v>0</v>
      </c>
      <c r="O15" s="14">
        <f t="shared" si="9"/>
        <v>0</v>
      </c>
      <c r="P15" s="14">
        <f t="shared" si="10"/>
        <v>0</v>
      </c>
      <c r="Q15" s="66">
        <f>IF(F15 = 0, 0, ((Cu + IF(REV="F", 1, 1.2)*(Wconc + Wsoil)) / N) + IF(P15 = 0, 0, ((M + (Cu * Ecc/12) + (Sc * IF(Input!$D$45="Block", T, D + E)) - (ΦMR_Pp)) / (P15/12))))</f>
        <v>0</v>
      </c>
      <c r="R15" s="66" t="e">
        <f>IF(P15 = 0, 0, ((M + (Cu * Ecc/12) + (Sc * IF(Input!$D$45="Block", T, D + E)) - (ΦMR_Pp_up)) / (P15/12))) - ((IF(REV="F", Cu, 0.9*((Cu/1.2) + Wconc + IF(Input!$D$9 = "Self-Support", Wsoil, 0.5*Wsoil) + Wpiles))) / N) + Sw</f>
        <v>#DIV/0!</v>
      </c>
      <c r="S15" s="66" t="e">
        <f>IF(P15 = 0, 0, (((Tu * Ecc/12) + (Su * IF(Input!$D$45="Block", T, D + E)) - (ΦMR_Pp_up)) / (P15/12))) + (IF(REV="F", Tu, Tu - 0.9*(Wconc + IF(Input!$D$9 = "Self-Support", Wsoil, 0.5*Wsoil) + Wpiles)) / N) + Sw</f>
        <v>#DIV/0!</v>
      </c>
      <c r="T15" s="10"/>
      <c r="U15" s="396">
        <f>IF(F15 = 0, 0, ((Cu + IF(REV="F", 1, 1.2)*(Wconc + Wsoil)) / N) + IF(P15 = 0, 0, ((M + (Cu * Ecc/12) + (Sc * IF(Input!$D$45="Block", T, D + E)) - (ΦMR_Pp)) / (P15/12))))</f>
        <v>0</v>
      </c>
      <c r="V15" s="399" t="str">
        <f t="shared" si="2"/>
        <v>--</v>
      </c>
      <c r="W15" s="399">
        <f>IF(AND(OR(V15="A",V15="--"),$N15/12-IF(Input!$D$45="Pier and Pad",0.5*di,0)&gt;0),1,0)</f>
        <v>0</v>
      </c>
      <c r="X15" s="458">
        <f t="shared" si="3"/>
        <v>0</v>
      </c>
      <c r="Y15" s="458">
        <f t="shared" si="22"/>
        <v>0</v>
      </c>
      <c r="Z15" s="459"/>
      <c r="AA15" s="399"/>
      <c r="AB15" s="140"/>
      <c r="AC15" s="399"/>
      <c r="AD15" s="399"/>
      <c r="AE15" s="140"/>
      <c r="AF15" s="140"/>
      <c r="AG15" s="396">
        <f>IF(F15 = 0, 0, ((Cu + IF(REV="F", 1, 1.2)*(Wconc + Wsoil)) / N) + IF(P15 = 0, 0, ((M + (Cu * Ecc/12) + (Sc * IF(Input!$D$45="Block", T, D + E)) - (ΦMR_Pp)) / (P15/12))))</f>
        <v>0</v>
      </c>
      <c r="AH15" s="399" t="str">
        <f t="shared" si="5"/>
        <v>--</v>
      </c>
      <c r="AI15" s="399">
        <f>IF(AND(OR(AH15="A",AH15="--"),$N15/12-IF(Input!$D$45="Pier and Pad",0.5*di+deff/12,0)&gt;0),1,0)</f>
        <v>0</v>
      </c>
      <c r="AJ15" s="458">
        <f t="shared" si="23"/>
        <v>0</v>
      </c>
      <c r="AK15" s="10"/>
      <c r="AL15" s="10"/>
      <c r="AM15" s="10"/>
      <c r="AO15" s="451">
        <f t="shared" si="19"/>
        <v>50</v>
      </c>
      <c r="AP15" s="452">
        <v>345.12999999999982</v>
      </c>
      <c r="AQ15" s="452">
        <v>1.3054072893322851E-4</v>
      </c>
      <c r="AR15" s="464">
        <f t="shared" si="12"/>
        <v>8.3909963117728418E-5</v>
      </c>
      <c r="AS15" s="464">
        <f t="shared" si="13"/>
        <v>1.0000000000000049E-4</v>
      </c>
      <c r="AT15" s="464" t="str">
        <f t="shared" si="6"/>
        <v/>
      </c>
      <c r="AU15" s="456" t="e">
        <f t="shared" si="14"/>
        <v>#VALUE!</v>
      </c>
      <c r="AW15" s="451">
        <f t="shared" si="20"/>
        <v>50</v>
      </c>
      <c r="AX15" s="452">
        <v>157.77371428571419</v>
      </c>
      <c r="AY15" s="452">
        <v>1.3054072893322851E-4</v>
      </c>
      <c r="AZ15" s="464">
        <f t="shared" si="15"/>
        <v>8.3909963117728418E-5</v>
      </c>
      <c r="BA15" s="464">
        <f t="shared" si="16"/>
        <v>1.0000000000000049E-4</v>
      </c>
      <c r="BB15" s="464" t="str">
        <f t="shared" si="7"/>
        <v/>
      </c>
      <c r="BC15" s="456" t="e">
        <f t="shared" si="17"/>
        <v>#VALUE!</v>
      </c>
      <c r="BE15" s="451">
        <f t="shared" si="21"/>
        <v>50</v>
      </c>
      <c r="BF15" s="554">
        <v>315.54742857142867</v>
      </c>
      <c r="BG15" s="554">
        <v>314.60495077535165</v>
      </c>
    </row>
    <row r="16" spans="1:59" ht="15" customHeight="1" x14ac:dyDescent="0.3">
      <c r="A16" s="10"/>
      <c r="B16" s="72" t="s">
        <v>19</v>
      </c>
      <c r="C16" s="72" t="s">
        <v>430</v>
      </c>
      <c r="D16" s="72">
        <f>Input!D37</f>
        <v>0</v>
      </c>
      <c r="E16" s="10"/>
      <c r="F16" s="13">
        <f>IF(AND(IF(Input!$D$35 = "Asymmetric", $D$10, $D$22) &gt;F15,F15&gt;0),F15+1,0)</f>
        <v>0</v>
      </c>
      <c r="G16" s="13">
        <f t="shared" si="18"/>
        <v>0</v>
      </c>
      <c r="H16" s="66">
        <f>IF(F16 = 0, 0, Input!$D$37 / 2 * SIN(RADIANS('Moment of Inertia (Circle)'!G16)))</f>
        <v>0</v>
      </c>
      <c r="I16" s="66">
        <f>IF(F16 = 0, 0, Input!$D$37 / 2 * COS(RADIANS('Moment of Inertia (Circle)'!G16)))</f>
        <v>0</v>
      </c>
      <c r="J16" s="570">
        <f>IF(Input!$D$35 = "Asymmetric",'Moment of Inertia'!K16, H16)</f>
        <v>0</v>
      </c>
      <c r="K16" s="570">
        <f>IF(Input!$D$35 = "Asymmetric",'Moment of Inertia'!L16, I16)</f>
        <v>0</v>
      </c>
      <c r="L16" s="14">
        <f t="shared" si="8"/>
        <v>0</v>
      </c>
      <c r="M16" s="14">
        <f t="shared" si="0"/>
        <v>0</v>
      </c>
      <c r="N16" s="14">
        <f t="shared" si="1"/>
        <v>0</v>
      </c>
      <c r="O16" s="14">
        <f t="shared" si="9"/>
        <v>0</v>
      </c>
      <c r="P16" s="14">
        <f t="shared" si="10"/>
        <v>0</v>
      </c>
      <c r="Q16" s="66">
        <f>IF(F16 = 0, 0, ((Cu + IF(REV="F", 1, 1.2)*(Wconc + Wsoil)) / N) + IF(P16 = 0, 0, ((M + (Cu * Ecc/12) + (Sc * IF(Input!$D$45="Block", T, D + E)) - (ΦMR_Pp)) / (P16/12))))</f>
        <v>0</v>
      </c>
      <c r="R16" s="66" t="e">
        <f>IF(P16 = 0, 0, ((M + (Cu * Ecc/12) + (Sc * IF(Input!$D$45="Block", T, D + E)) - (ΦMR_Pp_up)) / (P16/12))) - ((IF(REV="F", Cu, 0.9*((Cu/1.2) + Wconc + IF(Input!$D$9 = "Self-Support", Wsoil, 0.5*Wsoil) + Wpiles))) / N) + Sw</f>
        <v>#DIV/0!</v>
      </c>
      <c r="S16" s="66" t="e">
        <f>IF(P16 = 0, 0, (((Tu * Ecc/12) + (Su * IF(Input!$D$45="Block", T, D + E)) - (ΦMR_Pp_up)) / (P16/12))) + (IF(REV="F", Tu, Tu - 0.9*(Wconc + IF(Input!$D$9 = "Self-Support", Wsoil, 0.5*Wsoil) + Wpiles)) / N) + Sw</f>
        <v>#DIV/0!</v>
      </c>
      <c r="T16" s="10"/>
      <c r="U16" s="396">
        <f>IF(F16 = 0, 0, ((Cu + IF(REV="F", 1, 1.2)*(Wconc + Wsoil)) / N) + IF(P16 = 0, 0, ((M + (Cu * Ecc/12) + (Sc * IF(Input!$D$45="Block", T, D + E)) - (ΦMR_Pp)) / (P16/12))))</f>
        <v>0</v>
      </c>
      <c r="V16" s="399" t="str">
        <f t="shared" si="2"/>
        <v>--</v>
      </c>
      <c r="W16" s="399">
        <f>IF(AND(OR(V16="A",V16="--"),$N16/12-IF(Input!$D$45="Pier and Pad",0.5*di,0)&gt;0),1,0)</f>
        <v>0</v>
      </c>
      <c r="X16" s="458">
        <f t="shared" si="3"/>
        <v>0</v>
      </c>
      <c r="Y16" s="458">
        <f t="shared" si="22"/>
        <v>0</v>
      </c>
      <c r="Z16" s="459"/>
      <c r="AA16" s="399"/>
      <c r="AB16" s="140"/>
      <c r="AC16" s="399"/>
      <c r="AD16" s="399"/>
      <c r="AE16" s="140"/>
      <c r="AF16" s="140"/>
      <c r="AG16" s="396">
        <f>IF(F16 = 0, 0, ((Cu + IF(REV="F", 1, 1.2)*(Wconc + Wsoil)) / N) + IF(P16 = 0, 0, ((M + (Cu * Ecc/12) + (Sc * IF(Input!$D$45="Block", T, D + E)) - (ΦMR_Pp)) / (P16/12))))</f>
        <v>0</v>
      </c>
      <c r="AH16" s="399" t="str">
        <f t="shared" si="5"/>
        <v>--</v>
      </c>
      <c r="AI16" s="399">
        <f>IF(AND(OR(AH16="A",AH16="--"),$N16/12-IF(Input!$D$45="Pier and Pad",0.5*di+deff/12,0)&gt;0),1,0)</f>
        <v>0</v>
      </c>
      <c r="AJ16" s="458">
        <f t="shared" si="23"/>
        <v>0</v>
      </c>
      <c r="AK16" s="10"/>
      <c r="AL16" s="10"/>
      <c r="AM16" s="10"/>
      <c r="AO16" s="451">
        <f t="shared" si="19"/>
        <v>55</v>
      </c>
      <c r="AP16" s="452">
        <v>345.12999999999982</v>
      </c>
      <c r="AQ16" s="452">
        <v>1.2207745887614545E-4</v>
      </c>
      <c r="AR16" s="464">
        <f t="shared" si="12"/>
        <v>7.0020753820970892E-5</v>
      </c>
      <c r="AS16" s="464">
        <f t="shared" si="13"/>
        <v>9.9999999999999869E-5</v>
      </c>
      <c r="AT16" s="464" t="str">
        <f t="shared" si="6"/>
        <v/>
      </c>
      <c r="AU16" s="456" t="e">
        <f t="shared" si="14"/>
        <v>#VALUE!</v>
      </c>
      <c r="AW16" s="451">
        <f t="shared" si="20"/>
        <v>55</v>
      </c>
      <c r="AX16" s="452">
        <v>157.77371428571419</v>
      </c>
      <c r="AY16" s="452">
        <v>1.2207745887614545E-4</v>
      </c>
      <c r="AZ16" s="464">
        <f t="shared" si="15"/>
        <v>7.0020753820970892E-5</v>
      </c>
      <c r="BA16" s="464">
        <f t="shared" si="16"/>
        <v>9.9999999999999869E-5</v>
      </c>
      <c r="BB16" s="464" t="str">
        <f t="shared" si="7"/>
        <v/>
      </c>
      <c r="BC16" s="456" t="e">
        <f t="shared" si="17"/>
        <v>#VALUE!</v>
      </c>
      <c r="BE16" s="451">
        <f t="shared" si="21"/>
        <v>55</v>
      </c>
      <c r="BF16" s="554">
        <v>315.54742857142867</v>
      </c>
      <c r="BG16" s="554">
        <v>314.60495077535165</v>
      </c>
    </row>
    <row r="17" spans="1:59" ht="15.75" x14ac:dyDescent="0.3">
      <c r="A17" s="10"/>
      <c r="B17" s="72" t="s">
        <v>21</v>
      </c>
      <c r="C17" s="72" t="s">
        <v>431</v>
      </c>
      <c r="D17" s="72">
        <f>Input!D38</f>
        <v>0</v>
      </c>
      <c r="E17" s="10"/>
      <c r="F17" s="13">
        <f>IF(AND(IF(Input!$D$35 = "Asymmetric", $D$10, $D$22) &gt;F16,F16&gt;0),F16+1,0)</f>
        <v>0</v>
      </c>
      <c r="G17" s="13">
        <f t="shared" si="18"/>
        <v>0</v>
      </c>
      <c r="H17" s="66">
        <f>IF(F17 = 0, 0, Input!$D$37 / 2 * SIN(RADIANS('Moment of Inertia (Circle)'!G17)))</f>
        <v>0</v>
      </c>
      <c r="I17" s="66">
        <f>IF(F17 = 0, 0, Input!$D$37 / 2 * COS(RADIANS('Moment of Inertia (Circle)'!G17)))</f>
        <v>0</v>
      </c>
      <c r="J17" s="570">
        <f>IF(Input!$D$35 = "Asymmetric",'Moment of Inertia'!K17, H17)</f>
        <v>0</v>
      </c>
      <c r="K17" s="570">
        <f>IF(Input!$D$35 = "Asymmetric",'Moment of Inertia'!L17, I17)</f>
        <v>0</v>
      </c>
      <c r="L17" s="14">
        <f t="shared" si="8"/>
        <v>0</v>
      </c>
      <c r="M17" s="14">
        <f t="shared" si="0"/>
        <v>0</v>
      </c>
      <c r="N17" s="14">
        <f t="shared" si="1"/>
        <v>0</v>
      </c>
      <c r="O17" s="14">
        <f t="shared" si="9"/>
        <v>0</v>
      </c>
      <c r="P17" s="14">
        <f t="shared" si="10"/>
        <v>0</v>
      </c>
      <c r="Q17" s="66">
        <f>IF(F17 = 0, 0, ((Cu + IF(REV="F", 1, 1.2)*(Wconc + Wsoil)) / N) + IF(P17 = 0, 0, ((M + (Cu * Ecc/12) + (Sc * IF(Input!$D$45="Block", T, D + E)) - (ΦMR_Pp)) / (P17/12))))</f>
        <v>0</v>
      </c>
      <c r="R17" s="66" t="e">
        <f>IF(P17 = 0, 0, ((M + (Cu * Ecc/12) + (Sc * IF(Input!$D$45="Block", T, D + E)) - (ΦMR_Pp_up)) / (P17/12))) - ((IF(REV="F", Cu, 0.9*((Cu/1.2) + Wconc + IF(Input!$D$9 = "Self-Support", Wsoil, 0.5*Wsoil) + Wpiles))) / N) + Sw</f>
        <v>#DIV/0!</v>
      </c>
      <c r="S17" s="66" t="e">
        <f>IF(P17 = 0, 0, (((Tu * Ecc/12) + (Su * IF(Input!$D$45="Block", T, D + E)) - (ΦMR_Pp_up)) / (P17/12))) + (IF(REV="F", Tu, Tu - 0.9*(Wconc + IF(Input!$D$9 = "Self-Support", Wsoil, 0.5*Wsoil) + Wpiles)) / N) + Sw</f>
        <v>#DIV/0!</v>
      </c>
      <c r="T17" s="10"/>
      <c r="U17" s="396">
        <f>IF(F17 = 0, 0, ((Cu + IF(REV="F", 1, 1.2)*(Wconc + Wsoil)) / N) + IF(P17 = 0, 0, ((M + (Cu * Ecc/12) + (Sc * IF(Input!$D$45="Block", T, D + E)) - (ΦMR_Pp)) / (P17/12))))</f>
        <v>0</v>
      </c>
      <c r="V17" s="399" t="str">
        <f t="shared" si="2"/>
        <v>--</v>
      </c>
      <c r="W17" s="399">
        <f>IF(AND(OR(V17="A",V17="--"),$N17/12-IF(Input!$D$45="Pier and Pad",0.5*di,0)&gt;0),1,0)</f>
        <v>0</v>
      </c>
      <c r="X17" s="458">
        <f t="shared" si="3"/>
        <v>0</v>
      </c>
      <c r="Y17" s="458">
        <f t="shared" si="22"/>
        <v>0</v>
      </c>
      <c r="Z17" s="459"/>
      <c r="AA17" s="399"/>
      <c r="AB17" s="140"/>
      <c r="AC17" s="399"/>
      <c r="AD17" s="399"/>
      <c r="AE17" s="140"/>
      <c r="AF17" s="140"/>
      <c r="AG17" s="396">
        <f>IF(F17 = 0, 0, ((Cu + IF(REV="F", 1, 1.2)*(Wconc + Wsoil)) / N) + IF(P17 = 0, 0, ((M + (Cu * Ecc/12) + (Sc * IF(Input!$D$45="Block", T, D + E)) - (ΦMR_Pp)) / (P17/12))))</f>
        <v>0</v>
      </c>
      <c r="AH17" s="399" t="str">
        <f t="shared" si="5"/>
        <v>--</v>
      </c>
      <c r="AI17" s="399">
        <f>IF(AND(OR(AH17="A",AH17="--"),$N17/12-IF(Input!$D$45="Pier and Pad",0.5*di+deff/12,0)&gt;0),1,0)</f>
        <v>0</v>
      </c>
      <c r="AJ17" s="458">
        <f t="shared" si="23"/>
        <v>0</v>
      </c>
      <c r="AK17" s="10"/>
      <c r="AL17" s="10"/>
      <c r="AM17" s="10"/>
      <c r="AO17" s="451">
        <f t="shared" si="19"/>
        <v>60</v>
      </c>
      <c r="AP17" s="452">
        <v>345.12999999999982</v>
      </c>
      <c r="AQ17" s="452">
        <v>1.1547005383792537E-4</v>
      </c>
      <c r="AR17" s="464">
        <f t="shared" si="12"/>
        <v>5.77350269189627E-5</v>
      </c>
      <c r="AS17" s="464">
        <f t="shared" si="13"/>
        <v>1.0000000000000018E-4</v>
      </c>
      <c r="AT17" s="464" t="str">
        <f t="shared" si="6"/>
        <v/>
      </c>
      <c r="AU17" s="456" t="e">
        <f t="shared" si="14"/>
        <v>#VALUE!</v>
      </c>
      <c r="AW17" s="451">
        <f t="shared" si="20"/>
        <v>60</v>
      </c>
      <c r="AX17" s="452">
        <v>157.77371428571419</v>
      </c>
      <c r="AY17" s="452">
        <v>1.1547005383792537E-4</v>
      </c>
      <c r="AZ17" s="464">
        <f t="shared" si="15"/>
        <v>5.77350269189627E-5</v>
      </c>
      <c r="BA17" s="464">
        <f t="shared" si="16"/>
        <v>1.0000000000000018E-4</v>
      </c>
      <c r="BB17" s="464" t="str">
        <f t="shared" si="7"/>
        <v/>
      </c>
      <c r="BC17" s="456" t="e">
        <f t="shared" si="17"/>
        <v>#VALUE!</v>
      </c>
      <c r="BE17" s="451">
        <f t="shared" si="21"/>
        <v>60</v>
      </c>
      <c r="BF17" s="554">
        <v>315.54742857142867</v>
      </c>
      <c r="BG17" s="554">
        <v>314.60495077535165</v>
      </c>
    </row>
    <row r="18" spans="1:59" ht="15.75" x14ac:dyDescent="0.3">
      <c r="A18" s="10"/>
      <c r="B18" s="72" t="s">
        <v>23</v>
      </c>
      <c r="C18" s="72" t="s">
        <v>432</v>
      </c>
      <c r="D18" s="72">
        <f>Input!D39</f>
        <v>0</v>
      </c>
      <c r="E18" s="10"/>
      <c r="F18" s="13">
        <f>IF(AND(IF(Input!$D$35 = "Asymmetric", $D$10, $D$22) &gt;F17,F17&gt;0),F17+1,0)</f>
        <v>0</v>
      </c>
      <c r="G18" s="13">
        <f t="shared" si="18"/>
        <v>0</v>
      </c>
      <c r="H18" s="66">
        <f>IF(F18 = 0, 0, Input!$D$37 / 2 * SIN(RADIANS('Moment of Inertia (Circle)'!G18)))</f>
        <v>0</v>
      </c>
      <c r="I18" s="66">
        <f>IF(F18 = 0, 0, Input!$D$37 / 2 * COS(RADIANS('Moment of Inertia (Circle)'!G18)))</f>
        <v>0</v>
      </c>
      <c r="J18" s="570">
        <f>IF(Input!$D$35 = "Asymmetric",'Moment of Inertia'!K18, H18)</f>
        <v>0</v>
      </c>
      <c r="K18" s="570">
        <f>IF(Input!$D$35 = "Asymmetric",'Moment of Inertia'!L18, I18)</f>
        <v>0</v>
      </c>
      <c r="L18" s="14">
        <f t="shared" si="8"/>
        <v>0</v>
      </c>
      <c r="M18" s="14">
        <f t="shared" si="0"/>
        <v>0</v>
      </c>
      <c r="N18" s="14">
        <f t="shared" si="1"/>
        <v>0</v>
      </c>
      <c r="O18" s="14">
        <f t="shared" si="9"/>
        <v>0</v>
      </c>
      <c r="P18" s="14">
        <f t="shared" si="10"/>
        <v>0</v>
      </c>
      <c r="Q18" s="66">
        <f>IF(F18 = 0, 0, ((Cu + IF(REV="F", 1, 1.2)*(Wconc + Wsoil)) / N) + IF(P18 = 0, 0, ((M + (Cu * Ecc/12) + (Sc * IF(Input!$D$45="Block", T, D + E)) - (ΦMR_Pp)) / (P18/12))))</f>
        <v>0</v>
      </c>
      <c r="R18" s="66" t="e">
        <f>IF(P18 = 0, 0, ((M + (Cu * Ecc/12) + (Sc * IF(Input!$D$45="Block", T, D + E)) - (ΦMR_Pp_up)) / (P18/12))) - ((IF(REV="F", Cu, 0.9*((Cu/1.2) + Wconc + IF(Input!$D$9 = "Self-Support", Wsoil, 0.5*Wsoil) + Wpiles))) / N) + Sw</f>
        <v>#DIV/0!</v>
      </c>
      <c r="S18" s="66" t="e">
        <f>IF(P18 = 0, 0, (((Tu * Ecc/12) + (Su * IF(Input!$D$45="Block", T, D + E)) - (ΦMR_Pp_up)) / (P18/12))) + (IF(REV="F", Tu, Tu - 0.9*(Wconc + IF(Input!$D$9 = "Self-Support", Wsoil, 0.5*Wsoil) + Wpiles)) / N) + Sw</f>
        <v>#DIV/0!</v>
      </c>
      <c r="T18" s="10"/>
      <c r="U18" s="396">
        <f>IF(F18 = 0, 0, ((Cu + IF(REV="F", 1, 1.2)*(Wconc + Wsoil)) / N) + IF(P18 = 0, 0, ((M + (Cu * Ecc/12) + (Sc * IF(Input!$D$45="Block", T, D + E)) - (ΦMR_Pp)) / (P18/12))))</f>
        <v>0</v>
      </c>
      <c r="V18" s="399" t="str">
        <f t="shared" si="2"/>
        <v>--</v>
      </c>
      <c r="W18" s="399">
        <f>IF(AND(OR(V18="A",V18="--"),$N18/12-IF(Input!$D$45="Pier and Pad",0.5*di,0)&gt;0),1,0)</f>
        <v>0</v>
      </c>
      <c r="X18" s="458">
        <f t="shared" si="3"/>
        <v>0</v>
      </c>
      <c r="Y18" s="458">
        <f t="shared" si="22"/>
        <v>0</v>
      </c>
      <c r="Z18" s="459"/>
      <c r="AA18" s="399"/>
      <c r="AB18" s="140"/>
      <c r="AC18" s="399"/>
      <c r="AD18" s="399"/>
      <c r="AE18" s="140"/>
      <c r="AF18" s="140"/>
      <c r="AG18" s="396">
        <f>IF(F18 = 0, 0, ((Cu + IF(REV="F", 1, 1.2)*(Wconc + Wsoil)) / N) + IF(P18 = 0, 0, ((M + (Cu * Ecc/12) + (Sc * IF(Input!$D$45="Block", T, D + E)) - (ΦMR_Pp)) / (P18/12))))</f>
        <v>0</v>
      </c>
      <c r="AH18" s="399" t="str">
        <f t="shared" si="5"/>
        <v>--</v>
      </c>
      <c r="AI18" s="399">
        <f>IF(AND(OR(AH18="A",AH18="--"),$N18/12-IF(Input!$D$45="Pier and Pad",0.5*di+deff/12,0)&gt;0),1,0)</f>
        <v>0</v>
      </c>
      <c r="AJ18" s="458">
        <f t="shared" si="23"/>
        <v>0</v>
      </c>
      <c r="AK18" s="10"/>
      <c r="AL18" s="10"/>
      <c r="AM18" s="10"/>
      <c r="AO18" s="451">
        <f t="shared" si="19"/>
        <v>65</v>
      </c>
      <c r="AP18" s="452">
        <v>345.12999999999982</v>
      </c>
      <c r="AQ18" s="452">
        <v>1.1033779189625043E-4</v>
      </c>
      <c r="AR18" s="464">
        <f t="shared" si="12"/>
        <v>4.6630765815500389E-5</v>
      </c>
      <c r="AS18" s="464">
        <f t="shared" si="13"/>
        <v>1.0000000000000114E-4</v>
      </c>
      <c r="AT18" s="464" t="str">
        <f t="shared" si="6"/>
        <v/>
      </c>
      <c r="AU18" s="456" t="e">
        <f t="shared" si="14"/>
        <v>#VALUE!</v>
      </c>
      <c r="AW18" s="451">
        <f t="shared" si="20"/>
        <v>65</v>
      </c>
      <c r="AX18" s="452">
        <v>157.77371428571419</v>
      </c>
      <c r="AY18" s="452">
        <v>1.1033779189625043E-4</v>
      </c>
      <c r="AZ18" s="464">
        <f t="shared" si="15"/>
        <v>4.6630765815500389E-5</v>
      </c>
      <c r="BA18" s="464">
        <f t="shared" si="16"/>
        <v>1.0000000000000114E-4</v>
      </c>
      <c r="BB18" s="464" t="str">
        <f t="shared" si="7"/>
        <v/>
      </c>
      <c r="BC18" s="456" t="e">
        <f t="shared" si="17"/>
        <v>#VALUE!</v>
      </c>
      <c r="BE18" s="451">
        <f t="shared" si="21"/>
        <v>65</v>
      </c>
      <c r="BF18" s="554">
        <v>315.54742857142867</v>
      </c>
      <c r="BG18" s="554">
        <v>314.60495077535165</v>
      </c>
    </row>
    <row r="19" spans="1:59" x14ac:dyDescent="0.25">
      <c r="A19" s="10"/>
      <c r="B19" s="12" t="s">
        <v>25</v>
      </c>
      <c r="C19" s="12" t="s">
        <v>26</v>
      </c>
      <c r="D19" s="12">
        <v>0</v>
      </c>
      <c r="E19" s="10"/>
      <c r="F19" s="13">
        <f>IF(AND(IF(Input!$D$35 = "Asymmetric", $D$10, $D$22) &gt;F18,F18&gt;0),F18+1,0)</f>
        <v>0</v>
      </c>
      <c r="G19" s="13">
        <f t="shared" si="18"/>
        <v>0</v>
      </c>
      <c r="H19" s="66">
        <f>IF(F19 = 0, 0, Input!$D$37 / 2 * SIN(RADIANS('Moment of Inertia (Circle)'!G19)))</f>
        <v>0</v>
      </c>
      <c r="I19" s="66">
        <f>IF(F19 = 0, 0, Input!$D$37 / 2 * COS(RADIANS('Moment of Inertia (Circle)'!G19)))</f>
        <v>0</v>
      </c>
      <c r="J19" s="570">
        <f>IF(Input!$D$35 = "Asymmetric",'Moment of Inertia'!K19, H19)</f>
        <v>0</v>
      </c>
      <c r="K19" s="570">
        <f>IF(Input!$D$35 = "Asymmetric",'Moment of Inertia'!L19, I19)</f>
        <v>0</v>
      </c>
      <c r="L19" s="14">
        <f t="shared" si="8"/>
        <v>0</v>
      </c>
      <c r="M19" s="14">
        <f t="shared" si="0"/>
        <v>0</v>
      </c>
      <c r="N19" s="14">
        <f t="shared" si="1"/>
        <v>0</v>
      </c>
      <c r="O19" s="14">
        <f t="shared" si="9"/>
        <v>0</v>
      </c>
      <c r="P19" s="14">
        <f t="shared" si="10"/>
        <v>0</v>
      </c>
      <c r="Q19" s="66">
        <f>IF(F19 = 0, 0, ((Cu + IF(REV="F", 1, 1.2)*(Wconc + Wsoil)) / N) + IF(P19 = 0, 0, ((M + (Cu * Ecc/12) + (Sc * IF(Input!$D$45="Block", T, D + E)) - (ΦMR_Pp)) / (P19/12))))</f>
        <v>0</v>
      </c>
      <c r="R19" s="66" t="e">
        <f>IF(P19 = 0, 0, ((M + (Cu * Ecc/12) + (Sc * IF(Input!$D$45="Block", T, D + E)) - (ΦMR_Pp_up)) / (P19/12))) - ((IF(REV="F", Cu, 0.9*((Cu/1.2) + Wconc + IF(Input!$D$9 = "Self-Support", Wsoil, 0.5*Wsoil) + Wpiles))) / N) + Sw</f>
        <v>#DIV/0!</v>
      </c>
      <c r="S19" s="66" t="e">
        <f>IF(P19 = 0, 0, (((Tu * Ecc/12) + (Su * IF(Input!$D$45="Block", T, D + E)) - (ΦMR_Pp_up)) / (P19/12))) + (IF(REV="F", Tu, Tu - 0.9*(Wconc + IF(Input!$D$9 = "Self-Support", Wsoil, 0.5*Wsoil) + Wpiles)) / N) + Sw</f>
        <v>#DIV/0!</v>
      </c>
      <c r="T19" s="10"/>
      <c r="U19" s="396">
        <f>IF(F19 = 0, 0, ((Cu + IF(REV="F", 1, 1.2)*(Wconc + Wsoil)) / N) + IF(P19 = 0, 0, ((M + (Cu * Ecc/12) + (Sc * IF(Input!$D$45="Block", T, D + E)) - (ΦMR_Pp)) / (P19/12))))</f>
        <v>0</v>
      </c>
      <c r="V19" s="399" t="str">
        <f t="shared" si="2"/>
        <v>--</v>
      </c>
      <c r="W19" s="399">
        <f>IF(AND(OR(V19="A",V19="--"),$N19/12-IF(Input!$D$45="Pier and Pad",0.5*di,0)&gt;0),1,0)</f>
        <v>0</v>
      </c>
      <c r="X19" s="458">
        <f t="shared" si="3"/>
        <v>0</v>
      </c>
      <c r="Y19" s="458">
        <f t="shared" si="22"/>
        <v>0</v>
      </c>
      <c r="Z19" s="459"/>
      <c r="AA19" s="399"/>
      <c r="AB19" s="140"/>
      <c r="AC19" s="399"/>
      <c r="AD19" s="399"/>
      <c r="AE19" s="140"/>
      <c r="AF19" s="140"/>
      <c r="AG19" s="396">
        <f>IF(F19 = 0, 0, ((Cu + IF(REV="F", 1, 1.2)*(Wconc + Wsoil)) / N) + IF(P19 = 0, 0, ((M + (Cu * Ecc/12) + (Sc * IF(Input!$D$45="Block", T, D + E)) - (ΦMR_Pp)) / (P19/12))))</f>
        <v>0</v>
      </c>
      <c r="AH19" s="399" t="str">
        <f t="shared" si="5"/>
        <v>--</v>
      </c>
      <c r="AI19" s="399">
        <f>IF(AND(OR(AH19="A",AH19="--"),$N19/12-IF(Input!$D$45="Pier and Pad",0.5*di+deff/12,0)&gt;0),1,0)</f>
        <v>0</v>
      </c>
      <c r="AJ19" s="458">
        <f t="shared" si="23"/>
        <v>0</v>
      </c>
      <c r="AK19" s="10"/>
      <c r="AL19" s="10"/>
      <c r="AM19" s="10"/>
      <c r="AO19" s="451">
        <f t="shared" si="19"/>
        <v>70</v>
      </c>
      <c r="AP19" s="452">
        <v>345.12999999999982</v>
      </c>
      <c r="AQ19" s="452">
        <v>1.0641777724759085E-4</v>
      </c>
      <c r="AR19" s="464">
        <f t="shared" si="12"/>
        <v>3.6397023426620125E-5</v>
      </c>
      <c r="AS19" s="464">
        <f t="shared" si="13"/>
        <v>9.9999999999999652E-5</v>
      </c>
      <c r="AT19" s="464" t="str">
        <f t="shared" si="6"/>
        <v/>
      </c>
      <c r="AU19" s="456" t="e">
        <f t="shared" si="14"/>
        <v>#VALUE!</v>
      </c>
      <c r="AW19" s="451">
        <f t="shared" si="20"/>
        <v>70</v>
      </c>
      <c r="AX19" s="452">
        <v>157.77371428571419</v>
      </c>
      <c r="AY19" s="452">
        <v>1.0641777724759085E-4</v>
      </c>
      <c r="AZ19" s="464">
        <f t="shared" si="15"/>
        <v>3.6397023426620125E-5</v>
      </c>
      <c r="BA19" s="464">
        <f t="shared" si="16"/>
        <v>9.9999999999999652E-5</v>
      </c>
      <c r="BB19" s="464" t="str">
        <f t="shared" si="7"/>
        <v/>
      </c>
      <c r="BC19" s="456" t="e">
        <f t="shared" si="17"/>
        <v>#VALUE!</v>
      </c>
      <c r="BE19" s="451">
        <f t="shared" si="21"/>
        <v>70</v>
      </c>
      <c r="BF19" s="554">
        <v>315.54742857142867</v>
      </c>
      <c r="BG19" s="554">
        <v>314.60495077535165</v>
      </c>
    </row>
    <row r="20" spans="1:59" x14ac:dyDescent="0.25">
      <c r="A20" s="10"/>
      <c r="E20" s="10"/>
      <c r="F20" s="13">
        <f>IF(AND(IF(Input!$D$35 = "Asymmetric", $D$10, $D$22) &gt;F19,F19&gt;0),F19+1,0)</f>
        <v>0</v>
      </c>
      <c r="G20" s="13">
        <f t="shared" si="18"/>
        <v>0</v>
      </c>
      <c r="H20" s="66">
        <f>IF(F20 = 0, 0, Input!$D$37 / 2 * SIN(RADIANS('Moment of Inertia (Circle)'!G20)))</f>
        <v>0</v>
      </c>
      <c r="I20" s="66">
        <f>IF(F20 = 0, 0, Input!$D$37 / 2 * COS(RADIANS('Moment of Inertia (Circle)'!G20)))</f>
        <v>0</v>
      </c>
      <c r="J20" s="570">
        <f>IF(Input!$D$35 = "Asymmetric",'Moment of Inertia'!K20, H20)</f>
        <v>0</v>
      </c>
      <c r="K20" s="570">
        <f>IF(Input!$D$35 = "Asymmetric",'Moment of Inertia'!L20, I20)</f>
        <v>0</v>
      </c>
      <c r="L20" s="14">
        <f t="shared" si="8"/>
        <v>0</v>
      </c>
      <c r="M20" s="14">
        <f t="shared" si="0"/>
        <v>0</v>
      </c>
      <c r="N20" s="14">
        <f t="shared" si="1"/>
        <v>0</v>
      </c>
      <c r="O20" s="14">
        <f t="shared" si="9"/>
        <v>0</v>
      </c>
      <c r="P20" s="14">
        <f t="shared" si="10"/>
        <v>0</v>
      </c>
      <c r="Q20" s="66">
        <f>IF(F20 = 0, 0, ((Cu + IF(REV="F", 1, 1.2)*(Wconc + Wsoil)) / N) + IF(P20 = 0, 0, ((M + (Cu * Ecc/12) + (Sc * IF(Input!$D$45="Block", T, D + E)) - (ΦMR_Pp)) / (P20/12))))</f>
        <v>0</v>
      </c>
      <c r="R20" s="66" t="e">
        <f>IF(P20 = 0, 0, ((M + (Cu * Ecc/12) + (Sc * IF(Input!$D$45="Block", T, D + E)) - (ΦMR_Pp_up)) / (P20/12))) - ((IF(REV="F", Cu, 0.9*((Cu/1.2) + Wconc + IF(Input!$D$9 = "Self-Support", Wsoil, 0.5*Wsoil) + Wpiles))) / N) + Sw</f>
        <v>#DIV/0!</v>
      </c>
      <c r="S20" s="66" t="e">
        <f>IF(P20 = 0, 0, (((Tu * Ecc/12) + (Su * IF(Input!$D$45="Block", T, D + E)) - (ΦMR_Pp_up)) / (P20/12))) + (IF(REV="F", Tu, Tu - 0.9*(Wconc + IF(Input!$D$9 = "Self-Support", Wsoil, 0.5*Wsoil) + Wpiles)) / N) + Sw</f>
        <v>#DIV/0!</v>
      </c>
      <c r="T20" s="10"/>
      <c r="U20" s="396">
        <f>IF(F20 = 0, 0, ((Cu + IF(REV="F", 1, 1.2)*(Wconc + Wsoil)) / N) + IF(P20 = 0, 0, ((M + (Cu * Ecc/12) + (Sc * IF(Input!$D$45="Block", T, D + E)) - (ΦMR_Pp)) / (P20/12))))</f>
        <v>0</v>
      </c>
      <c r="V20" s="399" t="str">
        <f t="shared" si="2"/>
        <v>--</v>
      </c>
      <c r="W20" s="399">
        <f>IF(AND(OR(V20="A",V20="--"),$N20/12-IF(Input!$D$45="Pier and Pad",0.5*di,0)&gt;0),1,0)</f>
        <v>0</v>
      </c>
      <c r="X20" s="458">
        <f t="shared" si="3"/>
        <v>0</v>
      </c>
      <c r="Y20" s="458">
        <f t="shared" si="22"/>
        <v>0</v>
      </c>
      <c r="Z20" s="459"/>
      <c r="AA20" s="399"/>
      <c r="AB20" s="140"/>
      <c r="AC20" s="399"/>
      <c r="AD20" s="399"/>
      <c r="AE20" s="140"/>
      <c r="AF20" s="140"/>
      <c r="AG20" s="396">
        <f>IF(F20 = 0, 0, ((Cu + IF(REV="F", 1, 1.2)*(Wconc + Wsoil)) / N) + IF(P20 = 0, 0, ((M + (Cu * Ecc/12) + (Sc * IF(Input!$D$45="Block", T, D + E)) - (ΦMR_Pp)) / (P20/12))))</f>
        <v>0</v>
      </c>
      <c r="AH20" s="399" t="str">
        <f t="shared" si="5"/>
        <v>--</v>
      </c>
      <c r="AI20" s="399">
        <f>IF(AND(OR(AH20="A",AH20="--"),$N20/12-IF(Input!$D$45="Pier and Pad",0.5*di+deff/12,0)&gt;0),1,0)</f>
        <v>0</v>
      </c>
      <c r="AJ20" s="458">
        <f t="shared" si="23"/>
        <v>0</v>
      </c>
      <c r="AK20" s="10"/>
      <c r="AL20" s="10"/>
      <c r="AM20" s="10"/>
      <c r="AO20" s="451">
        <f t="shared" si="19"/>
        <v>75</v>
      </c>
      <c r="AP20" s="452">
        <v>345.12999999999982</v>
      </c>
      <c r="AQ20" s="452">
        <v>1.0352761804100851E-4</v>
      </c>
      <c r="AR20" s="464">
        <f t="shared" si="12"/>
        <v>2.6794919243112322E-5</v>
      </c>
      <c r="AS20" s="464">
        <f t="shared" si="13"/>
        <v>1.0000000000000019E-4</v>
      </c>
      <c r="AT20" s="464" t="str">
        <f t="shared" si="6"/>
        <v/>
      </c>
      <c r="AU20" s="456" t="e">
        <f t="shared" si="14"/>
        <v>#VALUE!</v>
      </c>
      <c r="AW20" s="451">
        <f t="shared" si="20"/>
        <v>75</v>
      </c>
      <c r="AX20" s="452">
        <v>157.77371428571419</v>
      </c>
      <c r="AY20" s="452">
        <v>1.0352761804100851E-4</v>
      </c>
      <c r="AZ20" s="464">
        <f t="shared" si="15"/>
        <v>2.6794919243112322E-5</v>
      </c>
      <c r="BA20" s="464">
        <f t="shared" si="16"/>
        <v>1.0000000000000019E-4</v>
      </c>
      <c r="BB20" s="464" t="str">
        <f t="shared" si="7"/>
        <v/>
      </c>
      <c r="BC20" s="456" t="e">
        <f t="shared" si="17"/>
        <v>#VALUE!</v>
      </c>
      <c r="BE20" s="451">
        <f t="shared" si="21"/>
        <v>75</v>
      </c>
      <c r="BF20" s="554">
        <v>315.54742857142867</v>
      </c>
      <c r="BG20" s="554">
        <v>314.60495077535165</v>
      </c>
    </row>
    <row r="21" spans="1:59" x14ac:dyDescent="0.25">
      <c r="A21" s="10"/>
      <c r="B21" s="754" t="s">
        <v>258</v>
      </c>
      <c r="C21" s="754"/>
      <c r="D21" s="754"/>
      <c r="E21" s="10"/>
      <c r="F21" s="13">
        <f>IF(AND(IF(Input!$D$35 = "Asymmetric", $D$10, $D$22) &gt;F20,F20&gt;0),F20+1,0)</f>
        <v>0</v>
      </c>
      <c r="G21" s="13">
        <f t="shared" si="18"/>
        <v>0</v>
      </c>
      <c r="H21" s="66">
        <f>IF(F21 = 0, 0, Input!$D$37 / 2 * SIN(RADIANS('Moment of Inertia (Circle)'!G21)))</f>
        <v>0</v>
      </c>
      <c r="I21" s="66">
        <f>IF(F21 = 0, 0, Input!$D$37 / 2 * COS(RADIANS('Moment of Inertia (Circle)'!G21)))</f>
        <v>0</v>
      </c>
      <c r="J21" s="570">
        <f>IF(Input!$D$35 = "Asymmetric",'Moment of Inertia'!K21, H21)</f>
        <v>0</v>
      </c>
      <c r="K21" s="570">
        <f>IF(Input!$D$35 = "Asymmetric",'Moment of Inertia'!L21, I21)</f>
        <v>0</v>
      </c>
      <c r="L21" s="14">
        <f t="shared" si="8"/>
        <v>0</v>
      </c>
      <c r="M21" s="14">
        <f t="shared" si="0"/>
        <v>0</v>
      </c>
      <c r="N21" s="14">
        <f t="shared" si="1"/>
        <v>0</v>
      </c>
      <c r="O21" s="14">
        <f t="shared" si="9"/>
        <v>0</v>
      </c>
      <c r="P21" s="14">
        <f t="shared" si="10"/>
        <v>0</v>
      </c>
      <c r="Q21" s="66">
        <f>IF(F21 = 0, 0, ((Cu + IF(REV="F", 1, 1.2)*(Wconc + Wsoil)) / N) + IF(P21 = 0, 0, ((M + (Cu * Ecc/12) + (Sc * IF(Input!$D$45="Block", T, D + E)) - (ΦMR_Pp)) / (P21/12))))</f>
        <v>0</v>
      </c>
      <c r="R21" s="66" t="e">
        <f>IF(P21 = 0, 0, ((M + (Cu * Ecc/12) + (Sc * IF(Input!$D$45="Block", T, D + E)) - (ΦMR_Pp_up)) / (P21/12))) - ((IF(REV="F", Cu, 0.9*((Cu/1.2) + Wconc + IF(Input!$D$9 = "Self-Support", Wsoil, 0.5*Wsoil) + Wpiles))) / N) + Sw</f>
        <v>#DIV/0!</v>
      </c>
      <c r="S21" s="66" t="e">
        <f>IF(P21 = 0, 0, (((Tu * Ecc/12) + (Su * IF(Input!$D$45="Block", T, D + E)) - (ΦMR_Pp_up)) / (P21/12))) + (IF(REV="F", Tu, Tu - 0.9*(Wconc + IF(Input!$D$9 = "Self-Support", Wsoil, 0.5*Wsoil) + Wpiles)) / N) + Sw</f>
        <v>#DIV/0!</v>
      </c>
      <c r="T21" s="10"/>
      <c r="U21" s="396">
        <f>IF(F21 = 0, 0, ((Cu + IF(REV="F", 1, 1.2)*(Wconc + Wsoil)) / N) + IF(P21 = 0, 0, ((M + (Cu * Ecc/12) + (Sc * IF(Input!$D$45="Block", T, D + E)) - (ΦMR_Pp)) / (P21/12))))</f>
        <v>0</v>
      </c>
      <c r="V21" s="399" t="str">
        <f t="shared" si="2"/>
        <v>--</v>
      </c>
      <c r="W21" s="399">
        <f>IF(AND(OR(V21="A",V21="--"),$N21/12-IF(Input!$D$45="Pier and Pad",0.5*di,0)&gt;0),1,0)</f>
        <v>0</v>
      </c>
      <c r="X21" s="458">
        <f t="shared" si="3"/>
        <v>0</v>
      </c>
      <c r="Y21" s="458">
        <f t="shared" si="22"/>
        <v>0</v>
      </c>
      <c r="Z21" s="459"/>
      <c r="AA21" s="399"/>
      <c r="AB21" s="140"/>
      <c r="AC21" s="399"/>
      <c r="AD21" s="399"/>
      <c r="AE21" s="140"/>
      <c r="AF21" s="140"/>
      <c r="AG21" s="396">
        <f>IF(F21 = 0, 0, ((Cu + IF(REV="F", 1, 1.2)*(Wconc + Wsoil)) / N) + IF(P21 = 0, 0, ((M + (Cu * Ecc/12) + (Sc * IF(Input!$D$45="Block", T, D + E)) - (ΦMR_Pp)) / (P21/12))))</f>
        <v>0</v>
      </c>
      <c r="AH21" s="399" t="str">
        <f t="shared" si="5"/>
        <v>--</v>
      </c>
      <c r="AI21" s="399">
        <f>IF(AND(OR(AH21="A",AH21="--"),$N21/12-IF(Input!$D$45="Pier and Pad",0.5*di+deff/12,0)&gt;0),1,0)</f>
        <v>0</v>
      </c>
      <c r="AJ21" s="458">
        <f t="shared" si="23"/>
        <v>0</v>
      </c>
      <c r="AK21" s="10"/>
      <c r="AL21" s="10"/>
      <c r="AM21" s="10"/>
      <c r="AO21" s="451">
        <f t="shared" si="19"/>
        <v>80</v>
      </c>
      <c r="AP21" s="452">
        <v>345.12999999999982</v>
      </c>
      <c r="AQ21" s="452">
        <v>1.0154266118857484E-4</v>
      </c>
      <c r="AR21" s="464">
        <f t="shared" si="12"/>
        <v>1.7632698070846563E-5</v>
      </c>
      <c r="AS21" s="464">
        <f t="shared" si="13"/>
        <v>1.0000000000000033E-4</v>
      </c>
      <c r="AT21" s="464" t="str">
        <f t="shared" si="6"/>
        <v/>
      </c>
      <c r="AU21" s="456" t="e">
        <f t="shared" si="14"/>
        <v>#VALUE!</v>
      </c>
      <c r="AW21" s="451">
        <f t="shared" si="20"/>
        <v>80</v>
      </c>
      <c r="AX21" s="452">
        <v>157.77371428571419</v>
      </c>
      <c r="AY21" s="452">
        <v>1.0154266118857484E-4</v>
      </c>
      <c r="AZ21" s="464">
        <f t="shared" si="15"/>
        <v>1.7632698070846563E-5</v>
      </c>
      <c r="BA21" s="464">
        <f t="shared" si="16"/>
        <v>1.0000000000000033E-4</v>
      </c>
      <c r="BB21" s="464" t="str">
        <f t="shared" si="7"/>
        <v/>
      </c>
      <c r="BC21" s="456" t="e">
        <f t="shared" si="17"/>
        <v>#VALUE!</v>
      </c>
      <c r="BE21" s="451">
        <f t="shared" si="21"/>
        <v>80</v>
      </c>
      <c r="BF21" s="554">
        <v>315.54742857142867</v>
      </c>
      <c r="BG21" s="554">
        <v>314.60495077535165</v>
      </c>
    </row>
    <row r="22" spans="1:59" x14ac:dyDescent="0.25">
      <c r="A22" s="10"/>
      <c r="B22" s="11" t="s">
        <v>27</v>
      </c>
      <c r="C22" s="11" t="s">
        <v>28</v>
      </c>
      <c r="D22" s="11">
        <f>IF(Input!D35 = "Asymmetric", D10, IF(Input!D35 = "Circular", Input!D36, D15*D16))</f>
        <v>0</v>
      </c>
      <c r="E22" s="10"/>
      <c r="F22" s="13">
        <f>IF(AND(IF(Input!$D$35 = "Asymmetric", $D$10, $D$22) &gt;F21,F21&gt;0),F21+1,0)</f>
        <v>0</v>
      </c>
      <c r="G22" s="13">
        <f t="shared" si="18"/>
        <v>0</v>
      </c>
      <c r="H22" s="66">
        <f>IF(F22 = 0, 0, Input!$D$37 / 2 * SIN(RADIANS('Moment of Inertia (Circle)'!G22)))</f>
        <v>0</v>
      </c>
      <c r="I22" s="66">
        <f>IF(F22 = 0, 0, Input!$D$37 / 2 * COS(RADIANS('Moment of Inertia (Circle)'!G22)))</f>
        <v>0</v>
      </c>
      <c r="J22" s="570">
        <f>IF(Input!$D$35 = "Asymmetric",'Moment of Inertia'!K22, H22)</f>
        <v>0</v>
      </c>
      <c r="K22" s="570">
        <f>IF(Input!$D$35 = "Asymmetric",'Moment of Inertia'!L22, I22)</f>
        <v>0</v>
      </c>
      <c r="L22" s="14">
        <f t="shared" si="8"/>
        <v>0</v>
      </c>
      <c r="M22" s="14">
        <f t="shared" si="0"/>
        <v>0</v>
      </c>
      <c r="N22" s="14">
        <f t="shared" si="1"/>
        <v>0</v>
      </c>
      <c r="O22" s="14">
        <f t="shared" si="9"/>
        <v>0</v>
      </c>
      <c r="P22" s="14">
        <f t="shared" si="10"/>
        <v>0</v>
      </c>
      <c r="Q22" s="66">
        <f>IF(F22 = 0, 0, ((Cu + IF(REV="F", 1, 1.2)*(Wconc + Wsoil)) / N) + IF(P22 = 0, 0, ((M + (Cu * Ecc/12) + (Sc * IF(Input!$D$45="Block", T, D + E)) - (ΦMR_Pp)) / (P22/12))))</f>
        <v>0</v>
      </c>
      <c r="R22" s="66" t="e">
        <f>IF(P22 = 0, 0, ((M + (Cu * Ecc/12) + (Sc * IF(Input!$D$45="Block", T, D + E)) - (ΦMR_Pp_up)) / (P22/12))) - ((IF(REV="F", Cu, 0.9*((Cu/1.2) + Wconc + IF(Input!$D$9 = "Self-Support", Wsoil, 0.5*Wsoil) + Wpiles))) / N) + Sw</f>
        <v>#DIV/0!</v>
      </c>
      <c r="S22" s="66" t="e">
        <f>IF(P22 = 0, 0, (((Tu * Ecc/12) + (Su * IF(Input!$D$45="Block", T, D + E)) - (ΦMR_Pp_up)) / (P22/12))) + (IF(REV="F", Tu, Tu - 0.9*(Wconc + IF(Input!$D$9 = "Self-Support", Wsoil, 0.5*Wsoil) + Wpiles)) / N) + Sw</f>
        <v>#DIV/0!</v>
      </c>
      <c r="T22" s="10"/>
      <c r="U22" s="396">
        <f>IF(F22 = 0, 0, ((Cu + IF(REV="F", 1, 1.2)*(Wconc + Wsoil)) / N) + IF(P22 = 0, 0, ((M + (Cu * Ecc/12) + (Sc * IF(Input!$D$45="Block", T, D + E)) - (ΦMR_Pp)) / (P22/12))))</f>
        <v>0</v>
      </c>
      <c r="V22" s="399" t="str">
        <f t="shared" si="2"/>
        <v>--</v>
      </c>
      <c r="W22" s="399">
        <f>IF(AND(OR(V22="A",V22="--"),$N22/12-IF(Input!$D$45="Pier and Pad",0.5*di,0)&gt;0),1,0)</f>
        <v>0</v>
      </c>
      <c r="X22" s="458">
        <f t="shared" si="3"/>
        <v>0</v>
      </c>
      <c r="Y22" s="458">
        <f t="shared" si="22"/>
        <v>0</v>
      </c>
      <c r="Z22" s="459"/>
      <c r="AA22" s="399"/>
      <c r="AB22" s="140"/>
      <c r="AC22" s="399"/>
      <c r="AD22" s="399"/>
      <c r="AE22" s="140"/>
      <c r="AF22" s="140"/>
      <c r="AG22" s="396">
        <f>IF(F22 = 0, 0, ((Cu + IF(REV="F", 1, 1.2)*(Wconc + Wsoil)) / N) + IF(P22 = 0, 0, ((M + (Cu * Ecc/12) + (Sc * IF(Input!$D$45="Block", T, D + E)) - (ΦMR_Pp)) / (P22/12))))</f>
        <v>0</v>
      </c>
      <c r="AH22" s="399" t="str">
        <f t="shared" si="5"/>
        <v>--</v>
      </c>
      <c r="AI22" s="399">
        <f>IF(AND(OR(AH22="A",AH22="--"),$N22/12-IF(Input!$D$45="Pier and Pad",0.5*di+deff/12,0)&gt;0),1,0)</f>
        <v>0</v>
      </c>
      <c r="AJ22" s="458">
        <f t="shared" si="23"/>
        <v>0</v>
      </c>
      <c r="AK22" s="10"/>
      <c r="AL22" s="10"/>
      <c r="AM22" s="10"/>
      <c r="AO22" s="451">
        <f t="shared" si="19"/>
        <v>85</v>
      </c>
      <c r="AP22" s="452">
        <v>345.12999999999982</v>
      </c>
      <c r="AQ22" s="452">
        <v>1.0038198375433507E-4</v>
      </c>
      <c r="AR22" s="464">
        <f t="shared" si="12"/>
        <v>8.7488663525924268E-6</v>
      </c>
      <c r="AS22" s="464">
        <f t="shared" si="13"/>
        <v>1.0000000000000033E-4</v>
      </c>
      <c r="AT22" s="464" t="str">
        <f t="shared" si="6"/>
        <v/>
      </c>
      <c r="AU22" s="456" t="e">
        <f t="shared" si="14"/>
        <v>#VALUE!</v>
      </c>
      <c r="AW22" s="451">
        <f t="shared" si="20"/>
        <v>85</v>
      </c>
      <c r="AX22" s="452">
        <v>157.77371428571419</v>
      </c>
      <c r="AY22" s="452">
        <v>1.0038198375433507E-4</v>
      </c>
      <c r="AZ22" s="464">
        <f t="shared" si="15"/>
        <v>8.7488663525924268E-6</v>
      </c>
      <c r="BA22" s="464">
        <f t="shared" si="16"/>
        <v>1.0000000000000033E-4</v>
      </c>
      <c r="BB22" s="464" t="str">
        <f t="shared" si="7"/>
        <v/>
      </c>
      <c r="BC22" s="456" t="e">
        <f t="shared" si="17"/>
        <v>#VALUE!</v>
      </c>
      <c r="BE22" s="451">
        <f t="shared" si="21"/>
        <v>85</v>
      </c>
      <c r="BF22" s="554">
        <v>315.54742857142867</v>
      </c>
      <c r="BG22" s="554">
        <v>314.60495077535165</v>
      </c>
    </row>
    <row r="23" spans="1:59" x14ac:dyDescent="0.25">
      <c r="A23" s="10"/>
      <c r="B23" s="15" t="s">
        <v>29</v>
      </c>
      <c r="C23" s="12" t="s">
        <v>30</v>
      </c>
      <c r="D23" s="16">
        <f>SUM(O5:O105)</f>
        <v>0</v>
      </c>
      <c r="E23" s="10"/>
      <c r="F23" s="13">
        <f>IF(AND(IF(Input!$D$35 = "Asymmetric", $D$10, $D$22) &gt;F22,F22&gt;0),F22+1,0)</f>
        <v>0</v>
      </c>
      <c r="G23" s="13">
        <f t="shared" si="18"/>
        <v>0</v>
      </c>
      <c r="H23" s="66">
        <f>IF(F23 = 0, 0, Input!$D$37 / 2 * SIN(RADIANS('Moment of Inertia (Circle)'!G23)))</f>
        <v>0</v>
      </c>
      <c r="I23" s="66">
        <f>IF(F23 = 0, 0, Input!$D$37 / 2 * COS(RADIANS('Moment of Inertia (Circle)'!G23)))</f>
        <v>0</v>
      </c>
      <c r="J23" s="570">
        <f>IF(Input!$D$35 = "Asymmetric",'Moment of Inertia'!K23, H23)</f>
        <v>0</v>
      </c>
      <c r="K23" s="570">
        <f>IF(Input!$D$35 = "Asymmetric",'Moment of Inertia'!L23, I23)</f>
        <v>0</v>
      </c>
      <c r="L23" s="14">
        <f t="shared" si="8"/>
        <v>0</v>
      </c>
      <c r="M23" s="14">
        <f t="shared" si="0"/>
        <v>0</v>
      </c>
      <c r="N23" s="14">
        <f t="shared" si="1"/>
        <v>0</v>
      </c>
      <c r="O23" s="14">
        <f t="shared" si="9"/>
        <v>0</v>
      </c>
      <c r="P23" s="14">
        <f t="shared" si="10"/>
        <v>0</v>
      </c>
      <c r="Q23" s="66">
        <f>IF(F23 = 0, 0, ((Cu + IF(REV="F", 1, 1.2)*(Wconc + Wsoil)) / N) + IF(P23 = 0, 0, ((M + (Cu * Ecc/12) + (Sc * IF(Input!$D$45="Block", T, D + E)) - (ΦMR_Pp)) / (P23/12))))</f>
        <v>0</v>
      </c>
      <c r="R23" s="66" t="e">
        <f>IF(P23 = 0, 0, ((M + (Cu * Ecc/12) + (Sc * IF(Input!$D$45="Block", T, D + E)) - (ΦMR_Pp_up)) / (P23/12))) - ((IF(REV="F", Cu, 0.9*((Cu/1.2) + Wconc + IF(Input!$D$9 = "Self-Support", Wsoil, 0.5*Wsoil) + Wpiles))) / N) + Sw</f>
        <v>#DIV/0!</v>
      </c>
      <c r="S23" s="66" t="e">
        <f>IF(P23 = 0, 0, (((Tu * Ecc/12) + (Su * IF(Input!$D$45="Block", T, D + E)) - (ΦMR_Pp_up)) / (P23/12))) + (IF(REV="F", Tu, Tu - 0.9*(Wconc + IF(Input!$D$9 = "Self-Support", Wsoil, 0.5*Wsoil) + Wpiles)) / N) + Sw</f>
        <v>#DIV/0!</v>
      </c>
      <c r="T23" s="10"/>
      <c r="U23" s="396">
        <f>IF(F23 = 0, 0, ((Cu + IF(REV="F", 1, 1.2)*(Wconc + Wsoil)) / N) + IF(P23 = 0, 0, ((M + (Cu * Ecc/12) + (Sc * IF(Input!$D$45="Block", T, D + E)) - (ΦMR_Pp)) / (P23/12))))</f>
        <v>0</v>
      </c>
      <c r="V23" s="399" t="str">
        <f t="shared" si="2"/>
        <v>--</v>
      </c>
      <c r="W23" s="399">
        <f>IF(AND(OR(V23="A",V23="--"),$N23/12-IF(Input!$D$45="Pier and Pad",0.5*di,0)&gt;0),1,0)</f>
        <v>0</v>
      </c>
      <c r="X23" s="458">
        <f t="shared" si="3"/>
        <v>0</v>
      </c>
      <c r="Y23" s="458">
        <f t="shared" si="22"/>
        <v>0</v>
      </c>
      <c r="Z23" s="459"/>
      <c r="AA23" s="399"/>
      <c r="AB23" s="140"/>
      <c r="AC23" s="399"/>
      <c r="AD23" s="399"/>
      <c r="AE23" s="140"/>
      <c r="AF23" s="140"/>
      <c r="AG23" s="396">
        <f>IF(F23 = 0, 0, ((Cu + IF(REV="F", 1, 1.2)*(Wconc + Wsoil)) / N) + IF(P23 = 0, 0, ((M + (Cu * Ecc/12) + (Sc * IF(Input!$D$45="Block", T, D + E)) - (ΦMR_Pp)) / (P23/12))))</f>
        <v>0</v>
      </c>
      <c r="AH23" s="399" t="str">
        <f t="shared" si="5"/>
        <v>--</v>
      </c>
      <c r="AI23" s="399">
        <f>IF(AND(OR(AH23="A",AH23="--"),$N23/12-IF(Input!$D$45="Pier and Pad",0.5*di+deff/12,0)&gt;0),1,0)</f>
        <v>0</v>
      </c>
      <c r="AJ23" s="458">
        <f t="shared" si="23"/>
        <v>0</v>
      </c>
      <c r="AK23" s="10"/>
      <c r="AL23" s="10"/>
      <c r="AM23" s="10"/>
      <c r="AO23" s="451">
        <f t="shared" si="19"/>
        <v>90</v>
      </c>
      <c r="AP23" s="452">
        <v>345.12999999999982</v>
      </c>
      <c r="AQ23" s="452">
        <v>1E-4</v>
      </c>
      <c r="AR23" s="464">
        <f t="shared" si="12"/>
        <v>6.1257422745431002E-21</v>
      </c>
      <c r="AS23" s="464">
        <f t="shared" si="13"/>
        <v>1E-4</v>
      </c>
      <c r="AT23" s="464" t="str">
        <f t="shared" si="6"/>
        <v/>
      </c>
      <c r="AU23" s="456" t="e">
        <f t="shared" si="14"/>
        <v>#VALUE!</v>
      </c>
      <c r="AW23" s="451">
        <f t="shared" si="20"/>
        <v>90</v>
      </c>
      <c r="AX23" s="452">
        <v>157.77371428571419</v>
      </c>
      <c r="AY23" s="452">
        <v>1E-4</v>
      </c>
      <c r="AZ23" s="464">
        <f t="shared" si="15"/>
        <v>6.1257422745431002E-21</v>
      </c>
      <c r="BA23" s="464">
        <f t="shared" si="16"/>
        <v>1E-4</v>
      </c>
      <c r="BB23" s="464" t="str">
        <f t="shared" si="7"/>
        <v/>
      </c>
      <c r="BC23" s="456" t="e">
        <f t="shared" si="17"/>
        <v>#VALUE!</v>
      </c>
      <c r="BE23" s="451">
        <f t="shared" si="21"/>
        <v>90</v>
      </c>
      <c r="BF23" s="554">
        <v>315.54742857142867</v>
      </c>
      <c r="BG23" s="554">
        <v>314.60495077535165</v>
      </c>
    </row>
    <row r="24" spans="1:59" x14ac:dyDescent="0.25">
      <c r="A24" s="10"/>
      <c r="B24" s="12" t="s">
        <v>31</v>
      </c>
      <c r="C24" s="12" t="s">
        <v>54</v>
      </c>
      <c r="D24" s="16">
        <f>MAX(N5:N105)</f>
        <v>0</v>
      </c>
      <c r="E24" s="10"/>
      <c r="F24" s="13">
        <f>IF(AND(IF(Input!$D$35 = "Asymmetric", $D$10, $D$22) &gt;F23,F23&gt;0),F23+1,0)</f>
        <v>0</v>
      </c>
      <c r="G24" s="13">
        <f t="shared" si="18"/>
        <v>0</v>
      </c>
      <c r="H24" s="66">
        <f>IF(F24 = 0, 0, Input!$D$37 / 2 * SIN(RADIANS('Moment of Inertia (Circle)'!G24)))</f>
        <v>0</v>
      </c>
      <c r="I24" s="66">
        <f>IF(F24 = 0, 0, Input!$D$37 / 2 * COS(RADIANS('Moment of Inertia (Circle)'!G24)))</f>
        <v>0</v>
      </c>
      <c r="J24" s="570">
        <f>IF(Input!$D$35 = "Asymmetric",'Moment of Inertia'!K24, H24)</f>
        <v>0</v>
      </c>
      <c r="K24" s="570">
        <f>IF(Input!$D$35 = "Asymmetric",'Moment of Inertia'!L24, I24)</f>
        <v>0</v>
      </c>
      <c r="L24" s="14">
        <f t="shared" si="8"/>
        <v>0</v>
      </c>
      <c r="M24" s="14">
        <f t="shared" si="0"/>
        <v>0</v>
      </c>
      <c r="N24" s="14">
        <f t="shared" si="1"/>
        <v>0</v>
      </c>
      <c r="O24" s="14">
        <f t="shared" si="9"/>
        <v>0</v>
      </c>
      <c r="P24" s="14">
        <f t="shared" si="10"/>
        <v>0</v>
      </c>
      <c r="Q24" s="66">
        <f>IF(F24 = 0, 0, ((Cu + IF(REV="F", 1, 1.2)*(Wconc + Wsoil)) / N) + IF(P24 = 0, 0, ((M + (Cu * Ecc/12) + (Sc * IF(Input!$D$45="Block", T, D + E)) - (ΦMR_Pp)) / (P24/12))))</f>
        <v>0</v>
      </c>
      <c r="R24" s="66" t="e">
        <f>IF(P24 = 0, 0, ((M + (Cu * Ecc/12) + (Sc * IF(Input!$D$45="Block", T, D + E)) - (ΦMR_Pp_up)) / (P24/12))) - ((IF(REV="F", Cu, 0.9*((Cu/1.2) + Wconc + IF(Input!$D$9 = "Self-Support", Wsoil, 0.5*Wsoil) + Wpiles))) / N) + Sw</f>
        <v>#DIV/0!</v>
      </c>
      <c r="S24" s="66" t="e">
        <f>IF(P24 = 0, 0, (((Tu * Ecc/12) + (Su * IF(Input!$D$45="Block", T, D + E)) - (ΦMR_Pp_up)) / (P24/12))) + (IF(REV="F", Tu, Tu - 0.9*(Wconc + IF(Input!$D$9 = "Self-Support", Wsoil, 0.5*Wsoil) + Wpiles)) / N) + Sw</f>
        <v>#DIV/0!</v>
      </c>
      <c r="T24" s="10"/>
      <c r="U24" s="396">
        <f>IF(F24 = 0, 0, ((Cu + IF(REV="F", 1, 1.2)*(Wconc + Wsoil)) / N) + IF(P24 = 0, 0, ((M + (Cu * Ecc/12) + (Sc * IF(Input!$D$45="Block", T, D + E)) - (ΦMR_Pp)) / (P24/12))))</f>
        <v>0</v>
      </c>
      <c r="V24" s="399" t="str">
        <f t="shared" si="2"/>
        <v>--</v>
      </c>
      <c r="W24" s="399">
        <f>IF(AND(OR(V24="A",V24="--"),$N24/12-IF(Input!$D$45="Pier and Pad",0.5*di,0)&gt;0),1,0)</f>
        <v>0</v>
      </c>
      <c r="X24" s="458">
        <f t="shared" si="3"/>
        <v>0</v>
      </c>
      <c r="Y24" s="458">
        <f t="shared" si="22"/>
        <v>0</v>
      </c>
      <c r="Z24" s="459"/>
      <c r="AA24" s="399"/>
      <c r="AB24" s="140"/>
      <c r="AC24" s="399"/>
      <c r="AD24" s="399"/>
      <c r="AE24" s="140"/>
      <c r="AF24" s="140"/>
      <c r="AG24" s="396">
        <f>IF(F24 = 0, 0, ((Cu + IF(REV="F", 1, 1.2)*(Wconc + Wsoil)) / N) + IF(P24 = 0, 0, ((M + (Cu * Ecc/12) + (Sc * IF(Input!$D$45="Block", T, D + E)) - (ΦMR_Pp)) / (P24/12))))</f>
        <v>0</v>
      </c>
      <c r="AH24" s="399" t="str">
        <f t="shared" si="5"/>
        <v>--</v>
      </c>
      <c r="AI24" s="399">
        <f>IF(AND(OR(AH24="A",AH24="--"),$N24/12-IF(Input!$D$45="Pier and Pad",0.5*di+deff/12,0)&gt;0),1,0)</f>
        <v>0</v>
      </c>
      <c r="AJ24" s="458">
        <f t="shared" si="23"/>
        <v>0</v>
      </c>
      <c r="AK24" s="10"/>
      <c r="AL24" s="10"/>
      <c r="AM24" s="10"/>
      <c r="AO24" s="451">
        <f t="shared" si="19"/>
        <v>95</v>
      </c>
      <c r="AP24" s="452">
        <v>345.13000000000085</v>
      </c>
      <c r="AQ24" s="452">
        <v>1.0038198375433507E-4</v>
      </c>
      <c r="AR24" s="464">
        <f t="shared" si="12"/>
        <v>8.7488663525924353E-6</v>
      </c>
      <c r="AS24" s="464">
        <f t="shared" si="13"/>
        <v>1.0000000000000033E-4</v>
      </c>
      <c r="AT24" s="464" t="str">
        <f t="shared" si="6"/>
        <v/>
      </c>
      <c r="AU24" s="456" t="e">
        <f t="shared" si="14"/>
        <v>#VALUE!</v>
      </c>
      <c r="AW24" s="451">
        <f t="shared" si="20"/>
        <v>95</v>
      </c>
      <c r="AX24" s="452">
        <v>157.77371428571442</v>
      </c>
      <c r="AY24" s="452">
        <v>1.0038198375433507E-4</v>
      </c>
      <c r="AZ24" s="464">
        <f t="shared" si="15"/>
        <v>8.7488663525924353E-6</v>
      </c>
      <c r="BA24" s="464">
        <f t="shared" si="16"/>
        <v>1.0000000000000033E-4</v>
      </c>
      <c r="BB24" s="464" t="str">
        <f t="shared" si="7"/>
        <v/>
      </c>
      <c r="BC24" s="456" t="e">
        <f t="shared" si="17"/>
        <v>#VALUE!</v>
      </c>
      <c r="BE24" s="451">
        <f t="shared" si="21"/>
        <v>95</v>
      </c>
      <c r="BF24" s="554">
        <v>315.54742857142867</v>
      </c>
      <c r="BG24" s="554">
        <v>314.60495077535165</v>
      </c>
    </row>
    <row r="25" spans="1:59" ht="15.75" x14ac:dyDescent="0.25">
      <c r="A25" s="10"/>
      <c r="B25" s="12" t="s">
        <v>44</v>
      </c>
      <c r="C25" s="12" t="s">
        <v>32</v>
      </c>
      <c r="D25" s="16" t="e">
        <f>D23/D24</f>
        <v>#DIV/0!</v>
      </c>
      <c r="E25" s="10"/>
      <c r="F25" s="13">
        <f>IF(AND(IF(Input!$D$35 = "Asymmetric", $D$10, $D$22) &gt;F24,F24&gt;0),F24+1,0)</f>
        <v>0</v>
      </c>
      <c r="G25" s="13">
        <f t="shared" si="18"/>
        <v>0</v>
      </c>
      <c r="H25" s="66">
        <f>IF(F25 = 0, 0, Input!$D$37 / 2 * SIN(RADIANS('Moment of Inertia (Circle)'!G25)))</f>
        <v>0</v>
      </c>
      <c r="I25" s="66">
        <f>IF(F25 = 0, 0, Input!$D$37 / 2 * COS(RADIANS('Moment of Inertia (Circle)'!G25)))</f>
        <v>0</v>
      </c>
      <c r="J25" s="570">
        <f>IF(Input!$D$35 = "Asymmetric",'Moment of Inertia'!K25, H25)</f>
        <v>0</v>
      </c>
      <c r="K25" s="570">
        <f>IF(Input!$D$35 = "Asymmetric",'Moment of Inertia'!L25, I25)</f>
        <v>0</v>
      </c>
      <c r="L25" s="14">
        <f t="shared" si="8"/>
        <v>0</v>
      </c>
      <c r="M25" s="14">
        <f t="shared" si="0"/>
        <v>0</v>
      </c>
      <c r="N25" s="14">
        <f t="shared" si="1"/>
        <v>0</v>
      </c>
      <c r="O25" s="14">
        <f t="shared" si="9"/>
        <v>0</v>
      </c>
      <c r="P25" s="14">
        <f t="shared" si="10"/>
        <v>0</v>
      </c>
      <c r="Q25" s="66">
        <f>IF(F25 = 0, 0, ((Cu + IF(REV="F", 1, 1.2)*(Wconc + Wsoil)) / N) + IF(P25 = 0, 0, ((M + (Cu * Ecc/12) + (Sc * IF(Input!$D$45="Block", T, D + E)) - (ΦMR_Pp)) / (P25/12))))</f>
        <v>0</v>
      </c>
      <c r="R25" s="66" t="e">
        <f>IF(P25 = 0, 0, ((M + (Cu * Ecc/12) + (Sc * IF(Input!$D$45="Block", T, D + E)) - (ΦMR_Pp_up)) / (P25/12))) - ((IF(REV="F", Cu, 0.9*((Cu/1.2) + Wconc + IF(Input!$D$9 = "Self-Support", Wsoil, 0.5*Wsoil) + Wpiles))) / N) + Sw</f>
        <v>#DIV/0!</v>
      </c>
      <c r="S25" s="66" t="e">
        <f>IF(P25 = 0, 0, (((Tu * Ecc/12) + (Su * IF(Input!$D$45="Block", T, D + E)) - (ΦMR_Pp_up)) / (P25/12))) + (IF(REV="F", Tu, Tu - 0.9*(Wconc + IF(Input!$D$9 = "Self-Support", Wsoil, 0.5*Wsoil) + Wpiles)) / N) + Sw</f>
        <v>#DIV/0!</v>
      </c>
      <c r="T25" s="10"/>
      <c r="U25" s="396">
        <f>IF(F25 = 0, 0, ((Cu + IF(REV="F", 1, 1.2)*(Wconc + Wsoil)) / N) + IF(P25 = 0, 0, ((M + (Cu * Ecc/12) + (Sc * IF(Input!$D$45="Block", T, D + E)) - (ΦMR_Pp)) / (P25/12))))</f>
        <v>0</v>
      </c>
      <c r="V25" s="399" t="str">
        <f t="shared" si="2"/>
        <v>--</v>
      </c>
      <c r="W25" s="399">
        <f>IF(AND(OR(V25="A",V25="--"),$N25/12-IF(Input!$D$45="Pier and Pad",0.5*di,0)&gt;0),1,0)</f>
        <v>0</v>
      </c>
      <c r="X25" s="458">
        <f t="shared" si="3"/>
        <v>0</v>
      </c>
      <c r="Y25" s="458">
        <f t="shared" si="22"/>
        <v>0</v>
      </c>
      <c r="Z25" s="459"/>
      <c r="AA25" s="399"/>
      <c r="AB25" s="140"/>
      <c r="AC25" s="399"/>
      <c r="AD25" s="399"/>
      <c r="AE25" s="140"/>
      <c r="AF25" s="140"/>
      <c r="AG25" s="396">
        <f>IF(F25 = 0, 0, ((Cu + IF(REV="F", 1, 1.2)*(Wconc + Wsoil)) / N) + IF(P25 = 0, 0, ((M + (Cu * Ecc/12) + (Sc * IF(Input!$D$45="Block", T, D + E)) - (ΦMR_Pp)) / (P25/12))))</f>
        <v>0</v>
      </c>
      <c r="AH25" s="399" t="str">
        <f t="shared" si="5"/>
        <v>--</v>
      </c>
      <c r="AI25" s="399">
        <f>IF(AND(OR(AH25="A",AH25="--"),$N25/12-IF(Input!$D$45="Pier and Pad",0.5*di+deff/12,0)&gt;0),1,0)</f>
        <v>0</v>
      </c>
      <c r="AJ25" s="458">
        <f t="shared" si="23"/>
        <v>0</v>
      </c>
      <c r="AK25" s="10"/>
      <c r="AL25" s="10"/>
      <c r="AM25" s="10"/>
      <c r="AO25" s="451">
        <f t="shared" si="19"/>
        <v>100</v>
      </c>
      <c r="AP25" s="452">
        <v>345.13000000000085</v>
      </c>
      <c r="AQ25" s="452">
        <v>1.0154266118857484E-4</v>
      </c>
      <c r="AR25" s="464">
        <f t="shared" si="12"/>
        <v>1.763269807084655E-5</v>
      </c>
      <c r="AS25" s="464">
        <f t="shared" si="13"/>
        <v>1.0000000000000033E-4</v>
      </c>
      <c r="AT25" s="464" t="str">
        <f t="shared" si="6"/>
        <v/>
      </c>
      <c r="AU25" s="456" t="e">
        <f t="shared" si="14"/>
        <v>#VALUE!</v>
      </c>
      <c r="AW25" s="451">
        <f t="shared" si="20"/>
        <v>100</v>
      </c>
      <c r="AX25" s="452">
        <v>157.77371428571442</v>
      </c>
      <c r="AY25" s="452">
        <v>1.0154266118857484E-4</v>
      </c>
      <c r="AZ25" s="464">
        <f t="shared" si="15"/>
        <v>1.763269807084655E-5</v>
      </c>
      <c r="BA25" s="464">
        <f t="shared" si="16"/>
        <v>1.0000000000000033E-4</v>
      </c>
      <c r="BB25" s="464" t="str">
        <f t="shared" si="7"/>
        <v/>
      </c>
      <c r="BC25" s="456" t="e">
        <f t="shared" si="17"/>
        <v>#VALUE!</v>
      </c>
      <c r="BE25" s="451">
        <f t="shared" si="21"/>
        <v>100</v>
      </c>
      <c r="BF25" s="554">
        <v>315.54742857142867</v>
      </c>
      <c r="BG25" s="554">
        <v>314.60495077535165</v>
      </c>
    </row>
    <row r="26" spans="1:59" x14ac:dyDescent="0.25">
      <c r="A26" s="10"/>
      <c r="E26" s="10"/>
      <c r="F26" s="13">
        <f>IF(AND(IF(Input!$D$35 = "Asymmetric", $D$10, $D$22) &gt;F25,F25&gt;0),F25+1,0)</f>
        <v>0</v>
      </c>
      <c r="G26" s="13">
        <f t="shared" si="18"/>
        <v>0</v>
      </c>
      <c r="H26" s="66">
        <f>IF(F26 = 0, 0, Input!$D$37 / 2 * SIN(RADIANS('Moment of Inertia (Circle)'!G26)))</f>
        <v>0</v>
      </c>
      <c r="I26" s="66">
        <f>IF(F26 = 0, 0, Input!$D$37 / 2 * COS(RADIANS('Moment of Inertia (Circle)'!G26)))</f>
        <v>0</v>
      </c>
      <c r="J26" s="570">
        <f>IF(Input!$D$35 = "Asymmetric",'Moment of Inertia'!K26, H26)</f>
        <v>0</v>
      </c>
      <c r="K26" s="570">
        <f>IF(Input!$D$35 = "Asymmetric",'Moment of Inertia'!L26, I26)</f>
        <v>0</v>
      </c>
      <c r="L26" s="14">
        <f t="shared" si="8"/>
        <v>0</v>
      </c>
      <c r="M26" s="14">
        <f t="shared" si="0"/>
        <v>0</v>
      </c>
      <c r="N26" s="14">
        <f t="shared" si="1"/>
        <v>0</v>
      </c>
      <c r="O26" s="14">
        <f t="shared" si="9"/>
        <v>0</v>
      </c>
      <c r="P26" s="14">
        <f t="shared" si="10"/>
        <v>0</v>
      </c>
      <c r="Q26" s="66">
        <f>IF(F26 = 0, 0, ((Cu + IF(REV="F", 1, 1.2)*(Wconc + Wsoil)) / N) + IF(P26 = 0, 0, ((M + (Cu * Ecc/12) + (Sc * IF(Input!$D$45="Block", T, D + E)) - (ΦMR_Pp)) / (P26/12))))</f>
        <v>0</v>
      </c>
      <c r="R26" s="66" t="e">
        <f>IF(P26 = 0, 0, ((M + (Cu * Ecc/12) + (Sc * IF(Input!$D$45="Block", T, D + E)) - (ΦMR_Pp_up)) / (P26/12))) - ((IF(REV="F", Cu, 0.9*((Cu/1.2) + Wconc + IF(Input!$D$9 = "Self-Support", Wsoil, 0.5*Wsoil) + Wpiles))) / N) + Sw</f>
        <v>#DIV/0!</v>
      </c>
      <c r="S26" s="66" t="e">
        <f>IF(P26 = 0, 0, (((Tu * Ecc/12) + (Su * IF(Input!$D$45="Block", T, D + E)) - (ΦMR_Pp_up)) / (P26/12))) + (IF(REV="F", Tu, Tu - 0.9*(Wconc + IF(Input!$D$9 = "Self-Support", Wsoil, 0.5*Wsoil) + Wpiles)) / N) + Sw</f>
        <v>#DIV/0!</v>
      </c>
      <c r="T26" s="10"/>
      <c r="U26" s="396">
        <f>IF(F26 = 0, 0, ((Cu + IF(REV="F", 1, 1.2)*(Wconc + Wsoil)) / N) + IF(P26 = 0, 0, ((M + (Cu * Ecc/12) + (Sc * IF(Input!$D$45="Block", T, D + E)) - (ΦMR_Pp)) / (P26/12))))</f>
        <v>0</v>
      </c>
      <c r="V26" s="399" t="str">
        <f t="shared" si="2"/>
        <v>--</v>
      </c>
      <c r="W26" s="399">
        <f>IF(AND(OR(V26="A",V26="--"),$N26/12-IF(Input!$D$45="Pier and Pad",0.5*di,0)&gt;0),1,0)</f>
        <v>0</v>
      </c>
      <c r="X26" s="458">
        <f t="shared" si="3"/>
        <v>0</v>
      </c>
      <c r="Y26" s="458">
        <f t="shared" si="22"/>
        <v>0</v>
      </c>
      <c r="Z26" s="459"/>
      <c r="AA26" s="399"/>
      <c r="AB26" s="140"/>
      <c r="AC26" s="399"/>
      <c r="AD26" s="399"/>
      <c r="AE26" s="140"/>
      <c r="AF26" s="140"/>
      <c r="AG26" s="396">
        <f>IF(F26 = 0, 0, ((Cu + IF(REV="F", 1, 1.2)*(Wconc + Wsoil)) / N) + IF(P26 = 0, 0, ((M + (Cu * Ecc/12) + (Sc * IF(Input!$D$45="Block", T, D + E)) - (ΦMR_Pp)) / (P26/12))))</f>
        <v>0</v>
      </c>
      <c r="AH26" s="399" t="str">
        <f t="shared" si="5"/>
        <v>--</v>
      </c>
      <c r="AI26" s="399">
        <f>IF(AND(OR(AH26="A",AH26="--"),$N26/12-IF(Input!$D$45="Pier and Pad",0.5*di+deff/12,0)&gt;0),1,0)</f>
        <v>0</v>
      </c>
      <c r="AJ26" s="458">
        <f t="shared" si="23"/>
        <v>0</v>
      </c>
      <c r="AK26" s="10"/>
      <c r="AL26" s="10"/>
      <c r="AM26" s="10"/>
      <c r="AO26" s="451">
        <f t="shared" si="19"/>
        <v>105</v>
      </c>
      <c r="AP26" s="452">
        <v>345.13000000000085</v>
      </c>
      <c r="AQ26" s="452">
        <v>1.0352761804100851E-4</v>
      </c>
      <c r="AR26" s="464">
        <f t="shared" si="12"/>
        <v>2.6794919243112332E-5</v>
      </c>
      <c r="AS26" s="464">
        <f t="shared" si="13"/>
        <v>1.0000000000000019E-4</v>
      </c>
      <c r="AT26" s="464" t="str">
        <f t="shared" si="6"/>
        <v/>
      </c>
      <c r="AU26" s="456" t="e">
        <f t="shared" si="14"/>
        <v>#VALUE!</v>
      </c>
      <c r="AW26" s="451">
        <f t="shared" si="20"/>
        <v>105</v>
      </c>
      <c r="AX26" s="452">
        <v>157.77371428571442</v>
      </c>
      <c r="AY26" s="452">
        <v>1.0352761804100851E-4</v>
      </c>
      <c r="AZ26" s="464">
        <f t="shared" si="15"/>
        <v>2.6794919243112332E-5</v>
      </c>
      <c r="BA26" s="464">
        <f t="shared" si="16"/>
        <v>1.0000000000000019E-4</v>
      </c>
      <c r="BB26" s="464" t="str">
        <f t="shared" si="7"/>
        <v/>
      </c>
      <c r="BC26" s="456" t="e">
        <f t="shared" si="17"/>
        <v>#VALUE!</v>
      </c>
      <c r="BE26" s="451">
        <f t="shared" si="21"/>
        <v>105</v>
      </c>
      <c r="BF26" s="554">
        <v>315.54742857142867</v>
      </c>
      <c r="BG26" s="554">
        <v>314.60495077535165</v>
      </c>
    </row>
    <row r="27" spans="1:59" x14ac:dyDescent="0.25">
      <c r="A27" s="10"/>
      <c r="B27" s="10"/>
      <c r="C27" s="10"/>
      <c r="D27" s="10"/>
      <c r="E27" s="10"/>
      <c r="F27" s="13">
        <f>IF(AND(IF(Input!$D$35 = "Asymmetric", $D$10, $D$22) &gt;F26,F26&gt;0),F26+1,0)</f>
        <v>0</v>
      </c>
      <c r="G27" s="13">
        <f t="shared" si="18"/>
        <v>0</v>
      </c>
      <c r="H27" s="66">
        <f>IF(F27 = 0, 0, Input!$D$37 / 2 * SIN(RADIANS('Moment of Inertia (Circle)'!G27)))</f>
        <v>0</v>
      </c>
      <c r="I27" s="66">
        <f>IF(F27 = 0, 0, Input!$D$37 / 2 * COS(RADIANS('Moment of Inertia (Circle)'!G27)))</f>
        <v>0</v>
      </c>
      <c r="J27" s="570">
        <f>IF(Input!$D$35 = "Asymmetric",'Moment of Inertia'!K27, H27)</f>
        <v>0</v>
      </c>
      <c r="K27" s="570">
        <f>IF(Input!$D$35 = "Asymmetric",'Moment of Inertia'!L27, I27)</f>
        <v>0</v>
      </c>
      <c r="L27" s="14">
        <f t="shared" si="8"/>
        <v>0</v>
      </c>
      <c r="M27" s="14">
        <f t="shared" si="0"/>
        <v>0</v>
      </c>
      <c r="N27" s="14">
        <f t="shared" si="1"/>
        <v>0</v>
      </c>
      <c r="O27" s="14">
        <f t="shared" si="9"/>
        <v>0</v>
      </c>
      <c r="P27" s="14">
        <f t="shared" si="10"/>
        <v>0</v>
      </c>
      <c r="Q27" s="66">
        <f>IF(F27 = 0, 0, ((Cu + IF(REV="F", 1, 1.2)*(Wconc + Wsoil)) / N) + IF(P27 = 0, 0, ((M + (Cu * Ecc/12) + (Sc * IF(Input!$D$45="Block", T, D + E)) - (ΦMR_Pp)) / (P27/12))))</f>
        <v>0</v>
      </c>
      <c r="R27" s="66" t="e">
        <f>IF(P27 = 0, 0, ((M + (Cu * Ecc/12) + (Sc * IF(Input!$D$45="Block", T, D + E)) - (ΦMR_Pp_up)) / (P27/12))) - ((IF(REV="F", Cu, 0.9*((Cu/1.2) + Wconc + IF(Input!$D$9 = "Self-Support", Wsoil, 0.5*Wsoil) + Wpiles))) / N) + Sw</f>
        <v>#DIV/0!</v>
      </c>
      <c r="S27" s="66" t="e">
        <f>IF(P27 = 0, 0, (((Tu * Ecc/12) + (Su * IF(Input!$D$45="Block", T, D + E)) - (ΦMR_Pp_up)) / (P27/12))) + (IF(REV="F", Tu, Tu - 0.9*(Wconc + IF(Input!$D$9 = "Self-Support", Wsoil, 0.5*Wsoil) + Wpiles)) / N) + Sw</f>
        <v>#DIV/0!</v>
      </c>
      <c r="T27" s="10"/>
      <c r="U27" s="396">
        <f>IF(F27 = 0, 0, ((Cu + IF(REV="F", 1, 1.2)*(Wconc + Wsoil)) / N) + IF(P27 = 0, 0, ((M + (Cu * Ecc/12) + (Sc * IF(Input!$D$45="Block", T, D + E)) - (ΦMR_Pp)) / (P27/12))))</f>
        <v>0</v>
      </c>
      <c r="V27" s="399" t="str">
        <f t="shared" si="2"/>
        <v>--</v>
      </c>
      <c r="W27" s="399">
        <f>IF(AND(OR(V27="A",V27="--"),$N27/12-IF(Input!$D$45="Pier and Pad",0.5*di,0)&gt;0),1,0)</f>
        <v>0</v>
      </c>
      <c r="X27" s="458">
        <f t="shared" si="3"/>
        <v>0</v>
      </c>
      <c r="Y27" s="458">
        <f t="shared" si="22"/>
        <v>0</v>
      </c>
      <c r="Z27" s="459"/>
      <c r="AA27" s="399"/>
      <c r="AB27" s="140"/>
      <c r="AC27" s="399"/>
      <c r="AD27" s="399"/>
      <c r="AE27" s="140"/>
      <c r="AF27" s="140"/>
      <c r="AG27" s="396">
        <f>IF(F27 = 0, 0, ((Cu + IF(REV="F", 1, 1.2)*(Wconc + Wsoil)) / N) + IF(P27 = 0, 0, ((M + (Cu * Ecc/12) + (Sc * IF(Input!$D$45="Block", T, D + E)) - (ΦMR_Pp)) / (P27/12))))</f>
        <v>0</v>
      </c>
      <c r="AH27" s="399" t="str">
        <f t="shared" si="5"/>
        <v>--</v>
      </c>
      <c r="AI27" s="399">
        <f>IF(AND(OR(AH27="A",AH27="--"),$N27/12-IF(Input!$D$45="Pier and Pad",0.5*di+deff/12,0)&gt;0),1,0)</f>
        <v>0</v>
      </c>
      <c r="AJ27" s="458">
        <f t="shared" si="23"/>
        <v>0</v>
      </c>
      <c r="AK27" s="10"/>
      <c r="AL27" s="10"/>
      <c r="AM27" s="10"/>
      <c r="AO27" s="451">
        <f t="shared" si="19"/>
        <v>110</v>
      </c>
      <c r="AP27" s="452">
        <v>345.13000000000085</v>
      </c>
      <c r="AQ27" s="452">
        <v>1.0641777724759085E-4</v>
      </c>
      <c r="AR27" s="464">
        <f t="shared" si="12"/>
        <v>3.6397023426620111E-5</v>
      </c>
      <c r="AS27" s="464">
        <f t="shared" si="13"/>
        <v>9.9999999999999666E-5</v>
      </c>
      <c r="AT27" s="464" t="str">
        <f t="shared" si="6"/>
        <v/>
      </c>
      <c r="AU27" s="456" t="e">
        <f t="shared" si="14"/>
        <v>#VALUE!</v>
      </c>
      <c r="AW27" s="451">
        <f t="shared" si="20"/>
        <v>110</v>
      </c>
      <c r="AX27" s="452">
        <v>157.77371428571442</v>
      </c>
      <c r="AY27" s="452">
        <v>1.0641777724759085E-4</v>
      </c>
      <c r="AZ27" s="464">
        <f t="shared" si="15"/>
        <v>3.6397023426620111E-5</v>
      </c>
      <c r="BA27" s="464">
        <f t="shared" si="16"/>
        <v>9.9999999999999666E-5</v>
      </c>
      <c r="BB27" s="464" t="str">
        <f t="shared" si="7"/>
        <v/>
      </c>
      <c r="BC27" s="456" t="e">
        <f t="shared" si="17"/>
        <v>#VALUE!</v>
      </c>
      <c r="BE27" s="451">
        <f t="shared" si="21"/>
        <v>110</v>
      </c>
      <c r="BF27" s="554">
        <v>315.54742857142867</v>
      </c>
      <c r="BG27" s="554">
        <v>314.60495077535165</v>
      </c>
    </row>
    <row r="28" spans="1:59" x14ac:dyDescent="0.25">
      <c r="A28" s="10"/>
      <c r="B28" s="10"/>
      <c r="C28" s="10"/>
      <c r="D28" s="10"/>
      <c r="E28" s="10"/>
      <c r="F28" s="13">
        <f>IF(AND(IF(Input!$D$35 = "Asymmetric", $D$10, $D$22) &gt;F27,F27&gt;0),F27+1,0)</f>
        <v>0</v>
      </c>
      <c r="G28" s="13">
        <f t="shared" si="18"/>
        <v>0</v>
      </c>
      <c r="H28" s="66">
        <f>IF(F28 = 0, 0, Input!$D$37 / 2 * SIN(RADIANS('Moment of Inertia (Circle)'!G28)))</f>
        <v>0</v>
      </c>
      <c r="I28" s="66">
        <f>IF(F28 = 0, 0, Input!$D$37 / 2 * COS(RADIANS('Moment of Inertia (Circle)'!G28)))</f>
        <v>0</v>
      </c>
      <c r="J28" s="570">
        <f>IF(Input!$D$35 = "Asymmetric",'Moment of Inertia'!K28, H28)</f>
        <v>0</v>
      </c>
      <c r="K28" s="570">
        <f>IF(Input!$D$35 = "Asymmetric",'Moment of Inertia'!L28, I28)</f>
        <v>0</v>
      </c>
      <c r="L28" s="14">
        <f t="shared" si="8"/>
        <v>0</v>
      </c>
      <c r="M28" s="14">
        <f t="shared" si="0"/>
        <v>0</v>
      </c>
      <c r="N28" s="14">
        <f t="shared" si="1"/>
        <v>0</v>
      </c>
      <c r="O28" s="14">
        <f t="shared" si="9"/>
        <v>0</v>
      </c>
      <c r="P28" s="14">
        <f t="shared" si="10"/>
        <v>0</v>
      </c>
      <c r="Q28" s="66">
        <f>IF(F28 = 0, 0, ((Cu + IF(REV="F", 1, 1.2)*(Wconc + Wsoil)) / N) + IF(P28 = 0, 0, ((M + (Cu * Ecc/12) + (Sc * IF(Input!$D$45="Block", T, D + E)) - (ΦMR_Pp)) / (P28/12))))</f>
        <v>0</v>
      </c>
      <c r="R28" s="66" t="e">
        <f>IF(P28 = 0, 0, ((M + (Cu * Ecc/12) + (Sc * IF(Input!$D$45="Block", T, D + E)) - (ΦMR_Pp_up)) / (P28/12))) - ((IF(REV="F", Cu, 0.9*((Cu/1.2) + Wconc + IF(Input!$D$9 = "Self-Support", Wsoil, 0.5*Wsoil) + Wpiles))) / N) + Sw</f>
        <v>#DIV/0!</v>
      </c>
      <c r="S28" s="66" t="e">
        <f>IF(P28 = 0, 0, (((Tu * Ecc/12) + (Su * IF(Input!$D$45="Block", T, D + E)) - (ΦMR_Pp_up)) / (P28/12))) + (IF(REV="F", Tu, Tu - 0.9*(Wconc + IF(Input!$D$9 = "Self-Support", Wsoil, 0.5*Wsoil) + Wpiles)) / N) + Sw</f>
        <v>#DIV/0!</v>
      </c>
      <c r="T28" s="10"/>
      <c r="U28" s="396">
        <f>IF(F28 = 0, 0, ((Cu + IF(REV="F", 1, 1.2)*(Wconc + Wsoil)) / N) + IF(P28 = 0, 0, ((M + (Cu * Ecc/12) + (Sc * IF(Input!$D$45="Block", T, D + E)) - (ΦMR_Pp)) / (P28/12))))</f>
        <v>0</v>
      </c>
      <c r="V28" s="399" t="str">
        <f t="shared" si="2"/>
        <v>--</v>
      </c>
      <c r="W28" s="399">
        <f>IF(AND(OR(V28="A",V28="--"),$N28/12-IF(Input!$D$45="Pier and Pad",0.5*di,0)&gt;0),1,0)</f>
        <v>0</v>
      </c>
      <c r="X28" s="458">
        <f t="shared" si="3"/>
        <v>0</v>
      </c>
      <c r="Y28" s="458">
        <f t="shared" si="22"/>
        <v>0</v>
      </c>
      <c r="Z28" s="459"/>
      <c r="AA28" s="399"/>
      <c r="AB28" s="140"/>
      <c r="AC28" s="399"/>
      <c r="AD28" s="399"/>
      <c r="AE28" s="140"/>
      <c r="AF28" s="140"/>
      <c r="AG28" s="396">
        <f>IF(F28 = 0, 0, ((Cu + IF(REV="F", 1, 1.2)*(Wconc + Wsoil)) / N) + IF(P28 = 0, 0, ((M + (Cu * Ecc/12) + (Sc * IF(Input!$D$45="Block", T, D + E)) - (ΦMR_Pp)) / (P28/12))))</f>
        <v>0</v>
      </c>
      <c r="AH28" s="399" t="str">
        <f t="shared" si="5"/>
        <v>--</v>
      </c>
      <c r="AI28" s="399">
        <f>IF(AND(OR(AH28="A",AH28="--"),$N28/12-IF(Input!$D$45="Pier and Pad",0.5*di+deff/12,0)&gt;0),1,0)</f>
        <v>0</v>
      </c>
      <c r="AJ28" s="458">
        <f t="shared" si="23"/>
        <v>0</v>
      </c>
      <c r="AK28" s="10"/>
      <c r="AL28" s="10"/>
      <c r="AM28" s="10"/>
      <c r="AO28" s="451">
        <f t="shared" si="19"/>
        <v>115</v>
      </c>
      <c r="AP28" s="452">
        <v>345.13000000000085</v>
      </c>
      <c r="AQ28" s="452">
        <v>1.1033779189625045E-4</v>
      </c>
      <c r="AR28" s="464">
        <f t="shared" si="12"/>
        <v>4.6630765815500382E-5</v>
      </c>
      <c r="AS28" s="464">
        <f t="shared" si="13"/>
        <v>1.0000000000000116E-4</v>
      </c>
      <c r="AT28" s="464" t="str">
        <f t="shared" si="6"/>
        <v/>
      </c>
      <c r="AU28" s="456" t="e">
        <f t="shared" si="14"/>
        <v>#VALUE!</v>
      </c>
      <c r="AW28" s="451">
        <f t="shared" si="20"/>
        <v>115</v>
      </c>
      <c r="AX28" s="452">
        <v>157.77371428571442</v>
      </c>
      <c r="AY28" s="452">
        <v>1.1033779189625045E-4</v>
      </c>
      <c r="AZ28" s="464">
        <f t="shared" si="15"/>
        <v>4.6630765815500382E-5</v>
      </c>
      <c r="BA28" s="464">
        <f t="shared" si="16"/>
        <v>1.0000000000000116E-4</v>
      </c>
      <c r="BB28" s="464" t="str">
        <f t="shared" si="7"/>
        <v/>
      </c>
      <c r="BC28" s="456" t="e">
        <f t="shared" si="17"/>
        <v>#VALUE!</v>
      </c>
      <c r="BE28" s="451">
        <f t="shared" si="21"/>
        <v>115</v>
      </c>
      <c r="BF28" s="554">
        <v>315.54742857142867</v>
      </c>
      <c r="BG28" s="554">
        <v>314.60495077535165</v>
      </c>
    </row>
    <row r="29" spans="1:59" x14ac:dyDescent="0.25">
      <c r="A29" s="10"/>
      <c r="B29" s="10"/>
      <c r="C29" s="10"/>
      <c r="D29" s="10"/>
      <c r="E29" s="10"/>
      <c r="F29" s="13">
        <f>IF(AND(IF(Input!$D$35 = "Asymmetric", $D$10, $D$22) &gt;F28,F28&gt;0),F28+1,0)</f>
        <v>0</v>
      </c>
      <c r="G29" s="13">
        <f t="shared" si="18"/>
        <v>0</v>
      </c>
      <c r="H29" s="66">
        <f>IF(F29 = 0, 0, Input!$D$37 / 2 * SIN(RADIANS('Moment of Inertia (Circle)'!G29)))</f>
        <v>0</v>
      </c>
      <c r="I29" s="66">
        <f>IF(F29 = 0, 0, Input!$D$37 / 2 * COS(RADIANS('Moment of Inertia (Circle)'!G29)))</f>
        <v>0</v>
      </c>
      <c r="J29" s="570">
        <f>IF(Input!$D$35 = "Asymmetric",'Moment of Inertia'!K29, H29)</f>
        <v>0</v>
      </c>
      <c r="K29" s="570">
        <f>IF(Input!$D$35 = "Asymmetric",'Moment of Inertia'!L29, I29)</f>
        <v>0</v>
      </c>
      <c r="L29" s="14">
        <f t="shared" si="8"/>
        <v>0</v>
      </c>
      <c r="M29" s="14">
        <f t="shared" si="0"/>
        <v>0</v>
      </c>
      <c r="N29" s="14">
        <f t="shared" si="1"/>
        <v>0</v>
      </c>
      <c r="O29" s="14">
        <f t="shared" si="9"/>
        <v>0</v>
      </c>
      <c r="P29" s="14">
        <f t="shared" si="10"/>
        <v>0</v>
      </c>
      <c r="Q29" s="66">
        <f>IF(F29 = 0, 0, ((Cu + IF(REV="F", 1, 1.2)*(Wconc + Wsoil)) / N) + IF(P29 = 0, 0, ((M + (Cu * Ecc/12) + (Sc * IF(Input!$D$45="Block", T, D + E)) - (ΦMR_Pp)) / (P29/12))))</f>
        <v>0</v>
      </c>
      <c r="R29" s="66" t="e">
        <f>IF(P29 = 0, 0, ((M + (Cu * Ecc/12) + (Sc * IF(Input!$D$45="Block", T, D + E)) - (ΦMR_Pp_up)) / (P29/12))) - ((IF(REV="F", Cu, 0.9*((Cu/1.2) + Wconc + IF(Input!$D$9 = "Self-Support", Wsoil, 0.5*Wsoil) + Wpiles))) / N) + Sw</f>
        <v>#DIV/0!</v>
      </c>
      <c r="S29" s="66" t="e">
        <f>IF(P29 = 0, 0, (((Tu * Ecc/12) + (Su * IF(Input!$D$45="Block", T, D + E)) - (ΦMR_Pp_up)) / (P29/12))) + (IF(REV="F", Tu, Tu - 0.9*(Wconc + IF(Input!$D$9 = "Self-Support", Wsoil, 0.5*Wsoil) + Wpiles)) / N) + Sw</f>
        <v>#DIV/0!</v>
      </c>
      <c r="T29" s="10"/>
      <c r="U29" s="396">
        <f>IF(F29 = 0, 0, ((Cu + IF(REV="F", 1, 1.2)*(Wconc + Wsoil)) / N) + IF(P29 = 0, 0, ((M + (Cu * Ecc/12) + (Sc * IF(Input!$D$45="Block", T, D + E)) - (ΦMR_Pp)) / (P29/12))))</f>
        <v>0</v>
      </c>
      <c r="V29" s="399" t="str">
        <f t="shared" si="2"/>
        <v>--</v>
      </c>
      <c r="W29" s="399">
        <f>IF(AND(OR(V29="A",V29="--"),$N29/12-IF(Input!$D$45="Pier and Pad",0.5*di,0)&gt;0),1,0)</f>
        <v>0</v>
      </c>
      <c r="X29" s="458">
        <f t="shared" si="3"/>
        <v>0</v>
      </c>
      <c r="Y29" s="458">
        <f t="shared" si="22"/>
        <v>0</v>
      </c>
      <c r="Z29" s="459"/>
      <c r="AA29" s="399"/>
      <c r="AB29" s="140"/>
      <c r="AC29" s="399"/>
      <c r="AD29" s="399"/>
      <c r="AE29" s="140"/>
      <c r="AF29" s="140"/>
      <c r="AG29" s="396">
        <f>IF(F29 = 0, 0, ((Cu + IF(REV="F", 1, 1.2)*(Wconc + Wsoil)) / N) + IF(P29 = 0, 0, ((M + (Cu * Ecc/12) + (Sc * IF(Input!$D$45="Block", T, D + E)) - (ΦMR_Pp)) / (P29/12))))</f>
        <v>0</v>
      </c>
      <c r="AH29" s="399" t="str">
        <f t="shared" si="5"/>
        <v>--</v>
      </c>
      <c r="AI29" s="399">
        <f>IF(AND(OR(AH29="A",AH29="--"),$N29/12-IF(Input!$D$45="Pier and Pad",0.5*di+deff/12,0)&gt;0),1,0)</f>
        <v>0</v>
      </c>
      <c r="AJ29" s="458">
        <f t="shared" si="23"/>
        <v>0</v>
      </c>
      <c r="AK29" s="10"/>
      <c r="AL29" s="10"/>
      <c r="AM29" s="10"/>
      <c r="AO29" s="451">
        <f t="shared" si="19"/>
        <v>120</v>
      </c>
      <c r="AP29" s="452">
        <v>345.13000000000085</v>
      </c>
      <c r="AQ29" s="452">
        <v>1.1547005383792537E-4</v>
      </c>
      <c r="AR29" s="464">
        <f t="shared" si="12"/>
        <v>5.773502691896266E-5</v>
      </c>
      <c r="AS29" s="464">
        <f t="shared" si="13"/>
        <v>1.0000000000000019E-4</v>
      </c>
      <c r="AT29" s="464" t="str">
        <f t="shared" si="6"/>
        <v/>
      </c>
      <c r="AU29" s="456" t="e">
        <f t="shared" si="14"/>
        <v>#VALUE!</v>
      </c>
      <c r="AW29" s="451">
        <f t="shared" si="20"/>
        <v>120</v>
      </c>
      <c r="AX29" s="452">
        <v>157.77371428571442</v>
      </c>
      <c r="AY29" s="452">
        <v>1.1547005383792537E-4</v>
      </c>
      <c r="AZ29" s="464">
        <f t="shared" si="15"/>
        <v>5.773502691896266E-5</v>
      </c>
      <c r="BA29" s="464">
        <f t="shared" si="16"/>
        <v>1.0000000000000019E-4</v>
      </c>
      <c r="BB29" s="464" t="str">
        <f t="shared" si="7"/>
        <v/>
      </c>
      <c r="BC29" s="456" t="e">
        <f t="shared" si="17"/>
        <v>#VALUE!</v>
      </c>
      <c r="BE29" s="451">
        <f t="shared" si="21"/>
        <v>120</v>
      </c>
      <c r="BF29" s="554">
        <v>315.54742857142867</v>
      </c>
      <c r="BG29" s="554">
        <v>314.60495077535165</v>
      </c>
    </row>
    <row r="30" spans="1:59" x14ac:dyDescent="0.25">
      <c r="A30" s="10"/>
      <c r="B30" s="10"/>
      <c r="C30" s="10"/>
      <c r="D30" s="10"/>
      <c r="E30" s="10"/>
      <c r="F30" s="13">
        <f>IF(AND(IF(Input!$D$35 = "Asymmetric", $D$10, $D$22) &gt;F29,F29&gt;0),F29+1,0)</f>
        <v>0</v>
      </c>
      <c r="G30" s="13">
        <f t="shared" si="18"/>
        <v>0</v>
      </c>
      <c r="H30" s="66">
        <f>IF(F30 = 0, 0, Input!$D$37 / 2 * SIN(RADIANS('Moment of Inertia (Circle)'!G30)))</f>
        <v>0</v>
      </c>
      <c r="I30" s="66">
        <f>IF(F30 = 0, 0, Input!$D$37 / 2 * COS(RADIANS('Moment of Inertia (Circle)'!G30)))</f>
        <v>0</v>
      </c>
      <c r="J30" s="570">
        <f>IF(Input!$D$35 = "Asymmetric",'Moment of Inertia'!K30, H30)</f>
        <v>0</v>
      </c>
      <c r="K30" s="570">
        <f>IF(Input!$D$35 = "Asymmetric",'Moment of Inertia'!L30, I30)</f>
        <v>0</v>
      </c>
      <c r="L30" s="14">
        <f t="shared" si="8"/>
        <v>0</v>
      </c>
      <c r="M30" s="14">
        <f t="shared" si="0"/>
        <v>0</v>
      </c>
      <c r="N30" s="14">
        <f t="shared" si="1"/>
        <v>0</v>
      </c>
      <c r="O30" s="14">
        <f t="shared" si="9"/>
        <v>0</v>
      </c>
      <c r="P30" s="14">
        <f t="shared" si="10"/>
        <v>0</v>
      </c>
      <c r="Q30" s="66">
        <f>IF(F30 = 0, 0, ((Cu + IF(REV="F", 1, 1.2)*(Wconc + Wsoil)) / N) + IF(P30 = 0, 0, ((M + (Cu * Ecc/12) + (Sc * IF(Input!$D$45="Block", T, D + E)) - (ΦMR_Pp)) / (P30/12))))</f>
        <v>0</v>
      </c>
      <c r="R30" s="66" t="e">
        <f>IF(P30 = 0, 0, ((M + (Cu * Ecc/12) + (Sc * IF(Input!$D$45="Block", T, D + E)) - (ΦMR_Pp_up)) / (P30/12))) - ((IF(REV="F", Cu, 0.9*((Cu/1.2) + Wconc + IF(Input!$D$9 = "Self-Support", Wsoil, 0.5*Wsoil) + Wpiles))) / N) + Sw</f>
        <v>#DIV/0!</v>
      </c>
      <c r="S30" s="66" t="e">
        <f>IF(P30 = 0, 0, (((Tu * Ecc/12) + (Su * IF(Input!$D$45="Block", T, D + E)) - (ΦMR_Pp_up)) / (P30/12))) + (IF(REV="F", Tu, Tu - 0.9*(Wconc + IF(Input!$D$9 = "Self-Support", Wsoil, 0.5*Wsoil) + Wpiles)) / N) + Sw</f>
        <v>#DIV/0!</v>
      </c>
      <c r="T30" s="10"/>
      <c r="U30" s="396">
        <f>IF(F30 = 0, 0, ((Cu + IF(REV="F", 1, 1.2)*(Wconc + Wsoil)) / N) + IF(P30 = 0, 0, ((M + (Cu * Ecc/12) + (Sc * IF(Input!$D$45="Block", T, D + E)) - (ΦMR_Pp)) / (P30/12))))</f>
        <v>0</v>
      </c>
      <c r="V30" s="399" t="str">
        <f t="shared" si="2"/>
        <v>--</v>
      </c>
      <c r="W30" s="399">
        <f>IF(AND(OR(V30="A",V30="--"),$N30/12-IF(Input!$D$45="Pier and Pad",0.5*di,0)&gt;0),1,0)</f>
        <v>0</v>
      </c>
      <c r="X30" s="458">
        <f t="shared" si="3"/>
        <v>0</v>
      </c>
      <c r="Y30" s="458">
        <f t="shared" si="22"/>
        <v>0</v>
      </c>
      <c r="Z30" s="459"/>
      <c r="AA30" s="399"/>
      <c r="AB30" s="140"/>
      <c r="AC30" s="399"/>
      <c r="AD30" s="399"/>
      <c r="AE30" s="140"/>
      <c r="AF30" s="140"/>
      <c r="AG30" s="396">
        <f>IF(F30 = 0, 0, ((Cu + IF(REV="F", 1, 1.2)*(Wconc + Wsoil)) / N) + IF(P30 = 0, 0, ((M + (Cu * Ecc/12) + (Sc * IF(Input!$D$45="Block", T, D + E)) - (ΦMR_Pp)) / (P30/12))))</f>
        <v>0</v>
      </c>
      <c r="AH30" s="399" t="str">
        <f t="shared" si="5"/>
        <v>--</v>
      </c>
      <c r="AI30" s="399">
        <f>IF(AND(OR(AH30="A",AH30="--"),$N30/12-IF(Input!$D$45="Pier and Pad",0.5*di+deff/12,0)&gt;0),1,0)</f>
        <v>0</v>
      </c>
      <c r="AJ30" s="458">
        <f t="shared" si="23"/>
        <v>0</v>
      </c>
      <c r="AK30" s="10"/>
      <c r="AL30" s="10"/>
      <c r="AM30" s="10"/>
      <c r="AO30" s="451">
        <f t="shared" si="19"/>
        <v>125</v>
      </c>
      <c r="AP30" s="452">
        <v>345.13000000000085</v>
      </c>
      <c r="AQ30" s="452">
        <v>1.2207745887614545E-4</v>
      </c>
      <c r="AR30" s="464">
        <f t="shared" si="12"/>
        <v>7.0020753820970892E-5</v>
      </c>
      <c r="AS30" s="464">
        <f t="shared" si="13"/>
        <v>9.9999999999999856E-5</v>
      </c>
      <c r="AT30" s="464" t="str">
        <f t="shared" si="6"/>
        <v/>
      </c>
      <c r="AU30" s="456" t="e">
        <f t="shared" si="14"/>
        <v>#VALUE!</v>
      </c>
      <c r="AW30" s="451">
        <f t="shared" si="20"/>
        <v>125</v>
      </c>
      <c r="AX30" s="452">
        <v>157.77371428571442</v>
      </c>
      <c r="AY30" s="452">
        <v>1.2207745887614545E-4</v>
      </c>
      <c r="AZ30" s="464">
        <f t="shared" si="15"/>
        <v>7.0020753820970892E-5</v>
      </c>
      <c r="BA30" s="464">
        <f t="shared" si="16"/>
        <v>9.9999999999999856E-5</v>
      </c>
      <c r="BB30" s="464" t="str">
        <f t="shared" si="7"/>
        <v/>
      </c>
      <c r="BC30" s="456" t="e">
        <f t="shared" si="17"/>
        <v>#VALUE!</v>
      </c>
      <c r="BE30" s="451">
        <f t="shared" si="21"/>
        <v>125</v>
      </c>
      <c r="BF30" s="554">
        <v>315.54742857142867</v>
      </c>
      <c r="BG30" s="554">
        <v>314.60495077535165</v>
      </c>
    </row>
    <row r="31" spans="1:59" x14ac:dyDescent="0.25">
      <c r="A31" s="10"/>
      <c r="B31" s="10"/>
      <c r="C31" s="10"/>
      <c r="D31" s="10"/>
      <c r="E31" s="10"/>
      <c r="F31" s="13">
        <f>IF(AND(IF(Input!$D$35 = "Asymmetric", $D$10, $D$22) &gt;F30,F30&gt;0),F30+1,0)</f>
        <v>0</v>
      </c>
      <c r="G31" s="13">
        <f t="shared" si="18"/>
        <v>0</v>
      </c>
      <c r="H31" s="66">
        <f>IF(F31 = 0, 0, Input!$D$37 / 2 * SIN(RADIANS('Moment of Inertia (Circle)'!G31)))</f>
        <v>0</v>
      </c>
      <c r="I31" s="66">
        <f>IF(F31 = 0, 0, Input!$D$37 / 2 * COS(RADIANS('Moment of Inertia (Circle)'!G31)))</f>
        <v>0</v>
      </c>
      <c r="J31" s="570">
        <f>IF(Input!$D$35 = "Asymmetric",'Moment of Inertia'!K31, H31)</f>
        <v>0</v>
      </c>
      <c r="K31" s="570">
        <f>IF(Input!$D$35 = "Asymmetric",'Moment of Inertia'!L31, I31)</f>
        <v>0</v>
      </c>
      <c r="L31" s="14">
        <f t="shared" si="8"/>
        <v>0</v>
      </c>
      <c r="M31" s="14">
        <f t="shared" si="0"/>
        <v>0</v>
      </c>
      <c r="N31" s="14">
        <f t="shared" si="1"/>
        <v>0</v>
      </c>
      <c r="O31" s="14">
        <f t="shared" si="9"/>
        <v>0</v>
      </c>
      <c r="P31" s="14">
        <f t="shared" si="10"/>
        <v>0</v>
      </c>
      <c r="Q31" s="66">
        <f>IF(F31 = 0, 0, ((Cu + IF(REV="F", 1, 1.2)*(Wconc + Wsoil)) / N) + IF(P31 = 0, 0, ((M + (Cu * Ecc/12) + (Sc * IF(Input!$D$45="Block", T, D + E)) - (ΦMR_Pp)) / (P31/12))))</f>
        <v>0</v>
      </c>
      <c r="R31" s="66" t="e">
        <f>IF(P31 = 0, 0, ((M + (Cu * Ecc/12) + (Sc * IF(Input!$D$45="Block", T, D + E)) - (ΦMR_Pp_up)) / (P31/12))) - ((IF(REV="F", Cu, 0.9*((Cu/1.2) + Wconc + IF(Input!$D$9 = "Self-Support", Wsoil, 0.5*Wsoil) + Wpiles))) / N) + Sw</f>
        <v>#DIV/0!</v>
      </c>
      <c r="S31" s="66" t="e">
        <f>IF(P31 = 0, 0, (((Tu * Ecc/12) + (Su * IF(Input!$D$45="Block", T, D + E)) - (ΦMR_Pp_up)) / (P31/12))) + (IF(REV="F", Tu, Tu - 0.9*(Wconc + IF(Input!$D$9 = "Self-Support", Wsoil, 0.5*Wsoil) + Wpiles)) / N) + Sw</f>
        <v>#DIV/0!</v>
      </c>
      <c r="T31" s="10"/>
      <c r="U31" s="396">
        <f>IF(F31 = 0, 0, ((Cu + IF(REV="F", 1, 1.2)*(Wconc + Wsoil)) / N) + IF(P31 = 0, 0, ((M + (Cu * Ecc/12) + (Sc * IF(Input!$D$45="Block", T, D + E)) - (ΦMR_Pp)) / (P31/12))))</f>
        <v>0</v>
      </c>
      <c r="V31" s="399" t="str">
        <f t="shared" si="2"/>
        <v>--</v>
      </c>
      <c r="W31" s="399">
        <f>IF(AND(OR(V31="A",V31="--"),$N31/12-IF(Input!$D$45="Pier and Pad",0.5*di,0)&gt;0),1,0)</f>
        <v>0</v>
      </c>
      <c r="X31" s="458">
        <f t="shared" si="3"/>
        <v>0</v>
      </c>
      <c r="Y31" s="458">
        <f t="shared" si="22"/>
        <v>0</v>
      </c>
      <c r="Z31" s="459"/>
      <c r="AA31" s="399"/>
      <c r="AB31" s="140"/>
      <c r="AC31" s="399"/>
      <c r="AD31" s="399"/>
      <c r="AE31" s="140"/>
      <c r="AF31" s="140"/>
      <c r="AG31" s="396">
        <f>IF(F31 = 0, 0, ((Cu + IF(REV="F", 1, 1.2)*(Wconc + Wsoil)) / N) + IF(P31 = 0, 0, ((M + (Cu * Ecc/12) + (Sc * IF(Input!$D$45="Block", T, D + E)) - (ΦMR_Pp)) / (P31/12))))</f>
        <v>0</v>
      </c>
      <c r="AH31" s="399" t="str">
        <f t="shared" si="5"/>
        <v>--</v>
      </c>
      <c r="AI31" s="399">
        <f>IF(AND(OR(AH31="A",AH31="--"),$N31/12-IF(Input!$D$45="Pier and Pad",0.5*di+deff/12,0)&gt;0),1,0)</f>
        <v>0</v>
      </c>
      <c r="AJ31" s="458">
        <f t="shared" si="23"/>
        <v>0</v>
      </c>
      <c r="AK31" s="10"/>
      <c r="AL31" s="10"/>
      <c r="AM31" s="10"/>
      <c r="AO31" s="451">
        <f t="shared" si="19"/>
        <v>130</v>
      </c>
      <c r="AP31" s="452">
        <v>345.13000000000085</v>
      </c>
      <c r="AQ31" s="452">
        <v>1.3054072893322851E-4</v>
      </c>
      <c r="AR31" s="464">
        <f t="shared" si="12"/>
        <v>8.3909963117728418E-5</v>
      </c>
      <c r="AS31" s="464">
        <f t="shared" si="13"/>
        <v>1.0000000000000049E-4</v>
      </c>
      <c r="AT31" s="464" t="str">
        <f t="shared" si="6"/>
        <v/>
      </c>
      <c r="AU31" s="456" t="e">
        <f t="shared" si="14"/>
        <v>#VALUE!</v>
      </c>
      <c r="AW31" s="451">
        <f t="shared" si="20"/>
        <v>130</v>
      </c>
      <c r="AX31" s="452">
        <v>157.77371428571442</v>
      </c>
      <c r="AY31" s="452">
        <v>1.3054072893322851E-4</v>
      </c>
      <c r="AZ31" s="464">
        <f t="shared" si="15"/>
        <v>8.3909963117728418E-5</v>
      </c>
      <c r="BA31" s="464">
        <f t="shared" si="16"/>
        <v>1.0000000000000049E-4</v>
      </c>
      <c r="BB31" s="464" t="str">
        <f t="shared" si="7"/>
        <v/>
      </c>
      <c r="BC31" s="456" t="e">
        <f t="shared" si="17"/>
        <v>#VALUE!</v>
      </c>
      <c r="BE31" s="451">
        <f t="shared" si="21"/>
        <v>130</v>
      </c>
      <c r="BF31" s="554">
        <v>315.54742857142867</v>
      </c>
      <c r="BG31" s="554">
        <v>314.60495077535165</v>
      </c>
    </row>
    <row r="32" spans="1:59" x14ac:dyDescent="0.25">
      <c r="A32" s="10"/>
      <c r="B32" s="10"/>
      <c r="C32" s="10"/>
      <c r="D32" s="10"/>
      <c r="E32" s="10"/>
      <c r="F32" s="13">
        <f>IF(AND(IF(Input!$D$35 = "Asymmetric", $D$10, $D$22) &gt;F31,F31&gt;0),F31+1,0)</f>
        <v>0</v>
      </c>
      <c r="G32" s="13">
        <f t="shared" si="18"/>
        <v>0</v>
      </c>
      <c r="H32" s="66">
        <f>IF(F32 = 0, 0, Input!$D$37 / 2 * SIN(RADIANS('Moment of Inertia (Circle)'!G32)))</f>
        <v>0</v>
      </c>
      <c r="I32" s="66">
        <f>IF(F32 = 0, 0, Input!$D$37 / 2 * COS(RADIANS('Moment of Inertia (Circle)'!G32)))</f>
        <v>0</v>
      </c>
      <c r="J32" s="570">
        <f>IF(Input!$D$35 = "Asymmetric",'Moment of Inertia'!K32, H32)</f>
        <v>0</v>
      </c>
      <c r="K32" s="570">
        <f>IF(Input!$D$35 = "Asymmetric",'Moment of Inertia'!L32, I32)</f>
        <v>0</v>
      </c>
      <c r="L32" s="14">
        <f t="shared" si="8"/>
        <v>0</v>
      </c>
      <c r="M32" s="14">
        <f t="shared" si="0"/>
        <v>0</v>
      </c>
      <c r="N32" s="14">
        <f t="shared" si="1"/>
        <v>0</v>
      </c>
      <c r="O32" s="14">
        <f t="shared" si="9"/>
        <v>0</v>
      </c>
      <c r="P32" s="14">
        <f t="shared" si="10"/>
        <v>0</v>
      </c>
      <c r="Q32" s="66">
        <f>IF(F32 = 0, 0, ((Cu + IF(REV="F", 1, 1.2)*(Wconc + Wsoil)) / N) + IF(P32 = 0, 0, ((M + (Cu * Ecc/12) + (Sc * IF(Input!$D$45="Block", T, D + E)) - (ΦMR_Pp)) / (P32/12))))</f>
        <v>0</v>
      </c>
      <c r="R32" s="66" t="e">
        <f>IF(P32 = 0, 0, ((M + (Cu * Ecc/12) + (Sc * IF(Input!$D$45="Block", T, D + E)) - (ΦMR_Pp_up)) / (P32/12))) - ((IF(REV="F", Cu, 0.9*((Cu/1.2) + Wconc + IF(Input!$D$9 = "Self-Support", Wsoil, 0.5*Wsoil) + Wpiles))) / N) + Sw</f>
        <v>#DIV/0!</v>
      </c>
      <c r="S32" s="66" t="e">
        <f>IF(P32 = 0, 0, (((Tu * Ecc/12) + (Su * IF(Input!$D$45="Block", T, D + E)) - (ΦMR_Pp_up)) / (P32/12))) + (IF(REV="F", Tu, Tu - 0.9*(Wconc + IF(Input!$D$9 = "Self-Support", Wsoil, 0.5*Wsoil) + Wpiles)) / N) + Sw</f>
        <v>#DIV/0!</v>
      </c>
      <c r="T32" s="10"/>
      <c r="U32" s="396">
        <f>IF(F32 = 0, 0, ((Cu + IF(REV="F", 1, 1.2)*(Wconc + Wsoil)) / N) + IF(P32 = 0, 0, ((M + (Cu * Ecc/12) + (Sc * IF(Input!$D$45="Block", T, D + E)) - (ΦMR_Pp)) / (P32/12))))</f>
        <v>0</v>
      </c>
      <c r="V32" s="399" t="str">
        <f t="shared" si="2"/>
        <v>--</v>
      </c>
      <c r="W32" s="399">
        <f>IF(AND(OR(V32="A",V32="--"),$N32/12-IF(Input!$D$45="Pier and Pad",0.5*di,0)&gt;0),1,0)</f>
        <v>0</v>
      </c>
      <c r="X32" s="458">
        <f t="shared" si="3"/>
        <v>0</v>
      </c>
      <c r="Y32" s="458">
        <f t="shared" si="22"/>
        <v>0</v>
      </c>
      <c r="Z32" s="459"/>
      <c r="AA32" s="399"/>
      <c r="AB32" s="140"/>
      <c r="AC32" s="399"/>
      <c r="AD32" s="399"/>
      <c r="AE32" s="140"/>
      <c r="AF32" s="140"/>
      <c r="AG32" s="396">
        <f>IF(F32 = 0, 0, ((Cu + IF(REV="F", 1, 1.2)*(Wconc + Wsoil)) / N) + IF(P32 = 0, 0, ((M + (Cu * Ecc/12) + (Sc * IF(Input!$D$45="Block", T, D + E)) - (ΦMR_Pp)) / (P32/12))))</f>
        <v>0</v>
      </c>
      <c r="AH32" s="399" t="str">
        <f t="shared" si="5"/>
        <v>--</v>
      </c>
      <c r="AI32" s="399">
        <f>IF(AND(OR(AH32="A",AH32="--"),$N32/12-IF(Input!$D$45="Pier and Pad",0.5*di+deff/12,0)&gt;0),1,0)</f>
        <v>0</v>
      </c>
      <c r="AJ32" s="458">
        <f t="shared" si="23"/>
        <v>0</v>
      </c>
      <c r="AK32" s="10"/>
      <c r="AL32" s="10"/>
      <c r="AM32" s="10"/>
      <c r="AO32" s="451">
        <f t="shared" si="19"/>
        <v>135</v>
      </c>
      <c r="AP32" s="452">
        <v>345.13000000000085</v>
      </c>
      <c r="AQ32" s="452">
        <v>1.4142135623730951E-4</v>
      </c>
      <c r="AR32" s="464">
        <f t="shared" si="12"/>
        <v>9.9999999999999991E-5</v>
      </c>
      <c r="AS32" s="464">
        <f t="shared" si="13"/>
        <v>1E-4</v>
      </c>
      <c r="AT32" s="464" t="str">
        <f t="shared" si="6"/>
        <v/>
      </c>
      <c r="AU32" s="456" t="e">
        <f t="shared" si="14"/>
        <v>#VALUE!</v>
      </c>
      <c r="AW32" s="451">
        <f t="shared" si="20"/>
        <v>135</v>
      </c>
      <c r="AX32" s="452">
        <v>157.77371428571442</v>
      </c>
      <c r="AY32" s="452">
        <v>1.4142135623730951E-4</v>
      </c>
      <c r="AZ32" s="464">
        <f t="shared" si="15"/>
        <v>9.9999999999999991E-5</v>
      </c>
      <c r="BA32" s="464">
        <f t="shared" si="16"/>
        <v>1E-4</v>
      </c>
      <c r="BB32" s="464" t="str">
        <f t="shared" si="7"/>
        <v/>
      </c>
      <c r="BC32" s="456" t="e">
        <f t="shared" si="17"/>
        <v>#VALUE!</v>
      </c>
      <c r="BE32" s="451">
        <f t="shared" si="21"/>
        <v>135</v>
      </c>
      <c r="BF32" s="554">
        <v>315.54742857142867</v>
      </c>
      <c r="BG32" s="554">
        <v>314.60495077535165</v>
      </c>
    </row>
    <row r="33" spans="1:59" x14ac:dyDescent="0.25">
      <c r="A33" s="10"/>
      <c r="B33" s="10"/>
      <c r="C33" s="10"/>
      <c r="D33" s="10"/>
      <c r="E33" s="10"/>
      <c r="F33" s="13">
        <f>IF(AND(IF(Input!$D$35 = "Asymmetric", $D$10, $D$22) &gt;F32,F32&gt;0),F32+1,0)</f>
        <v>0</v>
      </c>
      <c r="G33" s="13">
        <f t="shared" si="18"/>
        <v>0</v>
      </c>
      <c r="H33" s="66">
        <f>IF(F33 = 0, 0, Input!$D$37 / 2 * SIN(RADIANS('Moment of Inertia (Circle)'!G33)))</f>
        <v>0</v>
      </c>
      <c r="I33" s="66">
        <f>IF(F33 = 0, 0, Input!$D$37 / 2 * COS(RADIANS('Moment of Inertia (Circle)'!G33)))</f>
        <v>0</v>
      </c>
      <c r="J33" s="570">
        <f>IF(Input!$D$35 = "Asymmetric",'Moment of Inertia'!K33, H33)</f>
        <v>0</v>
      </c>
      <c r="K33" s="570">
        <f>IF(Input!$D$35 = "Asymmetric",'Moment of Inertia'!L33, I33)</f>
        <v>0</v>
      </c>
      <c r="L33" s="14">
        <f t="shared" si="8"/>
        <v>0</v>
      </c>
      <c r="M33" s="14">
        <f t="shared" si="0"/>
        <v>0</v>
      </c>
      <c r="N33" s="14">
        <f t="shared" si="1"/>
        <v>0</v>
      </c>
      <c r="O33" s="14">
        <f t="shared" si="9"/>
        <v>0</v>
      </c>
      <c r="P33" s="14">
        <f t="shared" si="10"/>
        <v>0</v>
      </c>
      <c r="Q33" s="66">
        <f>IF(F33 = 0, 0, ((Cu + IF(REV="F", 1, 1.2)*(Wconc + Wsoil)) / N) + IF(P33 = 0, 0, ((M + (Cu * Ecc/12) + (Sc * IF(Input!$D$45="Block", T, D + E)) - (ΦMR_Pp)) / (P33/12))))</f>
        <v>0</v>
      </c>
      <c r="R33" s="66" t="e">
        <f>IF(P33 = 0, 0, ((M + (Cu * Ecc/12) + (Sc * IF(Input!$D$45="Block", T, D + E)) - (ΦMR_Pp_up)) / (P33/12))) - ((IF(REV="F", Cu, 0.9*((Cu/1.2) + Wconc + IF(Input!$D$9 = "Self-Support", Wsoil, 0.5*Wsoil) + Wpiles))) / N) + Sw</f>
        <v>#DIV/0!</v>
      </c>
      <c r="S33" s="66" t="e">
        <f>IF(P33 = 0, 0, (((Tu * Ecc/12) + (Su * IF(Input!$D$45="Block", T, D + E)) - (ΦMR_Pp_up)) / (P33/12))) + (IF(REV="F", Tu, Tu - 0.9*(Wconc + IF(Input!$D$9 = "Self-Support", Wsoil, 0.5*Wsoil) + Wpiles)) / N) + Sw</f>
        <v>#DIV/0!</v>
      </c>
      <c r="T33" s="10"/>
      <c r="U33" s="396">
        <f>IF(F33 = 0, 0, ((Cu + IF(REV="F", 1, 1.2)*(Wconc + Wsoil)) / N) + IF(P33 = 0, 0, ((M + (Cu * Ecc/12) + (Sc * IF(Input!$D$45="Block", T, D + E)) - (ΦMR_Pp)) / (P33/12))))</f>
        <v>0</v>
      </c>
      <c r="V33" s="399" t="str">
        <f t="shared" si="2"/>
        <v>--</v>
      </c>
      <c r="W33" s="399">
        <f>IF(AND(OR(V33="A",V33="--"),$N33/12-IF(Input!$D$45="Pier and Pad",0.5*di,0)&gt;0),1,0)</f>
        <v>0</v>
      </c>
      <c r="X33" s="458">
        <f t="shared" si="3"/>
        <v>0</v>
      </c>
      <c r="Y33" s="458">
        <f t="shared" si="22"/>
        <v>0</v>
      </c>
      <c r="Z33" s="459"/>
      <c r="AA33" s="399"/>
      <c r="AB33" s="140"/>
      <c r="AC33" s="399"/>
      <c r="AD33" s="399"/>
      <c r="AE33" s="140"/>
      <c r="AF33" s="140"/>
      <c r="AG33" s="396">
        <f>IF(F33 = 0, 0, ((Cu + IF(REV="F", 1, 1.2)*(Wconc + Wsoil)) / N) + IF(P33 = 0, 0, ((M + (Cu * Ecc/12) + (Sc * IF(Input!$D$45="Block", T, D + E)) - (ΦMR_Pp)) / (P33/12))))</f>
        <v>0</v>
      </c>
      <c r="AH33" s="399" t="str">
        <f t="shared" si="5"/>
        <v>--</v>
      </c>
      <c r="AI33" s="399">
        <f>IF(AND(OR(AH33="A",AH33="--"),$N33/12-IF(Input!$D$45="Pier and Pad",0.5*di+deff/12,0)&gt;0),1,0)</f>
        <v>0</v>
      </c>
      <c r="AJ33" s="458">
        <f t="shared" si="23"/>
        <v>0</v>
      </c>
      <c r="AK33" s="10"/>
      <c r="AL33" s="10"/>
      <c r="AM33" s="10"/>
      <c r="AO33" s="451">
        <f t="shared" si="19"/>
        <v>140</v>
      </c>
      <c r="AP33" s="452">
        <v>345.13000000000085</v>
      </c>
      <c r="AQ33" s="452">
        <v>1.3054072893322851E-4</v>
      </c>
      <c r="AR33" s="464">
        <f t="shared" si="12"/>
        <v>1.0000000000000048E-4</v>
      </c>
      <c r="AS33" s="464">
        <f t="shared" si="13"/>
        <v>8.3909963117728432E-5</v>
      </c>
      <c r="AT33" s="464" t="str">
        <f t="shared" si="6"/>
        <v/>
      </c>
      <c r="AU33" s="456" t="e">
        <f t="shared" si="14"/>
        <v>#VALUE!</v>
      </c>
      <c r="AW33" s="451">
        <f t="shared" si="20"/>
        <v>140</v>
      </c>
      <c r="AX33" s="452">
        <v>157.77371428571442</v>
      </c>
      <c r="AY33" s="452">
        <v>1.3054072893322851E-4</v>
      </c>
      <c r="AZ33" s="464">
        <f t="shared" si="15"/>
        <v>1.0000000000000048E-4</v>
      </c>
      <c r="BA33" s="464">
        <f t="shared" si="16"/>
        <v>8.3909963117728432E-5</v>
      </c>
      <c r="BB33" s="464" t="str">
        <f t="shared" si="7"/>
        <v/>
      </c>
      <c r="BC33" s="456" t="e">
        <f t="shared" si="17"/>
        <v>#VALUE!</v>
      </c>
      <c r="BE33" s="451">
        <f t="shared" si="21"/>
        <v>140</v>
      </c>
      <c r="BF33" s="554">
        <v>315.54742857142867</v>
      </c>
      <c r="BG33" s="554">
        <v>314.60495077535165</v>
      </c>
    </row>
    <row r="34" spans="1:59" x14ac:dyDescent="0.25">
      <c r="A34" s="10"/>
      <c r="B34" s="10"/>
      <c r="C34" s="10"/>
      <c r="D34" s="10"/>
      <c r="E34" s="10"/>
      <c r="F34" s="13">
        <f>IF(AND(IF(Input!$D$35 = "Asymmetric", $D$10, $D$22) &gt;F33,F33&gt;0),F33+1,0)</f>
        <v>0</v>
      </c>
      <c r="G34" s="13">
        <f t="shared" si="18"/>
        <v>0</v>
      </c>
      <c r="H34" s="66">
        <f>IF(F34 = 0, 0, Input!$D$37 / 2 * SIN(RADIANS('Moment of Inertia (Circle)'!G34)))</f>
        <v>0</v>
      </c>
      <c r="I34" s="66">
        <f>IF(F34 = 0, 0, Input!$D$37 / 2 * COS(RADIANS('Moment of Inertia (Circle)'!G34)))</f>
        <v>0</v>
      </c>
      <c r="J34" s="570">
        <f>IF(Input!$D$35 = "Asymmetric",'Moment of Inertia'!K34, H34)</f>
        <v>0</v>
      </c>
      <c r="K34" s="570">
        <f>IF(Input!$D$35 = "Asymmetric",'Moment of Inertia'!L34, I34)</f>
        <v>0</v>
      </c>
      <c r="L34" s="14">
        <f t="shared" si="8"/>
        <v>0</v>
      </c>
      <c r="M34" s="14">
        <f t="shared" si="0"/>
        <v>0</v>
      </c>
      <c r="N34" s="14">
        <f t="shared" si="1"/>
        <v>0</v>
      </c>
      <c r="O34" s="14">
        <f t="shared" si="9"/>
        <v>0</v>
      </c>
      <c r="P34" s="14">
        <f t="shared" si="10"/>
        <v>0</v>
      </c>
      <c r="Q34" s="66">
        <f>IF(F34 = 0, 0, ((Cu + IF(REV="F", 1, 1.2)*(Wconc + Wsoil)) / N) + IF(P34 = 0, 0, ((M + (Cu * Ecc/12) + (Sc * IF(Input!$D$45="Block", T, D + E)) - (ΦMR_Pp)) / (P34/12))))</f>
        <v>0</v>
      </c>
      <c r="R34" s="66" t="e">
        <f>IF(P34 = 0, 0, ((M + (Cu * Ecc/12) + (Sc * IF(Input!$D$45="Block", T, D + E)) - (ΦMR_Pp_up)) / (P34/12))) - ((IF(REV="F", Cu, 0.9*((Cu/1.2) + Wconc + IF(Input!$D$9 = "Self-Support", Wsoil, 0.5*Wsoil) + Wpiles))) / N) + Sw</f>
        <v>#DIV/0!</v>
      </c>
      <c r="S34" s="66" t="e">
        <f>IF(P34 = 0, 0, (((Tu * Ecc/12) + (Su * IF(Input!$D$45="Block", T, D + E)) - (ΦMR_Pp_up)) / (P34/12))) + (IF(REV="F", Tu, Tu - 0.9*(Wconc + IF(Input!$D$9 = "Self-Support", Wsoil, 0.5*Wsoil) + Wpiles)) / N) + Sw</f>
        <v>#DIV/0!</v>
      </c>
      <c r="T34" s="10"/>
      <c r="U34" s="396">
        <f>IF(F34 = 0, 0, ((Cu + IF(REV="F", 1, 1.2)*(Wconc + Wsoil)) / N) + IF(P34 = 0, 0, ((M + (Cu * Ecc/12) + (Sc * IF(Input!$D$45="Block", T, D + E)) - (ΦMR_Pp)) / (P34/12))))</f>
        <v>0</v>
      </c>
      <c r="V34" s="399" t="str">
        <f t="shared" si="2"/>
        <v>--</v>
      </c>
      <c r="W34" s="399">
        <f>IF(AND(OR(V34="A",V34="--"),$N34/12-IF(Input!$D$45="Pier and Pad",0.5*di,0)&gt;0),1,0)</f>
        <v>0</v>
      </c>
      <c r="X34" s="458">
        <f t="shared" si="3"/>
        <v>0</v>
      </c>
      <c r="Y34" s="458">
        <f t="shared" si="22"/>
        <v>0</v>
      </c>
      <c r="Z34" s="459"/>
      <c r="AA34" s="399"/>
      <c r="AB34" s="140"/>
      <c r="AC34" s="399"/>
      <c r="AD34" s="399"/>
      <c r="AE34" s="140"/>
      <c r="AF34" s="140"/>
      <c r="AG34" s="396">
        <f>IF(F34 = 0, 0, ((Cu + IF(REV="F", 1, 1.2)*(Wconc + Wsoil)) / N) + IF(P34 = 0, 0, ((M + (Cu * Ecc/12) + (Sc * IF(Input!$D$45="Block", T, D + E)) - (ΦMR_Pp)) / (P34/12))))</f>
        <v>0</v>
      </c>
      <c r="AH34" s="399" t="str">
        <f t="shared" si="5"/>
        <v>--</v>
      </c>
      <c r="AI34" s="399">
        <f>IF(AND(OR(AH34="A",AH34="--"),$N34/12-IF(Input!$D$45="Pier and Pad",0.5*di+deff/12,0)&gt;0),1,0)</f>
        <v>0</v>
      </c>
      <c r="AJ34" s="458">
        <f t="shared" si="23"/>
        <v>0</v>
      </c>
      <c r="AK34" s="10"/>
      <c r="AL34" s="10"/>
      <c r="AM34" s="10"/>
      <c r="AO34" s="451">
        <f t="shared" si="19"/>
        <v>145</v>
      </c>
      <c r="AP34" s="452">
        <v>345.13000000000085</v>
      </c>
      <c r="AQ34" s="452">
        <v>1.2207745887614545E-4</v>
      </c>
      <c r="AR34" s="464">
        <f t="shared" si="12"/>
        <v>9.9999999999999883E-5</v>
      </c>
      <c r="AS34" s="464">
        <f t="shared" si="13"/>
        <v>7.0020753820970865E-5</v>
      </c>
      <c r="AT34" s="464" t="str">
        <f t="shared" si="6"/>
        <v/>
      </c>
      <c r="AU34" s="456" t="e">
        <f t="shared" si="14"/>
        <v>#VALUE!</v>
      </c>
      <c r="AW34" s="451">
        <f t="shared" si="20"/>
        <v>145</v>
      </c>
      <c r="AX34" s="452">
        <v>157.77371428571442</v>
      </c>
      <c r="AY34" s="452">
        <v>1.2207745887614545E-4</v>
      </c>
      <c r="AZ34" s="464">
        <f t="shared" si="15"/>
        <v>9.9999999999999883E-5</v>
      </c>
      <c r="BA34" s="464">
        <f t="shared" si="16"/>
        <v>7.0020753820970865E-5</v>
      </c>
      <c r="BB34" s="464" t="str">
        <f t="shared" si="7"/>
        <v/>
      </c>
      <c r="BC34" s="456" t="e">
        <f t="shared" si="17"/>
        <v>#VALUE!</v>
      </c>
      <c r="BE34" s="451">
        <f t="shared" si="21"/>
        <v>145</v>
      </c>
      <c r="BF34" s="554">
        <v>315.54742857142867</v>
      </c>
      <c r="BG34" s="554">
        <v>314.60495077535165</v>
      </c>
    </row>
    <row r="35" spans="1:59" x14ac:dyDescent="0.25">
      <c r="A35" s="10"/>
      <c r="B35" s="10"/>
      <c r="C35" s="10"/>
      <c r="D35" s="10"/>
      <c r="E35" s="10"/>
      <c r="F35" s="13">
        <f>IF(AND(IF(Input!$D$35 = "Asymmetric", $D$10, $D$22) &gt;F34,F34&gt;0),F34+1,0)</f>
        <v>0</v>
      </c>
      <c r="G35" s="13">
        <f t="shared" si="18"/>
        <v>0</v>
      </c>
      <c r="H35" s="66">
        <f>IF(F35 = 0, 0, Input!$D$37 / 2 * SIN(RADIANS('Moment of Inertia (Circle)'!G35)))</f>
        <v>0</v>
      </c>
      <c r="I35" s="66">
        <f>IF(F35 = 0, 0, Input!$D$37 / 2 * COS(RADIANS('Moment of Inertia (Circle)'!G35)))</f>
        <v>0</v>
      </c>
      <c r="J35" s="570">
        <f>IF(Input!$D$35 = "Asymmetric",'Moment of Inertia'!K35, H35)</f>
        <v>0</v>
      </c>
      <c r="K35" s="570">
        <f>IF(Input!$D$35 = "Asymmetric",'Moment of Inertia'!L35, I35)</f>
        <v>0</v>
      </c>
      <c r="L35" s="14">
        <f t="shared" si="8"/>
        <v>0</v>
      </c>
      <c r="M35" s="14">
        <f t="shared" si="0"/>
        <v>0</v>
      </c>
      <c r="N35" s="14">
        <f t="shared" si="1"/>
        <v>0</v>
      </c>
      <c r="O35" s="14">
        <f t="shared" si="9"/>
        <v>0</v>
      </c>
      <c r="P35" s="14">
        <f t="shared" si="10"/>
        <v>0</v>
      </c>
      <c r="Q35" s="66">
        <f>IF(F35 = 0, 0, ((Cu + IF(REV="F", 1, 1.2)*(Wconc + Wsoil)) / N) + IF(P35 = 0, 0, ((M + (Cu * Ecc/12) + (Sc * IF(Input!$D$45="Block", T, D + E)) - (ΦMR_Pp)) / (P35/12))))</f>
        <v>0</v>
      </c>
      <c r="R35" s="66" t="e">
        <f>IF(P35 = 0, 0, ((M + (Cu * Ecc/12) + (Sc * IF(Input!$D$45="Block", T, D + E)) - (ΦMR_Pp_up)) / (P35/12))) - ((IF(REV="F", Cu, 0.9*((Cu/1.2) + Wconc + IF(Input!$D$9 = "Self-Support", Wsoil, 0.5*Wsoil) + Wpiles))) / N) + Sw</f>
        <v>#DIV/0!</v>
      </c>
      <c r="S35" s="66" t="e">
        <f>IF(P35 = 0, 0, (((Tu * Ecc/12) + (Su * IF(Input!$D$45="Block", T, D + E)) - (ΦMR_Pp_up)) / (P35/12))) + (IF(REV="F", Tu, Tu - 0.9*(Wconc + IF(Input!$D$9 = "Self-Support", Wsoil, 0.5*Wsoil) + Wpiles)) / N) + Sw</f>
        <v>#DIV/0!</v>
      </c>
      <c r="T35" s="10"/>
      <c r="U35" s="396">
        <f>IF(F35 = 0, 0, ((Cu + IF(REV="F", 1, 1.2)*(Wconc + Wsoil)) / N) + IF(P35 = 0, 0, ((M + (Cu * Ecc/12) + (Sc * IF(Input!$D$45="Block", T, D + E)) - (ΦMR_Pp)) / (P35/12))))</f>
        <v>0</v>
      </c>
      <c r="V35" s="399" t="str">
        <f t="shared" si="2"/>
        <v>--</v>
      </c>
      <c r="W35" s="399">
        <f>IF(AND(OR(V35="A",V35="--"),$N35/12-IF(Input!$D$45="Pier and Pad",0.5*di,0)&gt;0),1,0)</f>
        <v>0</v>
      </c>
      <c r="X35" s="458">
        <f t="shared" si="3"/>
        <v>0</v>
      </c>
      <c r="Y35" s="458">
        <f t="shared" si="22"/>
        <v>0</v>
      </c>
      <c r="Z35" s="459"/>
      <c r="AA35" s="399"/>
      <c r="AB35" s="140"/>
      <c r="AC35" s="399"/>
      <c r="AD35" s="399"/>
      <c r="AE35" s="140"/>
      <c r="AF35" s="140"/>
      <c r="AG35" s="396">
        <f>IF(F35 = 0, 0, ((Cu + IF(REV="F", 1, 1.2)*(Wconc + Wsoil)) / N) + IF(P35 = 0, 0, ((M + (Cu * Ecc/12) + (Sc * IF(Input!$D$45="Block", T, D + E)) - (ΦMR_Pp)) / (P35/12))))</f>
        <v>0</v>
      </c>
      <c r="AH35" s="399" t="str">
        <f t="shared" si="5"/>
        <v>--</v>
      </c>
      <c r="AI35" s="399">
        <f>IF(AND(OR(AH35="A",AH35="--"),$N35/12-IF(Input!$D$45="Pier and Pad",0.5*di+deff/12,0)&gt;0),1,0)</f>
        <v>0</v>
      </c>
      <c r="AJ35" s="458">
        <f t="shared" si="23"/>
        <v>0</v>
      </c>
      <c r="AK35" s="10"/>
      <c r="AL35" s="10"/>
      <c r="AM35" s="10"/>
      <c r="AO35" s="451">
        <f t="shared" si="19"/>
        <v>150</v>
      </c>
      <c r="AP35" s="452">
        <v>690.26000000000067</v>
      </c>
      <c r="AQ35" s="452">
        <v>1.1547005383792537E-4</v>
      </c>
      <c r="AR35" s="464">
        <f t="shared" si="12"/>
        <v>1.0000000000000019E-4</v>
      </c>
      <c r="AS35" s="464">
        <f t="shared" si="13"/>
        <v>5.773502691896268E-5</v>
      </c>
      <c r="AT35" s="464" t="str">
        <f t="shared" si="6"/>
        <v/>
      </c>
      <c r="AU35" s="456" t="e">
        <f t="shared" si="14"/>
        <v>#VALUE!</v>
      </c>
      <c r="AW35" s="451">
        <f t="shared" si="20"/>
        <v>150</v>
      </c>
      <c r="AX35" s="452">
        <v>315.54742857142867</v>
      </c>
      <c r="AY35" s="452">
        <v>1.1547005383792537E-4</v>
      </c>
      <c r="AZ35" s="464">
        <f t="shared" si="15"/>
        <v>1.0000000000000019E-4</v>
      </c>
      <c r="BA35" s="464">
        <f t="shared" si="16"/>
        <v>5.773502691896268E-5</v>
      </c>
      <c r="BB35" s="464" t="str">
        <f t="shared" si="7"/>
        <v/>
      </c>
      <c r="BC35" s="456" t="e">
        <f t="shared" si="17"/>
        <v>#VALUE!</v>
      </c>
      <c r="BE35" s="451">
        <f t="shared" si="21"/>
        <v>150</v>
      </c>
      <c r="BF35" s="554">
        <v>315.54742857142867</v>
      </c>
      <c r="BG35" s="554">
        <v>314.60495077535165</v>
      </c>
    </row>
    <row r="36" spans="1:59" x14ac:dyDescent="0.25">
      <c r="A36" s="10"/>
      <c r="B36" s="10"/>
      <c r="C36" s="10"/>
      <c r="D36" s="10"/>
      <c r="E36" s="10"/>
      <c r="F36" s="13">
        <f>IF(AND(IF(Input!$D$35 = "Asymmetric", $D$10, $D$22) &gt;F35,F35&gt;0),F35+1,0)</f>
        <v>0</v>
      </c>
      <c r="G36" s="13">
        <f t="shared" si="18"/>
        <v>0</v>
      </c>
      <c r="H36" s="66">
        <f>IF(F36 = 0, 0, Input!$D$37 / 2 * SIN(RADIANS('Moment of Inertia (Circle)'!G36)))</f>
        <v>0</v>
      </c>
      <c r="I36" s="66">
        <f>IF(F36 = 0, 0, Input!$D$37 / 2 * COS(RADIANS('Moment of Inertia (Circle)'!G36)))</f>
        <v>0</v>
      </c>
      <c r="J36" s="570">
        <f>IF(Input!$D$35 = "Asymmetric",'Moment of Inertia'!K36, H36)</f>
        <v>0</v>
      </c>
      <c r="K36" s="570">
        <f>IF(Input!$D$35 = "Asymmetric",'Moment of Inertia'!L36, I36)</f>
        <v>0</v>
      </c>
      <c r="L36" s="14">
        <f t="shared" si="8"/>
        <v>0</v>
      </c>
      <c r="M36" s="14">
        <f t="shared" si="0"/>
        <v>0</v>
      </c>
      <c r="N36" s="14">
        <f t="shared" si="1"/>
        <v>0</v>
      </c>
      <c r="O36" s="14">
        <f t="shared" si="9"/>
        <v>0</v>
      </c>
      <c r="P36" s="14">
        <f t="shared" si="10"/>
        <v>0</v>
      </c>
      <c r="Q36" s="66">
        <f>IF(F36 = 0, 0, ((Cu + IF(REV="F", 1, 1.2)*(Wconc + Wsoil)) / N) + IF(P36 = 0, 0, ((M + (Cu * Ecc/12) + (Sc * IF(Input!$D$45="Block", T, D + E)) - (ΦMR_Pp)) / (P36/12))))</f>
        <v>0</v>
      </c>
      <c r="R36" s="66" t="e">
        <f>IF(P36 = 0, 0, ((M + (Cu * Ecc/12) + (Sc * IF(Input!$D$45="Block", T, D + E)) - (ΦMR_Pp_up)) / (P36/12))) - ((IF(REV="F", Cu, 0.9*((Cu/1.2) + Wconc + IF(Input!$D$9 = "Self-Support", Wsoil, 0.5*Wsoil) + Wpiles))) / N) + Sw</f>
        <v>#DIV/0!</v>
      </c>
      <c r="S36" s="66" t="e">
        <f>IF(P36 = 0, 0, (((Tu * Ecc/12) + (Su * IF(Input!$D$45="Block", T, D + E)) - (ΦMR_Pp_up)) / (P36/12))) + (IF(REV="F", Tu, Tu - 0.9*(Wconc + IF(Input!$D$9 = "Self-Support", Wsoil, 0.5*Wsoil) + Wpiles)) / N) + Sw</f>
        <v>#DIV/0!</v>
      </c>
      <c r="T36" s="10"/>
      <c r="U36" s="396">
        <f>IF(F36 = 0, 0, ((Cu + IF(REV="F", 1, 1.2)*(Wconc + Wsoil)) / N) + IF(P36 = 0, 0, ((M + (Cu * Ecc/12) + (Sc * IF(Input!$D$45="Block", T, D + E)) - (ΦMR_Pp)) / (P36/12))))</f>
        <v>0</v>
      </c>
      <c r="V36" s="399" t="str">
        <f t="shared" si="2"/>
        <v>--</v>
      </c>
      <c r="W36" s="399">
        <f>IF(AND(OR(V36="A",V36="--"),$N36/12-IF(Input!$D$45="Pier and Pad",0.5*di,0)&gt;0),1,0)</f>
        <v>0</v>
      </c>
      <c r="X36" s="458">
        <f t="shared" si="3"/>
        <v>0</v>
      </c>
      <c r="Y36" s="458">
        <f t="shared" si="22"/>
        <v>0</v>
      </c>
      <c r="Z36" s="459"/>
      <c r="AA36" s="399"/>
      <c r="AB36" s="140"/>
      <c r="AC36" s="399"/>
      <c r="AD36" s="399"/>
      <c r="AE36" s="140"/>
      <c r="AF36" s="140"/>
      <c r="AG36" s="396">
        <f>IF(F36 = 0, 0, ((Cu + IF(REV="F", 1, 1.2)*(Wconc + Wsoil)) / N) + IF(P36 = 0, 0, ((M + (Cu * Ecc/12) + (Sc * IF(Input!$D$45="Block", T, D + E)) - (ΦMR_Pp)) / (P36/12))))</f>
        <v>0</v>
      </c>
      <c r="AH36" s="399" t="str">
        <f t="shared" si="5"/>
        <v>--</v>
      </c>
      <c r="AI36" s="399">
        <f>IF(AND(OR(AH36="A",AH36="--"),$N36/12-IF(Input!$D$45="Pier and Pad",0.5*di+deff/12,0)&gt;0),1,0)</f>
        <v>0</v>
      </c>
      <c r="AJ36" s="458">
        <f t="shared" si="23"/>
        <v>0</v>
      </c>
      <c r="AK36" s="10"/>
      <c r="AL36" s="10"/>
      <c r="AM36" s="10"/>
      <c r="AO36" s="451">
        <f t="shared" si="19"/>
        <v>155</v>
      </c>
      <c r="AP36" s="452">
        <v>690.26000000000067</v>
      </c>
      <c r="AQ36" s="452">
        <v>1.1033779189625043E-4</v>
      </c>
      <c r="AR36" s="464">
        <f t="shared" si="12"/>
        <v>1.0000000000000114E-4</v>
      </c>
      <c r="AS36" s="464">
        <f t="shared" si="13"/>
        <v>4.6630765815500396E-5</v>
      </c>
      <c r="AT36" s="464" t="str">
        <f t="shared" si="6"/>
        <v/>
      </c>
      <c r="AU36" s="456" t="e">
        <f t="shared" si="14"/>
        <v>#VALUE!</v>
      </c>
      <c r="AW36" s="451">
        <f t="shared" si="20"/>
        <v>155</v>
      </c>
      <c r="AX36" s="452">
        <v>315.54742857142867</v>
      </c>
      <c r="AY36" s="452">
        <v>1.1033779189625043E-4</v>
      </c>
      <c r="AZ36" s="464">
        <f t="shared" si="15"/>
        <v>1.0000000000000114E-4</v>
      </c>
      <c r="BA36" s="464">
        <f t="shared" si="16"/>
        <v>4.6630765815500396E-5</v>
      </c>
      <c r="BB36" s="464" t="str">
        <f t="shared" si="7"/>
        <v/>
      </c>
      <c r="BC36" s="456" t="e">
        <f t="shared" si="17"/>
        <v>#VALUE!</v>
      </c>
      <c r="BE36" s="451">
        <f t="shared" si="21"/>
        <v>155</v>
      </c>
      <c r="BF36" s="554">
        <v>315.54742857142867</v>
      </c>
      <c r="BG36" s="554">
        <v>314.60495077535165</v>
      </c>
    </row>
    <row r="37" spans="1:59" x14ac:dyDescent="0.25">
      <c r="A37" s="10"/>
      <c r="B37" s="10"/>
      <c r="C37" s="10"/>
      <c r="D37" s="10"/>
      <c r="E37" s="10"/>
      <c r="F37" s="13">
        <f>IF(AND(IF(Input!$D$35 = "Asymmetric", $D$10, $D$22) &gt;F36,F36&gt;0),F36+1,0)</f>
        <v>0</v>
      </c>
      <c r="G37" s="13">
        <f t="shared" si="18"/>
        <v>0</v>
      </c>
      <c r="H37" s="66">
        <f>IF(F37 = 0, 0, Input!$D$37 / 2 * SIN(RADIANS('Moment of Inertia (Circle)'!G37)))</f>
        <v>0</v>
      </c>
      <c r="I37" s="66">
        <f>IF(F37 = 0, 0, Input!$D$37 / 2 * COS(RADIANS('Moment of Inertia (Circle)'!G37)))</f>
        <v>0</v>
      </c>
      <c r="J37" s="570">
        <f>IF(Input!$D$35 = "Asymmetric",'Moment of Inertia'!K37, H37)</f>
        <v>0</v>
      </c>
      <c r="K37" s="570">
        <f>IF(Input!$D$35 = "Asymmetric",'Moment of Inertia'!L37, I37)</f>
        <v>0</v>
      </c>
      <c r="L37" s="14">
        <f t="shared" si="8"/>
        <v>0</v>
      </c>
      <c r="M37" s="14">
        <f t="shared" ref="M37:M68" si="24">IF(F37=0,0,IF(J37=0,0.5*PI(),ATAN(K37/J37)))</f>
        <v>0</v>
      </c>
      <c r="N37" s="14">
        <f t="shared" si="1"/>
        <v>0</v>
      </c>
      <c r="O37" s="14">
        <f t="shared" si="9"/>
        <v>0</v>
      </c>
      <c r="P37" s="14">
        <f t="shared" si="10"/>
        <v>0</v>
      </c>
      <c r="Q37" s="66">
        <f>IF(F37 = 0, 0, ((Cu + IF(REV="F", 1, 1.2)*(Wconc + Wsoil)) / N) + IF(P37 = 0, 0, ((M + (Cu * Ecc/12) + (Sc * IF(Input!$D$45="Block", T, D + E)) - (ΦMR_Pp)) / (P37/12))))</f>
        <v>0</v>
      </c>
      <c r="R37" s="66" t="e">
        <f>IF(P37 = 0, 0, ((M + (Cu * Ecc/12) + (Sc * IF(Input!$D$45="Block", T, D + E)) - (ΦMR_Pp_up)) / (P37/12))) - ((IF(REV="F", Cu, 0.9*((Cu/1.2) + Wconc + IF(Input!$D$9 = "Self-Support", Wsoil, 0.5*Wsoil) + Wpiles))) / N) + Sw</f>
        <v>#DIV/0!</v>
      </c>
      <c r="S37" s="66" t="e">
        <f>IF(P37 = 0, 0, (((Tu * Ecc/12) + (Su * IF(Input!$D$45="Block", T, D + E)) - (ΦMR_Pp_up)) / (P37/12))) + (IF(REV="F", Tu, Tu - 0.9*(Wconc + IF(Input!$D$9 = "Self-Support", Wsoil, 0.5*Wsoil) + Wpiles)) / N) + Sw</f>
        <v>#DIV/0!</v>
      </c>
      <c r="T37" s="10"/>
      <c r="U37" s="396">
        <f>IF(F37 = 0, 0, ((Cu + IF(REV="F", 1, 1.2)*(Wconc + Wsoil)) / N) + IF(P37 = 0, 0, ((M + (Cu * Ecc/12) + (Sc * IF(Input!$D$45="Block", T, D + E)) - (ΦMR_Pp)) / (P37/12))))</f>
        <v>0</v>
      </c>
      <c r="V37" s="399" t="str">
        <f t="shared" ref="V37:V68" si="25">IF($K37&gt;TAN(RADIANS(θ))*$J37,"B",IF($K37&lt;TAN(RADIANS(θ))*$J37,"A","--"))</f>
        <v>--</v>
      </c>
      <c r="W37" s="399">
        <f>IF(AND(OR(V37="A",V37="--"),$N37/12-IF(Input!$D$45="Pier and Pad",0.5*di,0)&gt;0),1,0)</f>
        <v>0</v>
      </c>
      <c r="X37" s="458">
        <f t="shared" ref="X37:X68" si="26">IF(W37=0,0,ABS(N37/12-0.5*di))</f>
        <v>0</v>
      </c>
      <c r="Y37" s="458">
        <f t="shared" si="22"/>
        <v>0</v>
      </c>
      <c r="Z37" s="459"/>
      <c r="AA37" s="399"/>
      <c r="AB37" s="140"/>
      <c r="AC37" s="399"/>
      <c r="AD37" s="399"/>
      <c r="AE37" s="140"/>
      <c r="AF37" s="140"/>
      <c r="AG37" s="396">
        <f>IF(F37 = 0, 0, ((Cu + IF(REV="F", 1, 1.2)*(Wconc + Wsoil)) / N) + IF(P37 = 0, 0, ((M + (Cu * Ecc/12) + (Sc * IF(Input!$D$45="Block", T, D + E)) - (ΦMR_Pp)) / (P37/12))))</f>
        <v>0</v>
      </c>
      <c r="AH37" s="399" t="str">
        <f t="shared" ref="AH37:AH68" si="27">IF($K37&gt;TAN(RADIANS(θ))*$J37,"B",IF($K37&lt;TAN(RADIANS(θ))*$J37,"A","--"))</f>
        <v>--</v>
      </c>
      <c r="AI37" s="399">
        <f>IF(AND(OR(AH37="A",AH37="--"),$N37/12-IF(Input!$D$45="Pier and Pad",0.5*di+deff/12,0)&gt;0),1,0)</f>
        <v>0</v>
      </c>
      <c r="AJ37" s="458">
        <f t="shared" si="23"/>
        <v>0</v>
      </c>
      <c r="AK37" s="10"/>
      <c r="AL37" s="10"/>
      <c r="AM37" s="10"/>
      <c r="AO37" s="451">
        <f t="shared" si="19"/>
        <v>160</v>
      </c>
      <c r="AP37" s="452">
        <v>690.26000000000067</v>
      </c>
      <c r="AQ37" s="452">
        <v>1.0641777724759085E-4</v>
      </c>
      <c r="AR37" s="464">
        <f t="shared" si="12"/>
        <v>9.9999999999999652E-5</v>
      </c>
      <c r="AS37" s="464">
        <f t="shared" si="13"/>
        <v>3.6397023426620131E-5</v>
      </c>
      <c r="AT37" s="464" t="str">
        <f t="shared" ref="AT37:AT68" si="28" xml:space="preserve"> IFERROR(ABS(AR37/Wx*φMn_x*COS(RADIANS(AO37))) + ABS(AS37/Wy*φMn_y*SIN(RADIANS(AO37))),"")</f>
        <v/>
      </c>
      <c r="AU37" s="456" t="e">
        <f t="shared" si="14"/>
        <v>#VALUE!</v>
      </c>
      <c r="AW37" s="451">
        <f t="shared" si="20"/>
        <v>160</v>
      </c>
      <c r="AX37" s="452">
        <v>315.54742857142867</v>
      </c>
      <c r="AY37" s="452">
        <v>1.0641777724759085E-4</v>
      </c>
      <c r="AZ37" s="464">
        <f t="shared" si="15"/>
        <v>9.9999999999999652E-5</v>
      </c>
      <c r="BA37" s="464">
        <f t="shared" si="16"/>
        <v>3.6397023426620131E-5</v>
      </c>
      <c r="BB37" s="464" t="str">
        <f t="shared" ref="BB37:BB68" si="29" xml:space="preserve"> IFERROR(ɸcs * 2 * 1 * SQRT(Fc*1000)/1000 * ((ABS(AZ37*COS(RADIANS(AW37))) + ABS(BA37*SIN(RADIANS(AW37))))* 12) * deff,"")</f>
        <v/>
      </c>
      <c r="BC37" s="456" t="e">
        <f t="shared" si="17"/>
        <v>#VALUE!</v>
      </c>
      <c r="BE37" s="451">
        <f t="shared" si="21"/>
        <v>160</v>
      </c>
      <c r="BF37" s="554">
        <v>315.54742857142867</v>
      </c>
      <c r="BG37" s="554">
        <v>314.60495077535165</v>
      </c>
    </row>
    <row r="38" spans="1:59" x14ac:dyDescent="0.25">
      <c r="A38" s="10"/>
      <c r="B38" s="10"/>
      <c r="C38" s="10"/>
      <c r="D38" s="10"/>
      <c r="E38" s="10"/>
      <c r="F38" s="13">
        <f>IF(AND(IF(Input!$D$35 = "Asymmetric", $D$10, $D$22) &gt;F37,F37&gt;0),F37+1,0)</f>
        <v>0</v>
      </c>
      <c r="G38" s="13">
        <f t="shared" si="18"/>
        <v>0</v>
      </c>
      <c r="H38" s="66">
        <f>IF(F38 = 0, 0, Input!$D$37 / 2 * SIN(RADIANS('Moment of Inertia (Circle)'!G38)))</f>
        <v>0</v>
      </c>
      <c r="I38" s="66">
        <f>IF(F38 = 0, 0, Input!$D$37 / 2 * COS(RADIANS('Moment of Inertia (Circle)'!G38)))</f>
        <v>0</v>
      </c>
      <c r="J38" s="570">
        <f>IF(Input!$D$35 = "Asymmetric",'Moment of Inertia'!K38, H38)</f>
        <v>0</v>
      </c>
      <c r="K38" s="570">
        <f>IF(Input!$D$35 = "Asymmetric",'Moment of Inertia'!L38, I38)</f>
        <v>0</v>
      </c>
      <c r="L38" s="14">
        <f t="shared" si="8"/>
        <v>0</v>
      </c>
      <c r="M38" s="14">
        <f t="shared" si="24"/>
        <v>0</v>
      </c>
      <c r="N38" s="14">
        <f t="shared" si="1"/>
        <v>0</v>
      </c>
      <c r="O38" s="14">
        <f t="shared" si="9"/>
        <v>0</v>
      </c>
      <c r="P38" s="14">
        <f t="shared" si="10"/>
        <v>0</v>
      </c>
      <c r="Q38" s="66">
        <f>IF(F38 = 0, 0, ((Cu + IF(REV="F", 1, 1.2)*(Wconc + Wsoil)) / N) + IF(P38 = 0, 0, ((M + (Cu * Ecc/12) + (Sc * IF(Input!$D$45="Block", T, D + E)) - (ΦMR_Pp)) / (P38/12))))</f>
        <v>0</v>
      </c>
      <c r="R38" s="66" t="e">
        <f>IF(P38 = 0, 0, ((M + (Cu * Ecc/12) + (Sc * IF(Input!$D$45="Block", T, D + E)) - (ΦMR_Pp_up)) / (P38/12))) - ((IF(REV="F", Cu, 0.9*((Cu/1.2) + Wconc + IF(Input!$D$9 = "Self-Support", Wsoil, 0.5*Wsoil) + Wpiles))) / N) + Sw</f>
        <v>#DIV/0!</v>
      </c>
      <c r="S38" s="66" t="e">
        <f>IF(P38 = 0, 0, (((Tu * Ecc/12) + (Su * IF(Input!$D$45="Block", T, D + E)) - (ΦMR_Pp_up)) / (P38/12))) + (IF(REV="F", Tu, Tu - 0.9*(Wconc + IF(Input!$D$9 = "Self-Support", Wsoil, 0.5*Wsoil) + Wpiles)) / N) + Sw</f>
        <v>#DIV/0!</v>
      </c>
      <c r="T38" s="10"/>
      <c r="U38" s="396">
        <f>IF(F38 = 0, 0, ((Cu + IF(REV="F", 1, 1.2)*(Wconc + Wsoil)) / N) + IF(P38 = 0, 0, ((M + (Cu * Ecc/12) + (Sc * IF(Input!$D$45="Block", T, D + E)) - (ΦMR_Pp)) / (P38/12))))</f>
        <v>0</v>
      </c>
      <c r="V38" s="399" t="str">
        <f t="shared" si="25"/>
        <v>--</v>
      </c>
      <c r="W38" s="399">
        <f>IF(AND(OR(V38="A",V38="--"),$N38/12-IF(Input!$D$45="Pier and Pad",0.5*di,0)&gt;0),1,0)</f>
        <v>0</v>
      </c>
      <c r="X38" s="458">
        <f t="shared" si="26"/>
        <v>0</v>
      </c>
      <c r="Y38" s="458">
        <f t="shared" si="22"/>
        <v>0</v>
      </c>
      <c r="Z38" s="459"/>
      <c r="AA38" s="399"/>
      <c r="AB38" s="140"/>
      <c r="AC38" s="399"/>
      <c r="AD38" s="399"/>
      <c r="AE38" s="140"/>
      <c r="AF38" s="140"/>
      <c r="AG38" s="396">
        <f>IF(F38 = 0, 0, ((Cu + IF(REV="F", 1, 1.2)*(Wconc + Wsoil)) / N) + IF(P38 = 0, 0, ((M + (Cu * Ecc/12) + (Sc * IF(Input!$D$45="Block", T, D + E)) - (ΦMR_Pp)) / (P38/12))))</f>
        <v>0</v>
      </c>
      <c r="AH38" s="399" t="str">
        <f t="shared" si="27"/>
        <v>--</v>
      </c>
      <c r="AI38" s="399">
        <f>IF(AND(OR(AH38="A",AH38="--"),$N38/12-IF(Input!$D$45="Pier and Pad",0.5*di+deff/12,0)&gt;0),1,0)</f>
        <v>0</v>
      </c>
      <c r="AJ38" s="458">
        <f t="shared" si="23"/>
        <v>0</v>
      </c>
      <c r="AK38" s="10"/>
      <c r="AL38" s="10"/>
      <c r="AM38" s="10"/>
      <c r="AO38" s="451">
        <f t="shared" si="19"/>
        <v>165</v>
      </c>
      <c r="AP38" s="452">
        <v>690.26000000000067</v>
      </c>
      <c r="AQ38" s="452">
        <v>1.0352761804100851E-4</v>
      </c>
      <c r="AR38" s="464">
        <f t="shared" si="12"/>
        <v>1.0000000000000018E-4</v>
      </c>
      <c r="AS38" s="464">
        <f t="shared" si="13"/>
        <v>2.6794919243112349E-5</v>
      </c>
      <c r="AT38" s="464" t="str">
        <f t="shared" si="28"/>
        <v/>
      </c>
      <c r="AU38" s="456" t="e">
        <f t="shared" si="14"/>
        <v>#VALUE!</v>
      </c>
      <c r="AW38" s="451">
        <f t="shared" si="20"/>
        <v>165</v>
      </c>
      <c r="AX38" s="452">
        <v>315.54742857142867</v>
      </c>
      <c r="AY38" s="452">
        <v>1.0352761804100851E-4</v>
      </c>
      <c r="AZ38" s="464">
        <f t="shared" si="15"/>
        <v>1.0000000000000018E-4</v>
      </c>
      <c r="BA38" s="464">
        <f t="shared" si="16"/>
        <v>2.6794919243112349E-5</v>
      </c>
      <c r="BB38" s="464" t="str">
        <f t="shared" si="29"/>
        <v/>
      </c>
      <c r="BC38" s="456" t="e">
        <f t="shared" si="17"/>
        <v>#VALUE!</v>
      </c>
      <c r="BE38" s="451">
        <f t="shared" si="21"/>
        <v>165</v>
      </c>
      <c r="BF38" s="554">
        <v>315.54742857142867</v>
      </c>
      <c r="BG38" s="554">
        <v>314.60495077535165</v>
      </c>
    </row>
    <row r="39" spans="1:59" x14ac:dyDescent="0.25">
      <c r="A39" s="10"/>
      <c r="B39" s="10"/>
      <c r="C39" s="10"/>
      <c r="D39" s="10"/>
      <c r="E39" s="10"/>
      <c r="F39" s="13">
        <f>IF(AND(IF(Input!$D$35 = "Asymmetric", $D$10, $D$22) &gt;F38,F38&gt;0),F38+1,0)</f>
        <v>0</v>
      </c>
      <c r="G39" s="13">
        <f t="shared" si="18"/>
        <v>0</v>
      </c>
      <c r="H39" s="66">
        <f>IF(F39 = 0, 0, Input!$D$37 / 2 * SIN(RADIANS('Moment of Inertia (Circle)'!G39)))</f>
        <v>0</v>
      </c>
      <c r="I39" s="66">
        <f>IF(F39 = 0, 0, Input!$D$37 / 2 * COS(RADIANS('Moment of Inertia (Circle)'!G39)))</f>
        <v>0</v>
      </c>
      <c r="J39" s="570">
        <f>IF(Input!$D$35 = "Asymmetric",'Moment of Inertia'!K39, H39)</f>
        <v>0</v>
      </c>
      <c r="K39" s="570">
        <f>IF(Input!$D$35 = "Asymmetric",'Moment of Inertia'!L39, I39)</f>
        <v>0</v>
      </c>
      <c r="L39" s="14">
        <f t="shared" si="8"/>
        <v>0</v>
      </c>
      <c r="M39" s="14">
        <f t="shared" si="24"/>
        <v>0</v>
      </c>
      <c r="N39" s="14">
        <f t="shared" si="1"/>
        <v>0</v>
      </c>
      <c r="O39" s="14">
        <f t="shared" si="9"/>
        <v>0</v>
      </c>
      <c r="P39" s="14">
        <f t="shared" si="10"/>
        <v>0</v>
      </c>
      <c r="Q39" s="66">
        <f>IF(F39 = 0, 0, ((Cu + IF(REV="F", 1, 1.2)*(Wconc + Wsoil)) / N) + IF(P39 = 0, 0, ((M + (Cu * Ecc/12) + (Sc * IF(Input!$D$45="Block", T, D + E)) - (ΦMR_Pp)) / (P39/12))))</f>
        <v>0</v>
      </c>
      <c r="R39" s="66" t="e">
        <f>IF(P39 = 0, 0, ((M + (Cu * Ecc/12) + (Sc * IF(Input!$D$45="Block", T, D + E)) - (ΦMR_Pp_up)) / (P39/12))) - ((IF(REV="F", Cu, 0.9*((Cu/1.2) + Wconc + IF(Input!$D$9 = "Self-Support", Wsoil, 0.5*Wsoil) + Wpiles))) / N) + Sw</f>
        <v>#DIV/0!</v>
      </c>
      <c r="S39" s="66" t="e">
        <f>IF(P39 = 0, 0, (((Tu * Ecc/12) + (Su * IF(Input!$D$45="Block", T, D + E)) - (ΦMR_Pp_up)) / (P39/12))) + (IF(REV="F", Tu, Tu - 0.9*(Wconc + IF(Input!$D$9 = "Self-Support", Wsoil, 0.5*Wsoil) + Wpiles)) / N) + Sw</f>
        <v>#DIV/0!</v>
      </c>
      <c r="T39" s="10"/>
      <c r="U39" s="396">
        <f>IF(F39 = 0, 0, ((Cu + IF(REV="F", 1, 1.2)*(Wconc + Wsoil)) / N) + IF(P39 = 0, 0, ((M + (Cu * Ecc/12) + (Sc * IF(Input!$D$45="Block", T, D + E)) - (ΦMR_Pp)) / (P39/12))))</f>
        <v>0</v>
      </c>
      <c r="V39" s="399" t="str">
        <f t="shared" si="25"/>
        <v>--</v>
      </c>
      <c r="W39" s="399">
        <f>IF(AND(OR(V39="A",V39="--"),$N39/12-IF(Input!$D$45="Pier and Pad",0.5*di,0)&gt;0),1,0)</f>
        <v>0</v>
      </c>
      <c r="X39" s="458">
        <f t="shared" si="26"/>
        <v>0</v>
      </c>
      <c r="Y39" s="458">
        <f t="shared" si="22"/>
        <v>0</v>
      </c>
      <c r="Z39" s="459"/>
      <c r="AA39" s="399"/>
      <c r="AB39" s="140"/>
      <c r="AC39" s="399"/>
      <c r="AD39" s="399"/>
      <c r="AE39" s="140"/>
      <c r="AF39" s="140"/>
      <c r="AG39" s="396">
        <f>IF(F39 = 0, 0, ((Cu + IF(REV="F", 1, 1.2)*(Wconc + Wsoil)) / N) + IF(P39 = 0, 0, ((M + (Cu * Ecc/12) + (Sc * IF(Input!$D$45="Block", T, D + E)) - (ΦMR_Pp)) / (P39/12))))</f>
        <v>0</v>
      </c>
      <c r="AH39" s="399" t="str">
        <f t="shared" si="27"/>
        <v>--</v>
      </c>
      <c r="AI39" s="399">
        <f>IF(AND(OR(AH39="A",AH39="--"),$N39/12-IF(Input!$D$45="Pier and Pad",0.5*di+deff/12,0)&gt;0),1,0)</f>
        <v>0</v>
      </c>
      <c r="AJ39" s="458">
        <f t="shared" si="23"/>
        <v>0</v>
      </c>
      <c r="AK39" s="10"/>
      <c r="AL39" s="10"/>
      <c r="AM39" s="10"/>
      <c r="AO39" s="451">
        <f t="shared" si="19"/>
        <v>170</v>
      </c>
      <c r="AP39" s="452">
        <v>690.26000000000067</v>
      </c>
      <c r="AQ39" s="452">
        <v>1.0154266118857484E-4</v>
      </c>
      <c r="AR39" s="464">
        <f t="shared" si="12"/>
        <v>1.0000000000000033E-4</v>
      </c>
      <c r="AS39" s="464">
        <f t="shared" si="13"/>
        <v>1.763269807084655E-5</v>
      </c>
      <c r="AT39" s="464" t="str">
        <f t="shared" si="28"/>
        <v/>
      </c>
      <c r="AU39" s="456" t="e">
        <f t="shared" si="14"/>
        <v>#VALUE!</v>
      </c>
      <c r="AW39" s="451">
        <f t="shared" si="20"/>
        <v>170</v>
      </c>
      <c r="AX39" s="452">
        <v>315.54742857142867</v>
      </c>
      <c r="AY39" s="452">
        <v>1.0154266118857484E-4</v>
      </c>
      <c r="AZ39" s="464">
        <f t="shared" si="15"/>
        <v>1.0000000000000033E-4</v>
      </c>
      <c r="BA39" s="464">
        <f t="shared" si="16"/>
        <v>1.763269807084655E-5</v>
      </c>
      <c r="BB39" s="464" t="str">
        <f t="shared" si="29"/>
        <v/>
      </c>
      <c r="BC39" s="456" t="e">
        <f t="shared" si="17"/>
        <v>#VALUE!</v>
      </c>
      <c r="BE39" s="451">
        <f t="shared" si="21"/>
        <v>170</v>
      </c>
      <c r="BF39" s="554">
        <v>315.54742857142867</v>
      </c>
      <c r="BG39" s="554">
        <v>314.60495077535165</v>
      </c>
    </row>
    <row r="40" spans="1:59" x14ac:dyDescent="0.25">
      <c r="A40" s="10"/>
      <c r="B40" s="10"/>
      <c r="C40" s="10"/>
      <c r="D40" s="10"/>
      <c r="E40" s="10"/>
      <c r="F40" s="13">
        <f>IF(AND(IF(Input!$D$35 = "Asymmetric", $D$10, $D$22) &gt;F39,F39&gt;0),F39+1,0)</f>
        <v>0</v>
      </c>
      <c r="G40" s="13">
        <f t="shared" si="18"/>
        <v>0</v>
      </c>
      <c r="H40" s="66">
        <f>IF(F40 = 0, 0, Input!$D$37 / 2 * SIN(RADIANS('Moment of Inertia (Circle)'!G40)))</f>
        <v>0</v>
      </c>
      <c r="I40" s="66">
        <f>IF(F40 = 0, 0, Input!$D$37 / 2 * COS(RADIANS('Moment of Inertia (Circle)'!G40)))</f>
        <v>0</v>
      </c>
      <c r="J40" s="570">
        <f>IF(Input!$D$35 = "Asymmetric",'Moment of Inertia'!K40, H40)</f>
        <v>0</v>
      </c>
      <c r="K40" s="570">
        <f>IF(Input!$D$35 = "Asymmetric",'Moment of Inertia'!L40, I40)</f>
        <v>0</v>
      </c>
      <c r="L40" s="14">
        <f t="shared" si="8"/>
        <v>0</v>
      </c>
      <c r="M40" s="14">
        <f t="shared" si="24"/>
        <v>0</v>
      </c>
      <c r="N40" s="14">
        <f t="shared" si="1"/>
        <v>0</v>
      </c>
      <c r="O40" s="14">
        <f t="shared" si="9"/>
        <v>0</v>
      </c>
      <c r="P40" s="14">
        <f t="shared" si="10"/>
        <v>0</v>
      </c>
      <c r="Q40" s="66">
        <f>IF(F40 = 0, 0, ((Cu + IF(REV="F", 1, 1.2)*(Wconc + Wsoil)) / N) + IF(P40 = 0, 0, ((M + (Cu * Ecc/12) + (Sc * IF(Input!$D$45="Block", T, D + E)) - (ΦMR_Pp)) / (P40/12))))</f>
        <v>0</v>
      </c>
      <c r="R40" s="66" t="e">
        <f>IF(P40 = 0, 0, ((M + (Cu * Ecc/12) + (Sc * IF(Input!$D$45="Block", T, D + E)) - (ΦMR_Pp_up)) / (P40/12))) - ((IF(REV="F", Cu, 0.9*((Cu/1.2) + Wconc + IF(Input!$D$9 = "Self-Support", Wsoil, 0.5*Wsoil) + Wpiles))) / N) + Sw</f>
        <v>#DIV/0!</v>
      </c>
      <c r="S40" s="66" t="e">
        <f>IF(P40 = 0, 0, (((Tu * Ecc/12) + (Su * IF(Input!$D$45="Block", T, D + E)) - (ΦMR_Pp_up)) / (P40/12))) + (IF(REV="F", Tu, Tu - 0.9*(Wconc + IF(Input!$D$9 = "Self-Support", Wsoil, 0.5*Wsoil) + Wpiles)) / N) + Sw</f>
        <v>#DIV/0!</v>
      </c>
      <c r="T40" s="10"/>
      <c r="U40" s="396">
        <f>IF(F40 = 0, 0, ((Cu + IF(REV="F", 1, 1.2)*(Wconc + Wsoil)) / N) + IF(P40 = 0, 0, ((M + (Cu * Ecc/12) + (Sc * IF(Input!$D$45="Block", T, D + E)) - (ΦMR_Pp)) / (P40/12))))</f>
        <v>0</v>
      </c>
      <c r="V40" s="399" t="str">
        <f t="shared" si="25"/>
        <v>--</v>
      </c>
      <c r="W40" s="399">
        <f>IF(AND(OR(V40="A",V40="--"),$N40/12-IF(Input!$D$45="Pier and Pad",0.5*di,0)&gt;0),1,0)</f>
        <v>0</v>
      </c>
      <c r="X40" s="458">
        <f t="shared" si="26"/>
        <v>0</v>
      </c>
      <c r="Y40" s="458">
        <f t="shared" si="22"/>
        <v>0</v>
      </c>
      <c r="Z40" s="459"/>
      <c r="AA40" s="399"/>
      <c r="AB40" s="140"/>
      <c r="AC40" s="399"/>
      <c r="AD40" s="399"/>
      <c r="AE40" s="140"/>
      <c r="AF40" s="140"/>
      <c r="AG40" s="396">
        <f>IF(F40 = 0, 0, ((Cu + IF(REV="F", 1, 1.2)*(Wconc + Wsoil)) / N) + IF(P40 = 0, 0, ((M + (Cu * Ecc/12) + (Sc * IF(Input!$D$45="Block", T, D + E)) - (ΦMR_Pp)) / (P40/12))))</f>
        <v>0</v>
      </c>
      <c r="AH40" s="399" t="str">
        <f t="shared" si="27"/>
        <v>--</v>
      </c>
      <c r="AI40" s="399">
        <f>IF(AND(OR(AH40="A",AH40="--"),$N40/12-IF(Input!$D$45="Pier and Pad",0.5*di+deff/12,0)&gt;0),1,0)</f>
        <v>0</v>
      </c>
      <c r="AJ40" s="458">
        <f t="shared" si="23"/>
        <v>0</v>
      </c>
      <c r="AK40" s="10"/>
      <c r="AL40" s="10"/>
      <c r="AM40" s="10"/>
      <c r="AO40" s="451">
        <f t="shared" si="19"/>
        <v>175</v>
      </c>
      <c r="AP40" s="452">
        <v>690.26000000000067</v>
      </c>
      <c r="AQ40" s="452">
        <v>1.0038198375433507E-4</v>
      </c>
      <c r="AR40" s="464">
        <f t="shared" si="12"/>
        <v>1.0000000000000033E-4</v>
      </c>
      <c r="AS40" s="464">
        <f t="shared" si="13"/>
        <v>8.7488663525924319E-6</v>
      </c>
      <c r="AT40" s="464" t="str">
        <f t="shared" si="28"/>
        <v/>
      </c>
      <c r="AU40" s="456" t="e">
        <f t="shared" si="14"/>
        <v>#VALUE!</v>
      </c>
      <c r="AW40" s="451">
        <f t="shared" si="20"/>
        <v>175</v>
      </c>
      <c r="AX40" s="452">
        <v>315.54742857142867</v>
      </c>
      <c r="AY40" s="452">
        <v>1.0038198375433507E-4</v>
      </c>
      <c r="AZ40" s="464">
        <f t="shared" si="15"/>
        <v>1.0000000000000033E-4</v>
      </c>
      <c r="BA40" s="464">
        <f t="shared" si="16"/>
        <v>8.7488663525924319E-6</v>
      </c>
      <c r="BB40" s="464" t="str">
        <f t="shared" si="29"/>
        <v/>
      </c>
      <c r="BC40" s="456" t="e">
        <f t="shared" si="17"/>
        <v>#VALUE!</v>
      </c>
      <c r="BE40" s="451">
        <f t="shared" si="21"/>
        <v>175</v>
      </c>
      <c r="BF40" s="554">
        <v>315.54742857142867</v>
      </c>
      <c r="BG40" s="554">
        <v>314.60495077535165</v>
      </c>
    </row>
    <row r="41" spans="1:59" x14ac:dyDescent="0.25">
      <c r="A41" s="10"/>
      <c r="B41" s="10"/>
      <c r="C41" s="10"/>
      <c r="D41" s="10"/>
      <c r="E41" s="10"/>
      <c r="F41" s="13">
        <f>IF(AND(IF(Input!$D$35 = "Asymmetric", $D$10, $D$22) &gt;F40,F40&gt;0),F40+1,0)</f>
        <v>0</v>
      </c>
      <c r="G41" s="13">
        <f t="shared" si="18"/>
        <v>0</v>
      </c>
      <c r="H41" s="66">
        <f>IF(F41 = 0, 0, Input!$D$37 / 2 * SIN(RADIANS('Moment of Inertia (Circle)'!G41)))</f>
        <v>0</v>
      </c>
      <c r="I41" s="66">
        <f>IF(F41 = 0, 0, Input!$D$37 / 2 * COS(RADIANS('Moment of Inertia (Circle)'!G41)))</f>
        <v>0</v>
      </c>
      <c r="J41" s="570">
        <f>IF(Input!$D$35 = "Asymmetric",'Moment of Inertia'!K41, H41)</f>
        <v>0</v>
      </c>
      <c r="K41" s="570">
        <f>IF(Input!$D$35 = "Asymmetric",'Moment of Inertia'!L41, I41)</f>
        <v>0</v>
      </c>
      <c r="L41" s="14">
        <f t="shared" si="8"/>
        <v>0</v>
      </c>
      <c r="M41" s="14">
        <f t="shared" si="24"/>
        <v>0</v>
      </c>
      <c r="N41" s="14">
        <f t="shared" si="1"/>
        <v>0</v>
      </c>
      <c r="O41" s="14">
        <f t="shared" si="9"/>
        <v>0</v>
      </c>
      <c r="P41" s="14">
        <f t="shared" si="10"/>
        <v>0</v>
      </c>
      <c r="Q41" s="66">
        <f>IF(F41 = 0, 0, ((Cu + IF(REV="F", 1, 1.2)*(Wconc + Wsoil)) / N) + IF(P41 = 0, 0, ((M + (Cu * Ecc/12) + (Sc * IF(Input!$D$45="Block", T, D + E)) - (ΦMR_Pp)) / (P41/12))))</f>
        <v>0</v>
      </c>
      <c r="R41" s="66" t="e">
        <f>IF(P41 = 0, 0, ((M + (Cu * Ecc/12) + (Sc * IF(Input!$D$45="Block", T, D + E)) - (ΦMR_Pp_up)) / (P41/12))) - ((IF(REV="F", Cu, 0.9*((Cu/1.2) + Wconc + IF(Input!$D$9 = "Self-Support", Wsoil, 0.5*Wsoil) + Wpiles))) / N) + Sw</f>
        <v>#DIV/0!</v>
      </c>
      <c r="S41" s="66" t="e">
        <f>IF(P41 = 0, 0, (((Tu * Ecc/12) + (Su * IF(Input!$D$45="Block", T, D + E)) - (ΦMR_Pp_up)) / (P41/12))) + (IF(REV="F", Tu, Tu - 0.9*(Wconc + IF(Input!$D$9 = "Self-Support", Wsoil, 0.5*Wsoil) + Wpiles)) / N) + Sw</f>
        <v>#DIV/0!</v>
      </c>
      <c r="T41" s="10"/>
      <c r="U41" s="396">
        <f>IF(F41 = 0, 0, ((Cu + IF(REV="F", 1, 1.2)*(Wconc + Wsoil)) / N) + IF(P41 = 0, 0, ((M + (Cu * Ecc/12) + (Sc * IF(Input!$D$45="Block", T, D + E)) - (ΦMR_Pp)) / (P41/12))))</f>
        <v>0</v>
      </c>
      <c r="V41" s="399" t="str">
        <f t="shared" si="25"/>
        <v>--</v>
      </c>
      <c r="W41" s="399">
        <f>IF(AND(OR(V41="A",V41="--"),$N41/12-IF(Input!$D$45="Pier and Pad",0.5*di,0)&gt;0),1,0)</f>
        <v>0</v>
      </c>
      <c r="X41" s="458">
        <f t="shared" si="26"/>
        <v>0</v>
      </c>
      <c r="Y41" s="458">
        <f t="shared" si="22"/>
        <v>0</v>
      </c>
      <c r="Z41" s="459"/>
      <c r="AA41" s="399"/>
      <c r="AB41" s="140"/>
      <c r="AC41" s="399"/>
      <c r="AD41" s="399"/>
      <c r="AE41" s="140"/>
      <c r="AF41" s="140"/>
      <c r="AG41" s="396">
        <f>IF(F41 = 0, 0, ((Cu + IF(REV="F", 1, 1.2)*(Wconc + Wsoil)) / N) + IF(P41 = 0, 0, ((M + (Cu * Ecc/12) + (Sc * IF(Input!$D$45="Block", T, D + E)) - (ΦMR_Pp)) / (P41/12))))</f>
        <v>0</v>
      </c>
      <c r="AH41" s="399" t="str">
        <f t="shared" si="27"/>
        <v>--</v>
      </c>
      <c r="AI41" s="399">
        <f>IF(AND(OR(AH41="A",AH41="--"),$N41/12-IF(Input!$D$45="Pier and Pad",0.5*di+deff/12,0)&gt;0),1,0)</f>
        <v>0</v>
      </c>
      <c r="AJ41" s="458">
        <f t="shared" si="23"/>
        <v>0</v>
      </c>
      <c r="AK41" s="10"/>
      <c r="AL41" s="10"/>
      <c r="AM41" s="10"/>
      <c r="AO41" s="451">
        <f t="shared" si="19"/>
        <v>180</v>
      </c>
      <c r="AP41" s="452">
        <v>690.26000000000067</v>
      </c>
      <c r="AQ41" s="452">
        <v>1E-4</v>
      </c>
      <c r="AR41" s="464">
        <f t="shared" si="12"/>
        <v>1E-4</v>
      </c>
      <c r="AS41" s="464">
        <f t="shared" si="13"/>
        <v>1.22514845490862E-20</v>
      </c>
      <c r="AT41" s="464" t="str">
        <f t="shared" si="28"/>
        <v/>
      </c>
      <c r="AU41" s="456" t="e">
        <f t="shared" si="14"/>
        <v>#VALUE!</v>
      </c>
      <c r="AW41" s="451">
        <f t="shared" si="20"/>
        <v>180</v>
      </c>
      <c r="AX41" s="452">
        <v>315.54742857142867</v>
      </c>
      <c r="AY41" s="452">
        <v>1E-4</v>
      </c>
      <c r="AZ41" s="464">
        <f t="shared" si="15"/>
        <v>1E-4</v>
      </c>
      <c r="BA41" s="464">
        <f t="shared" si="16"/>
        <v>1.22514845490862E-20</v>
      </c>
      <c r="BB41" s="464" t="str">
        <f t="shared" si="29"/>
        <v/>
      </c>
      <c r="BC41" s="456" t="e">
        <f t="shared" si="17"/>
        <v>#VALUE!</v>
      </c>
      <c r="BE41" s="451">
        <f t="shared" si="21"/>
        <v>180</v>
      </c>
      <c r="BF41" s="554">
        <v>315.54742857142867</v>
      </c>
      <c r="BG41" s="554">
        <v>314.60495077535165</v>
      </c>
    </row>
    <row r="42" spans="1:59" x14ac:dyDescent="0.25">
      <c r="A42" s="10"/>
      <c r="B42" s="10"/>
      <c r="C42" s="10"/>
      <c r="D42" s="10"/>
      <c r="E42" s="10"/>
      <c r="F42" s="13">
        <f>IF(AND(IF(Input!$D$35 = "Asymmetric", $D$10, $D$22) &gt;F41,F41&gt;0),F41+1,0)</f>
        <v>0</v>
      </c>
      <c r="G42" s="13">
        <f t="shared" si="18"/>
        <v>0</v>
      </c>
      <c r="H42" s="66">
        <f>IF(F42 = 0, 0, Input!$D$37 / 2 * SIN(RADIANS('Moment of Inertia (Circle)'!G42)))</f>
        <v>0</v>
      </c>
      <c r="I42" s="66">
        <f>IF(F42 = 0, 0, Input!$D$37 / 2 * COS(RADIANS('Moment of Inertia (Circle)'!G42)))</f>
        <v>0</v>
      </c>
      <c r="J42" s="570">
        <f>IF(Input!$D$35 = "Asymmetric",'Moment of Inertia'!K42, H42)</f>
        <v>0</v>
      </c>
      <c r="K42" s="570">
        <f>IF(Input!$D$35 = "Asymmetric",'Moment of Inertia'!L42, I42)</f>
        <v>0</v>
      </c>
      <c r="L42" s="14">
        <f t="shared" si="8"/>
        <v>0</v>
      </c>
      <c r="M42" s="14">
        <f t="shared" si="24"/>
        <v>0</v>
      </c>
      <c r="N42" s="14">
        <f t="shared" si="1"/>
        <v>0</v>
      </c>
      <c r="O42" s="14">
        <f t="shared" si="9"/>
        <v>0</v>
      </c>
      <c r="P42" s="14">
        <f t="shared" si="10"/>
        <v>0</v>
      </c>
      <c r="Q42" s="66">
        <f>IF(F42 = 0, 0, ((Cu + IF(REV="F", 1, 1.2)*(Wconc + Wsoil)) / N) + IF(P42 = 0, 0, ((M + (Cu * Ecc/12) + (Sc * IF(Input!$D$45="Block", T, D + E)) - (ΦMR_Pp)) / (P42/12))))</f>
        <v>0</v>
      </c>
      <c r="R42" s="66" t="e">
        <f>IF(P42 = 0, 0, ((M + (Cu * Ecc/12) + (Sc * IF(Input!$D$45="Block", T, D + E)) - (ΦMR_Pp_up)) / (P42/12))) - ((IF(REV="F", Cu, 0.9*((Cu/1.2) + Wconc + IF(Input!$D$9 = "Self-Support", Wsoil, 0.5*Wsoil) + Wpiles))) / N) + Sw</f>
        <v>#DIV/0!</v>
      </c>
      <c r="S42" s="66" t="e">
        <f>IF(P42 = 0, 0, (((Tu * Ecc/12) + (Su * IF(Input!$D$45="Block", T, D + E)) - (ΦMR_Pp_up)) / (P42/12))) + (IF(REV="F", Tu, Tu - 0.9*(Wconc + IF(Input!$D$9 = "Self-Support", Wsoil, 0.5*Wsoil) + Wpiles)) / N) + Sw</f>
        <v>#DIV/0!</v>
      </c>
      <c r="T42" s="10"/>
      <c r="U42" s="396">
        <f>IF(F42 = 0, 0, ((Cu + IF(REV="F", 1, 1.2)*(Wconc + Wsoil)) / N) + IF(P42 = 0, 0, ((M + (Cu * Ecc/12) + (Sc * IF(Input!$D$45="Block", T, D + E)) - (ΦMR_Pp)) / (P42/12))))</f>
        <v>0</v>
      </c>
      <c r="V42" s="399" t="str">
        <f t="shared" si="25"/>
        <v>--</v>
      </c>
      <c r="W42" s="399">
        <f>IF(AND(OR(V42="A",V42="--"),$N42/12-IF(Input!$D$45="Pier and Pad",0.5*di,0)&gt;0),1,0)</f>
        <v>0</v>
      </c>
      <c r="X42" s="458">
        <f t="shared" si="26"/>
        <v>0</v>
      </c>
      <c r="Y42" s="458">
        <f t="shared" si="22"/>
        <v>0</v>
      </c>
      <c r="Z42" s="459"/>
      <c r="AA42" s="399"/>
      <c r="AB42" s="140"/>
      <c r="AC42" s="399"/>
      <c r="AD42" s="399"/>
      <c r="AE42" s="140"/>
      <c r="AF42" s="140"/>
      <c r="AG42" s="396">
        <f>IF(F42 = 0, 0, ((Cu + IF(REV="F", 1, 1.2)*(Wconc + Wsoil)) / N) + IF(P42 = 0, 0, ((M + (Cu * Ecc/12) + (Sc * IF(Input!$D$45="Block", T, D + E)) - (ΦMR_Pp)) / (P42/12))))</f>
        <v>0</v>
      </c>
      <c r="AH42" s="399" t="str">
        <f t="shared" si="27"/>
        <v>--</v>
      </c>
      <c r="AI42" s="399">
        <f>IF(AND(OR(AH42="A",AH42="--"),$N42/12-IF(Input!$D$45="Pier and Pad",0.5*di+deff/12,0)&gt;0),1,0)</f>
        <v>0</v>
      </c>
      <c r="AJ42" s="458">
        <f t="shared" si="23"/>
        <v>0</v>
      </c>
      <c r="AK42" s="10"/>
      <c r="AL42" s="10"/>
      <c r="AM42" s="10"/>
      <c r="AO42" s="451">
        <f t="shared" si="19"/>
        <v>185</v>
      </c>
      <c r="AP42" s="452">
        <v>690.26000000000067</v>
      </c>
      <c r="AQ42" s="452">
        <v>1.0038198375433507E-4</v>
      </c>
      <c r="AR42" s="464">
        <f t="shared" si="12"/>
        <v>1.0000000000000033E-4</v>
      </c>
      <c r="AS42" s="464">
        <f t="shared" si="13"/>
        <v>8.7488663525924065E-6</v>
      </c>
      <c r="AT42" s="464" t="str">
        <f t="shared" si="28"/>
        <v/>
      </c>
      <c r="AU42" s="456" t="e">
        <f t="shared" si="14"/>
        <v>#VALUE!</v>
      </c>
      <c r="AW42" s="451">
        <f t="shared" si="20"/>
        <v>185</v>
      </c>
      <c r="AX42" s="452">
        <v>315.54742857142867</v>
      </c>
      <c r="AY42" s="452">
        <v>1.0038198375433507E-4</v>
      </c>
      <c r="AZ42" s="464">
        <f t="shared" si="15"/>
        <v>1.0000000000000033E-4</v>
      </c>
      <c r="BA42" s="464">
        <f t="shared" si="16"/>
        <v>8.7488663525924065E-6</v>
      </c>
      <c r="BB42" s="464" t="str">
        <f t="shared" si="29"/>
        <v/>
      </c>
      <c r="BC42" s="456" t="e">
        <f t="shared" si="17"/>
        <v>#VALUE!</v>
      </c>
      <c r="BE42" s="451">
        <f t="shared" si="21"/>
        <v>185</v>
      </c>
      <c r="BF42" s="554">
        <v>315.54742857142867</v>
      </c>
      <c r="BG42" s="554">
        <v>314.60495077535165</v>
      </c>
    </row>
    <row r="43" spans="1:59" x14ac:dyDescent="0.25">
      <c r="A43" s="10"/>
      <c r="B43" s="10"/>
      <c r="C43" s="10"/>
      <c r="D43" s="10"/>
      <c r="E43" s="10"/>
      <c r="F43" s="13">
        <f>IF(AND(IF(Input!$D$35 = "Asymmetric", $D$10, $D$22) &gt;F42,F42&gt;0),F42+1,0)</f>
        <v>0</v>
      </c>
      <c r="G43" s="13">
        <f t="shared" si="18"/>
        <v>0</v>
      </c>
      <c r="H43" s="66">
        <f>IF(F43 = 0, 0, Input!$D$37 / 2 * SIN(RADIANS('Moment of Inertia (Circle)'!G43)))</f>
        <v>0</v>
      </c>
      <c r="I43" s="66">
        <f>IF(F43 = 0, 0, Input!$D$37 / 2 * COS(RADIANS('Moment of Inertia (Circle)'!G43)))</f>
        <v>0</v>
      </c>
      <c r="J43" s="570">
        <f>IF(Input!$D$35 = "Asymmetric",'Moment of Inertia'!K43, H43)</f>
        <v>0</v>
      </c>
      <c r="K43" s="570">
        <f>IF(Input!$D$35 = "Asymmetric",'Moment of Inertia'!L43, I43)</f>
        <v>0</v>
      </c>
      <c r="L43" s="14">
        <f t="shared" si="8"/>
        <v>0</v>
      </c>
      <c r="M43" s="14">
        <f t="shared" si="24"/>
        <v>0</v>
      </c>
      <c r="N43" s="14">
        <f t="shared" si="1"/>
        <v>0</v>
      </c>
      <c r="O43" s="14">
        <f t="shared" si="9"/>
        <v>0</v>
      </c>
      <c r="P43" s="14">
        <f t="shared" si="10"/>
        <v>0</v>
      </c>
      <c r="Q43" s="66">
        <f>IF(F43 = 0, 0, ((Cu + IF(REV="F", 1, 1.2)*(Wconc + Wsoil)) / N) + IF(P43 = 0, 0, ((M + (Cu * Ecc/12) + (Sc * IF(Input!$D$45="Block", T, D + E)) - (ΦMR_Pp)) / (P43/12))))</f>
        <v>0</v>
      </c>
      <c r="R43" s="66" t="e">
        <f>IF(P43 = 0, 0, ((M + (Cu * Ecc/12) + (Sc * IF(Input!$D$45="Block", T, D + E)) - (ΦMR_Pp_up)) / (P43/12))) - ((IF(REV="F", Cu, 0.9*((Cu/1.2) + Wconc + IF(Input!$D$9 = "Self-Support", Wsoil, 0.5*Wsoil) + Wpiles))) / N) + Sw</f>
        <v>#DIV/0!</v>
      </c>
      <c r="S43" s="66" t="e">
        <f>IF(P43 = 0, 0, (((Tu * Ecc/12) + (Su * IF(Input!$D$45="Block", T, D + E)) - (ΦMR_Pp_up)) / (P43/12))) + (IF(REV="F", Tu, Tu - 0.9*(Wconc + IF(Input!$D$9 = "Self-Support", Wsoil, 0.5*Wsoil) + Wpiles)) / N) + Sw</f>
        <v>#DIV/0!</v>
      </c>
      <c r="T43" s="10"/>
      <c r="U43" s="396">
        <f>IF(F43 = 0, 0, ((Cu + IF(REV="F", 1, 1.2)*(Wconc + Wsoil)) / N) + IF(P43 = 0, 0, ((M + (Cu * Ecc/12) + (Sc * IF(Input!$D$45="Block", T, D + E)) - (ΦMR_Pp)) / (P43/12))))</f>
        <v>0</v>
      </c>
      <c r="V43" s="399" t="str">
        <f t="shared" si="25"/>
        <v>--</v>
      </c>
      <c r="W43" s="399">
        <f>IF(AND(OR(V43="A",V43="--"),$N43/12-IF(Input!$D$45="Pier and Pad",0.5*di,0)&gt;0),1,0)</f>
        <v>0</v>
      </c>
      <c r="X43" s="458">
        <f t="shared" si="26"/>
        <v>0</v>
      </c>
      <c r="Y43" s="458">
        <f t="shared" si="22"/>
        <v>0</v>
      </c>
      <c r="Z43" s="459"/>
      <c r="AA43" s="399"/>
      <c r="AB43" s="140"/>
      <c r="AC43" s="399"/>
      <c r="AD43" s="399"/>
      <c r="AE43" s="140"/>
      <c r="AF43" s="140"/>
      <c r="AG43" s="396">
        <f>IF(F43 = 0, 0, ((Cu + IF(REV="F", 1, 1.2)*(Wconc + Wsoil)) / N) + IF(P43 = 0, 0, ((M + (Cu * Ecc/12) + (Sc * IF(Input!$D$45="Block", T, D + E)) - (ΦMR_Pp)) / (P43/12))))</f>
        <v>0</v>
      </c>
      <c r="AH43" s="399" t="str">
        <f t="shared" si="27"/>
        <v>--</v>
      </c>
      <c r="AI43" s="399">
        <f>IF(AND(OR(AH43="A",AH43="--"),$N43/12-IF(Input!$D$45="Pier and Pad",0.5*di+deff/12,0)&gt;0),1,0)</f>
        <v>0</v>
      </c>
      <c r="AJ43" s="458">
        <f t="shared" si="23"/>
        <v>0</v>
      </c>
      <c r="AK43" s="10"/>
      <c r="AL43" s="10"/>
      <c r="AM43" s="10"/>
      <c r="AO43" s="451">
        <f t="shared" si="19"/>
        <v>190</v>
      </c>
      <c r="AP43" s="452">
        <v>690.26000000000067</v>
      </c>
      <c r="AQ43" s="452">
        <v>1.0154266118857484E-4</v>
      </c>
      <c r="AR43" s="464">
        <f t="shared" si="12"/>
        <v>1.0000000000000033E-4</v>
      </c>
      <c r="AS43" s="464">
        <f t="shared" si="13"/>
        <v>1.7632698070846567E-5</v>
      </c>
      <c r="AT43" s="464" t="str">
        <f t="shared" si="28"/>
        <v/>
      </c>
      <c r="AU43" s="456" t="e">
        <f t="shared" si="14"/>
        <v>#VALUE!</v>
      </c>
      <c r="AW43" s="451">
        <f t="shared" si="20"/>
        <v>190</v>
      </c>
      <c r="AX43" s="452">
        <v>315.54742857142867</v>
      </c>
      <c r="AY43" s="452">
        <v>1.0154266118857484E-4</v>
      </c>
      <c r="AZ43" s="464">
        <f t="shared" si="15"/>
        <v>1.0000000000000033E-4</v>
      </c>
      <c r="BA43" s="464">
        <f t="shared" si="16"/>
        <v>1.7632698070846567E-5</v>
      </c>
      <c r="BB43" s="464" t="str">
        <f t="shared" si="29"/>
        <v/>
      </c>
      <c r="BC43" s="456" t="e">
        <f t="shared" si="17"/>
        <v>#VALUE!</v>
      </c>
      <c r="BE43" s="451">
        <f t="shared" si="21"/>
        <v>190</v>
      </c>
      <c r="BF43" s="554">
        <v>315.54742857142867</v>
      </c>
      <c r="BG43" s="554">
        <v>314.60495077535165</v>
      </c>
    </row>
    <row r="44" spans="1:59" x14ac:dyDescent="0.25">
      <c r="A44" s="10"/>
      <c r="B44" s="10"/>
      <c r="C44" s="10"/>
      <c r="D44" s="10"/>
      <c r="E44" s="10"/>
      <c r="F44" s="13">
        <f>IF(AND(IF(Input!$D$35 = "Asymmetric", $D$10, $D$22) &gt;F43,F43&gt;0),F43+1,0)</f>
        <v>0</v>
      </c>
      <c r="G44" s="13">
        <f t="shared" si="18"/>
        <v>0</v>
      </c>
      <c r="H44" s="66">
        <f>IF(F44 = 0, 0, Input!$D$37 / 2 * SIN(RADIANS('Moment of Inertia (Circle)'!G44)))</f>
        <v>0</v>
      </c>
      <c r="I44" s="66">
        <f>IF(F44 = 0, 0, Input!$D$37 / 2 * COS(RADIANS('Moment of Inertia (Circle)'!G44)))</f>
        <v>0</v>
      </c>
      <c r="J44" s="570">
        <f>IF(Input!$D$35 = "Asymmetric",'Moment of Inertia'!K44, H44)</f>
        <v>0</v>
      </c>
      <c r="K44" s="570">
        <f>IF(Input!$D$35 = "Asymmetric",'Moment of Inertia'!L44, I44)</f>
        <v>0</v>
      </c>
      <c r="L44" s="14">
        <f t="shared" si="8"/>
        <v>0</v>
      </c>
      <c r="M44" s="14">
        <f t="shared" si="24"/>
        <v>0</v>
      </c>
      <c r="N44" s="14">
        <f t="shared" si="1"/>
        <v>0</v>
      </c>
      <c r="O44" s="14">
        <f t="shared" si="9"/>
        <v>0</v>
      </c>
      <c r="P44" s="14">
        <f t="shared" si="10"/>
        <v>0</v>
      </c>
      <c r="Q44" s="66">
        <f>IF(F44 = 0, 0, ((Cu + IF(REV="F", 1, 1.2)*(Wconc + Wsoil)) / N) + IF(P44 = 0, 0, ((M + (Cu * Ecc/12) + (Sc * IF(Input!$D$45="Block", T, D + E)) - (ΦMR_Pp)) / (P44/12))))</f>
        <v>0</v>
      </c>
      <c r="R44" s="66" t="e">
        <f>IF(P44 = 0, 0, ((M + (Cu * Ecc/12) + (Sc * IF(Input!$D$45="Block", T, D + E)) - (ΦMR_Pp_up)) / (P44/12))) - ((IF(REV="F", Cu, 0.9*((Cu/1.2) + Wconc + IF(Input!$D$9 = "Self-Support", Wsoil, 0.5*Wsoil) + Wpiles))) / N) + Sw</f>
        <v>#DIV/0!</v>
      </c>
      <c r="S44" s="66" t="e">
        <f>IF(P44 = 0, 0, (((Tu * Ecc/12) + (Su * IF(Input!$D$45="Block", T, D + E)) - (ΦMR_Pp_up)) / (P44/12))) + (IF(REV="F", Tu, Tu - 0.9*(Wconc + IF(Input!$D$9 = "Self-Support", Wsoil, 0.5*Wsoil) + Wpiles)) / N) + Sw</f>
        <v>#DIV/0!</v>
      </c>
      <c r="T44" s="10"/>
      <c r="U44" s="396">
        <f>IF(F44 = 0, 0, ((Cu + IF(REV="F", 1, 1.2)*(Wconc + Wsoil)) / N) + IF(P44 = 0, 0, ((M + (Cu * Ecc/12) + (Sc * IF(Input!$D$45="Block", T, D + E)) - (ΦMR_Pp)) / (P44/12))))</f>
        <v>0</v>
      </c>
      <c r="V44" s="399" t="str">
        <f t="shared" si="25"/>
        <v>--</v>
      </c>
      <c r="W44" s="399">
        <f>IF(AND(OR(V44="A",V44="--"),$N44/12-IF(Input!$D$45="Pier and Pad",0.5*di,0)&gt;0),1,0)</f>
        <v>0</v>
      </c>
      <c r="X44" s="458">
        <f t="shared" si="26"/>
        <v>0</v>
      </c>
      <c r="Y44" s="458">
        <f t="shared" si="22"/>
        <v>0</v>
      </c>
      <c r="Z44" s="459"/>
      <c r="AA44" s="399"/>
      <c r="AB44" s="140"/>
      <c r="AC44" s="399"/>
      <c r="AD44" s="399"/>
      <c r="AE44" s="140"/>
      <c r="AF44" s="140"/>
      <c r="AG44" s="396">
        <f>IF(F44 = 0, 0, ((Cu + IF(REV="F", 1, 1.2)*(Wconc + Wsoil)) / N) + IF(P44 = 0, 0, ((M + (Cu * Ecc/12) + (Sc * IF(Input!$D$45="Block", T, D + E)) - (ΦMR_Pp)) / (P44/12))))</f>
        <v>0</v>
      </c>
      <c r="AH44" s="399" t="str">
        <f t="shared" si="27"/>
        <v>--</v>
      </c>
      <c r="AI44" s="399">
        <f>IF(AND(OR(AH44="A",AH44="--"),$N44/12-IF(Input!$D$45="Pier and Pad",0.5*di+deff/12,0)&gt;0),1,0)</f>
        <v>0</v>
      </c>
      <c r="AJ44" s="458">
        <f t="shared" si="23"/>
        <v>0</v>
      </c>
      <c r="AK44" s="10"/>
      <c r="AL44" s="10"/>
      <c r="AM44" s="10"/>
      <c r="AO44" s="451">
        <f t="shared" si="19"/>
        <v>195</v>
      </c>
      <c r="AP44" s="452">
        <v>690.26000000000067</v>
      </c>
      <c r="AQ44" s="452">
        <v>1.0352761804100851E-4</v>
      </c>
      <c r="AR44" s="464">
        <f t="shared" si="12"/>
        <v>1.0000000000000019E-4</v>
      </c>
      <c r="AS44" s="464">
        <f t="shared" si="13"/>
        <v>2.6794919243112325E-5</v>
      </c>
      <c r="AT44" s="464" t="str">
        <f t="shared" si="28"/>
        <v/>
      </c>
      <c r="AU44" s="456" t="e">
        <f t="shared" si="14"/>
        <v>#VALUE!</v>
      </c>
      <c r="AW44" s="451">
        <f t="shared" si="20"/>
        <v>195</v>
      </c>
      <c r="AX44" s="452">
        <v>315.54742857142867</v>
      </c>
      <c r="AY44" s="452">
        <v>1.0352761804100851E-4</v>
      </c>
      <c r="AZ44" s="464">
        <f t="shared" si="15"/>
        <v>1.0000000000000019E-4</v>
      </c>
      <c r="BA44" s="464">
        <f t="shared" si="16"/>
        <v>2.6794919243112325E-5</v>
      </c>
      <c r="BB44" s="464" t="str">
        <f t="shared" si="29"/>
        <v/>
      </c>
      <c r="BC44" s="456" t="e">
        <f t="shared" si="17"/>
        <v>#VALUE!</v>
      </c>
      <c r="BE44" s="451">
        <f t="shared" si="21"/>
        <v>195</v>
      </c>
      <c r="BF44" s="554">
        <v>315.54742857142867</v>
      </c>
      <c r="BG44" s="554">
        <v>314.60495077535165</v>
      </c>
    </row>
    <row r="45" spans="1:59" x14ac:dyDescent="0.25">
      <c r="A45" s="10"/>
      <c r="B45" s="10"/>
      <c r="C45" s="10"/>
      <c r="D45" s="10"/>
      <c r="E45" s="10"/>
      <c r="F45" s="13">
        <f>IF(AND(IF(Input!$D$35 = "Asymmetric", $D$10, $D$22) &gt;F44,F44&gt;0),F44+1,0)</f>
        <v>0</v>
      </c>
      <c r="G45" s="13">
        <f t="shared" si="18"/>
        <v>0</v>
      </c>
      <c r="H45" s="66">
        <f>IF(F45 = 0, 0, Input!$D$37 / 2 * SIN(RADIANS('Moment of Inertia (Circle)'!G45)))</f>
        <v>0</v>
      </c>
      <c r="I45" s="66">
        <f>IF(F45 = 0, 0, Input!$D$37 / 2 * COS(RADIANS('Moment of Inertia (Circle)'!G45)))</f>
        <v>0</v>
      </c>
      <c r="J45" s="570">
        <f>IF(Input!$D$35 = "Asymmetric",'Moment of Inertia'!K45, H45)</f>
        <v>0</v>
      </c>
      <c r="K45" s="570">
        <f>IF(Input!$D$35 = "Asymmetric",'Moment of Inertia'!L45, I45)</f>
        <v>0</v>
      </c>
      <c r="L45" s="14">
        <f t="shared" si="8"/>
        <v>0</v>
      </c>
      <c r="M45" s="14">
        <f t="shared" si="24"/>
        <v>0</v>
      </c>
      <c r="N45" s="14">
        <f t="shared" si="1"/>
        <v>0</v>
      </c>
      <c r="O45" s="14">
        <f t="shared" si="9"/>
        <v>0</v>
      </c>
      <c r="P45" s="14">
        <f t="shared" si="10"/>
        <v>0</v>
      </c>
      <c r="Q45" s="66">
        <f>IF(F45 = 0, 0, ((Cu + IF(REV="F", 1, 1.2)*(Wconc + Wsoil)) / N) + IF(P45 = 0, 0, ((M + (Cu * Ecc/12) + (Sc * IF(Input!$D$45="Block", T, D + E)) - (ΦMR_Pp)) / (P45/12))))</f>
        <v>0</v>
      </c>
      <c r="R45" s="66" t="e">
        <f>IF(P45 = 0, 0, ((M + (Cu * Ecc/12) + (Sc * IF(Input!$D$45="Block", T, D + E)) - (ΦMR_Pp_up)) / (P45/12))) - ((IF(REV="F", Cu, 0.9*((Cu/1.2) + Wconc + IF(Input!$D$9 = "Self-Support", Wsoil, 0.5*Wsoil) + Wpiles))) / N) + Sw</f>
        <v>#DIV/0!</v>
      </c>
      <c r="S45" s="66" t="e">
        <f>IF(P45 = 0, 0, (((Tu * Ecc/12) + (Su * IF(Input!$D$45="Block", T, D + E)) - (ΦMR_Pp_up)) / (P45/12))) + (IF(REV="F", Tu, Tu - 0.9*(Wconc + IF(Input!$D$9 = "Self-Support", Wsoil, 0.5*Wsoil) + Wpiles)) / N) + Sw</f>
        <v>#DIV/0!</v>
      </c>
      <c r="T45" s="10"/>
      <c r="U45" s="396">
        <f>IF(F45 = 0, 0, ((Cu + IF(REV="F", 1, 1.2)*(Wconc + Wsoil)) / N) + IF(P45 = 0, 0, ((M + (Cu * Ecc/12) + (Sc * IF(Input!$D$45="Block", T, D + E)) - (ΦMR_Pp)) / (P45/12))))</f>
        <v>0</v>
      </c>
      <c r="V45" s="399" t="str">
        <f t="shared" si="25"/>
        <v>--</v>
      </c>
      <c r="W45" s="399">
        <f>IF(AND(OR(V45="A",V45="--"),$N45/12-IF(Input!$D$45="Pier and Pad",0.5*di,0)&gt;0),1,0)</f>
        <v>0</v>
      </c>
      <c r="X45" s="458">
        <f t="shared" si="26"/>
        <v>0</v>
      </c>
      <c r="Y45" s="458">
        <f t="shared" si="22"/>
        <v>0</v>
      </c>
      <c r="Z45" s="459"/>
      <c r="AA45" s="399"/>
      <c r="AB45" s="140"/>
      <c r="AC45" s="399"/>
      <c r="AD45" s="399"/>
      <c r="AE45" s="140"/>
      <c r="AF45" s="140"/>
      <c r="AG45" s="396">
        <f>IF(F45 = 0, 0, ((Cu + IF(REV="F", 1, 1.2)*(Wconc + Wsoil)) / N) + IF(P45 = 0, 0, ((M + (Cu * Ecc/12) + (Sc * IF(Input!$D$45="Block", T, D + E)) - (ΦMR_Pp)) / (P45/12))))</f>
        <v>0</v>
      </c>
      <c r="AH45" s="399" t="str">
        <f t="shared" si="27"/>
        <v>--</v>
      </c>
      <c r="AI45" s="399">
        <f>IF(AND(OR(AH45="A",AH45="--"),$N45/12-IF(Input!$D$45="Pier and Pad",0.5*di+deff/12,0)&gt;0),1,0)</f>
        <v>0</v>
      </c>
      <c r="AJ45" s="458">
        <f t="shared" si="23"/>
        <v>0</v>
      </c>
      <c r="AK45" s="10"/>
      <c r="AL45" s="10"/>
      <c r="AM45" s="10"/>
      <c r="AO45" s="451">
        <f t="shared" si="19"/>
        <v>200</v>
      </c>
      <c r="AP45" s="452">
        <v>690.26000000000067</v>
      </c>
      <c r="AQ45" s="452">
        <v>1.0641777724759085E-4</v>
      </c>
      <c r="AR45" s="464">
        <f t="shared" si="12"/>
        <v>9.9999999999999666E-5</v>
      </c>
      <c r="AS45" s="464">
        <f t="shared" si="13"/>
        <v>3.6397023426620104E-5</v>
      </c>
      <c r="AT45" s="464" t="str">
        <f t="shared" si="28"/>
        <v/>
      </c>
      <c r="AU45" s="456" t="e">
        <f t="shared" si="14"/>
        <v>#VALUE!</v>
      </c>
      <c r="AW45" s="451">
        <f t="shared" si="20"/>
        <v>200</v>
      </c>
      <c r="AX45" s="452">
        <v>315.54742857142867</v>
      </c>
      <c r="AY45" s="452">
        <v>1.0641777724759085E-4</v>
      </c>
      <c r="AZ45" s="464">
        <f t="shared" si="15"/>
        <v>9.9999999999999666E-5</v>
      </c>
      <c r="BA45" s="464">
        <f t="shared" si="16"/>
        <v>3.6397023426620104E-5</v>
      </c>
      <c r="BB45" s="464" t="str">
        <f t="shared" si="29"/>
        <v/>
      </c>
      <c r="BC45" s="456" t="e">
        <f t="shared" si="17"/>
        <v>#VALUE!</v>
      </c>
      <c r="BE45" s="451">
        <f t="shared" si="21"/>
        <v>200</v>
      </c>
      <c r="BF45" s="554">
        <v>315.54742857142867</v>
      </c>
      <c r="BG45" s="554">
        <v>314.60495077535165</v>
      </c>
    </row>
    <row r="46" spans="1:59" x14ac:dyDescent="0.25">
      <c r="A46" s="10"/>
      <c r="B46" s="10"/>
      <c r="C46" s="10"/>
      <c r="D46" s="10"/>
      <c r="E46" s="10"/>
      <c r="F46" s="13">
        <f>IF(AND(IF(Input!$D$35 = "Asymmetric", $D$10, $D$22) &gt;F45,F45&gt;0),F45+1,0)</f>
        <v>0</v>
      </c>
      <c r="G46" s="13">
        <f t="shared" si="18"/>
        <v>0</v>
      </c>
      <c r="H46" s="66">
        <f>IF(F46 = 0, 0, Input!$D$37 / 2 * SIN(RADIANS('Moment of Inertia (Circle)'!G46)))</f>
        <v>0</v>
      </c>
      <c r="I46" s="66">
        <f>IF(F46 = 0, 0, Input!$D$37 / 2 * COS(RADIANS('Moment of Inertia (Circle)'!G46)))</f>
        <v>0</v>
      </c>
      <c r="J46" s="570">
        <f>IF(Input!$D$35 = "Asymmetric",'Moment of Inertia'!K46, H46)</f>
        <v>0</v>
      </c>
      <c r="K46" s="570">
        <f>IF(Input!$D$35 = "Asymmetric",'Moment of Inertia'!L46, I46)</f>
        <v>0</v>
      </c>
      <c r="L46" s="14">
        <f t="shared" si="8"/>
        <v>0</v>
      </c>
      <c r="M46" s="14">
        <f t="shared" si="24"/>
        <v>0</v>
      </c>
      <c r="N46" s="14">
        <f t="shared" si="1"/>
        <v>0</v>
      </c>
      <c r="O46" s="14">
        <f t="shared" si="9"/>
        <v>0</v>
      </c>
      <c r="P46" s="14">
        <f t="shared" si="10"/>
        <v>0</v>
      </c>
      <c r="Q46" s="66">
        <f>IF(F46 = 0, 0, ((Cu + IF(REV="F", 1, 1.2)*(Wconc + Wsoil)) / N) + IF(P46 = 0, 0, ((M + (Cu * Ecc/12) + (Sc * IF(Input!$D$45="Block", T, D + E)) - (ΦMR_Pp)) / (P46/12))))</f>
        <v>0</v>
      </c>
      <c r="R46" s="66" t="e">
        <f>IF(P46 = 0, 0, ((M + (Cu * Ecc/12) + (Sc * IF(Input!$D$45="Block", T, D + E)) - (ΦMR_Pp_up)) / (P46/12))) - ((IF(REV="F", Cu, 0.9*((Cu/1.2) + Wconc + IF(Input!$D$9 = "Self-Support", Wsoil, 0.5*Wsoil) + Wpiles))) / N) + Sw</f>
        <v>#DIV/0!</v>
      </c>
      <c r="S46" s="66" t="e">
        <f>IF(P46 = 0, 0, (((Tu * Ecc/12) + (Su * IF(Input!$D$45="Block", T, D + E)) - (ΦMR_Pp_up)) / (P46/12))) + (IF(REV="F", Tu, Tu - 0.9*(Wconc + IF(Input!$D$9 = "Self-Support", Wsoil, 0.5*Wsoil) + Wpiles)) / N) + Sw</f>
        <v>#DIV/0!</v>
      </c>
      <c r="T46" s="10"/>
      <c r="U46" s="396">
        <f>IF(F46 = 0, 0, ((Cu + IF(REV="F", 1, 1.2)*(Wconc + Wsoil)) / N) + IF(P46 = 0, 0, ((M + (Cu * Ecc/12) + (Sc * IF(Input!$D$45="Block", T, D + E)) - (ΦMR_Pp)) / (P46/12))))</f>
        <v>0</v>
      </c>
      <c r="V46" s="399" t="str">
        <f t="shared" si="25"/>
        <v>--</v>
      </c>
      <c r="W46" s="399">
        <f>IF(AND(OR(V46="A",V46="--"),$N46/12-IF(Input!$D$45="Pier and Pad",0.5*di,0)&gt;0),1,0)</f>
        <v>0</v>
      </c>
      <c r="X46" s="458">
        <f t="shared" si="26"/>
        <v>0</v>
      </c>
      <c r="Y46" s="458">
        <f t="shared" si="22"/>
        <v>0</v>
      </c>
      <c r="Z46" s="459"/>
      <c r="AA46" s="399"/>
      <c r="AB46" s="140"/>
      <c r="AC46" s="399"/>
      <c r="AD46" s="399"/>
      <c r="AE46" s="140"/>
      <c r="AF46" s="140"/>
      <c r="AG46" s="396">
        <f>IF(F46 = 0, 0, ((Cu + IF(REV="F", 1, 1.2)*(Wconc + Wsoil)) / N) + IF(P46 = 0, 0, ((M + (Cu * Ecc/12) + (Sc * IF(Input!$D$45="Block", T, D + E)) - (ΦMR_Pp)) / (P46/12))))</f>
        <v>0</v>
      </c>
      <c r="AH46" s="399" t="str">
        <f t="shared" si="27"/>
        <v>--</v>
      </c>
      <c r="AI46" s="399">
        <f>IF(AND(OR(AH46="A",AH46="--"),$N46/12-IF(Input!$D$45="Pier and Pad",0.5*di+deff/12,0)&gt;0),1,0)</f>
        <v>0</v>
      </c>
      <c r="AJ46" s="458">
        <f t="shared" si="23"/>
        <v>0</v>
      </c>
      <c r="AK46" s="10"/>
      <c r="AL46" s="10"/>
      <c r="AM46" s="10"/>
      <c r="AO46" s="451">
        <f t="shared" si="19"/>
        <v>205</v>
      </c>
      <c r="AP46" s="452">
        <v>690.26000000000067</v>
      </c>
      <c r="AQ46" s="452">
        <v>1.1033779189625045E-4</v>
      </c>
      <c r="AR46" s="464">
        <f t="shared" si="12"/>
        <v>1.0000000000000116E-4</v>
      </c>
      <c r="AS46" s="464">
        <f t="shared" si="13"/>
        <v>4.6630765815500382E-5</v>
      </c>
      <c r="AT46" s="464" t="str">
        <f t="shared" si="28"/>
        <v/>
      </c>
      <c r="AU46" s="456" t="e">
        <f t="shared" si="14"/>
        <v>#VALUE!</v>
      </c>
      <c r="AW46" s="451">
        <f t="shared" si="20"/>
        <v>205</v>
      </c>
      <c r="AX46" s="452">
        <v>315.54742857142867</v>
      </c>
      <c r="AY46" s="452">
        <v>1.1033779189625045E-4</v>
      </c>
      <c r="AZ46" s="464">
        <f t="shared" si="15"/>
        <v>1.0000000000000116E-4</v>
      </c>
      <c r="BA46" s="464">
        <f t="shared" si="16"/>
        <v>4.6630765815500382E-5</v>
      </c>
      <c r="BB46" s="464" t="str">
        <f t="shared" si="29"/>
        <v/>
      </c>
      <c r="BC46" s="456" t="e">
        <f t="shared" si="17"/>
        <v>#VALUE!</v>
      </c>
      <c r="BE46" s="451">
        <f t="shared" si="21"/>
        <v>205</v>
      </c>
      <c r="BF46" s="554">
        <v>315.54742857142867</v>
      </c>
      <c r="BG46" s="554">
        <v>314.60495077535165</v>
      </c>
    </row>
    <row r="47" spans="1:59" x14ac:dyDescent="0.25">
      <c r="A47" s="10"/>
      <c r="B47" s="10"/>
      <c r="C47" s="10"/>
      <c r="D47" s="10"/>
      <c r="E47" s="10"/>
      <c r="F47" s="13">
        <f>IF(AND(IF(Input!$D$35 = "Asymmetric", $D$10, $D$22) &gt;F46,F46&gt;0),F46+1,0)</f>
        <v>0</v>
      </c>
      <c r="G47" s="13">
        <f t="shared" si="18"/>
        <v>0</v>
      </c>
      <c r="H47" s="66">
        <f>IF(F47 = 0, 0, Input!$D$37 / 2 * SIN(RADIANS('Moment of Inertia (Circle)'!G47)))</f>
        <v>0</v>
      </c>
      <c r="I47" s="66">
        <f>IF(F47 = 0, 0, Input!$D$37 / 2 * COS(RADIANS('Moment of Inertia (Circle)'!G47)))</f>
        <v>0</v>
      </c>
      <c r="J47" s="570">
        <f>IF(Input!$D$35 = "Asymmetric",'Moment of Inertia'!K47, H47)</f>
        <v>0</v>
      </c>
      <c r="K47" s="570">
        <f>IF(Input!$D$35 = "Asymmetric",'Moment of Inertia'!L47, I47)</f>
        <v>0</v>
      </c>
      <c r="L47" s="14">
        <f t="shared" si="8"/>
        <v>0</v>
      </c>
      <c r="M47" s="14">
        <f t="shared" si="24"/>
        <v>0</v>
      </c>
      <c r="N47" s="14">
        <f t="shared" si="1"/>
        <v>0</v>
      </c>
      <c r="O47" s="14">
        <f t="shared" si="9"/>
        <v>0</v>
      </c>
      <c r="P47" s="14">
        <f t="shared" si="10"/>
        <v>0</v>
      </c>
      <c r="Q47" s="66">
        <f>IF(F47 = 0, 0, ((Cu + IF(REV="F", 1, 1.2)*(Wconc + Wsoil)) / N) + IF(P47 = 0, 0, ((M + (Cu * Ecc/12) + (Sc * IF(Input!$D$45="Block", T, D + E)) - (ΦMR_Pp)) / (P47/12))))</f>
        <v>0</v>
      </c>
      <c r="R47" s="66" t="e">
        <f>IF(P47 = 0, 0, ((M + (Cu * Ecc/12) + (Sc * IF(Input!$D$45="Block", T, D + E)) - (ΦMR_Pp_up)) / (P47/12))) - ((IF(REV="F", Cu, 0.9*((Cu/1.2) + Wconc + IF(Input!$D$9 = "Self-Support", Wsoil, 0.5*Wsoil) + Wpiles))) / N) + Sw</f>
        <v>#DIV/0!</v>
      </c>
      <c r="S47" s="66" t="e">
        <f>IF(P47 = 0, 0, (((Tu * Ecc/12) + (Su * IF(Input!$D$45="Block", T, D + E)) - (ΦMR_Pp_up)) / (P47/12))) + (IF(REV="F", Tu, Tu - 0.9*(Wconc + IF(Input!$D$9 = "Self-Support", Wsoil, 0.5*Wsoil) + Wpiles)) / N) + Sw</f>
        <v>#DIV/0!</v>
      </c>
      <c r="T47" s="10"/>
      <c r="U47" s="396">
        <f>IF(F47 = 0, 0, ((Cu + IF(REV="F", 1, 1.2)*(Wconc + Wsoil)) / N) + IF(P47 = 0, 0, ((M + (Cu * Ecc/12) + (Sc * IF(Input!$D$45="Block", T, D + E)) - (ΦMR_Pp)) / (P47/12))))</f>
        <v>0</v>
      </c>
      <c r="V47" s="399" t="str">
        <f t="shared" si="25"/>
        <v>--</v>
      </c>
      <c r="W47" s="399">
        <f>IF(AND(OR(V47="A",V47="--"),$N47/12-IF(Input!$D$45="Pier and Pad",0.5*di,0)&gt;0),1,0)</f>
        <v>0</v>
      </c>
      <c r="X47" s="458">
        <f t="shared" si="26"/>
        <v>0</v>
      </c>
      <c r="Y47" s="458">
        <f t="shared" si="22"/>
        <v>0</v>
      </c>
      <c r="Z47" s="459"/>
      <c r="AA47" s="399"/>
      <c r="AB47" s="140"/>
      <c r="AC47" s="399"/>
      <c r="AD47" s="399"/>
      <c r="AE47" s="140"/>
      <c r="AF47" s="140"/>
      <c r="AG47" s="396">
        <f>IF(F47 = 0, 0, ((Cu + IF(REV="F", 1, 1.2)*(Wconc + Wsoil)) / N) + IF(P47 = 0, 0, ((M + (Cu * Ecc/12) + (Sc * IF(Input!$D$45="Block", T, D + E)) - (ΦMR_Pp)) / (P47/12))))</f>
        <v>0</v>
      </c>
      <c r="AH47" s="399" t="str">
        <f t="shared" si="27"/>
        <v>--</v>
      </c>
      <c r="AI47" s="399">
        <f>IF(AND(OR(AH47="A",AH47="--"),$N47/12-IF(Input!$D$45="Pier and Pad",0.5*di+deff/12,0)&gt;0),1,0)</f>
        <v>0</v>
      </c>
      <c r="AJ47" s="458">
        <f t="shared" si="23"/>
        <v>0</v>
      </c>
      <c r="AK47" s="10"/>
      <c r="AL47" s="10"/>
      <c r="AM47" s="10"/>
      <c r="AO47" s="451">
        <f t="shared" si="19"/>
        <v>210</v>
      </c>
      <c r="AP47" s="452">
        <v>690.26000000000067</v>
      </c>
      <c r="AQ47" s="452">
        <v>1.1547005383792537E-4</v>
      </c>
      <c r="AR47" s="464">
        <f t="shared" si="12"/>
        <v>1.0000000000000018E-4</v>
      </c>
      <c r="AS47" s="464">
        <f t="shared" si="13"/>
        <v>5.77350269189627E-5</v>
      </c>
      <c r="AT47" s="464" t="str">
        <f t="shared" si="28"/>
        <v/>
      </c>
      <c r="AU47" s="456" t="e">
        <f t="shared" si="14"/>
        <v>#VALUE!</v>
      </c>
      <c r="AW47" s="451">
        <f t="shared" si="20"/>
        <v>210</v>
      </c>
      <c r="AX47" s="452">
        <v>315.54742857142867</v>
      </c>
      <c r="AY47" s="452">
        <v>1.1547005383792537E-4</v>
      </c>
      <c r="AZ47" s="464">
        <f t="shared" si="15"/>
        <v>1.0000000000000018E-4</v>
      </c>
      <c r="BA47" s="464">
        <f t="shared" si="16"/>
        <v>5.77350269189627E-5</v>
      </c>
      <c r="BB47" s="464" t="str">
        <f t="shared" si="29"/>
        <v/>
      </c>
      <c r="BC47" s="456" t="e">
        <f t="shared" si="17"/>
        <v>#VALUE!</v>
      </c>
      <c r="BE47" s="451">
        <f t="shared" si="21"/>
        <v>210</v>
      </c>
      <c r="BF47" s="554">
        <v>315.54742857142867</v>
      </c>
      <c r="BG47" s="554">
        <v>314.60495077535165</v>
      </c>
    </row>
    <row r="48" spans="1:59" x14ac:dyDescent="0.25">
      <c r="A48" s="10"/>
      <c r="B48" s="10"/>
      <c r="C48" s="10"/>
      <c r="D48" s="10"/>
      <c r="E48" s="10"/>
      <c r="F48" s="13">
        <f>IF(AND(IF(Input!$D$35 = "Asymmetric", $D$10, $D$22) &gt;F47,F47&gt;0),F47+1,0)</f>
        <v>0</v>
      </c>
      <c r="G48" s="13">
        <f t="shared" si="18"/>
        <v>0</v>
      </c>
      <c r="H48" s="66">
        <f>IF(F48 = 0, 0, Input!$D$37 / 2 * SIN(RADIANS('Moment of Inertia (Circle)'!G48)))</f>
        <v>0</v>
      </c>
      <c r="I48" s="66">
        <f>IF(F48 = 0, 0, Input!$D$37 / 2 * COS(RADIANS('Moment of Inertia (Circle)'!G48)))</f>
        <v>0</v>
      </c>
      <c r="J48" s="570">
        <f>IF(Input!$D$35 = "Asymmetric",'Moment of Inertia'!K48, H48)</f>
        <v>0</v>
      </c>
      <c r="K48" s="570">
        <f>IF(Input!$D$35 = "Asymmetric",'Moment of Inertia'!L48, I48)</f>
        <v>0</v>
      </c>
      <c r="L48" s="14">
        <f t="shared" si="8"/>
        <v>0</v>
      </c>
      <c r="M48" s="14">
        <f t="shared" si="24"/>
        <v>0</v>
      </c>
      <c r="N48" s="14">
        <f t="shared" si="1"/>
        <v>0</v>
      </c>
      <c r="O48" s="14">
        <f t="shared" si="9"/>
        <v>0</v>
      </c>
      <c r="P48" s="14">
        <f t="shared" si="10"/>
        <v>0</v>
      </c>
      <c r="Q48" s="66">
        <f>IF(F48 = 0, 0, ((Cu + IF(REV="F", 1, 1.2)*(Wconc + Wsoil)) / N) + IF(P48 = 0, 0, ((M + (Cu * Ecc/12) + (Sc * IF(Input!$D$45="Block", T, D + E)) - (ΦMR_Pp)) / (P48/12))))</f>
        <v>0</v>
      </c>
      <c r="R48" s="66" t="e">
        <f>IF(P48 = 0, 0, ((M + (Cu * Ecc/12) + (Sc * IF(Input!$D$45="Block", T, D + E)) - (ΦMR_Pp_up)) / (P48/12))) - ((IF(REV="F", Cu, 0.9*((Cu/1.2) + Wconc + IF(Input!$D$9 = "Self-Support", Wsoil, 0.5*Wsoil) + Wpiles))) / N) + Sw</f>
        <v>#DIV/0!</v>
      </c>
      <c r="S48" s="66" t="e">
        <f>IF(P48 = 0, 0, (((Tu * Ecc/12) + (Su * IF(Input!$D$45="Block", T, D + E)) - (ΦMR_Pp_up)) / (P48/12))) + (IF(REV="F", Tu, Tu - 0.9*(Wconc + IF(Input!$D$9 = "Self-Support", Wsoil, 0.5*Wsoil) + Wpiles)) / N) + Sw</f>
        <v>#DIV/0!</v>
      </c>
      <c r="T48" s="10"/>
      <c r="U48" s="396">
        <f>IF(F48 = 0, 0, ((Cu + IF(REV="F", 1, 1.2)*(Wconc + Wsoil)) / N) + IF(P48 = 0, 0, ((M + (Cu * Ecc/12) + (Sc * IF(Input!$D$45="Block", T, D + E)) - (ΦMR_Pp)) / (P48/12))))</f>
        <v>0</v>
      </c>
      <c r="V48" s="399" t="str">
        <f t="shared" si="25"/>
        <v>--</v>
      </c>
      <c r="W48" s="399">
        <f>IF(AND(OR(V48="A",V48="--"),$N48/12-IF(Input!$D$45="Pier and Pad",0.5*di,0)&gt;0),1,0)</f>
        <v>0</v>
      </c>
      <c r="X48" s="458">
        <f t="shared" si="26"/>
        <v>0</v>
      </c>
      <c r="Y48" s="458">
        <f t="shared" si="22"/>
        <v>0</v>
      </c>
      <c r="Z48" s="459"/>
      <c r="AA48" s="399"/>
      <c r="AB48" s="140"/>
      <c r="AC48" s="399"/>
      <c r="AD48" s="399"/>
      <c r="AE48" s="140"/>
      <c r="AF48" s="140"/>
      <c r="AG48" s="396">
        <f>IF(F48 = 0, 0, ((Cu + IF(REV="F", 1, 1.2)*(Wconc + Wsoil)) / N) + IF(P48 = 0, 0, ((M + (Cu * Ecc/12) + (Sc * IF(Input!$D$45="Block", T, D + E)) - (ΦMR_Pp)) / (P48/12))))</f>
        <v>0</v>
      </c>
      <c r="AH48" s="399" t="str">
        <f t="shared" si="27"/>
        <v>--</v>
      </c>
      <c r="AI48" s="399">
        <f>IF(AND(OR(AH48="A",AH48="--"),$N48/12-IF(Input!$D$45="Pier and Pad",0.5*di+deff/12,0)&gt;0),1,0)</f>
        <v>0</v>
      </c>
      <c r="AJ48" s="458">
        <f t="shared" si="23"/>
        <v>0</v>
      </c>
      <c r="AK48" s="10"/>
      <c r="AL48" s="10"/>
      <c r="AM48" s="10"/>
      <c r="AO48" s="451">
        <f t="shared" si="19"/>
        <v>215</v>
      </c>
      <c r="AP48" s="452">
        <v>345.12999999999982</v>
      </c>
      <c r="AQ48" s="452">
        <v>1.2207745887614545E-4</v>
      </c>
      <c r="AR48" s="464">
        <f t="shared" si="12"/>
        <v>9.9999999999999869E-5</v>
      </c>
      <c r="AS48" s="464">
        <f t="shared" si="13"/>
        <v>7.0020753820970892E-5</v>
      </c>
      <c r="AT48" s="464" t="str">
        <f t="shared" si="28"/>
        <v/>
      </c>
      <c r="AU48" s="456" t="e">
        <f t="shared" si="14"/>
        <v>#VALUE!</v>
      </c>
      <c r="AW48" s="451">
        <f t="shared" si="20"/>
        <v>215</v>
      </c>
      <c r="AX48" s="452">
        <v>157.77371428571419</v>
      </c>
      <c r="AY48" s="452">
        <v>1.2207745887614545E-4</v>
      </c>
      <c r="AZ48" s="464">
        <f t="shared" si="15"/>
        <v>9.9999999999999869E-5</v>
      </c>
      <c r="BA48" s="464">
        <f t="shared" si="16"/>
        <v>7.0020753820970892E-5</v>
      </c>
      <c r="BB48" s="464" t="str">
        <f t="shared" si="29"/>
        <v/>
      </c>
      <c r="BC48" s="456" t="e">
        <f t="shared" si="17"/>
        <v>#VALUE!</v>
      </c>
      <c r="BE48" s="451">
        <f t="shared" si="21"/>
        <v>215</v>
      </c>
      <c r="BF48" s="554">
        <v>315.54742857142867</v>
      </c>
      <c r="BG48" s="554">
        <v>314.60495077535165</v>
      </c>
    </row>
    <row r="49" spans="1:59" x14ac:dyDescent="0.25">
      <c r="A49" s="10"/>
      <c r="B49" s="10"/>
      <c r="C49" s="10"/>
      <c r="D49" s="10"/>
      <c r="E49" s="10"/>
      <c r="F49" s="13">
        <f>IF(AND(IF(Input!$D$35 = "Asymmetric", $D$10, $D$22) &gt;F48,F48&gt;0),F48+1,0)</f>
        <v>0</v>
      </c>
      <c r="G49" s="13">
        <f t="shared" si="18"/>
        <v>0</v>
      </c>
      <c r="H49" s="66">
        <f>IF(F49 = 0, 0, Input!$D$37 / 2 * SIN(RADIANS('Moment of Inertia (Circle)'!G49)))</f>
        <v>0</v>
      </c>
      <c r="I49" s="66">
        <f>IF(F49 = 0, 0, Input!$D$37 / 2 * COS(RADIANS('Moment of Inertia (Circle)'!G49)))</f>
        <v>0</v>
      </c>
      <c r="J49" s="570">
        <f>IF(Input!$D$35 = "Asymmetric",'Moment of Inertia'!K49, H49)</f>
        <v>0</v>
      </c>
      <c r="K49" s="570">
        <f>IF(Input!$D$35 = "Asymmetric",'Moment of Inertia'!L49, I49)</f>
        <v>0</v>
      </c>
      <c r="L49" s="14">
        <f t="shared" si="8"/>
        <v>0</v>
      </c>
      <c r="M49" s="14">
        <f t="shared" si="24"/>
        <v>0</v>
      </c>
      <c r="N49" s="14">
        <f t="shared" si="1"/>
        <v>0</v>
      </c>
      <c r="O49" s="14">
        <f t="shared" si="9"/>
        <v>0</v>
      </c>
      <c r="P49" s="14">
        <f t="shared" si="10"/>
        <v>0</v>
      </c>
      <c r="Q49" s="66">
        <f>IF(F49 = 0, 0, ((Cu + IF(REV="F", 1, 1.2)*(Wconc + Wsoil)) / N) + IF(P49 = 0, 0, ((M + (Cu * Ecc/12) + (Sc * IF(Input!$D$45="Block", T, D + E)) - (ΦMR_Pp)) / (P49/12))))</f>
        <v>0</v>
      </c>
      <c r="R49" s="66" t="e">
        <f>IF(P49 = 0, 0, ((M + (Cu * Ecc/12) + (Sc * IF(Input!$D$45="Block", T, D + E)) - (ΦMR_Pp_up)) / (P49/12))) - ((IF(REV="F", Cu, 0.9*((Cu/1.2) + Wconc + IF(Input!$D$9 = "Self-Support", Wsoil, 0.5*Wsoil) + Wpiles))) / N) + Sw</f>
        <v>#DIV/0!</v>
      </c>
      <c r="S49" s="66" t="e">
        <f>IF(P49 = 0, 0, (((Tu * Ecc/12) + (Su * IF(Input!$D$45="Block", T, D + E)) - (ΦMR_Pp_up)) / (P49/12))) + (IF(REV="F", Tu, Tu - 0.9*(Wconc + IF(Input!$D$9 = "Self-Support", Wsoil, 0.5*Wsoil) + Wpiles)) / N) + Sw</f>
        <v>#DIV/0!</v>
      </c>
      <c r="T49" s="10"/>
      <c r="U49" s="396">
        <f>IF(F49 = 0, 0, ((Cu + IF(REV="F", 1, 1.2)*(Wconc + Wsoil)) / N) + IF(P49 = 0, 0, ((M + (Cu * Ecc/12) + (Sc * IF(Input!$D$45="Block", T, D + E)) - (ΦMR_Pp)) / (P49/12))))</f>
        <v>0</v>
      </c>
      <c r="V49" s="399" t="str">
        <f t="shared" si="25"/>
        <v>--</v>
      </c>
      <c r="W49" s="399">
        <f>IF(AND(OR(V49="A",V49="--"),$N49/12-IF(Input!$D$45="Pier and Pad",0.5*di,0)&gt;0),1,0)</f>
        <v>0</v>
      </c>
      <c r="X49" s="458">
        <f t="shared" si="26"/>
        <v>0</v>
      </c>
      <c r="Y49" s="458">
        <f t="shared" si="22"/>
        <v>0</v>
      </c>
      <c r="Z49" s="459"/>
      <c r="AA49" s="399"/>
      <c r="AB49" s="140"/>
      <c r="AC49" s="399"/>
      <c r="AD49" s="399"/>
      <c r="AE49" s="140"/>
      <c r="AF49" s="140"/>
      <c r="AG49" s="396">
        <f>IF(F49 = 0, 0, ((Cu + IF(REV="F", 1, 1.2)*(Wconc + Wsoil)) / N) + IF(P49 = 0, 0, ((M + (Cu * Ecc/12) + (Sc * IF(Input!$D$45="Block", T, D + E)) - (ΦMR_Pp)) / (P49/12))))</f>
        <v>0</v>
      </c>
      <c r="AH49" s="399" t="str">
        <f t="shared" si="27"/>
        <v>--</v>
      </c>
      <c r="AI49" s="399">
        <f>IF(AND(OR(AH49="A",AH49="--"),$N49/12-IF(Input!$D$45="Pier and Pad",0.5*di+deff/12,0)&gt;0),1,0)</f>
        <v>0</v>
      </c>
      <c r="AJ49" s="458">
        <f t="shared" si="23"/>
        <v>0</v>
      </c>
      <c r="AK49" s="10"/>
      <c r="AL49" s="10"/>
      <c r="AM49" s="10"/>
      <c r="AO49" s="451">
        <f t="shared" si="19"/>
        <v>220</v>
      </c>
      <c r="AP49" s="452">
        <v>345.12999999999982</v>
      </c>
      <c r="AQ49" s="452">
        <v>1.3054072893322851E-4</v>
      </c>
      <c r="AR49" s="464">
        <f t="shared" si="12"/>
        <v>1.0000000000000049E-4</v>
      </c>
      <c r="AS49" s="464">
        <f t="shared" si="13"/>
        <v>8.3909963117728405E-5</v>
      </c>
      <c r="AT49" s="464" t="str">
        <f t="shared" si="28"/>
        <v/>
      </c>
      <c r="AU49" s="456" t="e">
        <f t="shared" si="14"/>
        <v>#VALUE!</v>
      </c>
      <c r="AW49" s="451">
        <f t="shared" si="20"/>
        <v>220</v>
      </c>
      <c r="AX49" s="452">
        <v>157.77371428571419</v>
      </c>
      <c r="AY49" s="452">
        <v>1.3054072893322851E-4</v>
      </c>
      <c r="AZ49" s="464">
        <f t="shared" si="15"/>
        <v>1.0000000000000049E-4</v>
      </c>
      <c r="BA49" s="464">
        <f t="shared" si="16"/>
        <v>8.3909963117728405E-5</v>
      </c>
      <c r="BB49" s="464" t="str">
        <f t="shared" si="29"/>
        <v/>
      </c>
      <c r="BC49" s="456" t="e">
        <f t="shared" si="17"/>
        <v>#VALUE!</v>
      </c>
      <c r="BE49" s="451">
        <f t="shared" si="21"/>
        <v>220</v>
      </c>
      <c r="BF49" s="554">
        <v>315.54742857142867</v>
      </c>
      <c r="BG49" s="554">
        <v>314.60495077535165</v>
      </c>
    </row>
    <row r="50" spans="1:59" x14ac:dyDescent="0.25">
      <c r="A50" s="10"/>
      <c r="B50" s="10"/>
      <c r="C50" s="10"/>
      <c r="D50" s="10"/>
      <c r="E50" s="10"/>
      <c r="F50" s="13">
        <f>IF(AND(IF(Input!$D$35 = "Asymmetric", $D$10, $D$22) &gt;F49,F49&gt;0),F49+1,0)</f>
        <v>0</v>
      </c>
      <c r="G50" s="13">
        <f t="shared" si="18"/>
        <v>0</v>
      </c>
      <c r="H50" s="66">
        <f>IF(F50 = 0, 0, Input!$D$37 / 2 * SIN(RADIANS('Moment of Inertia (Circle)'!G50)))</f>
        <v>0</v>
      </c>
      <c r="I50" s="66">
        <f>IF(F50 = 0, 0, Input!$D$37 / 2 * COS(RADIANS('Moment of Inertia (Circle)'!G50)))</f>
        <v>0</v>
      </c>
      <c r="J50" s="570">
        <f>IF(Input!$D$35 = "Asymmetric",'Moment of Inertia'!K50, H50)</f>
        <v>0</v>
      </c>
      <c r="K50" s="570">
        <f>IF(Input!$D$35 = "Asymmetric",'Moment of Inertia'!L50, I50)</f>
        <v>0</v>
      </c>
      <c r="L50" s="14">
        <f t="shared" si="8"/>
        <v>0</v>
      </c>
      <c r="M50" s="14">
        <f t="shared" si="24"/>
        <v>0</v>
      </c>
      <c r="N50" s="14">
        <f t="shared" si="1"/>
        <v>0</v>
      </c>
      <c r="O50" s="14">
        <f t="shared" si="9"/>
        <v>0</v>
      </c>
      <c r="P50" s="14">
        <f t="shared" si="10"/>
        <v>0</v>
      </c>
      <c r="Q50" s="66">
        <f>IF(F50 = 0, 0, ((Cu + IF(REV="F", 1, 1.2)*(Wconc + Wsoil)) / N) + IF(P50 = 0, 0, ((M + (Cu * Ecc/12) + (Sc * IF(Input!$D$45="Block", T, D + E)) - (ΦMR_Pp)) / (P50/12))))</f>
        <v>0</v>
      </c>
      <c r="R50" s="66" t="e">
        <f>IF(P50 = 0, 0, ((M + (Cu * Ecc/12) + (Sc * IF(Input!$D$45="Block", T, D + E)) - (ΦMR_Pp_up)) / (P50/12))) - ((IF(REV="F", Cu, 0.9*((Cu/1.2) + Wconc + IF(Input!$D$9 = "Self-Support", Wsoil, 0.5*Wsoil) + Wpiles))) / N) + Sw</f>
        <v>#DIV/0!</v>
      </c>
      <c r="S50" s="66" t="e">
        <f>IF(P50 = 0, 0, (((Tu * Ecc/12) + (Su * IF(Input!$D$45="Block", T, D + E)) - (ΦMR_Pp_up)) / (P50/12))) + (IF(REV="F", Tu, Tu - 0.9*(Wconc + IF(Input!$D$9 = "Self-Support", Wsoil, 0.5*Wsoil) + Wpiles)) / N) + Sw</f>
        <v>#DIV/0!</v>
      </c>
      <c r="T50" s="10"/>
      <c r="U50" s="396">
        <f>IF(F50 = 0, 0, ((Cu + IF(REV="F", 1, 1.2)*(Wconc + Wsoil)) / N) + IF(P50 = 0, 0, ((M + (Cu * Ecc/12) + (Sc * IF(Input!$D$45="Block", T, D + E)) - (ΦMR_Pp)) / (P50/12))))</f>
        <v>0</v>
      </c>
      <c r="V50" s="399" t="str">
        <f t="shared" si="25"/>
        <v>--</v>
      </c>
      <c r="W50" s="399">
        <f>IF(AND(OR(V50="A",V50="--"),$N50/12-IF(Input!$D$45="Pier and Pad",0.5*di,0)&gt;0),1,0)</f>
        <v>0</v>
      </c>
      <c r="X50" s="458">
        <f t="shared" si="26"/>
        <v>0</v>
      </c>
      <c r="Y50" s="458">
        <f t="shared" si="22"/>
        <v>0</v>
      </c>
      <c r="Z50" s="459"/>
      <c r="AA50" s="399"/>
      <c r="AB50" s="140"/>
      <c r="AC50" s="399"/>
      <c r="AD50" s="399"/>
      <c r="AE50" s="140"/>
      <c r="AF50" s="140"/>
      <c r="AG50" s="396">
        <f>IF(F50 = 0, 0, ((Cu + IF(REV="F", 1, 1.2)*(Wconc + Wsoil)) / N) + IF(P50 = 0, 0, ((M + (Cu * Ecc/12) + (Sc * IF(Input!$D$45="Block", T, D + E)) - (ΦMR_Pp)) / (P50/12))))</f>
        <v>0</v>
      </c>
      <c r="AH50" s="399" t="str">
        <f t="shared" si="27"/>
        <v>--</v>
      </c>
      <c r="AI50" s="399">
        <f>IF(AND(OR(AH50="A",AH50="--"),$N50/12-IF(Input!$D$45="Pier and Pad",0.5*di+deff/12,0)&gt;0),1,0)</f>
        <v>0</v>
      </c>
      <c r="AJ50" s="458">
        <f t="shared" si="23"/>
        <v>0</v>
      </c>
      <c r="AK50" s="10"/>
      <c r="AL50" s="10"/>
      <c r="AM50" s="10"/>
      <c r="AO50" s="451">
        <f t="shared" si="19"/>
        <v>225</v>
      </c>
      <c r="AP50" s="452">
        <v>345.12999999999982</v>
      </c>
      <c r="AQ50" s="452">
        <v>1.4142135623730948E-4</v>
      </c>
      <c r="AR50" s="464">
        <f t="shared" si="12"/>
        <v>1E-4</v>
      </c>
      <c r="AS50" s="464">
        <f t="shared" si="13"/>
        <v>9.9999999999999978E-5</v>
      </c>
      <c r="AT50" s="464" t="str">
        <f t="shared" si="28"/>
        <v/>
      </c>
      <c r="AU50" s="456" t="e">
        <f t="shared" si="14"/>
        <v>#VALUE!</v>
      </c>
      <c r="AW50" s="451">
        <f t="shared" si="20"/>
        <v>225</v>
      </c>
      <c r="AX50" s="452">
        <v>157.77371428571419</v>
      </c>
      <c r="AY50" s="452">
        <v>1.4142135623730948E-4</v>
      </c>
      <c r="AZ50" s="464">
        <f t="shared" si="15"/>
        <v>1E-4</v>
      </c>
      <c r="BA50" s="464">
        <f t="shared" si="16"/>
        <v>9.9999999999999978E-5</v>
      </c>
      <c r="BB50" s="464" t="str">
        <f t="shared" si="29"/>
        <v/>
      </c>
      <c r="BC50" s="456" t="e">
        <f t="shared" si="17"/>
        <v>#VALUE!</v>
      </c>
      <c r="BE50" s="451">
        <f t="shared" si="21"/>
        <v>225</v>
      </c>
      <c r="BF50" s="554">
        <v>315.54742857142867</v>
      </c>
      <c r="BG50" s="554">
        <v>314.60495077535165</v>
      </c>
    </row>
    <row r="51" spans="1:59" x14ac:dyDescent="0.25">
      <c r="A51" s="10"/>
      <c r="B51" s="10"/>
      <c r="C51" s="10"/>
      <c r="D51" s="10"/>
      <c r="E51" s="10"/>
      <c r="F51" s="13">
        <f>IF(AND(IF(Input!$D$35 = "Asymmetric", $D$10, $D$22) &gt;F50,F50&gt;0),F50+1,0)</f>
        <v>0</v>
      </c>
      <c r="G51" s="13">
        <f t="shared" si="18"/>
        <v>0</v>
      </c>
      <c r="H51" s="66">
        <f>IF(F51 = 0, 0, Input!$D$37 / 2 * SIN(RADIANS('Moment of Inertia (Circle)'!G51)))</f>
        <v>0</v>
      </c>
      <c r="I51" s="66">
        <f>IF(F51 = 0, 0, Input!$D$37 / 2 * COS(RADIANS('Moment of Inertia (Circle)'!G51)))</f>
        <v>0</v>
      </c>
      <c r="J51" s="570">
        <f>IF(Input!$D$35 = "Asymmetric",'Moment of Inertia'!K51, H51)</f>
        <v>0</v>
      </c>
      <c r="K51" s="570">
        <f>IF(Input!$D$35 = "Asymmetric",'Moment of Inertia'!L51, I51)</f>
        <v>0</v>
      </c>
      <c r="L51" s="14">
        <f t="shared" si="8"/>
        <v>0</v>
      </c>
      <c r="M51" s="14">
        <f t="shared" si="24"/>
        <v>0</v>
      </c>
      <c r="N51" s="14">
        <f t="shared" si="1"/>
        <v>0</v>
      </c>
      <c r="O51" s="14">
        <f t="shared" si="9"/>
        <v>0</v>
      </c>
      <c r="P51" s="14">
        <f t="shared" si="10"/>
        <v>0</v>
      </c>
      <c r="Q51" s="66">
        <f>IF(F51 = 0, 0, ((Cu + IF(REV="F", 1, 1.2)*(Wconc + Wsoil)) / N) + IF(P51 = 0, 0, ((M + (Cu * Ecc/12) + (Sc * IF(Input!$D$45="Block", T, D + E)) - (ΦMR_Pp)) / (P51/12))))</f>
        <v>0</v>
      </c>
      <c r="R51" s="66" t="e">
        <f>IF(P51 = 0, 0, ((M + (Cu * Ecc/12) + (Sc * IF(Input!$D$45="Block", T, D + E)) - (ΦMR_Pp_up)) / (P51/12))) - ((IF(REV="F", Cu, 0.9*((Cu/1.2) + Wconc + IF(Input!$D$9 = "Self-Support", Wsoil, 0.5*Wsoil) + Wpiles))) / N) + Sw</f>
        <v>#DIV/0!</v>
      </c>
      <c r="S51" s="66" t="e">
        <f>IF(P51 = 0, 0, (((Tu * Ecc/12) + (Su * IF(Input!$D$45="Block", T, D + E)) - (ΦMR_Pp_up)) / (P51/12))) + (IF(REV="F", Tu, Tu - 0.9*(Wconc + IF(Input!$D$9 = "Self-Support", Wsoil, 0.5*Wsoil) + Wpiles)) / N) + Sw</f>
        <v>#DIV/0!</v>
      </c>
      <c r="T51" s="10"/>
      <c r="U51" s="396">
        <f>IF(F51 = 0, 0, ((Cu + IF(REV="F", 1, 1.2)*(Wconc + Wsoil)) / N) + IF(P51 = 0, 0, ((M + (Cu * Ecc/12) + (Sc * IF(Input!$D$45="Block", T, D + E)) - (ΦMR_Pp)) / (P51/12))))</f>
        <v>0</v>
      </c>
      <c r="V51" s="399" t="str">
        <f t="shared" si="25"/>
        <v>--</v>
      </c>
      <c r="W51" s="399">
        <f>IF(AND(OR(V51="A",V51="--"),$N51/12-IF(Input!$D$45="Pier and Pad",0.5*di,0)&gt;0),1,0)</f>
        <v>0</v>
      </c>
      <c r="X51" s="458">
        <f t="shared" si="26"/>
        <v>0</v>
      </c>
      <c r="Y51" s="458">
        <f t="shared" si="22"/>
        <v>0</v>
      </c>
      <c r="Z51" s="459"/>
      <c r="AA51" s="399"/>
      <c r="AB51" s="140"/>
      <c r="AC51" s="399"/>
      <c r="AD51" s="399"/>
      <c r="AE51" s="140"/>
      <c r="AF51" s="140"/>
      <c r="AG51" s="396">
        <f>IF(F51 = 0, 0, ((Cu + IF(REV="F", 1, 1.2)*(Wconc + Wsoil)) / N) + IF(P51 = 0, 0, ((M + (Cu * Ecc/12) + (Sc * IF(Input!$D$45="Block", T, D + E)) - (ΦMR_Pp)) / (P51/12))))</f>
        <v>0</v>
      </c>
      <c r="AH51" s="399" t="str">
        <f t="shared" si="27"/>
        <v>--</v>
      </c>
      <c r="AI51" s="399">
        <f>IF(AND(OR(AH51="A",AH51="--"),$N51/12-IF(Input!$D$45="Pier and Pad",0.5*di+deff/12,0)&gt;0),1,0)</f>
        <v>0</v>
      </c>
      <c r="AJ51" s="458">
        <f t="shared" si="23"/>
        <v>0</v>
      </c>
      <c r="AK51" s="10"/>
      <c r="AL51" s="10"/>
      <c r="AM51" s="10"/>
      <c r="AO51" s="451">
        <f t="shared" si="19"/>
        <v>230</v>
      </c>
      <c r="AP51" s="452">
        <v>345.12999999999982</v>
      </c>
      <c r="AQ51" s="452">
        <v>1.3054072893322851E-4</v>
      </c>
      <c r="AR51" s="464">
        <f t="shared" si="12"/>
        <v>8.3909963117728432E-5</v>
      </c>
      <c r="AS51" s="464">
        <f t="shared" si="13"/>
        <v>1.0000000000000048E-4</v>
      </c>
      <c r="AT51" s="464" t="str">
        <f t="shared" si="28"/>
        <v/>
      </c>
      <c r="AU51" s="456" t="e">
        <f t="shared" si="14"/>
        <v>#VALUE!</v>
      </c>
      <c r="AW51" s="451">
        <f t="shared" si="20"/>
        <v>230</v>
      </c>
      <c r="AX51" s="452">
        <v>157.77371428571419</v>
      </c>
      <c r="AY51" s="452">
        <v>1.3054072893322851E-4</v>
      </c>
      <c r="AZ51" s="464">
        <f t="shared" si="15"/>
        <v>8.3909963117728432E-5</v>
      </c>
      <c r="BA51" s="464">
        <f t="shared" si="16"/>
        <v>1.0000000000000048E-4</v>
      </c>
      <c r="BB51" s="464" t="str">
        <f t="shared" si="29"/>
        <v/>
      </c>
      <c r="BC51" s="456" t="e">
        <f t="shared" si="17"/>
        <v>#VALUE!</v>
      </c>
      <c r="BE51" s="451">
        <f t="shared" si="21"/>
        <v>230</v>
      </c>
      <c r="BF51" s="554">
        <v>315.54742857142867</v>
      </c>
      <c r="BG51" s="554">
        <v>314.60495077535165</v>
      </c>
    </row>
    <row r="52" spans="1:59" x14ac:dyDescent="0.25">
      <c r="A52" s="10"/>
      <c r="B52" s="10"/>
      <c r="C52" s="10"/>
      <c r="D52" s="10"/>
      <c r="E52" s="10"/>
      <c r="F52" s="13">
        <f>IF(AND(IF(Input!$D$35 = "Asymmetric", $D$10, $D$22) &gt;F51,F51&gt;0),F51+1,0)</f>
        <v>0</v>
      </c>
      <c r="G52" s="13">
        <f t="shared" si="18"/>
        <v>0</v>
      </c>
      <c r="H52" s="66">
        <f>IF(F52 = 0, 0, Input!$D$37 / 2 * SIN(RADIANS('Moment of Inertia (Circle)'!G52)))</f>
        <v>0</v>
      </c>
      <c r="I52" s="66">
        <f>IF(F52 = 0, 0, Input!$D$37 / 2 * COS(RADIANS('Moment of Inertia (Circle)'!G52)))</f>
        <v>0</v>
      </c>
      <c r="J52" s="570">
        <f>IF(Input!$D$35 = "Asymmetric",'Moment of Inertia'!K52, H52)</f>
        <v>0</v>
      </c>
      <c r="K52" s="570">
        <f>IF(Input!$D$35 = "Asymmetric",'Moment of Inertia'!L52, I52)</f>
        <v>0</v>
      </c>
      <c r="L52" s="14">
        <f t="shared" si="8"/>
        <v>0</v>
      </c>
      <c r="M52" s="14">
        <f t="shared" si="24"/>
        <v>0</v>
      </c>
      <c r="N52" s="14">
        <f t="shared" si="1"/>
        <v>0</v>
      </c>
      <c r="O52" s="14">
        <f t="shared" si="9"/>
        <v>0</v>
      </c>
      <c r="P52" s="14">
        <f t="shared" si="10"/>
        <v>0</v>
      </c>
      <c r="Q52" s="66">
        <f>IF(F52 = 0, 0, ((Cu + IF(REV="F", 1, 1.2)*(Wconc + Wsoil)) / N) + IF(P52 = 0, 0, ((M + (Cu * Ecc/12) + (Sc * IF(Input!$D$45="Block", T, D + E)) - (ΦMR_Pp)) / (P52/12))))</f>
        <v>0</v>
      </c>
      <c r="R52" s="66" t="e">
        <f>IF(P52 = 0, 0, ((M + (Cu * Ecc/12) + (Sc * IF(Input!$D$45="Block", T, D + E)) - (ΦMR_Pp_up)) / (P52/12))) - ((IF(REV="F", Cu, 0.9*((Cu/1.2) + Wconc + IF(Input!$D$9 = "Self-Support", Wsoil, 0.5*Wsoil) + Wpiles))) / N) + Sw</f>
        <v>#DIV/0!</v>
      </c>
      <c r="S52" s="66" t="e">
        <f>IF(P52 = 0, 0, (((Tu * Ecc/12) + (Su * IF(Input!$D$45="Block", T, D + E)) - (ΦMR_Pp_up)) / (P52/12))) + (IF(REV="F", Tu, Tu - 0.9*(Wconc + IF(Input!$D$9 = "Self-Support", Wsoil, 0.5*Wsoil) + Wpiles)) / N) + Sw</f>
        <v>#DIV/0!</v>
      </c>
      <c r="T52" s="10"/>
      <c r="U52" s="396">
        <f>IF(F52 = 0, 0, ((Cu + IF(REV="F", 1, 1.2)*(Wconc + Wsoil)) / N) + IF(P52 = 0, 0, ((M + (Cu * Ecc/12) + (Sc * IF(Input!$D$45="Block", T, D + E)) - (ΦMR_Pp)) / (P52/12))))</f>
        <v>0</v>
      </c>
      <c r="V52" s="399" t="str">
        <f t="shared" si="25"/>
        <v>--</v>
      </c>
      <c r="W52" s="399">
        <f>IF(AND(OR(V52="A",V52="--"),$N52/12-IF(Input!$D$45="Pier and Pad",0.5*di,0)&gt;0),1,0)</f>
        <v>0</v>
      </c>
      <c r="X52" s="458">
        <f t="shared" si="26"/>
        <v>0</v>
      </c>
      <c r="Y52" s="458">
        <f t="shared" si="22"/>
        <v>0</v>
      </c>
      <c r="Z52" s="459"/>
      <c r="AA52" s="399"/>
      <c r="AB52" s="140"/>
      <c r="AC52" s="399"/>
      <c r="AD52" s="399"/>
      <c r="AE52" s="140"/>
      <c r="AF52" s="140"/>
      <c r="AG52" s="396">
        <f>IF(F52 = 0, 0, ((Cu + IF(REV="F", 1, 1.2)*(Wconc + Wsoil)) / N) + IF(P52 = 0, 0, ((M + (Cu * Ecc/12) + (Sc * IF(Input!$D$45="Block", T, D + E)) - (ΦMR_Pp)) / (P52/12))))</f>
        <v>0</v>
      </c>
      <c r="AH52" s="399" t="str">
        <f t="shared" si="27"/>
        <v>--</v>
      </c>
      <c r="AI52" s="399">
        <f>IF(AND(OR(AH52="A",AH52="--"),$N52/12-IF(Input!$D$45="Pier and Pad",0.5*di+deff/12,0)&gt;0),1,0)</f>
        <v>0</v>
      </c>
      <c r="AJ52" s="458">
        <f t="shared" si="23"/>
        <v>0</v>
      </c>
      <c r="AK52" s="10"/>
      <c r="AL52" s="10"/>
      <c r="AM52" s="10"/>
      <c r="AO52" s="451">
        <f t="shared" si="19"/>
        <v>235</v>
      </c>
      <c r="AP52" s="452">
        <v>345.12999999999982</v>
      </c>
      <c r="AQ52" s="452">
        <v>1.2207745887614545E-4</v>
      </c>
      <c r="AR52" s="464">
        <f t="shared" si="12"/>
        <v>7.0020753820970919E-5</v>
      </c>
      <c r="AS52" s="464">
        <f t="shared" si="13"/>
        <v>9.9999999999999842E-5</v>
      </c>
      <c r="AT52" s="464" t="str">
        <f t="shared" si="28"/>
        <v/>
      </c>
      <c r="AU52" s="456" t="e">
        <f t="shared" si="14"/>
        <v>#VALUE!</v>
      </c>
      <c r="AW52" s="451">
        <f t="shared" si="20"/>
        <v>235</v>
      </c>
      <c r="AX52" s="452">
        <v>157.77371428571419</v>
      </c>
      <c r="AY52" s="452">
        <v>1.2207745887614545E-4</v>
      </c>
      <c r="AZ52" s="464">
        <f t="shared" si="15"/>
        <v>7.0020753820970919E-5</v>
      </c>
      <c r="BA52" s="464">
        <f t="shared" si="16"/>
        <v>9.9999999999999842E-5</v>
      </c>
      <c r="BB52" s="464" t="str">
        <f t="shared" si="29"/>
        <v/>
      </c>
      <c r="BC52" s="456" t="e">
        <f t="shared" si="17"/>
        <v>#VALUE!</v>
      </c>
      <c r="BE52" s="451">
        <f t="shared" si="21"/>
        <v>235</v>
      </c>
      <c r="BF52" s="554">
        <v>315.54742857142867</v>
      </c>
      <c r="BG52" s="554">
        <v>314.60495077535165</v>
      </c>
    </row>
    <row r="53" spans="1:59" x14ac:dyDescent="0.25">
      <c r="A53" s="10"/>
      <c r="B53" s="10"/>
      <c r="C53" s="10"/>
      <c r="D53" s="10"/>
      <c r="E53" s="10"/>
      <c r="F53" s="13">
        <f>IF(AND(IF(Input!$D$35 = "Asymmetric", $D$10, $D$22) &gt;F52,F52&gt;0),F52+1,0)</f>
        <v>0</v>
      </c>
      <c r="G53" s="13">
        <f t="shared" si="18"/>
        <v>0</v>
      </c>
      <c r="H53" s="66">
        <f>IF(F53 = 0, 0, Input!$D$37 / 2 * SIN(RADIANS('Moment of Inertia (Circle)'!G53)))</f>
        <v>0</v>
      </c>
      <c r="I53" s="66">
        <f>IF(F53 = 0, 0, Input!$D$37 / 2 * COS(RADIANS('Moment of Inertia (Circle)'!G53)))</f>
        <v>0</v>
      </c>
      <c r="J53" s="570">
        <f>IF(Input!$D$35 = "Asymmetric",'Moment of Inertia'!K53, H53)</f>
        <v>0</v>
      </c>
      <c r="K53" s="570">
        <f>IF(Input!$D$35 = "Asymmetric",'Moment of Inertia'!L53, I53)</f>
        <v>0</v>
      </c>
      <c r="L53" s="14">
        <f t="shared" si="8"/>
        <v>0</v>
      </c>
      <c r="M53" s="14">
        <f t="shared" si="24"/>
        <v>0</v>
      </c>
      <c r="N53" s="14">
        <f t="shared" si="1"/>
        <v>0</v>
      </c>
      <c r="O53" s="14">
        <f t="shared" si="9"/>
        <v>0</v>
      </c>
      <c r="P53" s="14">
        <f t="shared" si="10"/>
        <v>0</v>
      </c>
      <c r="Q53" s="66">
        <f>IF(F53 = 0, 0, ((Cu + IF(REV="F", 1, 1.2)*(Wconc + Wsoil)) / N) + IF(P53 = 0, 0, ((M + (Cu * Ecc/12) + (Sc * IF(Input!$D$45="Block", T, D + E)) - (ΦMR_Pp)) / (P53/12))))</f>
        <v>0</v>
      </c>
      <c r="R53" s="66" t="e">
        <f>IF(P53 = 0, 0, ((M + (Cu * Ecc/12) + (Sc * IF(Input!$D$45="Block", T, D + E)) - (ΦMR_Pp_up)) / (P53/12))) - ((IF(REV="F", Cu, 0.9*((Cu/1.2) + Wconc + IF(Input!$D$9 = "Self-Support", Wsoil, 0.5*Wsoil) + Wpiles))) / N) + Sw</f>
        <v>#DIV/0!</v>
      </c>
      <c r="S53" s="66" t="e">
        <f>IF(P53 = 0, 0, (((Tu * Ecc/12) + (Su * IF(Input!$D$45="Block", T, D + E)) - (ΦMR_Pp_up)) / (P53/12))) + (IF(REV="F", Tu, Tu - 0.9*(Wconc + IF(Input!$D$9 = "Self-Support", Wsoil, 0.5*Wsoil) + Wpiles)) / N) + Sw</f>
        <v>#DIV/0!</v>
      </c>
      <c r="T53" s="10"/>
      <c r="U53" s="396">
        <f>IF(F53 = 0, 0, ((Cu + IF(REV="F", 1, 1.2)*(Wconc + Wsoil)) / N) + IF(P53 = 0, 0, ((M + (Cu * Ecc/12) + (Sc * IF(Input!$D$45="Block", T, D + E)) - (ΦMR_Pp)) / (P53/12))))</f>
        <v>0</v>
      </c>
      <c r="V53" s="399" t="str">
        <f t="shared" si="25"/>
        <v>--</v>
      </c>
      <c r="W53" s="399">
        <f>IF(AND(OR(V53="A",V53="--"),$N53/12-IF(Input!$D$45="Pier and Pad",0.5*di,0)&gt;0),1,0)</f>
        <v>0</v>
      </c>
      <c r="X53" s="458">
        <f t="shared" si="26"/>
        <v>0</v>
      </c>
      <c r="Y53" s="458">
        <f t="shared" si="22"/>
        <v>0</v>
      </c>
      <c r="Z53" s="459"/>
      <c r="AA53" s="399"/>
      <c r="AB53" s="140"/>
      <c r="AC53" s="399"/>
      <c r="AD53" s="399"/>
      <c r="AE53" s="140"/>
      <c r="AF53" s="140"/>
      <c r="AG53" s="396">
        <f>IF(F53 = 0, 0, ((Cu + IF(REV="F", 1, 1.2)*(Wconc + Wsoil)) / N) + IF(P53 = 0, 0, ((M + (Cu * Ecc/12) + (Sc * IF(Input!$D$45="Block", T, D + E)) - (ΦMR_Pp)) / (P53/12))))</f>
        <v>0</v>
      </c>
      <c r="AH53" s="399" t="str">
        <f t="shared" si="27"/>
        <v>--</v>
      </c>
      <c r="AI53" s="399">
        <f>IF(AND(OR(AH53="A",AH53="--"),$N53/12-IF(Input!$D$45="Pier and Pad",0.5*di+deff/12,0)&gt;0),1,0)</f>
        <v>0</v>
      </c>
      <c r="AJ53" s="458">
        <f t="shared" si="23"/>
        <v>0</v>
      </c>
      <c r="AK53" s="10"/>
      <c r="AL53" s="10"/>
      <c r="AM53" s="10"/>
      <c r="AO53" s="451">
        <f t="shared" si="19"/>
        <v>240</v>
      </c>
      <c r="AP53" s="452">
        <v>345.12999999999982</v>
      </c>
      <c r="AQ53" s="452">
        <v>1.1547005383792537E-4</v>
      </c>
      <c r="AR53" s="464">
        <f t="shared" si="12"/>
        <v>5.7735026918962741E-5</v>
      </c>
      <c r="AS53" s="464">
        <f t="shared" si="13"/>
        <v>1.0000000000000015E-4</v>
      </c>
      <c r="AT53" s="464" t="str">
        <f t="shared" si="28"/>
        <v/>
      </c>
      <c r="AU53" s="456" t="e">
        <f t="shared" si="14"/>
        <v>#VALUE!</v>
      </c>
      <c r="AW53" s="451">
        <f t="shared" si="20"/>
        <v>240</v>
      </c>
      <c r="AX53" s="452">
        <v>157.77371428571419</v>
      </c>
      <c r="AY53" s="452">
        <v>1.1547005383792537E-4</v>
      </c>
      <c r="AZ53" s="464">
        <f t="shared" si="15"/>
        <v>5.7735026918962741E-5</v>
      </c>
      <c r="BA53" s="464">
        <f t="shared" si="16"/>
        <v>1.0000000000000015E-4</v>
      </c>
      <c r="BB53" s="464" t="str">
        <f t="shared" si="29"/>
        <v/>
      </c>
      <c r="BC53" s="456" t="e">
        <f t="shared" si="17"/>
        <v>#VALUE!</v>
      </c>
      <c r="BE53" s="451">
        <f t="shared" si="21"/>
        <v>240</v>
      </c>
      <c r="BF53" s="554">
        <v>315.54742857142867</v>
      </c>
      <c r="BG53" s="554">
        <v>314.60495077535165</v>
      </c>
    </row>
    <row r="54" spans="1:59" x14ac:dyDescent="0.25">
      <c r="A54" s="10"/>
      <c r="B54" s="10"/>
      <c r="C54" s="10"/>
      <c r="D54" s="10"/>
      <c r="E54" s="10"/>
      <c r="F54" s="13">
        <f>IF(AND(IF(Input!$D$35 = "Asymmetric", $D$10, $D$22) &gt;F53,F53&gt;0),F53+1,0)</f>
        <v>0</v>
      </c>
      <c r="G54" s="13">
        <f t="shared" si="18"/>
        <v>0</v>
      </c>
      <c r="H54" s="66">
        <f>IF(F54 = 0, 0, Input!$D$37 / 2 * SIN(RADIANS('Moment of Inertia (Circle)'!G54)))</f>
        <v>0</v>
      </c>
      <c r="I54" s="66">
        <f>IF(F54 = 0, 0, Input!$D$37 / 2 * COS(RADIANS('Moment of Inertia (Circle)'!G54)))</f>
        <v>0</v>
      </c>
      <c r="J54" s="570">
        <f>IF(Input!$D$35 = "Asymmetric",'Moment of Inertia'!K54, H54)</f>
        <v>0</v>
      </c>
      <c r="K54" s="570">
        <f>IF(Input!$D$35 = "Asymmetric",'Moment of Inertia'!L54, I54)</f>
        <v>0</v>
      </c>
      <c r="L54" s="14">
        <f t="shared" si="8"/>
        <v>0</v>
      </c>
      <c r="M54" s="14">
        <f t="shared" si="24"/>
        <v>0</v>
      </c>
      <c r="N54" s="14">
        <f t="shared" si="1"/>
        <v>0</v>
      </c>
      <c r="O54" s="14">
        <f t="shared" si="9"/>
        <v>0</v>
      </c>
      <c r="P54" s="14">
        <f t="shared" si="10"/>
        <v>0</v>
      </c>
      <c r="Q54" s="66">
        <f>IF(F54 = 0, 0, ((Cu + IF(REV="F", 1, 1.2)*(Wconc + Wsoil)) / N) + IF(P54 = 0, 0, ((M + (Cu * Ecc/12) + (Sc * IF(Input!$D$45="Block", T, D + E)) - (ΦMR_Pp)) / (P54/12))))</f>
        <v>0</v>
      </c>
      <c r="R54" s="66" t="e">
        <f>IF(P54 = 0, 0, ((M + (Cu * Ecc/12) + (Sc * IF(Input!$D$45="Block", T, D + E)) - (ΦMR_Pp_up)) / (P54/12))) - ((IF(REV="F", Cu, 0.9*((Cu/1.2) + Wconc + IF(Input!$D$9 = "Self-Support", Wsoil, 0.5*Wsoil) + Wpiles))) / N) + Sw</f>
        <v>#DIV/0!</v>
      </c>
      <c r="S54" s="66" t="e">
        <f>IF(P54 = 0, 0, (((Tu * Ecc/12) + (Su * IF(Input!$D$45="Block", T, D + E)) - (ΦMR_Pp_up)) / (P54/12))) + (IF(REV="F", Tu, Tu - 0.9*(Wconc + IF(Input!$D$9 = "Self-Support", Wsoil, 0.5*Wsoil) + Wpiles)) / N) + Sw</f>
        <v>#DIV/0!</v>
      </c>
      <c r="T54" s="10"/>
      <c r="U54" s="396">
        <f>IF(F54 = 0, 0, ((Cu + IF(REV="F", 1, 1.2)*(Wconc + Wsoil)) / N) + IF(P54 = 0, 0, ((M + (Cu * Ecc/12) + (Sc * IF(Input!$D$45="Block", T, D + E)) - (ΦMR_Pp)) / (P54/12))))</f>
        <v>0</v>
      </c>
      <c r="V54" s="399" t="str">
        <f t="shared" si="25"/>
        <v>--</v>
      </c>
      <c r="W54" s="399">
        <f>IF(AND(OR(V54="A",V54="--"),$N54/12-IF(Input!$D$45="Pier and Pad",0.5*di,0)&gt;0),1,0)</f>
        <v>0</v>
      </c>
      <c r="X54" s="458">
        <f t="shared" si="26"/>
        <v>0</v>
      </c>
      <c r="Y54" s="458">
        <f t="shared" si="22"/>
        <v>0</v>
      </c>
      <c r="Z54" s="459"/>
      <c r="AA54" s="399"/>
      <c r="AB54" s="140"/>
      <c r="AC54" s="399"/>
      <c r="AD54" s="399"/>
      <c r="AE54" s="140"/>
      <c r="AF54" s="140"/>
      <c r="AG54" s="396">
        <f>IF(F54 = 0, 0, ((Cu + IF(REV="F", 1, 1.2)*(Wconc + Wsoil)) / N) + IF(P54 = 0, 0, ((M + (Cu * Ecc/12) + (Sc * IF(Input!$D$45="Block", T, D + E)) - (ΦMR_Pp)) / (P54/12))))</f>
        <v>0</v>
      </c>
      <c r="AH54" s="399" t="str">
        <f t="shared" si="27"/>
        <v>--</v>
      </c>
      <c r="AI54" s="399">
        <f>IF(AND(OR(AH54="A",AH54="--"),$N54/12-IF(Input!$D$45="Pier and Pad",0.5*di+deff/12,0)&gt;0),1,0)</f>
        <v>0</v>
      </c>
      <c r="AJ54" s="458">
        <f t="shared" si="23"/>
        <v>0</v>
      </c>
      <c r="AK54" s="10"/>
      <c r="AL54" s="10"/>
      <c r="AM54" s="10"/>
      <c r="AO54" s="451">
        <f t="shared" si="19"/>
        <v>245</v>
      </c>
      <c r="AP54" s="452">
        <v>345.12999999999982</v>
      </c>
      <c r="AQ54" s="452">
        <v>1.1033779189625045E-4</v>
      </c>
      <c r="AR54" s="464">
        <f t="shared" si="12"/>
        <v>4.6630765815500369E-5</v>
      </c>
      <c r="AS54" s="464">
        <f t="shared" si="13"/>
        <v>1.0000000000000116E-4</v>
      </c>
      <c r="AT54" s="464" t="str">
        <f t="shared" si="28"/>
        <v/>
      </c>
      <c r="AU54" s="456" t="e">
        <f t="shared" si="14"/>
        <v>#VALUE!</v>
      </c>
      <c r="AW54" s="451">
        <f t="shared" si="20"/>
        <v>245</v>
      </c>
      <c r="AX54" s="452">
        <v>157.77371428571419</v>
      </c>
      <c r="AY54" s="452">
        <v>1.1033779189625045E-4</v>
      </c>
      <c r="AZ54" s="464">
        <f t="shared" si="15"/>
        <v>4.6630765815500369E-5</v>
      </c>
      <c r="BA54" s="464">
        <f t="shared" si="16"/>
        <v>1.0000000000000116E-4</v>
      </c>
      <c r="BB54" s="464" t="str">
        <f t="shared" si="29"/>
        <v/>
      </c>
      <c r="BC54" s="456" t="e">
        <f t="shared" si="17"/>
        <v>#VALUE!</v>
      </c>
      <c r="BE54" s="451">
        <f t="shared" si="21"/>
        <v>245</v>
      </c>
      <c r="BF54" s="554">
        <v>315.54742857142867</v>
      </c>
      <c r="BG54" s="554">
        <v>314.60495077535165</v>
      </c>
    </row>
    <row r="55" spans="1:59" x14ac:dyDescent="0.25">
      <c r="A55" s="10"/>
      <c r="B55" s="10"/>
      <c r="C55" s="10"/>
      <c r="D55" s="10"/>
      <c r="E55" s="10"/>
      <c r="F55" s="13">
        <f>IF(AND(IF(Input!$D$35 = "Asymmetric", $D$10, $D$22) &gt;F54,F54&gt;0),F54+1,0)</f>
        <v>0</v>
      </c>
      <c r="G55" s="13">
        <f t="shared" si="18"/>
        <v>0</v>
      </c>
      <c r="H55" s="66">
        <f>IF(F55 = 0, 0, Input!$D$37 / 2 * SIN(RADIANS('Moment of Inertia (Circle)'!G55)))</f>
        <v>0</v>
      </c>
      <c r="I55" s="66">
        <f>IF(F55 = 0, 0, Input!$D$37 / 2 * COS(RADIANS('Moment of Inertia (Circle)'!G55)))</f>
        <v>0</v>
      </c>
      <c r="J55" s="570">
        <f>IF(Input!$D$35 = "Asymmetric",'Moment of Inertia'!K55, H55)</f>
        <v>0</v>
      </c>
      <c r="K55" s="570">
        <f>IF(Input!$D$35 = "Asymmetric",'Moment of Inertia'!L55, I55)</f>
        <v>0</v>
      </c>
      <c r="L55" s="14">
        <f t="shared" si="8"/>
        <v>0</v>
      </c>
      <c r="M55" s="14">
        <f t="shared" si="24"/>
        <v>0</v>
      </c>
      <c r="N55" s="14">
        <f t="shared" si="1"/>
        <v>0</v>
      </c>
      <c r="O55" s="14">
        <f t="shared" si="9"/>
        <v>0</v>
      </c>
      <c r="P55" s="14">
        <f t="shared" si="10"/>
        <v>0</v>
      </c>
      <c r="Q55" s="66">
        <f>IF(F55 = 0, 0, ((Cu + IF(REV="F", 1, 1.2)*(Wconc + Wsoil)) / N) + IF(P55 = 0, 0, ((M + (Cu * Ecc/12) + (Sc * IF(Input!$D$45="Block", T, D + E)) - (ΦMR_Pp)) / (P55/12))))</f>
        <v>0</v>
      </c>
      <c r="R55" s="66" t="e">
        <f>IF(P55 = 0, 0, ((M + (Cu * Ecc/12) + (Sc * IF(Input!$D$45="Block", T, D + E)) - (ΦMR_Pp_up)) / (P55/12))) - ((IF(REV="F", Cu, 0.9*((Cu/1.2) + Wconc + IF(Input!$D$9 = "Self-Support", Wsoil, 0.5*Wsoil) + Wpiles))) / N) + Sw</f>
        <v>#DIV/0!</v>
      </c>
      <c r="S55" s="66" t="e">
        <f>IF(P55 = 0, 0, (((Tu * Ecc/12) + (Su * IF(Input!$D$45="Block", T, D + E)) - (ΦMR_Pp_up)) / (P55/12))) + (IF(REV="F", Tu, Tu - 0.9*(Wconc + IF(Input!$D$9 = "Self-Support", Wsoil, 0.5*Wsoil) + Wpiles)) / N) + Sw</f>
        <v>#DIV/0!</v>
      </c>
      <c r="T55" s="10"/>
      <c r="U55" s="396">
        <f>IF(F55 = 0, 0, ((Cu + IF(REV="F", 1, 1.2)*(Wconc + Wsoil)) / N) + IF(P55 = 0, 0, ((M + (Cu * Ecc/12) + (Sc * IF(Input!$D$45="Block", T, D + E)) - (ΦMR_Pp)) / (P55/12))))</f>
        <v>0</v>
      </c>
      <c r="V55" s="399" t="str">
        <f t="shared" si="25"/>
        <v>--</v>
      </c>
      <c r="W55" s="399">
        <f>IF(AND(OR(V55="A",V55="--"),$N55/12-IF(Input!$D$45="Pier and Pad",0.5*di,0)&gt;0),1,0)</f>
        <v>0</v>
      </c>
      <c r="X55" s="458">
        <f t="shared" si="26"/>
        <v>0</v>
      </c>
      <c r="Y55" s="458">
        <f t="shared" si="22"/>
        <v>0</v>
      </c>
      <c r="Z55" s="459"/>
      <c r="AA55" s="399"/>
      <c r="AB55" s="140"/>
      <c r="AC55" s="399"/>
      <c r="AD55" s="399"/>
      <c r="AE55" s="140"/>
      <c r="AF55" s="140"/>
      <c r="AG55" s="396">
        <f>IF(F55 = 0, 0, ((Cu + IF(REV="F", 1, 1.2)*(Wconc + Wsoil)) / N) + IF(P55 = 0, 0, ((M + (Cu * Ecc/12) + (Sc * IF(Input!$D$45="Block", T, D + E)) - (ΦMR_Pp)) / (P55/12))))</f>
        <v>0</v>
      </c>
      <c r="AH55" s="399" t="str">
        <f t="shared" si="27"/>
        <v>--</v>
      </c>
      <c r="AI55" s="399">
        <f>IF(AND(OR(AH55="A",AH55="--"),$N55/12-IF(Input!$D$45="Pier and Pad",0.5*di+deff/12,0)&gt;0),1,0)</f>
        <v>0</v>
      </c>
      <c r="AJ55" s="458">
        <f t="shared" si="23"/>
        <v>0</v>
      </c>
      <c r="AK55" s="10"/>
      <c r="AL55" s="10"/>
      <c r="AM55" s="10"/>
      <c r="AO55" s="451">
        <f t="shared" si="19"/>
        <v>250</v>
      </c>
      <c r="AP55" s="452">
        <v>345.12999999999982</v>
      </c>
      <c r="AQ55" s="452">
        <v>1.0641777724759085E-4</v>
      </c>
      <c r="AR55" s="464">
        <f t="shared" si="12"/>
        <v>3.6397023426620091E-5</v>
      </c>
      <c r="AS55" s="464">
        <f t="shared" si="13"/>
        <v>9.9999999999999666E-5</v>
      </c>
      <c r="AT55" s="464" t="str">
        <f t="shared" si="28"/>
        <v/>
      </c>
      <c r="AU55" s="456" t="e">
        <f t="shared" si="14"/>
        <v>#VALUE!</v>
      </c>
      <c r="AW55" s="451">
        <f t="shared" si="20"/>
        <v>250</v>
      </c>
      <c r="AX55" s="452">
        <v>157.77371428571419</v>
      </c>
      <c r="AY55" s="452">
        <v>1.0641777724759085E-4</v>
      </c>
      <c r="AZ55" s="464">
        <f t="shared" si="15"/>
        <v>3.6397023426620091E-5</v>
      </c>
      <c r="BA55" s="464">
        <f t="shared" si="16"/>
        <v>9.9999999999999666E-5</v>
      </c>
      <c r="BB55" s="464" t="str">
        <f t="shared" si="29"/>
        <v/>
      </c>
      <c r="BC55" s="456" t="e">
        <f t="shared" si="17"/>
        <v>#VALUE!</v>
      </c>
      <c r="BE55" s="451">
        <f t="shared" si="21"/>
        <v>250</v>
      </c>
      <c r="BF55" s="554">
        <v>315.54742857142867</v>
      </c>
      <c r="BG55" s="554">
        <v>314.60495077535165</v>
      </c>
    </row>
    <row r="56" spans="1:59" x14ac:dyDescent="0.25">
      <c r="A56" s="10"/>
      <c r="B56" s="10"/>
      <c r="C56" s="10"/>
      <c r="D56" s="10"/>
      <c r="E56" s="10"/>
      <c r="F56" s="13">
        <f>IF(AND(IF(Input!$D$35 = "Asymmetric", $D$10, $D$22) &gt;F55,F55&gt;0),F55+1,0)</f>
        <v>0</v>
      </c>
      <c r="G56" s="13">
        <f t="shared" si="18"/>
        <v>0</v>
      </c>
      <c r="H56" s="66">
        <f>IF(F56 = 0, 0, Input!$D$37 / 2 * SIN(RADIANS('Moment of Inertia (Circle)'!G56)))</f>
        <v>0</v>
      </c>
      <c r="I56" s="66">
        <f>IF(F56 = 0, 0, Input!$D$37 / 2 * COS(RADIANS('Moment of Inertia (Circle)'!G56)))</f>
        <v>0</v>
      </c>
      <c r="J56" s="570">
        <f>IF(Input!$D$35 = "Asymmetric",'Moment of Inertia'!K56, H56)</f>
        <v>0</v>
      </c>
      <c r="K56" s="570">
        <f>IF(Input!$D$35 = "Asymmetric",'Moment of Inertia'!L56, I56)</f>
        <v>0</v>
      </c>
      <c r="L56" s="14">
        <f t="shared" si="8"/>
        <v>0</v>
      </c>
      <c r="M56" s="14">
        <f t="shared" si="24"/>
        <v>0</v>
      </c>
      <c r="N56" s="14">
        <f t="shared" si="1"/>
        <v>0</v>
      </c>
      <c r="O56" s="14">
        <f t="shared" si="9"/>
        <v>0</v>
      </c>
      <c r="P56" s="14">
        <f t="shared" si="10"/>
        <v>0</v>
      </c>
      <c r="Q56" s="66">
        <f>IF(F56 = 0, 0, ((Cu + IF(REV="F", 1, 1.2)*(Wconc + Wsoil)) / N) + IF(P56 = 0, 0, ((M + (Cu * Ecc/12) + (Sc * IF(Input!$D$45="Block", T, D + E)) - (ΦMR_Pp)) / (P56/12))))</f>
        <v>0</v>
      </c>
      <c r="R56" s="66" t="e">
        <f>IF(P56 = 0, 0, ((M + (Cu * Ecc/12) + (Sc * IF(Input!$D$45="Block", T, D + E)) - (ΦMR_Pp_up)) / (P56/12))) - ((IF(REV="F", Cu, 0.9*((Cu/1.2) + Wconc + IF(Input!$D$9 = "Self-Support", Wsoil, 0.5*Wsoil) + Wpiles))) / N) + Sw</f>
        <v>#DIV/0!</v>
      </c>
      <c r="S56" s="66" t="e">
        <f>IF(P56 = 0, 0, (((Tu * Ecc/12) + (Su * IF(Input!$D$45="Block", T, D + E)) - (ΦMR_Pp_up)) / (P56/12))) + (IF(REV="F", Tu, Tu - 0.9*(Wconc + IF(Input!$D$9 = "Self-Support", Wsoil, 0.5*Wsoil) + Wpiles)) / N) + Sw</f>
        <v>#DIV/0!</v>
      </c>
      <c r="T56" s="10"/>
      <c r="U56" s="396">
        <f>IF(F56 = 0, 0, ((Cu + IF(REV="F", 1, 1.2)*(Wconc + Wsoil)) / N) + IF(P56 = 0, 0, ((M + (Cu * Ecc/12) + (Sc * IF(Input!$D$45="Block", T, D + E)) - (ΦMR_Pp)) / (P56/12))))</f>
        <v>0</v>
      </c>
      <c r="V56" s="399" t="str">
        <f t="shared" si="25"/>
        <v>--</v>
      </c>
      <c r="W56" s="399">
        <f>IF(AND(OR(V56="A",V56="--"),$N56/12-IF(Input!$D$45="Pier and Pad",0.5*di,0)&gt;0),1,0)</f>
        <v>0</v>
      </c>
      <c r="X56" s="458">
        <f t="shared" si="26"/>
        <v>0</v>
      </c>
      <c r="Y56" s="458">
        <f t="shared" si="22"/>
        <v>0</v>
      </c>
      <c r="Z56" s="459"/>
      <c r="AA56" s="399"/>
      <c r="AB56" s="140"/>
      <c r="AC56" s="399"/>
      <c r="AD56" s="399"/>
      <c r="AE56" s="140"/>
      <c r="AF56" s="140"/>
      <c r="AG56" s="396">
        <f>IF(F56 = 0, 0, ((Cu + IF(REV="F", 1, 1.2)*(Wconc + Wsoil)) / N) + IF(P56 = 0, 0, ((M + (Cu * Ecc/12) + (Sc * IF(Input!$D$45="Block", T, D + E)) - (ΦMR_Pp)) / (P56/12))))</f>
        <v>0</v>
      </c>
      <c r="AH56" s="399" t="str">
        <f t="shared" si="27"/>
        <v>--</v>
      </c>
      <c r="AI56" s="399">
        <f>IF(AND(OR(AH56="A",AH56="--"),$N56/12-IF(Input!$D$45="Pier and Pad",0.5*di+deff/12,0)&gt;0),1,0)</f>
        <v>0</v>
      </c>
      <c r="AJ56" s="458">
        <f t="shared" si="23"/>
        <v>0</v>
      </c>
      <c r="AK56" s="10"/>
      <c r="AL56" s="10"/>
      <c r="AM56" s="10"/>
      <c r="AO56" s="451">
        <f t="shared" si="19"/>
        <v>255</v>
      </c>
      <c r="AP56" s="452">
        <v>345.12999999999982</v>
      </c>
      <c r="AQ56" s="452">
        <v>1.0352761804100851E-4</v>
      </c>
      <c r="AR56" s="464">
        <f t="shared" si="12"/>
        <v>2.6794919243112308E-5</v>
      </c>
      <c r="AS56" s="464">
        <f t="shared" si="13"/>
        <v>1.0000000000000019E-4</v>
      </c>
      <c r="AT56" s="464" t="str">
        <f t="shared" si="28"/>
        <v/>
      </c>
      <c r="AU56" s="456" t="e">
        <f t="shared" si="14"/>
        <v>#VALUE!</v>
      </c>
      <c r="AW56" s="451">
        <f t="shared" si="20"/>
        <v>255</v>
      </c>
      <c r="AX56" s="452">
        <v>157.77371428571419</v>
      </c>
      <c r="AY56" s="452">
        <v>1.0352761804100851E-4</v>
      </c>
      <c r="AZ56" s="464">
        <f t="shared" si="15"/>
        <v>2.6794919243112308E-5</v>
      </c>
      <c r="BA56" s="464">
        <f t="shared" si="16"/>
        <v>1.0000000000000019E-4</v>
      </c>
      <c r="BB56" s="464" t="str">
        <f t="shared" si="29"/>
        <v/>
      </c>
      <c r="BC56" s="456" t="e">
        <f t="shared" si="17"/>
        <v>#VALUE!</v>
      </c>
      <c r="BE56" s="451">
        <f t="shared" si="21"/>
        <v>255</v>
      </c>
      <c r="BF56" s="554">
        <v>315.54742857142867</v>
      </c>
      <c r="BG56" s="554">
        <v>314.60495077535165</v>
      </c>
    </row>
    <row r="57" spans="1:59" x14ac:dyDescent="0.25">
      <c r="A57" s="10"/>
      <c r="B57" s="10"/>
      <c r="C57" s="10"/>
      <c r="D57" s="10"/>
      <c r="E57" s="10"/>
      <c r="F57" s="13">
        <f>IF(AND(IF(Input!$D$35 = "Asymmetric", $D$10, $D$22) &gt;F56,F56&gt;0),F56+1,0)</f>
        <v>0</v>
      </c>
      <c r="G57" s="13">
        <f t="shared" si="18"/>
        <v>0</v>
      </c>
      <c r="H57" s="66">
        <f>IF(F57 = 0, 0, Input!$D$37 / 2 * SIN(RADIANS('Moment of Inertia (Circle)'!G57)))</f>
        <v>0</v>
      </c>
      <c r="I57" s="66">
        <f>IF(F57 = 0, 0, Input!$D$37 / 2 * COS(RADIANS('Moment of Inertia (Circle)'!G57)))</f>
        <v>0</v>
      </c>
      <c r="J57" s="570">
        <f>IF(Input!$D$35 = "Asymmetric",'Moment of Inertia'!K57, H57)</f>
        <v>0</v>
      </c>
      <c r="K57" s="570">
        <f>IF(Input!$D$35 = "Asymmetric",'Moment of Inertia'!L57, I57)</f>
        <v>0</v>
      </c>
      <c r="L57" s="14">
        <f t="shared" si="8"/>
        <v>0</v>
      </c>
      <c r="M57" s="14">
        <f t="shared" si="24"/>
        <v>0</v>
      </c>
      <c r="N57" s="14">
        <f t="shared" si="1"/>
        <v>0</v>
      </c>
      <c r="O57" s="14">
        <f t="shared" si="9"/>
        <v>0</v>
      </c>
      <c r="P57" s="14">
        <f t="shared" si="10"/>
        <v>0</v>
      </c>
      <c r="Q57" s="66">
        <f>IF(F57 = 0, 0, ((Cu + IF(REV="F", 1, 1.2)*(Wconc + Wsoil)) / N) + IF(P57 = 0, 0, ((M + (Cu * Ecc/12) + (Sc * IF(Input!$D$45="Block", T, D + E)) - (ΦMR_Pp)) / (P57/12))))</f>
        <v>0</v>
      </c>
      <c r="R57" s="66" t="e">
        <f>IF(P57 = 0, 0, ((M + (Cu * Ecc/12) + (Sc * IF(Input!$D$45="Block", T, D + E)) - (ΦMR_Pp_up)) / (P57/12))) - ((IF(REV="F", Cu, 0.9*((Cu/1.2) + Wconc + IF(Input!$D$9 = "Self-Support", Wsoil, 0.5*Wsoil) + Wpiles))) / N) + Sw</f>
        <v>#DIV/0!</v>
      </c>
      <c r="S57" s="66" t="e">
        <f>IF(P57 = 0, 0, (((Tu * Ecc/12) + (Su * IF(Input!$D$45="Block", T, D + E)) - (ΦMR_Pp_up)) / (P57/12))) + (IF(REV="F", Tu, Tu - 0.9*(Wconc + IF(Input!$D$9 = "Self-Support", Wsoil, 0.5*Wsoil) + Wpiles)) / N) + Sw</f>
        <v>#DIV/0!</v>
      </c>
      <c r="T57" s="10"/>
      <c r="U57" s="396">
        <f>IF(F57 = 0, 0, ((Cu + IF(REV="F", 1, 1.2)*(Wconc + Wsoil)) / N) + IF(P57 = 0, 0, ((M + (Cu * Ecc/12) + (Sc * IF(Input!$D$45="Block", T, D + E)) - (ΦMR_Pp)) / (P57/12))))</f>
        <v>0</v>
      </c>
      <c r="V57" s="399" t="str">
        <f t="shared" si="25"/>
        <v>--</v>
      </c>
      <c r="W57" s="399">
        <f>IF(AND(OR(V57="A",V57="--"),$N57/12-IF(Input!$D$45="Pier and Pad",0.5*di,0)&gt;0),1,0)</f>
        <v>0</v>
      </c>
      <c r="X57" s="458">
        <f t="shared" si="26"/>
        <v>0</v>
      </c>
      <c r="Y57" s="458">
        <f t="shared" si="22"/>
        <v>0</v>
      </c>
      <c r="Z57" s="459"/>
      <c r="AA57" s="399"/>
      <c r="AB57" s="140"/>
      <c r="AC57" s="399"/>
      <c r="AD57" s="399"/>
      <c r="AE57" s="140"/>
      <c r="AF57" s="140"/>
      <c r="AG57" s="396">
        <f>IF(F57 = 0, 0, ((Cu + IF(REV="F", 1, 1.2)*(Wconc + Wsoil)) / N) + IF(P57 = 0, 0, ((M + (Cu * Ecc/12) + (Sc * IF(Input!$D$45="Block", T, D + E)) - (ΦMR_Pp)) / (P57/12))))</f>
        <v>0</v>
      </c>
      <c r="AH57" s="399" t="str">
        <f t="shared" si="27"/>
        <v>--</v>
      </c>
      <c r="AI57" s="399">
        <f>IF(AND(OR(AH57="A",AH57="--"),$N57/12-IF(Input!$D$45="Pier and Pad",0.5*di+deff/12,0)&gt;0),1,0)</f>
        <v>0</v>
      </c>
      <c r="AJ57" s="458">
        <f t="shared" si="23"/>
        <v>0</v>
      </c>
      <c r="AK57" s="10"/>
      <c r="AL57" s="10"/>
      <c r="AM57" s="10"/>
      <c r="AO57" s="451">
        <f t="shared" si="19"/>
        <v>260</v>
      </c>
      <c r="AP57" s="452">
        <v>345.12999999999982</v>
      </c>
      <c r="AQ57" s="452">
        <v>1.0154266118857484E-4</v>
      </c>
      <c r="AR57" s="464">
        <f t="shared" si="12"/>
        <v>1.7632698070846553E-5</v>
      </c>
      <c r="AS57" s="464">
        <f t="shared" si="13"/>
        <v>1.0000000000000033E-4</v>
      </c>
      <c r="AT57" s="464" t="str">
        <f t="shared" si="28"/>
        <v/>
      </c>
      <c r="AU57" s="456" t="e">
        <f t="shared" si="14"/>
        <v>#VALUE!</v>
      </c>
      <c r="AW57" s="451">
        <f t="shared" si="20"/>
        <v>260</v>
      </c>
      <c r="AX57" s="452">
        <v>157.77371428571419</v>
      </c>
      <c r="AY57" s="452">
        <v>1.0154266118857484E-4</v>
      </c>
      <c r="AZ57" s="464">
        <f t="shared" si="15"/>
        <v>1.7632698070846553E-5</v>
      </c>
      <c r="BA57" s="464">
        <f t="shared" si="16"/>
        <v>1.0000000000000033E-4</v>
      </c>
      <c r="BB57" s="464" t="str">
        <f t="shared" si="29"/>
        <v/>
      </c>
      <c r="BC57" s="456" t="e">
        <f t="shared" si="17"/>
        <v>#VALUE!</v>
      </c>
      <c r="BE57" s="451">
        <f t="shared" si="21"/>
        <v>260</v>
      </c>
      <c r="BF57" s="554">
        <v>315.54742857142867</v>
      </c>
      <c r="BG57" s="554">
        <v>314.60495077535165</v>
      </c>
    </row>
    <row r="58" spans="1:59" x14ac:dyDescent="0.25">
      <c r="A58" s="10"/>
      <c r="B58" s="10"/>
      <c r="C58" s="10"/>
      <c r="D58" s="10"/>
      <c r="E58" s="10"/>
      <c r="F58" s="13">
        <f>IF(AND(IF(Input!$D$35 = "Asymmetric", $D$10, $D$22) &gt;F57,F57&gt;0),F57+1,0)</f>
        <v>0</v>
      </c>
      <c r="G58" s="13">
        <f t="shared" si="18"/>
        <v>0</v>
      </c>
      <c r="H58" s="66">
        <f>IF(F58 = 0, 0, Input!$D$37 / 2 * SIN(RADIANS('Moment of Inertia (Circle)'!G58)))</f>
        <v>0</v>
      </c>
      <c r="I58" s="66">
        <f>IF(F58 = 0, 0, Input!$D$37 / 2 * COS(RADIANS('Moment of Inertia (Circle)'!G58)))</f>
        <v>0</v>
      </c>
      <c r="J58" s="570">
        <f>IF(Input!$D$35 = "Asymmetric",'Moment of Inertia'!K58, H58)</f>
        <v>0</v>
      </c>
      <c r="K58" s="570">
        <f>IF(Input!$D$35 = "Asymmetric",'Moment of Inertia'!L58, I58)</f>
        <v>0</v>
      </c>
      <c r="L58" s="14">
        <f t="shared" si="8"/>
        <v>0</v>
      </c>
      <c r="M58" s="14">
        <f t="shared" si="24"/>
        <v>0</v>
      </c>
      <c r="N58" s="14">
        <f t="shared" si="1"/>
        <v>0</v>
      </c>
      <c r="O58" s="14">
        <f t="shared" si="9"/>
        <v>0</v>
      </c>
      <c r="P58" s="14">
        <f t="shared" si="10"/>
        <v>0</v>
      </c>
      <c r="Q58" s="66">
        <f>IF(F58 = 0, 0, ((Cu + IF(REV="F", 1, 1.2)*(Wconc + Wsoil)) / N) + IF(P58 = 0, 0, ((M + (Cu * Ecc/12) + (Sc * IF(Input!$D$45="Block", T, D + E)) - (ΦMR_Pp)) / (P58/12))))</f>
        <v>0</v>
      </c>
      <c r="R58" s="66" t="e">
        <f>IF(P58 = 0, 0, ((M + (Cu * Ecc/12) + (Sc * IF(Input!$D$45="Block", T, D + E)) - (ΦMR_Pp_up)) / (P58/12))) - ((IF(REV="F", Cu, 0.9*((Cu/1.2) + Wconc + IF(Input!$D$9 = "Self-Support", Wsoil, 0.5*Wsoil) + Wpiles))) / N) + Sw</f>
        <v>#DIV/0!</v>
      </c>
      <c r="S58" s="66" t="e">
        <f>IF(P58 = 0, 0, (((Tu * Ecc/12) + (Su * IF(Input!$D$45="Block", T, D + E)) - (ΦMR_Pp_up)) / (P58/12))) + (IF(REV="F", Tu, Tu - 0.9*(Wconc + IF(Input!$D$9 = "Self-Support", Wsoil, 0.5*Wsoil) + Wpiles)) / N) + Sw</f>
        <v>#DIV/0!</v>
      </c>
      <c r="T58" s="10"/>
      <c r="U58" s="396">
        <f>IF(F58 = 0, 0, ((Cu + IF(REV="F", 1, 1.2)*(Wconc + Wsoil)) / N) + IF(P58 = 0, 0, ((M + (Cu * Ecc/12) + (Sc * IF(Input!$D$45="Block", T, D + E)) - (ΦMR_Pp)) / (P58/12))))</f>
        <v>0</v>
      </c>
      <c r="V58" s="399" t="str">
        <f t="shared" si="25"/>
        <v>--</v>
      </c>
      <c r="W58" s="399">
        <f>IF(AND(OR(V58="A",V58="--"),$N58/12-IF(Input!$D$45="Pier and Pad",0.5*di,0)&gt;0),1,0)</f>
        <v>0</v>
      </c>
      <c r="X58" s="458">
        <f t="shared" si="26"/>
        <v>0</v>
      </c>
      <c r="Y58" s="458">
        <f t="shared" si="22"/>
        <v>0</v>
      </c>
      <c r="Z58" s="459"/>
      <c r="AA58" s="399"/>
      <c r="AB58" s="140"/>
      <c r="AC58" s="399"/>
      <c r="AD58" s="399"/>
      <c r="AE58" s="140"/>
      <c r="AF58" s="140"/>
      <c r="AG58" s="396">
        <f>IF(F58 = 0, 0, ((Cu + IF(REV="F", 1, 1.2)*(Wconc + Wsoil)) / N) + IF(P58 = 0, 0, ((M + (Cu * Ecc/12) + (Sc * IF(Input!$D$45="Block", T, D + E)) - (ΦMR_Pp)) / (P58/12))))</f>
        <v>0</v>
      </c>
      <c r="AH58" s="399" t="str">
        <f t="shared" si="27"/>
        <v>--</v>
      </c>
      <c r="AI58" s="399">
        <f>IF(AND(OR(AH58="A",AH58="--"),$N58/12-IF(Input!$D$45="Pier and Pad",0.5*di+deff/12,0)&gt;0),1,0)</f>
        <v>0</v>
      </c>
      <c r="AJ58" s="458">
        <f t="shared" si="23"/>
        <v>0</v>
      </c>
      <c r="AK58" s="10"/>
      <c r="AL58" s="10"/>
      <c r="AM58" s="10"/>
      <c r="AO58" s="451">
        <f t="shared" si="19"/>
        <v>265</v>
      </c>
      <c r="AP58" s="452">
        <v>345.12999999999982</v>
      </c>
      <c r="AQ58" s="452">
        <v>1.0038198375433507E-4</v>
      </c>
      <c r="AR58" s="464">
        <f t="shared" si="12"/>
        <v>8.748866352592437E-6</v>
      </c>
      <c r="AS58" s="464">
        <f t="shared" si="13"/>
        <v>1.0000000000000033E-4</v>
      </c>
      <c r="AT58" s="464" t="str">
        <f t="shared" si="28"/>
        <v/>
      </c>
      <c r="AU58" s="456" t="e">
        <f t="shared" si="14"/>
        <v>#VALUE!</v>
      </c>
      <c r="AW58" s="451">
        <f t="shared" si="20"/>
        <v>265</v>
      </c>
      <c r="AX58" s="452">
        <v>157.77371428571419</v>
      </c>
      <c r="AY58" s="452">
        <v>1.0038198375433507E-4</v>
      </c>
      <c r="AZ58" s="464">
        <f t="shared" si="15"/>
        <v>8.748866352592437E-6</v>
      </c>
      <c r="BA58" s="464">
        <f t="shared" si="16"/>
        <v>1.0000000000000033E-4</v>
      </c>
      <c r="BB58" s="464" t="str">
        <f t="shared" si="29"/>
        <v/>
      </c>
      <c r="BC58" s="456" t="e">
        <f t="shared" si="17"/>
        <v>#VALUE!</v>
      </c>
      <c r="BE58" s="451">
        <f t="shared" si="21"/>
        <v>265</v>
      </c>
      <c r="BF58" s="554">
        <v>315.54742857142867</v>
      </c>
      <c r="BG58" s="554">
        <v>314.60495077535165</v>
      </c>
    </row>
    <row r="59" spans="1:59" x14ac:dyDescent="0.25">
      <c r="A59" s="10"/>
      <c r="B59" s="10"/>
      <c r="C59" s="10"/>
      <c r="D59" s="10"/>
      <c r="E59" s="10"/>
      <c r="F59" s="13">
        <f>IF(AND(IF(Input!$D$35 = "Asymmetric", $D$10, $D$22) &gt;F58,F58&gt;0),F58+1,0)</f>
        <v>0</v>
      </c>
      <c r="G59" s="13">
        <f t="shared" si="18"/>
        <v>0</v>
      </c>
      <c r="H59" s="66">
        <f>IF(F59 = 0, 0, Input!$D$37 / 2 * SIN(RADIANS('Moment of Inertia (Circle)'!G59)))</f>
        <v>0</v>
      </c>
      <c r="I59" s="66">
        <f>IF(F59 = 0, 0, Input!$D$37 / 2 * COS(RADIANS('Moment of Inertia (Circle)'!G59)))</f>
        <v>0</v>
      </c>
      <c r="J59" s="570">
        <f>IF(Input!$D$35 = "Asymmetric",'Moment of Inertia'!K59, H59)</f>
        <v>0</v>
      </c>
      <c r="K59" s="570">
        <f>IF(Input!$D$35 = "Asymmetric",'Moment of Inertia'!L59, I59)</f>
        <v>0</v>
      </c>
      <c r="L59" s="14">
        <f t="shared" si="8"/>
        <v>0</v>
      </c>
      <c r="M59" s="14">
        <f t="shared" si="24"/>
        <v>0</v>
      </c>
      <c r="N59" s="14">
        <f t="shared" si="1"/>
        <v>0</v>
      </c>
      <c r="O59" s="14">
        <f t="shared" si="9"/>
        <v>0</v>
      </c>
      <c r="P59" s="14">
        <f t="shared" si="10"/>
        <v>0</v>
      </c>
      <c r="Q59" s="66">
        <f>IF(F59 = 0, 0, ((Cu + IF(REV="F", 1, 1.2)*(Wconc + Wsoil)) / N) + IF(P59 = 0, 0, ((M + (Cu * Ecc/12) + (Sc * IF(Input!$D$45="Block", T, D + E)) - (ΦMR_Pp)) / (P59/12))))</f>
        <v>0</v>
      </c>
      <c r="R59" s="66" t="e">
        <f>IF(P59 = 0, 0, ((M + (Cu * Ecc/12) + (Sc * IF(Input!$D$45="Block", T, D + E)) - (ΦMR_Pp_up)) / (P59/12))) - ((IF(REV="F", Cu, 0.9*((Cu/1.2) + Wconc + IF(Input!$D$9 = "Self-Support", Wsoil, 0.5*Wsoil) + Wpiles))) / N) + Sw</f>
        <v>#DIV/0!</v>
      </c>
      <c r="S59" s="66" t="e">
        <f>IF(P59 = 0, 0, (((Tu * Ecc/12) + (Su * IF(Input!$D$45="Block", T, D + E)) - (ΦMR_Pp_up)) / (P59/12))) + (IF(REV="F", Tu, Tu - 0.9*(Wconc + IF(Input!$D$9 = "Self-Support", Wsoil, 0.5*Wsoil) + Wpiles)) / N) + Sw</f>
        <v>#DIV/0!</v>
      </c>
      <c r="T59" s="10"/>
      <c r="U59" s="396">
        <f>IF(F59 = 0, 0, ((Cu + IF(REV="F", 1, 1.2)*(Wconc + Wsoil)) / N) + IF(P59 = 0, 0, ((M + (Cu * Ecc/12) + (Sc * IF(Input!$D$45="Block", T, D + E)) - (ΦMR_Pp)) / (P59/12))))</f>
        <v>0</v>
      </c>
      <c r="V59" s="399" t="str">
        <f t="shared" si="25"/>
        <v>--</v>
      </c>
      <c r="W59" s="399">
        <f>IF(AND(OR(V59="A",V59="--"),$N59/12-IF(Input!$D$45="Pier and Pad",0.5*di,0)&gt;0),1,0)</f>
        <v>0</v>
      </c>
      <c r="X59" s="458">
        <f t="shared" si="26"/>
        <v>0</v>
      </c>
      <c r="Y59" s="458">
        <f t="shared" si="22"/>
        <v>0</v>
      </c>
      <c r="Z59" s="459"/>
      <c r="AA59" s="399"/>
      <c r="AB59" s="140"/>
      <c r="AC59" s="399"/>
      <c r="AD59" s="399"/>
      <c r="AE59" s="140"/>
      <c r="AF59" s="140"/>
      <c r="AG59" s="396">
        <f>IF(F59 = 0, 0, ((Cu + IF(REV="F", 1, 1.2)*(Wconc + Wsoil)) / N) + IF(P59 = 0, 0, ((M + (Cu * Ecc/12) + (Sc * IF(Input!$D$45="Block", T, D + E)) - (ΦMR_Pp)) / (P59/12))))</f>
        <v>0</v>
      </c>
      <c r="AH59" s="399" t="str">
        <f t="shared" si="27"/>
        <v>--</v>
      </c>
      <c r="AI59" s="399">
        <f>IF(AND(OR(AH59="A",AH59="--"),$N59/12-IF(Input!$D$45="Pier and Pad",0.5*di+deff/12,0)&gt;0),1,0)</f>
        <v>0</v>
      </c>
      <c r="AJ59" s="458">
        <f t="shared" si="23"/>
        <v>0</v>
      </c>
      <c r="AK59" s="10"/>
      <c r="AL59" s="10"/>
      <c r="AM59" s="10"/>
      <c r="AO59" s="451">
        <f t="shared" si="19"/>
        <v>270</v>
      </c>
      <c r="AP59" s="452">
        <v>345.12999999999982</v>
      </c>
      <c r="AQ59" s="452">
        <v>1E-4</v>
      </c>
      <c r="AR59" s="464">
        <f t="shared" si="12"/>
        <v>1.8377226823629301E-20</v>
      </c>
      <c r="AS59" s="464">
        <f t="shared" si="13"/>
        <v>1E-4</v>
      </c>
      <c r="AT59" s="464" t="str">
        <f t="shared" si="28"/>
        <v/>
      </c>
      <c r="AU59" s="456" t="e">
        <f t="shared" si="14"/>
        <v>#VALUE!</v>
      </c>
      <c r="AW59" s="451">
        <f t="shared" si="20"/>
        <v>270</v>
      </c>
      <c r="AX59" s="452">
        <v>157.77371428571419</v>
      </c>
      <c r="AY59" s="452">
        <v>1E-4</v>
      </c>
      <c r="AZ59" s="464">
        <f t="shared" si="15"/>
        <v>1.8377226823629301E-20</v>
      </c>
      <c r="BA59" s="464">
        <f t="shared" si="16"/>
        <v>1E-4</v>
      </c>
      <c r="BB59" s="464" t="str">
        <f t="shared" si="29"/>
        <v/>
      </c>
      <c r="BC59" s="456" t="e">
        <f t="shared" si="17"/>
        <v>#VALUE!</v>
      </c>
      <c r="BE59" s="451">
        <f t="shared" si="21"/>
        <v>270</v>
      </c>
      <c r="BF59" s="554">
        <v>315.54742857142867</v>
      </c>
      <c r="BG59" s="554">
        <v>314.60495077535165</v>
      </c>
    </row>
    <row r="60" spans="1:59" x14ac:dyDescent="0.25">
      <c r="A60" s="10"/>
      <c r="B60" s="10"/>
      <c r="C60" s="10"/>
      <c r="D60" s="10"/>
      <c r="E60" s="10"/>
      <c r="F60" s="13">
        <f>IF(AND(IF(Input!$D$35 = "Asymmetric", $D$10, $D$22) &gt;F59,F59&gt;0),F59+1,0)</f>
        <v>0</v>
      </c>
      <c r="G60" s="13">
        <f t="shared" si="18"/>
        <v>0</v>
      </c>
      <c r="H60" s="66">
        <f>IF(F60 = 0, 0, Input!$D$37 / 2 * SIN(RADIANS('Moment of Inertia (Circle)'!G60)))</f>
        <v>0</v>
      </c>
      <c r="I60" s="66">
        <f>IF(F60 = 0, 0, Input!$D$37 / 2 * COS(RADIANS('Moment of Inertia (Circle)'!G60)))</f>
        <v>0</v>
      </c>
      <c r="J60" s="570">
        <f>IF(Input!$D$35 = "Asymmetric",'Moment of Inertia'!K60, H60)</f>
        <v>0</v>
      </c>
      <c r="K60" s="570">
        <f>IF(Input!$D$35 = "Asymmetric",'Moment of Inertia'!L60, I60)</f>
        <v>0</v>
      </c>
      <c r="L60" s="14">
        <f t="shared" si="8"/>
        <v>0</v>
      </c>
      <c r="M60" s="14">
        <f t="shared" si="24"/>
        <v>0</v>
      </c>
      <c r="N60" s="14">
        <f t="shared" si="1"/>
        <v>0</v>
      </c>
      <c r="O60" s="14">
        <f t="shared" si="9"/>
        <v>0</v>
      </c>
      <c r="P60" s="14">
        <f t="shared" si="10"/>
        <v>0</v>
      </c>
      <c r="Q60" s="66">
        <f>IF(F60 = 0, 0, ((Cu + IF(REV="F", 1, 1.2)*(Wconc + Wsoil)) / N) + IF(P60 = 0, 0, ((M + (Cu * Ecc/12) + (Sc * IF(Input!$D$45="Block", T, D + E)) - (ΦMR_Pp)) / (P60/12))))</f>
        <v>0</v>
      </c>
      <c r="R60" s="66" t="e">
        <f>IF(P60 = 0, 0, ((M + (Cu * Ecc/12) + (Sc * IF(Input!$D$45="Block", T, D + E)) - (ΦMR_Pp_up)) / (P60/12))) - ((IF(REV="F", Cu, 0.9*((Cu/1.2) + Wconc + IF(Input!$D$9 = "Self-Support", Wsoil, 0.5*Wsoil) + Wpiles))) / N) + Sw</f>
        <v>#DIV/0!</v>
      </c>
      <c r="S60" s="66" t="e">
        <f>IF(P60 = 0, 0, (((Tu * Ecc/12) + (Su * IF(Input!$D$45="Block", T, D + E)) - (ΦMR_Pp_up)) / (P60/12))) + (IF(REV="F", Tu, Tu - 0.9*(Wconc + IF(Input!$D$9 = "Self-Support", Wsoil, 0.5*Wsoil) + Wpiles)) / N) + Sw</f>
        <v>#DIV/0!</v>
      </c>
      <c r="T60" s="10"/>
      <c r="U60" s="396">
        <f>IF(F60 = 0, 0, ((Cu + IF(REV="F", 1, 1.2)*(Wconc + Wsoil)) / N) + IF(P60 = 0, 0, ((M + (Cu * Ecc/12) + (Sc * IF(Input!$D$45="Block", T, D + E)) - (ΦMR_Pp)) / (P60/12))))</f>
        <v>0</v>
      </c>
      <c r="V60" s="399" t="str">
        <f t="shared" si="25"/>
        <v>--</v>
      </c>
      <c r="W60" s="399">
        <f>IF(AND(OR(V60="A",V60="--"),$N60/12-IF(Input!$D$45="Pier and Pad",0.5*di,0)&gt;0),1,0)</f>
        <v>0</v>
      </c>
      <c r="X60" s="458">
        <f t="shared" si="26"/>
        <v>0</v>
      </c>
      <c r="Y60" s="458">
        <f t="shared" si="22"/>
        <v>0</v>
      </c>
      <c r="Z60" s="459"/>
      <c r="AA60" s="399"/>
      <c r="AB60" s="140"/>
      <c r="AC60" s="399"/>
      <c r="AD60" s="399"/>
      <c r="AE60" s="140"/>
      <c r="AF60" s="140"/>
      <c r="AG60" s="396">
        <f>IF(F60 = 0, 0, ((Cu + IF(REV="F", 1, 1.2)*(Wconc + Wsoil)) / N) + IF(P60 = 0, 0, ((M + (Cu * Ecc/12) + (Sc * IF(Input!$D$45="Block", T, D + E)) - (ΦMR_Pp)) / (P60/12))))</f>
        <v>0</v>
      </c>
      <c r="AH60" s="399" t="str">
        <f t="shared" si="27"/>
        <v>--</v>
      </c>
      <c r="AI60" s="399">
        <f>IF(AND(OR(AH60="A",AH60="--"),$N60/12-IF(Input!$D$45="Pier and Pad",0.5*di+deff/12,0)&gt;0),1,0)</f>
        <v>0</v>
      </c>
      <c r="AJ60" s="458">
        <f t="shared" si="23"/>
        <v>0</v>
      </c>
      <c r="AK60" s="10"/>
      <c r="AL60" s="10"/>
      <c r="AM60" s="10"/>
      <c r="AO60" s="451">
        <f>AO59+5</f>
        <v>275</v>
      </c>
      <c r="AP60" s="452">
        <v>345.13000000000085</v>
      </c>
      <c r="AQ60" s="452">
        <v>1.0038198375433507E-4</v>
      </c>
      <c r="AR60" s="464">
        <f t="shared" si="12"/>
        <v>8.7488663525924014E-6</v>
      </c>
      <c r="AS60" s="464">
        <f t="shared" si="13"/>
        <v>1.0000000000000033E-4</v>
      </c>
      <c r="AT60" s="464" t="str">
        <f t="shared" si="28"/>
        <v/>
      </c>
      <c r="AU60" s="456" t="e">
        <f t="shared" si="14"/>
        <v>#VALUE!</v>
      </c>
      <c r="AW60" s="451">
        <f>AW59+5</f>
        <v>275</v>
      </c>
      <c r="AX60" s="452">
        <v>157.77371428571442</v>
      </c>
      <c r="AY60" s="452">
        <v>1.0038198375433507E-4</v>
      </c>
      <c r="AZ60" s="464">
        <f t="shared" si="15"/>
        <v>8.7488663525924014E-6</v>
      </c>
      <c r="BA60" s="464">
        <f t="shared" si="16"/>
        <v>1.0000000000000033E-4</v>
      </c>
      <c r="BB60" s="464" t="str">
        <f t="shared" si="29"/>
        <v/>
      </c>
      <c r="BC60" s="456" t="e">
        <f t="shared" si="17"/>
        <v>#VALUE!</v>
      </c>
      <c r="BE60" s="451">
        <f>BE59+5</f>
        <v>275</v>
      </c>
      <c r="BF60" s="554">
        <v>315.54742857142867</v>
      </c>
      <c r="BG60" s="554">
        <v>314.60495077535165</v>
      </c>
    </row>
    <row r="61" spans="1:59" x14ac:dyDescent="0.25">
      <c r="A61" s="10"/>
      <c r="B61" s="10"/>
      <c r="C61" s="10"/>
      <c r="D61" s="10"/>
      <c r="E61" s="10"/>
      <c r="F61" s="13">
        <f>IF(AND(IF(Input!$D$35 = "Asymmetric", $D$10, $D$22) &gt;F60,F60&gt;0),F60+1,0)</f>
        <v>0</v>
      </c>
      <c r="G61" s="13">
        <f t="shared" si="18"/>
        <v>0</v>
      </c>
      <c r="H61" s="66">
        <f>IF(F61 = 0, 0, Input!$D$37 / 2 * SIN(RADIANS('Moment of Inertia (Circle)'!G61)))</f>
        <v>0</v>
      </c>
      <c r="I61" s="66">
        <f>IF(F61 = 0, 0, Input!$D$37 / 2 * COS(RADIANS('Moment of Inertia (Circle)'!G61)))</f>
        <v>0</v>
      </c>
      <c r="J61" s="570">
        <f>IF(Input!$D$35 = "Asymmetric",'Moment of Inertia'!K61, H61)</f>
        <v>0</v>
      </c>
      <c r="K61" s="570">
        <f>IF(Input!$D$35 = "Asymmetric",'Moment of Inertia'!L61, I61)</f>
        <v>0</v>
      </c>
      <c r="L61" s="14">
        <f t="shared" si="8"/>
        <v>0</v>
      </c>
      <c r="M61" s="14">
        <f t="shared" si="24"/>
        <v>0</v>
      </c>
      <c r="N61" s="14">
        <f t="shared" si="1"/>
        <v>0</v>
      </c>
      <c r="O61" s="14">
        <f t="shared" si="9"/>
        <v>0</v>
      </c>
      <c r="P61" s="14">
        <f t="shared" si="10"/>
        <v>0</v>
      </c>
      <c r="Q61" s="66">
        <f>IF(F61 = 0, 0, ((Cu + IF(REV="F", 1, 1.2)*(Wconc + Wsoil)) / N) + IF(P61 = 0, 0, ((M + (Cu * Ecc/12) + (Sc * IF(Input!$D$45="Block", T, D + E)) - (ΦMR_Pp)) / (P61/12))))</f>
        <v>0</v>
      </c>
      <c r="R61" s="66" t="e">
        <f>IF(P61 = 0, 0, ((M + (Cu * Ecc/12) + (Sc * IF(Input!$D$45="Block", T, D + E)) - (ΦMR_Pp_up)) / (P61/12))) - ((IF(REV="F", Cu, 0.9*((Cu/1.2) + Wconc + IF(Input!$D$9 = "Self-Support", Wsoil, 0.5*Wsoil) + Wpiles))) / N) + Sw</f>
        <v>#DIV/0!</v>
      </c>
      <c r="S61" s="66" t="e">
        <f>IF(P61 = 0, 0, (((Tu * Ecc/12) + (Su * IF(Input!$D$45="Block", T, D + E)) - (ΦMR_Pp_up)) / (P61/12))) + (IF(REV="F", Tu, Tu - 0.9*(Wconc + IF(Input!$D$9 = "Self-Support", Wsoil, 0.5*Wsoil) + Wpiles)) / N) + Sw</f>
        <v>#DIV/0!</v>
      </c>
      <c r="T61" s="10"/>
      <c r="U61" s="396">
        <f>IF(F61 = 0, 0, ((Cu + IF(REV="F", 1, 1.2)*(Wconc + Wsoil)) / N) + IF(P61 = 0, 0, ((M + (Cu * Ecc/12) + (Sc * IF(Input!$D$45="Block", T, D + E)) - (ΦMR_Pp)) / (P61/12))))</f>
        <v>0</v>
      </c>
      <c r="V61" s="399" t="str">
        <f t="shared" si="25"/>
        <v>--</v>
      </c>
      <c r="W61" s="399">
        <f>IF(AND(OR(V61="A",V61="--"),$N61/12-IF(Input!$D$45="Pier and Pad",0.5*di,0)&gt;0),1,0)</f>
        <v>0</v>
      </c>
      <c r="X61" s="458">
        <f t="shared" si="26"/>
        <v>0</v>
      </c>
      <c r="Y61" s="458">
        <f t="shared" si="22"/>
        <v>0</v>
      </c>
      <c r="Z61" s="459"/>
      <c r="AA61" s="399"/>
      <c r="AB61" s="140"/>
      <c r="AC61" s="399"/>
      <c r="AD61" s="399"/>
      <c r="AE61" s="140"/>
      <c r="AF61" s="140"/>
      <c r="AG61" s="396">
        <f>IF(F61 = 0, 0, ((Cu + IF(REV="F", 1, 1.2)*(Wconc + Wsoil)) / N) + IF(P61 = 0, 0, ((M + (Cu * Ecc/12) + (Sc * IF(Input!$D$45="Block", T, D + E)) - (ΦMR_Pp)) / (P61/12))))</f>
        <v>0</v>
      </c>
      <c r="AH61" s="399" t="str">
        <f t="shared" si="27"/>
        <v>--</v>
      </c>
      <c r="AI61" s="399">
        <f>IF(AND(OR(AH61="A",AH61="--"),$N61/12-IF(Input!$D$45="Pier and Pad",0.5*di+deff/12,0)&gt;0),1,0)</f>
        <v>0</v>
      </c>
      <c r="AJ61" s="458">
        <f t="shared" si="23"/>
        <v>0</v>
      </c>
      <c r="AK61" s="10"/>
      <c r="AL61" s="10"/>
      <c r="AM61" s="10"/>
      <c r="AO61" s="451">
        <f t="shared" si="19"/>
        <v>280</v>
      </c>
      <c r="AP61" s="452">
        <v>345.13000000000085</v>
      </c>
      <c r="AQ61" s="452">
        <v>1.0154266118857482E-4</v>
      </c>
      <c r="AR61" s="464">
        <f t="shared" si="12"/>
        <v>1.7632698070846516E-5</v>
      </c>
      <c r="AS61" s="464">
        <f t="shared" si="13"/>
        <v>1.0000000000000033E-4</v>
      </c>
      <c r="AT61" s="464" t="str">
        <f t="shared" si="28"/>
        <v/>
      </c>
      <c r="AU61" s="456" t="e">
        <f t="shared" si="14"/>
        <v>#VALUE!</v>
      </c>
      <c r="AW61" s="451">
        <f t="shared" si="20"/>
        <v>280</v>
      </c>
      <c r="AX61" s="452">
        <v>157.77371428571442</v>
      </c>
      <c r="AY61" s="452">
        <v>1.0154266118857482E-4</v>
      </c>
      <c r="AZ61" s="464">
        <f t="shared" si="15"/>
        <v>1.7632698070846516E-5</v>
      </c>
      <c r="BA61" s="464">
        <f t="shared" si="16"/>
        <v>1.0000000000000033E-4</v>
      </c>
      <c r="BB61" s="464" t="str">
        <f t="shared" si="29"/>
        <v/>
      </c>
      <c r="BC61" s="456" t="e">
        <f t="shared" si="17"/>
        <v>#VALUE!</v>
      </c>
      <c r="BE61" s="451">
        <f t="shared" si="21"/>
        <v>280</v>
      </c>
      <c r="BF61" s="554">
        <v>315.54742857142867</v>
      </c>
      <c r="BG61" s="554">
        <v>314.60495077535165</v>
      </c>
    </row>
    <row r="62" spans="1:59" x14ac:dyDescent="0.25">
      <c r="A62" s="10"/>
      <c r="B62" s="10"/>
      <c r="C62" s="10"/>
      <c r="D62" s="10"/>
      <c r="E62" s="10"/>
      <c r="F62" s="13">
        <f>IF(AND(IF(Input!$D$35 = "Asymmetric", $D$10, $D$22) &gt;F61,F61&gt;0),F61+1,0)</f>
        <v>0</v>
      </c>
      <c r="G62" s="13">
        <f t="shared" si="18"/>
        <v>0</v>
      </c>
      <c r="H62" s="66">
        <f>IF(F62 = 0, 0, Input!$D$37 / 2 * SIN(RADIANS('Moment of Inertia (Circle)'!G62)))</f>
        <v>0</v>
      </c>
      <c r="I62" s="66">
        <f>IF(F62 = 0, 0, Input!$D$37 / 2 * COS(RADIANS('Moment of Inertia (Circle)'!G62)))</f>
        <v>0</v>
      </c>
      <c r="J62" s="570">
        <f>IF(Input!$D$35 = "Asymmetric",'Moment of Inertia'!K62, H62)</f>
        <v>0</v>
      </c>
      <c r="K62" s="570">
        <f>IF(Input!$D$35 = "Asymmetric",'Moment of Inertia'!L62, I62)</f>
        <v>0</v>
      </c>
      <c r="L62" s="14">
        <f t="shared" si="8"/>
        <v>0</v>
      </c>
      <c r="M62" s="14">
        <f t="shared" si="24"/>
        <v>0</v>
      </c>
      <c r="N62" s="14">
        <f t="shared" si="1"/>
        <v>0</v>
      </c>
      <c r="O62" s="14">
        <f t="shared" si="9"/>
        <v>0</v>
      </c>
      <c r="P62" s="14">
        <f t="shared" si="10"/>
        <v>0</v>
      </c>
      <c r="Q62" s="66">
        <f>IF(F62 = 0, 0, ((Cu + IF(REV="F", 1, 1.2)*(Wconc + Wsoil)) / N) + IF(P62 = 0, 0, ((M + (Cu * Ecc/12) + (Sc * IF(Input!$D$45="Block", T, D + E)) - (ΦMR_Pp)) / (P62/12))))</f>
        <v>0</v>
      </c>
      <c r="R62" s="66" t="e">
        <f>IF(P62 = 0, 0, ((M + (Cu * Ecc/12) + (Sc * IF(Input!$D$45="Block", T, D + E)) - (ΦMR_Pp_up)) / (P62/12))) - ((IF(REV="F", Cu, 0.9*((Cu/1.2) + Wconc + IF(Input!$D$9 = "Self-Support", Wsoil, 0.5*Wsoil) + Wpiles))) / N) + Sw</f>
        <v>#DIV/0!</v>
      </c>
      <c r="S62" s="66" t="e">
        <f>IF(P62 = 0, 0, (((Tu * Ecc/12) + (Su * IF(Input!$D$45="Block", T, D + E)) - (ΦMR_Pp_up)) / (P62/12))) + (IF(REV="F", Tu, Tu - 0.9*(Wconc + IF(Input!$D$9 = "Self-Support", Wsoil, 0.5*Wsoil) + Wpiles)) / N) + Sw</f>
        <v>#DIV/0!</v>
      </c>
      <c r="T62" s="10"/>
      <c r="U62" s="396">
        <f>IF(F62 = 0, 0, ((Cu + IF(REV="F", 1, 1.2)*(Wconc + Wsoil)) / N) + IF(P62 = 0, 0, ((M + (Cu * Ecc/12) + (Sc * IF(Input!$D$45="Block", T, D + E)) - (ΦMR_Pp)) / (P62/12))))</f>
        <v>0</v>
      </c>
      <c r="V62" s="399" t="str">
        <f t="shared" si="25"/>
        <v>--</v>
      </c>
      <c r="W62" s="399">
        <f>IF(AND(OR(V62="A",V62="--"),$N62/12-IF(Input!$D$45="Pier and Pad",0.5*di,0)&gt;0),1,0)</f>
        <v>0</v>
      </c>
      <c r="X62" s="458">
        <f t="shared" si="26"/>
        <v>0</v>
      </c>
      <c r="Y62" s="458">
        <f t="shared" si="22"/>
        <v>0</v>
      </c>
      <c r="Z62" s="459"/>
      <c r="AA62" s="399"/>
      <c r="AB62" s="140"/>
      <c r="AC62" s="399"/>
      <c r="AD62" s="399"/>
      <c r="AE62" s="140"/>
      <c r="AF62" s="140"/>
      <c r="AG62" s="396">
        <f>IF(F62 = 0, 0, ((Cu + IF(REV="F", 1, 1.2)*(Wconc + Wsoil)) / N) + IF(P62 = 0, 0, ((M + (Cu * Ecc/12) + (Sc * IF(Input!$D$45="Block", T, D + E)) - (ΦMR_Pp)) / (P62/12))))</f>
        <v>0</v>
      </c>
      <c r="AH62" s="399" t="str">
        <f t="shared" si="27"/>
        <v>--</v>
      </c>
      <c r="AI62" s="399">
        <f>IF(AND(OR(AH62="A",AH62="--"),$N62/12-IF(Input!$D$45="Pier and Pad",0.5*di+deff/12,0)&gt;0),1,0)</f>
        <v>0</v>
      </c>
      <c r="AJ62" s="458">
        <f t="shared" si="23"/>
        <v>0</v>
      </c>
      <c r="AK62" s="10"/>
      <c r="AL62" s="10"/>
      <c r="AM62" s="10"/>
      <c r="AO62" s="451">
        <f t="shared" si="19"/>
        <v>285</v>
      </c>
      <c r="AP62" s="452">
        <v>345.13000000000085</v>
      </c>
      <c r="AQ62" s="452">
        <v>1.0352761804100851E-4</v>
      </c>
      <c r="AR62" s="464">
        <f t="shared" si="12"/>
        <v>2.6794919243112275E-5</v>
      </c>
      <c r="AS62" s="464">
        <f t="shared" si="13"/>
        <v>1.0000000000000021E-4</v>
      </c>
      <c r="AT62" s="464" t="str">
        <f t="shared" si="28"/>
        <v/>
      </c>
      <c r="AU62" s="456" t="e">
        <f t="shared" si="14"/>
        <v>#VALUE!</v>
      </c>
      <c r="AW62" s="451">
        <f t="shared" si="20"/>
        <v>285</v>
      </c>
      <c r="AX62" s="452">
        <v>157.77371428571442</v>
      </c>
      <c r="AY62" s="452">
        <v>1.0352761804100851E-4</v>
      </c>
      <c r="AZ62" s="464">
        <f t="shared" si="15"/>
        <v>2.6794919243112275E-5</v>
      </c>
      <c r="BA62" s="464">
        <f t="shared" si="16"/>
        <v>1.0000000000000021E-4</v>
      </c>
      <c r="BB62" s="464" t="str">
        <f t="shared" si="29"/>
        <v/>
      </c>
      <c r="BC62" s="456" t="e">
        <f t="shared" si="17"/>
        <v>#VALUE!</v>
      </c>
      <c r="BE62" s="451">
        <f t="shared" si="21"/>
        <v>285</v>
      </c>
      <c r="BF62" s="554">
        <v>315.54742857142867</v>
      </c>
      <c r="BG62" s="554">
        <v>314.60495077535165</v>
      </c>
    </row>
    <row r="63" spans="1:59" x14ac:dyDescent="0.25">
      <c r="A63" s="10"/>
      <c r="B63" s="10"/>
      <c r="C63" s="10"/>
      <c r="D63" s="10"/>
      <c r="E63" s="10"/>
      <c r="F63" s="13">
        <f>IF(AND(IF(Input!$D$35 = "Asymmetric", $D$10, $D$22) &gt;F62,F62&gt;0),F62+1,0)</f>
        <v>0</v>
      </c>
      <c r="G63" s="13">
        <f t="shared" si="18"/>
        <v>0</v>
      </c>
      <c r="H63" s="66">
        <f>IF(F63 = 0, 0, Input!$D$37 / 2 * SIN(RADIANS('Moment of Inertia (Circle)'!G63)))</f>
        <v>0</v>
      </c>
      <c r="I63" s="66">
        <f>IF(F63 = 0, 0, Input!$D$37 / 2 * COS(RADIANS('Moment of Inertia (Circle)'!G63)))</f>
        <v>0</v>
      </c>
      <c r="J63" s="570">
        <f>IF(Input!$D$35 = "Asymmetric",'Moment of Inertia'!K63, H63)</f>
        <v>0</v>
      </c>
      <c r="K63" s="570">
        <f>IF(Input!$D$35 = "Asymmetric",'Moment of Inertia'!L63, I63)</f>
        <v>0</v>
      </c>
      <c r="L63" s="14">
        <f t="shared" si="8"/>
        <v>0</v>
      </c>
      <c r="M63" s="14">
        <f t="shared" si="24"/>
        <v>0</v>
      </c>
      <c r="N63" s="14">
        <f t="shared" si="1"/>
        <v>0</v>
      </c>
      <c r="O63" s="14">
        <f t="shared" si="9"/>
        <v>0</v>
      </c>
      <c r="P63" s="14">
        <f t="shared" si="10"/>
        <v>0</v>
      </c>
      <c r="Q63" s="66">
        <f>IF(F63 = 0, 0, ((Cu + IF(REV="F", 1, 1.2)*(Wconc + Wsoil)) / N) + IF(P63 = 0, 0, ((M + (Cu * Ecc/12) + (Sc * IF(Input!$D$45="Block", T, D + E)) - (ΦMR_Pp)) / (P63/12))))</f>
        <v>0</v>
      </c>
      <c r="R63" s="66" t="e">
        <f>IF(P63 = 0, 0, ((M + (Cu * Ecc/12) + (Sc * IF(Input!$D$45="Block", T, D + E)) - (ΦMR_Pp_up)) / (P63/12))) - ((IF(REV="F", Cu, 0.9*((Cu/1.2) + Wconc + IF(Input!$D$9 = "Self-Support", Wsoil, 0.5*Wsoil) + Wpiles))) / N) + Sw</f>
        <v>#DIV/0!</v>
      </c>
      <c r="S63" s="66" t="e">
        <f>IF(P63 = 0, 0, (((Tu * Ecc/12) + (Su * IF(Input!$D$45="Block", T, D + E)) - (ΦMR_Pp_up)) / (P63/12))) + (IF(REV="F", Tu, Tu - 0.9*(Wconc + IF(Input!$D$9 = "Self-Support", Wsoil, 0.5*Wsoil) + Wpiles)) / N) + Sw</f>
        <v>#DIV/0!</v>
      </c>
      <c r="T63" s="10"/>
      <c r="U63" s="396">
        <f>IF(F63 = 0, 0, ((Cu + IF(REV="F", 1, 1.2)*(Wconc + Wsoil)) / N) + IF(P63 = 0, 0, ((M + (Cu * Ecc/12) + (Sc * IF(Input!$D$45="Block", T, D + E)) - (ΦMR_Pp)) / (P63/12))))</f>
        <v>0</v>
      </c>
      <c r="V63" s="399" t="str">
        <f t="shared" si="25"/>
        <v>--</v>
      </c>
      <c r="W63" s="399">
        <f>IF(AND(OR(V63="A",V63="--"),$N63/12-IF(Input!$D$45="Pier and Pad",0.5*di,0)&gt;0),1,0)</f>
        <v>0</v>
      </c>
      <c r="X63" s="458">
        <f t="shared" si="26"/>
        <v>0</v>
      </c>
      <c r="Y63" s="458">
        <f t="shared" si="22"/>
        <v>0</v>
      </c>
      <c r="Z63" s="459"/>
      <c r="AA63" s="399"/>
      <c r="AB63" s="140"/>
      <c r="AC63" s="399"/>
      <c r="AD63" s="399"/>
      <c r="AE63" s="140"/>
      <c r="AF63" s="140"/>
      <c r="AG63" s="396">
        <f>IF(F63 = 0, 0, ((Cu + IF(REV="F", 1, 1.2)*(Wconc + Wsoil)) / N) + IF(P63 = 0, 0, ((M + (Cu * Ecc/12) + (Sc * IF(Input!$D$45="Block", T, D + E)) - (ΦMR_Pp)) / (P63/12))))</f>
        <v>0</v>
      </c>
      <c r="AH63" s="399" t="str">
        <f t="shared" si="27"/>
        <v>--</v>
      </c>
      <c r="AI63" s="399">
        <f>IF(AND(OR(AH63="A",AH63="--"),$N63/12-IF(Input!$D$45="Pier and Pad",0.5*di+deff/12,0)&gt;0),1,0)</f>
        <v>0</v>
      </c>
      <c r="AJ63" s="458">
        <f t="shared" si="23"/>
        <v>0</v>
      </c>
      <c r="AK63" s="10"/>
      <c r="AL63" s="10"/>
      <c r="AM63" s="10"/>
      <c r="AO63" s="451">
        <f t="shared" si="19"/>
        <v>290</v>
      </c>
      <c r="AP63" s="452">
        <v>345.13000000000085</v>
      </c>
      <c r="AQ63" s="452">
        <v>1.0641777724759085E-4</v>
      </c>
      <c r="AR63" s="464">
        <f t="shared" si="12"/>
        <v>3.6397023426620138E-5</v>
      </c>
      <c r="AS63" s="464">
        <f t="shared" si="13"/>
        <v>9.9999999999999652E-5</v>
      </c>
      <c r="AT63" s="464" t="str">
        <f t="shared" si="28"/>
        <v/>
      </c>
      <c r="AU63" s="456" t="e">
        <f t="shared" si="14"/>
        <v>#VALUE!</v>
      </c>
      <c r="AW63" s="451">
        <f t="shared" si="20"/>
        <v>290</v>
      </c>
      <c r="AX63" s="452">
        <v>157.77371428571442</v>
      </c>
      <c r="AY63" s="452">
        <v>1.0641777724759085E-4</v>
      </c>
      <c r="AZ63" s="464">
        <f t="shared" si="15"/>
        <v>3.6397023426620138E-5</v>
      </c>
      <c r="BA63" s="464">
        <f t="shared" si="16"/>
        <v>9.9999999999999652E-5</v>
      </c>
      <c r="BB63" s="464" t="str">
        <f t="shared" si="29"/>
        <v/>
      </c>
      <c r="BC63" s="456" t="e">
        <f t="shared" si="17"/>
        <v>#VALUE!</v>
      </c>
      <c r="BE63" s="451">
        <f t="shared" si="21"/>
        <v>290</v>
      </c>
      <c r="BF63" s="554">
        <v>315.54742857142867</v>
      </c>
      <c r="BG63" s="554">
        <v>314.60495077535165</v>
      </c>
    </row>
    <row r="64" spans="1:59" x14ac:dyDescent="0.25">
      <c r="A64" s="10"/>
      <c r="B64" s="10"/>
      <c r="C64" s="10"/>
      <c r="D64" s="10"/>
      <c r="E64" s="10"/>
      <c r="F64" s="13">
        <f>IF(AND(IF(Input!$D$35 = "Asymmetric", $D$10, $D$22) &gt;F63,F63&gt;0),F63+1,0)</f>
        <v>0</v>
      </c>
      <c r="G64" s="13">
        <f t="shared" si="18"/>
        <v>0</v>
      </c>
      <c r="H64" s="66">
        <f>IF(F64 = 0, 0, Input!$D$37 / 2 * SIN(RADIANS('Moment of Inertia (Circle)'!G64)))</f>
        <v>0</v>
      </c>
      <c r="I64" s="66">
        <f>IF(F64 = 0, 0, Input!$D$37 / 2 * COS(RADIANS('Moment of Inertia (Circle)'!G64)))</f>
        <v>0</v>
      </c>
      <c r="J64" s="570">
        <f>IF(Input!$D$35 = "Asymmetric",'Moment of Inertia'!K64, H64)</f>
        <v>0</v>
      </c>
      <c r="K64" s="570">
        <f>IF(Input!$D$35 = "Asymmetric",'Moment of Inertia'!L64, I64)</f>
        <v>0</v>
      </c>
      <c r="L64" s="14">
        <f t="shared" si="8"/>
        <v>0</v>
      </c>
      <c r="M64" s="14">
        <f t="shared" si="24"/>
        <v>0</v>
      </c>
      <c r="N64" s="14">
        <f t="shared" si="1"/>
        <v>0</v>
      </c>
      <c r="O64" s="14">
        <f t="shared" si="9"/>
        <v>0</v>
      </c>
      <c r="P64" s="14">
        <f t="shared" si="10"/>
        <v>0</v>
      </c>
      <c r="Q64" s="66">
        <f>IF(F64 = 0, 0, ((Cu + IF(REV="F", 1, 1.2)*(Wconc + Wsoil)) / N) + IF(P64 = 0, 0, ((M + (Cu * Ecc/12) + (Sc * IF(Input!$D$45="Block", T, D + E)) - (ΦMR_Pp)) / (P64/12))))</f>
        <v>0</v>
      </c>
      <c r="R64" s="66" t="e">
        <f>IF(P64 = 0, 0, ((M + (Cu * Ecc/12) + (Sc * IF(Input!$D$45="Block", T, D + E)) - (ΦMR_Pp_up)) / (P64/12))) - ((IF(REV="F", Cu, 0.9*((Cu/1.2) + Wconc + IF(Input!$D$9 = "Self-Support", Wsoil, 0.5*Wsoil) + Wpiles))) / N) + Sw</f>
        <v>#DIV/0!</v>
      </c>
      <c r="S64" s="66" t="e">
        <f>IF(P64 = 0, 0, (((Tu * Ecc/12) + (Su * IF(Input!$D$45="Block", T, D + E)) - (ΦMR_Pp_up)) / (P64/12))) + (IF(REV="F", Tu, Tu - 0.9*(Wconc + IF(Input!$D$9 = "Self-Support", Wsoil, 0.5*Wsoil) + Wpiles)) / N) + Sw</f>
        <v>#DIV/0!</v>
      </c>
      <c r="T64" s="10"/>
      <c r="U64" s="396">
        <f>IF(F64 = 0, 0, ((Cu + IF(REV="F", 1, 1.2)*(Wconc + Wsoil)) / N) + IF(P64 = 0, 0, ((M + (Cu * Ecc/12) + (Sc * IF(Input!$D$45="Block", T, D + E)) - (ΦMR_Pp)) / (P64/12))))</f>
        <v>0</v>
      </c>
      <c r="V64" s="399" t="str">
        <f t="shared" si="25"/>
        <v>--</v>
      </c>
      <c r="W64" s="399">
        <f>IF(AND(OR(V64="A",V64="--"),$N64/12-IF(Input!$D$45="Pier and Pad",0.5*di,0)&gt;0),1,0)</f>
        <v>0</v>
      </c>
      <c r="X64" s="458">
        <f t="shared" si="26"/>
        <v>0</v>
      </c>
      <c r="Y64" s="458">
        <f t="shared" si="22"/>
        <v>0</v>
      </c>
      <c r="Z64" s="459"/>
      <c r="AA64" s="399"/>
      <c r="AB64" s="140"/>
      <c r="AC64" s="399"/>
      <c r="AD64" s="399"/>
      <c r="AE64" s="140"/>
      <c r="AF64" s="140"/>
      <c r="AG64" s="396">
        <f>IF(F64 = 0, 0, ((Cu + IF(REV="F", 1, 1.2)*(Wconc + Wsoil)) / N) + IF(P64 = 0, 0, ((M + (Cu * Ecc/12) + (Sc * IF(Input!$D$45="Block", T, D + E)) - (ΦMR_Pp)) / (P64/12))))</f>
        <v>0</v>
      </c>
      <c r="AH64" s="399" t="str">
        <f t="shared" si="27"/>
        <v>--</v>
      </c>
      <c r="AI64" s="399">
        <f>IF(AND(OR(AH64="A",AH64="--"),$N64/12-IF(Input!$D$45="Pier and Pad",0.5*di+deff/12,0)&gt;0),1,0)</f>
        <v>0</v>
      </c>
      <c r="AJ64" s="458">
        <f t="shared" si="23"/>
        <v>0</v>
      </c>
      <c r="AK64" s="10"/>
      <c r="AL64" s="10"/>
      <c r="AM64" s="10"/>
      <c r="AO64" s="451">
        <f t="shared" si="19"/>
        <v>295</v>
      </c>
      <c r="AP64" s="452">
        <v>345.13000000000085</v>
      </c>
      <c r="AQ64" s="452">
        <v>1.1033779189625045E-4</v>
      </c>
      <c r="AR64" s="464">
        <f t="shared" si="12"/>
        <v>4.6630765815500416E-5</v>
      </c>
      <c r="AS64" s="464">
        <f t="shared" si="13"/>
        <v>1.0000000000000116E-4</v>
      </c>
      <c r="AT64" s="464" t="str">
        <f t="shared" si="28"/>
        <v/>
      </c>
      <c r="AU64" s="456" t="e">
        <f t="shared" si="14"/>
        <v>#VALUE!</v>
      </c>
      <c r="AW64" s="451">
        <f t="shared" si="20"/>
        <v>295</v>
      </c>
      <c r="AX64" s="452">
        <v>157.77371428571442</v>
      </c>
      <c r="AY64" s="452">
        <v>1.1033779189625045E-4</v>
      </c>
      <c r="AZ64" s="464">
        <f t="shared" si="15"/>
        <v>4.6630765815500416E-5</v>
      </c>
      <c r="BA64" s="464">
        <f t="shared" si="16"/>
        <v>1.0000000000000116E-4</v>
      </c>
      <c r="BB64" s="464" t="str">
        <f t="shared" si="29"/>
        <v/>
      </c>
      <c r="BC64" s="456" t="e">
        <f t="shared" si="17"/>
        <v>#VALUE!</v>
      </c>
      <c r="BE64" s="451">
        <f t="shared" si="21"/>
        <v>295</v>
      </c>
      <c r="BF64" s="554">
        <v>315.54742857142867</v>
      </c>
      <c r="BG64" s="554">
        <v>314.60495077535165</v>
      </c>
    </row>
    <row r="65" spans="1:59" x14ac:dyDescent="0.25">
      <c r="A65" s="10"/>
      <c r="B65" s="10"/>
      <c r="C65" s="10"/>
      <c r="D65" s="10"/>
      <c r="E65" s="10"/>
      <c r="F65" s="13">
        <f>IF(AND(IF(Input!$D$35 = "Asymmetric", $D$10, $D$22) &gt;F64,F64&gt;0),F64+1,0)</f>
        <v>0</v>
      </c>
      <c r="G65" s="13">
        <f t="shared" si="18"/>
        <v>0</v>
      </c>
      <c r="H65" s="66">
        <f>IF(F65 = 0, 0, Input!$D$37 / 2 * SIN(RADIANS('Moment of Inertia (Circle)'!G65)))</f>
        <v>0</v>
      </c>
      <c r="I65" s="66">
        <f>IF(F65 = 0, 0, Input!$D$37 / 2 * COS(RADIANS('Moment of Inertia (Circle)'!G65)))</f>
        <v>0</v>
      </c>
      <c r="J65" s="570">
        <f>IF(Input!$D$35 = "Asymmetric",'Moment of Inertia'!K65, H65)</f>
        <v>0</v>
      </c>
      <c r="K65" s="570">
        <f>IF(Input!$D$35 = "Asymmetric",'Moment of Inertia'!L65, I65)</f>
        <v>0</v>
      </c>
      <c r="L65" s="14">
        <f t="shared" si="8"/>
        <v>0</v>
      </c>
      <c r="M65" s="14">
        <f t="shared" si="24"/>
        <v>0</v>
      </c>
      <c r="N65" s="14">
        <f t="shared" si="1"/>
        <v>0</v>
      </c>
      <c r="O65" s="14">
        <f t="shared" si="9"/>
        <v>0</v>
      </c>
      <c r="P65" s="14">
        <f t="shared" si="10"/>
        <v>0</v>
      </c>
      <c r="Q65" s="66">
        <f>IF(F65 = 0, 0, ((Cu + IF(REV="F", 1, 1.2)*(Wconc + Wsoil)) / N) + IF(P65 = 0, 0, ((M + (Cu * Ecc/12) + (Sc * IF(Input!$D$45="Block", T, D + E)) - (ΦMR_Pp)) / (P65/12))))</f>
        <v>0</v>
      </c>
      <c r="R65" s="66" t="e">
        <f>IF(P65 = 0, 0, ((M + (Cu * Ecc/12) + (Sc * IF(Input!$D$45="Block", T, D + E)) - (ΦMR_Pp_up)) / (P65/12))) - ((IF(REV="F", Cu, 0.9*((Cu/1.2) + Wconc + IF(Input!$D$9 = "Self-Support", Wsoil, 0.5*Wsoil) + Wpiles))) / N) + Sw</f>
        <v>#DIV/0!</v>
      </c>
      <c r="S65" s="66" t="e">
        <f>IF(P65 = 0, 0, (((Tu * Ecc/12) + (Su * IF(Input!$D$45="Block", T, D + E)) - (ΦMR_Pp_up)) / (P65/12))) + (IF(REV="F", Tu, Tu - 0.9*(Wconc + IF(Input!$D$9 = "Self-Support", Wsoil, 0.5*Wsoil) + Wpiles)) / N) + Sw</f>
        <v>#DIV/0!</v>
      </c>
      <c r="T65" s="10"/>
      <c r="U65" s="396">
        <f>IF(F65 = 0, 0, ((Cu + IF(REV="F", 1, 1.2)*(Wconc + Wsoil)) / N) + IF(P65 = 0, 0, ((M + (Cu * Ecc/12) + (Sc * IF(Input!$D$45="Block", T, D + E)) - (ΦMR_Pp)) / (P65/12))))</f>
        <v>0</v>
      </c>
      <c r="V65" s="399" t="str">
        <f t="shared" si="25"/>
        <v>--</v>
      </c>
      <c r="W65" s="399">
        <f>IF(AND(OR(V65="A",V65="--"),$N65/12-IF(Input!$D$45="Pier and Pad",0.5*di,0)&gt;0),1,0)</f>
        <v>0</v>
      </c>
      <c r="X65" s="458">
        <f t="shared" si="26"/>
        <v>0</v>
      </c>
      <c r="Y65" s="458">
        <f t="shared" si="22"/>
        <v>0</v>
      </c>
      <c r="Z65" s="459"/>
      <c r="AA65" s="399"/>
      <c r="AB65" s="140"/>
      <c r="AC65" s="399"/>
      <c r="AD65" s="399"/>
      <c r="AE65" s="140"/>
      <c r="AF65" s="140"/>
      <c r="AG65" s="396">
        <f>IF(F65 = 0, 0, ((Cu + IF(REV="F", 1, 1.2)*(Wconc + Wsoil)) / N) + IF(P65 = 0, 0, ((M + (Cu * Ecc/12) + (Sc * IF(Input!$D$45="Block", T, D + E)) - (ΦMR_Pp)) / (P65/12))))</f>
        <v>0</v>
      </c>
      <c r="AH65" s="399" t="str">
        <f t="shared" si="27"/>
        <v>--</v>
      </c>
      <c r="AI65" s="399">
        <f>IF(AND(OR(AH65="A",AH65="--"),$N65/12-IF(Input!$D$45="Pier and Pad",0.5*di+deff/12,0)&gt;0),1,0)</f>
        <v>0</v>
      </c>
      <c r="AJ65" s="458">
        <f t="shared" si="23"/>
        <v>0</v>
      </c>
      <c r="AK65" s="10"/>
      <c r="AL65" s="10"/>
      <c r="AM65" s="10"/>
      <c r="AO65" s="451">
        <f t="shared" si="19"/>
        <v>300</v>
      </c>
      <c r="AP65" s="452">
        <v>345.13000000000085</v>
      </c>
      <c r="AQ65" s="452">
        <v>1.1547005383792537E-4</v>
      </c>
      <c r="AR65" s="464">
        <f t="shared" si="12"/>
        <v>5.77350269189627E-5</v>
      </c>
      <c r="AS65" s="464">
        <f t="shared" si="13"/>
        <v>1.0000000000000018E-4</v>
      </c>
      <c r="AT65" s="464" t="str">
        <f t="shared" si="28"/>
        <v/>
      </c>
      <c r="AU65" s="456" t="e">
        <f t="shared" si="14"/>
        <v>#VALUE!</v>
      </c>
      <c r="AW65" s="451">
        <f t="shared" si="20"/>
        <v>300</v>
      </c>
      <c r="AX65" s="452">
        <v>157.77371428571442</v>
      </c>
      <c r="AY65" s="452">
        <v>1.1547005383792537E-4</v>
      </c>
      <c r="AZ65" s="464">
        <f t="shared" si="15"/>
        <v>5.77350269189627E-5</v>
      </c>
      <c r="BA65" s="464">
        <f t="shared" si="16"/>
        <v>1.0000000000000018E-4</v>
      </c>
      <c r="BB65" s="464" t="str">
        <f t="shared" si="29"/>
        <v/>
      </c>
      <c r="BC65" s="456" t="e">
        <f t="shared" si="17"/>
        <v>#VALUE!</v>
      </c>
      <c r="BE65" s="451">
        <f t="shared" si="21"/>
        <v>300</v>
      </c>
      <c r="BF65" s="554">
        <v>315.54742857142867</v>
      </c>
      <c r="BG65" s="554">
        <v>314.60495077535165</v>
      </c>
    </row>
    <row r="66" spans="1:59" x14ac:dyDescent="0.25">
      <c r="A66" s="10"/>
      <c r="B66" s="10"/>
      <c r="C66" s="10"/>
      <c r="D66" s="10"/>
      <c r="E66" s="10"/>
      <c r="F66" s="13">
        <f>IF(AND(IF(Input!$D$35 = "Asymmetric", $D$10, $D$22) &gt;F65,F65&gt;0),F65+1,0)</f>
        <v>0</v>
      </c>
      <c r="G66" s="13">
        <f t="shared" si="18"/>
        <v>0</v>
      </c>
      <c r="H66" s="66">
        <f>IF(F66 = 0, 0, Input!$D$37 / 2 * SIN(RADIANS('Moment of Inertia (Circle)'!G66)))</f>
        <v>0</v>
      </c>
      <c r="I66" s="66">
        <f>IF(F66 = 0, 0, Input!$D$37 / 2 * COS(RADIANS('Moment of Inertia (Circle)'!G66)))</f>
        <v>0</v>
      </c>
      <c r="J66" s="570">
        <f>IF(Input!$D$35 = "Asymmetric",'Moment of Inertia'!K66, H66)</f>
        <v>0</v>
      </c>
      <c r="K66" s="570">
        <f>IF(Input!$D$35 = "Asymmetric",'Moment of Inertia'!L66, I66)</f>
        <v>0</v>
      </c>
      <c r="L66" s="14">
        <f t="shared" si="8"/>
        <v>0</v>
      </c>
      <c r="M66" s="14">
        <f t="shared" si="24"/>
        <v>0</v>
      </c>
      <c r="N66" s="14">
        <f t="shared" si="1"/>
        <v>0</v>
      </c>
      <c r="O66" s="14">
        <f t="shared" si="9"/>
        <v>0</v>
      </c>
      <c r="P66" s="14">
        <f t="shared" si="10"/>
        <v>0</v>
      </c>
      <c r="Q66" s="66">
        <f>IF(F66 = 0, 0, ((Cu + IF(REV="F", 1, 1.2)*(Wconc + Wsoil)) / N) + IF(P66 = 0, 0, ((M + (Cu * Ecc/12) + (Sc * IF(Input!$D$45="Block", T, D + E)) - (ΦMR_Pp)) / (P66/12))))</f>
        <v>0</v>
      </c>
      <c r="R66" s="66" t="e">
        <f>IF(P66 = 0, 0, ((M + (Cu * Ecc/12) + (Sc * IF(Input!$D$45="Block", T, D + E)) - (ΦMR_Pp_up)) / (P66/12))) - ((IF(REV="F", Cu, 0.9*((Cu/1.2) + Wconc + IF(Input!$D$9 = "Self-Support", Wsoil, 0.5*Wsoil) + Wpiles))) / N) + Sw</f>
        <v>#DIV/0!</v>
      </c>
      <c r="S66" s="66" t="e">
        <f>IF(P66 = 0, 0, (((Tu * Ecc/12) + (Su * IF(Input!$D$45="Block", T, D + E)) - (ΦMR_Pp_up)) / (P66/12))) + (IF(REV="F", Tu, Tu - 0.9*(Wconc + IF(Input!$D$9 = "Self-Support", Wsoil, 0.5*Wsoil) + Wpiles)) / N) + Sw</f>
        <v>#DIV/0!</v>
      </c>
      <c r="T66" s="10"/>
      <c r="U66" s="396">
        <f>IF(F66 = 0, 0, ((Cu + IF(REV="F", 1, 1.2)*(Wconc + Wsoil)) / N) + IF(P66 = 0, 0, ((M + (Cu * Ecc/12) + (Sc * IF(Input!$D$45="Block", T, D + E)) - (ΦMR_Pp)) / (P66/12))))</f>
        <v>0</v>
      </c>
      <c r="V66" s="399" t="str">
        <f t="shared" si="25"/>
        <v>--</v>
      </c>
      <c r="W66" s="399">
        <f>IF(AND(OR(V66="A",V66="--"),$N66/12-IF(Input!$D$45="Pier and Pad",0.5*di,0)&gt;0),1,0)</f>
        <v>0</v>
      </c>
      <c r="X66" s="458">
        <f t="shared" si="26"/>
        <v>0</v>
      </c>
      <c r="Y66" s="458">
        <f t="shared" si="22"/>
        <v>0</v>
      </c>
      <c r="Z66" s="459"/>
      <c r="AA66" s="399"/>
      <c r="AB66" s="140"/>
      <c r="AC66" s="399"/>
      <c r="AD66" s="399"/>
      <c r="AE66" s="140"/>
      <c r="AF66" s="140"/>
      <c r="AG66" s="396">
        <f>IF(F66 = 0, 0, ((Cu + IF(REV="F", 1, 1.2)*(Wconc + Wsoil)) / N) + IF(P66 = 0, 0, ((M + (Cu * Ecc/12) + (Sc * IF(Input!$D$45="Block", T, D + E)) - (ΦMR_Pp)) / (P66/12))))</f>
        <v>0</v>
      </c>
      <c r="AH66" s="399" t="str">
        <f t="shared" si="27"/>
        <v>--</v>
      </c>
      <c r="AI66" s="399">
        <f>IF(AND(OR(AH66="A",AH66="--"),$N66/12-IF(Input!$D$45="Pier and Pad",0.5*di+deff/12,0)&gt;0),1,0)</f>
        <v>0</v>
      </c>
      <c r="AJ66" s="458">
        <f t="shared" si="23"/>
        <v>0</v>
      </c>
      <c r="AK66" s="10"/>
      <c r="AL66" s="10"/>
      <c r="AM66" s="10"/>
      <c r="AO66" s="451">
        <f t="shared" si="19"/>
        <v>305</v>
      </c>
      <c r="AP66" s="452">
        <v>345.13000000000085</v>
      </c>
      <c r="AQ66" s="452">
        <v>1.2207745887614547E-4</v>
      </c>
      <c r="AR66" s="464">
        <f t="shared" si="12"/>
        <v>7.0020753820970892E-5</v>
      </c>
      <c r="AS66" s="464">
        <f t="shared" si="13"/>
        <v>9.9999999999999896E-5</v>
      </c>
      <c r="AT66" s="464" t="str">
        <f t="shared" si="28"/>
        <v/>
      </c>
      <c r="AU66" s="456" t="e">
        <f t="shared" si="14"/>
        <v>#VALUE!</v>
      </c>
      <c r="AW66" s="451">
        <f t="shared" si="20"/>
        <v>305</v>
      </c>
      <c r="AX66" s="452">
        <v>157.77371428571442</v>
      </c>
      <c r="AY66" s="452">
        <v>1.2207745887614547E-4</v>
      </c>
      <c r="AZ66" s="464">
        <f t="shared" si="15"/>
        <v>7.0020753820970892E-5</v>
      </c>
      <c r="BA66" s="464">
        <f t="shared" si="16"/>
        <v>9.9999999999999896E-5</v>
      </c>
      <c r="BB66" s="464" t="str">
        <f t="shared" si="29"/>
        <v/>
      </c>
      <c r="BC66" s="456" t="e">
        <f t="shared" si="17"/>
        <v>#VALUE!</v>
      </c>
      <c r="BE66" s="451">
        <f t="shared" si="21"/>
        <v>305</v>
      </c>
      <c r="BF66" s="554">
        <v>315.54742857142867</v>
      </c>
      <c r="BG66" s="554">
        <v>314.60495077535165</v>
      </c>
    </row>
    <row r="67" spans="1:59" x14ac:dyDescent="0.25">
      <c r="A67" s="10"/>
      <c r="B67" s="10"/>
      <c r="C67" s="10"/>
      <c r="D67" s="10"/>
      <c r="E67" s="10"/>
      <c r="F67" s="13">
        <f>IF(AND(IF(Input!$D$35 = "Asymmetric", $D$10, $D$22) &gt;F66,F66&gt;0),F66+1,0)</f>
        <v>0</v>
      </c>
      <c r="G67" s="13">
        <f t="shared" si="18"/>
        <v>0</v>
      </c>
      <c r="H67" s="66">
        <f>IF(F67 = 0, 0, Input!$D$37 / 2 * SIN(RADIANS('Moment of Inertia (Circle)'!G67)))</f>
        <v>0</v>
      </c>
      <c r="I67" s="66">
        <f>IF(F67 = 0, 0, Input!$D$37 / 2 * COS(RADIANS('Moment of Inertia (Circle)'!G67)))</f>
        <v>0</v>
      </c>
      <c r="J67" s="570">
        <f>IF(Input!$D$35 = "Asymmetric",'Moment of Inertia'!K67, H67)</f>
        <v>0</v>
      </c>
      <c r="K67" s="570">
        <f>IF(Input!$D$35 = "Asymmetric",'Moment of Inertia'!L67, I67)</f>
        <v>0</v>
      </c>
      <c r="L67" s="14">
        <f t="shared" si="8"/>
        <v>0</v>
      </c>
      <c r="M67" s="14">
        <f t="shared" si="24"/>
        <v>0</v>
      </c>
      <c r="N67" s="14">
        <f t="shared" si="1"/>
        <v>0</v>
      </c>
      <c r="O67" s="14">
        <f t="shared" si="9"/>
        <v>0</v>
      </c>
      <c r="P67" s="14">
        <f t="shared" si="10"/>
        <v>0</v>
      </c>
      <c r="Q67" s="66">
        <f>IF(F67 = 0, 0, ((Cu + IF(REV="F", 1, 1.2)*(Wconc + Wsoil)) / N) + IF(P67 = 0, 0, ((M + (Cu * Ecc/12) + (Sc * IF(Input!$D$45="Block", T, D + E)) - (ΦMR_Pp)) / (P67/12))))</f>
        <v>0</v>
      </c>
      <c r="R67" s="66" t="e">
        <f>IF(P67 = 0, 0, ((M + (Cu * Ecc/12) + (Sc * IF(Input!$D$45="Block", T, D + E)) - (ΦMR_Pp_up)) / (P67/12))) - ((IF(REV="F", Cu, 0.9*((Cu/1.2) + Wconc + IF(Input!$D$9 = "Self-Support", Wsoil, 0.5*Wsoil) + Wpiles))) / N) + Sw</f>
        <v>#DIV/0!</v>
      </c>
      <c r="S67" s="66" t="e">
        <f>IF(P67 = 0, 0, (((Tu * Ecc/12) + (Su * IF(Input!$D$45="Block", T, D + E)) - (ΦMR_Pp_up)) / (P67/12))) + (IF(REV="F", Tu, Tu - 0.9*(Wconc + IF(Input!$D$9 = "Self-Support", Wsoil, 0.5*Wsoil) + Wpiles)) / N) + Sw</f>
        <v>#DIV/0!</v>
      </c>
      <c r="T67" s="10"/>
      <c r="U67" s="396">
        <f>IF(F67 = 0, 0, ((Cu + IF(REV="F", 1, 1.2)*(Wconc + Wsoil)) / N) + IF(P67 = 0, 0, ((M + (Cu * Ecc/12) + (Sc * IF(Input!$D$45="Block", T, D + E)) - (ΦMR_Pp)) / (P67/12))))</f>
        <v>0</v>
      </c>
      <c r="V67" s="399" t="str">
        <f t="shared" si="25"/>
        <v>--</v>
      </c>
      <c r="W67" s="399">
        <f>IF(AND(OR(V67="A",V67="--"),$N67/12-IF(Input!$D$45="Pier and Pad",0.5*di,0)&gt;0),1,0)</f>
        <v>0</v>
      </c>
      <c r="X67" s="458">
        <f t="shared" si="26"/>
        <v>0</v>
      </c>
      <c r="Y67" s="458">
        <f t="shared" si="22"/>
        <v>0</v>
      </c>
      <c r="Z67" s="459"/>
      <c r="AA67" s="399"/>
      <c r="AB67" s="140"/>
      <c r="AC67" s="399"/>
      <c r="AD67" s="399"/>
      <c r="AE67" s="140"/>
      <c r="AF67" s="140"/>
      <c r="AG67" s="396">
        <f>IF(F67 = 0, 0, ((Cu + IF(REV="F", 1, 1.2)*(Wconc + Wsoil)) / N) + IF(P67 = 0, 0, ((M + (Cu * Ecc/12) + (Sc * IF(Input!$D$45="Block", T, D + E)) - (ΦMR_Pp)) / (P67/12))))</f>
        <v>0</v>
      </c>
      <c r="AH67" s="399" t="str">
        <f t="shared" si="27"/>
        <v>--</v>
      </c>
      <c r="AI67" s="399">
        <f>IF(AND(OR(AH67="A",AH67="--"),$N67/12-IF(Input!$D$45="Pier and Pad",0.5*di+deff/12,0)&gt;0),1,0)</f>
        <v>0</v>
      </c>
      <c r="AJ67" s="458">
        <f t="shared" si="23"/>
        <v>0</v>
      </c>
      <c r="AK67" s="10"/>
      <c r="AL67" s="10"/>
      <c r="AM67" s="10"/>
      <c r="AO67" s="451">
        <f t="shared" si="19"/>
        <v>310</v>
      </c>
      <c r="AP67" s="452">
        <v>345.13000000000085</v>
      </c>
      <c r="AQ67" s="452">
        <v>1.3054072893322851E-4</v>
      </c>
      <c r="AR67" s="464">
        <f t="shared" si="12"/>
        <v>8.3909963117728405E-5</v>
      </c>
      <c r="AS67" s="464">
        <f t="shared" si="13"/>
        <v>1.0000000000000051E-4</v>
      </c>
      <c r="AT67" s="464" t="str">
        <f t="shared" si="28"/>
        <v/>
      </c>
      <c r="AU67" s="456" t="e">
        <f t="shared" si="14"/>
        <v>#VALUE!</v>
      </c>
      <c r="AW67" s="451">
        <f t="shared" si="20"/>
        <v>310</v>
      </c>
      <c r="AX67" s="452">
        <v>157.77371428571442</v>
      </c>
      <c r="AY67" s="452">
        <v>1.3054072893322851E-4</v>
      </c>
      <c r="AZ67" s="464">
        <f t="shared" si="15"/>
        <v>8.3909963117728405E-5</v>
      </c>
      <c r="BA67" s="464">
        <f t="shared" si="16"/>
        <v>1.0000000000000051E-4</v>
      </c>
      <c r="BB67" s="464" t="str">
        <f t="shared" si="29"/>
        <v/>
      </c>
      <c r="BC67" s="456" t="e">
        <f t="shared" si="17"/>
        <v>#VALUE!</v>
      </c>
      <c r="BE67" s="451">
        <f t="shared" si="21"/>
        <v>310</v>
      </c>
      <c r="BF67" s="554">
        <v>315.54742857142867</v>
      </c>
      <c r="BG67" s="554">
        <v>314.60495077535165</v>
      </c>
    </row>
    <row r="68" spans="1:59" x14ac:dyDescent="0.25">
      <c r="A68" s="10"/>
      <c r="B68" s="10"/>
      <c r="C68" s="10"/>
      <c r="D68" s="10"/>
      <c r="E68" s="10"/>
      <c r="F68" s="13">
        <f>IF(AND(IF(Input!$D$35 = "Asymmetric", $D$10, $D$22) &gt;F67,F67&gt;0),F67+1,0)</f>
        <v>0</v>
      </c>
      <c r="G68" s="13">
        <f t="shared" si="18"/>
        <v>0</v>
      </c>
      <c r="H68" s="66">
        <f>IF(F68 = 0, 0, Input!$D$37 / 2 * SIN(RADIANS('Moment of Inertia (Circle)'!G68)))</f>
        <v>0</v>
      </c>
      <c r="I68" s="66">
        <f>IF(F68 = 0, 0, Input!$D$37 / 2 * COS(RADIANS('Moment of Inertia (Circle)'!G68)))</f>
        <v>0</v>
      </c>
      <c r="J68" s="570">
        <f>IF(Input!$D$35 = "Asymmetric",'Moment of Inertia'!K68, H68)</f>
        <v>0</v>
      </c>
      <c r="K68" s="570">
        <f>IF(Input!$D$35 = "Asymmetric",'Moment of Inertia'!L68, I68)</f>
        <v>0</v>
      </c>
      <c r="L68" s="14">
        <f t="shared" si="8"/>
        <v>0</v>
      </c>
      <c r="M68" s="14">
        <f t="shared" si="24"/>
        <v>0</v>
      </c>
      <c r="N68" s="14">
        <f t="shared" si="1"/>
        <v>0</v>
      </c>
      <c r="O68" s="14">
        <f t="shared" si="9"/>
        <v>0</v>
      </c>
      <c r="P68" s="14">
        <f t="shared" si="10"/>
        <v>0</v>
      </c>
      <c r="Q68" s="66">
        <f>IF(F68 = 0, 0, ((Cu + IF(REV="F", 1, 1.2)*(Wconc + Wsoil)) / N) + IF(P68 = 0, 0, ((M + (Cu * Ecc/12) + (Sc * IF(Input!$D$45="Block", T, D + E)) - (ΦMR_Pp)) / (P68/12))))</f>
        <v>0</v>
      </c>
      <c r="R68" s="66" t="e">
        <f>IF(P68 = 0, 0, ((M + (Cu * Ecc/12) + (Sc * IF(Input!$D$45="Block", T, D + E)) - (ΦMR_Pp_up)) / (P68/12))) - ((IF(REV="F", Cu, 0.9*((Cu/1.2) + Wconc + IF(Input!$D$9 = "Self-Support", Wsoil, 0.5*Wsoil) + Wpiles))) / N) + Sw</f>
        <v>#DIV/0!</v>
      </c>
      <c r="S68" s="66" t="e">
        <f>IF(P68 = 0, 0, (((Tu * Ecc/12) + (Su * IF(Input!$D$45="Block", T, D + E)) - (ΦMR_Pp_up)) / (P68/12))) + (IF(REV="F", Tu, Tu - 0.9*(Wconc + IF(Input!$D$9 = "Self-Support", Wsoil, 0.5*Wsoil) + Wpiles)) / N) + Sw</f>
        <v>#DIV/0!</v>
      </c>
      <c r="T68" s="10"/>
      <c r="U68" s="396">
        <f>IF(F68 = 0, 0, ((Cu + IF(REV="F", 1, 1.2)*(Wconc + Wsoil)) / N) + IF(P68 = 0, 0, ((M + (Cu * Ecc/12) + (Sc * IF(Input!$D$45="Block", T, D + E)) - (ΦMR_Pp)) / (P68/12))))</f>
        <v>0</v>
      </c>
      <c r="V68" s="399" t="str">
        <f t="shared" si="25"/>
        <v>--</v>
      </c>
      <c r="W68" s="399">
        <f>IF(AND(OR(V68="A",V68="--"),$N68/12-IF(Input!$D$45="Pier and Pad",0.5*di,0)&gt;0),1,0)</f>
        <v>0</v>
      </c>
      <c r="X68" s="458">
        <f t="shared" si="26"/>
        <v>0</v>
      </c>
      <c r="Y68" s="458">
        <f t="shared" si="22"/>
        <v>0</v>
      </c>
      <c r="Z68" s="459"/>
      <c r="AA68" s="399"/>
      <c r="AB68" s="140"/>
      <c r="AC68" s="399"/>
      <c r="AD68" s="399"/>
      <c r="AE68" s="140"/>
      <c r="AF68" s="140"/>
      <c r="AG68" s="396">
        <f>IF(F68 = 0, 0, ((Cu + IF(REV="F", 1, 1.2)*(Wconc + Wsoil)) / N) + IF(P68 = 0, 0, ((M + (Cu * Ecc/12) + (Sc * IF(Input!$D$45="Block", T, D + E)) - (ΦMR_Pp)) / (P68/12))))</f>
        <v>0</v>
      </c>
      <c r="AH68" s="399" t="str">
        <f t="shared" si="27"/>
        <v>--</v>
      </c>
      <c r="AI68" s="399">
        <f>IF(AND(OR(AH68="A",AH68="--"),$N68/12-IF(Input!$D$45="Pier and Pad",0.5*di+deff/12,0)&gt;0),1,0)</f>
        <v>0</v>
      </c>
      <c r="AJ68" s="458">
        <f t="shared" si="23"/>
        <v>0</v>
      </c>
      <c r="AK68" s="10"/>
      <c r="AL68" s="10"/>
      <c r="AM68" s="10"/>
      <c r="AO68" s="451">
        <f t="shared" si="19"/>
        <v>315</v>
      </c>
      <c r="AP68" s="452">
        <v>345.13000000000085</v>
      </c>
      <c r="AQ68" s="452">
        <v>1.4142135623730951E-4</v>
      </c>
      <c r="AR68" s="464">
        <f t="shared" si="12"/>
        <v>9.9999999999999978E-5</v>
      </c>
      <c r="AS68" s="464">
        <f t="shared" si="13"/>
        <v>1.0000000000000002E-4</v>
      </c>
      <c r="AT68" s="464" t="str">
        <f t="shared" si="28"/>
        <v/>
      </c>
      <c r="AU68" s="456" t="e">
        <f t="shared" si="14"/>
        <v>#VALUE!</v>
      </c>
      <c r="AW68" s="451">
        <f t="shared" si="20"/>
        <v>315</v>
      </c>
      <c r="AX68" s="452">
        <v>157.77371428571442</v>
      </c>
      <c r="AY68" s="452">
        <v>1.4142135623730951E-4</v>
      </c>
      <c r="AZ68" s="464">
        <f t="shared" si="15"/>
        <v>9.9999999999999978E-5</v>
      </c>
      <c r="BA68" s="464">
        <f t="shared" si="16"/>
        <v>1.0000000000000002E-4</v>
      </c>
      <c r="BB68" s="464" t="str">
        <f t="shared" si="29"/>
        <v/>
      </c>
      <c r="BC68" s="456" t="e">
        <f t="shared" si="17"/>
        <v>#VALUE!</v>
      </c>
      <c r="BE68" s="451">
        <f t="shared" si="21"/>
        <v>315</v>
      </c>
      <c r="BF68" s="554">
        <v>315.54742857142867</v>
      </c>
      <c r="BG68" s="554">
        <v>314.60495077535165</v>
      </c>
    </row>
    <row r="69" spans="1:59" x14ac:dyDescent="0.25">
      <c r="A69" s="10"/>
      <c r="B69" s="10"/>
      <c r="C69" s="10"/>
      <c r="D69" s="10"/>
      <c r="E69" s="10"/>
      <c r="F69" s="13">
        <f>IF(AND(IF(Input!$D$35 = "Asymmetric", $D$10, $D$22) &gt;F68,F68&gt;0),F68+1,0)</f>
        <v>0</v>
      </c>
      <c r="G69" s="13">
        <f t="shared" si="18"/>
        <v>0</v>
      </c>
      <c r="H69" s="66">
        <f>IF(F69 = 0, 0, Input!$D$37 / 2 * SIN(RADIANS('Moment of Inertia (Circle)'!G69)))</f>
        <v>0</v>
      </c>
      <c r="I69" s="66">
        <f>IF(F69 = 0, 0, Input!$D$37 / 2 * COS(RADIANS('Moment of Inertia (Circle)'!G69)))</f>
        <v>0</v>
      </c>
      <c r="J69" s="570">
        <f>IF(Input!$D$35 = "Asymmetric",'Moment of Inertia'!K69, H69)</f>
        <v>0</v>
      </c>
      <c r="K69" s="570">
        <f>IF(Input!$D$35 = "Asymmetric",'Moment of Inertia'!L69, I69)</f>
        <v>0</v>
      </c>
      <c r="L69" s="14">
        <f t="shared" si="8"/>
        <v>0</v>
      </c>
      <c r="M69" s="14">
        <f t="shared" ref="M69:M104" si="30">IF(F69=0,0,IF(J69=0,0.5*PI(),ATAN(K69/J69)))</f>
        <v>0</v>
      </c>
      <c r="N69" s="14">
        <f t="shared" ref="N69:N104" si="31">ABS(L69*SIN(($D$19*PI()/180)-M69))</f>
        <v>0</v>
      </c>
      <c r="O69" s="14">
        <f t="shared" si="9"/>
        <v>0</v>
      </c>
      <c r="P69" s="14">
        <f t="shared" si="10"/>
        <v>0</v>
      </c>
      <c r="Q69" s="66">
        <f>IF(F69 = 0, 0, ((Cu + IF(REV="F", 1, 1.2)*(Wconc + Wsoil)) / N) + IF(P69 = 0, 0, ((M + (Cu * Ecc/12) + (Sc * IF(Input!$D$45="Block", T, D + E)) - (ΦMR_Pp)) / (P69/12))))</f>
        <v>0</v>
      </c>
      <c r="R69" s="66" t="e">
        <f>IF(P69 = 0, 0, ((M + (Cu * Ecc/12) + (Sc * IF(Input!$D$45="Block", T, D + E)) - (ΦMR_Pp_up)) / (P69/12))) - ((IF(REV="F", Cu, 0.9*((Cu/1.2) + Wconc + IF(Input!$D$9 = "Self-Support", Wsoil, 0.5*Wsoil) + Wpiles))) / N) + Sw</f>
        <v>#DIV/0!</v>
      </c>
      <c r="S69" s="66" t="e">
        <f>IF(P69 = 0, 0, (((Tu * Ecc/12) + (Su * IF(Input!$D$45="Block", T, D + E)) - (ΦMR_Pp_up)) / (P69/12))) + (IF(REV="F", Tu, Tu - 0.9*(Wconc + IF(Input!$D$9 = "Self-Support", Wsoil, 0.5*Wsoil) + Wpiles)) / N) + Sw</f>
        <v>#DIV/0!</v>
      </c>
      <c r="T69" s="10"/>
      <c r="U69" s="396">
        <f>IF(F69 = 0, 0, ((Cu + IF(REV="F", 1, 1.2)*(Wconc + Wsoil)) / N) + IF(P69 = 0, 0, ((M + (Cu * Ecc/12) + (Sc * IF(Input!$D$45="Block", T, D + E)) - (ΦMR_Pp)) / (P69/12))))</f>
        <v>0</v>
      </c>
      <c r="V69" s="399" t="str">
        <f t="shared" ref="V69:V104" si="32">IF($K69&gt;TAN(RADIANS(θ))*$J69,"B",IF($K69&lt;TAN(RADIANS(θ))*$J69,"A","--"))</f>
        <v>--</v>
      </c>
      <c r="W69" s="399">
        <f>IF(AND(OR(V69="A",V69="--"),$N69/12-IF(Input!$D$45="Pier and Pad",0.5*di,0)&gt;0),1,0)</f>
        <v>0</v>
      </c>
      <c r="X69" s="458">
        <f t="shared" ref="X69:X100" si="33">IF(W69=0,0,ABS(N69/12-0.5*di))</f>
        <v>0</v>
      </c>
      <c r="Y69" s="458">
        <f t="shared" si="22"/>
        <v>0</v>
      </c>
      <c r="Z69" s="459"/>
      <c r="AA69" s="399"/>
      <c r="AB69" s="140"/>
      <c r="AC69" s="399"/>
      <c r="AD69" s="399"/>
      <c r="AE69" s="140"/>
      <c r="AF69" s="140"/>
      <c r="AG69" s="396">
        <f>IF(F69 = 0, 0, ((Cu + IF(REV="F", 1, 1.2)*(Wconc + Wsoil)) / N) + IF(P69 = 0, 0, ((M + (Cu * Ecc/12) + (Sc * IF(Input!$D$45="Block", T, D + E)) - (ΦMR_Pp)) / (P69/12))))</f>
        <v>0</v>
      </c>
      <c r="AH69" s="399" t="str">
        <f t="shared" ref="AH69:AH104" si="34">IF($K69&gt;TAN(RADIANS(θ))*$J69,"B",IF($K69&lt;TAN(RADIANS(θ))*$J69,"A","--"))</f>
        <v>--</v>
      </c>
      <c r="AI69" s="399">
        <f>IF(AND(OR(AH69="A",AH69="--"),$N69/12-IF(Input!$D$45="Pier and Pad",0.5*di+deff/12,0)&gt;0),1,0)</f>
        <v>0</v>
      </c>
      <c r="AJ69" s="458">
        <f t="shared" si="23"/>
        <v>0</v>
      </c>
      <c r="AK69" s="10"/>
      <c r="AL69" s="10"/>
      <c r="AM69" s="10"/>
      <c r="AO69" s="451">
        <f t="shared" si="19"/>
        <v>320</v>
      </c>
      <c r="AP69" s="452">
        <v>345.13000000000085</v>
      </c>
      <c r="AQ69" s="452">
        <v>1.3054072893322851E-4</v>
      </c>
      <c r="AR69" s="464">
        <f t="shared" si="12"/>
        <v>1.0000000000000047E-4</v>
      </c>
      <c r="AS69" s="464">
        <f t="shared" si="13"/>
        <v>8.3909963117728445E-5</v>
      </c>
      <c r="AT69" s="464" t="str">
        <f t="shared" ref="AT69:AT77" si="35" xml:space="preserve"> IFERROR(ABS(AR69/Wx*φMn_x*COS(RADIANS(AO69))) + ABS(AS69/Wy*φMn_y*SIN(RADIANS(AO69))),"")</f>
        <v/>
      </c>
      <c r="AU69" s="456" t="e">
        <f t="shared" si="14"/>
        <v>#VALUE!</v>
      </c>
      <c r="AW69" s="451">
        <f t="shared" si="20"/>
        <v>320</v>
      </c>
      <c r="AX69" s="452">
        <v>157.77371428571442</v>
      </c>
      <c r="AY69" s="452">
        <v>1.3054072893322851E-4</v>
      </c>
      <c r="AZ69" s="464">
        <f t="shared" si="15"/>
        <v>1.0000000000000047E-4</v>
      </c>
      <c r="BA69" s="464">
        <f t="shared" si="16"/>
        <v>8.3909963117728445E-5</v>
      </c>
      <c r="BB69" s="464" t="str">
        <f t="shared" ref="BB69:BB77" si="36" xml:space="preserve"> IFERROR(ɸcs * 2 * 1 * SQRT(Fc*1000)/1000 * ((ABS(AZ69*COS(RADIANS(AW69))) + ABS(BA69*SIN(RADIANS(AW69))))* 12) * deff,"")</f>
        <v/>
      </c>
      <c r="BC69" s="456" t="e">
        <f t="shared" si="17"/>
        <v>#VALUE!</v>
      </c>
      <c r="BE69" s="451">
        <f t="shared" si="21"/>
        <v>320</v>
      </c>
      <c r="BF69" s="554">
        <v>315.54742857142867</v>
      </c>
      <c r="BG69" s="554">
        <v>314.60495077535165</v>
      </c>
    </row>
    <row r="70" spans="1:59" x14ac:dyDescent="0.25">
      <c r="A70" s="10"/>
      <c r="B70" s="10"/>
      <c r="C70" s="10"/>
      <c r="D70" s="10"/>
      <c r="E70" s="10"/>
      <c r="F70" s="13">
        <f>IF(AND(IF(Input!$D$35 = "Asymmetric", $D$10, $D$22) &gt;F69,F69&gt;0),F69+1,0)</f>
        <v>0</v>
      </c>
      <c r="G70" s="13">
        <f t="shared" si="18"/>
        <v>0</v>
      </c>
      <c r="H70" s="66">
        <f>IF(F70 = 0, 0, Input!$D$37 / 2 * SIN(RADIANS('Moment of Inertia (Circle)'!G70)))</f>
        <v>0</v>
      </c>
      <c r="I70" s="66">
        <f>IF(F70 = 0, 0, Input!$D$37 / 2 * COS(RADIANS('Moment of Inertia (Circle)'!G70)))</f>
        <v>0</v>
      </c>
      <c r="J70" s="570">
        <f>IF(Input!$D$35 = "Asymmetric",'Moment of Inertia'!K70, H70)</f>
        <v>0</v>
      </c>
      <c r="K70" s="570">
        <f>IF(Input!$D$35 = "Asymmetric",'Moment of Inertia'!L70, I70)</f>
        <v>0</v>
      </c>
      <c r="L70" s="14">
        <f t="shared" ref="L70:L104" si="37">SQRT(K70^2+J70^2)</f>
        <v>0</v>
      </c>
      <c r="M70" s="14">
        <f t="shared" si="30"/>
        <v>0</v>
      </c>
      <c r="N70" s="14">
        <f t="shared" si="31"/>
        <v>0</v>
      </c>
      <c r="O70" s="14">
        <f t="shared" ref="O70:O104" si="38">N70^2</f>
        <v>0</v>
      </c>
      <c r="P70" s="14">
        <f t="shared" ref="P70:P104" si="39">IF(N70 &lt; 0.0000001, 0, $D$23/N70)</f>
        <v>0</v>
      </c>
      <c r="Q70" s="66">
        <f>IF(F70 = 0, 0, ((Cu + IF(REV="F", 1, 1.2)*(Wconc + Wsoil)) / N) + IF(P70 = 0, 0, ((M + (Cu * Ecc/12) + (Sc * IF(Input!$D$45="Block", T, D + E)) - (ΦMR_Pp)) / (P70/12))))</f>
        <v>0</v>
      </c>
      <c r="R70" s="66" t="e">
        <f>IF(P70 = 0, 0, ((M + (Cu * Ecc/12) + (Sc * IF(Input!$D$45="Block", T, D + E)) - (ΦMR_Pp_up)) / (P70/12))) - ((IF(REV="F", Cu, 0.9*((Cu/1.2) + Wconc + IF(Input!$D$9 = "Self-Support", Wsoil, 0.5*Wsoil) + Wpiles))) / N) + Sw</f>
        <v>#DIV/0!</v>
      </c>
      <c r="S70" s="66" t="e">
        <f>IF(P70 = 0, 0, (((Tu * Ecc/12) + (Su * IF(Input!$D$45="Block", T, D + E)) - (ΦMR_Pp_up)) / (P70/12))) + (IF(REV="F", Tu, Tu - 0.9*(Wconc + IF(Input!$D$9 = "Self-Support", Wsoil, 0.5*Wsoil) + Wpiles)) / N) + Sw</f>
        <v>#DIV/0!</v>
      </c>
      <c r="T70" s="10"/>
      <c r="U70" s="396">
        <f>IF(F70 = 0, 0, ((Cu + IF(REV="F", 1, 1.2)*(Wconc + Wsoil)) / N) + IF(P70 = 0, 0, ((M + (Cu * Ecc/12) + (Sc * IF(Input!$D$45="Block", T, D + E)) - (ΦMR_Pp)) / (P70/12))))</f>
        <v>0</v>
      </c>
      <c r="V70" s="399" t="str">
        <f t="shared" si="32"/>
        <v>--</v>
      </c>
      <c r="W70" s="399">
        <f>IF(AND(OR(V70="A",V70="--"),$N70/12-IF(Input!$D$45="Pier and Pad",0.5*di,0)&gt;0),1,0)</f>
        <v>0</v>
      </c>
      <c r="X70" s="458">
        <f t="shared" si="33"/>
        <v>0</v>
      </c>
      <c r="Y70" s="458">
        <f t="shared" si="22"/>
        <v>0</v>
      </c>
      <c r="Z70" s="459"/>
      <c r="AA70" s="399"/>
      <c r="AB70" s="140"/>
      <c r="AC70" s="399"/>
      <c r="AD70" s="399"/>
      <c r="AE70" s="140"/>
      <c r="AF70" s="140"/>
      <c r="AG70" s="396">
        <f>IF(F70 = 0, 0, ((Cu + IF(REV="F", 1, 1.2)*(Wconc + Wsoil)) / N) + IF(P70 = 0, 0, ((M + (Cu * Ecc/12) + (Sc * IF(Input!$D$45="Block", T, D + E)) - (ΦMR_Pp)) / (P70/12))))</f>
        <v>0</v>
      </c>
      <c r="AH70" s="399" t="str">
        <f t="shared" si="34"/>
        <v>--</v>
      </c>
      <c r="AI70" s="399">
        <f>IF(AND(OR(AH70="A",AH70="--"),$N70/12-IF(Input!$D$45="Pier and Pad",0.5*di+deff/12,0)&gt;0),1,0)</f>
        <v>0</v>
      </c>
      <c r="AJ70" s="458">
        <f t="shared" si="23"/>
        <v>0</v>
      </c>
      <c r="AK70" s="10"/>
      <c r="AL70" s="10"/>
      <c r="AM70" s="10"/>
      <c r="AO70" s="451">
        <f t="shared" si="19"/>
        <v>325</v>
      </c>
      <c r="AP70" s="452">
        <v>345.13000000000085</v>
      </c>
      <c r="AQ70" s="452">
        <v>1.2207745887614545E-4</v>
      </c>
      <c r="AR70" s="464">
        <f t="shared" ref="AR70:AR77" si="40">IF(AQ70="","",ABS(AQ70*COS(RADIANS(AO70))))</f>
        <v>9.9999999999999842E-5</v>
      </c>
      <c r="AS70" s="464">
        <f t="shared" ref="AS70:AS77" si="41">IF(AQ70="","",ABS(AQ70*SIN(RADIANS(AO70))))</f>
        <v>7.0020753820970933E-5</v>
      </c>
      <c r="AT70" s="464" t="str">
        <f t="shared" si="35"/>
        <v/>
      </c>
      <c r="AU70" s="456" t="e">
        <f t="shared" ref="AU70:AU77" si="42">IF(AP70="","",AP70/AT70)</f>
        <v>#VALUE!</v>
      </c>
      <c r="AW70" s="451">
        <f t="shared" si="20"/>
        <v>325</v>
      </c>
      <c r="AX70" s="452">
        <v>157.77371428571442</v>
      </c>
      <c r="AY70" s="452">
        <v>1.2207745887614545E-4</v>
      </c>
      <c r="AZ70" s="464">
        <f t="shared" ref="AZ70:AZ77" si="43">IF(AY70="","",ABS(AY70*COS(RADIANS(AW70))))</f>
        <v>9.9999999999999842E-5</v>
      </c>
      <c r="BA70" s="464">
        <f t="shared" ref="BA70:BA77" si="44">IF(AY70="","",ABS(AY70*SIN(RADIANS(AW70))))</f>
        <v>7.0020753820970933E-5</v>
      </c>
      <c r="BB70" s="464" t="str">
        <f t="shared" si="36"/>
        <v/>
      </c>
      <c r="BC70" s="456" t="e">
        <f t="shared" ref="BC70:BC77" si="45">IF(AX70="","",AX70/BB70)</f>
        <v>#VALUE!</v>
      </c>
      <c r="BE70" s="451">
        <f t="shared" si="21"/>
        <v>325</v>
      </c>
      <c r="BF70" s="554">
        <v>315.54742857142867</v>
      </c>
      <c r="BG70" s="554">
        <v>314.60495077535165</v>
      </c>
    </row>
    <row r="71" spans="1:59" x14ac:dyDescent="0.25">
      <c r="A71" s="10"/>
      <c r="B71" s="10"/>
      <c r="C71" s="10"/>
      <c r="D71" s="10"/>
      <c r="E71" s="10"/>
      <c r="F71" s="13">
        <f>IF(AND(IF(Input!$D$35 = "Asymmetric", $D$10, $D$22) &gt;F70,F70&gt;0),F70+1,0)</f>
        <v>0</v>
      </c>
      <c r="G71" s="13">
        <f t="shared" ref="G71:G104" si="46">IF(F71 = 0, 0, (F71 - 1) * 360 / $D$22)</f>
        <v>0</v>
      </c>
      <c r="H71" s="66">
        <f>IF(F71 = 0, 0, Input!$D$37 / 2 * SIN(RADIANS('Moment of Inertia (Circle)'!G71)))</f>
        <v>0</v>
      </c>
      <c r="I71" s="66">
        <f>IF(F71 = 0, 0, Input!$D$37 / 2 * COS(RADIANS('Moment of Inertia (Circle)'!G71)))</f>
        <v>0</v>
      </c>
      <c r="J71" s="570">
        <f>IF(Input!$D$35 = "Asymmetric",'Moment of Inertia'!K71, H71)</f>
        <v>0</v>
      </c>
      <c r="K71" s="570">
        <f>IF(Input!$D$35 = "Asymmetric",'Moment of Inertia'!L71, I71)</f>
        <v>0</v>
      </c>
      <c r="L71" s="14">
        <f t="shared" si="37"/>
        <v>0</v>
      </c>
      <c r="M71" s="14">
        <f t="shared" si="30"/>
        <v>0</v>
      </c>
      <c r="N71" s="14">
        <f t="shared" si="31"/>
        <v>0</v>
      </c>
      <c r="O71" s="14">
        <f t="shared" si="38"/>
        <v>0</v>
      </c>
      <c r="P71" s="14">
        <f t="shared" si="39"/>
        <v>0</v>
      </c>
      <c r="Q71" s="66">
        <f>IF(F71 = 0, 0, ((Cu + IF(REV="F", 1, 1.2)*(Wconc + Wsoil)) / N) + IF(P71 = 0, 0, ((M + (Cu * Ecc/12) + (Sc * IF(Input!$D$45="Block", T, D + E)) - (ΦMR_Pp)) / (P71/12))))</f>
        <v>0</v>
      </c>
      <c r="R71" s="66" t="e">
        <f>IF(P71 = 0, 0, ((M + (Cu * Ecc/12) + (Sc * IF(Input!$D$45="Block", T, D + E)) - (ΦMR_Pp_up)) / (P71/12))) - ((IF(REV="F", Cu, 0.9*((Cu/1.2) + Wconc + IF(Input!$D$9 = "Self-Support", Wsoil, 0.5*Wsoil) + Wpiles))) / N) + Sw</f>
        <v>#DIV/0!</v>
      </c>
      <c r="S71" s="66" t="e">
        <f>IF(P71 = 0, 0, (((Tu * Ecc/12) + (Su * IF(Input!$D$45="Block", T, D + E)) - (ΦMR_Pp_up)) / (P71/12))) + (IF(REV="F", Tu, Tu - 0.9*(Wconc + IF(Input!$D$9 = "Self-Support", Wsoil, 0.5*Wsoil) + Wpiles)) / N) + Sw</f>
        <v>#DIV/0!</v>
      </c>
      <c r="T71" s="10"/>
      <c r="U71" s="396">
        <f>IF(F71 = 0, 0, ((Cu + IF(REV="F", 1, 1.2)*(Wconc + Wsoil)) / N) + IF(P71 = 0, 0, ((M + (Cu * Ecc/12) + (Sc * IF(Input!$D$45="Block", T, D + E)) - (ΦMR_Pp)) / (P71/12))))</f>
        <v>0</v>
      </c>
      <c r="V71" s="399" t="str">
        <f t="shared" si="32"/>
        <v>--</v>
      </c>
      <c r="W71" s="399">
        <f>IF(AND(OR(V71="A",V71="--"),$N71/12-IF(Input!$D$45="Pier and Pad",0.5*di,0)&gt;0),1,0)</f>
        <v>0</v>
      </c>
      <c r="X71" s="458">
        <f t="shared" si="33"/>
        <v>0</v>
      </c>
      <c r="Y71" s="458">
        <f t="shared" si="22"/>
        <v>0</v>
      </c>
      <c r="Z71" s="459"/>
      <c r="AA71" s="399"/>
      <c r="AB71" s="140"/>
      <c r="AC71" s="399"/>
      <c r="AD71" s="399"/>
      <c r="AE71" s="140"/>
      <c r="AF71" s="140"/>
      <c r="AG71" s="396">
        <f>IF(F71 = 0, 0, ((Cu + IF(REV="F", 1, 1.2)*(Wconc + Wsoil)) / N) + IF(P71 = 0, 0, ((M + (Cu * Ecc/12) + (Sc * IF(Input!$D$45="Block", T, D + E)) - (ΦMR_Pp)) / (P71/12))))</f>
        <v>0</v>
      </c>
      <c r="AH71" s="399" t="str">
        <f t="shared" si="34"/>
        <v>--</v>
      </c>
      <c r="AI71" s="399">
        <f>IF(AND(OR(AH71="A",AH71="--"),$N71/12-IF(Input!$D$45="Pier and Pad",0.5*di+deff/12,0)&gt;0),1,0)</f>
        <v>0</v>
      </c>
      <c r="AJ71" s="458">
        <f t="shared" si="23"/>
        <v>0</v>
      </c>
      <c r="AK71" s="10"/>
      <c r="AL71" s="10"/>
      <c r="AM71" s="10"/>
      <c r="AO71" s="451">
        <f t="shared" ref="AO71" si="47">AO70+5</f>
        <v>330</v>
      </c>
      <c r="AP71" s="452">
        <v>690.26000000000067</v>
      </c>
      <c r="AQ71" s="452">
        <v>1.1547005383792537E-4</v>
      </c>
      <c r="AR71" s="464">
        <f t="shared" si="40"/>
        <v>1.0000000000000015E-4</v>
      </c>
      <c r="AS71" s="464">
        <f t="shared" si="41"/>
        <v>5.7735026918962741E-5</v>
      </c>
      <c r="AT71" s="464" t="str">
        <f t="shared" si="35"/>
        <v/>
      </c>
      <c r="AU71" s="456" t="e">
        <f t="shared" si="42"/>
        <v>#VALUE!</v>
      </c>
      <c r="AW71" s="451">
        <f t="shared" ref="AW71" si="48">AW70+5</f>
        <v>330</v>
      </c>
      <c r="AX71" s="452">
        <v>315.54742857142867</v>
      </c>
      <c r="AY71" s="452">
        <v>1.1547005383792537E-4</v>
      </c>
      <c r="AZ71" s="464">
        <f t="shared" si="43"/>
        <v>1.0000000000000015E-4</v>
      </c>
      <c r="BA71" s="464">
        <f t="shared" si="44"/>
        <v>5.7735026918962741E-5</v>
      </c>
      <c r="BB71" s="464" t="str">
        <f t="shared" si="36"/>
        <v/>
      </c>
      <c r="BC71" s="456" t="e">
        <f t="shared" si="45"/>
        <v>#VALUE!</v>
      </c>
      <c r="BE71" s="451">
        <f t="shared" ref="BE71" si="49">BE70+5</f>
        <v>330</v>
      </c>
      <c r="BF71" s="554">
        <v>315.54742857142867</v>
      </c>
      <c r="BG71" s="554">
        <v>314.60495077535165</v>
      </c>
    </row>
    <row r="72" spans="1:59" x14ac:dyDescent="0.25">
      <c r="A72" s="10"/>
      <c r="B72" s="10"/>
      <c r="C72" s="10"/>
      <c r="D72" s="10"/>
      <c r="E72" s="10"/>
      <c r="F72" s="13">
        <f>IF(AND(IF(Input!$D$35 = "Asymmetric", $D$10, $D$22) &gt;F71,F71&gt;0),F71+1,0)</f>
        <v>0</v>
      </c>
      <c r="G72" s="13">
        <f t="shared" si="46"/>
        <v>0</v>
      </c>
      <c r="H72" s="66">
        <f>IF(F72 = 0, 0, Input!$D$37 / 2 * SIN(RADIANS('Moment of Inertia (Circle)'!G72)))</f>
        <v>0</v>
      </c>
      <c r="I72" s="66">
        <f>IF(F72 = 0, 0, Input!$D$37 / 2 * COS(RADIANS('Moment of Inertia (Circle)'!G72)))</f>
        <v>0</v>
      </c>
      <c r="J72" s="570">
        <f>IF(Input!$D$35 = "Asymmetric",'Moment of Inertia'!K72, H72)</f>
        <v>0</v>
      </c>
      <c r="K72" s="570">
        <f>IF(Input!$D$35 = "Asymmetric",'Moment of Inertia'!L72, I72)</f>
        <v>0</v>
      </c>
      <c r="L72" s="14">
        <f t="shared" si="37"/>
        <v>0</v>
      </c>
      <c r="M72" s="14">
        <f t="shared" si="30"/>
        <v>0</v>
      </c>
      <c r="N72" s="14">
        <f t="shared" si="31"/>
        <v>0</v>
      </c>
      <c r="O72" s="14">
        <f t="shared" si="38"/>
        <v>0</v>
      </c>
      <c r="P72" s="14">
        <f t="shared" si="39"/>
        <v>0</v>
      </c>
      <c r="Q72" s="66">
        <f>IF(F72 = 0, 0, ((Cu + IF(REV="F", 1, 1.2)*(Wconc + Wsoil)) / N) + IF(P72 = 0, 0, ((M + (Cu * Ecc/12) + (Sc * IF(Input!$D$45="Block", T, D + E)) - (ΦMR_Pp)) / (P72/12))))</f>
        <v>0</v>
      </c>
      <c r="R72" s="66" t="e">
        <f>IF(P72 = 0, 0, ((M + (Cu * Ecc/12) + (Sc * IF(Input!$D$45="Block", T, D + E)) - (ΦMR_Pp_up)) / (P72/12))) - ((IF(REV="F", Cu, 0.9*((Cu/1.2) + Wconc + IF(Input!$D$9 = "Self-Support", Wsoil, 0.5*Wsoil) + Wpiles))) / N) + Sw</f>
        <v>#DIV/0!</v>
      </c>
      <c r="S72" s="66" t="e">
        <f>IF(P72 = 0, 0, (((Tu * Ecc/12) + (Su * IF(Input!$D$45="Block", T, D + E)) - (ΦMR_Pp_up)) / (P72/12))) + (IF(REV="F", Tu, Tu - 0.9*(Wconc + IF(Input!$D$9 = "Self-Support", Wsoil, 0.5*Wsoil) + Wpiles)) / N) + Sw</f>
        <v>#DIV/0!</v>
      </c>
      <c r="T72" s="10"/>
      <c r="U72" s="396">
        <f>IF(F72 = 0, 0, ((Cu + IF(REV="F", 1, 1.2)*(Wconc + Wsoil)) / N) + IF(P72 = 0, 0, ((M + (Cu * Ecc/12) + (Sc * IF(Input!$D$45="Block", T, D + E)) - (ΦMR_Pp)) / (P72/12))))</f>
        <v>0</v>
      </c>
      <c r="V72" s="399" t="str">
        <f t="shared" si="32"/>
        <v>--</v>
      </c>
      <c r="W72" s="399">
        <f>IF(AND(OR(V72="A",V72="--"),$N72/12-IF(Input!$D$45="Pier and Pad",0.5*di,0)&gt;0),1,0)</f>
        <v>0</v>
      </c>
      <c r="X72" s="458">
        <f t="shared" si="33"/>
        <v>0</v>
      </c>
      <c r="Y72" s="458">
        <f t="shared" si="22"/>
        <v>0</v>
      </c>
      <c r="Z72" s="459"/>
      <c r="AA72" s="399"/>
      <c r="AB72" s="140"/>
      <c r="AC72" s="399"/>
      <c r="AD72" s="399"/>
      <c r="AE72" s="140"/>
      <c r="AF72" s="140"/>
      <c r="AG72" s="396">
        <f>IF(F72 = 0, 0, ((Cu + IF(REV="F", 1, 1.2)*(Wconc + Wsoil)) / N) + IF(P72 = 0, 0, ((M + (Cu * Ecc/12) + (Sc * IF(Input!$D$45="Block", T, D + E)) - (ΦMR_Pp)) / (P72/12))))</f>
        <v>0</v>
      </c>
      <c r="AH72" s="399" t="str">
        <f t="shared" si="34"/>
        <v>--</v>
      </c>
      <c r="AI72" s="399">
        <f>IF(AND(OR(AH72="A",AH72="--"),$N72/12-IF(Input!$D$45="Pier and Pad",0.5*di+deff/12,0)&gt;0),1,0)</f>
        <v>0</v>
      </c>
      <c r="AJ72" s="458">
        <f t="shared" si="23"/>
        <v>0</v>
      </c>
      <c r="AK72" s="10"/>
      <c r="AL72" s="10"/>
      <c r="AM72" s="10"/>
      <c r="AO72" s="451">
        <f>AO71+5</f>
        <v>335</v>
      </c>
      <c r="AP72" s="452">
        <v>690.26000000000067</v>
      </c>
      <c r="AQ72" s="452">
        <v>1.1033779189625045E-4</v>
      </c>
      <c r="AR72" s="464">
        <f t="shared" si="40"/>
        <v>1.0000000000000116E-4</v>
      </c>
      <c r="AS72" s="464">
        <f t="shared" si="41"/>
        <v>4.6630765815500376E-5</v>
      </c>
      <c r="AT72" s="464" t="str">
        <f t="shared" si="35"/>
        <v/>
      </c>
      <c r="AU72" s="456" t="e">
        <f t="shared" si="42"/>
        <v>#VALUE!</v>
      </c>
      <c r="AW72" s="451">
        <f>AW71+5</f>
        <v>335</v>
      </c>
      <c r="AX72" s="452">
        <v>315.54742857142867</v>
      </c>
      <c r="AY72" s="452">
        <v>1.1033779189625045E-4</v>
      </c>
      <c r="AZ72" s="464">
        <f t="shared" si="43"/>
        <v>1.0000000000000116E-4</v>
      </c>
      <c r="BA72" s="464">
        <f t="shared" si="44"/>
        <v>4.6630765815500376E-5</v>
      </c>
      <c r="BB72" s="464" t="str">
        <f t="shared" si="36"/>
        <v/>
      </c>
      <c r="BC72" s="456" t="e">
        <f t="shared" si="45"/>
        <v>#VALUE!</v>
      </c>
      <c r="BE72" s="451">
        <f>BE71+5</f>
        <v>335</v>
      </c>
      <c r="BF72" s="554">
        <v>315.54742857142867</v>
      </c>
      <c r="BG72" s="554">
        <v>314.60495077535165</v>
      </c>
    </row>
    <row r="73" spans="1:59" x14ac:dyDescent="0.25">
      <c r="A73" s="10"/>
      <c r="B73" s="10"/>
      <c r="C73" s="10"/>
      <c r="D73" s="10"/>
      <c r="E73" s="10"/>
      <c r="F73" s="13">
        <f>IF(AND(IF(Input!$D$35 = "Asymmetric", $D$10, $D$22) &gt;F72,F72&gt;0),F72+1,0)</f>
        <v>0</v>
      </c>
      <c r="G73" s="13">
        <f t="shared" si="46"/>
        <v>0</v>
      </c>
      <c r="H73" s="66">
        <f>IF(F73 = 0, 0, Input!$D$37 / 2 * SIN(RADIANS('Moment of Inertia (Circle)'!G73)))</f>
        <v>0</v>
      </c>
      <c r="I73" s="66">
        <f>IF(F73 = 0, 0, Input!$D$37 / 2 * COS(RADIANS('Moment of Inertia (Circle)'!G73)))</f>
        <v>0</v>
      </c>
      <c r="J73" s="570">
        <f>IF(Input!$D$35 = "Asymmetric",'Moment of Inertia'!K73, H73)</f>
        <v>0</v>
      </c>
      <c r="K73" s="570">
        <f>IF(Input!$D$35 = "Asymmetric",'Moment of Inertia'!L73, I73)</f>
        <v>0</v>
      </c>
      <c r="L73" s="14">
        <f t="shared" si="37"/>
        <v>0</v>
      </c>
      <c r="M73" s="14">
        <f t="shared" si="30"/>
        <v>0</v>
      </c>
      <c r="N73" s="14">
        <f t="shared" si="31"/>
        <v>0</v>
      </c>
      <c r="O73" s="14">
        <f t="shared" si="38"/>
        <v>0</v>
      </c>
      <c r="P73" s="14">
        <f t="shared" si="39"/>
        <v>0</v>
      </c>
      <c r="Q73" s="66">
        <f>IF(F73 = 0, 0, ((Cu + IF(REV="F", 1, 1.2)*(Wconc + Wsoil)) / N) + IF(P73 = 0, 0, ((M + (Cu * Ecc/12) + (Sc * IF(Input!$D$45="Block", T, D + E)) - (ΦMR_Pp)) / (P73/12))))</f>
        <v>0</v>
      </c>
      <c r="R73" s="66" t="e">
        <f>IF(P73 = 0, 0, ((M + (Cu * Ecc/12) + (Sc * IF(Input!$D$45="Block", T, D + E)) - (ΦMR_Pp_up)) / (P73/12))) - ((IF(REV="F", Cu, 0.9*((Cu/1.2) + Wconc + IF(Input!$D$9 = "Self-Support", Wsoil, 0.5*Wsoil) + Wpiles))) / N) + Sw</f>
        <v>#DIV/0!</v>
      </c>
      <c r="S73" s="66" t="e">
        <f>IF(P73 = 0, 0, (((Tu * Ecc/12) + (Su * IF(Input!$D$45="Block", T, D + E)) - (ΦMR_Pp_up)) / (P73/12))) + (IF(REV="F", Tu, Tu - 0.9*(Wconc + IF(Input!$D$9 = "Self-Support", Wsoil, 0.5*Wsoil) + Wpiles)) / N) + Sw</f>
        <v>#DIV/0!</v>
      </c>
      <c r="T73" s="10"/>
      <c r="U73" s="396">
        <f>IF(F73 = 0, 0, ((Cu + IF(REV="F", 1, 1.2)*(Wconc + Wsoil)) / N) + IF(P73 = 0, 0, ((M + (Cu * Ecc/12) + (Sc * IF(Input!$D$45="Block", T, D + E)) - (ΦMR_Pp)) / (P73/12))))</f>
        <v>0</v>
      </c>
      <c r="V73" s="399" t="str">
        <f t="shared" si="32"/>
        <v>--</v>
      </c>
      <c r="W73" s="399">
        <f>IF(AND(OR(V73="A",V73="--"),$N73/12-IF(Input!$D$45="Pier and Pad",0.5*di,0)&gt;0),1,0)</f>
        <v>0</v>
      </c>
      <c r="X73" s="458">
        <f t="shared" si="33"/>
        <v>0</v>
      </c>
      <c r="Y73" s="458">
        <f t="shared" si="22"/>
        <v>0</v>
      </c>
      <c r="Z73" s="459"/>
      <c r="AA73" s="399"/>
      <c r="AB73" s="140"/>
      <c r="AC73" s="399"/>
      <c r="AD73" s="399"/>
      <c r="AE73" s="140"/>
      <c r="AF73" s="140"/>
      <c r="AG73" s="396">
        <f>IF(F73 = 0, 0, ((Cu + IF(REV="F", 1, 1.2)*(Wconc + Wsoil)) / N) + IF(P73 = 0, 0, ((M + (Cu * Ecc/12) + (Sc * IF(Input!$D$45="Block", T, D + E)) - (ΦMR_Pp)) / (P73/12))))</f>
        <v>0</v>
      </c>
      <c r="AH73" s="399" t="str">
        <f t="shared" si="34"/>
        <v>--</v>
      </c>
      <c r="AI73" s="399">
        <f>IF(AND(OR(AH73="A",AH73="--"),$N73/12-IF(Input!$D$45="Pier and Pad",0.5*di+deff/12,0)&gt;0),1,0)</f>
        <v>0</v>
      </c>
      <c r="AJ73" s="458">
        <f t="shared" si="23"/>
        <v>0</v>
      </c>
      <c r="AK73" s="10"/>
      <c r="AL73" s="10"/>
      <c r="AM73" s="10"/>
      <c r="AO73" s="451">
        <f t="shared" ref="AO73:AO74" si="50">AO72+5</f>
        <v>340</v>
      </c>
      <c r="AP73" s="452">
        <v>690.26000000000067</v>
      </c>
      <c r="AQ73" s="452">
        <v>1.0641777724759085E-4</v>
      </c>
      <c r="AR73" s="464">
        <f t="shared" si="40"/>
        <v>9.9999999999999666E-5</v>
      </c>
      <c r="AS73" s="464">
        <f t="shared" si="41"/>
        <v>3.6397023426620097E-5</v>
      </c>
      <c r="AT73" s="464" t="str">
        <f t="shared" si="35"/>
        <v/>
      </c>
      <c r="AU73" s="456" t="e">
        <f t="shared" si="42"/>
        <v>#VALUE!</v>
      </c>
      <c r="AW73" s="451">
        <f t="shared" ref="AW73:AW74" si="51">AW72+5</f>
        <v>340</v>
      </c>
      <c r="AX73" s="452">
        <v>315.54742857142867</v>
      </c>
      <c r="AY73" s="452">
        <v>1.0641777724759085E-4</v>
      </c>
      <c r="AZ73" s="464">
        <f t="shared" si="43"/>
        <v>9.9999999999999666E-5</v>
      </c>
      <c r="BA73" s="464">
        <f t="shared" si="44"/>
        <v>3.6397023426620097E-5</v>
      </c>
      <c r="BB73" s="464" t="str">
        <f t="shared" si="36"/>
        <v/>
      </c>
      <c r="BC73" s="456" t="e">
        <f t="shared" si="45"/>
        <v>#VALUE!</v>
      </c>
      <c r="BE73" s="451">
        <f t="shared" ref="BE73:BE74" si="52">BE72+5</f>
        <v>340</v>
      </c>
      <c r="BF73" s="554">
        <v>315.54742857142867</v>
      </c>
      <c r="BG73" s="554">
        <v>314.60495077535165</v>
      </c>
    </row>
    <row r="74" spans="1:59" x14ac:dyDescent="0.25">
      <c r="A74" s="10"/>
      <c r="B74" s="10"/>
      <c r="C74" s="10"/>
      <c r="D74" s="10"/>
      <c r="E74" s="10"/>
      <c r="F74" s="13">
        <f>IF(AND(IF(Input!$D$35 = "Asymmetric", $D$10, $D$22) &gt;F73,F73&gt;0),F73+1,0)</f>
        <v>0</v>
      </c>
      <c r="G74" s="13">
        <f t="shared" si="46"/>
        <v>0</v>
      </c>
      <c r="H74" s="66">
        <f>IF(F74 = 0, 0, Input!$D$37 / 2 * SIN(RADIANS('Moment of Inertia (Circle)'!G74)))</f>
        <v>0</v>
      </c>
      <c r="I74" s="66">
        <f>IF(F74 = 0, 0, Input!$D$37 / 2 * COS(RADIANS('Moment of Inertia (Circle)'!G74)))</f>
        <v>0</v>
      </c>
      <c r="J74" s="570">
        <f>IF(Input!$D$35 = "Asymmetric",'Moment of Inertia'!K74, H74)</f>
        <v>0</v>
      </c>
      <c r="K74" s="570">
        <f>IF(Input!$D$35 = "Asymmetric",'Moment of Inertia'!L74, I74)</f>
        <v>0</v>
      </c>
      <c r="L74" s="14">
        <f t="shared" si="37"/>
        <v>0</v>
      </c>
      <c r="M74" s="14">
        <f t="shared" si="30"/>
        <v>0</v>
      </c>
      <c r="N74" s="14">
        <f t="shared" si="31"/>
        <v>0</v>
      </c>
      <c r="O74" s="14">
        <f t="shared" si="38"/>
        <v>0</v>
      </c>
      <c r="P74" s="14">
        <f t="shared" si="39"/>
        <v>0</v>
      </c>
      <c r="Q74" s="66">
        <f>IF(F74 = 0, 0, ((Cu + IF(REV="F", 1, 1.2)*(Wconc + Wsoil)) / N) + IF(P74 = 0, 0, ((M + (Cu * Ecc/12) + (Sc * IF(Input!$D$45="Block", T, D + E)) - (ΦMR_Pp)) / (P74/12))))</f>
        <v>0</v>
      </c>
      <c r="R74" s="66" t="e">
        <f>IF(P74 = 0, 0, ((M + (Cu * Ecc/12) + (Sc * IF(Input!$D$45="Block", T, D + E)) - (ΦMR_Pp_up)) / (P74/12))) - ((IF(REV="F", Cu, 0.9*((Cu/1.2) + Wconc + IF(Input!$D$9 = "Self-Support", Wsoil, 0.5*Wsoil) + Wpiles))) / N) + Sw</f>
        <v>#DIV/0!</v>
      </c>
      <c r="S74" s="66" t="e">
        <f>IF(P74 = 0, 0, (((Tu * Ecc/12) + (Su * IF(Input!$D$45="Block", T, D + E)) - (ΦMR_Pp_up)) / (P74/12))) + (IF(REV="F", Tu, Tu - 0.9*(Wconc + IF(Input!$D$9 = "Self-Support", Wsoil, 0.5*Wsoil) + Wpiles)) / N) + Sw</f>
        <v>#DIV/0!</v>
      </c>
      <c r="T74" s="10"/>
      <c r="U74" s="396">
        <f>IF(F74 = 0, 0, ((Cu + IF(REV="F", 1, 1.2)*(Wconc + Wsoil)) / N) + IF(P74 = 0, 0, ((M + (Cu * Ecc/12) + (Sc * IF(Input!$D$45="Block", T, D + E)) - (ΦMR_Pp)) / (P74/12))))</f>
        <v>0</v>
      </c>
      <c r="V74" s="399" t="str">
        <f t="shared" si="32"/>
        <v>--</v>
      </c>
      <c r="W74" s="399">
        <f>IF(AND(OR(V74="A",V74="--"),$N74/12-IF(Input!$D$45="Pier and Pad",0.5*di,0)&gt;0),1,0)</f>
        <v>0</v>
      </c>
      <c r="X74" s="458">
        <f t="shared" si="33"/>
        <v>0</v>
      </c>
      <c r="Y74" s="458">
        <f t="shared" ref="Y74:Y104" si="53">U74*X74</f>
        <v>0</v>
      </c>
      <c r="Z74" s="459"/>
      <c r="AA74" s="399"/>
      <c r="AB74" s="140"/>
      <c r="AC74" s="399"/>
      <c r="AD74" s="399"/>
      <c r="AE74" s="140"/>
      <c r="AF74" s="140"/>
      <c r="AG74" s="396">
        <f>IF(F74 = 0, 0, ((Cu + IF(REV="F", 1, 1.2)*(Wconc + Wsoil)) / N) + IF(P74 = 0, 0, ((M + (Cu * Ecc/12) + (Sc * IF(Input!$D$45="Block", T, D + E)) - (ΦMR_Pp)) / (P74/12))))</f>
        <v>0</v>
      </c>
      <c r="AH74" s="399" t="str">
        <f t="shared" si="34"/>
        <v>--</v>
      </c>
      <c r="AI74" s="399">
        <f>IF(AND(OR(AH74="A",AH74="--"),$N74/12-IF(Input!$D$45="Pier and Pad",0.5*di+deff/12,0)&gt;0),1,0)</f>
        <v>0</v>
      </c>
      <c r="AJ74" s="458">
        <f t="shared" si="23"/>
        <v>0</v>
      </c>
      <c r="AK74" s="10"/>
      <c r="AL74" s="10"/>
      <c r="AM74" s="10"/>
      <c r="AO74" s="451">
        <f t="shared" si="50"/>
        <v>345</v>
      </c>
      <c r="AP74" s="452">
        <v>690.26000000000067</v>
      </c>
      <c r="AQ74" s="452">
        <v>1.0352761804100851E-4</v>
      </c>
      <c r="AR74" s="464">
        <f t="shared" si="40"/>
        <v>1.0000000000000019E-4</v>
      </c>
      <c r="AS74" s="464">
        <f t="shared" si="41"/>
        <v>2.6794919243112315E-5</v>
      </c>
      <c r="AT74" s="464" t="str">
        <f t="shared" si="35"/>
        <v/>
      </c>
      <c r="AU74" s="456" t="e">
        <f t="shared" si="42"/>
        <v>#VALUE!</v>
      </c>
      <c r="AW74" s="451">
        <f t="shared" si="51"/>
        <v>345</v>
      </c>
      <c r="AX74" s="452">
        <v>315.54742857142867</v>
      </c>
      <c r="AY74" s="452">
        <v>1.0352761804100851E-4</v>
      </c>
      <c r="AZ74" s="464">
        <f t="shared" si="43"/>
        <v>1.0000000000000019E-4</v>
      </c>
      <c r="BA74" s="464">
        <f t="shared" si="44"/>
        <v>2.6794919243112315E-5</v>
      </c>
      <c r="BB74" s="464" t="str">
        <f t="shared" si="36"/>
        <v/>
      </c>
      <c r="BC74" s="456" t="e">
        <f t="shared" si="45"/>
        <v>#VALUE!</v>
      </c>
      <c r="BE74" s="451">
        <f t="shared" si="52"/>
        <v>345</v>
      </c>
      <c r="BF74" s="554">
        <v>315.54742857142867</v>
      </c>
      <c r="BG74" s="554">
        <v>314.60495077535165</v>
      </c>
    </row>
    <row r="75" spans="1:59" x14ac:dyDescent="0.25">
      <c r="A75" s="10"/>
      <c r="B75" s="10"/>
      <c r="C75" s="10"/>
      <c r="D75" s="10"/>
      <c r="E75" s="10"/>
      <c r="F75" s="13">
        <f>IF(AND(IF(Input!$D$35 = "Asymmetric", $D$10, $D$22) &gt;F74,F74&gt;0),F74+1,0)</f>
        <v>0</v>
      </c>
      <c r="G75" s="13">
        <f t="shared" si="46"/>
        <v>0</v>
      </c>
      <c r="H75" s="66">
        <f>IF(F75 = 0, 0, Input!$D$37 / 2 * SIN(RADIANS('Moment of Inertia (Circle)'!G75)))</f>
        <v>0</v>
      </c>
      <c r="I75" s="66">
        <f>IF(F75 = 0, 0, Input!$D$37 / 2 * COS(RADIANS('Moment of Inertia (Circle)'!G75)))</f>
        <v>0</v>
      </c>
      <c r="J75" s="570">
        <f>IF(Input!$D$35 = "Asymmetric",'Moment of Inertia'!K75, H75)</f>
        <v>0</v>
      </c>
      <c r="K75" s="570">
        <f>IF(Input!$D$35 = "Asymmetric",'Moment of Inertia'!L75, I75)</f>
        <v>0</v>
      </c>
      <c r="L75" s="14">
        <f t="shared" si="37"/>
        <v>0</v>
      </c>
      <c r="M75" s="14">
        <f t="shared" si="30"/>
        <v>0</v>
      </c>
      <c r="N75" s="14">
        <f t="shared" si="31"/>
        <v>0</v>
      </c>
      <c r="O75" s="14">
        <f t="shared" si="38"/>
        <v>0</v>
      </c>
      <c r="P75" s="14">
        <f t="shared" si="39"/>
        <v>0</v>
      </c>
      <c r="Q75" s="66">
        <f>IF(F75 = 0, 0, ((Cu + IF(REV="F", 1, 1.2)*(Wconc + Wsoil)) / N) + IF(P75 = 0, 0, ((M + (Cu * Ecc/12) + (Sc * IF(Input!$D$45="Block", T, D + E)) - (ΦMR_Pp)) / (P75/12))))</f>
        <v>0</v>
      </c>
      <c r="R75" s="66" t="e">
        <f>IF(P75 = 0, 0, ((M + (Cu * Ecc/12) + (Sc * IF(Input!$D$45="Block", T, D + E)) - (ΦMR_Pp_up)) / (P75/12))) - ((IF(REV="F", Cu, 0.9*((Cu/1.2) + Wconc + IF(Input!$D$9 = "Self-Support", Wsoil, 0.5*Wsoil) + Wpiles))) / N) + Sw</f>
        <v>#DIV/0!</v>
      </c>
      <c r="S75" s="66" t="e">
        <f>IF(P75 = 0, 0, (((Tu * Ecc/12) + (Su * IF(Input!$D$45="Block", T, D + E)) - (ΦMR_Pp_up)) / (P75/12))) + (IF(REV="F", Tu, Tu - 0.9*(Wconc + IF(Input!$D$9 = "Self-Support", Wsoil, 0.5*Wsoil) + Wpiles)) / N) + Sw</f>
        <v>#DIV/0!</v>
      </c>
      <c r="T75" s="10"/>
      <c r="U75" s="396">
        <f>IF(F75 = 0, 0, ((Cu + IF(REV="F", 1, 1.2)*(Wconc + Wsoil)) / N) + IF(P75 = 0, 0, ((M + (Cu * Ecc/12) + (Sc * IF(Input!$D$45="Block", T, D + E)) - (ΦMR_Pp)) / (P75/12))))</f>
        <v>0</v>
      </c>
      <c r="V75" s="399" t="str">
        <f t="shared" si="32"/>
        <v>--</v>
      </c>
      <c r="W75" s="399">
        <f>IF(AND(OR(V75="A",V75="--"),$N75/12-IF(Input!$D$45="Pier and Pad",0.5*di,0)&gt;0),1,0)</f>
        <v>0</v>
      </c>
      <c r="X75" s="458">
        <f t="shared" si="33"/>
        <v>0</v>
      </c>
      <c r="Y75" s="458">
        <f t="shared" si="53"/>
        <v>0</v>
      </c>
      <c r="Z75" s="459"/>
      <c r="AA75" s="399"/>
      <c r="AB75" s="140"/>
      <c r="AC75" s="399"/>
      <c r="AD75" s="399"/>
      <c r="AE75" s="140"/>
      <c r="AF75" s="140"/>
      <c r="AG75" s="396">
        <f>IF(F75 = 0, 0, ((Cu + IF(REV="F", 1, 1.2)*(Wconc + Wsoil)) / N) + IF(P75 = 0, 0, ((M + (Cu * Ecc/12) + (Sc * IF(Input!$D$45="Block", T, D + E)) - (ΦMR_Pp)) / (P75/12))))</f>
        <v>0</v>
      </c>
      <c r="AH75" s="399" t="str">
        <f t="shared" si="34"/>
        <v>--</v>
      </c>
      <c r="AI75" s="399">
        <f>IF(AND(OR(AH75="A",AH75="--"),$N75/12-IF(Input!$D$45="Pier and Pad",0.5*di+deff/12,0)&gt;0),1,0)</f>
        <v>0</v>
      </c>
      <c r="AJ75" s="458">
        <f t="shared" si="23"/>
        <v>0</v>
      </c>
      <c r="AK75" s="10"/>
      <c r="AL75" s="10"/>
      <c r="AM75" s="10"/>
      <c r="AO75" s="451">
        <f>AO74+5</f>
        <v>350</v>
      </c>
      <c r="AP75" s="452">
        <v>690.26000000000067</v>
      </c>
      <c r="AQ75" s="452">
        <v>1.0154266118857484E-4</v>
      </c>
      <c r="AR75" s="464">
        <f t="shared" si="40"/>
        <v>1.0000000000000033E-4</v>
      </c>
      <c r="AS75" s="464">
        <f t="shared" si="41"/>
        <v>1.763269807084656E-5</v>
      </c>
      <c r="AT75" s="464" t="str">
        <f t="shared" si="35"/>
        <v/>
      </c>
      <c r="AU75" s="456" t="e">
        <f t="shared" si="42"/>
        <v>#VALUE!</v>
      </c>
      <c r="AW75" s="451">
        <f>AW74+5</f>
        <v>350</v>
      </c>
      <c r="AX75" s="452">
        <v>315.54742857142867</v>
      </c>
      <c r="AY75" s="452">
        <v>1.0154266118857484E-4</v>
      </c>
      <c r="AZ75" s="464">
        <f t="shared" si="43"/>
        <v>1.0000000000000033E-4</v>
      </c>
      <c r="BA75" s="464">
        <f t="shared" si="44"/>
        <v>1.763269807084656E-5</v>
      </c>
      <c r="BB75" s="464" t="str">
        <f t="shared" si="36"/>
        <v/>
      </c>
      <c r="BC75" s="456" t="e">
        <f t="shared" si="45"/>
        <v>#VALUE!</v>
      </c>
      <c r="BE75" s="451">
        <f>BE74+5</f>
        <v>350</v>
      </c>
      <c r="BF75" s="554">
        <v>315.54742857142867</v>
      </c>
      <c r="BG75" s="554">
        <v>314.60495077535165</v>
      </c>
    </row>
    <row r="76" spans="1:59" x14ac:dyDescent="0.25">
      <c r="A76" s="10"/>
      <c r="B76" s="10"/>
      <c r="C76" s="10"/>
      <c r="D76" s="10"/>
      <c r="E76" s="10"/>
      <c r="F76" s="13">
        <f>IF(AND(IF(Input!$D$35 = "Asymmetric", $D$10, $D$22) &gt;F75,F75&gt;0),F75+1,0)</f>
        <v>0</v>
      </c>
      <c r="G76" s="13">
        <f t="shared" si="46"/>
        <v>0</v>
      </c>
      <c r="H76" s="66">
        <f>IF(F76 = 0, 0, Input!$D$37 / 2 * SIN(RADIANS('Moment of Inertia (Circle)'!G76)))</f>
        <v>0</v>
      </c>
      <c r="I76" s="66">
        <f>IF(F76 = 0, 0, Input!$D$37 / 2 * COS(RADIANS('Moment of Inertia (Circle)'!G76)))</f>
        <v>0</v>
      </c>
      <c r="J76" s="570">
        <f>IF(Input!$D$35 = "Asymmetric",'Moment of Inertia'!K76, H76)</f>
        <v>0</v>
      </c>
      <c r="K76" s="570">
        <f>IF(Input!$D$35 = "Asymmetric",'Moment of Inertia'!L76, I76)</f>
        <v>0</v>
      </c>
      <c r="L76" s="14">
        <f t="shared" si="37"/>
        <v>0</v>
      </c>
      <c r="M76" s="14">
        <f t="shared" si="30"/>
        <v>0</v>
      </c>
      <c r="N76" s="14">
        <f t="shared" si="31"/>
        <v>0</v>
      </c>
      <c r="O76" s="14">
        <f t="shared" si="38"/>
        <v>0</v>
      </c>
      <c r="P76" s="14">
        <f t="shared" si="39"/>
        <v>0</v>
      </c>
      <c r="Q76" s="66">
        <f>IF(F76 = 0, 0, ((Cu + IF(REV="F", 1, 1.2)*(Wconc + Wsoil)) / N) + IF(P76 = 0, 0, ((M + (Cu * Ecc/12) + (Sc * IF(Input!$D$45="Block", T, D + E)) - (ΦMR_Pp)) / (P76/12))))</f>
        <v>0</v>
      </c>
      <c r="R76" s="66" t="e">
        <f>IF(P76 = 0, 0, ((M + (Cu * Ecc/12) + (Sc * IF(Input!$D$45="Block", T, D + E)) - (ΦMR_Pp_up)) / (P76/12))) - ((IF(REV="F", Cu, 0.9*((Cu/1.2) + Wconc + IF(Input!$D$9 = "Self-Support", Wsoil, 0.5*Wsoil) + Wpiles))) / N) + Sw</f>
        <v>#DIV/0!</v>
      </c>
      <c r="S76" s="66" t="e">
        <f>IF(P76 = 0, 0, (((Tu * Ecc/12) + (Su * IF(Input!$D$45="Block", T, D + E)) - (ΦMR_Pp_up)) / (P76/12))) + (IF(REV="F", Tu, Tu - 0.9*(Wconc + IF(Input!$D$9 = "Self-Support", Wsoil, 0.5*Wsoil) + Wpiles)) / N) + Sw</f>
        <v>#DIV/0!</v>
      </c>
      <c r="T76" s="10"/>
      <c r="U76" s="396">
        <f>IF(F76 = 0, 0, ((Cu + IF(REV="F", 1, 1.2)*(Wconc + Wsoil)) / N) + IF(P76 = 0, 0, ((M + (Cu * Ecc/12) + (Sc * IF(Input!$D$45="Block", T, D + E)) - (ΦMR_Pp)) / (P76/12))))</f>
        <v>0</v>
      </c>
      <c r="V76" s="399" t="str">
        <f t="shared" si="32"/>
        <v>--</v>
      </c>
      <c r="W76" s="399">
        <f>IF(AND(OR(V76="A",V76="--"),$N76/12-IF(Input!$D$45="Pier and Pad",0.5*di,0)&gt;0),1,0)</f>
        <v>0</v>
      </c>
      <c r="X76" s="458">
        <f t="shared" si="33"/>
        <v>0</v>
      </c>
      <c r="Y76" s="458">
        <f t="shared" si="53"/>
        <v>0</v>
      </c>
      <c r="Z76" s="459"/>
      <c r="AA76" s="399"/>
      <c r="AB76" s="140"/>
      <c r="AC76" s="399"/>
      <c r="AD76" s="399"/>
      <c r="AE76" s="140"/>
      <c r="AF76" s="140"/>
      <c r="AG76" s="396">
        <f>IF(F76 = 0, 0, ((Cu + IF(REV="F", 1, 1.2)*(Wconc + Wsoil)) / N) + IF(P76 = 0, 0, ((M + (Cu * Ecc/12) + (Sc * IF(Input!$D$45="Block", T, D + E)) - (ΦMR_Pp)) / (P76/12))))</f>
        <v>0</v>
      </c>
      <c r="AH76" s="399" t="str">
        <f t="shared" si="34"/>
        <v>--</v>
      </c>
      <c r="AI76" s="399">
        <f>IF(AND(OR(AH76="A",AH76="--"),$N76/12-IF(Input!$D$45="Pier and Pad",0.5*di+deff/12,0)&gt;0),1,0)</f>
        <v>0</v>
      </c>
      <c r="AJ76" s="458">
        <f t="shared" si="23"/>
        <v>0</v>
      </c>
      <c r="AK76" s="10"/>
      <c r="AL76" s="10"/>
      <c r="AM76" s="10"/>
      <c r="AO76" s="451">
        <f t="shared" ref="AO76" si="54">AO75+5</f>
        <v>355</v>
      </c>
      <c r="AP76" s="452">
        <v>690.26000000000067</v>
      </c>
      <c r="AQ76" s="452">
        <v>1.0038198375433507E-4</v>
      </c>
      <c r="AR76" s="464">
        <f t="shared" si="40"/>
        <v>1.0000000000000033E-4</v>
      </c>
      <c r="AS76" s="464">
        <f t="shared" si="41"/>
        <v>8.7488663525924438E-6</v>
      </c>
      <c r="AT76" s="464" t="str">
        <f t="shared" si="35"/>
        <v/>
      </c>
      <c r="AU76" s="456" t="e">
        <f t="shared" si="42"/>
        <v>#VALUE!</v>
      </c>
      <c r="AW76" s="451">
        <f t="shared" ref="AW76" si="55">AW75+5</f>
        <v>355</v>
      </c>
      <c r="AX76" s="452">
        <v>315.54742857142867</v>
      </c>
      <c r="AY76" s="452">
        <v>1.0038198375433507E-4</v>
      </c>
      <c r="AZ76" s="464">
        <f t="shared" si="43"/>
        <v>1.0000000000000033E-4</v>
      </c>
      <c r="BA76" s="464">
        <f t="shared" si="44"/>
        <v>8.7488663525924438E-6</v>
      </c>
      <c r="BB76" s="464" t="str">
        <f t="shared" si="36"/>
        <v/>
      </c>
      <c r="BC76" s="456" t="e">
        <f t="shared" si="45"/>
        <v>#VALUE!</v>
      </c>
      <c r="BE76" s="451">
        <f t="shared" ref="BE76" si="56">BE75+5</f>
        <v>355</v>
      </c>
      <c r="BF76" s="554">
        <v>315.54742857142867</v>
      </c>
      <c r="BG76" s="554">
        <v>314.60495077535165</v>
      </c>
    </row>
    <row r="77" spans="1:59" x14ac:dyDescent="0.25">
      <c r="A77" s="10"/>
      <c r="B77" s="10"/>
      <c r="C77" s="10"/>
      <c r="D77" s="10"/>
      <c r="E77" s="10"/>
      <c r="F77" s="13">
        <f>IF(AND(IF(Input!$D$35 = "Asymmetric", $D$10, $D$22) &gt;F76,F76&gt;0),F76+1,0)</f>
        <v>0</v>
      </c>
      <c r="G77" s="13">
        <f t="shared" si="46"/>
        <v>0</v>
      </c>
      <c r="H77" s="66">
        <f>IF(F77 = 0, 0, Input!$D$37 / 2 * SIN(RADIANS('Moment of Inertia (Circle)'!G77)))</f>
        <v>0</v>
      </c>
      <c r="I77" s="66">
        <f>IF(F77 = 0, 0, Input!$D$37 / 2 * COS(RADIANS('Moment of Inertia (Circle)'!G77)))</f>
        <v>0</v>
      </c>
      <c r="J77" s="570">
        <f>IF(Input!$D$35 = "Asymmetric",'Moment of Inertia'!K77, H77)</f>
        <v>0</v>
      </c>
      <c r="K77" s="570">
        <f>IF(Input!$D$35 = "Asymmetric",'Moment of Inertia'!L77, I77)</f>
        <v>0</v>
      </c>
      <c r="L77" s="14">
        <f t="shared" si="37"/>
        <v>0</v>
      </c>
      <c r="M77" s="14">
        <f t="shared" si="30"/>
        <v>0</v>
      </c>
      <c r="N77" s="14">
        <f t="shared" si="31"/>
        <v>0</v>
      </c>
      <c r="O77" s="14">
        <f t="shared" si="38"/>
        <v>0</v>
      </c>
      <c r="P77" s="14">
        <f t="shared" si="39"/>
        <v>0</v>
      </c>
      <c r="Q77" s="66">
        <f>IF(F77 = 0, 0, ((Cu + IF(REV="F", 1, 1.2)*(Wconc + Wsoil)) / N) + IF(P77 = 0, 0, ((M + (Cu * Ecc/12) + (Sc * IF(Input!$D$45="Block", T, D + E)) - (ΦMR_Pp)) / (P77/12))))</f>
        <v>0</v>
      </c>
      <c r="R77" s="66" t="e">
        <f>IF(P77 = 0, 0, ((M + (Cu * Ecc/12) + (Sc * IF(Input!$D$45="Block", T, D + E)) - (ΦMR_Pp_up)) / (P77/12))) - ((IF(REV="F", Cu, 0.9*((Cu/1.2) + Wconc + IF(Input!$D$9 = "Self-Support", Wsoil, 0.5*Wsoil) + Wpiles))) / N) + Sw</f>
        <v>#DIV/0!</v>
      </c>
      <c r="S77" s="66" t="e">
        <f>IF(P77 = 0, 0, (((Tu * Ecc/12) + (Su * IF(Input!$D$45="Block", T, D + E)) - (ΦMR_Pp_up)) / (P77/12))) + (IF(REV="F", Tu, Tu - 0.9*(Wconc + IF(Input!$D$9 = "Self-Support", Wsoil, 0.5*Wsoil) + Wpiles)) / N) + Sw</f>
        <v>#DIV/0!</v>
      </c>
      <c r="T77" s="10"/>
      <c r="U77" s="396">
        <f>IF(F77 = 0, 0, ((Cu + IF(REV="F", 1, 1.2)*(Wconc + Wsoil)) / N) + IF(P77 = 0, 0, ((M + (Cu * Ecc/12) + (Sc * IF(Input!$D$45="Block", T, D + E)) - (ΦMR_Pp)) / (P77/12))))</f>
        <v>0</v>
      </c>
      <c r="V77" s="399" t="str">
        <f t="shared" si="32"/>
        <v>--</v>
      </c>
      <c r="W77" s="399">
        <f>IF(AND(OR(V77="A",V77="--"),$N77/12-IF(Input!$D$45="Pier and Pad",0.5*di,0)&gt;0),1,0)</f>
        <v>0</v>
      </c>
      <c r="X77" s="458">
        <f t="shared" si="33"/>
        <v>0</v>
      </c>
      <c r="Y77" s="458">
        <f t="shared" si="53"/>
        <v>0</v>
      </c>
      <c r="Z77" s="459"/>
      <c r="AA77" s="399"/>
      <c r="AB77" s="140"/>
      <c r="AC77" s="399"/>
      <c r="AD77" s="399"/>
      <c r="AE77" s="140"/>
      <c r="AF77" s="140"/>
      <c r="AG77" s="396">
        <f>IF(F77 = 0, 0, ((Cu + IF(REV="F", 1, 1.2)*(Wconc + Wsoil)) / N) + IF(P77 = 0, 0, ((M + (Cu * Ecc/12) + (Sc * IF(Input!$D$45="Block", T, D + E)) - (ΦMR_Pp)) / (P77/12))))</f>
        <v>0</v>
      </c>
      <c r="AH77" s="399" t="str">
        <f t="shared" si="34"/>
        <v>--</v>
      </c>
      <c r="AI77" s="399">
        <f>IF(AND(OR(AH77="A",AH77="--"),$N77/12-IF(Input!$D$45="Pier and Pad",0.5*di+deff/12,0)&gt;0),1,0)</f>
        <v>0</v>
      </c>
      <c r="AJ77" s="458">
        <f t="shared" si="23"/>
        <v>0</v>
      </c>
      <c r="AK77" s="10"/>
      <c r="AL77" s="10"/>
      <c r="AM77" s="10"/>
      <c r="AO77" s="451">
        <f>AO76+5</f>
        <v>360</v>
      </c>
      <c r="AP77" s="452">
        <v>690.26000000000067</v>
      </c>
      <c r="AQ77" s="452">
        <v>1E-4</v>
      </c>
      <c r="AR77" s="464">
        <f t="shared" si="40"/>
        <v>1E-4</v>
      </c>
      <c r="AS77" s="464">
        <f t="shared" si="41"/>
        <v>2.4502969098172401E-20</v>
      </c>
      <c r="AT77" s="464" t="str">
        <f t="shared" si="35"/>
        <v/>
      </c>
      <c r="AU77" s="456" t="e">
        <f t="shared" si="42"/>
        <v>#VALUE!</v>
      </c>
      <c r="AW77" s="451">
        <f>AW76+5</f>
        <v>360</v>
      </c>
      <c r="AX77" s="452">
        <v>315.54742857142867</v>
      </c>
      <c r="AY77" s="452">
        <v>1E-4</v>
      </c>
      <c r="AZ77" s="464">
        <f t="shared" si="43"/>
        <v>1E-4</v>
      </c>
      <c r="BA77" s="464">
        <f t="shared" si="44"/>
        <v>2.4502969098172401E-20</v>
      </c>
      <c r="BB77" s="464" t="str">
        <f t="shared" si="36"/>
        <v/>
      </c>
      <c r="BC77" s="456" t="e">
        <f t="shared" si="45"/>
        <v>#VALUE!</v>
      </c>
      <c r="BE77" s="451">
        <f>BE76+5</f>
        <v>360</v>
      </c>
      <c r="BF77" s="554">
        <v>315.54742857142867</v>
      </c>
      <c r="BG77" s="554">
        <v>314.60495077535165</v>
      </c>
    </row>
    <row r="78" spans="1:59" x14ac:dyDescent="0.25">
      <c r="A78" s="10"/>
      <c r="B78" s="10"/>
      <c r="C78" s="10"/>
      <c r="D78" s="10"/>
      <c r="E78" s="10"/>
      <c r="F78" s="13">
        <f>IF(AND(IF(Input!$D$35 = "Asymmetric", $D$10, $D$22) &gt;F77,F77&gt;0),F77+1,0)</f>
        <v>0</v>
      </c>
      <c r="G78" s="13">
        <f t="shared" si="46"/>
        <v>0</v>
      </c>
      <c r="H78" s="66">
        <f>IF(F78 = 0, 0, Input!$D$37 / 2 * SIN(RADIANS('Moment of Inertia (Circle)'!G78)))</f>
        <v>0</v>
      </c>
      <c r="I78" s="66">
        <f>IF(F78 = 0, 0, Input!$D$37 / 2 * COS(RADIANS('Moment of Inertia (Circle)'!G78)))</f>
        <v>0</v>
      </c>
      <c r="J78" s="570">
        <f>IF(Input!$D$35 = "Asymmetric",'Moment of Inertia'!K78, H78)</f>
        <v>0</v>
      </c>
      <c r="K78" s="570">
        <f>IF(Input!$D$35 = "Asymmetric",'Moment of Inertia'!L78, I78)</f>
        <v>0</v>
      </c>
      <c r="L78" s="14">
        <f t="shared" si="37"/>
        <v>0</v>
      </c>
      <c r="M78" s="14">
        <f t="shared" si="30"/>
        <v>0</v>
      </c>
      <c r="N78" s="14">
        <f t="shared" si="31"/>
        <v>0</v>
      </c>
      <c r="O78" s="14">
        <f t="shared" si="38"/>
        <v>0</v>
      </c>
      <c r="P78" s="14">
        <f t="shared" si="39"/>
        <v>0</v>
      </c>
      <c r="Q78" s="66">
        <f>IF(F78 = 0, 0, ((Cu + IF(REV="F", 1, 1.2)*(Wconc + Wsoil)) / N) + IF(P78 = 0, 0, ((M + (Cu * Ecc/12) + (Sc * IF(Input!$D$45="Block", T, D + E)) - (ΦMR_Pp)) / (P78/12))))</f>
        <v>0</v>
      </c>
      <c r="R78" s="66" t="e">
        <f>IF(P78 = 0, 0, ((M + (Cu * Ecc/12) + (Sc * IF(Input!$D$45="Block", T, D + E)) - (ΦMR_Pp_up)) / (P78/12))) - ((IF(REV="F", Cu, 0.9*((Cu/1.2) + Wconc + IF(Input!$D$9 = "Self-Support", Wsoil, 0.5*Wsoil) + Wpiles))) / N) + Sw</f>
        <v>#DIV/0!</v>
      </c>
      <c r="S78" s="66" t="e">
        <f>IF(P78 = 0, 0, (((Tu * Ecc/12) + (Su * IF(Input!$D$45="Block", T, D + E)) - (ΦMR_Pp_up)) / (P78/12))) + (IF(REV="F", Tu, Tu - 0.9*(Wconc + IF(Input!$D$9 = "Self-Support", Wsoil, 0.5*Wsoil) + Wpiles)) / N) + Sw</f>
        <v>#DIV/0!</v>
      </c>
      <c r="T78" s="10"/>
      <c r="U78" s="396">
        <f>IF(F78 = 0, 0, ((Cu + IF(REV="F", 1, 1.2)*(Wconc + Wsoil)) / N) + IF(P78 = 0, 0, ((M + (Cu * Ecc/12) + (Sc * IF(Input!$D$45="Block", T, D + E)) - (ΦMR_Pp)) / (P78/12))))</f>
        <v>0</v>
      </c>
      <c r="V78" s="399" t="str">
        <f t="shared" si="32"/>
        <v>--</v>
      </c>
      <c r="W78" s="399">
        <f>IF(AND(OR(V78="A",V78="--"),$N78/12-IF(Input!$D$45="Pier and Pad",0.5*di,0)&gt;0),1,0)</f>
        <v>0</v>
      </c>
      <c r="X78" s="458">
        <f t="shared" si="33"/>
        <v>0</v>
      </c>
      <c r="Y78" s="458">
        <f t="shared" si="53"/>
        <v>0</v>
      </c>
      <c r="Z78" s="459"/>
      <c r="AA78" s="399"/>
      <c r="AB78" s="140"/>
      <c r="AC78" s="399"/>
      <c r="AD78" s="399"/>
      <c r="AE78" s="140"/>
      <c r="AF78" s="140"/>
      <c r="AG78" s="396">
        <f>IF(F78 = 0, 0, ((Cu + IF(REV="F", 1, 1.2)*(Wconc + Wsoil)) / N) + IF(P78 = 0, 0, ((M + (Cu * Ecc/12) + (Sc * IF(Input!$D$45="Block", T, D + E)) - (ΦMR_Pp)) / (P78/12))))</f>
        <v>0</v>
      </c>
      <c r="AH78" s="399" t="str">
        <f t="shared" si="34"/>
        <v>--</v>
      </c>
      <c r="AI78" s="399">
        <f>IF(AND(OR(AH78="A",AH78="--"),$N78/12-IF(Input!$D$45="Pier and Pad",0.5*di+deff/12,0)&gt;0),1,0)</f>
        <v>0</v>
      </c>
      <c r="AJ78" s="458">
        <f t="shared" ref="AJ78:AJ104" si="57">AI78*AG78</f>
        <v>0</v>
      </c>
      <c r="AK78" s="10"/>
      <c r="AL78" s="10"/>
      <c r="AM78" s="10"/>
    </row>
    <row r="79" spans="1:59" x14ac:dyDescent="0.25">
      <c r="A79" s="10"/>
      <c r="B79" s="10"/>
      <c r="C79" s="10"/>
      <c r="D79" s="10"/>
      <c r="E79" s="10"/>
      <c r="F79" s="13">
        <f>IF(AND(IF(Input!$D$35 = "Asymmetric", $D$10, $D$22) &gt;F78,F78&gt;0),F78+1,0)</f>
        <v>0</v>
      </c>
      <c r="G79" s="13">
        <f t="shared" si="46"/>
        <v>0</v>
      </c>
      <c r="H79" s="66">
        <f>IF(F79 = 0, 0, Input!$D$37 / 2 * SIN(RADIANS('Moment of Inertia (Circle)'!G79)))</f>
        <v>0</v>
      </c>
      <c r="I79" s="66">
        <f>IF(F79 = 0, 0, Input!$D$37 / 2 * COS(RADIANS('Moment of Inertia (Circle)'!G79)))</f>
        <v>0</v>
      </c>
      <c r="J79" s="570">
        <f>IF(Input!$D$35 = "Asymmetric",'Moment of Inertia'!K79, H79)</f>
        <v>0</v>
      </c>
      <c r="K79" s="570">
        <f>IF(Input!$D$35 = "Asymmetric",'Moment of Inertia'!L79, I79)</f>
        <v>0</v>
      </c>
      <c r="L79" s="14">
        <f t="shared" si="37"/>
        <v>0</v>
      </c>
      <c r="M79" s="14">
        <f t="shared" si="30"/>
        <v>0</v>
      </c>
      <c r="N79" s="14">
        <f t="shared" si="31"/>
        <v>0</v>
      </c>
      <c r="O79" s="14">
        <f t="shared" si="38"/>
        <v>0</v>
      </c>
      <c r="P79" s="14">
        <f t="shared" si="39"/>
        <v>0</v>
      </c>
      <c r="Q79" s="66">
        <f>IF(F79 = 0, 0, ((Cu + IF(REV="F", 1, 1.2)*(Wconc + Wsoil)) / N) + IF(P79 = 0, 0, ((M + (Cu * Ecc/12) + (Sc * IF(Input!$D$45="Block", T, D + E)) - (ΦMR_Pp)) / (P79/12))))</f>
        <v>0</v>
      </c>
      <c r="R79" s="66" t="e">
        <f>IF(P79 = 0, 0, ((M + (Cu * Ecc/12) + (Sc * IF(Input!$D$45="Block", T, D + E)) - (ΦMR_Pp_up)) / (P79/12))) - ((IF(REV="F", Cu, 0.9*((Cu/1.2) + Wconc + IF(Input!$D$9 = "Self-Support", Wsoil, 0.5*Wsoil) + Wpiles))) / N) + Sw</f>
        <v>#DIV/0!</v>
      </c>
      <c r="S79" s="66" t="e">
        <f>IF(P79 = 0, 0, (((Tu * Ecc/12) + (Su * IF(Input!$D$45="Block", T, D + E)) - (ΦMR_Pp_up)) / (P79/12))) + (IF(REV="F", Tu, Tu - 0.9*(Wconc + IF(Input!$D$9 = "Self-Support", Wsoil, 0.5*Wsoil) + Wpiles)) / N) + Sw</f>
        <v>#DIV/0!</v>
      </c>
      <c r="T79" s="10"/>
      <c r="U79" s="396">
        <f>IF(F79 = 0, 0, ((Cu + IF(REV="F", 1, 1.2)*(Wconc + Wsoil)) / N) + IF(P79 = 0, 0, ((M + (Cu * Ecc/12) + (Sc * IF(Input!$D$45="Block", T, D + E)) - (ΦMR_Pp)) / (P79/12))))</f>
        <v>0</v>
      </c>
      <c r="V79" s="399" t="str">
        <f t="shared" si="32"/>
        <v>--</v>
      </c>
      <c r="W79" s="399">
        <f>IF(AND(OR(V79="A",V79="--"),$N79/12-IF(Input!$D$45="Pier and Pad",0.5*di,0)&gt;0),1,0)</f>
        <v>0</v>
      </c>
      <c r="X79" s="458">
        <f t="shared" si="33"/>
        <v>0</v>
      </c>
      <c r="Y79" s="458">
        <f t="shared" si="53"/>
        <v>0</v>
      </c>
      <c r="Z79" s="459"/>
      <c r="AA79" s="399"/>
      <c r="AB79" s="140"/>
      <c r="AC79" s="399"/>
      <c r="AD79" s="399"/>
      <c r="AE79" s="140"/>
      <c r="AF79" s="140"/>
      <c r="AG79" s="396">
        <f>IF(F79 = 0, 0, ((Cu + IF(REV="F", 1, 1.2)*(Wconc + Wsoil)) / N) + IF(P79 = 0, 0, ((M + (Cu * Ecc/12) + (Sc * IF(Input!$D$45="Block", T, D + E)) - (ΦMR_Pp)) / (P79/12))))</f>
        <v>0</v>
      </c>
      <c r="AH79" s="399" t="str">
        <f t="shared" si="34"/>
        <v>--</v>
      </c>
      <c r="AI79" s="399">
        <f>IF(AND(OR(AH79="A",AH79="--"),$N79/12-IF(Input!$D$45="Pier and Pad",0.5*di+deff/12,0)&gt;0),1,0)</f>
        <v>0</v>
      </c>
      <c r="AJ79" s="458">
        <f t="shared" si="57"/>
        <v>0</v>
      </c>
      <c r="AK79" s="10"/>
      <c r="AL79" s="10"/>
      <c r="AM79" s="10"/>
      <c r="AO79" s="461" t="s">
        <v>1116</v>
      </c>
      <c r="AP79" s="460" t="e">
        <f>INDEX(AP$5:AP$77,MATCH(AU79,AU$5:AU$77,0))</f>
        <v>#VALUE!</v>
      </c>
      <c r="AQ79" s="460"/>
      <c r="AR79" s="460"/>
      <c r="AS79" s="460"/>
      <c r="AT79" s="455" t="e">
        <f>INDEX(AT$5:AT$77,MATCH(AU79,AU$5:AU$77,0))</f>
        <v>#VALUE!</v>
      </c>
      <c r="AU79" s="462" t="e">
        <f>MAX(AU5:AU77)</f>
        <v>#VALUE!</v>
      </c>
      <c r="AW79" s="461" t="s">
        <v>1116</v>
      </c>
      <c r="AX79" s="460" t="e">
        <f>INDEX(AX$5:AX$77,MATCH(BC79,BC$5:BC$77,0))</f>
        <v>#VALUE!</v>
      </c>
      <c r="AY79" s="460"/>
      <c r="AZ79" s="460"/>
      <c r="BA79" s="460"/>
      <c r="BB79" s="455" t="e">
        <f>INDEX(BB$5:BB$77,MATCH(BC79,BC$5:BC$77,0))</f>
        <v>#VALUE!</v>
      </c>
      <c r="BC79" s="462" t="e">
        <f>MAX(BC5:BC77)</f>
        <v>#VALUE!</v>
      </c>
      <c r="BE79" s="461" t="s">
        <v>1116</v>
      </c>
      <c r="BF79" s="125">
        <f>MAX(BF5:BF77)</f>
        <v>315.54742857142867</v>
      </c>
      <c r="BG79" s="125">
        <f>MAX(BG5:BG77)</f>
        <v>314.60495077535165</v>
      </c>
    </row>
    <row r="80" spans="1:59" x14ac:dyDescent="0.25">
      <c r="A80" s="10"/>
      <c r="B80" s="10"/>
      <c r="C80" s="10"/>
      <c r="D80" s="10"/>
      <c r="E80" s="10"/>
      <c r="F80" s="13">
        <f>IF(AND(IF(Input!$D$35 = "Asymmetric", $D$10, $D$22) &gt;F79,F79&gt;0),F79+1,0)</f>
        <v>0</v>
      </c>
      <c r="G80" s="13">
        <f t="shared" si="46"/>
        <v>0</v>
      </c>
      <c r="H80" s="66">
        <f>IF(F80 = 0, 0, Input!$D$37 / 2 * SIN(RADIANS('Moment of Inertia (Circle)'!G80)))</f>
        <v>0</v>
      </c>
      <c r="I80" s="66">
        <f>IF(F80 = 0, 0, Input!$D$37 / 2 * COS(RADIANS('Moment of Inertia (Circle)'!G80)))</f>
        <v>0</v>
      </c>
      <c r="J80" s="570">
        <f>IF(Input!$D$35 = "Asymmetric",'Moment of Inertia'!K80, H80)</f>
        <v>0</v>
      </c>
      <c r="K80" s="570">
        <f>IF(Input!$D$35 = "Asymmetric",'Moment of Inertia'!L80, I80)</f>
        <v>0</v>
      </c>
      <c r="L80" s="14">
        <f t="shared" si="37"/>
        <v>0</v>
      </c>
      <c r="M80" s="14">
        <f t="shared" si="30"/>
        <v>0</v>
      </c>
      <c r="N80" s="14">
        <f t="shared" si="31"/>
        <v>0</v>
      </c>
      <c r="O80" s="14">
        <f t="shared" si="38"/>
        <v>0</v>
      </c>
      <c r="P80" s="14">
        <f t="shared" si="39"/>
        <v>0</v>
      </c>
      <c r="Q80" s="66">
        <f>IF(F80 = 0, 0, ((Cu + IF(REV="F", 1, 1.2)*(Wconc + Wsoil)) / N) + IF(P80 = 0, 0, ((M + (Cu * Ecc/12) + (Sc * IF(Input!$D$45="Block", T, D + E)) - (ΦMR_Pp)) / (P80/12))))</f>
        <v>0</v>
      </c>
      <c r="R80" s="66" t="e">
        <f>IF(P80 = 0, 0, ((M + (Cu * Ecc/12) + (Sc * IF(Input!$D$45="Block", T, D + E)) - (ΦMR_Pp_up)) / (P80/12))) - ((IF(REV="F", Cu, 0.9*((Cu/1.2) + Wconc + IF(Input!$D$9 = "Self-Support", Wsoil, 0.5*Wsoil) + Wpiles))) / N) + Sw</f>
        <v>#DIV/0!</v>
      </c>
      <c r="S80" s="66" t="e">
        <f>IF(P80 = 0, 0, (((Tu * Ecc/12) + (Su * IF(Input!$D$45="Block", T, D + E)) - (ΦMR_Pp_up)) / (P80/12))) + (IF(REV="F", Tu, Tu - 0.9*(Wconc + IF(Input!$D$9 = "Self-Support", Wsoil, 0.5*Wsoil) + Wpiles)) / N) + Sw</f>
        <v>#DIV/0!</v>
      </c>
      <c r="T80" s="10"/>
      <c r="U80" s="396">
        <f>IF(F80 = 0, 0, ((Cu + IF(REV="F", 1, 1.2)*(Wconc + Wsoil)) / N) + IF(P80 = 0, 0, ((M + (Cu * Ecc/12) + (Sc * IF(Input!$D$45="Block", T, D + E)) - (ΦMR_Pp)) / (P80/12))))</f>
        <v>0</v>
      </c>
      <c r="V80" s="399" t="str">
        <f t="shared" si="32"/>
        <v>--</v>
      </c>
      <c r="W80" s="399">
        <f>IF(AND(OR(V80="A",V80="--"),$N80/12-IF(Input!$D$45="Pier and Pad",0.5*di,0)&gt;0),1,0)</f>
        <v>0</v>
      </c>
      <c r="X80" s="458">
        <f t="shared" si="33"/>
        <v>0</v>
      </c>
      <c r="Y80" s="458">
        <f t="shared" si="53"/>
        <v>0</v>
      </c>
      <c r="Z80" s="459"/>
      <c r="AA80" s="399"/>
      <c r="AB80" s="140"/>
      <c r="AC80" s="399"/>
      <c r="AD80" s="399"/>
      <c r="AE80" s="140"/>
      <c r="AF80" s="140"/>
      <c r="AG80" s="396">
        <f>IF(F80 = 0, 0, ((Cu + IF(REV="F", 1, 1.2)*(Wconc + Wsoil)) / N) + IF(P80 = 0, 0, ((M + (Cu * Ecc/12) + (Sc * IF(Input!$D$45="Block", T, D + E)) - (ΦMR_Pp)) / (P80/12))))</f>
        <v>0</v>
      </c>
      <c r="AH80" s="399" t="str">
        <f t="shared" si="34"/>
        <v>--</v>
      </c>
      <c r="AI80" s="399">
        <f>IF(AND(OR(AH80="A",AH80="--"),$N80/12-IF(Input!$D$45="Pier and Pad",0.5*di+deff/12,0)&gt;0),1,0)</f>
        <v>0</v>
      </c>
      <c r="AJ80" s="458">
        <f t="shared" si="57"/>
        <v>0</v>
      </c>
      <c r="AK80" s="10"/>
      <c r="AL80" s="10"/>
      <c r="AM80" s="10"/>
    </row>
    <row r="81" spans="1:59" x14ac:dyDescent="0.25">
      <c r="A81" s="10"/>
      <c r="B81" s="10"/>
      <c r="C81" s="10"/>
      <c r="D81" s="10"/>
      <c r="E81" s="10"/>
      <c r="F81" s="13">
        <f>IF(AND(IF(Input!$D$35 = "Asymmetric", $D$10, $D$22) &gt;F80,F80&gt;0),F80+1,0)</f>
        <v>0</v>
      </c>
      <c r="G81" s="13">
        <f t="shared" si="46"/>
        <v>0</v>
      </c>
      <c r="H81" s="66">
        <f>IF(F81 = 0, 0, Input!$D$37 / 2 * SIN(RADIANS('Moment of Inertia (Circle)'!G81)))</f>
        <v>0</v>
      </c>
      <c r="I81" s="66">
        <f>IF(F81 = 0, 0, Input!$D$37 / 2 * COS(RADIANS('Moment of Inertia (Circle)'!G81)))</f>
        <v>0</v>
      </c>
      <c r="J81" s="570">
        <f>IF(Input!$D$35 = "Asymmetric",'Moment of Inertia'!K81, H81)</f>
        <v>0</v>
      </c>
      <c r="K81" s="570">
        <f>IF(Input!$D$35 = "Asymmetric",'Moment of Inertia'!L81, I81)</f>
        <v>0</v>
      </c>
      <c r="L81" s="14">
        <f t="shared" si="37"/>
        <v>0</v>
      </c>
      <c r="M81" s="14">
        <f t="shared" si="30"/>
        <v>0</v>
      </c>
      <c r="N81" s="14">
        <f t="shared" si="31"/>
        <v>0</v>
      </c>
      <c r="O81" s="14">
        <f t="shared" si="38"/>
        <v>0</v>
      </c>
      <c r="P81" s="14">
        <f t="shared" si="39"/>
        <v>0</v>
      </c>
      <c r="Q81" s="66">
        <f>IF(F81 = 0, 0, ((Cu + IF(REV="F", 1, 1.2)*(Wconc + Wsoil)) / N) + IF(P81 = 0, 0, ((M + (Cu * Ecc/12) + (Sc * IF(Input!$D$45="Block", T, D + E)) - (ΦMR_Pp)) / (P81/12))))</f>
        <v>0</v>
      </c>
      <c r="R81" s="66" t="e">
        <f>IF(P81 = 0, 0, ((M + (Cu * Ecc/12) + (Sc * IF(Input!$D$45="Block", T, D + E)) - (ΦMR_Pp_up)) / (P81/12))) - ((IF(REV="F", Cu, 0.9*((Cu/1.2) + Wconc + IF(Input!$D$9 = "Self-Support", Wsoil, 0.5*Wsoil) + Wpiles))) / N) + Sw</f>
        <v>#DIV/0!</v>
      </c>
      <c r="S81" s="66" t="e">
        <f>IF(P81 = 0, 0, (((Tu * Ecc/12) + (Su * IF(Input!$D$45="Block", T, D + E)) - (ΦMR_Pp_up)) / (P81/12))) + (IF(REV="F", Tu, Tu - 0.9*(Wconc + IF(Input!$D$9 = "Self-Support", Wsoil, 0.5*Wsoil) + Wpiles)) / N) + Sw</f>
        <v>#DIV/0!</v>
      </c>
      <c r="T81" s="10"/>
      <c r="U81" s="396">
        <f>IF(F81 = 0, 0, ((Cu + IF(REV="F", 1, 1.2)*(Wconc + Wsoil)) / N) + IF(P81 = 0, 0, ((M + (Cu * Ecc/12) + (Sc * IF(Input!$D$45="Block", T, D + E)) - (ΦMR_Pp)) / (P81/12))))</f>
        <v>0</v>
      </c>
      <c r="V81" s="399" t="str">
        <f t="shared" si="32"/>
        <v>--</v>
      </c>
      <c r="W81" s="399">
        <f>IF(AND(OR(V81="A",V81="--"),$N81/12-IF(Input!$D$45="Pier and Pad",0.5*di,0)&gt;0),1,0)</f>
        <v>0</v>
      </c>
      <c r="X81" s="458">
        <f t="shared" si="33"/>
        <v>0</v>
      </c>
      <c r="Y81" s="458">
        <f t="shared" si="53"/>
        <v>0</v>
      </c>
      <c r="Z81" s="459"/>
      <c r="AA81" s="399"/>
      <c r="AB81" s="140"/>
      <c r="AC81" s="399"/>
      <c r="AD81" s="399"/>
      <c r="AE81" s="140"/>
      <c r="AF81" s="140"/>
      <c r="AG81" s="396">
        <f>IF(F81 = 0, 0, ((Cu + IF(REV="F", 1, 1.2)*(Wconc + Wsoil)) / N) + IF(P81 = 0, 0, ((M + (Cu * Ecc/12) + (Sc * IF(Input!$D$45="Block", T, D + E)) - (ΦMR_Pp)) / (P81/12))))</f>
        <v>0</v>
      </c>
      <c r="AH81" s="399" t="str">
        <f t="shared" si="34"/>
        <v>--</v>
      </c>
      <c r="AI81" s="399">
        <f>IF(AND(OR(AH81="A",AH81="--"),$N81/12-IF(Input!$D$45="Pier and Pad",0.5*di+deff/12,0)&gt;0),1,0)</f>
        <v>0</v>
      </c>
      <c r="AJ81" s="458">
        <f t="shared" si="57"/>
        <v>0</v>
      </c>
      <c r="AK81" s="10"/>
      <c r="AL81" s="10"/>
      <c r="AM81" s="10"/>
      <c r="AP81" s="409"/>
      <c r="AQ81" s="409"/>
      <c r="AR81" s="409"/>
      <c r="AS81" s="409" t="s">
        <v>1119</v>
      </c>
      <c r="AT81" s="125" t="e">
        <f>INDEX(AO5:AO77,MATCH(AU79,AU$5:AU$77,0))</f>
        <v>#VALUE!</v>
      </c>
      <c r="AU81" t="s">
        <v>1120</v>
      </c>
      <c r="AX81" s="409"/>
      <c r="AY81" s="409"/>
      <c r="AZ81" s="409"/>
      <c r="BA81" s="409" t="s">
        <v>1119</v>
      </c>
      <c r="BB81" s="125" t="e">
        <f>INDEX(AW5:AW77,MATCH(BC79,BC$5:BC$77,0))</f>
        <v>#VALUE!</v>
      </c>
      <c r="BC81" t="s">
        <v>1120</v>
      </c>
      <c r="BE81" s="540" t="s">
        <v>1239</v>
      </c>
      <c r="BF81" s="125">
        <f>INDEX(BE5:BE77,MATCH(BF79,BF$5:BF$77,0))</f>
        <v>0</v>
      </c>
      <c r="BG81" s="125">
        <f>INDEX(BE5:BE77,MATCH(BG79,BG$5:BG$77,0))</f>
        <v>0</v>
      </c>
    </row>
    <row r="82" spans="1:59" x14ac:dyDescent="0.25">
      <c r="A82" s="10"/>
      <c r="B82" s="10"/>
      <c r="C82" s="10"/>
      <c r="D82" s="10"/>
      <c r="E82" s="10"/>
      <c r="F82" s="13">
        <f>IF(AND(IF(Input!$D$35 = "Asymmetric", $D$10, $D$22) &gt;F81,F81&gt;0),F81+1,0)</f>
        <v>0</v>
      </c>
      <c r="G82" s="13">
        <f t="shared" si="46"/>
        <v>0</v>
      </c>
      <c r="H82" s="66">
        <f>IF(F82 = 0, 0, Input!$D$37 / 2 * SIN(RADIANS('Moment of Inertia (Circle)'!G82)))</f>
        <v>0</v>
      </c>
      <c r="I82" s="66">
        <f>IF(F82 = 0, 0, Input!$D$37 / 2 * COS(RADIANS('Moment of Inertia (Circle)'!G82)))</f>
        <v>0</v>
      </c>
      <c r="J82" s="570">
        <f>IF(Input!$D$35 = "Asymmetric",'Moment of Inertia'!K82, H82)</f>
        <v>0</v>
      </c>
      <c r="K82" s="570">
        <f>IF(Input!$D$35 = "Asymmetric",'Moment of Inertia'!L82, I82)</f>
        <v>0</v>
      </c>
      <c r="L82" s="14">
        <f t="shared" si="37"/>
        <v>0</v>
      </c>
      <c r="M82" s="14">
        <f t="shared" si="30"/>
        <v>0</v>
      </c>
      <c r="N82" s="14">
        <f t="shared" si="31"/>
        <v>0</v>
      </c>
      <c r="O82" s="14">
        <f t="shared" si="38"/>
        <v>0</v>
      </c>
      <c r="P82" s="14">
        <f t="shared" si="39"/>
        <v>0</v>
      </c>
      <c r="Q82" s="66">
        <f>IF(F82 = 0, 0, ((Cu + IF(REV="F", 1, 1.2)*(Wconc + Wsoil)) / N) + IF(P82 = 0, 0, ((M + (Cu * Ecc/12) + (Sc * IF(Input!$D$45="Block", T, D + E)) - (ΦMR_Pp)) / (P82/12))))</f>
        <v>0</v>
      </c>
      <c r="R82" s="66" t="e">
        <f>IF(P82 = 0, 0, ((M + (Cu * Ecc/12) + (Sc * IF(Input!$D$45="Block", T, D + E)) - (ΦMR_Pp_up)) / (P82/12))) - ((IF(REV="F", Cu, 0.9*((Cu/1.2) + Wconc + IF(Input!$D$9 = "Self-Support", Wsoil, 0.5*Wsoil) + Wpiles))) / N) + Sw</f>
        <v>#DIV/0!</v>
      </c>
      <c r="S82" s="66" t="e">
        <f>IF(P82 = 0, 0, (((Tu * Ecc/12) + (Su * IF(Input!$D$45="Block", T, D + E)) - (ΦMR_Pp_up)) / (P82/12))) + (IF(REV="F", Tu, Tu - 0.9*(Wconc + IF(Input!$D$9 = "Self-Support", Wsoil, 0.5*Wsoil) + Wpiles)) / N) + Sw</f>
        <v>#DIV/0!</v>
      </c>
      <c r="T82" s="10"/>
      <c r="U82" s="396">
        <f>IF(F82 = 0, 0, ((Cu + IF(REV="F", 1, 1.2)*(Wconc + Wsoil)) / N) + IF(P82 = 0, 0, ((M + (Cu * Ecc/12) + (Sc * IF(Input!$D$45="Block", T, D + E)) - (ΦMR_Pp)) / (P82/12))))</f>
        <v>0</v>
      </c>
      <c r="V82" s="399" t="str">
        <f t="shared" si="32"/>
        <v>--</v>
      </c>
      <c r="W82" s="399">
        <f>IF(AND(OR(V82="A",V82="--"),$N82/12-IF(Input!$D$45="Pier and Pad",0.5*di,0)&gt;0),1,0)</f>
        <v>0</v>
      </c>
      <c r="X82" s="458">
        <f t="shared" si="33"/>
        <v>0</v>
      </c>
      <c r="Y82" s="458">
        <f t="shared" si="53"/>
        <v>0</v>
      </c>
      <c r="Z82" s="459"/>
      <c r="AA82" s="399"/>
      <c r="AB82" s="140"/>
      <c r="AC82" s="399"/>
      <c r="AD82" s="399"/>
      <c r="AE82" s="140"/>
      <c r="AF82" s="140"/>
      <c r="AG82" s="396">
        <f>IF(F82 = 0, 0, ((Cu + IF(REV="F", 1, 1.2)*(Wconc + Wsoil)) / N) + IF(P82 = 0, 0, ((M + (Cu * Ecc/12) + (Sc * IF(Input!$D$45="Block", T, D + E)) - (ΦMR_Pp)) / (P82/12))))</f>
        <v>0</v>
      </c>
      <c r="AH82" s="399" t="str">
        <f t="shared" si="34"/>
        <v>--</v>
      </c>
      <c r="AI82" s="399">
        <f>IF(AND(OR(AH82="A",AH82="--"),$N82/12-IF(Input!$D$45="Pier and Pad",0.5*di+deff/12,0)&gt;0),1,0)</f>
        <v>0</v>
      </c>
      <c r="AJ82" s="458">
        <f t="shared" si="57"/>
        <v>0</v>
      </c>
      <c r="AK82" s="10"/>
      <c r="AL82" s="10"/>
      <c r="AM82" s="10"/>
    </row>
    <row r="83" spans="1:59" x14ac:dyDescent="0.25">
      <c r="A83" s="10"/>
      <c r="B83" s="10"/>
      <c r="C83" s="10"/>
      <c r="D83" s="10"/>
      <c r="E83" s="10"/>
      <c r="F83" s="13">
        <f>IF(AND(IF(Input!$D$35 = "Asymmetric", $D$10, $D$22) &gt;F82,F82&gt;0),F82+1,0)</f>
        <v>0</v>
      </c>
      <c r="G83" s="13">
        <f t="shared" si="46"/>
        <v>0</v>
      </c>
      <c r="H83" s="66">
        <f>IF(F83 = 0, 0, Input!$D$37 / 2 * SIN(RADIANS('Moment of Inertia (Circle)'!G83)))</f>
        <v>0</v>
      </c>
      <c r="I83" s="66">
        <f>IF(F83 = 0, 0, Input!$D$37 / 2 * COS(RADIANS('Moment of Inertia (Circle)'!G83)))</f>
        <v>0</v>
      </c>
      <c r="J83" s="570">
        <f>IF(Input!$D$35 = "Asymmetric",'Moment of Inertia'!K83, H83)</f>
        <v>0</v>
      </c>
      <c r="K83" s="570">
        <f>IF(Input!$D$35 = "Asymmetric",'Moment of Inertia'!L83, I83)</f>
        <v>0</v>
      </c>
      <c r="L83" s="14">
        <f t="shared" si="37"/>
        <v>0</v>
      </c>
      <c r="M83" s="14">
        <f t="shared" si="30"/>
        <v>0</v>
      </c>
      <c r="N83" s="14">
        <f t="shared" si="31"/>
        <v>0</v>
      </c>
      <c r="O83" s="14">
        <f t="shared" si="38"/>
        <v>0</v>
      </c>
      <c r="P83" s="14">
        <f t="shared" si="39"/>
        <v>0</v>
      </c>
      <c r="Q83" s="66">
        <f>IF(F83 = 0, 0, ((Cu + IF(REV="F", 1, 1.2)*(Wconc + Wsoil)) / N) + IF(P83 = 0, 0, ((M + (Cu * Ecc/12) + (Sc * IF(Input!$D$45="Block", T, D + E)) - (ΦMR_Pp)) / (P83/12))))</f>
        <v>0</v>
      </c>
      <c r="R83" s="66" t="e">
        <f>IF(P83 = 0, 0, ((M + (Cu * Ecc/12) + (Sc * IF(Input!$D$45="Block", T, D + E)) - (ΦMR_Pp_up)) / (P83/12))) - ((IF(REV="F", Cu, 0.9*((Cu/1.2) + Wconc + IF(Input!$D$9 = "Self-Support", Wsoil, 0.5*Wsoil) + Wpiles))) / N) + Sw</f>
        <v>#DIV/0!</v>
      </c>
      <c r="S83" s="66" t="e">
        <f>IF(P83 = 0, 0, (((Tu * Ecc/12) + (Su * IF(Input!$D$45="Block", T, D + E)) - (ΦMR_Pp_up)) / (P83/12))) + (IF(REV="F", Tu, Tu - 0.9*(Wconc + IF(Input!$D$9 = "Self-Support", Wsoil, 0.5*Wsoil) + Wpiles)) / N) + Sw</f>
        <v>#DIV/0!</v>
      </c>
      <c r="T83" s="10"/>
      <c r="U83" s="396">
        <f>IF(F83 = 0, 0, ((Cu + IF(REV="F", 1, 1.2)*(Wconc + Wsoil)) / N) + IF(P83 = 0, 0, ((M + (Cu * Ecc/12) + (Sc * IF(Input!$D$45="Block", T, D + E)) - (ΦMR_Pp)) / (P83/12))))</f>
        <v>0</v>
      </c>
      <c r="V83" s="399" t="str">
        <f t="shared" si="32"/>
        <v>--</v>
      </c>
      <c r="W83" s="399">
        <f>IF(AND(OR(V83="A",V83="--"),$N83/12-IF(Input!$D$45="Pier and Pad",0.5*di,0)&gt;0),1,0)</f>
        <v>0</v>
      </c>
      <c r="X83" s="458">
        <f t="shared" si="33"/>
        <v>0</v>
      </c>
      <c r="Y83" s="458">
        <f t="shared" si="53"/>
        <v>0</v>
      </c>
      <c r="Z83" s="459"/>
      <c r="AA83" s="399"/>
      <c r="AB83" s="140"/>
      <c r="AC83" s="399"/>
      <c r="AD83" s="399"/>
      <c r="AE83" s="140"/>
      <c r="AF83" s="140"/>
      <c r="AG83" s="396">
        <f>IF(F83 = 0, 0, ((Cu + IF(REV="F", 1, 1.2)*(Wconc + Wsoil)) / N) + IF(P83 = 0, 0, ((M + (Cu * Ecc/12) + (Sc * IF(Input!$D$45="Block", T, D + E)) - (ΦMR_Pp)) / (P83/12))))</f>
        <v>0</v>
      </c>
      <c r="AH83" s="399" t="str">
        <f t="shared" si="34"/>
        <v>--</v>
      </c>
      <c r="AI83" s="399">
        <f>IF(AND(OR(AH83="A",AH83="--"),$N83/12-IF(Input!$D$45="Pier and Pad",0.5*di+deff/12,0)&gt;0),1,0)</f>
        <v>0</v>
      </c>
      <c r="AJ83" s="458">
        <f t="shared" si="57"/>
        <v>0</v>
      </c>
      <c r="AK83" s="10"/>
      <c r="AL83" s="10"/>
      <c r="AM83" s="10"/>
    </row>
    <row r="84" spans="1:59" x14ac:dyDescent="0.25">
      <c r="A84" s="10"/>
      <c r="B84" s="10"/>
      <c r="C84" s="10"/>
      <c r="D84" s="10"/>
      <c r="E84" s="10"/>
      <c r="F84" s="13">
        <f>IF(AND(IF(Input!$D$35 = "Asymmetric", $D$10, $D$22) &gt;F83,F83&gt;0),F83+1,0)</f>
        <v>0</v>
      </c>
      <c r="G84" s="13">
        <f t="shared" si="46"/>
        <v>0</v>
      </c>
      <c r="H84" s="66">
        <f>IF(F84 = 0, 0, Input!$D$37 / 2 * SIN(RADIANS('Moment of Inertia (Circle)'!G84)))</f>
        <v>0</v>
      </c>
      <c r="I84" s="66">
        <f>IF(F84 = 0, 0, Input!$D$37 / 2 * COS(RADIANS('Moment of Inertia (Circle)'!G84)))</f>
        <v>0</v>
      </c>
      <c r="J84" s="570">
        <f>IF(Input!$D$35 = "Asymmetric",'Moment of Inertia'!K84, H84)</f>
        <v>0</v>
      </c>
      <c r="K84" s="570">
        <f>IF(Input!$D$35 = "Asymmetric",'Moment of Inertia'!L84, I84)</f>
        <v>0</v>
      </c>
      <c r="L84" s="14">
        <f t="shared" si="37"/>
        <v>0</v>
      </c>
      <c r="M84" s="14">
        <f t="shared" si="30"/>
        <v>0</v>
      </c>
      <c r="N84" s="14">
        <f t="shared" si="31"/>
        <v>0</v>
      </c>
      <c r="O84" s="14">
        <f t="shared" si="38"/>
        <v>0</v>
      </c>
      <c r="P84" s="14">
        <f t="shared" si="39"/>
        <v>0</v>
      </c>
      <c r="Q84" s="66">
        <f>IF(F84 = 0, 0, ((Cu + IF(REV="F", 1, 1.2)*(Wconc + Wsoil)) / N) + IF(P84 = 0, 0, ((M + (Cu * Ecc/12) + (Sc * IF(Input!$D$45="Block", T, D + E)) - (ΦMR_Pp)) / (P84/12))))</f>
        <v>0</v>
      </c>
      <c r="R84" s="66" t="e">
        <f>IF(P84 = 0, 0, ((M + (Cu * Ecc/12) + (Sc * IF(Input!$D$45="Block", T, D + E)) - (ΦMR_Pp_up)) / (P84/12))) - ((IF(REV="F", Cu, 0.9*((Cu/1.2) + Wconc + IF(Input!$D$9 = "Self-Support", Wsoil, 0.5*Wsoil) + Wpiles))) / N) + Sw</f>
        <v>#DIV/0!</v>
      </c>
      <c r="S84" s="66" t="e">
        <f>IF(P84 = 0, 0, (((Tu * Ecc/12) + (Su * IF(Input!$D$45="Block", T, D + E)) - (ΦMR_Pp_up)) / (P84/12))) + (IF(REV="F", Tu, Tu - 0.9*(Wconc + IF(Input!$D$9 = "Self-Support", Wsoil, 0.5*Wsoil) + Wpiles)) / N) + Sw</f>
        <v>#DIV/0!</v>
      </c>
      <c r="T84" s="10"/>
      <c r="U84" s="396">
        <f>IF(F84 = 0, 0, ((Cu + IF(REV="F", 1, 1.2)*(Wconc + Wsoil)) / N) + IF(P84 = 0, 0, ((M + (Cu * Ecc/12) + (Sc * IF(Input!$D$45="Block", T, D + E)) - (ΦMR_Pp)) / (P84/12))))</f>
        <v>0</v>
      </c>
      <c r="V84" s="399" t="str">
        <f t="shared" si="32"/>
        <v>--</v>
      </c>
      <c r="W84" s="399">
        <f>IF(AND(OR(V84="A",V84="--"),$N84/12-IF(Input!$D$45="Pier and Pad",0.5*di,0)&gt;0),1,0)</f>
        <v>0</v>
      </c>
      <c r="X84" s="458">
        <f t="shared" si="33"/>
        <v>0</v>
      </c>
      <c r="Y84" s="458">
        <f t="shared" si="53"/>
        <v>0</v>
      </c>
      <c r="Z84" s="459"/>
      <c r="AA84" s="399"/>
      <c r="AB84" s="140"/>
      <c r="AC84" s="399"/>
      <c r="AD84" s="399"/>
      <c r="AE84" s="140"/>
      <c r="AF84" s="140"/>
      <c r="AG84" s="396">
        <f>IF(F84 = 0, 0, ((Cu + IF(REV="F", 1, 1.2)*(Wconc + Wsoil)) / N) + IF(P84 = 0, 0, ((M + (Cu * Ecc/12) + (Sc * IF(Input!$D$45="Block", T, D + E)) - (ΦMR_Pp)) / (P84/12))))</f>
        <v>0</v>
      </c>
      <c r="AH84" s="399" t="str">
        <f t="shared" si="34"/>
        <v>--</v>
      </c>
      <c r="AI84" s="399">
        <f>IF(AND(OR(AH84="A",AH84="--"),$N84/12-IF(Input!$D$45="Pier and Pad",0.5*di+deff/12,0)&gt;0),1,0)</f>
        <v>0</v>
      </c>
      <c r="AJ84" s="458">
        <f t="shared" si="57"/>
        <v>0</v>
      </c>
      <c r="AK84" s="10"/>
      <c r="AL84" s="10"/>
      <c r="AM84" s="10"/>
    </row>
    <row r="85" spans="1:59" x14ac:dyDescent="0.25">
      <c r="A85" s="10"/>
      <c r="B85" s="10"/>
      <c r="C85" s="10"/>
      <c r="D85" s="10"/>
      <c r="E85" s="10"/>
      <c r="F85" s="13">
        <f>IF(AND(IF(Input!$D$35 = "Asymmetric", $D$10, $D$22) &gt;F84,F84&gt;0),F84+1,0)</f>
        <v>0</v>
      </c>
      <c r="G85" s="13">
        <f t="shared" si="46"/>
        <v>0</v>
      </c>
      <c r="H85" s="66">
        <f>IF(F85 = 0, 0, Input!$D$37 / 2 * SIN(RADIANS('Moment of Inertia (Circle)'!G85)))</f>
        <v>0</v>
      </c>
      <c r="I85" s="66">
        <f>IF(F85 = 0, 0, Input!$D$37 / 2 * COS(RADIANS('Moment of Inertia (Circle)'!G85)))</f>
        <v>0</v>
      </c>
      <c r="J85" s="570">
        <f>IF(Input!$D$35 = "Asymmetric",'Moment of Inertia'!K85, H85)</f>
        <v>0</v>
      </c>
      <c r="K85" s="570">
        <f>IF(Input!$D$35 = "Asymmetric",'Moment of Inertia'!L85, I85)</f>
        <v>0</v>
      </c>
      <c r="L85" s="14">
        <f t="shared" si="37"/>
        <v>0</v>
      </c>
      <c r="M85" s="14">
        <f t="shared" si="30"/>
        <v>0</v>
      </c>
      <c r="N85" s="14">
        <f t="shared" si="31"/>
        <v>0</v>
      </c>
      <c r="O85" s="14">
        <f t="shared" si="38"/>
        <v>0</v>
      </c>
      <c r="P85" s="14">
        <f t="shared" si="39"/>
        <v>0</v>
      </c>
      <c r="Q85" s="66">
        <f>IF(F85 = 0, 0, ((Cu + IF(REV="F", 1, 1.2)*(Wconc + Wsoil)) / N) + IF(P85 = 0, 0, ((M + (Cu * Ecc/12) + (Sc * IF(Input!$D$45="Block", T, D + E)) - (ΦMR_Pp)) / (P85/12))))</f>
        <v>0</v>
      </c>
      <c r="R85" s="66" t="e">
        <f>IF(P85 = 0, 0, ((M + (Cu * Ecc/12) + (Sc * IF(Input!$D$45="Block", T, D + E)) - (ΦMR_Pp_up)) / (P85/12))) - ((IF(REV="F", Cu, 0.9*((Cu/1.2) + Wconc + IF(Input!$D$9 = "Self-Support", Wsoil, 0.5*Wsoil) + Wpiles))) / N) + Sw</f>
        <v>#DIV/0!</v>
      </c>
      <c r="S85" s="66" t="e">
        <f>IF(P85 = 0, 0, (((Tu * Ecc/12) + (Su * IF(Input!$D$45="Block", T, D + E)) - (ΦMR_Pp_up)) / (P85/12))) + (IF(REV="F", Tu, Tu - 0.9*(Wconc + IF(Input!$D$9 = "Self-Support", Wsoil, 0.5*Wsoil) + Wpiles)) / N) + Sw</f>
        <v>#DIV/0!</v>
      </c>
      <c r="T85" s="10"/>
      <c r="U85" s="396">
        <f>IF(F85 = 0, 0, ((Cu + IF(REV="F", 1, 1.2)*(Wconc + Wsoil)) / N) + IF(P85 = 0, 0, ((M + (Cu * Ecc/12) + (Sc * IF(Input!$D$45="Block", T, D + E)) - (ΦMR_Pp)) / (P85/12))))</f>
        <v>0</v>
      </c>
      <c r="V85" s="399" t="str">
        <f t="shared" si="32"/>
        <v>--</v>
      </c>
      <c r="W85" s="399">
        <f>IF(AND(OR(V85="A",V85="--"),$N85/12-IF(Input!$D$45="Pier and Pad",0.5*di,0)&gt;0),1,0)</f>
        <v>0</v>
      </c>
      <c r="X85" s="458">
        <f t="shared" si="33"/>
        <v>0</v>
      </c>
      <c r="Y85" s="458">
        <f t="shared" si="53"/>
        <v>0</v>
      </c>
      <c r="Z85" s="459"/>
      <c r="AA85" s="399"/>
      <c r="AB85" s="140"/>
      <c r="AC85" s="399"/>
      <c r="AD85" s="399"/>
      <c r="AE85" s="140"/>
      <c r="AF85" s="140"/>
      <c r="AG85" s="396">
        <f>IF(F85 = 0, 0, ((Cu + IF(REV="F", 1, 1.2)*(Wconc + Wsoil)) / N) + IF(P85 = 0, 0, ((M + (Cu * Ecc/12) + (Sc * IF(Input!$D$45="Block", T, D + E)) - (ΦMR_Pp)) / (P85/12))))</f>
        <v>0</v>
      </c>
      <c r="AH85" s="399" t="str">
        <f t="shared" si="34"/>
        <v>--</v>
      </c>
      <c r="AI85" s="399">
        <f>IF(AND(OR(AH85="A",AH85="--"),$N85/12-IF(Input!$D$45="Pier and Pad",0.5*di+deff/12,0)&gt;0),1,0)</f>
        <v>0</v>
      </c>
      <c r="AJ85" s="458">
        <f t="shared" si="57"/>
        <v>0</v>
      </c>
      <c r="AK85" s="10"/>
      <c r="AL85" s="10"/>
      <c r="AM85" s="10"/>
    </row>
    <row r="86" spans="1:59" x14ac:dyDescent="0.25">
      <c r="A86" s="10"/>
      <c r="B86" s="10"/>
      <c r="C86" s="10"/>
      <c r="D86" s="10"/>
      <c r="E86" s="10"/>
      <c r="F86" s="13">
        <f>IF(AND(IF(Input!$D$35 = "Asymmetric", $D$10, $D$22) &gt;F85,F85&gt;0),F85+1,0)</f>
        <v>0</v>
      </c>
      <c r="G86" s="13">
        <f t="shared" si="46"/>
        <v>0</v>
      </c>
      <c r="H86" s="66">
        <f>IF(F86 = 0, 0, Input!$D$37 / 2 * SIN(RADIANS('Moment of Inertia (Circle)'!G86)))</f>
        <v>0</v>
      </c>
      <c r="I86" s="66">
        <f>IF(F86 = 0, 0, Input!$D$37 / 2 * COS(RADIANS('Moment of Inertia (Circle)'!G86)))</f>
        <v>0</v>
      </c>
      <c r="J86" s="570">
        <f>IF(Input!$D$35 = "Asymmetric",'Moment of Inertia'!K86, H86)</f>
        <v>0</v>
      </c>
      <c r="K86" s="570">
        <f>IF(Input!$D$35 = "Asymmetric",'Moment of Inertia'!L86, I86)</f>
        <v>0</v>
      </c>
      <c r="L86" s="14">
        <f t="shared" si="37"/>
        <v>0</v>
      </c>
      <c r="M86" s="14">
        <f t="shared" si="30"/>
        <v>0</v>
      </c>
      <c r="N86" s="14">
        <f t="shared" si="31"/>
        <v>0</v>
      </c>
      <c r="O86" s="14">
        <f t="shared" si="38"/>
        <v>0</v>
      </c>
      <c r="P86" s="14">
        <f t="shared" si="39"/>
        <v>0</v>
      </c>
      <c r="Q86" s="66">
        <f>IF(F86 = 0, 0, ((Cu + IF(REV="F", 1, 1.2)*(Wconc + Wsoil)) / N) + IF(P86 = 0, 0, ((M + (Cu * Ecc/12) + (Sc * IF(Input!$D$45="Block", T, D + E)) - (ΦMR_Pp)) / (P86/12))))</f>
        <v>0</v>
      </c>
      <c r="R86" s="66" t="e">
        <f>IF(P86 = 0, 0, ((M + (Cu * Ecc/12) + (Sc * IF(Input!$D$45="Block", T, D + E)) - (ΦMR_Pp_up)) / (P86/12))) - ((IF(REV="F", Cu, 0.9*((Cu/1.2) + Wconc + IF(Input!$D$9 = "Self-Support", Wsoil, 0.5*Wsoil) + Wpiles))) / N) + Sw</f>
        <v>#DIV/0!</v>
      </c>
      <c r="S86" s="66" t="e">
        <f>IF(P86 = 0, 0, (((Tu * Ecc/12) + (Su * IF(Input!$D$45="Block", T, D + E)) - (ΦMR_Pp_up)) / (P86/12))) + (IF(REV="F", Tu, Tu - 0.9*(Wconc + IF(Input!$D$9 = "Self-Support", Wsoil, 0.5*Wsoil) + Wpiles)) / N) + Sw</f>
        <v>#DIV/0!</v>
      </c>
      <c r="T86" s="10"/>
      <c r="U86" s="396">
        <f>IF(F86 = 0, 0, ((Cu + IF(REV="F", 1, 1.2)*(Wconc + Wsoil)) / N) + IF(P86 = 0, 0, ((M + (Cu * Ecc/12) + (Sc * IF(Input!$D$45="Block", T, D + E)) - (ΦMR_Pp)) / (P86/12))))</f>
        <v>0</v>
      </c>
      <c r="V86" s="399" t="str">
        <f t="shared" si="32"/>
        <v>--</v>
      </c>
      <c r="W86" s="399">
        <f>IF(AND(OR(V86="A",V86="--"),$N86/12-IF(Input!$D$45="Pier and Pad",0.5*di,0)&gt;0),1,0)</f>
        <v>0</v>
      </c>
      <c r="X86" s="458">
        <f t="shared" si="33"/>
        <v>0</v>
      </c>
      <c r="Y86" s="458">
        <f t="shared" si="53"/>
        <v>0</v>
      </c>
      <c r="Z86" s="459"/>
      <c r="AA86" s="399"/>
      <c r="AB86" s="140"/>
      <c r="AC86" s="399"/>
      <c r="AD86" s="399"/>
      <c r="AE86" s="140"/>
      <c r="AF86" s="140"/>
      <c r="AG86" s="396">
        <f>IF(F86 = 0, 0, ((Cu + IF(REV="F", 1, 1.2)*(Wconc + Wsoil)) / N) + IF(P86 = 0, 0, ((M + (Cu * Ecc/12) + (Sc * IF(Input!$D$45="Block", T, D + E)) - (ΦMR_Pp)) / (P86/12))))</f>
        <v>0</v>
      </c>
      <c r="AH86" s="399" t="str">
        <f t="shared" si="34"/>
        <v>--</v>
      </c>
      <c r="AI86" s="399">
        <f>IF(AND(OR(AH86="A",AH86="--"),$N86/12-IF(Input!$D$45="Pier and Pad",0.5*di+deff/12,0)&gt;0),1,0)</f>
        <v>0</v>
      </c>
      <c r="AJ86" s="458">
        <f t="shared" si="57"/>
        <v>0</v>
      </c>
      <c r="AK86" s="10"/>
      <c r="AL86" s="10"/>
      <c r="AM86" s="10"/>
    </row>
    <row r="87" spans="1:59" x14ac:dyDescent="0.25">
      <c r="A87" s="10"/>
      <c r="B87" s="10"/>
      <c r="C87" s="10"/>
      <c r="D87" s="10"/>
      <c r="E87" s="10"/>
      <c r="F87" s="13">
        <f>IF(AND(IF(Input!$D$35 = "Asymmetric", $D$10, $D$22) &gt;F86,F86&gt;0),F86+1,0)</f>
        <v>0</v>
      </c>
      <c r="G87" s="13">
        <f t="shared" si="46"/>
        <v>0</v>
      </c>
      <c r="H87" s="66">
        <f>IF(F87 = 0, 0, Input!$D$37 / 2 * SIN(RADIANS('Moment of Inertia (Circle)'!G87)))</f>
        <v>0</v>
      </c>
      <c r="I87" s="66">
        <f>IF(F87 = 0, 0, Input!$D$37 / 2 * COS(RADIANS('Moment of Inertia (Circle)'!G87)))</f>
        <v>0</v>
      </c>
      <c r="J87" s="570">
        <f>IF(Input!$D$35 = "Asymmetric",'Moment of Inertia'!K87, H87)</f>
        <v>0</v>
      </c>
      <c r="K87" s="570">
        <f>IF(Input!$D$35 = "Asymmetric",'Moment of Inertia'!L87, I87)</f>
        <v>0</v>
      </c>
      <c r="L87" s="14">
        <f t="shared" si="37"/>
        <v>0</v>
      </c>
      <c r="M87" s="14">
        <f t="shared" si="30"/>
        <v>0</v>
      </c>
      <c r="N87" s="14">
        <f t="shared" si="31"/>
        <v>0</v>
      </c>
      <c r="O87" s="14">
        <f t="shared" si="38"/>
        <v>0</v>
      </c>
      <c r="P87" s="14">
        <f t="shared" si="39"/>
        <v>0</v>
      </c>
      <c r="Q87" s="66">
        <f>IF(F87 = 0, 0, ((Cu + IF(REV="F", 1, 1.2)*(Wconc + Wsoil)) / N) + IF(P87 = 0, 0, ((M + (Cu * Ecc/12) + (Sc * IF(Input!$D$45="Block", T, D + E)) - (ΦMR_Pp)) / (P87/12))))</f>
        <v>0</v>
      </c>
      <c r="R87" s="66" t="e">
        <f>IF(P87 = 0, 0, ((M + (Cu * Ecc/12) + (Sc * IF(Input!$D$45="Block", T, D + E)) - (ΦMR_Pp_up)) / (P87/12))) - ((IF(REV="F", Cu, 0.9*((Cu/1.2) + Wconc + IF(Input!$D$9 = "Self-Support", Wsoil, 0.5*Wsoil) + Wpiles))) / N) + Sw</f>
        <v>#DIV/0!</v>
      </c>
      <c r="S87" s="66" t="e">
        <f>IF(P87 = 0, 0, (((Tu * Ecc/12) + (Su * IF(Input!$D$45="Block", T, D + E)) - (ΦMR_Pp_up)) / (P87/12))) + (IF(REV="F", Tu, Tu - 0.9*(Wconc + IF(Input!$D$9 = "Self-Support", Wsoil, 0.5*Wsoil) + Wpiles)) / N) + Sw</f>
        <v>#DIV/0!</v>
      </c>
      <c r="T87" s="10"/>
      <c r="U87" s="396">
        <f>IF(F87 = 0, 0, ((Cu + IF(REV="F", 1, 1.2)*(Wconc + Wsoil)) / N) + IF(P87 = 0, 0, ((M + (Cu * Ecc/12) + (Sc * IF(Input!$D$45="Block", T, D + E)) - (ΦMR_Pp)) / (P87/12))))</f>
        <v>0</v>
      </c>
      <c r="V87" s="399" t="str">
        <f t="shared" si="32"/>
        <v>--</v>
      </c>
      <c r="W87" s="399">
        <f>IF(AND(OR(V87="A",V87="--"),$N87/12-IF(Input!$D$45="Pier and Pad",0.5*di,0)&gt;0),1,0)</f>
        <v>0</v>
      </c>
      <c r="X87" s="458">
        <f t="shared" si="33"/>
        <v>0</v>
      </c>
      <c r="Y87" s="458">
        <f t="shared" si="53"/>
        <v>0</v>
      </c>
      <c r="Z87" s="459"/>
      <c r="AA87" s="399"/>
      <c r="AB87" s="140"/>
      <c r="AC87" s="399"/>
      <c r="AD87" s="399"/>
      <c r="AE87" s="140"/>
      <c r="AF87" s="140"/>
      <c r="AG87" s="396">
        <f>IF(F87 = 0, 0, ((Cu + IF(REV="F", 1, 1.2)*(Wconc + Wsoil)) / N) + IF(P87 = 0, 0, ((M + (Cu * Ecc/12) + (Sc * IF(Input!$D$45="Block", T, D + E)) - (ΦMR_Pp)) / (P87/12))))</f>
        <v>0</v>
      </c>
      <c r="AH87" s="399" t="str">
        <f t="shared" si="34"/>
        <v>--</v>
      </c>
      <c r="AI87" s="399">
        <f>IF(AND(OR(AH87="A",AH87="--"),$N87/12-IF(Input!$D$45="Pier and Pad",0.5*di+deff/12,0)&gt;0),1,0)</f>
        <v>0</v>
      </c>
      <c r="AJ87" s="458">
        <f t="shared" si="57"/>
        <v>0</v>
      </c>
      <c r="AK87" s="10"/>
      <c r="AL87" s="10"/>
      <c r="AM87" s="10"/>
    </row>
    <row r="88" spans="1:59" x14ac:dyDescent="0.25">
      <c r="A88" s="10"/>
      <c r="B88" s="10"/>
      <c r="C88" s="10"/>
      <c r="D88" s="10"/>
      <c r="E88" s="10"/>
      <c r="F88" s="13">
        <f>IF(AND(IF(Input!$D$35 = "Asymmetric", $D$10, $D$22) &gt;F87,F87&gt;0),F87+1,0)</f>
        <v>0</v>
      </c>
      <c r="G88" s="13">
        <f t="shared" si="46"/>
        <v>0</v>
      </c>
      <c r="H88" s="66">
        <f>IF(F88 = 0, 0, Input!$D$37 / 2 * SIN(RADIANS('Moment of Inertia (Circle)'!G88)))</f>
        <v>0</v>
      </c>
      <c r="I88" s="66">
        <f>IF(F88 = 0, 0, Input!$D$37 / 2 * COS(RADIANS('Moment of Inertia (Circle)'!G88)))</f>
        <v>0</v>
      </c>
      <c r="J88" s="570">
        <f>IF(Input!$D$35 = "Asymmetric",'Moment of Inertia'!K88, H88)</f>
        <v>0</v>
      </c>
      <c r="K88" s="570">
        <f>IF(Input!$D$35 = "Asymmetric",'Moment of Inertia'!L88, I88)</f>
        <v>0</v>
      </c>
      <c r="L88" s="14">
        <f t="shared" si="37"/>
        <v>0</v>
      </c>
      <c r="M88" s="14">
        <f t="shared" si="30"/>
        <v>0</v>
      </c>
      <c r="N88" s="14">
        <f t="shared" si="31"/>
        <v>0</v>
      </c>
      <c r="O88" s="14">
        <f t="shared" si="38"/>
        <v>0</v>
      </c>
      <c r="P88" s="14">
        <f t="shared" si="39"/>
        <v>0</v>
      </c>
      <c r="Q88" s="66">
        <f>IF(F88 = 0, 0, ((Cu + IF(REV="F", 1, 1.2)*(Wconc + Wsoil)) / N) + IF(P88 = 0, 0, ((M + (Cu * Ecc/12) + (Sc * IF(Input!$D$45="Block", T, D + E)) - (ΦMR_Pp)) / (P88/12))))</f>
        <v>0</v>
      </c>
      <c r="R88" s="66" t="e">
        <f>IF(P88 = 0, 0, ((M + (Cu * Ecc/12) + (Sc * IF(Input!$D$45="Block", T, D + E)) - (ΦMR_Pp_up)) / (P88/12))) - ((IF(REV="F", Cu, 0.9*((Cu/1.2) + Wconc + IF(Input!$D$9 = "Self-Support", Wsoil, 0.5*Wsoil) + Wpiles))) / N) + Sw</f>
        <v>#DIV/0!</v>
      </c>
      <c r="S88" s="66" t="e">
        <f>IF(P88 = 0, 0, (((Tu * Ecc/12) + (Su * IF(Input!$D$45="Block", T, D + E)) - (ΦMR_Pp_up)) / (P88/12))) + (IF(REV="F", Tu, Tu - 0.9*(Wconc + IF(Input!$D$9 = "Self-Support", Wsoil, 0.5*Wsoil) + Wpiles)) / N) + Sw</f>
        <v>#DIV/0!</v>
      </c>
      <c r="T88" s="10"/>
      <c r="U88" s="396">
        <f>IF(F88 = 0, 0, ((Cu + IF(REV="F", 1, 1.2)*(Wconc + Wsoil)) / N) + IF(P88 = 0, 0, ((M + (Cu * Ecc/12) + (Sc * IF(Input!$D$45="Block", T, D + E)) - (ΦMR_Pp)) / (P88/12))))</f>
        <v>0</v>
      </c>
      <c r="V88" s="399" t="str">
        <f t="shared" si="32"/>
        <v>--</v>
      </c>
      <c r="W88" s="399">
        <f>IF(AND(OR(V88="A",V88="--"),$N88/12-IF(Input!$D$45="Pier and Pad",0.5*di,0)&gt;0),1,0)</f>
        <v>0</v>
      </c>
      <c r="X88" s="458">
        <f t="shared" si="33"/>
        <v>0</v>
      </c>
      <c r="Y88" s="458">
        <f t="shared" si="53"/>
        <v>0</v>
      </c>
      <c r="Z88" s="459"/>
      <c r="AA88" s="399"/>
      <c r="AB88" s="140"/>
      <c r="AC88" s="399"/>
      <c r="AD88" s="399"/>
      <c r="AE88" s="140"/>
      <c r="AF88" s="140"/>
      <c r="AG88" s="396">
        <f>IF(F88 = 0, 0, ((Cu + IF(REV="F", 1, 1.2)*(Wconc + Wsoil)) / N) + IF(P88 = 0, 0, ((M + (Cu * Ecc/12) + (Sc * IF(Input!$D$45="Block", T, D + E)) - (ΦMR_Pp)) / (P88/12))))</f>
        <v>0</v>
      </c>
      <c r="AH88" s="399" t="str">
        <f t="shared" si="34"/>
        <v>--</v>
      </c>
      <c r="AI88" s="399">
        <f>IF(AND(OR(AH88="A",AH88="--"),$N88/12-IF(Input!$D$45="Pier and Pad",0.5*di+deff/12,0)&gt;0),1,0)</f>
        <v>0</v>
      </c>
      <c r="AJ88" s="458">
        <f t="shared" si="57"/>
        <v>0</v>
      </c>
      <c r="AK88" s="10"/>
      <c r="AL88" s="10"/>
      <c r="AM88" s="10"/>
    </row>
    <row r="89" spans="1:59" x14ac:dyDescent="0.25">
      <c r="A89" s="10"/>
      <c r="B89" s="10"/>
      <c r="C89" s="10"/>
      <c r="D89" s="10"/>
      <c r="E89" s="10"/>
      <c r="F89" s="13">
        <f>IF(AND(IF(Input!$D$35 = "Asymmetric", $D$10, $D$22) &gt;F88,F88&gt;0),F88+1,0)</f>
        <v>0</v>
      </c>
      <c r="G89" s="13">
        <f t="shared" si="46"/>
        <v>0</v>
      </c>
      <c r="H89" s="66">
        <f>IF(F89 = 0, 0, Input!$D$37 / 2 * SIN(RADIANS('Moment of Inertia (Circle)'!G89)))</f>
        <v>0</v>
      </c>
      <c r="I89" s="66">
        <f>IF(F89 = 0, 0, Input!$D$37 / 2 * COS(RADIANS('Moment of Inertia (Circle)'!G89)))</f>
        <v>0</v>
      </c>
      <c r="J89" s="570">
        <f>IF(Input!$D$35 = "Asymmetric",'Moment of Inertia'!K89, H89)</f>
        <v>0</v>
      </c>
      <c r="K89" s="570">
        <f>IF(Input!$D$35 = "Asymmetric",'Moment of Inertia'!L89, I89)</f>
        <v>0</v>
      </c>
      <c r="L89" s="14">
        <f t="shared" si="37"/>
        <v>0</v>
      </c>
      <c r="M89" s="14">
        <f t="shared" si="30"/>
        <v>0</v>
      </c>
      <c r="N89" s="14">
        <f t="shared" si="31"/>
        <v>0</v>
      </c>
      <c r="O89" s="14">
        <f t="shared" si="38"/>
        <v>0</v>
      </c>
      <c r="P89" s="14">
        <f t="shared" si="39"/>
        <v>0</v>
      </c>
      <c r="Q89" s="66">
        <f>IF(F89 = 0, 0, ((Cu + IF(REV="F", 1, 1.2)*(Wconc + Wsoil)) / N) + IF(P89 = 0, 0, ((M + (Cu * Ecc/12) + (Sc * IF(Input!$D$45="Block", T, D + E)) - (ΦMR_Pp)) / (P89/12))))</f>
        <v>0</v>
      </c>
      <c r="R89" s="66" t="e">
        <f>IF(P89 = 0, 0, ((M + (Cu * Ecc/12) + (Sc * IF(Input!$D$45="Block", T, D + E)) - (ΦMR_Pp_up)) / (P89/12))) - ((IF(REV="F", Cu, 0.9*((Cu/1.2) + Wconc + IF(Input!$D$9 = "Self-Support", Wsoil, 0.5*Wsoil) + Wpiles))) / N) + Sw</f>
        <v>#DIV/0!</v>
      </c>
      <c r="S89" s="66" t="e">
        <f>IF(P89 = 0, 0, (((Tu * Ecc/12) + (Su * IF(Input!$D$45="Block", T, D + E)) - (ΦMR_Pp_up)) / (P89/12))) + (IF(REV="F", Tu, Tu - 0.9*(Wconc + IF(Input!$D$9 = "Self-Support", Wsoil, 0.5*Wsoil) + Wpiles)) / N) + Sw</f>
        <v>#DIV/0!</v>
      </c>
      <c r="T89" s="10"/>
      <c r="U89" s="396">
        <f>IF(F89 = 0, 0, ((Cu + IF(REV="F", 1, 1.2)*(Wconc + Wsoil)) / N) + IF(P89 = 0, 0, ((M + (Cu * Ecc/12) + (Sc * IF(Input!$D$45="Block", T, D + E)) - (ΦMR_Pp)) / (P89/12))))</f>
        <v>0</v>
      </c>
      <c r="V89" s="399" t="str">
        <f t="shared" si="32"/>
        <v>--</v>
      </c>
      <c r="W89" s="399">
        <f>IF(AND(OR(V89="A",V89="--"),$N89/12-IF(Input!$D$45="Pier and Pad",0.5*di,0)&gt;0),1,0)</f>
        <v>0</v>
      </c>
      <c r="X89" s="458">
        <f t="shared" si="33"/>
        <v>0</v>
      </c>
      <c r="Y89" s="458">
        <f t="shared" si="53"/>
        <v>0</v>
      </c>
      <c r="Z89" s="459"/>
      <c r="AA89" s="399"/>
      <c r="AB89" s="140"/>
      <c r="AC89" s="399"/>
      <c r="AD89" s="399"/>
      <c r="AE89" s="140"/>
      <c r="AF89" s="140"/>
      <c r="AG89" s="396">
        <f>IF(F89 = 0, 0, ((Cu + IF(REV="F", 1, 1.2)*(Wconc + Wsoil)) / N) + IF(P89 = 0, 0, ((M + (Cu * Ecc/12) + (Sc * IF(Input!$D$45="Block", T, D + E)) - (ΦMR_Pp)) / (P89/12))))</f>
        <v>0</v>
      </c>
      <c r="AH89" s="399" t="str">
        <f t="shared" si="34"/>
        <v>--</v>
      </c>
      <c r="AI89" s="399">
        <f>IF(AND(OR(AH89="A",AH89="--"),$N89/12-IF(Input!$D$45="Pier and Pad",0.5*di+deff/12,0)&gt;0),1,0)</f>
        <v>0</v>
      </c>
      <c r="AJ89" s="458">
        <f t="shared" si="57"/>
        <v>0</v>
      </c>
      <c r="AK89" s="10"/>
      <c r="AL89" s="10"/>
      <c r="AM89" s="10"/>
    </row>
    <row r="90" spans="1:59" x14ac:dyDescent="0.25">
      <c r="A90" s="10"/>
      <c r="B90" s="10"/>
      <c r="C90" s="10"/>
      <c r="D90" s="10"/>
      <c r="E90" s="10"/>
      <c r="F90" s="13">
        <f>IF(AND(IF(Input!$D$35 = "Asymmetric", $D$10, $D$22) &gt;F89,F89&gt;0),F89+1,0)</f>
        <v>0</v>
      </c>
      <c r="G90" s="13">
        <f t="shared" si="46"/>
        <v>0</v>
      </c>
      <c r="H90" s="66">
        <f>IF(F90 = 0, 0, Input!$D$37 / 2 * SIN(RADIANS('Moment of Inertia (Circle)'!G90)))</f>
        <v>0</v>
      </c>
      <c r="I90" s="66">
        <f>IF(F90 = 0, 0, Input!$D$37 / 2 * COS(RADIANS('Moment of Inertia (Circle)'!G90)))</f>
        <v>0</v>
      </c>
      <c r="J90" s="570">
        <f>IF(Input!$D$35 = "Asymmetric",'Moment of Inertia'!K90, H90)</f>
        <v>0</v>
      </c>
      <c r="K90" s="570">
        <f>IF(Input!$D$35 = "Asymmetric",'Moment of Inertia'!L90, I90)</f>
        <v>0</v>
      </c>
      <c r="L90" s="14">
        <f t="shared" si="37"/>
        <v>0</v>
      </c>
      <c r="M90" s="14">
        <f t="shared" si="30"/>
        <v>0</v>
      </c>
      <c r="N90" s="14">
        <f t="shared" si="31"/>
        <v>0</v>
      </c>
      <c r="O90" s="14">
        <f t="shared" si="38"/>
        <v>0</v>
      </c>
      <c r="P90" s="14">
        <f t="shared" si="39"/>
        <v>0</v>
      </c>
      <c r="Q90" s="66">
        <f>IF(F90 = 0, 0, ((Cu + IF(REV="F", 1, 1.2)*(Wconc + Wsoil)) / N) + IF(P90 = 0, 0, ((M + (Cu * Ecc/12) + (Sc * IF(Input!$D$45="Block", T, D + E)) - (ΦMR_Pp)) / (P90/12))))</f>
        <v>0</v>
      </c>
      <c r="R90" s="66" t="e">
        <f>IF(P90 = 0, 0, ((M + (Cu * Ecc/12) + (Sc * IF(Input!$D$45="Block", T, D + E)) - (ΦMR_Pp_up)) / (P90/12))) - ((IF(REV="F", Cu, 0.9*((Cu/1.2) + Wconc + IF(Input!$D$9 = "Self-Support", Wsoil, 0.5*Wsoil) + Wpiles))) / N) + Sw</f>
        <v>#DIV/0!</v>
      </c>
      <c r="S90" s="66" t="e">
        <f>IF(P90 = 0, 0, (((Tu * Ecc/12) + (Su * IF(Input!$D$45="Block", T, D + E)) - (ΦMR_Pp_up)) / (P90/12))) + (IF(REV="F", Tu, Tu - 0.9*(Wconc + IF(Input!$D$9 = "Self-Support", Wsoil, 0.5*Wsoil) + Wpiles)) / N) + Sw</f>
        <v>#DIV/0!</v>
      </c>
      <c r="T90" s="10"/>
      <c r="U90" s="396">
        <f>IF(F90 = 0, 0, ((Cu + IF(REV="F", 1, 1.2)*(Wconc + Wsoil)) / N) + IF(P90 = 0, 0, ((M + (Cu * Ecc/12) + (Sc * IF(Input!$D$45="Block", T, D + E)) - (ΦMR_Pp)) / (P90/12))))</f>
        <v>0</v>
      </c>
      <c r="V90" s="399" t="str">
        <f t="shared" si="32"/>
        <v>--</v>
      </c>
      <c r="W90" s="399">
        <f>IF(AND(OR(V90="A",V90="--"),$N90/12-IF(Input!$D$45="Pier and Pad",0.5*di,0)&gt;0),1,0)</f>
        <v>0</v>
      </c>
      <c r="X90" s="458">
        <f t="shared" si="33"/>
        <v>0</v>
      </c>
      <c r="Y90" s="458">
        <f t="shared" si="53"/>
        <v>0</v>
      </c>
      <c r="Z90" s="459"/>
      <c r="AA90" s="399"/>
      <c r="AB90" s="140"/>
      <c r="AC90" s="399"/>
      <c r="AD90" s="399"/>
      <c r="AE90" s="140"/>
      <c r="AF90" s="140"/>
      <c r="AG90" s="396">
        <f>IF(F90 = 0, 0, ((Cu + IF(REV="F", 1, 1.2)*(Wconc + Wsoil)) / N) + IF(P90 = 0, 0, ((M + (Cu * Ecc/12) + (Sc * IF(Input!$D$45="Block", T, D + E)) - (ΦMR_Pp)) / (P90/12))))</f>
        <v>0</v>
      </c>
      <c r="AH90" s="399" t="str">
        <f t="shared" si="34"/>
        <v>--</v>
      </c>
      <c r="AI90" s="399">
        <f>IF(AND(OR(AH90="A",AH90="--"),$N90/12-IF(Input!$D$45="Pier and Pad",0.5*di+deff/12,0)&gt;0),1,0)</f>
        <v>0</v>
      </c>
      <c r="AJ90" s="458">
        <f t="shared" si="57"/>
        <v>0</v>
      </c>
      <c r="AK90" s="10"/>
      <c r="AL90" s="10"/>
      <c r="AM90" s="10"/>
    </row>
    <row r="91" spans="1:59" x14ac:dyDescent="0.25">
      <c r="A91" s="10"/>
      <c r="B91" s="10"/>
      <c r="C91" s="10"/>
      <c r="D91" s="10"/>
      <c r="E91" s="10"/>
      <c r="F91" s="13">
        <f>IF(AND(IF(Input!$D$35 = "Asymmetric", $D$10, $D$22) &gt;F90,F90&gt;0),F90+1,0)</f>
        <v>0</v>
      </c>
      <c r="G91" s="13">
        <f t="shared" si="46"/>
        <v>0</v>
      </c>
      <c r="H91" s="66">
        <f>IF(F91 = 0, 0, Input!$D$37 / 2 * SIN(RADIANS('Moment of Inertia (Circle)'!G91)))</f>
        <v>0</v>
      </c>
      <c r="I91" s="66">
        <f>IF(F91 = 0, 0, Input!$D$37 / 2 * COS(RADIANS('Moment of Inertia (Circle)'!G91)))</f>
        <v>0</v>
      </c>
      <c r="J91" s="570">
        <f>IF(Input!$D$35 = "Asymmetric",'Moment of Inertia'!K91, H91)</f>
        <v>0</v>
      </c>
      <c r="K91" s="570">
        <f>IF(Input!$D$35 = "Asymmetric",'Moment of Inertia'!L91, I91)</f>
        <v>0</v>
      </c>
      <c r="L91" s="14">
        <f t="shared" si="37"/>
        <v>0</v>
      </c>
      <c r="M91" s="14">
        <f t="shared" si="30"/>
        <v>0</v>
      </c>
      <c r="N91" s="14">
        <f t="shared" si="31"/>
        <v>0</v>
      </c>
      <c r="O91" s="14">
        <f t="shared" si="38"/>
        <v>0</v>
      </c>
      <c r="P91" s="14">
        <f t="shared" si="39"/>
        <v>0</v>
      </c>
      <c r="Q91" s="66">
        <f>IF(F91 = 0, 0, ((Cu + IF(REV="F", 1, 1.2)*(Wconc + Wsoil)) / N) + IF(P91 = 0, 0, ((M + (Cu * Ecc/12) + (Sc * IF(Input!$D$45="Block", T, D + E)) - (ΦMR_Pp)) / (P91/12))))</f>
        <v>0</v>
      </c>
      <c r="R91" s="66" t="e">
        <f>IF(P91 = 0, 0, ((M + (Cu * Ecc/12) + (Sc * IF(Input!$D$45="Block", T, D + E)) - (ΦMR_Pp_up)) / (P91/12))) - ((IF(REV="F", Cu, 0.9*((Cu/1.2) + Wconc + IF(Input!$D$9 = "Self-Support", Wsoil, 0.5*Wsoil) + Wpiles))) / N) + Sw</f>
        <v>#DIV/0!</v>
      </c>
      <c r="S91" s="66" t="e">
        <f>IF(P91 = 0, 0, (((Tu * Ecc/12) + (Su * IF(Input!$D$45="Block", T, D + E)) - (ΦMR_Pp_up)) / (P91/12))) + (IF(REV="F", Tu, Tu - 0.9*(Wconc + IF(Input!$D$9 = "Self-Support", Wsoil, 0.5*Wsoil) + Wpiles)) / N) + Sw</f>
        <v>#DIV/0!</v>
      </c>
      <c r="T91" s="10"/>
      <c r="U91" s="396">
        <f>IF(F91 = 0, 0, ((Cu + IF(REV="F", 1, 1.2)*(Wconc + Wsoil)) / N) + IF(P91 = 0, 0, ((M + (Cu * Ecc/12) + (Sc * IF(Input!$D$45="Block", T, D + E)) - (ΦMR_Pp)) / (P91/12))))</f>
        <v>0</v>
      </c>
      <c r="V91" s="399" t="str">
        <f t="shared" si="32"/>
        <v>--</v>
      </c>
      <c r="W91" s="399">
        <f>IF(AND(OR(V91="A",V91="--"),$N91/12-IF(Input!$D$45="Pier and Pad",0.5*di,0)&gt;0),1,0)</f>
        <v>0</v>
      </c>
      <c r="X91" s="458">
        <f t="shared" si="33"/>
        <v>0</v>
      </c>
      <c r="Y91" s="458">
        <f t="shared" si="53"/>
        <v>0</v>
      </c>
      <c r="Z91" s="459"/>
      <c r="AA91" s="399"/>
      <c r="AB91" s="140"/>
      <c r="AC91" s="399"/>
      <c r="AD91" s="399"/>
      <c r="AE91" s="140"/>
      <c r="AF91" s="140"/>
      <c r="AG91" s="396">
        <f>IF(F91 = 0, 0, ((Cu + IF(REV="F", 1, 1.2)*(Wconc + Wsoil)) / N) + IF(P91 = 0, 0, ((M + (Cu * Ecc/12) + (Sc * IF(Input!$D$45="Block", T, D + E)) - (ΦMR_Pp)) / (P91/12))))</f>
        <v>0</v>
      </c>
      <c r="AH91" s="399" t="str">
        <f t="shared" si="34"/>
        <v>--</v>
      </c>
      <c r="AI91" s="399">
        <f>IF(AND(OR(AH91="A",AH91="--"),$N91/12-IF(Input!$D$45="Pier and Pad",0.5*di+deff/12,0)&gt;0),1,0)</f>
        <v>0</v>
      </c>
      <c r="AJ91" s="458">
        <f t="shared" si="57"/>
        <v>0</v>
      </c>
      <c r="AK91" s="10"/>
      <c r="AL91" s="10"/>
      <c r="AM91" s="10"/>
    </row>
    <row r="92" spans="1:59" x14ac:dyDescent="0.25">
      <c r="A92" s="10"/>
      <c r="B92" s="10"/>
      <c r="C92" s="10"/>
      <c r="D92" s="10"/>
      <c r="E92" s="10"/>
      <c r="F92" s="13">
        <f>IF(AND(IF(Input!$D$35 = "Asymmetric", $D$10, $D$22) &gt;F91,F91&gt;0),F91+1,0)</f>
        <v>0</v>
      </c>
      <c r="G92" s="13">
        <f t="shared" si="46"/>
        <v>0</v>
      </c>
      <c r="H92" s="66">
        <f>IF(F92 = 0, 0, Input!$D$37 / 2 * SIN(RADIANS('Moment of Inertia (Circle)'!G92)))</f>
        <v>0</v>
      </c>
      <c r="I92" s="66">
        <f>IF(F92 = 0, 0, Input!$D$37 / 2 * COS(RADIANS('Moment of Inertia (Circle)'!G92)))</f>
        <v>0</v>
      </c>
      <c r="J92" s="570">
        <f>IF(Input!$D$35 = "Asymmetric",'Moment of Inertia'!K92, H92)</f>
        <v>0</v>
      </c>
      <c r="K92" s="570">
        <f>IF(Input!$D$35 = "Asymmetric",'Moment of Inertia'!L92, I92)</f>
        <v>0</v>
      </c>
      <c r="L92" s="14">
        <f t="shared" si="37"/>
        <v>0</v>
      </c>
      <c r="M92" s="14">
        <f t="shared" si="30"/>
        <v>0</v>
      </c>
      <c r="N92" s="14">
        <f t="shared" si="31"/>
        <v>0</v>
      </c>
      <c r="O92" s="14">
        <f t="shared" si="38"/>
        <v>0</v>
      </c>
      <c r="P92" s="14">
        <f t="shared" si="39"/>
        <v>0</v>
      </c>
      <c r="Q92" s="66">
        <f>IF(F92 = 0, 0, ((Cu + IF(REV="F", 1, 1.2)*(Wconc + Wsoil)) / N) + IF(P92 = 0, 0, ((M + (Cu * Ecc/12) + (Sc * IF(Input!$D$45="Block", T, D + E)) - (ΦMR_Pp)) / (P92/12))))</f>
        <v>0</v>
      </c>
      <c r="R92" s="66" t="e">
        <f>IF(P92 = 0, 0, ((M + (Cu * Ecc/12) + (Sc * IF(Input!$D$45="Block", T, D + E)) - (ΦMR_Pp_up)) / (P92/12))) - ((IF(REV="F", Cu, 0.9*((Cu/1.2) + Wconc + IF(Input!$D$9 = "Self-Support", Wsoil, 0.5*Wsoil) + Wpiles))) / N) + Sw</f>
        <v>#DIV/0!</v>
      </c>
      <c r="S92" s="66" t="e">
        <f>IF(P92 = 0, 0, (((Tu * Ecc/12) + (Su * IF(Input!$D$45="Block", T, D + E)) - (ΦMR_Pp_up)) / (P92/12))) + (IF(REV="F", Tu, Tu - 0.9*(Wconc + IF(Input!$D$9 = "Self-Support", Wsoil, 0.5*Wsoil) + Wpiles)) / N) + Sw</f>
        <v>#DIV/0!</v>
      </c>
      <c r="T92" s="10"/>
      <c r="U92" s="396">
        <f>IF(F92 = 0, 0, ((Cu + IF(REV="F", 1, 1.2)*(Wconc + Wsoil)) / N) + IF(P92 = 0, 0, ((M + (Cu * Ecc/12) + (Sc * IF(Input!$D$45="Block", T, D + E)) - (ΦMR_Pp)) / (P92/12))))</f>
        <v>0</v>
      </c>
      <c r="V92" s="399" t="str">
        <f t="shared" si="32"/>
        <v>--</v>
      </c>
      <c r="W92" s="399">
        <f>IF(AND(OR(V92="A",V92="--"),$N92/12-IF(Input!$D$45="Pier and Pad",0.5*di,0)&gt;0),1,0)</f>
        <v>0</v>
      </c>
      <c r="X92" s="458">
        <f t="shared" si="33"/>
        <v>0</v>
      </c>
      <c r="Y92" s="458">
        <f t="shared" si="53"/>
        <v>0</v>
      </c>
      <c r="Z92" s="459"/>
      <c r="AA92" s="399"/>
      <c r="AB92" s="140"/>
      <c r="AC92" s="399"/>
      <c r="AD92" s="399"/>
      <c r="AE92" s="140"/>
      <c r="AF92" s="140"/>
      <c r="AG92" s="396">
        <f>IF(F92 = 0, 0, ((Cu + IF(REV="F", 1, 1.2)*(Wconc + Wsoil)) / N) + IF(P92 = 0, 0, ((M + (Cu * Ecc/12) + (Sc * IF(Input!$D$45="Block", T, D + E)) - (ΦMR_Pp)) / (P92/12))))</f>
        <v>0</v>
      </c>
      <c r="AH92" s="399" t="str">
        <f t="shared" si="34"/>
        <v>--</v>
      </c>
      <c r="AI92" s="399">
        <f>IF(AND(OR(AH92="A",AH92="--"),$N92/12-IF(Input!$D$45="Pier and Pad",0.5*di+deff/12,0)&gt;0),1,0)</f>
        <v>0</v>
      </c>
      <c r="AJ92" s="458">
        <f t="shared" si="57"/>
        <v>0</v>
      </c>
      <c r="AK92" s="10"/>
      <c r="AL92" s="10"/>
      <c r="AM92" s="10"/>
    </row>
    <row r="93" spans="1:59" x14ac:dyDescent="0.25">
      <c r="A93" s="10"/>
      <c r="B93" s="10"/>
      <c r="C93" s="10"/>
      <c r="D93" s="10"/>
      <c r="E93" s="10"/>
      <c r="F93" s="13">
        <f>IF(AND(IF(Input!$D$35 = "Asymmetric", $D$10, $D$22) &gt;F92,F92&gt;0),F92+1,0)</f>
        <v>0</v>
      </c>
      <c r="G93" s="13">
        <f t="shared" si="46"/>
        <v>0</v>
      </c>
      <c r="H93" s="66">
        <f>IF(F93 = 0, 0, Input!$D$37 / 2 * SIN(RADIANS('Moment of Inertia (Circle)'!G93)))</f>
        <v>0</v>
      </c>
      <c r="I93" s="66">
        <f>IF(F93 = 0, 0, Input!$D$37 / 2 * COS(RADIANS('Moment of Inertia (Circle)'!G93)))</f>
        <v>0</v>
      </c>
      <c r="J93" s="570">
        <f>IF(Input!$D$35 = "Asymmetric",'Moment of Inertia'!K93, H93)</f>
        <v>0</v>
      </c>
      <c r="K93" s="570">
        <f>IF(Input!$D$35 = "Asymmetric",'Moment of Inertia'!L93, I93)</f>
        <v>0</v>
      </c>
      <c r="L93" s="14">
        <f t="shared" si="37"/>
        <v>0</v>
      </c>
      <c r="M93" s="14">
        <f t="shared" si="30"/>
        <v>0</v>
      </c>
      <c r="N93" s="14">
        <f t="shared" si="31"/>
        <v>0</v>
      </c>
      <c r="O93" s="14">
        <f t="shared" si="38"/>
        <v>0</v>
      </c>
      <c r="P93" s="14">
        <f t="shared" si="39"/>
        <v>0</v>
      </c>
      <c r="Q93" s="66">
        <f>IF(F93 = 0, 0, ((Cu + IF(REV="F", 1, 1.2)*(Wconc + Wsoil)) / N) + IF(P93 = 0, 0, ((M + (Cu * Ecc/12) + (Sc * IF(Input!$D$45="Block", T, D + E)) - (ΦMR_Pp)) / (P93/12))))</f>
        <v>0</v>
      </c>
      <c r="R93" s="66" t="e">
        <f>IF(P93 = 0, 0, ((M + (Cu * Ecc/12) + (Sc * IF(Input!$D$45="Block", T, D + E)) - (ΦMR_Pp_up)) / (P93/12))) - ((IF(REV="F", Cu, 0.9*((Cu/1.2) + Wconc + IF(Input!$D$9 = "Self-Support", Wsoil, 0.5*Wsoil) + Wpiles))) / N) + Sw</f>
        <v>#DIV/0!</v>
      </c>
      <c r="S93" s="66" t="e">
        <f>IF(P93 = 0, 0, (((Tu * Ecc/12) + (Su * IF(Input!$D$45="Block", T, D + E)) - (ΦMR_Pp_up)) / (P93/12))) + (IF(REV="F", Tu, Tu - 0.9*(Wconc + IF(Input!$D$9 = "Self-Support", Wsoil, 0.5*Wsoil) + Wpiles)) / N) + Sw</f>
        <v>#DIV/0!</v>
      </c>
      <c r="T93" s="10"/>
      <c r="U93" s="396">
        <f>IF(F93 = 0, 0, ((Cu + IF(REV="F", 1, 1.2)*(Wconc + Wsoil)) / N) + IF(P93 = 0, 0, ((M + (Cu * Ecc/12) + (Sc * IF(Input!$D$45="Block", T, D + E)) - (ΦMR_Pp)) / (P93/12))))</f>
        <v>0</v>
      </c>
      <c r="V93" s="399" t="str">
        <f t="shared" si="32"/>
        <v>--</v>
      </c>
      <c r="W93" s="399">
        <f>IF(AND(OR(V93="A",V93="--"),$N93/12-IF(Input!$D$45="Pier and Pad",0.5*di,0)&gt;0),1,0)</f>
        <v>0</v>
      </c>
      <c r="X93" s="458">
        <f t="shared" si="33"/>
        <v>0</v>
      </c>
      <c r="Y93" s="458">
        <f t="shared" si="53"/>
        <v>0</v>
      </c>
      <c r="Z93" s="459"/>
      <c r="AA93" s="399"/>
      <c r="AB93" s="140"/>
      <c r="AC93" s="399"/>
      <c r="AD93" s="399"/>
      <c r="AE93" s="140"/>
      <c r="AF93" s="140"/>
      <c r="AG93" s="396">
        <f>IF(F93 = 0, 0, ((Cu + IF(REV="F", 1, 1.2)*(Wconc + Wsoil)) / N) + IF(P93 = 0, 0, ((M + (Cu * Ecc/12) + (Sc * IF(Input!$D$45="Block", T, D + E)) - (ΦMR_Pp)) / (P93/12))))</f>
        <v>0</v>
      </c>
      <c r="AH93" s="399" t="str">
        <f t="shared" si="34"/>
        <v>--</v>
      </c>
      <c r="AI93" s="399">
        <f>IF(AND(OR(AH93="A",AH93="--"),$N93/12-IF(Input!$D$45="Pier and Pad",0.5*di+deff/12,0)&gt;0),1,0)</f>
        <v>0</v>
      </c>
      <c r="AJ93" s="458">
        <f t="shared" si="57"/>
        <v>0</v>
      </c>
      <c r="AK93" s="10"/>
      <c r="AL93" s="10"/>
      <c r="AM93" s="10"/>
    </row>
    <row r="94" spans="1:59" x14ac:dyDescent="0.25">
      <c r="A94" s="10"/>
      <c r="B94" s="10"/>
      <c r="C94" s="10"/>
      <c r="D94" s="10"/>
      <c r="E94" s="10"/>
      <c r="F94" s="13">
        <f>IF(AND(IF(Input!$D$35 = "Asymmetric", $D$10, $D$22) &gt;F93,F93&gt;0),F93+1,0)</f>
        <v>0</v>
      </c>
      <c r="G94" s="13">
        <f t="shared" si="46"/>
        <v>0</v>
      </c>
      <c r="H94" s="66">
        <f>IF(F94 = 0, 0, Input!$D$37 / 2 * SIN(RADIANS('Moment of Inertia (Circle)'!G94)))</f>
        <v>0</v>
      </c>
      <c r="I94" s="66">
        <f>IF(F94 = 0, 0, Input!$D$37 / 2 * COS(RADIANS('Moment of Inertia (Circle)'!G94)))</f>
        <v>0</v>
      </c>
      <c r="J94" s="570">
        <f>IF(Input!$D$35 = "Asymmetric",'Moment of Inertia'!K94, H94)</f>
        <v>0</v>
      </c>
      <c r="K94" s="570">
        <f>IF(Input!$D$35 = "Asymmetric",'Moment of Inertia'!L94, I94)</f>
        <v>0</v>
      </c>
      <c r="L94" s="14">
        <f t="shared" si="37"/>
        <v>0</v>
      </c>
      <c r="M94" s="14">
        <f t="shared" si="30"/>
        <v>0</v>
      </c>
      <c r="N94" s="14">
        <f t="shared" si="31"/>
        <v>0</v>
      </c>
      <c r="O94" s="14">
        <f t="shared" si="38"/>
        <v>0</v>
      </c>
      <c r="P94" s="14">
        <f t="shared" si="39"/>
        <v>0</v>
      </c>
      <c r="Q94" s="66">
        <f>IF(F94 = 0, 0, ((Cu + IF(REV="F", 1, 1.2)*(Wconc + Wsoil)) / N) + IF(P94 = 0, 0, ((M + (Cu * Ecc/12) + (Sc * IF(Input!$D$45="Block", T, D + E)) - (ΦMR_Pp)) / (P94/12))))</f>
        <v>0</v>
      </c>
      <c r="R94" s="66" t="e">
        <f>IF(P94 = 0, 0, ((M + (Cu * Ecc/12) + (Sc * IF(Input!$D$45="Block", T, D + E)) - (ΦMR_Pp_up)) / (P94/12))) - ((IF(REV="F", Cu, 0.9*((Cu/1.2) + Wconc + IF(Input!$D$9 = "Self-Support", Wsoil, 0.5*Wsoil) + Wpiles))) / N) + Sw</f>
        <v>#DIV/0!</v>
      </c>
      <c r="S94" s="66" t="e">
        <f>IF(P94 = 0, 0, (((Tu * Ecc/12) + (Su * IF(Input!$D$45="Block", T, D + E)) - (ΦMR_Pp_up)) / (P94/12))) + (IF(REV="F", Tu, Tu - 0.9*(Wconc + IF(Input!$D$9 = "Self-Support", Wsoil, 0.5*Wsoil) + Wpiles)) / N) + Sw</f>
        <v>#DIV/0!</v>
      </c>
      <c r="T94" s="10"/>
      <c r="U94" s="396">
        <f>IF(F94 = 0, 0, ((Cu + IF(REV="F", 1, 1.2)*(Wconc + Wsoil)) / N) + IF(P94 = 0, 0, ((M + (Cu * Ecc/12) + (Sc * IF(Input!$D$45="Block", T, D + E)) - (ΦMR_Pp)) / (P94/12))))</f>
        <v>0</v>
      </c>
      <c r="V94" s="399" t="str">
        <f t="shared" si="32"/>
        <v>--</v>
      </c>
      <c r="W94" s="399">
        <f>IF(AND(OR(V94="A",V94="--"),$N94/12-IF(Input!$D$45="Pier and Pad",0.5*di,0)&gt;0),1,0)</f>
        <v>0</v>
      </c>
      <c r="X94" s="458">
        <f t="shared" si="33"/>
        <v>0</v>
      </c>
      <c r="Y94" s="458">
        <f t="shared" si="53"/>
        <v>0</v>
      </c>
      <c r="Z94" s="459"/>
      <c r="AA94" s="399"/>
      <c r="AB94" s="140"/>
      <c r="AC94" s="399"/>
      <c r="AD94" s="399"/>
      <c r="AE94" s="140"/>
      <c r="AF94" s="140"/>
      <c r="AG94" s="396">
        <f>IF(F94 = 0, 0, ((Cu + IF(REV="F", 1, 1.2)*(Wconc + Wsoil)) / N) + IF(P94 = 0, 0, ((M + (Cu * Ecc/12) + (Sc * IF(Input!$D$45="Block", T, D + E)) - (ΦMR_Pp)) / (P94/12))))</f>
        <v>0</v>
      </c>
      <c r="AH94" s="399" t="str">
        <f t="shared" si="34"/>
        <v>--</v>
      </c>
      <c r="AI94" s="399">
        <f>IF(AND(OR(AH94="A",AH94="--"),$N94/12-IF(Input!$D$45="Pier and Pad",0.5*di+deff/12,0)&gt;0),1,0)</f>
        <v>0</v>
      </c>
      <c r="AJ94" s="458">
        <f t="shared" si="57"/>
        <v>0</v>
      </c>
      <c r="AK94" s="10"/>
      <c r="AL94" s="10"/>
      <c r="AM94" s="10"/>
    </row>
    <row r="95" spans="1:59" x14ac:dyDescent="0.25">
      <c r="A95" s="10"/>
      <c r="B95" s="10"/>
      <c r="C95" s="10"/>
      <c r="D95" s="10"/>
      <c r="E95" s="10"/>
      <c r="F95" s="13">
        <f>IF(AND(IF(Input!$D$35 = "Asymmetric", $D$10, $D$22) &gt;F94,F94&gt;0),F94+1,0)</f>
        <v>0</v>
      </c>
      <c r="G95" s="13">
        <f t="shared" si="46"/>
        <v>0</v>
      </c>
      <c r="H95" s="66">
        <f>IF(F95 = 0, 0, Input!$D$37 / 2 * SIN(RADIANS('Moment of Inertia (Circle)'!G95)))</f>
        <v>0</v>
      </c>
      <c r="I95" s="66">
        <f>IF(F95 = 0, 0, Input!$D$37 / 2 * COS(RADIANS('Moment of Inertia (Circle)'!G95)))</f>
        <v>0</v>
      </c>
      <c r="J95" s="570">
        <f>IF(Input!$D$35 = "Asymmetric",'Moment of Inertia'!K95, H95)</f>
        <v>0</v>
      </c>
      <c r="K95" s="570">
        <f>IF(Input!$D$35 = "Asymmetric",'Moment of Inertia'!L95, I95)</f>
        <v>0</v>
      </c>
      <c r="L95" s="14">
        <f t="shared" si="37"/>
        <v>0</v>
      </c>
      <c r="M95" s="14">
        <f t="shared" si="30"/>
        <v>0</v>
      </c>
      <c r="N95" s="14">
        <f t="shared" si="31"/>
        <v>0</v>
      </c>
      <c r="O95" s="14">
        <f t="shared" si="38"/>
        <v>0</v>
      </c>
      <c r="P95" s="14">
        <f t="shared" si="39"/>
        <v>0</v>
      </c>
      <c r="Q95" s="66">
        <f>IF(F95 = 0, 0, ((Cu + IF(REV="F", 1, 1.2)*(Wconc + Wsoil)) / N) + IF(P95 = 0, 0, ((M + (Cu * Ecc/12) + (Sc * IF(Input!$D$45="Block", T, D + E)) - (ΦMR_Pp)) / (P95/12))))</f>
        <v>0</v>
      </c>
      <c r="R95" s="66" t="e">
        <f>IF(P95 = 0, 0, ((M + (Cu * Ecc/12) + (Sc * IF(Input!$D$45="Block", T, D + E)) - (ΦMR_Pp_up)) / (P95/12))) - ((IF(REV="F", Cu, 0.9*((Cu/1.2) + Wconc + IF(Input!$D$9 = "Self-Support", Wsoil, 0.5*Wsoil) + Wpiles))) / N) + Sw</f>
        <v>#DIV/0!</v>
      </c>
      <c r="S95" s="66" t="e">
        <f>IF(P95 = 0, 0, (((Tu * Ecc/12) + (Su * IF(Input!$D$45="Block", T, D + E)) - (ΦMR_Pp_up)) / (P95/12))) + (IF(REV="F", Tu, Tu - 0.9*(Wconc + IF(Input!$D$9 = "Self-Support", Wsoil, 0.5*Wsoil) + Wpiles)) / N) + Sw</f>
        <v>#DIV/0!</v>
      </c>
      <c r="T95" s="10"/>
      <c r="U95" s="396">
        <f>IF(F95 = 0, 0, ((Cu + IF(REV="F", 1, 1.2)*(Wconc + Wsoil)) / N) + IF(P95 = 0, 0, ((M + (Cu * Ecc/12) + (Sc * IF(Input!$D$45="Block", T, D + E)) - (ΦMR_Pp)) / (P95/12))))</f>
        <v>0</v>
      </c>
      <c r="V95" s="399" t="str">
        <f t="shared" si="32"/>
        <v>--</v>
      </c>
      <c r="W95" s="399">
        <f>IF(AND(OR(V95="A",V95="--"),$N95/12-IF(Input!$D$45="Pier and Pad",0.5*di,0)&gt;0),1,0)</f>
        <v>0</v>
      </c>
      <c r="X95" s="458">
        <f t="shared" si="33"/>
        <v>0</v>
      </c>
      <c r="Y95" s="458">
        <f t="shared" si="53"/>
        <v>0</v>
      </c>
      <c r="Z95" s="459"/>
      <c r="AA95" s="399"/>
      <c r="AB95" s="140"/>
      <c r="AC95" s="399"/>
      <c r="AD95" s="399"/>
      <c r="AE95" s="140"/>
      <c r="AF95" s="140"/>
      <c r="AG95" s="396">
        <f>IF(F95 = 0, 0, ((Cu + IF(REV="F", 1, 1.2)*(Wconc + Wsoil)) / N) + IF(P95 = 0, 0, ((M + (Cu * Ecc/12) + (Sc * IF(Input!$D$45="Block", T, D + E)) - (ΦMR_Pp)) / (P95/12))))</f>
        <v>0</v>
      </c>
      <c r="AH95" s="399" t="str">
        <f t="shared" si="34"/>
        <v>--</v>
      </c>
      <c r="AI95" s="399">
        <f>IF(AND(OR(AH95="A",AH95="--"),$N95/12-IF(Input!$D$45="Pier and Pad",0.5*di+deff/12,0)&gt;0),1,0)</f>
        <v>0</v>
      </c>
      <c r="AJ95" s="458">
        <f t="shared" si="57"/>
        <v>0</v>
      </c>
      <c r="AK95" s="10"/>
      <c r="AL95" s="10"/>
      <c r="AM95" s="10"/>
    </row>
    <row r="96" spans="1:59" x14ac:dyDescent="0.25">
      <c r="A96" s="10"/>
      <c r="B96" s="10"/>
      <c r="C96" s="10"/>
      <c r="D96" s="10"/>
      <c r="E96" s="10"/>
      <c r="F96" s="13">
        <f>IF(AND(IF(Input!$D$35 = "Asymmetric", $D$10, $D$22) &gt;F95,F95&gt;0),F95+1,0)</f>
        <v>0</v>
      </c>
      <c r="G96" s="13">
        <f t="shared" si="46"/>
        <v>0</v>
      </c>
      <c r="H96" s="66">
        <f>IF(F96 = 0, 0, Input!$D$37 / 2 * SIN(RADIANS('Moment of Inertia (Circle)'!G96)))</f>
        <v>0</v>
      </c>
      <c r="I96" s="66">
        <f>IF(F96 = 0, 0, Input!$D$37 / 2 * COS(RADIANS('Moment of Inertia (Circle)'!G96)))</f>
        <v>0</v>
      </c>
      <c r="J96" s="570">
        <f>IF(Input!$D$35 = "Asymmetric",'Moment of Inertia'!K96, H96)</f>
        <v>0</v>
      </c>
      <c r="K96" s="570">
        <f>IF(Input!$D$35 = "Asymmetric",'Moment of Inertia'!L96, I96)</f>
        <v>0</v>
      </c>
      <c r="L96" s="14">
        <f t="shared" si="37"/>
        <v>0</v>
      </c>
      <c r="M96" s="14">
        <f t="shared" si="30"/>
        <v>0</v>
      </c>
      <c r="N96" s="14">
        <f t="shared" si="31"/>
        <v>0</v>
      </c>
      <c r="O96" s="14">
        <f t="shared" si="38"/>
        <v>0</v>
      </c>
      <c r="P96" s="14">
        <f t="shared" si="39"/>
        <v>0</v>
      </c>
      <c r="Q96" s="66">
        <f>IF(F96 = 0, 0, ((Cu + IF(REV="F", 1, 1.2)*(Wconc + Wsoil)) / N) + IF(P96 = 0, 0, ((M + (Cu * Ecc/12) + (Sc * IF(Input!$D$45="Block", T, D + E)) - (ΦMR_Pp)) / (P96/12))))</f>
        <v>0</v>
      </c>
      <c r="R96" s="66" t="e">
        <f>IF(P96 = 0, 0, ((M + (Cu * Ecc/12) + (Sc * IF(Input!$D$45="Block", T, D + E)) - (ΦMR_Pp_up)) / (P96/12))) - ((IF(REV="F", Cu, 0.9*((Cu/1.2) + Wconc + IF(Input!$D$9 = "Self-Support", Wsoil, 0.5*Wsoil) + Wpiles))) / N) + Sw</f>
        <v>#DIV/0!</v>
      </c>
      <c r="S96" s="66" t="e">
        <f>IF(P96 = 0, 0, (((Tu * Ecc/12) + (Su * IF(Input!$D$45="Block", T, D + E)) - (ΦMR_Pp_up)) / (P96/12))) + (IF(REV="F", Tu, Tu - 0.9*(Wconc + IF(Input!$D$9 = "Self-Support", Wsoil, 0.5*Wsoil) + Wpiles)) / N) + Sw</f>
        <v>#DIV/0!</v>
      </c>
      <c r="T96" s="10"/>
      <c r="U96" s="396">
        <f>IF(F96 = 0, 0, ((Cu + IF(REV="F", 1, 1.2)*(Wconc + Wsoil)) / N) + IF(P96 = 0, 0, ((M + (Cu * Ecc/12) + (Sc * IF(Input!$D$45="Block", T, D + E)) - (ΦMR_Pp)) / (P96/12))))</f>
        <v>0</v>
      </c>
      <c r="V96" s="399" t="str">
        <f t="shared" si="32"/>
        <v>--</v>
      </c>
      <c r="W96" s="399">
        <f>IF(AND(OR(V96="A",V96="--"),$N96/12-IF(Input!$D$45="Pier and Pad",0.5*di,0)&gt;0),1,0)</f>
        <v>0</v>
      </c>
      <c r="X96" s="458">
        <f t="shared" si="33"/>
        <v>0</v>
      </c>
      <c r="Y96" s="458">
        <f t="shared" si="53"/>
        <v>0</v>
      </c>
      <c r="Z96" s="459"/>
      <c r="AA96" s="399"/>
      <c r="AB96" s="140"/>
      <c r="AC96" s="399"/>
      <c r="AD96" s="399"/>
      <c r="AE96" s="140"/>
      <c r="AF96" s="140"/>
      <c r="AG96" s="396">
        <f>IF(F96 = 0, 0, ((Cu + IF(REV="F", 1, 1.2)*(Wconc + Wsoil)) / N) + IF(P96 = 0, 0, ((M + (Cu * Ecc/12) + (Sc * IF(Input!$D$45="Block", T, D + E)) - (ΦMR_Pp)) / (P96/12))))</f>
        <v>0</v>
      </c>
      <c r="AH96" s="399" t="str">
        <f t="shared" si="34"/>
        <v>--</v>
      </c>
      <c r="AI96" s="399">
        <f>IF(AND(OR(AH96="A",AH96="--"),$N96/12-IF(Input!$D$45="Pier and Pad",0.5*di+deff/12,0)&gt;0),1,0)</f>
        <v>0</v>
      </c>
      <c r="AJ96" s="458">
        <f t="shared" si="57"/>
        <v>0</v>
      </c>
      <c r="AK96" s="10"/>
      <c r="AL96" s="10"/>
      <c r="AM96" s="10"/>
    </row>
    <row r="97" spans="1:39" x14ac:dyDescent="0.25">
      <c r="A97" s="10"/>
      <c r="B97" s="10"/>
      <c r="C97" s="10"/>
      <c r="D97" s="10"/>
      <c r="E97" s="10"/>
      <c r="F97" s="13">
        <f>IF(AND(IF(Input!$D$35 = "Asymmetric", $D$10, $D$22) &gt;F96,F96&gt;0),F96+1,0)</f>
        <v>0</v>
      </c>
      <c r="G97" s="13">
        <f t="shared" si="46"/>
        <v>0</v>
      </c>
      <c r="H97" s="66">
        <f>IF(F97 = 0, 0, Input!$D$37 / 2 * SIN(RADIANS('Moment of Inertia (Circle)'!G97)))</f>
        <v>0</v>
      </c>
      <c r="I97" s="66">
        <f>IF(F97 = 0, 0, Input!$D$37 / 2 * COS(RADIANS('Moment of Inertia (Circle)'!G97)))</f>
        <v>0</v>
      </c>
      <c r="J97" s="570">
        <f>IF(Input!$D$35 = "Asymmetric",'Moment of Inertia'!K97, H97)</f>
        <v>0</v>
      </c>
      <c r="K97" s="570">
        <f>IF(Input!$D$35 = "Asymmetric",'Moment of Inertia'!L97, I97)</f>
        <v>0</v>
      </c>
      <c r="L97" s="14">
        <f t="shared" si="37"/>
        <v>0</v>
      </c>
      <c r="M97" s="14">
        <f t="shared" si="30"/>
        <v>0</v>
      </c>
      <c r="N97" s="14">
        <f t="shared" si="31"/>
        <v>0</v>
      </c>
      <c r="O97" s="14">
        <f t="shared" si="38"/>
        <v>0</v>
      </c>
      <c r="P97" s="14">
        <f t="shared" si="39"/>
        <v>0</v>
      </c>
      <c r="Q97" s="66">
        <f>IF(F97 = 0, 0, ((Cu + IF(REV="F", 1, 1.2)*(Wconc + Wsoil)) / N) + IF(P97 = 0, 0, ((M + (Cu * Ecc/12) + (Sc * IF(Input!$D$45="Block", T, D + E)) - (ΦMR_Pp)) / (P97/12))))</f>
        <v>0</v>
      </c>
      <c r="R97" s="66" t="e">
        <f>IF(P97 = 0, 0, ((M + (Cu * Ecc/12) + (Sc * IF(Input!$D$45="Block", T, D + E)) - (ΦMR_Pp_up)) / (P97/12))) - ((IF(REV="F", Cu, 0.9*((Cu/1.2) + Wconc + IF(Input!$D$9 = "Self-Support", Wsoil, 0.5*Wsoil) + Wpiles))) / N) + Sw</f>
        <v>#DIV/0!</v>
      </c>
      <c r="S97" s="66" t="e">
        <f>IF(P97 = 0, 0, (((Tu * Ecc/12) + (Su * IF(Input!$D$45="Block", T, D + E)) - (ΦMR_Pp_up)) / (P97/12))) + (IF(REV="F", Tu, Tu - 0.9*(Wconc + IF(Input!$D$9 = "Self-Support", Wsoil, 0.5*Wsoil) + Wpiles)) / N) + Sw</f>
        <v>#DIV/0!</v>
      </c>
      <c r="T97" s="10"/>
      <c r="U97" s="396">
        <f>IF(F97 = 0, 0, ((Cu + IF(REV="F", 1, 1.2)*(Wconc + Wsoil)) / N) + IF(P97 = 0, 0, ((M + (Cu * Ecc/12) + (Sc * IF(Input!$D$45="Block", T, D + E)) - (ΦMR_Pp)) / (P97/12))))</f>
        <v>0</v>
      </c>
      <c r="V97" s="399" t="str">
        <f t="shared" si="32"/>
        <v>--</v>
      </c>
      <c r="W97" s="399">
        <f>IF(AND(OR(V97="A",V97="--"),$N97/12-IF(Input!$D$45="Pier and Pad",0.5*di,0)&gt;0),1,0)</f>
        <v>0</v>
      </c>
      <c r="X97" s="458">
        <f t="shared" si="33"/>
        <v>0</v>
      </c>
      <c r="Y97" s="458">
        <f t="shared" si="53"/>
        <v>0</v>
      </c>
      <c r="Z97" s="459"/>
      <c r="AA97" s="399"/>
      <c r="AB97" s="140"/>
      <c r="AC97" s="399"/>
      <c r="AD97" s="399"/>
      <c r="AE97" s="140"/>
      <c r="AF97" s="140"/>
      <c r="AG97" s="396">
        <f>IF(F97 = 0, 0, ((Cu + IF(REV="F", 1, 1.2)*(Wconc + Wsoil)) / N) + IF(P97 = 0, 0, ((M + (Cu * Ecc/12) + (Sc * IF(Input!$D$45="Block", T, D + E)) - (ΦMR_Pp)) / (P97/12))))</f>
        <v>0</v>
      </c>
      <c r="AH97" s="399" t="str">
        <f t="shared" si="34"/>
        <v>--</v>
      </c>
      <c r="AI97" s="399">
        <f>IF(AND(OR(AH97="A",AH97="--"),$N97/12-IF(Input!$D$45="Pier and Pad",0.5*di+deff/12,0)&gt;0),1,0)</f>
        <v>0</v>
      </c>
      <c r="AJ97" s="458">
        <f t="shared" si="57"/>
        <v>0</v>
      </c>
      <c r="AK97" s="10"/>
      <c r="AL97" s="10"/>
      <c r="AM97" s="10"/>
    </row>
    <row r="98" spans="1:39" x14ac:dyDescent="0.25">
      <c r="A98" s="10"/>
      <c r="B98" s="10"/>
      <c r="C98" s="10"/>
      <c r="D98" s="10"/>
      <c r="E98" s="10"/>
      <c r="F98" s="13">
        <f>IF(AND(IF(Input!$D$35 = "Asymmetric", $D$10, $D$22) &gt;F97,F97&gt;0),F97+1,0)</f>
        <v>0</v>
      </c>
      <c r="G98" s="13">
        <f t="shared" si="46"/>
        <v>0</v>
      </c>
      <c r="H98" s="66">
        <f>IF(F98 = 0, 0, Input!$D$37 / 2 * SIN(RADIANS('Moment of Inertia (Circle)'!G98)))</f>
        <v>0</v>
      </c>
      <c r="I98" s="66">
        <f>IF(F98 = 0, 0, Input!$D$37 / 2 * COS(RADIANS('Moment of Inertia (Circle)'!G98)))</f>
        <v>0</v>
      </c>
      <c r="J98" s="570">
        <f>IF(Input!$D$35 = "Asymmetric",'Moment of Inertia'!K98, H98)</f>
        <v>0</v>
      </c>
      <c r="K98" s="570">
        <f>IF(Input!$D$35 = "Asymmetric",'Moment of Inertia'!L98, I98)</f>
        <v>0</v>
      </c>
      <c r="L98" s="14">
        <f t="shared" si="37"/>
        <v>0</v>
      </c>
      <c r="M98" s="14">
        <f t="shared" si="30"/>
        <v>0</v>
      </c>
      <c r="N98" s="14">
        <f t="shared" si="31"/>
        <v>0</v>
      </c>
      <c r="O98" s="14">
        <f t="shared" si="38"/>
        <v>0</v>
      </c>
      <c r="P98" s="14">
        <f t="shared" si="39"/>
        <v>0</v>
      </c>
      <c r="Q98" s="66">
        <f>IF(F98 = 0, 0, ((Cu + IF(REV="F", 1, 1.2)*(Wconc + Wsoil)) / N) + IF(P98 = 0, 0, ((M + (Cu * Ecc/12) + (Sc * IF(Input!$D$45="Block", T, D + E)) - (ΦMR_Pp)) / (P98/12))))</f>
        <v>0</v>
      </c>
      <c r="R98" s="66" t="e">
        <f>IF(P98 = 0, 0, ((M + (Cu * Ecc/12) + (Sc * IF(Input!$D$45="Block", T, D + E)) - (ΦMR_Pp_up)) / (P98/12))) - ((IF(REV="F", Cu, 0.9*((Cu/1.2) + Wconc + IF(Input!$D$9 = "Self-Support", Wsoil, 0.5*Wsoil) + Wpiles))) / N) + Sw</f>
        <v>#DIV/0!</v>
      </c>
      <c r="S98" s="66" t="e">
        <f>IF(P98 = 0, 0, (((Tu * Ecc/12) + (Su * IF(Input!$D$45="Block", T, D + E)) - (ΦMR_Pp_up)) / (P98/12))) + (IF(REV="F", Tu, Tu - 0.9*(Wconc + IF(Input!$D$9 = "Self-Support", Wsoil, 0.5*Wsoil) + Wpiles)) / N) + Sw</f>
        <v>#DIV/0!</v>
      </c>
      <c r="T98" s="10"/>
      <c r="U98" s="396">
        <f>IF(F98 = 0, 0, ((Cu + IF(REV="F", 1, 1.2)*(Wconc + Wsoil)) / N) + IF(P98 = 0, 0, ((M + (Cu * Ecc/12) + (Sc * IF(Input!$D$45="Block", T, D + E)) - (ΦMR_Pp)) / (P98/12))))</f>
        <v>0</v>
      </c>
      <c r="V98" s="399" t="str">
        <f t="shared" si="32"/>
        <v>--</v>
      </c>
      <c r="W98" s="399">
        <f>IF(AND(OR(V98="A",V98="--"),$N98/12-IF(Input!$D$45="Pier and Pad",0.5*di,0)&gt;0),1,0)</f>
        <v>0</v>
      </c>
      <c r="X98" s="458">
        <f t="shared" si="33"/>
        <v>0</v>
      </c>
      <c r="Y98" s="458">
        <f t="shared" si="53"/>
        <v>0</v>
      </c>
      <c r="Z98" s="459"/>
      <c r="AA98" s="399"/>
      <c r="AB98" s="140"/>
      <c r="AC98" s="399"/>
      <c r="AD98" s="399"/>
      <c r="AE98" s="140"/>
      <c r="AF98" s="140"/>
      <c r="AG98" s="396">
        <f>IF(F98 = 0, 0, ((Cu + IF(REV="F", 1, 1.2)*(Wconc + Wsoil)) / N) + IF(P98 = 0, 0, ((M + (Cu * Ecc/12) + (Sc * IF(Input!$D$45="Block", T, D + E)) - (ΦMR_Pp)) / (P98/12))))</f>
        <v>0</v>
      </c>
      <c r="AH98" s="399" t="str">
        <f t="shared" si="34"/>
        <v>--</v>
      </c>
      <c r="AI98" s="399">
        <f>IF(AND(OR(AH98="A",AH98="--"),$N98/12-IF(Input!$D$45="Pier and Pad",0.5*di+deff/12,0)&gt;0),1,0)</f>
        <v>0</v>
      </c>
      <c r="AJ98" s="458">
        <f t="shared" si="57"/>
        <v>0</v>
      </c>
      <c r="AK98" s="10"/>
      <c r="AL98" s="10"/>
      <c r="AM98" s="10"/>
    </row>
    <row r="99" spans="1:39" x14ac:dyDescent="0.25">
      <c r="A99" s="10"/>
      <c r="B99" s="10"/>
      <c r="C99" s="10"/>
      <c r="D99" s="10"/>
      <c r="E99" s="10"/>
      <c r="F99" s="13">
        <f>IF(AND(IF(Input!$D$35 = "Asymmetric", $D$10, $D$22) &gt;F98,F98&gt;0),F98+1,0)</f>
        <v>0</v>
      </c>
      <c r="G99" s="13">
        <f t="shared" si="46"/>
        <v>0</v>
      </c>
      <c r="H99" s="66">
        <f>IF(F99 = 0, 0, Input!$D$37 / 2 * SIN(RADIANS('Moment of Inertia (Circle)'!G99)))</f>
        <v>0</v>
      </c>
      <c r="I99" s="66">
        <f>IF(F99 = 0, 0, Input!$D$37 / 2 * COS(RADIANS('Moment of Inertia (Circle)'!G99)))</f>
        <v>0</v>
      </c>
      <c r="J99" s="570">
        <f>IF(Input!$D$35 = "Asymmetric",'Moment of Inertia'!K99, H99)</f>
        <v>0</v>
      </c>
      <c r="K99" s="570">
        <f>IF(Input!$D$35 = "Asymmetric",'Moment of Inertia'!L99, I99)</f>
        <v>0</v>
      </c>
      <c r="L99" s="14">
        <f t="shared" si="37"/>
        <v>0</v>
      </c>
      <c r="M99" s="14">
        <f t="shared" si="30"/>
        <v>0</v>
      </c>
      <c r="N99" s="14">
        <f t="shared" si="31"/>
        <v>0</v>
      </c>
      <c r="O99" s="14">
        <f t="shared" si="38"/>
        <v>0</v>
      </c>
      <c r="P99" s="14">
        <f t="shared" si="39"/>
        <v>0</v>
      </c>
      <c r="Q99" s="66">
        <f>IF(F99 = 0, 0, ((Cu + IF(REV="F", 1, 1.2)*(Wconc + Wsoil)) / N) + IF(P99 = 0, 0, ((M + (Cu * Ecc/12) + (Sc * IF(Input!$D$45="Block", T, D + E)) - (ΦMR_Pp)) / (P99/12))))</f>
        <v>0</v>
      </c>
      <c r="R99" s="66" t="e">
        <f>IF(P99 = 0, 0, ((M + (Cu * Ecc/12) + (Sc * IF(Input!$D$45="Block", T, D + E)) - (ΦMR_Pp_up)) / (P99/12))) - ((IF(REV="F", Cu, 0.9*((Cu/1.2) + Wconc + IF(Input!$D$9 = "Self-Support", Wsoil, 0.5*Wsoil) + Wpiles))) / N) + Sw</f>
        <v>#DIV/0!</v>
      </c>
      <c r="S99" s="66" t="e">
        <f>IF(P99 = 0, 0, (((Tu * Ecc/12) + (Su * IF(Input!$D$45="Block", T, D + E)) - (ΦMR_Pp_up)) / (P99/12))) + (IF(REV="F", Tu, Tu - 0.9*(Wconc + IF(Input!$D$9 = "Self-Support", Wsoil, 0.5*Wsoil) + Wpiles)) / N) + Sw</f>
        <v>#DIV/0!</v>
      </c>
      <c r="T99" s="10"/>
      <c r="U99" s="396">
        <f>IF(F99 = 0, 0, ((Cu + IF(REV="F", 1, 1.2)*(Wconc + Wsoil)) / N) + IF(P99 = 0, 0, ((M + (Cu * Ecc/12) + (Sc * IF(Input!$D$45="Block", T, D + E)) - (ΦMR_Pp)) / (P99/12))))</f>
        <v>0</v>
      </c>
      <c r="V99" s="399" t="str">
        <f t="shared" si="32"/>
        <v>--</v>
      </c>
      <c r="W99" s="399">
        <f>IF(AND(OR(V99="A",V99="--"),$N99/12-IF(Input!$D$45="Pier and Pad",0.5*di,0)&gt;0),1,0)</f>
        <v>0</v>
      </c>
      <c r="X99" s="458">
        <f t="shared" si="33"/>
        <v>0</v>
      </c>
      <c r="Y99" s="458">
        <f t="shared" si="53"/>
        <v>0</v>
      </c>
      <c r="Z99" s="459"/>
      <c r="AA99" s="399"/>
      <c r="AB99" s="140"/>
      <c r="AC99" s="399"/>
      <c r="AD99" s="399"/>
      <c r="AE99" s="140"/>
      <c r="AF99" s="140"/>
      <c r="AG99" s="396">
        <f>IF(F99 = 0, 0, ((Cu + IF(REV="F", 1, 1.2)*(Wconc + Wsoil)) / N) + IF(P99 = 0, 0, ((M + (Cu * Ecc/12) + (Sc * IF(Input!$D$45="Block", T, D + E)) - (ΦMR_Pp)) / (P99/12))))</f>
        <v>0</v>
      </c>
      <c r="AH99" s="399" t="str">
        <f t="shared" si="34"/>
        <v>--</v>
      </c>
      <c r="AI99" s="399">
        <f>IF(AND(OR(AH99="A",AH99="--"),$N99/12-IF(Input!$D$45="Pier and Pad",0.5*di+deff/12,0)&gt;0),1,0)</f>
        <v>0</v>
      </c>
      <c r="AJ99" s="458">
        <f t="shared" si="57"/>
        <v>0</v>
      </c>
      <c r="AK99" s="10"/>
      <c r="AL99" s="10"/>
      <c r="AM99" s="10"/>
    </row>
    <row r="100" spans="1:39" x14ac:dyDescent="0.25">
      <c r="A100" s="10"/>
      <c r="B100" s="10"/>
      <c r="C100" s="10"/>
      <c r="D100" s="10"/>
      <c r="E100" s="10"/>
      <c r="F100" s="13">
        <f>IF(AND(IF(Input!$D$35 = "Asymmetric", $D$10, $D$22) &gt;F99,F99&gt;0),F99+1,0)</f>
        <v>0</v>
      </c>
      <c r="G100" s="13">
        <f t="shared" si="46"/>
        <v>0</v>
      </c>
      <c r="H100" s="66">
        <f>IF(F100 = 0, 0, Input!$D$37 / 2 * SIN(RADIANS('Moment of Inertia (Circle)'!G100)))</f>
        <v>0</v>
      </c>
      <c r="I100" s="66">
        <f>IF(F100 = 0, 0, Input!$D$37 / 2 * COS(RADIANS('Moment of Inertia (Circle)'!G100)))</f>
        <v>0</v>
      </c>
      <c r="J100" s="570">
        <f>IF(Input!$D$35 = "Asymmetric",'Moment of Inertia'!K100, H100)</f>
        <v>0</v>
      </c>
      <c r="K100" s="570">
        <f>IF(Input!$D$35 = "Asymmetric",'Moment of Inertia'!L100, I100)</f>
        <v>0</v>
      </c>
      <c r="L100" s="14">
        <f t="shared" si="37"/>
        <v>0</v>
      </c>
      <c r="M100" s="14">
        <f t="shared" si="30"/>
        <v>0</v>
      </c>
      <c r="N100" s="14">
        <f t="shared" si="31"/>
        <v>0</v>
      </c>
      <c r="O100" s="14">
        <f t="shared" si="38"/>
        <v>0</v>
      </c>
      <c r="P100" s="14">
        <f t="shared" si="39"/>
        <v>0</v>
      </c>
      <c r="Q100" s="66">
        <f>IF(F100 = 0, 0, ((Cu + IF(REV="F", 1, 1.2)*(Wconc + Wsoil)) / N) + IF(P100 = 0, 0, ((M + (Cu * Ecc/12) + (Sc * IF(Input!$D$45="Block", T, D + E)) - (ΦMR_Pp)) / (P100/12))))</f>
        <v>0</v>
      </c>
      <c r="R100" s="66" t="e">
        <f>IF(P100 = 0, 0, ((M + (Cu * Ecc/12) + (Sc * IF(Input!$D$45="Block", T, D + E)) - (ΦMR_Pp_up)) / (P100/12))) - ((IF(REV="F", Cu, 0.9*((Cu/1.2) + Wconc + IF(Input!$D$9 = "Self-Support", Wsoil, 0.5*Wsoil) + Wpiles))) / N) + Sw</f>
        <v>#DIV/0!</v>
      </c>
      <c r="S100" s="66" t="e">
        <f>IF(P100 = 0, 0, (((Tu * Ecc/12) + (Su * IF(Input!$D$45="Block", T, D + E)) - (ΦMR_Pp_up)) / (P100/12))) + (IF(REV="F", Tu, Tu - 0.9*(Wconc + IF(Input!$D$9 = "Self-Support", Wsoil, 0.5*Wsoil) + Wpiles)) / N) + Sw</f>
        <v>#DIV/0!</v>
      </c>
      <c r="T100" s="10"/>
      <c r="U100" s="396">
        <f>IF(F100 = 0, 0, ((Cu + IF(REV="F", 1, 1.2)*(Wconc + Wsoil)) / N) + IF(P100 = 0, 0, ((M + (Cu * Ecc/12) + (Sc * IF(Input!$D$45="Block", T, D + E)) - (ΦMR_Pp)) / (P100/12))))</f>
        <v>0</v>
      </c>
      <c r="V100" s="399" t="str">
        <f t="shared" si="32"/>
        <v>--</v>
      </c>
      <c r="W100" s="399">
        <f>IF(AND(OR(V100="A",V100="--"),$N100/12-IF(Input!$D$45="Pier and Pad",0.5*di,0)&gt;0),1,0)</f>
        <v>0</v>
      </c>
      <c r="X100" s="458">
        <f t="shared" si="33"/>
        <v>0</v>
      </c>
      <c r="Y100" s="458">
        <f t="shared" si="53"/>
        <v>0</v>
      </c>
      <c r="Z100" s="459"/>
      <c r="AA100" s="399"/>
      <c r="AB100" s="140"/>
      <c r="AC100" s="399"/>
      <c r="AD100" s="399"/>
      <c r="AE100" s="140"/>
      <c r="AF100" s="140"/>
      <c r="AG100" s="396">
        <f>IF(F100 = 0, 0, ((Cu + IF(REV="F", 1, 1.2)*(Wconc + Wsoil)) / N) + IF(P100 = 0, 0, ((M + (Cu * Ecc/12) + (Sc * IF(Input!$D$45="Block", T, D + E)) - (ΦMR_Pp)) / (P100/12))))</f>
        <v>0</v>
      </c>
      <c r="AH100" s="399" t="str">
        <f t="shared" si="34"/>
        <v>--</v>
      </c>
      <c r="AI100" s="399">
        <f>IF(AND(OR(AH100="A",AH100="--"),$N100/12-IF(Input!$D$45="Pier and Pad",0.5*di+deff/12,0)&gt;0),1,0)</f>
        <v>0</v>
      </c>
      <c r="AJ100" s="458">
        <f t="shared" si="57"/>
        <v>0</v>
      </c>
      <c r="AK100" s="10"/>
      <c r="AL100" s="10"/>
      <c r="AM100" s="10"/>
    </row>
    <row r="101" spans="1:39" x14ac:dyDescent="0.25">
      <c r="A101" s="10"/>
      <c r="B101" s="10"/>
      <c r="C101" s="10"/>
      <c r="D101" s="10"/>
      <c r="E101" s="10"/>
      <c r="F101" s="13">
        <f>IF(AND(IF(Input!$D$35 = "Asymmetric", $D$10, $D$22) &gt;F100,F100&gt;0),F100+1,0)</f>
        <v>0</v>
      </c>
      <c r="G101" s="13">
        <f t="shared" si="46"/>
        <v>0</v>
      </c>
      <c r="H101" s="66">
        <f>IF(F101 = 0, 0, Input!$D$37 / 2 * SIN(RADIANS('Moment of Inertia (Circle)'!G101)))</f>
        <v>0</v>
      </c>
      <c r="I101" s="66">
        <f>IF(F101 = 0, 0, Input!$D$37 / 2 * COS(RADIANS('Moment of Inertia (Circle)'!G101)))</f>
        <v>0</v>
      </c>
      <c r="J101" s="570">
        <f>IF(Input!$D$35 = "Asymmetric",'Moment of Inertia'!K101, H101)</f>
        <v>0</v>
      </c>
      <c r="K101" s="570">
        <f>IF(Input!$D$35 = "Asymmetric",'Moment of Inertia'!L101, I101)</f>
        <v>0</v>
      </c>
      <c r="L101" s="14">
        <f t="shared" si="37"/>
        <v>0</v>
      </c>
      <c r="M101" s="14">
        <f t="shared" si="30"/>
        <v>0</v>
      </c>
      <c r="N101" s="14">
        <f t="shared" si="31"/>
        <v>0</v>
      </c>
      <c r="O101" s="14">
        <f t="shared" si="38"/>
        <v>0</v>
      </c>
      <c r="P101" s="14">
        <f t="shared" si="39"/>
        <v>0</v>
      </c>
      <c r="Q101" s="66">
        <f>IF(F101 = 0, 0, ((Cu + IF(REV="F", 1, 1.2)*(Wconc + Wsoil)) / N) + IF(P101 = 0, 0, ((M + (Cu * Ecc/12) + (Sc * IF(Input!$D$45="Block", T, D + E)) - (ΦMR_Pp)) / (P101/12))))</f>
        <v>0</v>
      </c>
      <c r="R101" s="66" t="e">
        <f>IF(P101 = 0, 0, ((M + (Cu * Ecc/12) + (Sc * IF(Input!$D$45="Block", T, D + E)) - (ΦMR_Pp_up)) / (P101/12))) - ((IF(REV="F", Cu, 0.9*((Cu/1.2) + Wconc + IF(Input!$D$9 = "Self-Support", Wsoil, 0.5*Wsoil) + Wpiles))) / N) + Sw</f>
        <v>#DIV/0!</v>
      </c>
      <c r="S101" s="66" t="e">
        <f>IF(P101 = 0, 0, (((Tu * Ecc/12) + (Su * IF(Input!$D$45="Block", T, D + E)) - (ΦMR_Pp_up)) / (P101/12))) + (IF(REV="F", Tu, Tu - 0.9*(Wconc + IF(Input!$D$9 = "Self-Support", Wsoil, 0.5*Wsoil) + Wpiles)) / N) + Sw</f>
        <v>#DIV/0!</v>
      </c>
      <c r="T101" s="10"/>
      <c r="U101" s="396">
        <f>IF(F101 = 0, 0, ((Cu + IF(REV="F", 1, 1.2)*(Wconc + Wsoil)) / N) + IF(P101 = 0, 0, ((M + (Cu * Ecc/12) + (Sc * IF(Input!$D$45="Block", T, D + E)) - (ΦMR_Pp)) / (P101/12))))</f>
        <v>0</v>
      </c>
      <c r="V101" s="399" t="str">
        <f t="shared" si="32"/>
        <v>--</v>
      </c>
      <c r="W101" s="399">
        <f>IF(AND(OR(V101="A",V101="--"),$N101/12-IF(Input!$D$45="Pier and Pad",0.5*di,0)&gt;0),1,0)</f>
        <v>0</v>
      </c>
      <c r="X101" s="458">
        <f t="shared" ref="X101:X104" si="58">IF(W101=0,0,ABS(N101/12-0.5*di))</f>
        <v>0</v>
      </c>
      <c r="Y101" s="458">
        <f t="shared" si="53"/>
        <v>0</v>
      </c>
      <c r="Z101" s="459"/>
      <c r="AA101" s="399"/>
      <c r="AB101" s="140"/>
      <c r="AC101" s="399"/>
      <c r="AD101" s="399"/>
      <c r="AE101" s="140"/>
      <c r="AF101" s="140"/>
      <c r="AG101" s="396">
        <f>IF(F101 = 0, 0, ((Cu + IF(REV="F", 1, 1.2)*(Wconc + Wsoil)) / N) + IF(P101 = 0, 0, ((M + (Cu * Ecc/12) + (Sc * IF(Input!$D$45="Block", T, D + E)) - (ΦMR_Pp)) / (P101/12))))</f>
        <v>0</v>
      </c>
      <c r="AH101" s="399" t="str">
        <f t="shared" si="34"/>
        <v>--</v>
      </c>
      <c r="AI101" s="399">
        <f>IF(AND(OR(AH101="A",AH101="--"),$N101/12-IF(Input!$D$45="Pier and Pad",0.5*di+deff/12,0)&gt;0),1,0)</f>
        <v>0</v>
      </c>
      <c r="AJ101" s="458">
        <f t="shared" si="57"/>
        <v>0</v>
      </c>
      <c r="AK101" s="10"/>
      <c r="AL101" s="10"/>
      <c r="AM101" s="10"/>
    </row>
    <row r="102" spans="1:39" x14ac:dyDescent="0.25">
      <c r="A102" s="10"/>
      <c r="B102" s="10"/>
      <c r="C102" s="10"/>
      <c r="D102" s="10"/>
      <c r="E102" s="10"/>
      <c r="F102" s="13">
        <f>IF(AND(IF(Input!$D$35 = "Asymmetric", $D$10, $D$22) &gt;F101,F101&gt;0),F101+1,0)</f>
        <v>0</v>
      </c>
      <c r="G102" s="13">
        <f t="shared" si="46"/>
        <v>0</v>
      </c>
      <c r="H102" s="66">
        <f>IF(F102 = 0, 0, Input!$D$37 / 2 * SIN(RADIANS('Moment of Inertia (Circle)'!G102)))</f>
        <v>0</v>
      </c>
      <c r="I102" s="66">
        <f>IF(F102 = 0, 0, Input!$D$37 / 2 * COS(RADIANS('Moment of Inertia (Circle)'!G102)))</f>
        <v>0</v>
      </c>
      <c r="J102" s="570">
        <f>IF(Input!$D$35 = "Asymmetric",'Moment of Inertia'!K102, H102)</f>
        <v>0</v>
      </c>
      <c r="K102" s="570">
        <f>IF(Input!$D$35 = "Asymmetric",'Moment of Inertia'!L102, I102)</f>
        <v>0</v>
      </c>
      <c r="L102" s="14">
        <f t="shared" si="37"/>
        <v>0</v>
      </c>
      <c r="M102" s="14">
        <f t="shared" si="30"/>
        <v>0</v>
      </c>
      <c r="N102" s="14">
        <f t="shared" si="31"/>
        <v>0</v>
      </c>
      <c r="O102" s="14">
        <f t="shared" si="38"/>
        <v>0</v>
      </c>
      <c r="P102" s="14">
        <f t="shared" si="39"/>
        <v>0</v>
      </c>
      <c r="Q102" s="66">
        <f>IF(F102 = 0, 0, ((Cu + IF(REV="F", 1, 1.2)*(Wconc + Wsoil)) / N) + IF(P102 = 0, 0, ((M + (Cu * Ecc/12) + (Sc * IF(Input!$D$45="Block", T, D + E)) - (ΦMR_Pp)) / (P102/12))))</f>
        <v>0</v>
      </c>
      <c r="R102" s="66" t="e">
        <f>IF(P102 = 0, 0, ((M + (Cu * Ecc/12) + (Sc * IF(Input!$D$45="Block", T, D + E)) - (ΦMR_Pp_up)) / (P102/12))) - ((IF(REV="F", Cu, 0.9*((Cu/1.2) + Wconc + IF(Input!$D$9 = "Self-Support", Wsoil, 0.5*Wsoil) + Wpiles))) / N) + Sw</f>
        <v>#DIV/0!</v>
      </c>
      <c r="S102" s="66" t="e">
        <f>IF(P102 = 0, 0, (((Tu * Ecc/12) + (Su * IF(Input!$D$45="Block", T, D + E)) - (ΦMR_Pp_up)) / (P102/12))) + (IF(REV="F", Tu, Tu - 0.9*(Wconc + IF(Input!$D$9 = "Self-Support", Wsoil, 0.5*Wsoil) + Wpiles)) / N) + Sw</f>
        <v>#DIV/0!</v>
      </c>
      <c r="T102" s="10"/>
      <c r="U102" s="396">
        <f>IF(F102 = 0, 0, ((Cu + IF(REV="F", 1, 1.2)*(Wconc + Wsoil)) / N) + IF(P102 = 0, 0, ((M + (Cu * Ecc/12) + (Sc * IF(Input!$D$45="Block", T, D + E)) - (ΦMR_Pp)) / (P102/12))))</f>
        <v>0</v>
      </c>
      <c r="V102" s="399" t="str">
        <f t="shared" si="32"/>
        <v>--</v>
      </c>
      <c r="W102" s="399">
        <f>IF(AND(OR(V102="A",V102="--"),$N102/12-IF(Input!$D$45="Pier and Pad",0.5*di,0)&gt;0),1,0)</f>
        <v>0</v>
      </c>
      <c r="X102" s="458">
        <f t="shared" si="58"/>
        <v>0</v>
      </c>
      <c r="Y102" s="458">
        <f t="shared" si="53"/>
        <v>0</v>
      </c>
      <c r="Z102" s="459"/>
      <c r="AA102" s="399"/>
      <c r="AB102" s="140"/>
      <c r="AC102" s="399"/>
      <c r="AD102" s="399"/>
      <c r="AE102" s="140"/>
      <c r="AF102" s="140"/>
      <c r="AG102" s="396">
        <f>IF(F102 = 0, 0, ((Cu + IF(REV="F", 1, 1.2)*(Wconc + Wsoil)) / N) + IF(P102 = 0, 0, ((M + (Cu * Ecc/12) + (Sc * IF(Input!$D$45="Block", T, D + E)) - (ΦMR_Pp)) / (P102/12))))</f>
        <v>0</v>
      </c>
      <c r="AH102" s="399" t="str">
        <f t="shared" si="34"/>
        <v>--</v>
      </c>
      <c r="AI102" s="399">
        <f>IF(AND(OR(AH102="A",AH102="--"),$N102/12-IF(Input!$D$45="Pier and Pad",0.5*di+deff/12,0)&gt;0),1,0)</f>
        <v>0</v>
      </c>
      <c r="AJ102" s="458">
        <f t="shared" si="57"/>
        <v>0</v>
      </c>
      <c r="AK102" s="10"/>
      <c r="AL102" s="10"/>
      <c r="AM102" s="10"/>
    </row>
    <row r="103" spans="1:39" x14ac:dyDescent="0.25">
      <c r="A103" s="10"/>
      <c r="B103" s="10"/>
      <c r="C103" s="10"/>
      <c r="D103" s="10"/>
      <c r="E103" s="10"/>
      <c r="F103" s="13">
        <f>IF(AND(IF(Input!$D$35 = "Asymmetric", $D$10, $D$22) &gt;F102,F102&gt;0),F102+1,0)</f>
        <v>0</v>
      </c>
      <c r="G103" s="13">
        <f t="shared" si="46"/>
        <v>0</v>
      </c>
      <c r="H103" s="66">
        <f>IF(F103 = 0, 0, Input!$D$37 / 2 * SIN(RADIANS('Moment of Inertia (Circle)'!G103)))</f>
        <v>0</v>
      </c>
      <c r="I103" s="66">
        <f>IF(F103 = 0, 0, Input!$D$37 / 2 * COS(RADIANS('Moment of Inertia (Circle)'!G103)))</f>
        <v>0</v>
      </c>
      <c r="J103" s="570">
        <f>IF(Input!$D$35 = "Asymmetric",'Moment of Inertia'!K103, H103)</f>
        <v>0</v>
      </c>
      <c r="K103" s="570">
        <f>IF(Input!$D$35 = "Asymmetric",'Moment of Inertia'!L103, I103)</f>
        <v>0</v>
      </c>
      <c r="L103" s="14">
        <f t="shared" si="37"/>
        <v>0</v>
      </c>
      <c r="M103" s="14">
        <f t="shared" si="30"/>
        <v>0</v>
      </c>
      <c r="N103" s="14">
        <f t="shared" si="31"/>
        <v>0</v>
      </c>
      <c r="O103" s="14">
        <f t="shared" si="38"/>
        <v>0</v>
      </c>
      <c r="P103" s="14">
        <f t="shared" si="39"/>
        <v>0</v>
      </c>
      <c r="Q103" s="66">
        <f>IF(F103 = 0, 0, ((Cu + IF(REV="F", 1, 1.2)*(Wconc + Wsoil)) / N) + IF(P103 = 0, 0, ((M + (Cu * Ecc/12) + (Sc * IF(Input!$D$45="Block", T, D + E)) - (ΦMR_Pp)) / (P103/12))))</f>
        <v>0</v>
      </c>
      <c r="R103" s="66" t="e">
        <f>IF(P103 = 0, 0, ((M + (Cu * Ecc/12) + (Sc * IF(Input!$D$45="Block", T, D + E)) - (ΦMR_Pp_up)) / (P103/12))) - ((IF(REV="F", Cu, 0.9*((Cu/1.2) + Wconc + IF(Input!$D$9 = "Self-Support", Wsoil, 0.5*Wsoil) + Wpiles))) / N) + Sw</f>
        <v>#DIV/0!</v>
      </c>
      <c r="S103" s="66" t="e">
        <f>IF(P103 = 0, 0, (((Tu * Ecc/12) + (Su * IF(Input!$D$45="Block", T, D + E)) - (ΦMR_Pp_up)) / (P103/12))) + (IF(REV="F", Tu, Tu - 0.9*(Wconc + IF(Input!$D$9 = "Self-Support", Wsoil, 0.5*Wsoil) + Wpiles)) / N) + Sw</f>
        <v>#DIV/0!</v>
      </c>
      <c r="T103" s="10"/>
      <c r="U103" s="396">
        <f>IF(F103 = 0, 0, ((Cu + IF(REV="F", 1, 1.2)*(Wconc + Wsoil)) / N) + IF(P103 = 0, 0, ((M + (Cu * Ecc/12) + (Sc * IF(Input!$D$45="Block", T, D + E)) - (ΦMR_Pp)) / (P103/12))))</f>
        <v>0</v>
      </c>
      <c r="V103" s="399" t="str">
        <f t="shared" si="32"/>
        <v>--</v>
      </c>
      <c r="W103" s="399">
        <f>IF(AND(OR(V103="A",V103="--"),$N103/12-IF(Input!$D$45="Pier and Pad",0.5*di,0)&gt;0),1,0)</f>
        <v>0</v>
      </c>
      <c r="X103" s="458">
        <f t="shared" si="58"/>
        <v>0</v>
      </c>
      <c r="Y103" s="458">
        <f t="shared" si="53"/>
        <v>0</v>
      </c>
      <c r="Z103" s="459"/>
      <c r="AA103" s="399"/>
      <c r="AB103" s="140"/>
      <c r="AC103" s="399"/>
      <c r="AD103" s="399"/>
      <c r="AE103" s="140"/>
      <c r="AF103" s="140"/>
      <c r="AG103" s="396">
        <f>IF(F103 = 0, 0, ((Cu + IF(REV="F", 1, 1.2)*(Wconc + Wsoil)) / N) + IF(P103 = 0, 0, ((M + (Cu * Ecc/12) + (Sc * IF(Input!$D$45="Block", T, D + E)) - (ΦMR_Pp)) / (P103/12))))</f>
        <v>0</v>
      </c>
      <c r="AH103" s="399" t="str">
        <f t="shared" si="34"/>
        <v>--</v>
      </c>
      <c r="AI103" s="399">
        <f>IF(AND(OR(AH103="A",AH103="--"),$N103/12-IF(Input!$D$45="Pier and Pad",0.5*di+deff/12,0)&gt;0),1,0)</f>
        <v>0</v>
      </c>
      <c r="AJ103" s="458">
        <f t="shared" si="57"/>
        <v>0</v>
      </c>
      <c r="AK103" s="10"/>
      <c r="AL103" s="10"/>
      <c r="AM103" s="10"/>
    </row>
    <row r="104" spans="1:39" x14ac:dyDescent="0.25">
      <c r="A104" s="10"/>
      <c r="B104" s="10"/>
      <c r="C104" s="10"/>
      <c r="D104" s="10"/>
      <c r="E104" s="10"/>
      <c r="F104" s="13">
        <f>IF(AND(IF(Input!$D$35 = "Asymmetric", $D$10, $D$22) &gt;F103,F103&gt;0),F103+1,0)</f>
        <v>0</v>
      </c>
      <c r="G104" s="13">
        <f t="shared" si="46"/>
        <v>0</v>
      </c>
      <c r="H104" s="66">
        <f>IF(F104 = 0, 0, Input!$D$37 / 2 * SIN(RADIANS('Moment of Inertia (Circle)'!G104)))</f>
        <v>0</v>
      </c>
      <c r="I104" s="66">
        <f>IF(F104 = 0, 0, Input!$D$37 / 2 * COS(RADIANS('Moment of Inertia (Circle)'!G104)))</f>
        <v>0</v>
      </c>
      <c r="J104" s="570">
        <f>IF(Input!$D$35 = "Asymmetric",'Moment of Inertia'!K104, H104)</f>
        <v>0</v>
      </c>
      <c r="K104" s="570">
        <f>IF(Input!$D$35 = "Asymmetric",'Moment of Inertia'!L104, I104)</f>
        <v>0</v>
      </c>
      <c r="L104" s="14">
        <f t="shared" si="37"/>
        <v>0</v>
      </c>
      <c r="M104" s="14">
        <f t="shared" si="30"/>
        <v>0</v>
      </c>
      <c r="N104" s="14">
        <f t="shared" si="31"/>
        <v>0</v>
      </c>
      <c r="O104" s="14">
        <f t="shared" si="38"/>
        <v>0</v>
      </c>
      <c r="P104" s="14">
        <f t="shared" si="39"/>
        <v>0</v>
      </c>
      <c r="Q104" s="66">
        <f>IF(F104 = 0, 0, ((Cu + IF(REV="F", 1, 1.2)*(Wconc + Wsoil)) / N) + IF(P104 = 0, 0, ((M + (Cu * Ecc/12) + (Sc * IF(Input!$D$45="Block", T, D + E)) - (ΦMR_Pp)) / (P104/12))))</f>
        <v>0</v>
      </c>
      <c r="R104" s="66" t="e">
        <f>IF(P104 = 0, 0, ((M + (Cu * Ecc/12) + (Sc * IF(Input!$D$45="Block", T, D + E)) - (ΦMR_Pp_up)) / (P104/12))) - ((IF(REV="F", Cu, 0.9*((Cu/1.2) + Wconc + IF(Input!$D$9 = "Self-Support", Wsoil, 0.5*Wsoil) + Wpiles))) / N) + Sw</f>
        <v>#DIV/0!</v>
      </c>
      <c r="S104" s="66" t="e">
        <f>IF(P104 = 0, 0, (((Tu * Ecc/12) + (Su * IF(Input!$D$45="Block", T, D + E)) - (ΦMR_Pp_up)) / (P104/12))) + (IF(REV="F", Tu, Tu - 0.9*(Wconc + IF(Input!$D$9 = "Self-Support", Wsoil, 0.5*Wsoil) + Wpiles)) / N) + Sw</f>
        <v>#DIV/0!</v>
      </c>
      <c r="T104" s="10"/>
      <c r="U104" s="396">
        <f>IF(F104 = 0, 0, ((Cu + IF(REV="F", 1, 1.2)*(Wconc + Wsoil)) / N) + IF(P104 = 0, 0, ((M + (Cu * Ecc/12) + (Sc * IF(Input!$D$45="Block", T, D + E)) - (ΦMR_Pp)) / (P104/12))))</f>
        <v>0</v>
      </c>
      <c r="V104" s="399" t="str">
        <f t="shared" si="32"/>
        <v>--</v>
      </c>
      <c r="W104" s="399">
        <f>IF(AND(OR(V104="A",V104="--"),$N104/12-IF(Input!$D$45="Pier and Pad",0.5*di,0)&gt;0),1,0)</f>
        <v>0</v>
      </c>
      <c r="X104" s="458">
        <f t="shared" si="58"/>
        <v>0</v>
      </c>
      <c r="Y104" s="458">
        <f t="shared" si="53"/>
        <v>0</v>
      </c>
      <c r="Z104" s="459"/>
      <c r="AA104" s="399"/>
      <c r="AB104" s="140"/>
      <c r="AC104" s="399"/>
      <c r="AD104" s="399"/>
      <c r="AE104" s="140"/>
      <c r="AF104" s="140"/>
      <c r="AG104" s="396">
        <f>IF(F104 = 0, 0, ((Cu + IF(REV="F", 1, 1.2)*(Wconc + Wsoil)) / N) + IF(P104 = 0, 0, ((M + (Cu * Ecc/12) + (Sc * IF(Input!$D$45="Block", T, D + E)) - (ΦMR_Pp)) / (P104/12))))</f>
        <v>0</v>
      </c>
      <c r="AH104" s="399" t="str">
        <f t="shared" si="34"/>
        <v>--</v>
      </c>
      <c r="AI104" s="399">
        <f>IF(AND(OR(AH104="A",AH104="--"),$N104/12-IF(Input!$D$45="Pier and Pad",0.5*di+deff/12,0)&gt;0),1,0)</f>
        <v>0</v>
      </c>
      <c r="AJ104" s="458">
        <f t="shared" si="57"/>
        <v>0</v>
      </c>
      <c r="AK104" s="10"/>
      <c r="AL104" s="10"/>
      <c r="AM104" s="10"/>
    </row>
    <row r="105" spans="1:39" x14ac:dyDescent="0.25">
      <c r="A105" s="10"/>
      <c r="B105" s="10"/>
      <c r="C105" s="10"/>
      <c r="D105" s="10"/>
      <c r="E105" s="10"/>
      <c r="F105" s="13"/>
      <c r="G105" s="13"/>
      <c r="H105" s="13"/>
      <c r="I105" s="13"/>
      <c r="J105" s="570">
        <f>IF(Input!$D$35 = "Asymmetric",'Moment of Inertia'!K105, H105)</f>
        <v>0</v>
      </c>
      <c r="K105" s="570">
        <f>IF(Input!$D$35 = "Asymmetric",'Moment of Inertia'!L105, I105)</f>
        <v>0</v>
      </c>
      <c r="L105" s="14"/>
      <c r="M105" s="14"/>
      <c r="N105" s="14"/>
      <c r="O105" s="14"/>
      <c r="P105" s="14"/>
      <c r="T105" s="10"/>
      <c r="U105" s="10"/>
      <c r="AI105" s="140"/>
    </row>
    <row r="106" spans="1:39" x14ac:dyDescent="0.25">
      <c r="A106" s="10"/>
      <c r="B106" s="10"/>
      <c r="C106" s="10"/>
      <c r="D106" s="10"/>
      <c r="E106" s="10"/>
      <c r="F106" s="13"/>
      <c r="G106" s="13"/>
      <c r="H106" s="13"/>
      <c r="I106" s="13"/>
      <c r="J106" s="13"/>
      <c r="K106" s="13"/>
      <c r="L106" s="14"/>
      <c r="M106" s="14"/>
      <c r="N106" s="14"/>
      <c r="O106" s="14"/>
      <c r="P106" s="14"/>
      <c r="T106" s="10"/>
      <c r="U106" s="10"/>
      <c r="AI106" s="140"/>
    </row>
    <row r="107" spans="1:39" x14ac:dyDescent="0.25">
      <c r="A107" s="10"/>
      <c r="B107" s="10"/>
      <c r="C107" s="10"/>
      <c r="D107" s="10"/>
      <c r="E107" s="10"/>
      <c r="F107" s="13"/>
      <c r="G107" s="13"/>
      <c r="H107" s="13"/>
      <c r="I107" s="13"/>
      <c r="J107" s="13"/>
      <c r="K107" s="13"/>
      <c r="L107" s="14"/>
      <c r="M107" s="14"/>
      <c r="N107" s="14"/>
      <c r="O107" s="14"/>
      <c r="P107" s="14"/>
      <c r="T107" s="10"/>
      <c r="U107" s="10"/>
    </row>
    <row r="108" spans="1:39" x14ac:dyDescent="0.25">
      <c r="A108" s="10"/>
      <c r="B108" s="10"/>
      <c r="C108" s="10"/>
      <c r="D108" s="10"/>
      <c r="E108" s="10"/>
      <c r="T108" s="10"/>
      <c r="U108" s="10"/>
    </row>
    <row r="109" spans="1:39" x14ac:dyDescent="0.25">
      <c r="A109" s="10"/>
      <c r="B109" s="10"/>
      <c r="C109" s="10"/>
      <c r="D109" s="10"/>
      <c r="E109" s="10"/>
      <c r="T109" s="10"/>
      <c r="U109" s="10"/>
    </row>
    <row r="110" spans="1:39" x14ac:dyDescent="0.25">
      <c r="A110" s="10"/>
      <c r="B110" s="10"/>
      <c r="C110" s="10"/>
      <c r="D110" s="10"/>
      <c r="E110" s="10"/>
      <c r="T110" s="10"/>
      <c r="U110" s="10"/>
    </row>
    <row r="111" spans="1:39" x14ac:dyDescent="0.25">
      <c r="A111" s="10"/>
      <c r="B111" s="10"/>
      <c r="C111" s="10"/>
      <c r="D111" s="10"/>
      <c r="E111" s="10"/>
      <c r="Q111" s="10"/>
      <c r="R111" s="10"/>
      <c r="S111" s="10"/>
      <c r="T111" s="10"/>
      <c r="U111" s="10"/>
    </row>
    <row r="112" spans="1:39" x14ac:dyDescent="0.25">
      <c r="A112" s="10"/>
      <c r="B112" s="10"/>
      <c r="C112" s="10"/>
      <c r="D112" s="10"/>
      <c r="E112" s="10"/>
      <c r="Q112" s="10"/>
      <c r="R112" s="10"/>
      <c r="S112" s="10"/>
      <c r="T112" s="10"/>
      <c r="U112" s="10"/>
    </row>
    <row r="113" spans="1:21" x14ac:dyDescent="0.25">
      <c r="A113" s="10"/>
      <c r="B113" s="10"/>
      <c r="C113" s="10"/>
      <c r="D113" s="10"/>
      <c r="E113" s="10"/>
      <c r="Q113" s="10"/>
      <c r="R113" s="10"/>
      <c r="S113" s="10"/>
      <c r="T113" s="10"/>
      <c r="U113" s="10"/>
    </row>
    <row r="114" spans="1:21" x14ac:dyDescent="0.25">
      <c r="A114" s="10"/>
      <c r="B114" s="10"/>
      <c r="C114" s="10"/>
      <c r="D114" s="10"/>
      <c r="E114" s="10"/>
      <c r="Q114" s="10"/>
      <c r="R114" s="10"/>
      <c r="S114" s="10"/>
      <c r="T114" s="10"/>
      <c r="U114" s="10"/>
    </row>
    <row r="115" spans="1:21" x14ac:dyDescent="0.25">
      <c r="A115" s="10"/>
      <c r="B115" s="10"/>
      <c r="C115" s="10"/>
      <c r="D115" s="10"/>
      <c r="E115" s="10"/>
      <c r="Q115" s="10"/>
      <c r="R115" s="10"/>
      <c r="S115" s="10"/>
      <c r="T115" s="10"/>
      <c r="U115" s="10"/>
    </row>
    <row r="118" spans="1:21" x14ac:dyDescent="0.25">
      <c r="H118" s="17"/>
    </row>
    <row r="119" spans="1:21" x14ac:dyDescent="0.25">
      <c r="H119" s="17"/>
    </row>
    <row r="120" spans="1:21" x14ac:dyDescent="0.25">
      <c r="H120" s="17"/>
    </row>
  </sheetData>
  <mergeCells count="43">
    <mergeCell ref="AO3:AU3"/>
    <mergeCell ref="AW3:BC3"/>
    <mergeCell ref="U2:AE2"/>
    <mergeCell ref="AG2:AM2"/>
    <mergeCell ref="U3:U4"/>
    <mergeCell ref="V3:V4"/>
    <mergeCell ref="W3:W4"/>
    <mergeCell ref="X3:X4"/>
    <mergeCell ref="Y3:Y4"/>
    <mergeCell ref="Z3:Z4"/>
    <mergeCell ref="AA3:AA4"/>
    <mergeCell ref="AB3:AB4"/>
    <mergeCell ref="AC3:AC4"/>
    <mergeCell ref="AD3:AD4"/>
    <mergeCell ref="AE3:AE4"/>
    <mergeCell ref="AG3:AG4"/>
    <mergeCell ref="AH3:AH4"/>
    <mergeCell ref="AI3:AI4"/>
    <mergeCell ref="H2:I2"/>
    <mergeCell ref="J2:K2"/>
    <mergeCell ref="B3:D3"/>
    <mergeCell ref="F3:F4"/>
    <mergeCell ref="H3:H4"/>
    <mergeCell ref="I3:I4"/>
    <mergeCell ref="B4:D9"/>
    <mergeCell ref="J3:J4"/>
    <mergeCell ref="K3:K4"/>
    <mergeCell ref="BE3:BG3"/>
    <mergeCell ref="B14:D14"/>
    <mergeCell ref="B21:D21"/>
    <mergeCell ref="G3:G4"/>
    <mergeCell ref="O3:O4"/>
    <mergeCell ref="P3:P4"/>
    <mergeCell ref="AJ3:AJ4"/>
    <mergeCell ref="Q3:Q4"/>
    <mergeCell ref="R3:R4"/>
    <mergeCell ref="S3:S4"/>
    <mergeCell ref="L3:L4"/>
    <mergeCell ref="M3:M4"/>
    <mergeCell ref="N3:N4"/>
    <mergeCell ref="AK3:AK4"/>
    <mergeCell ref="AL3:AL4"/>
    <mergeCell ref="AM3:AM4"/>
  </mergeCells>
  <conditionalFormatting sqref="F5:AM6 F7:I104 L7:AM104 J7:K105">
    <cfRule type="expression" dxfId="11" priority="2">
      <formula>IF($F5=0,1,0)</formula>
    </cfRule>
  </conditionalFormatting>
  <pageMargins left="0.7" right="0.7" top="0.75" bottom="0.75" header="0.3" footer="0.3"/>
  <pageSetup scale="72" orientation="landscape"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CALC_Geometry">
    <tabColor rgb="FF5F5F5F"/>
  </sheetPr>
  <dimension ref="A1:BYK2009"/>
  <sheetViews>
    <sheetView topLeftCell="AI2" zoomScale="85" zoomScaleNormal="85" workbookViewId="0">
      <selection activeCell="AK2" sqref="AK2"/>
    </sheetView>
  </sheetViews>
  <sheetFormatPr defaultRowHeight="15" x14ac:dyDescent="0.25"/>
  <cols>
    <col min="1" max="1" width="13.140625" hidden="1" customWidth="1"/>
    <col min="2" max="2" width="0" style="393" hidden="1" customWidth="1"/>
    <col min="3" max="3" width="9.140625" style="393"/>
    <col min="4" max="4" width="10.7109375" bestFit="1" customWidth="1"/>
    <col min="17" max="17" width="9.28515625" hidden="1" customWidth="1"/>
    <col min="18" max="18" width="9.140625" hidden="1" customWidth="1"/>
    <col min="19" max="20" width="12.28515625" hidden="1" customWidth="1"/>
    <col min="22" max="22" width="12.28515625" bestFit="1" customWidth="1"/>
    <col min="23" max="26" width="9.140625" hidden="1" customWidth="1"/>
    <col min="27" max="27" width="14.140625" customWidth="1"/>
    <col min="28" max="28" width="14.28515625" customWidth="1"/>
    <col min="29" max="32" width="14.28515625" hidden="1" customWidth="1"/>
    <col min="33" max="34" width="20" customWidth="1"/>
    <col min="36" max="37" width="20" customWidth="1"/>
    <col min="38" max="41" width="16.5703125" customWidth="1"/>
  </cols>
  <sheetData>
    <row r="1" spans="1:45" ht="15.75" hidden="1" thickBot="1" x14ac:dyDescent="0.3">
      <c r="A1" t="s">
        <v>1071</v>
      </c>
      <c r="B1" s="400">
        <v>2000</v>
      </c>
      <c r="C1" s="425"/>
      <c r="AR1" t="s">
        <v>1069</v>
      </c>
    </row>
    <row r="2" spans="1:45" x14ac:dyDescent="0.25">
      <c r="B2" s="402"/>
      <c r="C2" s="402"/>
      <c r="U2" s="335"/>
      <c r="V2" s="335"/>
      <c r="AA2" s="401"/>
      <c r="AB2" s="393"/>
      <c r="AC2" s="393"/>
      <c r="AD2" s="393"/>
      <c r="AE2" s="393"/>
      <c r="AF2" s="393"/>
      <c r="AG2" s="393"/>
      <c r="AH2" s="393"/>
    </row>
    <row r="3" spans="1:45" x14ac:dyDescent="0.25">
      <c r="U3" s="335"/>
      <c r="V3" s="335"/>
      <c r="Z3" s="393"/>
    </row>
    <row r="4" spans="1:45" x14ac:dyDescent="0.25">
      <c r="U4" s="393"/>
      <c r="V4" s="393"/>
      <c r="Z4" s="393"/>
    </row>
    <row r="5" spans="1:45" x14ac:dyDescent="0.25">
      <c r="D5" s="779" t="s">
        <v>1070</v>
      </c>
      <c r="E5" s="780"/>
      <c r="F5" s="780"/>
      <c r="H5" s="782" t="s">
        <v>1073</v>
      </c>
      <c r="I5" s="783"/>
      <c r="J5" s="783"/>
      <c r="K5" s="783"/>
      <c r="L5" s="783"/>
      <c r="M5" s="783"/>
      <c r="N5" s="783"/>
      <c r="O5" s="784"/>
      <c r="Q5" s="435" t="s">
        <v>1083</v>
      </c>
      <c r="R5" s="435"/>
      <c r="S5" s="435"/>
      <c r="T5" s="435"/>
      <c r="U5" s="761" t="s">
        <v>1083</v>
      </c>
      <c r="V5" s="771"/>
      <c r="W5" s="435" t="s">
        <v>1084</v>
      </c>
      <c r="X5" s="435"/>
      <c r="Y5" s="435"/>
      <c r="Z5" s="435"/>
      <c r="AA5" s="761" t="s">
        <v>1084</v>
      </c>
      <c r="AB5" s="771"/>
      <c r="AC5" s="435" t="s">
        <v>1102</v>
      </c>
      <c r="AD5" s="435"/>
      <c r="AE5" s="435"/>
      <c r="AF5" s="435"/>
      <c r="AG5" s="761" t="s">
        <v>1102</v>
      </c>
      <c r="AH5" s="771"/>
      <c r="AJ5" s="761" t="s">
        <v>1103</v>
      </c>
      <c r="AK5" s="771"/>
      <c r="AL5" s="761" t="s">
        <v>1084</v>
      </c>
      <c r="AM5" s="771"/>
      <c r="AN5" s="774" t="s">
        <v>1102</v>
      </c>
      <c r="AO5" s="775"/>
      <c r="AQ5" s="761" t="s">
        <v>1094</v>
      </c>
      <c r="AR5" s="762"/>
      <c r="AS5" s="762"/>
    </row>
    <row r="6" spans="1:45" x14ac:dyDescent="0.25">
      <c r="D6" s="781" t="s">
        <v>1093</v>
      </c>
      <c r="E6" s="781"/>
      <c r="F6" s="781"/>
      <c r="H6" s="758" t="s">
        <v>1072</v>
      </c>
      <c r="I6" s="760"/>
      <c r="J6" s="758" t="s">
        <v>1074</v>
      </c>
      <c r="K6" s="760"/>
      <c r="L6" s="758" t="s">
        <v>1075</v>
      </c>
      <c r="M6" s="760"/>
      <c r="N6" s="758" t="s">
        <v>1076</v>
      </c>
      <c r="O6" s="760"/>
      <c r="Q6" s="776" t="s">
        <v>1080</v>
      </c>
      <c r="R6" s="776"/>
      <c r="S6" s="776" t="s">
        <v>1081</v>
      </c>
      <c r="T6" s="776"/>
      <c r="U6" s="776" t="s">
        <v>1082</v>
      </c>
      <c r="V6" s="776"/>
      <c r="W6" s="777" t="s">
        <v>1080</v>
      </c>
      <c r="X6" s="778"/>
      <c r="Y6" s="777" t="s">
        <v>1081</v>
      </c>
      <c r="Z6" s="778"/>
      <c r="AA6" s="777" t="s">
        <v>1082</v>
      </c>
      <c r="AB6" s="778"/>
      <c r="AC6" s="777" t="s">
        <v>1080</v>
      </c>
      <c r="AD6" s="778"/>
      <c r="AE6" s="777" t="s">
        <v>1081</v>
      </c>
      <c r="AF6" s="778"/>
      <c r="AG6" s="777" t="s">
        <v>1082</v>
      </c>
      <c r="AH6" s="778"/>
      <c r="AJ6" s="765" t="s">
        <v>1088</v>
      </c>
      <c r="AK6" s="766"/>
      <c r="AL6" s="765" t="s">
        <v>1088</v>
      </c>
      <c r="AM6" s="766"/>
      <c r="AN6" s="765" t="s">
        <v>1088</v>
      </c>
      <c r="AO6" s="766"/>
      <c r="AQ6" s="758" t="s">
        <v>1085</v>
      </c>
      <c r="AR6" s="759"/>
      <c r="AS6" s="760"/>
    </row>
    <row r="7" spans="1:45" s="393" customFormat="1" x14ac:dyDescent="0.25">
      <c r="D7" s="419" t="s">
        <v>1079</v>
      </c>
      <c r="E7" s="538" t="s">
        <v>1077</v>
      </c>
      <c r="F7" s="539" t="s">
        <v>1078</v>
      </c>
      <c r="H7" s="416" t="s">
        <v>1077</v>
      </c>
      <c r="I7" s="417" t="s">
        <v>1078</v>
      </c>
      <c r="J7" s="416" t="s">
        <v>1077</v>
      </c>
      <c r="K7" s="417" t="s">
        <v>1078</v>
      </c>
      <c r="L7" s="416" t="s">
        <v>1077</v>
      </c>
      <c r="M7" s="417" t="s">
        <v>1078</v>
      </c>
      <c r="N7" s="416" t="s">
        <v>1077</v>
      </c>
      <c r="O7" s="417" t="s">
        <v>1078</v>
      </c>
      <c r="Q7" s="420" t="s">
        <v>1077</v>
      </c>
      <c r="R7" s="418" t="s">
        <v>1078</v>
      </c>
      <c r="S7" s="420" t="s">
        <v>1077</v>
      </c>
      <c r="T7" s="418" t="s">
        <v>1078</v>
      </c>
      <c r="U7" s="420" t="s">
        <v>1077</v>
      </c>
      <c r="V7" s="418" t="s">
        <v>1078</v>
      </c>
      <c r="W7" s="420" t="s">
        <v>1077</v>
      </c>
      <c r="X7" s="418" t="s">
        <v>1078</v>
      </c>
      <c r="Y7" s="420" t="s">
        <v>1077</v>
      </c>
      <c r="Z7" s="418" t="s">
        <v>1078</v>
      </c>
      <c r="AA7" s="420" t="s">
        <v>1077</v>
      </c>
      <c r="AB7" s="418" t="s">
        <v>1078</v>
      </c>
      <c r="AC7" s="420" t="s">
        <v>1077</v>
      </c>
      <c r="AD7" s="418" t="s">
        <v>1078</v>
      </c>
      <c r="AE7" s="420" t="s">
        <v>1077</v>
      </c>
      <c r="AF7" s="418" t="s">
        <v>1078</v>
      </c>
      <c r="AG7" s="420" t="s">
        <v>1077</v>
      </c>
      <c r="AH7" s="418" t="s">
        <v>1078</v>
      </c>
      <c r="AJ7" s="436" t="s">
        <v>1077</v>
      </c>
      <c r="AK7" s="437" t="s">
        <v>1078</v>
      </c>
      <c r="AL7" s="436" t="s">
        <v>1077</v>
      </c>
      <c r="AM7" s="437" t="s">
        <v>1078</v>
      </c>
      <c r="AN7" s="438" t="s">
        <v>1077</v>
      </c>
      <c r="AO7" s="439" t="s">
        <v>1078</v>
      </c>
      <c r="AQ7" s="419" t="s">
        <v>1095</v>
      </c>
      <c r="AR7" s="446" t="s">
        <v>1077</v>
      </c>
      <c r="AS7" s="447" t="s">
        <v>1078</v>
      </c>
    </row>
    <row r="8" spans="1:45" x14ac:dyDescent="0.25">
      <c r="B8"/>
      <c r="C8"/>
      <c r="D8" s="546">
        <f>IF(Input!$D$57="Square","",0)</f>
        <v>0</v>
      </c>
      <c r="E8" s="546" t="e">
        <f>IF(AND(Input!$D$45="Pier and Pad",Input!$D$57="Circular"),Wx/2 + di/2*SIN(RADIANS(D8)),IF(AND(Input!$D$45="Pier and Pad",Input!$D$57="Square"),Wx/2-di/2,NA()))</f>
        <v>#N/A</v>
      </c>
      <c r="F8" s="547" t="e">
        <f>IF(AND(Input!$D$45="Pier and Pad",Input!$D$57="Circular"),Wy/2 + (di/2)*COS(RADIANS(D8)),IF(AND(Input!$D$45="Pier and Pad",Input!$D$57="Square"),Wy/2+di/2,NA()))</f>
        <v>#N/A</v>
      </c>
      <c r="G8" s="335"/>
      <c r="H8" s="411">
        <v>0</v>
      </c>
      <c r="I8" s="412">
        <v>0</v>
      </c>
      <c r="J8" s="411">
        <f t="shared" ref="J8:J71" si="0">Wx</f>
        <v>0</v>
      </c>
      <c r="K8" s="412">
        <v>0</v>
      </c>
      <c r="L8" s="411">
        <f>Wx</f>
        <v>0</v>
      </c>
      <c r="M8" s="412">
        <f t="shared" ref="M8:M71" si="1">Wy</f>
        <v>0</v>
      </c>
      <c r="N8" s="411">
        <v>0</v>
      </c>
      <c r="O8" s="412">
        <f>Wy</f>
        <v>0</v>
      </c>
      <c r="P8" s="335"/>
      <c r="Q8" s="427">
        <f>0.5*Wx-0.5*SQRT(Wx^2+Wy^2)*COS(RADIANS(θ))</f>
        <v>0</v>
      </c>
      <c r="R8" s="428">
        <f>0.5*Wy-0.5*SQRT(Wx^2+Wy^2)*SIN(RADIANS(θ))</f>
        <v>0</v>
      </c>
      <c r="S8" s="427">
        <f t="shared" ref="S8:S71" si="2">IF(AND(Q8&gt;=0,Q8&lt;=Wx),Q8,"")</f>
        <v>0</v>
      </c>
      <c r="T8" s="428">
        <f t="shared" ref="T8:T71" si="3">IF(AND(R8&gt;=0,R8&lt;=Wy),R8,"")</f>
        <v>0</v>
      </c>
      <c r="U8" s="431">
        <f>IF(AND(S8&lt;&gt;"",T8&lt;&gt;""),S8,"")</f>
        <v>0</v>
      </c>
      <c r="V8" s="432">
        <f>IF(AND(S8&lt;&gt;"",T8&lt;&gt;""),T8,"")</f>
        <v>0</v>
      </c>
      <c r="W8" s="449">
        <f>$AL$30-0.5*(SQRT(Wx^2+Wy^2))*COS(RADIANS(θ))</f>
        <v>0</v>
      </c>
      <c r="X8" s="450">
        <f>$AM$30-0.5*(SQRT(Wx^2+Wy^2))*SIN(RADIANS(θ))</f>
        <v>0</v>
      </c>
      <c r="Y8" s="427">
        <f t="shared" ref="Y8:Y71" si="4">IF(AND(W8&gt;=0,W8&lt;=Wx),W8,"")</f>
        <v>0</v>
      </c>
      <c r="Z8" s="428">
        <f t="shared" ref="Z8:Z71" si="5">IF(AND(X8&gt;=0,X8&lt;=Wy),X8,"")</f>
        <v>0</v>
      </c>
      <c r="AA8" s="431">
        <f>IF(AND(Y8&lt;&gt;"",Z8&lt;&gt;""),Y8,"")</f>
        <v>0</v>
      </c>
      <c r="AB8" s="432">
        <f>IF(AND(Y8&lt;&gt;"",Z8&lt;&gt;""),Z8,"")</f>
        <v>0</v>
      </c>
      <c r="AC8" s="449" t="e">
        <f>$AN$30-0.5*(SQRT(Wx^2+Wy^2))*COS(RADIANS(θ))</f>
        <v>#N/A</v>
      </c>
      <c r="AD8" s="450" t="e">
        <f>$AO$30-0.5*(SQRT(Wx^2+Wy^2))*SIN(RADIANS(θ))</f>
        <v>#N/A</v>
      </c>
      <c r="AE8" s="427" t="e">
        <f t="shared" ref="AE8:AE9" si="6">IF(AND(AC8&gt;=0,AC8&lt;=Wx),AC8,"")</f>
        <v>#N/A</v>
      </c>
      <c r="AF8" s="428" t="e">
        <f t="shared" ref="AF8:AF9" si="7">IF(AND(AD8&gt;=0,AD8&lt;=Wy),AD8,"")</f>
        <v>#N/A</v>
      </c>
      <c r="AG8" s="431" t="e">
        <f>IF(AND(AE8&lt;&gt;"",AF8&lt;&gt;""),AE8,"")</f>
        <v>#N/A</v>
      </c>
      <c r="AH8" s="432" t="e">
        <f>IF(AND(AE8&lt;&gt;"",AF8&lt;&gt;""),AF8,"")</f>
        <v>#N/A</v>
      </c>
      <c r="AJ8" s="495">
        <f>IF(θ&lt;=90,MIN(U8:U2007),IF(AND(θ&gt;180,θ&lt;=270),MAX(U8:U2007),IF(θ&gt;270,MIN(U8:U2007),MAX(U8:U2007))))</f>
        <v>0</v>
      </c>
      <c r="AK8" s="490">
        <f>IF(θ&lt;=180,MIN(V8:V2007),MAX(V8:V2007))</f>
        <v>0</v>
      </c>
      <c r="AL8" s="496">
        <f>IF(θ&lt;=90,MIN(AA8:AA2007),IF(AND(θ&gt;180,θ&lt;=270),MAX(AA8:AA2007),IF(θ&gt;270,MIN(AA8:AA2007),MAX(AA8:AA2007))))</f>
        <v>0</v>
      </c>
      <c r="AM8" s="492">
        <f>IF(θ&lt;=180,MIN(AB8:AB2007),MAX(AB8:AB2007))</f>
        <v>0</v>
      </c>
      <c r="AN8" s="496" t="e">
        <f>IF(θ&lt;=90,MIN(AG8:AG2007),IF(AND(θ&gt;180,θ&lt;=270),MAX(AG8:AG2007),IF(θ&gt;270,MIN(AG8:AG2007),MAX(AG8:AG2007))))</f>
        <v>#N/A</v>
      </c>
      <c r="AO8" s="492" t="e">
        <f>IF(θ&lt;=180,MIN(AH8:AH2007),MAX(AH8:AH2007))</f>
        <v>#N/A</v>
      </c>
      <c r="AQ8" s="445">
        <v>1</v>
      </c>
      <c r="AR8" s="442" t="e">
        <f>IF(Config="Rectangular",IF($AQ8&lt;='Moment of Inertia'!$D$22,'Moment of Inertia'!I5/12+Wx/2,NA()),IF(Config="Asymmetric",IF($AQ8&lt;='Moment of Inertia'!$D$22,'Moment of Inertia'!K5/12+Wx/2,NA()),IF($AQ8&lt;='Moment of Inertia (Circle)'!$D$22,'Moment of Inertia (Circle)'!J5/12+Wx/2,NA())))</f>
        <v>#N/A</v>
      </c>
      <c r="AS8" s="415" t="e">
        <f>IF(Config="Rectangular",IF($AQ8&lt;='Moment of Inertia'!$D$22,'Moment of Inertia'!J5/12+Wy/2,NA()),IF(Config="Asymmetric",IF($AQ8&lt;='Moment of Inertia'!$D$22,'Moment of Inertia'!L5/12+Wy/2,NA()),IF($AQ8&lt;='Moment of Inertia (Circle)'!$D$22,'Moment of Inertia (Circle)'!K5/12+Wy/2,NA())))</f>
        <v>#N/A</v>
      </c>
    </row>
    <row r="9" spans="1:45" x14ac:dyDescent="0.25">
      <c r="D9" s="421">
        <f>IF(Input!$D$57="Square","",D8+5)</f>
        <v>5</v>
      </c>
      <c r="E9" s="421" t="e">
        <f>IF(AND(Input!$D$45="Pier and Pad",Input!$D$57="Circular"),Wx/2 + di/2*SIN(RADIANS(D9)),IF(AND(Input!$D$45="Pier and Pad",Input!$D$57="Square"),Wx/2-di/2,NA()))</f>
        <v>#N/A</v>
      </c>
      <c r="F9" s="422" t="e">
        <f>IF(AND(Input!$D$45="Pier and Pad",Input!$D$57="Circular"),Wy/2 + (di/2)*COS(RADIANS(D9)),IF(AND(Input!$D$45="Pier and Pad",Input!$D$57="Square"),Wy/2-di/2,NA()))</f>
        <v>#N/A</v>
      </c>
      <c r="G9" s="335"/>
      <c r="H9" s="411">
        <f t="shared" ref="H9:H72" si="8">H8+Wx/INCREMENTS</f>
        <v>0</v>
      </c>
      <c r="I9" s="412">
        <v>0</v>
      </c>
      <c r="J9" s="411">
        <f t="shared" si="0"/>
        <v>0</v>
      </c>
      <c r="K9" s="412">
        <f t="shared" ref="K9:K72" si="9">K8+Wy/INCREMENTS</f>
        <v>0</v>
      </c>
      <c r="L9" s="411">
        <f t="shared" ref="L9:L72" si="10">L8-Wx/INCREMENTS</f>
        <v>0</v>
      </c>
      <c r="M9" s="412">
        <f t="shared" si="1"/>
        <v>0</v>
      </c>
      <c r="N9" s="411">
        <v>0</v>
      </c>
      <c r="O9" s="412">
        <f t="shared" ref="O9:O72" si="11">O8-Wy/INCREMENTS</f>
        <v>0</v>
      </c>
      <c r="P9" s="335"/>
      <c r="Q9" s="427">
        <f t="shared" ref="Q9:Q72" si="12">Q8+((SQRT(Wx^2+Wy^2))*COS(RADIANS(θ))/INCREMENTS)</f>
        <v>0</v>
      </c>
      <c r="R9" s="428">
        <f t="shared" ref="R9:R72" si="13">R8+((SQRT(Wx^2+Wy^2))*SIN(RADIANS(θ))/INCREMENTS)</f>
        <v>0</v>
      </c>
      <c r="S9" s="427">
        <f t="shared" si="2"/>
        <v>0</v>
      </c>
      <c r="T9" s="428">
        <f t="shared" si="3"/>
        <v>0</v>
      </c>
      <c r="U9" s="431">
        <f t="shared" ref="U9:U72" si="14">IF(AND(S9&lt;&gt;"",T9&lt;&gt;""),S9,"")</f>
        <v>0</v>
      </c>
      <c r="V9" s="432">
        <f t="shared" ref="V9:V72" si="15">IF(AND(S9&lt;&gt;"",T9&lt;&gt;""),T9,"")</f>
        <v>0</v>
      </c>
      <c r="W9" s="427">
        <f t="shared" ref="W9:W72" si="16">W8+((SQRT(Wx^2+Wy^2))*COS(RADIANS(θ))/INCREMENTS)</f>
        <v>0</v>
      </c>
      <c r="X9" s="428">
        <f t="shared" ref="X9:X72" si="17">X8+((SQRT(Wx^2+Wy^2))*SIN(RADIANS(θ))/INCREMENTS)</f>
        <v>0</v>
      </c>
      <c r="Y9" s="427">
        <f t="shared" si="4"/>
        <v>0</v>
      </c>
      <c r="Z9" s="428">
        <f t="shared" si="5"/>
        <v>0</v>
      </c>
      <c r="AA9" s="431">
        <f t="shared" ref="AA9:AA72" si="18">IF(AND(Y9&lt;&gt;"",Z9&lt;&gt;""),Y9,"")</f>
        <v>0</v>
      </c>
      <c r="AB9" s="432">
        <f t="shared" ref="AB9:AB72" si="19">IF(AND(Y9&lt;&gt;"",Z9&lt;&gt;""),Z9,"")</f>
        <v>0</v>
      </c>
      <c r="AC9" s="427" t="e">
        <f t="shared" ref="AC9" si="20">AC8+((SQRT(Wx^2+Wy^2))*COS(RADIANS(θ))/INCREMENTS)</f>
        <v>#N/A</v>
      </c>
      <c r="AD9" s="428" t="e">
        <f t="shared" ref="AD9" si="21">AD8+((SQRT(Wx^2+Wy^2))*SIN(RADIANS(θ))/INCREMENTS)</f>
        <v>#N/A</v>
      </c>
      <c r="AE9" s="427" t="e">
        <f t="shared" si="6"/>
        <v>#N/A</v>
      </c>
      <c r="AF9" s="428" t="e">
        <f t="shared" si="7"/>
        <v>#N/A</v>
      </c>
      <c r="AG9" s="431" t="e">
        <f t="shared" ref="AG9" si="22">IF(AND(AE9&lt;&gt;"",AF9&lt;&gt;""),AE9,"")</f>
        <v>#N/A</v>
      </c>
      <c r="AH9" s="432" t="e">
        <f t="shared" ref="AH9" si="23">IF(AND(AE9&lt;&gt;"",AF9&lt;&gt;""),AF9,"")</f>
        <v>#N/A</v>
      </c>
      <c r="AJ9" s="495">
        <f>IF(θ&lt;=90,MAX(U8:U2007),IF(AND(θ&gt;180,θ&lt;=270),MIN(U8:U2007),IF(θ&gt;270,MAX(U8:U2007),MIN(U8:U2007))))</f>
        <v>0</v>
      </c>
      <c r="AK9" s="490">
        <f>IF(θ&lt;=180,MAX(V8:V2007),MIN(V8:V2007))</f>
        <v>0</v>
      </c>
      <c r="AL9" s="497">
        <f>IF(θ&lt;=90,MAX(AA8:AA2007),IF(AND(θ&gt;180,θ&lt;=270),MIN(AA8:AA2007),IF(θ&gt;270,MAX(AA8:AA2007),MIN(AA8:AA2007))))</f>
        <v>0</v>
      </c>
      <c r="AM9" s="494">
        <f>IF(θ&lt;=180,MAX(AB8:AB2007),MIN(AB8:AB2007))</f>
        <v>0</v>
      </c>
      <c r="AN9" s="497" t="e">
        <f>IF(θ&lt;=90,MAX(AG8:AG2007),IF(AND(θ&gt;180,θ&lt;=270),MIN(AG8:AG2007),IF(θ&gt;270,MAX(AG8:AG2007),MIN(AG8:AG2007))))</f>
        <v>#N/A</v>
      </c>
      <c r="AO9" s="494" t="e">
        <f>IF(θ&lt;=180,MAX(AH8:AH2007),MIN(AH8:AH2007))</f>
        <v>#N/A</v>
      </c>
      <c r="AQ9" s="431">
        <v>2</v>
      </c>
      <c r="AR9" s="443" t="e">
        <f>IF(Config="Rectangular",IF($AQ9&lt;='Moment of Inertia'!$D$22,'Moment of Inertia'!I6/12+Wx/2,NA()),IF(Config="Asymmetric",IF($AQ9&lt;='Moment of Inertia'!$D$22,'Moment of Inertia'!K6/12+Wx/2,NA()),IF($AQ9&lt;='Moment of Inertia (Circle)'!$D$22,'Moment of Inertia (Circle)'!J6/12+Wx/2,NA())))</f>
        <v>#N/A</v>
      </c>
      <c r="AS9" s="410" t="e">
        <f>IF(Config="Rectangular",IF($AQ9&lt;='Moment of Inertia'!$D$22,'Moment of Inertia'!J6/12+Wy/2,NA()),IF(Config="Asymmetric",IF($AQ9&lt;='Moment of Inertia'!$D$22,'Moment of Inertia'!L6/12+Wy/2,NA()),IF($AQ9&lt;='Moment of Inertia (Circle)'!$D$22,'Moment of Inertia (Circle)'!K6/12+Wy/2,NA())))</f>
        <v>#N/A</v>
      </c>
    </row>
    <row r="10" spans="1:45" x14ac:dyDescent="0.25">
      <c r="D10" s="421">
        <f>IF(Input!$D$57="Square","",D9+5)</f>
        <v>10</v>
      </c>
      <c r="E10" s="421" t="e">
        <f>IF(AND(Input!$D$45="Pier and Pad",Input!$D$57="Circular"),Wx/2 + di/2*SIN(RADIANS(D10)),IF(AND(Input!$D$45="Pier and Pad",Input!$D$57="Square"),Wx/2+di/2,NA()))</f>
        <v>#N/A</v>
      </c>
      <c r="F10" s="422" t="e">
        <f>IF(AND(Input!$D$45="Pier and Pad",Input!$D$57="Circular"),Wy/2 + (di/2)*COS(RADIANS(D10)),IF(AND(Input!$D$45="Pier and Pad",Input!$D$57="Square"),Wy/2-di/2,NA()))</f>
        <v>#N/A</v>
      </c>
      <c r="G10" s="335"/>
      <c r="H10" s="411">
        <f t="shared" si="8"/>
        <v>0</v>
      </c>
      <c r="I10" s="412">
        <v>0</v>
      </c>
      <c r="J10" s="411">
        <f t="shared" si="0"/>
        <v>0</v>
      </c>
      <c r="K10" s="412">
        <f t="shared" si="9"/>
        <v>0</v>
      </c>
      <c r="L10" s="411">
        <f t="shared" si="10"/>
        <v>0</v>
      </c>
      <c r="M10" s="412">
        <f t="shared" si="1"/>
        <v>0</v>
      </c>
      <c r="N10" s="411">
        <v>0</v>
      </c>
      <c r="O10" s="412">
        <f t="shared" si="11"/>
        <v>0</v>
      </c>
      <c r="P10" s="335"/>
      <c r="Q10" s="427">
        <f t="shared" si="12"/>
        <v>0</v>
      </c>
      <c r="R10" s="428">
        <f t="shared" si="13"/>
        <v>0</v>
      </c>
      <c r="S10" s="427">
        <f t="shared" si="2"/>
        <v>0</v>
      </c>
      <c r="T10" s="428">
        <f t="shared" si="3"/>
        <v>0</v>
      </c>
      <c r="U10" s="431">
        <f t="shared" si="14"/>
        <v>0</v>
      </c>
      <c r="V10" s="432">
        <f t="shared" si="15"/>
        <v>0</v>
      </c>
      <c r="W10" s="427">
        <f t="shared" si="16"/>
        <v>0</v>
      </c>
      <c r="X10" s="428">
        <f t="shared" si="17"/>
        <v>0</v>
      </c>
      <c r="Y10" s="427">
        <f t="shared" si="4"/>
        <v>0</v>
      </c>
      <c r="Z10" s="428">
        <f t="shared" si="5"/>
        <v>0</v>
      </c>
      <c r="AA10" s="431">
        <f t="shared" si="18"/>
        <v>0</v>
      </c>
      <c r="AB10" s="432">
        <f t="shared" si="19"/>
        <v>0</v>
      </c>
      <c r="AC10" s="427" t="e">
        <f t="shared" ref="AC10:AC73" si="24">AC9+((SQRT(Wx^2+Wy^2))*COS(RADIANS(θ))/INCREMENTS)</f>
        <v>#N/A</v>
      </c>
      <c r="AD10" s="428" t="e">
        <f t="shared" ref="AD10:AD73" si="25">AD9+((SQRT(Wx^2+Wy^2))*SIN(RADIANS(θ))/INCREMENTS)</f>
        <v>#N/A</v>
      </c>
      <c r="AE10" s="427" t="e">
        <f t="shared" ref="AE10:AE73" si="26">IF(AND(AC10&gt;=0,AC10&lt;=Wx),AC10,"")</f>
        <v>#N/A</v>
      </c>
      <c r="AF10" s="428" t="e">
        <f t="shared" ref="AF10:AF73" si="27">IF(AND(AD10&gt;=0,AD10&lt;=Wy),AD10,"")</f>
        <v>#N/A</v>
      </c>
      <c r="AG10" s="431" t="e">
        <f t="shared" ref="AG10:AG73" si="28">IF(AND(AE10&lt;&gt;"",AF10&lt;&gt;""),AE10,"")</f>
        <v>#N/A</v>
      </c>
      <c r="AH10" s="432" t="e">
        <f t="shared" ref="AH10:AH73" si="29">IF(AND(AE10&lt;&gt;"",AF10&lt;&gt;""),AF10,"")</f>
        <v>#N/A</v>
      </c>
      <c r="AJ10" s="767" t="s">
        <v>1087</v>
      </c>
      <c r="AK10" s="768"/>
      <c r="AL10" s="767" t="s">
        <v>1087</v>
      </c>
      <c r="AM10" s="768"/>
      <c r="AN10" s="767" t="s">
        <v>1087</v>
      </c>
      <c r="AO10" s="768"/>
      <c r="AP10" s="140"/>
      <c r="AQ10" s="421">
        <v>3</v>
      </c>
      <c r="AR10" s="443" t="e">
        <f>IF(Config="Rectangular",IF($AQ10&lt;='Moment of Inertia'!$D$22,'Moment of Inertia'!I7/12+Wx/2,NA()),IF(Config="Asymmetric",IF($AQ10&lt;='Moment of Inertia'!$D$22,'Moment of Inertia'!K7/12+Wx/2,NA()),IF($AQ10&lt;='Moment of Inertia (Circle)'!$D$22,'Moment of Inertia (Circle)'!J7/12+Wx/2,NA())))</f>
        <v>#N/A</v>
      </c>
      <c r="AS10" s="410" t="e">
        <f>IF(Config="Rectangular",IF($AQ10&lt;='Moment of Inertia'!$D$22,'Moment of Inertia'!J7/12+Wy/2,NA()),IF(Config="Asymmetric",IF($AQ10&lt;='Moment of Inertia'!$D$22,'Moment of Inertia'!L7/12+Wy/2,NA()),IF($AQ10&lt;='Moment of Inertia (Circle)'!$D$22,'Moment of Inertia (Circle)'!K7/12+Wy/2,NA())))</f>
        <v>#N/A</v>
      </c>
    </row>
    <row r="11" spans="1:45" x14ac:dyDescent="0.25">
      <c r="D11" s="421">
        <f>IF(Input!$D$57="Square","",D10+5)</f>
        <v>15</v>
      </c>
      <c r="E11" s="421" t="e">
        <f>IF(AND(Input!$D$45="Pier and Pad",Input!$D$57="Circular"),Wx/2 + di/2*SIN(RADIANS(D11)),IF(AND(Input!$D$45="Pier and Pad",Input!$D$57="Square"),Wx/2+di/2,NA()))</f>
        <v>#N/A</v>
      </c>
      <c r="F11" s="422" t="e">
        <f>IF(AND(Input!$D$45="Pier and Pad",Input!$D$57="Circular"),Wy/2 + (di/2)*COS(RADIANS(D11)),IF(AND(Input!$D$45="Pier and Pad",Input!$D$57="Square"),Wy/2+di/2,NA()))</f>
        <v>#N/A</v>
      </c>
      <c r="G11" s="335"/>
      <c r="H11" s="411">
        <f t="shared" si="8"/>
        <v>0</v>
      </c>
      <c r="I11" s="412">
        <v>0</v>
      </c>
      <c r="J11" s="411">
        <f t="shared" si="0"/>
        <v>0</v>
      </c>
      <c r="K11" s="412">
        <f t="shared" si="9"/>
        <v>0</v>
      </c>
      <c r="L11" s="411">
        <f t="shared" si="10"/>
        <v>0</v>
      </c>
      <c r="M11" s="412">
        <f t="shared" si="1"/>
        <v>0</v>
      </c>
      <c r="N11" s="411">
        <v>0</v>
      </c>
      <c r="O11" s="412">
        <f t="shared" si="11"/>
        <v>0</v>
      </c>
      <c r="P11" s="335"/>
      <c r="Q11" s="427">
        <f t="shared" si="12"/>
        <v>0</v>
      </c>
      <c r="R11" s="428">
        <f t="shared" si="13"/>
        <v>0</v>
      </c>
      <c r="S11" s="427">
        <f t="shared" si="2"/>
        <v>0</v>
      </c>
      <c r="T11" s="428">
        <f t="shared" si="3"/>
        <v>0</v>
      </c>
      <c r="U11" s="431">
        <f t="shared" si="14"/>
        <v>0</v>
      </c>
      <c r="V11" s="432">
        <f t="shared" si="15"/>
        <v>0</v>
      </c>
      <c r="W11" s="427">
        <f t="shared" si="16"/>
        <v>0</v>
      </c>
      <c r="X11" s="428">
        <f t="shared" si="17"/>
        <v>0</v>
      </c>
      <c r="Y11" s="427">
        <f t="shared" si="4"/>
        <v>0</v>
      </c>
      <c r="Z11" s="428">
        <f t="shared" si="5"/>
        <v>0</v>
      </c>
      <c r="AA11" s="431">
        <f t="shared" si="18"/>
        <v>0</v>
      </c>
      <c r="AB11" s="432">
        <f t="shared" si="19"/>
        <v>0</v>
      </c>
      <c r="AC11" s="427" t="e">
        <f t="shared" si="24"/>
        <v>#N/A</v>
      </c>
      <c r="AD11" s="428" t="e">
        <f t="shared" si="25"/>
        <v>#N/A</v>
      </c>
      <c r="AE11" s="427" t="e">
        <f t="shared" si="26"/>
        <v>#N/A</v>
      </c>
      <c r="AF11" s="428" t="e">
        <f t="shared" si="27"/>
        <v>#N/A</v>
      </c>
      <c r="AG11" s="431" t="e">
        <f t="shared" si="28"/>
        <v>#N/A</v>
      </c>
      <c r="AH11" s="432" t="e">
        <f t="shared" si="29"/>
        <v>#N/A</v>
      </c>
      <c r="AJ11" s="436" t="s">
        <v>1077</v>
      </c>
      <c r="AK11" s="437" t="s">
        <v>1078</v>
      </c>
      <c r="AL11" s="436" t="s">
        <v>1077</v>
      </c>
      <c r="AM11" s="437" t="s">
        <v>1078</v>
      </c>
      <c r="AN11" s="438" t="s">
        <v>1077</v>
      </c>
      <c r="AO11" s="439" t="s">
        <v>1078</v>
      </c>
      <c r="AP11" s="140"/>
      <c r="AQ11" s="431">
        <v>4</v>
      </c>
      <c r="AR11" s="443" t="e">
        <f>IF(Config="Rectangular",IF($AQ11&lt;='Moment of Inertia'!$D$22,'Moment of Inertia'!I8/12+Wx/2,NA()),IF(Config="Asymmetric",IF($AQ11&lt;='Moment of Inertia'!$D$22,'Moment of Inertia'!K8/12+Wx/2,NA()),IF($AQ11&lt;='Moment of Inertia (Circle)'!$D$22,'Moment of Inertia (Circle)'!J8/12+Wx/2,NA())))</f>
        <v>#N/A</v>
      </c>
      <c r="AS11" s="410" t="e">
        <f>IF(Config="Rectangular",IF($AQ11&lt;='Moment of Inertia'!$D$22,'Moment of Inertia'!J8/12+Wy/2,NA()),IF(Config="Asymmetric",IF($AQ11&lt;='Moment of Inertia'!$D$22,'Moment of Inertia'!L8/12+Wy/2,NA()),IF($AQ11&lt;='Moment of Inertia (Circle)'!$D$22,'Moment of Inertia (Circle)'!K8/12+Wy/2,NA())))</f>
        <v>#N/A</v>
      </c>
    </row>
    <row r="12" spans="1:45" x14ac:dyDescent="0.25">
      <c r="D12" s="421">
        <f>IF(Input!$D$57="Square","",D11+5)</f>
        <v>20</v>
      </c>
      <c r="E12" s="421" t="e">
        <f>IF(AND(Input!$D$45="Pier and Pad",Input!$D$57="Circular"),Wx/2 + di/2*SIN(RADIANS(D12)),IF(AND(Input!$D$45="Pier and Pad",Input!$D$57="Square"),Wx/2-di/2,NA()))</f>
        <v>#N/A</v>
      </c>
      <c r="F12" s="422" t="e">
        <f>IF(AND(Input!$D$45="Pier and Pad",Input!$D$57="Circular"),Wy/2 + (di/2)*COS(RADIANS(D12)),IF(AND(Input!$D$45="Pier and Pad",Input!$D$57="Square"),Wy/2+di/2,NA()))</f>
        <v>#N/A</v>
      </c>
      <c r="G12" s="335"/>
      <c r="H12" s="411">
        <f t="shared" si="8"/>
        <v>0</v>
      </c>
      <c r="I12" s="412">
        <v>0</v>
      </c>
      <c r="J12" s="411">
        <f t="shared" si="0"/>
        <v>0</v>
      </c>
      <c r="K12" s="412">
        <f t="shared" si="9"/>
        <v>0</v>
      </c>
      <c r="L12" s="411">
        <f t="shared" si="10"/>
        <v>0</v>
      </c>
      <c r="M12" s="412">
        <f t="shared" si="1"/>
        <v>0</v>
      </c>
      <c r="N12" s="411">
        <v>0</v>
      </c>
      <c r="O12" s="412">
        <f t="shared" si="11"/>
        <v>0</v>
      </c>
      <c r="P12" s="335"/>
      <c r="Q12" s="427">
        <f t="shared" si="12"/>
        <v>0</v>
      </c>
      <c r="R12" s="428">
        <f t="shared" si="13"/>
        <v>0</v>
      </c>
      <c r="S12" s="427">
        <f t="shared" si="2"/>
        <v>0</v>
      </c>
      <c r="T12" s="428">
        <f t="shared" si="3"/>
        <v>0</v>
      </c>
      <c r="U12" s="431">
        <f t="shared" si="14"/>
        <v>0</v>
      </c>
      <c r="V12" s="432">
        <f t="shared" si="15"/>
        <v>0</v>
      </c>
      <c r="W12" s="427">
        <f t="shared" si="16"/>
        <v>0</v>
      </c>
      <c r="X12" s="428">
        <f t="shared" si="17"/>
        <v>0</v>
      </c>
      <c r="Y12" s="427">
        <f t="shared" si="4"/>
        <v>0</v>
      </c>
      <c r="Z12" s="428">
        <f t="shared" si="5"/>
        <v>0</v>
      </c>
      <c r="AA12" s="431">
        <f t="shared" si="18"/>
        <v>0</v>
      </c>
      <c r="AB12" s="432">
        <f t="shared" si="19"/>
        <v>0</v>
      </c>
      <c r="AC12" s="427" t="e">
        <f t="shared" si="24"/>
        <v>#N/A</v>
      </c>
      <c r="AD12" s="428" t="e">
        <f t="shared" si="25"/>
        <v>#N/A</v>
      </c>
      <c r="AE12" s="427" t="e">
        <f t="shared" si="26"/>
        <v>#N/A</v>
      </c>
      <c r="AF12" s="428" t="e">
        <f t="shared" si="27"/>
        <v>#N/A</v>
      </c>
      <c r="AG12" s="431" t="e">
        <f t="shared" si="28"/>
        <v>#N/A</v>
      </c>
      <c r="AH12" s="432" t="e">
        <f t="shared" si="29"/>
        <v>#N/A</v>
      </c>
      <c r="AJ12" s="489">
        <f>IF(MIN(ABS(AJ8-0),ABS(AJ8-Wx),ABS(AK8-0),ABS(AK8-Wy))=ABS(AJ8-0),0,IF(MIN(ABS(AJ8-0),ABS(AJ8-Wx),ABS(AK8-0),ABS(AK8-Wy))=ABS(AJ8-Wx),Wx,IF(MIN(ABS(AJ8-0),ABS(AJ8-Wx),ABS(AK8-0),ABS(AK8-Wy))=ABS(AK8-0),AJ8-AK8/(TAN(RADIANS(θ))),AJ8+(Wy-AK8)/(TAN(RADIANS(θ))))))</f>
        <v>0</v>
      </c>
      <c r="AK12" s="490">
        <f>IF(MIN(ABS(AJ8-0),ABS(AJ8-Wx),ABS(AK8-0),ABS(AK8-Wy))=ABS(AK8-0),0,IF(MIN(ABS(AJ8-0),ABS(AJ8-Wx),ABS(AK8-0),ABS(AK8-Wy))=ABS(AK8-Wy),Wy,IF(MIN(ABS(AJ8-0),ABS(AJ8-Wx),ABS(AK8-0),ABS(AK8-Wy))=ABS(AJ8-0),AK8-AJ8*(TAN(RADIANS(θ))),AK8+(Wx-AJ8)*(TAN(RADIANS(θ))))))</f>
        <v>0</v>
      </c>
      <c r="AL12" s="491">
        <f>IF(MIN(ABS(AL8-0),ABS(AL8-Wx),ABS(AM8-0),ABS(AM8-Wy))=ABS(AL8-0),0,IF(MIN(ABS(AL8-0),ABS(AL8-Wx),ABS(AM8-0),ABS(AM8-Wy))=ABS(AL8-Wx),Wx,IF(MIN(ABS(AL8-0),ABS(AL8-Wx),ABS(AM8-0),ABS(AM8-Wy))=ABS(AM8-0),AL8-AM8/(TAN(RADIANS(θ))),AL8+(Wy-AM8)/(TAN(RADIANS(θ))))))</f>
        <v>0</v>
      </c>
      <c r="AM12" s="492">
        <f>IF(MIN(ABS(AL8-0),ABS(AL8-Wx),ABS(AM8-0),ABS(AM8-Wy))=ABS(AM8-0),0,IF(MIN(ABS(AL8-0),ABS(AL8-Wx),ABS(AM8-0),ABS(AM8-Wy))=ABS(AM8-Wy),Wy,IF(MIN(ABS(AL8-0),ABS(AL8-Wx),ABS(AM8-0),ABS(AM8-Wy))=ABS(AL8-0),AM8-AL8*(TAN(RADIANS(θ))),AM8+(Wx-AL8)*(TAN(RADIANS(θ))))))</f>
        <v>0</v>
      </c>
      <c r="AN12" s="491" t="e">
        <f>IF(MIN(ABS(AN8-0),ABS(AN8-Wx),ABS(AO8-0),ABS(AO8-Wy))=ABS(AN8-0),0,IF(MIN(ABS(AN8-0),ABS(AN8-Wx),ABS(AO8-0),ABS(AO8-Wy))=ABS(AN8-Wx),Wx,IF(MIN(ABS(AN8-0),ABS(AN8-Wx),ABS(AO8-0),ABS(AO8-Wy))=ABS(AO8-0),AN8-AO8/(TAN(RADIANS(θ))),AN8+(Wy-AO8)/(TAN(RADIANS(θ))))))</f>
        <v>#N/A</v>
      </c>
      <c r="AO12" s="492" t="e">
        <f>IF(MIN(ABS(AN8-0),ABS(AN8-Wx),ABS(AO8-0),ABS(AO8-Wy))=ABS(AO8-0),0,IF(MIN(ABS(AN8-0),ABS(AN8-Wx),ABS(AO8-0),ABS(AO8-Wy))=ABS(AO8-Wy),Wy,IF(MIN(ABS(AN8-0),ABS(AN8-Wx),ABS(AO8-0),ABS(AO8-Wy))=ABS(AN8-0),AO8-AN8*(TAN(RADIANS(θ))),AO8+(Wx-AN8)*(TAN(RADIANS(θ))))))</f>
        <v>#N/A</v>
      </c>
      <c r="AP12" s="140"/>
      <c r="AQ12" s="431">
        <v>5</v>
      </c>
      <c r="AR12" s="443" t="e">
        <f>IF(Config="Rectangular",IF($AQ12&lt;='Moment of Inertia'!$D$22,'Moment of Inertia'!I9/12+Wx/2,NA()),IF(Config="Asymmetric",IF($AQ12&lt;='Moment of Inertia'!$D$22,'Moment of Inertia'!K9/12+Wx/2,NA()),IF($AQ12&lt;='Moment of Inertia (Circle)'!$D$22,'Moment of Inertia (Circle)'!J9/12+Wx/2,NA())))</f>
        <v>#N/A</v>
      </c>
      <c r="AS12" s="410" t="e">
        <f>IF(Config="Rectangular",IF($AQ12&lt;='Moment of Inertia'!$D$22,'Moment of Inertia'!J9/12+Wy/2,NA()),IF(Config="Asymmetric",IF($AQ12&lt;='Moment of Inertia'!$D$22,'Moment of Inertia'!L9/12+Wy/2,NA()),IF($AQ12&lt;='Moment of Inertia (Circle)'!$D$22,'Moment of Inertia (Circle)'!K9/12+Wy/2,NA())))</f>
        <v>#N/A</v>
      </c>
    </row>
    <row r="13" spans="1:45" x14ac:dyDescent="0.25">
      <c r="D13" s="421">
        <f>IF(Input!$D$57="Square","",D12+5)</f>
        <v>25</v>
      </c>
      <c r="E13" s="421" t="e">
        <f>IF(AND(Input!$D$45="Pier and Pad",Input!$D$57="Circular"),Wx/2 + di/2*SIN(RADIANS(D13)),NA())</f>
        <v>#N/A</v>
      </c>
      <c r="F13" s="422" t="e">
        <f>IF(AND(Input!$D$45="Pier and Pad",Input!$D$57="Circular"),Wy/2 + (di/2)*COS(RADIANS(D13)),NA())</f>
        <v>#N/A</v>
      </c>
      <c r="G13" s="335"/>
      <c r="H13" s="411">
        <f t="shared" si="8"/>
        <v>0</v>
      </c>
      <c r="I13" s="412">
        <v>0</v>
      </c>
      <c r="J13" s="411">
        <f t="shared" si="0"/>
        <v>0</v>
      </c>
      <c r="K13" s="412">
        <f t="shared" si="9"/>
        <v>0</v>
      </c>
      <c r="L13" s="411">
        <f t="shared" si="10"/>
        <v>0</v>
      </c>
      <c r="M13" s="412">
        <f t="shared" si="1"/>
        <v>0</v>
      </c>
      <c r="N13" s="411">
        <v>0</v>
      </c>
      <c r="O13" s="412">
        <f t="shared" si="11"/>
        <v>0</v>
      </c>
      <c r="P13" s="335"/>
      <c r="Q13" s="427">
        <f t="shared" si="12"/>
        <v>0</v>
      </c>
      <c r="R13" s="428">
        <f t="shared" si="13"/>
        <v>0</v>
      </c>
      <c r="S13" s="427">
        <f t="shared" si="2"/>
        <v>0</v>
      </c>
      <c r="T13" s="428">
        <f t="shared" si="3"/>
        <v>0</v>
      </c>
      <c r="U13" s="431">
        <f t="shared" si="14"/>
        <v>0</v>
      </c>
      <c r="V13" s="432">
        <f t="shared" si="15"/>
        <v>0</v>
      </c>
      <c r="W13" s="427">
        <f t="shared" si="16"/>
        <v>0</v>
      </c>
      <c r="X13" s="428">
        <f t="shared" si="17"/>
        <v>0</v>
      </c>
      <c r="Y13" s="427">
        <f t="shared" si="4"/>
        <v>0</v>
      </c>
      <c r="Z13" s="428">
        <f t="shared" si="5"/>
        <v>0</v>
      </c>
      <c r="AA13" s="431">
        <f t="shared" si="18"/>
        <v>0</v>
      </c>
      <c r="AB13" s="432">
        <f t="shared" si="19"/>
        <v>0</v>
      </c>
      <c r="AC13" s="427" t="e">
        <f t="shared" si="24"/>
        <v>#N/A</v>
      </c>
      <c r="AD13" s="428" t="e">
        <f t="shared" si="25"/>
        <v>#N/A</v>
      </c>
      <c r="AE13" s="427" t="e">
        <f t="shared" si="26"/>
        <v>#N/A</v>
      </c>
      <c r="AF13" s="428" t="e">
        <f t="shared" si="27"/>
        <v>#N/A</v>
      </c>
      <c r="AG13" s="431" t="e">
        <f t="shared" si="28"/>
        <v>#N/A</v>
      </c>
      <c r="AH13" s="432" t="e">
        <f t="shared" si="29"/>
        <v>#N/A</v>
      </c>
      <c r="AJ13" s="489">
        <f>IF(MIN(ABS(AJ9-0),ABS(AJ9-Wx),ABS(AK9-0),ABS(AK9-Wy))=ABS(AJ9-0),0,IF(MIN(ABS(AJ9-0),ABS(AJ9-Wx),ABS(AK9-0),ABS(AK9-Wy))=ABS(AJ9-Wx),Wx,IF(MIN(ABS(AJ9-0),ABS(AJ9-Wx),ABS(AK9-0),ABS(AK9-Wy))=ABS(AK9-0),AJ9-AK9/(TAN(RADIANS(θ))),AJ9+(Wy-AK9)/(TAN(RADIANS(θ))))))</f>
        <v>0</v>
      </c>
      <c r="AK13" s="490">
        <f>IF(MIN(ABS(AJ9-0),ABS(AJ9-Wx),ABS(AK9-0),ABS(AK9-Wy))=ABS(AK9-0),0,IF(MIN(ABS(AJ9-0),ABS(AJ9-Wx),ABS(AK9-0),ABS(AK9-Wy))=ABS(AK9-Wy),Wy,IF(MIN(ABS(AJ9-0),ABS(AJ9-Wx),ABS(AK9-0),ABS(AK9-Wy))=ABS(AJ9-0),AK9-AJ9*(TAN(RADIANS(θ))),AK9+(Wx-AJ9)*(TAN(RADIANS(θ))))))</f>
        <v>0</v>
      </c>
      <c r="AL13" s="493">
        <f>IF(MIN(ABS(AL9-0),ABS(AL9-Wx),ABS(AM9-0),ABS(AM9-Wy))=ABS(AL9-0),0,IF(MIN(ABS(AL9-0),ABS(AL9-Wx),ABS(AM9-0),ABS(AM9-Wy))=ABS(AL9-Wx),Wx,IF(MIN(ABS(AL9-0),ABS(AL9-Wx),ABS(AM9-0),ABS(AM9-Wy))=ABS(AM9-0),AL9-AM9/(TAN(RADIANS(θ))),AL9+(Wy-AM9)/(TAN(RADIANS(θ))))))</f>
        <v>0</v>
      </c>
      <c r="AM13" s="494">
        <f>IF(MIN(ABS(AL9-0),ABS(AL9-Wx),ABS(AM9-0),ABS(AM9-Wy))=ABS(AM9-0),0,IF(MIN(ABS(AL9-0),ABS(AL9-Wx),ABS(AM9-0),ABS(AM9-Wy))=ABS(AM9-Wy),Wy,IF(MIN(ABS(AL9-0),ABS(AL9-Wx),ABS(AM9-0),ABS(AM9-Wy))=ABS(AL9-0),AM9-AL9*(TAN(RADIANS(θ))),AM9+(Wx-AL9)*(TAN(RADIANS(θ))))))</f>
        <v>0</v>
      </c>
      <c r="AN13" s="493" t="e">
        <f>IF(MIN(ABS(AN9-0),ABS(AN9-Wx),ABS(AO9-0),ABS(AO9-Wy))=ABS(AN9-0),0,IF(MIN(ABS(AN9-0),ABS(AN9-Wx),ABS(AO9-0),ABS(AO9-Wy))=ABS(AN9-Wx),Wx,IF(MIN(ABS(AN9-0),ABS(AN9-Wx),ABS(AO9-0),ABS(AO9-Wy))=ABS(AO9-0),AN9-AO9/(TAN(RADIANS(θ))),AN9+(Wy-AO9)/(TAN(RADIANS(θ))))))</f>
        <v>#N/A</v>
      </c>
      <c r="AO13" s="494" t="e">
        <f>IF(MIN(ABS(AN9-0),ABS(AN9-Wx),ABS(AO9-0),ABS(AO9-Wy))=ABS(AO9-0),0,IF(MIN(ABS(AN9-0),ABS(AN9-Wx),ABS(AO9-0),ABS(AO9-Wy))=ABS(AO9-Wy),Wy,IF(MIN(ABS(AN9-0),ABS(AN9-Wx),ABS(AO9-0),ABS(AO9-Wy))=ABS(AN9-0),AO9-AN9*(TAN(RADIANS(θ))),AO9+(Wx-AN9)*(TAN(RADIANS(θ))))))</f>
        <v>#N/A</v>
      </c>
      <c r="AP13" s="140"/>
      <c r="AQ13" s="421">
        <v>6</v>
      </c>
      <c r="AR13" s="443" t="e">
        <f>IF(Config="Rectangular",IF($AQ13&lt;='Moment of Inertia'!$D$22,'Moment of Inertia'!I10/12+Wx/2,NA()),IF(Config="Asymmetric",IF($AQ13&lt;='Moment of Inertia'!$D$22,'Moment of Inertia'!K10/12+Wx/2,NA()),IF($AQ13&lt;='Moment of Inertia (Circle)'!$D$22,'Moment of Inertia (Circle)'!J10/12+Wx/2,NA())))</f>
        <v>#N/A</v>
      </c>
      <c r="AS13" s="410" t="e">
        <f>IF(Config="Rectangular",IF($AQ13&lt;='Moment of Inertia'!$D$22,'Moment of Inertia'!J10/12+Wy/2,NA()),IF(Config="Asymmetric",IF($AQ13&lt;='Moment of Inertia'!$D$22,'Moment of Inertia'!L10/12+Wy/2,NA()),IF($AQ13&lt;='Moment of Inertia (Circle)'!$D$22,'Moment of Inertia (Circle)'!K10/12+Wy/2,NA())))</f>
        <v>#N/A</v>
      </c>
    </row>
    <row r="14" spans="1:45" x14ac:dyDescent="0.25">
      <c r="D14" s="421">
        <f>IF(Input!$D$57="Square","",D13+5)</f>
        <v>30</v>
      </c>
      <c r="E14" s="421" t="e">
        <f>IF(AND(Input!$D$45="Pier and Pad",Input!$D$57="Circular"),Wx/2 + di/2*SIN(RADIANS(D14)),NA())</f>
        <v>#N/A</v>
      </c>
      <c r="F14" s="422" t="e">
        <f>IF(AND(Input!$D$45="Pier and Pad",Input!$D$57="Circular"),Wy/2 + (di/2)*COS(RADIANS(D14)),NA())</f>
        <v>#N/A</v>
      </c>
      <c r="G14" s="335"/>
      <c r="H14" s="411">
        <f t="shared" si="8"/>
        <v>0</v>
      </c>
      <c r="I14" s="412">
        <v>0</v>
      </c>
      <c r="J14" s="411">
        <f t="shared" si="0"/>
        <v>0</v>
      </c>
      <c r="K14" s="412">
        <f t="shared" si="9"/>
        <v>0</v>
      </c>
      <c r="L14" s="411">
        <f t="shared" si="10"/>
        <v>0</v>
      </c>
      <c r="M14" s="412">
        <f t="shared" si="1"/>
        <v>0</v>
      </c>
      <c r="N14" s="411">
        <v>0</v>
      </c>
      <c r="O14" s="412">
        <f t="shared" si="11"/>
        <v>0</v>
      </c>
      <c r="P14" s="335"/>
      <c r="Q14" s="427">
        <f t="shared" si="12"/>
        <v>0</v>
      </c>
      <c r="R14" s="428">
        <f t="shared" si="13"/>
        <v>0</v>
      </c>
      <c r="S14" s="427">
        <f t="shared" si="2"/>
        <v>0</v>
      </c>
      <c r="T14" s="428">
        <f t="shared" si="3"/>
        <v>0</v>
      </c>
      <c r="U14" s="431">
        <f t="shared" si="14"/>
        <v>0</v>
      </c>
      <c r="V14" s="432">
        <f t="shared" si="15"/>
        <v>0</v>
      </c>
      <c r="W14" s="427">
        <f t="shared" si="16"/>
        <v>0</v>
      </c>
      <c r="X14" s="428">
        <f t="shared" si="17"/>
        <v>0</v>
      </c>
      <c r="Y14" s="427">
        <f t="shared" si="4"/>
        <v>0</v>
      </c>
      <c r="Z14" s="428">
        <f t="shared" si="5"/>
        <v>0</v>
      </c>
      <c r="AA14" s="431">
        <f t="shared" si="18"/>
        <v>0</v>
      </c>
      <c r="AB14" s="432">
        <f t="shared" si="19"/>
        <v>0</v>
      </c>
      <c r="AC14" s="427" t="e">
        <f t="shared" si="24"/>
        <v>#N/A</v>
      </c>
      <c r="AD14" s="428" t="e">
        <f t="shared" si="25"/>
        <v>#N/A</v>
      </c>
      <c r="AE14" s="427" t="e">
        <f t="shared" si="26"/>
        <v>#N/A</v>
      </c>
      <c r="AF14" s="428" t="e">
        <f t="shared" si="27"/>
        <v>#N/A</v>
      </c>
      <c r="AG14" s="431" t="e">
        <f t="shared" si="28"/>
        <v>#N/A</v>
      </c>
      <c r="AH14" s="432" t="e">
        <f t="shared" si="29"/>
        <v>#N/A</v>
      </c>
      <c r="AJ14" s="767" t="s">
        <v>1086</v>
      </c>
      <c r="AK14" s="768"/>
      <c r="AL14" s="767" t="s">
        <v>1086</v>
      </c>
      <c r="AM14" s="768"/>
      <c r="AN14" s="767" t="s">
        <v>1086</v>
      </c>
      <c r="AO14" s="768"/>
      <c r="AP14" s="140"/>
      <c r="AQ14" s="431">
        <v>7</v>
      </c>
      <c r="AR14" s="443" t="e">
        <f>IF(Config="Rectangular",IF($AQ14&lt;='Moment of Inertia'!$D$22,'Moment of Inertia'!I11/12+Wx/2,NA()),IF(Config="Asymmetric",IF($AQ14&lt;='Moment of Inertia'!$D$22,'Moment of Inertia'!K11/12+Wx/2,NA()),IF($AQ14&lt;='Moment of Inertia (Circle)'!$D$22,'Moment of Inertia (Circle)'!J11/12+Wx/2,NA())))</f>
        <v>#N/A</v>
      </c>
      <c r="AS14" s="410" t="e">
        <f>IF(Config="Rectangular",IF($AQ14&lt;='Moment of Inertia'!$D$22,'Moment of Inertia'!J11/12+Wy/2,NA()),IF(Config="Asymmetric",IF($AQ14&lt;='Moment of Inertia'!$D$22,'Moment of Inertia'!L11/12+Wy/2,NA()),IF($AQ14&lt;='Moment of Inertia (Circle)'!$D$22,'Moment of Inertia (Circle)'!K11/12+Wy/2,NA())))</f>
        <v>#N/A</v>
      </c>
    </row>
    <row r="15" spans="1:45" x14ac:dyDescent="0.25">
      <c r="D15" s="421">
        <f>IF(Input!$D$57="Square","",D14+5)</f>
        <v>35</v>
      </c>
      <c r="E15" s="421" t="e">
        <f>IF(AND(Input!$D$45="Pier and Pad",Input!$D$57="Circular"),Wx/2 + di/2*SIN(RADIANS(D15)),NA())</f>
        <v>#N/A</v>
      </c>
      <c r="F15" s="422" t="e">
        <f>IF(AND(Input!$D$45="Pier and Pad",Input!$D$57="Circular"),Wy/2 + (di/2)*COS(RADIANS(D15)),NA())</f>
        <v>#N/A</v>
      </c>
      <c r="G15" s="335"/>
      <c r="H15" s="411">
        <f t="shared" si="8"/>
        <v>0</v>
      </c>
      <c r="I15" s="412">
        <v>0</v>
      </c>
      <c r="J15" s="411">
        <f t="shared" si="0"/>
        <v>0</v>
      </c>
      <c r="K15" s="412">
        <f t="shared" si="9"/>
        <v>0</v>
      </c>
      <c r="L15" s="411">
        <f t="shared" si="10"/>
        <v>0</v>
      </c>
      <c r="M15" s="412">
        <f t="shared" si="1"/>
        <v>0</v>
      </c>
      <c r="N15" s="411">
        <v>0</v>
      </c>
      <c r="O15" s="412">
        <f t="shared" si="11"/>
        <v>0</v>
      </c>
      <c r="P15" s="335"/>
      <c r="Q15" s="427">
        <f t="shared" si="12"/>
        <v>0</v>
      </c>
      <c r="R15" s="428">
        <f t="shared" si="13"/>
        <v>0</v>
      </c>
      <c r="S15" s="427">
        <f t="shared" si="2"/>
        <v>0</v>
      </c>
      <c r="T15" s="428">
        <f t="shared" si="3"/>
        <v>0</v>
      </c>
      <c r="U15" s="431">
        <f t="shared" si="14"/>
        <v>0</v>
      </c>
      <c r="V15" s="432">
        <f t="shared" si="15"/>
        <v>0</v>
      </c>
      <c r="W15" s="427">
        <f t="shared" si="16"/>
        <v>0</v>
      </c>
      <c r="X15" s="428">
        <f t="shared" si="17"/>
        <v>0</v>
      </c>
      <c r="Y15" s="427">
        <f t="shared" si="4"/>
        <v>0</v>
      </c>
      <c r="Z15" s="428">
        <f t="shared" si="5"/>
        <v>0</v>
      </c>
      <c r="AA15" s="431">
        <f t="shared" si="18"/>
        <v>0</v>
      </c>
      <c r="AB15" s="432">
        <f t="shared" si="19"/>
        <v>0</v>
      </c>
      <c r="AC15" s="427" t="e">
        <f t="shared" si="24"/>
        <v>#N/A</v>
      </c>
      <c r="AD15" s="428" t="e">
        <f t="shared" si="25"/>
        <v>#N/A</v>
      </c>
      <c r="AE15" s="427" t="e">
        <f t="shared" si="26"/>
        <v>#N/A</v>
      </c>
      <c r="AF15" s="428" t="e">
        <f t="shared" si="27"/>
        <v>#N/A</v>
      </c>
      <c r="AG15" s="431" t="e">
        <f t="shared" si="28"/>
        <v>#N/A</v>
      </c>
      <c r="AH15" s="432" t="e">
        <f t="shared" si="29"/>
        <v>#N/A</v>
      </c>
      <c r="AJ15" s="436" t="s">
        <v>1077</v>
      </c>
      <c r="AK15" s="437" t="s">
        <v>1078</v>
      </c>
      <c r="AL15" s="436" t="s">
        <v>1077</v>
      </c>
      <c r="AM15" s="437" t="s">
        <v>1078</v>
      </c>
      <c r="AN15" s="438" t="s">
        <v>1077</v>
      </c>
      <c r="AO15" s="439" t="s">
        <v>1078</v>
      </c>
      <c r="AP15" s="140"/>
      <c r="AQ15" s="431">
        <v>8</v>
      </c>
      <c r="AR15" s="443" t="e">
        <f>IF(Config="Rectangular",IF($AQ15&lt;='Moment of Inertia'!$D$22,'Moment of Inertia'!I12/12+Wx/2,NA()),IF(Config="Asymmetric",IF($AQ15&lt;='Moment of Inertia'!$D$22,'Moment of Inertia'!K12/12+Wx/2,NA()),IF($AQ15&lt;='Moment of Inertia (Circle)'!$D$22,'Moment of Inertia (Circle)'!J12/12+Wx/2,NA())))</f>
        <v>#N/A</v>
      </c>
      <c r="AS15" s="410" t="e">
        <f>IF(Config="Rectangular",IF($AQ15&lt;='Moment of Inertia'!$D$22,'Moment of Inertia'!J12/12+Wy/2,NA()),IF(Config="Asymmetric",IF($AQ15&lt;='Moment of Inertia'!$D$22,'Moment of Inertia'!L12/12+Wy/2,NA()),IF($AQ15&lt;='Moment of Inertia (Circle)'!$D$22,'Moment of Inertia (Circle)'!K12/12+Wy/2,NA())))</f>
        <v>#N/A</v>
      </c>
    </row>
    <row r="16" spans="1:45" x14ac:dyDescent="0.25">
      <c r="D16" s="421">
        <f>IF(Input!$D$57="Square","",D15+5)</f>
        <v>40</v>
      </c>
      <c r="E16" s="421" t="e">
        <f>IF(AND(Input!$D$45="Pier and Pad",Input!$D$57="Circular"),Wx/2 + di/2*SIN(RADIANS(D16)),NA())</f>
        <v>#N/A</v>
      </c>
      <c r="F16" s="422" t="e">
        <f>IF(AND(Input!$D$45="Pier and Pad",Input!$D$57="Circular"),Wy/2 + (di/2)*COS(RADIANS(D16)),NA())</f>
        <v>#N/A</v>
      </c>
      <c r="G16" s="335"/>
      <c r="H16" s="411">
        <f t="shared" si="8"/>
        <v>0</v>
      </c>
      <c r="I16" s="412">
        <v>0</v>
      </c>
      <c r="J16" s="411">
        <f t="shared" si="0"/>
        <v>0</v>
      </c>
      <c r="K16" s="412">
        <f t="shared" si="9"/>
        <v>0</v>
      </c>
      <c r="L16" s="411">
        <f t="shared" si="10"/>
        <v>0</v>
      </c>
      <c r="M16" s="412">
        <f t="shared" si="1"/>
        <v>0</v>
      </c>
      <c r="N16" s="411">
        <v>0</v>
      </c>
      <c r="O16" s="412">
        <f t="shared" si="11"/>
        <v>0</v>
      </c>
      <c r="P16" s="335"/>
      <c r="Q16" s="427">
        <f t="shared" si="12"/>
        <v>0</v>
      </c>
      <c r="R16" s="428">
        <f t="shared" si="13"/>
        <v>0</v>
      </c>
      <c r="S16" s="427">
        <f t="shared" si="2"/>
        <v>0</v>
      </c>
      <c r="T16" s="428">
        <f t="shared" si="3"/>
        <v>0</v>
      </c>
      <c r="U16" s="431">
        <f t="shared" si="14"/>
        <v>0</v>
      </c>
      <c r="V16" s="432">
        <f t="shared" si="15"/>
        <v>0</v>
      </c>
      <c r="W16" s="427">
        <f t="shared" si="16"/>
        <v>0</v>
      </c>
      <c r="X16" s="428">
        <f t="shared" si="17"/>
        <v>0</v>
      </c>
      <c r="Y16" s="427">
        <f t="shared" si="4"/>
        <v>0</v>
      </c>
      <c r="Z16" s="428">
        <f t="shared" si="5"/>
        <v>0</v>
      </c>
      <c r="AA16" s="431">
        <f t="shared" si="18"/>
        <v>0</v>
      </c>
      <c r="AB16" s="432">
        <f t="shared" si="19"/>
        <v>0</v>
      </c>
      <c r="AC16" s="427" t="e">
        <f t="shared" si="24"/>
        <v>#N/A</v>
      </c>
      <c r="AD16" s="428" t="e">
        <f t="shared" si="25"/>
        <v>#N/A</v>
      </c>
      <c r="AE16" s="427" t="e">
        <f t="shared" si="26"/>
        <v>#N/A</v>
      </c>
      <c r="AF16" s="428" t="e">
        <f t="shared" si="27"/>
        <v>#N/A</v>
      </c>
      <c r="AG16" s="431" t="e">
        <f t="shared" si="28"/>
        <v>#N/A</v>
      </c>
      <c r="AH16" s="432" t="e">
        <f t="shared" si="29"/>
        <v>#N/A</v>
      </c>
      <c r="AJ16" s="560">
        <f t="shared" ref="AJ16:AO16" si="30">AJ12</f>
        <v>0</v>
      </c>
      <c r="AK16" s="561">
        <f t="shared" si="30"/>
        <v>0</v>
      </c>
      <c r="AL16" s="487">
        <f t="shared" si="30"/>
        <v>0</v>
      </c>
      <c r="AM16" s="488">
        <f t="shared" si="30"/>
        <v>0</v>
      </c>
      <c r="AN16" s="487" t="e">
        <f t="shared" si="30"/>
        <v>#N/A</v>
      </c>
      <c r="AO16" s="488" t="e">
        <f t="shared" si="30"/>
        <v>#N/A</v>
      </c>
      <c r="AP16" s="140"/>
      <c r="AQ16" s="421">
        <v>9</v>
      </c>
      <c r="AR16" s="443" t="e">
        <f>IF(Config="Rectangular",IF($AQ16&lt;='Moment of Inertia'!$D$22,'Moment of Inertia'!I13/12+Wx/2,NA()),IF(Config="Asymmetric",IF($AQ16&lt;='Moment of Inertia'!$D$22,'Moment of Inertia'!K13/12+Wx/2,NA()),IF($AQ16&lt;='Moment of Inertia (Circle)'!$D$22,'Moment of Inertia (Circle)'!J13/12+Wx/2,NA())))</f>
        <v>#N/A</v>
      </c>
      <c r="AS16" s="410" t="e">
        <f>IF(Config="Rectangular",IF($AQ16&lt;='Moment of Inertia'!$D$22,'Moment of Inertia'!J13/12+Wy/2,NA()),IF(Config="Asymmetric",IF($AQ16&lt;='Moment of Inertia'!$D$22,'Moment of Inertia'!L13/12+Wy/2,NA()),IF($AQ16&lt;='Moment of Inertia (Circle)'!$D$22,'Moment of Inertia (Circle)'!K13/12+Wy/2,NA())))</f>
        <v>#N/A</v>
      </c>
    </row>
    <row r="17" spans="4:45" x14ac:dyDescent="0.25">
      <c r="D17" s="421">
        <f>IF(Input!$D$57="Square","",D16+5)</f>
        <v>45</v>
      </c>
      <c r="E17" s="421" t="e">
        <f>IF(AND(Input!$D$45="Pier and Pad",Input!$D$57="Circular"),Wx/2 + di/2*SIN(RADIANS(D17)),NA())</f>
        <v>#N/A</v>
      </c>
      <c r="F17" s="422" t="e">
        <f>IF(AND(Input!$D$45="Pier and Pad",Input!$D$57="Circular"),Wy/2 + (di/2)*COS(RADIANS(D17)),NA())</f>
        <v>#N/A</v>
      </c>
      <c r="G17" s="335"/>
      <c r="H17" s="411">
        <f t="shared" si="8"/>
        <v>0</v>
      </c>
      <c r="I17" s="412">
        <v>0</v>
      </c>
      <c r="J17" s="411">
        <f t="shared" si="0"/>
        <v>0</v>
      </c>
      <c r="K17" s="412">
        <f t="shared" si="9"/>
        <v>0</v>
      </c>
      <c r="L17" s="411">
        <f t="shared" si="10"/>
        <v>0</v>
      </c>
      <c r="M17" s="412">
        <f t="shared" si="1"/>
        <v>0</v>
      </c>
      <c r="N17" s="411">
        <v>0</v>
      </c>
      <c r="O17" s="412">
        <f t="shared" si="11"/>
        <v>0</v>
      </c>
      <c r="P17" s="335"/>
      <c r="Q17" s="427">
        <f t="shared" si="12"/>
        <v>0</v>
      </c>
      <c r="R17" s="428">
        <f t="shared" si="13"/>
        <v>0</v>
      </c>
      <c r="S17" s="427">
        <f t="shared" si="2"/>
        <v>0</v>
      </c>
      <c r="T17" s="428">
        <f t="shared" si="3"/>
        <v>0</v>
      </c>
      <c r="U17" s="431">
        <f t="shared" si="14"/>
        <v>0</v>
      </c>
      <c r="V17" s="432">
        <f t="shared" si="15"/>
        <v>0</v>
      </c>
      <c r="W17" s="427">
        <f t="shared" si="16"/>
        <v>0</v>
      </c>
      <c r="X17" s="428">
        <f t="shared" si="17"/>
        <v>0</v>
      </c>
      <c r="Y17" s="427">
        <f t="shared" si="4"/>
        <v>0</v>
      </c>
      <c r="Z17" s="428">
        <f t="shared" si="5"/>
        <v>0</v>
      </c>
      <c r="AA17" s="431">
        <f t="shared" si="18"/>
        <v>0</v>
      </c>
      <c r="AB17" s="432">
        <f t="shared" si="19"/>
        <v>0</v>
      </c>
      <c r="AC17" s="427" t="e">
        <f t="shared" si="24"/>
        <v>#N/A</v>
      </c>
      <c r="AD17" s="428" t="e">
        <f t="shared" si="25"/>
        <v>#N/A</v>
      </c>
      <c r="AE17" s="427" t="e">
        <f t="shared" si="26"/>
        <v>#N/A</v>
      </c>
      <c r="AF17" s="428" t="e">
        <f t="shared" si="27"/>
        <v>#N/A</v>
      </c>
      <c r="AG17" s="431" t="e">
        <f t="shared" si="28"/>
        <v>#N/A</v>
      </c>
      <c r="AH17" s="432" t="e">
        <f t="shared" si="29"/>
        <v>#N/A</v>
      </c>
      <c r="AJ17" s="560">
        <f>IF(AND($AJ$12=0,$AK$12=0,$AJ$13=Wx,$AK$13=Wy),Wx,IF(AND(AJ16=0,AK16&gt;0),0,IF(AND(AJ16&gt;0,AK16=0),Wx,IF(AND(AJ16=Wx,AK16&gt;0),Wx,0))))</f>
        <v>0</v>
      </c>
      <c r="AK17" s="561">
        <f>IF(AND($AJ$12=0,$AK$12=0,$AJ$13=Wx,$AK$13=Wy),0,IF(AND(AJ16=0,AK16&gt;0),0,IF(AND(AJ16&gt;0,AK16=0),0,IF(AND(AJ16=Wx,AK16&gt;0),Wy,Wy))))</f>
        <v>0</v>
      </c>
      <c r="AL17" s="560">
        <f>IF(AND(AL16=0,AM16&gt;0),0,IF(AND(AL16&gt;0,AM16=0),Wx,IF(AND(AL16=Wx,AM16&gt;0),Wx,0)))</f>
        <v>0</v>
      </c>
      <c r="AM17" s="561">
        <f>IF(AND(AL16=0,AM16&gt;0),0,IF(AND(AL16&gt;0,AM16=0),0,IF(AND(AL16=Wx,AM16&gt;0),Wy,Wy)))</f>
        <v>0</v>
      </c>
      <c r="AN17" s="560" t="e">
        <f>IF(AND(AN16=0,AO16&gt;0),0,IF(AND(AN16&gt;0,AO16=0),Wx,IF(AND(AN16=Wx,AO16&gt;0),Wx,0)))</f>
        <v>#N/A</v>
      </c>
      <c r="AO17" s="561" t="e">
        <f>IF(AND(AN16=0,AO16&gt;0),0,IF(AND(AN16&gt;0,AO16=0),0,IF(AND(AN16=Wx,AO16&gt;0),Wy,Wy)))</f>
        <v>#N/A</v>
      </c>
      <c r="AP17" s="140"/>
      <c r="AQ17" s="431">
        <v>10</v>
      </c>
      <c r="AR17" s="443" t="e">
        <f>IF(Config="Rectangular",IF($AQ17&lt;='Moment of Inertia'!$D$22,'Moment of Inertia'!I14/12+Wx/2,NA()),IF(Config="Asymmetric",IF($AQ17&lt;='Moment of Inertia'!$D$22,'Moment of Inertia'!K14/12+Wx/2,NA()),IF($AQ17&lt;='Moment of Inertia (Circle)'!$D$22,'Moment of Inertia (Circle)'!J14/12+Wx/2,NA())))</f>
        <v>#N/A</v>
      </c>
      <c r="AS17" s="410" t="e">
        <f>IF(Config="Rectangular",IF($AQ17&lt;='Moment of Inertia'!$D$22,'Moment of Inertia'!J14/12+Wy/2,NA()),IF(Config="Asymmetric",IF($AQ17&lt;='Moment of Inertia'!$D$22,'Moment of Inertia'!L14/12+Wy/2,NA()),IF($AQ17&lt;='Moment of Inertia (Circle)'!$D$22,'Moment of Inertia (Circle)'!K14/12+Wy/2,NA())))</f>
        <v>#N/A</v>
      </c>
    </row>
    <row r="18" spans="4:45" x14ac:dyDescent="0.25">
      <c r="D18" s="421">
        <f>IF(Input!$D$57="Square","",D17+5)</f>
        <v>50</v>
      </c>
      <c r="E18" s="421" t="e">
        <f>IF(AND(Input!$D$45="Pier and Pad",Input!$D$57="Circular"),Wx/2 + di/2*SIN(RADIANS(D18)),NA())</f>
        <v>#N/A</v>
      </c>
      <c r="F18" s="422" t="e">
        <f>IF(AND(Input!$D$45="Pier and Pad",Input!$D$57="Circular"),Wy/2 + (di/2)*COS(RADIANS(D18)),NA())</f>
        <v>#N/A</v>
      </c>
      <c r="G18" s="335"/>
      <c r="H18" s="411">
        <f t="shared" si="8"/>
        <v>0</v>
      </c>
      <c r="I18" s="412">
        <v>0</v>
      </c>
      <c r="J18" s="411">
        <f t="shared" si="0"/>
        <v>0</v>
      </c>
      <c r="K18" s="412">
        <f t="shared" si="9"/>
        <v>0</v>
      </c>
      <c r="L18" s="411">
        <f t="shared" si="10"/>
        <v>0</v>
      </c>
      <c r="M18" s="412">
        <f t="shared" si="1"/>
        <v>0</v>
      </c>
      <c r="N18" s="411">
        <v>0</v>
      </c>
      <c r="O18" s="412">
        <f t="shared" si="11"/>
        <v>0</v>
      </c>
      <c r="P18" s="335"/>
      <c r="Q18" s="427">
        <f t="shared" si="12"/>
        <v>0</v>
      </c>
      <c r="R18" s="428">
        <f t="shared" si="13"/>
        <v>0</v>
      </c>
      <c r="S18" s="427">
        <f t="shared" si="2"/>
        <v>0</v>
      </c>
      <c r="T18" s="428">
        <f t="shared" si="3"/>
        <v>0</v>
      </c>
      <c r="U18" s="431">
        <f t="shared" si="14"/>
        <v>0</v>
      </c>
      <c r="V18" s="432">
        <f t="shared" si="15"/>
        <v>0</v>
      </c>
      <c r="W18" s="427">
        <f t="shared" si="16"/>
        <v>0</v>
      </c>
      <c r="X18" s="428">
        <f t="shared" si="17"/>
        <v>0</v>
      </c>
      <c r="Y18" s="427">
        <f t="shared" si="4"/>
        <v>0</v>
      </c>
      <c r="Z18" s="428">
        <f t="shared" si="5"/>
        <v>0</v>
      </c>
      <c r="AA18" s="431">
        <f t="shared" si="18"/>
        <v>0</v>
      </c>
      <c r="AB18" s="432">
        <f t="shared" si="19"/>
        <v>0</v>
      </c>
      <c r="AC18" s="427" t="e">
        <f t="shared" si="24"/>
        <v>#N/A</v>
      </c>
      <c r="AD18" s="428" t="e">
        <f t="shared" si="25"/>
        <v>#N/A</v>
      </c>
      <c r="AE18" s="427" t="e">
        <f t="shared" si="26"/>
        <v>#N/A</v>
      </c>
      <c r="AF18" s="428" t="e">
        <f t="shared" si="27"/>
        <v>#N/A</v>
      </c>
      <c r="AG18" s="431" t="e">
        <f t="shared" si="28"/>
        <v>#N/A</v>
      </c>
      <c r="AH18" s="432" t="e">
        <f t="shared" si="29"/>
        <v>#N/A</v>
      </c>
      <c r="AJ18" s="560">
        <f>IF(AND(AJ17=0,AK17=0),Wx,IF(AND(AJ17=Wx,AK17=0),Wx,IF(AND(AJ17=Wx,AK17=Wy),0,0)))</f>
        <v>0</v>
      </c>
      <c r="AK18" s="561">
        <f>IF(AJ17=0,0,IF(AND(AJ17=Wx,AK17=Wy),Wy,AK13))</f>
        <v>0</v>
      </c>
      <c r="AL18" s="560">
        <f>IF(AND(AL17=0,AM17=0),Wx,IF(AND(AL17=Wx,AM17=0),Wx,IF(AND(AL17=Wx,AM17=Wy),0,0)))</f>
        <v>0</v>
      </c>
      <c r="AM18" s="561">
        <f>IF(AL17=0,0,IF(AND(AL17=Wx,AM17=Wy),Wy,AM13))</f>
        <v>0</v>
      </c>
      <c r="AN18" s="560" t="e">
        <f>IF(AND(AN17=0,AO17=0),Wx,IF(AND(AN17=Wx,AO17=0),Wx,IF(AND(AN17=Wx,AO17=Wy),0,0)))</f>
        <v>#N/A</v>
      </c>
      <c r="AO18" s="561" t="e">
        <f>IF(AN17=0,0,IF(AND(AN17=Wx,AO17=Wy),Wy,AO13))</f>
        <v>#N/A</v>
      </c>
      <c r="AP18" s="140"/>
      <c r="AQ18" s="431">
        <v>11</v>
      </c>
      <c r="AR18" s="443" t="e">
        <f>IF(Config="Rectangular",IF($AQ18&lt;='Moment of Inertia'!$D$22,'Moment of Inertia'!I15/12+Wx/2,NA()),IF(Config="Asymmetric",IF($AQ18&lt;='Moment of Inertia'!$D$22,'Moment of Inertia'!K15/12+Wx/2,NA()),IF($AQ18&lt;='Moment of Inertia (Circle)'!$D$22,'Moment of Inertia (Circle)'!J15/12+Wx/2,NA())))</f>
        <v>#N/A</v>
      </c>
      <c r="AS18" s="410" t="e">
        <f>IF(Config="Rectangular",IF($AQ18&lt;='Moment of Inertia'!$D$22,'Moment of Inertia'!J15/12+Wy/2,NA()),IF(Config="Asymmetric",IF($AQ18&lt;='Moment of Inertia'!$D$22,'Moment of Inertia'!L15/12+Wy/2,NA()),IF($AQ18&lt;='Moment of Inertia (Circle)'!$D$22,'Moment of Inertia (Circle)'!K15/12+Wy/2,NA())))</f>
        <v>#N/A</v>
      </c>
    </row>
    <row r="19" spans="4:45" x14ac:dyDescent="0.25">
      <c r="D19" s="421">
        <f>IF(Input!$D$57="Square","",D18+5)</f>
        <v>55</v>
      </c>
      <c r="E19" s="421" t="e">
        <f>IF(AND(Input!$D$45="Pier and Pad",Input!$D$57="Circular"),Wx/2 + di/2*SIN(RADIANS(D19)),NA())</f>
        <v>#N/A</v>
      </c>
      <c r="F19" s="422" t="e">
        <f>IF(AND(Input!$D$45="Pier and Pad",Input!$D$57="Circular"),Wy/2 + (di/2)*COS(RADIANS(D19)),NA())</f>
        <v>#N/A</v>
      </c>
      <c r="G19" s="335"/>
      <c r="H19" s="411">
        <f t="shared" si="8"/>
        <v>0</v>
      </c>
      <c r="I19" s="412">
        <v>0</v>
      </c>
      <c r="J19" s="411">
        <f t="shared" si="0"/>
        <v>0</v>
      </c>
      <c r="K19" s="412">
        <f t="shared" si="9"/>
        <v>0</v>
      </c>
      <c r="L19" s="411">
        <f t="shared" si="10"/>
        <v>0</v>
      </c>
      <c r="M19" s="412">
        <f t="shared" si="1"/>
        <v>0</v>
      </c>
      <c r="N19" s="411">
        <v>0</v>
      </c>
      <c r="O19" s="412">
        <f t="shared" si="11"/>
        <v>0</v>
      </c>
      <c r="P19" s="335"/>
      <c r="Q19" s="427">
        <f t="shared" si="12"/>
        <v>0</v>
      </c>
      <c r="R19" s="428">
        <f t="shared" si="13"/>
        <v>0</v>
      </c>
      <c r="S19" s="427">
        <f t="shared" si="2"/>
        <v>0</v>
      </c>
      <c r="T19" s="428">
        <f t="shared" si="3"/>
        <v>0</v>
      </c>
      <c r="U19" s="431">
        <f t="shared" si="14"/>
        <v>0</v>
      </c>
      <c r="V19" s="432">
        <f t="shared" si="15"/>
        <v>0</v>
      </c>
      <c r="W19" s="427">
        <f t="shared" si="16"/>
        <v>0</v>
      </c>
      <c r="X19" s="428">
        <f t="shared" si="17"/>
        <v>0</v>
      </c>
      <c r="Y19" s="427">
        <f t="shared" si="4"/>
        <v>0</v>
      </c>
      <c r="Z19" s="428">
        <f t="shared" si="5"/>
        <v>0</v>
      </c>
      <c r="AA19" s="431">
        <f t="shared" si="18"/>
        <v>0</v>
      </c>
      <c r="AB19" s="432">
        <f t="shared" si="19"/>
        <v>0</v>
      </c>
      <c r="AC19" s="427" t="e">
        <f t="shared" si="24"/>
        <v>#N/A</v>
      </c>
      <c r="AD19" s="428" t="e">
        <f t="shared" si="25"/>
        <v>#N/A</v>
      </c>
      <c r="AE19" s="427" t="e">
        <f t="shared" si="26"/>
        <v>#N/A</v>
      </c>
      <c r="AF19" s="428" t="e">
        <f t="shared" si="27"/>
        <v>#N/A</v>
      </c>
      <c r="AG19" s="431" t="e">
        <f t="shared" si="28"/>
        <v>#N/A</v>
      </c>
      <c r="AH19" s="432" t="e">
        <f t="shared" si="29"/>
        <v>#N/A</v>
      </c>
      <c r="AJ19" s="560">
        <f t="shared" ref="AJ19:AO19" si="31">AJ13</f>
        <v>0</v>
      </c>
      <c r="AK19" s="561">
        <f t="shared" si="31"/>
        <v>0</v>
      </c>
      <c r="AL19" s="560">
        <f t="shared" si="31"/>
        <v>0</v>
      </c>
      <c r="AM19" s="561">
        <f t="shared" si="31"/>
        <v>0</v>
      </c>
      <c r="AN19" s="560" t="e">
        <f t="shared" si="31"/>
        <v>#N/A</v>
      </c>
      <c r="AO19" s="561" t="e">
        <f t="shared" si="31"/>
        <v>#N/A</v>
      </c>
      <c r="AQ19" s="421">
        <v>12</v>
      </c>
      <c r="AR19" s="443" t="e">
        <f>IF(Config="Rectangular",IF($AQ19&lt;='Moment of Inertia'!$D$22,'Moment of Inertia'!I16/12+Wx/2,NA()),IF(Config="Asymmetric",IF($AQ19&lt;='Moment of Inertia'!$D$22,'Moment of Inertia'!K16/12+Wx/2,NA()),IF($AQ19&lt;='Moment of Inertia (Circle)'!$D$22,'Moment of Inertia (Circle)'!J16/12+Wx/2,NA())))</f>
        <v>#N/A</v>
      </c>
      <c r="AS19" s="410" t="e">
        <f>IF(Config="Rectangular",IF($AQ19&lt;='Moment of Inertia'!$D$22,'Moment of Inertia'!J16/12+Wy/2,NA()),IF(Config="Asymmetric",IF($AQ19&lt;='Moment of Inertia'!$D$22,'Moment of Inertia'!L16/12+Wy/2,NA()),IF($AQ19&lt;='Moment of Inertia (Circle)'!$D$22,'Moment of Inertia (Circle)'!K16/12+Wy/2,NA())))</f>
        <v>#N/A</v>
      </c>
    </row>
    <row r="20" spans="4:45" x14ac:dyDescent="0.25">
      <c r="D20" s="421">
        <f>IF(Input!$D$57="Square","",D19+5)</f>
        <v>60</v>
      </c>
      <c r="E20" s="421" t="e">
        <f>IF(AND(Input!$D$45="Pier and Pad",Input!$D$57="Circular"),Wx/2 + di/2*SIN(RADIANS(D20)),NA())</f>
        <v>#N/A</v>
      </c>
      <c r="F20" s="422" t="e">
        <f>IF(AND(Input!$D$45="Pier and Pad",Input!$D$57="Circular"),Wy/2 + (di/2)*COS(RADIANS(D20)),NA())</f>
        <v>#N/A</v>
      </c>
      <c r="G20" s="335"/>
      <c r="H20" s="411">
        <f t="shared" si="8"/>
        <v>0</v>
      </c>
      <c r="I20" s="412">
        <v>0</v>
      </c>
      <c r="J20" s="411">
        <f t="shared" si="0"/>
        <v>0</v>
      </c>
      <c r="K20" s="412">
        <f t="shared" si="9"/>
        <v>0</v>
      </c>
      <c r="L20" s="411">
        <f t="shared" si="10"/>
        <v>0</v>
      </c>
      <c r="M20" s="412">
        <f t="shared" si="1"/>
        <v>0</v>
      </c>
      <c r="N20" s="411">
        <v>0</v>
      </c>
      <c r="O20" s="412">
        <f t="shared" si="11"/>
        <v>0</v>
      </c>
      <c r="P20" s="335"/>
      <c r="Q20" s="427">
        <f t="shared" si="12"/>
        <v>0</v>
      </c>
      <c r="R20" s="428">
        <f t="shared" si="13"/>
        <v>0</v>
      </c>
      <c r="S20" s="427">
        <f t="shared" si="2"/>
        <v>0</v>
      </c>
      <c r="T20" s="428">
        <f t="shared" si="3"/>
        <v>0</v>
      </c>
      <c r="U20" s="431">
        <f t="shared" si="14"/>
        <v>0</v>
      </c>
      <c r="V20" s="432">
        <f t="shared" si="15"/>
        <v>0</v>
      </c>
      <c r="W20" s="427">
        <f t="shared" si="16"/>
        <v>0</v>
      </c>
      <c r="X20" s="428">
        <f t="shared" si="17"/>
        <v>0</v>
      </c>
      <c r="Y20" s="427">
        <f t="shared" si="4"/>
        <v>0</v>
      </c>
      <c r="Z20" s="428">
        <f t="shared" si="5"/>
        <v>0</v>
      </c>
      <c r="AA20" s="431">
        <f t="shared" si="18"/>
        <v>0</v>
      </c>
      <c r="AB20" s="432">
        <f t="shared" si="19"/>
        <v>0</v>
      </c>
      <c r="AC20" s="427" t="e">
        <f t="shared" si="24"/>
        <v>#N/A</v>
      </c>
      <c r="AD20" s="428" t="e">
        <f t="shared" si="25"/>
        <v>#N/A</v>
      </c>
      <c r="AE20" s="427" t="e">
        <f t="shared" si="26"/>
        <v>#N/A</v>
      </c>
      <c r="AF20" s="428" t="e">
        <f t="shared" si="27"/>
        <v>#N/A</v>
      </c>
      <c r="AG20" s="431" t="e">
        <f t="shared" si="28"/>
        <v>#N/A</v>
      </c>
      <c r="AH20" s="432" t="e">
        <f t="shared" si="29"/>
        <v>#N/A</v>
      </c>
      <c r="AJ20" s="560">
        <f t="shared" ref="AJ20:AO20" si="32">AJ16</f>
        <v>0</v>
      </c>
      <c r="AK20" s="561">
        <f t="shared" si="32"/>
        <v>0</v>
      </c>
      <c r="AL20" s="558">
        <f t="shared" si="32"/>
        <v>0</v>
      </c>
      <c r="AM20" s="559">
        <f t="shared" si="32"/>
        <v>0</v>
      </c>
      <c r="AN20" s="558" t="e">
        <f t="shared" si="32"/>
        <v>#N/A</v>
      </c>
      <c r="AO20" s="559" t="e">
        <f t="shared" si="32"/>
        <v>#N/A</v>
      </c>
      <c r="AQ20" s="431">
        <v>13</v>
      </c>
      <c r="AR20" s="443" t="e">
        <f>IF(Config="Rectangular",IF($AQ20&lt;='Moment of Inertia'!$D$22,'Moment of Inertia'!I17/12+Wx/2,NA()),IF(Config="Asymmetric",IF($AQ20&lt;='Moment of Inertia'!$D$22,'Moment of Inertia'!K17/12+Wx/2,NA()),IF($AQ20&lt;='Moment of Inertia (Circle)'!$D$22,'Moment of Inertia (Circle)'!J17/12+Wx/2,NA())))</f>
        <v>#N/A</v>
      </c>
      <c r="AS20" s="410" t="e">
        <f>IF(Config="Rectangular",IF($AQ20&lt;='Moment of Inertia'!$D$22,'Moment of Inertia'!J17/12+Wy/2,NA()),IF(Config="Asymmetric",IF($AQ20&lt;='Moment of Inertia'!$D$22,'Moment of Inertia'!L17/12+Wy/2,NA()),IF($AQ20&lt;='Moment of Inertia (Circle)'!$D$22,'Moment of Inertia (Circle)'!K17/12+Wy/2,NA())))</f>
        <v>#N/A</v>
      </c>
    </row>
    <row r="21" spans="4:45" x14ac:dyDescent="0.25">
      <c r="D21" s="421">
        <f>IF(Input!$D$57="Square","",D20+5)</f>
        <v>65</v>
      </c>
      <c r="E21" s="421" t="e">
        <f>IF(AND(Input!$D$45="Pier and Pad",Input!$D$57="Circular"),Wx/2 + di/2*SIN(RADIANS(D21)),NA())</f>
        <v>#N/A</v>
      </c>
      <c r="F21" s="422" t="e">
        <f>IF(AND(Input!$D$45="Pier and Pad",Input!$D$57="Circular"),Wy/2 + (di/2)*COS(RADIANS(D21)),NA())</f>
        <v>#N/A</v>
      </c>
      <c r="G21" s="335"/>
      <c r="H21" s="411">
        <f t="shared" si="8"/>
        <v>0</v>
      </c>
      <c r="I21" s="412">
        <v>0</v>
      </c>
      <c r="J21" s="411">
        <f t="shared" si="0"/>
        <v>0</v>
      </c>
      <c r="K21" s="412">
        <f t="shared" si="9"/>
        <v>0</v>
      </c>
      <c r="L21" s="411">
        <f t="shared" si="10"/>
        <v>0</v>
      </c>
      <c r="M21" s="412">
        <f t="shared" si="1"/>
        <v>0</v>
      </c>
      <c r="N21" s="411">
        <v>0</v>
      </c>
      <c r="O21" s="412">
        <f t="shared" si="11"/>
        <v>0</v>
      </c>
      <c r="P21" s="335"/>
      <c r="Q21" s="427">
        <f t="shared" si="12"/>
        <v>0</v>
      </c>
      <c r="R21" s="428">
        <f t="shared" si="13"/>
        <v>0</v>
      </c>
      <c r="S21" s="427">
        <f t="shared" si="2"/>
        <v>0</v>
      </c>
      <c r="T21" s="428">
        <f t="shared" si="3"/>
        <v>0</v>
      </c>
      <c r="U21" s="431">
        <f t="shared" si="14"/>
        <v>0</v>
      </c>
      <c r="V21" s="432">
        <f t="shared" si="15"/>
        <v>0</v>
      </c>
      <c r="W21" s="427">
        <f t="shared" si="16"/>
        <v>0</v>
      </c>
      <c r="X21" s="428">
        <f t="shared" si="17"/>
        <v>0</v>
      </c>
      <c r="Y21" s="427">
        <f t="shared" si="4"/>
        <v>0</v>
      </c>
      <c r="Z21" s="428">
        <f t="shared" si="5"/>
        <v>0</v>
      </c>
      <c r="AA21" s="431">
        <f t="shared" si="18"/>
        <v>0</v>
      </c>
      <c r="AB21" s="432">
        <f t="shared" si="19"/>
        <v>0</v>
      </c>
      <c r="AC21" s="427" t="e">
        <f t="shared" si="24"/>
        <v>#N/A</v>
      </c>
      <c r="AD21" s="428" t="e">
        <f t="shared" si="25"/>
        <v>#N/A</v>
      </c>
      <c r="AE21" s="427" t="e">
        <f t="shared" si="26"/>
        <v>#N/A</v>
      </c>
      <c r="AF21" s="428" t="e">
        <f t="shared" si="27"/>
        <v>#N/A</v>
      </c>
      <c r="AG21" s="431" t="e">
        <f t="shared" si="28"/>
        <v>#N/A</v>
      </c>
      <c r="AH21" s="432" t="e">
        <f t="shared" si="29"/>
        <v>#N/A</v>
      </c>
      <c r="AJ21" s="767" t="s">
        <v>1089</v>
      </c>
      <c r="AK21" s="768"/>
      <c r="AL21" s="767" t="s">
        <v>1089</v>
      </c>
      <c r="AM21" s="768"/>
      <c r="AN21" s="767" t="s">
        <v>1089</v>
      </c>
      <c r="AO21" s="768"/>
      <c r="AQ21" s="431">
        <v>14</v>
      </c>
      <c r="AR21" s="443" t="e">
        <f>IF(Config="Rectangular",IF($AQ21&lt;='Moment of Inertia'!$D$22,'Moment of Inertia'!I18/12+Wx/2,NA()),IF(Config="Asymmetric",IF($AQ21&lt;='Moment of Inertia'!$D$22,'Moment of Inertia'!K18/12+Wx/2,NA()),IF($AQ21&lt;='Moment of Inertia (Circle)'!$D$22,'Moment of Inertia (Circle)'!J18/12+Wx/2,NA())))</f>
        <v>#N/A</v>
      </c>
      <c r="AS21" s="410" t="e">
        <f>IF(Config="Rectangular",IF($AQ21&lt;='Moment of Inertia'!$D$22,'Moment of Inertia'!J18/12+Wy/2,NA()),IF(Config="Asymmetric",IF($AQ21&lt;='Moment of Inertia'!$D$22,'Moment of Inertia'!L18/12+Wy/2,NA()),IF($AQ21&lt;='Moment of Inertia (Circle)'!$D$22,'Moment of Inertia (Circle)'!K18/12+Wy/2,NA())))</f>
        <v>#N/A</v>
      </c>
    </row>
    <row r="22" spans="4:45" x14ac:dyDescent="0.25">
      <c r="D22" s="421">
        <f>IF(Input!$D$57="Square","",D21+5)</f>
        <v>70</v>
      </c>
      <c r="E22" s="421" t="e">
        <f>IF(AND(Input!$D$45="Pier and Pad",Input!$D$57="Circular"),Wx/2 + di/2*SIN(RADIANS(D22)),NA())</f>
        <v>#N/A</v>
      </c>
      <c r="F22" s="422" t="e">
        <f>IF(AND(Input!$D$45="Pier and Pad",Input!$D$57="Circular"),Wy/2 + (di/2)*COS(RADIANS(D22)),NA())</f>
        <v>#N/A</v>
      </c>
      <c r="G22" s="335"/>
      <c r="H22" s="411">
        <f t="shared" si="8"/>
        <v>0</v>
      </c>
      <c r="I22" s="412">
        <v>0</v>
      </c>
      <c r="J22" s="411">
        <f t="shared" si="0"/>
        <v>0</v>
      </c>
      <c r="K22" s="412">
        <f t="shared" si="9"/>
        <v>0</v>
      </c>
      <c r="L22" s="411">
        <f t="shared" si="10"/>
        <v>0</v>
      </c>
      <c r="M22" s="412">
        <f t="shared" si="1"/>
        <v>0</v>
      </c>
      <c r="N22" s="411">
        <v>0</v>
      </c>
      <c r="O22" s="412">
        <f t="shared" si="11"/>
        <v>0</v>
      </c>
      <c r="P22" s="335"/>
      <c r="Q22" s="427">
        <f t="shared" si="12"/>
        <v>0</v>
      </c>
      <c r="R22" s="428">
        <f t="shared" si="13"/>
        <v>0</v>
      </c>
      <c r="S22" s="427">
        <f t="shared" si="2"/>
        <v>0</v>
      </c>
      <c r="T22" s="428">
        <f t="shared" si="3"/>
        <v>0</v>
      </c>
      <c r="U22" s="431">
        <f t="shared" si="14"/>
        <v>0</v>
      </c>
      <c r="V22" s="432">
        <f t="shared" si="15"/>
        <v>0</v>
      </c>
      <c r="W22" s="427">
        <f t="shared" si="16"/>
        <v>0</v>
      </c>
      <c r="X22" s="428">
        <f t="shared" si="17"/>
        <v>0</v>
      </c>
      <c r="Y22" s="427">
        <f t="shared" si="4"/>
        <v>0</v>
      </c>
      <c r="Z22" s="428">
        <f t="shared" si="5"/>
        <v>0</v>
      </c>
      <c r="AA22" s="431">
        <f t="shared" si="18"/>
        <v>0</v>
      </c>
      <c r="AB22" s="432">
        <f t="shared" si="19"/>
        <v>0</v>
      </c>
      <c r="AC22" s="427" t="e">
        <f t="shared" si="24"/>
        <v>#N/A</v>
      </c>
      <c r="AD22" s="428" t="e">
        <f t="shared" si="25"/>
        <v>#N/A</v>
      </c>
      <c r="AE22" s="427" t="e">
        <f t="shared" si="26"/>
        <v>#N/A</v>
      </c>
      <c r="AF22" s="428" t="e">
        <f t="shared" si="27"/>
        <v>#N/A</v>
      </c>
      <c r="AG22" s="431" t="e">
        <f t="shared" si="28"/>
        <v>#N/A</v>
      </c>
      <c r="AH22" s="432" t="e">
        <f t="shared" si="29"/>
        <v>#N/A</v>
      </c>
      <c r="AJ22" s="772">
        <f>(1/2)*((AJ16*AK17-AJ17*AK16) + (AJ17*AK18-AJ18*AK17) + (AJ18*AK19-AJ19*AK18) + (AJ19*AK20-AJ20*AK19))</f>
        <v>0</v>
      </c>
      <c r="AK22" s="773"/>
      <c r="AL22" s="763">
        <f>(1/2)*((AL16*AM17-AL17*AM16) + (AL17*AM18-AL18*AM17) + (AL18*AM19-AL19*AM18) + (AL19*AM20-AL20*AM19))</f>
        <v>0</v>
      </c>
      <c r="AM22" s="764"/>
      <c r="AN22" s="763" t="e">
        <f>(1/2)*((AN16*AO17-AN17*AO16) + (AN17*AO18-AN18*AO17) + (AN18*AO19-AN19*AO18) + (AN19*AO20-AN20*AO19))</f>
        <v>#N/A</v>
      </c>
      <c r="AO22" s="764"/>
      <c r="AQ22" s="421">
        <v>15</v>
      </c>
      <c r="AR22" s="443" t="e">
        <f>IF(Config="Rectangular",IF($AQ22&lt;='Moment of Inertia'!$D$22,'Moment of Inertia'!I19/12+Wx/2,NA()),IF(Config="Asymmetric",IF($AQ22&lt;='Moment of Inertia'!$D$22,'Moment of Inertia'!K19/12+Wx/2,NA()),IF($AQ22&lt;='Moment of Inertia (Circle)'!$D$22,'Moment of Inertia (Circle)'!J19/12+Wx/2,NA())))</f>
        <v>#N/A</v>
      </c>
      <c r="AS22" s="410" t="e">
        <f>IF(Config="Rectangular",IF($AQ22&lt;='Moment of Inertia'!$D$22,'Moment of Inertia'!J19/12+Wy/2,NA()),IF(Config="Asymmetric",IF($AQ22&lt;='Moment of Inertia'!$D$22,'Moment of Inertia'!L19/12+Wy/2,NA()),IF($AQ22&lt;='Moment of Inertia (Circle)'!$D$22,'Moment of Inertia (Circle)'!K19/12+Wy/2,NA())))</f>
        <v>#N/A</v>
      </c>
    </row>
    <row r="23" spans="4:45" x14ac:dyDescent="0.25">
      <c r="D23" s="421">
        <f>IF(Input!$D$57="Square","",D22+5)</f>
        <v>75</v>
      </c>
      <c r="E23" s="421" t="e">
        <f>IF(AND(Input!$D$45="Pier and Pad",Input!$D$57="Circular"),Wx/2 + di/2*SIN(RADIANS(D23)),NA())</f>
        <v>#N/A</v>
      </c>
      <c r="F23" s="422" t="e">
        <f>IF(AND(Input!$D$45="Pier and Pad",Input!$D$57="Circular"),Wy/2 + (di/2)*COS(RADIANS(D23)),NA())</f>
        <v>#N/A</v>
      </c>
      <c r="G23" s="335"/>
      <c r="H23" s="411">
        <f t="shared" si="8"/>
        <v>0</v>
      </c>
      <c r="I23" s="412">
        <v>0</v>
      </c>
      <c r="J23" s="411">
        <f t="shared" si="0"/>
        <v>0</v>
      </c>
      <c r="K23" s="412">
        <f t="shared" si="9"/>
        <v>0</v>
      </c>
      <c r="L23" s="411">
        <f t="shared" si="10"/>
        <v>0</v>
      </c>
      <c r="M23" s="412">
        <f t="shared" si="1"/>
        <v>0</v>
      </c>
      <c r="N23" s="411">
        <v>0</v>
      </c>
      <c r="O23" s="412">
        <f t="shared" si="11"/>
        <v>0</v>
      </c>
      <c r="P23" s="335"/>
      <c r="Q23" s="427">
        <f t="shared" si="12"/>
        <v>0</v>
      </c>
      <c r="R23" s="428">
        <f t="shared" si="13"/>
        <v>0</v>
      </c>
      <c r="S23" s="427">
        <f t="shared" si="2"/>
        <v>0</v>
      </c>
      <c r="T23" s="428">
        <f t="shared" si="3"/>
        <v>0</v>
      </c>
      <c r="U23" s="431">
        <f t="shared" si="14"/>
        <v>0</v>
      </c>
      <c r="V23" s="432">
        <f t="shared" si="15"/>
        <v>0</v>
      </c>
      <c r="W23" s="427">
        <f t="shared" si="16"/>
        <v>0</v>
      </c>
      <c r="X23" s="428">
        <f t="shared" si="17"/>
        <v>0</v>
      </c>
      <c r="Y23" s="427">
        <f t="shared" si="4"/>
        <v>0</v>
      </c>
      <c r="Z23" s="428">
        <f t="shared" si="5"/>
        <v>0</v>
      </c>
      <c r="AA23" s="431">
        <f t="shared" si="18"/>
        <v>0</v>
      </c>
      <c r="AB23" s="432">
        <f t="shared" si="19"/>
        <v>0</v>
      </c>
      <c r="AC23" s="427" t="e">
        <f t="shared" si="24"/>
        <v>#N/A</v>
      </c>
      <c r="AD23" s="428" t="e">
        <f t="shared" si="25"/>
        <v>#N/A</v>
      </c>
      <c r="AE23" s="427" t="e">
        <f t="shared" si="26"/>
        <v>#N/A</v>
      </c>
      <c r="AF23" s="428" t="e">
        <f t="shared" si="27"/>
        <v>#N/A</v>
      </c>
      <c r="AG23" s="431" t="e">
        <f t="shared" si="28"/>
        <v>#N/A</v>
      </c>
      <c r="AH23" s="432" t="e">
        <f t="shared" si="29"/>
        <v>#N/A</v>
      </c>
      <c r="AJ23" s="767" t="s">
        <v>1090</v>
      </c>
      <c r="AK23" s="768"/>
      <c r="AL23" s="767" t="s">
        <v>1090</v>
      </c>
      <c r="AM23" s="768"/>
      <c r="AN23" s="767" t="s">
        <v>1090</v>
      </c>
      <c r="AO23" s="768"/>
      <c r="AQ23" s="431">
        <v>16</v>
      </c>
      <c r="AR23" s="443" t="e">
        <f>IF(Config="Rectangular",IF($AQ23&lt;='Moment of Inertia'!$D$22,'Moment of Inertia'!I20/12+Wx/2,NA()),IF(Config="Asymmetric",IF($AQ23&lt;='Moment of Inertia'!$D$22,'Moment of Inertia'!K20/12+Wx/2,NA()),IF($AQ23&lt;='Moment of Inertia (Circle)'!$D$22,'Moment of Inertia (Circle)'!J20/12+Wx/2,NA())))</f>
        <v>#N/A</v>
      </c>
      <c r="AS23" s="410" t="e">
        <f>IF(Config="Rectangular",IF($AQ23&lt;='Moment of Inertia'!$D$22,'Moment of Inertia'!J20/12+Wy/2,NA()),IF(Config="Asymmetric",IF($AQ23&lt;='Moment of Inertia'!$D$22,'Moment of Inertia'!L20/12+Wy/2,NA()),IF($AQ23&lt;='Moment of Inertia (Circle)'!$D$22,'Moment of Inertia (Circle)'!K20/12+Wy/2,NA())))</f>
        <v>#N/A</v>
      </c>
    </row>
    <row r="24" spans="4:45" x14ac:dyDescent="0.25">
      <c r="D24" s="421">
        <f>IF(Input!$D$57="Square","",D23+5)</f>
        <v>80</v>
      </c>
      <c r="E24" s="421" t="e">
        <f>IF(AND(Input!$D$45="Pier and Pad",Input!$D$57="Circular"),Wx/2 + di/2*SIN(RADIANS(D24)),NA())</f>
        <v>#N/A</v>
      </c>
      <c r="F24" s="422" t="e">
        <f>IF(AND(Input!$D$45="Pier and Pad",Input!$D$57="Circular"),Wy/2 + (di/2)*COS(RADIANS(D24)),NA())</f>
        <v>#N/A</v>
      </c>
      <c r="G24" s="335"/>
      <c r="H24" s="411">
        <f t="shared" si="8"/>
        <v>0</v>
      </c>
      <c r="I24" s="412">
        <v>0</v>
      </c>
      <c r="J24" s="411">
        <f t="shared" si="0"/>
        <v>0</v>
      </c>
      <c r="K24" s="412">
        <f t="shared" si="9"/>
        <v>0</v>
      </c>
      <c r="L24" s="411">
        <f t="shared" si="10"/>
        <v>0</v>
      </c>
      <c r="M24" s="412">
        <f t="shared" si="1"/>
        <v>0</v>
      </c>
      <c r="N24" s="411">
        <v>0</v>
      </c>
      <c r="O24" s="412">
        <f t="shared" si="11"/>
        <v>0</v>
      </c>
      <c r="P24" s="335"/>
      <c r="Q24" s="427">
        <f t="shared" si="12"/>
        <v>0</v>
      </c>
      <c r="R24" s="428">
        <f t="shared" si="13"/>
        <v>0</v>
      </c>
      <c r="S24" s="427">
        <f t="shared" si="2"/>
        <v>0</v>
      </c>
      <c r="T24" s="428">
        <f t="shared" si="3"/>
        <v>0</v>
      </c>
      <c r="U24" s="431">
        <f t="shared" si="14"/>
        <v>0</v>
      </c>
      <c r="V24" s="432">
        <f t="shared" si="15"/>
        <v>0</v>
      </c>
      <c r="W24" s="427">
        <f t="shared" si="16"/>
        <v>0</v>
      </c>
      <c r="X24" s="428">
        <f t="shared" si="17"/>
        <v>0</v>
      </c>
      <c r="Y24" s="427">
        <f t="shared" si="4"/>
        <v>0</v>
      </c>
      <c r="Z24" s="428">
        <f t="shared" si="5"/>
        <v>0</v>
      </c>
      <c r="AA24" s="431">
        <f t="shared" si="18"/>
        <v>0</v>
      </c>
      <c r="AB24" s="432">
        <f t="shared" si="19"/>
        <v>0</v>
      </c>
      <c r="AC24" s="427" t="e">
        <f t="shared" si="24"/>
        <v>#N/A</v>
      </c>
      <c r="AD24" s="428" t="e">
        <f t="shared" si="25"/>
        <v>#N/A</v>
      </c>
      <c r="AE24" s="427" t="e">
        <f t="shared" si="26"/>
        <v>#N/A</v>
      </c>
      <c r="AF24" s="428" t="e">
        <f t="shared" si="27"/>
        <v>#N/A</v>
      </c>
      <c r="AG24" s="431" t="e">
        <f t="shared" si="28"/>
        <v>#N/A</v>
      </c>
      <c r="AH24" s="432" t="e">
        <f t="shared" si="29"/>
        <v>#N/A</v>
      </c>
      <c r="AJ24" s="438" t="s">
        <v>1077</v>
      </c>
      <c r="AK24" s="439" t="s">
        <v>1078</v>
      </c>
      <c r="AL24" s="438" t="s">
        <v>1077</v>
      </c>
      <c r="AM24" s="439" t="s">
        <v>1078</v>
      </c>
      <c r="AN24" s="438" t="s">
        <v>1077</v>
      </c>
      <c r="AO24" s="439" t="s">
        <v>1078</v>
      </c>
      <c r="AQ24" s="431">
        <v>17</v>
      </c>
      <c r="AR24" s="443" t="e">
        <f>IF(Config="Rectangular",IF($AQ24&lt;='Moment of Inertia'!$D$22,'Moment of Inertia'!I21/12+Wx/2,NA()),IF(Config="Asymmetric",IF($AQ24&lt;='Moment of Inertia'!$D$22,'Moment of Inertia'!K21/12+Wx/2,NA()),IF($AQ24&lt;='Moment of Inertia (Circle)'!$D$22,'Moment of Inertia (Circle)'!J21/12+Wx/2,NA())))</f>
        <v>#N/A</v>
      </c>
      <c r="AS24" s="410" t="e">
        <f>IF(Config="Rectangular",IF($AQ24&lt;='Moment of Inertia'!$D$22,'Moment of Inertia'!J21/12+Wy/2,NA()),IF(Config="Asymmetric",IF($AQ24&lt;='Moment of Inertia'!$D$22,'Moment of Inertia'!L21/12+Wy/2,NA()),IF($AQ24&lt;='Moment of Inertia (Circle)'!$D$22,'Moment of Inertia (Circle)'!K21/12+Wy/2,NA())))</f>
        <v>#N/A</v>
      </c>
    </row>
    <row r="25" spans="4:45" x14ac:dyDescent="0.25">
      <c r="D25" s="421">
        <f>IF(Input!$D$57="Square","",D24+5)</f>
        <v>85</v>
      </c>
      <c r="E25" s="421" t="e">
        <f>IF(AND(Input!$D$45="Pier and Pad",Input!$D$57="Circular"),Wx/2 + di/2*SIN(RADIANS(D25)),NA())</f>
        <v>#N/A</v>
      </c>
      <c r="F25" s="422" t="e">
        <f>IF(AND(Input!$D$45="Pier and Pad",Input!$D$57="Circular"),Wy/2 + (di/2)*COS(RADIANS(D25)),NA())</f>
        <v>#N/A</v>
      </c>
      <c r="G25" s="335"/>
      <c r="H25" s="411">
        <f t="shared" si="8"/>
        <v>0</v>
      </c>
      <c r="I25" s="412">
        <v>0</v>
      </c>
      <c r="J25" s="411">
        <f t="shared" si="0"/>
        <v>0</v>
      </c>
      <c r="K25" s="412">
        <f t="shared" si="9"/>
        <v>0</v>
      </c>
      <c r="L25" s="411">
        <f t="shared" si="10"/>
        <v>0</v>
      </c>
      <c r="M25" s="412">
        <f t="shared" si="1"/>
        <v>0</v>
      </c>
      <c r="N25" s="411">
        <v>0</v>
      </c>
      <c r="O25" s="412">
        <f t="shared" si="11"/>
        <v>0</v>
      </c>
      <c r="P25" s="335"/>
      <c r="Q25" s="427">
        <f t="shared" si="12"/>
        <v>0</v>
      </c>
      <c r="R25" s="428">
        <f t="shared" si="13"/>
        <v>0</v>
      </c>
      <c r="S25" s="427">
        <f t="shared" si="2"/>
        <v>0</v>
      </c>
      <c r="T25" s="428">
        <f t="shared" si="3"/>
        <v>0</v>
      </c>
      <c r="U25" s="431">
        <f t="shared" si="14"/>
        <v>0</v>
      </c>
      <c r="V25" s="432">
        <f t="shared" si="15"/>
        <v>0</v>
      </c>
      <c r="W25" s="427">
        <f t="shared" si="16"/>
        <v>0</v>
      </c>
      <c r="X25" s="428">
        <f t="shared" si="17"/>
        <v>0</v>
      </c>
      <c r="Y25" s="427">
        <f t="shared" si="4"/>
        <v>0</v>
      </c>
      <c r="Z25" s="428">
        <f t="shared" si="5"/>
        <v>0</v>
      </c>
      <c r="AA25" s="431">
        <f t="shared" si="18"/>
        <v>0</v>
      </c>
      <c r="AB25" s="432">
        <f t="shared" si="19"/>
        <v>0</v>
      </c>
      <c r="AC25" s="427" t="e">
        <f t="shared" si="24"/>
        <v>#N/A</v>
      </c>
      <c r="AD25" s="428" t="e">
        <f t="shared" si="25"/>
        <v>#N/A</v>
      </c>
      <c r="AE25" s="427" t="e">
        <f t="shared" si="26"/>
        <v>#N/A</v>
      </c>
      <c r="AF25" s="428" t="e">
        <f t="shared" si="27"/>
        <v>#N/A</v>
      </c>
      <c r="AG25" s="431" t="e">
        <f t="shared" si="28"/>
        <v>#N/A</v>
      </c>
      <c r="AH25" s="432" t="e">
        <f t="shared" si="29"/>
        <v>#N/A</v>
      </c>
      <c r="AJ25" s="483" t="e">
        <f>(1/(6*$AJ$22))*((AJ16+AJ17)*(AJ16*AK17-AJ17*AK16) + (AJ17+AJ18)*(AJ17*AK18-AJ18*AK17) + (AJ18+AJ19)*(AJ18*AK19-AJ19*AK18) + (AJ19+AJ20)*(AJ19*AK20-AJ20*AK19))</f>
        <v>#DIV/0!</v>
      </c>
      <c r="AK25" s="484" t="e">
        <f>(1/(6*$AJ$22))*((AK16+AK17)*(AJ16*AK17-AJ17*AK16) + (AK17+AK18)*(AJ17*AK18-AJ18*AK17) + (AK18+AK19)*(AJ18*AK19-AJ19*AK18) + (AK19+AK20)*(AJ19*AK20-AJ20*AK19))</f>
        <v>#DIV/0!</v>
      </c>
      <c r="AL25" s="485" t="e">
        <f>(1/(6*$AL$22))*((AL16+AL17)*(AL16*AM17-AL17*AM16) + (AL17+AL18)*(AL17*AM18-AL18*AM17) + (AL18+AL19)*(AL18*AM19-AL19*AM18) + (AL19+AL20)*(AL19*AM20-AL20*AM19))</f>
        <v>#DIV/0!</v>
      </c>
      <c r="AM25" s="486" t="e">
        <f>(1/(6*$AL$22))*((AM16+AM17)*(AL16*AM17-AL17*AM16) + (AM17+AM18)*(AL17*AM18-AL18*AM17) + (AM18+AM19)*(AL18*AM19-AL19*AM18) + (AM19+AM20)*(AL19*AM20-AL20*AM19))</f>
        <v>#DIV/0!</v>
      </c>
      <c r="AN25" s="485" t="e">
        <f>(1/(6*$AN$22))*((AN16+AN17)*(AN16*AO17-AN17*AO16) + (AN17+AN18)*(AN17*AO18-AN18*AO17) + (AN18+AN19)*(AN18*AO19-AN19*AO18) + (AN19+AN20)*(AN19*AO20-AN20*AO19))</f>
        <v>#N/A</v>
      </c>
      <c r="AO25" s="486" t="e">
        <f>(1/(6*$AN$22))*((AO16+AO17)*(AN16*AO17-AN17*AO16) + (AO17+AO18)*(AN17*AO18-AN18*AO17) + (AO18+AO19)*(AN18*AO19-AN19*AO18) + (AO19+AO20)*(AN19*AO20-AN20*AO19))</f>
        <v>#N/A</v>
      </c>
      <c r="AQ25" s="421">
        <v>18</v>
      </c>
      <c r="AR25" s="443" t="e">
        <f>IF(Config="Rectangular",IF($AQ25&lt;='Moment of Inertia'!$D$22,'Moment of Inertia'!I22/12+Wx/2,NA()),IF(Config="Asymmetric",IF($AQ25&lt;='Moment of Inertia'!$D$22,'Moment of Inertia'!K22/12+Wx/2,NA()),IF($AQ25&lt;='Moment of Inertia (Circle)'!$D$22,'Moment of Inertia (Circle)'!J22/12+Wx/2,NA())))</f>
        <v>#N/A</v>
      </c>
      <c r="AS25" s="410" t="e">
        <f>IF(Config="Rectangular",IF($AQ25&lt;='Moment of Inertia'!$D$22,'Moment of Inertia'!J22/12+Wy/2,NA()),IF(Config="Asymmetric",IF($AQ25&lt;='Moment of Inertia'!$D$22,'Moment of Inertia'!L22/12+Wy/2,NA()),IF($AQ25&lt;='Moment of Inertia (Circle)'!$D$22,'Moment of Inertia (Circle)'!K22/12+Wy/2,NA())))</f>
        <v>#N/A</v>
      </c>
    </row>
    <row r="26" spans="4:45" x14ac:dyDescent="0.25">
      <c r="D26" s="421">
        <f>IF(Input!$D$57="Square","",D25+5)</f>
        <v>90</v>
      </c>
      <c r="E26" s="421" t="e">
        <f>IF(AND(Input!$D$45="Pier and Pad",Input!$D$57="Circular"),Wx/2 + di/2*SIN(RADIANS(D26)),NA())</f>
        <v>#N/A</v>
      </c>
      <c r="F26" s="422" t="e">
        <f>IF(AND(Input!$D$45="Pier and Pad",Input!$D$57="Circular"),Wy/2 + (di/2)*COS(RADIANS(D26)),NA())</f>
        <v>#N/A</v>
      </c>
      <c r="G26" s="335"/>
      <c r="H26" s="411">
        <f t="shared" si="8"/>
        <v>0</v>
      </c>
      <c r="I26" s="412">
        <v>0</v>
      </c>
      <c r="J26" s="411">
        <f t="shared" si="0"/>
        <v>0</v>
      </c>
      <c r="K26" s="412">
        <f t="shared" si="9"/>
        <v>0</v>
      </c>
      <c r="L26" s="411">
        <f t="shared" si="10"/>
        <v>0</v>
      </c>
      <c r="M26" s="412">
        <f t="shared" si="1"/>
        <v>0</v>
      </c>
      <c r="N26" s="411">
        <v>0</v>
      </c>
      <c r="O26" s="412">
        <f t="shared" si="11"/>
        <v>0</v>
      </c>
      <c r="P26" s="335"/>
      <c r="Q26" s="427">
        <f t="shared" si="12"/>
        <v>0</v>
      </c>
      <c r="R26" s="428">
        <f t="shared" si="13"/>
        <v>0</v>
      </c>
      <c r="S26" s="427">
        <f t="shared" si="2"/>
        <v>0</v>
      </c>
      <c r="T26" s="428">
        <f t="shared" si="3"/>
        <v>0</v>
      </c>
      <c r="U26" s="431">
        <f t="shared" si="14"/>
        <v>0</v>
      </c>
      <c r="V26" s="432">
        <f t="shared" si="15"/>
        <v>0</v>
      </c>
      <c r="W26" s="427">
        <f t="shared" si="16"/>
        <v>0</v>
      </c>
      <c r="X26" s="428">
        <f t="shared" si="17"/>
        <v>0</v>
      </c>
      <c r="Y26" s="427">
        <f t="shared" si="4"/>
        <v>0</v>
      </c>
      <c r="Z26" s="428">
        <f t="shared" si="5"/>
        <v>0</v>
      </c>
      <c r="AA26" s="431">
        <f t="shared" si="18"/>
        <v>0</v>
      </c>
      <c r="AB26" s="432">
        <f t="shared" si="19"/>
        <v>0</v>
      </c>
      <c r="AC26" s="427" t="e">
        <f t="shared" si="24"/>
        <v>#N/A</v>
      </c>
      <c r="AD26" s="428" t="e">
        <f t="shared" si="25"/>
        <v>#N/A</v>
      </c>
      <c r="AE26" s="427" t="e">
        <f t="shared" si="26"/>
        <v>#N/A</v>
      </c>
      <c r="AF26" s="428" t="e">
        <f t="shared" si="27"/>
        <v>#N/A</v>
      </c>
      <c r="AG26" s="431" t="e">
        <f t="shared" si="28"/>
        <v>#N/A</v>
      </c>
      <c r="AH26" s="432" t="e">
        <f t="shared" si="29"/>
        <v>#N/A</v>
      </c>
      <c r="AJ26" s="767" t="s">
        <v>1091</v>
      </c>
      <c r="AK26" s="768"/>
      <c r="AL26" s="767" t="s">
        <v>1091</v>
      </c>
      <c r="AM26" s="768"/>
      <c r="AN26" s="767" t="s">
        <v>1091</v>
      </c>
      <c r="AO26" s="768"/>
      <c r="AQ26" s="431">
        <v>19</v>
      </c>
      <c r="AR26" s="443" t="e">
        <f>IF(Config="Rectangular",IF($AQ26&lt;='Moment of Inertia'!$D$22,'Moment of Inertia'!I23/12+Wx/2,NA()),IF(Config="Asymmetric",IF($AQ26&lt;='Moment of Inertia'!$D$22,'Moment of Inertia'!K23/12+Wx/2,NA()),IF($AQ26&lt;='Moment of Inertia (Circle)'!$D$22,'Moment of Inertia (Circle)'!J23/12+Wx/2,NA())))</f>
        <v>#N/A</v>
      </c>
      <c r="AS26" s="410" t="e">
        <f>IF(Config="Rectangular",IF($AQ26&lt;='Moment of Inertia'!$D$22,'Moment of Inertia'!J23/12+Wy/2,NA()),IF(Config="Asymmetric",IF($AQ26&lt;='Moment of Inertia'!$D$22,'Moment of Inertia'!L23/12+Wy/2,NA()),IF($AQ26&lt;='Moment of Inertia (Circle)'!$D$22,'Moment of Inertia (Circle)'!K23/12+Wy/2,NA())))</f>
        <v>#N/A</v>
      </c>
    </row>
    <row r="27" spans="4:45" x14ac:dyDescent="0.25">
      <c r="D27" s="421">
        <f>IF(Input!$D$57="Square","",D26+5)</f>
        <v>95</v>
      </c>
      <c r="E27" s="421" t="e">
        <f>IF(AND(Input!$D$45="Pier and Pad",Input!$D$57="Circular"),Wx/2 + di/2*SIN(RADIANS(D27)),NA())</f>
        <v>#N/A</v>
      </c>
      <c r="F27" s="422" t="e">
        <f>IF(AND(Input!$D$45="Pier and Pad",Input!$D$57="Circular"),Wy/2 + (di/2)*COS(RADIANS(D27)),NA())</f>
        <v>#N/A</v>
      </c>
      <c r="G27" s="335"/>
      <c r="H27" s="411">
        <f t="shared" si="8"/>
        <v>0</v>
      </c>
      <c r="I27" s="412">
        <v>0</v>
      </c>
      <c r="J27" s="411">
        <f t="shared" si="0"/>
        <v>0</v>
      </c>
      <c r="K27" s="412">
        <f t="shared" si="9"/>
        <v>0</v>
      </c>
      <c r="L27" s="411">
        <f t="shared" si="10"/>
        <v>0</v>
      </c>
      <c r="M27" s="412">
        <f t="shared" si="1"/>
        <v>0</v>
      </c>
      <c r="N27" s="411">
        <v>0</v>
      </c>
      <c r="O27" s="412">
        <f t="shared" si="11"/>
        <v>0</v>
      </c>
      <c r="P27" s="335"/>
      <c r="Q27" s="427">
        <f t="shared" si="12"/>
        <v>0</v>
      </c>
      <c r="R27" s="428">
        <f t="shared" si="13"/>
        <v>0</v>
      </c>
      <c r="S27" s="427">
        <f t="shared" si="2"/>
        <v>0</v>
      </c>
      <c r="T27" s="428">
        <f t="shared" si="3"/>
        <v>0</v>
      </c>
      <c r="U27" s="431">
        <f t="shared" si="14"/>
        <v>0</v>
      </c>
      <c r="V27" s="432">
        <f t="shared" si="15"/>
        <v>0</v>
      </c>
      <c r="W27" s="427">
        <f t="shared" si="16"/>
        <v>0</v>
      </c>
      <c r="X27" s="428">
        <f t="shared" si="17"/>
        <v>0</v>
      </c>
      <c r="Y27" s="427">
        <f t="shared" si="4"/>
        <v>0</v>
      </c>
      <c r="Z27" s="428">
        <f t="shared" si="5"/>
        <v>0</v>
      </c>
      <c r="AA27" s="431">
        <f t="shared" si="18"/>
        <v>0</v>
      </c>
      <c r="AB27" s="432">
        <f t="shared" si="19"/>
        <v>0</v>
      </c>
      <c r="AC27" s="427" t="e">
        <f t="shared" si="24"/>
        <v>#N/A</v>
      </c>
      <c r="AD27" s="428" t="e">
        <f t="shared" si="25"/>
        <v>#N/A</v>
      </c>
      <c r="AE27" s="427" t="e">
        <f t="shared" si="26"/>
        <v>#N/A</v>
      </c>
      <c r="AF27" s="428" t="e">
        <f t="shared" si="27"/>
        <v>#N/A</v>
      </c>
      <c r="AG27" s="431" t="e">
        <f t="shared" si="28"/>
        <v>#N/A</v>
      </c>
      <c r="AH27" s="432" t="e">
        <f t="shared" si="29"/>
        <v>#N/A</v>
      </c>
      <c r="AJ27" s="769" t="e">
        <f>ABS((SQRT((AJ25-AJ16)^2+(AK25-AK16)^2))*SIN(RADIANS(90-((90-θ)+ATAN((AK25-AK16)/(AJ25-AJ16))*180/PI()))))</f>
        <v>#DIV/0!</v>
      </c>
      <c r="AK27" s="770"/>
      <c r="AL27" s="763" t="e">
        <f>ABS((SQRT((AL25-AL16)^2+(AM25-AM16)^2))*SIN(RADIANS(90-((90-θ)+ATAN((AM25-AM16)/(AL25-AL16))*180/PI()))))</f>
        <v>#DIV/0!</v>
      </c>
      <c r="AM27" s="764"/>
      <c r="AN27" s="763" t="e">
        <f>ABS((SQRT((AN25-AN16)^2+(AO25-AO16)^2))*SIN(RADIANS(90-((90-θ)+ATAN((AO25-AO16)/(AN25-AN16))*180/PI()))))</f>
        <v>#N/A</v>
      </c>
      <c r="AO27" s="764"/>
      <c r="AQ27" s="431">
        <v>20</v>
      </c>
      <c r="AR27" s="443" t="e">
        <f>IF(Config="Rectangular",IF($AQ27&lt;='Moment of Inertia'!$D$22,'Moment of Inertia'!I24/12+Wx/2,NA()),IF(Config="Asymmetric",IF($AQ27&lt;='Moment of Inertia'!$D$22,'Moment of Inertia'!K24/12+Wx/2,NA()),IF($AQ27&lt;='Moment of Inertia (Circle)'!$D$22,'Moment of Inertia (Circle)'!J24/12+Wx/2,NA())))</f>
        <v>#N/A</v>
      </c>
      <c r="AS27" s="410" t="e">
        <f>IF(Config="Rectangular",IF($AQ27&lt;='Moment of Inertia'!$D$22,'Moment of Inertia'!J24/12+Wy/2,NA()),IF(Config="Asymmetric",IF($AQ27&lt;='Moment of Inertia'!$D$22,'Moment of Inertia'!L24/12+Wy/2,NA()),IF($AQ27&lt;='Moment of Inertia (Circle)'!$D$22,'Moment of Inertia (Circle)'!K24/12+Wy/2,NA())))</f>
        <v>#N/A</v>
      </c>
    </row>
    <row r="28" spans="4:45" x14ac:dyDescent="0.25">
      <c r="D28" s="421">
        <f>IF(Input!$D$57="Square","",D27+5)</f>
        <v>100</v>
      </c>
      <c r="E28" s="421" t="e">
        <f>IF(AND(Input!$D$45="Pier and Pad",Input!$D$57="Circular"),Wx/2 + di/2*SIN(RADIANS(D28)),NA())</f>
        <v>#N/A</v>
      </c>
      <c r="F28" s="422" t="e">
        <f>IF(AND(Input!$D$45="Pier and Pad",Input!$D$57="Circular"),Wy/2 + (di/2)*COS(RADIANS(D28)),NA())</f>
        <v>#N/A</v>
      </c>
      <c r="G28" s="335"/>
      <c r="H28" s="411">
        <f t="shared" si="8"/>
        <v>0</v>
      </c>
      <c r="I28" s="412">
        <v>0</v>
      </c>
      <c r="J28" s="411">
        <f t="shared" si="0"/>
        <v>0</v>
      </c>
      <c r="K28" s="412">
        <f t="shared" si="9"/>
        <v>0</v>
      </c>
      <c r="L28" s="411">
        <f t="shared" si="10"/>
        <v>0</v>
      </c>
      <c r="M28" s="412">
        <f t="shared" si="1"/>
        <v>0</v>
      </c>
      <c r="N28" s="411">
        <v>0</v>
      </c>
      <c r="O28" s="412">
        <f t="shared" si="11"/>
        <v>0</v>
      </c>
      <c r="P28" s="335"/>
      <c r="Q28" s="427">
        <f t="shared" si="12"/>
        <v>0</v>
      </c>
      <c r="R28" s="428">
        <f t="shared" si="13"/>
        <v>0</v>
      </c>
      <c r="S28" s="427">
        <f t="shared" si="2"/>
        <v>0</v>
      </c>
      <c r="T28" s="428">
        <f t="shared" si="3"/>
        <v>0</v>
      </c>
      <c r="U28" s="431">
        <f t="shared" si="14"/>
        <v>0</v>
      </c>
      <c r="V28" s="432">
        <f t="shared" si="15"/>
        <v>0</v>
      </c>
      <c r="W28" s="427">
        <f t="shared" si="16"/>
        <v>0</v>
      </c>
      <c r="X28" s="428">
        <f t="shared" si="17"/>
        <v>0</v>
      </c>
      <c r="Y28" s="427">
        <f t="shared" si="4"/>
        <v>0</v>
      </c>
      <c r="Z28" s="428">
        <f t="shared" si="5"/>
        <v>0</v>
      </c>
      <c r="AA28" s="431">
        <f t="shared" si="18"/>
        <v>0</v>
      </c>
      <c r="AB28" s="432">
        <f t="shared" si="19"/>
        <v>0</v>
      </c>
      <c r="AC28" s="427" t="e">
        <f t="shared" si="24"/>
        <v>#N/A</v>
      </c>
      <c r="AD28" s="428" t="e">
        <f t="shared" si="25"/>
        <v>#N/A</v>
      </c>
      <c r="AE28" s="427" t="e">
        <f t="shared" si="26"/>
        <v>#N/A</v>
      </c>
      <c r="AF28" s="428" t="e">
        <f t="shared" si="27"/>
        <v>#N/A</v>
      </c>
      <c r="AG28" s="431" t="e">
        <f t="shared" si="28"/>
        <v>#N/A</v>
      </c>
      <c r="AH28" s="432" t="e">
        <f t="shared" si="29"/>
        <v>#N/A</v>
      </c>
      <c r="AL28" s="765" t="s">
        <v>1092</v>
      </c>
      <c r="AM28" s="766"/>
      <c r="AN28" s="765" t="s">
        <v>1092</v>
      </c>
      <c r="AO28" s="766"/>
      <c r="AQ28" s="421">
        <v>21</v>
      </c>
      <c r="AR28" s="443" t="e">
        <f>IF(Config="Rectangular",IF($AQ28&lt;='Moment of Inertia'!$D$22,'Moment of Inertia'!I25/12+Wx/2,NA()),IF(Config="Asymmetric",IF($AQ28&lt;='Moment of Inertia'!$D$22,'Moment of Inertia'!K25/12+Wx/2,NA()),IF($AQ28&lt;='Moment of Inertia (Circle)'!$D$22,'Moment of Inertia (Circle)'!J25/12+Wx/2,NA())))</f>
        <v>#N/A</v>
      </c>
      <c r="AS28" s="410" t="e">
        <f>IF(Config="Rectangular",IF($AQ28&lt;='Moment of Inertia'!$D$22,'Moment of Inertia'!J25/12+Wy/2,NA()),IF(Config="Asymmetric",IF($AQ28&lt;='Moment of Inertia'!$D$22,'Moment of Inertia'!L25/12+Wy/2,NA()),IF($AQ28&lt;='Moment of Inertia (Circle)'!$D$22,'Moment of Inertia (Circle)'!K25/12+Wy/2,NA())))</f>
        <v>#N/A</v>
      </c>
    </row>
    <row r="29" spans="4:45" x14ac:dyDescent="0.25">
      <c r="D29" s="421">
        <f>IF(Input!$D$57="Square","",D28+5)</f>
        <v>105</v>
      </c>
      <c r="E29" s="421" t="e">
        <f>IF(AND(Input!$D$45="Pier and Pad",Input!$D$57="Circular"),Wx/2 + di/2*SIN(RADIANS(D29)),NA())</f>
        <v>#N/A</v>
      </c>
      <c r="F29" s="422" t="e">
        <f>IF(AND(Input!$D$45="Pier and Pad",Input!$D$57="Circular"),Wy/2 + (di/2)*COS(RADIANS(D29)),NA())</f>
        <v>#N/A</v>
      </c>
      <c r="G29" s="335"/>
      <c r="H29" s="411">
        <f t="shared" si="8"/>
        <v>0</v>
      </c>
      <c r="I29" s="412">
        <v>0</v>
      </c>
      <c r="J29" s="411">
        <f t="shared" si="0"/>
        <v>0</v>
      </c>
      <c r="K29" s="412">
        <f t="shared" si="9"/>
        <v>0</v>
      </c>
      <c r="L29" s="411">
        <f t="shared" si="10"/>
        <v>0</v>
      </c>
      <c r="M29" s="412">
        <f t="shared" si="1"/>
        <v>0</v>
      </c>
      <c r="N29" s="411">
        <v>0</v>
      </c>
      <c r="O29" s="412">
        <f t="shared" si="11"/>
        <v>0</v>
      </c>
      <c r="P29" s="335"/>
      <c r="Q29" s="427">
        <f t="shared" si="12"/>
        <v>0</v>
      </c>
      <c r="R29" s="428">
        <f t="shared" si="13"/>
        <v>0</v>
      </c>
      <c r="S29" s="427">
        <f t="shared" si="2"/>
        <v>0</v>
      </c>
      <c r="T29" s="428">
        <f t="shared" si="3"/>
        <v>0</v>
      </c>
      <c r="U29" s="431">
        <f t="shared" si="14"/>
        <v>0</v>
      </c>
      <c r="V29" s="432">
        <f t="shared" si="15"/>
        <v>0</v>
      </c>
      <c r="W29" s="427">
        <f t="shared" si="16"/>
        <v>0</v>
      </c>
      <c r="X29" s="428">
        <f t="shared" si="17"/>
        <v>0</v>
      </c>
      <c r="Y29" s="427">
        <f t="shared" si="4"/>
        <v>0</v>
      </c>
      <c r="Z29" s="428">
        <f t="shared" si="5"/>
        <v>0</v>
      </c>
      <c r="AA29" s="431">
        <f t="shared" si="18"/>
        <v>0</v>
      </c>
      <c r="AB29" s="432">
        <f t="shared" si="19"/>
        <v>0</v>
      </c>
      <c r="AC29" s="427" t="e">
        <f t="shared" si="24"/>
        <v>#N/A</v>
      </c>
      <c r="AD29" s="428" t="e">
        <f t="shared" si="25"/>
        <v>#N/A</v>
      </c>
      <c r="AE29" s="427" t="e">
        <f t="shared" si="26"/>
        <v>#N/A</v>
      </c>
      <c r="AF29" s="428" t="e">
        <f t="shared" si="27"/>
        <v>#N/A</v>
      </c>
      <c r="AG29" s="431" t="e">
        <f t="shared" si="28"/>
        <v>#N/A</v>
      </c>
      <c r="AH29" s="432" t="e">
        <f t="shared" si="29"/>
        <v>#N/A</v>
      </c>
      <c r="AL29" s="436" t="s">
        <v>1077</v>
      </c>
      <c r="AM29" s="437" t="s">
        <v>1078</v>
      </c>
      <c r="AN29" s="438" t="s">
        <v>1077</v>
      </c>
      <c r="AO29" s="439" t="s">
        <v>1078</v>
      </c>
      <c r="AQ29" s="431">
        <v>22</v>
      </c>
      <c r="AR29" s="443" t="e">
        <f>IF(Config="Rectangular",IF($AQ29&lt;='Moment of Inertia'!$D$22,'Moment of Inertia'!I26/12+Wx/2,NA()),IF(Config="Asymmetric",IF($AQ29&lt;='Moment of Inertia'!$D$22,'Moment of Inertia'!K26/12+Wx/2,NA()),IF($AQ29&lt;='Moment of Inertia (Circle)'!$D$22,'Moment of Inertia (Circle)'!J26/12+Wx/2,NA())))</f>
        <v>#N/A</v>
      </c>
      <c r="AS29" s="410" t="e">
        <f>IF(Config="Rectangular",IF($AQ29&lt;='Moment of Inertia'!$D$22,'Moment of Inertia'!J26/12+Wy/2,NA()),IF(Config="Asymmetric",IF($AQ29&lt;='Moment of Inertia'!$D$22,'Moment of Inertia'!L26/12+Wy/2,NA()),IF($AQ29&lt;='Moment of Inertia (Circle)'!$D$22,'Moment of Inertia (Circle)'!K26/12+Wy/2,NA())))</f>
        <v>#N/A</v>
      </c>
    </row>
    <row r="30" spans="4:45" x14ac:dyDescent="0.25">
      <c r="D30" s="421">
        <f>IF(Input!$D$57="Square","",D29+5)</f>
        <v>110</v>
      </c>
      <c r="E30" s="421" t="e">
        <f>IF(AND(Input!$D$45="Pier and Pad",Input!$D$57="Circular"),Wx/2 + di/2*SIN(RADIANS(D30)),NA())</f>
        <v>#N/A</v>
      </c>
      <c r="F30" s="422" t="e">
        <f>IF(AND(Input!$D$45="Pier and Pad",Input!$D$57="Circular"),Wy/2 + (di/2)*COS(RADIANS(D30)),NA())</f>
        <v>#N/A</v>
      </c>
      <c r="G30" s="335"/>
      <c r="H30" s="411">
        <f t="shared" si="8"/>
        <v>0</v>
      </c>
      <c r="I30" s="412">
        <v>0</v>
      </c>
      <c r="J30" s="411">
        <f t="shared" si="0"/>
        <v>0</v>
      </c>
      <c r="K30" s="412">
        <f t="shared" si="9"/>
        <v>0</v>
      </c>
      <c r="L30" s="411">
        <f t="shared" si="10"/>
        <v>0</v>
      </c>
      <c r="M30" s="412">
        <f t="shared" si="1"/>
        <v>0</v>
      </c>
      <c r="N30" s="411">
        <v>0</v>
      </c>
      <c r="O30" s="412">
        <f t="shared" si="11"/>
        <v>0</v>
      </c>
      <c r="P30" s="335"/>
      <c r="Q30" s="427">
        <f t="shared" si="12"/>
        <v>0</v>
      </c>
      <c r="R30" s="428">
        <f t="shared" si="13"/>
        <v>0</v>
      </c>
      <c r="S30" s="427">
        <f t="shared" si="2"/>
        <v>0</v>
      </c>
      <c r="T30" s="428">
        <f t="shared" si="3"/>
        <v>0</v>
      </c>
      <c r="U30" s="431">
        <f t="shared" si="14"/>
        <v>0</v>
      </c>
      <c r="V30" s="432">
        <f t="shared" si="15"/>
        <v>0</v>
      </c>
      <c r="W30" s="427">
        <f t="shared" si="16"/>
        <v>0</v>
      </c>
      <c r="X30" s="428">
        <f t="shared" si="17"/>
        <v>0</v>
      </c>
      <c r="Y30" s="427">
        <f t="shared" si="4"/>
        <v>0</v>
      </c>
      <c r="Z30" s="428">
        <f t="shared" si="5"/>
        <v>0</v>
      </c>
      <c r="AA30" s="431">
        <f t="shared" si="18"/>
        <v>0</v>
      </c>
      <c r="AB30" s="432">
        <f t="shared" si="19"/>
        <v>0</v>
      </c>
      <c r="AC30" s="427" t="e">
        <f t="shared" si="24"/>
        <v>#N/A</v>
      </c>
      <c r="AD30" s="428" t="e">
        <f t="shared" si="25"/>
        <v>#N/A</v>
      </c>
      <c r="AE30" s="427" t="e">
        <f t="shared" si="26"/>
        <v>#N/A</v>
      </c>
      <c r="AF30" s="428" t="e">
        <f t="shared" si="27"/>
        <v>#N/A</v>
      </c>
      <c r="AG30" s="431" t="e">
        <f t="shared" si="28"/>
        <v>#N/A</v>
      </c>
      <c r="AH30" s="432" t="e">
        <f t="shared" si="29"/>
        <v>#N/A</v>
      </c>
      <c r="AL30" s="440">
        <f>0.5*Wx+IF(Input!$D$45="Block",0,0.5*di*SIN(RADIANS(θ)))</f>
        <v>0</v>
      </c>
      <c r="AM30" s="441">
        <f>0.5*Wy-IF(Input!$D$45="Block",0,0.5*di*COS(RADIANS(θ)))</f>
        <v>0</v>
      </c>
      <c r="AN30" s="440" t="e">
        <f>0.5*Wx+IF(Input!$D$45="Block",0,(0.5*di+deff/12)*SIN(RADIANS(θ)))</f>
        <v>#N/A</v>
      </c>
      <c r="AO30" s="441" t="e">
        <f>0.5*Wy-IF(Input!$D$45="Block",0,(0.5*di+deff/12)*COS(RADIANS(θ)))</f>
        <v>#N/A</v>
      </c>
      <c r="AQ30" s="431">
        <v>23</v>
      </c>
      <c r="AR30" s="443" t="e">
        <f>IF(Config="Rectangular",IF($AQ30&lt;='Moment of Inertia'!$D$22,'Moment of Inertia'!I27/12+Wx/2,NA()),IF(Config="Asymmetric",IF($AQ30&lt;='Moment of Inertia'!$D$22,'Moment of Inertia'!K27/12+Wx/2,NA()),IF($AQ30&lt;='Moment of Inertia (Circle)'!$D$22,'Moment of Inertia (Circle)'!J27/12+Wx/2,NA())))</f>
        <v>#N/A</v>
      </c>
      <c r="AS30" s="410" t="e">
        <f>IF(Config="Rectangular",IF($AQ30&lt;='Moment of Inertia'!$D$22,'Moment of Inertia'!J27/12+Wy/2,NA()),IF(Config="Asymmetric",IF($AQ30&lt;='Moment of Inertia'!$D$22,'Moment of Inertia'!L27/12+Wy/2,NA()),IF($AQ30&lt;='Moment of Inertia (Circle)'!$D$22,'Moment of Inertia (Circle)'!K27/12+Wy/2,NA())))</f>
        <v>#N/A</v>
      </c>
    </row>
    <row r="31" spans="4:45" x14ac:dyDescent="0.25">
      <c r="D31" s="421">
        <f>IF(Input!$D$57="Square","",D30+5)</f>
        <v>115</v>
      </c>
      <c r="E31" s="421" t="e">
        <f>IF(AND(Input!$D$45="Pier and Pad",Input!$D$57="Circular"),Wx/2 + di/2*SIN(RADIANS(D31)),NA())</f>
        <v>#N/A</v>
      </c>
      <c r="F31" s="422" t="e">
        <f>IF(AND(Input!$D$45="Pier and Pad",Input!$D$57="Circular"),Wy/2 + (di/2)*COS(RADIANS(D31)),NA())</f>
        <v>#N/A</v>
      </c>
      <c r="G31" s="335"/>
      <c r="H31" s="411">
        <f t="shared" si="8"/>
        <v>0</v>
      </c>
      <c r="I31" s="412">
        <v>0</v>
      </c>
      <c r="J31" s="411">
        <f t="shared" si="0"/>
        <v>0</v>
      </c>
      <c r="K31" s="412">
        <f t="shared" si="9"/>
        <v>0</v>
      </c>
      <c r="L31" s="411">
        <f t="shared" si="10"/>
        <v>0</v>
      </c>
      <c r="M31" s="412">
        <f t="shared" si="1"/>
        <v>0</v>
      </c>
      <c r="N31" s="411">
        <v>0</v>
      </c>
      <c r="O31" s="412">
        <f t="shared" si="11"/>
        <v>0</v>
      </c>
      <c r="P31" s="335"/>
      <c r="Q31" s="427">
        <f t="shared" si="12"/>
        <v>0</v>
      </c>
      <c r="R31" s="428">
        <f t="shared" si="13"/>
        <v>0</v>
      </c>
      <c r="S31" s="427">
        <f t="shared" si="2"/>
        <v>0</v>
      </c>
      <c r="T31" s="428">
        <f t="shared" si="3"/>
        <v>0</v>
      </c>
      <c r="U31" s="431">
        <f t="shared" si="14"/>
        <v>0</v>
      </c>
      <c r="V31" s="432">
        <f t="shared" si="15"/>
        <v>0</v>
      </c>
      <c r="W31" s="427">
        <f t="shared" si="16"/>
        <v>0</v>
      </c>
      <c r="X31" s="428">
        <f t="shared" si="17"/>
        <v>0</v>
      </c>
      <c r="Y31" s="427">
        <f t="shared" si="4"/>
        <v>0</v>
      </c>
      <c r="Z31" s="428">
        <f t="shared" si="5"/>
        <v>0</v>
      </c>
      <c r="AA31" s="431">
        <f t="shared" si="18"/>
        <v>0</v>
      </c>
      <c r="AB31" s="432">
        <f t="shared" si="19"/>
        <v>0</v>
      </c>
      <c r="AC31" s="427" t="e">
        <f t="shared" si="24"/>
        <v>#N/A</v>
      </c>
      <c r="AD31" s="428" t="e">
        <f t="shared" si="25"/>
        <v>#N/A</v>
      </c>
      <c r="AE31" s="427" t="e">
        <f t="shared" si="26"/>
        <v>#N/A</v>
      </c>
      <c r="AF31" s="428" t="e">
        <f t="shared" si="27"/>
        <v>#N/A</v>
      </c>
      <c r="AG31" s="431" t="e">
        <f t="shared" si="28"/>
        <v>#N/A</v>
      </c>
      <c r="AH31" s="432" t="e">
        <f t="shared" si="29"/>
        <v>#N/A</v>
      </c>
      <c r="AL31" s="765" t="s">
        <v>1121</v>
      </c>
      <c r="AM31" s="766"/>
      <c r="AN31" s="765" t="s">
        <v>1122</v>
      </c>
      <c r="AO31" s="766"/>
      <c r="AQ31" s="421">
        <v>24</v>
      </c>
      <c r="AR31" s="443" t="e">
        <f>IF(Config="Rectangular",IF($AQ31&lt;='Moment of Inertia'!$D$22,'Moment of Inertia'!I28/12+Wx/2,NA()),IF(Config="Asymmetric",IF($AQ31&lt;='Moment of Inertia'!$D$22,'Moment of Inertia'!K28/12+Wx/2,NA()),IF($AQ31&lt;='Moment of Inertia (Circle)'!$D$22,'Moment of Inertia (Circle)'!J28/12+Wx/2,NA())))</f>
        <v>#N/A</v>
      </c>
      <c r="AS31" s="410" t="e">
        <f>IF(Config="Rectangular",IF($AQ31&lt;='Moment of Inertia'!$D$22,'Moment of Inertia'!J28/12+Wy/2,NA()),IF(Config="Asymmetric",IF($AQ31&lt;='Moment of Inertia'!$D$22,'Moment of Inertia'!L28/12+Wy/2,NA()),IF($AQ31&lt;='Moment of Inertia (Circle)'!$D$22,'Moment of Inertia (Circle)'!K28/12+Wy/2,NA())))</f>
        <v>#N/A</v>
      </c>
    </row>
    <row r="32" spans="4:45" x14ac:dyDescent="0.25">
      <c r="D32" s="421">
        <f>IF(Input!$D$57="Square","",D31+5)</f>
        <v>120</v>
      </c>
      <c r="E32" s="421" t="e">
        <f>IF(AND(Input!$D$45="Pier and Pad",Input!$D$57="Circular"),Wx/2 + di/2*SIN(RADIANS(D32)),NA())</f>
        <v>#N/A</v>
      </c>
      <c r="F32" s="422" t="e">
        <f>IF(AND(Input!$D$45="Pier and Pad",Input!$D$57="Circular"),Wy/2 + (di/2)*COS(RADIANS(D32)),NA())</f>
        <v>#N/A</v>
      </c>
      <c r="G32" s="335"/>
      <c r="H32" s="411">
        <f t="shared" si="8"/>
        <v>0</v>
      </c>
      <c r="I32" s="412">
        <v>0</v>
      </c>
      <c r="J32" s="411">
        <f t="shared" si="0"/>
        <v>0</v>
      </c>
      <c r="K32" s="412">
        <f t="shared" si="9"/>
        <v>0</v>
      </c>
      <c r="L32" s="411">
        <f t="shared" si="10"/>
        <v>0</v>
      </c>
      <c r="M32" s="412">
        <f t="shared" si="1"/>
        <v>0</v>
      </c>
      <c r="N32" s="411">
        <v>0</v>
      </c>
      <c r="O32" s="412">
        <f t="shared" si="11"/>
        <v>0</v>
      </c>
      <c r="P32" s="335"/>
      <c r="Q32" s="427">
        <f t="shared" si="12"/>
        <v>0</v>
      </c>
      <c r="R32" s="428">
        <f t="shared" si="13"/>
        <v>0</v>
      </c>
      <c r="S32" s="427">
        <f t="shared" si="2"/>
        <v>0</v>
      </c>
      <c r="T32" s="428">
        <f t="shared" si="3"/>
        <v>0</v>
      </c>
      <c r="U32" s="431">
        <f t="shared" si="14"/>
        <v>0</v>
      </c>
      <c r="V32" s="432">
        <f t="shared" si="15"/>
        <v>0</v>
      </c>
      <c r="W32" s="427">
        <f t="shared" si="16"/>
        <v>0</v>
      </c>
      <c r="X32" s="428">
        <f t="shared" si="17"/>
        <v>0</v>
      </c>
      <c r="Y32" s="427">
        <f t="shared" si="4"/>
        <v>0</v>
      </c>
      <c r="Z32" s="428">
        <f t="shared" si="5"/>
        <v>0</v>
      </c>
      <c r="AA32" s="431">
        <f t="shared" si="18"/>
        <v>0</v>
      </c>
      <c r="AB32" s="432">
        <f t="shared" si="19"/>
        <v>0</v>
      </c>
      <c r="AC32" s="427" t="e">
        <f t="shared" si="24"/>
        <v>#N/A</v>
      </c>
      <c r="AD32" s="428" t="e">
        <f t="shared" si="25"/>
        <v>#N/A</v>
      </c>
      <c r="AE32" s="427" t="e">
        <f t="shared" si="26"/>
        <v>#N/A</v>
      </c>
      <c r="AF32" s="428" t="e">
        <f t="shared" si="27"/>
        <v>#N/A</v>
      </c>
      <c r="AG32" s="431" t="e">
        <f t="shared" si="28"/>
        <v>#N/A</v>
      </c>
      <c r="AH32" s="432" t="e">
        <f t="shared" si="29"/>
        <v>#N/A</v>
      </c>
      <c r="AL32" s="785">
        <f>SQRT((AM13-AM12)^2+(AL13-AL12)^2)</f>
        <v>0</v>
      </c>
      <c r="AM32" s="785"/>
      <c r="AN32" s="785" t="e">
        <f>SQRT((AO13-AO12)^2+(AN13-AN12)^2)</f>
        <v>#N/A</v>
      </c>
      <c r="AO32" s="785"/>
      <c r="AQ32" s="431">
        <v>25</v>
      </c>
      <c r="AR32" s="443" t="e">
        <f>IF(Config="Rectangular",IF($AQ32&lt;='Moment of Inertia'!$D$22,'Moment of Inertia'!I29/12+Wx/2,NA()),IF(Config="Asymmetric",IF($AQ32&lt;='Moment of Inertia'!$D$22,'Moment of Inertia'!K29/12+Wx/2,NA()),IF($AQ32&lt;='Moment of Inertia (Circle)'!$D$22,'Moment of Inertia (Circle)'!J29/12+Wx/2,NA())))</f>
        <v>#N/A</v>
      </c>
      <c r="AS32" s="410" t="e">
        <f>IF(Config="Rectangular",IF($AQ32&lt;='Moment of Inertia'!$D$22,'Moment of Inertia'!J29/12+Wy/2,NA()),IF(Config="Asymmetric",IF($AQ32&lt;='Moment of Inertia'!$D$22,'Moment of Inertia'!L29/12+Wy/2,NA()),IF($AQ32&lt;='Moment of Inertia (Circle)'!$D$22,'Moment of Inertia (Circle)'!K29/12+Wy/2,NA())))</f>
        <v>#N/A</v>
      </c>
    </row>
    <row r="33" spans="4:45" x14ac:dyDescent="0.25">
      <c r="D33" s="421">
        <f>IF(Input!$D$57="Square","",D32+5)</f>
        <v>125</v>
      </c>
      <c r="E33" s="421" t="e">
        <f>IF(AND(Input!$D$45="Pier and Pad",Input!$D$57="Circular"),Wx/2 + di/2*SIN(RADIANS(D33)),NA())</f>
        <v>#N/A</v>
      </c>
      <c r="F33" s="422" t="e">
        <f>IF(AND(Input!$D$45="Pier and Pad",Input!$D$57="Circular"),Wy/2 + (di/2)*COS(RADIANS(D33)),NA())</f>
        <v>#N/A</v>
      </c>
      <c r="G33" s="335"/>
      <c r="H33" s="411">
        <f t="shared" si="8"/>
        <v>0</v>
      </c>
      <c r="I33" s="412">
        <v>0</v>
      </c>
      <c r="J33" s="411">
        <f t="shared" si="0"/>
        <v>0</v>
      </c>
      <c r="K33" s="412">
        <f t="shared" si="9"/>
        <v>0</v>
      </c>
      <c r="L33" s="411">
        <f t="shared" si="10"/>
        <v>0</v>
      </c>
      <c r="M33" s="412">
        <f t="shared" si="1"/>
        <v>0</v>
      </c>
      <c r="N33" s="411">
        <v>0</v>
      </c>
      <c r="O33" s="412">
        <f t="shared" si="11"/>
        <v>0</v>
      </c>
      <c r="P33" s="335"/>
      <c r="Q33" s="427">
        <f t="shared" si="12"/>
        <v>0</v>
      </c>
      <c r="R33" s="428">
        <f t="shared" si="13"/>
        <v>0</v>
      </c>
      <c r="S33" s="427">
        <f t="shared" si="2"/>
        <v>0</v>
      </c>
      <c r="T33" s="428">
        <f t="shared" si="3"/>
        <v>0</v>
      </c>
      <c r="U33" s="431">
        <f t="shared" si="14"/>
        <v>0</v>
      </c>
      <c r="V33" s="432">
        <f t="shared" si="15"/>
        <v>0</v>
      </c>
      <c r="W33" s="427">
        <f t="shared" si="16"/>
        <v>0</v>
      </c>
      <c r="X33" s="428">
        <f t="shared" si="17"/>
        <v>0</v>
      </c>
      <c r="Y33" s="427">
        <f t="shared" si="4"/>
        <v>0</v>
      </c>
      <c r="Z33" s="428">
        <f t="shared" si="5"/>
        <v>0</v>
      </c>
      <c r="AA33" s="431">
        <f t="shared" si="18"/>
        <v>0</v>
      </c>
      <c r="AB33" s="432">
        <f t="shared" si="19"/>
        <v>0</v>
      </c>
      <c r="AC33" s="427" t="e">
        <f t="shared" si="24"/>
        <v>#N/A</v>
      </c>
      <c r="AD33" s="428" t="e">
        <f t="shared" si="25"/>
        <v>#N/A</v>
      </c>
      <c r="AE33" s="427" t="e">
        <f t="shared" si="26"/>
        <v>#N/A</v>
      </c>
      <c r="AF33" s="428" t="e">
        <f t="shared" si="27"/>
        <v>#N/A</v>
      </c>
      <c r="AG33" s="431" t="e">
        <f t="shared" si="28"/>
        <v>#N/A</v>
      </c>
      <c r="AH33" s="432" t="e">
        <f t="shared" si="29"/>
        <v>#N/A</v>
      </c>
      <c r="AQ33" s="431">
        <v>26</v>
      </c>
      <c r="AR33" s="443" t="e">
        <f>IF(Config="Rectangular",IF($AQ33&lt;='Moment of Inertia'!$D$22,'Moment of Inertia'!I30/12+Wx/2,NA()),IF(Config="Asymmetric",IF($AQ33&lt;='Moment of Inertia'!$D$22,'Moment of Inertia'!K30/12+Wx/2,NA()),IF($AQ33&lt;='Moment of Inertia (Circle)'!$D$22,'Moment of Inertia (Circle)'!J30/12+Wx/2,NA())))</f>
        <v>#N/A</v>
      </c>
      <c r="AS33" s="410" t="e">
        <f>IF(Config="Rectangular",IF($AQ33&lt;='Moment of Inertia'!$D$22,'Moment of Inertia'!J30/12+Wy/2,NA()),IF(Config="Asymmetric",IF($AQ33&lt;='Moment of Inertia'!$D$22,'Moment of Inertia'!L30/12+Wy/2,NA()),IF($AQ33&lt;='Moment of Inertia (Circle)'!$D$22,'Moment of Inertia (Circle)'!K30/12+Wy/2,NA())))</f>
        <v>#N/A</v>
      </c>
    </row>
    <row r="34" spans="4:45" x14ac:dyDescent="0.25">
      <c r="D34" s="421">
        <f>IF(Input!$D$57="Square","",D33+5)</f>
        <v>130</v>
      </c>
      <c r="E34" s="421" t="e">
        <f>IF(AND(Input!$D$45="Pier and Pad",Input!$D$57="Circular"),Wx/2 + di/2*SIN(RADIANS(D34)),NA())</f>
        <v>#N/A</v>
      </c>
      <c r="F34" s="422" t="e">
        <f>IF(AND(Input!$D$45="Pier and Pad",Input!$D$57="Circular"),Wy/2 + (di/2)*COS(RADIANS(D34)),NA())</f>
        <v>#N/A</v>
      </c>
      <c r="G34" s="335"/>
      <c r="H34" s="411">
        <f t="shared" si="8"/>
        <v>0</v>
      </c>
      <c r="I34" s="412">
        <v>0</v>
      </c>
      <c r="J34" s="411">
        <f t="shared" si="0"/>
        <v>0</v>
      </c>
      <c r="K34" s="412">
        <f t="shared" si="9"/>
        <v>0</v>
      </c>
      <c r="L34" s="411">
        <f t="shared" si="10"/>
        <v>0</v>
      </c>
      <c r="M34" s="412">
        <f t="shared" si="1"/>
        <v>0</v>
      </c>
      <c r="N34" s="411">
        <v>0</v>
      </c>
      <c r="O34" s="412">
        <f t="shared" si="11"/>
        <v>0</v>
      </c>
      <c r="P34" s="335"/>
      <c r="Q34" s="427">
        <f t="shared" si="12"/>
        <v>0</v>
      </c>
      <c r="R34" s="428">
        <f t="shared" si="13"/>
        <v>0</v>
      </c>
      <c r="S34" s="427">
        <f t="shared" si="2"/>
        <v>0</v>
      </c>
      <c r="T34" s="428">
        <f t="shared" si="3"/>
        <v>0</v>
      </c>
      <c r="U34" s="431">
        <f t="shared" si="14"/>
        <v>0</v>
      </c>
      <c r="V34" s="432">
        <f t="shared" si="15"/>
        <v>0</v>
      </c>
      <c r="W34" s="427">
        <f t="shared" si="16"/>
        <v>0</v>
      </c>
      <c r="X34" s="428">
        <f t="shared" si="17"/>
        <v>0</v>
      </c>
      <c r="Y34" s="427">
        <f t="shared" si="4"/>
        <v>0</v>
      </c>
      <c r="Z34" s="428">
        <f t="shared" si="5"/>
        <v>0</v>
      </c>
      <c r="AA34" s="431">
        <f t="shared" si="18"/>
        <v>0</v>
      </c>
      <c r="AB34" s="432">
        <f t="shared" si="19"/>
        <v>0</v>
      </c>
      <c r="AC34" s="427" t="e">
        <f t="shared" si="24"/>
        <v>#N/A</v>
      </c>
      <c r="AD34" s="428" t="e">
        <f t="shared" si="25"/>
        <v>#N/A</v>
      </c>
      <c r="AE34" s="427" t="e">
        <f t="shared" si="26"/>
        <v>#N/A</v>
      </c>
      <c r="AF34" s="428" t="e">
        <f t="shared" si="27"/>
        <v>#N/A</v>
      </c>
      <c r="AG34" s="431" t="e">
        <f t="shared" si="28"/>
        <v>#N/A</v>
      </c>
      <c r="AH34" s="432" t="e">
        <f t="shared" si="29"/>
        <v>#N/A</v>
      </c>
      <c r="AQ34" s="421">
        <v>27</v>
      </c>
      <c r="AR34" s="443" t="e">
        <f>IF(Config="Rectangular",IF($AQ34&lt;='Moment of Inertia'!$D$22,'Moment of Inertia'!I31/12+Wx/2,NA()),IF(Config="Asymmetric",IF($AQ34&lt;='Moment of Inertia'!$D$22,'Moment of Inertia'!K31/12+Wx/2,NA()),IF($AQ34&lt;='Moment of Inertia (Circle)'!$D$22,'Moment of Inertia (Circle)'!J31/12+Wx/2,NA())))</f>
        <v>#N/A</v>
      </c>
      <c r="AS34" s="410" t="e">
        <f>IF(Config="Rectangular",IF($AQ34&lt;='Moment of Inertia'!$D$22,'Moment of Inertia'!J31/12+Wy/2,NA()),IF(Config="Asymmetric",IF($AQ34&lt;='Moment of Inertia'!$D$22,'Moment of Inertia'!L31/12+Wy/2,NA()),IF($AQ34&lt;='Moment of Inertia (Circle)'!$D$22,'Moment of Inertia (Circle)'!K31/12+Wy/2,NA())))</f>
        <v>#N/A</v>
      </c>
    </row>
    <row r="35" spans="4:45" x14ac:dyDescent="0.25">
      <c r="D35" s="421">
        <f>IF(Input!$D$57="Square","",D34+5)</f>
        <v>135</v>
      </c>
      <c r="E35" s="421" t="e">
        <f>IF(AND(Input!$D$45="Pier and Pad",Input!$D$57="Circular"),Wx/2 + di/2*SIN(RADIANS(D35)),NA())</f>
        <v>#N/A</v>
      </c>
      <c r="F35" s="422" t="e">
        <f>IF(AND(Input!$D$45="Pier and Pad",Input!$D$57="Circular"),Wy/2 + (di/2)*COS(RADIANS(D35)),NA())</f>
        <v>#N/A</v>
      </c>
      <c r="G35" s="335"/>
      <c r="H35" s="411">
        <f t="shared" si="8"/>
        <v>0</v>
      </c>
      <c r="I35" s="412">
        <v>0</v>
      </c>
      <c r="J35" s="411">
        <f t="shared" si="0"/>
        <v>0</v>
      </c>
      <c r="K35" s="412">
        <f t="shared" si="9"/>
        <v>0</v>
      </c>
      <c r="L35" s="411">
        <f t="shared" si="10"/>
        <v>0</v>
      </c>
      <c r="M35" s="412">
        <f t="shared" si="1"/>
        <v>0</v>
      </c>
      <c r="N35" s="411">
        <v>0</v>
      </c>
      <c r="O35" s="412">
        <f t="shared" si="11"/>
        <v>0</v>
      </c>
      <c r="P35" s="335"/>
      <c r="Q35" s="427">
        <f t="shared" si="12"/>
        <v>0</v>
      </c>
      <c r="R35" s="428">
        <f t="shared" si="13"/>
        <v>0</v>
      </c>
      <c r="S35" s="427">
        <f t="shared" si="2"/>
        <v>0</v>
      </c>
      <c r="T35" s="428">
        <f t="shared" si="3"/>
        <v>0</v>
      </c>
      <c r="U35" s="431">
        <f t="shared" si="14"/>
        <v>0</v>
      </c>
      <c r="V35" s="432">
        <f t="shared" si="15"/>
        <v>0</v>
      </c>
      <c r="W35" s="427">
        <f t="shared" si="16"/>
        <v>0</v>
      </c>
      <c r="X35" s="428">
        <f t="shared" si="17"/>
        <v>0</v>
      </c>
      <c r="Y35" s="427">
        <f t="shared" si="4"/>
        <v>0</v>
      </c>
      <c r="Z35" s="428">
        <f t="shared" si="5"/>
        <v>0</v>
      </c>
      <c r="AA35" s="431">
        <f t="shared" si="18"/>
        <v>0</v>
      </c>
      <c r="AB35" s="432">
        <f t="shared" si="19"/>
        <v>0</v>
      </c>
      <c r="AC35" s="427" t="e">
        <f t="shared" si="24"/>
        <v>#N/A</v>
      </c>
      <c r="AD35" s="428" t="e">
        <f t="shared" si="25"/>
        <v>#N/A</v>
      </c>
      <c r="AE35" s="427" t="e">
        <f t="shared" si="26"/>
        <v>#N/A</v>
      </c>
      <c r="AF35" s="428" t="e">
        <f t="shared" si="27"/>
        <v>#N/A</v>
      </c>
      <c r="AG35" s="431" t="e">
        <f t="shared" si="28"/>
        <v>#N/A</v>
      </c>
      <c r="AH35" s="432" t="e">
        <f t="shared" si="29"/>
        <v>#N/A</v>
      </c>
      <c r="AQ35" s="431">
        <v>28</v>
      </c>
      <c r="AR35" s="443" t="e">
        <f>IF(Config="Rectangular",IF($AQ35&lt;='Moment of Inertia'!$D$22,'Moment of Inertia'!I32/12+Wx/2,NA()),IF(Config="Asymmetric",IF($AQ35&lt;='Moment of Inertia'!$D$22,'Moment of Inertia'!K32/12+Wx/2,NA()),IF($AQ35&lt;='Moment of Inertia (Circle)'!$D$22,'Moment of Inertia (Circle)'!J32/12+Wx/2,NA())))</f>
        <v>#N/A</v>
      </c>
      <c r="AS35" s="410" t="e">
        <f>IF(Config="Rectangular",IF($AQ35&lt;='Moment of Inertia'!$D$22,'Moment of Inertia'!J32/12+Wy/2,NA()),IF(Config="Asymmetric",IF($AQ35&lt;='Moment of Inertia'!$D$22,'Moment of Inertia'!L32/12+Wy/2,NA()),IF($AQ35&lt;='Moment of Inertia (Circle)'!$D$22,'Moment of Inertia (Circle)'!K32/12+Wy/2,NA())))</f>
        <v>#N/A</v>
      </c>
    </row>
    <row r="36" spans="4:45" x14ac:dyDescent="0.25">
      <c r="D36" s="421">
        <f>IF(Input!$D$57="Square","",D35+5)</f>
        <v>140</v>
      </c>
      <c r="E36" s="421" t="e">
        <f>IF(AND(Input!$D$45="Pier and Pad",Input!$D$57="Circular"),Wx/2 + di/2*SIN(RADIANS(D36)),NA())</f>
        <v>#N/A</v>
      </c>
      <c r="F36" s="422" t="e">
        <f>IF(AND(Input!$D$45="Pier and Pad",Input!$D$57="Circular"),Wy/2 + (di/2)*COS(RADIANS(D36)),NA())</f>
        <v>#N/A</v>
      </c>
      <c r="G36" s="335"/>
      <c r="H36" s="411">
        <f t="shared" si="8"/>
        <v>0</v>
      </c>
      <c r="I36" s="412">
        <v>0</v>
      </c>
      <c r="J36" s="411">
        <f t="shared" si="0"/>
        <v>0</v>
      </c>
      <c r="K36" s="412">
        <f t="shared" si="9"/>
        <v>0</v>
      </c>
      <c r="L36" s="411">
        <f t="shared" si="10"/>
        <v>0</v>
      </c>
      <c r="M36" s="412">
        <f t="shared" si="1"/>
        <v>0</v>
      </c>
      <c r="N36" s="411">
        <v>0</v>
      </c>
      <c r="O36" s="412">
        <f t="shared" si="11"/>
        <v>0</v>
      </c>
      <c r="P36" s="335"/>
      <c r="Q36" s="427">
        <f t="shared" si="12"/>
        <v>0</v>
      </c>
      <c r="R36" s="428">
        <f t="shared" si="13"/>
        <v>0</v>
      </c>
      <c r="S36" s="427">
        <f t="shared" si="2"/>
        <v>0</v>
      </c>
      <c r="T36" s="428">
        <f t="shared" si="3"/>
        <v>0</v>
      </c>
      <c r="U36" s="431">
        <f t="shared" si="14"/>
        <v>0</v>
      </c>
      <c r="V36" s="432">
        <f t="shared" si="15"/>
        <v>0</v>
      </c>
      <c r="W36" s="427">
        <f t="shared" si="16"/>
        <v>0</v>
      </c>
      <c r="X36" s="428">
        <f t="shared" si="17"/>
        <v>0</v>
      </c>
      <c r="Y36" s="427">
        <f t="shared" si="4"/>
        <v>0</v>
      </c>
      <c r="Z36" s="428">
        <f t="shared" si="5"/>
        <v>0</v>
      </c>
      <c r="AA36" s="431">
        <f t="shared" si="18"/>
        <v>0</v>
      </c>
      <c r="AB36" s="432">
        <f t="shared" si="19"/>
        <v>0</v>
      </c>
      <c r="AC36" s="427" t="e">
        <f t="shared" si="24"/>
        <v>#N/A</v>
      </c>
      <c r="AD36" s="428" t="e">
        <f t="shared" si="25"/>
        <v>#N/A</v>
      </c>
      <c r="AE36" s="427" t="e">
        <f t="shared" si="26"/>
        <v>#N/A</v>
      </c>
      <c r="AF36" s="428" t="e">
        <f t="shared" si="27"/>
        <v>#N/A</v>
      </c>
      <c r="AG36" s="431" t="e">
        <f t="shared" si="28"/>
        <v>#N/A</v>
      </c>
      <c r="AH36" s="432" t="e">
        <f t="shared" si="29"/>
        <v>#N/A</v>
      </c>
      <c r="AQ36" s="431">
        <v>29</v>
      </c>
      <c r="AR36" s="443" t="e">
        <f>IF(Config="Rectangular",IF($AQ36&lt;='Moment of Inertia'!$D$22,'Moment of Inertia'!I33/12+Wx/2,NA()),IF(Config="Asymmetric",IF($AQ36&lt;='Moment of Inertia'!$D$22,'Moment of Inertia'!K33/12+Wx/2,NA()),IF($AQ36&lt;='Moment of Inertia (Circle)'!$D$22,'Moment of Inertia (Circle)'!J33/12+Wx/2,NA())))</f>
        <v>#N/A</v>
      </c>
      <c r="AS36" s="410" t="e">
        <f>IF(Config="Rectangular",IF($AQ36&lt;='Moment of Inertia'!$D$22,'Moment of Inertia'!J33/12+Wy/2,NA()),IF(Config="Asymmetric",IF($AQ36&lt;='Moment of Inertia'!$D$22,'Moment of Inertia'!L33/12+Wy/2,NA()),IF($AQ36&lt;='Moment of Inertia (Circle)'!$D$22,'Moment of Inertia (Circle)'!K33/12+Wy/2,NA())))</f>
        <v>#N/A</v>
      </c>
    </row>
    <row r="37" spans="4:45" x14ac:dyDescent="0.25">
      <c r="D37" s="421">
        <f>IF(Input!$D$57="Square","",D36+5)</f>
        <v>145</v>
      </c>
      <c r="E37" s="421" t="e">
        <f>IF(AND(Input!$D$45="Pier and Pad",Input!$D$57="Circular"),Wx/2 + di/2*SIN(RADIANS(D37)),NA())</f>
        <v>#N/A</v>
      </c>
      <c r="F37" s="422" t="e">
        <f>IF(AND(Input!$D$45="Pier and Pad",Input!$D$57="Circular"),Wy/2 + (di/2)*COS(RADIANS(D37)),NA())</f>
        <v>#N/A</v>
      </c>
      <c r="G37" s="335"/>
      <c r="H37" s="411">
        <f t="shared" si="8"/>
        <v>0</v>
      </c>
      <c r="I37" s="412">
        <v>0</v>
      </c>
      <c r="J37" s="411">
        <f t="shared" si="0"/>
        <v>0</v>
      </c>
      <c r="K37" s="412">
        <f t="shared" si="9"/>
        <v>0</v>
      </c>
      <c r="L37" s="411">
        <f t="shared" si="10"/>
        <v>0</v>
      </c>
      <c r="M37" s="412">
        <f t="shared" si="1"/>
        <v>0</v>
      </c>
      <c r="N37" s="411">
        <v>0</v>
      </c>
      <c r="O37" s="412">
        <f t="shared" si="11"/>
        <v>0</v>
      </c>
      <c r="P37" s="335"/>
      <c r="Q37" s="427">
        <f t="shared" si="12"/>
        <v>0</v>
      </c>
      <c r="R37" s="428">
        <f t="shared" si="13"/>
        <v>0</v>
      </c>
      <c r="S37" s="427">
        <f t="shared" si="2"/>
        <v>0</v>
      </c>
      <c r="T37" s="428">
        <f t="shared" si="3"/>
        <v>0</v>
      </c>
      <c r="U37" s="431">
        <f t="shared" si="14"/>
        <v>0</v>
      </c>
      <c r="V37" s="432">
        <f t="shared" si="15"/>
        <v>0</v>
      </c>
      <c r="W37" s="427">
        <f t="shared" si="16"/>
        <v>0</v>
      </c>
      <c r="X37" s="428">
        <f t="shared" si="17"/>
        <v>0</v>
      </c>
      <c r="Y37" s="427">
        <f t="shared" si="4"/>
        <v>0</v>
      </c>
      <c r="Z37" s="428">
        <f t="shared" si="5"/>
        <v>0</v>
      </c>
      <c r="AA37" s="431">
        <f t="shared" si="18"/>
        <v>0</v>
      </c>
      <c r="AB37" s="432">
        <f t="shared" si="19"/>
        <v>0</v>
      </c>
      <c r="AC37" s="427" t="e">
        <f t="shared" si="24"/>
        <v>#N/A</v>
      </c>
      <c r="AD37" s="428" t="e">
        <f t="shared" si="25"/>
        <v>#N/A</v>
      </c>
      <c r="AE37" s="427" t="e">
        <f t="shared" si="26"/>
        <v>#N/A</v>
      </c>
      <c r="AF37" s="428" t="e">
        <f t="shared" si="27"/>
        <v>#N/A</v>
      </c>
      <c r="AG37" s="431" t="e">
        <f t="shared" si="28"/>
        <v>#N/A</v>
      </c>
      <c r="AH37" s="432" t="e">
        <f t="shared" si="29"/>
        <v>#N/A</v>
      </c>
      <c r="AQ37" s="421">
        <v>30</v>
      </c>
      <c r="AR37" s="443" t="e">
        <f>IF(Config="Rectangular",IF($AQ37&lt;='Moment of Inertia'!$D$22,'Moment of Inertia'!I34/12+Wx/2,NA()),IF(Config="Asymmetric",IF($AQ37&lt;='Moment of Inertia'!$D$22,'Moment of Inertia'!K34/12+Wx/2,NA()),IF($AQ37&lt;='Moment of Inertia (Circle)'!$D$22,'Moment of Inertia (Circle)'!J34/12+Wx/2,NA())))</f>
        <v>#N/A</v>
      </c>
      <c r="AS37" s="410" t="e">
        <f>IF(Config="Rectangular",IF($AQ37&lt;='Moment of Inertia'!$D$22,'Moment of Inertia'!J34/12+Wy/2,NA()),IF(Config="Asymmetric",IF($AQ37&lt;='Moment of Inertia'!$D$22,'Moment of Inertia'!L34/12+Wy/2,NA()),IF($AQ37&lt;='Moment of Inertia (Circle)'!$D$22,'Moment of Inertia (Circle)'!K34/12+Wy/2,NA())))</f>
        <v>#N/A</v>
      </c>
    </row>
    <row r="38" spans="4:45" x14ac:dyDescent="0.25">
      <c r="D38" s="421">
        <f>IF(Input!$D$57="Square","",D37+5)</f>
        <v>150</v>
      </c>
      <c r="E38" s="421" t="e">
        <f>IF(AND(Input!$D$45="Pier and Pad",Input!$D$57="Circular"),Wx/2 + di/2*SIN(RADIANS(D38)),NA())</f>
        <v>#N/A</v>
      </c>
      <c r="F38" s="422" t="e">
        <f>IF(AND(Input!$D$45="Pier and Pad",Input!$D$57="Circular"),Wy/2 + (di/2)*COS(RADIANS(D38)),NA())</f>
        <v>#N/A</v>
      </c>
      <c r="G38" s="335"/>
      <c r="H38" s="411">
        <f t="shared" si="8"/>
        <v>0</v>
      </c>
      <c r="I38" s="412">
        <v>0</v>
      </c>
      <c r="J38" s="411">
        <f t="shared" si="0"/>
        <v>0</v>
      </c>
      <c r="K38" s="412">
        <f t="shared" si="9"/>
        <v>0</v>
      </c>
      <c r="L38" s="411">
        <f t="shared" si="10"/>
        <v>0</v>
      </c>
      <c r="M38" s="412">
        <f t="shared" si="1"/>
        <v>0</v>
      </c>
      <c r="N38" s="411">
        <v>0</v>
      </c>
      <c r="O38" s="412">
        <f t="shared" si="11"/>
        <v>0</v>
      </c>
      <c r="P38" s="335"/>
      <c r="Q38" s="427">
        <f t="shared" si="12"/>
        <v>0</v>
      </c>
      <c r="R38" s="428">
        <f t="shared" si="13"/>
        <v>0</v>
      </c>
      <c r="S38" s="427">
        <f t="shared" si="2"/>
        <v>0</v>
      </c>
      <c r="T38" s="428">
        <f t="shared" si="3"/>
        <v>0</v>
      </c>
      <c r="U38" s="431">
        <f t="shared" si="14"/>
        <v>0</v>
      </c>
      <c r="V38" s="432">
        <f t="shared" si="15"/>
        <v>0</v>
      </c>
      <c r="W38" s="427">
        <f t="shared" si="16"/>
        <v>0</v>
      </c>
      <c r="X38" s="428">
        <f t="shared" si="17"/>
        <v>0</v>
      </c>
      <c r="Y38" s="427">
        <f t="shared" si="4"/>
        <v>0</v>
      </c>
      <c r="Z38" s="428">
        <f t="shared" si="5"/>
        <v>0</v>
      </c>
      <c r="AA38" s="431">
        <f t="shared" si="18"/>
        <v>0</v>
      </c>
      <c r="AB38" s="432">
        <f t="shared" si="19"/>
        <v>0</v>
      </c>
      <c r="AC38" s="427" t="e">
        <f t="shared" si="24"/>
        <v>#N/A</v>
      </c>
      <c r="AD38" s="428" t="e">
        <f t="shared" si="25"/>
        <v>#N/A</v>
      </c>
      <c r="AE38" s="427" t="e">
        <f t="shared" si="26"/>
        <v>#N/A</v>
      </c>
      <c r="AF38" s="428" t="e">
        <f t="shared" si="27"/>
        <v>#N/A</v>
      </c>
      <c r="AG38" s="431" t="e">
        <f t="shared" si="28"/>
        <v>#N/A</v>
      </c>
      <c r="AH38" s="432" t="e">
        <f t="shared" si="29"/>
        <v>#N/A</v>
      </c>
      <c r="AQ38" s="431">
        <v>31</v>
      </c>
      <c r="AR38" s="443" t="e">
        <f>IF(Config="Rectangular",IF($AQ38&lt;='Moment of Inertia'!$D$22,'Moment of Inertia'!I35/12+Wx/2,NA()),IF(Config="Asymmetric",IF($AQ38&lt;='Moment of Inertia'!$D$22,'Moment of Inertia'!K35/12+Wx/2,NA()),IF($AQ38&lt;='Moment of Inertia (Circle)'!$D$22,'Moment of Inertia (Circle)'!J35/12+Wx/2,NA())))</f>
        <v>#N/A</v>
      </c>
      <c r="AS38" s="410" t="e">
        <f>IF(Config="Rectangular",IF($AQ38&lt;='Moment of Inertia'!$D$22,'Moment of Inertia'!J35/12+Wy/2,NA()),IF(Config="Asymmetric",IF($AQ38&lt;='Moment of Inertia'!$D$22,'Moment of Inertia'!L35/12+Wy/2,NA()),IF($AQ38&lt;='Moment of Inertia (Circle)'!$D$22,'Moment of Inertia (Circle)'!K35/12+Wy/2,NA())))</f>
        <v>#N/A</v>
      </c>
    </row>
    <row r="39" spans="4:45" x14ac:dyDescent="0.25">
      <c r="D39" s="421">
        <f>IF(Input!$D$57="Square","",D38+5)</f>
        <v>155</v>
      </c>
      <c r="E39" s="421" t="e">
        <f>IF(AND(Input!$D$45="Pier and Pad",Input!$D$57="Circular"),Wx/2 + di/2*SIN(RADIANS(D39)),NA())</f>
        <v>#N/A</v>
      </c>
      <c r="F39" s="422" t="e">
        <f>IF(AND(Input!$D$45="Pier and Pad",Input!$D$57="Circular"),Wy/2 + (di/2)*COS(RADIANS(D39)),NA())</f>
        <v>#N/A</v>
      </c>
      <c r="G39" s="335"/>
      <c r="H39" s="411">
        <f t="shared" si="8"/>
        <v>0</v>
      </c>
      <c r="I39" s="412">
        <v>0</v>
      </c>
      <c r="J39" s="411">
        <f t="shared" si="0"/>
        <v>0</v>
      </c>
      <c r="K39" s="412">
        <f t="shared" si="9"/>
        <v>0</v>
      </c>
      <c r="L39" s="411">
        <f t="shared" si="10"/>
        <v>0</v>
      </c>
      <c r="M39" s="412">
        <f t="shared" si="1"/>
        <v>0</v>
      </c>
      <c r="N39" s="411">
        <v>0</v>
      </c>
      <c r="O39" s="412">
        <f t="shared" si="11"/>
        <v>0</v>
      </c>
      <c r="P39" s="335"/>
      <c r="Q39" s="427">
        <f t="shared" si="12"/>
        <v>0</v>
      </c>
      <c r="R39" s="428">
        <f t="shared" si="13"/>
        <v>0</v>
      </c>
      <c r="S39" s="427">
        <f t="shared" si="2"/>
        <v>0</v>
      </c>
      <c r="T39" s="428">
        <f t="shared" si="3"/>
        <v>0</v>
      </c>
      <c r="U39" s="431">
        <f t="shared" si="14"/>
        <v>0</v>
      </c>
      <c r="V39" s="432">
        <f t="shared" si="15"/>
        <v>0</v>
      </c>
      <c r="W39" s="427">
        <f t="shared" si="16"/>
        <v>0</v>
      </c>
      <c r="X39" s="428">
        <f t="shared" si="17"/>
        <v>0</v>
      </c>
      <c r="Y39" s="427">
        <f t="shared" si="4"/>
        <v>0</v>
      </c>
      <c r="Z39" s="428">
        <f t="shared" si="5"/>
        <v>0</v>
      </c>
      <c r="AA39" s="431">
        <f t="shared" si="18"/>
        <v>0</v>
      </c>
      <c r="AB39" s="432">
        <f t="shared" si="19"/>
        <v>0</v>
      </c>
      <c r="AC39" s="427" t="e">
        <f t="shared" si="24"/>
        <v>#N/A</v>
      </c>
      <c r="AD39" s="428" t="e">
        <f t="shared" si="25"/>
        <v>#N/A</v>
      </c>
      <c r="AE39" s="427" t="e">
        <f t="shared" si="26"/>
        <v>#N/A</v>
      </c>
      <c r="AF39" s="428" t="e">
        <f t="shared" si="27"/>
        <v>#N/A</v>
      </c>
      <c r="AG39" s="431" t="e">
        <f t="shared" si="28"/>
        <v>#N/A</v>
      </c>
      <c r="AH39" s="432" t="e">
        <f t="shared" si="29"/>
        <v>#N/A</v>
      </c>
      <c r="AQ39" s="431">
        <v>32</v>
      </c>
      <c r="AR39" s="443" t="e">
        <f>IF(Config="Rectangular",IF($AQ39&lt;='Moment of Inertia'!$D$22,'Moment of Inertia'!I36/12+Wx/2,NA()),IF(Config="Asymmetric",IF($AQ39&lt;='Moment of Inertia'!$D$22,'Moment of Inertia'!K36/12+Wx/2,NA()),IF($AQ39&lt;='Moment of Inertia (Circle)'!$D$22,'Moment of Inertia (Circle)'!J36/12+Wx/2,NA())))</f>
        <v>#N/A</v>
      </c>
      <c r="AS39" s="410" t="e">
        <f>IF(Config="Rectangular",IF($AQ39&lt;='Moment of Inertia'!$D$22,'Moment of Inertia'!J36/12+Wy/2,NA()),IF(Config="Asymmetric",IF($AQ39&lt;='Moment of Inertia'!$D$22,'Moment of Inertia'!L36/12+Wy/2,NA()),IF($AQ39&lt;='Moment of Inertia (Circle)'!$D$22,'Moment of Inertia (Circle)'!K36/12+Wy/2,NA())))</f>
        <v>#N/A</v>
      </c>
    </row>
    <row r="40" spans="4:45" x14ac:dyDescent="0.25">
      <c r="D40" s="421">
        <f>IF(Input!$D$57="Square","",D39+5)</f>
        <v>160</v>
      </c>
      <c r="E40" s="421" t="e">
        <f>IF(AND(Input!$D$45="Pier and Pad",Input!$D$57="Circular"),Wx/2 + di/2*SIN(RADIANS(D40)),NA())</f>
        <v>#N/A</v>
      </c>
      <c r="F40" s="422" t="e">
        <f>IF(AND(Input!$D$45="Pier and Pad",Input!$D$57="Circular"),Wy/2 + (di/2)*COS(RADIANS(D40)),NA())</f>
        <v>#N/A</v>
      </c>
      <c r="G40" s="335"/>
      <c r="H40" s="411">
        <f t="shared" si="8"/>
        <v>0</v>
      </c>
      <c r="I40" s="412">
        <v>0</v>
      </c>
      <c r="J40" s="411">
        <f t="shared" si="0"/>
        <v>0</v>
      </c>
      <c r="K40" s="412">
        <f t="shared" si="9"/>
        <v>0</v>
      </c>
      <c r="L40" s="411">
        <f t="shared" si="10"/>
        <v>0</v>
      </c>
      <c r="M40" s="412">
        <f t="shared" si="1"/>
        <v>0</v>
      </c>
      <c r="N40" s="411">
        <v>0</v>
      </c>
      <c r="O40" s="412">
        <f t="shared" si="11"/>
        <v>0</v>
      </c>
      <c r="P40" s="335"/>
      <c r="Q40" s="427">
        <f t="shared" si="12"/>
        <v>0</v>
      </c>
      <c r="R40" s="428">
        <f t="shared" si="13"/>
        <v>0</v>
      </c>
      <c r="S40" s="427">
        <f t="shared" si="2"/>
        <v>0</v>
      </c>
      <c r="T40" s="428">
        <f t="shared" si="3"/>
        <v>0</v>
      </c>
      <c r="U40" s="431">
        <f t="shared" si="14"/>
        <v>0</v>
      </c>
      <c r="V40" s="432">
        <f t="shared" si="15"/>
        <v>0</v>
      </c>
      <c r="W40" s="427">
        <f t="shared" si="16"/>
        <v>0</v>
      </c>
      <c r="X40" s="428">
        <f t="shared" si="17"/>
        <v>0</v>
      </c>
      <c r="Y40" s="427">
        <f t="shared" si="4"/>
        <v>0</v>
      </c>
      <c r="Z40" s="428">
        <f t="shared" si="5"/>
        <v>0</v>
      </c>
      <c r="AA40" s="431">
        <f t="shared" si="18"/>
        <v>0</v>
      </c>
      <c r="AB40" s="432">
        <f t="shared" si="19"/>
        <v>0</v>
      </c>
      <c r="AC40" s="427" t="e">
        <f t="shared" si="24"/>
        <v>#N/A</v>
      </c>
      <c r="AD40" s="428" t="e">
        <f t="shared" si="25"/>
        <v>#N/A</v>
      </c>
      <c r="AE40" s="427" t="e">
        <f t="shared" si="26"/>
        <v>#N/A</v>
      </c>
      <c r="AF40" s="428" t="e">
        <f t="shared" si="27"/>
        <v>#N/A</v>
      </c>
      <c r="AG40" s="431" t="e">
        <f t="shared" si="28"/>
        <v>#N/A</v>
      </c>
      <c r="AH40" s="432" t="e">
        <f t="shared" si="29"/>
        <v>#N/A</v>
      </c>
      <c r="AQ40" s="421">
        <v>33</v>
      </c>
      <c r="AR40" s="443" t="e">
        <f>IF(Config="Rectangular",IF($AQ40&lt;='Moment of Inertia'!$D$22,'Moment of Inertia'!I37/12+Wx/2,NA()),IF(Config="Asymmetric",IF($AQ40&lt;='Moment of Inertia'!$D$22,'Moment of Inertia'!K37/12+Wx/2,NA()),IF($AQ40&lt;='Moment of Inertia (Circle)'!$D$22,'Moment of Inertia (Circle)'!J37/12+Wx/2,NA())))</f>
        <v>#N/A</v>
      </c>
      <c r="AS40" s="410" t="e">
        <f>IF(Config="Rectangular",IF($AQ40&lt;='Moment of Inertia'!$D$22,'Moment of Inertia'!J37/12+Wy/2,NA()),IF(Config="Asymmetric",IF($AQ40&lt;='Moment of Inertia'!$D$22,'Moment of Inertia'!L37/12+Wy/2,NA()),IF($AQ40&lt;='Moment of Inertia (Circle)'!$D$22,'Moment of Inertia (Circle)'!K37/12+Wy/2,NA())))</f>
        <v>#N/A</v>
      </c>
    </row>
    <row r="41" spans="4:45" x14ac:dyDescent="0.25">
      <c r="D41" s="421">
        <f>IF(Input!$D$57="Square","",D40+5)</f>
        <v>165</v>
      </c>
      <c r="E41" s="421" t="e">
        <f>IF(AND(Input!$D$45="Pier and Pad",Input!$D$57="Circular"),Wx/2 + di/2*SIN(RADIANS(D41)),NA())</f>
        <v>#N/A</v>
      </c>
      <c r="F41" s="422" t="e">
        <f>IF(AND(Input!$D$45="Pier and Pad",Input!$D$57="Circular"),Wy/2 + (di/2)*COS(RADIANS(D41)),NA())</f>
        <v>#N/A</v>
      </c>
      <c r="G41" s="335"/>
      <c r="H41" s="411">
        <f t="shared" si="8"/>
        <v>0</v>
      </c>
      <c r="I41" s="412">
        <v>0</v>
      </c>
      <c r="J41" s="411">
        <f t="shared" si="0"/>
        <v>0</v>
      </c>
      <c r="K41" s="412">
        <f t="shared" si="9"/>
        <v>0</v>
      </c>
      <c r="L41" s="411">
        <f t="shared" si="10"/>
        <v>0</v>
      </c>
      <c r="M41" s="412">
        <f t="shared" si="1"/>
        <v>0</v>
      </c>
      <c r="N41" s="411">
        <v>0</v>
      </c>
      <c r="O41" s="412">
        <f t="shared" si="11"/>
        <v>0</v>
      </c>
      <c r="P41" s="335"/>
      <c r="Q41" s="427">
        <f t="shared" si="12"/>
        <v>0</v>
      </c>
      <c r="R41" s="428">
        <f t="shared" si="13"/>
        <v>0</v>
      </c>
      <c r="S41" s="427">
        <f t="shared" si="2"/>
        <v>0</v>
      </c>
      <c r="T41" s="428">
        <f t="shared" si="3"/>
        <v>0</v>
      </c>
      <c r="U41" s="431">
        <f t="shared" si="14"/>
        <v>0</v>
      </c>
      <c r="V41" s="432">
        <f t="shared" si="15"/>
        <v>0</v>
      </c>
      <c r="W41" s="427">
        <f t="shared" si="16"/>
        <v>0</v>
      </c>
      <c r="X41" s="428">
        <f t="shared" si="17"/>
        <v>0</v>
      </c>
      <c r="Y41" s="427">
        <f t="shared" si="4"/>
        <v>0</v>
      </c>
      <c r="Z41" s="428">
        <f t="shared" si="5"/>
        <v>0</v>
      </c>
      <c r="AA41" s="431">
        <f t="shared" si="18"/>
        <v>0</v>
      </c>
      <c r="AB41" s="432">
        <f t="shared" si="19"/>
        <v>0</v>
      </c>
      <c r="AC41" s="427" t="e">
        <f t="shared" si="24"/>
        <v>#N/A</v>
      </c>
      <c r="AD41" s="428" t="e">
        <f t="shared" si="25"/>
        <v>#N/A</v>
      </c>
      <c r="AE41" s="427" t="e">
        <f t="shared" si="26"/>
        <v>#N/A</v>
      </c>
      <c r="AF41" s="428" t="e">
        <f t="shared" si="27"/>
        <v>#N/A</v>
      </c>
      <c r="AG41" s="431" t="e">
        <f t="shared" si="28"/>
        <v>#N/A</v>
      </c>
      <c r="AH41" s="432" t="e">
        <f t="shared" si="29"/>
        <v>#N/A</v>
      </c>
      <c r="AQ41" s="431">
        <v>34</v>
      </c>
      <c r="AR41" s="443" t="e">
        <f>IF(Config="Rectangular",IF($AQ41&lt;='Moment of Inertia'!$D$22,'Moment of Inertia'!I38/12+Wx/2,NA()),IF(Config="Asymmetric",IF($AQ41&lt;='Moment of Inertia'!$D$22,'Moment of Inertia'!K38/12+Wx/2,NA()),IF($AQ41&lt;='Moment of Inertia (Circle)'!$D$22,'Moment of Inertia (Circle)'!J38/12+Wx/2,NA())))</f>
        <v>#N/A</v>
      </c>
      <c r="AS41" s="410" t="e">
        <f>IF(Config="Rectangular",IF($AQ41&lt;='Moment of Inertia'!$D$22,'Moment of Inertia'!J38/12+Wy/2,NA()),IF(Config="Asymmetric",IF($AQ41&lt;='Moment of Inertia'!$D$22,'Moment of Inertia'!L38/12+Wy/2,NA()),IF($AQ41&lt;='Moment of Inertia (Circle)'!$D$22,'Moment of Inertia (Circle)'!K38/12+Wy/2,NA())))</f>
        <v>#N/A</v>
      </c>
    </row>
    <row r="42" spans="4:45" x14ac:dyDescent="0.25">
      <c r="D42" s="421">
        <f>IF(Input!$D$57="Square","",D41+5)</f>
        <v>170</v>
      </c>
      <c r="E42" s="421" t="e">
        <f>IF(AND(Input!$D$45="Pier and Pad",Input!$D$57="Circular"),Wx/2 + di/2*SIN(RADIANS(D42)),NA())</f>
        <v>#N/A</v>
      </c>
      <c r="F42" s="422" t="e">
        <f>IF(AND(Input!$D$45="Pier and Pad",Input!$D$57="Circular"),Wy/2 + (di/2)*COS(RADIANS(D42)),NA())</f>
        <v>#N/A</v>
      </c>
      <c r="G42" s="335"/>
      <c r="H42" s="411">
        <f t="shared" si="8"/>
        <v>0</v>
      </c>
      <c r="I42" s="412">
        <v>0</v>
      </c>
      <c r="J42" s="411">
        <f t="shared" si="0"/>
        <v>0</v>
      </c>
      <c r="K42" s="412">
        <f t="shared" si="9"/>
        <v>0</v>
      </c>
      <c r="L42" s="411">
        <f t="shared" si="10"/>
        <v>0</v>
      </c>
      <c r="M42" s="412">
        <f t="shared" si="1"/>
        <v>0</v>
      </c>
      <c r="N42" s="411">
        <v>0</v>
      </c>
      <c r="O42" s="412">
        <f t="shared" si="11"/>
        <v>0</v>
      </c>
      <c r="P42" s="335"/>
      <c r="Q42" s="427">
        <f t="shared" si="12"/>
        <v>0</v>
      </c>
      <c r="R42" s="428">
        <f t="shared" si="13"/>
        <v>0</v>
      </c>
      <c r="S42" s="427">
        <f t="shared" si="2"/>
        <v>0</v>
      </c>
      <c r="T42" s="428">
        <f t="shared" si="3"/>
        <v>0</v>
      </c>
      <c r="U42" s="431">
        <f t="shared" si="14"/>
        <v>0</v>
      </c>
      <c r="V42" s="432">
        <f t="shared" si="15"/>
        <v>0</v>
      </c>
      <c r="W42" s="427">
        <f t="shared" si="16"/>
        <v>0</v>
      </c>
      <c r="X42" s="428">
        <f t="shared" si="17"/>
        <v>0</v>
      </c>
      <c r="Y42" s="427">
        <f t="shared" si="4"/>
        <v>0</v>
      </c>
      <c r="Z42" s="428">
        <f t="shared" si="5"/>
        <v>0</v>
      </c>
      <c r="AA42" s="431">
        <f t="shared" si="18"/>
        <v>0</v>
      </c>
      <c r="AB42" s="432">
        <f t="shared" si="19"/>
        <v>0</v>
      </c>
      <c r="AC42" s="427" t="e">
        <f t="shared" si="24"/>
        <v>#N/A</v>
      </c>
      <c r="AD42" s="428" t="e">
        <f t="shared" si="25"/>
        <v>#N/A</v>
      </c>
      <c r="AE42" s="427" t="e">
        <f t="shared" si="26"/>
        <v>#N/A</v>
      </c>
      <c r="AF42" s="428" t="e">
        <f t="shared" si="27"/>
        <v>#N/A</v>
      </c>
      <c r="AG42" s="431" t="e">
        <f t="shared" si="28"/>
        <v>#N/A</v>
      </c>
      <c r="AH42" s="432" t="e">
        <f t="shared" si="29"/>
        <v>#N/A</v>
      </c>
      <c r="AQ42" s="431">
        <v>35</v>
      </c>
      <c r="AR42" s="443" t="e">
        <f>IF(Config="Rectangular",IF($AQ42&lt;='Moment of Inertia'!$D$22,'Moment of Inertia'!I39/12+Wx/2,NA()),IF(Config="Asymmetric",IF($AQ42&lt;='Moment of Inertia'!$D$22,'Moment of Inertia'!K39/12+Wx/2,NA()),IF($AQ42&lt;='Moment of Inertia (Circle)'!$D$22,'Moment of Inertia (Circle)'!J39/12+Wx/2,NA())))</f>
        <v>#N/A</v>
      </c>
      <c r="AS42" s="410" t="e">
        <f>IF(Config="Rectangular",IF($AQ42&lt;='Moment of Inertia'!$D$22,'Moment of Inertia'!J39/12+Wy/2,NA()),IF(Config="Asymmetric",IF($AQ42&lt;='Moment of Inertia'!$D$22,'Moment of Inertia'!L39/12+Wy/2,NA()),IF($AQ42&lt;='Moment of Inertia (Circle)'!$D$22,'Moment of Inertia (Circle)'!K39/12+Wy/2,NA())))</f>
        <v>#N/A</v>
      </c>
    </row>
    <row r="43" spans="4:45" x14ac:dyDescent="0.25">
      <c r="D43" s="421">
        <f>IF(Input!$D$57="Square","",D42+5)</f>
        <v>175</v>
      </c>
      <c r="E43" s="421" t="e">
        <f>IF(AND(Input!$D$45="Pier and Pad",Input!$D$57="Circular"),Wx/2 + di/2*SIN(RADIANS(D43)),NA())</f>
        <v>#N/A</v>
      </c>
      <c r="F43" s="422" t="e">
        <f>IF(AND(Input!$D$45="Pier and Pad",Input!$D$57="Circular"),Wy/2 + (di/2)*COS(RADIANS(D43)),NA())</f>
        <v>#N/A</v>
      </c>
      <c r="G43" s="335"/>
      <c r="H43" s="411">
        <f t="shared" si="8"/>
        <v>0</v>
      </c>
      <c r="I43" s="412">
        <v>0</v>
      </c>
      <c r="J43" s="411">
        <f t="shared" si="0"/>
        <v>0</v>
      </c>
      <c r="K43" s="412">
        <f t="shared" si="9"/>
        <v>0</v>
      </c>
      <c r="L43" s="411">
        <f t="shared" si="10"/>
        <v>0</v>
      </c>
      <c r="M43" s="412">
        <f t="shared" si="1"/>
        <v>0</v>
      </c>
      <c r="N43" s="411">
        <v>0</v>
      </c>
      <c r="O43" s="412">
        <f t="shared" si="11"/>
        <v>0</v>
      </c>
      <c r="P43" s="335"/>
      <c r="Q43" s="427">
        <f t="shared" si="12"/>
        <v>0</v>
      </c>
      <c r="R43" s="428">
        <f t="shared" si="13"/>
        <v>0</v>
      </c>
      <c r="S43" s="427">
        <f t="shared" si="2"/>
        <v>0</v>
      </c>
      <c r="T43" s="428">
        <f t="shared" si="3"/>
        <v>0</v>
      </c>
      <c r="U43" s="431">
        <f t="shared" si="14"/>
        <v>0</v>
      </c>
      <c r="V43" s="432">
        <f t="shared" si="15"/>
        <v>0</v>
      </c>
      <c r="W43" s="427">
        <f t="shared" si="16"/>
        <v>0</v>
      </c>
      <c r="X43" s="428">
        <f t="shared" si="17"/>
        <v>0</v>
      </c>
      <c r="Y43" s="427">
        <f t="shared" si="4"/>
        <v>0</v>
      </c>
      <c r="Z43" s="428">
        <f t="shared" si="5"/>
        <v>0</v>
      </c>
      <c r="AA43" s="431">
        <f t="shared" si="18"/>
        <v>0</v>
      </c>
      <c r="AB43" s="432">
        <f t="shared" si="19"/>
        <v>0</v>
      </c>
      <c r="AC43" s="427" t="e">
        <f t="shared" si="24"/>
        <v>#N/A</v>
      </c>
      <c r="AD43" s="428" t="e">
        <f t="shared" si="25"/>
        <v>#N/A</v>
      </c>
      <c r="AE43" s="427" t="e">
        <f t="shared" si="26"/>
        <v>#N/A</v>
      </c>
      <c r="AF43" s="428" t="e">
        <f t="shared" si="27"/>
        <v>#N/A</v>
      </c>
      <c r="AG43" s="431" t="e">
        <f t="shared" si="28"/>
        <v>#N/A</v>
      </c>
      <c r="AH43" s="432" t="e">
        <f t="shared" si="29"/>
        <v>#N/A</v>
      </c>
      <c r="AQ43" s="421">
        <v>36</v>
      </c>
      <c r="AR43" s="443" t="e">
        <f>IF(Config="Rectangular",IF($AQ43&lt;='Moment of Inertia'!$D$22,'Moment of Inertia'!I40/12+Wx/2,NA()),IF(Config="Asymmetric",IF($AQ43&lt;='Moment of Inertia'!$D$22,'Moment of Inertia'!K40/12+Wx/2,NA()),IF($AQ43&lt;='Moment of Inertia (Circle)'!$D$22,'Moment of Inertia (Circle)'!J40/12+Wx/2,NA())))</f>
        <v>#N/A</v>
      </c>
      <c r="AS43" s="410" t="e">
        <f>IF(Config="Rectangular",IF($AQ43&lt;='Moment of Inertia'!$D$22,'Moment of Inertia'!J40/12+Wy/2,NA()),IF(Config="Asymmetric",IF($AQ43&lt;='Moment of Inertia'!$D$22,'Moment of Inertia'!L40/12+Wy/2,NA()),IF($AQ43&lt;='Moment of Inertia (Circle)'!$D$22,'Moment of Inertia (Circle)'!K40/12+Wy/2,NA())))</f>
        <v>#N/A</v>
      </c>
    </row>
    <row r="44" spans="4:45" x14ac:dyDescent="0.25">
      <c r="D44" s="421">
        <f>IF(Input!$D$57="Square","",D43+5)</f>
        <v>180</v>
      </c>
      <c r="E44" s="421" t="e">
        <f>IF(AND(Input!$D$45="Pier and Pad",Input!$D$57="Circular"),Wx/2 + di/2*SIN(RADIANS(D44)),NA())</f>
        <v>#N/A</v>
      </c>
      <c r="F44" s="422" t="e">
        <f>IF(AND(Input!$D$45="Pier and Pad",Input!$D$57="Circular"),Wy/2 + (di/2)*COS(RADIANS(D44)),NA())</f>
        <v>#N/A</v>
      </c>
      <c r="G44" s="335"/>
      <c r="H44" s="411">
        <f t="shared" si="8"/>
        <v>0</v>
      </c>
      <c r="I44" s="412">
        <v>0</v>
      </c>
      <c r="J44" s="411">
        <f t="shared" si="0"/>
        <v>0</v>
      </c>
      <c r="K44" s="412">
        <f t="shared" si="9"/>
        <v>0</v>
      </c>
      <c r="L44" s="411">
        <f t="shared" si="10"/>
        <v>0</v>
      </c>
      <c r="M44" s="412">
        <f t="shared" si="1"/>
        <v>0</v>
      </c>
      <c r="N44" s="411">
        <v>0</v>
      </c>
      <c r="O44" s="412">
        <f t="shared" si="11"/>
        <v>0</v>
      </c>
      <c r="P44" s="335"/>
      <c r="Q44" s="427">
        <f t="shared" si="12"/>
        <v>0</v>
      </c>
      <c r="R44" s="428">
        <f t="shared" si="13"/>
        <v>0</v>
      </c>
      <c r="S44" s="427">
        <f t="shared" si="2"/>
        <v>0</v>
      </c>
      <c r="T44" s="428">
        <f t="shared" si="3"/>
        <v>0</v>
      </c>
      <c r="U44" s="431">
        <f t="shared" si="14"/>
        <v>0</v>
      </c>
      <c r="V44" s="432">
        <f t="shared" si="15"/>
        <v>0</v>
      </c>
      <c r="W44" s="427">
        <f t="shared" si="16"/>
        <v>0</v>
      </c>
      <c r="X44" s="428">
        <f t="shared" si="17"/>
        <v>0</v>
      </c>
      <c r="Y44" s="427">
        <f t="shared" si="4"/>
        <v>0</v>
      </c>
      <c r="Z44" s="428">
        <f t="shared" si="5"/>
        <v>0</v>
      </c>
      <c r="AA44" s="431">
        <f t="shared" si="18"/>
        <v>0</v>
      </c>
      <c r="AB44" s="432">
        <f t="shared" si="19"/>
        <v>0</v>
      </c>
      <c r="AC44" s="427" t="e">
        <f t="shared" si="24"/>
        <v>#N/A</v>
      </c>
      <c r="AD44" s="428" t="e">
        <f t="shared" si="25"/>
        <v>#N/A</v>
      </c>
      <c r="AE44" s="427" t="e">
        <f t="shared" si="26"/>
        <v>#N/A</v>
      </c>
      <c r="AF44" s="428" t="e">
        <f t="shared" si="27"/>
        <v>#N/A</v>
      </c>
      <c r="AG44" s="431" t="e">
        <f t="shared" si="28"/>
        <v>#N/A</v>
      </c>
      <c r="AH44" s="432" t="e">
        <f t="shared" si="29"/>
        <v>#N/A</v>
      </c>
      <c r="AQ44" s="431">
        <v>37</v>
      </c>
      <c r="AR44" s="443" t="e">
        <f>IF(Config="Rectangular",IF($AQ44&lt;='Moment of Inertia'!$D$22,'Moment of Inertia'!I41/12+Wx/2,NA()),IF(Config="Asymmetric",IF($AQ44&lt;='Moment of Inertia'!$D$22,'Moment of Inertia'!K41/12+Wx/2,NA()),IF($AQ44&lt;='Moment of Inertia (Circle)'!$D$22,'Moment of Inertia (Circle)'!J41/12+Wx/2,NA())))</f>
        <v>#N/A</v>
      </c>
      <c r="AS44" s="410" t="e">
        <f>IF(Config="Rectangular",IF($AQ44&lt;='Moment of Inertia'!$D$22,'Moment of Inertia'!J41/12+Wy/2,NA()),IF(Config="Asymmetric",IF($AQ44&lt;='Moment of Inertia'!$D$22,'Moment of Inertia'!L41/12+Wy/2,NA()),IF($AQ44&lt;='Moment of Inertia (Circle)'!$D$22,'Moment of Inertia (Circle)'!K41/12+Wy/2,NA())))</f>
        <v>#N/A</v>
      </c>
    </row>
    <row r="45" spans="4:45" x14ac:dyDescent="0.25">
      <c r="D45" s="421">
        <f>IF(Input!$D$57="Square","",D44+5)</f>
        <v>185</v>
      </c>
      <c r="E45" s="421" t="e">
        <f>IF(AND(Input!$D$45="Pier and Pad",Input!$D$57="Circular"),Wx/2 + di/2*SIN(RADIANS(D45)),NA())</f>
        <v>#N/A</v>
      </c>
      <c r="F45" s="422" t="e">
        <f>IF(AND(Input!$D$45="Pier and Pad",Input!$D$57="Circular"),Wy/2 + (di/2)*COS(RADIANS(D45)),NA())</f>
        <v>#N/A</v>
      </c>
      <c r="G45" s="335"/>
      <c r="H45" s="411">
        <f t="shared" si="8"/>
        <v>0</v>
      </c>
      <c r="I45" s="412">
        <v>0</v>
      </c>
      <c r="J45" s="411">
        <f t="shared" si="0"/>
        <v>0</v>
      </c>
      <c r="K45" s="412">
        <f t="shared" si="9"/>
        <v>0</v>
      </c>
      <c r="L45" s="411">
        <f t="shared" si="10"/>
        <v>0</v>
      </c>
      <c r="M45" s="412">
        <f t="shared" si="1"/>
        <v>0</v>
      </c>
      <c r="N45" s="411">
        <v>0</v>
      </c>
      <c r="O45" s="412">
        <f t="shared" si="11"/>
        <v>0</v>
      </c>
      <c r="P45" s="335"/>
      <c r="Q45" s="427">
        <f t="shared" si="12"/>
        <v>0</v>
      </c>
      <c r="R45" s="428">
        <f t="shared" si="13"/>
        <v>0</v>
      </c>
      <c r="S45" s="427">
        <f t="shared" si="2"/>
        <v>0</v>
      </c>
      <c r="T45" s="428">
        <f t="shared" si="3"/>
        <v>0</v>
      </c>
      <c r="U45" s="431">
        <f t="shared" si="14"/>
        <v>0</v>
      </c>
      <c r="V45" s="432">
        <f t="shared" si="15"/>
        <v>0</v>
      </c>
      <c r="W45" s="427">
        <f t="shared" si="16"/>
        <v>0</v>
      </c>
      <c r="X45" s="428">
        <f t="shared" si="17"/>
        <v>0</v>
      </c>
      <c r="Y45" s="427">
        <f t="shared" si="4"/>
        <v>0</v>
      </c>
      <c r="Z45" s="428">
        <f t="shared" si="5"/>
        <v>0</v>
      </c>
      <c r="AA45" s="431">
        <f t="shared" si="18"/>
        <v>0</v>
      </c>
      <c r="AB45" s="432">
        <f t="shared" si="19"/>
        <v>0</v>
      </c>
      <c r="AC45" s="427" t="e">
        <f t="shared" si="24"/>
        <v>#N/A</v>
      </c>
      <c r="AD45" s="428" t="e">
        <f t="shared" si="25"/>
        <v>#N/A</v>
      </c>
      <c r="AE45" s="427" t="e">
        <f t="shared" si="26"/>
        <v>#N/A</v>
      </c>
      <c r="AF45" s="428" t="e">
        <f t="shared" si="27"/>
        <v>#N/A</v>
      </c>
      <c r="AG45" s="431" t="e">
        <f t="shared" si="28"/>
        <v>#N/A</v>
      </c>
      <c r="AH45" s="432" t="e">
        <f t="shared" si="29"/>
        <v>#N/A</v>
      </c>
      <c r="AQ45" s="431">
        <v>38</v>
      </c>
      <c r="AR45" s="443" t="e">
        <f>IF(Config="Rectangular",IF($AQ45&lt;='Moment of Inertia'!$D$22,'Moment of Inertia'!I42/12+Wx/2,NA()),IF(Config="Asymmetric",IF($AQ45&lt;='Moment of Inertia'!$D$22,'Moment of Inertia'!K42/12+Wx/2,NA()),IF($AQ45&lt;='Moment of Inertia (Circle)'!$D$22,'Moment of Inertia (Circle)'!J42/12+Wx/2,NA())))</f>
        <v>#N/A</v>
      </c>
      <c r="AS45" s="410" t="e">
        <f>IF(Config="Rectangular",IF($AQ45&lt;='Moment of Inertia'!$D$22,'Moment of Inertia'!J42/12+Wy/2,NA()),IF(Config="Asymmetric",IF($AQ45&lt;='Moment of Inertia'!$D$22,'Moment of Inertia'!L42/12+Wy/2,NA()),IF($AQ45&lt;='Moment of Inertia (Circle)'!$D$22,'Moment of Inertia (Circle)'!K42/12+Wy/2,NA())))</f>
        <v>#N/A</v>
      </c>
    </row>
    <row r="46" spans="4:45" x14ac:dyDescent="0.25">
      <c r="D46" s="421">
        <f>IF(Input!$D$57="Square","",D45+5)</f>
        <v>190</v>
      </c>
      <c r="E46" s="421" t="e">
        <f>IF(AND(Input!$D$45="Pier and Pad",Input!$D$57="Circular"),Wx/2 + di/2*SIN(RADIANS(D46)),NA())</f>
        <v>#N/A</v>
      </c>
      <c r="F46" s="422" t="e">
        <f>IF(AND(Input!$D$45="Pier and Pad",Input!$D$57="Circular"),Wy/2 + (di/2)*COS(RADIANS(D46)),NA())</f>
        <v>#N/A</v>
      </c>
      <c r="G46" s="335"/>
      <c r="H46" s="411">
        <f t="shared" si="8"/>
        <v>0</v>
      </c>
      <c r="I46" s="412">
        <v>0</v>
      </c>
      <c r="J46" s="411">
        <f t="shared" si="0"/>
        <v>0</v>
      </c>
      <c r="K46" s="412">
        <f t="shared" si="9"/>
        <v>0</v>
      </c>
      <c r="L46" s="411">
        <f t="shared" si="10"/>
        <v>0</v>
      </c>
      <c r="M46" s="412">
        <f t="shared" si="1"/>
        <v>0</v>
      </c>
      <c r="N46" s="411">
        <v>0</v>
      </c>
      <c r="O46" s="412">
        <f t="shared" si="11"/>
        <v>0</v>
      </c>
      <c r="P46" s="335"/>
      <c r="Q46" s="427">
        <f t="shared" si="12"/>
        <v>0</v>
      </c>
      <c r="R46" s="428">
        <f t="shared" si="13"/>
        <v>0</v>
      </c>
      <c r="S46" s="427">
        <f t="shared" si="2"/>
        <v>0</v>
      </c>
      <c r="T46" s="428">
        <f t="shared" si="3"/>
        <v>0</v>
      </c>
      <c r="U46" s="431">
        <f t="shared" si="14"/>
        <v>0</v>
      </c>
      <c r="V46" s="432">
        <f t="shared" si="15"/>
        <v>0</v>
      </c>
      <c r="W46" s="427">
        <f t="shared" si="16"/>
        <v>0</v>
      </c>
      <c r="X46" s="428">
        <f t="shared" si="17"/>
        <v>0</v>
      </c>
      <c r="Y46" s="427">
        <f t="shared" si="4"/>
        <v>0</v>
      </c>
      <c r="Z46" s="428">
        <f t="shared" si="5"/>
        <v>0</v>
      </c>
      <c r="AA46" s="431">
        <f t="shared" si="18"/>
        <v>0</v>
      </c>
      <c r="AB46" s="432">
        <f t="shared" si="19"/>
        <v>0</v>
      </c>
      <c r="AC46" s="427" t="e">
        <f t="shared" si="24"/>
        <v>#N/A</v>
      </c>
      <c r="AD46" s="428" t="e">
        <f t="shared" si="25"/>
        <v>#N/A</v>
      </c>
      <c r="AE46" s="427" t="e">
        <f t="shared" si="26"/>
        <v>#N/A</v>
      </c>
      <c r="AF46" s="428" t="e">
        <f t="shared" si="27"/>
        <v>#N/A</v>
      </c>
      <c r="AG46" s="431" t="e">
        <f t="shared" si="28"/>
        <v>#N/A</v>
      </c>
      <c r="AH46" s="432" t="e">
        <f t="shared" si="29"/>
        <v>#N/A</v>
      </c>
      <c r="AQ46" s="421">
        <v>39</v>
      </c>
      <c r="AR46" s="443" t="e">
        <f>IF(Config="Rectangular",IF($AQ46&lt;='Moment of Inertia'!$D$22,'Moment of Inertia'!I43/12+Wx/2,NA()),IF(Config="Asymmetric",IF($AQ46&lt;='Moment of Inertia'!$D$22,'Moment of Inertia'!K43/12+Wx/2,NA()),IF($AQ46&lt;='Moment of Inertia (Circle)'!$D$22,'Moment of Inertia (Circle)'!J43/12+Wx/2,NA())))</f>
        <v>#N/A</v>
      </c>
      <c r="AS46" s="410" t="e">
        <f>IF(Config="Rectangular",IF($AQ46&lt;='Moment of Inertia'!$D$22,'Moment of Inertia'!J43/12+Wy/2,NA()),IF(Config="Asymmetric",IF($AQ46&lt;='Moment of Inertia'!$D$22,'Moment of Inertia'!L43/12+Wy/2,NA()),IF($AQ46&lt;='Moment of Inertia (Circle)'!$D$22,'Moment of Inertia (Circle)'!K43/12+Wy/2,NA())))</f>
        <v>#N/A</v>
      </c>
    </row>
    <row r="47" spans="4:45" x14ac:dyDescent="0.25">
      <c r="D47" s="421">
        <f>IF(Input!$D$57="Square","",D46+5)</f>
        <v>195</v>
      </c>
      <c r="E47" s="421" t="e">
        <f>IF(AND(Input!$D$45="Pier and Pad",Input!$D$57="Circular"),Wx/2 + di/2*SIN(RADIANS(D47)),NA())</f>
        <v>#N/A</v>
      </c>
      <c r="F47" s="422" t="e">
        <f>IF(AND(Input!$D$45="Pier and Pad",Input!$D$57="Circular"),Wy/2 + (di/2)*COS(RADIANS(D47)),NA())</f>
        <v>#N/A</v>
      </c>
      <c r="G47" s="335"/>
      <c r="H47" s="411">
        <f t="shared" si="8"/>
        <v>0</v>
      </c>
      <c r="I47" s="412">
        <v>0</v>
      </c>
      <c r="J47" s="411">
        <f t="shared" si="0"/>
        <v>0</v>
      </c>
      <c r="K47" s="412">
        <f t="shared" si="9"/>
        <v>0</v>
      </c>
      <c r="L47" s="411">
        <f t="shared" si="10"/>
        <v>0</v>
      </c>
      <c r="M47" s="412">
        <f t="shared" si="1"/>
        <v>0</v>
      </c>
      <c r="N47" s="411">
        <v>0</v>
      </c>
      <c r="O47" s="412">
        <f t="shared" si="11"/>
        <v>0</v>
      </c>
      <c r="P47" s="335"/>
      <c r="Q47" s="427">
        <f t="shared" si="12"/>
        <v>0</v>
      </c>
      <c r="R47" s="428">
        <f t="shared" si="13"/>
        <v>0</v>
      </c>
      <c r="S47" s="427">
        <f t="shared" si="2"/>
        <v>0</v>
      </c>
      <c r="T47" s="428">
        <f t="shared" si="3"/>
        <v>0</v>
      </c>
      <c r="U47" s="431">
        <f t="shared" si="14"/>
        <v>0</v>
      </c>
      <c r="V47" s="432">
        <f t="shared" si="15"/>
        <v>0</v>
      </c>
      <c r="W47" s="427">
        <f t="shared" si="16"/>
        <v>0</v>
      </c>
      <c r="X47" s="428">
        <f t="shared" si="17"/>
        <v>0</v>
      </c>
      <c r="Y47" s="427">
        <f t="shared" si="4"/>
        <v>0</v>
      </c>
      <c r="Z47" s="428">
        <f t="shared" si="5"/>
        <v>0</v>
      </c>
      <c r="AA47" s="431">
        <f t="shared" si="18"/>
        <v>0</v>
      </c>
      <c r="AB47" s="432">
        <f t="shared" si="19"/>
        <v>0</v>
      </c>
      <c r="AC47" s="427" t="e">
        <f t="shared" si="24"/>
        <v>#N/A</v>
      </c>
      <c r="AD47" s="428" t="e">
        <f t="shared" si="25"/>
        <v>#N/A</v>
      </c>
      <c r="AE47" s="427" t="e">
        <f t="shared" si="26"/>
        <v>#N/A</v>
      </c>
      <c r="AF47" s="428" t="e">
        <f t="shared" si="27"/>
        <v>#N/A</v>
      </c>
      <c r="AG47" s="431" t="e">
        <f t="shared" si="28"/>
        <v>#N/A</v>
      </c>
      <c r="AH47" s="432" t="e">
        <f t="shared" si="29"/>
        <v>#N/A</v>
      </c>
      <c r="AQ47" s="431">
        <v>40</v>
      </c>
      <c r="AR47" s="443" t="e">
        <f>IF(Config="Rectangular",IF($AQ47&lt;='Moment of Inertia'!$D$22,'Moment of Inertia'!I44/12+Wx/2,NA()),IF(Config="Asymmetric",IF($AQ47&lt;='Moment of Inertia'!$D$22,'Moment of Inertia'!K44/12+Wx/2,NA()),IF($AQ47&lt;='Moment of Inertia (Circle)'!$D$22,'Moment of Inertia (Circle)'!J44/12+Wx/2,NA())))</f>
        <v>#N/A</v>
      </c>
      <c r="AS47" s="410" t="e">
        <f>IF(Config="Rectangular",IF($AQ47&lt;='Moment of Inertia'!$D$22,'Moment of Inertia'!J44/12+Wy/2,NA()),IF(Config="Asymmetric",IF($AQ47&lt;='Moment of Inertia'!$D$22,'Moment of Inertia'!L44/12+Wy/2,NA()),IF($AQ47&lt;='Moment of Inertia (Circle)'!$D$22,'Moment of Inertia (Circle)'!K44/12+Wy/2,NA())))</f>
        <v>#N/A</v>
      </c>
    </row>
    <row r="48" spans="4:45" x14ac:dyDescent="0.25">
      <c r="D48" s="421">
        <f>IF(Input!$D$57="Square","",D47+5)</f>
        <v>200</v>
      </c>
      <c r="E48" s="421" t="e">
        <f>IF(AND(Input!$D$45="Pier and Pad",Input!$D$57="Circular"),Wx/2 + di/2*SIN(RADIANS(D48)),NA())</f>
        <v>#N/A</v>
      </c>
      <c r="F48" s="422" t="e">
        <f>IF(AND(Input!$D$45="Pier and Pad",Input!$D$57="Circular"),Wy/2 + (di/2)*COS(RADIANS(D48)),NA())</f>
        <v>#N/A</v>
      </c>
      <c r="G48" s="335"/>
      <c r="H48" s="411">
        <f t="shared" si="8"/>
        <v>0</v>
      </c>
      <c r="I48" s="412">
        <v>0</v>
      </c>
      <c r="J48" s="411">
        <f t="shared" si="0"/>
        <v>0</v>
      </c>
      <c r="K48" s="412">
        <f t="shared" si="9"/>
        <v>0</v>
      </c>
      <c r="L48" s="411">
        <f t="shared" si="10"/>
        <v>0</v>
      </c>
      <c r="M48" s="412">
        <f t="shared" si="1"/>
        <v>0</v>
      </c>
      <c r="N48" s="411">
        <v>0</v>
      </c>
      <c r="O48" s="412">
        <f t="shared" si="11"/>
        <v>0</v>
      </c>
      <c r="P48" s="335"/>
      <c r="Q48" s="427">
        <f t="shared" si="12"/>
        <v>0</v>
      </c>
      <c r="R48" s="428">
        <f t="shared" si="13"/>
        <v>0</v>
      </c>
      <c r="S48" s="427">
        <f t="shared" si="2"/>
        <v>0</v>
      </c>
      <c r="T48" s="428">
        <f t="shared" si="3"/>
        <v>0</v>
      </c>
      <c r="U48" s="431">
        <f t="shared" si="14"/>
        <v>0</v>
      </c>
      <c r="V48" s="432">
        <f t="shared" si="15"/>
        <v>0</v>
      </c>
      <c r="W48" s="427">
        <f t="shared" si="16"/>
        <v>0</v>
      </c>
      <c r="X48" s="428">
        <f t="shared" si="17"/>
        <v>0</v>
      </c>
      <c r="Y48" s="427">
        <f t="shared" si="4"/>
        <v>0</v>
      </c>
      <c r="Z48" s="428">
        <f t="shared" si="5"/>
        <v>0</v>
      </c>
      <c r="AA48" s="431">
        <f t="shared" si="18"/>
        <v>0</v>
      </c>
      <c r="AB48" s="432">
        <f t="shared" si="19"/>
        <v>0</v>
      </c>
      <c r="AC48" s="427" t="e">
        <f t="shared" si="24"/>
        <v>#N/A</v>
      </c>
      <c r="AD48" s="428" t="e">
        <f t="shared" si="25"/>
        <v>#N/A</v>
      </c>
      <c r="AE48" s="427" t="e">
        <f t="shared" si="26"/>
        <v>#N/A</v>
      </c>
      <c r="AF48" s="428" t="e">
        <f t="shared" si="27"/>
        <v>#N/A</v>
      </c>
      <c r="AG48" s="431" t="e">
        <f t="shared" si="28"/>
        <v>#N/A</v>
      </c>
      <c r="AH48" s="432" t="e">
        <f t="shared" si="29"/>
        <v>#N/A</v>
      </c>
      <c r="AQ48" s="431">
        <v>41</v>
      </c>
      <c r="AR48" s="443" t="e">
        <f>IF(Config="Rectangular",IF($AQ48&lt;='Moment of Inertia'!$D$22,'Moment of Inertia'!I45/12+Wx/2,NA()),IF(Config="Asymmetric",IF($AQ48&lt;='Moment of Inertia'!$D$22,'Moment of Inertia'!K45/12+Wx/2,NA()),IF($AQ48&lt;='Moment of Inertia (Circle)'!$D$22,'Moment of Inertia (Circle)'!J45/12+Wx/2,NA())))</f>
        <v>#N/A</v>
      </c>
      <c r="AS48" s="410" t="e">
        <f>IF(Config="Rectangular",IF($AQ48&lt;='Moment of Inertia'!$D$22,'Moment of Inertia'!J45/12+Wy/2,NA()),IF(Config="Asymmetric",IF($AQ48&lt;='Moment of Inertia'!$D$22,'Moment of Inertia'!L45/12+Wy/2,NA()),IF($AQ48&lt;='Moment of Inertia (Circle)'!$D$22,'Moment of Inertia (Circle)'!K45/12+Wy/2,NA())))</f>
        <v>#N/A</v>
      </c>
    </row>
    <row r="49" spans="4:45" x14ac:dyDescent="0.25">
      <c r="D49" s="421">
        <f>IF(Input!$D$57="Square","",D48+5)</f>
        <v>205</v>
      </c>
      <c r="E49" s="421" t="e">
        <f>IF(AND(Input!$D$45="Pier and Pad",Input!$D$57="Circular"),Wx/2 + di/2*SIN(RADIANS(D49)),NA())</f>
        <v>#N/A</v>
      </c>
      <c r="F49" s="422" t="e">
        <f>IF(AND(Input!$D$45="Pier and Pad",Input!$D$57="Circular"),Wy/2 + (di/2)*COS(RADIANS(D49)),NA())</f>
        <v>#N/A</v>
      </c>
      <c r="G49" s="335"/>
      <c r="H49" s="411">
        <f t="shared" si="8"/>
        <v>0</v>
      </c>
      <c r="I49" s="412">
        <v>0</v>
      </c>
      <c r="J49" s="411">
        <f t="shared" si="0"/>
        <v>0</v>
      </c>
      <c r="K49" s="412">
        <f t="shared" si="9"/>
        <v>0</v>
      </c>
      <c r="L49" s="411">
        <f t="shared" si="10"/>
        <v>0</v>
      </c>
      <c r="M49" s="412">
        <f t="shared" si="1"/>
        <v>0</v>
      </c>
      <c r="N49" s="411">
        <v>0</v>
      </c>
      <c r="O49" s="412">
        <f t="shared" si="11"/>
        <v>0</v>
      </c>
      <c r="P49" s="335"/>
      <c r="Q49" s="427">
        <f t="shared" si="12"/>
        <v>0</v>
      </c>
      <c r="R49" s="428">
        <f t="shared" si="13"/>
        <v>0</v>
      </c>
      <c r="S49" s="427">
        <f t="shared" si="2"/>
        <v>0</v>
      </c>
      <c r="T49" s="428">
        <f t="shared" si="3"/>
        <v>0</v>
      </c>
      <c r="U49" s="431">
        <f t="shared" si="14"/>
        <v>0</v>
      </c>
      <c r="V49" s="432">
        <f t="shared" si="15"/>
        <v>0</v>
      </c>
      <c r="W49" s="427">
        <f t="shared" si="16"/>
        <v>0</v>
      </c>
      <c r="X49" s="428">
        <f t="shared" si="17"/>
        <v>0</v>
      </c>
      <c r="Y49" s="427">
        <f t="shared" si="4"/>
        <v>0</v>
      </c>
      <c r="Z49" s="428">
        <f t="shared" si="5"/>
        <v>0</v>
      </c>
      <c r="AA49" s="431">
        <f t="shared" si="18"/>
        <v>0</v>
      </c>
      <c r="AB49" s="432">
        <f t="shared" si="19"/>
        <v>0</v>
      </c>
      <c r="AC49" s="427" t="e">
        <f t="shared" si="24"/>
        <v>#N/A</v>
      </c>
      <c r="AD49" s="428" t="e">
        <f t="shared" si="25"/>
        <v>#N/A</v>
      </c>
      <c r="AE49" s="427" t="e">
        <f t="shared" si="26"/>
        <v>#N/A</v>
      </c>
      <c r="AF49" s="428" t="e">
        <f t="shared" si="27"/>
        <v>#N/A</v>
      </c>
      <c r="AG49" s="431" t="e">
        <f t="shared" si="28"/>
        <v>#N/A</v>
      </c>
      <c r="AH49" s="432" t="e">
        <f t="shared" si="29"/>
        <v>#N/A</v>
      </c>
      <c r="AQ49" s="421">
        <v>42</v>
      </c>
      <c r="AR49" s="443" t="e">
        <f>IF(Config="Rectangular",IF($AQ49&lt;='Moment of Inertia'!$D$22,'Moment of Inertia'!I46/12+Wx/2,NA()),IF(Config="Asymmetric",IF($AQ49&lt;='Moment of Inertia'!$D$22,'Moment of Inertia'!K46/12+Wx/2,NA()),IF($AQ49&lt;='Moment of Inertia (Circle)'!$D$22,'Moment of Inertia (Circle)'!J46/12+Wx/2,NA())))</f>
        <v>#N/A</v>
      </c>
      <c r="AS49" s="410" t="e">
        <f>IF(Config="Rectangular",IF($AQ49&lt;='Moment of Inertia'!$D$22,'Moment of Inertia'!J46/12+Wy/2,NA()),IF(Config="Asymmetric",IF($AQ49&lt;='Moment of Inertia'!$D$22,'Moment of Inertia'!L46/12+Wy/2,NA()),IF($AQ49&lt;='Moment of Inertia (Circle)'!$D$22,'Moment of Inertia (Circle)'!K46/12+Wy/2,NA())))</f>
        <v>#N/A</v>
      </c>
    </row>
    <row r="50" spans="4:45" x14ac:dyDescent="0.25">
      <c r="D50" s="421">
        <f>IF(Input!$D$57="Square","",D49+5)</f>
        <v>210</v>
      </c>
      <c r="E50" s="421" t="e">
        <f>IF(AND(Input!$D$45="Pier and Pad",Input!$D$57="Circular"),Wx/2 + di/2*SIN(RADIANS(D50)),NA())</f>
        <v>#N/A</v>
      </c>
      <c r="F50" s="422" t="e">
        <f>IF(AND(Input!$D$45="Pier and Pad",Input!$D$57="Circular"),Wy/2 + (di/2)*COS(RADIANS(D50)),NA())</f>
        <v>#N/A</v>
      </c>
      <c r="G50" s="335"/>
      <c r="H50" s="411">
        <f t="shared" si="8"/>
        <v>0</v>
      </c>
      <c r="I50" s="412">
        <v>0</v>
      </c>
      <c r="J50" s="411">
        <f t="shared" si="0"/>
        <v>0</v>
      </c>
      <c r="K50" s="412">
        <f t="shared" si="9"/>
        <v>0</v>
      </c>
      <c r="L50" s="411">
        <f t="shared" si="10"/>
        <v>0</v>
      </c>
      <c r="M50" s="412">
        <f t="shared" si="1"/>
        <v>0</v>
      </c>
      <c r="N50" s="411">
        <v>0</v>
      </c>
      <c r="O50" s="412">
        <f t="shared" si="11"/>
        <v>0</v>
      </c>
      <c r="P50" s="335"/>
      <c r="Q50" s="427">
        <f t="shared" si="12"/>
        <v>0</v>
      </c>
      <c r="R50" s="428">
        <f t="shared" si="13"/>
        <v>0</v>
      </c>
      <c r="S50" s="427">
        <f t="shared" si="2"/>
        <v>0</v>
      </c>
      <c r="T50" s="428">
        <f t="shared" si="3"/>
        <v>0</v>
      </c>
      <c r="U50" s="431">
        <f t="shared" si="14"/>
        <v>0</v>
      </c>
      <c r="V50" s="432">
        <f t="shared" si="15"/>
        <v>0</v>
      </c>
      <c r="W50" s="427">
        <f t="shared" si="16"/>
        <v>0</v>
      </c>
      <c r="X50" s="428">
        <f t="shared" si="17"/>
        <v>0</v>
      </c>
      <c r="Y50" s="427">
        <f t="shared" si="4"/>
        <v>0</v>
      </c>
      <c r="Z50" s="428">
        <f t="shared" si="5"/>
        <v>0</v>
      </c>
      <c r="AA50" s="431">
        <f t="shared" si="18"/>
        <v>0</v>
      </c>
      <c r="AB50" s="432">
        <f t="shared" si="19"/>
        <v>0</v>
      </c>
      <c r="AC50" s="427" t="e">
        <f t="shared" si="24"/>
        <v>#N/A</v>
      </c>
      <c r="AD50" s="428" t="e">
        <f t="shared" si="25"/>
        <v>#N/A</v>
      </c>
      <c r="AE50" s="427" t="e">
        <f t="shared" si="26"/>
        <v>#N/A</v>
      </c>
      <c r="AF50" s="428" t="e">
        <f t="shared" si="27"/>
        <v>#N/A</v>
      </c>
      <c r="AG50" s="431" t="e">
        <f t="shared" si="28"/>
        <v>#N/A</v>
      </c>
      <c r="AH50" s="432" t="e">
        <f t="shared" si="29"/>
        <v>#N/A</v>
      </c>
      <c r="AQ50" s="431">
        <v>43</v>
      </c>
      <c r="AR50" s="443" t="e">
        <f>IF(Config="Rectangular",IF($AQ50&lt;='Moment of Inertia'!$D$22,'Moment of Inertia'!I47/12+Wx/2,NA()),IF(Config="Asymmetric",IF($AQ50&lt;='Moment of Inertia'!$D$22,'Moment of Inertia'!K47/12+Wx/2,NA()),IF($AQ50&lt;='Moment of Inertia (Circle)'!$D$22,'Moment of Inertia (Circle)'!J47/12+Wx/2,NA())))</f>
        <v>#N/A</v>
      </c>
      <c r="AS50" s="410" t="e">
        <f>IF(Config="Rectangular",IF($AQ50&lt;='Moment of Inertia'!$D$22,'Moment of Inertia'!J47/12+Wy/2,NA()),IF(Config="Asymmetric",IF($AQ50&lt;='Moment of Inertia'!$D$22,'Moment of Inertia'!L47/12+Wy/2,NA()),IF($AQ50&lt;='Moment of Inertia (Circle)'!$D$22,'Moment of Inertia (Circle)'!K47/12+Wy/2,NA())))</f>
        <v>#N/A</v>
      </c>
    </row>
    <row r="51" spans="4:45" x14ac:dyDescent="0.25">
      <c r="D51" s="421">
        <f>IF(Input!$D$57="Square","",D50+5)</f>
        <v>215</v>
      </c>
      <c r="E51" s="421" t="e">
        <f>IF(AND(Input!$D$45="Pier and Pad",Input!$D$57="Circular"),Wx/2 + di/2*SIN(RADIANS(D51)),NA())</f>
        <v>#N/A</v>
      </c>
      <c r="F51" s="422" t="e">
        <f>IF(AND(Input!$D$45="Pier and Pad",Input!$D$57="Circular"),Wy/2 + (di/2)*COS(RADIANS(D51)),NA())</f>
        <v>#N/A</v>
      </c>
      <c r="G51" s="335"/>
      <c r="H51" s="411">
        <f t="shared" si="8"/>
        <v>0</v>
      </c>
      <c r="I51" s="412">
        <v>0</v>
      </c>
      <c r="J51" s="411">
        <f t="shared" si="0"/>
        <v>0</v>
      </c>
      <c r="K51" s="412">
        <f t="shared" si="9"/>
        <v>0</v>
      </c>
      <c r="L51" s="411">
        <f t="shared" si="10"/>
        <v>0</v>
      </c>
      <c r="M51" s="412">
        <f t="shared" si="1"/>
        <v>0</v>
      </c>
      <c r="N51" s="411">
        <v>0</v>
      </c>
      <c r="O51" s="412">
        <f t="shared" si="11"/>
        <v>0</v>
      </c>
      <c r="P51" s="335"/>
      <c r="Q51" s="427">
        <f t="shared" si="12"/>
        <v>0</v>
      </c>
      <c r="R51" s="428">
        <f t="shared" si="13"/>
        <v>0</v>
      </c>
      <c r="S51" s="427">
        <f t="shared" si="2"/>
        <v>0</v>
      </c>
      <c r="T51" s="428">
        <f t="shared" si="3"/>
        <v>0</v>
      </c>
      <c r="U51" s="431">
        <f t="shared" si="14"/>
        <v>0</v>
      </c>
      <c r="V51" s="432">
        <f t="shared" si="15"/>
        <v>0</v>
      </c>
      <c r="W51" s="427">
        <f t="shared" si="16"/>
        <v>0</v>
      </c>
      <c r="X51" s="428">
        <f t="shared" si="17"/>
        <v>0</v>
      </c>
      <c r="Y51" s="427">
        <f t="shared" si="4"/>
        <v>0</v>
      </c>
      <c r="Z51" s="428">
        <f t="shared" si="5"/>
        <v>0</v>
      </c>
      <c r="AA51" s="431">
        <f t="shared" si="18"/>
        <v>0</v>
      </c>
      <c r="AB51" s="432">
        <f t="shared" si="19"/>
        <v>0</v>
      </c>
      <c r="AC51" s="427" t="e">
        <f t="shared" si="24"/>
        <v>#N/A</v>
      </c>
      <c r="AD51" s="428" t="e">
        <f t="shared" si="25"/>
        <v>#N/A</v>
      </c>
      <c r="AE51" s="427" t="e">
        <f t="shared" si="26"/>
        <v>#N/A</v>
      </c>
      <c r="AF51" s="428" t="e">
        <f t="shared" si="27"/>
        <v>#N/A</v>
      </c>
      <c r="AG51" s="431" t="e">
        <f t="shared" si="28"/>
        <v>#N/A</v>
      </c>
      <c r="AH51" s="432" t="e">
        <f t="shared" si="29"/>
        <v>#N/A</v>
      </c>
      <c r="AQ51" s="431">
        <v>44</v>
      </c>
      <c r="AR51" s="443" t="e">
        <f>IF(Config="Rectangular",IF($AQ51&lt;='Moment of Inertia'!$D$22,'Moment of Inertia'!I48/12+Wx/2,NA()),IF(Config="Asymmetric",IF($AQ51&lt;='Moment of Inertia'!$D$22,'Moment of Inertia'!K48/12+Wx/2,NA()),IF($AQ51&lt;='Moment of Inertia (Circle)'!$D$22,'Moment of Inertia (Circle)'!J48/12+Wx/2,NA())))</f>
        <v>#N/A</v>
      </c>
      <c r="AS51" s="410" t="e">
        <f>IF(Config="Rectangular",IF($AQ51&lt;='Moment of Inertia'!$D$22,'Moment of Inertia'!J48/12+Wy/2,NA()),IF(Config="Asymmetric",IF($AQ51&lt;='Moment of Inertia'!$D$22,'Moment of Inertia'!L48/12+Wy/2,NA()),IF($AQ51&lt;='Moment of Inertia (Circle)'!$D$22,'Moment of Inertia (Circle)'!K48/12+Wy/2,NA())))</f>
        <v>#N/A</v>
      </c>
    </row>
    <row r="52" spans="4:45" x14ac:dyDescent="0.25">
      <c r="D52" s="421">
        <f>IF(Input!$D$57="Square","",D51+5)</f>
        <v>220</v>
      </c>
      <c r="E52" s="421" t="e">
        <f>IF(AND(Input!$D$45="Pier and Pad",Input!$D$57="Circular"),Wx/2 + di/2*SIN(RADIANS(D52)),NA())</f>
        <v>#N/A</v>
      </c>
      <c r="F52" s="422" t="e">
        <f>IF(AND(Input!$D$45="Pier and Pad",Input!$D$57="Circular"),Wy/2 + (di/2)*COS(RADIANS(D52)),NA())</f>
        <v>#N/A</v>
      </c>
      <c r="G52" s="335"/>
      <c r="H52" s="411">
        <f t="shared" si="8"/>
        <v>0</v>
      </c>
      <c r="I52" s="412">
        <v>0</v>
      </c>
      <c r="J52" s="411">
        <f t="shared" si="0"/>
        <v>0</v>
      </c>
      <c r="K52" s="412">
        <f t="shared" si="9"/>
        <v>0</v>
      </c>
      <c r="L52" s="411">
        <f t="shared" si="10"/>
        <v>0</v>
      </c>
      <c r="M52" s="412">
        <f t="shared" si="1"/>
        <v>0</v>
      </c>
      <c r="N52" s="411">
        <v>0</v>
      </c>
      <c r="O52" s="412">
        <f t="shared" si="11"/>
        <v>0</v>
      </c>
      <c r="P52" s="335"/>
      <c r="Q52" s="427">
        <f t="shared" si="12"/>
        <v>0</v>
      </c>
      <c r="R52" s="428">
        <f t="shared" si="13"/>
        <v>0</v>
      </c>
      <c r="S52" s="427">
        <f t="shared" si="2"/>
        <v>0</v>
      </c>
      <c r="T52" s="428">
        <f t="shared" si="3"/>
        <v>0</v>
      </c>
      <c r="U52" s="431">
        <f t="shared" si="14"/>
        <v>0</v>
      </c>
      <c r="V52" s="432">
        <f t="shared" si="15"/>
        <v>0</v>
      </c>
      <c r="W52" s="427">
        <f t="shared" si="16"/>
        <v>0</v>
      </c>
      <c r="X52" s="428">
        <f t="shared" si="17"/>
        <v>0</v>
      </c>
      <c r="Y52" s="427">
        <f t="shared" si="4"/>
        <v>0</v>
      </c>
      <c r="Z52" s="428">
        <f t="shared" si="5"/>
        <v>0</v>
      </c>
      <c r="AA52" s="431">
        <f t="shared" si="18"/>
        <v>0</v>
      </c>
      <c r="AB52" s="432">
        <f t="shared" si="19"/>
        <v>0</v>
      </c>
      <c r="AC52" s="427" t="e">
        <f t="shared" si="24"/>
        <v>#N/A</v>
      </c>
      <c r="AD52" s="428" t="e">
        <f t="shared" si="25"/>
        <v>#N/A</v>
      </c>
      <c r="AE52" s="427" t="e">
        <f t="shared" si="26"/>
        <v>#N/A</v>
      </c>
      <c r="AF52" s="428" t="e">
        <f t="shared" si="27"/>
        <v>#N/A</v>
      </c>
      <c r="AG52" s="431" t="e">
        <f t="shared" si="28"/>
        <v>#N/A</v>
      </c>
      <c r="AH52" s="432" t="e">
        <f t="shared" si="29"/>
        <v>#N/A</v>
      </c>
      <c r="AQ52" s="421">
        <v>45</v>
      </c>
      <c r="AR52" s="443" t="e">
        <f>IF(Config="Rectangular",IF($AQ52&lt;='Moment of Inertia'!$D$22,'Moment of Inertia'!I49/12+Wx/2,NA()),IF(Config="Asymmetric",IF($AQ52&lt;='Moment of Inertia'!$D$22,'Moment of Inertia'!K49/12+Wx/2,NA()),IF($AQ52&lt;='Moment of Inertia (Circle)'!$D$22,'Moment of Inertia (Circle)'!J49/12+Wx/2,NA())))</f>
        <v>#N/A</v>
      </c>
      <c r="AS52" s="410" t="e">
        <f>IF(Config="Rectangular",IF($AQ52&lt;='Moment of Inertia'!$D$22,'Moment of Inertia'!J49/12+Wy/2,NA()),IF(Config="Asymmetric",IF($AQ52&lt;='Moment of Inertia'!$D$22,'Moment of Inertia'!L49/12+Wy/2,NA()),IF($AQ52&lt;='Moment of Inertia (Circle)'!$D$22,'Moment of Inertia (Circle)'!K49/12+Wy/2,NA())))</f>
        <v>#N/A</v>
      </c>
    </row>
    <row r="53" spans="4:45" x14ac:dyDescent="0.25">
      <c r="D53" s="421">
        <f>IF(Input!$D$57="Square","",D52+5)</f>
        <v>225</v>
      </c>
      <c r="E53" s="421" t="e">
        <f>IF(AND(Input!$D$45="Pier and Pad",Input!$D$57="Circular"),Wx/2 + di/2*SIN(RADIANS(D53)),NA())</f>
        <v>#N/A</v>
      </c>
      <c r="F53" s="422" t="e">
        <f>IF(AND(Input!$D$45="Pier and Pad",Input!$D$57="Circular"),Wy/2 + (di/2)*COS(RADIANS(D53)),NA())</f>
        <v>#N/A</v>
      </c>
      <c r="G53" s="335"/>
      <c r="H53" s="411">
        <f t="shared" si="8"/>
        <v>0</v>
      </c>
      <c r="I53" s="412">
        <v>0</v>
      </c>
      <c r="J53" s="411">
        <f t="shared" si="0"/>
        <v>0</v>
      </c>
      <c r="K53" s="412">
        <f t="shared" si="9"/>
        <v>0</v>
      </c>
      <c r="L53" s="411">
        <f t="shared" si="10"/>
        <v>0</v>
      </c>
      <c r="M53" s="412">
        <f t="shared" si="1"/>
        <v>0</v>
      </c>
      <c r="N53" s="411">
        <v>0</v>
      </c>
      <c r="O53" s="412">
        <f t="shared" si="11"/>
        <v>0</v>
      </c>
      <c r="P53" s="335"/>
      <c r="Q53" s="427">
        <f t="shared" si="12"/>
        <v>0</v>
      </c>
      <c r="R53" s="428">
        <f t="shared" si="13"/>
        <v>0</v>
      </c>
      <c r="S53" s="427">
        <f t="shared" si="2"/>
        <v>0</v>
      </c>
      <c r="T53" s="428">
        <f t="shared" si="3"/>
        <v>0</v>
      </c>
      <c r="U53" s="431">
        <f t="shared" si="14"/>
        <v>0</v>
      </c>
      <c r="V53" s="432">
        <f t="shared" si="15"/>
        <v>0</v>
      </c>
      <c r="W53" s="427">
        <f t="shared" si="16"/>
        <v>0</v>
      </c>
      <c r="X53" s="428">
        <f t="shared" si="17"/>
        <v>0</v>
      </c>
      <c r="Y53" s="427">
        <f t="shared" si="4"/>
        <v>0</v>
      </c>
      <c r="Z53" s="428">
        <f t="shared" si="5"/>
        <v>0</v>
      </c>
      <c r="AA53" s="431">
        <f t="shared" si="18"/>
        <v>0</v>
      </c>
      <c r="AB53" s="432">
        <f t="shared" si="19"/>
        <v>0</v>
      </c>
      <c r="AC53" s="427" t="e">
        <f t="shared" si="24"/>
        <v>#N/A</v>
      </c>
      <c r="AD53" s="428" t="e">
        <f t="shared" si="25"/>
        <v>#N/A</v>
      </c>
      <c r="AE53" s="427" t="e">
        <f t="shared" si="26"/>
        <v>#N/A</v>
      </c>
      <c r="AF53" s="428" t="e">
        <f t="shared" si="27"/>
        <v>#N/A</v>
      </c>
      <c r="AG53" s="431" t="e">
        <f t="shared" si="28"/>
        <v>#N/A</v>
      </c>
      <c r="AH53" s="432" t="e">
        <f t="shared" si="29"/>
        <v>#N/A</v>
      </c>
      <c r="AQ53" s="431">
        <v>46</v>
      </c>
      <c r="AR53" s="443" t="e">
        <f>IF(Config="Rectangular",IF($AQ53&lt;='Moment of Inertia'!$D$22,'Moment of Inertia'!I50/12+Wx/2,NA()),IF(Config="Asymmetric",IF($AQ53&lt;='Moment of Inertia'!$D$22,'Moment of Inertia'!K50/12+Wx/2,NA()),IF($AQ53&lt;='Moment of Inertia (Circle)'!$D$22,'Moment of Inertia (Circle)'!J50/12+Wx/2,NA())))</f>
        <v>#N/A</v>
      </c>
      <c r="AS53" s="410" t="e">
        <f>IF(Config="Rectangular",IF($AQ53&lt;='Moment of Inertia'!$D$22,'Moment of Inertia'!J50/12+Wy/2,NA()),IF(Config="Asymmetric",IF($AQ53&lt;='Moment of Inertia'!$D$22,'Moment of Inertia'!L50/12+Wy/2,NA()),IF($AQ53&lt;='Moment of Inertia (Circle)'!$D$22,'Moment of Inertia (Circle)'!K50/12+Wy/2,NA())))</f>
        <v>#N/A</v>
      </c>
    </row>
    <row r="54" spans="4:45" x14ac:dyDescent="0.25">
      <c r="D54" s="421">
        <f>IF(Input!$D$57="Square","",D53+5)</f>
        <v>230</v>
      </c>
      <c r="E54" s="421" t="e">
        <f>IF(AND(Input!$D$45="Pier and Pad",Input!$D$57="Circular"),Wx/2 + di/2*SIN(RADIANS(D54)),NA())</f>
        <v>#N/A</v>
      </c>
      <c r="F54" s="422" t="e">
        <f>IF(AND(Input!$D$45="Pier and Pad",Input!$D$57="Circular"),Wy/2 + (di/2)*COS(RADIANS(D54)),NA())</f>
        <v>#N/A</v>
      </c>
      <c r="G54" s="335"/>
      <c r="H54" s="411">
        <f t="shared" si="8"/>
        <v>0</v>
      </c>
      <c r="I54" s="412">
        <v>0</v>
      </c>
      <c r="J54" s="411">
        <f t="shared" si="0"/>
        <v>0</v>
      </c>
      <c r="K54" s="412">
        <f t="shared" si="9"/>
        <v>0</v>
      </c>
      <c r="L54" s="411">
        <f t="shared" si="10"/>
        <v>0</v>
      </c>
      <c r="M54" s="412">
        <f t="shared" si="1"/>
        <v>0</v>
      </c>
      <c r="N54" s="411">
        <v>0</v>
      </c>
      <c r="O54" s="412">
        <f t="shared" si="11"/>
        <v>0</v>
      </c>
      <c r="P54" s="335"/>
      <c r="Q54" s="427">
        <f t="shared" si="12"/>
        <v>0</v>
      </c>
      <c r="R54" s="428">
        <f t="shared" si="13"/>
        <v>0</v>
      </c>
      <c r="S54" s="427">
        <f t="shared" si="2"/>
        <v>0</v>
      </c>
      <c r="T54" s="428">
        <f t="shared" si="3"/>
        <v>0</v>
      </c>
      <c r="U54" s="431">
        <f t="shared" si="14"/>
        <v>0</v>
      </c>
      <c r="V54" s="432">
        <f t="shared" si="15"/>
        <v>0</v>
      </c>
      <c r="W54" s="427">
        <f t="shared" si="16"/>
        <v>0</v>
      </c>
      <c r="X54" s="428">
        <f t="shared" si="17"/>
        <v>0</v>
      </c>
      <c r="Y54" s="427">
        <f t="shared" si="4"/>
        <v>0</v>
      </c>
      <c r="Z54" s="428">
        <f t="shared" si="5"/>
        <v>0</v>
      </c>
      <c r="AA54" s="431">
        <f t="shared" si="18"/>
        <v>0</v>
      </c>
      <c r="AB54" s="432">
        <f t="shared" si="19"/>
        <v>0</v>
      </c>
      <c r="AC54" s="427" t="e">
        <f t="shared" si="24"/>
        <v>#N/A</v>
      </c>
      <c r="AD54" s="428" t="e">
        <f t="shared" si="25"/>
        <v>#N/A</v>
      </c>
      <c r="AE54" s="427" t="e">
        <f t="shared" si="26"/>
        <v>#N/A</v>
      </c>
      <c r="AF54" s="428" t="e">
        <f t="shared" si="27"/>
        <v>#N/A</v>
      </c>
      <c r="AG54" s="431" t="e">
        <f t="shared" si="28"/>
        <v>#N/A</v>
      </c>
      <c r="AH54" s="432" t="e">
        <f t="shared" si="29"/>
        <v>#N/A</v>
      </c>
      <c r="AQ54" s="431">
        <v>47</v>
      </c>
      <c r="AR54" s="443" t="e">
        <f>IF(Config="Rectangular",IF($AQ54&lt;='Moment of Inertia'!$D$22,'Moment of Inertia'!I51/12+Wx/2,NA()),IF(Config="Asymmetric",IF($AQ54&lt;='Moment of Inertia'!$D$22,'Moment of Inertia'!K51/12+Wx/2,NA()),IF($AQ54&lt;='Moment of Inertia (Circle)'!$D$22,'Moment of Inertia (Circle)'!J51/12+Wx/2,NA())))</f>
        <v>#N/A</v>
      </c>
      <c r="AS54" s="410" t="e">
        <f>IF(Config="Rectangular",IF($AQ54&lt;='Moment of Inertia'!$D$22,'Moment of Inertia'!J51/12+Wy/2,NA()),IF(Config="Asymmetric",IF($AQ54&lt;='Moment of Inertia'!$D$22,'Moment of Inertia'!L51/12+Wy/2,NA()),IF($AQ54&lt;='Moment of Inertia (Circle)'!$D$22,'Moment of Inertia (Circle)'!K51/12+Wy/2,NA())))</f>
        <v>#N/A</v>
      </c>
    </row>
    <row r="55" spans="4:45" x14ac:dyDescent="0.25">
      <c r="D55" s="421">
        <f>IF(Input!$D$57="Square","",D54+5)</f>
        <v>235</v>
      </c>
      <c r="E55" s="421" t="e">
        <f>IF(AND(Input!$D$45="Pier and Pad",Input!$D$57="Circular"),Wx/2 + di/2*SIN(RADIANS(D55)),NA())</f>
        <v>#N/A</v>
      </c>
      <c r="F55" s="422" t="e">
        <f>IF(AND(Input!$D$45="Pier and Pad",Input!$D$57="Circular"),Wy/2 + (di/2)*COS(RADIANS(D55)),NA())</f>
        <v>#N/A</v>
      </c>
      <c r="G55" s="335"/>
      <c r="H55" s="411">
        <f t="shared" si="8"/>
        <v>0</v>
      </c>
      <c r="I55" s="412">
        <v>0</v>
      </c>
      <c r="J55" s="411">
        <f t="shared" si="0"/>
        <v>0</v>
      </c>
      <c r="K55" s="412">
        <f t="shared" si="9"/>
        <v>0</v>
      </c>
      <c r="L55" s="411">
        <f t="shared" si="10"/>
        <v>0</v>
      </c>
      <c r="M55" s="412">
        <f t="shared" si="1"/>
        <v>0</v>
      </c>
      <c r="N55" s="411">
        <v>0</v>
      </c>
      <c r="O55" s="412">
        <f t="shared" si="11"/>
        <v>0</v>
      </c>
      <c r="P55" s="335"/>
      <c r="Q55" s="427">
        <f t="shared" si="12"/>
        <v>0</v>
      </c>
      <c r="R55" s="428">
        <f t="shared" si="13"/>
        <v>0</v>
      </c>
      <c r="S55" s="427">
        <f t="shared" si="2"/>
        <v>0</v>
      </c>
      <c r="T55" s="428">
        <f t="shared" si="3"/>
        <v>0</v>
      </c>
      <c r="U55" s="431">
        <f t="shared" si="14"/>
        <v>0</v>
      </c>
      <c r="V55" s="432">
        <f t="shared" si="15"/>
        <v>0</v>
      </c>
      <c r="W55" s="427">
        <f t="shared" si="16"/>
        <v>0</v>
      </c>
      <c r="X55" s="428">
        <f t="shared" si="17"/>
        <v>0</v>
      </c>
      <c r="Y55" s="427">
        <f t="shared" si="4"/>
        <v>0</v>
      </c>
      <c r="Z55" s="428">
        <f t="shared" si="5"/>
        <v>0</v>
      </c>
      <c r="AA55" s="431">
        <f t="shared" si="18"/>
        <v>0</v>
      </c>
      <c r="AB55" s="432">
        <f t="shared" si="19"/>
        <v>0</v>
      </c>
      <c r="AC55" s="427" t="e">
        <f t="shared" si="24"/>
        <v>#N/A</v>
      </c>
      <c r="AD55" s="428" t="e">
        <f t="shared" si="25"/>
        <v>#N/A</v>
      </c>
      <c r="AE55" s="427" t="e">
        <f t="shared" si="26"/>
        <v>#N/A</v>
      </c>
      <c r="AF55" s="428" t="e">
        <f t="shared" si="27"/>
        <v>#N/A</v>
      </c>
      <c r="AG55" s="431" t="e">
        <f t="shared" si="28"/>
        <v>#N/A</v>
      </c>
      <c r="AH55" s="432" t="e">
        <f t="shared" si="29"/>
        <v>#N/A</v>
      </c>
      <c r="AQ55" s="421">
        <v>48</v>
      </c>
      <c r="AR55" s="443" t="e">
        <f>IF(Config="Rectangular",IF($AQ55&lt;='Moment of Inertia'!$D$22,'Moment of Inertia'!I52/12+Wx/2,NA()),IF(Config="Asymmetric",IF($AQ55&lt;='Moment of Inertia'!$D$22,'Moment of Inertia'!K52/12+Wx/2,NA()),IF($AQ55&lt;='Moment of Inertia (Circle)'!$D$22,'Moment of Inertia (Circle)'!J52/12+Wx/2,NA())))</f>
        <v>#N/A</v>
      </c>
      <c r="AS55" s="410" t="e">
        <f>IF(Config="Rectangular",IF($AQ55&lt;='Moment of Inertia'!$D$22,'Moment of Inertia'!J52/12+Wy/2,NA()),IF(Config="Asymmetric",IF($AQ55&lt;='Moment of Inertia'!$D$22,'Moment of Inertia'!L52/12+Wy/2,NA()),IF($AQ55&lt;='Moment of Inertia (Circle)'!$D$22,'Moment of Inertia (Circle)'!K52/12+Wy/2,NA())))</f>
        <v>#N/A</v>
      </c>
    </row>
    <row r="56" spans="4:45" x14ac:dyDescent="0.25">
      <c r="D56" s="421">
        <f>IF(Input!$D$57="Square","",D55+5)</f>
        <v>240</v>
      </c>
      <c r="E56" s="421" t="e">
        <f>IF(AND(Input!$D$45="Pier and Pad",Input!$D$57="Circular"),Wx/2 + di/2*SIN(RADIANS(D56)),NA())</f>
        <v>#N/A</v>
      </c>
      <c r="F56" s="422" t="e">
        <f>IF(AND(Input!$D$45="Pier and Pad",Input!$D$57="Circular"),Wy/2 + (di/2)*COS(RADIANS(D56)),NA())</f>
        <v>#N/A</v>
      </c>
      <c r="G56" s="335"/>
      <c r="H56" s="411">
        <f t="shared" si="8"/>
        <v>0</v>
      </c>
      <c r="I56" s="412">
        <v>0</v>
      </c>
      <c r="J56" s="411">
        <f t="shared" si="0"/>
        <v>0</v>
      </c>
      <c r="K56" s="412">
        <f t="shared" si="9"/>
        <v>0</v>
      </c>
      <c r="L56" s="411">
        <f t="shared" si="10"/>
        <v>0</v>
      </c>
      <c r="M56" s="412">
        <f t="shared" si="1"/>
        <v>0</v>
      </c>
      <c r="N56" s="411">
        <v>0</v>
      </c>
      <c r="O56" s="412">
        <f t="shared" si="11"/>
        <v>0</v>
      </c>
      <c r="P56" s="335"/>
      <c r="Q56" s="427">
        <f t="shared" si="12"/>
        <v>0</v>
      </c>
      <c r="R56" s="428">
        <f t="shared" si="13"/>
        <v>0</v>
      </c>
      <c r="S56" s="427">
        <f t="shared" si="2"/>
        <v>0</v>
      </c>
      <c r="T56" s="428">
        <f t="shared" si="3"/>
        <v>0</v>
      </c>
      <c r="U56" s="431">
        <f t="shared" si="14"/>
        <v>0</v>
      </c>
      <c r="V56" s="432">
        <f t="shared" si="15"/>
        <v>0</v>
      </c>
      <c r="W56" s="427">
        <f t="shared" si="16"/>
        <v>0</v>
      </c>
      <c r="X56" s="428">
        <f t="shared" si="17"/>
        <v>0</v>
      </c>
      <c r="Y56" s="427">
        <f t="shared" si="4"/>
        <v>0</v>
      </c>
      <c r="Z56" s="428">
        <f t="shared" si="5"/>
        <v>0</v>
      </c>
      <c r="AA56" s="431">
        <f t="shared" si="18"/>
        <v>0</v>
      </c>
      <c r="AB56" s="432">
        <f t="shared" si="19"/>
        <v>0</v>
      </c>
      <c r="AC56" s="427" t="e">
        <f t="shared" si="24"/>
        <v>#N/A</v>
      </c>
      <c r="AD56" s="428" t="e">
        <f t="shared" si="25"/>
        <v>#N/A</v>
      </c>
      <c r="AE56" s="427" t="e">
        <f t="shared" si="26"/>
        <v>#N/A</v>
      </c>
      <c r="AF56" s="428" t="e">
        <f t="shared" si="27"/>
        <v>#N/A</v>
      </c>
      <c r="AG56" s="431" t="e">
        <f t="shared" si="28"/>
        <v>#N/A</v>
      </c>
      <c r="AH56" s="432" t="e">
        <f t="shared" si="29"/>
        <v>#N/A</v>
      </c>
      <c r="AQ56" s="431">
        <v>49</v>
      </c>
      <c r="AR56" s="443" t="e">
        <f>IF(Config="Rectangular",IF($AQ56&lt;='Moment of Inertia'!$D$22,'Moment of Inertia'!I53/12+Wx/2,NA()),IF(Config="Asymmetric",IF($AQ56&lt;='Moment of Inertia'!$D$22,'Moment of Inertia'!K53/12+Wx/2,NA()),IF($AQ56&lt;='Moment of Inertia (Circle)'!$D$22,'Moment of Inertia (Circle)'!J53/12+Wx/2,NA())))</f>
        <v>#N/A</v>
      </c>
      <c r="AS56" s="410" t="e">
        <f>IF(Config="Rectangular",IF($AQ56&lt;='Moment of Inertia'!$D$22,'Moment of Inertia'!J53/12+Wy/2,NA()),IF(Config="Asymmetric",IF($AQ56&lt;='Moment of Inertia'!$D$22,'Moment of Inertia'!L53/12+Wy/2,NA()),IF($AQ56&lt;='Moment of Inertia (Circle)'!$D$22,'Moment of Inertia (Circle)'!K53/12+Wy/2,NA())))</f>
        <v>#N/A</v>
      </c>
    </row>
    <row r="57" spans="4:45" x14ac:dyDescent="0.25">
      <c r="D57" s="421">
        <f>IF(Input!$D$57="Square","",D56+5)</f>
        <v>245</v>
      </c>
      <c r="E57" s="421" t="e">
        <f>IF(AND(Input!$D$45="Pier and Pad",Input!$D$57="Circular"),Wx/2 + di/2*SIN(RADIANS(D57)),NA())</f>
        <v>#N/A</v>
      </c>
      <c r="F57" s="422" t="e">
        <f>IF(AND(Input!$D$45="Pier and Pad",Input!$D$57="Circular"),Wy/2 + (di/2)*COS(RADIANS(D57)),NA())</f>
        <v>#N/A</v>
      </c>
      <c r="G57" s="335"/>
      <c r="H57" s="411">
        <f t="shared" si="8"/>
        <v>0</v>
      </c>
      <c r="I57" s="412">
        <v>0</v>
      </c>
      <c r="J57" s="411">
        <f t="shared" si="0"/>
        <v>0</v>
      </c>
      <c r="K57" s="412">
        <f t="shared" si="9"/>
        <v>0</v>
      </c>
      <c r="L57" s="411">
        <f t="shared" si="10"/>
        <v>0</v>
      </c>
      <c r="M57" s="412">
        <f t="shared" si="1"/>
        <v>0</v>
      </c>
      <c r="N57" s="411">
        <v>0</v>
      </c>
      <c r="O57" s="412">
        <f t="shared" si="11"/>
        <v>0</v>
      </c>
      <c r="P57" s="335"/>
      <c r="Q57" s="427">
        <f t="shared" si="12"/>
        <v>0</v>
      </c>
      <c r="R57" s="428">
        <f t="shared" si="13"/>
        <v>0</v>
      </c>
      <c r="S57" s="427">
        <f t="shared" si="2"/>
        <v>0</v>
      </c>
      <c r="T57" s="428">
        <f t="shared" si="3"/>
        <v>0</v>
      </c>
      <c r="U57" s="431">
        <f t="shared" si="14"/>
        <v>0</v>
      </c>
      <c r="V57" s="432">
        <f t="shared" si="15"/>
        <v>0</v>
      </c>
      <c r="W57" s="427">
        <f t="shared" si="16"/>
        <v>0</v>
      </c>
      <c r="X57" s="428">
        <f t="shared" si="17"/>
        <v>0</v>
      </c>
      <c r="Y57" s="427">
        <f t="shared" si="4"/>
        <v>0</v>
      </c>
      <c r="Z57" s="428">
        <f t="shared" si="5"/>
        <v>0</v>
      </c>
      <c r="AA57" s="431">
        <f t="shared" si="18"/>
        <v>0</v>
      </c>
      <c r="AB57" s="432">
        <f t="shared" si="19"/>
        <v>0</v>
      </c>
      <c r="AC57" s="427" t="e">
        <f t="shared" si="24"/>
        <v>#N/A</v>
      </c>
      <c r="AD57" s="428" t="e">
        <f t="shared" si="25"/>
        <v>#N/A</v>
      </c>
      <c r="AE57" s="427" t="e">
        <f t="shared" si="26"/>
        <v>#N/A</v>
      </c>
      <c r="AF57" s="428" t="e">
        <f t="shared" si="27"/>
        <v>#N/A</v>
      </c>
      <c r="AG57" s="431" t="e">
        <f t="shared" si="28"/>
        <v>#N/A</v>
      </c>
      <c r="AH57" s="432" t="e">
        <f t="shared" si="29"/>
        <v>#N/A</v>
      </c>
      <c r="AQ57" s="431">
        <v>50</v>
      </c>
      <c r="AR57" s="443" t="e">
        <f>IF(Config="Rectangular",IF($AQ57&lt;='Moment of Inertia'!$D$22,'Moment of Inertia'!I54/12+Wx/2,NA()),IF(Config="Asymmetric",IF($AQ57&lt;='Moment of Inertia'!$D$22,'Moment of Inertia'!K54/12+Wx/2,NA()),IF($AQ57&lt;='Moment of Inertia (Circle)'!$D$22,'Moment of Inertia (Circle)'!J54/12+Wx/2,NA())))</f>
        <v>#N/A</v>
      </c>
      <c r="AS57" s="410" t="e">
        <f>IF(Config="Rectangular",IF($AQ57&lt;='Moment of Inertia'!$D$22,'Moment of Inertia'!J54/12+Wy/2,NA()),IF(Config="Asymmetric",IF($AQ57&lt;='Moment of Inertia'!$D$22,'Moment of Inertia'!L54/12+Wy/2,NA()),IF($AQ57&lt;='Moment of Inertia (Circle)'!$D$22,'Moment of Inertia (Circle)'!K54/12+Wy/2,NA())))</f>
        <v>#N/A</v>
      </c>
    </row>
    <row r="58" spans="4:45" x14ac:dyDescent="0.25">
      <c r="D58" s="421">
        <f>IF(Input!$D$57="Square","",D57+5)</f>
        <v>250</v>
      </c>
      <c r="E58" s="421" t="e">
        <f>IF(AND(Input!$D$45="Pier and Pad",Input!$D$57="Circular"),Wx/2 + di/2*SIN(RADIANS(D58)),NA())</f>
        <v>#N/A</v>
      </c>
      <c r="F58" s="422" t="e">
        <f>IF(AND(Input!$D$45="Pier and Pad",Input!$D$57="Circular"),Wy/2 + (di/2)*COS(RADIANS(D58)),NA())</f>
        <v>#N/A</v>
      </c>
      <c r="G58" s="335"/>
      <c r="H58" s="411">
        <f t="shared" si="8"/>
        <v>0</v>
      </c>
      <c r="I58" s="412">
        <v>0</v>
      </c>
      <c r="J58" s="411">
        <f t="shared" si="0"/>
        <v>0</v>
      </c>
      <c r="K58" s="412">
        <f t="shared" si="9"/>
        <v>0</v>
      </c>
      <c r="L58" s="411">
        <f t="shared" si="10"/>
        <v>0</v>
      </c>
      <c r="M58" s="412">
        <f t="shared" si="1"/>
        <v>0</v>
      </c>
      <c r="N58" s="411">
        <v>0</v>
      </c>
      <c r="O58" s="412">
        <f t="shared" si="11"/>
        <v>0</v>
      </c>
      <c r="P58" s="335"/>
      <c r="Q58" s="427">
        <f t="shared" si="12"/>
        <v>0</v>
      </c>
      <c r="R58" s="428">
        <f t="shared" si="13"/>
        <v>0</v>
      </c>
      <c r="S58" s="427">
        <f t="shared" si="2"/>
        <v>0</v>
      </c>
      <c r="T58" s="428">
        <f t="shared" si="3"/>
        <v>0</v>
      </c>
      <c r="U58" s="431">
        <f t="shared" si="14"/>
        <v>0</v>
      </c>
      <c r="V58" s="432">
        <f t="shared" si="15"/>
        <v>0</v>
      </c>
      <c r="W58" s="427">
        <f t="shared" si="16"/>
        <v>0</v>
      </c>
      <c r="X58" s="428">
        <f t="shared" si="17"/>
        <v>0</v>
      </c>
      <c r="Y58" s="427">
        <f t="shared" si="4"/>
        <v>0</v>
      </c>
      <c r="Z58" s="428">
        <f t="shared" si="5"/>
        <v>0</v>
      </c>
      <c r="AA58" s="431">
        <f t="shared" si="18"/>
        <v>0</v>
      </c>
      <c r="AB58" s="432">
        <f t="shared" si="19"/>
        <v>0</v>
      </c>
      <c r="AC58" s="427" t="e">
        <f t="shared" si="24"/>
        <v>#N/A</v>
      </c>
      <c r="AD58" s="428" t="e">
        <f t="shared" si="25"/>
        <v>#N/A</v>
      </c>
      <c r="AE58" s="427" t="e">
        <f t="shared" si="26"/>
        <v>#N/A</v>
      </c>
      <c r="AF58" s="428" t="e">
        <f t="shared" si="27"/>
        <v>#N/A</v>
      </c>
      <c r="AG58" s="431" t="e">
        <f t="shared" si="28"/>
        <v>#N/A</v>
      </c>
      <c r="AH58" s="432" t="e">
        <f t="shared" si="29"/>
        <v>#N/A</v>
      </c>
      <c r="AQ58" s="421">
        <v>51</v>
      </c>
      <c r="AR58" s="443" t="e">
        <f>IF(Config="Rectangular",IF($AQ58&lt;='Moment of Inertia'!$D$22,'Moment of Inertia'!I55/12+Wx/2,NA()),IF(Config="Asymmetric",IF($AQ58&lt;='Moment of Inertia'!$D$22,'Moment of Inertia'!K55/12+Wx/2,NA()),IF($AQ58&lt;='Moment of Inertia (Circle)'!$D$22,'Moment of Inertia (Circle)'!J55/12+Wx/2,NA())))</f>
        <v>#N/A</v>
      </c>
      <c r="AS58" s="410" t="e">
        <f>IF(Config="Rectangular",IF($AQ58&lt;='Moment of Inertia'!$D$22,'Moment of Inertia'!J55/12+Wy/2,NA()),IF(Config="Asymmetric",IF($AQ58&lt;='Moment of Inertia'!$D$22,'Moment of Inertia'!L55/12+Wy/2,NA()),IF($AQ58&lt;='Moment of Inertia (Circle)'!$D$22,'Moment of Inertia (Circle)'!K55/12+Wy/2,NA())))</f>
        <v>#N/A</v>
      </c>
    </row>
    <row r="59" spans="4:45" x14ac:dyDescent="0.25">
      <c r="D59" s="421">
        <f>IF(Input!$D$57="Square","",D58+5)</f>
        <v>255</v>
      </c>
      <c r="E59" s="421" t="e">
        <f>IF(AND(Input!$D$45="Pier and Pad",Input!$D$57="Circular"),Wx/2 + di/2*SIN(RADIANS(D59)),NA())</f>
        <v>#N/A</v>
      </c>
      <c r="F59" s="422" t="e">
        <f>IF(AND(Input!$D$45="Pier and Pad",Input!$D$57="Circular"),Wy/2 + (di/2)*COS(RADIANS(D59)),NA())</f>
        <v>#N/A</v>
      </c>
      <c r="G59" s="335"/>
      <c r="H59" s="411">
        <f t="shared" si="8"/>
        <v>0</v>
      </c>
      <c r="I59" s="412">
        <v>0</v>
      </c>
      <c r="J59" s="411">
        <f t="shared" si="0"/>
        <v>0</v>
      </c>
      <c r="K59" s="412">
        <f t="shared" si="9"/>
        <v>0</v>
      </c>
      <c r="L59" s="411">
        <f t="shared" si="10"/>
        <v>0</v>
      </c>
      <c r="M59" s="412">
        <f t="shared" si="1"/>
        <v>0</v>
      </c>
      <c r="N59" s="411">
        <v>0</v>
      </c>
      <c r="O59" s="412">
        <f t="shared" si="11"/>
        <v>0</v>
      </c>
      <c r="P59" s="335"/>
      <c r="Q59" s="427">
        <f t="shared" si="12"/>
        <v>0</v>
      </c>
      <c r="R59" s="428">
        <f t="shared" si="13"/>
        <v>0</v>
      </c>
      <c r="S59" s="427">
        <f t="shared" si="2"/>
        <v>0</v>
      </c>
      <c r="T59" s="428">
        <f t="shared" si="3"/>
        <v>0</v>
      </c>
      <c r="U59" s="431">
        <f t="shared" si="14"/>
        <v>0</v>
      </c>
      <c r="V59" s="432">
        <f t="shared" si="15"/>
        <v>0</v>
      </c>
      <c r="W59" s="427">
        <f t="shared" si="16"/>
        <v>0</v>
      </c>
      <c r="X59" s="428">
        <f t="shared" si="17"/>
        <v>0</v>
      </c>
      <c r="Y59" s="427">
        <f t="shared" si="4"/>
        <v>0</v>
      </c>
      <c r="Z59" s="428">
        <f t="shared" si="5"/>
        <v>0</v>
      </c>
      <c r="AA59" s="431">
        <f t="shared" si="18"/>
        <v>0</v>
      </c>
      <c r="AB59" s="432">
        <f t="shared" si="19"/>
        <v>0</v>
      </c>
      <c r="AC59" s="427" t="e">
        <f t="shared" si="24"/>
        <v>#N/A</v>
      </c>
      <c r="AD59" s="428" t="e">
        <f t="shared" si="25"/>
        <v>#N/A</v>
      </c>
      <c r="AE59" s="427" t="e">
        <f t="shared" si="26"/>
        <v>#N/A</v>
      </c>
      <c r="AF59" s="428" t="e">
        <f t="shared" si="27"/>
        <v>#N/A</v>
      </c>
      <c r="AG59" s="431" t="e">
        <f t="shared" si="28"/>
        <v>#N/A</v>
      </c>
      <c r="AH59" s="432" t="e">
        <f t="shared" si="29"/>
        <v>#N/A</v>
      </c>
      <c r="AQ59" s="431">
        <v>52</v>
      </c>
      <c r="AR59" s="443" t="e">
        <f>IF(Config="Rectangular",IF($AQ59&lt;='Moment of Inertia'!$D$22,'Moment of Inertia'!I56/12+Wx/2,NA()),IF(Config="Asymmetric",IF($AQ59&lt;='Moment of Inertia'!$D$22,'Moment of Inertia'!K56/12+Wx/2,NA()),IF($AQ59&lt;='Moment of Inertia (Circle)'!$D$22,'Moment of Inertia (Circle)'!J56/12+Wx/2,NA())))</f>
        <v>#N/A</v>
      </c>
      <c r="AS59" s="410" t="e">
        <f>IF(Config="Rectangular",IF($AQ59&lt;='Moment of Inertia'!$D$22,'Moment of Inertia'!J56/12+Wy/2,NA()),IF(Config="Asymmetric",IF($AQ59&lt;='Moment of Inertia'!$D$22,'Moment of Inertia'!L56/12+Wy/2,NA()),IF($AQ59&lt;='Moment of Inertia (Circle)'!$D$22,'Moment of Inertia (Circle)'!K56/12+Wy/2,NA())))</f>
        <v>#N/A</v>
      </c>
    </row>
    <row r="60" spans="4:45" x14ac:dyDescent="0.25">
      <c r="D60" s="421">
        <f>IF(Input!$D$57="Square","",D59+5)</f>
        <v>260</v>
      </c>
      <c r="E60" s="421" t="e">
        <f>IF(AND(Input!$D$45="Pier and Pad",Input!$D$57="Circular"),Wx/2 + di/2*SIN(RADIANS(D60)),NA())</f>
        <v>#N/A</v>
      </c>
      <c r="F60" s="422" t="e">
        <f>IF(AND(Input!$D$45="Pier and Pad",Input!$D$57="Circular"),Wy/2 + (di/2)*COS(RADIANS(D60)),NA())</f>
        <v>#N/A</v>
      </c>
      <c r="G60" s="335"/>
      <c r="H60" s="411">
        <f t="shared" si="8"/>
        <v>0</v>
      </c>
      <c r="I60" s="412">
        <v>0</v>
      </c>
      <c r="J60" s="411">
        <f t="shared" si="0"/>
        <v>0</v>
      </c>
      <c r="K60" s="412">
        <f t="shared" si="9"/>
        <v>0</v>
      </c>
      <c r="L60" s="411">
        <f t="shared" si="10"/>
        <v>0</v>
      </c>
      <c r="M60" s="412">
        <f t="shared" si="1"/>
        <v>0</v>
      </c>
      <c r="N60" s="411">
        <v>0</v>
      </c>
      <c r="O60" s="412">
        <f t="shared" si="11"/>
        <v>0</v>
      </c>
      <c r="P60" s="335"/>
      <c r="Q60" s="427">
        <f t="shared" si="12"/>
        <v>0</v>
      </c>
      <c r="R60" s="428">
        <f t="shared" si="13"/>
        <v>0</v>
      </c>
      <c r="S60" s="427">
        <f t="shared" si="2"/>
        <v>0</v>
      </c>
      <c r="T60" s="428">
        <f t="shared" si="3"/>
        <v>0</v>
      </c>
      <c r="U60" s="431">
        <f t="shared" si="14"/>
        <v>0</v>
      </c>
      <c r="V60" s="432">
        <f t="shared" si="15"/>
        <v>0</v>
      </c>
      <c r="W60" s="427">
        <f t="shared" si="16"/>
        <v>0</v>
      </c>
      <c r="X60" s="428">
        <f t="shared" si="17"/>
        <v>0</v>
      </c>
      <c r="Y60" s="427">
        <f t="shared" si="4"/>
        <v>0</v>
      </c>
      <c r="Z60" s="428">
        <f t="shared" si="5"/>
        <v>0</v>
      </c>
      <c r="AA60" s="431">
        <f t="shared" si="18"/>
        <v>0</v>
      </c>
      <c r="AB60" s="432">
        <f t="shared" si="19"/>
        <v>0</v>
      </c>
      <c r="AC60" s="427" t="e">
        <f t="shared" si="24"/>
        <v>#N/A</v>
      </c>
      <c r="AD60" s="428" t="e">
        <f t="shared" si="25"/>
        <v>#N/A</v>
      </c>
      <c r="AE60" s="427" t="e">
        <f t="shared" si="26"/>
        <v>#N/A</v>
      </c>
      <c r="AF60" s="428" t="e">
        <f t="shared" si="27"/>
        <v>#N/A</v>
      </c>
      <c r="AG60" s="431" t="e">
        <f t="shared" si="28"/>
        <v>#N/A</v>
      </c>
      <c r="AH60" s="432" t="e">
        <f t="shared" si="29"/>
        <v>#N/A</v>
      </c>
      <c r="AQ60" s="431">
        <v>53</v>
      </c>
      <c r="AR60" s="443" t="e">
        <f>IF(Config="Rectangular",IF($AQ60&lt;='Moment of Inertia'!$D$22,'Moment of Inertia'!I57/12+Wx/2,NA()),IF(Config="Asymmetric",IF($AQ60&lt;='Moment of Inertia'!$D$22,'Moment of Inertia'!K57/12+Wx/2,NA()),IF($AQ60&lt;='Moment of Inertia (Circle)'!$D$22,'Moment of Inertia (Circle)'!J57/12+Wx/2,NA())))</f>
        <v>#N/A</v>
      </c>
      <c r="AS60" s="410" t="e">
        <f>IF(Config="Rectangular",IF($AQ60&lt;='Moment of Inertia'!$D$22,'Moment of Inertia'!J57/12+Wy/2,NA()),IF(Config="Asymmetric",IF($AQ60&lt;='Moment of Inertia'!$D$22,'Moment of Inertia'!L57/12+Wy/2,NA()),IF($AQ60&lt;='Moment of Inertia (Circle)'!$D$22,'Moment of Inertia (Circle)'!K57/12+Wy/2,NA())))</f>
        <v>#N/A</v>
      </c>
    </row>
    <row r="61" spans="4:45" x14ac:dyDescent="0.25">
      <c r="D61" s="421">
        <f>IF(Input!$D$57="Square","",D60+5)</f>
        <v>265</v>
      </c>
      <c r="E61" s="421" t="e">
        <f>IF(AND(Input!$D$45="Pier and Pad",Input!$D$57="Circular"),Wx/2 + di/2*SIN(RADIANS(D61)),NA())</f>
        <v>#N/A</v>
      </c>
      <c r="F61" s="422" t="e">
        <f>IF(AND(Input!$D$45="Pier and Pad",Input!$D$57="Circular"),Wy/2 + (di/2)*COS(RADIANS(D61)),NA())</f>
        <v>#N/A</v>
      </c>
      <c r="G61" s="335"/>
      <c r="H61" s="411">
        <f t="shared" si="8"/>
        <v>0</v>
      </c>
      <c r="I61" s="412">
        <v>0</v>
      </c>
      <c r="J61" s="411">
        <f t="shared" si="0"/>
        <v>0</v>
      </c>
      <c r="K61" s="412">
        <f t="shared" si="9"/>
        <v>0</v>
      </c>
      <c r="L61" s="411">
        <f t="shared" si="10"/>
        <v>0</v>
      </c>
      <c r="M61" s="412">
        <f t="shared" si="1"/>
        <v>0</v>
      </c>
      <c r="N61" s="411">
        <v>0</v>
      </c>
      <c r="O61" s="412">
        <f t="shared" si="11"/>
        <v>0</v>
      </c>
      <c r="P61" s="335"/>
      <c r="Q61" s="427">
        <f t="shared" si="12"/>
        <v>0</v>
      </c>
      <c r="R61" s="428">
        <f t="shared" si="13"/>
        <v>0</v>
      </c>
      <c r="S61" s="427">
        <f t="shared" si="2"/>
        <v>0</v>
      </c>
      <c r="T61" s="428">
        <f t="shared" si="3"/>
        <v>0</v>
      </c>
      <c r="U61" s="431">
        <f t="shared" si="14"/>
        <v>0</v>
      </c>
      <c r="V61" s="432">
        <f t="shared" si="15"/>
        <v>0</v>
      </c>
      <c r="W61" s="427">
        <f t="shared" si="16"/>
        <v>0</v>
      </c>
      <c r="X61" s="428">
        <f t="shared" si="17"/>
        <v>0</v>
      </c>
      <c r="Y61" s="427">
        <f t="shared" si="4"/>
        <v>0</v>
      </c>
      <c r="Z61" s="428">
        <f t="shared" si="5"/>
        <v>0</v>
      </c>
      <c r="AA61" s="431">
        <f t="shared" si="18"/>
        <v>0</v>
      </c>
      <c r="AB61" s="432">
        <f t="shared" si="19"/>
        <v>0</v>
      </c>
      <c r="AC61" s="427" t="e">
        <f t="shared" si="24"/>
        <v>#N/A</v>
      </c>
      <c r="AD61" s="428" t="e">
        <f t="shared" si="25"/>
        <v>#N/A</v>
      </c>
      <c r="AE61" s="427" t="e">
        <f t="shared" si="26"/>
        <v>#N/A</v>
      </c>
      <c r="AF61" s="428" t="e">
        <f t="shared" si="27"/>
        <v>#N/A</v>
      </c>
      <c r="AG61" s="431" t="e">
        <f t="shared" si="28"/>
        <v>#N/A</v>
      </c>
      <c r="AH61" s="432" t="e">
        <f t="shared" si="29"/>
        <v>#N/A</v>
      </c>
      <c r="AQ61" s="421">
        <v>54</v>
      </c>
      <c r="AR61" s="443" t="e">
        <f>IF(Config="Rectangular",IF($AQ61&lt;='Moment of Inertia'!$D$22,'Moment of Inertia'!I58/12+Wx/2,NA()),IF(Config="Asymmetric",IF($AQ61&lt;='Moment of Inertia'!$D$22,'Moment of Inertia'!K58/12+Wx/2,NA()),IF($AQ61&lt;='Moment of Inertia (Circle)'!$D$22,'Moment of Inertia (Circle)'!J58/12+Wx/2,NA())))</f>
        <v>#N/A</v>
      </c>
      <c r="AS61" s="410" t="e">
        <f>IF(Config="Rectangular",IF($AQ61&lt;='Moment of Inertia'!$D$22,'Moment of Inertia'!J58/12+Wy/2,NA()),IF(Config="Asymmetric",IF($AQ61&lt;='Moment of Inertia'!$D$22,'Moment of Inertia'!L58/12+Wy/2,NA()),IF($AQ61&lt;='Moment of Inertia (Circle)'!$D$22,'Moment of Inertia (Circle)'!K58/12+Wy/2,NA())))</f>
        <v>#N/A</v>
      </c>
    </row>
    <row r="62" spans="4:45" x14ac:dyDescent="0.25">
      <c r="D62" s="421">
        <f>IF(Input!$D$57="Square","",D61+5)</f>
        <v>270</v>
      </c>
      <c r="E62" s="421" t="e">
        <f>IF(AND(Input!$D$45="Pier and Pad",Input!$D$57="Circular"),Wx/2 + di/2*SIN(RADIANS(D62)),NA())</f>
        <v>#N/A</v>
      </c>
      <c r="F62" s="422" t="e">
        <f>IF(AND(Input!$D$45="Pier and Pad",Input!$D$57="Circular"),Wy/2 + (di/2)*COS(RADIANS(D62)),NA())</f>
        <v>#N/A</v>
      </c>
      <c r="G62" s="335"/>
      <c r="H62" s="411">
        <f t="shared" si="8"/>
        <v>0</v>
      </c>
      <c r="I62" s="412">
        <v>0</v>
      </c>
      <c r="J62" s="411">
        <f t="shared" si="0"/>
        <v>0</v>
      </c>
      <c r="K62" s="412">
        <f t="shared" si="9"/>
        <v>0</v>
      </c>
      <c r="L62" s="411">
        <f t="shared" si="10"/>
        <v>0</v>
      </c>
      <c r="M62" s="412">
        <f t="shared" si="1"/>
        <v>0</v>
      </c>
      <c r="N62" s="411">
        <v>0</v>
      </c>
      <c r="O62" s="412">
        <f t="shared" si="11"/>
        <v>0</v>
      </c>
      <c r="P62" s="335"/>
      <c r="Q62" s="427">
        <f t="shared" si="12"/>
        <v>0</v>
      </c>
      <c r="R62" s="428">
        <f t="shared" si="13"/>
        <v>0</v>
      </c>
      <c r="S62" s="427">
        <f t="shared" si="2"/>
        <v>0</v>
      </c>
      <c r="T62" s="428">
        <f t="shared" si="3"/>
        <v>0</v>
      </c>
      <c r="U62" s="431">
        <f t="shared" si="14"/>
        <v>0</v>
      </c>
      <c r="V62" s="432">
        <f t="shared" si="15"/>
        <v>0</v>
      </c>
      <c r="W62" s="427">
        <f t="shared" si="16"/>
        <v>0</v>
      </c>
      <c r="X62" s="428">
        <f t="shared" si="17"/>
        <v>0</v>
      </c>
      <c r="Y62" s="427">
        <f t="shared" si="4"/>
        <v>0</v>
      </c>
      <c r="Z62" s="428">
        <f t="shared" si="5"/>
        <v>0</v>
      </c>
      <c r="AA62" s="431">
        <f t="shared" si="18"/>
        <v>0</v>
      </c>
      <c r="AB62" s="432">
        <f t="shared" si="19"/>
        <v>0</v>
      </c>
      <c r="AC62" s="427" t="e">
        <f t="shared" si="24"/>
        <v>#N/A</v>
      </c>
      <c r="AD62" s="428" t="e">
        <f t="shared" si="25"/>
        <v>#N/A</v>
      </c>
      <c r="AE62" s="427" t="e">
        <f t="shared" si="26"/>
        <v>#N/A</v>
      </c>
      <c r="AF62" s="428" t="e">
        <f t="shared" si="27"/>
        <v>#N/A</v>
      </c>
      <c r="AG62" s="431" t="e">
        <f t="shared" si="28"/>
        <v>#N/A</v>
      </c>
      <c r="AH62" s="432" t="e">
        <f t="shared" si="29"/>
        <v>#N/A</v>
      </c>
      <c r="AQ62" s="431">
        <v>55</v>
      </c>
      <c r="AR62" s="443" t="e">
        <f>IF(Config="Rectangular",IF($AQ62&lt;='Moment of Inertia'!$D$22,'Moment of Inertia'!I59/12+Wx/2,NA()),IF(Config="Asymmetric",IF($AQ62&lt;='Moment of Inertia'!$D$22,'Moment of Inertia'!K59/12+Wx/2,NA()),IF($AQ62&lt;='Moment of Inertia (Circle)'!$D$22,'Moment of Inertia (Circle)'!J59/12+Wx/2,NA())))</f>
        <v>#N/A</v>
      </c>
      <c r="AS62" s="410" t="e">
        <f>IF(Config="Rectangular",IF($AQ62&lt;='Moment of Inertia'!$D$22,'Moment of Inertia'!J59/12+Wy/2,NA()),IF(Config="Asymmetric",IF($AQ62&lt;='Moment of Inertia'!$D$22,'Moment of Inertia'!L59/12+Wy/2,NA()),IF($AQ62&lt;='Moment of Inertia (Circle)'!$D$22,'Moment of Inertia (Circle)'!K59/12+Wy/2,NA())))</f>
        <v>#N/A</v>
      </c>
    </row>
    <row r="63" spans="4:45" x14ac:dyDescent="0.25">
      <c r="D63" s="421">
        <f>IF(Input!$D$57="Square","",D62+5)</f>
        <v>275</v>
      </c>
      <c r="E63" s="421" t="e">
        <f>IF(AND(Input!$D$45="Pier and Pad",Input!$D$57="Circular"),Wx/2 + di/2*SIN(RADIANS(D63)),NA())</f>
        <v>#N/A</v>
      </c>
      <c r="F63" s="422" t="e">
        <f>IF(AND(Input!$D$45="Pier and Pad",Input!$D$57="Circular"),Wy/2 + (di/2)*COS(RADIANS(D63)),NA())</f>
        <v>#N/A</v>
      </c>
      <c r="G63" s="335"/>
      <c r="H63" s="411">
        <f t="shared" si="8"/>
        <v>0</v>
      </c>
      <c r="I63" s="412">
        <v>0</v>
      </c>
      <c r="J63" s="411">
        <f t="shared" si="0"/>
        <v>0</v>
      </c>
      <c r="K63" s="412">
        <f t="shared" si="9"/>
        <v>0</v>
      </c>
      <c r="L63" s="411">
        <f t="shared" si="10"/>
        <v>0</v>
      </c>
      <c r="M63" s="412">
        <f t="shared" si="1"/>
        <v>0</v>
      </c>
      <c r="N63" s="411">
        <v>0</v>
      </c>
      <c r="O63" s="412">
        <f t="shared" si="11"/>
        <v>0</v>
      </c>
      <c r="P63" s="335"/>
      <c r="Q63" s="427">
        <f t="shared" si="12"/>
        <v>0</v>
      </c>
      <c r="R63" s="428">
        <f t="shared" si="13"/>
        <v>0</v>
      </c>
      <c r="S63" s="427">
        <f t="shared" si="2"/>
        <v>0</v>
      </c>
      <c r="T63" s="428">
        <f t="shared" si="3"/>
        <v>0</v>
      </c>
      <c r="U63" s="431">
        <f t="shared" si="14"/>
        <v>0</v>
      </c>
      <c r="V63" s="432">
        <f t="shared" si="15"/>
        <v>0</v>
      </c>
      <c r="W63" s="427">
        <f t="shared" si="16"/>
        <v>0</v>
      </c>
      <c r="X63" s="428">
        <f t="shared" si="17"/>
        <v>0</v>
      </c>
      <c r="Y63" s="427">
        <f t="shared" si="4"/>
        <v>0</v>
      </c>
      <c r="Z63" s="428">
        <f t="shared" si="5"/>
        <v>0</v>
      </c>
      <c r="AA63" s="431">
        <f t="shared" si="18"/>
        <v>0</v>
      </c>
      <c r="AB63" s="432">
        <f t="shared" si="19"/>
        <v>0</v>
      </c>
      <c r="AC63" s="427" t="e">
        <f t="shared" si="24"/>
        <v>#N/A</v>
      </c>
      <c r="AD63" s="428" t="e">
        <f t="shared" si="25"/>
        <v>#N/A</v>
      </c>
      <c r="AE63" s="427" t="e">
        <f t="shared" si="26"/>
        <v>#N/A</v>
      </c>
      <c r="AF63" s="428" t="e">
        <f t="shared" si="27"/>
        <v>#N/A</v>
      </c>
      <c r="AG63" s="431" t="e">
        <f t="shared" si="28"/>
        <v>#N/A</v>
      </c>
      <c r="AH63" s="432" t="e">
        <f t="shared" si="29"/>
        <v>#N/A</v>
      </c>
      <c r="AQ63" s="431">
        <v>56</v>
      </c>
      <c r="AR63" s="443" t="e">
        <f>IF(Config="Rectangular",IF($AQ63&lt;='Moment of Inertia'!$D$22,'Moment of Inertia'!I60/12+Wx/2,NA()),IF(Config="Asymmetric",IF($AQ63&lt;='Moment of Inertia'!$D$22,'Moment of Inertia'!K60/12+Wx/2,NA()),IF($AQ63&lt;='Moment of Inertia (Circle)'!$D$22,'Moment of Inertia (Circle)'!J60/12+Wx/2,NA())))</f>
        <v>#N/A</v>
      </c>
      <c r="AS63" s="410" t="e">
        <f>IF(Config="Rectangular",IF($AQ63&lt;='Moment of Inertia'!$D$22,'Moment of Inertia'!J60/12+Wy/2,NA()),IF(Config="Asymmetric",IF($AQ63&lt;='Moment of Inertia'!$D$22,'Moment of Inertia'!L60/12+Wy/2,NA()),IF($AQ63&lt;='Moment of Inertia (Circle)'!$D$22,'Moment of Inertia (Circle)'!K60/12+Wy/2,NA())))</f>
        <v>#N/A</v>
      </c>
    </row>
    <row r="64" spans="4:45" x14ac:dyDescent="0.25">
      <c r="D64" s="421">
        <f>IF(Input!$D$57="Square","",D63+5)</f>
        <v>280</v>
      </c>
      <c r="E64" s="421" t="e">
        <f>IF(AND(Input!$D$45="Pier and Pad",Input!$D$57="Circular"),Wx/2 + di/2*SIN(RADIANS(D64)),NA())</f>
        <v>#N/A</v>
      </c>
      <c r="F64" s="422" t="e">
        <f>IF(AND(Input!$D$45="Pier and Pad",Input!$D$57="Circular"),Wy/2 + (di/2)*COS(RADIANS(D64)),NA())</f>
        <v>#N/A</v>
      </c>
      <c r="G64" s="335"/>
      <c r="H64" s="411">
        <f t="shared" si="8"/>
        <v>0</v>
      </c>
      <c r="I64" s="412">
        <v>0</v>
      </c>
      <c r="J64" s="411">
        <f t="shared" si="0"/>
        <v>0</v>
      </c>
      <c r="K64" s="412">
        <f t="shared" si="9"/>
        <v>0</v>
      </c>
      <c r="L64" s="411">
        <f t="shared" si="10"/>
        <v>0</v>
      </c>
      <c r="M64" s="412">
        <f t="shared" si="1"/>
        <v>0</v>
      </c>
      <c r="N64" s="411">
        <v>0</v>
      </c>
      <c r="O64" s="412">
        <f t="shared" si="11"/>
        <v>0</v>
      </c>
      <c r="P64" s="335"/>
      <c r="Q64" s="427">
        <f t="shared" si="12"/>
        <v>0</v>
      </c>
      <c r="R64" s="428">
        <f t="shared" si="13"/>
        <v>0</v>
      </c>
      <c r="S64" s="427">
        <f t="shared" si="2"/>
        <v>0</v>
      </c>
      <c r="T64" s="428">
        <f t="shared" si="3"/>
        <v>0</v>
      </c>
      <c r="U64" s="431">
        <f t="shared" si="14"/>
        <v>0</v>
      </c>
      <c r="V64" s="432">
        <f t="shared" si="15"/>
        <v>0</v>
      </c>
      <c r="W64" s="427">
        <f t="shared" si="16"/>
        <v>0</v>
      </c>
      <c r="X64" s="428">
        <f t="shared" si="17"/>
        <v>0</v>
      </c>
      <c r="Y64" s="427">
        <f t="shared" si="4"/>
        <v>0</v>
      </c>
      <c r="Z64" s="428">
        <f t="shared" si="5"/>
        <v>0</v>
      </c>
      <c r="AA64" s="431">
        <f t="shared" si="18"/>
        <v>0</v>
      </c>
      <c r="AB64" s="432">
        <f t="shared" si="19"/>
        <v>0</v>
      </c>
      <c r="AC64" s="427" t="e">
        <f t="shared" si="24"/>
        <v>#N/A</v>
      </c>
      <c r="AD64" s="428" t="e">
        <f t="shared" si="25"/>
        <v>#N/A</v>
      </c>
      <c r="AE64" s="427" t="e">
        <f t="shared" si="26"/>
        <v>#N/A</v>
      </c>
      <c r="AF64" s="428" t="e">
        <f t="shared" si="27"/>
        <v>#N/A</v>
      </c>
      <c r="AG64" s="431" t="e">
        <f t="shared" si="28"/>
        <v>#N/A</v>
      </c>
      <c r="AH64" s="432" t="e">
        <f t="shared" si="29"/>
        <v>#N/A</v>
      </c>
      <c r="AQ64" s="421">
        <v>57</v>
      </c>
      <c r="AR64" s="443" t="e">
        <f>IF(Config="Rectangular",IF($AQ64&lt;='Moment of Inertia'!$D$22,'Moment of Inertia'!I61/12+Wx/2,NA()),IF(Config="Asymmetric",IF($AQ64&lt;='Moment of Inertia'!$D$22,'Moment of Inertia'!K61/12+Wx/2,NA()),IF($AQ64&lt;='Moment of Inertia (Circle)'!$D$22,'Moment of Inertia (Circle)'!J61/12+Wx/2,NA())))</f>
        <v>#N/A</v>
      </c>
      <c r="AS64" s="410" t="e">
        <f>IF(Config="Rectangular",IF($AQ64&lt;='Moment of Inertia'!$D$22,'Moment of Inertia'!J61/12+Wy/2,NA()),IF(Config="Asymmetric",IF($AQ64&lt;='Moment of Inertia'!$D$22,'Moment of Inertia'!L61/12+Wy/2,NA()),IF($AQ64&lt;='Moment of Inertia (Circle)'!$D$22,'Moment of Inertia (Circle)'!K61/12+Wy/2,NA())))</f>
        <v>#N/A</v>
      </c>
    </row>
    <row r="65" spans="4:45" x14ac:dyDescent="0.25">
      <c r="D65" s="421">
        <f>IF(Input!$D$57="Square","",D64+5)</f>
        <v>285</v>
      </c>
      <c r="E65" s="421" t="e">
        <f>IF(AND(Input!$D$45="Pier and Pad",Input!$D$57="Circular"),Wx/2 + di/2*SIN(RADIANS(D65)),NA())</f>
        <v>#N/A</v>
      </c>
      <c r="F65" s="422" t="e">
        <f>IF(AND(Input!$D$45="Pier and Pad",Input!$D$57="Circular"),Wy/2 + (di/2)*COS(RADIANS(D65)),NA())</f>
        <v>#N/A</v>
      </c>
      <c r="G65" s="335"/>
      <c r="H65" s="411">
        <f t="shared" si="8"/>
        <v>0</v>
      </c>
      <c r="I65" s="412">
        <v>0</v>
      </c>
      <c r="J65" s="411">
        <f t="shared" si="0"/>
        <v>0</v>
      </c>
      <c r="K65" s="412">
        <f t="shared" si="9"/>
        <v>0</v>
      </c>
      <c r="L65" s="411">
        <f t="shared" si="10"/>
        <v>0</v>
      </c>
      <c r="M65" s="412">
        <f t="shared" si="1"/>
        <v>0</v>
      </c>
      <c r="N65" s="411">
        <v>0</v>
      </c>
      <c r="O65" s="412">
        <f t="shared" si="11"/>
        <v>0</v>
      </c>
      <c r="P65" s="335"/>
      <c r="Q65" s="427">
        <f t="shared" si="12"/>
        <v>0</v>
      </c>
      <c r="R65" s="428">
        <f t="shared" si="13"/>
        <v>0</v>
      </c>
      <c r="S65" s="427">
        <f t="shared" si="2"/>
        <v>0</v>
      </c>
      <c r="T65" s="428">
        <f t="shared" si="3"/>
        <v>0</v>
      </c>
      <c r="U65" s="431">
        <f t="shared" si="14"/>
        <v>0</v>
      </c>
      <c r="V65" s="432">
        <f t="shared" si="15"/>
        <v>0</v>
      </c>
      <c r="W65" s="427">
        <f t="shared" si="16"/>
        <v>0</v>
      </c>
      <c r="X65" s="428">
        <f t="shared" si="17"/>
        <v>0</v>
      </c>
      <c r="Y65" s="427">
        <f t="shared" si="4"/>
        <v>0</v>
      </c>
      <c r="Z65" s="428">
        <f t="shared" si="5"/>
        <v>0</v>
      </c>
      <c r="AA65" s="431">
        <f t="shared" si="18"/>
        <v>0</v>
      </c>
      <c r="AB65" s="432">
        <f t="shared" si="19"/>
        <v>0</v>
      </c>
      <c r="AC65" s="427" t="e">
        <f t="shared" si="24"/>
        <v>#N/A</v>
      </c>
      <c r="AD65" s="428" t="e">
        <f t="shared" si="25"/>
        <v>#N/A</v>
      </c>
      <c r="AE65" s="427" t="e">
        <f t="shared" si="26"/>
        <v>#N/A</v>
      </c>
      <c r="AF65" s="428" t="e">
        <f t="shared" si="27"/>
        <v>#N/A</v>
      </c>
      <c r="AG65" s="431" t="e">
        <f t="shared" si="28"/>
        <v>#N/A</v>
      </c>
      <c r="AH65" s="432" t="e">
        <f t="shared" si="29"/>
        <v>#N/A</v>
      </c>
      <c r="AQ65" s="431">
        <v>58</v>
      </c>
      <c r="AR65" s="443" t="e">
        <f>IF(Config="Rectangular",IF($AQ65&lt;='Moment of Inertia'!$D$22,'Moment of Inertia'!I62/12+Wx/2,NA()),IF(Config="Asymmetric",IF($AQ65&lt;='Moment of Inertia'!$D$22,'Moment of Inertia'!K62/12+Wx/2,NA()),IF($AQ65&lt;='Moment of Inertia (Circle)'!$D$22,'Moment of Inertia (Circle)'!J62/12+Wx/2,NA())))</f>
        <v>#N/A</v>
      </c>
      <c r="AS65" s="410" t="e">
        <f>IF(Config="Rectangular",IF($AQ65&lt;='Moment of Inertia'!$D$22,'Moment of Inertia'!J62/12+Wy/2,NA()),IF(Config="Asymmetric",IF($AQ65&lt;='Moment of Inertia'!$D$22,'Moment of Inertia'!L62/12+Wy/2,NA()),IF($AQ65&lt;='Moment of Inertia (Circle)'!$D$22,'Moment of Inertia (Circle)'!K62/12+Wy/2,NA())))</f>
        <v>#N/A</v>
      </c>
    </row>
    <row r="66" spans="4:45" x14ac:dyDescent="0.25">
      <c r="D66" s="421">
        <f>IF(Input!$D$57="Square","",D65+5)</f>
        <v>290</v>
      </c>
      <c r="E66" s="421" t="e">
        <f>IF(AND(Input!$D$45="Pier and Pad",Input!$D$57="Circular"),Wx/2 + di/2*SIN(RADIANS(D66)),NA())</f>
        <v>#N/A</v>
      </c>
      <c r="F66" s="422" t="e">
        <f>IF(AND(Input!$D$45="Pier and Pad",Input!$D$57="Circular"),Wy/2 + (di/2)*COS(RADIANS(D66)),NA())</f>
        <v>#N/A</v>
      </c>
      <c r="G66" s="335"/>
      <c r="H66" s="411">
        <f t="shared" si="8"/>
        <v>0</v>
      </c>
      <c r="I66" s="412">
        <v>0</v>
      </c>
      <c r="J66" s="411">
        <f t="shared" si="0"/>
        <v>0</v>
      </c>
      <c r="K66" s="412">
        <f t="shared" si="9"/>
        <v>0</v>
      </c>
      <c r="L66" s="411">
        <f t="shared" si="10"/>
        <v>0</v>
      </c>
      <c r="M66" s="412">
        <f t="shared" si="1"/>
        <v>0</v>
      </c>
      <c r="N66" s="411">
        <v>0</v>
      </c>
      <c r="O66" s="412">
        <f t="shared" si="11"/>
        <v>0</v>
      </c>
      <c r="P66" s="335"/>
      <c r="Q66" s="427">
        <f t="shared" si="12"/>
        <v>0</v>
      </c>
      <c r="R66" s="428">
        <f t="shared" si="13"/>
        <v>0</v>
      </c>
      <c r="S66" s="427">
        <f t="shared" si="2"/>
        <v>0</v>
      </c>
      <c r="T66" s="428">
        <f t="shared" si="3"/>
        <v>0</v>
      </c>
      <c r="U66" s="431">
        <f t="shared" si="14"/>
        <v>0</v>
      </c>
      <c r="V66" s="432">
        <f t="shared" si="15"/>
        <v>0</v>
      </c>
      <c r="W66" s="427">
        <f t="shared" si="16"/>
        <v>0</v>
      </c>
      <c r="X66" s="428">
        <f t="shared" si="17"/>
        <v>0</v>
      </c>
      <c r="Y66" s="427">
        <f t="shared" si="4"/>
        <v>0</v>
      </c>
      <c r="Z66" s="428">
        <f t="shared" si="5"/>
        <v>0</v>
      </c>
      <c r="AA66" s="431">
        <f t="shared" si="18"/>
        <v>0</v>
      </c>
      <c r="AB66" s="432">
        <f t="shared" si="19"/>
        <v>0</v>
      </c>
      <c r="AC66" s="427" t="e">
        <f t="shared" si="24"/>
        <v>#N/A</v>
      </c>
      <c r="AD66" s="428" t="e">
        <f t="shared" si="25"/>
        <v>#N/A</v>
      </c>
      <c r="AE66" s="427" t="e">
        <f t="shared" si="26"/>
        <v>#N/A</v>
      </c>
      <c r="AF66" s="428" t="e">
        <f t="shared" si="27"/>
        <v>#N/A</v>
      </c>
      <c r="AG66" s="431" t="e">
        <f t="shared" si="28"/>
        <v>#N/A</v>
      </c>
      <c r="AH66" s="432" t="e">
        <f t="shared" si="29"/>
        <v>#N/A</v>
      </c>
      <c r="AQ66" s="431">
        <v>59</v>
      </c>
      <c r="AR66" s="443" t="e">
        <f>IF(Config="Rectangular",IF($AQ66&lt;='Moment of Inertia'!$D$22,'Moment of Inertia'!I63/12+Wx/2,NA()),IF(Config="Asymmetric",IF($AQ66&lt;='Moment of Inertia'!$D$22,'Moment of Inertia'!K63/12+Wx/2,NA()),IF($AQ66&lt;='Moment of Inertia (Circle)'!$D$22,'Moment of Inertia (Circle)'!J63/12+Wx/2,NA())))</f>
        <v>#N/A</v>
      </c>
      <c r="AS66" s="410" t="e">
        <f>IF(Config="Rectangular",IF($AQ66&lt;='Moment of Inertia'!$D$22,'Moment of Inertia'!J63/12+Wy/2,NA()),IF(Config="Asymmetric",IF($AQ66&lt;='Moment of Inertia'!$D$22,'Moment of Inertia'!L63/12+Wy/2,NA()),IF($AQ66&lt;='Moment of Inertia (Circle)'!$D$22,'Moment of Inertia (Circle)'!K63/12+Wy/2,NA())))</f>
        <v>#N/A</v>
      </c>
    </row>
    <row r="67" spans="4:45" x14ac:dyDescent="0.25">
      <c r="D67" s="421">
        <f>IF(Input!$D$57="Square","",D66+5)</f>
        <v>295</v>
      </c>
      <c r="E67" s="421" t="e">
        <f>IF(AND(Input!$D$45="Pier and Pad",Input!$D$57="Circular"),Wx/2 + di/2*SIN(RADIANS(D67)),NA())</f>
        <v>#N/A</v>
      </c>
      <c r="F67" s="422" t="e">
        <f>IF(AND(Input!$D$45="Pier and Pad",Input!$D$57="Circular"),Wy/2 + (di/2)*COS(RADIANS(D67)),NA())</f>
        <v>#N/A</v>
      </c>
      <c r="G67" s="335"/>
      <c r="H67" s="411">
        <f t="shared" si="8"/>
        <v>0</v>
      </c>
      <c r="I67" s="412">
        <v>0</v>
      </c>
      <c r="J67" s="411">
        <f t="shared" si="0"/>
        <v>0</v>
      </c>
      <c r="K67" s="412">
        <f t="shared" si="9"/>
        <v>0</v>
      </c>
      <c r="L67" s="411">
        <f t="shared" si="10"/>
        <v>0</v>
      </c>
      <c r="M67" s="412">
        <f t="shared" si="1"/>
        <v>0</v>
      </c>
      <c r="N67" s="411">
        <v>0</v>
      </c>
      <c r="O67" s="412">
        <f t="shared" si="11"/>
        <v>0</v>
      </c>
      <c r="P67" s="335"/>
      <c r="Q67" s="427">
        <f t="shared" si="12"/>
        <v>0</v>
      </c>
      <c r="R67" s="428">
        <f t="shared" si="13"/>
        <v>0</v>
      </c>
      <c r="S67" s="427">
        <f t="shared" si="2"/>
        <v>0</v>
      </c>
      <c r="T67" s="428">
        <f t="shared" si="3"/>
        <v>0</v>
      </c>
      <c r="U67" s="431">
        <f t="shared" si="14"/>
        <v>0</v>
      </c>
      <c r="V67" s="432">
        <f t="shared" si="15"/>
        <v>0</v>
      </c>
      <c r="W67" s="427">
        <f t="shared" si="16"/>
        <v>0</v>
      </c>
      <c r="X67" s="428">
        <f t="shared" si="17"/>
        <v>0</v>
      </c>
      <c r="Y67" s="427">
        <f t="shared" si="4"/>
        <v>0</v>
      </c>
      <c r="Z67" s="428">
        <f t="shared" si="5"/>
        <v>0</v>
      </c>
      <c r="AA67" s="431">
        <f t="shared" si="18"/>
        <v>0</v>
      </c>
      <c r="AB67" s="432">
        <f t="shared" si="19"/>
        <v>0</v>
      </c>
      <c r="AC67" s="427" t="e">
        <f t="shared" si="24"/>
        <v>#N/A</v>
      </c>
      <c r="AD67" s="428" t="e">
        <f t="shared" si="25"/>
        <v>#N/A</v>
      </c>
      <c r="AE67" s="427" t="e">
        <f t="shared" si="26"/>
        <v>#N/A</v>
      </c>
      <c r="AF67" s="428" t="e">
        <f t="shared" si="27"/>
        <v>#N/A</v>
      </c>
      <c r="AG67" s="431" t="e">
        <f t="shared" si="28"/>
        <v>#N/A</v>
      </c>
      <c r="AH67" s="432" t="e">
        <f t="shared" si="29"/>
        <v>#N/A</v>
      </c>
      <c r="AQ67" s="421">
        <v>60</v>
      </c>
      <c r="AR67" s="443" t="e">
        <f>IF(Config="Rectangular",IF($AQ67&lt;='Moment of Inertia'!$D$22,'Moment of Inertia'!I64/12+Wx/2,NA()),IF(Config="Asymmetric",IF($AQ67&lt;='Moment of Inertia'!$D$22,'Moment of Inertia'!K64/12+Wx/2,NA()),IF($AQ67&lt;='Moment of Inertia (Circle)'!$D$22,'Moment of Inertia (Circle)'!J64/12+Wx/2,NA())))</f>
        <v>#N/A</v>
      </c>
      <c r="AS67" s="410" t="e">
        <f>IF(Config="Rectangular",IF($AQ67&lt;='Moment of Inertia'!$D$22,'Moment of Inertia'!J64/12+Wy/2,NA()),IF(Config="Asymmetric",IF($AQ67&lt;='Moment of Inertia'!$D$22,'Moment of Inertia'!L64/12+Wy/2,NA()),IF($AQ67&lt;='Moment of Inertia (Circle)'!$D$22,'Moment of Inertia (Circle)'!K64/12+Wy/2,NA())))</f>
        <v>#N/A</v>
      </c>
    </row>
    <row r="68" spans="4:45" x14ac:dyDescent="0.25">
      <c r="D68" s="421">
        <f>IF(Input!$D$57="Square","",D67+5)</f>
        <v>300</v>
      </c>
      <c r="E68" s="421" t="e">
        <f>IF(AND(Input!$D$45="Pier and Pad",Input!$D$57="Circular"),Wx/2 + di/2*SIN(RADIANS(D68)),NA())</f>
        <v>#N/A</v>
      </c>
      <c r="F68" s="422" t="e">
        <f>IF(AND(Input!$D$45="Pier and Pad",Input!$D$57="Circular"),Wy/2 + (di/2)*COS(RADIANS(D68)),NA())</f>
        <v>#N/A</v>
      </c>
      <c r="G68" s="335"/>
      <c r="H68" s="411">
        <f t="shared" si="8"/>
        <v>0</v>
      </c>
      <c r="I68" s="412">
        <v>0</v>
      </c>
      <c r="J68" s="411">
        <f t="shared" si="0"/>
        <v>0</v>
      </c>
      <c r="K68" s="412">
        <f t="shared" si="9"/>
        <v>0</v>
      </c>
      <c r="L68" s="411">
        <f t="shared" si="10"/>
        <v>0</v>
      </c>
      <c r="M68" s="412">
        <f t="shared" si="1"/>
        <v>0</v>
      </c>
      <c r="N68" s="411">
        <v>0</v>
      </c>
      <c r="O68" s="412">
        <f t="shared" si="11"/>
        <v>0</v>
      </c>
      <c r="P68" s="335"/>
      <c r="Q68" s="427">
        <f t="shared" si="12"/>
        <v>0</v>
      </c>
      <c r="R68" s="428">
        <f t="shared" si="13"/>
        <v>0</v>
      </c>
      <c r="S68" s="427">
        <f t="shared" si="2"/>
        <v>0</v>
      </c>
      <c r="T68" s="428">
        <f t="shared" si="3"/>
        <v>0</v>
      </c>
      <c r="U68" s="431">
        <f t="shared" si="14"/>
        <v>0</v>
      </c>
      <c r="V68" s="432">
        <f t="shared" si="15"/>
        <v>0</v>
      </c>
      <c r="W68" s="427">
        <f t="shared" si="16"/>
        <v>0</v>
      </c>
      <c r="X68" s="428">
        <f t="shared" si="17"/>
        <v>0</v>
      </c>
      <c r="Y68" s="427">
        <f t="shared" si="4"/>
        <v>0</v>
      </c>
      <c r="Z68" s="428">
        <f t="shared" si="5"/>
        <v>0</v>
      </c>
      <c r="AA68" s="431">
        <f t="shared" si="18"/>
        <v>0</v>
      </c>
      <c r="AB68" s="432">
        <f t="shared" si="19"/>
        <v>0</v>
      </c>
      <c r="AC68" s="427" t="e">
        <f t="shared" si="24"/>
        <v>#N/A</v>
      </c>
      <c r="AD68" s="428" t="e">
        <f t="shared" si="25"/>
        <v>#N/A</v>
      </c>
      <c r="AE68" s="427" t="e">
        <f t="shared" si="26"/>
        <v>#N/A</v>
      </c>
      <c r="AF68" s="428" t="e">
        <f t="shared" si="27"/>
        <v>#N/A</v>
      </c>
      <c r="AG68" s="431" t="e">
        <f t="shared" si="28"/>
        <v>#N/A</v>
      </c>
      <c r="AH68" s="432" t="e">
        <f t="shared" si="29"/>
        <v>#N/A</v>
      </c>
      <c r="AQ68" s="431">
        <v>61</v>
      </c>
      <c r="AR68" s="443" t="e">
        <f>IF(Config="Rectangular",IF($AQ68&lt;='Moment of Inertia'!$D$22,'Moment of Inertia'!I65/12+Wx/2,NA()),IF(Config="Asymmetric",IF($AQ68&lt;='Moment of Inertia'!$D$22,'Moment of Inertia'!K65/12+Wx/2,NA()),IF($AQ68&lt;='Moment of Inertia (Circle)'!$D$22,'Moment of Inertia (Circle)'!J65/12+Wx/2,NA())))</f>
        <v>#N/A</v>
      </c>
      <c r="AS68" s="410" t="e">
        <f>IF(Config="Rectangular",IF($AQ68&lt;='Moment of Inertia'!$D$22,'Moment of Inertia'!J65/12+Wy/2,NA()),IF(Config="Asymmetric",IF($AQ68&lt;='Moment of Inertia'!$D$22,'Moment of Inertia'!L65/12+Wy/2,NA()),IF($AQ68&lt;='Moment of Inertia (Circle)'!$D$22,'Moment of Inertia (Circle)'!K65/12+Wy/2,NA())))</f>
        <v>#N/A</v>
      </c>
    </row>
    <row r="69" spans="4:45" x14ac:dyDescent="0.25">
      <c r="D69" s="421">
        <f>IF(Input!$D$57="Square","",D68+5)</f>
        <v>305</v>
      </c>
      <c r="E69" s="421" t="e">
        <f>IF(AND(Input!$D$45="Pier and Pad",Input!$D$57="Circular"),Wx/2 + di/2*SIN(RADIANS(D69)),NA())</f>
        <v>#N/A</v>
      </c>
      <c r="F69" s="422" t="e">
        <f>IF(AND(Input!$D$45="Pier and Pad",Input!$D$57="Circular"),Wy/2 + (di/2)*COS(RADIANS(D69)),NA())</f>
        <v>#N/A</v>
      </c>
      <c r="G69" s="335"/>
      <c r="H69" s="411">
        <f t="shared" si="8"/>
        <v>0</v>
      </c>
      <c r="I69" s="412">
        <v>0</v>
      </c>
      <c r="J69" s="411">
        <f t="shared" si="0"/>
        <v>0</v>
      </c>
      <c r="K69" s="412">
        <f t="shared" si="9"/>
        <v>0</v>
      </c>
      <c r="L69" s="411">
        <f t="shared" si="10"/>
        <v>0</v>
      </c>
      <c r="M69" s="412">
        <f t="shared" si="1"/>
        <v>0</v>
      </c>
      <c r="N69" s="411">
        <v>0</v>
      </c>
      <c r="O69" s="412">
        <f t="shared" si="11"/>
        <v>0</v>
      </c>
      <c r="P69" s="335"/>
      <c r="Q69" s="427">
        <f t="shared" si="12"/>
        <v>0</v>
      </c>
      <c r="R69" s="428">
        <f t="shared" si="13"/>
        <v>0</v>
      </c>
      <c r="S69" s="427">
        <f t="shared" si="2"/>
        <v>0</v>
      </c>
      <c r="T69" s="428">
        <f t="shared" si="3"/>
        <v>0</v>
      </c>
      <c r="U69" s="431">
        <f t="shared" si="14"/>
        <v>0</v>
      </c>
      <c r="V69" s="432">
        <f t="shared" si="15"/>
        <v>0</v>
      </c>
      <c r="W69" s="427">
        <f t="shared" si="16"/>
        <v>0</v>
      </c>
      <c r="X69" s="428">
        <f t="shared" si="17"/>
        <v>0</v>
      </c>
      <c r="Y69" s="427">
        <f t="shared" si="4"/>
        <v>0</v>
      </c>
      <c r="Z69" s="428">
        <f t="shared" si="5"/>
        <v>0</v>
      </c>
      <c r="AA69" s="431">
        <f t="shared" si="18"/>
        <v>0</v>
      </c>
      <c r="AB69" s="432">
        <f t="shared" si="19"/>
        <v>0</v>
      </c>
      <c r="AC69" s="427" t="e">
        <f t="shared" si="24"/>
        <v>#N/A</v>
      </c>
      <c r="AD69" s="428" t="e">
        <f t="shared" si="25"/>
        <v>#N/A</v>
      </c>
      <c r="AE69" s="427" t="e">
        <f t="shared" si="26"/>
        <v>#N/A</v>
      </c>
      <c r="AF69" s="428" t="e">
        <f t="shared" si="27"/>
        <v>#N/A</v>
      </c>
      <c r="AG69" s="431" t="e">
        <f t="shared" si="28"/>
        <v>#N/A</v>
      </c>
      <c r="AH69" s="432" t="e">
        <f t="shared" si="29"/>
        <v>#N/A</v>
      </c>
      <c r="AQ69" s="431">
        <v>62</v>
      </c>
      <c r="AR69" s="443" t="e">
        <f>IF(Config="Rectangular",IF($AQ69&lt;='Moment of Inertia'!$D$22,'Moment of Inertia'!I66/12+Wx/2,NA()),IF(Config="Asymmetric",IF($AQ69&lt;='Moment of Inertia'!$D$22,'Moment of Inertia'!K66/12+Wx/2,NA()),IF($AQ69&lt;='Moment of Inertia (Circle)'!$D$22,'Moment of Inertia (Circle)'!J66/12+Wx/2,NA())))</f>
        <v>#N/A</v>
      </c>
      <c r="AS69" s="410" t="e">
        <f>IF(Config="Rectangular",IF($AQ69&lt;='Moment of Inertia'!$D$22,'Moment of Inertia'!J66/12+Wy/2,NA()),IF(Config="Asymmetric",IF($AQ69&lt;='Moment of Inertia'!$D$22,'Moment of Inertia'!L66/12+Wy/2,NA()),IF($AQ69&lt;='Moment of Inertia (Circle)'!$D$22,'Moment of Inertia (Circle)'!K66/12+Wy/2,NA())))</f>
        <v>#N/A</v>
      </c>
    </row>
    <row r="70" spans="4:45" x14ac:dyDescent="0.25">
      <c r="D70" s="421">
        <f>IF(Input!$D$57="Square","",D69+5)</f>
        <v>310</v>
      </c>
      <c r="E70" s="421" t="e">
        <f>IF(AND(Input!$D$45="Pier and Pad",Input!$D$57="Circular"),Wx/2 + di/2*SIN(RADIANS(D70)),NA())</f>
        <v>#N/A</v>
      </c>
      <c r="F70" s="422" t="e">
        <f>IF(AND(Input!$D$45="Pier and Pad",Input!$D$57="Circular"),Wy/2 + (di/2)*COS(RADIANS(D70)),NA())</f>
        <v>#N/A</v>
      </c>
      <c r="G70" s="335"/>
      <c r="H70" s="411">
        <f t="shared" si="8"/>
        <v>0</v>
      </c>
      <c r="I70" s="412">
        <v>0</v>
      </c>
      <c r="J70" s="411">
        <f t="shared" si="0"/>
        <v>0</v>
      </c>
      <c r="K70" s="412">
        <f t="shared" si="9"/>
        <v>0</v>
      </c>
      <c r="L70" s="411">
        <f t="shared" si="10"/>
        <v>0</v>
      </c>
      <c r="M70" s="412">
        <f t="shared" si="1"/>
        <v>0</v>
      </c>
      <c r="N70" s="411">
        <v>0</v>
      </c>
      <c r="O70" s="412">
        <f t="shared" si="11"/>
        <v>0</v>
      </c>
      <c r="P70" s="335"/>
      <c r="Q70" s="427">
        <f t="shared" si="12"/>
        <v>0</v>
      </c>
      <c r="R70" s="428">
        <f t="shared" si="13"/>
        <v>0</v>
      </c>
      <c r="S70" s="427">
        <f t="shared" si="2"/>
        <v>0</v>
      </c>
      <c r="T70" s="428">
        <f t="shared" si="3"/>
        <v>0</v>
      </c>
      <c r="U70" s="431">
        <f t="shared" si="14"/>
        <v>0</v>
      </c>
      <c r="V70" s="432">
        <f t="shared" si="15"/>
        <v>0</v>
      </c>
      <c r="W70" s="427">
        <f t="shared" si="16"/>
        <v>0</v>
      </c>
      <c r="X70" s="428">
        <f t="shared" si="17"/>
        <v>0</v>
      </c>
      <c r="Y70" s="427">
        <f t="shared" si="4"/>
        <v>0</v>
      </c>
      <c r="Z70" s="428">
        <f t="shared" si="5"/>
        <v>0</v>
      </c>
      <c r="AA70" s="431">
        <f t="shared" si="18"/>
        <v>0</v>
      </c>
      <c r="AB70" s="432">
        <f t="shared" si="19"/>
        <v>0</v>
      </c>
      <c r="AC70" s="427" t="e">
        <f t="shared" si="24"/>
        <v>#N/A</v>
      </c>
      <c r="AD70" s="428" t="e">
        <f t="shared" si="25"/>
        <v>#N/A</v>
      </c>
      <c r="AE70" s="427" t="e">
        <f t="shared" si="26"/>
        <v>#N/A</v>
      </c>
      <c r="AF70" s="428" t="e">
        <f t="shared" si="27"/>
        <v>#N/A</v>
      </c>
      <c r="AG70" s="431" t="e">
        <f t="shared" si="28"/>
        <v>#N/A</v>
      </c>
      <c r="AH70" s="432" t="e">
        <f t="shared" si="29"/>
        <v>#N/A</v>
      </c>
      <c r="AQ70" s="421">
        <v>63</v>
      </c>
      <c r="AR70" s="443" t="e">
        <f>IF(Config="Rectangular",IF($AQ70&lt;='Moment of Inertia'!$D$22,'Moment of Inertia'!I67/12+Wx/2,NA()),IF(Config="Asymmetric",IF($AQ70&lt;='Moment of Inertia'!$D$22,'Moment of Inertia'!K67/12+Wx/2,NA()),IF($AQ70&lt;='Moment of Inertia (Circle)'!$D$22,'Moment of Inertia (Circle)'!J67/12+Wx/2,NA())))</f>
        <v>#N/A</v>
      </c>
      <c r="AS70" s="410" t="e">
        <f>IF(Config="Rectangular",IF($AQ70&lt;='Moment of Inertia'!$D$22,'Moment of Inertia'!J67/12+Wy/2,NA()),IF(Config="Asymmetric",IF($AQ70&lt;='Moment of Inertia'!$D$22,'Moment of Inertia'!L67/12+Wy/2,NA()),IF($AQ70&lt;='Moment of Inertia (Circle)'!$D$22,'Moment of Inertia (Circle)'!K67/12+Wy/2,NA())))</f>
        <v>#N/A</v>
      </c>
    </row>
    <row r="71" spans="4:45" x14ac:dyDescent="0.25">
      <c r="D71" s="421">
        <f>IF(Input!$D$57="Square","",D70+5)</f>
        <v>315</v>
      </c>
      <c r="E71" s="421" t="e">
        <f>IF(AND(Input!$D$45="Pier and Pad",Input!$D$57="Circular"),Wx/2 + di/2*SIN(RADIANS(D71)),NA())</f>
        <v>#N/A</v>
      </c>
      <c r="F71" s="422" t="e">
        <f>IF(AND(Input!$D$45="Pier and Pad",Input!$D$57="Circular"),Wy/2 + (di/2)*COS(RADIANS(D71)),NA())</f>
        <v>#N/A</v>
      </c>
      <c r="G71" s="335"/>
      <c r="H71" s="411">
        <f t="shared" si="8"/>
        <v>0</v>
      </c>
      <c r="I71" s="412">
        <v>0</v>
      </c>
      <c r="J71" s="411">
        <f t="shared" si="0"/>
        <v>0</v>
      </c>
      <c r="K71" s="412">
        <f t="shared" si="9"/>
        <v>0</v>
      </c>
      <c r="L71" s="411">
        <f t="shared" si="10"/>
        <v>0</v>
      </c>
      <c r="M71" s="412">
        <f t="shared" si="1"/>
        <v>0</v>
      </c>
      <c r="N71" s="411">
        <v>0</v>
      </c>
      <c r="O71" s="412">
        <f t="shared" si="11"/>
        <v>0</v>
      </c>
      <c r="P71" s="335"/>
      <c r="Q71" s="427">
        <f t="shared" si="12"/>
        <v>0</v>
      </c>
      <c r="R71" s="428">
        <f t="shared" si="13"/>
        <v>0</v>
      </c>
      <c r="S71" s="427">
        <f t="shared" si="2"/>
        <v>0</v>
      </c>
      <c r="T71" s="428">
        <f t="shared" si="3"/>
        <v>0</v>
      </c>
      <c r="U71" s="431">
        <f t="shared" si="14"/>
        <v>0</v>
      </c>
      <c r="V71" s="432">
        <f t="shared" si="15"/>
        <v>0</v>
      </c>
      <c r="W71" s="427">
        <f t="shared" si="16"/>
        <v>0</v>
      </c>
      <c r="X71" s="428">
        <f t="shared" si="17"/>
        <v>0</v>
      </c>
      <c r="Y71" s="427">
        <f t="shared" si="4"/>
        <v>0</v>
      </c>
      <c r="Z71" s="428">
        <f t="shared" si="5"/>
        <v>0</v>
      </c>
      <c r="AA71" s="431">
        <f t="shared" si="18"/>
        <v>0</v>
      </c>
      <c r="AB71" s="432">
        <f t="shared" si="19"/>
        <v>0</v>
      </c>
      <c r="AC71" s="427" t="e">
        <f t="shared" si="24"/>
        <v>#N/A</v>
      </c>
      <c r="AD71" s="428" t="e">
        <f t="shared" si="25"/>
        <v>#N/A</v>
      </c>
      <c r="AE71" s="427" t="e">
        <f t="shared" si="26"/>
        <v>#N/A</v>
      </c>
      <c r="AF71" s="428" t="e">
        <f t="shared" si="27"/>
        <v>#N/A</v>
      </c>
      <c r="AG71" s="431" t="e">
        <f t="shared" si="28"/>
        <v>#N/A</v>
      </c>
      <c r="AH71" s="432" t="e">
        <f t="shared" si="29"/>
        <v>#N/A</v>
      </c>
      <c r="AQ71" s="431">
        <v>64</v>
      </c>
      <c r="AR71" s="443" t="e">
        <f>IF(Config="Rectangular",IF($AQ71&lt;='Moment of Inertia'!$D$22,'Moment of Inertia'!I68/12+Wx/2,NA()),IF(Config="Asymmetric",IF($AQ71&lt;='Moment of Inertia'!$D$22,'Moment of Inertia'!K68/12+Wx/2,NA()),IF($AQ71&lt;='Moment of Inertia (Circle)'!$D$22,'Moment of Inertia (Circle)'!J68/12+Wx/2,NA())))</f>
        <v>#N/A</v>
      </c>
      <c r="AS71" s="410" t="e">
        <f>IF(Config="Rectangular",IF($AQ71&lt;='Moment of Inertia'!$D$22,'Moment of Inertia'!J68/12+Wy/2,NA()),IF(Config="Asymmetric",IF($AQ71&lt;='Moment of Inertia'!$D$22,'Moment of Inertia'!L68/12+Wy/2,NA()),IF($AQ71&lt;='Moment of Inertia (Circle)'!$D$22,'Moment of Inertia (Circle)'!K68/12+Wy/2,NA())))</f>
        <v>#N/A</v>
      </c>
    </row>
    <row r="72" spans="4:45" x14ac:dyDescent="0.25">
      <c r="D72" s="421">
        <f>IF(Input!$D$57="Square","",D71+5)</f>
        <v>320</v>
      </c>
      <c r="E72" s="421" t="e">
        <f>IF(AND(Input!$D$45="Pier and Pad",Input!$D$57="Circular"),Wx/2 + di/2*SIN(RADIANS(D72)),NA())</f>
        <v>#N/A</v>
      </c>
      <c r="F72" s="422" t="e">
        <f>IF(AND(Input!$D$45="Pier and Pad",Input!$D$57="Circular"),Wy/2 + (di/2)*COS(RADIANS(D72)),NA())</f>
        <v>#N/A</v>
      </c>
      <c r="G72" s="335"/>
      <c r="H72" s="411">
        <f t="shared" si="8"/>
        <v>0</v>
      </c>
      <c r="I72" s="412">
        <v>0</v>
      </c>
      <c r="J72" s="411">
        <f t="shared" ref="J72:J135" si="33">Wx</f>
        <v>0</v>
      </c>
      <c r="K72" s="412">
        <f t="shared" si="9"/>
        <v>0</v>
      </c>
      <c r="L72" s="411">
        <f t="shared" si="10"/>
        <v>0</v>
      </c>
      <c r="M72" s="412">
        <f t="shared" ref="M72:M135" si="34">Wy</f>
        <v>0</v>
      </c>
      <c r="N72" s="411">
        <v>0</v>
      </c>
      <c r="O72" s="412">
        <f t="shared" si="11"/>
        <v>0</v>
      </c>
      <c r="P72" s="335"/>
      <c r="Q72" s="427">
        <f t="shared" si="12"/>
        <v>0</v>
      </c>
      <c r="R72" s="428">
        <f t="shared" si="13"/>
        <v>0</v>
      </c>
      <c r="S72" s="427">
        <f t="shared" ref="S72:S135" si="35">IF(AND(Q72&gt;=0,Q72&lt;=Wx),Q72,"")</f>
        <v>0</v>
      </c>
      <c r="T72" s="428">
        <f t="shared" ref="T72:T135" si="36">IF(AND(R72&gt;=0,R72&lt;=Wy),R72,"")</f>
        <v>0</v>
      </c>
      <c r="U72" s="431">
        <f t="shared" si="14"/>
        <v>0</v>
      </c>
      <c r="V72" s="432">
        <f t="shared" si="15"/>
        <v>0</v>
      </c>
      <c r="W72" s="427">
        <f t="shared" si="16"/>
        <v>0</v>
      </c>
      <c r="X72" s="428">
        <f t="shared" si="17"/>
        <v>0</v>
      </c>
      <c r="Y72" s="427">
        <f t="shared" ref="Y72:Y135" si="37">IF(AND(W72&gt;=0,W72&lt;=Wx),W72,"")</f>
        <v>0</v>
      </c>
      <c r="Z72" s="428">
        <f t="shared" ref="Z72:Z135" si="38">IF(AND(X72&gt;=0,X72&lt;=Wy),X72,"")</f>
        <v>0</v>
      </c>
      <c r="AA72" s="431">
        <f t="shared" si="18"/>
        <v>0</v>
      </c>
      <c r="AB72" s="432">
        <f t="shared" si="19"/>
        <v>0</v>
      </c>
      <c r="AC72" s="427" t="e">
        <f t="shared" si="24"/>
        <v>#N/A</v>
      </c>
      <c r="AD72" s="428" t="e">
        <f t="shared" si="25"/>
        <v>#N/A</v>
      </c>
      <c r="AE72" s="427" t="e">
        <f t="shared" si="26"/>
        <v>#N/A</v>
      </c>
      <c r="AF72" s="428" t="e">
        <f t="shared" si="27"/>
        <v>#N/A</v>
      </c>
      <c r="AG72" s="431" t="e">
        <f t="shared" si="28"/>
        <v>#N/A</v>
      </c>
      <c r="AH72" s="432" t="e">
        <f t="shared" si="29"/>
        <v>#N/A</v>
      </c>
      <c r="AQ72" s="431">
        <v>65</v>
      </c>
      <c r="AR72" s="443" t="e">
        <f>IF(Config="Rectangular",IF($AQ72&lt;='Moment of Inertia'!$D$22,'Moment of Inertia'!I69/12+Wx/2,NA()),IF(Config="Asymmetric",IF($AQ72&lt;='Moment of Inertia'!$D$22,'Moment of Inertia'!K69/12+Wx/2,NA()),IF($AQ72&lt;='Moment of Inertia (Circle)'!$D$22,'Moment of Inertia (Circle)'!J69/12+Wx/2,NA())))</f>
        <v>#N/A</v>
      </c>
      <c r="AS72" s="410" t="e">
        <f>IF(Config="Rectangular",IF($AQ72&lt;='Moment of Inertia'!$D$22,'Moment of Inertia'!J69/12+Wy/2,NA()),IF(Config="Asymmetric",IF($AQ72&lt;='Moment of Inertia'!$D$22,'Moment of Inertia'!L69/12+Wy/2,NA()),IF($AQ72&lt;='Moment of Inertia (Circle)'!$D$22,'Moment of Inertia (Circle)'!K69/12+Wy/2,NA())))</f>
        <v>#N/A</v>
      </c>
    </row>
    <row r="73" spans="4:45" x14ac:dyDescent="0.25">
      <c r="D73" s="421">
        <f>IF(Input!$D$57="Square","",D72+5)</f>
        <v>325</v>
      </c>
      <c r="E73" s="421" t="e">
        <f>IF(AND(Input!$D$45="Pier and Pad",Input!$D$57="Circular"),Wx/2 + di/2*SIN(RADIANS(D73)),NA())</f>
        <v>#N/A</v>
      </c>
      <c r="F73" s="422" t="e">
        <f>IF(AND(Input!$D$45="Pier and Pad",Input!$D$57="Circular"),Wy/2 + (di/2)*COS(RADIANS(D73)),NA())</f>
        <v>#N/A</v>
      </c>
      <c r="G73" s="335"/>
      <c r="H73" s="411">
        <f t="shared" ref="H73:H136" si="39">H72+Wx/INCREMENTS</f>
        <v>0</v>
      </c>
      <c r="I73" s="412">
        <v>0</v>
      </c>
      <c r="J73" s="411">
        <f t="shared" si="33"/>
        <v>0</v>
      </c>
      <c r="K73" s="412">
        <f t="shared" ref="K73:K136" si="40">K72+Wy/INCREMENTS</f>
        <v>0</v>
      </c>
      <c r="L73" s="411">
        <f t="shared" ref="L73:L136" si="41">L72-Wx/INCREMENTS</f>
        <v>0</v>
      </c>
      <c r="M73" s="412">
        <f t="shared" si="34"/>
        <v>0</v>
      </c>
      <c r="N73" s="411">
        <v>0</v>
      </c>
      <c r="O73" s="412">
        <f t="shared" ref="O73:O136" si="42">O72-Wy/INCREMENTS</f>
        <v>0</v>
      </c>
      <c r="P73" s="335"/>
      <c r="Q73" s="427">
        <f t="shared" ref="Q73:Q136" si="43">Q72+((SQRT(Wx^2+Wy^2))*COS(RADIANS(θ))/INCREMENTS)</f>
        <v>0</v>
      </c>
      <c r="R73" s="428">
        <f t="shared" ref="R73:R136" si="44">R72+((SQRT(Wx^2+Wy^2))*SIN(RADIANS(θ))/INCREMENTS)</f>
        <v>0</v>
      </c>
      <c r="S73" s="427">
        <f t="shared" si="35"/>
        <v>0</v>
      </c>
      <c r="T73" s="428">
        <f t="shared" si="36"/>
        <v>0</v>
      </c>
      <c r="U73" s="431">
        <f t="shared" ref="U73:U136" si="45">IF(AND(S73&lt;&gt;"",T73&lt;&gt;""),S73,"")</f>
        <v>0</v>
      </c>
      <c r="V73" s="432">
        <f t="shared" ref="V73:V136" si="46">IF(AND(S73&lt;&gt;"",T73&lt;&gt;""),T73,"")</f>
        <v>0</v>
      </c>
      <c r="W73" s="427">
        <f t="shared" ref="W73:W136" si="47">W72+((SQRT(Wx^2+Wy^2))*COS(RADIANS(θ))/INCREMENTS)</f>
        <v>0</v>
      </c>
      <c r="X73" s="428">
        <f t="shared" ref="X73:X136" si="48">X72+((SQRT(Wx^2+Wy^2))*SIN(RADIANS(θ))/INCREMENTS)</f>
        <v>0</v>
      </c>
      <c r="Y73" s="427">
        <f t="shared" si="37"/>
        <v>0</v>
      </c>
      <c r="Z73" s="428">
        <f t="shared" si="38"/>
        <v>0</v>
      </c>
      <c r="AA73" s="431">
        <f t="shared" ref="AA73:AA136" si="49">IF(AND(Y73&lt;&gt;"",Z73&lt;&gt;""),Y73,"")</f>
        <v>0</v>
      </c>
      <c r="AB73" s="432">
        <f t="shared" ref="AB73:AB136" si="50">IF(AND(Y73&lt;&gt;"",Z73&lt;&gt;""),Z73,"")</f>
        <v>0</v>
      </c>
      <c r="AC73" s="427" t="e">
        <f t="shared" si="24"/>
        <v>#N/A</v>
      </c>
      <c r="AD73" s="428" t="e">
        <f t="shared" si="25"/>
        <v>#N/A</v>
      </c>
      <c r="AE73" s="427" t="e">
        <f t="shared" si="26"/>
        <v>#N/A</v>
      </c>
      <c r="AF73" s="428" t="e">
        <f t="shared" si="27"/>
        <v>#N/A</v>
      </c>
      <c r="AG73" s="431" t="e">
        <f t="shared" si="28"/>
        <v>#N/A</v>
      </c>
      <c r="AH73" s="432" t="e">
        <f t="shared" si="29"/>
        <v>#N/A</v>
      </c>
      <c r="AQ73" s="421">
        <v>66</v>
      </c>
      <c r="AR73" s="443" t="e">
        <f>IF(Config="Rectangular",IF($AQ73&lt;='Moment of Inertia'!$D$22,'Moment of Inertia'!I70/12+Wx/2,NA()),IF(Config="Asymmetric",IF($AQ73&lt;='Moment of Inertia'!$D$22,'Moment of Inertia'!K70/12+Wx/2,NA()),IF($AQ73&lt;='Moment of Inertia (Circle)'!$D$22,'Moment of Inertia (Circle)'!J70/12+Wx/2,NA())))</f>
        <v>#N/A</v>
      </c>
      <c r="AS73" s="410" t="e">
        <f>IF(Config="Rectangular",IF($AQ73&lt;='Moment of Inertia'!$D$22,'Moment of Inertia'!J70/12+Wy/2,NA()),IF(Config="Asymmetric",IF($AQ73&lt;='Moment of Inertia'!$D$22,'Moment of Inertia'!L70/12+Wy/2,NA()),IF($AQ73&lt;='Moment of Inertia (Circle)'!$D$22,'Moment of Inertia (Circle)'!K70/12+Wy/2,NA())))</f>
        <v>#N/A</v>
      </c>
    </row>
    <row r="74" spans="4:45" x14ac:dyDescent="0.25">
      <c r="D74" s="421">
        <f>IF(Input!$D$57="Square","",D73+5)</f>
        <v>330</v>
      </c>
      <c r="E74" s="421" t="e">
        <f>IF(AND(Input!$D$45="Pier and Pad",Input!$D$57="Circular"),Wx/2 + di/2*SIN(RADIANS(D74)),NA())</f>
        <v>#N/A</v>
      </c>
      <c r="F74" s="422" t="e">
        <f>IF(AND(Input!$D$45="Pier and Pad",Input!$D$57="Circular"),Wy/2 + (di/2)*COS(RADIANS(D74)),NA())</f>
        <v>#N/A</v>
      </c>
      <c r="G74" s="335"/>
      <c r="H74" s="411">
        <f t="shared" si="39"/>
        <v>0</v>
      </c>
      <c r="I74" s="412">
        <v>0</v>
      </c>
      <c r="J74" s="411">
        <f t="shared" si="33"/>
        <v>0</v>
      </c>
      <c r="K74" s="412">
        <f t="shared" si="40"/>
        <v>0</v>
      </c>
      <c r="L74" s="411">
        <f t="shared" si="41"/>
        <v>0</v>
      </c>
      <c r="M74" s="412">
        <f t="shared" si="34"/>
        <v>0</v>
      </c>
      <c r="N74" s="411">
        <v>0</v>
      </c>
      <c r="O74" s="412">
        <f t="shared" si="42"/>
        <v>0</v>
      </c>
      <c r="P74" s="335"/>
      <c r="Q74" s="427">
        <f t="shared" si="43"/>
        <v>0</v>
      </c>
      <c r="R74" s="428">
        <f t="shared" si="44"/>
        <v>0</v>
      </c>
      <c r="S74" s="427">
        <f t="shared" si="35"/>
        <v>0</v>
      </c>
      <c r="T74" s="428">
        <f t="shared" si="36"/>
        <v>0</v>
      </c>
      <c r="U74" s="431">
        <f t="shared" si="45"/>
        <v>0</v>
      </c>
      <c r="V74" s="432">
        <f t="shared" si="46"/>
        <v>0</v>
      </c>
      <c r="W74" s="427">
        <f t="shared" si="47"/>
        <v>0</v>
      </c>
      <c r="X74" s="428">
        <f t="shared" si="48"/>
        <v>0</v>
      </c>
      <c r="Y74" s="427">
        <f t="shared" si="37"/>
        <v>0</v>
      </c>
      <c r="Z74" s="428">
        <f t="shared" si="38"/>
        <v>0</v>
      </c>
      <c r="AA74" s="431">
        <f t="shared" si="49"/>
        <v>0</v>
      </c>
      <c r="AB74" s="432">
        <f t="shared" si="50"/>
        <v>0</v>
      </c>
      <c r="AC74" s="427" t="e">
        <f t="shared" ref="AC74:AC137" si="51">AC73+((SQRT(Wx^2+Wy^2))*COS(RADIANS(θ))/INCREMENTS)</f>
        <v>#N/A</v>
      </c>
      <c r="AD74" s="428" t="e">
        <f t="shared" ref="AD74:AD137" si="52">AD73+((SQRT(Wx^2+Wy^2))*SIN(RADIANS(θ))/INCREMENTS)</f>
        <v>#N/A</v>
      </c>
      <c r="AE74" s="427" t="e">
        <f t="shared" ref="AE74:AE137" si="53">IF(AND(AC74&gt;=0,AC74&lt;=Wx),AC74,"")</f>
        <v>#N/A</v>
      </c>
      <c r="AF74" s="428" t="e">
        <f t="shared" ref="AF74:AF137" si="54">IF(AND(AD74&gt;=0,AD74&lt;=Wy),AD74,"")</f>
        <v>#N/A</v>
      </c>
      <c r="AG74" s="431" t="e">
        <f t="shared" ref="AG74:AG137" si="55">IF(AND(AE74&lt;&gt;"",AF74&lt;&gt;""),AE74,"")</f>
        <v>#N/A</v>
      </c>
      <c r="AH74" s="432" t="e">
        <f t="shared" ref="AH74:AH137" si="56">IF(AND(AE74&lt;&gt;"",AF74&lt;&gt;""),AF74,"")</f>
        <v>#N/A</v>
      </c>
      <c r="AQ74" s="431">
        <v>67</v>
      </c>
      <c r="AR74" s="443" t="e">
        <f>IF(Config="Rectangular",IF($AQ74&lt;='Moment of Inertia'!$D$22,'Moment of Inertia'!I71/12+Wx/2,NA()),IF(Config="Asymmetric",IF($AQ74&lt;='Moment of Inertia'!$D$22,'Moment of Inertia'!K71/12+Wx/2,NA()),IF($AQ74&lt;='Moment of Inertia (Circle)'!$D$22,'Moment of Inertia (Circle)'!J71/12+Wx/2,NA())))</f>
        <v>#N/A</v>
      </c>
      <c r="AS74" s="410" t="e">
        <f>IF(Config="Rectangular",IF($AQ74&lt;='Moment of Inertia'!$D$22,'Moment of Inertia'!J71/12+Wy/2,NA()),IF(Config="Asymmetric",IF($AQ74&lt;='Moment of Inertia'!$D$22,'Moment of Inertia'!L71/12+Wy/2,NA()),IF($AQ74&lt;='Moment of Inertia (Circle)'!$D$22,'Moment of Inertia (Circle)'!K71/12+Wy/2,NA())))</f>
        <v>#N/A</v>
      </c>
    </row>
    <row r="75" spans="4:45" x14ac:dyDescent="0.25">
      <c r="D75" s="421">
        <f>IF(Input!$D$57="Square","",D74+5)</f>
        <v>335</v>
      </c>
      <c r="E75" s="421" t="e">
        <f>IF(AND(Input!$D$45="Pier and Pad",Input!$D$57="Circular"),Wx/2 + di/2*SIN(RADIANS(D75)),NA())</f>
        <v>#N/A</v>
      </c>
      <c r="F75" s="422" t="e">
        <f>IF(AND(Input!$D$45="Pier and Pad",Input!$D$57="Circular"),Wy/2 + (di/2)*COS(RADIANS(D75)),NA())</f>
        <v>#N/A</v>
      </c>
      <c r="G75" s="335"/>
      <c r="H75" s="411">
        <f t="shared" si="39"/>
        <v>0</v>
      </c>
      <c r="I75" s="412">
        <v>0</v>
      </c>
      <c r="J75" s="411">
        <f t="shared" si="33"/>
        <v>0</v>
      </c>
      <c r="K75" s="412">
        <f t="shared" si="40"/>
        <v>0</v>
      </c>
      <c r="L75" s="411">
        <f t="shared" si="41"/>
        <v>0</v>
      </c>
      <c r="M75" s="412">
        <f t="shared" si="34"/>
        <v>0</v>
      </c>
      <c r="N75" s="411">
        <v>0</v>
      </c>
      <c r="O75" s="412">
        <f t="shared" si="42"/>
        <v>0</v>
      </c>
      <c r="P75" s="335"/>
      <c r="Q75" s="427">
        <f t="shared" si="43"/>
        <v>0</v>
      </c>
      <c r="R75" s="428">
        <f t="shared" si="44"/>
        <v>0</v>
      </c>
      <c r="S75" s="427">
        <f t="shared" si="35"/>
        <v>0</v>
      </c>
      <c r="T75" s="428">
        <f t="shared" si="36"/>
        <v>0</v>
      </c>
      <c r="U75" s="431">
        <f t="shared" si="45"/>
        <v>0</v>
      </c>
      <c r="V75" s="432">
        <f t="shared" si="46"/>
        <v>0</v>
      </c>
      <c r="W75" s="427">
        <f t="shared" si="47"/>
        <v>0</v>
      </c>
      <c r="X75" s="428">
        <f t="shared" si="48"/>
        <v>0</v>
      </c>
      <c r="Y75" s="427">
        <f t="shared" si="37"/>
        <v>0</v>
      </c>
      <c r="Z75" s="428">
        <f t="shared" si="38"/>
        <v>0</v>
      </c>
      <c r="AA75" s="431">
        <f t="shared" si="49"/>
        <v>0</v>
      </c>
      <c r="AB75" s="432">
        <f t="shared" si="50"/>
        <v>0</v>
      </c>
      <c r="AC75" s="427" t="e">
        <f t="shared" si="51"/>
        <v>#N/A</v>
      </c>
      <c r="AD75" s="428" t="e">
        <f t="shared" si="52"/>
        <v>#N/A</v>
      </c>
      <c r="AE75" s="427" t="e">
        <f t="shared" si="53"/>
        <v>#N/A</v>
      </c>
      <c r="AF75" s="428" t="e">
        <f t="shared" si="54"/>
        <v>#N/A</v>
      </c>
      <c r="AG75" s="431" t="e">
        <f t="shared" si="55"/>
        <v>#N/A</v>
      </c>
      <c r="AH75" s="432" t="e">
        <f t="shared" si="56"/>
        <v>#N/A</v>
      </c>
      <c r="AQ75" s="431">
        <v>68</v>
      </c>
      <c r="AR75" s="443" t="e">
        <f>IF(Config="Rectangular",IF($AQ75&lt;='Moment of Inertia'!$D$22,'Moment of Inertia'!I72/12+Wx/2,NA()),IF(Config="Asymmetric",IF($AQ75&lt;='Moment of Inertia'!$D$22,'Moment of Inertia'!K72/12+Wx/2,NA()),IF($AQ75&lt;='Moment of Inertia (Circle)'!$D$22,'Moment of Inertia (Circle)'!J72/12+Wx/2,NA())))</f>
        <v>#N/A</v>
      </c>
      <c r="AS75" s="410" t="e">
        <f>IF(Config="Rectangular",IF($AQ75&lt;='Moment of Inertia'!$D$22,'Moment of Inertia'!J72/12+Wy/2,NA()),IF(Config="Asymmetric",IF($AQ75&lt;='Moment of Inertia'!$D$22,'Moment of Inertia'!L72/12+Wy/2,NA()),IF($AQ75&lt;='Moment of Inertia (Circle)'!$D$22,'Moment of Inertia (Circle)'!K72/12+Wy/2,NA())))</f>
        <v>#N/A</v>
      </c>
    </row>
    <row r="76" spans="4:45" x14ac:dyDescent="0.25">
      <c r="D76" s="421">
        <f>IF(Input!$D$57="Square","",D75+5)</f>
        <v>340</v>
      </c>
      <c r="E76" s="421" t="e">
        <f>IF(AND(Input!$D$45="Pier and Pad",Input!$D$57="Circular"),Wx/2 + di/2*SIN(RADIANS(D76)),NA())</f>
        <v>#N/A</v>
      </c>
      <c r="F76" s="422" t="e">
        <f>IF(AND(Input!$D$45="Pier and Pad",Input!$D$57="Circular"),Wy/2 + (di/2)*COS(RADIANS(D76)),NA())</f>
        <v>#N/A</v>
      </c>
      <c r="G76" s="335"/>
      <c r="H76" s="411">
        <f t="shared" si="39"/>
        <v>0</v>
      </c>
      <c r="I76" s="412">
        <v>0</v>
      </c>
      <c r="J76" s="411">
        <f t="shared" si="33"/>
        <v>0</v>
      </c>
      <c r="K76" s="412">
        <f t="shared" si="40"/>
        <v>0</v>
      </c>
      <c r="L76" s="411">
        <f t="shared" si="41"/>
        <v>0</v>
      </c>
      <c r="M76" s="412">
        <f t="shared" si="34"/>
        <v>0</v>
      </c>
      <c r="N76" s="411">
        <v>0</v>
      </c>
      <c r="O76" s="412">
        <f t="shared" si="42"/>
        <v>0</v>
      </c>
      <c r="P76" s="335"/>
      <c r="Q76" s="427">
        <f t="shared" si="43"/>
        <v>0</v>
      </c>
      <c r="R76" s="428">
        <f t="shared" si="44"/>
        <v>0</v>
      </c>
      <c r="S76" s="427">
        <f t="shared" si="35"/>
        <v>0</v>
      </c>
      <c r="T76" s="428">
        <f t="shared" si="36"/>
        <v>0</v>
      </c>
      <c r="U76" s="431">
        <f t="shared" si="45"/>
        <v>0</v>
      </c>
      <c r="V76" s="432">
        <f t="shared" si="46"/>
        <v>0</v>
      </c>
      <c r="W76" s="427">
        <f t="shared" si="47"/>
        <v>0</v>
      </c>
      <c r="X76" s="428">
        <f t="shared" si="48"/>
        <v>0</v>
      </c>
      <c r="Y76" s="427">
        <f t="shared" si="37"/>
        <v>0</v>
      </c>
      <c r="Z76" s="428">
        <f t="shared" si="38"/>
        <v>0</v>
      </c>
      <c r="AA76" s="431">
        <f t="shared" si="49"/>
        <v>0</v>
      </c>
      <c r="AB76" s="432">
        <f t="shared" si="50"/>
        <v>0</v>
      </c>
      <c r="AC76" s="427" t="e">
        <f t="shared" si="51"/>
        <v>#N/A</v>
      </c>
      <c r="AD76" s="428" t="e">
        <f t="shared" si="52"/>
        <v>#N/A</v>
      </c>
      <c r="AE76" s="427" t="e">
        <f t="shared" si="53"/>
        <v>#N/A</v>
      </c>
      <c r="AF76" s="428" t="e">
        <f t="shared" si="54"/>
        <v>#N/A</v>
      </c>
      <c r="AG76" s="431" t="e">
        <f t="shared" si="55"/>
        <v>#N/A</v>
      </c>
      <c r="AH76" s="432" t="e">
        <f t="shared" si="56"/>
        <v>#N/A</v>
      </c>
      <c r="AQ76" s="421">
        <v>69</v>
      </c>
      <c r="AR76" s="443" t="e">
        <f>IF(Config="Rectangular",IF($AQ76&lt;='Moment of Inertia'!$D$22,'Moment of Inertia'!I73/12+Wx/2,NA()),IF(Config="Asymmetric",IF($AQ76&lt;='Moment of Inertia'!$D$22,'Moment of Inertia'!K73/12+Wx/2,NA()),IF($AQ76&lt;='Moment of Inertia (Circle)'!$D$22,'Moment of Inertia (Circle)'!J73/12+Wx/2,NA())))</f>
        <v>#N/A</v>
      </c>
      <c r="AS76" s="410" t="e">
        <f>IF(Config="Rectangular",IF($AQ76&lt;='Moment of Inertia'!$D$22,'Moment of Inertia'!J73/12+Wy/2,NA()),IF(Config="Asymmetric",IF($AQ76&lt;='Moment of Inertia'!$D$22,'Moment of Inertia'!L73/12+Wy/2,NA()),IF($AQ76&lt;='Moment of Inertia (Circle)'!$D$22,'Moment of Inertia (Circle)'!K73/12+Wy/2,NA())))</f>
        <v>#N/A</v>
      </c>
    </row>
    <row r="77" spans="4:45" x14ac:dyDescent="0.25">
      <c r="D77" s="421">
        <f>IF(Input!$D$57="Square","",D76+5)</f>
        <v>345</v>
      </c>
      <c r="E77" s="421" t="e">
        <f>IF(AND(Input!$D$45="Pier and Pad",Input!$D$57="Circular"),Wx/2 + di/2*SIN(RADIANS(D77)),NA())</f>
        <v>#N/A</v>
      </c>
      <c r="F77" s="422" t="e">
        <f>IF(AND(Input!$D$45="Pier and Pad",Input!$D$57="Circular"),Wy/2 + (di/2)*COS(RADIANS(D77)),NA())</f>
        <v>#N/A</v>
      </c>
      <c r="G77" s="335"/>
      <c r="H77" s="411">
        <f t="shared" si="39"/>
        <v>0</v>
      </c>
      <c r="I77" s="412">
        <v>0</v>
      </c>
      <c r="J77" s="411">
        <f t="shared" si="33"/>
        <v>0</v>
      </c>
      <c r="K77" s="412">
        <f t="shared" si="40"/>
        <v>0</v>
      </c>
      <c r="L77" s="411">
        <f t="shared" si="41"/>
        <v>0</v>
      </c>
      <c r="M77" s="412">
        <f t="shared" si="34"/>
        <v>0</v>
      </c>
      <c r="N77" s="411">
        <v>0</v>
      </c>
      <c r="O77" s="412">
        <f t="shared" si="42"/>
        <v>0</v>
      </c>
      <c r="P77" s="335"/>
      <c r="Q77" s="427">
        <f t="shared" si="43"/>
        <v>0</v>
      </c>
      <c r="R77" s="428">
        <f t="shared" si="44"/>
        <v>0</v>
      </c>
      <c r="S77" s="427">
        <f t="shared" si="35"/>
        <v>0</v>
      </c>
      <c r="T77" s="428">
        <f t="shared" si="36"/>
        <v>0</v>
      </c>
      <c r="U77" s="431">
        <f t="shared" si="45"/>
        <v>0</v>
      </c>
      <c r="V77" s="432">
        <f t="shared" si="46"/>
        <v>0</v>
      </c>
      <c r="W77" s="427">
        <f t="shared" si="47"/>
        <v>0</v>
      </c>
      <c r="X77" s="428">
        <f t="shared" si="48"/>
        <v>0</v>
      </c>
      <c r="Y77" s="427">
        <f t="shared" si="37"/>
        <v>0</v>
      </c>
      <c r="Z77" s="428">
        <f t="shared" si="38"/>
        <v>0</v>
      </c>
      <c r="AA77" s="431">
        <f t="shared" si="49"/>
        <v>0</v>
      </c>
      <c r="AB77" s="432">
        <f t="shared" si="50"/>
        <v>0</v>
      </c>
      <c r="AC77" s="427" t="e">
        <f t="shared" si="51"/>
        <v>#N/A</v>
      </c>
      <c r="AD77" s="428" t="e">
        <f t="shared" si="52"/>
        <v>#N/A</v>
      </c>
      <c r="AE77" s="427" t="e">
        <f t="shared" si="53"/>
        <v>#N/A</v>
      </c>
      <c r="AF77" s="428" t="e">
        <f t="shared" si="54"/>
        <v>#N/A</v>
      </c>
      <c r="AG77" s="431" t="e">
        <f t="shared" si="55"/>
        <v>#N/A</v>
      </c>
      <c r="AH77" s="432" t="e">
        <f t="shared" si="56"/>
        <v>#N/A</v>
      </c>
      <c r="AQ77" s="431">
        <v>70</v>
      </c>
      <c r="AR77" s="443" t="e">
        <f>IF(Config="Rectangular",IF($AQ77&lt;='Moment of Inertia'!$D$22,'Moment of Inertia'!I74/12+Wx/2,NA()),IF(Config="Asymmetric",IF($AQ77&lt;='Moment of Inertia'!$D$22,'Moment of Inertia'!K74/12+Wx/2,NA()),IF($AQ77&lt;='Moment of Inertia (Circle)'!$D$22,'Moment of Inertia (Circle)'!J74/12+Wx/2,NA())))</f>
        <v>#N/A</v>
      </c>
      <c r="AS77" s="410" t="e">
        <f>IF(Config="Rectangular",IF($AQ77&lt;='Moment of Inertia'!$D$22,'Moment of Inertia'!J74/12+Wy/2,NA()),IF(Config="Asymmetric",IF($AQ77&lt;='Moment of Inertia'!$D$22,'Moment of Inertia'!L74/12+Wy/2,NA()),IF($AQ77&lt;='Moment of Inertia (Circle)'!$D$22,'Moment of Inertia (Circle)'!K74/12+Wy/2,NA())))</f>
        <v>#N/A</v>
      </c>
    </row>
    <row r="78" spans="4:45" x14ac:dyDescent="0.25">
      <c r="D78" s="421">
        <f>IF(Input!$D$57="Square","",D77+5)</f>
        <v>350</v>
      </c>
      <c r="E78" s="421" t="e">
        <f>IF(AND(Input!$D$45="Pier and Pad",Input!$D$57="Circular"),Wx/2 + di/2*SIN(RADIANS(D78)),NA())</f>
        <v>#N/A</v>
      </c>
      <c r="F78" s="422" t="e">
        <f>IF(AND(Input!$D$45="Pier and Pad",Input!$D$57="Circular"),Wy/2 + (di/2)*COS(RADIANS(D78)),NA())</f>
        <v>#N/A</v>
      </c>
      <c r="G78" s="335"/>
      <c r="H78" s="411">
        <f t="shared" si="39"/>
        <v>0</v>
      </c>
      <c r="I78" s="412">
        <v>0</v>
      </c>
      <c r="J78" s="411">
        <f t="shared" si="33"/>
        <v>0</v>
      </c>
      <c r="K78" s="412">
        <f t="shared" si="40"/>
        <v>0</v>
      </c>
      <c r="L78" s="411">
        <f t="shared" si="41"/>
        <v>0</v>
      </c>
      <c r="M78" s="412">
        <f t="shared" si="34"/>
        <v>0</v>
      </c>
      <c r="N78" s="411">
        <v>0</v>
      </c>
      <c r="O78" s="412">
        <f t="shared" si="42"/>
        <v>0</v>
      </c>
      <c r="P78" s="335"/>
      <c r="Q78" s="427">
        <f t="shared" si="43"/>
        <v>0</v>
      </c>
      <c r="R78" s="428">
        <f t="shared" si="44"/>
        <v>0</v>
      </c>
      <c r="S78" s="427">
        <f t="shared" si="35"/>
        <v>0</v>
      </c>
      <c r="T78" s="428">
        <f t="shared" si="36"/>
        <v>0</v>
      </c>
      <c r="U78" s="431">
        <f t="shared" si="45"/>
        <v>0</v>
      </c>
      <c r="V78" s="432">
        <f t="shared" si="46"/>
        <v>0</v>
      </c>
      <c r="W78" s="427">
        <f t="shared" si="47"/>
        <v>0</v>
      </c>
      <c r="X78" s="428">
        <f t="shared" si="48"/>
        <v>0</v>
      </c>
      <c r="Y78" s="427">
        <f t="shared" si="37"/>
        <v>0</v>
      </c>
      <c r="Z78" s="428">
        <f t="shared" si="38"/>
        <v>0</v>
      </c>
      <c r="AA78" s="431">
        <f t="shared" si="49"/>
        <v>0</v>
      </c>
      <c r="AB78" s="432">
        <f t="shared" si="50"/>
        <v>0</v>
      </c>
      <c r="AC78" s="427" t="e">
        <f t="shared" si="51"/>
        <v>#N/A</v>
      </c>
      <c r="AD78" s="428" t="e">
        <f t="shared" si="52"/>
        <v>#N/A</v>
      </c>
      <c r="AE78" s="427" t="e">
        <f t="shared" si="53"/>
        <v>#N/A</v>
      </c>
      <c r="AF78" s="428" t="e">
        <f t="shared" si="54"/>
        <v>#N/A</v>
      </c>
      <c r="AG78" s="431" t="e">
        <f t="shared" si="55"/>
        <v>#N/A</v>
      </c>
      <c r="AH78" s="432" t="e">
        <f t="shared" si="56"/>
        <v>#N/A</v>
      </c>
      <c r="AQ78" s="431">
        <v>71</v>
      </c>
      <c r="AR78" s="443" t="e">
        <f>IF(Config="Rectangular",IF($AQ78&lt;='Moment of Inertia'!$D$22,'Moment of Inertia'!I75/12+Wx/2,NA()),IF(Config="Asymmetric",IF($AQ78&lt;='Moment of Inertia'!$D$22,'Moment of Inertia'!K75/12+Wx/2,NA()),IF($AQ78&lt;='Moment of Inertia (Circle)'!$D$22,'Moment of Inertia (Circle)'!J75/12+Wx/2,NA())))</f>
        <v>#N/A</v>
      </c>
      <c r="AS78" s="410" t="e">
        <f>IF(Config="Rectangular",IF($AQ78&lt;='Moment of Inertia'!$D$22,'Moment of Inertia'!J75/12+Wy/2,NA()),IF(Config="Asymmetric",IF($AQ78&lt;='Moment of Inertia'!$D$22,'Moment of Inertia'!L75/12+Wy/2,NA()),IF($AQ78&lt;='Moment of Inertia (Circle)'!$D$22,'Moment of Inertia (Circle)'!K75/12+Wy/2,NA())))</f>
        <v>#N/A</v>
      </c>
    </row>
    <row r="79" spans="4:45" x14ac:dyDescent="0.25">
      <c r="D79" s="421">
        <f>IF(Input!$D$57="Square","",D78+5)</f>
        <v>355</v>
      </c>
      <c r="E79" s="421" t="e">
        <f>IF(AND(Input!$D$45="Pier and Pad",Input!$D$57="Circular"),Wx/2 + di/2*SIN(RADIANS(D79)),NA())</f>
        <v>#N/A</v>
      </c>
      <c r="F79" s="422" t="e">
        <f>IF(AND(Input!$D$45="Pier and Pad",Input!$D$57="Circular"),Wy/2 + (di/2)*COS(RADIANS(D79)),NA())</f>
        <v>#N/A</v>
      </c>
      <c r="G79" s="335"/>
      <c r="H79" s="411">
        <f t="shared" si="39"/>
        <v>0</v>
      </c>
      <c r="I79" s="412">
        <v>0</v>
      </c>
      <c r="J79" s="411">
        <f t="shared" si="33"/>
        <v>0</v>
      </c>
      <c r="K79" s="412">
        <f t="shared" si="40"/>
        <v>0</v>
      </c>
      <c r="L79" s="411">
        <f t="shared" si="41"/>
        <v>0</v>
      </c>
      <c r="M79" s="412">
        <f t="shared" si="34"/>
        <v>0</v>
      </c>
      <c r="N79" s="411">
        <v>0</v>
      </c>
      <c r="O79" s="412">
        <f t="shared" si="42"/>
        <v>0</v>
      </c>
      <c r="P79" s="335"/>
      <c r="Q79" s="427">
        <f t="shared" si="43"/>
        <v>0</v>
      </c>
      <c r="R79" s="428">
        <f t="shared" si="44"/>
        <v>0</v>
      </c>
      <c r="S79" s="427">
        <f t="shared" si="35"/>
        <v>0</v>
      </c>
      <c r="T79" s="428">
        <f t="shared" si="36"/>
        <v>0</v>
      </c>
      <c r="U79" s="431">
        <f t="shared" si="45"/>
        <v>0</v>
      </c>
      <c r="V79" s="432">
        <f t="shared" si="46"/>
        <v>0</v>
      </c>
      <c r="W79" s="427">
        <f t="shared" si="47"/>
        <v>0</v>
      </c>
      <c r="X79" s="428">
        <f t="shared" si="48"/>
        <v>0</v>
      </c>
      <c r="Y79" s="427">
        <f t="shared" si="37"/>
        <v>0</v>
      </c>
      <c r="Z79" s="428">
        <f t="shared" si="38"/>
        <v>0</v>
      </c>
      <c r="AA79" s="431">
        <f t="shared" si="49"/>
        <v>0</v>
      </c>
      <c r="AB79" s="432">
        <f t="shared" si="50"/>
        <v>0</v>
      </c>
      <c r="AC79" s="427" t="e">
        <f t="shared" si="51"/>
        <v>#N/A</v>
      </c>
      <c r="AD79" s="428" t="e">
        <f t="shared" si="52"/>
        <v>#N/A</v>
      </c>
      <c r="AE79" s="427" t="e">
        <f t="shared" si="53"/>
        <v>#N/A</v>
      </c>
      <c r="AF79" s="428" t="e">
        <f t="shared" si="54"/>
        <v>#N/A</v>
      </c>
      <c r="AG79" s="431" t="e">
        <f t="shared" si="55"/>
        <v>#N/A</v>
      </c>
      <c r="AH79" s="432" t="e">
        <f t="shared" si="56"/>
        <v>#N/A</v>
      </c>
      <c r="AQ79" s="421">
        <v>72</v>
      </c>
      <c r="AR79" s="443" t="e">
        <f>IF(Config="Rectangular",IF($AQ79&lt;='Moment of Inertia'!$D$22,'Moment of Inertia'!I76/12+Wx/2,NA()),IF(Config="Asymmetric",IF($AQ79&lt;='Moment of Inertia'!$D$22,'Moment of Inertia'!K76/12+Wx/2,NA()),IF($AQ79&lt;='Moment of Inertia (Circle)'!$D$22,'Moment of Inertia (Circle)'!J76/12+Wx/2,NA())))</f>
        <v>#N/A</v>
      </c>
      <c r="AS79" s="410" t="e">
        <f>IF(Config="Rectangular",IF($AQ79&lt;='Moment of Inertia'!$D$22,'Moment of Inertia'!J76/12+Wy/2,NA()),IF(Config="Asymmetric",IF($AQ79&lt;='Moment of Inertia'!$D$22,'Moment of Inertia'!L76/12+Wy/2,NA()),IF($AQ79&lt;='Moment of Inertia (Circle)'!$D$22,'Moment of Inertia (Circle)'!K76/12+Wy/2,NA())))</f>
        <v>#N/A</v>
      </c>
    </row>
    <row r="80" spans="4:45" x14ac:dyDescent="0.25">
      <c r="D80" s="423">
        <f>IF(Input!$D$57="Square","",D79+5)</f>
        <v>360</v>
      </c>
      <c r="E80" s="423" t="e">
        <f>IF(AND(Input!$D$45="Pier and Pad",Input!$D$57="Circular"),Wx/2 + di/2*SIN(RADIANS(D80)),NA())</f>
        <v>#N/A</v>
      </c>
      <c r="F80" s="424" t="e">
        <f>IF(AND(Input!$D$45="Pier and Pad",Input!$D$57="Circular"),Wy/2 + (di/2)*COS(RADIANS(D80)),NA())</f>
        <v>#N/A</v>
      </c>
      <c r="G80" s="335"/>
      <c r="H80" s="411">
        <f t="shared" si="39"/>
        <v>0</v>
      </c>
      <c r="I80" s="412">
        <v>0</v>
      </c>
      <c r="J80" s="411">
        <f t="shared" si="33"/>
        <v>0</v>
      </c>
      <c r="K80" s="412">
        <f t="shared" si="40"/>
        <v>0</v>
      </c>
      <c r="L80" s="411">
        <f t="shared" si="41"/>
        <v>0</v>
      </c>
      <c r="M80" s="412">
        <f t="shared" si="34"/>
        <v>0</v>
      </c>
      <c r="N80" s="411">
        <v>0</v>
      </c>
      <c r="O80" s="412">
        <f t="shared" si="42"/>
        <v>0</v>
      </c>
      <c r="P80" s="335"/>
      <c r="Q80" s="427">
        <f t="shared" si="43"/>
        <v>0</v>
      </c>
      <c r="R80" s="428">
        <f t="shared" si="44"/>
        <v>0</v>
      </c>
      <c r="S80" s="427">
        <f t="shared" si="35"/>
        <v>0</v>
      </c>
      <c r="T80" s="428">
        <f t="shared" si="36"/>
        <v>0</v>
      </c>
      <c r="U80" s="431">
        <f t="shared" si="45"/>
        <v>0</v>
      </c>
      <c r="V80" s="432">
        <f t="shared" si="46"/>
        <v>0</v>
      </c>
      <c r="W80" s="427">
        <f t="shared" si="47"/>
        <v>0</v>
      </c>
      <c r="X80" s="428">
        <f t="shared" si="48"/>
        <v>0</v>
      </c>
      <c r="Y80" s="427">
        <f t="shared" si="37"/>
        <v>0</v>
      </c>
      <c r="Z80" s="428">
        <f t="shared" si="38"/>
        <v>0</v>
      </c>
      <c r="AA80" s="431">
        <f t="shared" si="49"/>
        <v>0</v>
      </c>
      <c r="AB80" s="432">
        <f t="shared" si="50"/>
        <v>0</v>
      </c>
      <c r="AC80" s="427" t="e">
        <f t="shared" si="51"/>
        <v>#N/A</v>
      </c>
      <c r="AD80" s="428" t="e">
        <f t="shared" si="52"/>
        <v>#N/A</v>
      </c>
      <c r="AE80" s="427" t="e">
        <f t="shared" si="53"/>
        <v>#N/A</v>
      </c>
      <c r="AF80" s="428" t="e">
        <f t="shared" si="54"/>
        <v>#N/A</v>
      </c>
      <c r="AG80" s="431" t="e">
        <f t="shared" si="55"/>
        <v>#N/A</v>
      </c>
      <c r="AH80" s="432" t="e">
        <f t="shared" si="56"/>
        <v>#N/A</v>
      </c>
      <c r="AQ80" s="431">
        <v>73</v>
      </c>
      <c r="AR80" s="443" t="e">
        <f>IF(Config="Rectangular",IF($AQ80&lt;='Moment of Inertia'!$D$22,'Moment of Inertia'!I77/12+Wx/2,NA()),IF(Config="Asymmetric",IF($AQ80&lt;='Moment of Inertia'!$D$22,'Moment of Inertia'!K77/12+Wx/2,NA()),IF($AQ80&lt;='Moment of Inertia (Circle)'!$D$22,'Moment of Inertia (Circle)'!J77/12+Wx/2,NA())))</f>
        <v>#N/A</v>
      </c>
      <c r="AS80" s="410" t="e">
        <f>IF(Config="Rectangular",IF($AQ80&lt;='Moment of Inertia'!$D$22,'Moment of Inertia'!J77/12+Wy/2,NA()),IF(Config="Asymmetric",IF($AQ80&lt;='Moment of Inertia'!$D$22,'Moment of Inertia'!L77/12+Wy/2,NA()),IF($AQ80&lt;='Moment of Inertia (Circle)'!$D$22,'Moment of Inertia (Circle)'!K77/12+Wy/2,NA())))</f>
        <v>#N/A</v>
      </c>
    </row>
    <row r="81" spans="4:45" x14ac:dyDescent="0.25">
      <c r="D81" s="335"/>
      <c r="E81" s="335"/>
      <c r="F81" s="335"/>
      <c r="G81" s="335"/>
      <c r="H81" s="411">
        <f t="shared" si="39"/>
        <v>0</v>
      </c>
      <c r="I81" s="412">
        <v>0</v>
      </c>
      <c r="J81" s="411">
        <f t="shared" si="33"/>
        <v>0</v>
      </c>
      <c r="K81" s="412">
        <f t="shared" si="40"/>
        <v>0</v>
      </c>
      <c r="L81" s="411">
        <f t="shared" si="41"/>
        <v>0</v>
      </c>
      <c r="M81" s="412">
        <f t="shared" si="34"/>
        <v>0</v>
      </c>
      <c r="N81" s="411">
        <v>0</v>
      </c>
      <c r="O81" s="412">
        <f t="shared" si="42"/>
        <v>0</v>
      </c>
      <c r="P81" s="335"/>
      <c r="Q81" s="427">
        <f t="shared" si="43"/>
        <v>0</v>
      </c>
      <c r="R81" s="428">
        <f t="shared" si="44"/>
        <v>0</v>
      </c>
      <c r="S81" s="427">
        <f t="shared" si="35"/>
        <v>0</v>
      </c>
      <c r="T81" s="428">
        <f t="shared" si="36"/>
        <v>0</v>
      </c>
      <c r="U81" s="431">
        <f t="shared" si="45"/>
        <v>0</v>
      </c>
      <c r="V81" s="432">
        <f t="shared" si="46"/>
        <v>0</v>
      </c>
      <c r="W81" s="427">
        <f t="shared" si="47"/>
        <v>0</v>
      </c>
      <c r="X81" s="428">
        <f t="shared" si="48"/>
        <v>0</v>
      </c>
      <c r="Y81" s="427">
        <f t="shared" si="37"/>
        <v>0</v>
      </c>
      <c r="Z81" s="428">
        <f t="shared" si="38"/>
        <v>0</v>
      </c>
      <c r="AA81" s="431">
        <f t="shared" si="49"/>
        <v>0</v>
      </c>
      <c r="AB81" s="432">
        <f t="shared" si="50"/>
        <v>0</v>
      </c>
      <c r="AC81" s="427" t="e">
        <f t="shared" si="51"/>
        <v>#N/A</v>
      </c>
      <c r="AD81" s="428" t="e">
        <f t="shared" si="52"/>
        <v>#N/A</v>
      </c>
      <c r="AE81" s="427" t="e">
        <f t="shared" si="53"/>
        <v>#N/A</v>
      </c>
      <c r="AF81" s="428" t="e">
        <f t="shared" si="54"/>
        <v>#N/A</v>
      </c>
      <c r="AG81" s="431" t="e">
        <f t="shared" si="55"/>
        <v>#N/A</v>
      </c>
      <c r="AH81" s="432" t="e">
        <f t="shared" si="56"/>
        <v>#N/A</v>
      </c>
      <c r="AQ81" s="431">
        <v>74</v>
      </c>
      <c r="AR81" s="443" t="e">
        <f>IF(Config="Rectangular",IF($AQ81&lt;='Moment of Inertia'!$D$22,'Moment of Inertia'!I78/12+Wx/2,NA()),IF(Config="Asymmetric",IF($AQ81&lt;='Moment of Inertia'!$D$22,'Moment of Inertia'!K78/12+Wx/2,NA()),IF($AQ81&lt;='Moment of Inertia (Circle)'!$D$22,'Moment of Inertia (Circle)'!J78/12+Wx/2,NA())))</f>
        <v>#N/A</v>
      </c>
      <c r="AS81" s="410" t="e">
        <f>IF(Config="Rectangular",IF($AQ81&lt;='Moment of Inertia'!$D$22,'Moment of Inertia'!J78/12+Wy/2,NA()),IF(Config="Asymmetric",IF($AQ81&lt;='Moment of Inertia'!$D$22,'Moment of Inertia'!L78/12+Wy/2,NA()),IF($AQ81&lt;='Moment of Inertia (Circle)'!$D$22,'Moment of Inertia (Circle)'!K78/12+Wy/2,NA())))</f>
        <v>#N/A</v>
      </c>
    </row>
    <row r="82" spans="4:45" x14ac:dyDescent="0.25">
      <c r="D82" s="335"/>
      <c r="E82" s="335"/>
      <c r="F82" s="335"/>
      <c r="G82" s="335"/>
      <c r="H82" s="411">
        <f t="shared" si="39"/>
        <v>0</v>
      </c>
      <c r="I82" s="412">
        <v>0</v>
      </c>
      <c r="J82" s="411">
        <f t="shared" si="33"/>
        <v>0</v>
      </c>
      <c r="K82" s="412">
        <f t="shared" si="40"/>
        <v>0</v>
      </c>
      <c r="L82" s="411">
        <f t="shared" si="41"/>
        <v>0</v>
      </c>
      <c r="M82" s="412">
        <f t="shared" si="34"/>
        <v>0</v>
      </c>
      <c r="N82" s="411">
        <v>0</v>
      </c>
      <c r="O82" s="412">
        <f t="shared" si="42"/>
        <v>0</v>
      </c>
      <c r="P82" s="335"/>
      <c r="Q82" s="427">
        <f t="shared" si="43"/>
        <v>0</v>
      </c>
      <c r="R82" s="428">
        <f t="shared" si="44"/>
        <v>0</v>
      </c>
      <c r="S82" s="427">
        <f t="shared" si="35"/>
        <v>0</v>
      </c>
      <c r="T82" s="428">
        <f t="shared" si="36"/>
        <v>0</v>
      </c>
      <c r="U82" s="431">
        <f t="shared" si="45"/>
        <v>0</v>
      </c>
      <c r="V82" s="432">
        <f t="shared" si="46"/>
        <v>0</v>
      </c>
      <c r="W82" s="427">
        <f t="shared" si="47"/>
        <v>0</v>
      </c>
      <c r="X82" s="428">
        <f t="shared" si="48"/>
        <v>0</v>
      </c>
      <c r="Y82" s="427">
        <f t="shared" si="37"/>
        <v>0</v>
      </c>
      <c r="Z82" s="428">
        <f t="shared" si="38"/>
        <v>0</v>
      </c>
      <c r="AA82" s="431">
        <f t="shared" si="49"/>
        <v>0</v>
      </c>
      <c r="AB82" s="432">
        <f t="shared" si="50"/>
        <v>0</v>
      </c>
      <c r="AC82" s="427" t="e">
        <f t="shared" si="51"/>
        <v>#N/A</v>
      </c>
      <c r="AD82" s="428" t="e">
        <f t="shared" si="52"/>
        <v>#N/A</v>
      </c>
      <c r="AE82" s="427" t="e">
        <f t="shared" si="53"/>
        <v>#N/A</v>
      </c>
      <c r="AF82" s="428" t="e">
        <f t="shared" si="54"/>
        <v>#N/A</v>
      </c>
      <c r="AG82" s="431" t="e">
        <f t="shared" si="55"/>
        <v>#N/A</v>
      </c>
      <c r="AH82" s="432" t="e">
        <f t="shared" si="56"/>
        <v>#N/A</v>
      </c>
      <c r="AQ82" s="421">
        <v>75</v>
      </c>
      <c r="AR82" s="443" t="e">
        <f>IF(Config="Rectangular",IF($AQ82&lt;='Moment of Inertia'!$D$22,'Moment of Inertia'!I79/12+Wx/2,NA()),IF(Config="Asymmetric",IF($AQ82&lt;='Moment of Inertia'!$D$22,'Moment of Inertia'!K79/12+Wx/2,NA()),IF($AQ82&lt;='Moment of Inertia (Circle)'!$D$22,'Moment of Inertia (Circle)'!J79/12+Wx/2,NA())))</f>
        <v>#N/A</v>
      </c>
      <c r="AS82" s="410" t="e">
        <f>IF(Config="Rectangular",IF($AQ82&lt;='Moment of Inertia'!$D$22,'Moment of Inertia'!J79/12+Wy/2,NA()),IF(Config="Asymmetric",IF($AQ82&lt;='Moment of Inertia'!$D$22,'Moment of Inertia'!L79/12+Wy/2,NA()),IF($AQ82&lt;='Moment of Inertia (Circle)'!$D$22,'Moment of Inertia (Circle)'!K79/12+Wy/2,NA())))</f>
        <v>#N/A</v>
      </c>
    </row>
    <row r="83" spans="4:45" x14ac:dyDescent="0.25">
      <c r="D83" s="335"/>
      <c r="E83" s="335"/>
      <c r="F83" s="335"/>
      <c r="G83" s="335"/>
      <c r="H83" s="411">
        <f t="shared" si="39"/>
        <v>0</v>
      </c>
      <c r="I83" s="412">
        <v>0</v>
      </c>
      <c r="J83" s="411">
        <f t="shared" si="33"/>
        <v>0</v>
      </c>
      <c r="K83" s="412">
        <f t="shared" si="40"/>
        <v>0</v>
      </c>
      <c r="L83" s="411">
        <f t="shared" si="41"/>
        <v>0</v>
      </c>
      <c r="M83" s="412">
        <f t="shared" si="34"/>
        <v>0</v>
      </c>
      <c r="N83" s="411">
        <v>0</v>
      </c>
      <c r="O83" s="412">
        <f t="shared" si="42"/>
        <v>0</v>
      </c>
      <c r="P83" s="335"/>
      <c r="Q83" s="427">
        <f t="shared" si="43"/>
        <v>0</v>
      </c>
      <c r="R83" s="428">
        <f t="shared" si="44"/>
        <v>0</v>
      </c>
      <c r="S83" s="427">
        <f t="shared" si="35"/>
        <v>0</v>
      </c>
      <c r="T83" s="428">
        <f t="shared" si="36"/>
        <v>0</v>
      </c>
      <c r="U83" s="431">
        <f t="shared" si="45"/>
        <v>0</v>
      </c>
      <c r="V83" s="432">
        <f t="shared" si="46"/>
        <v>0</v>
      </c>
      <c r="W83" s="427">
        <f t="shared" si="47"/>
        <v>0</v>
      </c>
      <c r="X83" s="428">
        <f t="shared" si="48"/>
        <v>0</v>
      </c>
      <c r="Y83" s="427">
        <f t="shared" si="37"/>
        <v>0</v>
      </c>
      <c r="Z83" s="428">
        <f t="shared" si="38"/>
        <v>0</v>
      </c>
      <c r="AA83" s="431">
        <f t="shared" si="49"/>
        <v>0</v>
      </c>
      <c r="AB83" s="432">
        <f t="shared" si="50"/>
        <v>0</v>
      </c>
      <c r="AC83" s="427" t="e">
        <f t="shared" si="51"/>
        <v>#N/A</v>
      </c>
      <c r="AD83" s="428" t="e">
        <f t="shared" si="52"/>
        <v>#N/A</v>
      </c>
      <c r="AE83" s="427" t="e">
        <f t="shared" si="53"/>
        <v>#N/A</v>
      </c>
      <c r="AF83" s="428" t="e">
        <f t="shared" si="54"/>
        <v>#N/A</v>
      </c>
      <c r="AG83" s="431" t="e">
        <f t="shared" si="55"/>
        <v>#N/A</v>
      </c>
      <c r="AH83" s="432" t="e">
        <f t="shared" si="56"/>
        <v>#N/A</v>
      </c>
      <c r="AQ83" s="431">
        <v>76</v>
      </c>
      <c r="AR83" s="443" t="e">
        <f>IF(Config="Rectangular",IF($AQ83&lt;='Moment of Inertia'!$D$22,'Moment of Inertia'!I80/12+Wx/2,NA()),IF(Config="Asymmetric",IF($AQ83&lt;='Moment of Inertia'!$D$22,'Moment of Inertia'!K80/12+Wx/2,NA()),IF($AQ83&lt;='Moment of Inertia (Circle)'!$D$22,'Moment of Inertia (Circle)'!J80/12+Wx/2,NA())))</f>
        <v>#N/A</v>
      </c>
      <c r="AS83" s="410" t="e">
        <f>IF(Config="Rectangular",IF($AQ83&lt;='Moment of Inertia'!$D$22,'Moment of Inertia'!J80/12+Wy/2,NA()),IF(Config="Asymmetric",IF($AQ83&lt;='Moment of Inertia'!$D$22,'Moment of Inertia'!L80/12+Wy/2,NA()),IF($AQ83&lt;='Moment of Inertia (Circle)'!$D$22,'Moment of Inertia (Circle)'!K80/12+Wy/2,NA())))</f>
        <v>#N/A</v>
      </c>
    </row>
    <row r="84" spans="4:45" x14ac:dyDescent="0.25">
      <c r="D84" s="335"/>
      <c r="E84" s="335"/>
      <c r="F84" s="335"/>
      <c r="G84" s="335"/>
      <c r="H84" s="411">
        <f t="shared" si="39"/>
        <v>0</v>
      </c>
      <c r="I84" s="412">
        <v>0</v>
      </c>
      <c r="J84" s="411">
        <f t="shared" si="33"/>
        <v>0</v>
      </c>
      <c r="K84" s="412">
        <f t="shared" si="40"/>
        <v>0</v>
      </c>
      <c r="L84" s="411">
        <f t="shared" si="41"/>
        <v>0</v>
      </c>
      <c r="M84" s="412">
        <f t="shared" si="34"/>
        <v>0</v>
      </c>
      <c r="N84" s="411">
        <v>0</v>
      </c>
      <c r="O84" s="412">
        <f t="shared" si="42"/>
        <v>0</v>
      </c>
      <c r="P84" s="335"/>
      <c r="Q84" s="427">
        <f t="shared" si="43"/>
        <v>0</v>
      </c>
      <c r="R84" s="428">
        <f t="shared" si="44"/>
        <v>0</v>
      </c>
      <c r="S84" s="427">
        <f t="shared" si="35"/>
        <v>0</v>
      </c>
      <c r="T84" s="428">
        <f t="shared" si="36"/>
        <v>0</v>
      </c>
      <c r="U84" s="431">
        <f t="shared" si="45"/>
        <v>0</v>
      </c>
      <c r="V84" s="432">
        <f t="shared" si="46"/>
        <v>0</v>
      </c>
      <c r="W84" s="427">
        <f t="shared" si="47"/>
        <v>0</v>
      </c>
      <c r="X84" s="428">
        <f t="shared" si="48"/>
        <v>0</v>
      </c>
      <c r="Y84" s="427">
        <f t="shared" si="37"/>
        <v>0</v>
      </c>
      <c r="Z84" s="428">
        <f t="shared" si="38"/>
        <v>0</v>
      </c>
      <c r="AA84" s="431">
        <f t="shared" si="49"/>
        <v>0</v>
      </c>
      <c r="AB84" s="432">
        <f t="shared" si="50"/>
        <v>0</v>
      </c>
      <c r="AC84" s="427" t="e">
        <f t="shared" si="51"/>
        <v>#N/A</v>
      </c>
      <c r="AD84" s="428" t="e">
        <f t="shared" si="52"/>
        <v>#N/A</v>
      </c>
      <c r="AE84" s="427" t="e">
        <f t="shared" si="53"/>
        <v>#N/A</v>
      </c>
      <c r="AF84" s="428" t="e">
        <f t="shared" si="54"/>
        <v>#N/A</v>
      </c>
      <c r="AG84" s="431" t="e">
        <f t="shared" si="55"/>
        <v>#N/A</v>
      </c>
      <c r="AH84" s="432" t="e">
        <f t="shared" si="56"/>
        <v>#N/A</v>
      </c>
      <c r="AQ84" s="431">
        <v>77</v>
      </c>
      <c r="AR84" s="443" t="e">
        <f>IF(Config="Rectangular",IF($AQ84&lt;='Moment of Inertia'!$D$22,'Moment of Inertia'!I81/12+Wx/2,NA()),IF(Config="Asymmetric",IF($AQ84&lt;='Moment of Inertia'!$D$22,'Moment of Inertia'!K81/12+Wx/2,NA()),IF($AQ84&lt;='Moment of Inertia (Circle)'!$D$22,'Moment of Inertia (Circle)'!J81/12+Wx/2,NA())))</f>
        <v>#N/A</v>
      </c>
      <c r="AS84" s="410" t="e">
        <f>IF(Config="Rectangular",IF($AQ84&lt;='Moment of Inertia'!$D$22,'Moment of Inertia'!J81/12+Wy/2,NA()),IF(Config="Asymmetric",IF($AQ84&lt;='Moment of Inertia'!$D$22,'Moment of Inertia'!L81/12+Wy/2,NA()),IF($AQ84&lt;='Moment of Inertia (Circle)'!$D$22,'Moment of Inertia (Circle)'!K81/12+Wy/2,NA())))</f>
        <v>#N/A</v>
      </c>
    </row>
    <row r="85" spans="4:45" x14ac:dyDescent="0.25">
      <c r="D85" s="335"/>
      <c r="E85" s="335"/>
      <c r="F85" s="335"/>
      <c r="G85" s="335"/>
      <c r="H85" s="411">
        <f t="shared" si="39"/>
        <v>0</v>
      </c>
      <c r="I85" s="412">
        <v>0</v>
      </c>
      <c r="J85" s="411">
        <f t="shared" si="33"/>
        <v>0</v>
      </c>
      <c r="K85" s="412">
        <f t="shared" si="40"/>
        <v>0</v>
      </c>
      <c r="L85" s="411">
        <f t="shared" si="41"/>
        <v>0</v>
      </c>
      <c r="M85" s="412">
        <f t="shared" si="34"/>
        <v>0</v>
      </c>
      <c r="N85" s="411">
        <v>0</v>
      </c>
      <c r="O85" s="412">
        <f t="shared" si="42"/>
        <v>0</v>
      </c>
      <c r="P85" s="335"/>
      <c r="Q85" s="427">
        <f t="shared" si="43"/>
        <v>0</v>
      </c>
      <c r="R85" s="428">
        <f t="shared" si="44"/>
        <v>0</v>
      </c>
      <c r="S85" s="427">
        <f t="shared" si="35"/>
        <v>0</v>
      </c>
      <c r="T85" s="428">
        <f t="shared" si="36"/>
        <v>0</v>
      </c>
      <c r="U85" s="431">
        <f t="shared" si="45"/>
        <v>0</v>
      </c>
      <c r="V85" s="432">
        <f t="shared" si="46"/>
        <v>0</v>
      </c>
      <c r="W85" s="427">
        <f t="shared" si="47"/>
        <v>0</v>
      </c>
      <c r="X85" s="428">
        <f t="shared" si="48"/>
        <v>0</v>
      </c>
      <c r="Y85" s="427">
        <f t="shared" si="37"/>
        <v>0</v>
      </c>
      <c r="Z85" s="428">
        <f t="shared" si="38"/>
        <v>0</v>
      </c>
      <c r="AA85" s="431">
        <f t="shared" si="49"/>
        <v>0</v>
      </c>
      <c r="AB85" s="432">
        <f t="shared" si="50"/>
        <v>0</v>
      </c>
      <c r="AC85" s="427" t="e">
        <f t="shared" si="51"/>
        <v>#N/A</v>
      </c>
      <c r="AD85" s="428" t="e">
        <f t="shared" si="52"/>
        <v>#N/A</v>
      </c>
      <c r="AE85" s="427" t="e">
        <f t="shared" si="53"/>
        <v>#N/A</v>
      </c>
      <c r="AF85" s="428" t="e">
        <f t="shared" si="54"/>
        <v>#N/A</v>
      </c>
      <c r="AG85" s="431" t="e">
        <f t="shared" si="55"/>
        <v>#N/A</v>
      </c>
      <c r="AH85" s="432" t="e">
        <f t="shared" si="56"/>
        <v>#N/A</v>
      </c>
      <c r="AQ85" s="421">
        <v>78</v>
      </c>
      <c r="AR85" s="443" t="e">
        <f>IF(Config="Rectangular",IF($AQ85&lt;='Moment of Inertia'!$D$22,'Moment of Inertia'!I82/12+Wx/2,NA()),IF(Config="Asymmetric",IF($AQ85&lt;='Moment of Inertia'!$D$22,'Moment of Inertia'!K82/12+Wx/2,NA()),IF($AQ85&lt;='Moment of Inertia (Circle)'!$D$22,'Moment of Inertia (Circle)'!J82/12+Wx/2,NA())))</f>
        <v>#N/A</v>
      </c>
      <c r="AS85" s="410" t="e">
        <f>IF(Config="Rectangular",IF($AQ85&lt;='Moment of Inertia'!$D$22,'Moment of Inertia'!J82/12+Wy/2,NA()),IF(Config="Asymmetric",IF($AQ85&lt;='Moment of Inertia'!$D$22,'Moment of Inertia'!L82/12+Wy/2,NA()),IF($AQ85&lt;='Moment of Inertia (Circle)'!$D$22,'Moment of Inertia (Circle)'!K82/12+Wy/2,NA())))</f>
        <v>#N/A</v>
      </c>
    </row>
    <row r="86" spans="4:45" x14ac:dyDescent="0.25">
      <c r="D86" s="335"/>
      <c r="E86" s="335"/>
      <c r="F86" s="335"/>
      <c r="G86" s="335"/>
      <c r="H86" s="411">
        <f t="shared" si="39"/>
        <v>0</v>
      </c>
      <c r="I86" s="412">
        <v>0</v>
      </c>
      <c r="J86" s="411">
        <f t="shared" si="33"/>
        <v>0</v>
      </c>
      <c r="K86" s="412">
        <f t="shared" si="40"/>
        <v>0</v>
      </c>
      <c r="L86" s="411">
        <f t="shared" si="41"/>
        <v>0</v>
      </c>
      <c r="M86" s="412">
        <f t="shared" si="34"/>
        <v>0</v>
      </c>
      <c r="N86" s="411">
        <v>0</v>
      </c>
      <c r="O86" s="412">
        <f t="shared" si="42"/>
        <v>0</v>
      </c>
      <c r="P86" s="335"/>
      <c r="Q86" s="427">
        <f t="shared" si="43"/>
        <v>0</v>
      </c>
      <c r="R86" s="428">
        <f t="shared" si="44"/>
        <v>0</v>
      </c>
      <c r="S86" s="427">
        <f t="shared" si="35"/>
        <v>0</v>
      </c>
      <c r="T86" s="428">
        <f t="shared" si="36"/>
        <v>0</v>
      </c>
      <c r="U86" s="431">
        <f t="shared" si="45"/>
        <v>0</v>
      </c>
      <c r="V86" s="432">
        <f t="shared" si="46"/>
        <v>0</v>
      </c>
      <c r="W86" s="427">
        <f t="shared" si="47"/>
        <v>0</v>
      </c>
      <c r="X86" s="428">
        <f t="shared" si="48"/>
        <v>0</v>
      </c>
      <c r="Y86" s="427">
        <f t="shared" si="37"/>
        <v>0</v>
      </c>
      <c r="Z86" s="428">
        <f t="shared" si="38"/>
        <v>0</v>
      </c>
      <c r="AA86" s="431">
        <f t="shared" si="49"/>
        <v>0</v>
      </c>
      <c r="AB86" s="432">
        <f t="shared" si="50"/>
        <v>0</v>
      </c>
      <c r="AC86" s="427" t="e">
        <f t="shared" si="51"/>
        <v>#N/A</v>
      </c>
      <c r="AD86" s="428" t="e">
        <f t="shared" si="52"/>
        <v>#N/A</v>
      </c>
      <c r="AE86" s="427" t="e">
        <f t="shared" si="53"/>
        <v>#N/A</v>
      </c>
      <c r="AF86" s="428" t="e">
        <f t="shared" si="54"/>
        <v>#N/A</v>
      </c>
      <c r="AG86" s="431" t="e">
        <f t="shared" si="55"/>
        <v>#N/A</v>
      </c>
      <c r="AH86" s="432" t="e">
        <f t="shared" si="56"/>
        <v>#N/A</v>
      </c>
      <c r="AQ86" s="431">
        <v>79</v>
      </c>
      <c r="AR86" s="443" t="e">
        <f>IF(Config="Rectangular",IF($AQ86&lt;='Moment of Inertia'!$D$22,'Moment of Inertia'!I83/12+Wx/2,NA()),IF(Config="Asymmetric",IF($AQ86&lt;='Moment of Inertia'!$D$22,'Moment of Inertia'!K83/12+Wx/2,NA()),IF($AQ86&lt;='Moment of Inertia (Circle)'!$D$22,'Moment of Inertia (Circle)'!J83/12+Wx/2,NA())))</f>
        <v>#N/A</v>
      </c>
      <c r="AS86" s="410" t="e">
        <f>IF(Config="Rectangular",IF($AQ86&lt;='Moment of Inertia'!$D$22,'Moment of Inertia'!J83/12+Wy/2,NA()),IF(Config="Asymmetric",IF($AQ86&lt;='Moment of Inertia'!$D$22,'Moment of Inertia'!L83/12+Wy/2,NA()),IF($AQ86&lt;='Moment of Inertia (Circle)'!$D$22,'Moment of Inertia (Circle)'!K83/12+Wy/2,NA())))</f>
        <v>#N/A</v>
      </c>
    </row>
    <row r="87" spans="4:45" x14ac:dyDescent="0.25">
      <c r="D87" s="335"/>
      <c r="E87" s="335"/>
      <c r="F87" s="335"/>
      <c r="G87" s="335"/>
      <c r="H87" s="411">
        <f t="shared" si="39"/>
        <v>0</v>
      </c>
      <c r="I87" s="412">
        <v>0</v>
      </c>
      <c r="J87" s="411">
        <f t="shared" si="33"/>
        <v>0</v>
      </c>
      <c r="K87" s="412">
        <f t="shared" si="40"/>
        <v>0</v>
      </c>
      <c r="L87" s="411">
        <f t="shared" si="41"/>
        <v>0</v>
      </c>
      <c r="M87" s="412">
        <f t="shared" si="34"/>
        <v>0</v>
      </c>
      <c r="N87" s="411">
        <v>0</v>
      </c>
      <c r="O87" s="412">
        <f t="shared" si="42"/>
        <v>0</v>
      </c>
      <c r="P87" s="335"/>
      <c r="Q87" s="427">
        <f t="shared" si="43"/>
        <v>0</v>
      </c>
      <c r="R87" s="428">
        <f t="shared" si="44"/>
        <v>0</v>
      </c>
      <c r="S87" s="427">
        <f t="shared" si="35"/>
        <v>0</v>
      </c>
      <c r="T87" s="428">
        <f t="shared" si="36"/>
        <v>0</v>
      </c>
      <c r="U87" s="431">
        <f t="shared" si="45"/>
        <v>0</v>
      </c>
      <c r="V87" s="432">
        <f t="shared" si="46"/>
        <v>0</v>
      </c>
      <c r="W87" s="427">
        <f t="shared" si="47"/>
        <v>0</v>
      </c>
      <c r="X87" s="428">
        <f t="shared" si="48"/>
        <v>0</v>
      </c>
      <c r="Y87" s="427">
        <f t="shared" si="37"/>
        <v>0</v>
      </c>
      <c r="Z87" s="428">
        <f t="shared" si="38"/>
        <v>0</v>
      </c>
      <c r="AA87" s="431">
        <f t="shared" si="49"/>
        <v>0</v>
      </c>
      <c r="AB87" s="432">
        <f t="shared" si="50"/>
        <v>0</v>
      </c>
      <c r="AC87" s="427" t="e">
        <f t="shared" si="51"/>
        <v>#N/A</v>
      </c>
      <c r="AD87" s="428" t="e">
        <f t="shared" si="52"/>
        <v>#N/A</v>
      </c>
      <c r="AE87" s="427" t="e">
        <f t="shared" si="53"/>
        <v>#N/A</v>
      </c>
      <c r="AF87" s="428" t="e">
        <f t="shared" si="54"/>
        <v>#N/A</v>
      </c>
      <c r="AG87" s="431" t="e">
        <f t="shared" si="55"/>
        <v>#N/A</v>
      </c>
      <c r="AH87" s="432" t="e">
        <f t="shared" si="56"/>
        <v>#N/A</v>
      </c>
      <c r="AQ87" s="431">
        <v>80</v>
      </c>
      <c r="AR87" s="443" t="e">
        <f>IF(Config="Rectangular",IF($AQ87&lt;='Moment of Inertia'!$D$22,'Moment of Inertia'!I84/12+Wx/2,NA()),IF(Config="Asymmetric",IF($AQ87&lt;='Moment of Inertia'!$D$22,'Moment of Inertia'!K84/12+Wx/2,NA()),IF($AQ87&lt;='Moment of Inertia (Circle)'!$D$22,'Moment of Inertia (Circle)'!J84/12+Wx/2,NA())))</f>
        <v>#N/A</v>
      </c>
      <c r="AS87" s="410" t="e">
        <f>IF(Config="Rectangular",IF($AQ87&lt;='Moment of Inertia'!$D$22,'Moment of Inertia'!J84/12+Wy/2,NA()),IF(Config="Asymmetric",IF($AQ87&lt;='Moment of Inertia'!$D$22,'Moment of Inertia'!L84/12+Wy/2,NA()),IF($AQ87&lt;='Moment of Inertia (Circle)'!$D$22,'Moment of Inertia (Circle)'!K84/12+Wy/2,NA())))</f>
        <v>#N/A</v>
      </c>
    </row>
    <row r="88" spans="4:45" x14ac:dyDescent="0.25">
      <c r="D88" s="335"/>
      <c r="E88" s="335"/>
      <c r="F88" s="335"/>
      <c r="G88" s="335"/>
      <c r="H88" s="411">
        <f t="shared" si="39"/>
        <v>0</v>
      </c>
      <c r="I88" s="412">
        <v>0</v>
      </c>
      <c r="J88" s="411">
        <f t="shared" si="33"/>
        <v>0</v>
      </c>
      <c r="K88" s="412">
        <f t="shared" si="40"/>
        <v>0</v>
      </c>
      <c r="L88" s="411">
        <f t="shared" si="41"/>
        <v>0</v>
      </c>
      <c r="M88" s="412">
        <f t="shared" si="34"/>
        <v>0</v>
      </c>
      <c r="N88" s="411">
        <v>0</v>
      </c>
      <c r="O88" s="412">
        <f t="shared" si="42"/>
        <v>0</v>
      </c>
      <c r="P88" s="335"/>
      <c r="Q88" s="427">
        <f t="shared" si="43"/>
        <v>0</v>
      </c>
      <c r="R88" s="428">
        <f t="shared" si="44"/>
        <v>0</v>
      </c>
      <c r="S88" s="427">
        <f t="shared" si="35"/>
        <v>0</v>
      </c>
      <c r="T88" s="428">
        <f t="shared" si="36"/>
        <v>0</v>
      </c>
      <c r="U88" s="431">
        <f t="shared" si="45"/>
        <v>0</v>
      </c>
      <c r="V88" s="432">
        <f t="shared" si="46"/>
        <v>0</v>
      </c>
      <c r="W88" s="427">
        <f t="shared" si="47"/>
        <v>0</v>
      </c>
      <c r="X88" s="428">
        <f t="shared" si="48"/>
        <v>0</v>
      </c>
      <c r="Y88" s="427">
        <f t="shared" si="37"/>
        <v>0</v>
      </c>
      <c r="Z88" s="428">
        <f t="shared" si="38"/>
        <v>0</v>
      </c>
      <c r="AA88" s="431">
        <f t="shared" si="49"/>
        <v>0</v>
      </c>
      <c r="AB88" s="432">
        <f t="shared" si="50"/>
        <v>0</v>
      </c>
      <c r="AC88" s="427" t="e">
        <f t="shared" si="51"/>
        <v>#N/A</v>
      </c>
      <c r="AD88" s="428" t="e">
        <f t="shared" si="52"/>
        <v>#N/A</v>
      </c>
      <c r="AE88" s="427" t="e">
        <f t="shared" si="53"/>
        <v>#N/A</v>
      </c>
      <c r="AF88" s="428" t="e">
        <f t="shared" si="54"/>
        <v>#N/A</v>
      </c>
      <c r="AG88" s="431" t="e">
        <f t="shared" si="55"/>
        <v>#N/A</v>
      </c>
      <c r="AH88" s="432" t="e">
        <f t="shared" si="56"/>
        <v>#N/A</v>
      </c>
      <c r="AQ88" s="421">
        <v>81</v>
      </c>
      <c r="AR88" s="443" t="e">
        <f>IF(Config="Rectangular",IF($AQ88&lt;='Moment of Inertia'!$D$22,'Moment of Inertia'!I85/12+Wx/2,NA()),IF(Config="Asymmetric",IF($AQ88&lt;='Moment of Inertia'!$D$22,'Moment of Inertia'!K85/12+Wx/2,NA()),IF($AQ88&lt;='Moment of Inertia (Circle)'!$D$22,'Moment of Inertia (Circle)'!J85/12+Wx/2,NA())))</f>
        <v>#N/A</v>
      </c>
      <c r="AS88" s="410" t="e">
        <f>IF(Config="Rectangular",IF($AQ88&lt;='Moment of Inertia'!$D$22,'Moment of Inertia'!J85/12+Wy/2,NA()),IF(Config="Asymmetric",IF($AQ88&lt;='Moment of Inertia'!$D$22,'Moment of Inertia'!L85/12+Wy/2,NA()),IF($AQ88&lt;='Moment of Inertia (Circle)'!$D$22,'Moment of Inertia (Circle)'!K85/12+Wy/2,NA())))</f>
        <v>#N/A</v>
      </c>
    </row>
    <row r="89" spans="4:45" x14ac:dyDescent="0.25">
      <c r="D89" s="335"/>
      <c r="E89" s="335"/>
      <c r="F89" s="335"/>
      <c r="G89" s="335"/>
      <c r="H89" s="411">
        <f t="shared" si="39"/>
        <v>0</v>
      </c>
      <c r="I89" s="412">
        <v>0</v>
      </c>
      <c r="J89" s="411">
        <f t="shared" si="33"/>
        <v>0</v>
      </c>
      <c r="K89" s="412">
        <f t="shared" si="40"/>
        <v>0</v>
      </c>
      <c r="L89" s="411">
        <f t="shared" si="41"/>
        <v>0</v>
      </c>
      <c r="M89" s="412">
        <f t="shared" si="34"/>
        <v>0</v>
      </c>
      <c r="N89" s="411">
        <v>0</v>
      </c>
      <c r="O89" s="412">
        <f t="shared" si="42"/>
        <v>0</v>
      </c>
      <c r="P89" s="335"/>
      <c r="Q89" s="427">
        <f t="shared" si="43"/>
        <v>0</v>
      </c>
      <c r="R89" s="428">
        <f t="shared" si="44"/>
        <v>0</v>
      </c>
      <c r="S89" s="427">
        <f t="shared" si="35"/>
        <v>0</v>
      </c>
      <c r="T89" s="428">
        <f t="shared" si="36"/>
        <v>0</v>
      </c>
      <c r="U89" s="431">
        <f t="shared" si="45"/>
        <v>0</v>
      </c>
      <c r="V89" s="432">
        <f t="shared" si="46"/>
        <v>0</v>
      </c>
      <c r="W89" s="427">
        <f t="shared" si="47"/>
        <v>0</v>
      </c>
      <c r="X89" s="428">
        <f t="shared" si="48"/>
        <v>0</v>
      </c>
      <c r="Y89" s="427">
        <f t="shared" si="37"/>
        <v>0</v>
      </c>
      <c r="Z89" s="428">
        <f t="shared" si="38"/>
        <v>0</v>
      </c>
      <c r="AA89" s="431">
        <f t="shared" si="49"/>
        <v>0</v>
      </c>
      <c r="AB89" s="432">
        <f t="shared" si="50"/>
        <v>0</v>
      </c>
      <c r="AC89" s="427" t="e">
        <f t="shared" si="51"/>
        <v>#N/A</v>
      </c>
      <c r="AD89" s="428" t="e">
        <f t="shared" si="52"/>
        <v>#N/A</v>
      </c>
      <c r="AE89" s="427" t="e">
        <f t="shared" si="53"/>
        <v>#N/A</v>
      </c>
      <c r="AF89" s="428" t="e">
        <f t="shared" si="54"/>
        <v>#N/A</v>
      </c>
      <c r="AG89" s="431" t="e">
        <f t="shared" si="55"/>
        <v>#N/A</v>
      </c>
      <c r="AH89" s="432" t="e">
        <f t="shared" si="56"/>
        <v>#N/A</v>
      </c>
      <c r="AQ89" s="431">
        <v>82</v>
      </c>
      <c r="AR89" s="443" t="e">
        <f>IF(Config="Rectangular",IF($AQ89&lt;='Moment of Inertia'!$D$22,'Moment of Inertia'!I86/12+Wx/2,NA()),IF(Config="Asymmetric",IF($AQ89&lt;='Moment of Inertia'!$D$22,'Moment of Inertia'!K86/12+Wx/2,NA()),IF($AQ89&lt;='Moment of Inertia (Circle)'!$D$22,'Moment of Inertia (Circle)'!J86/12+Wx/2,NA())))</f>
        <v>#N/A</v>
      </c>
      <c r="AS89" s="410" t="e">
        <f>IF(Config="Rectangular",IF($AQ89&lt;='Moment of Inertia'!$D$22,'Moment of Inertia'!J86/12+Wy/2,NA()),IF(Config="Asymmetric",IF($AQ89&lt;='Moment of Inertia'!$D$22,'Moment of Inertia'!L86/12+Wy/2,NA()),IF($AQ89&lt;='Moment of Inertia (Circle)'!$D$22,'Moment of Inertia (Circle)'!K86/12+Wy/2,NA())))</f>
        <v>#N/A</v>
      </c>
    </row>
    <row r="90" spans="4:45" x14ac:dyDescent="0.25">
      <c r="D90" s="335"/>
      <c r="E90" s="335"/>
      <c r="F90" s="335"/>
      <c r="G90" s="335"/>
      <c r="H90" s="411">
        <f t="shared" si="39"/>
        <v>0</v>
      </c>
      <c r="I90" s="412">
        <v>0</v>
      </c>
      <c r="J90" s="411">
        <f t="shared" si="33"/>
        <v>0</v>
      </c>
      <c r="K90" s="412">
        <f t="shared" si="40"/>
        <v>0</v>
      </c>
      <c r="L90" s="411">
        <f t="shared" si="41"/>
        <v>0</v>
      </c>
      <c r="M90" s="412">
        <f t="shared" si="34"/>
        <v>0</v>
      </c>
      <c r="N90" s="411">
        <v>0</v>
      </c>
      <c r="O90" s="412">
        <f t="shared" si="42"/>
        <v>0</v>
      </c>
      <c r="P90" s="335"/>
      <c r="Q90" s="427">
        <f t="shared" si="43"/>
        <v>0</v>
      </c>
      <c r="R90" s="428">
        <f t="shared" si="44"/>
        <v>0</v>
      </c>
      <c r="S90" s="427">
        <f t="shared" si="35"/>
        <v>0</v>
      </c>
      <c r="T90" s="428">
        <f t="shared" si="36"/>
        <v>0</v>
      </c>
      <c r="U90" s="431">
        <f t="shared" si="45"/>
        <v>0</v>
      </c>
      <c r="V90" s="432">
        <f t="shared" si="46"/>
        <v>0</v>
      </c>
      <c r="W90" s="427">
        <f t="shared" si="47"/>
        <v>0</v>
      </c>
      <c r="X90" s="428">
        <f t="shared" si="48"/>
        <v>0</v>
      </c>
      <c r="Y90" s="427">
        <f t="shared" si="37"/>
        <v>0</v>
      </c>
      <c r="Z90" s="428">
        <f t="shared" si="38"/>
        <v>0</v>
      </c>
      <c r="AA90" s="431">
        <f t="shared" si="49"/>
        <v>0</v>
      </c>
      <c r="AB90" s="432">
        <f t="shared" si="50"/>
        <v>0</v>
      </c>
      <c r="AC90" s="427" t="e">
        <f t="shared" si="51"/>
        <v>#N/A</v>
      </c>
      <c r="AD90" s="428" t="e">
        <f t="shared" si="52"/>
        <v>#N/A</v>
      </c>
      <c r="AE90" s="427" t="e">
        <f t="shared" si="53"/>
        <v>#N/A</v>
      </c>
      <c r="AF90" s="428" t="e">
        <f t="shared" si="54"/>
        <v>#N/A</v>
      </c>
      <c r="AG90" s="431" t="e">
        <f t="shared" si="55"/>
        <v>#N/A</v>
      </c>
      <c r="AH90" s="432" t="e">
        <f t="shared" si="56"/>
        <v>#N/A</v>
      </c>
      <c r="AQ90" s="431">
        <v>83</v>
      </c>
      <c r="AR90" s="443" t="e">
        <f>IF(Config="Rectangular",IF($AQ90&lt;='Moment of Inertia'!$D$22,'Moment of Inertia'!I87/12+Wx/2,NA()),IF(Config="Asymmetric",IF($AQ90&lt;='Moment of Inertia'!$D$22,'Moment of Inertia'!K87/12+Wx/2,NA()),IF($AQ90&lt;='Moment of Inertia (Circle)'!$D$22,'Moment of Inertia (Circle)'!J87/12+Wx/2,NA())))</f>
        <v>#N/A</v>
      </c>
      <c r="AS90" s="410" t="e">
        <f>IF(Config="Rectangular",IF($AQ90&lt;='Moment of Inertia'!$D$22,'Moment of Inertia'!J87/12+Wy/2,NA()),IF(Config="Asymmetric",IF($AQ90&lt;='Moment of Inertia'!$D$22,'Moment of Inertia'!L87/12+Wy/2,NA()),IF($AQ90&lt;='Moment of Inertia (Circle)'!$D$22,'Moment of Inertia (Circle)'!K87/12+Wy/2,NA())))</f>
        <v>#N/A</v>
      </c>
    </row>
    <row r="91" spans="4:45" x14ac:dyDescent="0.25">
      <c r="D91" s="335"/>
      <c r="E91" s="335"/>
      <c r="F91" s="335"/>
      <c r="G91" s="335"/>
      <c r="H91" s="411">
        <f t="shared" si="39"/>
        <v>0</v>
      </c>
      <c r="I91" s="412">
        <v>0</v>
      </c>
      <c r="J91" s="411">
        <f t="shared" si="33"/>
        <v>0</v>
      </c>
      <c r="K91" s="412">
        <f t="shared" si="40"/>
        <v>0</v>
      </c>
      <c r="L91" s="411">
        <f t="shared" si="41"/>
        <v>0</v>
      </c>
      <c r="M91" s="412">
        <f t="shared" si="34"/>
        <v>0</v>
      </c>
      <c r="N91" s="411">
        <v>0</v>
      </c>
      <c r="O91" s="412">
        <f t="shared" si="42"/>
        <v>0</v>
      </c>
      <c r="P91" s="335"/>
      <c r="Q91" s="427">
        <f t="shared" si="43"/>
        <v>0</v>
      </c>
      <c r="R91" s="428">
        <f t="shared" si="44"/>
        <v>0</v>
      </c>
      <c r="S91" s="427">
        <f t="shared" si="35"/>
        <v>0</v>
      </c>
      <c r="T91" s="428">
        <f t="shared" si="36"/>
        <v>0</v>
      </c>
      <c r="U91" s="431">
        <f t="shared" si="45"/>
        <v>0</v>
      </c>
      <c r="V91" s="432">
        <f t="shared" si="46"/>
        <v>0</v>
      </c>
      <c r="W91" s="427">
        <f t="shared" si="47"/>
        <v>0</v>
      </c>
      <c r="X91" s="428">
        <f t="shared" si="48"/>
        <v>0</v>
      </c>
      <c r="Y91" s="427">
        <f t="shared" si="37"/>
        <v>0</v>
      </c>
      <c r="Z91" s="428">
        <f t="shared" si="38"/>
        <v>0</v>
      </c>
      <c r="AA91" s="431">
        <f t="shared" si="49"/>
        <v>0</v>
      </c>
      <c r="AB91" s="432">
        <f t="shared" si="50"/>
        <v>0</v>
      </c>
      <c r="AC91" s="427" t="e">
        <f t="shared" si="51"/>
        <v>#N/A</v>
      </c>
      <c r="AD91" s="428" t="e">
        <f t="shared" si="52"/>
        <v>#N/A</v>
      </c>
      <c r="AE91" s="427" t="e">
        <f t="shared" si="53"/>
        <v>#N/A</v>
      </c>
      <c r="AF91" s="428" t="e">
        <f t="shared" si="54"/>
        <v>#N/A</v>
      </c>
      <c r="AG91" s="431" t="e">
        <f t="shared" si="55"/>
        <v>#N/A</v>
      </c>
      <c r="AH91" s="432" t="e">
        <f t="shared" si="56"/>
        <v>#N/A</v>
      </c>
      <c r="AQ91" s="421">
        <v>84</v>
      </c>
      <c r="AR91" s="443" t="e">
        <f>IF(Config="Rectangular",IF($AQ91&lt;='Moment of Inertia'!$D$22,'Moment of Inertia'!I88/12+Wx/2,NA()),IF(Config="Asymmetric",IF($AQ91&lt;='Moment of Inertia'!$D$22,'Moment of Inertia'!K88/12+Wx/2,NA()),IF($AQ91&lt;='Moment of Inertia (Circle)'!$D$22,'Moment of Inertia (Circle)'!J88/12+Wx/2,NA())))</f>
        <v>#N/A</v>
      </c>
      <c r="AS91" s="410" t="e">
        <f>IF(Config="Rectangular",IF($AQ91&lt;='Moment of Inertia'!$D$22,'Moment of Inertia'!J88/12+Wy/2,NA()),IF(Config="Asymmetric",IF($AQ91&lt;='Moment of Inertia'!$D$22,'Moment of Inertia'!L88/12+Wy/2,NA()),IF($AQ91&lt;='Moment of Inertia (Circle)'!$D$22,'Moment of Inertia (Circle)'!K88/12+Wy/2,NA())))</f>
        <v>#N/A</v>
      </c>
    </row>
    <row r="92" spans="4:45" x14ac:dyDescent="0.25">
      <c r="D92" s="335"/>
      <c r="E92" s="335"/>
      <c r="F92" s="335"/>
      <c r="G92" s="335"/>
      <c r="H92" s="411">
        <f t="shared" si="39"/>
        <v>0</v>
      </c>
      <c r="I92" s="412">
        <v>0</v>
      </c>
      <c r="J92" s="411">
        <f t="shared" si="33"/>
        <v>0</v>
      </c>
      <c r="K92" s="412">
        <f t="shared" si="40"/>
        <v>0</v>
      </c>
      <c r="L92" s="411">
        <f t="shared" si="41"/>
        <v>0</v>
      </c>
      <c r="M92" s="412">
        <f t="shared" si="34"/>
        <v>0</v>
      </c>
      <c r="N92" s="411">
        <v>0</v>
      </c>
      <c r="O92" s="412">
        <f t="shared" si="42"/>
        <v>0</v>
      </c>
      <c r="P92" s="335"/>
      <c r="Q92" s="427">
        <f t="shared" si="43"/>
        <v>0</v>
      </c>
      <c r="R92" s="428">
        <f t="shared" si="44"/>
        <v>0</v>
      </c>
      <c r="S92" s="427">
        <f t="shared" si="35"/>
        <v>0</v>
      </c>
      <c r="T92" s="428">
        <f t="shared" si="36"/>
        <v>0</v>
      </c>
      <c r="U92" s="431">
        <f t="shared" si="45"/>
        <v>0</v>
      </c>
      <c r="V92" s="432">
        <f t="shared" si="46"/>
        <v>0</v>
      </c>
      <c r="W92" s="427">
        <f t="shared" si="47"/>
        <v>0</v>
      </c>
      <c r="X92" s="428">
        <f t="shared" si="48"/>
        <v>0</v>
      </c>
      <c r="Y92" s="427">
        <f t="shared" si="37"/>
        <v>0</v>
      </c>
      <c r="Z92" s="428">
        <f t="shared" si="38"/>
        <v>0</v>
      </c>
      <c r="AA92" s="431">
        <f t="shared" si="49"/>
        <v>0</v>
      </c>
      <c r="AB92" s="432">
        <f t="shared" si="50"/>
        <v>0</v>
      </c>
      <c r="AC92" s="427" t="e">
        <f t="shared" si="51"/>
        <v>#N/A</v>
      </c>
      <c r="AD92" s="428" t="e">
        <f t="shared" si="52"/>
        <v>#N/A</v>
      </c>
      <c r="AE92" s="427" t="e">
        <f t="shared" si="53"/>
        <v>#N/A</v>
      </c>
      <c r="AF92" s="428" t="e">
        <f t="shared" si="54"/>
        <v>#N/A</v>
      </c>
      <c r="AG92" s="431" t="e">
        <f t="shared" si="55"/>
        <v>#N/A</v>
      </c>
      <c r="AH92" s="432" t="e">
        <f t="shared" si="56"/>
        <v>#N/A</v>
      </c>
      <c r="AQ92" s="431">
        <v>85</v>
      </c>
      <c r="AR92" s="443" t="e">
        <f>IF(Config="Rectangular",IF($AQ92&lt;='Moment of Inertia'!$D$22,'Moment of Inertia'!I89/12+Wx/2,NA()),IF(Config="Asymmetric",IF($AQ92&lt;='Moment of Inertia'!$D$22,'Moment of Inertia'!K89/12+Wx/2,NA()),IF($AQ92&lt;='Moment of Inertia (Circle)'!$D$22,'Moment of Inertia (Circle)'!J89/12+Wx/2,NA())))</f>
        <v>#N/A</v>
      </c>
      <c r="AS92" s="410" t="e">
        <f>IF(Config="Rectangular",IF($AQ92&lt;='Moment of Inertia'!$D$22,'Moment of Inertia'!J89/12+Wy/2,NA()),IF(Config="Asymmetric",IF($AQ92&lt;='Moment of Inertia'!$D$22,'Moment of Inertia'!L89/12+Wy/2,NA()),IF($AQ92&lt;='Moment of Inertia (Circle)'!$D$22,'Moment of Inertia (Circle)'!K89/12+Wy/2,NA())))</f>
        <v>#N/A</v>
      </c>
    </row>
    <row r="93" spans="4:45" x14ac:dyDescent="0.25">
      <c r="D93" s="335"/>
      <c r="E93" s="335"/>
      <c r="F93" s="335"/>
      <c r="G93" s="335"/>
      <c r="H93" s="411">
        <f t="shared" si="39"/>
        <v>0</v>
      </c>
      <c r="I93" s="412">
        <v>0</v>
      </c>
      <c r="J93" s="411">
        <f t="shared" si="33"/>
        <v>0</v>
      </c>
      <c r="K93" s="412">
        <f t="shared" si="40"/>
        <v>0</v>
      </c>
      <c r="L93" s="411">
        <f t="shared" si="41"/>
        <v>0</v>
      </c>
      <c r="M93" s="412">
        <f t="shared" si="34"/>
        <v>0</v>
      </c>
      <c r="N93" s="411">
        <v>0</v>
      </c>
      <c r="O93" s="412">
        <f t="shared" si="42"/>
        <v>0</v>
      </c>
      <c r="P93" s="335"/>
      <c r="Q93" s="427">
        <f t="shared" si="43"/>
        <v>0</v>
      </c>
      <c r="R93" s="428">
        <f t="shared" si="44"/>
        <v>0</v>
      </c>
      <c r="S93" s="427">
        <f t="shared" si="35"/>
        <v>0</v>
      </c>
      <c r="T93" s="428">
        <f t="shared" si="36"/>
        <v>0</v>
      </c>
      <c r="U93" s="431">
        <f t="shared" si="45"/>
        <v>0</v>
      </c>
      <c r="V93" s="432">
        <f t="shared" si="46"/>
        <v>0</v>
      </c>
      <c r="W93" s="427">
        <f t="shared" si="47"/>
        <v>0</v>
      </c>
      <c r="X93" s="428">
        <f t="shared" si="48"/>
        <v>0</v>
      </c>
      <c r="Y93" s="427">
        <f t="shared" si="37"/>
        <v>0</v>
      </c>
      <c r="Z93" s="428">
        <f t="shared" si="38"/>
        <v>0</v>
      </c>
      <c r="AA93" s="431">
        <f t="shared" si="49"/>
        <v>0</v>
      </c>
      <c r="AB93" s="432">
        <f t="shared" si="50"/>
        <v>0</v>
      </c>
      <c r="AC93" s="427" t="e">
        <f t="shared" si="51"/>
        <v>#N/A</v>
      </c>
      <c r="AD93" s="428" t="e">
        <f t="shared" si="52"/>
        <v>#N/A</v>
      </c>
      <c r="AE93" s="427" t="e">
        <f t="shared" si="53"/>
        <v>#N/A</v>
      </c>
      <c r="AF93" s="428" t="e">
        <f t="shared" si="54"/>
        <v>#N/A</v>
      </c>
      <c r="AG93" s="431" t="e">
        <f t="shared" si="55"/>
        <v>#N/A</v>
      </c>
      <c r="AH93" s="432" t="e">
        <f t="shared" si="56"/>
        <v>#N/A</v>
      </c>
      <c r="AQ93" s="431">
        <v>86</v>
      </c>
      <c r="AR93" s="443" t="e">
        <f>IF(Config="Rectangular",IF($AQ93&lt;='Moment of Inertia'!$D$22,'Moment of Inertia'!I90/12+Wx/2,NA()),IF(Config="Asymmetric",IF($AQ93&lt;='Moment of Inertia'!$D$22,'Moment of Inertia'!K90/12+Wx/2,NA()),IF($AQ93&lt;='Moment of Inertia (Circle)'!$D$22,'Moment of Inertia (Circle)'!J90/12+Wx/2,NA())))</f>
        <v>#N/A</v>
      </c>
      <c r="AS93" s="410" t="e">
        <f>IF(Config="Rectangular",IF($AQ93&lt;='Moment of Inertia'!$D$22,'Moment of Inertia'!J90/12+Wy/2,NA()),IF(Config="Asymmetric",IF($AQ93&lt;='Moment of Inertia'!$D$22,'Moment of Inertia'!L90/12+Wy/2,NA()),IF($AQ93&lt;='Moment of Inertia (Circle)'!$D$22,'Moment of Inertia (Circle)'!K90/12+Wy/2,NA())))</f>
        <v>#N/A</v>
      </c>
    </row>
    <row r="94" spans="4:45" x14ac:dyDescent="0.25">
      <c r="D94" s="335"/>
      <c r="E94" s="335"/>
      <c r="F94" s="335"/>
      <c r="G94" s="335"/>
      <c r="H94" s="411">
        <f t="shared" si="39"/>
        <v>0</v>
      </c>
      <c r="I94" s="412">
        <v>0</v>
      </c>
      <c r="J94" s="411">
        <f t="shared" si="33"/>
        <v>0</v>
      </c>
      <c r="K94" s="412">
        <f t="shared" si="40"/>
        <v>0</v>
      </c>
      <c r="L94" s="411">
        <f t="shared" si="41"/>
        <v>0</v>
      </c>
      <c r="M94" s="412">
        <f t="shared" si="34"/>
        <v>0</v>
      </c>
      <c r="N94" s="411">
        <v>0</v>
      </c>
      <c r="O94" s="412">
        <f t="shared" si="42"/>
        <v>0</v>
      </c>
      <c r="P94" s="335"/>
      <c r="Q94" s="427">
        <f t="shared" si="43"/>
        <v>0</v>
      </c>
      <c r="R94" s="428">
        <f t="shared" si="44"/>
        <v>0</v>
      </c>
      <c r="S94" s="427">
        <f t="shared" si="35"/>
        <v>0</v>
      </c>
      <c r="T94" s="428">
        <f t="shared" si="36"/>
        <v>0</v>
      </c>
      <c r="U94" s="431">
        <f t="shared" si="45"/>
        <v>0</v>
      </c>
      <c r="V94" s="432">
        <f t="shared" si="46"/>
        <v>0</v>
      </c>
      <c r="W94" s="427">
        <f t="shared" si="47"/>
        <v>0</v>
      </c>
      <c r="X94" s="428">
        <f t="shared" si="48"/>
        <v>0</v>
      </c>
      <c r="Y94" s="427">
        <f t="shared" si="37"/>
        <v>0</v>
      </c>
      <c r="Z94" s="428">
        <f t="shared" si="38"/>
        <v>0</v>
      </c>
      <c r="AA94" s="431">
        <f t="shared" si="49"/>
        <v>0</v>
      </c>
      <c r="AB94" s="432">
        <f t="shared" si="50"/>
        <v>0</v>
      </c>
      <c r="AC94" s="427" t="e">
        <f t="shared" si="51"/>
        <v>#N/A</v>
      </c>
      <c r="AD94" s="428" t="e">
        <f t="shared" si="52"/>
        <v>#N/A</v>
      </c>
      <c r="AE94" s="427" t="e">
        <f t="shared" si="53"/>
        <v>#N/A</v>
      </c>
      <c r="AF94" s="428" t="e">
        <f t="shared" si="54"/>
        <v>#N/A</v>
      </c>
      <c r="AG94" s="431" t="e">
        <f t="shared" si="55"/>
        <v>#N/A</v>
      </c>
      <c r="AH94" s="432" t="e">
        <f t="shared" si="56"/>
        <v>#N/A</v>
      </c>
      <c r="AQ94" s="421">
        <v>87</v>
      </c>
      <c r="AR94" s="443" t="e">
        <f>IF(Config="Rectangular",IF($AQ94&lt;='Moment of Inertia'!$D$22,'Moment of Inertia'!I91/12+Wx/2,NA()),IF(Config="Asymmetric",IF($AQ94&lt;='Moment of Inertia'!$D$22,'Moment of Inertia'!K91/12+Wx/2,NA()),IF($AQ94&lt;='Moment of Inertia (Circle)'!$D$22,'Moment of Inertia (Circle)'!J91/12+Wx/2,NA())))</f>
        <v>#N/A</v>
      </c>
      <c r="AS94" s="410" t="e">
        <f>IF(Config="Rectangular",IF($AQ94&lt;='Moment of Inertia'!$D$22,'Moment of Inertia'!J91/12+Wy/2,NA()),IF(Config="Asymmetric",IF($AQ94&lt;='Moment of Inertia'!$D$22,'Moment of Inertia'!L91/12+Wy/2,NA()),IF($AQ94&lt;='Moment of Inertia (Circle)'!$D$22,'Moment of Inertia (Circle)'!K91/12+Wy/2,NA())))</f>
        <v>#N/A</v>
      </c>
    </row>
    <row r="95" spans="4:45" x14ac:dyDescent="0.25">
      <c r="D95" s="335"/>
      <c r="E95" s="335"/>
      <c r="F95" s="335"/>
      <c r="G95" s="335"/>
      <c r="H95" s="411">
        <f t="shared" si="39"/>
        <v>0</v>
      </c>
      <c r="I95" s="412">
        <v>0</v>
      </c>
      <c r="J95" s="411">
        <f t="shared" si="33"/>
        <v>0</v>
      </c>
      <c r="K95" s="412">
        <f t="shared" si="40"/>
        <v>0</v>
      </c>
      <c r="L95" s="411">
        <f t="shared" si="41"/>
        <v>0</v>
      </c>
      <c r="M95" s="412">
        <f t="shared" si="34"/>
        <v>0</v>
      </c>
      <c r="N95" s="411">
        <v>0</v>
      </c>
      <c r="O95" s="412">
        <f t="shared" si="42"/>
        <v>0</v>
      </c>
      <c r="P95" s="335"/>
      <c r="Q95" s="427">
        <f t="shared" si="43"/>
        <v>0</v>
      </c>
      <c r="R95" s="428">
        <f t="shared" si="44"/>
        <v>0</v>
      </c>
      <c r="S95" s="427">
        <f t="shared" si="35"/>
        <v>0</v>
      </c>
      <c r="T95" s="428">
        <f t="shared" si="36"/>
        <v>0</v>
      </c>
      <c r="U95" s="431">
        <f t="shared" si="45"/>
        <v>0</v>
      </c>
      <c r="V95" s="432">
        <f t="shared" si="46"/>
        <v>0</v>
      </c>
      <c r="W95" s="427">
        <f t="shared" si="47"/>
        <v>0</v>
      </c>
      <c r="X95" s="428">
        <f t="shared" si="48"/>
        <v>0</v>
      </c>
      <c r="Y95" s="427">
        <f t="shared" si="37"/>
        <v>0</v>
      </c>
      <c r="Z95" s="428">
        <f t="shared" si="38"/>
        <v>0</v>
      </c>
      <c r="AA95" s="431">
        <f t="shared" si="49"/>
        <v>0</v>
      </c>
      <c r="AB95" s="432">
        <f t="shared" si="50"/>
        <v>0</v>
      </c>
      <c r="AC95" s="427" t="e">
        <f t="shared" si="51"/>
        <v>#N/A</v>
      </c>
      <c r="AD95" s="428" t="e">
        <f t="shared" si="52"/>
        <v>#N/A</v>
      </c>
      <c r="AE95" s="427" t="e">
        <f t="shared" si="53"/>
        <v>#N/A</v>
      </c>
      <c r="AF95" s="428" t="e">
        <f t="shared" si="54"/>
        <v>#N/A</v>
      </c>
      <c r="AG95" s="431" t="e">
        <f t="shared" si="55"/>
        <v>#N/A</v>
      </c>
      <c r="AH95" s="432" t="e">
        <f t="shared" si="56"/>
        <v>#N/A</v>
      </c>
      <c r="AQ95" s="431">
        <v>88</v>
      </c>
      <c r="AR95" s="443" t="e">
        <f>IF(Config="Rectangular",IF($AQ95&lt;='Moment of Inertia'!$D$22,'Moment of Inertia'!I92/12+Wx/2,NA()),IF(Config="Asymmetric",IF($AQ95&lt;='Moment of Inertia'!$D$22,'Moment of Inertia'!K92/12+Wx/2,NA()),IF($AQ95&lt;='Moment of Inertia (Circle)'!$D$22,'Moment of Inertia (Circle)'!J92/12+Wx/2,NA())))</f>
        <v>#N/A</v>
      </c>
      <c r="AS95" s="410" t="e">
        <f>IF(Config="Rectangular",IF($AQ95&lt;='Moment of Inertia'!$D$22,'Moment of Inertia'!J92/12+Wy/2,NA()),IF(Config="Asymmetric",IF($AQ95&lt;='Moment of Inertia'!$D$22,'Moment of Inertia'!L92/12+Wy/2,NA()),IF($AQ95&lt;='Moment of Inertia (Circle)'!$D$22,'Moment of Inertia (Circle)'!K92/12+Wy/2,NA())))</f>
        <v>#N/A</v>
      </c>
    </row>
    <row r="96" spans="4:45" x14ac:dyDescent="0.25">
      <c r="D96" s="335"/>
      <c r="E96" s="335"/>
      <c r="F96" s="335"/>
      <c r="G96" s="335"/>
      <c r="H96" s="411">
        <f t="shared" si="39"/>
        <v>0</v>
      </c>
      <c r="I96" s="412">
        <v>0</v>
      </c>
      <c r="J96" s="411">
        <f t="shared" si="33"/>
        <v>0</v>
      </c>
      <c r="K96" s="412">
        <f t="shared" si="40"/>
        <v>0</v>
      </c>
      <c r="L96" s="411">
        <f t="shared" si="41"/>
        <v>0</v>
      </c>
      <c r="M96" s="412">
        <f t="shared" si="34"/>
        <v>0</v>
      </c>
      <c r="N96" s="411">
        <v>0</v>
      </c>
      <c r="O96" s="412">
        <f t="shared" si="42"/>
        <v>0</v>
      </c>
      <c r="P96" s="335"/>
      <c r="Q96" s="427">
        <f t="shared" si="43"/>
        <v>0</v>
      </c>
      <c r="R96" s="428">
        <f t="shared" si="44"/>
        <v>0</v>
      </c>
      <c r="S96" s="427">
        <f t="shared" si="35"/>
        <v>0</v>
      </c>
      <c r="T96" s="428">
        <f t="shared" si="36"/>
        <v>0</v>
      </c>
      <c r="U96" s="431">
        <f t="shared" si="45"/>
        <v>0</v>
      </c>
      <c r="V96" s="432">
        <f t="shared" si="46"/>
        <v>0</v>
      </c>
      <c r="W96" s="427">
        <f t="shared" si="47"/>
        <v>0</v>
      </c>
      <c r="X96" s="428">
        <f t="shared" si="48"/>
        <v>0</v>
      </c>
      <c r="Y96" s="427">
        <f t="shared" si="37"/>
        <v>0</v>
      </c>
      <c r="Z96" s="428">
        <f t="shared" si="38"/>
        <v>0</v>
      </c>
      <c r="AA96" s="431">
        <f t="shared" si="49"/>
        <v>0</v>
      </c>
      <c r="AB96" s="432">
        <f t="shared" si="50"/>
        <v>0</v>
      </c>
      <c r="AC96" s="427" t="e">
        <f t="shared" si="51"/>
        <v>#N/A</v>
      </c>
      <c r="AD96" s="428" t="e">
        <f t="shared" si="52"/>
        <v>#N/A</v>
      </c>
      <c r="AE96" s="427" t="e">
        <f t="shared" si="53"/>
        <v>#N/A</v>
      </c>
      <c r="AF96" s="428" t="e">
        <f t="shared" si="54"/>
        <v>#N/A</v>
      </c>
      <c r="AG96" s="431" t="e">
        <f t="shared" si="55"/>
        <v>#N/A</v>
      </c>
      <c r="AH96" s="432" t="e">
        <f t="shared" si="56"/>
        <v>#N/A</v>
      </c>
      <c r="AQ96" s="431">
        <v>89</v>
      </c>
      <c r="AR96" s="443" t="e">
        <f>IF(Config="Rectangular",IF($AQ96&lt;='Moment of Inertia'!$D$22,'Moment of Inertia'!I93/12+Wx/2,NA()),IF(Config="Asymmetric",IF($AQ96&lt;='Moment of Inertia'!$D$22,'Moment of Inertia'!K93/12+Wx/2,NA()),IF($AQ96&lt;='Moment of Inertia (Circle)'!$D$22,'Moment of Inertia (Circle)'!J93/12+Wx/2,NA())))</f>
        <v>#N/A</v>
      </c>
      <c r="AS96" s="410" t="e">
        <f>IF(Config="Rectangular",IF($AQ96&lt;='Moment of Inertia'!$D$22,'Moment of Inertia'!J93/12+Wy/2,NA()),IF(Config="Asymmetric",IF($AQ96&lt;='Moment of Inertia'!$D$22,'Moment of Inertia'!L93/12+Wy/2,NA()),IF($AQ96&lt;='Moment of Inertia (Circle)'!$D$22,'Moment of Inertia (Circle)'!K93/12+Wy/2,NA())))</f>
        <v>#N/A</v>
      </c>
    </row>
    <row r="97" spans="4:45" x14ac:dyDescent="0.25">
      <c r="D97" s="335"/>
      <c r="E97" s="335"/>
      <c r="F97" s="335"/>
      <c r="G97" s="335"/>
      <c r="H97" s="411">
        <f t="shared" si="39"/>
        <v>0</v>
      </c>
      <c r="I97" s="412">
        <v>0</v>
      </c>
      <c r="J97" s="411">
        <f t="shared" si="33"/>
        <v>0</v>
      </c>
      <c r="K97" s="412">
        <f t="shared" si="40"/>
        <v>0</v>
      </c>
      <c r="L97" s="411">
        <f t="shared" si="41"/>
        <v>0</v>
      </c>
      <c r="M97" s="412">
        <f t="shared" si="34"/>
        <v>0</v>
      </c>
      <c r="N97" s="411">
        <v>0</v>
      </c>
      <c r="O97" s="412">
        <f t="shared" si="42"/>
        <v>0</v>
      </c>
      <c r="P97" s="335"/>
      <c r="Q97" s="427">
        <f t="shared" si="43"/>
        <v>0</v>
      </c>
      <c r="R97" s="428">
        <f t="shared" si="44"/>
        <v>0</v>
      </c>
      <c r="S97" s="427">
        <f t="shared" si="35"/>
        <v>0</v>
      </c>
      <c r="T97" s="428">
        <f t="shared" si="36"/>
        <v>0</v>
      </c>
      <c r="U97" s="431">
        <f t="shared" si="45"/>
        <v>0</v>
      </c>
      <c r="V97" s="432">
        <f t="shared" si="46"/>
        <v>0</v>
      </c>
      <c r="W97" s="427">
        <f t="shared" si="47"/>
        <v>0</v>
      </c>
      <c r="X97" s="428">
        <f t="shared" si="48"/>
        <v>0</v>
      </c>
      <c r="Y97" s="427">
        <f t="shared" si="37"/>
        <v>0</v>
      </c>
      <c r="Z97" s="428">
        <f t="shared" si="38"/>
        <v>0</v>
      </c>
      <c r="AA97" s="431">
        <f t="shared" si="49"/>
        <v>0</v>
      </c>
      <c r="AB97" s="432">
        <f t="shared" si="50"/>
        <v>0</v>
      </c>
      <c r="AC97" s="427" t="e">
        <f t="shared" si="51"/>
        <v>#N/A</v>
      </c>
      <c r="AD97" s="428" t="e">
        <f t="shared" si="52"/>
        <v>#N/A</v>
      </c>
      <c r="AE97" s="427" t="e">
        <f t="shared" si="53"/>
        <v>#N/A</v>
      </c>
      <c r="AF97" s="428" t="e">
        <f t="shared" si="54"/>
        <v>#N/A</v>
      </c>
      <c r="AG97" s="431" t="e">
        <f t="shared" si="55"/>
        <v>#N/A</v>
      </c>
      <c r="AH97" s="432" t="e">
        <f t="shared" si="56"/>
        <v>#N/A</v>
      </c>
      <c r="AQ97" s="421">
        <v>90</v>
      </c>
      <c r="AR97" s="443" t="e">
        <f>IF(Config="Rectangular",IF($AQ97&lt;='Moment of Inertia'!$D$22,'Moment of Inertia'!I94/12+Wx/2,NA()),IF(Config="Asymmetric",IF($AQ97&lt;='Moment of Inertia'!$D$22,'Moment of Inertia'!K94/12+Wx/2,NA()),IF($AQ97&lt;='Moment of Inertia (Circle)'!$D$22,'Moment of Inertia (Circle)'!J94/12+Wx/2,NA())))</f>
        <v>#N/A</v>
      </c>
      <c r="AS97" s="410" t="e">
        <f>IF(Config="Rectangular",IF($AQ97&lt;='Moment of Inertia'!$D$22,'Moment of Inertia'!J94/12+Wy/2,NA()),IF(Config="Asymmetric",IF($AQ97&lt;='Moment of Inertia'!$D$22,'Moment of Inertia'!L94/12+Wy/2,NA()),IF($AQ97&lt;='Moment of Inertia (Circle)'!$D$22,'Moment of Inertia (Circle)'!K94/12+Wy/2,NA())))</f>
        <v>#N/A</v>
      </c>
    </row>
    <row r="98" spans="4:45" x14ac:dyDescent="0.25">
      <c r="D98" s="335"/>
      <c r="E98" s="335"/>
      <c r="F98" s="335"/>
      <c r="G98" s="335"/>
      <c r="H98" s="411">
        <f t="shared" si="39"/>
        <v>0</v>
      </c>
      <c r="I98" s="412">
        <v>0</v>
      </c>
      <c r="J98" s="411">
        <f t="shared" si="33"/>
        <v>0</v>
      </c>
      <c r="K98" s="412">
        <f t="shared" si="40"/>
        <v>0</v>
      </c>
      <c r="L98" s="411">
        <f t="shared" si="41"/>
        <v>0</v>
      </c>
      <c r="M98" s="412">
        <f t="shared" si="34"/>
        <v>0</v>
      </c>
      <c r="N98" s="411">
        <v>0</v>
      </c>
      <c r="O98" s="412">
        <f t="shared" si="42"/>
        <v>0</v>
      </c>
      <c r="P98" s="335"/>
      <c r="Q98" s="427">
        <f t="shared" si="43"/>
        <v>0</v>
      </c>
      <c r="R98" s="428">
        <f t="shared" si="44"/>
        <v>0</v>
      </c>
      <c r="S98" s="427">
        <f t="shared" si="35"/>
        <v>0</v>
      </c>
      <c r="T98" s="428">
        <f t="shared" si="36"/>
        <v>0</v>
      </c>
      <c r="U98" s="431">
        <f t="shared" si="45"/>
        <v>0</v>
      </c>
      <c r="V98" s="432">
        <f t="shared" si="46"/>
        <v>0</v>
      </c>
      <c r="W98" s="427">
        <f t="shared" si="47"/>
        <v>0</v>
      </c>
      <c r="X98" s="428">
        <f t="shared" si="48"/>
        <v>0</v>
      </c>
      <c r="Y98" s="427">
        <f t="shared" si="37"/>
        <v>0</v>
      </c>
      <c r="Z98" s="428">
        <f t="shared" si="38"/>
        <v>0</v>
      </c>
      <c r="AA98" s="431">
        <f t="shared" si="49"/>
        <v>0</v>
      </c>
      <c r="AB98" s="432">
        <f t="shared" si="50"/>
        <v>0</v>
      </c>
      <c r="AC98" s="427" t="e">
        <f t="shared" si="51"/>
        <v>#N/A</v>
      </c>
      <c r="AD98" s="428" t="e">
        <f t="shared" si="52"/>
        <v>#N/A</v>
      </c>
      <c r="AE98" s="427" t="e">
        <f t="shared" si="53"/>
        <v>#N/A</v>
      </c>
      <c r="AF98" s="428" t="e">
        <f t="shared" si="54"/>
        <v>#N/A</v>
      </c>
      <c r="AG98" s="431" t="e">
        <f t="shared" si="55"/>
        <v>#N/A</v>
      </c>
      <c r="AH98" s="432" t="e">
        <f t="shared" si="56"/>
        <v>#N/A</v>
      </c>
      <c r="AQ98" s="431">
        <v>91</v>
      </c>
      <c r="AR98" s="443" t="e">
        <f>IF(Config="Rectangular",IF($AQ98&lt;='Moment of Inertia'!$D$22,'Moment of Inertia'!I95/12+Wx/2,NA()),IF(Config="Asymmetric",IF($AQ98&lt;='Moment of Inertia'!$D$22,'Moment of Inertia'!K95/12+Wx/2,NA()),IF($AQ98&lt;='Moment of Inertia (Circle)'!$D$22,'Moment of Inertia (Circle)'!J95/12+Wx/2,NA())))</f>
        <v>#N/A</v>
      </c>
      <c r="AS98" s="410" t="e">
        <f>IF(Config="Rectangular",IF($AQ98&lt;='Moment of Inertia'!$D$22,'Moment of Inertia'!J95/12+Wy/2,NA()),IF(Config="Asymmetric",IF($AQ98&lt;='Moment of Inertia'!$D$22,'Moment of Inertia'!L95/12+Wy/2,NA()),IF($AQ98&lt;='Moment of Inertia (Circle)'!$D$22,'Moment of Inertia (Circle)'!K95/12+Wy/2,NA())))</f>
        <v>#N/A</v>
      </c>
    </row>
    <row r="99" spans="4:45" x14ac:dyDescent="0.25">
      <c r="D99" s="335"/>
      <c r="E99" s="335"/>
      <c r="F99" s="335"/>
      <c r="G99" s="335"/>
      <c r="H99" s="411">
        <f t="shared" si="39"/>
        <v>0</v>
      </c>
      <c r="I99" s="412">
        <v>0</v>
      </c>
      <c r="J99" s="411">
        <f t="shared" si="33"/>
        <v>0</v>
      </c>
      <c r="K99" s="412">
        <f t="shared" si="40"/>
        <v>0</v>
      </c>
      <c r="L99" s="411">
        <f t="shared" si="41"/>
        <v>0</v>
      </c>
      <c r="M99" s="412">
        <f t="shared" si="34"/>
        <v>0</v>
      </c>
      <c r="N99" s="411">
        <v>0</v>
      </c>
      <c r="O99" s="412">
        <f t="shared" si="42"/>
        <v>0</v>
      </c>
      <c r="P99" s="335"/>
      <c r="Q99" s="427">
        <f t="shared" si="43"/>
        <v>0</v>
      </c>
      <c r="R99" s="428">
        <f t="shared" si="44"/>
        <v>0</v>
      </c>
      <c r="S99" s="427">
        <f t="shared" si="35"/>
        <v>0</v>
      </c>
      <c r="T99" s="428">
        <f t="shared" si="36"/>
        <v>0</v>
      </c>
      <c r="U99" s="431">
        <f t="shared" si="45"/>
        <v>0</v>
      </c>
      <c r="V99" s="432">
        <f t="shared" si="46"/>
        <v>0</v>
      </c>
      <c r="W99" s="427">
        <f t="shared" si="47"/>
        <v>0</v>
      </c>
      <c r="X99" s="428">
        <f t="shared" si="48"/>
        <v>0</v>
      </c>
      <c r="Y99" s="427">
        <f t="shared" si="37"/>
        <v>0</v>
      </c>
      <c r="Z99" s="428">
        <f t="shared" si="38"/>
        <v>0</v>
      </c>
      <c r="AA99" s="431">
        <f t="shared" si="49"/>
        <v>0</v>
      </c>
      <c r="AB99" s="432">
        <f t="shared" si="50"/>
        <v>0</v>
      </c>
      <c r="AC99" s="427" t="e">
        <f t="shared" si="51"/>
        <v>#N/A</v>
      </c>
      <c r="AD99" s="428" t="e">
        <f t="shared" si="52"/>
        <v>#N/A</v>
      </c>
      <c r="AE99" s="427" t="e">
        <f t="shared" si="53"/>
        <v>#N/A</v>
      </c>
      <c r="AF99" s="428" t="e">
        <f t="shared" si="54"/>
        <v>#N/A</v>
      </c>
      <c r="AG99" s="431" t="e">
        <f t="shared" si="55"/>
        <v>#N/A</v>
      </c>
      <c r="AH99" s="432" t="e">
        <f t="shared" si="56"/>
        <v>#N/A</v>
      </c>
      <c r="AQ99" s="431">
        <v>92</v>
      </c>
      <c r="AR99" s="443" t="e">
        <f>IF(Config="Rectangular",IF($AQ99&lt;='Moment of Inertia'!$D$22,'Moment of Inertia'!I96/12+Wx/2,NA()),IF(Config="Asymmetric",IF($AQ99&lt;='Moment of Inertia'!$D$22,'Moment of Inertia'!K96/12+Wx/2,NA()),IF($AQ99&lt;='Moment of Inertia (Circle)'!$D$22,'Moment of Inertia (Circle)'!J96/12+Wx/2,NA())))</f>
        <v>#N/A</v>
      </c>
      <c r="AS99" s="410" t="e">
        <f>IF(Config="Rectangular",IF($AQ99&lt;='Moment of Inertia'!$D$22,'Moment of Inertia'!J96/12+Wy/2,NA()),IF(Config="Asymmetric",IF($AQ99&lt;='Moment of Inertia'!$D$22,'Moment of Inertia'!L96/12+Wy/2,NA()),IF($AQ99&lt;='Moment of Inertia (Circle)'!$D$22,'Moment of Inertia (Circle)'!K96/12+Wy/2,NA())))</f>
        <v>#N/A</v>
      </c>
    </row>
    <row r="100" spans="4:45" x14ac:dyDescent="0.25">
      <c r="D100" s="335"/>
      <c r="E100" s="335"/>
      <c r="F100" s="335"/>
      <c r="G100" s="335"/>
      <c r="H100" s="411">
        <f t="shared" si="39"/>
        <v>0</v>
      </c>
      <c r="I100" s="412">
        <v>0</v>
      </c>
      <c r="J100" s="411">
        <f t="shared" si="33"/>
        <v>0</v>
      </c>
      <c r="K100" s="412">
        <f t="shared" si="40"/>
        <v>0</v>
      </c>
      <c r="L100" s="411">
        <f t="shared" si="41"/>
        <v>0</v>
      </c>
      <c r="M100" s="412">
        <f t="shared" si="34"/>
        <v>0</v>
      </c>
      <c r="N100" s="411">
        <v>0</v>
      </c>
      <c r="O100" s="412">
        <f t="shared" si="42"/>
        <v>0</v>
      </c>
      <c r="P100" s="335"/>
      <c r="Q100" s="427">
        <f t="shared" si="43"/>
        <v>0</v>
      </c>
      <c r="R100" s="428">
        <f t="shared" si="44"/>
        <v>0</v>
      </c>
      <c r="S100" s="427">
        <f t="shared" si="35"/>
        <v>0</v>
      </c>
      <c r="T100" s="428">
        <f t="shared" si="36"/>
        <v>0</v>
      </c>
      <c r="U100" s="431">
        <f t="shared" si="45"/>
        <v>0</v>
      </c>
      <c r="V100" s="432">
        <f t="shared" si="46"/>
        <v>0</v>
      </c>
      <c r="W100" s="427">
        <f t="shared" si="47"/>
        <v>0</v>
      </c>
      <c r="X100" s="428">
        <f t="shared" si="48"/>
        <v>0</v>
      </c>
      <c r="Y100" s="427">
        <f t="shared" si="37"/>
        <v>0</v>
      </c>
      <c r="Z100" s="428">
        <f t="shared" si="38"/>
        <v>0</v>
      </c>
      <c r="AA100" s="431">
        <f t="shared" si="49"/>
        <v>0</v>
      </c>
      <c r="AB100" s="432">
        <f t="shared" si="50"/>
        <v>0</v>
      </c>
      <c r="AC100" s="427" t="e">
        <f t="shared" si="51"/>
        <v>#N/A</v>
      </c>
      <c r="AD100" s="428" t="e">
        <f t="shared" si="52"/>
        <v>#N/A</v>
      </c>
      <c r="AE100" s="427" t="e">
        <f t="shared" si="53"/>
        <v>#N/A</v>
      </c>
      <c r="AF100" s="428" t="e">
        <f t="shared" si="54"/>
        <v>#N/A</v>
      </c>
      <c r="AG100" s="431" t="e">
        <f t="shared" si="55"/>
        <v>#N/A</v>
      </c>
      <c r="AH100" s="432" t="e">
        <f t="shared" si="56"/>
        <v>#N/A</v>
      </c>
      <c r="AQ100" s="421">
        <v>93</v>
      </c>
      <c r="AR100" s="443" t="e">
        <f>IF(Config="Rectangular",IF($AQ100&lt;='Moment of Inertia'!$D$22,'Moment of Inertia'!I97/12+Wx/2,NA()),IF(Config="Asymmetric",IF($AQ100&lt;='Moment of Inertia'!$D$22,'Moment of Inertia'!K97/12+Wx/2,NA()),IF($AQ100&lt;='Moment of Inertia (Circle)'!$D$22,'Moment of Inertia (Circle)'!J97/12+Wx/2,NA())))</f>
        <v>#N/A</v>
      </c>
      <c r="AS100" s="410" t="e">
        <f>IF(Config="Rectangular",IF($AQ100&lt;='Moment of Inertia'!$D$22,'Moment of Inertia'!J97/12+Wy/2,NA()),IF(Config="Asymmetric",IF($AQ100&lt;='Moment of Inertia'!$D$22,'Moment of Inertia'!L97/12+Wy/2,NA()),IF($AQ100&lt;='Moment of Inertia (Circle)'!$D$22,'Moment of Inertia (Circle)'!K97/12+Wy/2,NA())))</f>
        <v>#N/A</v>
      </c>
    </row>
    <row r="101" spans="4:45" x14ac:dyDescent="0.25">
      <c r="D101" s="335"/>
      <c r="E101" s="335"/>
      <c r="F101" s="335"/>
      <c r="G101" s="335"/>
      <c r="H101" s="411">
        <f t="shared" si="39"/>
        <v>0</v>
      </c>
      <c r="I101" s="412">
        <v>0</v>
      </c>
      <c r="J101" s="411">
        <f t="shared" si="33"/>
        <v>0</v>
      </c>
      <c r="K101" s="412">
        <f t="shared" si="40"/>
        <v>0</v>
      </c>
      <c r="L101" s="411">
        <f t="shared" si="41"/>
        <v>0</v>
      </c>
      <c r="M101" s="412">
        <f t="shared" si="34"/>
        <v>0</v>
      </c>
      <c r="N101" s="411">
        <v>0</v>
      </c>
      <c r="O101" s="412">
        <f t="shared" si="42"/>
        <v>0</v>
      </c>
      <c r="P101" s="335"/>
      <c r="Q101" s="427">
        <f t="shared" si="43"/>
        <v>0</v>
      </c>
      <c r="R101" s="428">
        <f t="shared" si="44"/>
        <v>0</v>
      </c>
      <c r="S101" s="427">
        <f t="shared" si="35"/>
        <v>0</v>
      </c>
      <c r="T101" s="428">
        <f t="shared" si="36"/>
        <v>0</v>
      </c>
      <c r="U101" s="431">
        <f t="shared" si="45"/>
        <v>0</v>
      </c>
      <c r="V101" s="432">
        <f t="shared" si="46"/>
        <v>0</v>
      </c>
      <c r="W101" s="427">
        <f t="shared" si="47"/>
        <v>0</v>
      </c>
      <c r="X101" s="428">
        <f t="shared" si="48"/>
        <v>0</v>
      </c>
      <c r="Y101" s="427">
        <f t="shared" si="37"/>
        <v>0</v>
      </c>
      <c r="Z101" s="428">
        <f t="shared" si="38"/>
        <v>0</v>
      </c>
      <c r="AA101" s="431">
        <f t="shared" si="49"/>
        <v>0</v>
      </c>
      <c r="AB101" s="432">
        <f t="shared" si="50"/>
        <v>0</v>
      </c>
      <c r="AC101" s="427" t="e">
        <f t="shared" si="51"/>
        <v>#N/A</v>
      </c>
      <c r="AD101" s="428" t="e">
        <f t="shared" si="52"/>
        <v>#N/A</v>
      </c>
      <c r="AE101" s="427" t="e">
        <f t="shared" si="53"/>
        <v>#N/A</v>
      </c>
      <c r="AF101" s="428" t="e">
        <f t="shared" si="54"/>
        <v>#N/A</v>
      </c>
      <c r="AG101" s="431" t="e">
        <f t="shared" si="55"/>
        <v>#N/A</v>
      </c>
      <c r="AH101" s="432" t="e">
        <f t="shared" si="56"/>
        <v>#N/A</v>
      </c>
      <c r="AQ101" s="431">
        <v>94</v>
      </c>
      <c r="AR101" s="443" t="e">
        <f>IF(Config="Rectangular",IF($AQ101&lt;='Moment of Inertia'!$D$22,'Moment of Inertia'!I98/12+Wx/2,NA()),IF(Config="Asymmetric",IF($AQ101&lt;='Moment of Inertia'!$D$22,'Moment of Inertia'!K98/12+Wx/2,NA()),IF($AQ101&lt;='Moment of Inertia (Circle)'!$D$22,'Moment of Inertia (Circle)'!J98/12+Wx/2,NA())))</f>
        <v>#N/A</v>
      </c>
      <c r="AS101" s="410" t="e">
        <f>IF(Config="Rectangular",IF($AQ101&lt;='Moment of Inertia'!$D$22,'Moment of Inertia'!J98/12+Wy/2,NA()),IF(Config="Asymmetric",IF($AQ101&lt;='Moment of Inertia'!$D$22,'Moment of Inertia'!L98/12+Wy/2,NA()),IF($AQ101&lt;='Moment of Inertia (Circle)'!$D$22,'Moment of Inertia (Circle)'!K98/12+Wy/2,NA())))</f>
        <v>#N/A</v>
      </c>
    </row>
    <row r="102" spans="4:45" x14ac:dyDescent="0.25">
      <c r="D102" s="335"/>
      <c r="E102" s="335"/>
      <c r="F102" s="335"/>
      <c r="G102" s="335"/>
      <c r="H102" s="411">
        <f t="shared" si="39"/>
        <v>0</v>
      </c>
      <c r="I102" s="412">
        <v>0</v>
      </c>
      <c r="J102" s="411">
        <f t="shared" si="33"/>
        <v>0</v>
      </c>
      <c r="K102" s="412">
        <f t="shared" si="40"/>
        <v>0</v>
      </c>
      <c r="L102" s="411">
        <f t="shared" si="41"/>
        <v>0</v>
      </c>
      <c r="M102" s="412">
        <f t="shared" si="34"/>
        <v>0</v>
      </c>
      <c r="N102" s="411">
        <v>0</v>
      </c>
      <c r="O102" s="412">
        <f t="shared" si="42"/>
        <v>0</v>
      </c>
      <c r="P102" s="335"/>
      <c r="Q102" s="427">
        <f t="shared" si="43"/>
        <v>0</v>
      </c>
      <c r="R102" s="428">
        <f t="shared" si="44"/>
        <v>0</v>
      </c>
      <c r="S102" s="427">
        <f t="shared" si="35"/>
        <v>0</v>
      </c>
      <c r="T102" s="428">
        <f t="shared" si="36"/>
        <v>0</v>
      </c>
      <c r="U102" s="431">
        <f t="shared" si="45"/>
        <v>0</v>
      </c>
      <c r="V102" s="432">
        <f t="shared" si="46"/>
        <v>0</v>
      </c>
      <c r="W102" s="427">
        <f t="shared" si="47"/>
        <v>0</v>
      </c>
      <c r="X102" s="428">
        <f t="shared" si="48"/>
        <v>0</v>
      </c>
      <c r="Y102" s="427">
        <f t="shared" si="37"/>
        <v>0</v>
      </c>
      <c r="Z102" s="428">
        <f t="shared" si="38"/>
        <v>0</v>
      </c>
      <c r="AA102" s="431">
        <f t="shared" si="49"/>
        <v>0</v>
      </c>
      <c r="AB102" s="432">
        <f t="shared" si="50"/>
        <v>0</v>
      </c>
      <c r="AC102" s="427" t="e">
        <f t="shared" si="51"/>
        <v>#N/A</v>
      </c>
      <c r="AD102" s="428" t="e">
        <f t="shared" si="52"/>
        <v>#N/A</v>
      </c>
      <c r="AE102" s="427" t="e">
        <f t="shared" si="53"/>
        <v>#N/A</v>
      </c>
      <c r="AF102" s="428" t="e">
        <f t="shared" si="54"/>
        <v>#N/A</v>
      </c>
      <c r="AG102" s="431" t="e">
        <f t="shared" si="55"/>
        <v>#N/A</v>
      </c>
      <c r="AH102" s="432" t="e">
        <f t="shared" si="56"/>
        <v>#N/A</v>
      </c>
      <c r="AQ102" s="431">
        <v>95</v>
      </c>
      <c r="AR102" s="443" t="e">
        <f>IF(Config="Rectangular",IF($AQ102&lt;='Moment of Inertia'!$D$22,'Moment of Inertia'!I99/12+Wx/2,NA()),IF(Config="Asymmetric",IF($AQ102&lt;='Moment of Inertia'!$D$22,'Moment of Inertia'!K99/12+Wx/2,NA()),IF($AQ102&lt;='Moment of Inertia (Circle)'!$D$22,'Moment of Inertia (Circle)'!J99/12+Wx/2,NA())))</f>
        <v>#N/A</v>
      </c>
      <c r="AS102" s="410" t="e">
        <f>IF(Config="Rectangular",IF($AQ102&lt;='Moment of Inertia'!$D$22,'Moment of Inertia'!J99/12+Wy/2,NA()),IF(Config="Asymmetric",IF($AQ102&lt;='Moment of Inertia'!$D$22,'Moment of Inertia'!L99/12+Wy/2,NA()),IF($AQ102&lt;='Moment of Inertia (Circle)'!$D$22,'Moment of Inertia (Circle)'!K99/12+Wy/2,NA())))</f>
        <v>#N/A</v>
      </c>
    </row>
    <row r="103" spans="4:45" x14ac:dyDescent="0.25">
      <c r="D103" s="335"/>
      <c r="E103" s="335"/>
      <c r="F103" s="335"/>
      <c r="G103" s="335"/>
      <c r="H103" s="411">
        <f t="shared" si="39"/>
        <v>0</v>
      </c>
      <c r="I103" s="412">
        <v>0</v>
      </c>
      <c r="J103" s="411">
        <f t="shared" si="33"/>
        <v>0</v>
      </c>
      <c r="K103" s="412">
        <f t="shared" si="40"/>
        <v>0</v>
      </c>
      <c r="L103" s="411">
        <f t="shared" si="41"/>
        <v>0</v>
      </c>
      <c r="M103" s="412">
        <f t="shared" si="34"/>
        <v>0</v>
      </c>
      <c r="N103" s="411">
        <v>0</v>
      </c>
      <c r="O103" s="412">
        <f t="shared" si="42"/>
        <v>0</v>
      </c>
      <c r="P103" s="335"/>
      <c r="Q103" s="427">
        <f t="shared" si="43"/>
        <v>0</v>
      </c>
      <c r="R103" s="428">
        <f t="shared" si="44"/>
        <v>0</v>
      </c>
      <c r="S103" s="427">
        <f t="shared" si="35"/>
        <v>0</v>
      </c>
      <c r="T103" s="428">
        <f t="shared" si="36"/>
        <v>0</v>
      </c>
      <c r="U103" s="431">
        <f t="shared" si="45"/>
        <v>0</v>
      </c>
      <c r="V103" s="432">
        <f t="shared" si="46"/>
        <v>0</v>
      </c>
      <c r="W103" s="427">
        <f t="shared" si="47"/>
        <v>0</v>
      </c>
      <c r="X103" s="428">
        <f t="shared" si="48"/>
        <v>0</v>
      </c>
      <c r="Y103" s="427">
        <f t="shared" si="37"/>
        <v>0</v>
      </c>
      <c r="Z103" s="428">
        <f t="shared" si="38"/>
        <v>0</v>
      </c>
      <c r="AA103" s="431">
        <f t="shared" si="49"/>
        <v>0</v>
      </c>
      <c r="AB103" s="432">
        <f t="shared" si="50"/>
        <v>0</v>
      </c>
      <c r="AC103" s="427" t="e">
        <f t="shared" si="51"/>
        <v>#N/A</v>
      </c>
      <c r="AD103" s="428" t="e">
        <f t="shared" si="52"/>
        <v>#N/A</v>
      </c>
      <c r="AE103" s="427" t="e">
        <f t="shared" si="53"/>
        <v>#N/A</v>
      </c>
      <c r="AF103" s="428" t="e">
        <f t="shared" si="54"/>
        <v>#N/A</v>
      </c>
      <c r="AG103" s="431" t="e">
        <f t="shared" si="55"/>
        <v>#N/A</v>
      </c>
      <c r="AH103" s="432" t="e">
        <f t="shared" si="56"/>
        <v>#N/A</v>
      </c>
      <c r="AQ103" s="421">
        <v>96</v>
      </c>
      <c r="AR103" s="443" t="e">
        <f>IF(Config="Rectangular",IF($AQ103&lt;='Moment of Inertia'!$D$22,'Moment of Inertia'!I100/12+Wx/2,NA()),IF(Config="Asymmetric",IF($AQ103&lt;='Moment of Inertia'!$D$22,'Moment of Inertia'!K100/12+Wx/2,NA()),IF($AQ103&lt;='Moment of Inertia (Circle)'!$D$22,'Moment of Inertia (Circle)'!J100/12+Wx/2,NA())))</f>
        <v>#N/A</v>
      </c>
      <c r="AS103" s="410" t="e">
        <f>IF(Config="Rectangular",IF($AQ103&lt;='Moment of Inertia'!$D$22,'Moment of Inertia'!J100/12+Wy/2,NA()),IF(Config="Asymmetric",IF($AQ103&lt;='Moment of Inertia'!$D$22,'Moment of Inertia'!L100/12+Wy/2,NA()),IF($AQ103&lt;='Moment of Inertia (Circle)'!$D$22,'Moment of Inertia (Circle)'!K100/12+Wy/2,NA())))</f>
        <v>#N/A</v>
      </c>
    </row>
    <row r="104" spans="4:45" x14ac:dyDescent="0.25">
      <c r="D104" s="335"/>
      <c r="E104" s="335"/>
      <c r="F104" s="335"/>
      <c r="G104" s="335"/>
      <c r="H104" s="411">
        <f t="shared" si="39"/>
        <v>0</v>
      </c>
      <c r="I104" s="412">
        <v>0</v>
      </c>
      <c r="J104" s="411">
        <f t="shared" si="33"/>
        <v>0</v>
      </c>
      <c r="K104" s="412">
        <f t="shared" si="40"/>
        <v>0</v>
      </c>
      <c r="L104" s="411">
        <f t="shared" si="41"/>
        <v>0</v>
      </c>
      <c r="M104" s="412">
        <f t="shared" si="34"/>
        <v>0</v>
      </c>
      <c r="N104" s="411">
        <v>0</v>
      </c>
      <c r="O104" s="412">
        <f t="shared" si="42"/>
        <v>0</v>
      </c>
      <c r="P104" s="335"/>
      <c r="Q104" s="427">
        <f t="shared" si="43"/>
        <v>0</v>
      </c>
      <c r="R104" s="428">
        <f t="shared" si="44"/>
        <v>0</v>
      </c>
      <c r="S104" s="427">
        <f t="shared" si="35"/>
        <v>0</v>
      </c>
      <c r="T104" s="428">
        <f t="shared" si="36"/>
        <v>0</v>
      </c>
      <c r="U104" s="431">
        <f t="shared" si="45"/>
        <v>0</v>
      </c>
      <c r="V104" s="432">
        <f t="shared" si="46"/>
        <v>0</v>
      </c>
      <c r="W104" s="427">
        <f t="shared" si="47"/>
        <v>0</v>
      </c>
      <c r="X104" s="428">
        <f t="shared" si="48"/>
        <v>0</v>
      </c>
      <c r="Y104" s="427">
        <f t="shared" si="37"/>
        <v>0</v>
      </c>
      <c r="Z104" s="428">
        <f t="shared" si="38"/>
        <v>0</v>
      </c>
      <c r="AA104" s="431">
        <f t="shared" si="49"/>
        <v>0</v>
      </c>
      <c r="AB104" s="432">
        <f t="shared" si="50"/>
        <v>0</v>
      </c>
      <c r="AC104" s="427" t="e">
        <f t="shared" si="51"/>
        <v>#N/A</v>
      </c>
      <c r="AD104" s="428" t="e">
        <f t="shared" si="52"/>
        <v>#N/A</v>
      </c>
      <c r="AE104" s="427" t="e">
        <f t="shared" si="53"/>
        <v>#N/A</v>
      </c>
      <c r="AF104" s="428" t="e">
        <f t="shared" si="54"/>
        <v>#N/A</v>
      </c>
      <c r="AG104" s="431" t="e">
        <f t="shared" si="55"/>
        <v>#N/A</v>
      </c>
      <c r="AH104" s="432" t="e">
        <f t="shared" si="56"/>
        <v>#N/A</v>
      </c>
      <c r="AQ104" s="431">
        <v>97</v>
      </c>
      <c r="AR104" s="443" t="e">
        <f>IF(Config="Rectangular",IF($AQ104&lt;='Moment of Inertia'!$D$22,'Moment of Inertia'!I101/12+Wx/2,NA()),IF(Config="Asymmetric",IF($AQ104&lt;='Moment of Inertia'!$D$22,'Moment of Inertia'!K101/12+Wx/2,NA()),IF($AQ104&lt;='Moment of Inertia (Circle)'!$D$22,'Moment of Inertia (Circle)'!J101/12+Wx/2,NA())))</f>
        <v>#N/A</v>
      </c>
      <c r="AS104" s="410" t="e">
        <f>IF(Config="Rectangular",IF($AQ104&lt;='Moment of Inertia'!$D$22,'Moment of Inertia'!J101/12+Wy/2,NA()),IF(Config="Asymmetric",IF($AQ104&lt;='Moment of Inertia'!$D$22,'Moment of Inertia'!L101/12+Wy/2,NA()),IF($AQ104&lt;='Moment of Inertia (Circle)'!$D$22,'Moment of Inertia (Circle)'!K101/12+Wy/2,NA())))</f>
        <v>#N/A</v>
      </c>
    </row>
    <row r="105" spans="4:45" x14ac:dyDescent="0.25">
      <c r="D105" s="335"/>
      <c r="E105" s="335"/>
      <c r="F105" s="335"/>
      <c r="G105" s="335"/>
      <c r="H105" s="411">
        <f t="shared" si="39"/>
        <v>0</v>
      </c>
      <c r="I105" s="412">
        <v>0</v>
      </c>
      <c r="J105" s="411">
        <f t="shared" si="33"/>
        <v>0</v>
      </c>
      <c r="K105" s="412">
        <f t="shared" si="40"/>
        <v>0</v>
      </c>
      <c r="L105" s="411">
        <f t="shared" si="41"/>
        <v>0</v>
      </c>
      <c r="M105" s="412">
        <f t="shared" si="34"/>
        <v>0</v>
      </c>
      <c r="N105" s="411">
        <v>0</v>
      </c>
      <c r="O105" s="412">
        <f t="shared" si="42"/>
        <v>0</v>
      </c>
      <c r="P105" s="335"/>
      <c r="Q105" s="427">
        <f t="shared" si="43"/>
        <v>0</v>
      </c>
      <c r="R105" s="428">
        <f t="shared" si="44"/>
        <v>0</v>
      </c>
      <c r="S105" s="427">
        <f t="shared" si="35"/>
        <v>0</v>
      </c>
      <c r="T105" s="428">
        <f t="shared" si="36"/>
        <v>0</v>
      </c>
      <c r="U105" s="431">
        <f t="shared" si="45"/>
        <v>0</v>
      </c>
      <c r="V105" s="432">
        <f t="shared" si="46"/>
        <v>0</v>
      </c>
      <c r="W105" s="427">
        <f t="shared" si="47"/>
        <v>0</v>
      </c>
      <c r="X105" s="428">
        <f t="shared" si="48"/>
        <v>0</v>
      </c>
      <c r="Y105" s="427">
        <f t="shared" si="37"/>
        <v>0</v>
      </c>
      <c r="Z105" s="428">
        <f t="shared" si="38"/>
        <v>0</v>
      </c>
      <c r="AA105" s="431">
        <f t="shared" si="49"/>
        <v>0</v>
      </c>
      <c r="AB105" s="432">
        <f t="shared" si="50"/>
        <v>0</v>
      </c>
      <c r="AC105" s="427" t="e">
        <f t="shared" si="51"/>
        <v>#N/A</v>
      </c>
      <c r="AD105" s="428" t="e">
        <f t="shared" si="52"/>
        <v>#N/A</v>
      </c>
      <c r="AE105" s="427" t="e">
        <f t="shared" si="53"/>
        <v>#N/A</v>
      </c>
      <c r="AF105" s="428" t="e">
        <f t="shared" si="54"/>
        <v>#N/A</v>
      </c>
      <c r="AG105" s="431" t="e">
        <f t="shared" si="55"/>
        <v>#N/A</v>
      </c>
      <c r="AH105" s="432" t="e">
        <f t="shared" si="56"/>
        <v>#N/A</v>
      </c>
      <c r="AQ105" s="431">
        <v>98</v>
      </c>
      <c r="AR105" s="443" t="e">
        <f>IF(Config="Rectangular",IF($AQ105&lt;='Moment of Inertia'!$D$22,'Moment of Inertia'!I102/12+Wx/2,NA()),IF(Config="Asymmetric",IF($AQ105&lt;='Moment of Inertia'!$D$22,'Moment of Inertia'!K102/12+Wx/2,NA()),IF($AQ105&lt;='Moment of Inertia (Circle)'!$D$22,'Moment of Inertia (Circle)'!J102/12+Wx/2,NA())))</f>
        <v>#N/A</v>
      </c>
      <c r="AS105" s="410" t="e">
        <f>IF(Config="Rectangular",IF($AQ105&lt;='Moment of Inertia'!$D$22,'Moment of Inertia'!J102/12+Wy/2,NA()),IF(Config="Asymmetric",IF($AQ105&lt;='Moment of Inertia'!$D$22,'Moment of Inertia'!L102/12+Wy/2,NA()),IF($AQ105&lt;='Moment of Inertia (Circle)'!$D$22,'Moment of Inertia (Circle)'!K102/12+Wy/2,NA())))</f>
        <v>#N/A</v>
      </c>
    </row>
    <row r="106" spans="4:45" x14ac:dyDescent="0.25">
      <c r="D106" s="335"/>
      <c r="E106" s="335"/>
      <c r="F106" s="335"/>
      <c r="G106" s="335"/>
      <c r="H106" s="411">
        <f t="shared" si="39"/>
        <v>0</v>
      </c>
      <c r="I106" s="412">
        <v>0</v>
      </c>
      <c r="J106" s="411">
        <f t="shared" si="33"/>
        <v>0</v>
      </c>
      <c r="K106" s="412">
        <f t="shared" si="40"/>
        <v>0</v>
      </c>
      <c r="L106" s="411">
        <f t="shared" si="41"/>
        <v>0</v>
      </c>
      <c r="M106" s="412">
        <f t="shared" si="34"/>
        <v>0</v>
      </c>
      <c r="N106" s="411">
        <v>0</v>
      </c>
      <c r="O106" s="412">
        <f t="shared" si="42"/>
        <v>0</v>
      </c>
      <c r="P106" s="335"/>
      <c r="Q106" s="427">
        <f t="shared" si="43"/>
        <v>0</v>
      </c>
      <c r="R106" s="428">
        <f t="shared" si="44"/>
        <v>0</v>
      </c>
      <c r="S106" s="427">
        <f t="shared" si="35"/>
        <v>0</v>
      </c>
      <c r="T106" s="428">
        <f t="shared" si="36"/>
        <v>0</v>
      </c>
      <c r="U106" s="431">
        <f t="shared" si="45"/>
        <v>0</v>
      </c>
      <c r="V106" s="432">
        <f t="shared" si="46"/>
        <v>0</v>
      </c>
      <c r="W106" s="427">
        <f t="shared" si="47"/>
        <v>0</v>
      </c>
      <c r="X106" s="428">
        <f t="shared" si="48"/>
        <v>0</v>
      </c>
      <c r="Y106" s="427">
        <f t="shared" si="37"/>
        <v>0</v>
      </c>
      <c r="Z106" s="428">
        <f t="shared" si="38"/>
        <v>0</v>
      </c>
      <c r="AA106" s="431">
        <f t="shared" si="49"/>
        <v>0</v>
      </c>
      <c r="AB106" s="432">
        <f t="shared" si="50"/>
        <v>0</v>
      </c>
      <c r="AC106" s="427" t="e">
        <f t="shared" si="51"/>
        <v>#N/A</v>
      </c>
      <c r="AD106" s="428" t="e">
        <f t="shared" si="52"/>
        <v>#N/A</v>
      </c>
      <c r="AE106" s="427" t="e">
        <f t="shared" si="53"/>
        <v>#N/A</v>
      </c>
      <c r="AF106" s="428" t="e">
        <f t="shared" si="54"/>
        <v>#N/A</v>
      </c>
      <c r="AG106" s="431" t="e">
        <f t="shared" si="55"/>
        <v>#N/A</v>
      </c>
      <c r="AH106" s="432" t="e">
        <f t="shared" si="56"/>
        <v>#N/A</v>
      </c>
      <c r="AQ106" s="421">
        <v>99</v>
      </c>
      <c r="AR106" s="443" t="e">
        <f>IF(Config="Rectangular",IF($AQ106&lt;='Moment of Inertia'!$D$22,'Moment of Inertia'!I103/12+Wx/2,NA()),IF(Config="Asymmetric",IF($AQ106&lt;='Moment of Inertia'!$D$22,'Moment of Inertia'!K103/12+Wx/2,NA()),IF($AQ106&lt;='Moment of Inertia (Circle)'!$D$22,'Moment of Inertia (Circle)'!J103/12+Wx/2,NA())))</f>
        <v>#N/A</v>
      </c>
      <c r="AS106" s="410" t="e">
        <f>IF(Config="Rectangular",IF($AQ106&lt;='Moment of Inertia'!$D$22,'Moment of Inertia'!J103/12+Wy/2,NA()),IF(Config="Asymmetric",IF($AQ106&lt;='Moment of Inertia'!$D$22,'Moment of Inertia'!L103/12+Wy/2,NA()),IF($AQ106&lt;='Moment of Inertia (Circle)'!$D$22,'Moment of Inertia (Circle)'!K103/12+Wy/2,NA())))</f>
        <v>#N/A</v>
      </c>
    </row>
    <row r="107" spans="4:45" x14ac:dyDescent="0.25">
      <c r="D107" s="335"/>
      <c r="E107" s="335"/>
      <c r="F107" s="335"/>
      <c r="G107" s="335"/>
      <c r="H107" s="411">
        <f t="shared" si="39"/>
        <v>0</v>
      </c>
      <c r="I107" s="412">
        <v>0</v>
      </c>
      <c r="J107" s="411">
        <f t="shared" si="33"/>
        <v>0</v>
      </c>
      <c r="K107" s="412">
        <f t="shared" si="40"/>
        <v>0</v>
      </c>
      <c r="L107" s="411">
        <f t="shared" si="41"/>
        <v>0</v>
      </c>
      <c r="M107" s="412">
        <f t="shared" si="34"/>
        <v>0</v>
      </c>
      <c r="N107" s="411">
        <v>0</v>
      </c>
      <c r="O107" s="412">
        <f t="shared" si="42"/>
        <v>0</v>
      </c>
      <c r="P107" s="335"/>
      <c r="Q107" s="427">
        <f t="shared" si="43"/>
        <v>0</v>
      </c>
      <c r="R107" s="428">
        <f t="shared" si="44"/>
        <v>0</v>
      </c>
      <c r="S107" s="427">
        <f t="shared" si="35"/>
        <v>0</v>
      </c>
      <c r="T107" s="428">
        <f t="shared" si="36"/>
        <v>0</v>
      </c>
      <c r="U107" s="431">
        <f t="shared" si="45"/>
        <v>0</v>
      </c>
      <c r="V107" s="432">
        <f t="shared" si="46"/>
        <v>0</v>
      </c>
      <c r="W107" s="427">
        <f t="shared" si="47"/>
        <v>0</v>
      </c>
      <c r="X107" s="428">
        <f t="shared" si="48"/>
        <v>0</v>
      </c>
      <c r="Y107" s="427">
        <f t="shared" si="37"/>
        <v>0</v>
      </c>
      <c r="Z107" s="428">
        <f t="shared" si="38"/>
        <v>0</v>
      </c>
      <c r="AA107" s="431">
        <f t="shared" si="49"/>
        <v>0</v>
      </c>
      <c r="AB107" s="432">
        <f t="shared" si="50"/>
        <v>0</v>
      </c>
      <c r="AC107" s="427" t="e">
        <f t="shared" si="51"/>
        <v>#N/A</v>
      </c>
      <c r="AD107" s="428" t="e">
        <f t="shared" si="52"/>
        <v>#N/A</v>
      </c>
      <c r="AE107" s="427" t="e">
        <f t="shared" si="53"/>
        <v>#N/A</v>
      </c>
      <c r="AF107" s="428" t="e">
        <f t="shared" si="54"/>
        <v>#N/A</v>
      </c>
      <c r="AG107" s="431" t="e">
        <f t="shared" si="55"/>
        <v>#N/A</v>
      </c>
      <c r="AH107" s="432" t="e">
        <f t="shared" si="56"/>
        <v>#N/A</v>
      </c>
      <c r="AQ107" s="433">
        <v>100</v>
      </c>
      <c r="AR107" s="444" t="e">
        <f>IF(Config="Rectangular",IF($AQ107&lt;='Moment of Inertia'!$D$22,'Moment of Inertia'!I104/12+Wx/2,NA()),IF(Config="Asymmetric",IF($AQ107&lt;='Moment of Inertia'!$D$22,'Moment of Inertia'!K104/12+Wx/2,NA()),IF($AQ107&lt;='Moment of Inertia (Circle)'!$D$22,'Moment of Inertia (Circle)'!J104/12+Wx/2,NA())))</f>
        <v>#N/A</v>
      </c>
      <c r="AS107" s="555" t="e">
        <f>IF(Config="Rectangular",IF($AQ107&lt;='Moment of Inertia'!$D$22,'Moment of Inertia'!J104/12+Wy/2,NA()),IF(Config="Asymmetric",IF($AQ107&lt;='Moment of Inertia'!$D$22,'Moment of Inertia'!L104/12+Wy/2,NA()),IF($AQ107&lt;='Moment of Inertia (Circle)'!$D$22,'Moment of Inertia (Circle)'!K104/12+Wy/2,NA())))</f>
        <v>#N/A</v>
      </c>
    </row>
    <row r="108" spans="4:45" x14ac:dyDescent="0.25">
      <c r="D108" s="335"/>
      <c r="E108" s="335"/>
      <c r="F108" s="335"/>
      <c r="G108" s="335"/>
      <c r="H108" s="411">
        <f t="shared" si="39"/>
        <v>0</v>
      </c>
      <c r="I108" s="412">
        <v>0</v>
      </c>
      <c r="J108" s="411">
        <f t="shared" si="33"/>
        <v>0</v>
      </c>
      <c r="K108" s="412">
        <f t="shared" si="40"/>
        <v>0</v>
      </c>
      <c r="L108" s="411">
        <f t="shared" si="41"/>
        <v>0</v>
      </c>
      <c r="M108" s="412">
        <f t="shared" si="34"/>
        <v>0</v>
      </c>
      <c r="N108" s="411">
        <v>0</v>
      </c>
      <c r="O108" s="412">
        <f t="shared" si="42"/>
        <v>0</v>
      </c>
      <c r="P108" s="335"/>
      <c r="Q108" s="427">
        <f t="shared" si="43"/>
        <v>0</v>
      </c>
      <c r="R108" s="428">
        <f t="shared" si="44"/>
        <v>0</v>
      </c>
      <c r="S108" s="427">
        <f t="shared" si="35"/>
        <v>0</v>
      </c>
      <c r="T108" s="428">
        <f t="shared" si="36"/>
        <v>0</v>
      </c>
      <c r="U108" s="431">
        <f t="shared" si="45"/>
        <v>0</v>
      </c>
      <c r="V108" s="432">
        <f t="shared" si="46"/>
        <v>0</v>
      </c>
      <c r="W108" s="427">
        <f t="shared" si="47"/>
        <v>0</v>
      </c>
      <c r="X108" s="428">
        <f t="shared" si="48"/>
        <v>0</v>
      </c>
      <c r="Y108" s="427">
        <f t="shared" si="37"/>
        <v>0</v>
      </c>
      <c r="Z108" s="428">
        <f t="shared" si="38"/>
        <v>0</v>
      </c>
      <c r="AA108" s="431">
        <f t="shared" si="49"/>
        <v>0</v>
      </c>
      <c r="AB108" s="432">
        <f t="shared" si="50"/>
        <v>0</v>
      </c>
      <c r="AC108" s="427" t="e">
        <f t="shared" si="51"/>
        <v>#N/A</v>
      </c>
      <c r="AD108" s="428" t="e">
        <f t="shared" si="52"/>
        <v>#N/A</v>
      </c>
      <c r="AE108" s="427" t="e">
        <f t="shared" si="53"/>
        <v>#N/A</v>
      </c>
      <c r="AF108" s="428" t="e">
        <f t="shared" si="54"/>
        <v>#N/A</v>
      </c>
      <c r="AG108" s="431" t="e">
        <f t="shared" si="55"/>
        <v>#N/A</v>
      </c>
      <c r="AH108" s="432" t="e">
        <f t="shared" si="56"/>
        <v>#N/A</v>
      </c>
    </row>
    <row r="109" spans="4:45" x14ac:dyDescent="0.25">
      <c r="D109" s="335"/>
      <c r="E109" s="335"/>
      <c r="F109" s="335"/>
      <c r="G109" s="335"/>
      <c r="H109" s="411">
        <f t="shared" si="39"/>
        <v>0</v>
      </c>
      <c r="I109" s="412">
        <v>0</v>
      </c>
      <c r="J109" s="411">
        <f t="shared" si="33"/>
        <v>0</v>
      </c>
      <c r="K109" s="412">
        <f t="shared" si="40"/>
        <v>0</v>
      </c>
      <c r="L109" s="411">
        <f t="shared" si="41"/>
        <v>0</v>
      </c>
      <c r="M109" s="412">
        <f t="shared" si="34"/>
        <v>0</v>
      </c>
      <c r="N109" s="411">
        <v>0</v>
      </c>
      <c r="O109" s="412">
        <f t="shared" si="42"/>
        <v>0</v>
      </c>
      <c r="P109" s="335"/>
      <c r="Q109" s="427">
        <f t="shared" si="43"/>
        <v>0</v>
      </c>
      <c r="R109" s="428">
        <f t="shared" si="44"/>
        <v>0</v>
      </c>
      <c r="S109" s="427">
        <f t="shared" si="35"/>
        <v>0</v>
      </c>
      <c r="T109" s="428">
        <f t="shared" si="36"/>
        <v>0</v>
      </c>
      <c r="U109" s="431">
        <f t="shared" si="45"/>
        <v>0</v>
      </c>
      <c r="V109" s="432">
        <f t="shared" si="46"/>
        <v>0</v>
      </c>
      <c r="W109" s="427">
        <f t="shared" si="47"/>
        <v>0</v>
      </c>
      <c r="X109" s="428">
        <f t="shared" si="48"/>
        <v>0</v>
      </c>
      <c r="Y109" s="427">
        <f t="shared" si="37"/>
        <v>0</v>
      </c>
      <c r="Z109" s="428">
        <f t="shared" si="38"/>
        <v>0</v>
      </c>
      <c r="AA109" s="431">
        <f t="shared" si="49"/>
        <v>0</v>
      </c>
      <c r="AB109" s="432">
        <f t="shared" si="50"/>
        <v>0</v>
      </c>
      <c r="AC109" s="427" t="e">
        <f t="shared" si="51"/>
        <v>#N/A</v>
      </c>
      <c r="AD109" s="428" t="e">
        <f t="shared" si="52"/>
        <v>#N/A</v>
      </c>
      <c r="AE109" s="427" t="e">
        <f t="shared" si="53"/>
        <v>#N/A</v>
      </c>
      <c r="AF109" s="428" t="e">
        <f t="shared" si="54"/>
        <v>#N/A</v>
      </c>
      <c r="AG109" s="431" t="e">
        <f t="shared" si="55"/>
        <v>#N/A</v>
      </c>
      <c r="AH109" s="432" t="e">
        <f t="shared" si="56"/>
        <v>#N/A</v>
      </c>
      <c r="AQ109" s="140"/>
    </row>
    <row r="110" spans="4:45" x14ac:dyDescent="0.25">
      <c r="D110" s="335"/>
      <c r="E110" s="335"/>
      <c r="F110" s="335"/>
      <c r="G110" s="335"/>
      <c r="H110" s="411">
        <f t="shared" si="39"/>
        <v>0</v>
      </c>
      <c r="I110" s="412">
        <v>0</v>
      </c>
      <c r="J110" s="411">
        <f t="shared" si="33"/>
        <v>0</v>
      </c>
      <c r="K110" s="412">
        <f t="shared" si="40"/>
        <v>0</v>
      </c>
      <c r="L110" s="411">
        <f t="shared" si="41"/>
        <v>0</v>
      </c>
      <c r="M110" s="412">
        <f t="shared" si="34"/>
        <v>0</v>
      </c>
      <c r="N110" s="411">
        <v>0</v>
      </c>
      <c r="O110" s="412">
        <f t="shared" si="42"/>
        <v>0</v>
      </c>
      <c r="P110" s="335"/>
      <c r="Q110" s="427">
        <f t="shared" si="43"/>
        <v>0</v>
      </c>
      <c r="R110" s="428">
        <f t="shared" si="44"/>
        <v>0</v>
      </c>
      <c r="S110" s="427">
        <f t="shared" si="35"/>
        <v>0</v>
      </c>
      <c r="T110" s="428">
        <f t="shared" si="36"/>
        <v>0</v>
      </c>
      <c r="U110" s="431">
        <f t="shared" si="45"/>
        <v>0</v>
      </c>
      <c r="V110" s="432">
        <f t="shared" si="46"/>
        <v>0</v>
      </c>
      <c r="W110" s="427">
        <f t="shared" si="47"/>
        <v>0</v>
      </c>
      <c r="X110" s="428">
        <f t="shared" si="48"/>
        <v>0</v>
      </c>
      <c r="Y110" s="427">
        <f t="shared" si="37"/>
        <v>0</v>
      </c>
      <c r="Z110" s="428">
        <f t="shared" si="38"/>
        <v>0</v>
      </c>
      <c r="AA110" s="431">
        <f t="shared" si="49"/>
        <v>0</v>
      </c>
      <c r="AB110" s="432">
        <f t="shared" si="50"/>
        <v>0</v>
      </c>
      <c r="AC110" s="427" t="e">
        <f t="shared" si="51"/>
        <v>#N/A</v>
      </c>
      <c r="AD110" s="428" t="e">
        <f t="shared" si="52"/>
        <v>#N/A</v>
      </c>
      <c r="AE110" s="427" t="e">
        <f t="shared" si="53"/>
        <v>#N/A</v>
      </c>
      <c r="AF110" s="428" t="e">
        <f t="shared" si="54"/>
        <v>#N/A</v>
      </c>
      <c r="AG110" s="431" t="e">
        <f t="shared" si="55"/>
        <v>#N/A</v>
      </c>
      <c r="AH110" s="432" t="e">
        <f t="shared" si="56"/>
        <v>#N/A</v>
      </c>
    </row>
    <row r="111" spans="4:45" x14ac:dyDescent="0.25">
      <c r="D111" s="335"/>
      <c r="E111" s="335"/>
      <c r="F111" s="335"/>
      <c r="G111" s="335"/>
      <c r="H111" s="411">
        <f t="shared" si="39"/>
        <v>0</v>
      </c>
      <c r="I111" s="412">
        <v>0</v>
      </c>
      <c r="J111" s="411">
        <f t="shared" si="33"/>
        <v>0</v>
      </c>
      <c r="K111" s="412">
        <f t="shared" si="40"/>
        <v>0</v>
      </c>
      <c r="L111" s="411">
        <f t="shared" si="41"/>
        <v>0</v>
      </c>
      <c r="M111" s="412">
        <f t="shared" si="34"/>
        <v>0</v>
      </c>
      <c r="N111" s="411">
        <v>0</v>
      </c>
      <c r="O111" s="412">
        <f t="shared" si="42"/>
        <v>0</v>
      </c>
      <c r="P111" s="335"/>
      <c r="Q111" s="427">
        <f t="shared" si="43"/>
        <v>0</v>
      </c>
      <c r="R111" s="428">
        <f t="shared" si="44"/>
        <v>0</v>
      </c>
      <c r="S111" s="427">
        <f t="shared" si="35"/>
        <v>0</v>
      </c>
      <c r="T111" s="428">
        <f t="shared" si="36"/>
        <v>0</v>
      </c>
      <c r="U111" s="431">
        <f t="shared" si="45"/>
        <v>0</v>
      </c>
      <c r="V111" s="432">
        <f t="shared" si="46"/>
        <v>0</v>
      </c>
      <c r="W111" s="427">
        <f t="shared" si="47"/>
        <v>0</v>
      </c>
      <c r="X111" s="428">
        <f t="shared" si="48"/>
        <v>0</v>
      </c>
      <c r="Y111" s="427">
        <f t="shared" si="37"/>
        <v>0</v>
      </c>
      <c r="Z111" s="428">
        <f t="shared" si="38"/>
        <v>0</v>
      </c>
      <c r="AA111" s="431">
        <f t="shared" si="49"/>
        <v>0</v>
      </c>
      <c r="AB111" s="432">
        <f t="shared" si="50"/>
        <v>0</v>
      </c>
      <c r="AC111" s="427" t="e">
        <f t="shared" si="51"/>
        <v>#N/A</v>
      </c>
      <c r="AD111" s="428" t="e">
        <f t="shared" si="52"/>
        <v>#N/A</v>
      </c>
      <c r="AE111" s="427" t="e">
        <f t="shared" si="53"/>
        <v>#N/A</v>
      </c>
      <c r="AF111" s="428" t="e">
        <f t="shared" si="54"/>
        <v>#N/A</v>
      </c>
      <c r="AG111" s="431" t="e">
        <f t="shared" si="55"/>
        <v>#N/A</v>
      </c>
      <c r="AH111" s="432" t="e">
        <f t="shared" si="56"/>
        <v>#N/A</v>
      </c>
    </row>
    <row r="112" spans="4:45" x14ac:dyDescent="0.25">
      <c r="D112" s="335"/>
      <c r="E112" s="335"/>
      <c r="F112" s="335"/>
      <c r="G112" s="335"/>
      <c r="H112" s="411">
        <f t="shared" si="39"/>
        <v>0</v>
      </c>
      <c r="I112" s="412">
        <v>0</v>
      </c>
      <c r="J112" s="411">
        <f t="shared" si="33"/>
        <v>0</v>
      </c>
      <c r="K112" s="412">
        <f t="shared" si="40"/>
        <v>0</v>
      </c>
      <c r="L112" s="411">
        <f t="shared" si="41"/>
        <v>0</v>
      </c>
      <c r="M112" s="412">
        <f t="shared" si="34"/>
        <v>0</v>
      </c>
      <c r="N112" s="411">
        <v>0</v>
      </c>
      <c r="O112" s="412">
        <f t="shared" si="42"/>
        <v>0</v>
      </c>
      <c r="P112" s="335"/>
      <c r="Q112" s="427">
        <f t="shared" si="43"/>
        <v>0</v>
      </c>
      <c r="R112" s="428">
        <f t="shared" si="44"/>
        <v>0</v>
      </c>
      <c r="S112" s="427">
        <f t="shared" si="35"/>
        <v>0</v>
      </c>
      <c r="T112" s="428">
        <f t="shared" si="36"/>
        <v>0</v>
      </c>
      <c r="U112" s="431">
        <f t="shared" si="45"/>
        <v>0</v>
      </c>
      <c r="V112" s="432">
        <f t="shared" si="46"/>
        <v>0</v>
      </c>
      <c r="W112" s="427">
        <f t="shared" si="47"/>
        <v>0</v>
      </c>
      <c r="X112" s="428">
        <f t="shared" si="48"/>
        <v>0</v>
      </c>
      <c r="Y112" s="427">
        <f t="shared" si="37"/>
        <v>0</v>
      </c>
      <c r="Z112" s="428">
        <f t="shared" si="38"/>
        <v>0</v>
      </c>
      <c r="AA112" s="431">
        <f t="shared" si="49"/>
        <v>0</v>
      </c>
      <c r="AB112" s="432">
        <f t="shared" si="50"/>
        <v>0</v>
      </c>
      <c r="AC112" s="427" t="e">
        <f t="shared" si="51"/>
        <v>#N/A</v>
      </c>
      <c r="AD112" s="428" t="e">
        <f t="shared" si="52"/>
        <v>#N/A</v>
      </c>
      <c r="AE112" s="427" t="e">
        <f t="shared" si="53"/>
        <v>#N/A</v>
      </c>
      <c r="AF112" s="428" t="e">
        <f t="shared" si="54"/>
        <v>#N/A</v>
      </c>
      <c r="AG112" s="431" t="e">
        <f t="shared" si="55"/>
        <v>#N/A</v>
      </c>
      <c r="AH112" s="432" t="e">
        <f t="shared" si="56"/>
        <v>#N/A</v>
      </c>
      <c r="AQ112" s="140"/>
    </row>
    <row r="113" spans="4:43" x14ac:dyDescent="0.25">
      <c r="D113" s="335"/>
      <c r="E113" s="335"/>
      <c r="F113" s="335"/>
      <c r="G113" s="335"/>
      <c r="H113" s="411">
        <f t="shared" si="39"/>
        <v>0</v>
      </c>
      <c r="I113" s="412">
        <v>0</v>
      </c>
      <c r="J113" s="411">
        <f t="shared" si="33"/>
        <v>0</v>
      </c>
      <c r="K113" s="412">
        <f t="shared" si="40"/>
        <v>0</v>
      </c>
      <c r="L113" s="411">
        <f t="shared" si="41"/>
        <v>0</v>
      </c>
      <c r="M113" s="412">
        <f t="shared" si="34"/>
        <v>0</v>
      </c>
      <c r="N113" s="411">
        <v>0</v>
      </c>
      <c r="O113" s="412">
        <f t="shared" si="42"/>
        <v>0</v>
      </c>
      <c r="P113" s="335"/>
      <c r="Q113" s="427">
        <f t="shared" si="43"/>
        <v>0</v>
      </c>
      <c r="R113" s="428">
        <f t="shared" si="44"/>
        <v>0</v>
      </c>
      <c r="S113" s="427">
        <f t="shared" si="35"/>
        <v>0</v>
      </c>
      <c r="T113" s="428">
        <f t="shared" si="36"/>
        <v>0</v>
      </c>
      <c r="U113" s="431">
        <f t="shared" si="45"/>
        <v>0</v>
      </c>
      <c r="V113" s="432">
        <f t="shared" si="46"/>
        <v>0</v>
      </c>
      <c r="W113" s="427">
        <f t="shared" si="47"/>
        <v>0</v>
      </c>
      <c r="X113" s="428">
        <f t="shared" si="48"/>
        <v>0</v>
      </c>
      <c r="Y113" s="427">
        <f t="shared" si="37"/>
        <v>0</v>
      </c>
      <c r="Z113" s="428">
        <f t="shared" si="38"/>
        <v>0</v>
      </c>
      <c r="AA113" s="431">
        <f t="shared" si="49"/>
        <v>0</v>
      </c>
      <c r="AB113" s="432">
        <f t="shared" si="50"/>
        <v>0</v>
      </c>
      <c r="AC113" s="427" t="e">
        <f t="shared" si="51"/>
        <v>#N/A</v>
      </c>
      <c r="AD113" s="428" t="e">
        <f t="shared" si="52"/>
        <v>#N/A</v>
      </c>
      <c r="AE113" s="427" t="e">
        <f t="shared" si="53"/>
        <v>#N/A</v>
      </c>
      <c r="AF113" s="428" t="e">
        <f t="shared" si="54"/>
        <v>#N/A</v>
      </c>
      <c r="AG113" s="431" t="e">
        <f t="shared" si="55"/>
        <v>#N/A</v>
      </c>
      <c r="AH113" s="432" t="e">
        <f t="shared" si="56"/>
        <v>#N/A</v>
      </c>
    </row>
    <row r="114" spans="4:43" x14ac:dyDescent="0.25">
      <c r="D114" s="335"/>
      <c r="E114" s="335"/>
      <c r="F114" s="335"/>
      <c r="G114" s="335"/>
      <c r="H114" s="411">
        <f t="shared" si="39"/>
        <v>0</v>
      </c>
      <c r="I114" s="412">
        <v>0</v>
      </c>
      <c r="J114" s="411">
        <f t="shared" si="33"/>
        <v>0</v>
      </c>
      <c r="K114" s="412">
        <f t="shared" si="40"/>
        <v>0</v>
      </c>
      <c r="L114" s="411">
        <f t="shared" si="41"/>
        <v>0</v>
      </c>
      <c r="M114" s="412">
        <f t="shared" si="34"/>
        <v>0</v>
      </c>
      <c r="N114" s="411">
        <v>0</v>
      </c>
      <c r="O114" s="412">
        <f t="shared" si="42"/>
        <v>0</v>
      </c>
      <c r="P114" s="335"/>
      <c r="Q114" s="427">
        <f t="shared" si="43"/>
        <v>0</v>
      </c>
      <c r="R114" s="428">
        <f t="shared" si="44"/>
        <v>0</v>
      </c>
      <c r="S114" s="427">
        <f t="shared" si="35"/>
        <v>0</v>
      </c>
      <c r="T114" s="428">
        <f t="shared" si="36"/>
        <v>0</v>
      </c>
      <c r="U114" s="431">
        <f t="shared" si="45"/>
        <v>0</v>
      </c>
      <c r="V114" s="432">
        <f t="shared" si="46"/>
        <v>0</v>
      </c>
      <c r="W114" s="427">
        <f t="shared" si="47"/>
        <v>0</v>
      </c>
      <c r="X114" s="428">
        <f t="shared" si="48"/>
        <v>0</v>
      </c>
      <c r="Y114" s="427">
        <f t="shared" si="37"/>
        <v>0</v>
      </c>
      <c r="Z114" s="428">
        <f t="shared" si="38"/>
        <v>0</v>
      </c>
      <c r="AA114" s="431">
        <f t="shared" si="49"/>
        <v>0</v>
      </c>
      <c r="AB114" s="432">
        <f t="shared" si="50"/>
        <v>0</v>
      </c>
      <c r="AC114" s="427" t="e">
        <f t="shared" si="51"/>
        <v>#N/A</v>
      </c>
      <c r="AD114" s="428" t="e">
        <f t="shared" si="52"/>
        <v>#N/A</v>
      </c>
      <c r="AE114" s="427" t="e">
        <f t="shared" si="53"/>
        <v>#N/A</v>
      </c>
      <c r="AF114" s="428" t="e">
        <f t="shared" si="54"/>
        <v>#N/A</v>
      </c>
      <c r="AG114" s="431" t="e">
        <f t="shared" si="55"/>
        <v>#N/A</v>
      </c>
      <c r="AH114" s="432" t="e">
        <f t="shared" si="56"/>
        <v>#N/A</v>
      </c>
    </row>
    <row r="115" spans="4:43" x14ac:dyDescent="0.25">
      <c r="D115" s="335"/>
      <c r="E115" s="335"/>
      <c r="F115" s="335"/>
      <c r="G115" s="335"/>
      <c r="H115" s="411">
        <f t="shared" si="39"/>
        <v>0</v>
      </c>
      <c r="I115" s="412">
        <v>0</v>
      </c>
      <c r="J115" s="411">
        <f t="shared" si="33"/>
        <v>0</v>
      </c>
      <c r="K115" s="412">
        <f t="shared" si="40"/>
        <v>0</v>
      </c>
      <c r="L115" s="411">
        <f t="shared" si="41"/>
        <v>0</v>
      </c>
      <c r="M115" s="412">
        <f t="shared" si="34"/>
        <v>0</v>
      </c>
      <c r="N115" s="411">
        <v>0</v>
      </c>
      <c r="O115" s="412">
        <f t="shared" si="42"/>
        <v>0</v>
      </c>
      <c r="P115" s="335"/>
      <c r="Q115" s="427">
        <f t="shared" si="43"/>
        <v>0</v>
      </c>
      <c r="R115" s="428">
        <f t="shared" si="44"/>
        <v>0</v>
      </c>
      <c r="S115" s="427">
        <f t="shared" si="35"/>
        <v>0</v>
      </c>
      <c r="T115" s="428">
        <f t="shared" si="36"/>
        <v>0</v>
      </c>
      <c r="U115" s="431">
        <f t="shared" si="45"/>
        <v>0</v>
      </c>
      <c r="V115" s="432">
        <f t="shared" si="46"/>
        <v>0</v>
      </c>
      <c r="W115" s="427">
        <f t="shared" si="47"/>
        <v>0</v>
      </c>
      <c r="X115" s="428">
        <f t="shared" si="48"/>
        <v>0</v>
      </c>
      <c r="Y115" s="427">
        <f t="shared" si="37"/>
        <v>0</v>
      </c>
      <c r="Z115" s="428">
        <f t="shared" si="38"/>
        <v>0</v>
      </c>
      <c r="AA115" s="431">
        <f t="shared" si="49"/>
        <v>0</v>
      </c>
      <c r="AB115" s="432">
        <f t="shared" si="50"/>
        <v>0</v>
      </c>
      <c r="AC115" s="427" t="e">
        <f t="shared" si="51"/>
        <v>#N/A</v>
      </c>
      <c r="AD115" s="428" t="e">
        <f t="shared" si="52"/>
        <v>#N/A</v>
      </c>
      <c r="AE115" s="427" t="e">
        <f t="shared" si="53"/>
        <v>#N/A</v>
      </c>
      <c r="AF115" s="428" t="e">
        <f t="shared" si="54"/>
        <v>#N/A</v>
      </c>
      <c r="AG115" s="431" t="e">
        <f t="shared" si="55"/>
        <v>#N/A</v>
      </c>
      <c r="AH115" s="432" t="e">
        <f t="shared" si="56"/>
        <v>#N/A</v>
      </c>
      <c r="AQ115" s="140"/>
    </row>
    <row r="116" spans="4:43" x14ac:dyDescent="0.25">
      <c r="D116" s="335"/>
      <c r="E116" s="335"/>
      <c r="F116" s="335"/>
      <c r="G116" s="335"/>
      <c r="H116" s="411">
        <f t="shared" si="39"/>
        <v>0</v>
      </c>
      <c r="I116" s="412">
        <v>0</v>
      </c>
      <c r="J116" s="411">
        <f t="shared" si="33"/>
        <v>0</v>
      </c>
      <c r="K116" s="412">
        <f t="shared" si="40"/>
        <v>0</v>
      </c>
      <c r="L116" s="411">
        <f t="shared" si="41"/>
        <v>0</v>
      </c>
      <c r="M116" s="412">
        <f t="shared" si="34"/>
        <v>0</v>
      </c>
      <c r="N116" s="411">
        <v>0</v>
      </c>
      <c r="O116" s="412">
        <f t="shared" si="42"/>
        <v>0</v>
      </c>
      <c r="P116" s="335"/>
      <c r="Q116" s="427">
        <f t="shared" si="43"/>
        <v>0</v>
      </c>
      <c r="R116" s="428">
        <f t="shared" si="44"/>
        <v>0</v>
      </c>
      <c r="S116" s="427">
        <f t="shared" si="35"/>
        <v>0</v>
      </c>
      <c r="T116" s="428">
        <f t="shared" si="36"/>
        <v>0</v>
      </c>
      <c r="U116" s="431">
        <f t="shared" si="45"/>
        <v>0</v>
      </c>
      <c r="V116" s="432">
        <f t="shared" si="46"/>
        <v>0</v>
      </c>
      <c r="W116" s="427">
        <f t="shared" si="47"/>
        <v>0</v>
      </c>
      <c r="X116" s="428">
        <f t="shared" si="48"/>
        <v>0</v>
      </c>
      <c r="Y116" s="427">
        <f t="shared" si="37"/>
        <v>0</v>
      </c>
      <c r="Z116" s="428">
        <f t="shared" si="38"/>
        <v>0</v>
      </c>
      <c r="AA116" s="431">
        <f t="shared" si="49"/>
        <v>0</v>
      </c>
      <c r="AB116" s="432">
        <f t="shared" si="50"/>
        <v>0</v>
      </c>
      <c r="AC116" s="427" t="e">
        <f t="shared" si="51"/>
        <v>#N/A</v>
      </c>
      <c r="AD116" s="428" t="e">
        <f t="shared" si="52"/>
        <v>#N/A</v>
      </c>
      <c r="AE116" s="427" t="e">
        <f t="shared" si="53"/>
        <v>#N/A</v>
      </c>
      <c r="AF116" s="428" t="e">
        <f t="shared" si="54"/>
        <v>#N/A</v>
      </c>
      <c r="AG116" s="431" t="e">
        <f t="shared" si="55"/>
        <v>#N/A</v>
      </c>
      <c r="AH116" s="432" t="e">
        <f t="shared" si="56"/>
        <v>#N/A</v>
      </c>
    </row>
    <row r="117" spans="4:43" x14ac:dyDescent="0.25">
      <c r="D117" s="335"/>
      <c r="E117" s="335"/>
      <c r="F117" s="335"/>
      <c r="G117" s="335"/>
      <c r="H117" s="411">
        <f t="shared" si="39"/>
        <v>0</v>
      </c>
      <c r="I117" s="412">
        <v>0</v>
      </c>
      <c r="J117" s="411">
        <f t="shared" si="33"/>
        <v>0</v>
      </c>
      <c r="K117" s="412">
        <f t="shared" si="40"/>
        <v>0</v>
      </c>
      <c r="L117" s="411">
        <f t="shared" si="41"/>
        <v>0</v>
      </c>
      <c r="M117" s="412">
        <f t="shared" si="34"/>
        <v>0</v>
      </c>
      <c r="N117" s="411">
        <v>0</v>
      </c>
      <c r="O117" s="412">
        <f t="shared" si="42"/>
        <v>0</v>
      </c>
      <c r="P117" s="335"/>
      <c r="Q117" s="427">
        <f t="shared" si="43"/>
        <v>0</v>
      </c>
      <c r="R117" s="428">
        <f t="shared" si="44"/>
        <v>0</v>
      </c>
      <c r="S117" s="427">
        <f t="shared" si="35"/>
        <v>0</v>
      </c>
      <c r="T117" s="428">
        <f t="shared" si="36"/>
        <v>0</v>
      </c>
      <c r="U117" s="431">
        <f t="shared" si="45"/>
        <v>0</v>
      </c>
      <c r="V117" s="432">
        <f t="shared" si="46"/>
        <v>0</v>
      </c>
      <c r="W117" s="427">
        <f t="shared" si="47"/>
        <v>0</v>
      </c>
      <c r="X117" s="428">
        <f t="shared" si="48"/>
        <v>0</v>
      </c>
      <c r="Y117" s="427">
        <f t="shared" si="37"/>
        <v>0</v>
      </c>
      <c r="Z117" s="428">
        <f t="shared" si="38"/>
        <v>0</v>
      </c>
      <c r="AA117" s="431">
        <f t="shared" si="49"/>
        <v>0</v>
      </c>
      <c r="AB117" s="432">
        <f t="shared" si="50"/>
        <v>0</v>
      </c>
      <c r="AC117" s="427" t="e">
        <f t="shared" si="51"/>
        <v>#N/A</v>
      </c>
      <c r="AD117" s="428" t="e">
        <f t="shared" si="52"/>
        <v>#N/A</v>
      </c>
      <c r="AE117" s="427" t="e">
        <f t="shared" si="53"/>
        <v>#N/A</v>
      </c>
      <c r="AF117" s="428" t="e">
        <f t="shared" si="54"/>
        <v>#N/A</v>
      </c>
      <c r="AG117" s="431" t="e">
        <f t="shared" si="55"/>
        <v>#N/A</v>
      </c>
      <c r="AH117" s="432" t="e">
        <f t="shared" si="56"/>
        <v>#N/A</v>
      </c>
    </row>
    <row r="118" spans="4:43" x14ac:dyDescent="0.25">
      <c r="D118" s="335"/>
      <c r="E118" s="335"/>
      <c r="F118" s="335"/>
      <c r="G118" s="335"/>
      <c r="H118" s="411">
        <f t="shared" si="39"/>
        <v>0</v>
      </c>
      <c r="I118" s="412">
        <v>0</v>
      </c>
      <c r="J118" s="411">
        <f t="shared" si="33"/>
        <v>0</v>
      </c>
      <c r="K118" s="412">
        <f t="shared" si="40"/>
        <v>0</v>
      </c>
      <c r="L118" s="411">
        <f t="shared" si="41"/>
        <v>0</v>
      </c>
      <c r="M118" s="412">
        <f t="shared" si="34"/>
        <v>0</v>
      </c>
      <c r="N118" s="411">
        <v>0</v>
      </c>
      <c r="O118" s="412">
        <f t="shared" si="42"/>
        <v>0</v>
      </c>
      <c r="P118" s="335"/>
      <c r="Q118" s="427">
        <f t="shared" si="43"/>
        <v>0</v>
      </c>
      <c r="R118" s="428">
        <f t="shared" si="44"/>
        <v>0</v>
      </c>
      <c r="S118" s="427">
        <f t="shared" si="35"/>
        <v>0</v>
      </c>
      <c r="T118" s="428">
        <f t="shared" si="36"/>
        <v>0</v>
      </c>
      <c r="U118" s="431">
        <f t="shared" si="45"/>
        <v>0</v>
      </c>
      <c r="V118" s="432">
        <f t="shared" si="46"/>
        <v>0</v>
      </c>
      <c r="W118" s="427">
        <f t="shared" si="47"/>
        <v>0</v>
      </c>
      <c r="X118" s="428">
        <f t="shared" si="48"/>
        <v>0</v>
      </c>
      <c r="Y118" s="427">
        <f t="shared" si="37"/>
        <v>0</v>
      </c>
      <c r="Z118" s="428">
        <f t="shared" si="38"/>
        <v>0</v>
      </c>
      <c r="AA118" s="431">
        <f t="shared" si="49"/>
        <v>0</v>
      </c>
      <c r="AB118" s="432">
        <f t="shared" si="50"/>
        <v>0</v>
      </c>
      <c r="AC118" s="427" t="e">
        <f t="shared" si="51"/>
        <v>#N/A</v>
      </c>
      <c r="AD118" s="428" t="e">
        <f t="shared" si="52"/>
        <v>#N/A</v>
      </c>
      <c r="AE118" s="427" t="e">
        <f t="shared" si="53"/>
        <v>#N/A</v>
      </c>
      <c r="AF118" s="428" t="e">
        <f t="shared" si="54"/>
        <v>#N/A</v>
      </c>
      <c r="AG118" s="431" t="e">
        <f t="shared" si="55"/>
        <v>#N/A</v>
      </c>
      <c r="AH118" s="432" t="e">
        <f t="shared" si="56"/>
        <v>#N/A</v>
      </c>
      <c r="AQ118" s="140"/>
    </row>
    <row r="119" spans="4:43" x14ac:dyDescent="0.25">
      <c r="D119" s="335"/>
      <c r="E119" s="335"/>
      <c r="F119" s="335"/>
      <c r="G119" s="335"/>
      <c r="H119" s="411">
        <f t="shared" si="39"/>
        <v>0</v>
      </c>
      <c r="I119" s="412">
        <v>0</v>
      </c>
      <c r="J119" s="411">
        <f t="shared" si="33"/>
        <v>0</v>
      </c>
      <c r="K119" s="412">
        <f t="shared" si="40"/>
        <v>0</v>
      </c>
      <c r="L119" s="411">
        <f t="shared" si="41"/>
        <v>0</v>
      </c>
      <c r="M119" s="412">
        <f t="shared" si="34"/>
        <v>0</v>
      </c>
      <c r="N119" s="411">
        <v>0</v>
      </c>
      <c r="O119" s="412">
        <f t="shared" si="42"/>
        <v>0</v>
      </c>
      <c r="P119" s="335"/>
      <c r="Q119" s="427">
        <f t="shared" si="43"/>
        <v>0</v>
      </c>
      <c r="R119" s="428">
        <f t="shared" si="44"/>
        <v>0</v>
      </c>
      <c r="S119" s="427">
        <f t="shared" si="35"/>
        <v>0</v>
      </c>
      <c r="T119" s="428">
        <f t="shared" si="36"/>
        <v>0</v>
      </c>
      <c r="U119" s="431">
        <f t="shared" si="45"/>
        <v>0</v>
      </c>
      <c r="V119" s="432">
        <f t="shared" si="46"/>
        <v>0</v>
      </c>
      <c r="W119" s="427">
        <f t="shared" si="47"/>
        <v>0</v>
      </c>
      <c r="X119" s="428">
        <f t="shared" si="48"/>
        <v>0</v>
      </c>
      <c r="Y119" s="427">
        <f t="shared" si="37"/>
        <v>0</v>
      </c>
      <c r="Z119" s="428">
        <f t="shared" si="38"/>
        <v>0</v>
      </c>
      <c r="AA119" s="431">
        <f t="shared" si="49"/>
        <v>0</v>
      </c>
      <c r="AB119" s="432">
        <f t="shared" si="50"/>
        <v>0</v>
      </c>
      <c r="AC119" s="427" t="e">
        <f t="shared" si="51"/>
        <v>#N/A</v>
      </c>
      <c r="AD119" s="428" t="e">
        <f t="shared" si="52"/>
        <v>#N/A</v>
      </c>
      <c r="AE119" s="427" t="e">
        <f t="shared" si="53"/>
        <v>#N/A</v>
      </c>
      <c r="AF119" s="428" t="e">
        <f t="shared" si="54"/>
        <v>#N/A</v>
      </c>
      <c r="AG119" s="431" t="e">
        <f t="shared" si="55"/>
        <v>#N/A</v>
      </c>
      <c r="AH119" s="432" t="e">
        <f t="shared" si="56"/>
        <v>#N/A</v>
      </c>
    </row>
    <row r="120" spans="4:43" x14ac:dyDescent="0.25">
      <c r="D120" s="335"/>
      <c r="E120" s="335"/>
      <c r="F120" s="335"/>
      <c r="G120" s="335"/>
      <c r="H120" s="411">
        <f t="shared" si="39"/>
        <v>0</v>
      </c>
      <c r="I120" s="412">
        <v>0</v>
      </c>
      <c r="J120" s="411">
        <f t="shared" si="33"/>
        <v>0</v>
      </c>
      <c r="K120" s="412">
        <f t="shared" si="40"/>
        <v>0</v>
      </c>
      <c r="L120" s="411">
        <f t="shared" si="41"/>
        <v>0</v>
      </c>
      <c r="M120" s="412">
        <f t="shared" si="34"/>
        <v>0</v>
      </c>
      <c r="N120" s="411">
        <v>0</v>
      </c>
      <c r="O120" s="412">
        <f t="shared" si="42"/>
        <v>0</v>
      </c>
      <c r="P120" s="335"/>
      <c r="Q120" s="427">
        <f t="shared" si="43"/>
        <v>0</v>
      </c>
      <c r="R120" s="428">
        <f t="shared" si="44"/>
        <v>0</v>
      </c>
      <c r="S120" s="427">
        <f t="shared" si="35"/>
        <v>0</v>
      </c>
      <c r="T120" s="428">
        <f t="shared" si="36"/>
        <v>0</v>
      </c>
      <c r="U120" s="431">
        <f t="shared" si="45"/>
        <v>0</v>
      </c>
      <c r="V120" s="432">
        <f t="shared" si="46"/>
        <v>0</v>
      </c>
      <c r="W120" s="427">
        <f t="shared" si="47"/>
        <v>0</v>
      </c>
      <c r="X120" s="428">
        <f t="shared" si="48"/>
        <v>0</v>
      </c>
      <c r="Y120" s="427">
        <f t="shared" si="37"/>
        <v>0</v>
      </c>
      <c r="Z120" s="428">
        <f t="shared" si="38"/>
        <v>0</v>
      </c>
      <c r="AA120" s="431">
        <f t="shared" si="49"/>
        <v>0</v>
      </c>
      <c r="AB120" s="432">
        <f t="shared" si="50"/>
        <v>0</v>
      </c>
      <c r="AC120" s="427" t="e">
        <f t="shared" si="51"/>
        <v>#N/A</v>
      </c>
      <c r="AD120" s="428" t="e">
        <f t="shared" si="52"/>
        <v>#N/A</v>
      </c>
      <c r="AE120" s="427" t="e">
        <f t="shared" si="53"/>
        <v>#N/A</v>
      </c>
      <c r="AF120" s="428" t="e">
        <f t="shared" si="54"/>
        <v>#N/A</v>
      </c>
      <c r="AG120" s="431" t="e">
        <f t="shared" si="55"/>
        <v>#N/A</v>
      </c>
      <c r="AH120" s="432" t="e">
        <f t="shared" si="56"/>
        <v>#N/A</v>
      </c>
    </row>
    <row r="121" spans="4:43" x14ac:dyDescent="0.25">
      <c r="D121" s="335"/>
      <c r="E121" s="335"/>
      <c r="F121" s="335"/>
      <c r="G121" s="335"/>
      <c r="H121" s="411">
        <f t="shared" si="39"/>
        <v>0</v>
      </c>
      <c r="I121" s="412">
        <v>0</v>
      </c>
      <c r="J121" s="411">
        <f t="shared" si="33"/>
        <v>0</v>
      </c>
      <c r="K121" s="412">
        <f t="shared" si="40"/>
        <v>0</v>
      </c>
      <c r="L121" s="411">
        <f t="shared" si="41"/>
        <v>0</v>
      </c>
      <c r="M121" s="412">
        <f t="shared" si="34"/>
        <v>0</v>
      </c>
      <c r="N121" s="411">
        <v>0</v>
      </c>
      <c r="O121" s="412">
        <f t="shared" si="42"/>
        <v>0</v>
      </c>
      <c r="P121" s="335"/>
      <c r="Q121" s="427">
        <f t="shared" si="43"/>
        <v>0</v>
      </c>
      <c r="R121" s="428">
        <f t="shared" si="44"/>
        <v>0</v>
      </c>
      <c r="S121" s="427">
        <f t="shared" si="35"/>
        <v>0</v>
      </c>
      <c r="T121" s="428">
        <f t="shared" si="36"/>
        <v>0</v>
      </c>
      <c r="U121" s="431">
        <f t="shared" si="45"/>
        <v>0</v>
      </c>
      <c r="V121" s="432">
        <f t="shared" si="46"/>
        <v>0</v>
      </c>
      <c r="W121" s="427">
        <f t="shared" si="47"/>
        <v>0</v>
      </c>
      <c r="X121" s="428">
        <f t="shared" si="48"/>
        <v>0</v>
      </c>
      <c r="Y121" s="427">
        <f t="shared" si="37"/>
        <v>0</v>
      </c>
      <c r="Z121" s="428">
        <f t="shared" si="38"/>
        <v>0</v>
      </c>
      <c r="AA121" s="431">
        <f t="shared" si="49"/>
        <v>0</v>
      </c>
      <c r="AB121" s="432">
        <f t="shared" si="50"/>
        <v>0</v>
      </c>
      <c r="AC121" s="427" t="e">
        <f t="shared" si="51"/>
        <v>#N/A</v>
      </c>
      <c r="AD121" s="428" t="e">
        <f t="shared" si="52"/>
        <v>#N/A</v>
      </c>
      <c r="AE121" s="427" t="e">
        <f t="shared" si="53"/>
        <v>#N/A</v>
      </c>
      <c r="AF121" s="428" t="e">
        <f t="shared" si="54"/>
        <v>#N/A</v>
      </c>
      <c r="AG121" s="431" t="e">
        <f t="shared" si="55"/>
        <v>#N/A</v>
      </c>
      <c r="AH121" s="432" t="e">
        <f t="shared" si="56"/>
        <v>#N/A</v>
      </c>
      <c r="AQ121" s="140"/>
    </row>
    <row r="122" spans="4:43" x14ac:dyDescent="0.25">
      <c r="D122" s="335"/>
      <c r="E122" s="335"/>
      <c r="F122" s="335"/>
      <c r="G122" s="335"/>
      <c r="H122" s="411">
        <f t="shared" si="39"/>
        <v>0</v>
      </c>
      <c r="I122" s="412">
        <v>0</v>
      </c>
      <c r="J122" s="411">
        <f t="shared" si="33"/>
        <v>0</v>
      </c>
      <c r="K122" s="412">
        <f t="shared" si="40"/>
        <v>0</v>
      </c>
      <c r="L122" s="411">
        <f t="shared" si="41"/>
        <v>0</v>
      </c>
      <c r="M122" s="412">
        <f t="shared" si="34"/>
        <v>0</v>
      </c>
      <c r="N122" s="411">
        <v>0</v>
      </c>
      <c r="O122" s="412">
        <f t="shared" si="42"/>
        <v>0</v>
      </c>
      <c r="P122" s="335"/>
      <c r="Q122" s="427">
        <f t="shared" si="43"/>
        <v>0</v>
      </c>
      <c r="R122" s="428">
        <f t="shared" si="44"/>
        <v>0</v>
      </c>
      <c r="S122" s="427">
        <f t="shared" si="35"/>
        <v>0</v>
      </c>
      <c r="T122" s="428">
        <f t="shared" si="36"/>
        <v>0</v>
      </c>
      <c r="U122" s="431">
        <f t="shared" si="45"/>
        <v>0</v>
      </c>
      <c r="V122" s="432">
        <f t="shared" si="46"/>
        <v>0</v>
      </c>
      <c r="W122" s="427">
        <f t="shared" si="47"/>
        <v>0</v>
      </c>
      <c r="X122" s="428">
        <f t="shared" si="48"/>
        <v>0</v>
      </c>
      <c r="Y122" s="427">
        <f t="shared" si="37"/>
        <v>0</v>
      </c>
      <c r="Z122" s="428">
        <f t="shared" si="38"/>
        <v>0</v>
      </c>
      <c r="AA122" s="431">
        <f t="shared" si="49"/>
        <v>0</v>
      </c>
      <c r="AB122" s="432">
        <f t="shared" si="50"/>
        <v>0</v>
      </c>
      <c r="AC122" s="427" t="e">
        <f t="shared" si="51"/>
        <v>#N/A</v>
      </c>
      <c r="AD122" s="428" t="e">
        <f t="shared" si="52"/>
        <v>#N/A</v>
      </c>
      <c r="AE122" s="427" t="e">
        <f t="shared" si="53"/>
        <v>#N/A</v>
      </c>
      <c r="AF122" s="428" t="e">
        <f t="shared" si="54"/>
        <v>#N/A</v>
      </c>
      <c r="AG122" s="431" t="e">
        <f t="shared" si="55"/>
        <v>#N/A</v>
      </c>
      <c r="AH122" s="432" t="e">
        <f t="shared" si="56"/>
        <v>#N/A</v>
      </c>
    </row>
    <row r="123" spans="4:43" x14ac:dyDescent="0.25">
      <c r="D123" s="335"/>
      <c r="E123" s="335"/>
      <c r="F123" s="335"/>
      <c r="G123" s="335"/>
      <c r="H123" s="411">
        <f t="shared" si="39"/>
        <v>0</v>
      </c>
      <c r="I123" s="412">
        <v>0</v>
      </c>
      <c r="J123" s="411">
        <f t="shared" si="33"/>
        <v>0</v>
      </c>
      <c r="K123" s="412">
        <f t="shared" si="40"/>
        <v>0</v>
      </c>
      <c r="L123" s="411">
        <f t="shared" si="41"/>
        <v>0</v>
      </c>
      <c r="M123" s="412">
        <f t="shared" si="34"/>
        <v>0</v>
      </c>
      <c r="N123" s="411">
        <v>0</v>
      </c>
      <c r="O123" s="412">
        <f t="shared" si="42"/>
        <v>0</v>
      </c>
      <c r="P123" s="335"/>
      <c r="Q123" s="427">
        <f t="shared" si="43"/>
        <v>0</v>
      </c>
      <c r="R123" s="428">
        <f t="shared" si="44"/>
        <v>0</v>
      </c>
      <c r="S123" s="427">
        <f t="shared" si="35"/>
        <v>0</v>
      </c>
      <c r="T123" s="428">
        <f t="shared" si="36"/>
        <v>0</v>
      </c>
      <c r="U123" s="431">
        <f t="shared" si="45"/>
        <v>0</v>
      </c>
      <c r="V123" s="432">
        <f t="shared" si="46"/>
        <v>0</v>
      </c>
      <c r="W123" s="427">
        <f t="shared" si="47"/>
        <v>0</v>
      </c>
      <c r="X123" s="428">
        <f t="shared" si="48"/>
        <v>0</v>
      </c>
      <c r="Y123" s="427">
        <f t="shared" si="37"/>
        <v>0</v>
      </c>
      <c r="Z123" s="428">
        <f t="shared" si="38"/>
        <v>0</v>
      </c>
      <c r="AA123" s="431">
        <f t="shared" si="49"/>
        <v>0</v>
      </c>
      <c r="AB123" s="432">
        <f t="shared" si="50"/>
        <v>0</v>
      </c>
      <c r="AC123" s="427" t="e">
        <f t="shared" si="51"/>
        <v>#N/A</v>
      </c>
      <c r="AD123" s="428" t="e">
        <f t="shared" si="52"/>
        <v>#N/A</v>
      </c>
      <c r="AE123" s="427" t="e">
        <f t="shared" si="53"/>
        <v>#N/A</v>
      </c>
      <c r="AF123" s="428" t="e">
        <f t="shared" si="54"/>
        <v>#N/A</v>
      </c>
      <c r="AG123" s="431" t="e">
        <f t="shared" si="55"/>
        <v>#N/A</v>
      </c>
      <c r="AH123" s="432" t="e">
        <f t="shared" si="56"/>
        <v>#N/A</v>
      </c>
    </row>
    <row r="124" spans="4:43" x14ac:dyDescent="0.25">
      <c r="D124" s="335"/>
      <c r="E124" s="335"/>
      <c r="F124" s="335"/>
      <c r="G124" s="335"/>
      <c r="H124" s="411">
        <f t="shared" si="39"/>
        <v>0</v>
      </c>
      <c r="I124" s="412">
        <v>0</v>
      </c>
      <c r="J124" s="411">
        <f t="shared" si="33"/>
        <v>0</v>
      </c>
      <c r="K124" s="412">
        <f t="shared" si="40"/>
        <v>0</v>
      </c>
      <c r="L124" s="411">
        <f t="shared" si="41"/>
        <v>0</v>
      </c>
      <c r="M124" s="412">
        <f t="shared" si="34"/>
        <v>0</v>
      </c>
      <c r="N124" s="411">
        <v>0</v>
      </c>
      <c r="O124" s="412">
        <f t="shared" si="42"/>
        <v>0</v>
      </c>
      <c r="P124" s="335"/>
      <c r="Q124" s="427">
        <f t="shared" si="43"/>
        <v>0</v>
      </c>
      <c r="R124" s="428">
        <f t="shared" si="44"/>
        <v>0</v>
      </c>
      <c r="S124" s="427">
        <f t="shared" si="35"/>
        <v>0</v>
      </c>
      <c r="T124" s="428">
        <f t="shared" si="36"/>
        <v>0</v>
      </c>
      <c r="U124" s="431">
        <f t="shared" si="45"/>
        <v>0</v>
      </c>
      <c r="V124" s="432">
        <f t="shared" si="46"/>
        <v>0</v>
      </c>
      <c r="W124" s="427">
        <f t="shared" si="47"/>
        <v>0</v>
      </c>
      <c r="X124" s="428">
        <f t="shared" si="48"/>
        <v>0</v>
      </c>
      <c r="Y124" s="427">
        <f t="shared" si="37"/>
        <v>0</v>
      </c>
      <c r="Z124" s="428">
        <f t="shared" si="38"/>
        <v>0</v>
      </c>
      <c r="AA124" s="431">
        <f t="shared" si="49"/>
        <v>0</v>
      </c>
      <c r="AB124" s="432">
        <f t="shared" si="50"/>
        <v>0</v>
      </c>
      <c r="AC124" s="427" t="e">
        <f t="shared" si="51"/>
        <v>#N/A</v>
      </c>
      <c r="AD124" s="428" t="e">
        <f t="shared" si="52"/>
        <v>#N/A</v>
      </c>
      <c r="AE124" s="427" t="e">
        <f t="shared" si="53"/>
        <v>#N/A</v>
      </c>
      <c r="AF124" s="428" t="e">
        <f t="shared" si="54"/>
        <v>#N/A</v>
      </c>
      <c r="AG124" s="431" t="e">
        <f t="shared" si="55"/>
        <v>#N/A</v>
      </c>
      <c r="AH124" s="432" t="e">
        <f t="shared" si="56"/>
        <v>#N/A</v>
      </c>
      <c r="AQ124" s="140"/>
    </row>
    <row r="125" spans="4:43" x14ac:dyDescent="0.25">
      <c r="D125" s="335"/>
      <c r="E125" s="335"/>
      <c r="F125" s="335"/>
      <c r="G125" s="335"/>
      <c r="H125" s="411">
        <f t="shared" si="39"/>
        <v>0</v>
      </c>
      <c r="I125" s="412">
        <v>0</v>
      </c>
      <c r="J125" s="411">
        <f t="shared" si="33"/>
        <v>0</v>
      </c>
      <c r="K125" s="412">
        <f t="shared" si="40"/>
        <v>0</v>
      </c>
      <c r="L125" s="411">
        <f t="shared" si="41"/>
        <v>0</v>
      </c>
      <c r="M125" s="412">
        <f t="shared" si="34"/>
        <v>0</v>
      </c>
      <c r="N125" s="411">
        <v>0</v>
      </c>
      <c r="O125" s="412">
        <f t="shared" si="42"/>
        <v>0</v>
      </c>
      <c r="P125" s="335"/>
      <c r="Q125" s="427">
        <f t="shared" si="43"/>
        <v>0</v>
      </c>
      <c r="R125" s="428">
        <f t="shared" si="44"/>
        <v>0</v>
      </c>
      <c r="S125" s="427">
        <f t="shared" si="35"/>
        <v>0</v>
      </c>
      <c r="T125" s="428">
        <f t="shared" si="36"/>
        <v>0</v>
      </c>
      <c r="U125" s="431">
        <f t="shared" si="45"/>
        <v>0</v>
      </c>
      <c r="V125" s="432">
        <f t="shared" si="46"/>
        <v>0</v>
      </c>
      <c r="W125" s="427">
        <f t="shared" si="47"/>
        <v>0</v>
      </c>
      <c r="X125" s="428">
        <f t="shared" si="48"/>
        <v>0</v>
      </c>
      <c r="Y125" s="427">
        <f t="shared" si="37"/>
        <v>0</v>
      </c>
      <c r="Z125" s="428">
        <f t="shared" si="38"/>
        <v>0</v>
      </c>
      <c r="AA125" s="431">
        <f t="shared" si="49"/>
        <v>0</v>
      </c>
      <c r="AB125" s="432">
        <f t="shared" si="50"/>
        <v>0</v>
      </c>
      <c r="AC125" s="427" t="e">
        <f t="shared" si="51"/>
        <v>#N/A</v>
      </c>
      <c r="AD125" s="428" t="e">
        <f t="shared" si="52"/>
        <v>#N/A</v>
      </c>
      <c r="AE125" s="427" t="e">
        <f t="shared" si="53"/>
        <v>#N/A</v>
      </c>
      <c r="AF125" s="428" t="e">
        <f t="shared" si="54"/>
        <v>#N/A</v>
      </c>
      <c r="AG125" s="431" t="e">
        <f t="shared" si="55"/>
        <v>#N/A</v>
      </c>
      <c r="AH125" s="432" t="e">
        <f t="shared" si="56"/>
        <v>#N/A</v>
      </c>
    </row>
    <row r="126" spans="4:43" x14ac:dyDescent="0.25">
      <c r="D126" s="335"/>
      <c r="E126" s="335"/>
      <c r="F126" s="335"/>
      <c r="G126" s="335"/>
      <c r="H126" s="411">
        <f t="shared" si="39"/>
        <v>0</v>
      </c>
      <c r="I126" s="412">
        <v>0</v>
      </c>
      <c r="J126" s="411">
        <f t="shared" si="33"/>
        <v>0</v>
      </c>
      <c r="K126" s="412">
        <f t="shared" si="40"/>
        <v>0</v>
      </c>
      <c r="L126" s="411">
        <f t="shared" si="41"/>
        <v>0</v>
      </c>
      <c r="M126" s="412">
        <f t="shared" si="34"/>
        <v>0</v>
      </c>
      <c r="N126" s="411">
        <v>0</v>
      </c>
      <c r="O126" s="412">
        <f t="shared" si="42"/>
        <v>0</v>
      </c>
      <c r="P126" s="335"/>
      <c r="Q126" s="427">
        <f t="shared" si="43"/>
        <v>0</v>
      </c>
      <c r="R126" s="428">
        <f t="shared" si="44"/>
        <v>0</v>
      </c>
      <c r="S126" s="427">
        <f t="shared" si="35"/>
        <v>0</v>
      </c>
      <c r="T126" s="428">
        <f t="shared" si="36"/>
        <v>0</v>
      </c>
      <c r="U126" s="431">
        <f t="shared" si="45"/>
        <v>0</v>
      </c>
      <c r="V126" s="432">
        <f t="shared" si="46"/>
        <v>0</v>
      </c>
      <c r="W126" s="427">
        <f t="shared" si="47"/>
        <v>0</v>
      </c>
      <c r="X126" s="428">
        <f t="shared" si="48"/>
        <v>0</v>
      </c>
      <c r="Y126" s="427">
        <f t="shared" si="37"/>
        <v>0</v>
      </c>
      <c r="Z126" s="428">
        <f t="shared" si="38"/>
        <v>0</v>
      </c>
      <c r="AA126" s="431">
        <f t="shared" si="49"/>
        <v>0</v>
      </c>
      <c r="AB126" s="432">
        <f t="shared" si="50"/>
        <v>0</v>
      </c>
      <c r="AC126" s="427" t="e">
        <f t="shared" si="51"/>
        <v>#N/A</v>
      </c>
      <c r="AD126" s="428" t="e">
        <f t="shared" si="52"/>
        <v>#N/A</v>
      </c>
      <c r="AE126" s="427" t="e">
        <f t="shared" si="53"/>
        <v>#N/A</v>
      </c>
      <c r="AF126" s="428" t="e">
        <f t="shared" si="54"/>
        <v>#N/A</v>
      </c>
      <c r="AG126" s="431" t="e">
        <f t="shared" si="55"/>
        <v>#N/A</v>
      </c>
      <c r="AH126" s="432" t="e">
        <f t="shared" si="56"/>
        <v>#N/A</v>
      </c>
    </row>
    <row r="127" spans="4:43" x14ac:dyDescent="0.25">
      <c r="D127" s="335"/>
      <c r="E127" s="335"/>
      <c r="F127" s="335"/>
      <c r="G127" s="335"/>
      <c r="H127" s="411">
        <f t="shared" si="39"/>
        <v>0</v>
      </c>
      <c r="I127" s="412">
        <v>0</v>
      </c>
      <c r="J127" s="411">
        <f t="shared" si="33"/>
        <v>0</v>
      </c>
      <c r="K127" s="412">
        <f t="shared" si="40"/>
        <v>0</v>
      </c>
      <c r="L127" s="411">
        <f t="shared" si="41"/>
        <v>0</v>
      </c>
      <c r="M127" s="412">
        <f t="shared" si="34"/>
        <v>0</v>
      </c>
      <c r="N127" s="411">
        <v>0</v>
      </c>
      <c r="O127" s="412">
        <f t="shared" si="42"/>
        <v>0</v>
      </c>
      <c r="P127" s="335"/>
      <c r="Q127" s="427">
        <f t="shared" si="43"/>
        <v>0</v>
      </c>
      <c r="R127" s="428">
        <f t="shared" si="44"/>
        <v>0</v>
      </c>
      <c r="S127" s="427">
        <f t="shared" si="35"/>
        <v>0</v>
      </c>
      <c r="T127" s="428">
        <f t="shared" si="36"/>
        <v>0</v>
      </c>
      <c r="U127" s="431">
        <f t="shared" si="45"/>
        <v>0</v>
      </c>
      <c r="V127" s="432">
        <f t="shared" si="46"/>
        <v>0</v>
      </c>
      <c r="W127" s="427">
        <f t="shared" si="47"/>
        <v>0</v>
      </c>
      <c r="X127" s="428">
        <f t="shared" si="48"/>
        <v>0</v>
      </c>
      <c r="Y127" s="427">
        <f t="shared" si="37"/>
        <v>0</v>
      </c>
      <c r="Z127" s="428">
        <f t="shared" si="38"/>
        <v>0</v>
      </c>
      <c r="AA127" s="431">
        <f t="shared" si="49"/>
        <v>0</v>
      </c>
      <c r="AB127" s="432">
        <f t="shared" si="50"/>
        <v>0</v>
      </c>
      <c r="AC127" s="427" t="e">
        <f t="shared" si="51"/>
        <v>#N/A</v>
      </c>
      <c r="AD127" s="428" t="e">
        <f t="shared" si="52"/>
        <v>#N/A</v>
      </c>
      <c r="AE127" s="427" t="e">
        <f t="shared" si="53"/>
        <v>#N/A</v>
      </c>
      <c r="AF127" s="428" t="e">
        <f t="shared" si="54"/>
        <v>#N/A</v>
      </c>
      <c r="AG127" s="431" t="e">
        <f t="shared" si="55"/>
        <v>#N/A</v>
      </c>
      <c r="AH127" s="432" t="e">
        <f t="shared" si="56"/>
        <v>#N/A</v>
      </c>
      <c r="AQ127" s="140"/>
    </row>
    <row r="128" spans="4:43" x14ac:dyDescent="0.25">
      <c r="D128" s="335"/>
      <c r="E128" s="335"/>
      <c r="F128" s="335"/>
      <c r="G128" s="335"/>
      <c r="H128" s="411">
        <f t="shared" si="39"/>
        <v>0</v>
      </c>
      <c r="I128" s="412">
        <v>0</v>
      </c>
      <c r="J128" s="411">
        <f t="shared" si="33"/>
        <v>0</v>
      </c>
      <c r="K128" s="412">
        <f t="shared" si="40"/>
        <v>0</v>
      </c>
      <c r="L128" s="411">
        <f t="shared" si="41"/>
        <v>0</v>
      </c>
      <c r="M128" s="412">
        <f t="shared" si="34"/>
        <v>0</v>
      </c>
      <c r="N128" s="411">
        <v>0</v>
      </c>
      <c r="O128" s="412">
        <f t="shared" si="42"/>
        <v>0</v>
      </c>
      <c r="P128" s="335"/>
      <c r="Q128" s="427">
        <f t="shared" si="43"/>
        <v>0</v>
      </c>
      <c r="R128" s="428">
        <f t="shared" si="44"/>
        <v>0</v>
      </c>
      <c r="S128" s="427">
        <f t="shared" si="35"/>
        <v>0</v>
      </c>
      <c r="T128" s="428">
        <f t="shared" si="36"/>
        <v>0</v>
      </c>
      <c r="U128" s="431">
        <f t="shared" si="45"/>
        <v>0</v>
      </c>
      <c r="V128" s="432">
        <f t="shared" si="46"/>
        <v>0</v>
      </c>
      <c r="W128" s="427">
        <f t="shared" si="47"/>
        <v>0</v>
      </c>
      <c r="X128" s="428">
        <f t="shared" si="48"/>
        <v>0</v>
      </c>
      <c r="Y128" s="427">
        <f t="shared" si="37"/>
        <v>0</v>
      </c>
      <c r="Z128" s="428">
        <f t="shared" si="38"/>
        <v>0</v>
      </c>
      <c r="AA128" s="431">
        <f t="shared" si="49"/>
        <v>0</v>
      </c>
      <c r="AB128" s="432">
        <f t="shared" si="50"/>
        <v>0</v>
      </c>
      <c r="AC128" s="427" t="e">
        <f t="shared" si="51"/>
        <v>#N/A</v>
      </c>
      <c r="AD128" s="428" t="e">
        <f t="shared" si="52"/>
        <v>#N/A</v>
      </c>
      <c r="AE128" s="427" t="e">
        <f t="shared" si="53"/>
        <v>#N/A</v>
      </c>
      <c r="AF128" s="428" t="e">
        <f t="shared" si="54"/>
        <v>#N/A</v>
      </c>
      <c r="AG128" s="431" t="e">
        <f t="shared" si="55"/>
        <v>#N/A</v>
      </c>
      <c r="AH128" s="432" t="e">
        <f t="shared" si="56"/>
        <v>#N/A</v>
      </c>
    </row>
    <row r="129" spans="4:43" x14ac:dyDescent="0.25">
      <c r="D129" s="335"/>
      <c r="E129" s="335"/>
      <c r="F129" s="335"/>
      <c r="G129" s="335"/>
      <c r="H129" s="411">
        <f t="shared" si="39"/>
        <v>0</v>
      </c>
      <c r="I129" s="412">
        <v>0</v>
      </c>
      <c r="J129" s="411">
        <f t="shared" si="33"/>
        <v>0</v>
      </c>
      <c r="K129" s="412">
        <f t="shared" si="40"/>
        <v>0</v>
      </c>
      <c r="L129" s="411">
        <f t="shared" si="41"/>
        <v>0</v>
      </c>
      <c r="M129" s="412">
        <f t="shared" si="34"/>
        <v>0</v>
      </c>
      <c r="N129" s="411">
        <v>0</v>
      </c>
      <c r="O129" s="412">
        <f t="shared" si="42"/>
        <v>0</v>
      </c>
      <c r="P129" s="335"/>
      <c r="Q129" s="427">
        <f t="shared" si="43"/>
        <v>0</v>
      </c>
      <c r="R129" s="428">
        <f t="shared" si="44"/>
        <v>0</v>
      </c>
      <c r="S129" s="427">
        <f t="shared" si="35"/>
        <v>0</v>
      </c>
      <c r="T129" s="428">
        <f t="shared" si="36"/>
        <v>0</v>
      </c>
      <c r="U129" s="431">
        <f t="shared" si="45"/>
        <v>0</v>
      </c>
      <c r="V129" s="432">
        <f t="shared" si="46"/>
        <v>0</v>
      </c>
      <c r="W129" s="427">
        <f t="shared" si="47"/>
        <v>0</v>
      </c>
      <c r="X129" s="428">
        <f t="shared" si="48"/>
        <v>0</v>
      </c>
      <c r="Y129" s="427">
        <f t="shared" si="37"/>
        <v>0</v>
      </c>
      <c r="Z129" s="428">
        <f t="shared" si="38"/>
        <v>0</v>
      </c>
      <c r="AA129" s="431">
        <f t="shared" si="49"/>
        <v>0</v>
      </c>
      <c r="AB129" s="432">
        <f t="shared" si="50"/>
        <v>0</v>
      </c>
      <c r="AC129" s="427" t="e">
        <f t="shared" si="51"/>
        <v>#N/A</v>
      </c>
      <c r="AD129" s="428" t="e">
        <f t="shared" si="52"/>
        <v>#N/A</v>
      </c>
      <c r="AE129" s="427" t="e">
        <f t="shared" si="53"/>
        <v>#N/A</v>
      </c>
      <c r="AF129" s="428" t="e">
        <f t="shared" si="54"/>
        <v>#N/A</v>
      </c>
      <c r="AG129" s="431" t="e">
        <f t="shared" si="55"/>
        <v>#N/A</v>
      </c>
      <c r="AH129" s="432" t="e">
        <f t="shared" si="56"/>
        <v>#N/A</v>
      </c>
    </row>
    <row r="130" spans="4:43" x14ac:dyDescent="0.25">
      <c r="D130" s="335"/>
      <c r="E130" s="335"/>
      <c r="F130" s="335"/>
      <c r="G130" s="335"/>
      <c r="H130" s="411">
        <f t="shared" si="39"/>
        <v>0</v>
      </c>
      <c r="I130" s="412">
        <v>0</v>
      </c>
      <c r="J130" s="411">
        <f t="shared" si="33"/>
        <v>0</v>
      </c>
      <c r="K130" s="412">
        <f t="shared" si="40"/>
        <v>0</v>
      </c>
      <c r="L130" s="411">
        <f t="shared" si="41"/>
        <v>0</v>
      </c>
      <c r="M130" s="412">
        <f t="shared" si="34"/>
        <v>0</v>
      </c>
      <c r="N130" s="411">
        <v>0</v>
      </c>
      <c r="O130" s="412">
        <f t="shared" si="42"/>
        <v>0</v>
      </c>
      <c r="P130" s="335"/>
      <c r="Q130" s="427">
        <f t="shared" si="43"/>
        <v>0</v>
      </c>
      <c r="R130" s="428">
        <f t="shared" si="44"/>
        <v>0</v>
      </c>
      <c r="S130" s="427">
        <f t="shared" si="35"/>
        <v>0</v>
      </c>
      <c r="T130" s="428">
        <f t="shared" si="36"/>
        <v>0</v>
      </c>
      <c r="U130" s="431">
        <f t="shared" si="45"/>
        <v>0</v>
      </c>
      <c r="V130" s="432">
        <f t="shared" si="46"/>
        <v>0</v>
      </c>
      <c r="W130" s="427">
        <f t="shared" si="47"/>
        <v>0</v>
      </c>
      <c r="X130" s="428">
        <f t="shared" si="48"/>
        <v>0</v>
      </c>
      <c r="Y130" s="427">
        <f t="shared" si="37"/>
        <v>0</v>
      </c>
      <c r="Z130" s="428">
        <f t="shared" si="38"/>
        <v>0</v>
      </c>
      <c r="AA130" s="431">
        <f t="shared" si="49"/>
        <v>0</v>
      </c>
      <c r="AB130" s="432">
        <f t="shared" si="50"/>
        <v>0</v>
      </c>
      <c r="AC130" s="427" t="e">
        <f t="shared" si="51"/>
        <v>#N/A</v>
      </c>
      <c r="AD130" s="428" t="e">
        <f t="shared" si="52"/>
        <v>#N/A</v>
      </c>
      <c r="AE130" s="427" t="e">
        <f t="shared" si="53"/>
        <v>#N/A</v>
      </c>
      <c r="AF130" s="428" t="e">
        <f t="shared" si="54"/>
        <v>#N/A</v>
      </c>
      <c r="AG130" s="431" t="e">
        <f t="shared" si="55"/>
        <v>#N/A</v>
      </c>
      <c r="AH130" s="432" t="e">
        <f t="shared" si="56"/>
        <v>#N/A</v>
      </c>
      <c r="AQ130" s="140"/>
    </row>
    <row r="131" spans="4:43" x14ac:dyDescent="0.25">
      <c r="D131" s="335"/>
      <c r="E131" s="335"/>
      <c r="F131" s="335"/>
      <c r="G131" s="335"/>
      <c r="H131" s="411">
        <f t="shared" si="39"/>
        <v>0</v>
      </c>
      <c r="I131" s="412">
        <v>0</v>
      </c>
      <c r="J131" s="411">
        <f t="shared" si="33"/>
        <v>0</v>
      </c>
      <c r="K131" s="412">
        <f t="shared" si="40"/>
        <v>0</v>
      </c>
      <c r="L131" s="411">
        <f t="shared" si="41"/>
        <v>0</v>
      </c>
      <c r="M131" s="412">
        <f t="shared" si="34"/>
        <v>0</v>
      </c>
      <c r="N131" s="411">
        <v>0</v>
      </c>
      <c r="O131" s="412">
        <f t="shared" si="42"/>
        <v>0</v>
      </c>
      <c r="P131" s="335"/>
      <c r="Q131" s="427">
        <f t="shared" si="43"/>
        <v>0</v>
      </c>
      <c r="R131" s="428">
        <f t="shared" si="44"/>
        <v>0</v>
      </c>
      <c r="S131" s="427">
        <f t="shared" si="35"/>
        <v>0</v>
      </c>
      <c r="T131" s="428">
        <f t="shared" si="36"/>
        <v>0</v>
      </c>
      <c r="U131" s="431">
        <f t="shared" si="45"/>
        <v>0</v>
      </c>
      <c r="V131" s="432">
        <f t="shared" si="46"/>
        <v>0</v>
      </c>
      <c r="W131" s="427">
        <f t="shared" si="47"/>
        <v>0</v>
      </c>
      <c r="X131" s="428">
        <f t="shared" si="48"/>
        <v>0</v>
      </c>
      <c r="Y131" s="427">
        <f t="shared" si="37"/>
        <v>0</v>
      </c>
      <c r="Z131" s="428">
        <f t="shared" si="38"/>
        <v>0</v>
      </c>
      <c r="AA131" s="431">
        <f t="shared" si="49"/>
        <v>0</v>
      </c>
      <c r="AB131" s="432">
        <f t="shared" si="50"/>
        <v>0</v>
      </c>
      <c r="AC131" s="427" t="e">
        <f t="shared" si="51"/>
        <v>#N/A</v>
      </c>
      <c r="AD131" s="428" t="e">
        <f t="shared" si="52"/>
        <v>#N/A</v>
      </c>
      <c r="AE131" s="427" t="e">
        <f t="shared" si="53"/>
        <v>#N/A</v>
      </c>
      <c r="AF131" s="428" t="e">
        <f t="shared" si="54"/>
        <v>#N/A</v>
      </c>
      <c r="AG131" s="431" t="e">
        <f t="shared" si="55"/>
        <v>#N/A</v>
      </c>
      <c r="AH131" s="432" t="e">
        <f t="shared" si="56"/>
        <v>#N/A</v>
      </c>
    </row>
    <row r="132" spans="4:43" x14ac:dyDescent="0.25">
      <c r="D132" s="335"/>
      <c r="E132" s="335"/>
      <c r="F132" s="335"/>
      <c r="G132" s="335"/>
      <c r="H132" s="411">
        <f t="shared" si="39"/>
        <v>0</v>
      </c>
      <c r="I132" s="412">
        <v>0</v>
      </c>
      <c r="J132" s="411">
        <f t="shared" si="33"/>
        <v>0</v>
      </c>
      <c r="K132" s="412">
        <f t="shared" si="40"/>
        <v>0</v>
      </c>
      <c r="L132" s="411">
        <f t="shared" si="41"/>
        <v>0</v>
      </c>
      <c r="M132" s="412">
        <f t="shared" si="34"/>
        <v>0</v>
      </c>
      <c r="N132" s="411">
        <v>0</v>
      </c>
      <c r="O132" s="412">
        <f t="shared" si="42"/>
        <v>0</v>
      </c>
      <c r="P132" s="335"/>
      <c r="Q132" s="427">
        <f t="shared" si="43"/>
        <v>0</v>
      </c>
      <c r="R132" s="428">
        <f t="shared" si="44"/>
        <v>0</v>
      </c>
      <c r="S132" s="427">
        <f t="shared" si="35"/>
        <v>0</v>
      </c>
      <c r="T132" s="428">
        <f t="shared" si="36"/>
        <v>0</v>
      </c>
      <c r="U132" s="431">
        <f t="shared" si="45"/>
        <v>0</v>
      </c>
      <c r="V132" s="432">
        <f t="shared" si="46"/>
        <v>0</v>
      </c>
      <c r="W132" s="427">
        <f t="shared" si="47"/>
        <v>0</v>
      </c>
      <c r="X132" s="428">
        <f t="shared" si="48"/>
        <v>0</v>
      </c>
      <c r="Y132" s="427">
        <f t="shared" si="37"/>
        <v>0</v>
      </c>
      <c r="Z132" s="428">
        <f t="shared" si="38"/>
        <v>0</v>
      </c>
      <c r="AA132" s="431">
        <f t="shared" si="49"/>
        <v>0</v>
      </c>
      <c r="AB132" s="432">
        <f t="shared" si="50"/>
        <v>0</v>
      </c>
      <c r="AC132" s="427" t="e">
        <f t="shared" si="51"/>
        <v>#N/A</v>
      </c>
      <c r="AD132" s="428" t="e">
        <f t="shared" si="52"/>
        <v>#N/A</v>
      </c>
      <c r="AE132" s="427" t="e">
        <f t="shared" si="53"/>
        <v>#N/A</v>
      </c>
      <c r="AF132" s="428" t="e">
        <f t="shared" si="54"/>
        <v>#N/A</v>
      </c>
      <c r="AG132" s="431" t="e">
        <f t="shared" si="55"/>
        <v>#N/A</v>
      </c>
      <c r="AH132" s="432" t="e">
        <f t="shared" si="56"/>
        <v>#N/A</v>
      </c>
    </row>
    <row r="133" spans="4:43" x14ac:dyDescent="0.25">
      <c r="D133" s="335"/>
      <c r="E133" s="335"/>
      <c r="F133" s="335"/>
      <c r="G133" s="335"/>
      <c r="H133" s="411">
        <f t="shared" si="39"/>
        <v>0</v>
      </c>
      <c r="I133" s="412">
        <v>0</v>
      </c>
      <c r="J133" s="411">
        <f t="shared" si="33"/>
        <v>0</v>
      </c>
      <c r="K133" s="412">
        <f t="shared" si="40"/>
        <v>0</v>
      </c>
      <c r="L133" s="411">
        <f t="shared" si="41"/>
        <v>0</v>
      </c>
      <c r="M133" s="412">
        <f t="shared" si="34"/>
        <v>0</v>
      </c>
      <c r="N133" s="411">
        <v>0</v>
      </c>
      <c r="O133" s="412">
        <f t="shared" si="42"/>
        <v>0</v>
      </c>
      <c r="P133" s="335"/>
      <c r="Q133" s="427">
        <f t="shared" si="43"/>
        <v>0</v>
      </c>
      <c r="R133" s="428">
        <f t="shared" si="44"/>
        <v>0</v>
      </c>
      <c r="S133" s="427">
        <f t="shared" si="35"/>
        <v>0</v>
      </c>
      <c r="T133" s="428">
        <f t="shared" si="36"/>
        <v>0</v>
      </c>
      <c r="U133" s="431">
        <f t="shared" si="45"/>
        <v>0</v>
      </c>
      <c r="V133" s="432">
        <f t="shared" si="46"/>
        <v>0</v>
      </c>
      <c r="W133" s="427">
        <f t="shared" si="47"/>
        <v>0</v>
      </c>
      <c r="X133" s="428">
        <f t="shared" si="48"/>
        <v>0</v>
      </c>
      <c r="Y133" s="427">
        <f t="shared" si="37"/>
        <v>0</v>
      </c>
      <c r="Z133" s="428">
        <f t="shared" si="38"/>
        <v>0</v>
      </c>
      <c r="AA133" s="431">
        <f t="shared" si="49"/>
        <v>0</v>
      </c>
      <c r="AB133" s="432">
        <f t="shared" si="50"/>
        <v>0</v>
      </c>
      <c r="AC133" s="427" t="e">
        <f t="shared" si="51"/>
        <v>#N/A</v>
      </c>
      <c r="AD133" s="428" t="e">
        <f t="shared" si="52"/>
        <v>#N/A</v>
      </c>
      <c r="AE133" s="427" t="e">
        <f t="shared" si="53"/>
        <v>#N/A</v>
      </c>
      <c r="AF133" s="428" t="e">
        <f t="shared" si="54"/>
        <v>#N/A</v>
      </c>
      <c r="AG133" s="431" t="e">
        <f t="shared" si="55"/>
        <v>#N/A</v>
      </c>
      <c r="AH133" s="432" t="e">
        <f t="shared" si="56"/>
        <v>#N/A</v>
      </c>
      <c r="AQ133" s="140"/>
    </row>
    <row r="134" spans="4:43" x14ac:dyDescent="0.25">
      <c r="D134" s="335"/>
      <c r="E134" s="335"/>
      <c r="F134" s="335"/>
      <c r="G134" s="335"/>
      <c r="H134" s="411">
        <f t="shared" si="39"/>
        <v>0</v>
      </c>
      <c r="I134" s="412">
        <v>0</v>
      </c>
      <c r="J134" s="411">
        <f t="shared" si="33"/>
        <v>0</v>
      </c>
      <c r="K134" s="412">
        <f t="shared" si="40"/>
        <v>0</v>
      </c>
      <c r="L134" s="411">
        <f t="shared" si="41"/>
        <v>0</v>
      </c>
      <c r="M134" s="412">
        <f t="shared" si="34"/>
        <v>0</v>
      </c>
      <c r="N134" s="411">
        <v>0</v>
      </c>
      <c r="O134" s="412">
        <f t="shared" si="42"/>
        <v>0</v>
      </c>
      <c r="P134" s="335"/>
      <c r="Q134" s="427">
        <f t="shared" si="43"/>
        <v>0</v>
      </c>
      <c r="R134" s="428">
        <f t="shared" si="44"/>
        <v>0</v>
      </c>
      <c r="S134" s="427">
        <f t="shared" si="35"/>
        <v>0</v>
      </c>
      <c r="T134" s="428">
        <f t="shared" si="36"/>
        <v>0</v>
      </c>
      <c r="U134" s="431">
        <f t="shared" si="45"/>
        <v>0</v>
      </c>
      <c r="V134" s="432">
        <f t="shared" si="46"/>
        <v>0</v>
      </c>
      <c r="W134" s="427">
        <f t="shared" si="47"/>
        <v>0</v>
      </c>
      <c r="X134" s="428">
        <f t="shared" si="48"/>
        <v>0</v>
      </c>
      <c r="Y134" s="427">
        <f t="shared" si="37"/>
        <v>0</v>
      </c>
      <c r="Z134" s="428">
        <f t="shared" si="38"/>
        <v>0</v>
      </c>
      <c r="AA134" s="431">
        <f t="shared" si="49"/>
        <v>0</v>
      </c>
      <c r="AB134" s="432">
        <f t="shared" si="50"/>
        <v>0</v>
      </c>
      <c r="AC134" s="427" t="e">
        <f t="shared" si="51"/>
        <v>#N/A</v>
      </c>
      <c r="AD134" s="428" t="e">
        <f t="shared" si="52"/>
        <v>#N/A</v>
      </c>
      <c r="AE134" s="427" t="e">
        <f t="shared" si="53"/>
        <v>#N/A</v>
      </c>
      <c r="AF134" s="428" t="e">
        <f t="shared" si="54"/>
        <v>#N/A</v>
      </c>
      <c r="AG134" s="431" t="e">
        <f t="shared" si="55"/>
        <v>#N/A</v>
      </c>
      <c r="AH134" s="432" t="e">
        <f t="shared" si="56"/>
        <v>#N/A</v>
      </c>
    </row>
    <row r="135" spans="4:43" x14ac:dyDescent="0.25">
      <c r="D135" s="335"/>
      <c r="E135" s="335"/>
      <c r="F135" s="335"/>
      <c r="G135" s="335"/>
      <c r="H135" s="411">
        <f t="shared" si="39"/>
        <v>0</v>
      </c>
      <c r="I135" s="412">
        <v>0</v>
      </c>
      <c r="J135" s="411">
        <f t="shared" si="33"/>
        <v>0</v>
      </c>
      <c r="K135" s="412">
        <f t="shared" si="40"/>
        <v>0</v>
      </c>
      <c r="L135" s="411">
        <f t="shared" si="41"/>
        <v>0</v>
      </c>
      <c r="M135" s="412">
        <f t="shared" si="34"/>
        <v>0</v>
      </c>
      <c r="N135" s="411">
        <v>0</v>
      </c>
      <c r="O135" s="412">
        <f t="shared" si="42"/>
        <v>0</v>
      </c>
      <c r="P135" s="335"/>
      <c r="Q135" s="427">
        <f t="shared" si="43"/>
        <v>0</v>
      </c>
      <c r="R135" s="428">
        <f t="shared" si="44"/>
        <v>0</v>
      </c>
      <c r="S135" s="427">
        <f t="shared" si="35"/>
        <v>0</v>
      </c>
      <c r="T135" s="428">
        <f t="shared" si="36"/>
        <v>0</v>
      </c>
      <c r="U135" s="431">
        <f t="shared" si="45"/>
        <v>0</v>
      </c>
      <c r="V135" s="432">
        <f t="shared" si="46"/>
        <v>0</v>
      </c>
      <c r="W135" s="427">
        <f t="shared" si="47"/>
        <v>0</v>
      </c>
      <c r="X135" s="428">
        <f t="shared" si="48"/>
        <v>0</v>
      </c>
      <c r="Y135" s="427">
        <f t="shared" si="37"/>
        <v>0</v>
      </c>
      <c r="Z135" s="428">
        <f t="shared" si="38"/>
        <v>0</v>
      </c>
      <c r="AA135" s="431">
        <f t="shared" si="49"/>
        <v>0</v>
      </c>
      <c r="AB135" s="432">
        <f t="shared" si="50"/>
        <v>0</v>
      </c>
      <c r="AC135" s="427" t="e">
        <f t="shared" si="51"/>
        <v>#N/A</v>
      </c>
      <c r="AD135" s="428" t="e">
        <f t="shared" si="52"/>
        <v>#N/A</v>
      </c>
      <c r="AE135" s="427" t="e">
        <f t="shared" si="53"/>
        <v>#N/A</v>
      </c>
      <c r="AF135" s="428" t="e">
        <f t="shared" si="54"/>
        <v>#N/A</v>
      </c>
      <c r="AG135" s="431" t="e">
        <f t="shared" si="55"/>
        <v>#N/A</v>
      </c>
      <c r="AH135" s="432" t="e">
        <f t="shared" si="56"/>
        <v>#N/A</v>
      </c>
    </row>
    <row r="136" spans="4:43" x14ac:dyDescent="0.25">
      <c r="D136" s="335"/>
      <c r="E136" s="335"/>
      <c r="F136" s="335"/>
      <c r="G136" s="335"/>
      <c r="H136" s="411">
        <f t="shared" si="39"/>
        <v>0</v>
      </c>
      <c r="I136" s="412">
        <v>0</v>
      </c>
      <c r="J136" s="411">
        <f t="shared" ref="J136:J199" si="57">Wx</f>
        <v>0</v>
      </c>
      <c r="K136" s="412">
        <f t="shared" si="40"/>
        <v>0</v>
      </c>
      <c r="L136" s="411">
        <f t="shared" si="41"/>
        <v>0</v>
      </c>
      <c r="M136" s="412">
        <f t="shared" ref="M136:M199" si="58">Wy</f>
        <v>0</v>
      </c>
      <c r="N136" s="411">
        <v>0</v>
      </c>
      <c r="O136" s="412">
        <f t="shared" si="42"/>
        <v>0</v>
      </c>
      <c r="P136" s="335"/>
      <c r="Q136" s="427">
        <f t="shared" si="43"/>
        <v>0</v>
      </c>
      <c r="R136" s="428">
        <f t="shared" si="44"/>
        <v>0</v>
      </c>
      <c r="S136" s="427">
        <f t="shared" ref="S136:S199" si="59">IF(AND(Q136&gt;=0,Q136&lt;=Wx),Q136,"")</f>
        <v>0</v>
      </c>
      <c r="T136" s="428">
        <f t="shared" ref="T136:T199" si="60">IF(AND(R136&gt;=0,R136&lt;=Wy),R136,"")</f>
        <v>0</v>
      </c>
      <c r="U136" s="431">
        <f t="shared" si="45"/>
        <v>0</v>
      </c>
      <c r="V136" s="432">
        <f t="shared" si="46"/>
        <v>0</v>
      </c>
      <c r="W136" s="427">
        <f t="shared" si="47"/>
        <v>0</v>
      </c>
      <c r="X136" s="428">
        <f t="shared" si="48"/>
        <v>0</v>
      </c>
      <c r="Y136" s="427">
        <f t="shared" ref="Y136:Y199" si="61">IF(AND(W136&gt;=0,W136&lt;=Wx),W136,"")</f>
        <v>0</v>
      </c>
      <c r="Z136" s="428">
        <f t="shared" ref="Z136:Z199" si="62">IF(AND(X136&gt;=0,X136&lt;=Wy),X136,"")</f>
        <v>0</v>
      </c>
      <c r="AA136" s="431">
        <f t="shared" si="49"/>
        <v>0</v>
      </c>
      <c r="AB136" s="432">
        <f t="shared" si="50"/>
        <v>0</v>
      </c>
      <c r="AC136" s="427" t="e">
        <f t="shared" si="51"/>
        <v>#N/A</v>
      </c>
      <c r="AD136" s="428" t="e">
        <f t="shared" si="52"/>
        <v>#N/A</v>
      </c>
      <c r="AE136" s="427" t="e">
        <f t="shared" si="53"/>
        <v>#N/A</v>
      </c>
      <c r="AF136" s="428" t="e">
        <f t="shared" si="54"/>
        <v>#N/A</v>
      </c>
      <c r="AG136" s="431" t="e">
        <f t="shared" si="55"/>
        <v>#N/A</v>
      </c>
      <c r="AH136" s="432" t="e">
        <f t="shared" si="56"/>
        <v>#N/A</v>
      </c>
      <c r="AQ136" s="140"/>
    </row>
    <row r="137" spans="4:43" x14ac:dyDescent="0.25">
      <c r="D137" s="335"/>
      <c r="E137" s="335"/>
      <c r="F137" s="335"/>
      <c r="G137" s="335"/>
      <c r="H137" s="411">
        <f t="shared" ref="H137:H200" si="63">H136+Wx/INCREMENTS</f>
        <v>0</v>
      </c>
      <c r="I137" s="412">
        <v>0</v>
      </c>
      <c r="J137" s="411">
        <f t="shared" si="57"/>
        <v>0</v>
      </c>
      <c r="K137" s="412">
        <f t="shared" ref="K137:K200" si="64">K136+Wy/INCREMENTS</f>
        <v>0</v>
      </c>
      <c r="L137" s="411">
        <f t="shared" ref="L137:L200" si="65">L136-Wx/INCREMENTS</f>
        <v>0</v>
      </c>
      <c r="M137" s="412">
        <f t="shared" si="58"/>
        <v>0</v>
      </c>
      <c r="N137" s="411">
        <v>0</v>
      </c>
      <c r="O137" s="412">
        <f t="shared" ref="O137:O200" si="66">O136-Wy/INCREMENTS</f>
        <v>0</v>
      </c>
      <c r="P137" s="335"/>
      <c r="Q137" s="427">
        <f t="shared" ref="Q137:Q200" si="67">Q136+((SQRT(Wx^2+Wy^2))*COS(RADIANS(θ))/INCREMENTS)</f>
        <v>0</v>
      </c>
      <c r="R137" s="428">
        <f t="shared" ref="R137:R200" si="68">R136+((SQRT(Wx^2+Wy^2))*SIN(RADIANS(θ))/INCREMENTS)</f>
        <v>0</v>
      </c>
      <c r="S137" s="427">
        <f t="shared" si="59"/>
        <v>0</v>
      </c>
      <c r="T137" s="428">
        <f t="shared" si="60"/>
        <v>0</v>
      </c>
      <c r="U137" s="431">
        <f t="shared" ref="U137:U200" si="69">IF(AND(S137&lt;&gt;"",T137&lt;&gt;""),S137,"")</f>
        <v>0</v>
      </c>
      <c r="V137" s="432">
        <f t="shared" ref="V137:V200" si="70">IF(AND(S137&lt;&gt;"",T137&lt;&gt;""),T137,"")</f>
        <v>0</v>
      </c>
      <c r="W137" s="427">
        <f t="shared" ref="W137:W200" si="71">W136+((SQRT(Wx^2+Wy^2))*COS(RADIANS(θ))/INCREMENTS)</f>
        <v>0</v>
      </c>
      <c r="X137" s="428">
        <f t="shared" ref="X137:X200" si="72">X136+((SQRT(Wx^2+Wy^2))*SIN(RADIANS(θ))/INCREMENTS)</f>
        <v>0</v>
      </c>
      <c r="Y137" s="427">
        <f t="shared" si="61"/>
        <v>0</v>
      </c>
      <c r="Z137" s="428">
        <f t="shared" si="62"/>
        <v>0</v>
      </c>
      <c r="AA137" s="431">
        <f t="shared" ref="AA137:AA200" si="73">IF(AND(Y137&lt;&gt;"",Z137&lt;&gt;""),Y137,"")</f>
        <v>0</v>
      </c>
      <c r="AB137" s="432">
        <f t="shared" ref="AB137:AB200" si="74">IF(AND(Y137&lt;&gt;"",Z137&lt;&gt;""),Z137,"")</f>
        <v>0</v>
      </c>
      <c r="AC137" s="427" t="e">
        <f t="shared" si="51"/>
        <v>#N/A</v>
      </c>
      <c r="AD137" s="428" t="e">
        <f t="shared" si="52"/>
        <v>#N/A</v>
      </c>
      <c r="AE137" s="427" t="e">
        <f t="shared" si="53"/>
        <v>#N/A</v>
      </c>
      <c r="AF137" s="428" t="e">
        <f t="shared" si="54"/>
        <v>#N/A</v>
      </c>
      <c r="AG137" s="431" t="e">
        <f t="shared" si="55"/>
        <v>#N/A</v>
      </c>
      <c r="AH137" s="432" t="e">
        <f t="shared" si="56"/>
        <v>#N/A</v>
      </c>
    </row>
    <row r="138" spans="4:43" x14ac:dyDescent="0.25">
      <c r="D138" s="335"/>
      <c r="E138" s="335"/>
      <c r="F138" s="335"/>
      <c r="G138" s="335"/>
      <c r="H138" s="411">
        <f t="shared" si="63"/>
        <v>0</v>
      </c>
      <c r="I138" s="412">
        <v>0</v>
      </c>
      <c r="J138" s="411">
        <f t="shared" si="57"/>
        <v>0</v>
      </c>
      <c r="K138" s="412">
        <f t="shared" si="64"/>
        <v>0</v>
      </c>
      <c r="L138" s="411">
        <f t="shared" si="65"/>
        <v>0</v>
      </c>
      <c r="M138" s="412">
        <f t="shared" si="58"/>
        <v>0</v>
      </c>
      <c r="N138" s="411">
        <v>0</v>
      </c>
      <c r="O138" s="412">
        <f t="shared" si="66"/>
        <v>0</v>
      </c>
      <c r="P138" s="335"/>
      <c r="Q138" s="427">
        <f t="shared" si="67"/>
        <v>0</v>
      </c>
      <c r="R138" s="428">
        <f t="shared" si="68"/>
        <v>0</v>
      </c>
      <c r="S138" s="427">
        <f t="shared" si="59"/>
        <v>0</v>
      </c>
      <c r="T138" s="428">
        <f t="shared" si="60"/>
        <v>0</v>
      </c>
      <c r="U138" s="431">
        <f t="shared" si="69"/>
        <v>0</v>
      </c>
      <c r="V138" s="432">
        <f t="shared" si="70"/>
        <v>0</v>
      </c>
      <c r="W138" s="427">
        <f t="shared" si="71"/>
        <v>0</v>
      </c>
      <c r="X138" s="428">
        <f t="shared" si="72"/>
        <v>0</v>
      </c>
      <c r="Y138" s="427">
        <f t="shared" si="61"/>
        <v>0</v>
      </c>
      <c r="Z138" s="428">
        <f t="shared" si="62"/>
        <v>0</v>
      </c>
      <c r="AA138" s="431">
        <f t="shared" si="73"/>
        <v>0</v>
      </c>
      <c r="AB138" s="432">
        <f t="shared" si="74"/>
        <v>0</v>
      </c>
      <c r="AC138" s="427" t="e">
        <f t="shared" ref="AC138:AC201" si="75">AC137+((SQRT(Wx^2+Wy^2))*COS(RADIANS(θ))/INCREMENTS)</f>
        <v>#N/A</v>
      </c>
      <c r="AD138" s="428" t="e">
        <f t="shared" ref="AD138:AD201" si="76">AD137+((SQRT(Wx^2+Wy^2))*SIN(RADIANS(θ))/INCREMENTS)</f>
        <v>#N/A</v>
      </c>
      <c r="AE138" s="427" t="e">
        <f t="shared" ref="AE138:AE201" si="77">IF(AND(AC138&gt;=0,AC138&lt;=Wx),AC138,"")</f>
        <v>#N/A</v>
      </c>
      <c r="AF138" s="428" t="e">
        <f t="shared" ref="AF138:AF201" si="78">IF(AND(AD138&gt;=0,AD138&lt;=Wy),AD138,"")</f>
        <v>#N/A</v>
      </c>
      <c r="AG138" s="431" t="e">
        <f t="shared" ref="AG138:AG201" si="79">IF(AND(AE138&lt;&gt;"",AF138&lt;&gt;""),AE138,"")</f>
        <v>#N/A</v>
      </c>
      <c r="AH138" s="432" t="e">
        <f t="shared" ref="AH138:AH201" si="80">IF(AND(AE138&lt;&gt;"",AF138&lt;&gt;""),AF138,"")</f>
        <v>#N/A</v>
      </c>
    </row>
    <row r="139" spans="4:43" x14ac:dyDescent="0.25">
      <c r="D139" s="335"/>
      <c r="E139" s="335"/>
      <c r="F139" s="335"/>
      <c r="G139" s="335"/>
      <c r="H139" s="411">
        <f t="shared" si="63"/>
        <v>0</v>
      </c>
      <c r="I139" s="412">
        <v>0</v>
      </c>
      <c r="J139" s="411">
        <f t="shared" si="57"/>
        <v>0</v>
      </c>
      <c r="K139" s="412">
        <f t="shared" si="64"/>
        <v>0</v>
      </c>
      <c r="L139" s="411">
        <f t="shared" si="65"/>
        <v>0</v>
      </c>
      <c r="M139" s="412">
        <f t="shared" si="58"/>
        <v>0</v>
      </c>
      <c r="N139" s="411">
        <v>0</v>
      </c>
      <c r="O139" s="412">
        <f t="shared" si="66"/>
        <v>0</v>
      </c>
      <c r="P139" s="335"/>
      <c r="Q139" s="427">
        <f t="shared" si="67"/>
        <v>0</v>
      </c>
      <c r="R139" s="428">
        <f t="shared" si="68"/>
        <v>0</v>
      </c>
      <c r="S139" s="427">
        <f t="shared" si="59"/>
        <v>0</v>
      </c>
      <c r="T139" s="428">
        <f t="shared" si="60"/>
        <v>0</v>
      </c>
      <c r="U139" s="431">
        <f t="shared" si="69"/>
        <v>0</v>
      </c>
      <c r="V139" s="432">
        <f t="shared" si="70"/>
        <v>0</v>
      </c>
      <c r="W139" s="427">
        <f t="shared" si="71"/>
        <v>0</v>
      </c>
      <c r="X139" s="428">
        <f t="shared" si="72"/>
        <v>0</v>
      </c>
      <c r="Y139" s="427">
        <f t="shared" si="61"/>
        <v>0</v>
      </c>
      <c r="Z139" s="428">
        <f t="shared" si="62"/>
        <v>0</v>
      </c>
      <c r="AA139" s="431">
        <f t="shared" si="73"/>
        <v>0</v>
      </c>
      <c r="AB139" s="432">
        <f t="shared" si="74"/>
        <v>0</v>
      </c>
      <c r="AC139" s="427" t="e">
        <f t="shared" si="75"/>
        <v>#N/A</v>
      </c>
      <c r="AD139" s="428" t="e">
        <f t="shared" si="76"/>
        <v>#N/A</v>
      </c>
      <c r="AE139" s="427" t="e">
        <f t="shared" si="77"/>
        <v>#N/A</v>
      </c>
      <c r="AF139" s="428" t="e">
        <f t="shared" si="78"/>
        <v>#N/A</v>
      </c>
      <c r="AG139" s="431" t="e">
        <f t="shared" si="79"/>
        <v>#N/A</v>
      </c>
      <c r="AH139" s="432" t="e">
        <f t="shared" si="80"/>
        <v>#N/A</v>
      </c>
      <c r="AQ139" s="140"/>
    </row>
    <row r="140" spans="4:43" x14ac:dyDescent="0.25">
      <c r="D140" s="335"/>
      <c r="E140" s="335"/>
      <c r="F140" s="335"/>
      <c r="G140" s="335"/>
      <c r="H140" s="411">
        <f t="shared" si="63"/>
        <v>0</v>
      </c>
      <c r="I140" s="412">
        <v>0</v>
      </c>
      <c r="J140" s="411">
        <f t="shared" si="57"/>
        <v>0</v>
      </c>
      <c r="K140" s="412">
        <f t="shared" si="64"/>
        <v>0</v>
      </c>
      <c r="L140" s="411">
        <f t="shared" si="65"/>
        <v>0</v>
      </c>
      <c r="M140" s="412">
        <f t="shared" si="58"/>
        <v>0</v>
      </c>
      <c r="N140" s="411">
        <v>0</v>
      </c>
      <c r="O140" s="412">
        <f t="shared" si="66"/>
        <v>0</v>
      </c>
      <c r="P140" s="335"/>
      <c r="Q140" s="427">
        <f t="shared" si="67"/>
        <v>0</v>
      </c>
      <c r="R140" s="428">
        <f t="shared" si="68"/>
        <v>0</v>
      </c>
      <c r="S140" s="427">
        <f t="shared" si="59"/>
        <v>0</v>
      </c>
      <c r="T140" s="428">
        <f t="shared" si="60"/>
        <v>0</v>
      </c>
      <c r="U140" s="431">
        <f t="shared" si="69"/>
        <v>0</v>
      </c>
      <c r="V140" s="432">
        <f t="shared" si="70"/>
        <v>0</v>
      </c>
      <c r="W140" s="427">
        <f t="shared" si="71"/>
        <v>0</v>
      </c>
      <c r="X140" s="428">
        <f t="shared" si="72"/>
        <v>0</v>
      </c>
      <c r="Y140" s="427">
        <f t="shared" si="61"/>
        <v>0</v>
      </c>
      <c r="Z140" s="428">
        <f t="shared" si="62"/>
        <v>0</v>
      </c>
      <c r="AA140" s="431">
        <f t="shared" si="73"/>
        <v>0</v>
      </c>
      <c r="AB140" s="432">
        <f t="shared" si="74"/>
        <v>0</v>
      </c>
      <c r="AC140" s="427" t="e">
        <f t="shared" si="75"/>
        <v>#N/A</v>
      </c>
      <c r="AD140" s="428" t="e">
        <f t="shared" si="76"/>
        <v>#N/A</v>
      </c>
      <c r="AE140" s="427" t="e">
        <f t="shared" si="77"/>
        <v>#N/A</v>
      </c>
      <c r="AF140" s="428" t="e">
        <f t="shared" si="78"/>
        <v>#N/A</v>
      </c>
      <c r="AG140" s="431" t="e">
        <f t="shared" si="79"/>
        <v>#N/A</v>
      </c>
      <c r="AH140" s="432" t="e">
        <f t="shared" si="80"/>
        <v>#N/A</v>
      </c>
    </row>
    <row r="141" spans="4:43" x14ac:dyDescent="0.25">
      <c r="D141" s="335"/>
      <c r="E141" s="335"/>
      <c r="F141" s="335"/>
      <c r="G141" s="335"/>
      <c r="H141" s="411">
        <f t="shared" si="63"/>
        <v>0</v>
      </c>
      <c r="I141" s="412">
        <v>0</v>
      </c>
      <c r="J141" s="411">
        <f t="shared" si="57"/>
        <v>0</v>
      </c>
      <c r="K141" s="412">
        <f t="shared" si="64"/>
        <v>0</v>
      </c>
      <c r="L141" s="411">
        <f t="shared" si="65"/>
        <v>0</v>
      </c>
      <c r="M141" s="412">
        <f t="shared" si="58"/>
        <v>0</v>
      </c>
      <c r="N141" s="411">
        <v>0</v>
      </c>
      <c r="O141" s="412">
        <f t="shared" si="66"/>
        <v>0</v>
      </c>
      <c r="P141" s="335"/>
      <c r="Q141" s="427">
        <f t="shared" si="67"/>
        <v>0</v>
      </c>
      <c r="R141" s="428">
        <f t="shared" si="68"/>
        <v>0</v>
      </c>
      <c r="S141" s="427">
        <f t="shared" si="59"/>
        <v>0</v>
      </c>
      <c r="T141" s="428">
        <f t="shared" si="60"/>
        <v>0</v>
      </c>
      <c r="U141" s="431">
        <f t="shared" si="69"/>
        <v>0</v>
      </c>
      <c r="V141" s="432">
        <f t="shared" si="70"/>
        <v>0</v>
      </c>
      <c r="W141" s="427">
        <f t="shared" si="71"/>
        <v>0</v>
      </c>
      <c r="X141" s="428">
        <f t="shared" si="72"/>
        <v>0</v>
      </c>
      <c r="Y141" s="427">
        <f t="shared" si="61"/>
        <v>0</v>
      </c>
      <c r="Z141" s="428">
        <f t="shared" si="62"/>
        <v>0</v>
      </c>
      <c r="AA141" s="431">
        <f t="shared" si="73"/>
        <v>0</v>
      </c>
      <c r="AB141" s="432">
        <f t="shared" si="74"/>
        <v>0</v>
      </c>
      <c r="AC141" s="427" t="e">
        <f t="shared" si="75"/>
        <v>#N/A</v>
      </c>
      <c r="AD141" s="428" t="e">
        <f t="shared" si="76"/>
        <v>#N/A</v>
      </c>
      <c r="AE141" s="427" t="e">
        <f t="shared" si="77"/>
        <v>#N/A</v>
      </c>
      <c r="AF141" s="428" t="e">
        <f t="shared" si="78"/>
        <v>#N/A</v>
      </c>
      <c r="AG141" s="431" t="e">
        <f t="shared" si="79"/>
        <v>#N/A</v>
      </c>
      <c r="AH141" s="432" t="e">
        <f t="shared" si="80"/>
        <v>#N/A</v>
      </c>
    </row>
    <row r="142" spans="4:43" x14ac:dyDescent="0.25">
      <c r="D142" s="335"/>
      <c r="E142" s="335"/>
      <c r="F142" s="335"/>
      <c r="G142" s="335"/>
      <c r="H142" s="411">
        <f t="shared" si="63"/>
        <v>0</v>
      </c>
      <c r="I142" s="412">
        <v>0</v>
      </c>
      <c r="J142" s="411">
        <f t="shared" si="57"/>
        <v>0</v>
      </c>
      <c r="K142" s="412">
        <f t="shared" si="64"/>
        <v>0</v>
      </c>
      <c r="L142" s="411">
        <f t="shared" si="65"/>
        <v>0</v>
      </c>
      <c r="M142" s="412">
        <f t="shared" si="58"/>
        <v>0</v>
      </c>
      <c r="N142" s="411">
        <v>0</v>
      </c>
      <c r="O142" s="412">
        <f t="shared" si="66"/>
        <v>0</v>
      </c>
      <c r="P142" s="335"/>
      <c r="Q142" s="427">
        <f t="shared" si="67"/>
        <v>0</v>
      </c>
      <c r="R142" s="428">
        <f t="shared" si="68"/>
        <v>0</v>
      </c>
      <c r="S142" s="427">
        <f t="shared" si="59"/>
        <v>0</v>
      </c>
      <c r="T142" s="428">
        <f t="shared" si="60"/>
        <v>0</v>
      </c>
      <c r="U142" s="431">
        <f t="shared" si="69"/>
        <v>0</v>
      </c>
      <c r="V142" s="432">
        <f t="shared" si="70"/>
        <v>0</v>
      </c>
      <c r="W142" s="427">
        <f t="shared" si="71"/>
        <v>0</v>
      </c>
      <c r="X142" s="428">
        <f t="shared" si="72"/>
        <v>0</v>
      </c>
      <c r="Y142" s="427">
        <f t="shared" si="61"/>
        <v>0</v>
      </c>
      <c r="Z142" s="428">
        <f t="shared" si="62"/>
        <v>0</v>
      </c>
      <c r="AA142" s="431">
        <f t="shared" si="73"/>
        <v>0</v>
      </c>
      <c r="AB142" s="432">
        <f t="shared" si="74"/>
        <v>0</v>
      </c>
      <c r="AC142" s="427" t="e">
        <f t="shared" si="75"/>
        <v>#N/A</v>
      </c>
      <c r="AD142" s="428" t="e">
        <f t="shared" si="76"/>
        <v>#N/A</v>
      </c>
      <c r="AE142" s="427" t="e">
        <f t="shared" si="77"/>
        <v>#N/A</v>
      </c>
      <c r="AF142" s="428" t="e">
        <f t="shared" si="78"/>
        <v>#N/A</v>
      </c>
      <c r="AG142" s="431" t="e">
        <f t="shared" si="79"/>
        <v>#N/A</v>
      </c>
      <c r="AH142" s="432" t="e">
        <f t="shared" si="80"/>
        <v>#N/A</v>
      </c>
      <c r="AQ142" s="140"/>
    </row>
    <row r="143" spans="4:43" x14ac:dyDescent="0.25">
      <c r="D143" s="335"/>
      <c r="E143" s="335"/>
      <c r="F143" s="335"/>
      <c r="G143" s="335"/>
      <c r="H143" s="411">
        <f t="shared" si="63"/>
        <v>0</v>
      </c>
      <c r="I143" s="412">
        <v>0</v>
      </c>
      <c r="J143" s="411">
        <f t="shared" si="57"/>
        <v>0</v>
      </c>
      <c r="K143" s="412">
        <f t="shared" si="64"/>
        <v>0</v>
      </c>
      <c r="L143" s="411">
        <f t="shared" si="65"/>
        <v>0</v>
      </c>
      <c r="M143" s="412">
        <f t="shared" si="58"/>
        <v>0</v>
      </c>
      <c r="N143" s="411">
        <v>0</v>
      </c>
      <c r="O143" s="412">
        <f t="shared" si="66"/>
        <v>0</v>
      </c>
      <c r="P143" s="335"/>
      <c r="Q143" s="427">
        <f t="shared" si="67"/>
        <v>0</v>
      </c>
      <c r="R143" s="428">
        <f t="shared" si="68"/>
        <v>0</v>
      </c>
      <c r="S143" s="427">
        <f t="shared" si="59"/>
        <v>0</v>
      </c>
      <c r="T143" s="428">
        <f t="shared" si="60"/>
        <v>0</v>
      </c>
      <c r="U143" s="431">
        <f t="shared" si="69"/>
        <v>0</v>
      </c>
      <c r="V143" s="432">
        <f t="shared" si="70"/>
        <v>0</v>
      </c>
      <c r="W143" s="427">
        <f t="shared" si="71"/>
        <v>0</v>
      </c>
      <c r="X143" s="428">
        <f t="shared" si="72"/>
        <v>0</v>
      </c>
      <c r="Y143" s="427">
        <f t="shared" si="61"/>
        <v>0</v>
      </c>
      <c r="Z143" s="428">
        <f t="shared" si="62"/>
        <v>0</v>
      </c>
      <c r="AA143" s="431">
        <f t="shared" si="73"/>
        <v>0</v>
      </c>
      <c r="AB143" s="432">
        <f t="shared" si="74"/>
        <v>0</v>
      </c>
      <c r="AC143" s="427" t="e">
        <f t="shared" si="75"/>
        <v>#N/A</v>
      </c>
      <c r="AD143" s="428" t="e">
        <f t="shared" si="76"/>
        <v>#N/A</v>
      </c>
      <c r="AE143" s="427" t="e">
        <f t="shared" si="77"/>
        <v>#N/A</v>
      </c>
      <c r="AF143" s="428" t="e">
        <f t="shared" si="78"/>
        <v>#N/A</v>
      </c>
      <c r="AG143" s="431" t="e">
        <f t="shared" si="79"/>
        <v>#N/A</v>
      </c>
      <c r="AH143" s="432" t="e">
        <f t="shared" si="80"/>
        <v>#N/A</v>
      </c>
    </row>
    <row r="144" spans="4:43" x14ac:dyDescent="0.25">
      <c r="D144" s="335"/>
      <c r="E144" s="335"/>
      <c r="F144" s="335"/>
      <c r="G144" s="335"/>
      <c r="H144" s="411">
        <f t="shared" si="63"/>
        <v>0</v>
      </c>
      <c r="I144" s="412">
        <v>0</v>
      </c>
      <c r="J144" s="411">
        <f t="shared" si="57"/>
        <v>0</v>
      </c>
      <c r="K144" s="412">
        <f t="shared" si="64"/>
        <v>0</v>
      </c>
      <c r="L144" s="411">
        <f t="shared" si="65"/>
        <v>0</v>
      </c>
      <c r="M144" s="412">
        <f t="shared" si="58"/>
        <v>0</v>
      </c>
      <c r="N144" s="411">
        <v>0</v>
      </c>
      <c r="O144" s="412">
        <f t="shared" si="66"/>
        <v>0</v>
      </c>
      <c r="P144" s="335"/>
      <c r="Q144" s="427">
        <f t="shared" si="67"/>
        <v>0</v>
      </c>
      <c r="R144" s="428">
        <f t="shared" si="68"/>
        <v>0</v>
      </c>
      <c r="S144" s="427">
        <f t="shared" si="59"/>
        <v>0</v>
      </c>
      <c r="T144" s="428">
        <f t="shared" si="60"/>
        <v>0</v>
      </c>
      <c r="U144" s="431">
        <f t="shared" si="69"/>
        <v>0</v>
      </c>
      <c r="V144" s="432">
        <f t="shared" si="70"/>
        <v>0</v>
      </c>
      <c r="W144" s="427">
        <f t="shared" si="71"/>
        <v>0</v>
      </c>
      <c r="X144" s="428">
        <f t="shared" si="72"/>
        <v>0</v>
      </c>
      <c r="Y144" s="427">
        <f t="shared" si="61"/>
        <v>0</v>
      </c>
      <c r="Z144" s="428">
        <f t="shared" si="62"/>
        <v>0</v>
      </c>
      <c r="AA144" s="431">
        <f t="shared" si="73"/>
        <v>0</v>
      </c>
      <c r="AB144" s="432">
        <f t="shared" si="74"/>
        <v>0</v>
      </c>
      <c r="AC144" s="427" t="e">
        <f t="shared" si="75"/>
        <v>#N/A</v>
      </c>
      <c r="AD144" s="428" t="e">
        <f t="shared" si="76"/>
        <v>#N/A</v>
      </c>
      <c r="AE144" s="427" t="e">
        <f t="shared" si="77"/>
        <v>#N/A</v>
      </c>
      <c r="AF144" s="428" t="e">
        <f t="shared" si="78"/>
        <v>#N/A</v>
      </c>
      <c r="AG144" s="431" t="e">
        <f t="shared" si="79"/>
        <v>#N/A</v>
      </c>
      <c r="AH144" s="432" t="e">
        <f t="shared" si="80"/>
        <v>#N/A</v>
      </c>
    </row>
    <row r="145" spans="4:43" x14ac:dyDescent="0.25">
      <c r="D145" s="335"/>
      <c r="E145" s="335"/>
      <c r="F145" s="335"/>
      <c r="G145" s="335"/>
      <c r="H145" s="411">
        <f t="shared" si="63"/>
        <v>0</v>
      </c>
      <c r="I145" s="412">
        <v>0</v>
      </c>
      <c r="J145" s="411">
        <f t="shared" si="57"/>
        <v>0</v>
      </c>
      <c r="K145" s="412">
        <f t="shared" si="64"/>
        <v>0</v>
      </c>
      <c r="L145" s="411">
        <f t="shared" si="65"/>
        <v>0</v>
      </c>
      <c r="M145" s="412">
        <f t="shared" si="58"/>
        <v>0</v>
      </c>
      <c r="N145" s="411">
        <v>0</v>
      </c>
      <c r="O145" s="412">
        <f t="shared" si="66"/>
        <v>0</v>
      </c>
      <c r="P145" s="335"/>
      <c r="Q145" s="427">
        <f t="shared" si="67"/>
        <v>0</v>
      </c>
      <c r="R145" s="428">
        <f t="shared" si="68"/>
        <v>0</v>
      </c>
      <c r="S145" s="427">
        <f t="shared" si="59"/>
        <v>0</v>
      </c>
      <c r="T145" s="428">
        <f t="shared" si="60"/>
        <v>0</v>
      </c>
      <c r="U145" s="431">
        <f t="shared" si="69"/>
        <v>0</v>
      </c>
      <c r="V145" s="432">
        <f t="shared" si="70"/>
        <v>0</v>
      </c>
      <c r="W145" s="427">
        <f t="shared" si="71"/>
        <v>0</v>
      </c>
      <c r="X145" s="428">
        <f t="shared" si="72"/>
        <v>0</v>
      </c>
      <c r="Y145" s="427">
        <f t="shared" si="61"/>
        <v>0</v>
      </c>
      <c r="Z145" s="428">
        <f t="shared" si="62"/>
        <v>0</v>
      </c>
      <c r="AA145" s="431">
        <f t="shared" si="73"/>
        <v>0</v>
      </c>
      <c r="AB145" s="432">
        <f t="shared" si="74"/>
        <v>0</v>
      </c>
      <c r="AC145" s="427" t="e">
        <f t="shared" si="75"/>
        <v>#N/A</v>
      </c>
      <c r="AD145" s="428" t="e">
        <f t="shared" si="76"/>
        <v>#N/A</v>
      </c>
      <c r="AE145" s="427" t="e">
        <f t="shared" si="77"/>
        <v>#N/A</v>
      </c>
      <c r="AF145" s="428" t="e">
        <f t="shared" si="78"/>
        <v>#N/A</v>
      </c>
      <c r="AG145" s="431" t="e">
        <f t="shared" si="79"/>
        <v>#N/A</v>
      </c>
      <c r="AH145" s="432" t="e">
        <f t="shared" si="80"/>
        <v>#N/A</v>
      </c>
      <c r="AQ145" s="140"/>
    </row>
    <row r="146" spans="4:43" x14ac:dyDescent="0.25">
      <c r="D146" s="335"/>
      <c r="E146" s="335"/>
      <c r="F146" s="335"/>
      <c r="G146" s="335"/>
      <c r="H146" s="411">
        <f t="shared" si="63"/>
        <v>0</v>
      </c>
      <c r="I146" s="412">
        <v>0</v>
      </c>
      <c r="J146" s="411">
        <f t="shared" si="57"/>
        <v>0</v>
      </c>
      <c r="K146" s="412">
        <f t="shared" si="64"/>
        <v>0</v>
      </c>
      <c r="L146" s="411">
        <f t="shared" si="65"/>
        <v>0</v>
      </c>
      <c r="M146" s="412">
        <f t="shared" si="58"/>
        <v>0</v>
      </c>
      <c r="N146" s="411">
        <v>0</v>
      </c>
      <c r="O146" s="412">
        <f t="shared" si="66"/>
        <v>0</v>
      </c>
      <c r="P146" s="335"/>
      <c r="Q146" s="427">
        <f t="shared" si="67"/>
        <v>0</v>
      </c>
      <c r="R146" s="428">
        <f t="shared" si="68"/>
        <v>0</v>
      </c>
      <c r="S146" s="427">
        <f t="shared" si="59"/>
        <v>0</v>
      </c>
      <c r="T146" s="428">
        <f t="shared" si="60"/>
        <v>0</v>
      </c>
      <c r="U146" s="431">
        <f t="shared" si="69"/>
        <v>0</v>
      </c>
      <c r="V146" s="432">
        <f t="shared" si="70"/>
        <v>0</v>
      </c>
      <c r="W146" s="427">
        <f t="shared" si="71"/>
        <v>0</v>
      </c>
      <c r="X146" s="428">
        <f t="shared" si="72"/>
        <v>0</v>
      </c>
      <c r="Y146" s="427">
        <f t="shared" si="61"/>
        <v>0</v>
      </c>
      <c r="Z146" s="428">
        <f t="shared" si="62"/>
        <v>0</v>
      </c>
      <c r="AA146" s="431">
        <f t="shared" si="73"/>
        <v>0</v>
      </c>
      <c r="AB146" s="432">
        <f t="shared" si="74"/>
        <v>0</v>
      </c>
      <c r="AC146" s="427" t="e">
        <f t="shared" si="75"/>
        <v>#N/A</v>
      </c>
      <c r="AD146" s="428" t="e">
        <f t="shared" si="76"/>
        <v>#N/A</v>
      </c>
      <c r="AE146" s="427" t="e">
        <f t="shared" si="77"/>
        <v>#N/A</v>
      </c>
      <c r="AF146" s="428" t="e">
        <f t="shared" si="78"/>
        <v>#N/A</v>
      </c>
      <c r="AG146" s="431" t="e">
        <f t="shared" si="79"/>
        <v>#N/A</v>
      </c>
      <c r="AH146" s="432" t="e">
        <f t="shared" si="80"/>
        <v>#N/A</v>
      </c>
    </row>
    <row r="147" spans="4:43" x14ac:dyDescent="0.25">
      <c r="D147" s="335"/>
      <c r="E147" s="335"/>
      <c r="F147" s="335"/>
      <c r="G147" s="335"/>
      <c r="H147" s="411">
        <f t="shared" si="63"/>
        <v>0</v>
      </c>
      <c r="I147" s="412">
        <v>0</v>
      </c>
      <c r="J147" s="411">
        <f t="shared" si="57"/>
        <v>0</v>
      </c>
      <c r="K147" s="412">
        <f t="shared" si="64"/>
        <v>0</v>
      </c>
      <c r="L147" s="411">
        <f t="shared" si="65"/>
        <v>0</v>
      </c>
      <c r="M147" s="412">
        <f t="shared" si="58"/>
        <v>0</v>
      </c>
      <c r="N147" s="411">
        <v>0</v>
      </c>
      <c r="O147" s="412">
        <f t="shared" si="66"/>
        <v>0</v>
      </c>
      <c r="P147" s="335"/>
      <c r="Q147" s="427">
        <f t="shared" si="67"/>
        <v>0</v>
      </c>
      <c r="R147" s="428">
        <f t="shared" si="68"/>
        <v>0</v>
      </c>
      <c r="S147" s="427">
        <f t="shared" si="59"/>
        <v>0</v>
      </c>
      <c r="T147" s="428">
        <f t="shared" si="60"/>
        <v>0</v>
      </c>
      <c r="U147" s="431">
        <f t="shared" si="69"/>
        <v>0</v>
      </c>
      <c r="V147" s="432">
        <f t="shared" si="70"/>
        <v>0</v>
      </c>
      <c r="W147" s="427">
        <f t="shared" si="71"/>
        <v>0</v>
      </c>
      <c r="X147" s="428">
        <f t="shared" si="72"/>
        <v>0</v>
      </c>
      <c r="Y147" s="427">
        <f t="shared" si="61"/>
        <v>0</v>
      </c>
      <c r="Z147" s="428">
        <f t="shared" si="62"/>
        <v>0</v>
      </c>
      <c r="AA147" s="431">
        <f t="shared" si="73"/>
        <v>0</v>
      </c>
      <c r="AB147" s="432">
        <f t="shared" si="74"/>
        <v>0</v>
      </c>
      <c r="AC147" s="427" t="e">
        <f t="shared" si="75"/>
        <v>#N/A</v>
      </c>
      <c r="AD147" s="428" t="e">
        <f t="shared" si="76"/>
        <v>#N/A</v>
      </c>
      <c r="AE147" s="427" t="e">
        <f t="shared" si="77"/>
        <v>#N/A</v>
      </c>
      <c r="AF147" s="428" t="e">
        <f t="shared" si="78"/>
        <v>#N/A</v>
      </c>
      <c r="AG147" s="431" t="e">
        <f t="shared" si="79"/>
        <v>#N/A</v>
      </c>
      <c r="AH147" s="432" t="e">
        <f t="shared" si="80"/>
        <v>#N/A</v>
      </c>
    </row>
    <row r="148" spans="4:43" x14ac:dyDescent="0.25">
      <c r="D148" s="335"/>
      <c r="E148" s="335"/>
      <c r="F148" s="335"/>
      <c r="G148" s="335"/>
      <c r="H148" s="411">
        <f t="shared" si="63"/>
        <v>0</v>
      </c>
      <c r="I148" s="412">
        <v>0</v>
      </c>
      <c r="J148" s="411">
        <f t="shared" si="57"/>
        <v>0</v>
      </c>
      <c r="K148" s="412">
        <f t="shared" si="64"/>
        <v>0</v>
      </c>
      <c r="L148" s="411">
        <f t="shared" si="65"/>
        <v>0</v>
      </c>
      <c r="M148" s="412">
        <f t="shared" si="58"/>
        <v>0</v>
      </c>
      <c r="N148" s="411">
        <v>0</v>
      </c>
      <c r="O148" s="412">
        <f t="shared" si="66"/>
        <v>0</v>
      </c>
      <c r="P148" s="335"/>
      <c r="Q148" s="427">
        <f t="shared" si="67"/>
        <v>0</v>
      </c>
      <c r="R148" s="428">
        <f t="shared" si="68"/>
        <v>0</v>
      </c>
      <c r="S148" s="427">
        <f t="shared" si="59"/>
        <v>0</v>
      </c>
      <c r="T148" s="428">
        <f t="shared" si="60"/>
        <v>0</v>
      </c>
      <c r="U148" s="431">
        <f t="shared" si="69"/>
        <v>0</v>
      </c>
      <c r="V148" s="432">
        <f t="shared" si="70"/>
        <v>0</v>
      </c>
      <c r="W148" s="427">
        <f t="shared" si="71"/>
        <v>0</v>
      </c>
      <c r="X148" s="428">
        <f t="shared" si="72"/>
        <v>0</v>
      </c>
      <c r="Y148" s="427">
        <f t="shared" si="61"/>
        <v>0</v>
      </c>
      <c r="Z148" s="428">
        <f t="shared" si="62"/>
        <v>0</v>
      </c>
      <c r="AA148" s="431">
        <f t="shared" si="73"/>
        <v>0</v>
      </c>
      <c r="AB148" s="432">
        <f t="shared" si="74"/>
        <v>0</v>
      </c>
      <c r="AC148" s="427" t="e">
        <f t="shared" si="75"/>
        <v>#N/A</v>
      </c>
      <c r="AD148" s="428" t="e">
        <f t="shared" si="76"/>
        <v>#N/A</v>
      </c>
      <c r="AE148" s="427" t="e">
        <f t="shared" si="77"/>
        <v>#N/A</v>
      </c>
      <c r="AF148" s="428" t="e">
        <f t="shared" si="78"/>
        <v>#N/A</v>
      </c>
      <c r="AG148" s="431" t="e">
        <f t="shared" si="79"/>
        <v>#N/A</v>
      </c>
      <c r="AH148" s="432" t="e">
        <f t="shared" si="80"/>
        <v>#N/A</v>
      </c>
      <c r="AQ148" s="140"/>
    </row>
    <row r="149" spans="4:43" x14ac:dyDescent="0.25">
      <c r="D149" s="335"/>
      <c r="E149" s="335"/>
      <c r="F149" s="335"/>
      <c r="G149" s="335"/>
      <c r="H149" s="411">
        <f t="shared" si="63"/>
        <v>0</v>
      </c>
      <c r="I149" s="412">
        <v>0</v>
      </c>
      <c r="J149" s="411">
        <f t="shared" si="57"/>
        <v>0</v>
      </c>
      <c r="K149" s="412">
        <f t="shared" si="64"/>
        <v>0</v>
      </c>
      <c r="L149" s="411">
        <f t="shared" si="65"/>
        <v>0</v>
      </c>
      <c r="M149" s="412">
        <f t="shared" si="58"/>
        <v>0</v>
      </c>
      <c r="N149" s="411">
        <v>0</v>
      </c>
      <c r="O149" s="412">
        <f t="shared" si="66"/>
        <v>0</v>
      </c>
      <c r="P149" s="335"/>
      <c r="Q149" s="427">
        <f t="shared" si="67"/>
        <v>0</v>
      </c>
      <c r="R149" s="428">
        <f t="shared" si="68"/>
        <v>0</v>
      </c>
      <c r="S149" s="427">
        <f t="shared" si="59"/>
        <v>0</v>
      </c>
      <c r="T149" s="428">
        <f t="shared" si="60"/>
        <v>0</v>
      </c>
      <c r="U149" s="431">
        <f t="shared" si="69"/>
        <v>0</v>
      </c>
      <c r="V149" s="432">
        <f t="shared" si="70"/>
        <v>0</v>
      </c>
      <c r="W149" s="427">
        <f t="shared" si="71"/>
        <v>0</v>
      </c>
      <c r="X149" s="428">
        <f t="shared" si="72"/>
        <v>0</v>
      </c>
      <c r="Y149" s="427">
        <f t="shared" si="61"/>
        <v>0</v>
      </c>
      <c r="Z149" s="428">
        <f t="shared" si="62"/>
        <v>0</v>
      </c>
      <c r="AA149" s="431">
        <f t="shared" si="73"/>
        <v>0</v>
      </c>
      <c r="AB149" s="432">
        <f t="shared" si="74"/>
        <v>0</v>
      </c>
      <c r="AC149" s="427" t="e">
        <f t="shared" si="75"/>
        <v>#N/A</v>
      </c>
      <c r="AD149" s="428" t="e">
        <f t="shared" si="76"/>
        <v>#N/A</v>
      </c>
      <c r="AE149" s="427" t="e">
        <f t="shared" si="77"/>
        <v>#N/A</v>
      </c>
      <c r="AF149" s="428" t="e">
        <f t="shared" si="78"/>
        <v>#N/A</v>
      </c>
      <c r="AG149" s="431" t="e">
        <f t="shared" si="79"/>
        <v>#N/A</v>
      </c>
      <c r="AH149" s="432" t="e">
        <f t="shared" si="80"/>
        <v>#N/A</v>
      </c>
    </row>
    <row r="150" spans="4:43" x14ac:dyDescent="0.25">
      <c r="D150" s="335"/>
      <c r="E150" s="335"/>
      <c r="F150" s="335"/>
      <c r="G150" s="335"/>
      <c r="H150" s="411">
        <f t="shared" si="63"/>
        <v>0</v>
      </c>
      <c r="I150" s="412">
        <v>0</v>
      </c>
      <c r="J150" s="411">
        <f t="shared" si="57"/>
        <v>0</v>
      </c>
      <c r="K150" s="412">
        <f t="shared" si="64"/>
        <v>0</v>
      </c>
      <c r="L150" s="411">
        <f t="shared" si="65"/>
        <v>0</v>
      </c>
      <c r="M150" s="412">
        <f t="shared" si="58"/>
        <v>0</v>
      </c>
      <c r="N150" s="411">
        <v>0</v>
      </c>
      <c r="O150" s="412">
        <f t="shared" si="66"/>
        <v>0</v>
      </c>
      <c r="P150" s="335"/>
      <c r="Q150" s="427">
        <f t="shared" si="67"/>
        <v>0</v>
      </c>
      <c r="R150" s="428">
        <f t="shared" si="68"/>
        <v>0</v>
      </c>
      <c r="S150" s="427">
        <f t="shared" si="59"/>
        <v>0</v>
      </c>
      <c r="T150" s="428">
        <f t="shared" si="60"/>
        <v>0</v>
      </c>
      <c r="U150" s="431">
        <f t="shared" si="69"/>
        <v>0</v>
      </c>
      <c r="V150" s="432">
        <f t="shared" si="70"/>
        <v>0</v>
      </c>
      <c r="W150" s="427">
        <f t="shared" si="71"/>
        <v>0</v>
      </c>
      <c r="X150" s="428">
        <f t="shared" si="72"/>
        <v>0</v>
      </c>
      <c r="Y150" s="427">
        <f t="shared" si="61"/>
        <v>0</v>
      </c>
      <c r="Z150" s="428">
        <f t="shared" si="62"/>
        <v>0</v>
      </c>
      <c r="AA150" s="431">
        <f t="shared" si="73"/>
        <v>0</v>
      </c>
      <c r="AB150" s="432">
        <f t="shared" si="74"/>
        <v>0</v>
      </c>
      <c r="AC150" s="427" t="e">
        <f t="shared" si="75"/>
        <v>#N/A</v>
      </c>
      <c r="AD150" s="428" t="e">
        <f t="shared" si="76"/>
        <v>#N/A</v>
      </c>
      <c r="AE150" s="427" t="e">
        <f t="shared" si="77"/>
        <v>#N/A</v>
      </c>
      <c r="AF150" s="428" t="e">
        <f t="shared" si="78"/>
        <v>#N/A</v>
      </c>
      <c r="AG150" s="431" t="e">
        <f t="shared" si="79"/>
        <v>#N/A</v>
      </c>
      <c r="AH150" s="432" t="e">
        <f t="shared" si="80"/>
        <v>#N/A</v>
      </c>
    </row>
    <row r="151" spans="4:43" x14ac:dyDescent="0.25">
      <c r="D151" s="335"/>
      <c r="E151" s="335"/>
      <c r="F151" s="335"/>
      <c r="G151" s="335"/>
      <c r="H151" s="411">
        <f t="shared" si="63"/>
        <v>0</v>
      </c>
      <c r="I151" s="412">
        <v>0</v>
      </c>
      <c r="J151" s="411">
        <f t="shared" si="57"/>
        <v>0</v>
      </c>
      <c r="K151" s="412">
        <f t="shared" si="64"/>
        <v>0</v>
      </c>
      <c r="L151" s="411">
        <f t="shared" si="65"/>
        <v>0</v>
      </c>
      <c r="M151" s="412">
        <f t="shared" si="58"/>
        <v>0</v>
      </c>
      <c r="N151" s="411">
        <v>0</v>
      </c>
      <c r="O151" s="412">
        <f t="shared" si="66"/>
        <v>0</v>
      </c>
      <c r="P151" s="335"/>
      <c r="Q151" s="427">
        <f t="shared" si="67"/>
        <v>0</v>
      </c>
      <c r="R151" s="428">
        <f t="shared" si="68"/>
        <v>0</v>
      </c>
      <c r="S151" s="427">
        <f t="shared" si="59"/>
        <v>0</v>
      </c>
      <c r="T151" s="428">
        <f t="shared" si="60"/>
        <v>0</v>
      </c>
      <c r="U151" s="431">
        <f t="shared" si="69"/>
        <v>0</v>
      </c>
      <c r="V151" s="432">
        <f t="shared" si="70"/>
        <v>0</v>
      </c>
      <c r="W151" s="427">
        <f t="shared" si="71"/>
        <v>0</v>
      </c>
      <c r="X151" s="428">
        <f t="shared" si="72"/>
        <v>0</v>
      </c>
      <c r="Y151" s="427">
        <f t="shared" si="61"/>
        <v>0</v>
      </c>
      <c r="Z151" s="428">
        <f t="shared" si="62"/>
        <v>0</v>
      </c>
      <c r="AA151" s="431">
        <f t="shared" si="73"/>
        <v>0</v>
      </c>
      <c r="AB151" s="432">
        <f t="shared" si="74"/>
        <v>0</v>
      </c>
      <c r="AC151" s="427" t="e">
        <f t="shared" si="75"/>
        <v>#N/A</v>
      </c>
      <c r="AD151" s="428" t="e">
        <f t="shared" si="76"/>
        <v>#N/A</v>
      </c>
      <c r="AE151" s="427" t="e">
        <f t="shared" si="77"/>
        <v>#N/A</v>
      </c>
      <c r="AF151" s="428" t="e">
        <f t="shared" si="78"/>
        <v>#N/A</v>
      </c>
      <c r="AG151" s="431" t="e">
        <f t="shared" si="79"/>
        <v>#N/A</v>
      </c>
      <c r="AH151" s="432" t="e">
        <f t="shared" si="80"/>
        <v>#N/A</v>
      </c>
      <c r="AQ151" s="140"/>
    </row>
    <row r="152" spans="4:43" x14ac:dyDescent="0.25">
      <c r="D152" s="335"/>
      <c r="E152" s="335"/>
      <c r="F152" s="335"/>
      <c r="G152" s="335"/>
      <c r="H152" s="411">
        <f t="shared" si="63"/>
        <v>0</v>
      </c>
      <c r="I152" s="412">
        <v>0</v>
      </c>
      <c r="J152" s="411">
        <f t="shared" si="57"/>
        <v>0</v>
      </c>
      <c r="K152" s="412">
        <f t="shared" si="64"/>
        <v>0</v>
      </c>
      <c r="L152" s="411">
        <f t="shared" si="65"/>
        <v>0</v>
      </c>
      <c r="M152" s="412">
        <f t="shared" si="58"/>
        <v>0</v>
      </c>
      <c r="N152" s="411">
        <v>0</v>
      </c>
      <c r="O152" s="412">
        <f t="shared" si="66"/>
        <v>0</v>
      </c>
      <c r="P152" s="335"/>
      <c r="Q152" s="427">
        <f t="shared" si="67"/>
        <v>0</v>
      </c>
      <c r="R152" s="428">
        <f t="shared" si="68"/>
        <v>0</v>
      </c>
      <c r="S152" s="427">
        <f t="shared" si="59"/>
        <v>0</v>
      </c>
      <c r="T152" s="428">
        <f t="shared" si="60"/>
        <v>0</v>
      </c>
      <c r="U152" s="431">
        <f t="shared" si="69"/>
        <v>0</v>
      </c>
      <c r="V152" s="432">
        <f t="shared" si="70"/>
        <v>0</v>
      </c>
      <c r="W152" s="427">
        <f t="shared" si="71"/>
        <v>0</v>
      </c>
      <c r="X152" s="428">
        <f t="shared" si="72"/>
        <v>0</v>
      </c>
      <c r="Y152" s="427">
        <f t="shared" si="61"/>
        <v>0</v>
      </c>
      <c r="Z152" s="428">
        <f t="shared" si="62"/>
        <v>0</v>
      </c>
      <c r="AA152" s="431">
        <f t="shared" si="73"/>
        <v>0</v>
      </c>
      <c r="AB152" s="432">
        <f t="shared" si="74"/>
        <v>0</v>
      </c>
      <c r="AC152" s="427" t="e">
        <f t="shared" si="75"/>
        <v>#N/A</v>
      </c>
      <c r="AD152" s="428" t="e">
        <f t="shared" si="76"/>
        <v>#N/A</v>
      </c>
      <c r="AE152" s="427" t="e">
        <f t="shared" si="77"/>
        <v>#N/A</v>
      </c>
      <c r="AF152" s="428" t="e">
        <f t="shared" si="78"/>
        <v>#N/A</v>
      </c>
      <c r="AG152" s="431" t="e">
        <f t="shared" si="79"/>
        <v>#N/A</v>
      </c>
      <c r="AH152" s="432" t="e">
        <f t="shared" si="80"/>
        <v>#N/A</v>
      </c>
    </row>
    <row r="153" spans="4:43" x14ac:dyDescent="0.25">
      <c r="D153" s="335"/>
      <c r="E153" s="335"/>
      <c r="F153" s="335"/>
      <c r="G153" s="335"/>
      <c r="H153" s="411">
        <f t="shared" si="63"/>
        <v>0</v>
      </c>
      <c r="I153" s="412">
        <v>0</v>
      </c>
      <c r="J153" s="411">
        <f t="shared" si="57"/>
        <v>0</v>
      </c>
      <c r="K153" s="412">
        <f t="shared" si="64"/>
        <v>0</v>
      </c>
      <c r="L153" s="411">
        <f t="shared" si="65"/>
        <v>0</v>
      </c>
      <c r="M153" s="412">
        <f t="shared" si="58"/>
        <v>0</v>
      </c>
      <c r="N153" s="411">
        <v>0</v>
      </c>
      <c r="O153" s="412">
        <f t="shared" si="66"/>
        <v>0</v>
      </c>
      <c r="P153" s="335"/>
      <c r="Q153" s="427">
        <f t="shared" si="67"/>
        <v>0</v>
      </c>
      <c r="R153" s="428">
        <f t="shared" si="68"/>
        <v>0</v>
      </c>
      <c r="S153" s="427">
        <f t="shared" si="59"/>
        <v>0</v>
      </c>
      <c r="T153" s="428">
        <f t="shared" si="60"/>
        <v>0</v>
      </c>
      <c r="U153" s="431">
        <f t="shared" si="69"/>
        <v>0</v>
      </c>
      <c r="V153" s="432">
        <f t="shared" si="70"/>
        <v>0</v>
      </c>
      <c r="W153" s="427">
        <f t="shared" si="71"/>
        <v>0</v>
      </c>
      <c r="X153" s="428">
        <f t="shared" si="72"/>
        <v>0</v>
      </c>
      <c r="Y153" s="427">
        <f t="shared" si="61"/>
        <v>0</v>
      </c>
      <c r="Z153" s="428">
        <f t="shared" si="62"/>
        <v>0</v>
      </c>
      <c r="AA153" s="431">
        <f t="shared" si="73"/>
        <v>0</v>
      </c>
      <c r="AB153" s="432">
        <f t="shared" si="74"/>
        <v>0</v>
      </c>
      <c r="AC153" s="427" t="e">
        <f t="shared" si="75"/>
        <v>#N/A</v>
      </c>
      <c r="AD153" s="428" t="e">
        <f t="shared" si="76"/>
        <v>#N/A</v>
      </c>
      <c r="AE153" s="427" t="e">
        <f t="shared" si="77"/>
        <v>#N/A</v>
      </c>
      <c r="AF153" s="428" t="e">
        <f t="shared" si="78"/>
        <v>#N/A</v>
      </c>
      <c r="AG153" s="431" t="e">
        <f t="shared" si="79"/>
        <v>#N/A</v>
      </c>
      <c r="AH153" s="432" t="e">
        <f t="shared" si="80"/>
        <v>#N/A</v>
      </c>
    </row>
    <row r="154" spans="4:43" x14ac:dyDescent="0.25">
      <c r="D154" s="335"/>
      <c r="E154" s="335"/>
      <c r="F154" s="335"/>
      <c r="G154" s="335"/>
      <c r="H154" s="411">
        <f t="shared" si="63"/>
        <v>0</v>
      </c>
      <c r="I154" s="412">
        <v>0</v>
      </c>
      <c r="J154" s="411">
        <f t="shared" si="57"/>
        <v>0</v>
      </c>
      <c r="K154" s="412">
        <f t="shared" si="64"/>
        <v>0</v>
      </c>
      <c r="L154" s="411">
        <f t="shared" si="65"/>
        <v>0</v>
      </c>
      <c r="M154" s="412">
        <f t="shared" si="58"/>
        <v>0</v>
      </c>
      <c r="N154" s="411">
        <v>0</v>
      </c>
      <c r="O154" s="412">
        <f t="shared" si="66"/>
        <v>0</v>
      </c>
      <c r="P154" s="335"/>
      <c r="Q154" s="427">
        <f t="shared" si="67"/>
        <v>0</v>
      </c>
      <c r="R154" s="428">
        <f t="shared" si="68"/>
        <v>0</v>
      </c>
      <c r="S154" s="427">
        <f t="shared" si="59"/>
        <v>0</v>
      </c>
      <c r="T154" s="428">
        <f t="shared" si="60"/>
        <v>0</v>
      </c>
      <c r="U154" s="431">
        <f t="shared" si="69"/>
        <v>0</v>
      </c>
      <c r="V154" s="432">
        <f t="shared" si="70"/>
        <v>0</v>
      </c>
      <c r="W154" s="427">
        <f t="shared" si="71"/>
        <v>0</v>
      </c>
      <c r="X154" s="428">
        <f t="shared" si="72"/>
        <v>0</v>
      </c>
      <c r="Y154" s="427">
        <f t="shared" si="61"/>
        <v>0</v>
      </c>
      <c r="Z154" s="428">
        <f t="shared" si="62"/>
        <v>0</v>
      </c>
      <c r="AA154" s="431">
        <f t="shared" si="73"/>
        <v>0</v>
      </c>
      <c r="AB154" s="432">
        <f t="shared" si="74"/>
        <v>0</v>
      </c>
      <c r="AC154" s="427" t="e">
        <f t="shared" si="75"/>
        <v>#N/A</v>
      </c>
      <c r="AD154" s="428" t="e">
        <f t="shared" si="76"/>
        <v>#N/A</v>
      </c>
      <c r="AE154" s="427" t="e">
        <f t="shared" si="77"/>
        <v>#N/A</v>
      </c>
      <c r="AF154" s="428" t="e">
        <f t="shared" si="78"/>
        <v>#N/A</v>
      </c>
      <c r="AG154" s="431" t="e">
        <f t="shared" si="79"/>
        <v>#N/A</v>
      </c>
      <c r="AH154" s="432" t="e">
        <f t="shared" si="80"/>
        <v>#N/A</v>
      </c>
      <c r="AQ154" s="140"/>
    </row>
    <row r="155" spans="4:43" x14ac:dyDescent="0.25">
      <c r="D155" s="335"/>
      <c r="E155" s="335"/>
      <c r="F155" s="335"/>
      <c r="G155" s="335"/>
      <c r="H155" s="411">
        <f t="shared" si="63"/>
        <v>0</v>
      </c>
      <c r="I155" s="412">
        <v>0</v>
      </c>
      <c r="J155" s="411">
        <f t="shared" si="57"/>
        <v>0</v>
      </c>
      <c r="K155" s="412">
        <f t="shared" si="64"/>
        <v>0</v>
      </c>
      <c r="L155" s="411">
        <f t="shared" si="65"/>
        <v>0</v>
      </c>
      <c r="M155" s="412">
        <f t="shared" si="58"/>
        <v>0</v>
      </c>
      <c r="N155" s="411">
        <v>0</v>
      </c>
      <c r="O155" s="412">
        <f t="shared" si="66"/>
        <v>0</v>
      </c>
      <c r="P155" s="335"/>
      <c r="Q155" s="427">
        <f t="shared" si="67"/>
        <v>0</v>
      </c>
      <c r="R155" s="428">
        <f t="shared" si="68"/>
        <v>0</v>
      </c>
      <c r="S155" s="427">
        <f t="shared" si="59"/>
        <v>0</v>
      </c>
      <c r="T155" s="428">
        <f t="shared" si="60"/>
        <v>0</v>
      </c>
      <c r="U155" s="431">
        <f t="shared" si="69"/>
        <v>0</v>
      </c>
      <c r="V155" s="432">
        <f t="shared" si="70"/>
        <v>0</v>
      </c>
      <c r="W155" s="427">
        <f t="shared" si="71"/>
        <v>0</v>
      </c>
      <c r="X155" s="428">
        <f t="shared" si="72"/>
        <v>0</v>
      </c>
      <c r="Y155" s="427">
        <f t="shared" si="61"/>
        <v>0</v>
      </c>
      <c r="Z155" s="428">
        <f t="shared" si="62"/>
        <v>0</v>
      </c>
      <c r="AA155" s="431">
        <f t="shared" si="73"/>
        <v>0</v>
      </c>
      <c r="AB155" s="432">
        <f t="shared" si="74"/>
        <v>0</v>
      </c>
      <c r="AC155" s="427" t="e">
        <f t="shared" si="75"/>
        <v>#N/A</v>
      </c>
      <c r="AD155" s="428" t="e">
        <f t="shared" si="76"/>
        <v>#N/A</v>
      </c>
      <c r="AE155" s="427" t="e">
        <f t="shared" si="77"/>
        <v>#N/A</v>
      </c>
      <c r="AF155" s="428" t="e">
        <f t="shared" si="78"/>
        <v>#N/A</v>
      </c>
      <c r="AG155" s="431" t="e">
        <f t="shared" si="79"/>
        <v>#N/A</v>
      </c>
      <c r="AH155" s="432" t="e">
        <f t="shared" si="80"/>
        <v>#N/A</v>
      </c>
    </row>
    <row r="156" spans="4:43" x14ac:dyDescent="0.25">
      <c r="D156" s="335"/>
      <c r="E156" s="335"/>
      <c r="F156" s="335"/>
      <c r="G156" s="335"/>
      <c r="H156" s="411">
        <f t="shared" si="63"/>
        <v>0</v>
      </c>
      <c r="I156" s="412">
        <v>0</v>
      </c>
      <c r="J156" s="411">
        <f t="shared" si="57"/>
        <v>0</v>
      </c>
      <c r="K156" s="412">
        <f t="shared" si="64"/>
        <v>0</v>
      </c>
      <c r="L156" s="411">
        <f t="shared" si="65"/>
        <v>0</v>
      </c>
      <c r="M156" s="412">
        <f t="shared" si="58"/>
        <v>0</v>
      </c>
      <c r="N156" s="411">
        <v>0</v>
      </c>
      <c r="O156" s="412">
        <f t="shared" si="66"/>
        <v>0</v>
      </c>
      <c r="P156" s="335"/>
      <c r="Q156" s="427">
        <f t="shared" si="67"/>
        <v>0</v>
      </c>
      <c r="R156" s="428">
        <f t="shared" si="68"/>
        <v>0</v>
      </c>
      <c r="S156" s="427">
        <f t="shared" si="59"/>
        <v>0</v>
      </c>
      <c r="T156" s="428">
        <f t="shared" si="60"/>
        <v>0</v>
      </c>
      <c r="U156" s="431">
        <f t="shared" si="69"/>
        <v>0</v>
      </c>
      <c r="V156" s="432">
        <f t="shared" si="70"/>
        <v>0</v>
      </c>
      <c r="W156" s="427">
        <f t="shared" si="71"/>
        <v>0</v>
      </c>
      <c r="X156" s="428">
        <f t="shared" si="72"/>
        <v>0</v>
      </c>
      <c r="Y156" s="427">
        <f t="shared" si="61"/>
        <v>0</v>
      </c>
      <c r="Z156" s="428">
        <f t="shared" si="62"/>
        <v>0</v>
      </c>
      <c r="AA156" s="431">
        <f t="shared" si="73"/>
        <v>0</v>
      </c>
      <c r="AB156" s="432">
        <f t="shared" si="74"/>
        <v>0</v>
      </c>
      <c r="AC156" s="427" t="e">
        <f t="shared" si="75"/>
        <v>#N/A</v>
      </c>
      <c r="AD156" s="428" t="e">
        <f t="shared" si="76"/>
        <v>#N/A</v>
      </c>
      <c r="AE156" s="427" t="e">
        <f t="shared" si="77"/>
        <v>#N/A</v>
      </c>
      <c r="AF156" s="428" t="e">
        <f t="shared" si="78"/>
        <v>#N/A</v>
      </c>
      <c r="AG156" s="431" t="e">
        <f t="shared" si="79"/>
        <v>#N/A</v>
      </c>
      <c r="AH156" s="432" t="e">
        <f t="shared" si="80"/>
        <v>#N/A</v>
      </c>
    </row>
    <row r="157" spans="4:43" x14ac:dyDescent="0.25">
      <c r="D157" s="335"/>
      <c r="E157" s="335"/>
      <c r="F157" s="335"/>
      <c r="G157" s="335"/>
      <c r="H157" s="411">
        <f t="shared" si="63"/>
        <v>0</v>
      </c>
      <c r="I157" s="412">
        <v>0</v>
      </c>
      <c r="J157" s="411">
        <f t="shared" si="57"/>
        <v>0</v>
      </c>
      <c r="K157" s="412">
        <f t="shared" si="64"/>
        <v>0</v>
      </c>
      <c r="L157" s="411">
        <f t="shared" si="65"/>
        <v>0</v>
      </c>
      <c r="M157" s="412">
        <f t="shared" si="58"/>
        <v>0</v>
      </c>
      <c r="N157" s="411">
        <v>0</v>
      </c>
      <c r="O157" s="412">
        <f t="shared" si="66"/>
        <v>0</v>
      </c>
      <c r="P157" s="335"/>
      <c r="Q157" s="427">
        <f t="shared" si="67"/>
        <v>0</v>
      </c>
      <c r="R157" s="428">
        <f t="shared" si="68"/>
        <v>0</v>
      </c>
      <c r="S157" s="427">
        <f t="shared" si="59"/>
        <v>0</v>
      </c>
      <c r="T157" s="428">
        <f t="shared" si="60"/>
        <v>0</v>
      </c>
      <c r="U157" s="431">
        <f t="shared" si="69"/>
        <v>0</v>
      </c>
      <c r="V157" s="432">
        <f t="shared" si="70"/>
        <v>0</v>
      </c>
      <c r="W157" s="427">
        <f t="shared" si="71"/>
        <v>0</v>
      </c>
      <c r="X157" s="428">
        <f t="shared" si="72"/>
        <v>0</v>
      </c>
      <c r="Y157" s="427">
        <f t="shared" si="61"/>
        <v>0</v>
      </c>
      <c r="Z157" s="428">
        <f t="shared" si="62"/>
        <v>0</v>
      </c>
      <c r="AA157" s="431">
        <f t="shared" si="73"/>
        <v>0</v>
      </c>
      <c r="AB157" s="432">
        <f t="shared" si="74"/>
        <v>0</v>
      </c>
      <c r="AC157" s="427" t="e">
        <f t="shared" si="75"/>
        <v>#N/A</v>
      </c>
      <c r="AD157" s="428" t="e">
        <f t="shared" si="76"/>
        <v>#N/A</v>
      </c>
      <c r="AE157" s="427" t="e">
        <f t="shared" si="77"/>
        <v>#N/A</v>
      </c>
      <c r="AF157" s="428" t="e">
        <f t="shared" si="78"/>
        <v>#N/A</v>
      </c>
      <c r="AG157" s="431" t="e">
        <f t="shared" si="79"/>
        <v>#N/A</v>
      </c>
      <c r="AH157" s="432" t="e">
        <f t="shared" si="80"/>
        <v>#N/A</v>
      </c>
      <c r="AQ157" s="140"/>
    </row>
    <row r="158" spans="4:43" x14ac:dyDescent="0.25">
      <c r="D158" s="335"/>
      <c r="E158" s="335"/>
      <c r="F158" s="335"/>
      <c r="G158" s="335"/>
      <c r="H158" s="411">
        <f t="shared" si="63"/>
        <v>0</v>
      </c>
      <c r="I158" s="412">
        <v>0</v>
      </c>
      <c r="J158" s="411">
        <f t="shared" si="57"/>
        <v>0</v>
      </c>
      <c r="K158" s="412">
        <f t="shared" si="64"/>
        <v>0</v>
      </c>
      <c r="L158" s="411">
        <f t="shared" si="65"/>
        <v>0</v>
      </c>
      <c r="M158" s="412">
        <f t="shared" si="58"/>
        <v>0</v>
      </c>
      <c r="N158" s="411">
        <v>0</v>
      </c>
      <c r="O158" s="412">
        <f t="shared" si="66"/>
        <v>0</v>
      </c>
      <c r="P158" s="335"/>
      <c r="Q158" s="427">
        <f t="shared" si="67"/>
        <v>0</v>
      </c>
      <c r="R158" s="428">
        <f t="shared" si="68"/>
        <v>0</v>
      </c>
      <c r="S158" s="427">
        <f t="shared" si="59"/>
        <v>0</v>
      </c>
      <c r="T158" s="428">
        <f t="shared" si="60"/>
        <v>0</v>
      </c>
      <c r="U158" s="431">
        <f t="shared" si="69"/>
        <v>0</v>
      </c>
      <c r="V158" s="432">
        <f t="shared" si="70"/>
        <v>0</v>
      </c>
      <c r="W158" s="427">
        <f t="shared" si="71"/>
        <v>0</v>
      </c>
      <c r="X158" s="428">
        <f t="shared" si="72"/>
        <v>0</v>
      </c>
      <c r="Y158" s="427">
        <f t="shared" si="61"/>
        <v>0</v>
      </c>
      <c r="Z158" s="428">
        <f t="shared" si="62"/>
        <v>0</v>
      </c>
      <c r="AA158" s="431">
        <f t="shared" si="73"/>
        <v>0</v>
      </c>
      <c r="AB158" s="432">
        <f t="shared" si="74"/>
        <v>0</v>
      </c>
      <c r="AC158" s="427" t="e">
        <f t="shared" si="75"/>
        <v>#N/A</v>
      </c>
      <c r="AD158" s="428" t="e">
        <f t="shared" si="76"/>
        <v>#N/A</v>
      </c>
      <c r="AE158" s="427" t="e">
        <f t="shared" si="77"/>
        <v>#N/A</v>
      </c>
      <c r="AF158" s="428" t="e">
        <f t="shared" si="78"/>
        <v>#N/A</v>
      </c>
      <c r="AG158" s="431" t="e">
        <f t="shared" si="79"/>
        <v>#N/A</v>
      </c>
      <c r="AH158" s="432" t="e">
        <f t="shared" si="80"/>
        <v>#N/A</v>
      </c>
    </row>
    <row r="159" spans="4:43" x14ac:dyDescent="0.25">
      <c r="D159" s="335"/>
      <c r="E159" s="335"/>
      <c r="F159" s="335"/>
      <c r="G159" s="335"/>
      <c r="H159" s="411">
        <f t="shared" si="63"/>
        <v>0</v>
      </c>
      <c r="I159" s="412">
        <v>0</v>
      </c>
      <c r="J159" s="411">
        <f t="shared" si="57"/>
        <v>0</v>
      </c>
      <c r="K159" s="412">
        <f t="shared" si="64"/>
        <v>0</v>
      </c>
      <c r="L159" s="411">
        <f t="shared" si="65"/>
        <v>0</v>
      </c>
      <c r="M159" s="412">
        <f t="shared" si="58"/>
        <v>0</v>
      </c>
      <c r="N159" s="411">
        <v>0</v>
      </c>
      <c r="O159" s="412">
        <f t="shared" si="66"/>
        <v>0</v>
      </c>
      <c r="P159" s="335"/>
      <c r="Q159" s="427">
        <f t="shared" si="67"/>
        <v>0</v>
      </c>
      <c r="R159" s="428">
        <f t="shared" si="68"/>
        <v>0</v>
      </c>
      <c r="S159" s="427">
        <f t="shared" si="59"/>
        <v>0</v>
      </c>
      <c r="T159" s="428">
        <f t="shared" si="60"/>
        <v>0</v>
      </c>
      <c r="U159" s="431">
        <f t="shared" si="69"/>
        <v>0</v>
      </c>
      <c r="V159" s="432">
        <f t="shared" si="70"/>
        <v>0</v>
      </c>
      <c r="W159" s="427">
        <f t="shared" si="71"/>
        <v>0</v>
      </c>
      <c r="X159" s="428">
        <f t="shared" si="72"/>
        <v>0</v>
      </c>
      <c r="Y159" s="427">
        <f t="shared" si="61"/>
        <v>0</v>
      </c>
      <c r="Z159" s="428">
        <f t="shared" si="62"/>
        <v>0</v>
      </c>
      <c r="AA159" s="431">
        <f t="shared" si="73"/>
        <v>0</v>
      </c>
      <c r="AB159" s="432">
        <f t="shared" si="74"/>
        <v>0</v>
      </c>
      <c r="AC159" s="427" t="e">
        <f t="shared" si="75"/>
        <v>#N/A</v>
      </c>
      <c r="AD159" s="428" t="e">
        <f t="shared" si="76"/>
        <v>#N/A</v>
      </c>
      <c r="AE159" s="427" t="e">
        <f t="shared" si="77"/>
        <v>#N/A</v>
      </c>
      <c r="AF159" s="428" t="e">
        <f t="shared" si="78"/>
        <v>#N/A</v>
      </c>
      <c r="AG159" s="431" t="e">
        <f t="shared" si="79"/>
        <v>#N/A</v>
      </c>
      <c r="AH159" s="432" t="e">
        <f t="shared" si="80"/>
        <v>#N/A</v>
      </c>
    </row>
    <row r="160" spans="4:43" x14ac:dyDescent="0.25">
      <c r="D160" s="335"/>
      <c r="E160" s="335"/>
      <c r="F160" s="335"/>
      <c r="G160" s="335"/>
      <c r="H160" s="411">
        <f t="shared" si="63"/>
        <v>0</v>
      </c>
      <c r="I160" s="412">
        <v>0</v>
      </c>
      <c r="J160" s="411">
        <f t="shared" si="57"/>
        <v>0</v>
      </c>
      <c r="K160" s="412">
        <f t="shared" si="64"/>
        <v>0</v>
      </c>
      <c r="L160" s="411">
        <f t="shared" si="65"/>
        <v>0</v>
      </c>
      <c r="M160" s="412">
        <f t="shared" si="58"/>
        <v>0</v>
      </c>
      <c r="N160" s="411">
        <v>0</v>
      </c>
      <c r="O160" s="412">
        <f t="shared" si="66"/>
        <v>0</v>
      </c>
      <c r="P160" s="335"/>
      <c r="Q160" s="427">
        <f t="shared" si="67"/>
        <v>0</v>
      </c>
      <c r="R160" s="428">
        <f t="shared" si="68"/>
        <v>0</v>
      </c>
      <c r="S160" s="427">
        <f t="shared" si="59"/>
        <v>0</v>
      </c>
      <c r="T160" s="428">
        <f t="shared" si="60"/>
        <v>0</v>
      </c>
      <c r="U160" s="431">
        <f t="shared" si="69"/>
        <v>0</v>
      </c>
      <c r="V160" s="432">
        <f t="shared" si="70"/>
        <v>0</v>
      </c>
      <c r="W160" s="427">
        <f t="shared" si="71"/>
        <v>0</v>
      </c>
      <c r="X160" s="428">
        <f t="shared" si="72"/>
        <v>0</v>
      </c>
      <c r="Y160" s="427">
        <f t="shared" si="61"/>
        <v>0</v>
      </c>
      <c r="Z160" s="428">
        <f t="shared" si="62"/>
        <v>0</v>
      </c>
      <c r="AA160" s="431">
        <f t="shared" si="73"/>
        <v>0</v>
      </c>
      <c r="AB160" s="432">
        <f t="shared" si="74"/>
        <v>0</v>
      </c>
      <c r="AC160" s="427" t="e">
        <f t="shared" si="75"/>
        <v>#N/A</v>
      </c>
      <c r="AD160" s="428" t="e">
        <f t="shared" si="76"/>
        <v>#N/A</v>
      </c>
      <c r="AE160" s="427" t="e">
        <f t="shared" si="77"/>
        <v>#N/A</v>
      </c>
      <c r="AF160" s="428" t="e">
        <f t="shared" si="78"/>
        <v>#N/A</v>
      </c>
      <c r="AG160" s="431" t="e">
        <f t="shared" si="79"/>
        <v>#N/A</v>
      </c>
      <c r="AH160" s="432" t="e">
        <f t="shared" si="80"/>
        <v>#N/A</v>
      </c>
      <c r="AQ160" s="140"/>
    </row>
    <row r="161" spans="4:43" x14ac:dyDescent="0.25">
      <c r="D161" s="335"/>
      <c r="E161" s="335"/>
      <c r="F161" s="335"/>
      <c r="G161" s="335"/>
      <c r="H161" s="411">
        <f t="shared" si="63"/>
        <v>0</v>
      </c>
      <c r="I161" s="412">
        <v>0</v>
      </c>
      <c r="J161" s="411">
        <f t="shared" si="57"/>
        <v>0</v>
      </c>
      <c r="K161" s="412">
        <f t="shared" si="64"/>
        <v>0</v>
      </c>
      <c r="L161" s="411">
        <f t="shared" si="65"/>
        <v>0</v>
      </c>
      <c r="M161" s="412">
        <f t="shared" si="58"/>
        <v>0</v>
      </c>
      <c r="N161" s="411">
        <v>0</v>
      </c>
      <c r="O161" s="412">
        <f t="shared" si="66"/>
        <v>0</v>
      </c>
      <c r="P161" s="335"/>
      <c r="Q161" s="427">
        <f t="shared" si="67"/>
        <v>0</v>
      </c>
      <c r="R161" s="428">
        <f t="shared" si="68"/>
        <v>0</v>
      </c>
      <c r="S161" s="427">
        <f t="shared" si="59"/>
        <v>0</v>
      </c>
      <c r="T161" s="428">
        <f t="shared" si="60"/>
        <v>0</v>
      </c>
      <c r="U161" s="431">
        <f t="shared" si="69"/>
        <v>0</v>
      </c>
      <c r="V161" s="432">
        <f t="shared" si="70"/>
        <v>0</v>
      </c>
      <c r="W161" s="427">
        <f t="shared" si="71"/>
        <v>0</v>
      </c>
      <c r="X161" s="428">
        <f t="shared" si="72"/>
        <v>0</v>
      </c>
      <c r="Y161" s="427">
        <f t="shared" si="61"/>
        <v>0</v>
      </c>
      <c r="Z161" s="428">
        <f t="shared" si="62"/>
        <v>0</v>
      </c>
      <c r="AA161" s="431">
        <f t="shared" si="73"/>
        <v>0</v>
      </c>
      <c r="AB161" s="432">
        <f t="shared" si="74"/>
        <v>0</v>
      </c>
      <c r="AC161" s="427" t="e">
        <f t="shared" si="75"/>
        <v>#N/A</v>
      </c>
      <c r="AD161" s="428" t="e">
        <f t="shared" si="76"/>
        <v>#N/A</v>
      </c>
      <c r="AE161" s="427" t="e">
        <f t="shared" si="77"/>
        <v>#N/A</v>
      </c>
      <c r="AF161" s="428" t="e">
        <f t="shared" si="78"/>
        <v>#N/A</v>
      </c>
      <c r="AG161" s="431" t="e">
        <f t="shared" si="79"/>
        <v>#N/A</v>
      </c>
      <c r="AH161" s="432" t="e">
        <f t="shared" si="80"/>
        <v>#N/A</v>
      </c>
    </row>
    <row r="162" spans="4:43" x14ac:dyDescent="0.25">
      <c r="D162" s="335"/>
      <c r="E162" s="335"/>
      <c r="F162" s="335"/>
      <c r="G162" s="335"/>
      <c r="H162" s="411">
        <f t="shared" si="63"/>
        <v>0</v>
      </c>
      <c r="I162" s="412">
        <v>0</v>
      </c>
      <c r="J162" s="411">
        <f t="shared" si="57"/>
        <v>0</v>
      </c>
      <c r="K162" s="412">
        <f t="shared" si="64"/>
        <v>0</v>
      </c>
      <c r="L162" s="411">
        <f t="shared" si="65"/>
        <v>0</v>
      </c>
      <c r="M162" s="412">
        <f t="shared" si="58"/>
        <v>0</v>
      </c>
      <c r="N162" s="411">
        <v>0</v>
      </c>
      <c r="O162" s="412">
        <f t="shared" si="66"/>
        <v>0</v>
      </c>
      <c r="P162" s="335"/>
      <c r="Q162" s="427">
        <f t="shared" si="67"/>
        <v>0</v>
      </c>
      <c r="R162" s="428">
        <f t="shared" si="68"/>
        <v>0</v>
      </c>
      <c r="S162" s="427">
        <f t="shared" si="59"/>
        <v>0</v>
      </c>
      <c r="T162" s="428">
        <f t="shared" si="60"/>
        <v>0</v>
      </c>
      <c r="U162" s="431">
        <f t="shared" si="69"/>
        <v>0</v>
      </c>
      <c r="V162" s="432">
        <f t="shared" si="70"/>
        <v>0</v>
      </c>
      <c r="W162" s="427">
        <f t="shared" si="71"/>
        <v>0</v>
      </c>
      <c r="X162" s="428">
        <f t="shared" si="72"/>
        <v>0</v>
      </c>
      <c r="Y162" s="427">
        <f t="shared" si="61"/>
        <v>0</v>
      </c>
      <c r="Z162" s="428">
        <f t="shared" si="62"/>
        <v>0</v>
      </c>
      <c r="AA162" s="431">
        <f t="shared" si="73"/>
        <v>0</v>
      </c>
      <c r="AB162" s="432">
        <f t="shared" si="74"/>
        <v>0</v>
      </c>
      <c r="AC162" s="427" t="e">
        <f t="shared" si="75"/>
        <v>#N/A</v>
      </c>
      <c r="AD162" s="428" t="e">
        <f t="shared" si="76"/>
        <v>#N/A</v>
      </c>
      <c r="AE162" s="427" t="e">
        <f t="shared" si="77"/>
        <v>#N/A</v>
      </c>
      <c r="AF162" s="428" t="e">
        <f t="shared" si="78"/>
        <v>#N/A</v>
      </c>
      <c r="AG162" s="431" t="e">
        <f t="shared" si="79"/>
        <v>#N/A</v>
      </c>
      <c r="AH162" s="432" t="e">
        <f t="shared" si="80"/>
        <v>#N/A</v>
      </c>
    </row>
    <row r="163" spans="4:43" x14ac:dyDescent="0.25">
      <c r="D163" s="335"/>
      <c r="E163" s="335"/>
      <c r="F163" s="335"/>
      <c r="G163" s="335"/>
      <c r="H163" s="411">
        <f t="shared" si="63"/>
        <v>0</v>
      </c>
      <c r="I163" s="412">
        <v>0</v>
      </c>
      <c r="J163" s="411">
        <f t="shared" si="57"/>
        <v>0</v>
      </c>
      <c r="K163" s="412">
        <f t="shared" si="64"/>
        <v>0</v>
      </c>
      <c r="L163" s="411">
        <f t="shared" si="65"/>
        <v>0</v>
      </c>
      <c r="M163" s="412">
        <f t="shared" si="58"/>
        <v>0</v>
      </c>
      <c r="N163" s="411">
        <v>0</v>
      </c>
      <c r="O163" s="412">
        <f t="shared" si="66"/>
        <v>0</v>
      </c>
      <c r="P163" s="335"/>
      <c r="Q163" s="427">
        <f t="shared" si="67"/>
        <v>0</v>
      </c>
      <c r="R163" s="428">
        <f t="shared" si="68"/>
        <v>0</v>
      </c>
      <c r="S163" s="427">
        <f t="shared" si="59"/>
        <v>0</v>
      </c>
      <c r="T163" s="428">
        <f t="shared" si="60"/>
        <v>0</v>
      </c>
      <c r="U163" s="431">
        <f t="shared" si="69"/>
        <v>0</v>
      </c>
      <c r="V163" s="432">
        <f t="shared" si="70"/>
        <v>0</v>
      </c>
      <c r="W163" s="427">
        <f t="shared" si="71"/>
        <v>0</v>
      </c>
      <c r="X163" s="428">
        <f t="shared" si="72"/>
        <v>0</v>
      </c>
      <c r="Y163" s="427">
        <f t="shared" si="61"/>
        <v>0</v>
      </c>
      <c r="Z163" s="428">
        <f t="shared" si="62"/>
        <v>0</v>
      </c>
      <c r="AA163" s="431">
        <f t="shared" si="73"/>
        <v>0</v>
      </c>
      <c r="AB163" s="432">
        <f t="shared" si="74"/>
        <v>0</v>
      </c>
      <c r="AC163" s="427" t="e">
        <f t="shared" si="75"/>
        <v>#N/A</v>
      </c>
      <c r="AD163" s="428" t="e">
        <f t="shared" si="76"/>
        <v>#N/A</v>
      </c>
      <c r="AE163" s="427" t="e">
        <f t="shared" si="77"/>
        <v>#N/A</v>
      </c>
      <c r="AF163" s="428" t="e">
        <f t="shared" si="78"/>
        <v>#N/A</v>
      </c>
      <c r="AG163" s="431" t="e">
        <f t="shared" si="79"/>
        <v>#N/A</v>
      </c>
      <c r="AH163" s="432" t="e">
        <f t="shared" si="80"/>
        <v>#N/A</v>
      </c>
      <c r="AQ163" s="140"/>
    </row>
    <row r="164" spans="4:43" x14ac:dyDescent="0.25">
      <c r="D164" s="335"/>
      <c r="E164" s="335"/>
      <c r="F164" s="335"/>
      <c r="G164" s="335"/>
      <c r="H164" s="411">
        <f t="shared" si="63"/>
        <v>0</v>
      </c>
      <c r="I164" s="412">
        <v>0</v>
      </c>
      <c r="J164" s="411">
        <f t="shared" si="57"/>
        <v>0</v>
      </c>
      <c r="K164" s="412">
        <f t="shared" si="64"/>
        <v>0</v>
      </c>
      <c r="L164" s="411">
        <f t="shared" si="65"/>
        <v>0</v>
      </c>
      <c r="M164" s="412">
        <f t="shared" si="58"/>
        <v>0</v>
      </c>
      <c r="N164" s="411">
        <v>0</v>
      </c>
      <c r="O164" s="412">
        <f t="shared" si="66"/>
        <v>0</v>
      </c>
      <c r="P164" s="335"/>
      <c r="Q164" s="427">
        <f t="shared" si="67"/>
        <v>0</v>
      </c>
      <c r="R164" s="428">
        <f t="shared" si="68"/>
        <v>0</v>
      </c>
      <c r="S164" s="427">
        <f t="shared" si="59"/>
        <v>0</v>
      </c>
      <c r="T164" s="428">
        <f t="shared" si="60"/>
        <v>0</v>
      </c>
      <c r="U164" s="431">
        <f t="shared" si="69"/>
        <v>0</v>
      </c>
      <c r="V164" s="432">
        <f t="shared" si="70"/>
        <v>0</v>
      </c>
      <c r="W164" s="427">
        <f t="shared" si="71"/>
        <v>0</v>
      </c>
      <c r="X164" s="428">
        <f t="shared" si="72"/>
        <v>0</v>
      </c>
      <c r="Y164" s="427">
        <f t="shared" si="61"/>
        <v>0</v>
      </c>
      <c r="Z164" s="428">
        <f t="shared" si="62"/>
        <v>0</v>
      </c>
      <c r="AA164" s="431">
        <f t="shared" si="73"/>
        <v>0</v>
      </c>
      <c r="AB164" s="432">
        <f t="shared" si="74"/>
        <v>0</v>
      </c>
      <c r="AC164" s="427" t="e">
        <f t="shared" si="75"/>
        <v>#N/A</v>
      </c>
      <c r="AD164" s="428" t="e">
        <f t="shared" si="76"/>
        <v>#N/A</v>
      </c>
      <c r="AE164" s="427" t="e">
        <f t="shared" si="77"/>
        <v>#N/A</v>
      </c>
      <c r="AF164" s="428" t="e">
        <f t="shared" si="78"/>
        <v>#N/A</v>
      </c>
      <c r="AG164" s="431" t="e">
        <f t="shared" si="79"/>
        <v>#N/A</v>
      </c>
      <c r="AH164" s="432" t="e">
        <f t="shared" si="80"/>
        <v>#N/A</v>
      </c>
    </row>
    <row r="165" spans="4:43" x14ac:dyDescent="0.25">
      <c r="D165" s="335"/>
      <c r="E165" s="335"/>
      <c r="F165" s="335"/>
      <c r="G165" s="335"/>
      <c r="H165" s="411">
        <f t="shared" si="63"/>
        <v>0</v>
      </c>
      <c r="I165" s="412">
        <v>0</v>
      </c>
      <c r="J165" s="411">
        <f t="shared" si="57"/>
        <v>0</v>
      </c>
      <c r="K165" s="412">
        <f t="shared" si="64"/>
        <v>0</v>
      </c>
      <c r="L165" s="411">
        <f t="shared" si="65"/>
        <v>0</v>
      </c>
      <c r="M165" s="412">
        <f t="shared" si="58"/>
        <v>0</v>
      </c>
      <c r="N165" s="411">
        <v>0</v>
      </c>
      <c r="O165" s="412">
        <f t="shared" si="66"/>
        <v>0</v>
      </c>
      <c r="P165" s="335"/>
      <c r="Q165" s="427">
        <f t="shared" si="67"/>
        <v>0</v>
      </c>
      <c r="R165" s="428">
        <f t="shared" si="68"/>
        <v>0</v>
      </c>
      <c r="S165" s="427">
        <f t="shared" si="59"/>
        <v>0</v>
      </c>
      <c r="T165" s="428">
        <f t="shared" si="60"/>
        <v>0</v>
      </c>
      <c r="U165" s="431">
        <f t="shared" si="69"/>
        <v>0</v>
      </c>
      <c r="V165" s="432">
        <f t="shared" si="70"/>
        <v>0</v>
      </c>
      <c r="W165" s="427">
        <f t="shared" si="71"/>
        <v>0</v>
      </c>
      <c r="X165" s="428">
        <f t="shared" si="72"/>
        <v>0</v>
      </c>
      <c r="Y165" s="427">
        <f t="shared" si="61"/>
        <v>0</v>
      </c>
      <c r="Z165" s="428">
        <f t="shared" si="62"/>
        <v>0</v>
      </c>
      <c r="AA165" s="431">
        <f t="shared" si="73"/>
        <v>0</v>
      </c>
      <c r="AB165" s="432">
        <f t="shared" si="74"/>
        <v>0</v>
      </c>
      <c r="AC165" s="427" t="e">
        <f t="shared" si="75"/>
        <v>#N/A</v>
      </c>
      <c r="AD165" s="428" t="e">
        <f t="shared" si="76"/>
        <v>#N/A</v>
      </c>
      <c r="AE165" s="427" t="e">
        <f t="shared" si="77"/>
        <v>#N/A</v>
      </c>
      <c r="AF165" s="428" t="e">
        <f t="shared" si="78"/>
        <v>#N/A</v>
      </c>
      <c r="AG165" s="431" t="e">
        <f t="shared" si="79"/>
        <v>#N/A</v>
      </c>
      <c r="AH165" s="432" t="e">
        <f t="shared" si="80"/>
        <v>#N/A</v>
      </c>
    </row>
    <row r="166" spans="4:43" x14ac:dyDescent="0.25">
      <c r="D166" s="335"/>
      <c r="E166" s="335"/>
      <c r="F166" s="335"/>
      <c r="G166" s="335"/>
      <c r="H166" s="411">
        <f t="shared" si="63"/>
        <v>0</v>
      </c>
      <c r="I166" s="412">
        <v>0</v>
      </c>
      <c r="J166" s="411">
        <f t="shared" si="57"/>
        <v>0</v>
      </c>
      <c r="K166" s="412">
        <f t="shared" si="64"/>
        <v>0</v>
      </c>
      <c r="L166" s="411">
        <f t="shared" si="65"/>
        <v>0</v>
      </c>
      <c r="M166" s="412">
        <f t="shared" si="58"/>
        <v>0</v>
      </c>
      <c r="N166" s="411">
        <v>0</v>
      </c>
      <c r="O166" s="412">
        <f t="shared" si="66"/>
        <v>0</v>
      </c>
      <c r="P166" s="335"/>
      <c r="Q166" s="427">
        <f t="shared" si="67"/>
        <v>0</v>
      </c>
      <c r="R166" s="428">
        <f t="shared" si="68"/>
        <v>0</v>
      </c>
      <c r="S166" s="427">
        <f t="shared" si="59"/>
        <v>0</v>
      </c>
      <c r="T166" s="428">
        <f t="shared" si="60"/>
        <v>0</v>
      </c>
      <c r="U166" s="431">
        <f t="shared" si="69"/>
        <v>0</v>
      </c>
      <c r="V166" s="432">
        <f t="shared" si="70"/>
        <v>0</v>
      </c>
      <c r="W166" s="427">
        <f t="shared" si="71"/>
        <v>0</v>
      </c>
      <c r="X166" s="428">
        <f t="shared" si="72"/>
        <v>0</v>
      </c>
      <c r="Y166" s="427">
        <f t="shared" si="61"/>
        <v>0</v>
      </c>
      <c r="Z166" s="428">
        <f t="shared" si="62"/>
        <v>0</v>
      </c>
      <c r="AA166" s="431">
        <f t="shared" si="73"/>
        <v>0</v>
      </c>
      <c r="AB166" s="432">
        <f t="shared" si="74"/>
        <v>0</v>
      </c>
      <c r="AC166" s="427" t="e">
        <f t="shared" si="75"/>
        <v>#N/A</v>
      </c>
      <c r="AD166" s="428" t="e">
        <f t="shared" si="76"/>
        <v>#N/A</v>
      </c>
      <c r="AE166" s="427" t="e">
        <f t="shared" si="77"/>
        <v>#N/A</v>
      </c>
      <c r="AF166" s="428" t="e">
        <f t="shared" si="78"/>
        <v>#N/A</v>
      </c>
      <c r="AG166" s="431" t="e">
        <f t="shared" si="79"/>
        <v>#N/A</v>
      </c>
      <c r="AH166" s="432" t="e">
        <f t="shared" si="80"/>
        <v>#N/A</v>
      </c>
      <c r="AQ166" s="140"/>
    </row>
    <row r="167" spans="4:43" x14ac:dyDescent="0.25">
      <c r="D167" s="335"/>
      <c r="E167" s="335"/>
      <c r="F167" s="335"/>
      <c r="G167" s="335"/>
      <c r="H167" s="411">
        <f t="shared" si="63"/>
        <v>0</v>
      </c>
      <c r="I167" s="412">
        <v>0</v>
      </c>
      <c r="J167" s="411">
        <f t="shared" si="57"/>
        <v>0</v>
      </c>
      <c r="K167" s="412">
        <f t="shared" si="64"/>
        <v>0</v>
      </c>
      <c r="L167" s="411">
        <f t="shared" si="65"/>
        <v>0</v>
      </c>
      <c r="M167" s="412">
        <f t="shared" si="58"/>
        <v>0</v>
      </c>
      <c r="N167" s="411">
        <v>0</v>
      </c>
      <c r="O167" s="412">
        <f t="shared" si="66"/>
        <v>0</v>
      </c>
      <c r="P167" s="335"/>
      <c r="Q167" s="427">
        <f t="shared" si="67"/>
        <v>0</v>
      </c>
      <c r="R167" s="428">
        <f t="shared" si="68"/>
        <v>0</v>
      </c>
      <c r="S167" s="427">
        <f t="shared" si="59"/>
        <v>0</v>
      </c>
      <c r="T167" s="428">
        <f t="shared" si="60"/>
        <v>0</v>
      </c>
      <c r="U167" s="431">
        <f t="shared" si="69"/>
        <v>0</v>
      </c>
      <c r="V167" s="432">
        <f t="shared" si="70"/>
        <v>0</v>
      </c>
      <c r="W167" s="427">
        <f t="shared" si="71"/>
        <v>0</v>
      </c>
      <c r="X167" s="428">
        <f t="shared" si="72"/>
        <v>0</v>
      </c>
      <c r="Y167" s="427">
        <f t="shared" si="61"/>
        <v>0</v>
      </c>
      <c r="Z167" s="428">
        <f t="shared" si="62"/>
        <v>0</v>
      </c>
      <c r="AA167" s="431">
        <f t="shared" si="73"/>
        <v>0</v>
      </c>
      <c r="AB167" s="432">
        <f t="shared" si="74"/>
        <v>0</v>
      </c>
      <c r="AC167" s="427" t="e">
        <f t="shared" si="75"/>
        <v>#N/A</v>
      </c>
      <c r="AD167" s="428" t="e">
        <f t="shared" si="76"/>
        <v>#N/A</v>
      </c>
      <c r="AE167" s="427" t="e">
        <f t="shared" si="77"/>
        <v>#N/A</v>
      </c>
      <c r="AF167" s="428" t="e">
        <f t="shared" si="78"/>
        <v>#N/A</v>
      </c>
      <c r="AG167" s="431" t="e">
        <f t="shared" si="79"/>
        <v>#N/A</v>
      </c>
      <c r="AH167" s="432" t="e">
        <f t="shared" si="80"/>
        <v>#N/A</v>
      </c>
    </row>
    <row r="168" spans="4:43" x14ac:dyDescent="0.25">
      <c r="D168" s="335"/>
      <c r="E168" s="335"/>
      <c r="F168" s="335"/>
      <c r="G168" s="335"/>
      <c r="H168" s="411">
        <f t="shared" si="63"/>
        <v>0</v>
      </c>
      <c r="I168" s="412">
        <v>0</v>
      </c>
      <c r="J168" s="411">
        <f t="shared" si="57"/>
        <v>0</v>
      </c>
      <c r="K168" s="412">
        <f t="shared" si="64"/>
        <v>0</v>
      </c>
      <c r="L168" s="411">
        <f t="shared" si="65"/>
        <v>0</v>
      </c>
      <c r="M168" s="412">
        <f t="shared" si="58"/>
        <v>0</v>
      </c>
      <c r="N168" s="411">
        <v>0</v>
      </c>
      <c r="O168" s="412">
        <f t="shared" si="66"/>
        <v>0</v>
      </c>
      <c r="P168" s="335"/>
      <c r="Q168" s="427">
        <f t="shared" si="67"/>
        <v>0</v>
      </c>
      <c r="R168" s="428">
        <f t="shared" si="68"/>
        <v>0</v>
      </c>
      <c r="S168" s="427">
        <f t="shared" si="59"/>
        <v>0</v>
      </c>
      <c r="T168" s="428">
        <f t="shared" si="60"/>
        <v>0</v>
      </c>
      <c r="U168" s="431">
        <f t="shared" si="69"/>
        <v>0</v>
      </c>
      <c r="V168" s="432">
        <f t="shared" si="70"/>
        <v>0</v>
      </c>
      <c r="W168" s="427">
        <f t="shared" si="71"/>
        <v>0</v>
      </c>
      <c r="X168" s="428">
        <f t="shared" si="72"/>
        <v>0</v>
      </c>
      <c r="Y168" s="427">
        <f t="shared" si="61"/>
        <v>0</v>
      </c>
      <c r="Z168" s="428">
        <f t="shared" si="62"/>
        <v>0</v>
      </c>
      <c r="AA168" s="431">
        <f t="shared" si="73"/>
        <v>0</v>
      </c>
      <c r="AB168" s="432">
        <f t="shared" si="74"/>
        <v>0</v>
      </c>
      <c r="AC168" s="427" t="e">
        <f t="shared" si="75"/>
        <v>#N/A</v>
      </c>
      <c r="AD168" s="428" t="e">
        <f t="shared" si="76"/>
        <v>#N/A</v>
      </c>
      <c r="AE168" s="427" t="e">
        <f t="shared" si="77"/>
        <v>#N/A</v>
      </c>
      <c r="AF168" s="428" t="e">
        <f t="shared" si="78"/>
        <v>#N/A</v>
      </c>
      <c r="AG168" s="431" t="e">
        <f t="shared" si="79"/>
        <v>#N/A</v>
      </c>
      <c r="AH168" s="432" t="e">
        <f t="shared" si="80"/>
        <v>#N/A</v>
      </c>
    </row>
    <row r="169" spans="4:43" x14ac:dyDescent="0.25">
      <c r="D169" s="335"/>
      <c r="E169" s="335"/>
      <c r="F169" s="335"/>
      <c r="G169" s="335"/>
      <c r="H169" s="411">
        <f t="shared" si="63"/>
        <v>0</v>
      </c>
      <c r="I169" s="412">
        <v>0</v>
      </c>
      <c r="J169" s="411">
        <f t="shared" si="57"/>
        <v>0</v>
      </c>
      <c r="K169" s="412">
        <f t="shared" si="64"/>
        <v>0</v>
      </c>
      <c r="L169" s="411">
        <f t="shared" si="65"/>
        <v>0</v>
      </c>
      <c r="M169" s="412">
        <f t="shared" si="58"/>
        <v>0</v>
      </c>
      <c r="N169" s="411">
        <v>0</v>
      </c>
      <c r="O169" s="412">
        <f t="shared" si="66"/>
        <v>0</v>
      </c>
      <c r="P169" s="335"/>
      <c r="Q169" s="427">
        <f t="shared" si="67"/>
        <v>0</v>
      </c>
      <c r="R169" s="428">
        <f t="shared" si="68"/>
        <v>0</v>
      </c>
      <c r="S169" s="427">
        <f t="shared" si="59"/>
        <v>0</v>
      </c>
      <c r="T169" s="428">
        <f t="shared" si="60"/>
        <v>0</v>
      </c>
      <c r="U169" s="431">
        <f t="shared" si="69"/>
        <v>0</v>
      </c>
      <c r="V169" s="432">
        <f t="shared" si="70"/>
        <v>0</v>
      </c>
      <c r="W169" s="427">
        <f t="shared" si="71"/>
        <v>0</v>
      </c>
      <c r="X169" s="428">
        <f t="shared" si="72"/>
        <v>0</v>
      </c>
      <c r="Y169" s="427">
        <f t="shared" si="61"/>
        <v>0</v>
      </c>
      <c r="Z169" s="428">
        <f t="shared" si="62"/>
        <v>0</v>
      </c>
      <c r="AA169" s="431">
        <f t="shared" si="73"/>
        <v>0</v>
      </c>
      <c r="AB169" s="432">
        <f t="shared" si="74"/>
        <v>0</v>
      </c>
      <c r="AC169" s="427" t="e">
        <f t="shared" si="75"/>
        <v>#N/A</v>
      </c>
      <c r="AD169" s="428" t="e">
        <f t="shared" si="76"/>
        <v>#N/A</v>
      </c>
      <c r="AE169" s="427" t="e">
        <f t="shared" si="77"/>
        <v>#N/A</v>
      </c>
      <c r="AF169" s="428" t="e">
        <f t="shared" si="78"/>
        <v>#N/A</v>
      </c>
      <c r="AG169" s="431" t="e">
        <f t="shared" si="79"/>
        <v>#N/A</v>
      </c>
      <c r="AH169" s="432" t="e">
        <f t="shared" si="80"/>
        <v>#N/A</v>
      </c>
      <c r="AQ169" s="140"/>
    </row>
    <row r="170" spans="4:43" x14ac:dyDescent="0.25">
      <c r="D170" s="335"/>
      <c r="E170" s="335"/>
      <c r="F170" s="335"/>
      <c r="G170" s="335"/>
      <c r="H170" s="411">
        <f t="shared" si="63"/>
        <v>0</v>
      </c>
      <c r="I170" s="412">
        <v>0</v>
      </c>
      <c r="J170" s="411">
        <f t="shared" si="57"/>
        <v>0</v>
      </c>
      <c r="K170" s="412">
        <f t="shared" si="64"/>
        <v>0</v>
      </c>
      <c r="L170" s="411">
        <f t="shared" si="65"/>
        <v>0</v>
      </c>
      <c r="M170" s="412">
        <f t="shared" si="58"/>
        <v>0</v>
      </c>
      <c r="N170" s="411">
        <v>0</v>
      </c>
      <c r="O170" s="412">
        <f t="shared" si="66"/>
        <v>0</v>
      </c>
      <c r="P170" s="335"/>
      <c r="Q170" s="427">
        <f t="shared" si="67"/>
        <v>0</v>
      </c>
      <c r="R170" s="428">
        <f t="shared" si="68"/>
        <v>0</v>
      </c>
      <c r="S170" s="427">
        <f t="shared" si="59"/>
        <v>0</v>
      </c>
      <c r="T170" s="428">
        <f t="shared" si="60"/>
        <v>0</v>
      </c>
      <c r="U170" s="431">
        <f t="shared" si="69"/>
        <v>0</v>
      </c>
      <c r="V170" s="432">
        <f t="shared" si="70"/>
        <v>0</v>
      </c>
      <c r="W170" s="427">
        <f t="shared" si="71"/>
        <v>0</v>
      </c>
      <c r="X170" s="428">
        <f t="shared" si="72"/>
        <v>0</v>
      </c>
      <c r="Y170" s="427">
        <f t="shared" si="61"/>
        <v>0</v>
      </c>
      <c r="Z170" s="428">
        <f t="shared" si="62"/>
        <v>0</v>
      </c>
      <c r="AA170" s="431">
        <f t="shared" si="73"/>
        <v>0</v>
      </c>
      <c r="AB170" s="432">
        <f t="shared" si="74"/>
        <v>0</v>
      </c>
      <c r="AC170" s="427" t="e">
        <f t="shared" si="75"/>
        <v>#N/A</v>
      </c>
      <c r="AD170" s="428" t="e">
        <f t="shared" si="76"/>
        <v>#N/A</v>
      </c>
      <c r="AE170" s="427" t="e">
        <f t="shared" si="77"/>
        <v>#N/A</v>
      </c>
      <c r="AF170" s="428" t="e">
        <f t="shared" si="78"/>
        <v>#N/A</v>
      </c>
      <c r="AG170" s="431" t="e">
        <f t="shared" si="79"/>
        <v>#N/A</v>
      </c>
      <c r="AH170" s="432" t="e">
        <f t="shared" si="80"/>
        <v>#N/A</v>
      </c>
    </row>
    <row r="171" spans="4:43" x14ac:dyDescent="0.25">
      <c r="D171" s="335"/>
      <c r="E171" s="335"/>
      <c r="F171" s="335"/>
      <c r="G171" s="335"/>
      <c r="H171" s="411">
        <f t="shared" si="63"/>
        <v>0</v>
      </c>
      <c r="I171" s="412">
        <v>0</v>
      </c>
      <c r="J171" s="411">
        <f t="shared" si="57"/>
        <v>0</v>
      </c>
      <c r="K171" s="412">
        <f t="shared" si="64"/>
        <v>0</v>
      </c>
      <c r="L171" s="411">
        <f t="shared" si="65"/>
        <v>0</v>
      </c>
      <c r="M171" s="412">
        <f t="shared" si="58"/>
        <v>0</v>
      </c>
      <c r="N171" s="411">
        <v>0</v>
      </c>
      <c r="O171" s="412">
        <f t="shared" si="66"/>
        <v>0</v>
      </c>
      <c r="P171" s="335"/>
      <c r="Q171" s="427">
        <f t="shared" si="67"/>
        <v>0</v>
      </c>
      <c r="R171" s="428">
        <f t="shared" si="68"/>
        <v>0</v>
      </c>
      <c r="S171" s="427">
        <f t="shared" si="59"/>
        <v>0</v>
      </c>
      <c r="T171" s="428">
        <f t="shared" si="60"/>
        <v>0</v>
      </c>
      <c r="U171" s="431">
        <f t="shared" si="69"/>
        <v>0</v>
      </c>
      <c r="V171" s="432">
        <f t="shared" si="70"/>
        <v>0</v>
      </c>
      <c r="W171" s="427">
        <f t="shared" si="71"/>
        <v>0</v>
      </c>
      <c r="X171" s="428">
        <f t="shared" si="72"/>
        <v>0</v>
      </c>
      <c r="Y171" s="427">
        <f t="shared" si="61"/>
        <v>0</v>
      </c>
      <c r="Z171" s="428">
        <f t="shared" si="62"/>
        <v>0</v>
      </c>
      <c r="AA171" s="431">
        <f t="shared" si="73"/>
        <v>0</v>
      </c>
      <c r="AB171" s="432">
        <f t="shared" si="74"/>
        <v>0</v>
      </c>
      <c r="AC171" s="427" t="e">
        <f t="shared" si="75"/>
        <v>#N/A</v>
      </c>
      <c r="AD171" s="428" t="e">
        <f t="shared" si="76"/>
        <v>#N/A</v>
      </c>
      <c r="AE171" s="427" t="e">
        <f t="shared" si="77"/>
        <v>#N/A</v>
      </c>
      <c r="AF171" s="428" t="e">
        <f t="shared" si="78"/>
        <v>#N/A</v>
      </c>
      <c r="AG171" s="431" t="e">
        <f t="shared" si="79"/>
        <v>#N/A</v>
      </c>
      <c r="AH171" s="432" t="e">
        <f t="shared" si="80"/>
        <v>#N/A</v>
      </c>
    </row>
    <row r="172" spans="4:43" x14ac:dyDescent="0.25">
      <c r="D172" s="335"/>
      <c r="E172" s="335"/>
      <c r="F172" s="335"/>
      <c r="G172" s="335"/>
      <c r="H172" s="411">
        <f t="shared" si="63"/>
        <v>0</v>
      </c>
      <c r="I172" s="412">
        <v>0</v>
      </c>
      <c r="J172" s="411">
        <f t="shared" si="57"/>
        <v>0</v>
      </c>
      <c r="K172" s="412">
        <f t="shared" si="64"/>
        <v>0</v>
      </c>
      <c r="L172" s="411">
        <f t="shared" si="65"/>
        <v>0</v>
      </c>
      <c r="M172" s="412">
        <f t="shared" si="58"/>
        <v>0</v>
      </c>
      <c r="N172" s="411">
        <v>0</v>
      </c>
      <c r="O172" s="412">
        <f t="shared" si="66"/>
        <v>0</v>
      </c>
      <c r="P172" s="335"/>
      <c r="Q172" s="427">
        <f t="shared" si="67"/>
        <v>0</v>
      </c>
      <c r="R172" s="428">
        <f t="shared" si="68"/>
        <v>0</v>
      </c>
      <c r="S172" s="427">
        <f t="shared" si="59"/>
        <v>0</v>
      </c>
      <c r="T172" s="428">
        <f t="shared" si="60"/>
        <v>0</v>
      </c>
      <c r="U172" s="431">
        <f t="shared" si="69"/>
        <v>0</v>
      </c>
      <c r="V172" s="432">
        <f t="shared" si="70"/>
        <v>0</v>
      </c>
      <c r="W172" s="427">
        <f t="shared" si="71"/>
        <v>0</v>
      </c>
      <c r="X172" s="428">
        <f t="shared" si="72"/>
        <v>0</v>
      </c>
      <c r="Y172" s="427">
        <f t="shared" si="61"/>
        <v>0</v>
      </c>
      <c r="Z172" s="428">
        <f t="shared" si="62"/>
        <v>0</v>
      </c>
      <c r="AA172" s="431">
        <f t="shared" si="73"/>
        <v>0</v>
      </c>
      <c r="AB172" s="432">
        <f t="shared" si="74"/>
        <v>0</v>
      </c>
      <c r="AC172" s="427" t="e">
        <f t="shared" si="75"/>
        <v>#N/A</v>
      </c>
      <c r="AD172" s="428" t="e">
        <f t="shared" si="76"/>
        <v>#N/A</v>
      </c>
      <c r="AE172" s="427" t="e">
        <f t="shared" si="77"/>
        <v>#N/A</v>
      </c>
      <c r="AF172" s="428" t="e">
        <f t="shared" si="78"/>
        <v>#N/A</v>
      </c>
      <c r="AG172" s="431" t="e">
        <f t="shared" si="79"/>
        <v>#N/A</v>
      </c>
      <c r="AH172" s="432" t="e">
        <f t="shared" si="80"/>
        <v>#N/A</v>
      </c>
      <c r="AQ172" s="140"/>
    </row>
    <row r="173" spans="4:43" x14ac:dyDescent="0.25">
      <c r="D173" s="335"/>
      <c r="E173" s="335"/>
      <c r="F173" s="335"/>
      <c r="G173" s="335"/>
      <c r="H173" s="411">
        <f t="shared" si="63"/>
        <v>0</v>
      </c>
      <c r="I173" s="412">
        <v>0</v>
      </c>
      <c r="J173" s="411">
        <f t="shared" si="57"/>
        <v>0</v>
      </c>
      <c r="K173" s="412">
        <f t="shared" si="64"/>
        <v>0</v>
      </c>
      <c r="L173" s="411">
        <f t="shared" si="65"/>
        <v>0</v>
      </c>
      <c r="M173" s="412">
        <f t="shared" si="58"/>
        <v>0</v>
      </c>
      <c r="N173" s="411">
        <v>0</v>
      </c>
      <c r="O173" s="412">
        <f t="shared" si="66"/>
        <v>0</v>
      </c>
      <c r="P173" s="335"/>
      <c r="Q173" s="427">
        <f t="shared" si="67"/>
        <v>0</v>
      </c>
      <c r="R173" s="428">
        <f t="shared" si="68"/>
        <v>0</v>
      </c>
      <c r="S173" s="427">
        <f t="shared" si="59"/>
        <v>0</v>
      </c>
      <c r="T173" s="428">
        <f t="shared" si="60"/>
        <v>0</v>
      </c>
      <c r="U173" s="431">
        <f t="shared" si="69"/>
        <v>0</v>
      </c>
      <c r="V173" s="432">
        <f t="shared" si="70"/>
        <v>0</v>
      </c>
      <c r="W173" s="427">
        <f t="shared" si="71"/>
        <v>0</v>
      </c>
      <c r="X173" s="428">
        <f t="shared" si="72"/>
        <v>0</v>
      </c>
      <c r="Y173" s="427">
        <f t="shared" si="61"/>
        <v>0</v>
      </c>
      <c r="Z173" s="428">
        <f t="shared" si="62"/>
        <v>0</v>
      </c>
      <c r="AA173" s="431">
        <f t="shared" si="73"/>
        <v>0</v>
      </c>
      <c r="AB173" s="432">
        <f t="shared" si="74"/>
        <v>0</v>
      </c>
      <c r="AC173" s="427" t="e">
        <f t="shared" si="75"/>
        <v>#N/A</v>
      </c>
      <c r="AD173" s="428" t="e">
        <f t="shared" si="76"/>
        <v>#N/A</v>
      </c>
      <c r="AE173" s="427" t="e">
        <f t="shared" si="77"/>
        <v>#N/A</v>
      </c>
      <c r="AF173" s="428" t="e">
        <f t="shared" si="78"/>
        <v>#N/A</v>
      </c>
      <c r="AG173" s="431" t="e">
        <f t="shared" si="79"/>
        <v>#N/A</v>
      </c>
      <c r="AH173" s="432" t="e">
        <f t="shared" si="80"/>
        <v>#N/A</v>
      </c>
    </row>
    <row r="174" spans="4:43" x14ac:dyDescent="0.25">
      <c r="D174" s="335"/>
      <c r="E174" s="335"/>
      <c r="F174" s="335"/>
      <c r="G174" s="335"/>
      <c r="H174" s="411">
        <f t="shared" si="63"/>
        <v>0</v>
      </c>
      <c r="I174" s="412">
        <v>0</v>
      </c>
      <c r="J174" s="411">
        <f t="shared" si="57"/>
        <v>0</v>
      </c>
      <c r="K174" s="412">
        <f t="shared" si="64"/>
        <v>0</v>
      </c>
      <c r="L174" s="411">
        <f t="shared" si="65"/>
        <v>0</v>
      </c>
      <c r="M174" s="412">
        <f t="shared" si="58"/>
        <v>0</v>
      </c>
      <c r="N174" s="411">
        <v>0</v>
      </c>
      <c r="O174" s="412">
        <f t="shared" si="66"/>
        <v>0</v>
      </c>
      <c r="P174" s="335"/>
      <c r="Q174" s="427">
        <f t="shared" si="67"/>
        <v>0</v>
      </c>
      <c r="R174" s="428">
        <f t="shared" si="68"/>
        <v>0</v>
      </c>
      <c r="S174" s="427">
        <f t="shared" si="59"/>
        <v>0</v>
      </c>
      <c r="T174" s="428">
        <f t="shared" si="60"/>
        <v>0</v>
      </c>
      <c r="U174" s="431">
        <f t="shared" si="69"/>
        <v>0</v>
      </c>
      <c r="V174" s="432">
        <f t="shared" si="70"/>
        <v>0</v>
      </c>
      <c r="W174" s="427">
        <f t="shared" si="71"/>
        <v>0</v>
      </c>
      <c r="X174" s="428">
        <f t="shared" si="72"/>
        <v>0</v>
      </c>
      <c r="Y174" s="427">
        <f t="shared" si="61"/>
        <v>0</v>
      </c>
      <c r="Z174" s="428">
        <f t="shared" si="62"/>
        <v>0</v>
      </c>
      <c r="AA174" s="431">
        <f t="shared" si="73"/>
        <v>0</v>
      </c>
      <c r="AB174" s="432">
        <f t="shared" si="74"/>
        <v>0</v>
      </c>
      <c r="AC174" s="427" t="e">
        <f t="shared" si="75"/>
        <v>#N/A</v>
      </c>
      <c r="AD174" s="428" t="e">
        <f t="shared" si="76"/>
        <v>#N/A</v>
      </c>
      <c r="AE174" s="427" t="e">
        <f t="shared" si="77"/>
        <v>#N/A</v>
      </c>
      <c r="AF174" s="428" t="e">
        <f t="shared" si="78"/>
        <v>#N/A</v>
      </c>
      <c r="AG174" s="431" t="e">
        <f t="shared" si="79"/>
        <v>#N/A</v>
      </c>
      <c r="AH174" s="432" t="e">
        <f t="shared" si="80"/>
        <v>#N/A</v>
      </c>
    </row>
    <row r="175" spans="4:43" x14ac:dyDescent="0.25">
      <c r="D175" s="335"/>
      <c r="E175" s="335"/>
      <c r="F175" s="335"/>
      <c r="G175" s="335"/>
      <c r="H175" s="411">
        <f t="shared" si="63"/>
        <v>0</v>
      </c>
      <c r="I175" s="412">
        <v>0</v>
      </c>
      <c r="J175" s="411">
        <f t="shared" si="57"/>
        <v>0</v>
      </c>
      <c r="K175" s="412">
        <f t="shared" si="64"/>
        <v>0</v>
      </c>
      <c r="L175" s="411">
        <f t="shared" si="65"/>
        <v>0</v>
      </c>
      <c r="M175" s="412">
        <f t="shared" si="58"/>
        <v>0</v>
      </c>
      <c r="N175" s="411">
        <v>0</v>
      </c>
      <c r="O175" s="412">
        <f t="shared" si="66"/>
        <v>0</v>
      </c>
      <c r="P175" s="335"/>
      <c r="Q175" s="427">
        <f t="shared" si="67"/>
        <v>0</v>
      </c>
      <c r="R175" s="428">
        <f t="shared" si="68"/>
        <v>0</v>
      </c>
      <c r="S175" s="427">
        <f t="shared" si="59"/>
        <v>0</v>
      </c>
      <c r="T175" s="428">
        <f t="shared" si="60"/>
        <v>0</v>
      </c>
      <c r="U175" s="431">
        <f t="shared" si="69"/>
        <v>0</v>
      </c>
      <c r="V175" s="432">
        <f t="shared" si="70"/>
        <v>0</v>
      </c>
      <c r="W175" s="427">
        <f t="shared" si="71"/>
        <v>0</v>
      </c>
      <c r="X175" s="428">
        <f t="shared" si="72"/>
        <v>0</v>
      </c>
      <c r="Y175" s="427">
        <f t="shared" si="61"/>
        <v>0</v>
      </c>
      <c r="Z175" s="428">
        <f t="shared" si="62"/>
        <v>0</v>
      </c>
      <c r="AA175" s="431">
        <f t="shared" si="73"/>
        <v>0</v>
      </c>
      <c r="AB175" s="432">
        <f t="shared" si="74"/>
        <v>0</v>
      </c>
      <c r="AC175" s="427" t="e">
        <f t="shared" si="75"/>
        <v>#N/A</v>
      </c>
      <c r="AD175" s="428" t="e">
        <f t="shared" si="76"/>
        <v>#N/A</v>
      </c>
      <c r="AE175" s="427" t="e">
        <f t="shared" si="77"/>
        <v>#N/A</v>
      </c>
      <c r="AF175" s="428" t="e">
        <f t="shared" si="78"/>
        <v>#N/A</v>
      </c>
      <c r="AG175" s="431" t="e">
        <f t="shared" si="79"/>
        <v>#N/A</v>
      </c>
      <c r="AH175" s="432" t="e">
        <f t="shared" si="80"/>
        <v>#N/A</v>
      </c>
      <c r="AQ175" s="140"/>
    </row>
    <row r="176" spans="4:43" x14ac:dyDescent="0.25">
      <c r="D176" s="335"/>
      <c r="E176" s="335"/>
      <c r="F176" s="335"/>
      <c r="G176" s="335"/>
      <c r="H176" s="411">
        <f t="shared" si="63"/>
        <v>0</v>
      </c>
      <c r="I176" s="412">
        <v>0</v>
      </c>
      <c r="J176" s="411">
        <f t="shared" si="57"/>
        <v>0</v>
      </c>
      <c r="K176" s="412">
        <f t="shared" si="64"/>
        <v>0</v>
      </c>
      <c r="L176" s="411">
        <f t="shared" si="65"/>
        <v>0</v>
      </c>
      <c r="M176" s="412">
        <f t="shared" si="58"/>
        <v>0</v>
      </c>
      <c r="N176" s="411">
        <v>0</v>
      </c>
      <c r="O176" s="412">
        <f t="shared" si="66"/>
        <v>0</v>
      </c>
      <c r="P176" s="335"/>
      <c r="Q176" s="427">
        <f t="shared" si="67"/>
        <v>0</v>
      </c>
      <c r="R176" s="428">
        <f t="shared" si="68"/>
        <v>0</v>
      </c>
      <c r="S176" s="427">
        <f t="shared" si="59"/>
        <v>0</v>
      </c>
      <c r="T176" s="428">
        <f t="shared" si="60"/>
        <v>0</v>
      </c>
      <c r="U176" s="431">
        <f t="shared" si="69"/>
        <v>0</v>
      </c>
      <c r="V176" s="432">
        <f t="shared" si="70"/>
        <v>0</v>
      </c>
      <c r="W176" s="427">
        <f t="shared" si="71"/>
        <v>0</v>
      </c>
      <c r="X176" s="428">
        <f t="shared" si="72"/>
        <v>0</v>
      </c>
      <c r="Y176" s="427">
        <f t="shared" si="61"/>
        <v>0</v>
      </c>
      <c r="Z176" s="428">
        <f t="shared" si="62"/>
        <v>0</v>
      </c>
      <c r="AA176" s="431">
        <f t="shared" si="73"/>
        <v>0</v>
      </c>
      <c r="AB176" s="432">
        <f t="shared" si="74"/>
        <v>0</v>
      </c>
      <c r="AC176" s="427" t="e">
        <f t="shared" si="75"/>
        <v>#N/A</v>
      </c>
      <c r="AD176" s="428" t="e">
        <f t="shared" si="76"/>
        <v>#N/A</v>
      </c>
      <c r="AE176" s="427" t="e">
        <f t="shared" si="77"/>
        <v>#N/A</v>
      </c>
      <c r="AF176" s="428" t="e">
        <f t="shared" si="78"/>
        <v>#N/A</v>
      </c>
      <c r="AG176" s="431" t="e">
        <f t="shared" si="79"/>
        <v>#N/A</v>
      </c>
      <c r="AH176" s="432" t="e">
        <f t="shared" si="80"/>
        <v>#N/A</v>
      </c>
    </row>
    <row r="177" spans="4:43" x14ac:dyDescent="0.25">
      <c r="D177" s="335"/>
      <c r="E177" s="335"/>
      <c r="F177" s="335"/>
      <c r="G177" s="335"/>
      <c r="H177" s="411">
        <f t="shared" si="63"/>
        <v>0</v>
      </c>
      <c r="I177" s="412">
        <v>0</v>
      </c>
      <c r="J177" s="411">
        <f t="shared" si="57"/>
        <v>0</v>
      </c>
      <c r="K177" s="412">
        <f t="shared" si="64"/>
        <v>0</v>
      </c>
      <c r="L177" s="411">
        <f t="shared" si="65"/>
        <v>0</v>
      </c>
      <c r="M177" s="412">
        <f t="shared" si="58"/>
        <v>0</v>
      </c>
      <c r="N177" s="411">
        <v>0</v>
      </c>
      <c r="O177" s="412">
        <f t="shared" si="66"/>
        <v>0</v>
      </c>
      <c r="P177" s="335"/>
      <c r="Q177" s="427">
        <f t="shared" si="67"/>
        <v>0</v>
      </c>
      <c r="R177" s="428">
        <f t="shared" si="68"/>
        <v>0</v>
      </c>
      <c r="S177" s="427">
        <f t="shared" si="59"/>
        <v>0</v>
      </c>
      <c r="T177" s="428">
        <f t="shared" si="60"/>
        <v>0</v>
      </c>
      <c r="U177" s="431">
        <f t="shared" si="69"/>
        <v>0</v>
      </c>
      <c r="V177" s="432">
        <f t="shared" si="70"/>
        <v>0</v>
      </c>
      <c r="W177" s="427">
        <f t="shared" si="71"/>
        <v>0</v>
      </c>
      <c r="X177" s="428">
        <f t="shared" si="72"/>
        <v>0</v>
      </c>
      <c r="Y177" s="427">
        <f t="shared" si="61"/>
        <v>0</v>
      </c>
      <c r="Z177" s="428">
        <f t="shared" si="62"/>
        <v>0</v>
      </c>
      <c r="AA177" s="431">
        <f t="shared" si="73"/>
        <v>0</v>
      </c>
      <c r="AB177" s="432">
        <f t="shared" si="74"/>
        <v>0</v>
      </c>
      <c r="AC177" s="427" t="e">
        <f t="shared" si="75"/>
        <v>#N/A</v>
      </c>
      <c r="AD177" s="428" t="e">
        <f t="shared" si="76"/>
        <v>#N/A</v>
      </c>
      <c r="AE177" s="427" t="e">
        <f t="shared" si="77"/>
        <v>#N/A</v>
      </c>
      <c r="AF177" s="428" t="e">
        <f t="shared" si="78"/>
        <v>#N/A</v>
      </c>
      <c r="AG177" s="431" t="e">
        <f t="shared" si="79"/>
        <v>#N/A</v>
      </c>
      <c r="AH177" s="432" t="e">
        <f t="shared" si="80"/>
        <v>#N/A</v>
      </c>
    </row>
    <row r="178" spans="4:43" x14ac:dyDescent="0.25">
      <c r="D178" s="335"/>
      <c r="E178" s="335"/>
      <c r="F178" s="335"/>
      <c r="G178" s="335"/>
      <c r="H178" s="411">
        <f t="shared" si="63"/>
        <v>0</v>
      </c>
      <c r="I178" s="412">
        <v>0</v>
      </c>
      <c r="J178" s="411">
        <f t="shared" si="57"/>
        <v>0</v>
      </c>
      <c r="K178" s="412">
        <f t="shared" si="64"/>
        <v>0</v>
      </c>
      <c r="L178" s="411">
        <f t="shared" si="65"/>
        <v>0</v>
      </c>
      <c r="M178" s="412">
        <f t="shared" si="58"/>
        <v>0</v>
      </c>
      <c r="N178" s="411">
        <v>0</v>
      </c>
      <c r="O178" s="412">
        <f t="shared" si="66"/>
        <v>0</v>
      </c>
      <c r="P178" s="335"/>
      <c r="Q178" s="427">
        <f t="shared" si="67"/>
        <v>0</v>
      </c>
      <c r="R178" s="428">
        <f t="shared" si="68"/>
        <v>0</v>
      </c>
      <c r="S178" s="427">
        <f t="shared" si="59"/>
        <v>0</v>
      </c>
      <c r="T178" s="428">
        <f t="shared" si="60"/>
        <v>0</v>
      </c>
      <c r="U178" s="431">
        <f t="shared" si="69"/>
        <v>0</v>
      </c>
      <c r="V178" s="432">
        <f t="shared" si="70"/>
        <v>0</v>
      </c>
      <c r="W178" s="427">
        <f t="shared" si="71"/>
        <v>0</v>
      </c>
      <c r="X178" s="428">
        <f t="shared" si="72"/>
        <v>0</v>
      </c>
      <c r="Y178" s="427">
        <f t="shared" si="61"/>
        <v>0</v>
      </c>
      <c r="Z178" s="428">
        <f t="shared" si="62"/>
        <v>0</v>
      </c>
      <c r="AA178" s="431">
        <f t="shared" si="73"/>
        <v>0</v>
      </c>
      <c r="AB178" s="432">
        <f t="shared" si="74"/>
        <v>0</v>
      </c>
      <c r="AC178" s="427" t="e">
        <f t="shared" si="75"/>
        <v>#N/A</v>
      </c>
      <c r="AD178" s="428" t="e">
        <f t="shared" si="76"/>
        <v>#N/A</v>
      </c>
      <c r="AE178" s="427" t="e">
        <f t="shared" si="77"/>
        <v>#N/A</v>
      </c>
      <c r="AF178" s="428" t="e">
        <f t="shared" si="78"/>
        <v>#N/A</v>
      </c>
      <c r="AG178" s="431" t="e">
        <f t="shared" si="79"/>
        <v>#N/A</v>
      </c>
      <c r="AH178" s="432" t="e">
        <f t="shared" si="80"/>
        <v>#N/A</v>
      </c>
      <c r="AQ178" s="140"/>
    </row>
    <row r="179" spans="4:43" x14ac:dyDescent="0.25">
      <c r="D179" s="335"/>
      <c r="E179" s="335"/>
      <c r="F179" s="335"/>
      <c r="G179" s="335"/>
      <c r="H179" s="411">
        <f t="shared" si="63"/>
        <v>0</v>
      </c>
      <c r="I179" s="412">
        <v>0</v>
      </c>
      <c r="J179" s="411">
        <f t="shared" si="57"/>
        <v>0</v>
      </c>
      <c r="K179" s="412">
        <f t="shared" si="64"/>
        <v>0</v>
      </c>
      <c r="L179" s="411">
        <f t="shared" si="65"/>
        <v>0</v>
      </c>
      <c r="M179" s="412">
        <f t="shared" si="58"/>
        <v>0</v>
      </c>
      <c r="N179" s="411">
        <v>0</v>
      </c>
      <c r="O179" s="412">
        <f t="shared" si="66"/>
        <v>0</v>
      </c>
      <c r="P179" s="335"/>
      <c r="Q179" s="427">
        <f t="shared" si="67"/>
        <v>0</v>
      </c>
      <c r="R179" s="428">
        <f t="shared" si="68"/>
        <v>0</v>
      </c>
      <c r="S179" s="427">
        <f t="shared" si="59"/>
        <v>0</v>
      </c>
      <c r="T179" s="428">
        <f t="shared" si="60"/>
        <v>0</v>
      </c>
      <c r="U179" s="431">
        <f t="shared" si="69"/>
        <v>0</v>
      </c>
      <c r="V179" s="432">
        <f t="shared" si="70"/>
        <v>0</v>
      </c>
      <c r="W179" s="427">
        <f t="shared" si="71"/>
        <v>0</v>
      </c>
      <c r="X179" s="428">
        <f t="shared" si="72"/>
        <v>0</v>
      </c>
      <c r="Y179" s="427">
        <f t="shared" si="61"/>
        <v>0</v>
      </c>
      <c r="Z179" s="428">
        <f t="shared" si="62"/>
        <v>0</v>
      </c>
      <c r="AA179" s="431">
        <f t="shared" si="73"/>
        <v>0</v>
      </c>
      <c r="AB179" s="432">
        <f t="shared" si="74"/>
        <v>0</v>
      </c>
      <c r="AC179" s="427" t="e">
        <f t="shared" si="75"/>
        <v>#N/A</v>
      </c>
      <c r="AD179" s="428" t="e">
        <f t="shared" si="76"/>
        <v>#N/A</v>
      </c>
      <c r="AE179" s="427" t="e">
        <f t="shared" si="77"/>
        <v>#N/A</v>
      </c>
      <c r="AF179" s="428" t="e">
        <f t="shared" si="78"/>
        <v>#N/A</v>
      </c>
      <c r="AG179" s="431" t="e">
        <f t="shared" si="79"/>
        <v>#N/A</v>
      </c>
      <c r="AH179" s="432" t="e">
        <f t="shared" si="80"/>
        <v>#N/A</v>
      </c>
    </row>
    <row r="180" spans="4:43" x14ac:dyDescent="0.25">
      <c r="D180" s="335"/>
      <c r="E180" s="335"/>
      <c r="F180" s="335"/>
      <c r="G180" s="335"/>
      <c r="H180" s="411">
        <f t="shared" si="63"/>
        <v>0</v>
      </c>
      <c r="I180" s="412">
        <v>0</v>
      </c>
      <c r="J180" s="411">
        <f t="shared" si="57"/>
        <v>0</v>
      </c>
      <c r="K180" s="412">
        <f t="shared" si="64"/>
        <v>0</v>
      </c>
      <c r="L180" s="411">
        <f t="shared" si="65"/>
        <v>0</v>
      </c>
      <c r="M180" s="412">
        <f t="shared" si="58"/>
        <v>0</v>
      </c>
      <c r="N180" s="411">
        <v>0</v>
      </c>
      <c r="O180" s="412">
        <f t="shared" si="66"/>
        <v>0</v>
      </c>
      <c r="P180" s="335"/>
      <c r="Q180" s="427">
        <f t="shared" si="67"/>
        <v>0</v>
      </c>
      <c r="R180" s="428">
        <f t="shared" si="68"/>
        <v>0</v>
      </c>
      <c r="S180" s="427">
        <f t="shared" si="59"/>
        <v>0</v>
      </c>
      <c r="T180" s="428">
        <f t="shared" si="60"/>
        <v>0</v>
      </c>
      <c r="U180" s="431">
        <f t="shared" si="69"/>
        <v>0</v>
      </c>
      <c r="V180" s="432">
        <f t="shared" si="70"/>
        <v>0</v>
      </c>
      <c r="W180" s="427">
        <f t="shared" si="71"/>
        <v>0</v>
      </c>
      <c r="X180" s="428">
        <f t="shared" si="72"/>
        <v>0</v>
      </c>
      <c r="Y180" s="427">
        <f t="shared" si="61"/>
        <v>0</v>
      </c>
      <c r="Z180" s="428">
        <f t="shared" si="62"/>
        <v>0</v>
      </c>
      <c r="AA180" s="431">
        <f t="shared" si="73"/>
        <v>0</v>
      </c>
      <c r="AB180" s="432">
        <f t="shared" si="74"/>
        <v>0</v>
      </c>
      <c r="AC180" s="427" t="e">
        <f t="shared" si="75"/>
        <v>#N/A</v>
      </c>
      <c r="AD180" s="428" t="e">
        <f t="shared" si="76"/>
        <v>#N/A</v>
      </c>
      <c r="AE180" s="427" t="e">
        <f t="shared" si="77"/>
        <v>#N/A</v>
      </c>
      <c r="AF180" s="428" t="e">
        <f t="shared" si="78"/>
        <v>#N/A</v>
      </c>
      <c r="AG180" s="431" t="e">
        <f t="shared" si="79"/>
        <v>#N/A</v>
      </c>
      <c r="AH180" s="432" t="e">
        <f t="shared" si="80"/>
        <v>#N/A</v>
      </c>
    </row>
    <row r="181" spans="4:43" x14ac:dyDescent="0.25">
      <c r="D181" s="335"/>
      <c r="E181" s="335"/>
      <c r="F181" s="335"/>
      <c r="G181" s="335"/>
      <c r="H181" s="411">
        <f t="shared" si="63"/>
        <v>0</v>
      </c>
      <c r="I181" s="412">
        <v>0</v>
      </c>
      <c r="J181" s="411">
        <f t="shared" si="57"/>
        <v>0</v>
      </c>
      <c r="K181" s="412">
        <f t="shared" si="64"/>
        <v>0</v>
      </c>
      <c r="L181" s="411">
        <f t="shared" si="65"/>
        <v>0</v>
      </c>
      <c r="M181" s="412">
        <f t="shared" si="58"/>
        <v>0</v>
      </c>
      <c r="N181" s="411">
        <v>0</v>
      </c>
      <c r="O181" s="412">
        <f t="shared" si="66"/>
        <v>0</v>
      </c>
      <c r="P181" s="335"/>
      <c r="Q181" s="427">
        <f t="shared" si="67"/>
        <v>0</v>
      </c>
      <c r="R181" s="428">
        <f t="shared" si="68"/>
        <v>0</v>
      </c>
      <c r="S181" s="427">
        <f t="shared" si="59"/>
        <v>0</v>
      </c>
      <c r="T181" s="428">
        <f t="shared" si="60"/>
        <v>0</v>
      </c>
      <c r="U181" s="431">
        <f t="shared" si="69"/>
        <v>0</v>
      </c>
      <c r="V181" s="432">
        <f t="shared" si="70"/>
        <v>0</v>
      </c>
      <c r="W181" s="427">
        <f t="shared" si="71"/>
        <v>0</v>
      </c>
      <c r="X181" s="428">
        <f t="shared" si="72"/>
        <v>0</v>
      </c>
      <c r="Y181" s="427">
        <f t="shared" si="61"/>
        <v>0</v>
      </c>
      <c r="Z181" s="428">
        <f t="shared" si="62"/>
        <v>0</v>
      </c>
      <c r="AA181" s="431">
        <f t="shared" si="73"/>
        <v>0</v>
      </c>
      <c r="AB181" s="432">
        <f t="shared" si="74"/>
        <v>0</v>
      </c>
      <c r="AC181" s="427" t="e">
        <f t="shared" si="75"/>
        <v>#N/A</v>
      </c>
      <c r="AD181" s="428" t="e">
        <f t="shared" si="76"/>
        <v>#N/A</v>
      </c>
      <c r="AE181" s="427" t="e">
        <f t="shared" si="77"/>
        <v>#N/A</v>
      </c>
      <c r="AF181" s="428" t="e">
        <f t="shared" si="78"/>
        <v>#N/A</v>
      </c>
      <c r="AG181" s="431" t="e">
        <f t="shared" si="79"/>
        <v>#N/A</v>
      </c>
      <c r="AH181" s="432" t="e">
        <f t="shared" si="80"/>
        <v>#N/A</v>
      </c>
      <c r="AQ181" s="140"/>
    </row>
    <row r="182" spans="4:43" x14ac:dyDescent="0.25">
      <c r="D182" s="335"/>
      <c r="E182" s="335"/>
      <c r="F182" s="335"/>
      <c r="G182" s="335"/>
      <c r="H182" s="411">
        <f t="shared" si="63"/>
        <v>0</v>
      </c>
      <c r="I182" s="412">
        <v>0</v>
      </c>
      <c r="J182" s="411">
        <f t="shared" si="57"/>
        <v>0</v>
      </c>
      <c r="K182" s="412">
        <f t="shared" si="64"/>
        <v>0</v>
      </c>
      <c r="L182" s="411">
        <f t="shared" si="65"/>
        <v>0</v>
      </c>
      <c r="M182" s="412">
        <f t="shared" si="58"/>
        <v>0</v>
      </c>
      <c r="N182" s="411">
        <v>0</v>
      </c>
      <c r="O182" s="412">
        <f t="shared" si="66"/>
        <v>0</v>
      </c>
      <c r="P182" s="335"/>
      <c r="Q182" s="427">
        <f t="shared" si="67"/>
        <v>0</v>
      </c>
      <c r="R182" s="428">
        <f t="shared" si="68"/>
        <v>0</v>
      </c>
      <c r="S182" s="427">
        <f t="shared" si="59"/>
        <v>0</v>
      </c>
      <c r="T182" s="428">
        <f t="shared" si="60"/>
        <v>0</v>
      </c>
      <c r="U182" s="431">
        <f t="shared" si="69"/>
        <v>0</v>
      </c>
      <c r="V182" s="432">
        <f t="shared" si="70"/>
        <v>0</v>
      </c>
      <c r="W182" s="427">
        <f t="shared" si="71"/>
        <v>0</v>
      </c>
      <c r="X182" s="428">
        <f t="shared" si="72"/>
        <v>0</v>
      </c>
      <c r="Y182" s="427">
        <f t="shared" si="61"/>
        <v>0</v>
      </c>
      <c r="Z182" s="428">
        <f t="shared" si="62"/>
        <v>0</v>
      </c>
      <c r="AA182" s="431">
        <f t="shared" si="73"/>
        <v>0</v>
      </c>
      <c r="AB182" s="432">
        <f t="shared" si="74"/>
        <v>0</v>
      </c>
      <c r="AC182" s="427" t="e">
        <f t="shared" si="75"/>
        <v>#N/A</v>
      </c>
      <c r="AD182" s="428" t="e">
        <f t="shared" si="76"/>
        <v>#N/A</v>
      </c>
      <c r="AE182" s="427" t="e">
        <f t="shared" si="77"/>
        <v>#N/A</v>
      </c>
      <c r="AF182" s="428" t="e">
        <f t="shared" si="78"/>
        <v>#N/A</v>
      </c>
      <c r="AG182" s="431" t="e">
        <f t="shared" si="79"/>
        <v>#N/A</v>
      </c>
      <c r="AH182" s="432" t="e">
        <f t="shared" si="80"/>
        <v>#N/A</v>
      </c>
    </row>
    <row r="183" spans="4:43" x14ac:dyDescent="0.25">
      <c r="D183" s="335"/>
      <c r="E183" s="335"/>
      <c r="F183" s="335"/>
      <c r="G183" s="335"/>
      <c r="H183" s="411">
        <f t="shared" si="63"/>
        <v>0</v>
      </c>
      <c r="I183" s="412">
        <v>0</v>
      </c>
      <c r="J183" s="411">
        <f t="shared" si="57"/>
        <v>0</v>
      </c>
      <c r="K183" s="412">
        <f t="shared" si="64"/>
        <v>0</v>
      </c>
      <c r="L183" s="411">
        <f t="shared" si="65"/>
        <v>0</v>
      </c>
      <c r="M183" s="412">
        <f t="shared" si="58"/>
        <v>0</v>
      </c>
      <c r="N183" s="411">
        <v>0</v>
      </c>
      <c r="O183" s="412">
        <f t="shared" si="66"/>
        <v>0</v>
      </c>
      <c r="P183" s="335"/>
      <c r="Q183" s="427">
        <f t="shared" si="67"/>
        <v>0</v>
      </c>
      <c r="R183" s="428">
        <f t="shared" si="68"/>
        <v>0</v>
      </c>
      <c r="S183" s="427">
        <f t="shared" si="59"/>
        <v>0</v>
      </c>
      <c r="T183" s="428">
        <f t="shared" si="60"/>
        <v>0</v>
      </c>
      <c r="U183" s="431">
        <f t="shared" si="69"/>
        <v>0</v>
      </c>
      <c r="V183" s="432">
        <f t="shared" si="70"/>
        <v>0</v>
      </c>
      <c r="W183" s="427">
        <f t="shared" si="71"/>
        <v>0</v>
      </c>
      <c r="X183" s="428">
        <f t="shared" si="72"/>
        <v>0</v>
      </c>
      <c r="Y183" s="427">
        <f t="shared" si="61"/>
        <v>0</v>
      </c>
      <c r="Z183" s="428">
        <f t="shared" si="62"/>
        <v>0</v>
      </c>
      <c r="AA183" s="431">
        <f t="shared" si="73"/>
        <v>0</v>
      </c>
      <c r="AB183" s="432">
        <f t="shared" si="74"/>
        <v>0</v>
      </c>
      <c r="AC183" s="427" t="e">
        <f t="shared" si="75"/>
        <v>#N/A</v>
      </c>
      <c r="AD183" s="428" t="e">
        <f t="shared" si="76"/>
        <v>#N/A</v>
      </c>
      <c r="AE183" s="427" t="e">
        <f t="shared" si="77"/>
        <v>#N/A</v>
      </c>
      <c r="AF183" s="428" t="e">
        <f t="shared" si="78"/>
        <v>#N/A</v>
      </c>
      <c r="AG183" s="431" t="e">
        <f t="shared" si="79"/>
        <v>#N/A</v>
      </c>
      <c r="AH183" s="432" t="e">
        <f t="shared" si="80"/>
        <v>#N/A</v>
      </c>
    </row>
    <row r="184" spans="4:43" x14ac:dyDescent="0.25">
      <c r="D184" s="335"/>
      <c r="E184" s="335"/>
      <c r="F184" s="335"/>
      <c r="G184" s="335"/>
      <c r="H184" s="411">
        <f t="shared" si="63"/>
        <v>0</v>
      </c>
      <c r="I184" s="412">
        <v>0</v>
      </c>
      <c r="J184" s="411">
        <f t="shared" si="57"/>
        <v>0</v>
      </c>
      <c r="K184" s="412">
        <f t="shared" si="64"/>
        <v>0</v>
      </c>
      <c r="L184" s="411">
        <f t="shared" si="65"/>
        <v>0</v>
      </c>
      <c r="M184" s="412">
        <f t="shared" si="58"/>
        <v>0</v>
      </c>
      <c r="N184" s="411">
        <v>0</v>
      </c>
      <c r="O184" s="412">
        <f t="shared" si="66"/>
        <v>0</v>
      </c>
      <c r="P184" s="335"/>
      <c r="Q184" s="427">
        <f t="shared" si="67"/>
        <v>0</v>
      </c>
      <c r="R184" s="428">
        <f t="shared" si="68"/>
        <v>0</v>
      </c>
      <c r="S184" s="427">
        <f t="shared" si="59"/>
        <v>0</v>
      </c>
      <c r="T184" s="428">
        <f t="shared" si="60"/>
        <v>0</v>
      </c>
      <c r="U184" s="431">
        <f t="shared" si="69"/>
        <v>0</v>
      </c>
      <c r="V184" s="432">
        <f t="shared" si="70"/>
        <v>0</v>
      </c>
      <c r="W184" s="427">
        <f t="shared" si="71"/>
        <v>0</v>
      </c>
      <c r="X184" s="428">
        <f t="shared" si="72"/>
        <v>0</v>
      </c>
      <c r="Y184" s="427">
        <f t="shared" si="61"/>
        <v>0</v>
      </c>
      <c r="Z184" s="428">
        <f t="shared" si="62"/>
        <v>0</v>
      </c>
      <c r="AA184" s="431">
        <f t="shared" si="73"/>
        <v>0</v>
      </c>
      <c r="AB184" s="432">
        <f t="shared" si="74"/>
        <v>0</v>
      </c>
      <c r="AC184" s="427" t="e">
        <f t="shared" si="75"/>
        <v>#N/A</v>
      </c>
      <c r="AD184" s="428" t="e">
        <f t="shared" si="76"/>
        <v>#N/A</v>
      </c>
      <c r="AE184" s="427" t="e">
        <f t="shared" si="77"/>
        <v>#N/A</v>
      </c>
      <c r="AF184" s="428" t="e">
        <f t="shared" si="78"/>
        <v>#N/A</v>
      </c>
      <c r="AG184" s="431" t="e">
        <f t="shared" si="79"/>
        <v>#N/A</v>
      </c>
      <c r="AH184" s="432" t="e">
        <f t="shared" si="80"/>
        <v>#N/A</v>
      </c>
      <c r="AQ184" s="140"/>
    </row>
    <row r="185" spans="4:43" x14ac:dyDescent="0.25">
      <c r="D185" s="335"/>
      <c r="E185" s="335"/>
      <c r="F185" s="335"/>
      <c r="G185" s="335"/>
      <c r="H185" s="411">
        <f t="shared" si="63"/>
        <v>0</v>
      </c>
      <c r="I185" s="412">
        <v>0</v>
      </c>
      <c r="J185" s="411">
        <f t="shared" si="57"/>
        <v>0</v>
      </c>
      <c r="K185" s="412">
        <f t="shared" si="64"/>
        <v>0</v>
      </c>
      <c r="L185" s="411">
        <f t="shared" si="65"/>
        <v>0</v>
      </c>
      <c r="M185" s="412">
        <f t="shared" si="58"/>
        <v>0</v>
      </c>
      <c r="N185" s="411">
        <v>0</v>
      </c>
      <c r="O185" s="412">
        <f t="shared" si="66"/>
        <v>0</v>
      </c>
      <c r="P185" s="335"/>
      <c r="Q185" s="427">
        <f t="shared" si="67"/>
        <v>0</v>
      </c>
      <c r="R185" s="428">
        <f t="shared" si="68"/>
        <v>0</v>
      </c>
      <c r="S185" s="427">
        <f t="shared" si="59"/>
        <v>0</v>
      </c>
      <c r="T185" s="428">
        <f t="shared" si="60"/>
        <v>0</v>
      </c>
      <c r="U185" s="431">
        <f t="shared" si="69"/>
        <v>0</v>
      </c>
      <c r="V185" s="432">
        <f t="shared" si="70"/>
        <v>0</v>
      </c>
      <c r="W185" s="427">
        <f t="shared" si="71"/>
        <v>0</v>
      </c>
      <c r="X185" s="428">
        <f t="shared" si="72"/>
        <v>0</v>
      </c>
      <c r="Y185" s="427">
        <f t="shared" si="61"/>
        <v>0</v>
      </c>
      <c r="Z185" s="428">
        <f t="shared" si="62"/>
        <v>0</v>
      </c>
      <c r="AA185" s="431">
        <f t="shared" si="73"/>
        <v>0</v>
      </c>
      <c r="AB185" s="432">
        <f t="shared" si="74"/>
        <v>0</v>
      </c>
      <c r="AC185" s="427" t="e">
        <f t="shared" si="75"/>
        <v>#N/A</v>
      </c>
      <c r="AD185" s="428" t="e">
        <f t="shared" si="76"/>
        <v>#N/A</v>
      </c>
      <c r="AE185" s="427" t="e">
        <f t="shared" si="77"/>
        <v>#N/A</v>
      </c>
      <c r="AF185" s="428" t="e">
        <f t="shared" si="78"/>
        <v>#N/A</v>
      </c>
      <c r="AG185" s="431" t="e">
        <f t="shared" si="79"/>
        <v>#N/A</v>
      </c>
      <c r="AH185" s="432" t="e">
        <f t="shared" si="80"/>
        <v>#N/A</v>
      </c>
    </row>
    <row r="186" spans="4:43" x14ac:dyDescent="0.25">
      <c r="D186" s="335"/>
      <c r="E186" s="335"/>
      <c r="F186" s="335"/>
      <c r="G186" s="335"/>
      <c r="H186" s="411">
        <f t="shared" si="63"/>
        <v>0</v>
      </c>
      <c r="I186" s="412">
        <v>0</v>
      </c>
      <c r="J186" s="411">
        <f t="shared" si="57"/>
        <v>0</v>
      </c>
      <c r="K186" s="412">
        <f t="shared" si="64"/>
        <v>0</v>
      </c>
      <c r="L186" s="411">
        <f t="shared" si="65"/>
        <v>0</v>
      </c>
      <c r="M186" s="412">
        <f t="shared" si="58"/>
        <v>0</v>
      </c>
      <c r="N186" s="411">
        <v>0</v>
      </c>
      <c r="O186" s="412">
        <f t="shared" si="66"/>
        <v>0</v>
      </c>
      <c r="P186" s="335"/>
      <c r="Q186" s="427">
        <f t="shared" si="67"/>
        <v>0</v>
      </c>
      <c r="R186" s="428">
        <f t="shared" si="68"/>
        <v>0</v>
      </c>
      <c r="S186" s="427">
        <f t="shared" si="59"/>
        <v>0</v>
      </c>
      <c r="T186" s="428">
        <f t="shared" si="60"/>
        <v>0</v>
      </c>
      <c r="U186" s="431">
        <f t="shared" si="69"/>
        <v>0</v>
      </c>
      <c r="V186" s="432">
        <f t="shared" si="70"/>
        <v>0</v>
      </c>
      <c r="W186" s="427">
        <f t="shared" si="71"/>
        <v>0</v>
      </c>
      <c r="X186" s="428">
        <f t="shared" si="72"/>
        <v>0</v>
      </c>
      <c r="Y186" s="427">
        <f t="shared" si="61"/>
        <v>0</v>
      </c>
      <c r="Z186" s="428">
        <f t="shared" si="62"/>
        <v>0</v>
      </c>
      <c r="AA186" s="431">
        <f t="shared" si="73"/>
        <v>0</v>
      </c>
      <c r="AB186" s="432">
        <f t="shared" si="74"/>
        <v>0</v>
      </c>
      <c r="AC186" s="427" t="e">
        <f t="shared" si="75"/>
        <v>#N/A</v>
      </c>
      <c r="AD186" s="428" t="e">
        <f t="shared" si="76"/>
        <v>#N/A</v>
      </c>
      <c r="AE186" s="427" t="e">
        <f t="shared" si="77"/>
        <v>#N/A</v>
      </c>
      <c r="AF186" s="428" t="e">
        <f t="shared" si="78"/>
        <v>#N/A</v>
      </c>
      <c r="AG186" s="431" t="e">
        <f t="shared" si="79"/>
        <v>#N/A</v>
      </c>
      <c r="AH186" s="432" t="e">
        <f t="shared" si="80"/>
        <v>#N/A</v>
      </c>
    </row>
    <row r="187" spans="4:43" x14ac:dyDescent="0.25">
      <c r="D187" s="335"/>
      <c r="E187" s="335"/>
      <c r="F187" s="335"/>
      <c r="G187" s="335"/>
      <c r="H187" s="411">
        <f t="shared" si="63"/>
        <v>0</v>
      </c>
      <c r="I187" s="412">
        <v>0</v>
      </c>
      <c r="J187" s="411">
        <f t="shared" si="57"/>
        <v>0</v>
      </c>
      <c r="K187" s="412">
        <f t="shared" si="64"/>
        <v>0</v>
      </c>
      <c r="L187" s="411">
        <f t="shared" si="65"/>
        <v>0</v>
      </c>
      <c r="M187" s="412">
        <f t="shared" si="58"/>
        <v>0</v>
      </c>
      <c r="N187" s="411">
        <v>0</v>
      </c>
      <c r="O187" s="412">
        <f t="shared" si="66"/>
        <v>0</v>
      </c>
      <c r="P187" s="335"/>
      <c r="Q187" s="427">
        <f t="shared" si="67"/>
        <v>0</v>
      </c>
      <c r="R187" s="428">
        <f t="shared" si="68"/>
        <v>0</v>
      </c>
      <c r="S187" s="427">
        <f t="shared" si="59"/>
        <v>0</v>
      </c>
      <c r="T187" s="428">
        <f t="shared" si="60"/>
        <v>0</v>
      </c>
      <c r="U187" s="431">
        <f t="shared" si="69"/>
        <v>0</v>
      </c>
      <c r="V187" s="432">
        <f t="shared" si="70"/>
        <v>0</v>
      </c>
      <c r="W187" s="427">
        <f t="shared" si="71"/>
        <v>0</v>
      </c>
      <c r="X187" s="428">
        <f t="shared" si="72"/>
        <v>0</v>
      </c>
      <c r="Y187" s="427">
        <f t="shared" si="61"/>
        <v>0</v>
      </c>
      <c r="Z187" s="428">
        <f t="shared" si="62"/>
        <v>0</v>
      </c>
      <c r="AA187" s="431">
        <f t="shared" si="73"/>
        <v>0</v>
      </c>
      <c r="AB187" s="432">
        <f t="shared" si="74"/>
        <v>0</v>
      </c>
      <c r="AC187" s="427" t="e">
        <f t="shared" si="75"/>
        <v>#N/A</v>
      </c>
      <c r="AD187" s="428" t="e">
        <f t="shared" si="76"/>
        <v>#N/A</v>
      </c>
      <c r="AE187" s="427" t="e">
        <f t="shared" si="77"/>
        <v>#N/A</v>
      </c>
      <c r="AF187" s="428" t="e">
        <f t="shared" si="78"/>
        <v>#N/A</v>
      </c>
      <c r="AG187" s="431" t="e">
        <f t="shared" si="79"/>
        <v>#N/A</v>
      </c>
      <c r="AH187" s="432" t="e">
        <f t="shared" si="80"/>
        <v>#N/A</v>
      </c>
      <c r="AQ187" s="140"/>
    </row>
    <row r="188" spans="4:43" x14ac:dyDescent="0.25">
      <c r="D188" s="335"/>
      <c r="E188" s="335"/>
      <c r="F188" s="335"/>
      <c r="G188" s="335"/>
      <c r="H188" s="411">
        <f t="shared" si="63"/>
        <v>0</v>
      </c>
      <c r="I188" s="412">
        <v>0</v>
      </c>
      <c r="J188" s="411">
        <f t="shared" si="57"/>
        <v>0</v>
      </c>
      <c r="K188" s="412">
        <f t="shared" si="64"/>
        <v>0</v>
      </c>
      <c r="L188" s="411">
        <f t="shared" si="65"/>
        <v>0</v>
      </c>
      <c r="M188" s="412">
        <f t="shared" si="58"/>
        <v>0</v>
      </c>
      <c r="N188" s="411">
        <v>0</v>
      </c>
      <c r="O188" s="412">
        <f t="shared" si="66"/>
        <v>0</v>
      </c>
      <c r="P188" s="335"/>
      <c r="Q188" s="427">
        <f t="shared" si="67"/>
        <v>0</v>
      </c>
      <c r="R188" s="428">
        <f t="shared" si="68"/>
        <v>0</v>
      </c>
      <c r="S188" s="427">
        <f t="shared" si="59"/>
        <v>0</v>
      </c>
      <c r="T188" s="428">
        <f t="shared" si="60"/>
        <v>0</v>
      </c>
      <c r="U188" s="431">
        <f t="shared" si="69"/>
        <v>0</v>
      </c>
      <c r="V188" s="432">
        <f t="shared" si="70"/>
        <v>0</v>
      </c>
      <c r="W188" s="427">
        <f t="shared" si="71"/>
        <v>0</v>
      </c>
      <c r="X188" s="428">
        <f t="shared" si="72"/>
        <v>0</v>
      </c>
      <c r="Y188" s="427">
        <f t="shared" si="61"/>
        <v>0</v>
      </c>
      <c r="Z188" s="428">
        <f t="shared" si="62"/>
        <v>0</v>
      </c>
      <c r="AA188" s="431">
        <f t="shared" si="73"/>
        <v>0</v>
      </c>
      <c r="AB188" s="432">
        <f t="shared" si="74"/>
        <v>0</v>
      </c>
      <c r="AC188" s="427" t="e">
        <f t="shared" si="75"/>
        <v>#N/A</v>
      </c>
      <c r="AD188" s="428" t="e">
        <f t="shared" si="76"/>
        <v>#N/A</v>
      </c>
      <c r="AE188" s="427" t="e">
        <f t="shared" si="77"/>
        <v>#N/A</v>
      </c>
      <c r="AF188" s="428" t="e">
        <f t="shared" si="78"/>
        <v>#N/A</v>
      </c>
      <c r="AG188" s="431" t="e">
        <f t="shared" si="79"/>
        <v>#N/A</v>
      </c>
      <c r="AH188" s="432" t="e">
        <f t="shared" si="80"/>
        <v>#N/A</v>
      </c>
    </row>
    <row r="189" spans="4:43" x14ac:dyDescent="0.25">
      <c r="D189" s="335"/>
      <c r="E189" s="335"/>
      <c r="F189" s="335"/>
      <c r="G189" s="335"/>
      <c r="H189" s="411">
        <f t="shared" si="63"/>
        <v>0</v>
      </c>
      <c r="I189" s="412">
        <v>0</v>
      </c>
      <c r="J189" s="411">
        <f t="shared" si="57"/>
        <v>0</v>
      </c>
      <c r="K189" s="412">
        <f t="shared" si="64"/>
        <v>0</v>
      </c>
      <c r="L189" s="411">
        <f t="shared" si="65"/>
        <v>0</v>
      </c>
      <c r="M189" s="412">
        <f t="shared" si="58"/>
        <v>0</v>
      </c>
      <c r="N189" s="411">
        <v>0</v>
      </c>
      <c r="O189" s="412">
        <f t="shared" si="66"/>
        <v>0</v>
      </c>
      <c r="P189" s="335"/>
      <c r="Q189" s="427">
        <f t="shared" si="67"/>
        <v>0</v>
      </c>
      <c r="R189" s="428">
        <f t="shared" si="68"/>
        <v>0</v>
      </c>
      <c r="S189" s="427">
        <f t="shared" si="59"/>
        <v>0</v>
      </c>
      <c r="T189" s="428">
        <f t="shared" si="60"/>
        <v>0</v>
      </c>
      <c r="U189" s="431">
        <f t="shared" si="69"/>
        <v>0</v>
      </c>
      <c r="V189" s="432">
        <f t="shared" si="70"/>
        <v>0</v>
      </c>
      <c r="W189" s="427">
        <f t="shared" si="71"/>
        <v>0</v>
      </c>
      <c r="X189" s="428">
        <f t="shared" si="72"/>
        <v>0</v>
      </c>
      <c r="Y189" s="427">
        <f t="shared" si="61"/>
        <v>0</v>
      </c>
      <c r="Z189" s="428">
        <f t="shared" si="62"/>
        <v>0</v>
      </c>
      <c r="AA189" s="431">
        <f t="shared" si="73"/>
        <v>0</v>
      </c>
      <c r="AB189" s="432">
        <f t="shared" si="74"/>
        <v>0</v>
      </c>
      <c r="AC189" s="427" t="e">
        <f t="shared" si="75"/>
        <v>#N/A</v>
      </c>
      <c r="AD189" s="428" t="e">
        <f t="shared" si="76"/>
        <v>#N/A</v>
      </c>
      <c r="AE189" s="427" t="e">
        <f t="shared" si="77"/>
        <v>#N/A</v>
      </c>
      <c r="AF189" s="428" t="e">
        <f t="shared" si="78"/>
        <v>#N/A</v>
      </c>
      <c r="AG189" s="431" t="e">
        <f t="shared" si="79"/>
        <v>#N/A</v>
      </c>
      <c r="AH189" s="432" t="e">
        <f t="shared" si="80"/>
        <v>#N/A</v>
      </c>
    </row>
    <row r="190" spans="4:43" x14ac:dyDescent="0.25">
      <c r="D190" s="335"/>
      <c r="E190" s="335"/>
      <c r="F190" s="335"/>
      <c r="G190" s="335"/>
      <c r="H190" s="411">
        <f t="shared" si="63"/>
        <v>0</v>
      </c>
      <c r="I190" s="412">
        <v>0</v>
      </c>
      <c r="J190" s="411">
        <f t="shared" si="57"/>
        <v>0</v>
      </c>
      <c r="K190" s="412">
        <f t="shared" si="64"/>
        <v>0</v>
      </c>
      <c r="L190" s="411">
        <f t="shared" si="65"/>
        <v>0</v>
      </c>
      <c r="M190" s="412">
        <f t="shared" si="58"/>
        <v>0</v>
      </c>
      <c r="N190" s="411">
        <v>0</v>
      </c>
      <c r="O190" s="412">
        <f t="shared" si="66"/>
        <v>0</v>
      </c>
      <c r="P190" s="335"/>
      <c r="Q190" s="427">
        <f t="shared" si="67"/>
        <v>0</v>
      </c>
      <c r="R190" s="428">
        <f t="shared" si="68"/>
        <v>0</v>
      </c>
      <c r="S190" s="427">
        <f t="shared" si="59"/>
        <v>0</v>
      </c>
      <c r="T190" s="428">
        <f t="shared" si="60"/>
        <v>0</v>
      </c>
      <c r="U190" s="431">
        <f t="shared" si="69"/>
        <v>0</v>
      </c>
      <c r="V190" s="432">
        <f t="shared" si="70"/>
        <v>0</v>
      </c>
      <c r="W190" s="427">
        <f t="shared" si="71"/>
        <v>0</v>
      </c>
      <c r="X190" s="428">
        <f t="shared" si="72"/>
        <v>0</v>
      </c>
      <c r="Y190" s="427">
        <f t="shared" si="61"/>
        <v>0</v>
      </c>
      <c r="Z190" s="428">
        <f t="shared" si="62"/>
        <v>0</v>
      </c>
      <c r="AA190" s="431">
        <f t="shared" si="73"/>
        <v>0</v>
      </c>
      <c r="AB190" s="432">
        <f t="shared" si="74"/>
        <v>0</v>
      </c>
      <c r="AC190" s="427" t="e">
        <f t="shared" si="75"/>
        <v>#N/A</v>
      </c>
      <c r="AD190" s="428" t="e">
        <f t="shared" si="76"/>
        <v>#N/A</v>
      </c>
      <c r="AE190" s="427" t="e">
        <f t="shared" si="77"/>
        <v>#N/A</v>
      </c>
      <c r="AF190" s="428" t="e">
        <f t="shared" si="78"/>
        <v>#N/A</v>
      </c>
      <c r="AG190" s="431" t="e">
        <f t="shared" si="79"/>
        <v>#N/A</v>
      </c>
      <c r="AH190" s="432" t="e">
        <f t="shared" si="80"/>
        <v>#N/A</v>
      </c>
      <c r="AQ190" s="140"/>
    </row>
    <row r="191" spans="4:43" x14ac:dyDescent="0.25">
      <c r="D191" s="335"/>
      <c r="E191" s="335"/>
      <c r="F191" s="335"/>
      <c r="G191" s="335"/>
      <c r="H191" s="411">
        <f t="shared" si="63"/>
        <v>0</v>
      </c>
      <c r="I191" s="412">
        <v>0</v>
      </c>
      <c r="J191" s="411">
        <f t="shared" si="57"/>
        <v>0</v>
      </c>
      <c r="K191" s="412">
        <f t="shared" si="64"/>
        <v>0</v>
      </c>
      <c r="L191" s="411">
        <f t="shared" si="65"/>
        <v>0</v>
      </c>
      <c r="M191" s="412">
        <f t="shared" si="58"/>
        <v>0</v>
      </c>
      <c r="N191" s="411">
        <v>0</v>
      </c>
      <c r="O191" s="412">
        <f t="shared" si="66"/>
        <v>0</v>
      </c>
      <c r="P191" s="335"/>
      <c r="Q191" s="427">
        <f t="shared" si="67"/>
        <v>0</v>
      </c>
      <c r="R191" s="428">
        <f t="shared" si="68"/>
        <v>0</v>
      </c>
      <c r="S191" s="427">
        <f t="shared" si="59"/>
        <v>0</v>
      </c>
      <c r="T191" s="428">
        <f t="shared" si="60"/>
        <v>0</v>
      </c>
      <c r="U191" s="431">
        <f t="shared" si="69"/>
        <v>0</v>
      </c>
      <c r="V191" s="432">
        <f t="shared" si="70"/>
        <v>0</v>
      </c>
      <c r="W191" s="427">
        <f t="shared" si="71"/>
        <v>0</v>
      </c>
      <c r="X191" s="428">
        <f t="shared" si="72"/>
        <v>0</v>
      </c>
      <c r="Y191" s="427">
        <f t="shared" si="61"/>
        <v>0</v>
      </c>
      <c r="Z191" s="428">
        <f t="shared" si="62"/>
        <v>0</v>
      </c>
      <c r="AA191" s="431">
        <f t="shared" si="73"/>
        <v>0</v>
      </c>
      <c r="AB191" s="432">
        <f t="shared" si="74"/>
        <v>0</v>
      </c>
      <c r="AC191" s="427" t="e">
        <f t="shared" si="75"/>
        <v>#N/A</v>
      </c>
      <c r="AD191" s="428" t="e">
        <f t="shared" si="76"/>
        <v>#N/A</v>
      </c>
      <c r="AE191" s="427" t="e">
        <f t="shared" si="77"/>
        <v>#N/A</v>
      </c>
      <c r="AF191" s="428" t="e">
        <f t="shared" si="78"/>
        <v>#N/A</v>
      </c>
      <c r="AG191" s="431" t="e">
        <f t="shared" si="79"/>
        <v>#N/A</v>
      </c>
      <c r="AH191" s="432" t="e">
        <f t="shared" si="80"/>
        <v>#N/A</v>
      </c>
    </row>
    <row r="192" spans="4:43" x14ac:dyDescent="0.25">
      <c r="D192" s="335"/>
      <c r="E192" s="335"/>
      <c r="F192" s="335"/>
      <c r="G192" s="335"/>
      <c r="H192" s="411">
        <f t="shared" si="63"/>
        <v>0</v>
      </c>
      <c r="I192" s="412">
        <v>0</v>
      </c>
      <c r="J192" s="411">
        <f t="shared" si="57"/>
        <v>0</v>
      </c>
      <c r="K192" s="412">
        <f t="shared" si="64"/>
        <v>0</v>
      </c>
      <c r="L192" s="411">
        <f t="shared" si="65"/>
        <v>0</v>
      </c>
      <c r="M192" s="412">
        <f t="shared" si="58"/>
        <v>0</v>
      </c>
      <c r="N192" s="411">
        <v>0</v>
      </c>
      <c r="O192" s="412">
        <f t="shared" si="66"/>
        <v>0</v>
      </c>
      <c r="P192" s="335"/>
      <c r="Q192" s="427">
        <f t="shared" si="67"/>
        <v>0</v>
      </c>
      <c r="R192" s="428">
        <f t="shared" si="68"/>
        <v>0</v>
      </c>
      <c r="S192" s="427">
        <f t="shared" si="59"/>
        <v>0</v>
      </c>
      <c r="T192" s="428">
        <f t="shared" si="60"/>
        <v>0</v>
      </c>
      <c r="U192" s="431">
        <f t="shared" si="69"/>
        <v>0</v>
      </c>
      <c r="V192" s="432">
        <f t="shared" si="70"/>
        <v>0</v>
      </c>
      <c r="W192" s="427">
        <f t="shared" si="71"/>
        <v>0</v>
      </c>
      <c r="X192" s="428">
        <f t="shared" si="72"/>
        <v>0</v>
      </c>
      <c r="Y192" s="427">
        <f t="shared" si="61"/>
        <v>0</v>
      </c>
      <c r="Z192" s="428">
        <f t="shared" si="62"/>
        <v>0</v>
      </c>
      <c r="AA192" s="431">
        <f t="shared" si="73"/>
        <v>0</v>
      </c>
      <c r="AB192" s="432">
        <f t="shared" si="74"/>
        <v>0</v>
      </c>
      <c r="AC192" s="427" t="e">
        <f t="shared" si="75"/>
        <v>#N/A</v>
      </c>
      <c r="AD192" s="428" t="e">
        <f t="shared" si="76"/>
        <v>#N/A</v>
      </c>
      <c r="AE192" s="427" t="e">
        <f t="shared" si="77"/>
        <v>#N/A</v>
      </c>
      <c r="AF192" s="428" t="e">
        <f t="shared" si="78"/>
        <v>#N/A</v>
      </c>
      <c r="AG192" s="431" t="e">
        <f t="shared" si="79"/>
        <v>#N/A</v>
      </c>
      <c r="AH192" s="432" t="e">
        <f t="shared" si="80"/>
        <v>#N/A</v>
      </c>
    </row>
    <row r="193" spans="4:43" x14ac:dyDescent="0.25">
      <c r="D193" s="335"/>
      <c r="E193" s="335"/>
      <c r="F193" s="335"/>
      <c r="G193" s="335"/>
      <c r="H193" s="411">
        <f t="shared" si="63"/>
        <v>0</v>
      </c>
      <c r="I193" s="412">
        <v>0</v>
      </c>
      <c r="J193" s="411">
        <f t="shared" si="57"/>
        <v>0</v>
      </c>
      <c r="K193" s="412">
        <f t="shared" si="64"/>
        <v>0</v>
      </c>
      <c r="L193" s="411">
        <f t="shared" si="65"/>
        <v>0</v>
      </c>
      <c r="M193" s="412">
        <f t="shared" si="58"/>
        <v>0</v>
      </c>
      <c r="N193" s="411">
        <v>0</v>
      </c>
      <c r="O193" s="412">
        <f t="shared" si="66"/>
        <v>0</v>
      </c>
      <c r="P193" s="335"/>
      <c r="Q193" s="427">
        <f t="shared" si="67"/>
        <v>0</v>
      </c>
      <c r="R193" s="428">
        <f t="shared" si="68"/>
        <v>0</v>
      </c>
      <c r="S193" s="427">
        <f t="shared" si="59"/>
        <v>0</v>
      </c>
      <c r="T193" s="428">
        <f t="shared" si="60"/>
        <v>0</v>
      </c>
      <c r="U193" s="431">
        <f t="shared" si="69"/>
        <v>0</v>
      </c>
      <c r="V193" s="432">
        <f t="shared" si="70"/>
        <v>0</v>
      </c>
      <c r="W193" s="427">
        <f t="shared" si="71"/>
        <v>0</v>
      </c>
      <c r="X193" s="428">
        <f t="shared" si="72"/>
        <v>0</v>
      </c>
      <c r="Y193" s="427">
        <f t="shared" si="61"/>
        <v>0</v>
      </c>
      <c r="Z193" s="428">
        <f t="shared" si="62"/>
        <v>0</v>
      </c>
      <c r="AA193" s="431">
        <f t="shared" si="73"/>
        <v>0</v>
      </c>
      <c r="AB193" s="432">
        <f t="shared" si="74"/>
        <v>0</v>
      </c>
      <c r="AC193" s="427" t="e">
        <f t="shared" si="75"/>
        <v>#N/A</v>
      </c>
      <c r="AD193" s="428" t="e">
        <f t="shared" si="76"/>
        <v>#N/A</v>
      </c>
      <c r="AE193" s="427" t="e">
        <f t="shared" si="77"/>
        <v>#N/A</v>
      </c>
      <c r="AF193" s="428" t="e">
        <f t="shared" si="78"/>
        <v>#N/A</v>
      </c>
      <c r="AG193" s="431" t="e">
        <f t="shared" si="79"/>
        <v>#N/A</v>
      </c>
      <c r="AH193" s="432" t="e">
        <f t="shared" si="80"/>
        <v>#N/A</v>
      </c>
      <c r="AQ193" s="140"/>
    </row>
    <row r="194" spans="4:43" x14ac:dyDescent="0.25">
      <c r="D194" s="335"/>
      <c r="E194" s="335"/>
      <c r="F194" s="335"/>
      <c r="G194" s="335"/>
      <c r="H194" s="411">
        <f t="shared" si="63"/>
        <v>0</v>
      </c>
      <c r="I194" s="412">
        <v>0</v>
      </c>
      <c r="J194" s="411">
        <f t="shared" si="57"/>
        <v>0</v>
      </c>
      <c r="K194" s="412">
        <f t="shared" si="64"/>
        <v>0</v>
      </c>
      <c r="L194" s="411">
        <f t="shared" si="65"/>
        <v>0</v>
      </c>
      <c r="M194" s="412">
        <f t="shared" si="58"/>
        <v>0</v>
      </c>
      <c r="N194" s="411">
        <v>0</v>
      </c>
      <c r="O194" s="412">
        <f t="shared" si="66"/>
        <v>0</v>
      </c>
      <c r="P194" s="335"/>
      <c r="Q194" s="427">
        <f t="shared" si="67"/>
        <v>0</v>
      </c>
      <c r="R194" s="428">
        <f t="shared" si="68"/>
        <v>0</v>
      </c>
      <c r="S194" s="427">
        <f t="shared" si="59"/>
        <v>0</v>
      </c>
      <c r="T194" s="428">
        <f t="shared" si="60"/>
        <v>0</v>
      </c>
      <c r="U194" s="431">
        <f t="shared" si="69"/>
        <v>0</v>
      </c>
      <c r="V194" s="432">
        <f t="shared" si="70"/>
        <v>0</v>
      </c>
      <c r="W194" s="427">
        <f t="shared" si="71"/>
        <v>0</v>
      </c>
      <c r="X194" s="428">
        <f t="shared" si="72"/>
        <v>0</v>
      </c>
      <c r="Y194" s="427">
        <f t="shared" si="61"/>
        <v>0</v>
      </c>
      <c r="Z194" s="428">
        <f t="shared" si="62"/>
        <v>0</v>
      </c>
      <c r="AA194" s="431">
        <f t="shared" si="73"/>
        <v>0</v>
      </c>
      <c r="AB194" s="432">
        <f t="shared" si="74"/>
        <v>0</v>
      </c>
      <c r="AC194" s="427" t="e">
        <f t="shared" si="75"/>
        <v>#N/A</v>
      </c>
      <c r="AD194" s="428" t="e">
        <f t="shared" si="76"/>
        <v>#N/A</v>
      </c>
      <c r="AE194" s="427" t="e">
        <f t="shared" si="77"/>
        <v>#N/A</v>
      </c>
      <c r="AF194" s="428" t="e">
        <f t="shared" si="78"/>
        <v>#N/A</v>
      </c>
      <c r="AG194" s="431" t="e">
        <f t="shared" si="79"/>
        <v>#N/A</v>
      </c>
      <c r="AH194" s="432" t="e">
        <f t="shared" si="80"/>
        <v>#N/A</v>
      </c>
    </row>
    <row r="195" spans="4:43" x14ac:dyDescent="0.25">
      <c r="D195" s="335"/>
      <c r="E195" s="335"/>
      <c r="F195" s="335"/>
      <c r="G195" s="335"/>
      <c r="H195" s="411">
        <f t="shared" si="63"/>
        <v>0</v>
      </c>
      <c r="I195" s="412">
        <v>0</v>
      </c>
      <c r="J195" s="411">
        <f t="shared" si="57"/>
        <v>0</v>
      </c>
      <c r="K195" s="412">
        <f t="shared" si="64"/>
        <v>0</v>
      </c>
      <c r="L195" s="411">
        <f t="shared" si="65"/>
        <v>0</v>
      </c>
      <c r="M195" s="412">
        <f t="shared" si="58"/>
        <v>0</v>
      </c>
      <c r="N195" s="411">
        <v>0</v>
      </c>
      <c r="O195" s="412">
        <f t="shared" si="66"/>
        <v>0</v>
      </c>
      <c r="P195" s="335"/>
      <c r="Q195" s="427">
        <f t="shared" si="67"/>
        <v>0</v>
      </c>
      <c r="R195" s="428">
        <f t="shared" si="68"/>
        <v>0</v>
      </c>
      <c r="S195" s="427">
        <f t="shared" si="59"/>
        <v>0</v>
      </c>
      <c r="T195" s="428">
        <f t="shared" si="60"/>
        <v>0</v>
      </c>
      <c r="U195" s="431">
        <f t="shared" si="69"/>
        <v>0</v>
      </c>
      <c r="V195" s="432">
        <f t="shared" si="70"/>
        <v>0</v>
      </c>
      <c r="W195" s="427">
        <f t="shared" si="71"/>
        <v>0</v>
      </c>
      <c r="X195" s="428">
        <f t="shared" si="72"/>
        <v>0</v>
      </c>
      <c r="Y195" s="427">
        <f t="shared" si="61"/>
        <v>0</v>
      </c>
      <c r="Z195" s="428">
        <f t="shared" si="62"/>
        <v>0</v>
      </c>
      <c r="AA195" s="431">
        <f t="shared" si="73"/>
        <v>0</v>
      </c>
      <c r="AB195" s="432">
        <f t="shared" si="74"/>
        <v>0</v>
      </c>
      <c r="AC195" s="427" t="e">
        <f t="shared" si="75"/>
        <v>#N/A</v>
      </c>
      <c r="AD195" s="428" t="e">
        <f t="shared" si="76"/>
        <v>#N/A</v>
      </c>
      <c r="AE195" s="427" t="e">
        <f t="shared" si="77"/>
        <v>#N/A</v>
      </c>
      <c r="AF195" s="428" t="e">
        <f t="shared" si="78"/>
        <v>#N/A</v>
      </c>
      <c r="AG195" s="431" t="e">
        <f t="shared" si="79"/>
        <v>#N/A</v>
      </c>
      <c r="AH195" s="432" t="e">
        <f t="shared" si="80"/>
        <v>#N/A</v>
      </c>
    </row>
    <row r="196" spans="4:43" x14ac:dyDescent="0.25">
      <c r="D196" s="335"/>
      <c r="E196" s="335"/>
      <c r="F196" s="335"/>
      <c r="G196" s="335"/>
      <c r="H196" s="411">
        <f t="shared" si="63"/>
        <v>0</v>
      </c>
      <c r="I196" s="412">
        <v>0</v>
      </c>
      <c r="J196" s="411">
        <f t="shared" si="57"/>
        <v>0</v>
      </c>
      <c r="K196" s="412">
        <f t="shared" si="64"/>
        <v>0</v>
      </c>
      <c r="L196" s="411">
        <f t="shared" si="65"/>
        <v>0</v>
      </c>
      <c r="M196" s="412">
        <f t="shared" si="58"/>
        <v>0</v>
      </c>
      <c r="N196" s="411">
        <v>0</v>
      </c>
      <c r="O196" s="412">
        <f t="shared" si="66"/>
        <v>0</v>
      </c>
      <c r="P196" s="335"/>
      <c r="Q196" s="427">
        <f t="shared" si="67"/>
        <v>0</v>
      </c>
      <c r="R196" s="428">
        <f t="shared" si="68"/>
        <v>0</v>
      </c>
      <c r="S196" s="427">
        <f t="shared" si="59"/>
        <v>0</v>
      </c>
      <c r="T196" s="428">
        <f t="shared" si="60"/>
        <v>0</v>
      </c>
      <c r="U196" s="431">
        <f t="shared" si="69"/>
        <v>0</v>
      </c>
      <c r="V196" s="432">
        <f t="shared" si="70"/>
        <v>0</v>
      </c>
      <c r="W196" s="427">
        <f t="shared" si="71"/>
        <v>0</v>
      </c>
      <c r="X196" s="428">
        <f t="shared" si="72"/>
        <v>0</v>
      </c>
      <c r="Y196" s="427">
        <f t="shared" si="61"/>
        <v>0</v>
      </c>
      <c r="Z196" s="428">
        <f t="shared" si="62"/>
        <v>0</v>
      </c>
      <c r="AA196" s="431">
        <f t="shared" si="73"/>
        <v>0</v>
      </c>
      <c r="AB196" s="432">
        <f t="shared" si="74"/>
        <v>0</v>
      </c>
      <c r="AC196" s="427" t="e">
        <f t="shared" si="75"/>
        <v>#N/A</v>
      </c>
      <c r="AD196" s="428" t="e">
        <f t="shared" si="76"/>
        <v>#N/A</v>
      </c>
      <c r="AE196" s="427" t="e">
        <f t="shared" si="77"/>
        <v>#N/A</v>
      </c>
      <c r="AF196" s="428" t="e">
        <f t="shared" si="78"/>
        <v>#N/A</v>
      </c>
      <c r="AG196" s="431" t="e">
        <f t="shared" si="79"/>
        <v>#N/A</v>
      </c>
      <c r="AH196" s="432" t="e">
        <f t="shared" si="80"/>
        <v>#N/A</v>
      </c>
      <c r="AQ196" s="140"/>
    </row>
    <row r="197" spans="4:43" x14ac:dyDescent="0.25">
      <c r="D197" s="335"/>
      <c r="E197" s="335"/>
      <c r="F197" s="335"/>
      <c r="G197" s="335"/>
      <c r="H197" s="411">
        <f t="shared" si="63"/>
        <v>0</v>
      </c>
      <c r="I197" s="412">
        <v>0</v>
      </c>
      <c r="J197" s="411">
        <f t="shared" si="57"/>
        <v>0</v>
      </c>
      <c r="K197" s="412">
        <f t="shared" si="64"/>
        <v>0</v>
      </c>
      <c r="L197" s="411">
        <f t="shared" si="65"/>
        <v>0</v>
      </c>
      <c r="M197" s="412">
        <f t="shared" si="58"/>
        <v>0</v>
      </c>
      <c r="N197" s="411">
        <v>0</v>
      </c>
      <c r="O197" s="412">
        <f t="shared" si="66"/>
        <v>0</v>
      </c>
      <c r="P197" s="335"/>
      <c r="Q197" s="427">
        <f t="shared" si="67"/>
        <v>0</v>
      </c>
      <c r="R197" s="428">
        <f t="shared" si="68"/>
        <v>0</v>
      </c>
      <c r="S197" s="427">
        <f t="shared" si="59"/>
        <v>0</v>
      </c>
      <c r="T197" s="428">
        <f t="shared" si="60"/>
        <v>0</v>
      </c>
      <c r="U197" s="431">
        <f t="shared" si="69"/>
        <v>0</v>
      </c>
      <c r="V197" s="432">
        <f t="shared" si="70"/>
        <v>0</v>
      </c>
      <c r="W197" s="427">
        <f t="shared" si="71"/>
        <v>0</v>
      </c>
      <c r="X197" s="428">
        <f t="shared" si="72"/>
        <v>0</v>
      </c>
      <c r="Y197" s="427">
        <f t="shared" si="61"/>
        <v>0</v>
      </c>
      <c r="Z197" s="428">
        <f t="shared" si="62"/>
        <v>0</v>
      </c>
      <c r="AA197" s="431">
        <f t="shared" si="73"/>
        <v>0</v>
      </c>
      <c r="AB197" s="432">
        <f t="shared" si="74"/>
        <v>0</v>
      </c>
      <c r="AC197" s="427" t="e">
        <f t="shared" si="75"/>
        <v>#N/A</v>
      </c>
      <c r="AD197" s="428" t="e">
        <f t="shared" si="76"/>
        <v>#N/A</v>
      </c>
      <c r="AE197" s="427" t="e">
        <f t="shared" si="77"/>
        <v>#N/A</v>
      </c>
      <c r="AF197" s="428" t="e">
        <f t="shared" si="78"/>
        <v>#N/A</v>
      </c>
      <c r="AG197" s="431" t="e">
        <f t="shared" si="79"/>
        <v>#N/A</v>
      </c>
      <c r="AH197" s="432" t="e">
        <f t="shared" si="80"/>
        <v>#N/A</v>
      </c>
    </row>
    <row r="198" spans="4:43" x14ac:dyDescent="0.25">
      <c r="D198" s="335"/>
      <c r="E198" s="335"/>
      <c r="F198" s="335"/>
      <c r="G198" s="335"/>
      <c r="H198" s="411">
        <f t="shared" si="63"/>
        <v>0</v>
      </c>
      <c r="I198" s="412">
        <v>0</v>
      </c>
      <c r="J198" s="411">
        <f t="shared" si="57"/>
        <v>0</v>
      </c>
      <c r="K198" s="412">
        <f t="shared" si="64"/>
        <v>0</v>
      </c>
      <c r="L198" s="411">
        <f t="shared" si="65"/>
        <v>0</v>
      </c>
      <c r="M198" s="412">
        <f t="shared" si="58"/>
        <v>0</v>
      </c>
      <c r="N198" s="411">
        <v>0</v>
      </c>
      <c r="O198" s="412">
        <f t="shared" si="66"/>
        <v>0</v>
      </c>
      <c r="P198" s="335"/>
      <c r="Q198" s="427">
        <f t="shared" si="67"/>
        <v>0</v>
      </c>
      <c r="R198" s="428">
        <f t="shared" si="68"/>
        <v>0</v>
      </c>
      <c r="S198" s="427">
        <f t="shared" si="59"/>
        <v>0</v>
      </c>
      <c r="T198" s="428">
        <f t="shared" si="60"/>
        <v>0</v>
      </c>
      <c r="U198" s="431">
        <f t="shared" si="69"/>
        <v>0</v>
      </c>
      <c r="V198" s="432">
        <f t="shared" si="70"/>
        <v>0</v>
      </c>
      <c r="W198" s="427">
        <f t="shared" si="71"/>
        <v>0</v>
      </c>
      <c r="X198" s="428">
        <f t="shared" si="72"/>
        <v>0</v>
      </c>
      <c r="Y198" s="427">
        <f t="shared" si="61"/>
        <v>0</v>
      </c>
      <c r="Z198" s="428">
        <f t="shared" si="62"/>
        <v>0</v>
      </c>
      <c r="AA198" s="431">
        <f t="shared" si="73"/>
        <v>0</v>
      </c>
      <c r="AB198" s="432">
        <f t="shared" si="74"/>
        <v>0</v>
      </c>
      <c r="AC198" s="427" t="e">
        <f t="shared" si="75"/>
        <v>#N/A</v>
      </c>
      <c r="AD198" s="428" t="e">
        <f t="shared" si="76"/>
        <v>#N/A</v>
      </c>
      <c r="AE198" s="427" t="e">
        <f t="shared" si="77"/>
        <v>#N/A</v>
      </c>
      <c r="AF198" s="428" t="e">
        <f t="shared" si="78"/>
        <v>#N/A</v>
      </c>
      <c r="AG198" s="431" t="e">
        <f t="shared" si="79"/>
        <v>#N/A</v>
      </c>
      <c r="AH198" s="432" t="e">
        <f t="shared" si="80"/>
        <v>#N/A</v>
      </c>
    </row>
    <row r="199" spans="4:43" x14ac:dyDescent="0.25">
      <c r="D199" s="335"/>
      <c r="E199" s="335"/>
      <c r="F199" s="335"/>
      <c r="G199" s="335"/>
      <c r="H199" s="411">
        <f t="shared" si="63"/>
        <v>0</v>
      </c>
      <c r="I199" s="412">
        <v>0</v>
      </c>
      <c r="J199" s="411">
        <f t="shared" si="57"/>
        <v>0</v>
      </c>
      <c r="K199" s="412">
        <f t="shared" si="64"/>
        <v>0</v>
      </c>
      <c r="L199" s="411">
        <f t="shared" si="65"/>
        <v>0</v>
      </c>
      <c r="M199" s="412">
        <f t="shared" si="58"/>
        <v>0</v>
      </c>
      <c r="N199" s="411">
        <v>0</v>
      </c>
      <c r="O199" s="412">
        <f t="shared" si="66"/>
        <v>0</v>
      </c>
      <c r="P199" s="335"/>
      <c r="Q199" s="427">
        <f t="shared" si="67"/>
        <v>0</v>
      </c>
      <c r="R199" s="428">
        <f t="shared" si="68"/>
        <v>0</v>
      </c>
      <c r="S199" s="427">
        <f t="shared" si="59"/>
        <v>0</v>
      </c>
      <c r="T199" s="428">
        <f t="shared" si="60"/>
        <v>0</v>
      </c>
      <c r="U199" s="431">
        <f t="shared" si="69"/>
        <v>0</v>
      </c>
      <c r="V199" s="432">
        <f t="shared" si="70"/>
        <v>0</v>
      </c>
      <c r="W199" s="427">
        <f t="shared" si="71"/>
        <v>0</v>
      </c>
      <c r="X199" s="428">
        <f t="shared" si="72"/>
        <v>0</v>
      </c>
      <c r="Y199" s="427">
        <f t="shared" si="61"/>
        <v>0</v>
      </c>
      <c r="Z199" s="428">
        <f t="shared" si="62"/>
        <v>0</v>
      </c>
      <c r="AA199" s="431">
        <f t="shared" si="73"/>
        <v>0</v>
      </c>
      <c r="AB199" s="432">
        <f t="shared" si="74"/>
        <v>0</v>
      </c>
      <c r="AC199" s="427" t="e">
        <f t="shared" si="75"/>
        <v>#N/A</v>
      </c>
      <c r="AD199" s="428" t="e">
        <f t="shared" si="76"/>
        <v>#N/A</v>
      </c>
      <c r="AE199" s="427" t="e">
        <f t="shared" si="77"/>
        <v>#N/A</v>
      </c>
      <c r="AF199" s="428" t="e">
        <f t="shared" si="78"/>
        <v>#N/A</v>
      </c>
      <c r="AG199" s="431" t="e">
        <f t="shared" si="79"/>
        <v>#N/A</v>
      </c>
      <c r="AH199" s="432" t="e">
        <f t="shared" si="80"/>
        <v>#N/A</v>
      </c>
      <c r="AQ199" s="140"/>
    </row>
    <row r="200" spans="4:43" x14ac:dyDescent="0.25">
      <c r="D200" s="335"/>
      <c r="E200" s="335"/>
      <c r="F200" s="335"/>
      <c r="G200" s="335"/>
      <c r="H200" s="411">
        <f t="shared" si="63"/>
        <v>0</v>
      </c>
      <c r="I200" s="412">
        <v>0</v>
      </c>
      <c r="J200" s="411">
        <f t="shared" ref="J200:J263" si="81">Wx</f>
        <v>0</v>
      </c>
      <c r="K200" s="412">
        <f t="shared" si="64"/>
        <v>0</v>
      </c>
      <c r="L200" s="411">
        <f t="shared" si="65"/>
        <v>0</v>
      </c>
      <c r="M200" s="412">
        <f t="shared" ref="M200:M263" si="82">Wy</f>
        <v>0</v>
      </c>
      <c r="N200" s="411">
        <v>0</v>
      </c>
      <c r="O200" s="412">
        <f t="shared" si="66"/>
        <v>0</v>
      </c>
      <c r="P200" s="335"/>
      <c r="Q200" s="427">
        <f t="shared" si="67"/>
        <v>0</v>
      </c>
      <c r="R200" s="428">
        <f t="shared" si="68"/>
        <v>0</v>
      </c>
      <c r="S200" s="427">
        <f t="shared" ref="S200:S263" si="83">IF(AND(Q200&gt;=0,Q200&lt;=Wx),Q200,"")</f>
        <v>0</v>
      </c>
      <c r="T200" s="428">
        <f t="shared" ref="T200:T263" si="84">IF(AND(R200&gt;=0,R200&lt;=Wy),R200,"")</f>
        <v>0</v>
      </c>
      <c r="U200" s="431">
        <f t="shared" si="69"/>
        <v>0</v>
      </c>
      <c r="V200" s="432">
        <f t="shared" si="70"/>
        <v>0</v>
      </c>
      <c r="W200" s="427">
        <f t="shared" si="71"/>
        <v>0</v>
      </c>
      <c r="X200" s="428">
        <f t="shared" si="72"/>
        <v>0</v>
      </c>
      <c r="Y200" s="427">
        <f t="shared" ref="Y200:Y263" si="85">IF(AND(W200&gt;=0,W200&lt;=Wx),W200,"")</f>
        <v>0</v>
      </c>
      <c r="Z200" s="428">
        <f t="shared" ref="Z200:Z263" si="86">IF(AND(X200&gt;=0,X200&lt;=Wy),X200,"")</f>
        <v>0</v>
      </c>
      <c r="AA200" s="431">
        <f t="shared" si="73"/>
        <v>0</v>
      </c>
      <c r="AB200" s="432">
        <f t="shared" si="74"/>
        <v>0</v>
      </c>
      <c r="AC200" s="427" t="e">
        <f t="shared" si="75"/>
        <v>#N/A</v>
      </c>
      <c r="AD200" s="428" t="e">
        <f t="shared" si="76"/>
        <v>#N/A</v>
      </c>
      <c r="AE200" s="427" t="e">
        <f t="shared" si="77"/>
        <v>#N/A</v>
      </c>
      <c r="AF200" s="428" t="e">
        <f t="shared" si="78"/>
        <v>#N/A</v>
      </c>
      <c r="AG200" s="431" t="e">
        <f t="shared" si="79"/>
        <v>#N/A</v>
      </c>
      <c r="AH200" s="432" t="e">
        <f t="shared" si="80"/>
        <v>#N/A</v>
      </c>
    </row>
    <row r="201" spans="4:43" x14ac:dyDescent="0.25">
      <c r="D201" s="335"/>
      <c r="E201" s="335"/>
      <c r="F201" s="335"/>
      <c r="G201" s="335"/>
      <c r="H201" s="411">
        <f t="shared" ref="H201:H264" si="87">H200+Wx/INCREMENTS</f>
        <v>0</v>
      </c>
      <c r="I201" s="412">
        <v>0</v>
      </c>
      <c r="J201" s="411">
        <f t="shared" si="81"/>
        <v>0</v>
      </c>
      <c r="K201" s="412">
        <f t="shared" ref="K201:K264" si="88">K200+Wy/INCREMENTS</f>
        <v>0</v>
      </c>
      <c r="L201" s="411">
        <f t="shared" ref="L201:L264" si="89">L200-Wx/INCREMENTS</f>
        <v>0</v>
      </c>
      <c r="M201" s="412">
        <f t="shared" si="82"/>
        <v>0</v>
      </c>
      <c r="N201" s="411">
        <v>0</v>
      </c>
      <c r="O201" s="412">
        <f t="shared" ref="O201:O264" si="90">O200-Wy/INCREMENTS</f>
        <v>0</v>
      </c>
      <c r="P201" s="335"/>
      <c r="Q201" s="427">
        <f t="shared" ref="Q201:Q264" si="91">Q200+((SQRT(Wx^2+Wy^2))*COS(RADIANS(θ))/INCREMENTS)</f>
        <v>0</v>
      </c>
      <c r="R201" s="428">
        <f t="shared" ref="R201:R264" si="92">R200+((SQRT(Wx^2+Wy^2))*SIN(RADIANS(θ))/INCREMENTS)</f>
        <v>0</v>
      </c>
      <c r="S201" s="427">
        <f t="shared" si="83"/>
        <v>0</v>
      </c>
      <c r="T201" s="428">
        <f t="shared" si="84"/>
        <v>0</v>
      </c>
      <c r="U201" s="431">
        <f t="shared" ref="U201:U264" si="93">IF(AND(S201&lt;&gt;"",T201&lt;&gt;""),S201,"")</f>
        <v>0</v>
      </c>
      <c r="V201" s="432">
        <f t="shared" ref="V201:V264" si="94">IF(AND(S201&lt;&gt;"",T201&lt;&gt;""),T201,"")</f>
        <v>0</v>
      </c>
      <c r="W201" s="427">
        <f t="shared" ref="W201:W264" si="95">W200+((SQRT(Wx^2+Wy^2))*COS(RADIANS(θ))/INCREMENTS)</f>
        <v>0</v>
      </c>
      <c r="X201" s="428">
        <f t="shared" ref="X201:X264" si="96">X200+((SQRT(Wx^2+Wy^2))*SIN(RADIANS(θ))/INCREMENTS)</f>
        <v>0</v>
      </c>
      <c r="Y201" s="427">
        <f t="shared" si="85"/>
        <v>0</v>
      </c>
      <c r="Z201" s="428">
        <f t="shared" si="86"/>
        <v>0</v>
      </c>
      <c r="AA201" s="431">
        <f t="shared" ref="AA201:AA264" si="97">IF(AND(Y201&lt;&gt;"",Z201&lt;&gt;""),Y201,"")</f>
        <v>0</v>
      </c>
      <c r="AB201" s="432">
        <f t="shared" ref="AB201:AB264" si="98">IF(AND(Y201&lt;&gt;"",Z201&lt;&gt;""),Z201,"")</f>
        <v>0</v>
      </c>
      <c r="AC201" s="427" t="e">
        <f t="shared" si="75"/>
        <v>#N/A</v>
      </c>
      <c r="AD201" s="428" t="e">
        <f t="shared" si="76"/>
        <v>#N/A</v>
      </c>
      <c r="AE201" s="427" t="e">
        <f t="shared" si="77"/>
        <v>#N/A</v>
      </c>
      <c r="AF201" s="428" t="e">
        <f t="shared" si="78"/>
        <v>#N/A</v>
      </c>
      <c r="AG201" s="431" t="e">
        <f t="shared" si="79"/>
        <v>#N/A</v>
      </c>
      <c r="AH201" s="432" t="e">
        <f t="shared" si="80"/>
        <v>#N/A</v>
      </c>
    </row>
    <row r="202" spans="4:43" x14ac:dyDescent="0.25">
      <c r="D202" s="335"/>
      <c r="E202" s="335"/>
      <c r="F202" s="335"/>
      <c r="G202" s="335"/>
      <c r="H202" s="411">
        <f t="shared" si="87"/>
        <v>0</v>
      </c>
      <c r="I202" s="412">
        <v>0</v>
      </c>
      <c r="J202" s="411">
        <f t="shared" si="81"/>
        <v>0</v>
      </c>
      <c r="K202" s="412">
        <f t="shared" si="88"/>
        <v>0</v>
      </c>
      <c r="L202" s="411">
        <f t="shared" si="89"/>
        <v>0</v>
      </c>
      <c r="M202" s="412">
        <f t="shared" si="82"/>
        <v>0</v>
      </c>
      <c r="N202" s="411">
        <v>0</v>
      </c>
      <c r="O202" s="412">
        <f t="shared" si="90"/>
        <v>0</v>
      </c>
      <c r="P202" s="335"/>
      <c r="Q202" s="427">
        <f t="shared" si="91"/>
        <v>0</v>
      </c>
      <c r="R202" s="428">
        <f t="shared" si="92"/>
        <v>0</v>
      </c>
      <c r="S202" s="427">
        <f t="shared" si="83"/>
        <v>0</v>
      </c>
      <c r="T202" s="428">
        <f t="shared" si="84"/>
        <v>0</v>
      </c>
      <c r="U202" s="431">
        <f t="shared" si="93"/>
        <v>0</v>
      </c>
      <c r="V202" s="432">
        <f t="shared" si="94"/>
        <v>0</v>
      </c>
      <c r="W202" s="427">
        <f t="shared" si="95"/>
        <v>0</v>
      </c>
      <c r="X202" s="428">
        <f t="shared" si="96"/>
        <v>0</v>
      </c>
      <c r="Y202" s="427">
        <f t="shared" si="85"/>
        <v>0</v>
      </c>
      <c r="Z202" s="428">
        <f t="shared" si="86"/>
        <v>0</v>
      </c>
      <c r="AA202" s="431">
        <f t="shared" si="97"/>
        <v>0</v>
      </c>
      <c r="AB202" s="432">
        <f t="shared" si="98"/>
        <v>0</v>
      </c>
      <c r="AC202" s="427" t="e">
        <f t="shared" ref="AC202:AC265" si="99">AC201+((SQRT(Wx^2+Wy^2))*COS(RADIANS(θ))/INCREMENTS)</f>
        <v>#N/A</v>
      </c>
      <c r="AD202" s="428" t="e">
        <f t="shared" ref="AD202:AD265" si="100">AD201+((SQRT(Wx^2+Wy^2))*SIN(RADIANS(θ))/INCREMENTS)</f>
        <v>#N/A</v>
      </c>
      <c r="AE202" s="427" t="e">
        <f t="shared" ref="AE202:AE265" si="101">IF(AND(AC202&gt;=0,AC202&lt;=Wx),AC202,"")</f>
        <v>#N/A</v>
      </c>
      <c r="AF202" s="428" t="e">
        <f t="shared" ref="AF202:AF265" si="102">IF(AND(AD202&gt;=0,AD202&lt;=Wy),AD202,"")</f>
        <v>#N/A</v>
      </c>
      <c r="AG202" s="431" t="e">
        <f t="shared" ref="AG202:AG265" si="103">IF(AND(AE202&lt;&gt;"",AF202&lt;&gt;""),AE202,"")</f>
        <v>#N/A</v>
      </c>
      <c r="AH202" s="432" t="e">
        <f t="shared" ref="AH202:AH265" si="104">IF(AND(AE202&lt;&gt;"",AF202&lt;&gt;""),AF202,"")</f>
        <v>#N/A</v>
      </c>
      <c r="AQ202" s="140"/>
    </row>
    <row r="203" spans="4:43" x14ac:dyDescent="0.25">
      <c r="D203" s="335"/>
      <c r="E203" s="335"/>
      <c r="F203" s="335"/>
      <c r="G203" s="335"/>
      <c r="H203" s="411">
        <f t="shared" si="87"/>
        <v>0</v>
      </c>
      <c r="I203" s="412">
        <v>0</v>
      </c>
      <c r="J203" s="411">
        <f t="shared" si="81"/>
        <v>0</v>
      </c>
      <c r="K203" s="412">
        <f t="shared" si="88"/>
        <v>0</v>
      </c>
      <c r="L203" s="411">
        <f t="shared" si="89"/>
        <v>0</v>
      </c>
      <c r="M203" s="412">
        <f t="shared" si="82"/>
        <v>0</v>
      </c>
      <c r="N203" s="411">
        <v>0</v>
      </c>
      <c r="O203" s="412">
        <f t="shared" si="90"/>
        <v>0</v>
      </c>
      <c r="P203" s="335"/>
      <c r="Q203" s="427">
        <f t="shared" si="91"/>
        <v>0</v>
      </c>
      <c r="R203" s="428">
        <f t="shared" si="92"/>
        <v>0</v>
      </c>
      <c r="S203" s="427">
        <f t="shared" si="83"/>
        <v>0</v>
      </c>
      <c r="T203" s="428">
        <f t="shared" si="84"/>
        <v>0</v>
      </c>
      <c r="U203" s="431">
        <f t="shared" si="93"/>
        <v>0</v>
      </c>
      <c r="V203" s="432">
        <f t="shared" si="94"/>
        <v>0</v>
      </c>
      <c r="W203" s="427">
        <f t="shared" si="95"/>
        <v>0</v>
      </c>
      <c r="X203" s="428">
        <f t="shared" si="96"/>
        <v>0</v>
      </c>
      <c r="Y203" s="427">
        <f t="shared" si="85"/>
        <v>0</v>
      </c>
      <c r="Z203" s="428">
        <f t="shared" si="86"/>
        <v>0</v>
      </c>
      <c r="AA203" s="431">
        <f t="shared" si="97"/>
        <v>0</v>
      </c>
      <c r="AB203" s="432">
        <f t="shared" si="98"/>
        <v>0</v>
      </c>
      <c r="AC203" s="427" t="e">
        <f t="shared" si="99"/>
        <v>#N/A</v>
      </c>
      <c r="AD203" s="428" t="e">
        <f t="shared" si="100"/>
        <v>#N/A</v>
      </c>
      <c r="AE203" s="427" t="e">
        <f t="shared" si="101"/>
        <v>#N/A</v>
      </c>
      <c r="AF203" s="428" t="e">
        <f t="shared" si="102"/>
        <v>#N/A</v>
      </c>
      <c r="AG203" s="431" t="e">
        <f t="shared" si="103"/>
        <v>#N/A</v>
      </c>
      <c r="AH203" s="432" t="e">
        <f t="shared" si="104"/>
        <v>#N/A</v>
      </c>
    </row>
    <row r="204" spans="4:43" x14ac:dyDescent="0.25">
      <c r="D204" s="335"/>
      <c r="E204" s="335"/>
      <c r="F204" s="335"/>
      <c r="G204" s="335"/>
      <c r="H204" s="411">
        <f t="shared" si="87"/>
        <v>0</v>
      </c>
      <c r="I204" s="412">
        <v>0</v>
      </c>
      <c r="J204" s="411">
        <f t="shared" si="81"/>
        <v>0</v>
      </c>
      <c r="K204" s="412">
        <f t="shared" si="88"/>
        <v>0</v>
      </c>
      <c r="L204" s="411">
        <f t="shared" si="89"/>
        <v>0</v>
      </c>
      <c r="M204" s="412">
        <f t="shared" si="82"/>
        <v>0</v>
      </c>
      <c r="N204" s="411">
        <v>0</v>
      </c>
      <c r="O204" s="412">
        <f t="shared" si="90"/>
        <v>0</v>
      </c>
      <c r="P204" s="335"/>
      <c r="Q204" s="427">
        <f t="shared" si="91"/>
        <v>0</v>
      </c>
      <c r="R204" s="428">
        <f t="shared" si="92"/>
        <v>0</v>
      </c>
      <c r="S204" s="427">
        <f t="shared" si="83"/>
        <v>0</v>
      </c>
      <c r="T204" s="428">
        <f t="shared" si="84"/>
        <v>0</v>
      </c>
      <c r="U204" s="431">
        <f t="shared" si="93"/>
        <v>0</v>
      </c>
      <c r="V204" s="432">
        <f t="shared" si="94"/>
        <v>0</v>
      </c>
      <c r="W204" s="427">
        <f t="shared" si="95"/>
        <v>0</v>
      </c>
      <c r="X204" s="428">
        <f t="shared" si="96"/>
        <v>0</v>
      </c>
      <c r="Y204" s="427">
        <f t="shared" si="85"/>
        <v>0</v>
      </c>
      <c r="Z204" s="428">
        <f t="shared" si="86"/>
        <v>0</v>
      </c>
      <c r="AA204" s="431">
        <f t="shared" si="97"/>
        <v>0</v>
      </c>
      <c r="AB204" s="432">
        <f t="shared" si="98"/>
        <v>0</v>
      </c>
      <c r="AC204" s="427" t="e">
        <f t="shared" si="99"/>
        <v>#N/A</v>
      </c>
      <c r="AD204" s="428" t="e">
        <f t="shared" si="100"/>
        <v>#N/A</v>
      </c>
      <c r="AE204" s="427" t="e">
        <f t="shared" si="101"/>
        <v>#N/A</v>
      </c>
      <c r="AF204" s="428" t="e">
        <f t="shared" si="102"/>
        <v>#N/A</v>
      </c>
      <c r="AG204" s="431" t="e">
        <f t="shared" si="103"/>
        <v>#N/A</v>
      </c>
      <c r="AH204" s="432" t="e">
        <f t="shared" si="104"/>
        <v>#N/A</v>
      </c>
    </row>
    <row r="205" spans="4:43" x14ac:dyDescent="0.25">
      <c r="D205" s="335"/>
      <c r="E205" s="335"/>
      <c r="F205" s="335"/>
      <c r="G205" s="335"/>
      <c r="H205" s="411">
        <f t="shared" si="87"/>
        <v>0</v>
      </c>
      <c r="I205" s="412">
        <v>0</v>
      </c>
      <c r="J205" s="411">
        <f t="shared" si="81"/>
        <v>0</v>
      </c>
      <c r="K205" s="412">
        <f t="shared" si="88"/>
        <v>0</v>
      </c>
      <c r="L205" s="411">
        <f t="shared" si="89"/>
        <v>0</v>
      </c>
      <c r="M205" s="412">
        <f t="shared" si="82"/>
        <v>0</v>
      </c>
      <c r="N205" s="411">
        <v>0</v>
      </c>
      <c r="O205" s="412">
        <f t="shared" si="90"/>
        <v>0</v>
      </c>
      <c r="P205" s="335"/>
      <c r="Q205" s="427">
        <f t="shared" si="91"/>
        <v>0</v>
      </c>
      <c r="R205" s="428">
        <f t="shared" si="92"/>
        <v>0</v>
      </c>
      <c r="S205" s="427">
        <f t="shared" si="83"/>
        <v>0</v>
      </c>
      <c r="T205" s="428">
        <f t="shared" si="84"/>
        <v>0</v>
      </c>
      <c r="U205" s="431">
        <f t="shared" si="93"/>
        <v>0</v>
      </c>
      <c r="V205" s="432">
        <f t="shared" si="94"/>
        <v>0</v>
      </c>
      <c r="W205" s="427">
        <f t="shared" si="95"/>
        <v>0</v>
      </c>
      <c r="X205" s="428">
        <f t="shared" si="96"/>
        <v>0</v>
      </c>
      <c r="Y205" s="427">
        <f t="shared" si="85"/>
        <v>0</v>
      </c>
      <c r="Z205" s="428">
        <f t="shared" si="86"/>
        <v>0</v>
      </c>
      <c r="AA205" s="431">
        <f t="shared" si="97"/>
        <v>0</v>
      </c>
      <c r="AB205" s="432">
        <f t="shared" si="98"/>
        <v>0</v>
      </c>
      <c r="AC205" s="427" t="e">
        <f t="shared" si="99"/>
        <v>#N/A</v>
      </c>
      <c r="AD205" s="428" t="e">
        <f t="shared" si="100"/>
        <v>#N/A</v>
      </c>
      <c r="AE205" s="427" t="e">
        <f t="shared" si="101"/>
        <v>#N/A</v>
      </c>
      <c r="AF205" s="428" t="e">
        <f t="shared" si="102"/>
        <v>#N/A</v>
      </c>
      <c r="AG205" s="431" t="e">
        <f t="shared" si="103"/>
        <v>#N/A</v>
      </c>
      <c r="AH205" s="432" t="e">
        <f t="shared" si="104"/>
        <v>#N/A</v>
      </c>
      <c r="AQ205" s="140"/>
    </row>
    <row r="206" spans="4:43" x14ac:dyDescent="0.25">
      <c r="D206" s="335"/>
      <c r="E206" s="335"/>
      <c r="F206" s="335"/>
      <c r="G206" s="335"/>
      <c r="H206" s="411">
        <f t="shared" si="87"/>
        <v>0</v>
      </c>
      <c r="I206" s="412">
        <v>0</v>
      </c>
      <c r="J206" s="411">
        <f t="shared" si="81"/>
        <v>0</v>
      </c>
      <c r="K206" s="412">
        <f t="shared" si="88"/>
        <v>0</v>
      </c>
      <c r="L206" s="411">
        <f t="shared" si="89"/>
        <v>0</v>
      </c>
      <c r="M206" s="412">
        <f t="shared" si="82"/>
        <v>0</v>
      </c>
      <c r="N206" s="411">
        <v>0</v>
      </c>
      <c r="O206" s="412">
        <f t="shared" si="90"/>
        <v>0</v>
      </c>
      <c r="P206" s="335"/>
      <c r="Q206" s="427">
        <f t="shared" si="91"/>
        <v>0</v>
      </c>
      <c r="R206" s="428">
        <f t="shared" si="92"/>
        <v>0</v>
      </c>
      <c r="S206" s="427">
        <f t="shared" si="83"/>
        <v>0</v>
      </c>
      <c r="T206" s="428">
        <f t="shared" si="84"/>
        <v>0</v>
      </c>
      <c r="U206" s="431">
        <f t="shared" si="93"/>
        <v>0</v>
      </c>
      <c r="V206" s="432">
        <f t="shared" si="94"/>
        <v>0</v>
      </c>
      <c r="W206" s="427">
        <f t="shared" si="95"/>
        <v>0</v>
      </c>
      <c r="X206" s="428">
        <f t="shared" si="96"/>
        <v>0</v>
      </c>
      <c r="Y206" s="427">
        <f t="shared" si="85"/>
        <v>0</v>
      </c>
      <c r="Z206" s="428">
        <f t="shared" si="86"/>
        <v>0</v>
      </c>
      <c r="AA206" s="431">
        <f t="shared" si="97"/>
        <v>0</v>
      </c>
      <c r="AB206" s="432">
        <f t="shared" si="98"/>
        <v>0</v>
      </c>
      <c r="AC206" s="427" t="e">
        <f t="shared" si="99"/>
        <v>#N/A</v>
      </c>
      <c r="AD206" s="428" t="e">
        <f t="shared" si="100"/>
        <v>#N/A</v>
      </c>
      <c r="AE206" s="427" t="e">
        <f t="shared" si="101"/>
        <v>#N/A</v>
      </c>
      <c r="AF206" s="428" t="e">
        <f t="shared" si="102"/>
        <v>#N/A</v>
      </c>
      <c r="AG206" s="431" t="e">
        <f t="shared" si="103"/>
        <v>#N/A</v>
      </c>
      <c r="AH206" s="432" t="e">
        <f t="shared" si="104"/>
        <v>#N/A</v>
      </c>
    </row>
    <row r="207" spans="4:43" x14ac:dyDescent="0.25">
      <c r="D207" s="335"/>
      <c r="E207" s="335"/>
      <c r="F207" s="335"/>
      <c r="G207" s="335"/>
      <c r="H207" s="411">
        <f t="shared" si="87"/>
        <v>0</v>
      </c>
      <c r="I207" s="412">
        <v>0</v>
      </c>
      <c r="J207" s="411">
        <f t="shared" si="81"/>
        <v>0</v>
      </c>
      <c r="K207" s="412">
        <f t="shared" si="88"/>
        <v>0</v>
      </c>
      <c r="L207" s="411">
        <f t="shared" si="89"/>
        <v>0</v>
      </c>
      <c r="M207" s="412">
        <f t="shared" si="82"/>
        <v>0</v>
      </c>
      <c r="N207" s="411">
        <v>0</v>
      </c>
      <c r="O207" s="412">
        <f t="shared" si="90"/>
        <v>0</v>
      </c>
      <c r="P207" s="335"/>
      <c r="Q207" s="427">
        <f t="shared" si="91"/>
        <v>0</v>
      </c>
      <c r="R207" s="428">
        <f t="shared" si="92"/>
        <v>0</v>
      </c>
      <c r="S207" s="427">
        <f t="shared" si="83"/>
        <v>0</v>
      </c>
      <c r="T207" s="428">
        <f t="shared" si="84"/>
        <v>0</v>
      </c>
      <c r="U207" s="431">
        <f t="shared" si="93"/>
        <v>0</v>
      </c>
      <c r="V207" s="432">
        <f t="shared" si="94"/>
        <v>0</v>
      </c>
      <c r="W207" s="427">
        <f t="shared" si="95"/>
        <v>0</v>
      </c>
      <c r="X207" s="428">
        <f t="shared" si="96"/>
        <v>0</v>
      </c>
      <c r="Y207" s="427">
        <f t="shared" si="85"/>
        <v>0</v>
      </c>
      <c r="Z207" s="428">
        <f t="shared" si="86"/>
        <v>0</v>
      </c>
      <c r="AA207" s="431">
        <f t="shared" si="97"/>
        <v>0</v>
      </c>
      <c r="AB207" s="432">
        <f t="shared" si="98"/>
        <v>0</v>
      </c>
      <c r="AC207" s="427" t="e">
        <f t="shared" si="99"/>
        <v>#N/A</v>
      </c>
      <c r="AD207" s="428" t="e">
        <f t="shared" si="100"/>
        <v>#N/A</v>
      </c>
      <c r="AE207" s="427" t="e">
        <f t="shared" si="101"/>
        <v>#N/A</v>
      </c>
      <c r="AF207" s="428" t="e">
        <f t="shared" si="102"/>
        <v>#N/A</v>
      </c>
      <c r="AG207" s="431" t="e">
        <f t="shared" si="103"/>
        <v>#N/A</v>
      </c>
      <c r="AH207" s="432" t="e">
        <f t="shared" si="104"/>
        <v>#N/A</v>
      </c>
    </row>
    <row r="208" spans="4:43" x14ac:dyDescent="0.25">
      <c r="D208" s="335"/>
      <c r="E208" s="335"/>
      <c r="F208" s="335"/>
      <c r="G208" s="335"/>
      <c r="H208" s="411">
        <f t="shared" si="87"/>
        <v>0</v>
      </c>
      <c r="I208" s="412">
        <v>0</v>
      </c>
      <c r="J208" s="411">
        <f t="shared" si="81"/>
        <v>0</v>
      </c>
      <c r="K208" s="412">
        <f t="shared" si="88"/>
        <v>0</v>
      </c>
      <c r="L208" s="411">
        <f t="shared" si="89"/>
        <v>0</v>
      </c>
      <c r="M208" s="412">
        <f t="shared" si="82"/>
        <v>0</v>
      </c>
      <c r="N208" s="411">
        <v>0</v>
      </c>
      <c r="O208" s="412">
        <f t="shared" si="90"/>
        <v>0</v>
      </c>
      <c r="P208" s="335"/>
      <c r="Q208" s="427">
        <f t="shared" si="91"/>
        <v>0</v>
      </c>
      <c r="R208" s="428">
        <f t="shared" si="92"/>
        <v>0</v>
      </c>
      <c r="S208" s="427">
        <f t="shared" si="83"/>
        <v>0</v>
      </c>
      <c r="T208" s="428">
        <f t="shared" si="84"/>
        <v>0</v>
      </c>
      <c r="U208" s="431">
        <f t="shared" si="93"/>
        <v>0</v>
      </c>
      <c r="V208" s="432">
        <f t="shared" si="94"/>
        <v>0</v>
      </c>
      <c r="W208" s="427">
        <f t="shared" si="95"/>
        <v>0</v>
      </c>
      <c r="X208" s="428">
        <f t="shared" si="96"/>
        <v>0</v>
      </c>
      <c r="Y208" s="427">
        <f t="shared" si="85"/>
        <v>0</v>
      </c>
      <c r="Z208" s="428">
        <f t="shared" si="86"/>
        <v>0</v>
      </c>
      <c r="AA208" s="431">
        <f t="shared" si="97"/>
        <v>0</v>
      </c>
      <c r="AB208" s="432">
        <f t="shared" si="98"/>
        <v>0</v>
      </c>
      <c r="AC208" s="427" t="e">
        <f t="shared" si="99"/>
        <v>#N/A</v>
      </c>
      <c r="AD208" s="428" t="e">
        <f t="shared" si="100"/>
        <v>#N/A</v>
      </c>
      <c r="AE208" s="427" t="e">
        <f t="shared" si="101"/>
        <v>#N/A</v>
      </c>
      <c r="AF208" s="428" t="e">
        <f t="shared" si="102"/>
        <v>#N/A</v>
      </c>
      <c r="AG208" s="431" t="e">
        <f t="shared" si="103"/>
        <v>#N/A</v>
      </c>
      <c r="AH208" s="432" t="e">
        <f t="shared" si="104"/>
        <v>#N/A</v>
      </c>
      <c r="AQ208" s="140"/>
    </row>
    <row r="209" spans="4:43" x14ac:dyDescent="0.25">
      <c r="D209" s="335"/>
      <c r="E209" s="335"/>
      <c r="F209" s="335"/>
      <c r="G209" s="335"/>
      <c r="H209" s="411">
        <f t="shared" si="87"/>
        <v>0</v>
      </c>
      <c r="I209" s="412">
        <v>0</v>
      </c>
      <c r="J209" s="411">
        <f t="shared" si="81"/>
        <v>0</v>
      </c>
      <c r="K209" s="412">
        <f t="shared" si="88"/>
        <v>0</v>
      </c>
      <c r="L209" s="411">
        <f t="shared" si="89"/>
        <v>0</v>
      </c>
      <c r="M209" s="412">
        <f t="shared" si="82"/>
        <v>0</v>
      </c>
      <c r="N209" s="411">
        <v>0</v>
      </c>
      <c r="O209" s="412">
        <f t="shared" si="90"/>
        <v>0</v>
      </c>
      <c r="P209" s="335"/>
      <c r="Q209" s="427">
        <f t="shared" si="91"/>
        <v>0</v>
      </c>
      <c r="R209" s="428">
        <f t="shared" si="92"/>
        <v>0</v>
      </c>
      <c r="S209" s="427">
        <f t="shared" si="83"/>
        <v>0</v>
      </c>
      <c r="T209" s="428">
        <f t="shared" si="84"/>
        <v>0</v>
      </c>
      <c r="U209" s="431">
        <f t="shared" si="93"/>
        <v>0</v>
      </c>
      <c r="V209" s="432">
        <f t="shared" si="94"/>
        <v>0</v>
      </c>
      <c r="W209" s="427">
        <f t="shared" si="95"/>
        <v>0</v>
      </c>
      <c r="X209" s="428">
        <f t="shared" si="96"/>
        <v>0</v>
      </c>
      <c r="Y209" s="427">
        <f t="shared" si="85"/>
        <v>0</v>
      </c>
      <c r="Z209" s="428">
        <f t="shared" si="86"/>
        <v>0</v>
      </c>
      <c r="AA209" s="431">
        <f t="shared" si="97"/>
        <v>0</v>
      </c>
      <c r="AB209" s="432">
        <f t="shared" si="98"/>
        <v>0</v>
      </c>
      <c r="AC209" s="427" t="e">
        <f t="shared" si="99"/>
        <v>#N/A</v>
      </c>
      <c r="AD209" s="428" t="e">
        <f t="shared" si="100"/>
        <v>#N/A</v>
      </c>
      <c r="AE209" s="427" t="e">
        <f t="shared" si="101"/>
        <v>#N/A</v>
      </c>
      <c r="AF209" s="428" t="e">
        <f t="shared" si="102"/>
        <v>#N/A</v>
      </c>
      <c r="AG209" s="431" t="e">
        <f t="shared" si="103"/>
        <v>#N/A</v>
      </c>
      <c r="AH209" s="432" t="e">
        <f t="shared" si="104"/>
        <v>#N/A</v>
      </c>
    </row>
    <row r="210" spans="4:43" x14ac:dyDescent="0.25">
      <c r="D210" s="335"/>
      <c r="E210" s="335"/>
      <c r="F210" s="335"/>
      <c r="G210" s="335"/>
      <c r="H210" s="411">
        <f t="shared" si="87"/>
        <v>0</v>
      </c>
      <c r="I210" s="412">
        <v>0</v>
      </c>
      <c r="J210" s="411">
        <f t="shared" si="81"/>
        <v>0</v>
      </c>
      <c r="K210" s="412">
        <f t="shared" si="88"/>
        <v>0</v>
      </c>
      <c r="L210" s="411">
        <f t="shared" si="89"/>
        <v>0</v>
      </c>
      <c r="M210" s="412">
        <f t="shared" si="82"/>
        <v>0</v>
      </c>
      <c r="N210" s="411">
        <v>0</v>
      </c>
      <c r="O210" s="412">
        <f t="shared" si="90"/>
        <v>0</v>
      </c>
      <c r="P210" s="335"/>
      <c r="Q210" s="427">
        <f t="shared" si="91"/>
        <v>0</v>
      </c>
      <c r="R210" s="428">
        <f t="shared" si="92"/>
        <v>0</v>
      </c>
      <c r="S210" s="427">
        <f t="shared" si="83"/>
        <v>0</v>
      </c>
      <c r="T210" s="428">
        <f t="shared" si="84"/>
        <v>0</v>
      </c>
      <c r="U210" s="431">
        <f t="shared" si="93"/>
        <v>0</v>
      </c>
      <c r="V210" s="432">
        <f t="shared" si="94"/>
        <v>0</v>
      </c>
      <c r="W210" s="427">
        <f t="shared" si="95"/>
        <v>0</v>
      </c>
      <c r="X210" s="428">
        <f t="shared" si="96"/>
        <v>0</v>
      </c>
      <c r="Y210" s="427">
        <f t="shared" si="85"/>
        <v>0</v>
      </c>
      <c r="Z210" s="428">
        <f t="shared" si="86"/>
        <v>0</v>
      </c>
      <c r="AA210" s="431">
        <f t="shared" si="97"/>
        <v>0</v>
      </c>
      <c r="AB210" s="432">
        <f t="shared" si="98"/>
        <v>0</v>
      </c>
      <c r="AC210" s="427" t="e">
        <f t="shared" si="99"/>
        <v>#N/A</v>
      </c>
      <c r="AD210" s="428" t="e">
        <f t="shared" si="100"/>
        <v>#N/A</v>
      </c>
      <c r="AE210" s="427" t="e">
        <f t="shared" si="101"/>
        <v>#N/A</v>
      </c>
      <c r="AF210" s="428" t="e">
        <f t="shared" si="102"/>
        <v>#N/A</v>
      </c>
      <c r="AG210" s="431" t="e">
        <f t="shared" si="103"/>
        <v>#N/A</v>
      </c>
      <c r="AH210" s="432" t="e">
        <f t="shared" si="104"/>
        <v>#N/A</v>
      </c>
    </row>
    <row r="211" spans="4:43" x14ac:dyDescent="0.25">
      <c r="D211" s="335"/>
      <c r="E211" s="335"/>
      <c r="F211" s="335"/>
      <c r="G211" s="335"/>
      <c r="H211" s="411">
        <f t="shared" si="87"/>
        <v>0</v>
      </c>
      <c r="I211" s="412">
        <v>0</v>
      </c>
      <c r="J211" s="411">
        <f t="shared" si="81"/>
        <v>0</v>
      </c>
      <c r="K211" s="412">
        <f t="shared" si="88"/>
        <v>0</v>
      </c>
      <c r="L211" s="411">
        <f t="shared" si="89"/>
        <v>0</v>
      </c>
      <c r="M211" s="412">
        <f t="shared" si="82"/>
        <v>0</v>
      </c>
      <c r="N211" s="411">
        <v>0</v>
      </c>
      <c r="O211" s="412">
        <f t="shared" si="90"/>
        <v>0</v>
      </c>
      <c r="P211" s="335"/>
      <c r="Q211" s="427">
        <f t="shared" si="91"/>
        <v>0</v>
      </c>
      <c r="R211" s="428">
        <f t="shared" si="92"/>
        <v>0</v>
      </c>
      <c r="S211" s="427">
        <f t="shared" si="83"/>
        <v>0</v>
      </c>
      <c r="T211" s="428">
        <f t="shared" si="84"/>
        <v>0</v>
      </c>
      <c r="U211" s="431">
        <f t="shared" si="93"/>
        <v>0</v>
      </c>
      <c r="V211" s="432">
        <f t="shared" si="94"/>
        <v>0</v>
      </c>
      <c r="W211" s="427">
        <f t="shared" si="95"/>
        <v>0</v>
      </c>
      <c r="X211" s="428">
        <f t="shared" si="96"/>
        <v>0</v>
      </c>
      <c r="Y211" s="427">
        <f t="shared" si="85"/>
        <v>0</v>
      </c>
      <c r="Z211" s="428">
        <f t="shared" si="86"/>
        <v>0</v>
      </c>
      <c r="AA211" s="431">
        <f t="shared" si="97"/>
        <v>0</v>
      </c>
      <c r="AB211" s="432">
        <f t="shared" si="98"/>
        <v>0</v>
      </c>
      <c r="AC211" s="427" t="e">
        <f t="shared" si="99"/>
        <v>#N/A</v>
      </c>
      <c r="AD211" s="428" t="e">
        <f t="shared" si="100"/>
        <v>#N/A</v>
      </c>
      <c r="AE211" s="427" t="e">
        <f t="shared" si="101"/>
        <v>#N/A</v>
      </c>
      <c r="AF211" s="428" t="e">
        <f t="shared" si="102"/>
        <v>#N/A</v>
      </c>
      <c r="AG211" s="431" t="e">
        <f t="shared" si="103"/>
        <v>#N/A</v>
      </c>
      <c r="AH211" s="432" t="e">
        <f t="shared" si="104"/>
        <v>#N/A</v>
      </c>
      <c r="AQ211" s="140"/>
    </row>
    <row r="212" spans="4:43" x14ac:dyDescent="0.25">
      <c r="D212" s="335"/>
      <c r="E212" s="335"/>
      <c r="F212" s="335"/>
      <c r="G212" s="335"/>
      <c r="H212" s="411">
        <f t="shared" si="87"/>
        <v>0</v>
      </c>
      <c r="I212" s="412">
        <v>0</v>
      </c>
      <c r="J212" s="411">
        <f t="shared" si="81"/>
        <v>0</v>
      </c>
      <c r="K212" s="412">
        <f t="shared" si="88"/>
        <v>0</v>
      </c>
      <c r="L212" s="411">
        <f t="shared" si="89"/>
        <v>0</v>
      </c>
      <c r="M212" s="412">
        <f t="shared" si="82"/>
        <v>0</v>
      </c>
      <c r="N212" s="411">
        <v>0</v>
      </c>
      <c r="O212" s="412">
        <f t="shared" si="90"/>
        <v>0</v>
      </c>
      <c r="P212" s="335"/>
      <c r="Q212" s="427">
        <f t="shared" si="91"/>
        <v>0</v>
      </c>
      <c r="R212" s="428">
        <f t="shared" si="92"/>
        <v>0</v>
      </c>
      <c r="S212" s="427">
        <f t="shared" si="83"/>
        <v>0</v>
      </c>
      <c r="T212" s="428">
        <f t="shared" si="84"/>
        <v>0</v>
      </c>
      <c r="U212" s="431">
        <f t="shared" si="93"/>
        <v>0</v>
      </c>
      <c r="V212" s="432">
        <f t="shared" si="94"/>
        <v>0</v>
      </c>
      <c r="W212" s="427">
        <f t="shared" si="95"/>
        <v>0</v>
      </c>
      <c r="X212" s="428">
        <f t="shared" si="96"/>
        <v>0</v>
      </c>
      <c r="Y212" s="427">
        <f t="shared" si="85"/>
        <v>0</v>
      </c>
      <c r="Z212" s="428">
        <f t="shared" si="86"/>
        <v>0</v>
      </c>
      <c r="AA212" s="431">
        <f t="shared" si="97"/>
        <v>0</v>
      </c>
      <c r="AB212" s="432">
        <f t="shared" si="98"/>
        <v>0</v>
      </c>
      <c r="AC212" s="427" t="e">
        <f t="shared" si="99"/>
        <v>#N/A</v>
      </c>
      <c r="AD212" s="428" t="e">
        <f t="shared" si="100"/>
        <v>#N/A</v>
      </c>
      <c r="AE212" s="427" t="e">
        <f t="shared" si="101"/>
        <v>#N/A</v>
      </c>
      <c r="AF212" s="428" t="e">
        <f t="shared" si="102"/>
        <v>#N/A</v>
      </c>
      <c r="AG212" s="431" t="e">
        <f t="shared" si="103"/>
        <v>#N/A</v>
      </c>
      <c r="AH212" s="432" t="e">
        <f t="shared" si="104"/>
        <v>#N/A</v>
      </c>
    </row>
    <row r="213" spans="4:43" x14ac:dyDescent="0.25">
      <c r="D213" s="335"/>
      <c r="E213" s="335"/>
      <c r="F213" s="335"/>
      <c r="G213" s="335"/>
      <c r="H213" s="411">
        <f t="shared" si="87"/>
        <v>0</v>
      </c>
      <c r="I213" s="412">
        <v>0</v>
      </c>
      <c r="J213" s="411">
        <f t="shared" si="81"/>
        <v>0</v>
      </c>
      <c r="K213" s="412">
        <f t="shared" si="88"/>
        <v>0</v>
      </c>
      <c r="L213" s="411">
        <f t="shared" si="89"/>
        <v>0</v>
      </c>
      <c r="M213" s="412">
        <f t="shared" si="82"/>
        <v>0</v>
      </c>
      <c r="N213" s="411">
        <v>0</v>
      </c>
      <c r="O213" s="412">
        <f t="shared" si="90"/>
        <v>0</v>
      </c>
      <c r="P213" s="335"/>
      <c r="Q213" s="427">
        <f t="shared" si="91"/>
        <v>0</v>
      </c>
      <c r="R213" s="428">
        <f t="shared" si="92"/>
        <v>0</v>
      </c>
      <c r="S213" s="427">
        <f t="shared" si="83"/>
        <v>0</v>
      </c>
      <c r="T213" s="428">
        <f t="shared" si="84"/>
        <v>0</v>
      </c>
      <c r="U213" s="431">
        <f t="shared" si="93"/>
        <v>0</v>
      </c>
      <c r="V213" s="432">
        <f t="shared" si="94"/>
        <v>0</v>
      </c>
      <c r="W213" s="427">
        <f t="shared" si="95"/>
        <v>0</v>
      </c>
      <c r="X213" s="428">
        <f t="shared" si="96"/>
        <v>0</v>
      </c>
      <c r="Y213" s="427">
        <f t="shared" si="85"/>
        <v>0</v>
      </c>
      <c r="Z213" s="428">
        <f t="shared" si="86"/>
        <v>0</v>
      </c>
      <c r="AA213" s="431">
        <f t="shared" si="97"/>
        <v>0</v>
      </c>
      <c r="AB213" s="432">
        <f t="shared" si="98"/>
        <v>0</v>
      </c>
      <c r="AC213" s="427" t="e">
        <f t="shared" si="99"/>
        <v>#N/A</v>
      </c>
      <c r="AD213" s="428" t="e">
        <f t="shared" si="100"/>
        <v>#N/A</v>
      </c>
      <c r="AE213" s="427" t="e">
        <f t="shared" si="101"/>
        <v>#N/A</v>
      </c>
      <c r="AF213" s="428" t="e">
        <f t="shared" si="102"/>
        <v>#N/A</v>
      </c>
      <c r="AG213" s="431" t="e">
        <f t="shared" si="103"/>
        <v>#N/A</v>
      </c>
      <c r="AH213" s="432" t="e">
        <f t="shared" si="104"/>
        <v>#N/A</v>
      </c>
    </row>
    <row r="214" spans="4:43" x14ac:dyDescent="0.25">
      <c r="D214" s="335"/>
      <c r="E214" s="335"/>
      <c r="F214" s="335"/>
      <c r="G214" s="335"/>
      <c r="H214" s="411">
        <f t="shared" si="87"/>
        <v>0</v>
      </c>
      <c r="I214" s="412">
        <v>0</v>
      </c>
      <c r="J214" s="411">
        <f t="shared" si="81"/>
        <v>0</v>
      </c>
      <c r="K214" s="412">
        <f t="shared" si="88"/>
        <v>0</v>
      </c>
      <c r="L214" s="411">
        <f t="shared" si="89"/>
        <v>0</v>
      </c>
      <c r="M214" s="412">
        <f t="shared" si="82"/>
        <v>0</v>
      </c>
      <c r="N214" s="411">
        <v>0</v>
      </c>
      <c r="O214" s="412">
        <f t="shared" si="90"/>
        <v>0</v>
      </c>
      <c r="P214" s="335"/>
      <c r="Q214" s="427">
        <f t="shared" si="91"/>
        <v>0</v>
      </c>
      <c r="R214" s="428">
        <f t="shared" si="92"/>
        <v>0</v>
      </c>
      <c r="S214" s="427">
        <f t="shared" si="83"/>
        <v>0</v>
      </c>
      <c r="T214" s="428">
        <f t="shared" si="84"/>
        <v>0</v>
      </c>
      <c r="U214" s="431">
        <f t="shared" si="93"/>
        <v>0</v>
      </c>
      <c r="V214" s="432">
        <f t="shared" si="94"/>
        <v>0</v>
      </c>
      <c r="W214" s="427">
        <f t="shared" si="95"/>
        <v>0</v>
      </c>
      <c r="X214" s="428">
        <f t="shared" si="96"/>
        <v>0</v>
      </c>
      <c r="Y214" s="427">
        <f t="shared" si="85"/>
        <v>0</v>
      </c>
      <c r="Z214" s="428">
        <f t="shared" si="86"/>
        <v>0</v>
      </c>
      <c r="AA214" s="431">
        <f t="shared" si="97"/>
        <v>0</v>
      </c>
      <c r="AB214" s="432">
        <f t="shared" si="98"/>
        <v>0</v>
      </c>
      <c r="AC214" s="427" t="e">
        <f t="shared" si="99"/>
        <v>#N/A</v>
      </c>
      <c r="AD214" s="428" t="e">
        <f t="shared" si="100"/>
        <v>#N/A</v>
      </c>
      <c r="AE214" s="427" t="e">
        <f t="shared" si="101"/>
        <v>#N/A</v>
      </c>
      <c r="AF214" s="428" t="e">
        <f t="shared" si="102"/>
        <v>#N/A</v>
      </c>
      <c r="AG214" s="431" t="e">
        <f t="shared" si="103"/>
        <v>#N/A</v>
      </c>
      <c r="AH214" s="432" t="e">
        <f t="shared" si="104"/>
        <v>#N/A</v>
      </c>
      <c r="AQ214" s="140"/>
    </row>
    <row r="215" spans="4:43" x14ac:dyDescent="0.25">
      <c r="D215" s="335"/>
      <c r="E215" s="335"/>
      <c r="F215" s="335"/>
      <c r="G215" s="335"/>
      <c r="H215" s="411">
        <f t="shared" si="87"/>
        <v>0</v>
      </c>
      <c r="I215" s="412">
        <v>0</v>
      </c>
      <c r="J215" s="411">
        <f t="shared" si="81"/>
        <v>0</v>
      </c>
      <c r="K215" s="412">
        <f t="shared" si="88"/>
        <v>0</v>
      </c>
      <c r="L215" s="411">
        <f t="shared" si="89"/>
        <v>0</v>
      </c>
      <c r="M215" s="412">
        <f t="shared" si="82"/>
        <v>0</v>
      </c>
      <c r="N215" s="411">
        <v>0</v>
      </c>
      <c r="O215" s="412">
        <f t="shared" si="90"/>
        <v>0</v>
      </c>
      <c r="P215" s="335"/>
      <c r="Q215" s="427">
        <f t="shared" si="91"/>
        <v>0</v>
      </c>
      <c r="R215" s="428">
        <f t="shared" si="92"/>
        <v>0</v>
      </c>
      <c r="S215" s="427">
        <f t="shared" si="83"/>
        <v>0</v>
      </c>
      <c r="T215" s="428">
        <f t="shared" si="84"/>
        <v>0</v>
      </c>
      <c r="U215" s="431">
        <f t="shared" si="93"/>
        <v>0</v>
      </c>
      <c r="V215" s="432">
        <f t="shared" si="94"/>
        <v>0</v>
      </c>
      <c r="W215" s="427">
        <f t="shared" si="95"/>
        <v>0</v>
      </c>
      <c r="X215" s="428">
        <f t="shared" si="96"/>
        <v>0</v>
      </c>
      <c r="Y215" s="427">
        <f t="shared" si="85"/>
        <v>0</v>
      </c>
      <c r="Z215" s="428">
        <f t="shared" si="86"/>
        <v>0</v>
      </c>
      <c r="AA215" s="431">
        <f t="shared" si="97"/>
        <v>0</v>
      </c>
      <c r="AB215" s="432">
        <f t="shared" si="98"/>
        <v>0</v>
      </c>
      <c r="AC215" s="427" t="e">
        <f t="shared" si="99"/>
        <v>#N/A</v>
      </c>
      <c r="AD215" s="428" t="e">
        <f t="shared" si="100"/>
        <v>#N/A</v>
      </c>
      <c r="AE215" s="427" t="e">
        <f t="shared" si="101"/>
        <v>#N/A</v>
      </c>
      <c r="AF215" s="428" t="e">
        <f t="shared" si="102"/>
        <v>#N/A</v>
      </c>
      <c r="AG215" s="431" t="e">
        <f t="shared" si="103"/>
        <v>#N/A</v>
      </c>
      <c r="AH215" s="432" t="e">
        <f t="shared" si="104"/>
        <v>#N/A</v>
      </c>
    </row>
    <row r="216" spans="4:43" x14ac:dyDescent="0.25">
      <c r="D216" s="335"/>
      <c r="E216" s="335"/>
      <c r="F216" s="335"/>
      <c r="G216" s="335"/>
      <c r="H216" s="411">
        <f t="shared" si="87"/>
        <v>0</v>
      </c>
      <c r="I216" s="412">
        <v>0</v>
      </c>
      <c r="J216" s="411">
        <f t="shared" si="81"/>
        <v>0</v>
      </c>
      <c r="K216" s="412">
        <f t="shared" si="88"/>
        <v>0</v>
      </c>
      <c r="L216" s="411">
        <f t="shared" si="89"/>
        <v>0</v>
      </c>
      <c r="M216" s="412">
        <f t="shared" si="82"/>
        <v>0</v>
      </c>
      <c r="N216" s="411">
        <v>0</v>
      </c>
      <c r="O216" s="412">
        <f t="shared" si="90"/>
        <v>0</v>
      </c>
      <c r="P216" s="335"/>
      <c r="Q216" s="427">
        <f t="shared" si="91"/>
        <v>0</v>
      </c>
      <c r="R216" s="428">
        <f t="shared" si="92"/>
        <v>0</v>
      </c>
      <c r="S216" s="427">
        <f t="shared" si="83"/>
        <v>0</v>
      </c>
      <c r="T216" s="428">
        <f t="shared" si="84"/>
        <v>0</v>
      </c>
      <c r="U216" s="431">
        <f t="shared" si="93"/>
        <v>0</v>
      </c>
      <c r="V216" s="432">
        <f t="shared" si="94"/>
        <v>0</v>
      </c>
      <c r="W216" s="427">
        <f t="shared" si="95"/>
        <v>0</v>
      </c>
      <c r="X216" s="428">
        <f t="shared" si="96"/>
        <v>0</v>
      </c>
      <c r="Y216" s="427">
        <f t="shared" si="85"/>
        <v>0</v>
      </c>
      <c r="Z216" s="428">
        <f t="shared" si="86"/>
        <v>0</v>
      </c>
      <c r="AA216" s="431">
        <f t="shared" si="97"/>
        <v>0</v>
      </c>
      <c r="AB216" s="432">
        <f t="shared" si="98"/>
        <v>0</v>
      </c>
      <c r="AC216" s="427" t="e">
        <f t="shared" si="99"/>
        <v>#N/A</v>
      </c>
      <c r="AD216" s="428" t="e">
        <f t="shared" si="100"/>
        <v>#N/A</v>
      </c>
      <c r="AE216" s="427" t="e">
        <f t="shared" si="101"/>
        <v>#N/A</v>
      </c>
      <c r="AF216" s="428" t="e">
        <f t="shared" si="102"/>
        <v>#N/A</v>
      </c>
      <c r="AG216" s="431" t="e">
        <f t="shared" si="103"/>
        <v>#N/A</v>
      </c>
      <c r="AH216" s="432" t="e">
        <f t="shared" si="104"/>
        <v>#N/A</v>
      </c>
    </row>
    <row r="217" spans="4:43" x14ac:dyDescent="0.25">
      <c r="D217" s="335"/>
      <c r="E217" s="335"/>
      <c r="F217" s="335"/>
      <c r="G217" s="335"/>
      <c r="H217" s="411">
        <f t="shared" si="87"/>
        <v>0</v>
      </c>
      <c r="I217" s="412">
        <v>0</v>
      </c>
      <c r="J217" s="411">
        <f t="shared" si="81"/>
        <v>0</v>
      </c>
      <c r="K217" s="412">
        <f t="shared" si="88"/>
        <v>0</v>
      </c>
      <c r="L217" s="411">
        <f t="shared" si="89"/>
        <v>0</v>
      </c>
      <c r="M217" s="412">
        <f t="shared" si="82"/>
        <v>0</v>
      </c>
      <c r="N217" s="411">
        <v>0</v>
      </c>
      <c r="O217" s="412">
        <f t="shared" si="90"/>
        <v>0</v>
      </c>
      <c r="P217" s="335"/>
      <c r="Q217" s="427">
        <f t="shared" si="91"/>
        <v>0</v>
      </c>
      <c r="R217" s="428">
        <f t="shared" si="92"/>
        <v>0</v>
      </c>
      <c r="S217" s="427">
        <f t="shared" si="83"/>
        <v>0</v>
      </c>
      <c r="T217" s="428">
        <f t="shared" si="84"/>
        <v>0</v>
      </c>
      <c r="U217" s="431">
        <f t="shared" si="93"/>
        <v>0</v>
      </c>
      <c r="V217" s="432">
        <f t="shared" si="94"/>
        <v>0</v>
      </c>
      <c r="W217" s="427">
        <f t="shared" si="95"/>
        <v>0</v>
      </c>
      <c r="X217" s="428">
        <f t="shared" si="96"/>
        <v>0</v>
      </c>
      <c r="Y217" s="427">
        <f t="shared" si="85"/>
        <v>0</v>
      </c>
      <c r="Z217" s="428">
        <f t="shared" si="86"/>
        <v>0</v>
      </c>
      <c r="AA217" s="431">
        <f t="shared" si="97"/>
        <v>0</v>
      </c>
      <c r="AB217" s="432">
        <f t="shared" si="98"/>
        <v>0</v>
      </c>
      <c r="AC217" s="427" t="e">
        <f t="shared" si="99"/>
        <v>#N/A</v>
      </c>
      <c r="AD217" s="428" t="e">
        <f t="shared" si="100"/>
        <v>#N/A</v>
      </c>
      <c r="AE217" s="427" t="e">
        <f t="shared" si="101"/>
        <v>#N/A</v>
      </c>
      <c r="AF217" s="428" t="e">
        <f t="shared" si="102"/>
        <v>#N/A</v>
      </c>
      <c r="AG217" s="431" t="e">
        <f t="shared" si="103"/>
        <v>#N/A</v>
      </c>
      <c r="AH217" s="432" t="e">
        <f t="shared" si="104"/>
        <v>#N/A</v>
      </c>
    </row>
    <row r="218" spans="4:43" x14ac:dyDescent="0.25">
      <c r="D218" s="335"/>
      <c r="E218" s="335"/>
      <c r="F218" s="335"/>
      <c r="G218" s="335"/>
      <c r="H218" s="411">
        <f t="shared" si="87"/>
        <v>0</v>
      </c>
      <c r="I218" s="412">
        <v>0</v>
      </c>
      <c r="J218" s="411">
        <f t="shared" si="81"/>
        <v>0</v>
      </c>
      <c r="K218" s="412">
        <f t="shared" si="88"/>
        <v>0</v>
      </c>
      <c r="L218" s="411">
        <f t="shared" si="89"/>
        <v>0</v>
      </c>
      <c r="M218" s="412">
        <f t="shared" si="82"/>
        <v>0</v>
      </c>
      <c r="N218" s="411">
        <v>0</v>
      </c>
      <c r="O218" s="412">
        <f t="shared" si="90"/>
        <v>0</v>
      </c>
      <c r="P218" s="335"/>
      <c r="Q218" s="427">
        <f t="shared" si="91"/>
        <v>0</v>
      </c>
      <c r="R218" s="428">
        <f t="shared" si="92"/>
        <v>0</v>
      </c>
      <c r="S218" s="427">
        <f t="shared" si="83"/>
        <v>0</v>
      </c>
      <c r="T218" s="428">
        <f t="shared" si="84"/>
        <v>0</v>
      </c>
      <c r="U218" s="431">
        <f t="shared" si="93"/>
        <v>0</v>
      </c>
      <c r="V218" s="432">
        <f t="shared" si="94"/>
        <v>0</v>
      </c>
      <c r="W218" s="427">
        <f t="shared" si="95"/>
        <v>0</v>
      </c>
      <c r="X218" s="428">
        <f t="shared" si="96"/>
        <v>0</v>
      </c>
      <c r="Y218" s="427">
        <f t="shared" si="85"/>
        <v>0</v>
      </c>
      <c r="Z218" s="428">
        <f t="shared" si="86"/>
        <v>0</v>
      </c>
      <c r="AA218" s="431">
        <f t="shared" si="97"/>
        <v>0</v>
      </c>
      <c r="AB218" s="432">
        <f t="shared" si="98"/>
        <v>0</v>
      </c>
      <c r="AC218" s="427" t="e">
        <f t="shared" si="99"/>
        <v>#N/A</v>
      </c>
      <c r="AD218" s="428" t="e">
        <f t="shared" si="100"/>
        <v>#N/A</v>
      </c>
      <c r="AE218" s="427" t="e">
        <f t="shared" si="101"/>
        <v>#N/A</v>
      </c>
      <c r="AF218" s="428" t="e">
        <f t="shared" si="102"/>
        <v>#N/A</v>
      </c>
      <c r="AG218" s="431" t="e">
        <f t="shared" si="103"/>
        <v>#N/A</v>
      </c>
      <c r="AH218" s="432" t="e">
        <f t="shared" si="104"/>
        <v>#N/A</v>
      </c>
    </row>
    <row r="219" spans="4:43" x14ac:dyDescent="0.25">
      <c r="D219" s="335"/>
      <c r="E219" s="335"/>
      <c r="F219" s="335"/>
      <c r="G219" s="335"/>
      <c r="H219" s="411">
        <f t="shared" si="87"/>
        <v>0</v>
      </c>
      <c r="I219" s="412">
        <v>0</v>
      </c>
      <c r="J219" s="411">
        <f t="shared" si="81"/>
        <v>0</v>
      </c>
      <c r="K219" s="412">
        <f t="shared" si="88"/>
        <v>0</v>
      </c>
      <c r="L219" s="411">
        <f t="shared" si="89"/>
        <v>0</v>
      </c>
      <c r="M219" s="412">
        <f t="shared" si="82"/>
        <v>0</v>
      </c>
      <c r="N219" s="411">
        <v>0</v>
      </c>
      <c r="O219" s="412">
        <f t="shared" si="90"/>
        <v>0</v>
      </c>
      <c r="P219" s="335"/>
      <c r="Q219" s="427">
        <f t="shared" si="91"/>
        <v>0</v>
      </c>
      <c r="R219" s="428">
        <f t="shared" si="92"/>
        <v>0</v>
      </c>
      <c r="S219" s="427">
        <f t="shared" si="83"/>
        <v>0</v>
      </c>
      <c r="T219" s="428">
        <f t="shared" si="84"/>
        <v>0</v>
      </c>
      <c r="U219" s="431">
        <f t="shared" si="93"/>
        <v>0</v>
      </c>
      <c r="V219" s="432">
        <f t="shared" si="94"/>
        <v>0</v>
      </c>
      <c r="W219" s="427">
        <f t="shared" si="95"/>
        <v>0</v>
      </c>
      <c r="X219" s="428">
        <f t="shared" si="96"/>
        <v>0</v>
      </c>
      <c r="Y219" s="427">
        <f t="shared" si="85"/>
        <v>0</v>
      </c>
      <c r="Z219" s="428">
        <f t="shared" si="86"/>
        <v>0</v>
      </c>
      <c r="AA219" s="431">
        <f t="shared" si="97"/>
        <v>0</v>
      </c>
      <c r="AB219" s="432">
        <f t="shared" si="98"/>
        <v>0</v>
      </c>
      <c r="AC219" s="427" t="e">
        <f t="shared" si="99"/>
        <v>#N/A</v>
      </c>
      <c r="AD219" s="428" t="e">
        <f t="shared" si="100"/>
        <v>#N/A</v>
      </c>
      <c r="AE219" s="427" t="e">
        <f t="shared" si="101"/>
        <v>#N/A</v>
      </c>
      <c r="AF219" s="428" t="e">
        <f t="shared" si="102"/>
        <v>#N/A</v>
      </c>
      <c r="AG219" s="431" t="e">
        <f t="shared" si="103"/>
        <v>#N/A</v>
      </c>
      <c r="AH219" s="432" t="e">
        <f t="shared" si="104"/>
        <v>#N/A</v>
      </c>
    </row>
    <row r="220" spans="4:43" x14ac:dyDescent="0.25">
      <c r="D220" s="335"/>
      <c r="E220" s="335"/>
      <c r="F220" s="335"/>
      <c r="G220" s="335"/>
      <c r="H220" s="411">
        <f t="shared" si="87"/>
        <v>0</v>
      </c>
      <c r="I220" s="412">
        <v>0</v>
      </c>
      <c r="J220" s="411">
        <f t="shared" si="81"/>
        <v>0</v>
      </c>
      <c r="K220" s="412">
        <f t="shared" si="88"/>
        <v>0</v>
      </c>
      <c r="L220" s="411">
        <f t="shared" si="89"/>
        <v>0</v>
      </c>
      <c r="M220" s="412">
        <f t="shared" si="82"/>
        <v>0</v>
      </c>
      <c r="N220" s="411">
        <v>0</v>
      </c>
      <c r="O220" s="412">
        <f t="shared" si="90"/>
        <v>0</v>
      </c>
      <c r="P220" s="335"/>
      <c r="Q220" s="427">
        <f t="shared" si="91"/>
        <v>0</v>
      </c>
      <c r="R220" s="428">
        <f t="shared" si="92"/>
        <v>0</v>
      </c>
      <c r="S220" s="427">
        <f t="shared" si="83"/>
        <v>0</v>
      </c>
      <c r="T220" s="428">
        <f t="shared" si="84"/>
        <v>0</v>
      </c>
      <c r="U220" s="431">
        <f t="shared" si="93"/>
        <v>0</v>
      </c>
      <c r="V220" s="432">
        <f t="shared" si="94"/>
        <v>0</v>
      </c>
      <c r="W220" s="427">
        <f t="shared" si="95"/>
        <v>0</v>
      </c>
      <c r="X220" s="428">
        <f t="shared" si="96"/>
        <v>0</v>
      </c>
      <c r="Y220" s="427">
        <f t="shared" si="85"/>
        <v>0</v>
      </c>
      <c r="Z220" s="428">
        <f t="shared" si="86"/>
        <v>0</v>
      </c>
      <c r="AA220" s="431">
        <f t="shared" si="97"/>
        <v>0</v>
      </c>
      <c r="AB220" s="432">
        <f t="shared" si="98"/>
        <v>0</v>
      </c>
      <c r="AC220" s="427" t="e">
        <f t="shared" si="99"/>
        <v>#N/A</v>
      </c>
      <c r="AD220" s="428" t="e">
        <f t="shared" si="100"/>
        <v>#N/A</v>
      </c>
      <c r="AE220" s="427" t="e">
        <f t="shared" si="101"/>
        <v>#N/A</v>
      </c>
      <c r="AF220" s="428" t="e">
        <f t="shared" si="102"/>
        <v>#N/A</v>
      </c>
      <c r="AG220" s="431" t="e">
        <f t="shared" si="103"/>
        <v>#N/A</v>
      </c>
      <c r="AH220" s="432" t="e">
        <f t="shared" si="104"/>
        <v>#N/A</v>
      </c>
    </row>
    <row r="221" spans="4:43" x14ac:dyDescent="0.25">
      <c r="D221" s="335"/>
      <c r="E221" s="335"/>
      <c r="F221" s="335"/>
      <c r="G221" s="335"/>
      <c r="H221" s="411">
        <f t="shared" si="87"/>
        <v>0</v>
      </c>
      <c r="I221" s="412">
        <v>0</v>
      </c>
      <c r="J221" s="411">
        <f t="shared" si="81"/>
        <v>0</v>
      </c>
      <c r="K221" s="412">
        <f t="shared" si="88"/>
        <v>0</v>
      </c>
      <c r="L221" s="411">
        <f t="shared" si="89"/>
        <v>0</v>
      </c>
      <c r="M221" s="412">
        <f t="shared" si="82"/>
        <v>0</v>
      </c>
      <c r="N221" s="411">
        <v>0</v>
      </c>
      <c r="O221" s="412">
        <f t="shared" si="90"/>
        <v>0</v>
      </c>
      <c r="P221" s="335"/>
      <c r="Q221" s="427">
        <f t="shared" si="91"/>
        <v>0</v>
      </c>
      <c r="R221" s="428">
        <f t="shared" si="92"/>
        <v>0</v>
      </c>
      <c r="S221" s="427">
        <f t="shared" si="83"/>
        <v>0</v>
      </c>
      <c r="T221" s="428">
        <f t="shared" si="84"/>
        <v>0</v>
      </c>
      <c r="U221" s="431">
        <f t="shared" si="93"/>
        <v>0</v>
      </c>
      <c r="V221" s="432">
        <f t="shared" si="94"/>
        <v>0</v>
      </c>
      <c r="W221" s="427">
        <f t="shared" si="95"/>
        <v>0</v>
      </c>
      <c r="X221" s="428">
        <f t="shared" si="96"/>
        <v>0</v>
      </c>
      <c r="Y221" s="427">
        <f t="shared" si="85"/>
        <v>0</v>
      </c>
      <c r="Z221" s="428">
        <f t="shared" si="86"/>
        <v>0</v>
      </c>
      <c r="AA221" s="431">
        <f t="shared" si="97"/>
        <v>0</v>
      </c>
      <c r="AB221" s="432">
        <f t="shared" si="98"/>
        <v>0</v>
      </c>
      <c r="AC221" s="427" t="e">
        <f t="shared" si="99"/>
        <v>#N/A</v>
      </c>
      <c r="AD221" s="428" t="e">
        <f t="shared" si="100"/>
        <v>#N/A</v>
      </c>
      <c r="AE221" s="427" t="e">
        <f t="shared" si="101"/>
        <v>#N/A</v>
      </c>
      <c r="AF221" s="428" t="e">
        <f t="shared" si="102"/>
        <v>#N/A</v>
      </c>
      <c r="AG221" s="431" t="e">
        <f t="shared" si="103"/>
        <v>#N/A</v>
      </c>
      <c r="AH221" s="432" t="e">
        <f t="shared" si="104"/>
        <v>#N/A</v>
      </c>
    </row>
    <row r="222" spans="4:43" x14ac:dyDescent="0.25">
      <c r="D222" s="335"/>
      <c r="E222" s="335"/>
      <c r="F222" s="335"/>
      <c r="G222" s="335"/>
      <c r="H222" s="411">
        <f t="shared" si="87"/>
        <v>0</v>
      </c>
      <c r="I222" s="412">
        <v>0</v>
      </c>
      <c r="J222" s="411">
        <f t="shared" si="81"/>
        <v>0</v>
      </c>
      <c r="K222" s="412">
        <f t="shared" si="88"/>
        <v>0</v>
      </c>
      <c r="L222" s="411">
        <f t="shared" si="89"/>
        <v>0</v>
      </c>
      <c r="M222" s="412">
        <f t="shared" si="82"/>
        <v>0</v>
      </c>
      <c r="N222" s="411">
        <v>0</v>
      </c>
      <c r="O222" s="412">
        <f t="shared" si="90"/>
        <v>0</v>
      </c>
      <c r="P222" s="335"/>
      <c r="Q222" s="427">
        <f t="shared" si="91"/>
        <v>0</v>
      </c>
      <c r="R222" s="428">
        <f t="shared" si="92"/>
        <v>0</v>
      </c>
      <c r="S222" s="427">
        <f t="shared" si="83"/>
        <v>0</v>
      </c>
      <c r="T222" s="428">
        <f t="shared" si="84"/>
        <v>0</v>
      </c>
      <c r="U222" s="431">
        <f t="shared" si="93"/>
        <v>0</v>
      </c>
      <c r="V222" s="432">
        <f t="shared" si="94"/>
        <v>0</v>
      </c>
      <c r="W222" s="427">
        <f t="shared" si="95"/>
        <v>0</v>
      </c>
      <c r="X222" s="428">
        <f t="shared" si="96"/>
        <v>0</v>
      </c>
      <c r="Y222" s="427">
        <f t="shared" si="85"/>
        <v>0</v>
      </c>
      <c r="Z222" s="428">
        <f t="shared" si="86"/>
        <v>0</v>
      </c>
      <c r="AA222" s="431">
        <f t="shared" si="97"/>
        <v>0</v>
      </c>
      <c r="AB222" s="432">
        <f t="shared" si="98"/>
        <v>0</v>
      </c>
      <c r="AC222" s="427" t="e">
        <f t="shared" si="99"/>
        <v>#N/A</v>
      </c>
      <c r="AD222" s="428" t="e">
        <f t="shared" si="100"/>
        <v>#N/A</v>
      </c>
      <c r="AE222" s="427" t="e">
        <f t="shared" si="101"/>
        <v>#N/A</v>
      </c>
      <c r="AF222" s="428" t="e">
        <f t="shared" si="102"/>
        <v>#N/A</v>
      </c>
      <c r="AG222" s="431" t="e">
        <f t="shared" si="103"/>
        <v>#N/A</v>
      </c>
      <c r="AH222" s="432" t="e">
        <f t="shared" si="104"/>
        <v>#N/A</v>
      </c>
    </row>
    <row r="223" spans="4:43" x14ac:dyDescent="0.25">
      <c r="D223" s="335"/>
      <c r="E223" s="335"/>
      <c r="F223" s="335"/>
      <c r="G223" s="335"/>
      <c r="H223" s="411">
        <f t="shared" si="87"/>
        <v>0</v>
      </c>
      <c r="I223" s="412">
        <v>0</v>
      </c>
      <c r="J223" s="411">
        <f t="shared" si="81"/>
        <v>0</v>
      </c>
      <c r="K223" s="412">
        <f t="shared" si="88"/>
        <v>0</v>
      </c>
      <c r="L223" s="411">
        <f t="shared" si="89"/>
        <v>0</v>
      </c>
      <c r="M223" s="412">
        <f t="shared" si="82"/>
        <v>0</v>
      </c>
      <c r="N223" s="411">
        <v>0</v>
      </c>
      <c r="O223" s="412">
        <f t="shared" si="90"/>
        <v>0</v>
      </c>
      <c r="P223" s="335"/>
      <c r="Q223" s="427">
        <f t="shared" si="91"/>
        <v>0</v>
      </c>
      <c r="R223" s="428">
        <f t="shared" si="92"/>
        <v>0</v>
      </c>
      <c r="S223" s="427">
        <f t="shared" si="83"/>
        <v>0</v>
      </c>
      <c r="T223" s="428">
        <f t="shared" si="84"/>
        <v>0</v>
      </c>
      <c r="U223" s="431">
        <f t="shared" si="93"/>
        <v>0</v>
      </c>
      <c r="V223" s="432">
        <f t="shared" si="94"/>
        <v>0</v>
      </c>
      <c r="W223" s="427">
        <f t="shared" si="95"/>
        <v>0</v>
      </c>
      <c r="X223" s="428">
        <f t="shared" si="96"/>
        <v>0</v>
      </c>
      <c r="Y223" s="427">
        <f t="shared" si="85"/>
        <v>0</v>
      </c>
      <c r="Z223" s="428">
        <f t="shared" si="86"/>
        <v>0</v>
      </c>
      <c r="AA223" s="431">
        <f t="shared" si="97"/>
        <v>0</v>
      </c>
      <c r="AB223" s="432">
        <f t="shared" si="98"/>
        <v>0</v>
      </c>
      <c r="AC223" s="427" t="e">
        <f t="shared" si="99"/>
        <v>#N/A</v>
      </c>
      <c r="AD223" s="428" t="e">
        <f t="shared" si="100"/>
        <v>#N/A</v>
      </c>
      <c r="AE223" s="427" t="e">
        <f t="shared" si="101"/>
        <v>#N/A</v>
      </c>
      <c r="AF223" s="428" t="e">
        <f t="shared" si="102"/>
        <v>#N/A</v>
      </c>
      <c r="AG223" s="431" t="e">
        <f t="shared" si="103"/>
        <v>#N/A</v>
      </c>
      <c r="AH223" s="432" t="e">
        <f t="shared" si="104"/>
        <v>#N/A</v>
      </c>
    </row>
    <row r="224" spans="4:43" x14ac:dyDescent="0.25">
      <c r="D224" s="335"/>
      <c r="E224" s="335"/>
      <c r="F224" s="335"/>
      <c r="G224" s="335"/>
      <c r="H224" s="411">
        <f t="shared" si="87"/>
        <v>0</v>
      </c>
      <c r="I224" s="412">
        <v>0</v>
      </c>
      <c r="J224" s="411">
        <f t="shared" si="81"/>
        <v>0</v>
      </c>
      <c r="K224" s="412">
        <f t="shared" si="88"/>
        <v>0</v>
      </c>
      <c r="L224" s="411">
        <f t="shared" si="89"/>
        <v>0</v>
      </c>
      <c r="M224" s="412">
        <f t="shared" si="82"/>
        <v>0</v>
      </c>
      <c r="N224" s="411">
        <v>0</v>
      </c>
      <c r="O224" s="412">
        <f t="shared" si="90"/>
        <v>0</v>
      </c>
      <c r="P224" s="335"/>
      <c r="Q224" s="427">
        <f t="shared" si="91"/>
        <v>0</v>
      </c>
      <c r="R224" s="428">
        <f t="shared" si="92"/>
        <v>0</v>
      </c>
      <c r="S224" s="427">
        <f t="shared" si="83"/>
        <v>0</v>
      </c>
      <c r="T224" s="428">
        <f t="shared" si="84"/>
        <v>0</v>
      </c>
      <c r="U224" s="431">
        <f t="shared" si="93"/>
        <v>0</v>
      </c>
      <c r="V224" s="432">
        <f t="shared" si="94"/>
        <v>0</v>
      </c>
      <c r="W224" s="427">
        <f t="shared" si="95"/>
        <v>0</v>
      </c>
      <c r="X224" s="428">
        <f t="shared" si="96"/>
        <v>0</v>
      </c>
      <c r="Y224" s="427">
        <f t="shared" si="85"/>
        <v>0</v>
      </c>
      <c r="Z224" s="428">
        <f t="shared" si="86"/>
        <v>0</v>
      </c>
      <c r="AA224" s="431">
        <f t="shared" si="97"/>
        <v>0</v>
      </c>
      <c r="AB224" s="432">
        <f t="shared" si="98"/>
        <v>0</v>
      </c>
      <c r="AC224" s="427" t="e">
        <f t="shared" si="99"/>
        <v>#N/A</v>
      </c>
      <c r="AD224" s="428" t="e">
        <f t="shared" si="100"/>
        <v>#N/A</v>
      </c>
      <c r="AE224" s="427" t="e">
        <f t="shared" si="101"/>
        <v>#N/A</v>
      </c>
      <c r="AF224" s="428" t="e">
        <f t="shared" si="102"/>
        <v>#N/A</v>
      </c>
      <c r="AG224" s="431" t="e">
        <f t="shared" si="103"/>
        <v>#N/A</v>
      </c>
      <c r="AH224" s="432" t="e">
        <f t="shared" si="104"/>
        <v>#N/A</v>
      </c>
    </row>
    <row r="225" spans="4:34" x14ac:dyDescent="0.25">
      <c r="D225" s="335"/>
      <c r="E225" s="335"/>
      <c r="F225" s="335"/>
      <c r="G225" s="335"/>
      <c r="H225" s="411">
        <f t="shared" si="87"/>
        <v>0</v>
      </c>
      <c r="I225" s="412">
        <v>0</v>
      </c>
      <c r="J225" s="411">
        <f t="shared" si="81"/>
        <v>0</v>
      </c>
      <c r="K225" s="412">
        <f t="shared" si="88"/>
        <v>0</v>
      </c>
      <c r="L225" s="411">
        <f t="shared" si="89"/>
        <v>0</v>
      </c>
      <c r="M225" s="412">
        <f t="shared" si="82"/>
        <v>0</v>
      </c>
      <c r="N225" s="411">
        <v>0</v>
      </c>
      <c r="O225" s="412">
        <f t="shared" si="90"/>
        <v>0</v>
      </c>
      <c r="P225" s="335"/>
      <c r="Q225" s="427">
        <f t="shared" si="91"/>
        <v>0</v>
      </c>
      <c r="R225" s="428">
        <f t="shared" si="92"/>
        <v>0</v>
      </c>
      <c r="S225" s="427">
        <f t="shared" si="83"/>
        <v>0</v>
      </c>
      <c r="T225" s="428">
        <f t="shared" si="84"/>
        <v>0</v>
      </c>
      <c r="U225" s="431">
        <f t="shared" si="93"/>
        <v>0</v>
      </c>
      <c r="V225" s="432">
        <f t="shared" si="94"/>
        <v>0</v>
      </c>
      <c r="W225" s="427">
        <f t="shared" si="95"/>
        <v>0</v>
      </c>
      <c r="X225" s="428">
        <f t="shared" si="96"/>
        <v>0</v>
      </c>
      <c r="Y225" s="427">
        <f t="shared" si="85"/>
        <v>0</v>
      </c>
      <c r="Z225" s="428">
        <f t="shared" si="86"/>
        <v>0</v>
      </c>
      <c r="AA225" s="431">
        <f t="shared" si="97"/>
        <v>0</v>
      </c>
      <c r="AB225" s="432">
        <f t="shared" si="98"/>
        <v>0</v>
      </c>
      <c r="AC225" s="427" t="e">
        <f t="shared" si="99"/>
        <v>#N/A</v>
      </c>
      <c r="AD225" s="428" t="e">
        <f t="shared" si="100"/>
        <v>#N/A</v>
      </c>
      <c r="AE225" s="427" t="e">
        <f t="shared" si="101"/>
        <v>#N/A</v>
      </c>
      <c r="AF225" s="428" t="e">
        <f t="shared" si="102"/>
        <v>#N/A</v>
      </c>
      <c r="AG225" s="431" t="e">
        <f t="shared" si="103"/>
        <v>#N/A</v>
      </c>
      <c r="AH225" s="432" t="e">
        <f t="shared" si="104"/>
        <v>#N/A</v>
      </c>
    </row>
    <row r="226" spans="4:34" x14ac:dyDescent="0.25">
      <c r="D226" s="335"/>
      <c r="E226" s="335"/>
      <c r="F226" s="335"/>
      <c r="G226" s="335"/>
      <c r="H226" s="411">
        <f t="shared" si="87"/>
        <v>0</v>
      </c>
      <c r="I226" s="412">
        <v>0</v>
      </c>
      <c r="J226" s="411">
        <f t="shared" si="81"/>
        <v>0</v>
      </c>
      <c r="K226" s="412">
        <f t="shared" si="88"/>
        <v>0</v>
      </c>
      <c r="L226" s="411">
        <f t="shared" si="89"/>
        <v>0</v>
      </c>
      <c r="M226" s="412">
        <f t="shared" si="82"/>
        <v>0</v>
      </c>
      <c r="N226" s="411">
        <v>0</v>
      </c>
      <c r="O226" s="412">
        <f t="shared" si="90"/>
        <v>0</v>
      </c>
      <c r="P226" s="335"/>
      <c r="Q226" s="427">
        <f t="shared" si="91"/>
        <v>0</v>
      </c>
      <c r="R226" s="428">
        <f t="shared" si="92"/>
        <v>0</v>
      </c>
      <c r="S226" s="427">
        <f t="shared" si="83"/>
        <v>0</v>
      </c>
      <c r="T226" s="428">
        <f t="shared" si="84"/>
        <v>0</v>
      </c>
      <c r="U226" s="431">
        <f t="shared" si="93"/>
        <v>0</v>
      </c>
      <c r="V226" s="432">
        <f t="shared" si="94"/>
        <v>0</v>
      </c>
      <c r="W226" s="427">
        <f t="shared" si="95"/>
        <v>0</v>
      </c>
      <c r="X226" s="428">
        <f t="shared" si="96"/>
        <v>0</v>
      </c>
      <c r="Y226" s="427">
        <f t="shared" si="85"/>
        <v>0</v>
      </c>
      <c r="Z226" s="428">
        <f t="shared" si="86"/>
        <v>0</v>
      </c>
      <c r="AA226" s="431">
        <f t="shared" si="97"/>
        <v>0</v>
      </c>
      <c r="AB226" s="432">
        <f t="shared" si="98"/>
        <v>0</v>
      </c>
      <c r="AC226" s="427" t="e">
        <f t="shared" si="99"/>
        <v>#N/A</v>
      </c>
      <c r="AD226" s="428" t="e">
        <f t="shared" si="100"/>
        <v>#N/A</v>
      </c>
      <c r="AE226" s="427" t="e">
        <f t="shared" si="101"/>
        <v>#N/A</v>
      </c>
      <c r="AF226" s="428" t="e">
        <f t="shared" si="102"/>
        <v>#N/A</v>
      </c>
      <c r="AG226" s="431" t="e">
        <f t="shared" si="103"/>
        <v>#N/A</v>
      </c>
      <c r="AH226" s="432" t="e">
        <f t="shared" si="104"/>
        <v>#N/A</v>
      </c>
    </row>
    <row r="227" spans="4:34" x14ac:dyDescent="0.25">
      <c r="D227" s="335"/>
      <c r="E227" s="335"/>
      <c r="F227" s="335"/>
      <c r="G227" s="335"/>
      <c r="H227" s="411">
        <f t="shared" si="87"/>
        <v>0</v>
      </c>
      <c r="I227" s="412">
        <v>0</v>
      </c>
      <c r="J227" s="411">
        <f t="shared" si="81"/>
        <v>0</v>
      </c>
      <c r="K227" s="412">
        <f t="shared" si="88"/>
        <v>0</v>
      </c>
      <c r="L227" s="411">
        <f t="shared" si="89"/>
        <v>0</v>
      </c>
      <c r="M227" s="412">
        <f t="shared" si="82"/>
        <v>0</v>
      </c>
      <c r="N227" s="411">
        <v>0</v>
      </c>
      <c r="O227" s="412">
        <f t="shared" si="90"/>
        <v>0</v>
      </c>
      <c r="P227" s="335"/>
      <c r="Q227" s="427">
        <f t="shared" si="91"/>
        <v>0</v>
      </c>
      <c r="R227" s="428">
        <f t="shared" si="92"/>
        <v>0</v>
      </c>
      <c r="S227" s="427">
        <f t="shared" si="83"/>
        <v>0</v>
      </c>
      <c r="T227" s="428">
        <f t="shared" si="84"/>
        <v>0</v>
      </c>
      <c r="U227" s="431">
        <f t="shared" si="93"/>
        <v>0</v>
      </c>
      <c r="V227" s="432">
        <f t="shared" si="94"/>
        <v>0</v>
      </c>
      <c r="W227" s="427">
        <f t="shared" si="95"/>
        <v>0</v>
      </c>
      <c r="X227" s="428">
        <f t="shared" si="96"/>
        <v>0</v>
      </c>
      <c r="Y227" s="427">
        <f t="shared" si="85"/>
        <v>0</v>
      </c>
      <c r="Z227" s="428">
        <f t="shared" si="86"/>
        <v>0</v>
      </c>
      <c r="AA227" s="431">
        <f t="shared" si="97"/>
        <v>0</v>
      </c>
      <c r="AB227" s="432">
        <f t="shared" si="98"/>
        <v>0</v>
      </c>
      <c r="AC227" s="427" t="e">
        <f t="shared" si="99"/>
        <v>#N/A</v>
      </c>
      <c r="AD227" s="428" t="e">
        <f t="shared" si="100"/>
        <v>#N/A</v>
      </c>
      <c r="AE227" s="427" t="e">
        <f t="shared" si="101"/>
        <v>#N/A</v>
      </c>
      <c r="AF227" s="428" t="e">
        <f t="shared" si="102"/>
        <v>#N/A</v>
      </c>
      <c r="AG227" s="431" t="e">
        <f t="shared" si="103"/>
        <v>#N/A</v>
      </c>
      <c r="AH227" s="432" t="e">
        <f t="shared" si="104"/>
        <v>#N/A</v>
      </c>
    </row>
    <row r="228" spans="4:34" x14ac:dyDescent="0.25">
      <c r="D228" s="335"/>
      <c r="E228" s="335"/>
      <c r="F228" s="335"/>
      <c r="G228" s="335"/>
      <c r="H228" s="411">
        <f t="shared" si="87"/>
        <v>0</v>
      </c>
      <c r="I228" s="412">
        <v>0</v>
      </c>
      <c r="J228" s="411">
        <f t="shared" si="81"/>
        <v>0</v>
      </c>
      <c r="K228" s="412">
        <f t="shared" si="88"/>
        <v>0</v>
      </c>
      <c r="L228" s="411">
        <f t="shared" si="89"/>
        <v>0</v>
      </c>
      <c r="M228" s="412">
        <f t="shared" si="82"/>
        <v>0</v>
      </c>
      <c r="N228" s="411">
        <v>0</v>
      </c>
      <c r="O228" s="412">
        <f t="shared" si="90"/>
        <v>0</v>
      </c>
      <c r="P228" s="335"/>
      <c r="Q228" s="427">
        <f t="shared" si="91"/>
        <v>0</v>
      </c>
      <c r="R228" s="428">
        <f t="shared" si="92"/>
        <v>0</v>
      </c>
      <c r="S228" s="427">
        <f t="shared" si="83"/>
        <v>0</v>
      </c>
      <c r="T228" s="428">
        <f t="shared" si="84"/>
        <v>0</v>
      </c>
      <c r="U228" s="431">
        <f t="shared" si="93"/>
        <v>0</v>
      </c>
      <c r="V228" s="432">
        <f t="shared" si="94"/>
        <v>0</v>
      </c>
      <c r="W228" s="427">
        <f t="shared" si="95"/>
        <v>0</v>
      </c>
      <c r="X228" s="428">
        <f t="shared" si="96"/>
        <v>0</v>
      </c>
      <c r="Y228" s="427">
        <f t="shared" si="85"/>
        <v>0</v>
      </c>
      <c r="Z228" s="428">
        <f t="shared" si="86"/>
        <v>0</v>
      </c>
      <c r="AA228" s="431">
        <f t="shared" si="97"/>
        <v>0</v>
      </c>
      <c r="AB228" s="432">
        <f t="shared" si="98"/>
        <v>0</v>
      </c>
      <c r="AC228" s="427" t="e">
        <f t="shared" si="99"/>
        <v>#N/A</v>
      </c>
      <c r="AD228" s="428" t="e">
        <f t="shared" si="100"/>
        <v>#N/A</v>
      </c>
      <c r="AE228" s="427" t="e">
        <f t="shared" si="101"/>
        <v>#N/A</v>
      </c>
      <c r="AF228" s="428" t="e">
        <f t="shared" si="102"/>
        <v>#N/A</v>
      </c>
      <c r="AG228" s="431" t="e">
        <f t="shared" si="103"/>
        <v>#N/A</v>
      </c>
      <c r="AH228" s="432" t="e">
        <f t="shared" si="104"/>
        <v>#N/A</v>
      </c>
    </row>
    <row r="229" spans="4:34" x14ac:dyDescent="0.25">
      <c r="D229" s="335"/>
      <c r="E229" s="335"/>
      <c r="F229" s="335"/>
      <c r="G229" s="335"/>
      <c r="H229" s="411">
        <f t="shared" si="87"/>
        <v>0</v>
      </c>
      <c r="I229" s="412">
        <v>0</v>
      </c>
      <c r="J229" s="411">
        <f t="shared" si="81"/>
        <v>0</v>
      </c>
      <c r="K229" s="412">
        <f t="shared" si="88"/>
        <v>0</v>
      </c>
      <c r="L229" s="411">
        <f t="shared" si="89"/>
        <v>0</v>
      </c>
      <c r="M229" s="412">
        <f t="shared" si="82"/>
        <v>0</v>
      </c>
      <c r="N229" s="411">
        <v>0</v>
      </c>
      <c r="O229" s="412">
        <f t="shared" si="90"/>
        <v>0</v>
      </c>
      <c r="P229" s="335"/>
      <c r="Q229" s="427">
        <f t="shared" si="91"/>
        <v>0</v>
      </c>
      <c r="R229" s="428">
        <f t="shared" si="92"/>
        <v>0</v>
      </c>
      <c r="S229" s="427">
        <f t="shared" si="83"/>
        <v>0</v>
      </c>
      <c r="T229" s="428">
        <f t="shared" si="84"/>
        <v>0</v>
      </c>
      <c r="U229" s="431">
        <f t="shared" si="93"/>
        <v>0</v>
      </c>
      <c r="V229" s="432">
        <f t="shared" si="94"/>
        <v>0</v>
      </c>
      <c r="W229" s="427">
        <f t="shared" si="95"/>
        <v>0</v>
      </c>
      <c r="X229" s="428">
        <f t="shared" si="96"/>
        <v>0</v>
      </c>
      <c r="Y229" s="427">
        <f t="shared" si="85"/>
        <v>0</v>
      </c>
      <c r="Z229" s="428">
        <f t="shared" si="86"/>
        <v>0</v>
      </c>
      <c r="AA229" s="431">
        <f t="shared" si="97"/>
        <v>0</v>
      </c>
      <c r="AB229" s="432">
        <f t="shared" si="98"/>
        <v>0</v>
      </c>
      <c r="AC229" s="427" t="e">
        <f t="shared" si="99"/>
        <v>#N/A</v>
      </c>
      <c r="AD229" s="428" t="e">
        <f t="shared" si="100"/>
        <v>#N/A</v>
      </c>
      <c r="AE229" s="427" t="e">
        <f t="shared" si="101"/>
        <v>#N/A</v>
      </c>
      <c r="AF229" s="428" t="e">
        <f t="shared" si="102"/>
        <v>#N/A</v>
      </c>
      <c r="AG229" s="431" t="e">
        <f t="shared" si="103"/>
        <v>#N/A</v>
      </c>
      <c r="AH229" s="432" t="e">
        <f t="shared" si="104"/>
        <v>#N/A</v>
      </c>
    </row>
    <row r="230" spans="4:34" x14ac:dyDescent="0.25">
      <c r="D230" s="335"/>
      <c r="E230" s="335"/>
      <c r="F230" s="335"/>
      <c r="G230" s="335"/>
      <c r="H230" s="411">
        <f t="shared" si="87"/>
        <v>0</v>
      </c>
      <c r="I230" s="412">
        <v>0</v>
      </c>
      <c r="J230" s="411">
        <f t="shared" si="81"/>
        <v>0</v>
      </c>
      <c r="K230" s="412">
        <f t="shared" si="88"/>
        <v>0</v>
      </c>
      <c r="L230" s="411">
        <f t="shared" si="89"/>
        <v>0</v>
      </c>
      <c r="M230" s="412">
        <f t="shared" si="82"/>
        <v>0</v>
      </c>
      <c r="N230" s="411">
        <v>0</v>
      </c>
      <c r="O230" s="412">
        <f t="shared" si="90"/>
        <v>0</v>
      </c>
      <c r="P230" s="335"/>
      <c r="Q230" s="427">
        <f t="shared" si="91"/>
        <v>0</v>
      </c>
      <c r="R230" s="428">
        <f t="shared" si="92"/>
        <v>0</v>
      </c>
      <c r="S230" s="427">
        <f t="shared" si="83"/>
        <v>0</v>
      </c>
      <c r="T230" s="428">
        <f t="shared" si="84"/>
        <v>0</v>
      </c>
      <c r="U230" s="431">
        <f t="shared" si="93"/>
        <v>0</v>
      </c>
      <c r="V230" s="432">
        <f t="shared" si="94"/>
        <v>0</v>
      </c>
      <c r="W230" s="427">
        <f t="shared" si="95"/>
        <v>0</v>
      </c>
      <c r="X230" s="428">
        <f t="shared" si="96"/>
        <v>0</v>
      </c>
      <c r="Y230" s="427">
        <f t="shared" si="85"/>
        <v>0</v>
      </c>
      <c r="Z230" s="428">
        <f t="shared" si="86"/>
        <v>0</v>
      </c>
      <c r="AA230" s="431">
        <f t="shared" si="97"/>
        <v>0</v>
      </c>
      <c r="AB230" s="432">
        <f t="shared" si="98"/>
        <v>0</v>
      </c>
      <c r="AC230" s="427" t="e">
        <f t="shared" si="99"/>
        <v>#N/A</v>
      </c>
      <c r="AD230" s="428" t="e">
        <f t="shared" si="100"/>
        <v>#N/A</v>
      </c>
      <c r="AE230" s="427" t="e">
        <f t="shared" si="101"/>
        <v>#N/A</v>
      </c>
      <c r="AF230" s="428" t="e">
        <f t="shared" si="102"/>
        <v>#N/A</v>
      </c>
      <c r="AG230" s="431" t="e">
        <f t="shared" si="103"/>
        <v>#N/A</v>
      </c>
      <c r="AH230" s="432" t="e">
        <f t="shared" si="104"/>
        <v>#N/A</v>
      </c>
    </row>
    <row r="231" spans="4:34" x14ac:dyDescent="0.25">
      <c r="D231" s="335"/>
      <c r="E231" s="335"/>
      <c r="F231" s="335"/>
      <c r="G231" s="335"/>
      <c r="H231" s="411">
        <f t="shared" si="87"/>
        <v>0</v>
      </c>
      <c r="I231" s="412">
        <v>0</v>
      </c>
      <c r="J231" s="411">
        <f t="shared" si="81"/>
        <v>0</v>
      </c>
      <c r="K231" s="412">
        <f t="shared" si="88"/>
        <v>0</v>
      </c>
      <c r="L231" s="411">
        <f t="shared" si="89"/>
        <v>0</v>
      </c>
      <c r="M231" s="412">
        <f t="shared" si="82"/>
        <v>0</v>
      </c>
      <c r="N231" s="411">
        <v>0</v>
      </c>
      <c r="O231" s="412">
        <f t="shared" si="90"/>
        <v>0</v>
      </c>
      <c r="P231" s="335"/>
      <c r="Q231" s="427">
        <f t="shared" si="91"/>
        <v>0</v>
      </c>
      <c r="R231" s="428">
        <f t="shared" si="92"/>
        <v>0</v>
      </c>
      <c r="S231" s="427">
        <f t="shared" si="83"/>
        <v>0</v>
      </c>
      <c r="T231" s="428">
        <f t="shared" si="84"/>
        <v>0</v>
      </c>
      <c r="U231" s="431">
        <f t="shared" si="93"/>
        <v>0</v>
      </c>
      <c r="V231" s="432">
        <f t="shared" si="94"/>
        <v>0</v>
      </c>
      <c r="W231" s="427">
        <f t="shared" si="95"/>
        <v>0</v>
      </c>
      <c r="X231" s="428">
        <f t="shared" si="96"/>
        <v>0</v>
      </c>
      <c r="Y231" s="427">
        <f t="shared" si="85"/>
        <v>0</v>
      </c>
      <c r="Z231" s="428">
        <f t="shared" si="86"/>
        <v>0</v>
      </c>
      <c r="AA231" s="431">
        <f t="shared" si="97"/>
        <v>0</v>
      </c>
      <c r="AB231" s="432">
        <f t="shared" si="98"/>
        <v>0</v>
      </c>
      <c r="AC231" s="427" t="e">
        <f t="shared" si="99"/>
        <v>#N/A</v>
      </c>
      <c r="AD231" s="428" t="e">
        <f t="shared" si="100"/>
        <v>#N/A</v>
      </c>
      <c r="AE231" s="427" t="e">
        <f t="shared" si="101"/>
        <v>#N/A</v>
      </c>
      <c r="AF231" s="428" t="e">
        <f t="shared" si="102"/>
        <v>#N/A</v>
      </c>
      <c r="AG231" s="431" t="e">
        <f t="shared" si="103"/>
        <v>#N/A</v>
      </c>
      <c r="AH231" s="432" t="e">
        <f t="shared" si="104"/>
        <v>#N/A</v>
      </c>
    </row>
    <row r="232" spans="4:34" x14ac:dyDescent="0.25">
      <c r="D232" s="335"/>
      <c r="E232" s="335"/>
      <c r="F232" s="335"/>
      <c r="G232" s="335"/>
      <c r="H232" s="411">
        <f t="shared" si="87"/>
        <v>0</v>
      </c>
      <c r="I232" s="412">
        <v>0</v>
      </c>
      <c r="J232" s="411">
        <f t="shared" si="81"/>
        <v>0</v>
      </c>
      <c r="K232" s="412">
        <f t="shared" si="88"/>
        <v>0</v>
      </c>
      <c r="L232" s="411">
        <f t="shared" si="89"/>
        <v>0</v>
      </c>
      <c r="M232" s="412">
        <f t="shared" si="82"/>
        <v>0</v>
      </c>
      <c r="N232" s="411">
        <v>0</v>
      </c>
      <c r="O232" s="412">
        <f t="shared" si="90"/>
        <v>0</v>
      </c>
      <c r="P232" s="335"/>
      <c r="Q232" s="427">
        <f t="shared" si="91"/>
        <v>0</v>
      </c>
      <c r="R232" s="428">
        <f t="shared" si="92"/>
        <v>0</v>
      </c>
      <c r="S232" s="427">
        <f t="shared" si="83"/>
        <v>0</v>
      </c>
      <c r="T232" s="428">
        <f t="shared" si="84"/>
        <v>0</v>
      </c>
      <c r="U232" s="431">
        <f t="shared" si="93"/>
        <v>0</v>
      </c>
      <c r="V232" s="432">
        <f t="shared" si="94"/>
        <v>0</v>
      </c>
      <c r="W232" s="427">
        <f t="shared" si="95"/>
        <v>0</v>
      </c>
      <c r="X232" s="428">
        <f t="shared" si="96"/>
        <v>0</v>
      </c>
      <c r="Y232" s="427">
        <f t="shared" si="85"/>
        <v>0</v>
      </c>
      <c r="Z232" s="428">
        <f t="shared" si="86"/>
        <v>0</v>
      </c>
      <c r="AA232" s="431">
        <f t="shared" si="97"/>
        <v>0</v>
      </c>
      <c r="AB232" s="432">
        <f t="shared" si="98"/>
        <v>0</v>
      </c>
      <c r="AC232" s="427" t="e">
        <f t="shared" si="99"/>
        <v>#N/A</v>
      </c>
      <c r="AD232" s="428" t="e">
        <f t="shared" si="100"/>
        <v>#N/A</v>
      </c>
      <c r="AE232" s="427" t="e">
        <f t="shared" si="101"/>
        <v>#N/A</v>
      </c>
      <c r="AF232" s="428" t="e">
        <f t="shared" si="102"/>
        <v>#N/A</v>
      </c>
      <c r="AG232" s="431" t="e">
        <f t="shared" si="103"/>
        <v>#N/A</v>
      </c>
      <c r="AH232" s="432" t="e">
        <f t="shared" si="104"/>
        <v>#N/A</v>
      </c>
    </row>
    <row r="233" spans="4:34" x14ac:dyDescent="0.25">
      <c r="D233" s="335"/>
      <c r="E233" s="335"/>
      <c r="F233" s="335"/>
      <c r="G233" s="335"/>
      <c r="H233" s="411">
        <f t="shared" si="87"/>
        <v>0</v>
      </c>
      <c r="I233" s="412">
        <v>0</v>
      </c>
      <c r="J233" s="411">
        <f t="shared" si="81"/>
        <v>0</v>
      </c>
      <c r="K233" s="412">
        <f t="shared" si="88"/>
        <v>0</v>
      </c>
      <c r="L233" s="411">
        <f t="shared" si="89"/>
        <v>0</v>
      </c>
      <c r="M233" s="412">
        <f t="shared" si="82"/>
        <v>0</v>
      </c>
      <c r="N233" s="411">
        <v>0</v>
      </c>
      <c r="O233" s="412">
        <f t="shared" si="90"/>
        <v>0</v>
      </c>
      <c r="P233" s="335"/>
      <c r="Q233" s="427">
        <f t="shared" si="91"/>
        <v>0</v>
      </c>
      <c r="R233" s="428">
        <f t="shared" si="92"/>
        <v>0</v>
      </c>
      <c r="S233" s="427">
        <f t="shared" si="83"/>
        <v>0</v>
      </c>
      <c r="T233" s="428">
        <f t="shared" si="84"/>
        <v>0</v>
      </c>
      <c r="U233" s="431">
        <f t="shared" si="93"/>
        <v>0</v>
      </c>
      <c r="V233" s="432">
        <f t="shared" si="94"/>
        <v>0</v>
      </c>
      <c r="W233" s="427">
        <f t="shared" si="95"/>
        <v>0</v>
      </c>
      <c r="X233" s="428">
        <f t="shared" si="96"/>
        <v>0</v>
      </c>
      <c r="Y233" s="427">
        <f t="shared" si="85"/>
        <v>0</v>
      </c>
      <c r="Z233" s="428">
        <f t="shared" si="86"/>
        <v>0</v>
      </c>
      <c r="AA233" s="431">
        <f t="shared" si="97"/>
        <v>0</v>
      </c>
      <c r="AB233" s="432">
        <f t="shared" si="98"/>
        <v>0</v>
      </c>
      <c r="AC233" s="427" t="e">
        <f t="shared" si="99"/>
        <v>#N/A</v>
      </c>
      <c r="AD233" s="428" t="e">
        <f t="shared" si="100"/>
        <v>#N/A</v>
      </c>
      <c r="AE233" s="427" t="e">
        <f t="shared" si="101"/>
        <v>#N/A</v>
      </c>
      <c r="AF233" s="428" t="e">
        <f t="shared" si="102"/>
        <v>#N/A</v>
      </c>
      <c r="AG233" s="431" t="e">
        <f t="shared" si="103"/>
        <v>#N/A</v>
      </c>
      <c r="AH233" s="432" t="e">
        <f t="shared" si="104"/>
        <v>#N/A</v>
      </c>
    </row>
    <row r="234" spans="4:34" x14ac:dyDescent="0.25">
      <c r="D234" s="335"/>
      <c r="E234" s="335"/>
      <c r="F234" s="335"/>
      <c r="G234" s="335"/>
      <c r="H234" s="411">
        <f t="shared" si="87"/>
        <v>0</v>
      </c>
      <c r="I234" s="412">
        <v>0</v>
      </c>
      <c r="J234" s="411">
        <f t="shared" si="81"/>
        <v>0</v>
      </c>
      <c r="K234" s="412">
        <f t="shared" si="88"/>
        <v>0</v>
      </c>
      <c r="L234" s="411">
        <f t="shared" si="89"/>
        <v>0</v>
      </c>
      <c r="M234" s="412">
        <f t="shared" si="82"/>
        <v>0</v>
      </c>
      <c r="N234" s="411">
        <v>0</v>
      </c>
      <c r="O234" s="412">
        <f t="shared" si="90"/>
        <v>0</v>
      </c>
      <c r="P234" s="335"/>
      <c r="Q234" s="427">
        <f t="shared" si="91"/>
        <v>0</v>
      </c>
      <c r="R234" s="428">
        <f t="shared" si="92"/>
        <v>0</v>
      </c>
      <c r="S234" s="427">
        <f t="shared" si="83"/>
        <v>0</v>
      </c>
      <c r="T234" s="428">
        <f t="shared" si="84"/>
        <v>0</v>
      </c>
      <c r="U234" s="431">
        <f t="shared" si="93"/>
        <v>0</v>
      </c>
      <c r="V234" s="432">
        <f t="shared" si="94"/>
        <v>0</v>
      </c>
      <c r="W234" s="427">
        <f t="shared" si="95"/>
        <v>0</v>
      </c>
      <c r="X234" s="428">
        <f t="shared" si="96"/>
        <v>0</v>
      </c>
      <c r="Y234" s="427">
        <f t="shared" si="85"/>
        <v>0</v>
      </c>
      <c r="Z234" s="428">
        <f t="shared" si="86"/>
        <v>0</v>
      </c>
      <c r="AA234" s="431">
        <f t="shared" si="97"/>
        <v>0</v>
      </c>
      <c r="AB234" s="432">
        <f t="shared" si="98"/>
        <v>0</v>
      </c>
      <c r="AC234" s="427" t="e">
        <f t="shared" si="99"/>
        <v>#N/A</v>
      </c>
      <c r="AD234" s="428" t="e">
        <f t="shared" si="100"/>
        <v>#N/A</v>
      </c>
      <c r="AE234" s="427" t="e">
        <f t="shared" si="101"/>
        <v>#N/A</v>
      </c>
      <c r="AF234" s="428" t="e">
        <f t="shared" si="102"/>
        <v>#N/A</v>
      </c>
      <c r="AG234" s="431" t="e">
        <f t="shared" si="103"/>
        <v>#N/A</v>
      </c>
      <c r="AH234" s="432" t="e">
        <f t="shared" si="104"/>
        <v>#N/A</v>
      </c>
    </row>
    <row r="235" spans="4:34" x14ac:dyDescent="0.25">
      <c r="D235" s="335"/>
      <c r="E235" s="335"/>
      <c r="F235" s="335"/>
      <c r="G235" s="335"/>
      <c r="H235" s="411">
        <f t="shared" si="87"/>
        <v>0</v>
      </c>
      <c r="I235" s="412">
        <v>0</v>
      </c>
      <c r="J235" s="411">
        <f t="shared" si="81"/>
        <v>0</v>
      </c>
      <c r="K235" s="412">
        <f t="shared" si="88"/>
        <v>0</v>
      </c>
      <c r="L235" s="411">
        <f t="shared" si="89"/>
        <v>0</v>
      </c>
      <c r="M235" s="412">
        <f t="shared" si="82"/>
        <v>0</v>
      </c>
      <c r="N235" s="411">
        <v>0</v>
      </c>
      <c r="O235" s="412">
        <f t="shared" si="90"/>
        <v>0</v>
      </c>
      <c r="P235" s="335"/>
      <c r="Q235" s="427">
        <f t="shared" si="91"/>
        <v>0</v>
      </c>
      <c r="R235" s="428">
        <f t="shared" si="92"/>
        <v>0</v>
      </c>
      <c r="S235" s="427">
        <f t="shared" si="83"/>
        <v>0</v>
      </c>
      <c r="T235" s="428">
        <f t="shared" si="84"/>
        <v>0</v>
      </c>
      <c r="U235" s="431">
        <f t="shared" si="93"/>
        <v>0</v>
      </c>
      <c r="V235" s="432">
        <f t="shared" si="94"/>
        <v>0</v>
      </c>
      <c r="W235" s="427">
        <f t="shared" si="95"/>
        <v>0</v>
      </c>
      <c r="X235" s="428">
        <f t="shared" si="96"/>
        <v>0</v>
      </c>
      <c r="Y235" s="427">
        <f t="shared" si="85"/>
        <v>0</v>
      </c>
      <c r="Z235" s="428">
        <f t="shared" si="86"/>
        <v>0</v>
      </c>
      <c r="AA235" s="431">
        <f t="shared" si="97"/>
        <v>0</v>
      </c>
      <c r="AB235" s="432">
        <f t="shared" si="98"/>
        <v>0</v>
      </c>
      <c r="AC235" s="427" t="e">
        <f t="shared" si="99"/>
        <v>#N/A</v>
      </c>
      <c r="AD235" s="428" t="e">
        <f t="shared" si="100"/>
        <v>#N/A</v>
      </c>
      <c r="AE235" s="427" t="e">
        <f t="shared" si="101"/>
        <v>#N/A</v>
      </c>
      <c r="AF235" s="428" t="e">
        <f t="shared" si="102"/>
        <v>#N/A</v>
      </c>
      <c r="AG235" s="431" t="e">
        <f t="shared" si="103"/>
        <v>#N/A</v>
      </c>
      <c r="AH235" s="432" t="e">
        <f t="shared" si="104"/>
        <v>#N/A</v>
      </c>
    </row>
    <row r="236" spans="4:34" x14ac:dyDescent="0.25">
      <c r="D236" s="335"/>
      <c r="E236" s="335"/>
      <c r="F236" s="335"/>
      <c r="G236" s="335"/>
      <c r="H236" s="411">
        <f t="shared" si="87"/>
        <v>0</v>
      </c>
      <c r="I236" s="412">
        <v>0</v>
      </c>
      <c r="J236" s="411">
        <f t="shared" si="81"/>
        <v>0</v>
      </c>
      <c r="K236" s="412">
        <f t="shared" si="88"/>
        <v>0</v>
      </c>
      <c r="L236" s="411">
        <f t="shared" si="89"/>
        <v>0</v>
      </c>
      <c r="M236" s="412">
        <f t="shared" si="82"/>
        <v>0</v>
      </c>
      <c r="N236" s="411">
        <v>0</v>
      </c>
      <c r="O236" s="412">
        <f t="shared" si="90"/>
        <v>0</v>
      </c>
      <c r="P236" s="335"/>
      <c r="Q236" s="427">
        <f t="shared" si="91"/>
        <v>0</v>
      </c>
      <c r="R236" s="428">
        <f t="shared" si="92"/>
        <v>0</v>
      </c>
      <c r="S236" s="427">
        <f t="shared" si="83"/>
        <v>0</v>
      </c>
      <c r="T236" s="428">
        <f t="shared" si="84"/>
        <v>0</v>
      </c>
      <c r="U236" s="431">
        <f t="shared" si="93"/>
        <v>0</v>
      </c>
      <c r="V236" s="432">
        <f t="shared" si="94"/>
        <v>0</v>
      </c>
      <c r="W236" s="427">
        <f t="shared" si="95"/>
        <v>0</v>
      </c>
      <c r="X236" s="428">
        <f t="shared" si="96"/>
        <v>0</v>
      </c>
      <c r="Y236" s="427">
        <f t="shared" si="85"/>
        <v>0</v>
      </c>
      <c r="Z236" s="428">
        <f t="shared" si="86"/>
        <v>0</v>
      </c>
      <c r="AA236" s="431">
        <f t="shared" si="97"/>
        <v>0</v>
      </c>
      <c r="AB236" s="432">
        <f t="shared" si="98"/>
        <v>0</v>
      </c>
      <c r="AC236" s="427" t="e">
        <f t="shared" si="99"/>
        <v>#N/A</v>
      </c>
      <c r="AD236" s="428" t="e">
        <f t="shared" si="100"/>
        <v>#N/A</v>
      </c>
      <c r="AE236" s="427" t="e">
        <f t="shared" si="101"/>
        <v>#N/A</v>
      </c>
      <c r="AF236" s="428" t="e">
        <f t="shared" si="102"/>
        <v>#N/A</v>
      </c>
      <c r="AG236" s="431" t="e">
        <f t="shared" si="103"/>
        <v>#N/A</v>
      </c>
      <c r="AH236" s="432" t="e">
        <f t="shared" si="104"/>
        <v>#N/A</v>
      </c>
    </row>
    <row r="237" spans="4:34" x14ac:dyDescent="0.25">
      <c r="D237" s="335"/>
      <c r="E237" s="335"/>
      <c r="F237" s="335"/>
      <c r="G237" s="335"/>
      <c r="H237" s="411">
        <f t="shared" si="87"/>
        <v>0</v>
      </c>
      <c r="I237" s="412">
        <v>0</v>
      </c>
      <c r="J237" s="411">
        <f t="shared" si="81"/>
        <v>0</v>
      </c>
      <c r="K237" s="412">
        <f t="shared" si="88"/>
        <v>0</v>
      </c>
      <c r="L237" s="411">
        <f t="shared" si="89"/>
        <v>0</v>
      </c>
      <c r="M237" s="412">
        <f t="shared" si="82"/>
        <v>0</v>
      </c>
      <c r="N237" s="411">
        <v>0</v>
      </c>
      <c r="O237" s="412">
        <f t="shared" si="90"/>
        <v>0</v>
      </c>
      <c r="P237" s="335"/>
      <c r="Q237" s="427">
        <f t="shared" si="91"/>
        <v>0</v>
      </c>
      <c r="R237" s="428">
        <f t="shared" si="92"/>
        <v>0</v>
      </c>
      <c r="S237" s="427">
        <f t="shared" si="83"/>
        <v>0</v>
      </c>
      <c r="T237" s="428">
        <f t="shared" si="84"/>
        <v>0</v>
      </c>
      <c r="U237" s="431">
        <f t="shared" si="93"/>
        <v>0</v>
      </c>
      <c r="V237" s="432">
        <f t="shared" si="94"/>
        <v>0</v>
      </c>
      <c r="W237" s="427">
        <f t="shared" si="95"/>
        <v>0</v>
      </c>
      <c r="X237" s="428">
        <f t="shared" si="96"/>
        <v>0</v>
      </c>
      <c r="Y237" s="427">
        <f t="shared" si="85"/>
        <v>0</v>
      </c>
      <c r="Z237" s="428">
        <f t="shared" si="86"/>
        <v>0</v>
      </c>
      <c r="AA237" s="431">
        <f t="shared" si="97"/>
        <v>0</v>
      </c>
      <c r="AB237" s="432">
        <f t="shared" si="98"/>
        <v>0</v>
      </c>
      <c r="AC237" s="427" t="e">
        <f t="shared" si="99"/>
        <v>#N/A</v>
      </c>
      <c r="AD237" s="428" t="e">
        <f t="shared" si="100"/>
        <v>#N/A</v>
      </c>
      <c r="AE237" s="427" t="e">
        <f t="shared" si="101"/>
        <v>#N/A</v>
      </c>
      <c r="AF237" s="428" t="e">
        <f t="shared" si="102"/>
        <v>#N/A</v>
      </c>
      <c r="AG237" s="431" t="e">
        <f t="shared" si="103"/>
        <v>#N/A</v>
      </c>
      <c r="AH237" s="432" t="e">
        <f t="shared" si="104"/>
        <v>#N/A</v>
      </c>
    </row>
    <row r="238" spans="4:34" x14ac:dyDescent="0.25">
      <c r="D238" s="335"/>
      <c r="E238" s="335"/>
      <c r="F238" s="335"/>
      <c r="G238" s="335"/>
      <c r="H238" s="411">
        <f t="shared" si="87"/>
        <v>0</v>
      </c>
      <c r="I238" s="412">
        <v>0</v>
      </c>
      <c r="J238" s="411">
        <f t="shared" si="81"/>
        <v>0</v>
      </c>
      <c r="K238" s="412">
        <f t="shared" si="88"/>
        <v>0</v>
      </c>
      <c r="L238" s="411">
        <f t="shared" si="89"/>
        <v>0</v>
      </c>
      <c r="M238" s="412">
        <f t="shared" si="82"/>
        <v>0</v>
      </c>
      <c r="N238" s="411">
        <v>0</v>
      </c>
      <c r="O238" s="412">
        <f t="shared" si="90"/>
        <v>0</v>
      </c>
      <c r="P238" s="335"/>
      <c r="Q238" s="427">
        <f t="shared" si="91"/>
        <v>0</v>
      </c>
      <c r="R238" s="428">
        <f t="shared" si="92"/>
        <v>0</v>
      </c>
      <c r="S238" s="427">
        <f t="shared" si="83"/>
        <v>0</v>
      </c>
      <c r="T238" s="428">
        <f t="shared" si="84"/>
        <v>0</v>
      </c>
      <c r="U238" s="431">
        <f t="shared" si="93"/>
        <v>0</v>
      </c>
      <c r="V238" s="432">
        <f t="shared" si="94"/>
        <v>0</v>
      </c>
      <c r="W238" s="427">
        <f t="shared" si="95"/>
        <v>0</v>
      </c>
      <c r="X238" s="428">
        <f t="shared" si="96"/>
        <v>0</v>
      </c>
      <c r="Y238" s="427">
        <f t="shared" si="85"/>
        <v>0</v>
      </c>
      <c r="Z238" s="428">
        <f t="shared" si="86"/>
        <v>0</v>
      </c>
      <c r="AA238" s="431">
        <f t="shared" si="97"/>
        <v>0</v>
      </c>
      <c r="AB238" s="432">
        <f t="shared" si="98"/>
        <v>0</v>
      </c>
      <c r="AC238" s="427" t="e">
        <f t="shared" si="99"/>
        <v>#N/A</v>
      </c>
      <c r="AD238" s="428" t="e">
        <f t="shared" si="100"/>
        <v>#N/A</v>
      </c>
      <c r="AE238" s="427" t="e">
        <f t="shared" si="101"/>
        <v>#N/A</v>
      </c>
      <c r="AF238" s="428" t="e">
        <f t="shared" si="102"/>
        <v>#N/A</v>
      </c>
      <c r="AG238" s="431" t="e">
        <f t="shared" si="103"/>
        <v>#N/A</v>
      </c>
      <c r="AH238" s="432" t="e">
        <f t="shared" si="104"/>
        <v>#N/A</v>
      </c>
    </row>
    <row r="239" spans="4:34" x14ac:dyDescent="0.25">
      <c r="D239" s="335"/>
      <c r="E239" s="335"/>
      <c r="F239" s="335"/>
      <c r="G239" s="335"/>
      <c r="H239" s="411">
        <f t="shared" si="87"/>
        <v>0</v>
      </c>
      <c r="I239" s="412">
        <v>0</v>
      </c>
      <c r="J239" s="411">
        <f t="shared" si="81"/>
        <v>0</v>
      </c>
      <c r="K239" s="412">
        <f t="shared" si="88"/>
        <v>0</v>
      </c>
      <c r="L239" s="411">
        <f t="shared" si="89"/>
        <v>0</v>
      </c>
      <c r="M239" s="412">
        <f t="shared" si="82"/>
        <v>0</v>
      </c>
      <c r="N239" s="411">
        <v>0</v>
      </c>
      <c r="O239" s="412">
        <f t="shared" si="90"/>
        <v>0</v>
      </c>
      <c r="P239" s="335"/>
      <c r="Q239" s="427">
        <f t="shared" si="91"/>
        <v>0</v>
      </c>
      <c r="R239" s="428">
        <f t="shared" si="92"/>
        <v>0</v>
      </c>
      <c r="S239" s="427">
        <f t="shared" si="83"/>
        <v>0</v>
      </c>
      <c r="T239" s="428">
        <f t="shared" si="84"/>
        <v>0</v>
      </c>
      <c r="U239" s="431">
        <f t="shared" si="93"/>
        <v>0</v>
      </c>
      <c r="V239" s="432">
        <f t="shared" si="94"/>
        <v>0</v>
      </c>
      <c r="W239" s="427">
        <f t="shared" si="95"/>
        <v>0</v>
      </c>
      <c r="X239" s="428">
        <f t="shared" si="96"/>
        <v>0</v>
      </c>
      <c r="Y239" s="427">
        <f t="shared" si="85"/>
        <v>0</v>
      </c>
      <c r="Z239" s="428">
        <f t="shared" si="86"/>
        <v>0</v>
      </c>
      <c r="AA239" s="431">
        <f t="shared" si="97"/>
        <v>0</v>
      </c>
      <c r="AB239" s="432">
        <f t="shared" si="98"/>
        <v>0</v>
      </c>
      <c r="AC239" s="427" t="e">
        <f t="shared" si="99"/>
        <v>#N/A</v>
      </c>
      <c r="AD239" s="428" t="e">
        <f t="shared" si="100"/>
        <v>#N/A</v>
      </c>
      <c r="AE239" s="427" t="e">
        <f t="shared" si="101"/>
        <v>#N/A</v>
      </c>
      <c r="AF239" s="428" t="e">
        <f t="shared" si="102"/>
        <v>#N/A</v>
      </c>
      <c r="AG239" s="431" t="e">
        <f t="shared" si="103"/>
        <v>#N/A</v>
      </c>
      <c r="AH239" s="432" t="e">
        <f t="shared" si="104"/>
        <v>#N/A</v>
      </c>
    </row>
    <row r="240" spans="4:34" x14ac:dyDescent="0.25">
      <c r="D240" s="335"/>
      <c r="E240" s="335"/>
      <c r="F240" s="335"/>
      <c r="G240" s="335"/>
      <c r="H240" s="411">
        <f t="shared" si="87"/>
        <v>0</v>
      </c>
      <c r="I240" s="412">
        <v>0</v>
      </c>
      <c r="J240" s="411">
        <f t="shared" si="81"/>
        <v>0</v>
      </c>
      <c r="K240" s="412">
        <f t="shared" si="88"/>
        <v>0</v>
      </c>
      <c r="L240" s="411">
        <f t="shared" si="89"/>
        <v>0</v>
      </c>
      <c r="M240" s="412">
        <f t="shared" si="82"/>
        <v>0</v>
      </c>
      <c r="N240" s="411">
        <v>0</v>
      </c>
      <c r="O240" s="412">
        <f t="shared" si="90"/>
        <v>0</v>
      </c>
      <c r="P240" s="335"/>
      <c r="Q240" s="427">
        <f t="shared" si="91"/>
        <v>0</v>
      </c>
      <c r="R240" s="428">
        <f t="shared" si="92"/>
        <v>0</v>
      </c>
      <c r="S240" s="427">
        <f t="shared" si="83"/>
        <v>0</v>
      </c>
      <c r="T240" s="428">
        <f t="shared" si="84"/>
        <v>0</v>
      </c>
      <c r="U240" s="431">
        <f t="shared" si="93"/>
        <v>0</v>
      </c>
      <c r="V240" s="432">
        <f t="shared" si="94"/>
        <v>0</v>
      </c>
      <c r="W240" s="427">
        <f t="shared" si="95"/>
        <v>0</v>
      </c>
      <c r="X240" s="428">
        <f t="shared" si="96"/>
        <v>0</v>
      </c>
      <c r="Y240" s="427">
        <f t="shared" si="85"/>
        <v>0</v>
      </c>
      <c r="Z240" s="428">
        <f t="shared" si="86"/>
        <v>0</v>
      </c>
      <c r="AA240" s="431">
        <f t="shared" si="97"/>
        <v>0</v>
      </c>
      <c r="AB240" s="432">
        <f t="shared" si="98"/>
        <v>0</v>
      </c>
      <c r="AC240" s="427" t="e">
        <f t="shared" si="99"/>
        <v>#N/A</v>
      </c>
      <c r="AD240" s="428" t="e">
        <f t="shared" si="100"/>
        <v>#N/A</v>
      </c>
      <c r="AE240" s="427" t="e">
        <f t="shared" si="101"/>
        <v>#N/A</v>
      </c>
      <c r="AF240" s="428" t="e">
        <f t="shared" si="102"/>
        <v>#N/A</v>
      </c>
      <c r="AG240" s="431" t="e">
        <f t="shared" si="103"/>
        <v>#N/A</v>
      </c>
      <c r="AH240" s="432" t="e">
        <f t="shared" si="104"/>
        <v>#N/A</v>
      </c>
    </row>
    <row r="241" spans="4:34" x14ac:dyDescent="0.25">
      <c r="D241" s="335"/>
      <c r="E241" s="335"/>
      <c r="F241" s="335"/>
      <c r="G241" s="335"/>
      <c r="H241" s="411">
        <f t="shared" si="87"/>
        <v>0</v>
      </c>
      <c r="I241" s="412">
        <v>0</v>
      </c>
      <c r="J241" s="411">
        <f t="shared" si="81"/>
        <v>0</v>
      </c>
      <c r="K241" s="412">
        <f t="shared" si="88"/>
        <v>0</v>
      </c>
      <c r="L241" s="411">
        <f t="shared" si="89"/>
        <v>0</v>
      </c>
      <c r="M241" s="412">
        <f t="shared" si="82"/>
        <v>0</v>
      </c>
      <c r="N241" s="411">
        <v>0</v>
      </c>
      <c r="O241" s="412">
        <f t="shared" si="90"/>
        <v>0</v>
      </c>
      <c r="P241" s="335"/>
      <c r="Q241" s="427">
        <f t="shared" si="91"/>
        <v>0</v>
      </c>
      <c r="R241" s="428">
        <f t="shared" si="92"/>
        <v>0</v>
      </c>
      <c r="S241" s="427">
        <f t="shared" si="83"/>
        <v>0</v>
      </c>
      <c r="T241" s="428">
        <f t="shared" si="84"/>
        <v>0</v>
      </c>
      <c r="U241" s="431">
        <f t="shared" si="93"/>
        <v>0</v>
      </c>
      <c r="V241" s="432">
        <f t="shared" si="94"/>
        <v>0</v>
      </c>
      <c r="W241" s="427">
        <f t="shared" si="95"/>
        <v>0</v>
      </c>
      <c r="X241" s="428">
        <f t="shared" si="96"/>
        <v>0</v>
      </c>
      <c r="Y241" s="427">
        <f t="shared" si="85"/>
        <v>0</v>
      </c>
      <c r="Z241" s="428">
        <f t="shared" si="86"/>
        <v>0</v>
      </c>
      <c r="AA241" s="431">
        <f t="shared" si="97"/>
        <v>0</v>
      </c>
      <c r="AB241" s="432">
        <f t="shared" si="98"/>
        <v>0</v>
      </c>
      <c r="AC241" s="427" t="e">
        <f t="shared" si="99"/>
        <v>#N/A</v>
      </c>
      <c r="AD241" s="428" t="e">
        <f t="shared" si="100"/>
        <v>#N/A</v>
      </c>
      <c r="AE241" s="427" t="e">
        <f t="shared" si="101"/>
        <v>#N/A</v>
      </c>
      <c r="AF241" s="428" t="e">
        <f t="shared" si="102"/>
        <v>#N/A</v>
      </c>
      <c r="AG241" s="431" t="e">
        <f t="shared" si="103"/>
        <v>#N/A</v>
      </c>
      <c r="AH241" s="432" t="e">
        <f t="shared" si="104"/>
        <v>#N/A</v>
      </c>
    </row>
    <row r="242" spans="4:34" x14ac:dyDescent="0.25">
      <c r="D242" s="335"/>
      <c r="E242" s="335"/>
      <c r="F242" s="335"/>
      <c r="G242" s="335"/>
      <c r="H242" s="411">
        <f t="shared" si="87"/>
        <v>0</v>
      </c>
      <c r="I242" s="412">
        <v>0</v>
      </c>
      <c r="J242" s="411">
        <f t="shared" si="81"/>
        <v>0</v>
      </c>
      <c r="K242" s="412">
        <f t="shared" si="88"/>
        <v>0</v>
      </c>
      <c r="L242" s="411">
        <f t="shared" si="89"/>
        <v>0</v>
      </c>
      <c r="M242" s="412">
        <f t="shared" si="82"/>
        <v>0</v>
      </c>
      <c r="N242" s="411">
        <v>0</v>
      </c>
      <c r="O242" s="412">
        <f t="shared" si="90"/>
        <v>0</v>
      </c>
      <c r="P242" s="335"/>
      <c r="Q242" s="427">
        <f t="shared" si="91"/>
        <v>0</v>
      </c>
      <c r="R242" s="428">
        <f t="shared" si="92"/>
        <v>0</v>
      </c>
      <c r="S242" s="427">
        <f t="shared" si="83"/>
        <v>0</v>
      </c>
      <c r="T242" s="428">
        <f t="shared" si="84"/>
        <v>0</v>
      </c>
      <c r="U242" s="431">
        <f t="shared" si="93"/>
        <v>0</v>
      </c>
      <c r="V242" s="432">
        <f t="shared" si="94"/>
        <v>0</v>
      </c>
      <c r="W242" s="427">
        <f t="shared" si="95"/>
        <v>0</v>
      </c>
      <c r="X242" s="428">
        <f t="shared" si="96"/>
        <v>0</v>
      </c>
      <c r="Y242" s="427">
        <f t="shared" si="85"/>
        <v>0</v>
      </c>
      <c r="Z242" s="428">
        <f t="shared" si="86"/>
        <v>0</v>
      </c>
      <c r="AA242" s="431">
        <f t="shared" si="97"/>
        <v>0</v>
      </c>
      <c r="AB242" s="432">
        <f t="shared" si="98"/>
        <v>0</v>
      </c>
      <c r="AC242" s="427" t="e">
        <f t="shared" si="99"/>
        <v>#N/A</v>
      </c>
      <c r="AD242" s="428" t="e">
        <f t="shared" si="100"/>
        <v>#N/A</v>
      </c>
      <c r="AE242" s="427" t="e">
        <f t="shared" si="101"/>
        <v>#N/A</v>
      </c>
      <c r="AF242" s="428" t="e">
        <f t="shared" si="102"/>
        <v>#N/A</v>
      </c>
      <c r="AG242" s="431" t="e">
        <f t="shared" si="103"/>
        <v>#N/A</v>
      </c>
      <c r="AH242" s="432" t="e">
        <f t="shared" si="104"/>
        <v>#N/A</v>
      </c>
    </row>
    <row r="243" spans="4:34" x14ac:dyDescent="0.25">
      <c r="D243" s="335"/>
      <c r="E243" s="335"/>
      <c r="F243" s="335"/>
      <c r="G243" s="335"/>
      <c r="H243" s="411">
        <f t="shared" si="87"/>
        <v>0</v>
      </c>
      <c r="I243" s="412">
        <v>0</v>
      </c>
      <c r="J243" s="411">
        <f t="shared" si="81"/>
        <v>0</v>
      </c>
      <c r="K243" s="412">
        <f t="shared" si="88"/>
        <v>0</v>
      </c>
      <c r="L243" s="411">
        <f t="shared" si="89"/>
        <v>0</v>
      </c>
      <c r="M243" s="412">
        <f t="shared" si="82"/>
        <v>0</v>
      </c>
      <c r="N243" s="411">
        <v>0</v>
      </c>
      <c r="O243" s="412">
        <f t="shared" si="90"/>
        <v>0</v>
      </c>
      <c r="P243" s="335"/>
      <c r="Q243" s="427">
        <f t="shared" si="91"/>
        <v>0</v>
      </c>
      <c r="R243" s="428">
        <f t="shared" si="92"/>
        <v>0</v>
      </c>
      <c r="S243" s="427">
        <f t="shared" si="83"/>
        <v>0</v>
      </c>
      <c r="T243" s="428">
        <f t="shared" si="84"/>
        <v>0</v>
      </c>
      <c r="U243" s="431">
        <f t="shared" si="93"/>
        <v>0</v>
      </c>
      <c r="V243" s="432">
        <f t="shared" si="94"/>
        <v>0</v>
      </c>
      <c r="W243" s="427">
        <f t="shared" si="95"/>
        <v>0</v>
      </c>
      <c r="X243" s="428">
        <f t="shared" si="96"/>
        <v>0</v>
      </c>
      <c r="Y243" s="427">
        <f t="shared" si="85"/>
        <v>0</v>
      </c>
      <c r="Z243" s="428">
        <f t="shared" si="86"/>
        <v>0</v>
      </c>
      <c r="AA243" s="431">
        <f t="shared" si="97"/>
        <v>0</v>
      </c>
      <c r="AB243" s="432">
        <f t="shared" si="98"/>
        <v>0</v>
      </c>
      <c r="AC243" s="427" t="e">
        <f t="shared" si="99"/>
        <v>#N/A</v>
      </c>
      <c r="AD243" s="428" t="e">
        <f t="shared" si="100"/>
        <v>#N/A</v>
      </c>
      <c r="AE243" s="427" t="e">
        <f t="shared" si="101"/>
        <v>#N/A</v>
      </c>
      <c r="AF243" s="428" t="e">
        <f t="shared" si="102"/>
        <v>#N/A</v>
      </c>
      <c r="AG243" s="431" t="e">
        <f t="shared" si="103"/>
        <v>#N/A</v>
      </c>
      <c r="AH243" s="432" t="e">
        <f t="shared" si="104"/>
        <v>#N/A</v>
      </c>
    </row>
    <row r="244" spans="4:34" x14ac:dyDescent="0.25">
      <c r="D244" s="335"/>
      <c r="E244" s="335"/>
      <c r="F244" s="335"/>
      <c r="G244" s="335"/>
      <c r="H244" s="411">
        <f t="shared" si="87"/>
        <v>0</v>
      </c>
      <c r="I244" s="412">
        <v>0</v>
      </c>
      <c r="J244" s="411">
        <f t="shared" si="81"/>
        <v>0</v>
      </c>
      <c r="K244" s="412">
        <f t="shared" si="88"/>
        <v>0</v>
      </c>
      <c r="L244" s="411">
        <f t="shared" si="89"/>
        <v>0</v>
      </c>
      <c r="M244" s="412">
        <f t="shared" si="82"/>
        <v>0</v>
      </c>
      <c r="N244" s="411">
        <v>0</v>
      </c>
      <c r="O244" s="412">
        <f t="shared" si="90"/>
        <v>0</v>
      </c>
      <c r="P244" s="335"/>
      <c r="Q244" s="427">
        <f t="shared" si="91"/>
        <v>0</v>
      </c>
      <c r="R244" s="428">
        <f t="shared" si="92"/>
        <v>0</v>
      </c>
      <c r="S244" s="427">
        <f t="shared" si="83"/>
        <v>0</v>
      </c>
      <c r="T244" s="428">
        <f t="shared" si="84"/>
        <v>0</v>
      </c>
      <c r="U244" s="431">
        <f t="shared" si="93"/>
        <v>0</v>
      </c>
      <c r="V244" s="432">
        <f t="shared" si="94"/>
        <v>0</v>
      </c>
      <c r="W244" s="427">
        <f t="shared" si="95"/>
        <v>0</v>
      </c>
      <c r="X244" s="428">
        <f t="shared" si="96"/>
        <v>0</v>
      </c>
      <c r="Y244" s="427">
        <f t="shared" si="85"/>
        <v>0</v>
      </c>
      <c r="Z244" s="428">
        <f t="shared" si="86"/>
        <v>0</v>
      </c>
      <c r="AA244" s="431">
        <f t="shared" si="97"/>
        <v>0</v>
      </c>
      <c r="AB244" s="432">
        <f t="shared" si="98"/>
        <v>0</v>
      </c>
      <c r="AC244" s="427" t="e">
        <f t="shared" si="99"/>
        <v>#N/A</v>
      </c>
      <c r="AD244" s="428" t="e">
        <f t="shared" si="100"/>
        <v>#N/A</v>
      </c>
      <c r="AE244" s="427" t="e">
        <f t="shared" si="101"/>
        <v>#N/A</v>
      </c>
      <c r="AF244" s="428" t="e">
        <f t="shared" si="102"/>
        <v>#N/A</v>
      </c>
      <c r="AG244" s="431" t="e">
        <f t="shared" si="103"/>
        <v>#N/A</v>
      </c>
      <c r="AH244" s="432" t="e">
        <f t="shared" si="104"/>
        <v>#N/A</v>
      </c>
    </row>
    <row r="245" spans="4:34" x14ac:dyDescent="0.25">
      <c r="D245" s="335"/>
      <c r="E245" s="335"/>
      <c r="F245" s="335"/>
      <c r="G245" s="335"/>
      <c r="H245" s="411">
        <f t="shared" si="87"/>
        <v>0</v>
      </c>
      <c r="I245" s="412">
        <v>0</v>
      </c>
      <c r="J245" s="411">
        <f t="shared" si="81"/>
        <v>0</v>
      </c>
      <c r="K245" s="412">
        <f t="shared" si="88"/>
        <v>0</v>
      </c>
      <c r="L245" s="411">
        <f t="shared" si="89"/>
        <v>0</v>
      </c>
      <c r="M245" s="412">
        <f t="shared" si="82"/>
        <v>0</v>
      </c>
      <c r="N245" s="411">
        <v>0</v>
      </c>
      <c r="O245" s="412">
        <f t="shared" si="90"/>
        <v>0</v>
      </c>
      <c r="P245" s="335"/>
      <c r="Q245" s="427">
        <f t="shared" si="91"/>
        <v>0</v>
      </c>
      <c r="R245" s="428">
        <f t="shared" si="92"/>
        <v>0</v>
      </c>
      <c r="S245" s="427">
        <f t="shared" si="83"/>
        <v>0</v>
      </c>
      <c r="T245" s="428">
        <f t="shared" si="84"/>
        <v>0</v>
      </c>
      <c r="U245" s="431">
        <f t="shared" si="93"/>
        <v>0</v>
      </c>
      <c r="V245" s="432">
        <f t="shared" si="94"/>
        <v>0</v>
      </c>
      <c r="W245" s="427">
        <f t="shared" si="95"/>
        <v>0</v>
      </c>
      <c r="X245" s="428">
        <f t="shared" si="96"/>
        <v>0</v>
      </c>
      <c r="Y245" s="427">
        <f t="shared" si="85"/>
        <v>0</v>
      </c>
      <c r="Z245" s="428">
        <f t="shared" si="86"/>
        <v>0</v>
      </c>
      <c r="AA245" s="431">
        <f t="shared" si="97"/>
        <v>0</v>
      </c>
      <c r="AB245" s="432">
        <f t="shared" si="98"/>
        <v>0</v>
      </c>
      <c r="AC245" s="427" t="e">
        <f t="shared" si="99"/>
        <v>#N/A</v>
      </c>
      <c r="AD245" s="428" t="e">
        <f t="shared" si="100"/>
        <v>#N/A</v>
      </c>
      <c r="AE245" s="427" t="e">
        <f t="shared" si="101"/>
        <v>#N/A</v>
      </c>
      <c r="AF245" s="428" t="e">
        <f t="shared" si="102"/>
        <v>#N/A</v>
      </c>
      <c r="AG245" s="431" t="e">
        <f t="shared" si="103"/>
        <v>#N/A</v>
      </c>
      <c r="AH245" s="432" t="e">
        <f t="shared" si="104"/>
        <v>#N/A</v>
      </c>
    </row>
    <row r="246" spans="4:34" x14ac:dyDescent="0.25">
      <c r="D246" s="335"/>
      <c r="E246" s="335"/>
      <c r="F246" s="335"/>
      <c r="G246" s="335"/>
      <c r="H246" s="411">
        <f t="shared" si="87"/>
        <v>0</v>
      </c>
      <c r="I246" s="412">
        <v>0</v>
      </c>
      <c r="J246" s="411">
        <f t="shared" si="81"/>
        <v>0</v>
      </c>
      <c r="K246" s="412">
        <f t="shared" si="88"/>
        <v>0</v>
      </c>
      <c r="L246" s="411">
        <f t="shared" si="89"/>
        <v>0</v>
      </c>
      <c r="M246" s="412">
        <f t="shared" si="82"/>
        <v>0</v>
      </c>
      <c r="N246" s="411">
        <v>0</v>
      </c>
      <c r="O246" s="412">
        <f t="shared" si="90"/>
        <v>0</v>
      </c>
      <c r="P246" s="335"/>
      <c r="Q246" s="427">
        <f t="shared" si="91"/>
        <v>0</v>
      </c>
      <c r="R246" s="428">
        <f t="shared" si="92"/>
        <v>0</v>
      </c>
      <c r="S246" s="427">
        <f t="shared" si="83"/>
        <v>0</v>
      </c>
      <c r="T246" s="428">
        <f t="shared" si="84"/>
        <v>0</v>
      </c>
      <c r="U246" s="431">
        <f t="shared" si="93"/>
        <v>0</v>
      </c>
      <c r="V246" s="432">
        <f t="shared" si="94"/>
        <v>0</v>
      </c>
      <c r="W246" s="427">
        <f t="shared" si="95"/>
        <v>0</v>
      </c>
      <c r="X246" s="428">
        <f t="shared" si="96"/>
        <v>0</v>
      </c>
      <c r="Y246" s="427">
        <f t="shared" si="85"/>
        <v>0</v>
      </c>
      <c r="Z246" s="428">
        <f t="shared" si="86"/>
        <v>0</v>
      </c>
      <c r="AA246" s="431">
        <f t="shared" si="97"/>
        <v>0</v>
      </c>
      <c r="AB246" s="432">
        <f t="shared" si="98"/>
        <v>0</v>
      </c>
      <c r="AC246" s="427" t="e">
        <f t="shared" si="99"/>
        <v>#N/A</v>
      </c>
      <c r="AD246" s="428" t="e">
        <f t="shared" si="100"/>
        <v>#N/A</v>
      </c>
      <c r="AE246" s="427" t="e">
        <f t="shared" si="101"/>
        <v>#N/A</v>
      </c>
      <c r="AF246" s="428" t="e">
        <f t="shared" si="102"/>
        <v>#N/A</v>
      </c>
      <c r="AG246" s="431" t="e">
        <f t="shared" si="103"/>
        <v>#N/A</v>
      </c>
      <c r="AH246" s="432" t="e">
        <f t="shared" si="104"/>
        <v>#N/A</v>
      </c>
    </row>
    <row r="247" spans="4:34" x14ac:dyDescent="0.25">
      <c r="D247" s="335"/>
      <c r="E247" s="335"/>
      <c r="F247" s="335"/>
      <c r="G247" s="335"/>
      <c r="H247" s="411">
        <f t="shared" si="87"/>
        <v>0</v>
      </c>
      <c r="I247" s="412">
        <v>0</v>
      </c>
      <c r="J247" s="411">
        <f t="shared" si="81"/>
        <v>0</v>
      </c>
      <c r="K247" s="412">
        <f t="shared" si="88"/>
        <v>0</v>
      </c>
      <c r="L247" s="411">
        <f t="shared" si="89"/>
        <v>0</v>
      </c>
      <c r="M247" s="412">
        <f t="shared" si="82"/>
        <v>0</v>
      </c>
      <c r="N247" s="411">
        <v>0</v>
      </c>
      <c r="O247" s="412">
        <f t="shared" si="90"/>
        <v>0</v>
      </c>
      <c r="P247" s="335"/>
      <c r="Q247" s="427">
        <f t="shared" si="91"/>
        <v>0</v>
      </c>
      <c r="R247" s="428">
        <f t="shared" si="92"/>
        <v>0</v>
      </c>
      <c r="S247" s="427">
        <f t="shared" si="83"/>
        <v>0</v>
      </c>
      <c r="T247" s="428">
        <f t="shared" si="84"/>
        <v>0</v>
      </c>
      <c r="U247" s="431">
        <f t="shared" si="93"/>
        <v>0</v>
      </c>
      <c r="V247" s="432">
        <f t="shared" si="94"/>
        <v>0</v>
      </c>
      <c r="W247" s="427">
        <f t="shared" si="95"/>
        <v>0</v>
      </c>
      <c r="X247" s="428">
        <f t="shared" si="96"/>
        <v>0</v>
      </c>
      <c r="Y247" s="427">
        <f t="shared" si="85"/>
        <v>0</v>
      </c>
      <c r="Z247" s="428">
        <f t="shared" si="86"/>
        <v>0</v>
      </c>
      <c r="AA247" s="431">
        <f t="shared" si="97"/>
        <v>0</v>
      </c>
      <c r="AB247" s="432">
        <f t="shared" si="98"/>
        <v>0</v>
      </c>
      <c r="AC247" s="427" t="e">
        <f t="shared" si="99"/>
        <v>#N/A</v>
      </c>
      <c r="AD247" s="428" t="e">
        <f t="shared" si="100"/>
        <v>#N/A</v>
      </c>
      <c r="AE247" s="427" t="e">
        <f t="shared" si="101"/>
        <v>#N/A</v>
      </c>
      <c r="AF247" s="428" t="e">
        <f t="shared" si="102"/>
        <v>#N/A</v>
      </c>
      <c r="AG247" s="431" t="e">
        <f t="shared" si="103"/>
        <v>#N/A</v>
      </c>
      <c r="AH247" s="432" t="e">
        <f t="shared" si="104"/>
        <v>#N/A</v>
      </c>
    </row>
    <row r="248" spans="4:34" x14ac:dyDescent="0.25">
      <c r="D248" s="335"/>
      <c r="E248" s="335"/>
      <c r="F248" s="335"/>
      <c r="G248" s="335"/>
      <c r="H248" s="411">
        <f t="shared" si="87"/>
        <v>0</v>
      </c>
      <c r="I248" s="412">
        <v>0</v>
      </c>
      <c r="J248" s="411">
        <f t="shared" si="81"/>
        <v>0</v>
      </c>
      <c r="K248" s="412">
        <f t="shared" si="88"/>
        <v>0</v>
      </c>
      <c r="L248" s="411">
        <f t="shared" si="89"/>
        <v>0</v>
      </c>
      <c r="M248" s="412">
        <f t="shared" si="82"/>
        <v>0</v>
      </c>
      <c r="N248" s="411">
        <v>0</v>
      </c>
      <c r="O248" s="412">
        <f t="shared" si="90"/>
        <v>0</v>
      </c>
      <c r="P248" s="335"/>
      <c r="Q248" s="427">
        <f t="shared" si="91"/>
        <v>0</v>
      </c>
      <c r="R248" s="428">
        <f t="shared" si="92"/>
        <v>0</v>
      </c>
      <c r="S248" s="427">
        <f t="shared" si="83"/>
        <v>0</v>
      </c>
      <c r="T248" s="428">
        <f t="shared" si="84"/>
        <v>0</v>
      </c>
      <c r="U248" s="431">
        <f t="shared" si="93"/>
        <v>0</v>
      </c>
      <c r="V248" s="432">
        <f t="shared" si="94"/>
        <v>0</v>
      </c>
      <c r="W248" s="427">
        <f t="shared" si="95"/>
        <v>0</v>
      </c>
      <c r="X248" s="428">
        <f t="shared" si="96"/>
        <v>0</v>
      </c>
      <c r="Y248" s="427">
        <f t="shared" si="85"/>
        <v>0</v>
      </c>
      <c r="Z248" s="428">
        <f t="shared" si="86"/>
        <v>0</v>
      </c>
      <c r="AA248" s="431">
        <f t="shared" si="97"/>
        <v>0</v>
      </c>
      <c r="AB248" s="432">
        <f t="shared" si="98"/>
        <v>0</v>
      </c>
      <c r="AC248" s="427" t="e">
        <f t="shared" si="99"/>
        <v>#N/A</v>
      </c>
      <c r="AD248" s="428" t="e">
        <f t="shared" si="100"/>
        <v>#N/A</v>
      </c>
      <c r="AE248" s="427" t="e">
        <f t="shared" si="101"/>
        <v>#N/A</v>
      </c>
      <c r="AF248" s="428" t="e">
        <f t="shared" si="102"/>
        <v>#N/A</v>
      </c>
      <c r="AG248" s="431" t="e">
        <f t="shared" si="103"/>
        <v>#N/A</v>
      </c>
      <c r="AH248" s="432" t="e">
        <f t="shared" si="104"/>
        <v>#N/A</v>
      </c>
    </row>
    <row r="249" spans="4:34" x14ac:dyDescent="0.25">
      <c r="D249" s="335"/>
      <c r="E249" s="335"/>
      <c r="F249" s="335"/>
      <c r="G249" s="335"/>
      <c r="H249" s="411">
        <f t="shared" si="87"/>
        <v>0</v>
      </c>
      <c r="I249" s="412">
        <v>0</v>
      </c>
      <c r="J249" s="411">
        <f t="shared" si="81"/>
        <v>0</v>
      </c>
      <c r="K249" s="412">
        <f t="shared" si="88"/>
        <v>0</v>
      </c>
      <c r="L249" s="411">
        <f t="shared" si="89"/>
        <v>0</v>
      </c>
      <c r="M249" s="412">
        <f t="shared" si="82"/>
        <v>0</v>
      </c>
      <c r="N249" s="411">
        <v>0</v>
      </c>
      <c r="O249" s="412">
        <f t="shared" si="90"/>
        <v>0</v>
      </c>
      <c r="P249" s="335"/>
      <c r="Q249" s="427">
        <f t="shared" si="91"/>
        <v>0</v>
      </c>
      <c r="R249" s="428">
        <f t="shared" si="92"/>
        <v>0</v>
      </c>
      <c r="S249" s="427">
        <f t="shared" si="83"/>
        <v>0</v>
      </c>
      <c r="T249" s="428">
        <f t="shared" si="84"/>
        <v>0</v>
      </c>
      <c r="U249" s="431">
        <f t="shared" si="93"/>
        <v>0</v>
      </c>
      <c r="V249" s="432">
        <f t="shared" si="94"/>
        <v>0</v>
      </c>
      <c r="W249" s="427">
        <f t="shared" si="95"/>
        <v>0</v>
      </c>
      <c r="X249" s="428">
        <f t="shared" si="96"/>
        <v>0</v>
      </c>
      <c r="Y249" s="427">
        <f t="shared" si="85"/>
        <v>0</v>
      </c>
      <c r="Z249" s="428">
        <f t="shared" si="86"/>
        <v>0</v>
      </c>
      <c r="AA249" s="431">
        <f t="shared" si="97"/>
        <v>0</v>
      </c>
      <c r="AB249" s="432">
        <f t="shared" si="98"/>
        <v>0</v>
      </c>
      <c r="AC249" s="427" t="e">
        <f t="shared" si="99"/>
        <v>#N/A</v>
      </c>
      <c r="AD249" s="428" t="e">
        <f t="shared" si="100"/>
        <v>#N/A</v>
      </c>
      <c r="AE249" s="427" t="e">
        <f t="shared" si="101"/>
        <v>#N/A</v>
      </c>
      <c r="AF249" s="428" t="e">
        <f t="shared" si="102"/>
        <v>#N/A</v>
      </c>
      <c r="AG249" s="431" t="e">
        <f t="shared" si="103"/>
        <v>#N/A</v>
      </c>
      <c r="AH249" s="432" t="e">
        <f t="shared" si="104"/>
        <v>#N/A</v>
      </c>
    </row>
    <row r="250" spans="4:34" x14ac:dyDescent="0.25">
      <c r="D250" s="335"/>
      <c r="E250" s="335"/>
      <c r="F250" s="335"/>
      <c r="G250" s="335"/>
      <c r="H250" s="411">
        <f t="shared" si="87"/>
        <v>0</v>
      </c>
      <c r="I250" s="412">
        <v>0</v>
      </c>
      <c r="J250" s="411">
        <f t="shared" si="81"/>
        <v>0</v>
      </c>
      <c r="K250" s="412">
        <f t="shared" si="88"/>
        <v>0</v>
      </c>
      <c r="L250" s="411">
        <f t="shared" si="89"/>
        <v>0</v>
      </c>
      <c r="M250" s="412">
        <f t="shared" si="82"/>
        <v>0</v>
      </c>
      <c r="N250" s="411">
        <v>0</v>
      </c>
      <c r="O250" s="412">
        <f t="shared" si="90"/>
        <v>0</v>
      </c>
      <c r="P250" s="335"/>
      <c r="Q250" s="427">
        <f t="shared" si="91"/>
        <v>0</v>
      </c>
      <c r="R250" s="428">
        <f t="shared" si="92"/>
        <v>0</v>
      </c>
      <c r="S250" s="427">
        <f t="shared" si="83"/>
        <v>0</v>
      </c>
      <c r="T250" s="428">
        <f t="shared" si="84"/>
        <v>0</v>
      </c>
      <c r="U250" s="431">
        <f t="shared" si="93"/>
        <v>0</v>
      </c>
      <c r="V250" s="432">
        <f t="shared" si="94"/>
        <v>0</v>
      </c>
      <c r="W250" s="427">
        <f t="shared" si="95"/>
        <v>0</v>
      </c>
      <c r="X250" s="428">
        <f t="shared" si="96"/>
        <v>0</v>
      </c>
      <c r="Y250" s="427">
        <f t="shared" si="85"/>
        <v>0</v>
      </c>
      <c r="Z250" s="428">
        <f t="shared" si="86"/>
        <v>0</v>
      </c>
      <c r="AA250" s="431">
        <f t="shared" si="97"/>
        <v>0</v>
      </c>
      <c r="AB250" s="432">
        <f t="shared" si="98"/>
        <v>0</v>
      </c>
      <c r="AC250" s="427" t="e">
        <f t="shared" si="99"/>
        <v>#N/A</v>
      </c>
      <c r="AD250" s="428" t="e">
        <f t="shared" si="100"/>
        <v>#N/A</v>
      </c>
      <c r="AE250" s="427" t="e">
        <f t="shared" si="101"/>
        <v>#N/A</v>
      </c>
      <c r="AF250" s="428" t="e">
        <f t="shared" si="102"/>
        <v>#N/A</v>
      </c>
      <c r="AG250" s="431" t="e">
        <f t="shared" si="103"/>
        <v>#N/A</v>
      </c>
      <c r="AH250" s="432" t="e">
        <f t="shared" si="104"/>
        <v>#N/A</v>
      </c>
    </row>
    <row r="251" spans="4:34" x14ac:dyDescent="0.25">
      <c r="D251" s="335"/>
      <c r="E251" s="335"/>
      <c r="F251" s="335"/>
      <c r="G251" s="335"/>
      <c r="H251" s="411">
        <f t="shared" si="87"/>
        <v>0</v>
      </c>
      <c r="I251" s="412">
        <v>0</v>
      </c>
      <c r="J251" s="411">
        <f t="shared" si="81"/>
        <v>0</v>
      </c>
      <c r="K251" s="412">
        <f t="shared" si="88"/>
        <v>0</v>
      </c>
      <c r="L251" s="411">
        <f t="shared" si="89"/>
        <v>0</v>
      </c>
      <c r="M251" s="412">
        <f t="shared" si="82"/>
        <v>0</v>
      </c>
      <c r="N251" s="411">
        <v>0</v>
      </c>
      <c r="O251" s="412">
        <f t="shared" si="90"/>
        <v>0</v>
      </c>
      <c r="P251" s="335"/>
      <c r="Q251" s="427">
        <f t="shared" si="91"/>
        <v>0</v>
      </c>
      <c r="R251" s="428">
        <f t="shared" si="92"/>
        <v>0</v>
      </c>
      <c r="S251" s="427">
        <f t="shared" si="83"/>
        <v>0</v>
      </c>
      <c r="T251" s="428">
        <f t="shared" si="84"/>
        <v>0</v>
      </c>
      <c r="U251" s="431">
        <f t="shared" si="93"/>
        <v>0</v>
      </c>
      <c r="V251" s="432">
        <f t="shared" si="94"/>
        <v>0</v>
      </c>
      <c r="W251" s="427">
        <f t="shared" si="95"/>
        <v>0</v>
      </c>
      <c r="X251" s="428">
        <f t="shared" si="96"/>
        <v>0</v>
      </c>
      <c r="Y251" s="427">
        <f t="shared" si="85"/>
        <v>0</v>
      </c>
      <c r="Z251" s="428">
        <f t="shared" si="86"/>
        <v>0</v>
      </c>
      <c r="AA251" s="431">
        <f t="shared" si="97"/>
        <v>0</v>
      </c>
      <c r="AB251" s="432">
        <f t="shared" si="98"/>
        <v>0</v>
      </c>
      <c r="AC251" s="427" t="e">
        <f t="shared" si="99"/>
        <v>#N/A</v>
      </c>
      <c r="AD251" s="428" t="e">
        <f t="shared" si="100"/>
        <v>#N/A</v>
      </c>
      <c r="AE251" s="427" t="e">
        <f t="shared" si="101"/>
        <v>#N/A</v>
      </c>
      <c r="AF251" s="428" t="e">
        <f t="shared" si="102"/>
        <v>#N/A</v>
      </c>
      <c r="AG251" s="431" t="e">
        <f t="shared" si="103"/>
        <v>#N/A</v>
      </c>
      <c r="AH251" s="432" t="e">
        <f t="shared" si="104"/>
        <v>#N/A</v>
      </c>
    </row>
    <row r="252" spans="4:34" x14ac:dyDescent="0.25">
      <c r="D252" s="335"/>
      <c r="E252" s="335"/>
      <c r="F252" s="335"/>
      <c r="G252" s="335"/>
      <c r="H252" s="411">
        <f t="shared" si="87"/>
        <v>0</v>
      </c>
      <c r="I252" s="412">
        <v>0</v>
      </c>
      <c r="J252" s="411">
        <f t="shared" si="81"/>
        <v>0</v>
      </c>
      <c r="K252" s="412">
        <f t="shared" si="88"/>
        <v>0</v>
      </c>
      <c r="L252" s="411">
        <f t="shared" si="89"/>
        <v>0</v>
      </c>
      <c r="M252" s="412">
        <f t="shared" si="82"/>
        <v>0</v>
      </c>
      <c r="N252" s="411">
        <v>0</v>
      </c>
      <c r="O252" s="412">
        <f t="shared" si="90"/>
        <v>0</v>
      </c>
      <c r="P252" s="335"/>
      <c r="Q252" s="427">
        <f t="shared" si="91"/>
        <v>0</v>
      </c>
      <c r="R252" s="428">
        <f t="shared" si="92"/>
        <v>0</v>
      </c>
      <c r="S252" s="427">
        <f t="shared" si="83"/>
        <v>0</v>
      </c>
      <c r="T252" s="428">
        <f t="shared" si="84"/>
        <v>0</v>
      </c>
      <c r="U252" s="431">
        <f t="shared" si="93"/>
        <v>0</v>
      </c>
      <c r="V252" s="432">
        <f t="shared" si="94"/>
        <v>0</v>
      </c>
      <c r="W252" s="427">
        <f t="shared" si="95"/>
        <v>0</v>
      </c>
      <c r="X252" s="428">
        <f t="shared" si="96"/>
        <v>0</v>
      </c>
      <c r="Y252" s="427">
        <f t="shared" si="85"/>
        <v>0</v>
      </c>
      <c r="Z252" s="428">
        <f t="shared" si="86"/>
        <v>0</v>
      </c>
      <c r="AA252" s="431">
        <f t="shared" si="97"/>
        <v>0</v>
      </c>
      <c r="AB252" s="432">
        <f t="shared" si="98"/>
        <v>0</v>
      </c>
      <c r="AC252" s="427" t="e">
        <f t="shared" si="99"/>
        <v>#N/A</v>
      </c>
      <c r="AD252" s="428" t="e">
        <f t="shared" si="100"/>
        <v>#N/A</v>
      </c>
      <c r="AE252" s="427" t="e">
        <f t="shared" si="101"/>
        <v>#N/A</v>
      </c>
      <c r="AF252" s="428" t="e">
        <f t="shared" si="102"/>
        <v>#N/A</v>
      </c>
      <c r="AG252" s="431" t="e">
        <f t="shared" si="103"/>
        <v>#N/A</v>
      </c>
      <c r="AH252" s="432" t="e">
        <f t="shared" si="104"/>
        <v>#N/A</v>
      </c>
    </row>
    <row r="253" spans="4:34" x14ac:dyDescent="0.25">
      <c r="D253" s="335"/>
      <c r="E253" s="335"/>
      <c r="F253" s="335"/>
      <c r="G253" s="335"/>
      <c r="H253" s="411">
        <f t="shared" si="87"/>
        <v>0</v>
      </c>
      <c r="I253" s="412">
        <v>0</v>
      </c>
      <c r="J253" s="411">
        <f t="shared" si="81"/>
        <v>0</v>
      </c>
      <c r="K253" s="412">
        <f t="shared" si="88"/>
        <v>0</v>
      </c>
      <c r="L253" s="411">
        <f t="shared" si="89"/>
        <v>0</v>
      </c>
      <c r="M253" s="412">
        <f t="shared" si="82"/>
        <v>0</v>
      </c>
      <c r="N253" s="411">
        <v>0</v>
      </c>
      <c r="O253" s="412">
        <f t="shared" si="90"/>
        <v>0</v>
      </c>
      <c r="P253" s="335"/>
      <c r="Q253" s="427">
        <f t="shared" si="91"/>
        <v>0</v>
      </c>
      <c r="R253" s="428">
        <f t="shared" si="92"/>
        <v>0</v>
      </c>
      <c r="S253" s="427">
        <f t="shared" si="83"/>
        <v>0</v>
      </c>
      <c r="T253" s="428">
        <f t="shared" si="84"/>
        <v>0</v>
      </c>
      <c r="U253" s="431">
        <f t="shared" si="93"/>
        <v>0</v>
      </c>
      <c r="V253" s="432">
        <f t="shared" si="94"/>
        <v>0</v>
      </c>
      <c r="W253" s="427">
        <f t="shared" si="95"/>
        <v>0</v>
      </c>
      <c r="X253" s="428">
        <f t="shared" si="96"/>
        <v>0</v>
      </c>
      <c r="Y253" s="427">
        <f t="shared" si="85"/>
        <v>0</v>
      </c>
      <c r="Z253" s="428">
        <f t="shared" si="86"/>
        <v>0</v>
      </c>
      <c r="AA253" s="431">
        <f t="shared" si="97"/>
        <v>0</v>
      </c>
      <c r="AB253" s="432">
        <f t="shared" si="98"/>
        <v>0</v>
      </c>
      <c r="AC253" s="427" t="e">
        <f t="shared" si="99"/>
        <v>#N/A</v>
      </c>
      <c r="AD253" s="428" t="e">
        <f t="shared" si="100"/>
        <v>#N/A</v>
      </c>
      <c r="AE253" s="427" t="e">
        <f t="shared" si="101"/>
        <v>#N/A</v>
      </c>
      <c r="AF253" s="428" t="e">
        <f t="shared" si="102"/>
        <v>#N/A</v>
      </c>
      <c r="AG253" s="431" t="e">
        <f t="shared" si="103"/>
        <v>#N/A</v>
      </c>
      <c r="AH253" s="432" t="e">
        <f t="shared" si="104"/>
        <v>#N/A</v>
      </c>
    </row>
    <row r="254" spans="4:34" x14ac:dyDescent="0.25">
      <c r="D254" s="335"/>
      <c r="E254" s="335"/>
      <c r="F254" s="335"/>
      <c r="G254" s="335"/>
      <c r="H254" s="411">
        <f t="shared" si="87"/>
        <v>0</v>
      </c>
      <c r="I254" s="412">
        <v>0</v>
      </c>
      <c r="J254" s="411">
        <f t="shared" si="81"/>
        <v>0</v>
      </c>
      <c r="K254" s="412">
        <f t="shared" si="88"/>
        <v>0</v>
      </c>
      <c r="L254" s="411">
        <f t="shared" si="89"/>
        <v>0</v>
      </c>
      <c r="M254" s="412">
        <f t="shared" si="82"/>
        <v>0</v>
      </c>
      <c r="N254" s="411">
        <v>0</v>
      </c>
      <c r="O254" s="412">
        <f t="shared" si="90"/>
        <v>0</v>
      </c>
      <c r="P254" s="335"/>
      <c r="Q254" s="427">
        <f t="shared" si="91"/>
        <v>0</v>
      </c>
      <c r="R254" s="428">
        <f t="shared" si="92"/>
        <v>0</v>
      </c>
      <c r="S254" s="427">
        <f t="shared" si="83"/>
        <v>0</v>
      </c>
      <c r="T254" s="428">
        <f t="shared" si="84"/>
        <v>0</v>
      </c>
      <c r="U254" s="431">
        <f t="shared" si="93"/>
        <v>0</v>
      </c>
      <c r="V254" s="432">
        <f t="shared" si="94"/>
        <v>0</v>
      </c>
      <c r="W254" s="427">
        <f t="shared" si="95"/>
        <v>0</v>
      </c>
      <c r="X254" s="428">
        <f t="shared" si="96"/>
        <v>0</v>
      </c>
      <c r="Y254" s="427">
        <f t="shared" si="85"/>
        <v>0</v>
      </c>
      <c r="Z254" s="428">
        <f t="shared" si="86"/>
        <v>0</v>
      </c>
      <c r="AA254" s="431">
        <f t="shared" si="97"/>
        <v>0</v>
      </c>
      <c r="AB254" s="432">
        <f t="shared" si="98"/>
        <v>0</v>
      </c>
      <c r="AC254" s="427" t="e">
        <f t="shared" si="99"/>
        <v>#N/A</v>
      </c>
      <c r="AD254" s="428" t="e">
        <f t="shared" si="100"/>
        <v>#N/A</v>
      </c>
      <c r="AE254" s="427" t="e">
        <f t="shared" si="101"/>
        <v>#N/A</v>
      </c>
      <c r="AF254" s="428" t="e">
        <f t="shared" si="102"/>
        <v>#N/A</v>
      </c>
      <c r="AG254" s="431" t="e">
        <f t="shared" si="103"/>
        <v>#N/A</v>
      </c>
      <c r="AH254" s="432" t="e">
        <f t="shared" si="104"/>
        <v>#N/A</v>
      </c>
    </row>
    <row r="255" spans="4:34" x14ac:dyDescent="0.25">
      <c r="D255" s="335"/>
      <c r="E255" s="335"/>
      <c r="F255" s="335"/>
      <c r="G255" s="335"/>
      <c r="H255" s="411">
        <f t="shared" si="87"/>
        <v>0</v>
      </c>
      <c r="I255" s="412">
        <v>0</v>
      </c>
      <c r="J255" s="411">
        <f t="shared" si="81"/>
        <v>0</v>
      </c>
      <c r="K255" s="412">
        <f t="shared" si="88"/>
        <v>0</v>
      </c>
      <c r="L255" s="411">
        <f t="shared" si="89"/>
        <v>0</v>
      </c>
      <c r="M255" s="412">
        <f t="shared" si="82"/>
        <v>0</v>
      </c>
      <c r="N255" s="411">
        <v>0</v>
      </c>
      <c r="O255" s="412">
        <f t="shared" si="90"/>
        <v>0</v>
      </c>
      <c r="P255" s="335"/>
      <c r="Q255" s="427">
        <f t="shared" si="91"/>
        <v>0</v>
      </c>
      <c r="R255" s="428">
        <f t="shared" si="92"/>
        <v>0</v>
      </c>
      <c r="S255" s="427">
        <f t="shared" si="83"/>
        <v>0</v>
      </c>
      <c r="T255" s="428">
        <f t="shared" si="84"/>
        <v>0</v>
      </c>
      <c r="U255" s="431">
        <f t="shared" si="93"/>
        <v>0</v>
      </c>
      <c r="V255" s="432">
        <f t="shared" si="94"/>
        <v>0</v>
      </c>
      <c r="W255" s="427">
        <f t="shared" si="95"/>
        <v>0</v>
      </c>
      <c r="X255" s="428">
        <f t="shared" si="96"/>
        <v>0</v>
      </c>
      <c r="Y255" s="427">
        <f t="shared" si="85"/>
        <v>0</v>
      </c>
      <c r="Z255" s="428">
        <f t="shared" si="86"/>
        <v>0</v>
      </c>
      <c r="AA255" s="431">
        <f t="shared" si="97"/>
        <v>0</v>
      </c>
      <c r="AB255" s="432">
        <f t="shared" si="98"/>
        <v>0</v>
      </c>
      <c r="AC255" s="427" t="e">
        <f t="shared" si="99"/>
        <v>#N/A</v>
      </c>
      <c r="AD255" s="428" t="e">
        <f t="shared" si="100"/>
        <v>#N/A</v>
      </c>
      <c r="AE255" s="427" t="e">
        <f t="shared" si="101"/>
        <v>#N/A</v>
      </c>
      <c r="AF255" s="428" t="e">
        <f t="shared" si="102"/>
        <v>#N/A</v>
      </c>
      <c r="AG255" s="431" t="e">
        <f t="shared" si="103"/>
        <v>#N/A</v>
      </c>
      <c r="AH255" s="432" t="e">
        <f t="shared" si="104"/>
        <v>#N/A</v>
      </c>
    </row>
    <row r="256" spans="4:34" x14ac:dyDescent="0.25">
      <c r="D256" s="335"/>
      <c r="E256" s="335"/>
      <c r="F256" s="335"/>
      <c r="G256" s="335"/>
      <c r="H256" s="411">
        <f t="shared" si="87"/>
        <v>0</v>
      </c>
      <c r="I256" s="412">
        <v>0</v>
      </c>
      <c r="J256" s="411">
        <f t="shared" si="81"/>
        <v>0</v>
      </c>
      <c r="K256" s="412">
        <f t="shared" si="88"/>
        <v>0</v>
      </c>
      <c r="L256" s="411">
        <f t="shared" si="89"/>
        <v>0</v>
      </c>
      <c r="M256" s="412">
        <f t="shared" si="82"/>
        <v>0</v>
      </c>
      <c r="N256" s="411">
        <v>0</v>
      </c>
      <c r="O256" s="412">
        <f t="shared" si="90"/>
        <v>0</v>
      </c>
      <c r="P256" s="335"/>
      <c r="Q256" s="427">
        <f t="shared" si="91"/>
        <v>0</v>
      </c>
      <c r="R256" s="428">
        <f t="shared" si="92"/>
        <v>0</v>
      </c>
      <c r="S256" s="427">
        <f t="shared" si="83"/>
        <v>0</v>
      </c>
      <c r="T256" s="428">
        <f t="shared" si="84"/>
        <v>0</v>
      </c>
      <c r="U256" s="431">
        <f t="shared" si="93"/>
        <v>0</v>
      </c>
      <c r="V256" s="432">
        <f t="shared" si="94"/>
        <v>0</v>
      </c>
      <c r="W256" s="427">
        <f t="shared" si="95"/>
        <v>0</v>
      </c>
      <c r="X256" s="428">
        <f t="shared" si="96"/>
        <v>0</v>
      </c>
      <c r="Y256" s="427">
        <f t="shared" si="85"/>
        <v>0</v>
      </c>
      <c r="Z256" s="428">
        <f t="shared" si="86"/>
        <v>0</v>
      </c>
      <c r="AA256" s="431">
        <f t="shared" si="97"/>
        <v>0</v>
      </c>
      <c r="AB256" s="432">
        <f t="shared" si="98"/>
        <v>0</v>
      </c>
      <c r="AC256" s="427" t="e">
        <f t="shared" si="99"/>
        <v>#N/A</v>
      </c>
      <c r="AD256" s="428" t="e">
        <f t="shared" si="100"/>
        <v>#N/A</v>
      </c>
      <c r="AE256" s="427" t="e">
        <f t="shared" si="101"/>
        <v>#N/A</v>
      </c>
      <c r="AF256" s="428" t="e">
        <f t="shared" si="102"/>
        <v>#N/A</v>
      </c>
      <c r="AG256" s="431" t="e">
        <f t="shared" si="103"/>
        <v>#N/A</v>
      </c>
      <c r="AH256" s="432" t="e">
        <f t="shared" si="104"/>
        <v>#N/A</v>
      </c>
    </row>
    <row r="257" spans="4:34" x14ac:dyDescent="0.25">
      <c r="D257" s="335"/>
      <c r="E257" s="335"/>
      <c r="F257" s="335"/>
      <c r="G257" s="335"/>
      <c r="H257" s="411">
        <f t="shared" si="87"/>
        <v>0</v>
      </c>
      <c r="I257" s="412">
        <v>0</v>
      </c>
      <c r="J257" s="411">
        <f t="shared" si="81"/>
        <v>0</v>
      </c>
      <c r="K257" s="412">
        <f t="shared" si="88"/>
        <v>0</v>
      </c>
      <c r="L257" s="411">
        <f t="shared" si="89"/>
        <v>0</v>
      </c>
      <c r="M257" s="412">
        <f t="shared" si="82"/>
        <v>0</v>
      </c>
      <c r="N257" s="411">
        <v>0</v>
      </c>
      <c r="O257" s="412">
        <f t="shared" si="90"/>
        <v>0</v>
      </c>
      <c r="P257" s="335"/>
      <c r="Q257" s="427">
        <f t="shared" si="91"/>
        <v>0</v>
      </c>
      <c r="R257" s="428">
        <f t="shared" si="92"/>
        <v>0</v>
      </c>
      <c r="S257" s="427">
        <f t="shared" si="83"/>
        <v>0</v>
      </c>
      <c r="T257" s="428">
        <f t="shared" si="84"/>
        <v>0</v>
      </c>
      <c r="U257" s="431">
        <f t="shared" si="93"/>
        <v>0</v>
      </c>
      <c r="V257" s="432">
        <f t="shared" si="94"/>
        <v>0</v>
      </c>
      <c r="W257" s="427">
        <f t="shared" si="95"/>
        <v>0</v>
      </c>
      <c r="X257" s="428">
        <f t="shared" si="96"/>
        <v>0</v>
      </c>
      <c r="Y257" s="427">
        <f t="shared" si="85"/>
        <v>0</v>
      </c>
      <c r="Z257" s="428">
        <f t="shared" si="86"/>
        <v>0</v>
      </c>
      <c r="AA257" s="431">
        <f t="shared" si="97"/>
        <v>0</v>
      </c>
      <c r="AB257" s="432">
        <f t="shared" si="98"/>
        <v>0</v>
      </c>
      <c r="AC257" s="427" t="e">
        <f t="shared" si="99"/>
        <v>#N/A</v>
      </c>
      <c r="AD257" s="428" t="e">
        <f t="shared" si="100"/>
        <v>#N/A</v>
      </c>
      <c r="AE257" s="427" t="e">
        <f t="shared" si="101"/>
        <v>#N/A</v>
      </c>
      <c r="AF257" s="428" t="e">
        <f t="shared" si="102"/>
        <v>#N/A</v>
      </c>
      <c r="AG257" s="431" t="e">
        <f t="shared" si="103"/>
        <v>#N/A</v>
      </c>
      <c r="AH257" s="432" t="e">
        <f t="shared" si="104"/>
        <v>#N/A</v>
      </c>
    </row>
    <row r="258" spans="4:34" x14ac:dyDescent="0.25">
      <c r="D258" s="335"/>
      <c r="E258" s="335"/>
      <c r="F258" s="335"/>
      <c r="G258" s="335"/>
      <c r="H258" s="411">
        <f t="shared" si="87"/>
        <v>0</v>
      </c>
      <c r="I258" s="412">
        <v>0</v>
      </c>
      <c r="J258" s="411">
        <f t="shared" si="81"/>
        <v>0</v>
      </c>
      <c r="K258" s="412">
        <f t="shared" si="88"/>
        <v>0</v>
      </c>
      <c r="L258" s="411">
        <f t="shared" si="89"/>
        <v>0</v>
      </c>
      <c r="M258" s="412">
        <f t="shared" si="82"/>
        <v>0</v>
      </c>
      <c r="N258" s="411">
        <v>0</v>
      </c>
      <c r="O258" s="412">
        <f t="shared" si="90"/>
        <v>0</v>
      </c>
      <c r="P258" s="335"/>
      <c r="Q258" s="427">
        <f t="shared" si="91"/>
        <v>0</v>
      </c>
      <c r="R258" s="428">
        <f t="shared" si="92"/>
        <v>0</v>
      </c>
      <c r="S258" s="427">
        <f t="shared" si="83"/>
        <v>0</v>
      </c>
      <c r="T258" s="428">
        <f t="shared" si="84"/>
        <v>0</v>
      </c>
      <c r="U258" s="431">
        <f t="shared" si="93"/>
        <v>0</v>
      </c>
      <c r="V258" s="432">
        <f t="shared" si="94"/>
        <v>0</v>
      </c>
      <c r="W258" s="427">
        <f t="shared" si="95"/>
        <v>0</v>
      </c>
      <c r="X258" s="428">
        <f t="shared" si="96"/>
        <v>0</v>
      </c>
      <c r="Y258" s="427">
        <f t="shared" si="85"/>
        <v>0</v>
      </c>
      <c r="Z258" s="428">
        <f t="shared" si="86"/>
        <v>0</v>
      </c>
      <c r="AA258" s="431">
        <f t="shared" si="97"/>
        <v>0</v>
      </c>
      <c r="AB258" s="432">
        <f t="shared" si="98"/>
        <v>0</v>
      </c>
      <c r="AC258" s="427" t="e">
        <f t="shared" si="99"/>
        <v>#N/A</v>
      </c>
      <c r="AD258" s="428" t="e">
        <f t="shared" si="100"/>
        <v>#N/A</v>
      </c>
      <c r="AE258" s="427" t="e">
        <f t="shared" si="101"/>
        <v>#N/A</v>
      </c>
      <c r="AF258" s="428" t="e">
        <f t="shared" si="102"/>
        <v>#N/A</v>
      </c>
      <c r="AG258" s="431" t="e">
        <f t="shared" si="103"/>
        <v>#N/A</v>
      </c>
      <c r="AH258" s="432" t="e">
        <f t="shared" si="104"/>
        <v>#N/A</v>
      </c>
    </row>
    <row r="259" spans="4:34" x14ac:dyDescent="0.25">
      <c r="D259" s="335"/>
      <c r="E259" s="335"/>
      <c r="F259" s="335"/>
      <c r="G259" s="335"/>
      <c r="H259" s="411">
        <f t="shared" si="87"/>
        <v>0</v>
      </c>
      <c r="I259" s="412">
        <v>0</v>
      </c>
      <c r="J259" s="411">
        <f t="shared" si="81"/>
        <v>0</v>
      </c>
      <c r="K259" s="412">
        <f t="shared" si="88"/>
        <v>0</v>
      </c>
      <c r="L259" s="411">
        <f t="shared" si="89"/>
        <v>0</v>
      </c>
      <c r="M259" s="412">
        <f t="shared" si="82"/>
        <v>0</v>
      </c>
      <c r="N259" s="411">
        <v>0</v>
      </c>
      <c r="O259" s="412">
        <f t="shared" si="90"/>
        <v>0</v>
      </c>
      <c r="P259" s="335"/>
      <c r="Q259" s="427">
        <f t="shared" si="91"/>
        <v>0</v>
      </c>
      <c r="R259" s="428">
        <f t="shared" si="92"/>
        <v>0</v>
      </c>
      <c r="S259" s="427">
        <f t="shared" si="83"/>
        <v>0</v>
      </c>
      <c r="T259" s="428">
        <f t="shared" si="84"/>
        <v>0</v>
      </c>
      <c r="U259" s="431">
        <f t="shared" si="93"/>
        <v>0</v>
      </c>
      <c r="V259" s="432">
        <f t="shared" si="94"/>
        <v>0</v>
      </c>
      <c r="W259" s="427">
        <f t="shared" si="95"/>
        <v>0</v>
      </c>
      <c r="X259" s="428">
        <f t="shared" si="96"/>
        <v>0</v>
      </c>
      <c r="Y259" s="427">
        <f t="shared" si="85"/>
        <v>0</v>
      </c>
      <c r="Z259" s="428">
        <f t="shared" si="86"/>
        <v>0</v>
      </c>
      <c r="AA259" s="431">
        <f t="shared" si="97"/>
        <v>0</v>
      </c>
      <c r="AB259" s="432">
        <f t="shared" si="98"/>
        <v>0</v>
      </c>
      <c r="AC259" s="427" t="e">
        <f t="shared" si="99"/>
        <v>#N/A</v>
      </c>
      <c r="AD259" s="428" t="e">
        <f t="shared" si="100"/>
        <v>#N/A</v>
      </c>
      <c r="AE259" s="427" t="e">
        <f t="shared" si="101"/>
        <v>#N/A</v>
      </c>
      <c r="AF259" s="428" t="e">
        <f t="shared" si="102"/>
        <v>#N/A</v>
      </c>
      <c r="AG259" s="431" t="e">
        <f t="shared" si="103"/>
        <v>#N/A</v>
      </c>
      <c r="AH259" s="432" t="e">
        <f t="shared" si="104"/>
        <v>#N/A</v>
      </c>
    </row>
    <row r="260" spans="4:34" x14ac:dyDescent="0.25">
      <c r="D260" s="335"/>
      <c r="E260" s="335"/>
      <c r="F260" s="335"/>
      <c r="G260" s="335"/>
      <c r="H260" s="411">
        <f t="shared" si="87"/>
        <v>0</v>
      </c>
      <c r="I260" s="412">
        <v>0</v>
      </c>
      <c r="J260" s="411">
        <f t="shared" si="81"/>
        <v>0</v>
      </c>
      <c r="K260" s="412">
        <f t="shared" si="88"/>
        <v>0</v>
      </c>
      <c r="L260" s="411">
        <f t="shared" si="89"/>
        <v>0</v>
      </c>
      <c r="M260" s="412">
        <f t="shared" si="82"/>
        <v>0</v>
      </c>
      <c r="N260" s="411">
        <v>0</v>
      </c>
      <c r="O260" s="412">
        <f t="shared" si="90"/>
        <v>0</v>
      </c>
      <c r="P260" s="335"/>
      <c r="Q260" s="427">
        <f t="shared" si="91"/>
        <v>0</v>
      </c>
      <c r="R260" s="428">
        <f t="shared" si="92"/>
        <v>0</v>
      </c>
      <c r="S260" s="427">
        <f t="shared" si="83"/>
        <v>0</v>
      </c>
      <c r="T260" s="428">
        <f t="shared" si="84"/>
        <v>0</v>
      </c>
      <c r="U260" s="431">
        <f t="shared" si="93"/>
        <v>0</v>
      </c>
      <c r="V260" s="432">
        <f t="shared" si="94"/>
        <v>0</v>
      </c>
      <c r="W260" s="427">
        <f t="shared" si="95"/>
        <v>0</v>
      </c>
      <c r="X260" s="428">
        <f t="shared" si="96"/>
        <v>0</v>
      </c>
      <c r="Y260" s="427">
        <f t="shared" si="85"/>
        <v>0</v>
      </c>
      <c r="Z260" s="428">
        <f t="shared" si="86"/>
        <v>0</v>
      </c>
      <c r="AA260" s="431">
        <f t="shared" si="97"/>
        <v>0</v>
      </c>
      <c r="AB260" s="432">
        <f t="shared" si="98"/>
        <v>0</v>
      </c>
      <c r="AC260" s="427" t="e">
        <f t="shared" si="99"/>
        <v>#N/A</v>
      </c>
      <c r="AD260" s="428" t="e">
        <f t="shared" si="100"/>
        <v>#N/A</v>
      </c>
      <c r="AE260" s="427" t="e">
        <f t="shared" si="101"/>
        <v>#N/A</v>
      </c>
      <c r="AF260" s="428" t="e">
        <f t="shared" si="102"/>
        <v>#N/A</v>
      </c>
      <c r="AG260" s="431" t="e">
        <f t="shared" si="103"/>
        <v>#N/A</v>
      </c>
      <c r="AH260" s="432" t="e">
        <f t="shared" si="104"/>
        <v>#N/A</v>
      </c>
    </row>
    <row r="261" spans="4:34" x14ac:dyDescent="0.25">
      <c r="D261" s="335"/>
      <c r="E261" s="335"/>
      <c r="F261" s="335"/>
      <c r="G261" s="335"/>
      <c r="H261" s="411">
        <f t="shared" si="87"/>
        <v>0</v>
      </c>
      <c r="I261" s="412">
        <v>0</v>
      </c>
      <c r="J261" s="411">
        <f t="shared" si="81"/>
        <v>0</v>
      </c>
      <c r="K261" s="412">
        <f t="shared" si="88"/>
        <v>0</v>
      </c>
      <c r="L261" s="411">
        <f t="shared" si="89"/>
        <v>0</v>
      </c>
      <c r="M261" s="412">
        <f t="shared" si="82"/>
        <v>0</v>
      </c>
      <c r="N261" s="411">
        <v>0</v>
      </c>
      <c r="O261" s="412">
        <f t="shared" si="90"/>
        <v>0</v>
      </c>
      <c r="P261" s="335"/>
      <c r="Q261" s="427">
        <f t="shared" si="91"/>
        <v>0</v>
      </c>
      <c r="R261" s="428">
        <f t="shared" si="92"/>
        <v>0</v>
      </c>
      <c r="S261" s="427">
        <f t="shared" si="83"/>
        <v>0</v>
      </c>
      <c r="T261" s="428">
        <f t="shared" si="84"/>
        <v>0</v>
      </c>
      <c r="U261" s="431">
        <f t="shared" si="93"/>
        <v>0</v>
      </c>
      <c r="V261" s="432">
        <f t="shared" si="94"/>
        <v>0</v>
      </c>
      <c r="W261" s="427">
        <f t="shared" si="95"/>
        <v>0</v>
      </c>
      <c r="X261" s="428">
        <f t="shared" si="96"/>
        <v>0</v>
      </c>
      <c r="Y261" s="427">
        <f t="shared" si="85"/>
        <v>0</v>
      </c>
      <c r="Z261" s="428">
        <f t="shared" si="86"/>
        <v>0</v>
      </c>
      <c r="AA261" s="431">
        <f t="shared" si="97"/>
        <v>0</v>
      </c>
      <c r="AB261" s="432">
        <f t="shared" si="98"/>
        <v>0</v>
      </c>
      <c r="AC261" s="427" t="e">
        <f t="shared" si="99"/>
        <v>#N/A</v>
      </c>
      <c r="AD261" s="428" t="e">
        <f t="shared" si="100"/>
        <v>#N/A</v>
      </c>
      <c r="AE261" s="427" t="e">
        <f t="shared" si="101"/>
        <v>#N/A</v>
      </c>
      <c r="AF261" s="428" t="e">
        <f t="shared" si="102"/>
        <v>#N/A</v>
      </c>
      <c r="AG261" s="431" t="e">
        <f t="shared" si="103"/>
        <v>#N/A</v>
      </c>
      <c r="AH261" s="432" t="e">
        <f t="shared" si="104"/>
        <v>#N/A</v>
      </c>
    </row>
    <row r="262" spans="4:34" x14ac:dyDescent="0.25">
      <c r="D262" s="335"/>
      <c r="E262" s="335"/>
      <c r="F262" s="335"/>
      <c r="G262" s="335"/>
      <c r="H262" s="411">
        <f t="shared" si="87"/>
        <v>0</v>
      </c>
      <c r="I262" s="412">
        <v>0</v>
      </c>
      <c r="J262" s="411">
        <f t="shared" si="81"/>
        <v>0</v>
      </c>
      <c r="K262" s="412">
        <f t="shared" si="88"/>
        <v>0</v>
      </c>
      <c r="L262" s="411">
        <f t="shared" si="89"/>
        <v>0</v>
      </c>
      <c r="M262" s="412">
        <f t="shared" si="82"/>
        <v>0</v>
      </c>
      <c r="N262" s="411">
        <v>0</v>
      </c>
      <c r="O262" s="412">
        <f t="shared" si="90"/>
        <v>0</v>
      </c>
      <c r="P262" s="335"/>
      <c r="Q262" s="427">
        <f t="shared" si="91"/>
        <v>0</v>
      </c>
      <c r="R262" s="428">
        <f t="shared" si="92"/>
        <v>0</v>
      </c>
      <c r="S262" s="427">
        <f t="shared" si="83"/>
        <v>0</v>
      </c>
      <c r="T262" s="428">
        <f t="shared" si="84"/>
        <v>0</v>
      </c>
      <c r="U262" s="431">
        <f t="shared" si="93"/>
        <v>0</v>
      </c>
      <c r="V262" s="432">
        <f t="shared" si="94"/>
        <v>0</v>
      </c>
      <c r="W262" s="427">
        <f t="shared" si="95"/>
        <v>0</v>
      </c>
      <c r="X262" s="428">
        <f t="shared" si="96"/>
        <v>0</v>
      </c>
      <c r="Y262" s="427">
        <f t="shared" si="85"/>
        <v>0</v>
      </c>
      <c r="Z262" s="428">
        <f t="shared" si="86"/>
        <v>0</v>
      </c>
      <c r="AA262" s="431">
        <f t="shared" si="97"/>
        <v>0</v>
      </c>
      <c r="AB262" s="432">
        <f t="shared" si="98"/>
        <v>0</v>
      </c>
      <c r="AC262" s="427" t="e">
        <f t="shared" si="99"/>
        <v>#N/A</v>
      </c>
      <c r="AD262" s="428" t="e">
        <f t="shared" si="100"/>
        <v>#N/A</v>
      </c>
      <c r="AE262" s="427" t="e">
        <f t="shared" si="101"/>
        <v>#N/A</v>
      </c>
      <c r="AF262" s="428" t="e">
        <f t="shared" si="102"/>
        <v>#N/A</v>
      </c>
      <c r="AG262" s="431" t="e">
        <f t="shared" si="103"/>
        <v>#N/A</v>
      </c>
      <c r="AH262" s="432" t="e">
        <f t="shared" si="104"/>
        <v>#N/A</v>
      </c>
    </row>
    <row r="263" spans="4:34" x14ac:dyDescent="0.25">
      <c r="D263" s="335"/>
      <c r="E263" s="335"/>
      <c r="F263" s="335"/>
      <c r="G263" s="335"/>
      <c r="H263" s="411">
        <f t="shared" si="87"/>
        <v>0</v>
      </c>
      <c r="I263" s="412">
        <v>0</v>
      </c>
      <c r="J263" s="411">
        <f t="shared" si="81"/>
        <v>0</v>
      </c>
      <c r="K263" s="412">
        <f t="shared" si="88"/>
        <v>0</v>
      </c>
      <c r="L263" s="411">
        <f t="shared" si="89"/>
        <v>0</v>
      </c>
      <c r="M263" s="412">
        <f t="shared" si="82"/>
        <v>0</v>
      </c>
      <c r="N263" s="411">
        <v>0</v>
      </c>
      <c r="O263" s="412">
        <f t="shared" si="90"/>
        <v>0</v>
      </c>
      <c r="P263" s="335"/>
      <c r="Q263" s="427">
        <f t="shared" si="91"/>
        <v>0</v>
      </c>
      <c r="R263" s="428">
        <f t="shared" si="92"/>
        <v>0</v>
      </c>
      <c r="S263" s="427">
        <f t="shared" si="83"/>
        <v>0</v>
      </c>
      <c r="T263" s="428">
        <f t="shared" si="84"/>
        <v>0</v>
      </c>
      <c r="U263" s="431">
        <f t="shared" si="93"/>
        <v>0</v>
      </c>
      <c r="V263" s="432">
        <f t="shared" si="94"/>
        <v>0</v>
      </c>
      <c r="W263" s="427">
        <f t="shared" si="95"/>
        <v>0</v>
      </c>
      <c r="X263" s="428">
        <f t="shared" si="96"/>
        <v>0</v>
      </c>
      <c r="Y263" s="427">
        <f t="shared" si="85"/>
        <v>0</v>
      </c>
      <c r="Z263" s="428">
        <f t="shared" si="86"/>
        <v>0</v>
      </c>
      <c r="AA263" s="431">
        <f t="shared" si="97"/>
        <v>0</v>
      </c>
      <c r="AB263" s="432">
        <f t="shared" si="98"/>
        <v>0</v>
      </c>
      <c r="AC263" s="427" t="e">
        <f t="shared" si="99"/>
        <v>#N/A</v>
      </c>
      <c r="AD263" s="428" t="e">
        <f t="shared" si="100"/>
        <v>#N/A</v>
      </c>
      <c r="AE263" s="427" t="e">
        <f t="shared" si="101"/>
        <v>#N/A</v>
      </c>
      <c r="AF263" s="428" t="e">
        <f t="shared" si="102"/>
        <v>#N/A</v>
      </c>
      <c r="AG263" s="431" t="e">
        <f t="shared" si="103"/>
        <v>#N/A</v>
      </c>
      <c r="AH263" s="432" t="e">
        <f t="shared" si="104"/>
        <v>#N/A</v>
      </c>
    </row>
    <row r="264" spans="4:34" x14ac:dyDescent="0.25">
      <c r="D264" s="335"/>
      <c r="E264" s="335"/>
      <c r="F264" s="335"/>
      <c r="G264" s="335"/>
      <c r="H264" s="411">
        <f t="shared" si="87"/>
        <v>0</v>
      </c>
      <c r="I264" s="412">
        <v>0</v>
      </c>
      <c r="J264" s="411">
        <f t="shared" ref="J264:J327" si="105">Wx</f>
        <v>0</v>
      </c>
      <c r="K264" s="412">
        <f t="shared" si="88"/>
        <v>0</v>
      </c>
      <c r="L264" s="411">
        <f t="shared" si="89"/>
        <v>0</v>
      </c>
      <c r="M264" s="412">
        <f t="shared" ref="M264:M327" si="106">Wy</f>
        <v>0</v>
      </c>
      <c r="N264" s="411">
        <v>0</v>
      </c>
      <c r="O264" s="412">
        <f t="shared" si="90"/>
        <v>0</v>
      </c>
      <c r="P264" s="335"/>
      <c r="Q264" s="427">
        <f t="shared" si="91"/>
        <v>0</v>
      </c>
      <c r="R264" s="428">
        <f t="shared" si="92"/>
        <v>0</v>
      </c>
      <c r="S264" s="427">
        <f t="shared" ref="S264:S327" si="107">IF(AND(Q264&gt;=0,Q264&lt;=Wx),Q264,"")</f>
        <v>0</v>
      </c>
      <c r="T264" s="428">
        <f t="shared" ref="T264:T327" si="108">IF(AND(R264&gt;=0,R264&lt;=Wy),R264,"")</f>
        <v>0</v>
      </c>
      <c r="U264" s="431">
        <f t="shared" si="93"/>
        <v>0</v>
      </c>
      <c r="V264" s="432">
        <f t="shared" si="94"/>
        <v>0</v>
      </c>
      <c r="W264" s="427">
        <f t="shared" si="95"/>
        <v>0</v>
      </c>
      <c r="X264" s="428">
        <f t="shared" si="96"/>
        <v>0</v>
      </c>
      <c r="Y264" s="427">
        <f t="shared" ref="Y264:Y327" si="109">IF(AND(W264&gt;=0,W264&lt;=Wx),W264,"")</f>
        <v>0</v>
      </c>
      <c r="Z264" s="428">
        <f t="shared" ref="Z264:Z327" si="110">IF(AND(X264&gt;=0,X264&lt;=Wy),X264,"")</f>
        <v>0</v>
      </c>
      <c r="AA264" s="431">
        <f t="shared" si="97"/>
        <v>0</v>
      </c>
      <c r="AB264" s="432">
        <f t="shared" si="98"/>
        <v>0</v>
      </c>
      <c r="AC264" s="427" t="e">
        <f t="shared" si="99"/>
        <v>#N/A</v>
      </c>
      <c r="AD264" s="428" t="e">
        <f t="shared" si="100"/>
        <v>#N/A</v>
      </c>
      <c r="AE264" s="427" t="e">
        <f t="shared" si="101"/>
        <v>#N/A</v>
      </c>
      <c r="AF264" s="428" t="e">
        <f t="shared" si="102"/>
        <v>#N/A</v>
      </c>
      <c r="AG264" s="431" t="e">
        <f t="shared" si="103"/>
        <v>#N/A</v>
      </c>
      <c r="AH264" s="432" t="e">
        <f t="shared" si="104"/>
        <v>#N/A</v>
      </c>
    </row>
    <row r="265" spans="4:34" x14ac:dyDescent="0.25">
      <c r="D265" s="335"/>
      <c r="E265" s="335"/>
      <c r="F265" s="335"/>
      <c r="G265" s="335"/>
      <c r="H265" s="411">
        <f t="shared" ref="H265:H328" si="111">H264+Wx/INCREMENTS</f>
        <v>0</v>
      </c>
      <c r="I265" s="412">
        <v>0</v>
      </c>
      <c r="J265" s="411">
        <f t="shared" si="105"/>
        <v>0</v>
      </c>
      <c r="K265" s="412">
        <f t="shared" ref="K265:K328" si="112">K264+Wy/INCREMENTS</f>
        <v>0</v>
      </c>
      <c r="L265" s="411">
        <f t="shared" ref="L265:L328" si="113">L264-Wx/INCREMENTS</f>
        <v>0</v>
      </c>
      <c r="M265" s="412">
        <f t="shared" si="106"/>
        <v>0</v>
      </c>
      <c r="N265" s="411">
        <v>0</v>
      </c>
      <c r="O265" s="412">
        <f t="shared" ref="O265:O328" si="114">O264-Wy/INCREMENTS</f>
        <v>0</v>
      </c>
      <c r="P265" s="335"/>
      <c r="Q265" s="427">
        <f t="shared" ref="Q265:Q328" si="115">Q264+((SQRT(Wx^2+Wy^2))*COS(RADIANS(θ))/INCREMENTS)</f>
        <v>0</v>
      </c>
      <c r="R265" s="428">
        <f t="shared" ref="R265:R328" si="116">R264+((SQRT(Wx^2+Wy^2))*SIN(RADIANS(θ))/INCREMENTS)</f>
        <v>0</v>
      </c>
      <c r="S265" s="427">
        <f t="shared" si="107"/>
        <v>0</v>
      </c>
      <c r="T265" s="428">
        <f t="shared" si="108"/>
        <v>0</v>
      </c>
      <c r="U265" s="431">
        <f t="shared" ref="U265:U328" si="117">IF(AND(S265&lt;&gt;"",T265&lt;&gt;""),S265,"")</f>
        <v>0</v>
      </c>
      <c r="V265" s="432">
        <f t="shared" ref="V265:V328" si="118">IF(AND(S265&lt;&gt;"",T265&lt;&gt;""),T265,"")</f>
        <v>0</v>
      </c>
      <c r="W265" s="427">
        <f t="shared" ref="W265:W328" si="119">W264+((SQRT(Wx^2+Wy^2))*COS(RADIANS(θ))/INCREMENTS)</f>
        <v>0</v>
      </c>
      <c r="X265" s="428">
        <f t="shared" ref="X265:X328" si="120">X264+((SQRT(Wx^2+Wy^2))*SIN(RADIANS(θ))/INCREMENTS)</f>
        <v>0</v>
      </c>
      <c r="Y265" s="427">
        <f t="shared" si="109"/>
        <v>0</v>
      </c>
      <c r="Z265" s="428">
        <f t="shared" si="110"/>
        <v>0</v>
      </c>
      <c r="AA265" s="431">
        <f t="shared" ref="AA265:AA328" si="121">IF(AND(Y265&lt;&gt;"",Z265&lt;&gt;""),Y265,"")</f>
        <v>0</v>
      </c>
      <c r="AB265" s="432">
        <f t="shared" ref="AB265:AB328" si="122">IF(AND(Y265&lt;&gt;"",Z265&lt;&gt;""),Z265,"")</f>
        <v>0</v>
      </c>
      <c r="AC265" s="427" t="e">
        <f t="shared" si="99"/>
        <v>#N/A</v>
      </c>
      <c r="AD265" s="428" t="e">
        <f t="shared" si="100"/>
        <v>#N/A</v>
      </c>
      <c r="AE265" s="427" t="e">
        <f t="shared" si="101"/>
        <v>#N/A</v>
      </c>
      <c r="AF265" s="428" t="e">
        <f t="shared" si="102"/>
        <v>#N/A</v>
      </c>
      <c r="AG265" s="431" t="e">
        <f t="shared" si="103"/>
        <v>#N/A</v>
      </c>
      <c r="AH265" s="432" t="e">
        <f t="shared" si="104"/>
        <v>#N/A</v>
      </c>
    </row>
    <row r="266" spans="4:34" x14ac:dyDescent="0.25">
      <c r="D266" s="335"/>
      <c r="E266" s="335"/>
      <c r="F266" s="335"/>
      <c r="G266" s="335"/>
      <c r="H266" s="411">
        <f t="shared" si="111"/>
        <v>0</v>
      </c>
      <c r="I266" s="412">
        <v>0</v>
      </c>
      <c r="J266" s="411">
        <f t="shared" si="105"/>
        <v>0</v>
      </c>
      <c r="K266" s="412">
        <f t="shared" si="112"/>
        <v>0</v>
      </c>
      <c r="L266" s="411">
        <f t="shared" si="113"/>
        <v>0</v>
      </c>
      <c r="M266" s="412">
        <f t="shared" si="106"/>
        <v>0</v>
      </c>
      <c r="N266" s="411">
        <v>0</v>
      </c>
      <c r="O266" s="412">
        <f t="shared" si="114"/>
        <v>0</v>
      </c>
      <c r="P266" s="335"/>
      <c r="Q266" s="427">
        <f t="shared" si="115"/>
        <v>0</v>
      </c>
      <c r="R266" s="428">
        <f t="shared" si="116"/>
        <v>0</v>
      </c>
      <c r="S266" s="427">
        <f t="shared" si="107"/>
        <v>0</v>
      </c>
      <c r="T266" s="428">
        <f t="shared" si="108"/>
        <v>0</v>
      </c>
      <c r="U266" s="431">
        <f t="shared" si="117"/>
        <v>0</v>
      </c>
      <c r="V266" s="432">
        <f t="shared" si="118"/>
        <v>0</v>
      </c>
      <c r="W266" s="427">
        <f t="shared" si="119"/>
        <v>0</v>
      </c>
      <c r="X266" s="428">
        <f t="shared" si="120"/>
        <v>0</v>
      </c>
      <c r="Y266" s="427">
        <f t="shared" si="109"/>
        <v>0</v>
      </c>
      <c r="Z266" s="428">
        <f t="shared" si="110"/>
        <v>0</v>
      </c>
      <c r="AA266" s="431">
        <f t="shared" si="121"/>
        <v>0</v>
      </c>
      <c r="AB266" s="432">
        <f t="shared" si="122"/>
        <v>0</v>
      </c>
      <c r="AC266" s="427" t="e">
        <f t="shared" ref="AC266:AC329" si="123">AC265+((SQRT(Wx^2+Wy^2))*COS(RADIANS(θ))/INCREMENTS)</f>
        <v>#N/A</v>
      </c>
      <c r="AD266" s="428" t="e">
        <f t="shared" ref="AD266:AD329" si="124">AD265+((SQRT(Wx^2+Wy^2))*SIN(RADIANS(θ))/INCREMENTS)</f>
        <v>#N/A</v>
      </c>
      <c r="AE266" s="427" t="e">
        <f t="shared" ref="AE266:AE329" si="125">IF(AND(AC266&gt;=0,AC266&lt;=Wx),AC266,"")</f>
        <v>#N/A</v>
      </c>
      <c r="AF266" s="428" t="e">
        <f t="shared" ref="AF266:AF329" si="126">IF(AND(AD266&gt;=0,AD266&lt;=Wy),AD266,"")</f>
        <v>#N/A</v>
      </c>
      <c r="AG266" s="431" t="e">
        <f t="shared" ref="AG266:AG329" si="127">IF(AND(AE266&lt;&gt;"",AF266&lt;&gt;""),AE266,"")</f>
        <v>#N/A</v>
      </c>
      <c r="AH266" s="432" t="e">
        <f t="shared" ref="AH266:AH329" si="128">IF(AND(AE266&lt;&gt;"",AF266&lt;&gt;""),AF266,"")</f>
        <v>#N/A</v>
      </c>
    </row>
    <row r="267" spans="4:34" x14ac:dyDescent="0.25">
      <c r="D267" s="335"/>
      <c r="E267" s="335"/>
      <c r="F267" s="335"/>
      <c r="G267" s="335"/>
      <c r="H267" s="411">
        <f t="shared" si="111"/>
        <v>0</v>
      </c>
      <c r="I267" s="412">
        <v>0</v>
      </c>
      <c r="J267" s="411">
        <f t="shared" si="105"/>
        <v>0</v>
      </c>
      <c r="K267" s="412">
        <f t="shared" si="112"/>
        <v>0</v>
      </c>
      <c r="L267" s="411">
        <f t="shared" si="113"/>
        <v>0</v>
      </c>
      <c r="M267" s="412">
        <f t="shared" si="106"/>
        <v>0</v>
      </c>
      <c r="N267" s="411">
        <v>0</v>
      </c>
      <c r="O267" s="412">
        <f t="shared" si="114"/>
        <v>0</v>
      </c>
      <c r="P267" s="335"/>
      <c r="Q267" s="427">
        <f t="shared" si="115"/>
        <v>0</v>
      </c>
      <c r="R267" s="428">
        <f t="shared" si="116"/>
        <v>0</v>
      </c>
      <c r="S267" s="427">
        <f t="shared" si="107"/>
        <v>0</v>
      </c>
      <c r="T267" s="428">
        <f t="shared" si="108"/>
        <v>0</v>
      </c>
      <c r="U267" s="431">
        <f t="shared" si="117"/>
        <v>0</v>
      </c>
      <c r="V267" s="432">
        <f t="shared" si="118"/>
        <v>0</v>
      </c>
      <c r="W267" s="427">
        <f t="shared" si="119"/>
        <v>0</v>
      </c>
      <c r="X267" s="428">
        <f t="shared" si="120"/>
        <v>0</v>
      </c>
      <c r="Y267" s="427">
        <f t="shared" si="109"/>
        <v>0</v>
      </c>
      <c r="Z267" s="428">
        <f t="shared" si="110"/>
        <v>0</v>
      </c>
      <c r="AA267" s="431">
        <f t="shared" si="121"/>
        <v>0</v>
      </c>
      <c r="AB267" s="432">
        <f t="shared" si="122"/>
        <v>0</v>
      </c>
      <c r="AC267" s="427" t="e">
        <f t="shared" si="123"/>
        <v>#N/A</v>
      </c>
      <c r="AD267" s="428" t="e">
        <f t="shared" si="124"/>
        <v>#N/A</v>
      </c>
      <c r="AE267" s="427" t="e">
        <f t="shared" si="125"/>
        <v>#N/A</v>
      </c>
      <c r="AF267" s="428" t="e">
        <f t="shared" si="126"/>
        <v>#N/A</v>
      </c>
      <c r="AG267" s="431" t="e">
        <f t="shared" si="127"/>
        <v>#N/A</v>
      </c>
      <c r="AH267" s="432" t="e">
        <f t="shared" si="128"/>
        <v>#N/A</v>
      </c>
    </row>
    <row r="268" spans="4:34" x14ac:dyDescent="0.25">
      <c r="D268" s="335"/>
      <c r="E268" s="335"/>
      <c r="F268" s="335"/>
      <c r="G268" s="335"/>
      <c r="H268" s="411">
        <f t="shared" si="111"/>
        <v>0</v>
      </c>
      <c r="I268" s="412">
        <v>0</v>
      </c>
      <c r="J268" s="411">
        <f t="shared" si="105"/>
        <v>0</v>
      </c>
      <c r="K268" s="412">
        <f t="shared" si="112"/>
        <v>0</v>
      </c>
      <c r="L268" s="411">
        <f t="shared" si="113"/>
        <v>0</v>
      </c>
      <c r="M268" s="412">
        <f t="shared" si="106"/>
        <v>0</v>
      </c>
      <c r="N268" s="411">
        <v>0</v>
      </c>
      <c r="O268" s="412">
        <f t="shared" si="114"/>
        <v>0</v>
      </c>
      <c r="P268" s="335"/>
      <c r="Q268" s="427">
        <f t="shared" si="115"/>
        <v>0</v>
      </c>
      <c r="R268" s="428">
        <f t="shared" si="116"/>
        <v>0</v>
      </c>
      <c r="S268" s="427">
        <f t="shared" si="107"/>
        <v>0</v>
      </c>
      <c r="T268" s="428">
        <f t="shared" si="108"/>
        <v>0</v>
      </c>
      <c r="U268" s="431">
        <f t="shared" si="117"/>
        <v>0</v>
      </c>
      <c r="V268" s="432">
        <f t="shared" si="118"/>
        <v>0</v>
      </c>
      <c r="W268" s="427">
        <f t="shared" si="119"/>
        <v>0</v>
      </c>
      <c r="X268" s="428">
        <f t="shared" si="120"/>
        <v>0</v>
      </c>
      <c r="Y268" s="427">
        <f t="shared" si="109"/>
        <v>0</v>
      </c>
      <c r="Z268" s="428">
        <f t="shared" si="110"/>
        <v>0</v>
      </c>
      <c r="AA268" s="431">
        <f t="shared" si="121"/>
        <v>0</v>
      </c>
      <c r="AB268" s="432">
        <f t="shared" si="122"/>
        <v>0</v>
      </c>
      <c r="AC268" s="427" t="e">
        <f t="shared" si="123"/>
        <v>#N/A</v>
      </c>
      <c r="AD268" s="428" t="e">
        <f t="shared" si="124"/>
        <v>#N/A</v>
      </c>
      <c r="AE268" s="427" t="e">
        <f t="shared" si="125"/>
        <v>#N/A</v>
      </c>
      <c r="AF268" s="428" t="e">
        <f t="shared" si="126"/>
        <v>#N/A</v>
      </c>
      <c r="AG268" s="431" t="e">
        <f t="shared" si="127"/>
        <v>#N/A</v>
      </c>
      <c r="AH268" s="432" t="e">
        <f t="shared" si="128"/>
        <v>#N/A</v>
      </c>
    </row>
    <row r="269" spans="4:34" x14ac:dyDescent="0.25">
      <c r="D269" s="335"/>
      <c r="E269" s="335"/>
      <c r="F269" s="335"/>
      <c r="G269" s="335"/>
      <c r="H269" s="411">
        <f t="shared" si="111"/>
        <v>0</v>
      </c>
      <c r="I269" s="412">
        <v>0</v>
      </c>
      <c r="J269" s="411">
        <f t="shared" si="105"/>
        <v>0</v>
      </c>
      <c r="K269" s="412">
        <f t="shared" si="112"/>
        <v>0</v>
      </c>
      <c r="L269" s="411">
        <f t="shared" si="113"/>
        <v>0</v>
      </c>
      <c r="M269" s="412">
        <f t="shared" si="106"/>
        <v>0</v>
      </c>
      <c r="N269" s="411">
        <v>0</v>
      </c>
      <c r="O269" s="412">
        <f t="shared" si="114"/>
        <v>0</v>
      </c>
      <c r="P269" s="335"/>
      <c r="Q269" s="427">
        <f t="shared" si="115"/>
        <v>0</v>
      </c>
      <c r="R269" s="428">
        <f t="shared" si="116"/>
        <v>0</v>
      </c>
      <c r="S269" s="427">
        <f t="shared" si="107"/>
        <v>0</v>
      </c>
      <c r="T269" s="428">
        <f t="shared" si="108"/>
        <v>0</v>
      </c>
      <c r="U269" s="431">
        <f t="shared" si="117"/>
        <v>0</v>
      </c>
      <c r="V269" s="432">
        <f t="shared" si="118"/>
        <v>0</v>
      </c>
      <c r="W269" s="427">
        <f t="shared" si="119"/>
        <v>0</v>
      </c>
      <c r="X269" s="428">
        <f t="shared" si="120"/>
        <v>0</v>
      </c>
      <c r="Y269" s="427">
        <f t="shared" si="109"/>
        <v>0</v>
      </c>
      <c r="Z269" s="428">
        <f t="shared" si="110"/>
        <v>0</v>
      </c>
      <c r="AA269" s="431">
        <f t="shared" si="121"/>
        <v>0</v>
      </c>
      <c r="AB269" s="432">
        <f t="shared" si="122"/>
        <v>0</v>
      </c>
      <c r="AC269" s="427" t="e">
        <f t="shared" si="123"/>
        <v>#N/A</v>
      </c>
      <c r="AD269" s="428" t="e">
        <f t="shared" si="124"/>
        <v>#N/A</v>
      </c>
      <c r="AE269" s="427" t="e">
        <f t="shared" si="125"/>
        <v>#N/A</v>
      </c>
      <c r="AF269" s="428" t="e">
        <f t="shared" si="126"/>
        <v>#N/A</v>
      </c>
      <c r="AG269" s="431" t="e">
        <f t="shared" si="127"/>
        <v>#N/A</v>
      </c>
      <c r="AH269" s="432" t="e">
        <f t="shared" si="128"/>
        <v>#N/A</v>
      </c>
    </row>
    <row r="270" spans="4:34" x14ac:dyDescent="0.25">
      <c r="D270" s="335"/>
      <c r="E270" s="335"/>
      <c r="F270" s="335"/>
      <c r="G270" s="335"/>
      <c r="H270" s="411">
        <f t="shared" si="111"/>
        <v>0</v>
      </c>
      <c r="I270" s="412">
        <v>0</v>
      </c>
      <c r="J270" s="411">
        <f t="shared" si="105"/>
        <v>0</v>
      </c>
      <c r="K270" s="412">
        <f t="shared" si="112"/>
        <v>0</v>
      </c>
      <c r="L270" s="411">
        <f t="shared" si="113"/>
        <v>0</v>
      </c>
      <c r="M270" s="412">
        <f t="shared" si="106"/>
        <v>0</v>
      </c>
      <c r="N270" s="411">
        <v>0</v>
      </c>
      <c r="O270" s="412">
        <f t="shared" si="114"/>
        <v>0</v>
      </c>
      <c r="P270" s="335"/>
      <c r="Q270" s="427">
        <f t="shared" si="115"/>
        <v>0</v>
      </c>
      <c r="R270" s="428">
        <f t="shared" si="116"/>
        <v>0</v>
      </c>
      <c r="S270" s="427">
        <f t="shared" si="107"/>
        <v>0</v>
      </c>
      <c r="T270" s="428">
        <f t="shared" si="108"/>
        <v>0</v>
      </c>
      <c r="U270" s="431">
        <f t="shared" si="117"/>
        <v>0</v>
      </c>
      <c r="V270" s="432">
        <f t="shared" si="118"/>
        <v>0</v>
      </c>
      <c r="W270" s="427">
        <f t="shared" si="119"/>
        <v>0</v>
      </c>
      <c r="X270" s="428">
        <f t="shared" si="120"/>
        <v>0</v>
      </c>
      <c r="Y270" s="427">
        <f t="shared" si="109"/>
        <v>0</v>
      </c>
      <c r="Z270" s="428">
        <f t="shared" si="110"/>
        <v>0</v>
      </c>
      <c r="AA270" s="431">
        <f t="shared" si="121"/>
        <v>0</v>
      </c>
      <c r="AB270" s="432">
        <f t="shared" si="122"/>
        <v>0</v>
      </c>
      <c r="AC270" s="427" t="e">
        <f t="shared" si="123"/>
        <v>#N/A</v>
      </c>
      <c r="AD270" s="428" t="e">
        <f t="shared" si="124"/>
        <v>#N/A</v>
      </c>
      <c r="AE270" s="427" t="e">
        <f t="shared" si="125"/>
        <v>#N/A</v>
      </c>
      <c r="AF270" s="428" t="e">
        <f t="shared" si="126"/>
        <v>#N/A</v>
      </c>
      <c r="AG270" s="431" t="e">
        <f t="shared" si="127"/>
        <v>#N/A</v>
      </c>
      <c r="AH270" s="432" t="e">
        <f t="shared" si="128"/>
        <v>#N/A</v>
      </c>
    </row>
    <row r="271" spans="4:34" x14ac:dyDescent="0.25">
      <c r="D271" s="335"/>
      <c r="E271" s="335"/>
      <c r="F271" s="335"/>
      <c r="G271" s="335"/>
      <c r="H271" s="411">
        <f t="shared" si="111"/>
        <v>0</v>
      </c>
      <c r="I271" s="412">
        <v>0</v>
      </c>
      <c r="J271" s="411">
        <f t="shared" si="105"/>
        <v>0</v>
      </c>
      <c r="K271" s="412">
        <f t="shared" si="112"/>
        <v>0</v>
      </c>
      <c r="L271" s="411">
        <f t="shared" si="113"/>
        <v>0</v>
      </c>
      <c r="M271" s="412">
        <f t="shared" si="106"/>
        <v>0</v>
      </c>
      <c r="N271" s="411">
        <v>0</v>
      </c>
      <c r="O271" s="412">
        <f t="shared" si="114"/>
        <v>0</v>
      </c>
      <c r="P271" s="335"/>
      <c r="Q271" s="427">
        <f t="shared" si="115"/>
        <v>0</v>
      </c>
      <c r="R271" s="428">
        <f t="shared" si="116"/>
        <v>0</v>
      </c>
      <c r="S271" s="427">
        <f t="shared" si="107"/>
        <v>0</v>
      </c>
      <c r="T271" s="428">
        <f t="shared" si="108"/>
        <v>0</v>
      </c>
      <c r="U271" s="431">
        <f t="shared" si="117"/>
        <v>0</v>
      </c>
      <c r="V271" s="432">
        <f t="shared" si="118"/>
        <v>0</v>
      </c>
      <c r="W271" s="427">
        <f t="shared" si="119"/>
        <v>0</v>
      </c>
      <c r="X271" s="428">
        <f t="shared" si="120"/>
        <v>0</v>
      </c>
      <c r="Y271" s="427">
        <f t="shared" si="109"/>
        <v>0</v>
      </c>
      <c r="Z271" s="428">
        <f t="shared" si="110"/>
        <v>0</v>
      </c>
      <c r="AA271" s="431">
        <f t="shared" si="121"/>
        <v>0</v>
      </c>
      <c r="AB271" s="432">
        <f t="shared" si="122"/>
        <v>0</v>
      </c>
      <c r="AC271" s="427" t="e">
        <f t="shared" si="123"/>
        <v>#N/A</v>
      </c>
      <c r="AD271" s="428" t="e">
        <f t="shared" si="124"/>
        <v>#N/A</v>
      </c>
      <c r="AE271" s="427" t="e">
        <f t="shared" si="125"/>
        <v>#N/A</v>
      </c>
      <c r="AF271" s="428" t="e">
        <f t="shared" si="126"/>
        <v>#N/A</v>
      </c>
      <c r="AG271" s="431" t="e">
        <f t="shared" si="127"/>
        <v>#N/A</v>
      </c>
      <c r="AH271" s="432" t="e">
        <f t="shared" si="128"/>
        <v>#N/A</v>
      </c>
    </row>
    <row r="272" spans="4:34" x14ac:dyDescent="0.25">
      <c r="D272" s="335"/>
      <c r="E272" s="335"/>
      <c r="F272" s="335"/>
      <c r="G272" s="335"/>
      <c r="H272" s="411">
        <f t="shared" si="111"/>
        <v>0</v>
      </c>
      <c r="I272" s="412">
        <v>0</v>
      </c>
      <c r="J272" s="411">
        <f t="shared" si="105"/>
        <v>0</v>
      </c>
      <c r="K272" s="412">
        <f t="shared" si="112"/>
        <v>0</v>
      </c>
      <c r="L272" s="411">
        <f t="shared" si="113"/>
        <v>0</v>
      </c>
      <c r="M272" s="412">
        <f t="shared" si="106"/>
        <v>0</v>
      </c>
      <c r="N272" s="411">
        <v>0</v>
      </c>
      <c r="O272" s="412">
        <f t="shared" si="114"/>
        <v>0</v>
      </c>
      <c r="P272" s="335"/>
      <c r="Q272" s="427">
        <f t="shared" si="115"/>
        <v>0</v>
      </c>
      <c r="R272" s="428">
        <f t="shared" si="116"/>
        <v>0</v>
      </c>
      <c r="S272" s="427">
        <f t="shared" si="107"/>
        <v>0</v>
      </c>
      <c r="T272" s="428">
        <f t="shared" si="108"/>
        <v>0</v>
      </c>
      <c r="U272" s="431">
        <f t="shared" si="117"/>
        <v>0</v>
      </c>
      <c r="V272" s="432">
        <f t="shared" si="118"/>
        <v>0</v>
      </c>
      <c r="W272" s="427">
        <f t="shared" si="119"/>
        <v>0</v>
      </c>
      <c r="X272" s="428">
        <f t="shared" si="120"/>
        <v>0</v>
      </c>
      <c r="Y272" s="427">
        <f t="shared" si="109"/>
        <v>0</v>
      </c>
      <c r="Z272" s="428">
        <f t="shared" si="110"/>
        <v>0</v>
      </c>
      <c r="AA272" s="431">
        <f t="shared" si="121"/>
        <v>0</v>
      </c>
      <c r="AB272" s="432">
        <f t="shared" si="122"/>
        <v>0</v>
      </c>
      <c r="AC272" s="427" t="e">
        <f t="shared" si="123"/>
        <v>#N/A</v>
      </c>
      <c r="AD272" s="428" t="e">
        <f t="shared" si="124"/>
        <v>#N/A</v>
      </c>
      <c r="AE272" s="427" t="e">
        <f t="shared" si="125"/>
        <v>#N/A</v>
      </c>
      <c r="AF272" s="428" t="e">
        <f t="shared" si="126"/>
        <v>#N/A</v>
      </c>
      <c r="AG272" s="431" t="e">
        <f t="shared" si="127"/>
        <v>#N/A</v>
      </c>
      <c r="AH272" s="432" t="e">
        <f t="shared" si="128"/>
        <v>#N/A</v>
      </c>
    </row>
    <row r="273" spans="4:34" x14ac:dyDescent="0.25">
      <c r="D273" s="335"/>
      <c r="E273" s="335"/>
      <c r="F273" s="335"/>
      <c r="G273" s="335"/>
      <c r="H273" s="411">
        <f t="shared" si="111"/>
        <v>0</v>
      </c>
      <c r="I273" s="412">
        <v>0</v>
      </c>
      <c r="J273" s="411">
        <f t="shared" si="105"/>
        <v>0</v>
      </c>
      <c r="K273" s="412">
        <f t="shared" si="112"/>
        <v>0</v>
      </c>
      <c r="L273" s="411">
        <f t="shared" si="113"/>
        <v>0</v>
      </c>
      <c r="M273" s="412">
        <f t="shared" si="106"/>
        <v>0</v>
      </c>
      <c r="N273" s="411">
        <v>0</v>
      </c>
      <c r="O273" s="412">
        <f t="shared" si="114"/>
        <v>0</v>
      </c>
      <c r="P273" s="335"/>
      <c r="Q273" s="427">
        <f t="shared" si="115"/>
        <v>0</v>
      </c>
      <c r="R273" s="428">
        <f t="shared" si="116"/>
        <v>0</v>
      </c>
      <c r="S273" s="427">
        <f t="shared" si="107"/>
        <v>0</v>
      </c>
      <c r="T273" s="428">
        <f t="shared" si="108"/>
        <v>0</v>
      </c>
      <c r="U273" s="431">
        <f t="shared" si="117"/>
        <v>0</v>
      </c>
      <c r="V273" s="432">
        <f t="shared" si="118"/>
        <v>0</v>
      </c>
      <c r="W273" s="427">
        <f t="shared" si="119"/>
        <v>0</v>
      </c>
      <c r="X273" s="428">
        <f t="shared" si="120"/>
        <v>0</v>
      </c>
      <c r="Y273" s="427">
        <f t="shared" si="109"/>
        <v>0</v>
      </c>
      <c r="Z273" s="428">
        <f t="shared" si="110"/>
        <v>0</v>
      </c>
      <c r="AA273" s="431">
        <f t="shared" si="121"/>
        <v>0</v>
      </c>
      <c r="AB273" s="432">
        <f t="shared" si="122"/>
        <v>0</v>
      </c>
      <c r="AC273" s="427" t="e">
        <f t="shared" si="123"/>
        <v>#N/A</v>
      </c>
      <c r="AD273" s="428" t="e">
        <f t="shared" si="124"/>
        <v>#N/A</v>
      </c>
      <c r="AE273" s="427" t="e">
        <f t="shared" si="125"/>
        <v>#N/A</v>
      </c>
      <c r="AF273" s="428" t="e">
        <f t="shared" si="126"/>
        <v>#N/A</v>
      </c>
      <c r="AG273" s="431" t="e">
        <f t="shared" si="127"/>
        <v>#N/A</v>
      </c>
      <c r="AH273" s="432" t="e">
        <f t="shared" si="128"/>
        <v>#N/A</v>
      </c>
    </row>
    <row r="274" spans="4:34" x14ac:dyDescent="0.25">
      <c r="D274" s="335"/>
      <c r="E274" s="335"/>
      <c r="F274" s="335"/>
      <c r="G274" s="335"/>
      <c r="H274" s="411">
        <f t="shared" si="111"/>
        <v>0</v>
      </c>
      <c r="I274" s="412">
        <v>0</v>
      </c>
      <c r="J274" s="411">
        <f t="shared" si="105"/>
        <v>0</v>
      </c>
      <c r="K274" s="412">
        <f t="shared" si="112"/>
        <v>0</v>
      </c>
      <c r="L274" s="411">
        <f t="shared" si="113"/>
        <v>0</v>
      </c>
      <c r="M274" s="412">
        <f t="shared" si="106"/>
        <v>0</v>
      </c>
      <c r="N274" s="411">
        <v>0</v>
      </c>
      <c r="O274" s="412">
        <f t="shared" si="114"/>
        <v>0</v>
      </c>
      <c r="P274" s="335"/>
      <c r="Q274" s="427">
        <f t="shared" si="115"/>
        <v>0</v>
      </c>
      <c r="R274" s="428">
        <f t="shared" si="116"/>
        <v>0</v>
      </c>
      <c r="S274" s="427">
        <f t="shared" si="107"/>
        <v>0</v>
      </c>
      <c r="T274" s="428">
        <f t="shared" si="108"/>
        <v>0</v>
      </c>
      <c r="U274" s="431">
        <f t="shared" si="117"/>
        <v>0</v>
      </c>
      <c r="V274" s="432">
        <f t="shared" si="118"/>
        <v>0</v>
      </c>
      <c r="W274" s="427">
        <f t="shared" si="119"/>
        <v>0</v>
      </c>
      <c r="X274" s="428">
        <f t="shared" si="120"/>
        <v>0</v>
      </c>
      <c r="Y274" s="427">
        <f t="shared" si="109"/>
        <v>0</v>
      </c>
      <c r="Z274" s="428">
        <f t="shared" si="110"/>
        <v>0</v>
      </c>
      <c r="AA274" s="431">
        <f t="shared" si="121"/>
        <v>0</v>
      </c>
      <c r="AB274" s="432">
        <f t="shared" si="122"/>
        <v>0</v>
      </c>
      <c r="AC274" s="427" t="e">
        <f t="shared" si="123"/>
        <v>#N/A</v>
      </c>
      <c r="AD274" s="428" t="e">
        <f t="shared" si="124"/>
        <v>#N/A</v>
      </c>
      <c r="AE274" s="427" t="e">
        <f t="shared" si="125"/>
        <v>#N/A</v>
      </c>
      <c r="AF274" s="428" t="e">
        <f t="shared" si="126"/>
        <v>#N/A</v>
      </c>
      <c r="AG274" s="431" t="e">
        <f t="shared" si="127"/>
        <v>#N/A</v>
      </c>
      <c r="AH274" s="432" t="e">
        <f t="shared" si="128"/>
        <v>#N/A</v>
      </c>
    </row>
    <row r="275" spans="4:34" x14ac:dyDescent="0.25">
      <c r="D275" s="335"/>
      <c r="E275" s="335"/>
      <c r="F275" s="335"/>
      <c r="G275" s="335"/>
      <c r="H275" s="411">
        <f t="shared" si="111"/>
        <v>0</v>
      </c>
      <c r="I275" s="412">
        <v>0</v>
      </c>
      <c r="J275" s="411">
        <f t="shared" si="105"/>
        <v>0</v>
      </c>
      <c r="K275" s="412">
        <f t="shared" si="112"/>
        <v>0</v>
      </c>
      <c r="L275" s="411">
        <f t="shared" si="113"/>
        <v>0</v>
      </c>
      <c r="M275" s="412">
        <f t="shared" si="106"/>
        <v>0</v>
      </c>
      <c r="N275" s="411">
        <v>0</v>
      </c>
      <c r="O275" s="412">
        <f t="shared" si="114"/>
        <v>0</v>
      </c>
      <c r="P275" s="335"/>
      <c r="Q275" s="427">
        <f t="shared" si="115"/>
        <v>0</v>
      </c>
      <c r="R275" s="428">
        <f t="shared" si="116"/>
        <v>0</v>
      </c>
      <c r="S275" s="427">
        <f t="shared" si="107"/>
        <v>0</v>
      </c>
      <c r="T275" s="428">
        <f t="shared" si="108"/>
        <v>0</v>
      </c>
      <c r="U275" s="431">
        <f t="shared" si="117"/>
        <v>0</v>
      </c>
      <c r="V275" s="432">
        <f t="shared" si="118"/>
        <v>0</v>
      </c>
      <c r="W275" s="427">
        <f t="shared" si="119"/>
        <v>0</v>
      </c>
      <c r="X275" s="428">
        <f t="shared" si="120"/>
        <v>0</v>
      </c>
      <c r="Y275" s="427">
        <f t="shared" si="109"/>
        <v>0</v>
      </c>
      <c r="Z275" s="428">
        <f t="shared" si="110"/>
        <v>0</v>
      </c>
      <c r="AA275" s="431">
        <f t="shared" si="121"/>
        <v>0</v>
      </c>
      <c r="AB275" s="432">
        <f t="shared" si="122"/>
        <v>0</v>
      </c>
      <c r="AC275" s="427" t="e">
        <f t="shared" si="123"/>
        <v>#N/A</v>
      </c>
      <c r="AD275" s="428" t="e">
        <f t="shared" si="124"/>
        <v>#N/A</v>
      </c>
      <c r="AE275" s="427" t="e">
        <f t="shared" si="125"/>
        <v>#N/A</v>
      </c>
      <c r="AF275" s="428" t="e">
        <f t="shared" si="126"/>
        <v>#N/A</v>
      </c>
      <c r="AG275" s="431" t="e">
        <f t="shared" si="127"/>
        <v>#N/A</v>
      </c>
      <c r="AH275" s="432" t="e">
        <f t="shared" si="128"/>
        <v>#N/A</v>
      </c>
    </row>
    <row r="276" spans="4:34" x14ac:dyDescent="0.25">
      <c r="D276" s="335"/>
      <c r="E276" s="335"/>
      <c r="F276" s="335"/>
      <c r="G276" s="335"/>
      <c r="H276" s="411">
        <f t="shared" si="111"/>
        <v>0</v>
      </c>
      <c r="I276" s="412">
        <v>0</v>
      </c>
      <c r="J276" s="411">
        <f t="shared" si="105"/>
        <v>0</v>
      </c>
      <c r="K276" s="412">
        <f t="shared" si="112"/>
        <v>0</v>
      </c>
      <c r="L276" s="411">
        <f t="shared" si="113"/>
        <v>0</v>
      </c>
      <c r="M276" s="412">
        <f t="shared" si="106"/>
        <v>0</v>
      </c>
      <c r="N276" s="411">
        <v>0</v>
      </c>
      <c r="O276" s="412">
        <f t="shared" si="114"/>
        <v>0</v>
      </c>
      <c r="P276" s="335"/>
      <c r="Q276" s="427">
        <f t="shared" si="115"/>
        <v>0</v>
      </c>
      <c r="R276" s="428">
        <f t="shared" si="116"/>
        <v>0</v>
      </c>
      <c r="S276" s="427">
        <f t="shared" si="107"/>
        <v>0</v>
      </c>
      <c r="T276" s="428">
        <f t="shared" si="108"/>
        <v>0</v>
      </c>
      <c r="U276" s="431">
        <f t="shared" si="117"/>
        <v>0</v>
      </c>
      <c r="V276" s="432">
        <f t="shared" si="118"/>
        <v>0</v>
      </c>
      <c r="W276" s="427">
        <f t="shared" si="119"/>
        <v>0</v>
      </c>
      <c r="X276" s="428">
        <f t="shared" si="120"/>
        <v>0</v>
      </c>
      <c r="Y276" s="427">
        <f t="shared" si="109"/>
        <v>0</v>
      </c>
      <c r="Z276" s="428">
        <f t="shared" si="110"/>
        <v>0</v>
      </c>
      <c r="AA276" s="431">
        <f t="shared" si="121"/>
        <v>0</v>
      </c>
      <c r="AB276" s="432">
        <f t="shared" si="122"/>
        <v>0</v>
      </c>
      <c r="AC276" s="427" t="e">
        <f t="shared" si="123"/>
        <v>#N/A</v>
      </c>
      <c r="AD276" s="428" t="e">
        <f t="shared" si="124"/>
        <v>#N/A</v>
      </c>
      <c r="AE276" s="427" t="e">
        <f t="shared" si="125"/>
        <v>#N/A</v>
      </c>
      <c r="AF276" s="428" t="e">
        <f t="shared" si="126"/>
        <v>#N/A</v>
      </c>
      <c r="AG276" s="431" t="e">
        <f t="shared" si="127"/>
        <v>#N/A</v>
      </c>
      <c r="AH276" s="432" t="e">
        <f t="shared" si="128"/>
        <v>#N/A</v>
      </c>
    </row>
    <row r="277" spans="4:34" x14ac:dyDescent="0.25">
      <c r="D277" s="335"/>
      <c r="E277" s="335"/>
      <c r="F277" s="335"/>
      <c r="G277" s="335"/>
      <c r="H277" s="411">
        <f t="shared" si="111"/>
        <v>0</v>
      </c>
      <c r="I277" s="412">
        <v>0</v>
      </c>
      <c r="J277" s="411">
        <f t="shared" si="105"/>
        <v>0</v>
      </c>
      <c r="K277" s="412">
        <f t="shared" si="112"/>
        <v>0</v>
      </c>
      <c r="L277" s="411">
        <f t="shared" si="113"/>
        <v>0</v>
      </c>
      <c r="M277" s="412">
        <f t="shared" si="106"/>
        <v>0</v>
      </c>
      <c r="N277" s="411">
        <v>0</v>
      </c>
      <c r="O277" s="412">
        <f t="shared" si="114"/>
        <v>0</v>
      </c>
      <c r="P277" s="335"/>
      <c r="Q277" s="427">
        <f t="shared" si="115"/>
        <v>0</v>
      </c>
      <c r="R277" s="428">
        <f t="shared" si="116"/>
        <v>0</v>
      </c>
      <c r="S277" s="427">
        <f t="shared" si="107"/>
        <v>0</v>
      </c>
      <c r="T277" s="428">
        <f t="shared" si="108"/>
        <v>0</v>
      </c>
      <c r="U277" s="431">
        <f t="shared" si="117"/>
        <v>0</v>
      </c>
      <c r="V277" s="432">
        <f t="shared" si="118"/>
        <v>0</v>
      </c>
      <c r="W277" s="427">
        <f t="shared" si="119"/>
        <v>0</v>
      </c>
      <c r="X277" s="428">
        <f t="shared" si="120"/>
        <v>0</v>
      </c>
      <c r="Y277" s="427">
        <f t="shared" si="109"/>
        <v>0</v>
      </c>
      <c r="Z277" s="428">
        <f t="shared" si="110"/>
        <v>0</v>
      </c>
      <c r="AA277" s="431">
        <f t="shared" si="121"/>
        <v>0</v>
      </c>
      <c r="AB277" s="432">
        <f t="shared" si="122"/>
        <v>0</v>
      </c>
      <c r="AC277" s="427" t="e">
        <f t="shared" si="123"/>
        <v>#N/A</v>
      </c>
      <c r="AD277" s="428" t="e">
        <f t="shared" si="124"/>
        <v>#N/A</v>
      </c>
      <c r="AE277" s="427" t="e">
        <f t="shared" si="125"/>
        <v>#N/A</v>
      </c>
      <c r="AF277" s="428" t="e">
        <f t="shared" si="126"/>
        <v>#N/A</v>
      </c>
      <c r="AG277" s="431" t="e">
        <f t="shared" si="127"/>
        <v>#N/A</v>
      </c>
      <c r="AH277" s="432" t="e">
        <f t="shared" si="128"/>
        <v>#N/A</v>
      </c>
    </row>
    <row r="278" spans="4:34" x14ac:dyDescent="0.25">
      <c r="D278" s="335"/>
      <c r="E278" s="335"/>
      <c r="F278" s="335"/>
      <c r="G278" s="335"/>
      <c r="H278" s="411">
        <f t="shared" si="111"/>
        <v>0</v>
      </c>
      <c r="I278" s="412">
        <v>0</v>
      </c>
      <c r="J278" s="411">
        <f t="shared" si="105"/>
        <v>0</v>
      </c>
      <c r="K278" s="412">
        <f t="shared" si="112"/>
        <v>0</v>
      </c>
      <c r="L278" s="411">
        <f t="shared" si="113"/>
        <v>0</v>
      </c>
      <c r="M278" s="412">
        <f t="shared" si="106"/>
        <v>0</v>
      </c>
      <c r="N278" s="411">
        <v>0</v>
      </c>
      <c r="O278" s="412">
        <f t="shared" si="114"/>
        <v>0</v>
      </c>
      <c r="P278" s="335"/>
      <c r="Q278" s="427">
        <f t="shared" si="115"/>
        <v>0</v>
      </c>
      <c r="R278" s="428">
        <f t="shared" si="116"/>
        <v>0</v>
      </c>
      <c r="S278" s="427">
        <f t="shared" si="107"/>
        <v>0</v>
      </c>
      <c r="T278" s="428">
        <f t="shared" si="108"/>
        <v>0</v>
      </c>
      <c r="U278" s="431">
        <f t="shared" si="117"/>
        <v>0</v>
      </c>
      <c r="V278" s="432">
        <f t="shared" si="118"/>
        <v>0</v>
      </c>
      <c r="W278" s="427">
        <f t="shared" si="119"/>
        <v>0</v>
      </c>
      <c r="X278" s="428">
        <f t="shared" si="120"/>
        <v>0</v>
      </c>
      <c r="Y278" s="427">
        <f t="shared" si="109"/>
        <v>0</v>
      </c>
      <c r="Z278" s="428">
        <f t="shared" si="110"/>
        <v>0</v>
      </c>
      <c r="AA278" s="431">
        <f t="shared" si="121"/>
        <v>0</v>
      </c>
      <c r="AB278" s="432">
        <f t="shared" si="122"/>
        <v>0</v>
      </c>
      <c r="AC278" s="427" t="e">
        <f t="shared" si="123"/>
        <v>#N/A</v>
      </c>
      <c r="AD278" s="428" t="e">
        <f t="shared" si="124"/>
        <v>#N/A</v>
      </c>
      <c r="AE278" s="427" t="e">
        <f t="shared" si="125"/>
        <v>#N/A</v>
      </c>
      <c r="AF278" s="428" t="e">
        <f t="shared" si="126"/>
        <v>#N/A</v>
      </c>
      <c r="AG278" s="431" t="e">
        <f t="shared" si="127"/>
        <v>#N/A</v>
      </c>
      <c r="AH278" s="432" t="e">
        <f t="shared" si="128"/>
        <v>#N/A</v>
      </c>
    </row>
    <row r="279" spans="4:34" x14ac:dyDescent="0.25">
      <c r="D279" s="335"/>
      <c r="E279" s="335"/>
      <c r="F279" s="335"/>
      <c r="G279" s="335"/>
      <c r="H279" s="411">
        <f t="shared" si="111"/>
        <v>0</v>
      </c>
      <c r="I279" s="412">
        <v>0</v>
      </c>
      <c r="J279" s="411">
        <f t="shared" si="105"/>
        <v>0</v>
      </c>
      <c r="K279" s="412">
        <f t="shared" si="112"/>
        <v>0</v>
      </c>
      <c r="L279" s="411">
        <f t="shared" si="113"/>
        <v>0</v>
      </c>
      <c r="M279" s="412">
        <f t="shared" si="106"/>
        <v>0</v>
      </c>
      <c r="N279" s="411">
        <v>0</v>
      </c>
      <c r="O279" s="412">
        <f t="shared" si="114"/>
        <v>0</v>
      </c>
      <c r="P279" s="335"/>
      <c r="Q279" s="427">
        <f t="shared" si="115"/>
        <v>0</v>
      </c>
      <c r="R279" s="428">
        <f t="shared" si="116"/>
        <v>0</v>
      </c>
      <c r="S279" s="427">
        <f t="shared" si="107"/>
        <v>0</v>
      </c>
      <c r="T279" s="428">
        <f t="shared" si="108"/>
        <v>0</v>
      </c>
      <c r="U279" s="431">
        <f t="shared" si="117"/>
        <v>0</v>
      </c>
      <c r="V279" s="432">
        <f t="shared" si="118"/>
        <v>0</v>
      </c>
      <c r="W279" s="427">
        <f t="shared" si="119"/>
        <v>0</v>
      </c>
      <c r="X279" s="428">
        <f t="shared" si="120"/>
        <v>0</v>
      </c>
      <c r="Y279" s="427">
        <f t="shared" si="109"/>
        <v>0</v>
      </c>
      <c r="Z279" s="428">
        <f t="shared" si="110"/>
        <v>0</v>
      </c>
      <c r="AA279" s="431">
        <f t="shared" si="121"/>
        <v>0</v>
      </c>
      <c r="AB279" s="432">
        <f t="shared" si="122"/>
        <v>0</v>
      </c>
      <c r="AC279" s="427" t="e">
        <f t="shared" si="123"/>
        <v>#N/A</v>
      </c>
      <c r="AD279" s="428" t="e">
        <f t="shared" si="124"/>
        <v>#N/A</v>
      </c>
      <c r="AE279" s="427" t="e">
        <f t="shared" si="125"/>
        <v>#N/A</v>
      </c>
      <c r="AF279" s="428" t="e">
        <f t="shared" si="126"/>
        <v>#N/A</v>
      </c>
      <c r="AG279" s="431" t="e">
        <f t="shared" si="127"/>
        <v>#N/A</v>
      </c>
      <c r="AH279" s="432" t="e">
        <f t="shared" si="128"/>
        <v>#N/A</v>
      </c>
    </row>
    <row r="280" spans="4:34" x14ac:dyDescent="0.25">
      <c r="D280" s="335"/>
      <c r="E280" s="335"/>
      <c r="F280" s="335"/>
      <c r="G280" s="335"/>
      <c r="H280" s="411">
        <f t="shared" si="111"/>
        <v>0</v>
      </c>
      <c r="I280" s="412">
        <v>0</v>
      </c>
      <c r="J280" s="411">
        <f t="shared" si="105"/>
        <v>0</v>
      </c>
      <c r="K280" s="412">
        <f t="shared" si="112"/>
        <v>0</v>
      </c>
      <c r="L280" s="411">
        <f t="shared" si="113"/>
        <v>0</v>
      </c>
      <c r="M280" s="412">
        <f t="shared" si="106"/>
        <v>0</v>
      </c>
      <c r="N280" s="411">
        <v>0</v>
      </c>
      <c r="O280" s="412">
        <f t="shared" si="114"/>
        <v>0</v>
      </c>
      <c r="P280" s="335"/>
      <c r="Q280" s="427">
        <f t="shared" si="115"/>
        <v>0</v>
      </c>
      <c r="R280" s="428">
        <f t="shared" si="116"/>
        <v>0</v>
      </c>
      <c r="S280" s="427">
        <f t="shared" si="107"/>
        <v>0</v>
      </c>
      <c r="T280" s="428">
        <f t="shared" si="108"/>
        <v>0</v>
      </c>
      <c r="U280" s="431">
        <f t="shared" si="117"/>
        <v>0</v>
      </c>
      <c r="V280" s="432">
        <f t="shared" si="118"/>
        <v>0</v>
      </c>
      <c r="W280" s="427">
        <f t="shared" si="119"/>
        <v>0</v>
      </c>
      <c r="X280" s="428">
        <f t="shared" si="120"/>
        <v>0</v>
      </c>
      <c r="Y280" s="427">
        <f t="shared" si="109"/>
        <v>0</v>
      </c>
      <c r="Z280" s="428">
        <f t="shared" si="110"/>
        <v>0</v>
      </c>
      <c r="AA280" s="431">
        <f t="shared" si="121"/>
        <v>0</v>
      </c>
      <c r="AB280" s="432">
        <f t="shared" si="122"/>
        <v>0</v>
      </c>
      <c r="AC280" s="427" t="e">
        <f t="shared" si="123"/>
        <v>#N/A</v>
      </c>
      <c r="AD280" s="428" t="e">
        <f t="shared" si="124"/>
        <v>#N/A</v>
      </c>
      <c r="AE280" s="427" t="e">
        <f t="shared" si="125"/>
        <v>#N/A</v>
      </c>
      <c r="AF280" s="428" t="e">
        <f t="shared" si="126"/>
        <v>#N/A</v>
      </c>
      <c r="AG280" s="431" t="e">
        <f t="shared" si="127"/>
        <v>#N/A</v>
      </c>
      <c r="AH280" s="432" t="e">
        <f t="shared" si="128"/>
        <v>#N/A</v>
      </c>
    </row>
    <row r="281" spans="4:34" x14ac:dyDescent="0.25">
      <c r="D281" s="335"/>
      <c r="E281" s="335"/>
      <c r="F281" s="335"/>
      <c r="G281" s="335"/>
      <c r="H281" s="411">
        <f t="shared" si="111"/>
        <v>0</v>
      </c>
      <c r="I281" s="412">
        <v>0</v>
      </c>
      <c r="J281" s="411">
        <f t="shared" si="105"/>
        <v>0</v>
      </c>
      <c r="K281" s="412">
        <f t="shared" si="112"/>
        <v>0</v>
      </c>
      <c r="L281" s="411">
        <f t="shared" si="113"/>
        <v>0</v>
      </c>
      <c r="M281" s="412">
        <f t="shared" si="106"/>
        <v>0</v>
      </c>
      <c r="N281" s="411">
        <v>0</v>
      </c>
      <c r="O281" s="412">
        <f t="shared" si="114"/>
        <v>0</v>
      </c>
      <c r="P281" s="335"/>
      <c r="Q281" s="427">
        <f t="shared" si="115"/>
        <v>0</v>
      </c>
      <c r="R281" s="428">
        <f t="shared" si="116"/>
        <v>0</v>
      </c>
      <c r="S281" s="427">
        <f t="shared" si="107"/>
        <v>0</v>
      </c>
      <c r="T281" s="428">
        <f t="shared" si="108"/>
        <v>0</v>
      </c>
      <c r="U281" s="431">
        <f t="shared" si="117"/>
        <v>0</v>
      </c>
      <c r="V281" s="432">
        <f t="shared" si="118"/>
        <v>0</v>
      </c>
      <c r="W281" s="427">
        <f t="shared" si="119"/>
        <v>0</v>
      </c>
      <c r="X281" s="428">
        <f t="shared" si="120"/>
        <v>0</v>
      </c>
      <c r="Y281" s="427">
        <f t="shared" si="109"/>
        <v>0</v>
      </c>
      <c r="Z281" s="428">
        <f t="shared" si="110"/>
        <v>0</v>
      </c>
      <c r="AA281" s="431">
        <f t="shared" si="121"/>
        <v>0</v>
      </c>
      <c r="AB281" s="432">
        <f t="shared" si="122"/>
        <v>0</v>
      </c>
      <c r="AC281" s="427" t="e">
        <f t="shared" si="123"/>
        <v>#N/A</v>
      </c>
      <c r="AD281" s="428" t="e">
        <f t="shared" si="124"/>
        <v>#N/A</v>
      </c>
      <c r="AE281" s="427" t="e">
        <f t="shared" si="125"/>
        <v>#N/A</v>
      </c>
      <c r="AF281" s="428" t="e">
        <f t="shared" si="126"/>
        <v>#N/A</v>
      </c>
      <c r="AG281" s="431" t="e">
        <f t="shared" si="127"/>
        <v>#N/A</v>
      </c>
      <c r="AH281" s="432" t="e">
        <f t="shared" si="128"/>
        <v>#N/A</v>
      </c>
    </row>
    <row r="282" spans="4:34" x14ac:dyDescent="0.25">
      <c r="D282" s="335"/>
      <c r="E282" s="335"/>
      <c r="F282" s="335"/>
      <c r="G282" s="335"/>
      <c r="H282" s="411">
        <f t="shared" si="111"/>
        <v>0</v>
      </c>
      <c r="I282" s="412">
        <v>0</v>
      </c>
      <c r="J282" s="411">
        <f t="shared" si="105"/>
        <v>0</v>
      </c>
      <c r="K282" s="412">
        <f t="shared" si="112"/>
        <v>0</v>
      </c>
      <c r="L282" s="411">
        <f t="shared" si="113"/>
        <v>0</v>
      </c>
      <c r="M282" s="412">
        <f t="shared" si="106"/>
        <v>0</v>
      </c>
      <c r="N282" s="411">
        <v>0</v>
      </c>
      <c r="O282" s="412">
        <f t="shared" si="114"/>
        <v>0</v>
      </c>
      <c r="P282" s="335"/>
      <c r="Q282" s="427">
        <f t="shared" si="115"/>
        <v>0</v>
      </c>
      <c r="R282" s="428">
        <f t="shared" si="116"/>
        <v>0</v>
      </c>
      <c r="S282" s="427">
        <f t="shared" si="107"/>
        <v>0</v>
      </c>
      <c r="T282" s="428">
        <f t="shared" si="108"/>
        <v>0</v>
      </c>
      <c r="U282" s="431">
        <f t="shared" si="117"/>
        <v>0</v>
      </c>
      <c r="V282" s="432">
        <f t="shared" si="118"/>
        <v>0</v>
      </c>
      <c r="W282" s="427">
        <f t="shared" si="119"/>
        <v>0</v>
      </c>
      <c r="X282" s="428">
        <f t="shared" si="120"/>
        <v>0</v>
      </c>
      <c r="Y282" s="427">
        <f t="shared" si="109"/>
        <v>0</v>
      </c>
      <c r="Z282" s="428">
        <f t="shared" si="110"/>
        <v>0</v>
      </c>
      <c r="AA282" s="431">
        <f t="shared" si="121"/>
        <v>0</v>
      </c>
      <c r="AB282" s="432">
        <f t="shared" si="122"/>
        <v>0</v>
      </c>
      <c r="AC282" s="427" t="e">
        <f t="shared" si="123"/>
        <v>#N/A</v>
      </c>
      <c r="AD282" s="428" t="e">
        <f t="shared" si="124"/>
        <v>#N/A</v>
      </c>
      <c r="AE282" s="427" t="e">
        <f t="shared" si="125"/>
        <v>#N/A</v>
      </c>
      <c r="AF282" s="428" t="e">
        <f t="shared" si="126"/>
        <v>#N/A</v>
      </c>
      <c r="AG282" s="431" t="e">
        <f t="shared" si="127"/>
        <v>#N/A</v>
      </c>
      <c r="AH282" s="432" t="e">
        <f t="shared" si="128"/>
        <v>#N/A</v>
      </c>
    </row>
    <row r="283" spans="4:34" x14ac:dyDescent="0.25">
      <c r="D283" s="335"/>
      <c r="E283" s="335"/>
      <c r="F283" s="335"/>
      <c r="G283" s="335"/>
      <c r="H283" s="411">
        <f t="shared" si="111"/>
        <v>0</v>
      </c>
      <c r="I283" s="412">
        <v>0</v>
      </c>
      <c r="J283" s="411">
        <f t="shared" si="105"/>
        <v>0</v>
      </c>
      <c r="K283" s="412">
        <f t="shared" si="112"/>
        <v>0</v>
      </c>
      <c r="L283" s="411">
        <f t="shared" si="113"/>
        <v>0</v>
      </c>
      <c r="M283" s="412">
        <f t="shared" si="106"/>
        <v>0</v>
      </c>
      <c r="N283" s="411">
        <v>0</v>
      </c>
      <c r="O283" s="412">
        <f t="shared" si="114"/>
        <v>0</v>
      </c>
      <c r="P283" s="335"/>
      <c r="Q283" s="427">
        <f t="shared" si="115"/>
        <v>0</v>
      </c>
      <c r="R283" s="428">
        <f t="shared" si="116"/>
        <v>0</v>
      </c>
      <c r="S283" s="427">
        <f t="shared" si="107"/>
        <v>0</v>
      </c>
      <c r="T283" s="428">
        <f t="shared" si="108"/>
        <v>0</v>
      </c>
      <c r="U283" s="431">
        <f t="shared" si="117"/>
        <v>0</v>
      </c>
      <c r="V283" s="432">
        <f t="shared" si="118"/>
        <v>0</v>
      </c>
      <c r="W283" s="427">
        <f t="shared" si="119"/>
        <v>0</v>
      </c>
      <c r="X283" s="428">
        <f t="shared" si="120"/>
        <v>0</v>
      </c>
      <c r="Y283" s="427">
        <f t="shared" si="109"/>
        <v>0</v>
      </c>
      <c r="Z283" s="428">
        <f t="shared" si="110"/>
        <v>0</v>
      </c>
      <c r="AA283" s="431">
        <f t="shared" si="121"/>
        <v>0</v>
      </c>
      <c r="AB283" s="432">
        <f t="shared" si="122"/>
        <v>0</v>
      </c>
      <c r="AC283" s="427" t="e">
        <f t="shared" si="123"/>
        <v>#N/A</v>
      </c>
      <c r="AD283" s="428" t="e">
        <f t="shared" si="124"/>
        <v>#N/A</v>
      </c>
      <c r="AE283" s="427" t="e">
        <f t="shared" si="125"/>
        <v>#N/A</v>
      </c>
      <c r="AF283" s="428" t="e">
        <f t="shared" si="126"/>
        <v>#N/A</v>
      </c>
      <c r="AG283" s="431" t="e">
        <f t="shared" si="127"/>
        <v>#N/A</v>
      </c>
      <c r="AH283" s="432" t="e">
        <f t="shared" si="128"/>
        <v>#N/A</v>
      </c>
    </row>
    <row r="284" spans="4:34" x14ac:dyDescent="0.25">
      <c r="D284" s="335"/>
      <c r="E284" s="335"/>
      <c r="F284" s="335"/>
      <c r="G284" s="335"/>
      <c r="H284" s="411">
        <f t="shared" si="111"/>
        <v>0</v>
      </c>
      <c r="I284" s="412">
        <v>0</v>
      </c>
      <c r="J284" s="411">
        <f t="shared" si="105"/>
        <v>0</v>
      </c>
      <c r="K284" s="412">
        <f t="shared" si="112"/>
        <v>0</v>
      </c>
      <c r="L284" s="411">
        <f t="shared" si="113"/>
        <v>0</v>
      </c>
      <c r="M284" s="412">
        <f t="shared" si="106"/>
        <v>0</v>
      </c>
      <c r="N284" s="411">
        <v>0</v>
      </c>
      <c r="O284" s="412">
        <f t="shared" si="114"/>
        <v>0</v>
      </c>
      <c r="P284" s="335"/>
      <c r="Q284" s="427">
        <f t="shared" si="115"/>
        <v>0</v>
      </c>
      <c r="R284" s="428">
        <f t="shared" si="116"/>
        <v>0</v>
      </c>
      <c r="S284" s="427">
        <f t="shared" si="107"/>
        <v>0</v>
      </c>
      <c r="T284" s="428">
        <f t="shared" si="108"/>
        <v>0</v>
      </c>
      <c r="U284" s="431">
        <f t="shared" si="117"/>
        <v>0</v>
      </c>
      <c r="V284" s="432">
        <f t="shared" si="118"/>
        <v>0</v>
      </c>
      <c r="W284" s="427">
        <f t="shared" si="119"/>
        <v>0</v>
      </c>
      <c r="X284" s="428">
        <f t="shared" si="120"/>
        <v>0</v>
      </c>
      <c r="Y284" s="427">
        <f t="shared" si="109"/>
        <v>0</v>
      </c>
      <c r="Z284" s="428">
        <f t="shared" si="110"/>
        <v>0</v>
      </c>
      <c r="AA284" s="431">
        <f t="shared" si="121"/>
        <v>0</v>
      </c>
      <c r="AB284" s="432">
        <f t="shared" si="122"/>
        <v>0</v>
      </c>
      <c r="AC284" s="427" t="e">
        <f t="shared" si="123"/>
        <v>#N/A</v>
      </c>
      <c r="AD284" s="428" t="e">
        <f t="shared" si="124"/>
        <v>#N/A</v>
      </c>
      <c r="AE284" s="427" t="e">
        <f t="shared" si="125"/>
        <v>#N/A</v>
      </c>
      <c r="AF284" s="428" t="e">
        <f t="shared" si="126"/>
        <v>#N/A</v>
      </c>
      <c r="AG284" s="431" t="e">
        <f t="shared" si="127"/>
        <v>#N/A</v>
      </c>
      <c r="AH284" s="432" t="e">
        <f t="shared" si="128"/>
        <v>#N/A</v>
      </c>
    </row>
    <row r="285" spans="4:34" x14ac:dyDescent="0.25">
      <c r="D285" s="335"/>
      <c r="E285" s="335"/>
      <c r="F285" s="335"/>
      <c r="G285" s="335"/>
      <c r="H285" s="411">
        <f t="shared" si="111"/>
        <v>0</v>
      </c>
      <c r="I285" s="412">
        <v>0</v>
      </c>
      <c r="J285" s="411">
        <f t="shared" si="105"/>
        <v>0</v>
      </c>
      <c r="K285" s="412">
        <f t="shared" si="112"/>
        <v>0</v>
      </c>
      <c r="L285" s="411">
        <f t="shared" si="113"/>
        <v>0</v>
      </c>
      <c r="M285" s="412">
        <f t="shared" si="106"/>
        <v>0</v>
      </c>
      <c r="N285" s="411">
        <v>0</v>
      </c>
      <c r="O285" s="412">
        <f t="shared" si="114"/>
        <v>0</v>
      </c>
      <c r="P285" s="335"/>
      <c r="Q285" s="427">
        <f t="shared" si="115"/>
        <v>0</v>
      </c>
      <c r="R285" s="428">
        <f t="shared" si="116"/>
        <v>0</v>
      </c>
      <c r="S285" s="427">
        <f t="shared" si="107"/>
        <v>0</v>
      </c>
      <c r="T285" s="428">
        <f t="shared" si="108"/>
        <v>0</v>
      </c>
      <c r="U285" s="431">
        <f t="shared" si="117"/>
        <v>0</v>
      </c>
      <c r="V285" s="432">
        <f t="shared" si="118"/>
        <v>0</v>
      </c>
      <c r="W285" s="427">
        <f t="shared" si="119"/>
        <v>0</v>
      </c>
      <c r="X285" s="428">
        <f t="shared" si="120"/>
        <v>0</v>
      </c>
      <c r="Y285" s="427">
        <f t="shared" si="109"/>
        <v>0</v>
      </c>
      <c r="Z285" s="428">
        <f t="shared" si="110"/>
        <v>0</v>
      </c>
      <c r="AA285" s="431">
        <f t="shared" si="121"/>
        <v>0</v>
      </c>
      <c r="AB285" s="432">
        <f t="shared" si="122"/>
        <v>0</v>
      </c>
      <c r="AC285" s="427" t="e">
        <f t="shared" si="123"/>
        <v>#N/A</v>
      </c>
      <c r="AD285" s="428" t="e">
        <f t="shared" si="124"/>
        <v>#N/A</v>
      </c>
      <c r="AE285" s="427" t="e">
        <f t="shared" si="125"/>
        <v>#N/A</v>
      </c>
      <c r="AF285" s="428" t="e">
        <f t="shared" si="126"/>
        <v>#N/A</v>
      </c>
      <c r="AG285" s="431" t="e">
        <f t="shared" si="127"/>
        <v>#N/A</v>
      </c>
      <c r="AH285" s="432" t="e">
        <f t="shared" si="128"/>
        <v>#N/A</v>
      </c>
    </row>
    <row r="286" spans="4:34" x14ac:dyDescent="0.25">
      <c r="D286" s="335"/>
      <c r="E286" s="335"/>
      <c r="F286" s="335"/>
      <c r="G286" s="335"/>
      <c r="H286" s="411">
        <f t="shared" si="111"/>
        <v>0</v>
      </c>
      <c r="I286" s="412">
        <v>0</v>
      </c>
      <c r="J286" s="411">
        <f t="shared" si="105"/>
        <v>0</v>
      </c>
      <c r="K286" s="412">
        <f t="shared" si="112"/>
        <v>0</v>
      </c>
      <c r="L286" s="411">
        <f t="shared" si="113"/>
        <v>0</v>
      </c>
      <c r="M286" s="412">
        <f t="shared" si="106"/>
        <v>0</v>
      </c>
      <c r="N286" s="411">
        <v>0</v>
      </c>
      <c r="O286" s="412">
        <f t="shared" si="114"/>
        <v>0</v>
      </c>
      <c r="P286" s="335"/>
      <c r="Q286" s="427">
        <f t="shared" si="115"/>
        <v>0</v>
      </c>
      <c r="R286" s="428">
        <f t="shared" si="116"/>
        <v>0</v>
      </c>
      <c r="S286" s="427">
        <f t="shared" si="107"/>
        <v>0</v>
      </c>
      <c r="T286" s="428">
        <f t="shared" si="108"/>
        <v>0</v>
      </c>
      <c r="U286" s="431">
        <f t="shared" si="117"/>
        <v>0</v>
      </c>
      <c r="V286" s="432">
        <f t="shared" si="118"/>
        <v>0</v>
      </c>
      <c r="W286" s="427">
        <f t="shared" si="119"/>
        <v>0</v>
      </c>
      <c r="X286" s="428">
        <f t="shared" si="120"/>
        <v>0</v>
      </c>
      <c r="Y286" s="427">
        <f t="shared" si="109"/>
        <v>0</v>
      </c>
      <c r="Z286" s="428">
        <f t="shared" si="110"/>
        <v>0</v>
      </c>
      <c r="AA286" s="431">
        <f t="shared" si="121"/>
        <v>0</v>
      </c>
      <c r="AB286" s="432">
        <f t="shared" si="122"/>
        <v>0</v>
      </c>
      <c r="AC286" s="427" t="e">
        <f t="shared" si="123"/>
        <v>#N/A</v>
      </c>
      <c r="AD286" s="428" t="e">
        <f t="shared" si="124"/>
        <v>#N/A</v>
      </c>
      <c r="AE286" s="427" t="e">
        <f t="shared" si="125"/>
        <v>#N/A</v>
      </c>
      <c r="AF286" s="428" t="e">
        <f t="shared" si="126"/>
        <v>#N/A</v>
      </c>
      <c r="AG286" s="431" t="e">
        <f t="shared" si="127"/>
        <v>#N/A</v>
      </c>
      <c r="AH286" s="432" t="e">
        <f t="shared" si="128"/>
        <v>#N/A</v>
      </c>
    </row>
    <row r="287" spans="4:34" x14ac:dyDescent="0.25">
      <c r="D287" s="335"/>
      <c r="E287" s="335"/>
      <c r="F287" s="335"/>
      <c r="G287" s="335"/>
      <c r="H287" s="411">
        <f t="shared" si="111"/>
        <v>0</v>
      </c>
      <c r="I287" s="412">
        <v>0</v>
      </c>
      <c r="J287" s="411">
        <f t="shared" si="105"/>
        <v>0</v>
      </c>
      <c r="K287" s="412">
        <f t="shared" si="112"/>
        <v>0</v>
      </c>
      <c r="L287" s="411">
        <f t="shared" si="113"/>
        <v>0</v>
      </c>
      <c r="M287" s="412">
        <f t="shared" si="106"/>
        <v>0</v>
      </c>
      <c r="N287" s="411">
        <v>0</v>
      </c>
      <c r="O287" s="412">
        <f t="shared" si="114"/>
        <v>0</v>
      </c>
      <c r="P287" s="335"/>
      <c r="Q287" s="427">
        <f t="shared" si="115"/>
        <v>0</v>
      </c>
      <c r="R287" s="428">
        <f t="shared" si="116"/>
        <v>0</v>
      </c>
      <c r="S287" s="427">
        <f t="shared" si="107"/>
        <v>0</v>
      </c>
      <c r="T287" s="428">
        <f t="shared" si="108"/>
        <v>0</v>
      </c>
      <c r="U287" s="431">
        <f t="shared" si="117"/>
        <v>0</v>
      </c>
      <c r="V287" s="432">
        <f t="shared" si="118"/>
        <v>0</v>
      </c>
      <c r="W287" s="427">
        <f t="shared" si="119"/>
        <v>0</v>
      </c>
      <c r="X287" s="428">
        <f t="shared" si="120"/>
        <v>0</v>
      </c>
      <c r="Y287" s="427">
        <f t="shared" si="109"/>
        <v>0</v>
      </c>
      <c r="Z287" s="428">
        <f t="shared" si="110"/>
        <v>0</v>
      </c>
      <c r="AA287" s="431">
        <f t="shared" si="121"/>
        <v>0</v>
      </c>
      <c r="AB287" s="432">
        <f t="shared" si="122"/>
        <v>0</v>
      </c>
      <c r="AC287" s="427" t="e">
        <f t="shared" si="123"/>
        <v>#N/A</v>
      </c>
      <c r="AD287" s="428" t="e">
        <f t="shared" si="124"/>
        <v>#N/A</v>
      </c>
      <c r="AE287" s="427" t="e">
        <f t="shared" si="125"/>
        <v>#N/A</v>
      </c>
      <c r="AF287" s="428" t="e">
        <f t="shared" si="126"/>
        <v>#N/A</v>
      </c>
      <c r="AG287" s="431" t="e">
        <f t="shared" si="127"/>
        <v>#N/A</v>
      </c>
      <c r="AH287" s="432" t="e">
        <f t="shared" si="128"/>
        <v>#N/A</v>
      </c>
    </row>
    <row r="288" spans="4:34" x14ac:dyDescent="0.25">
      <c r="D288" s="335"/>
      <c r="E288" s="335"/>
      <c r="F288" s="335"/>
      <c r="G288" s="335"/>
      <c r="H288" s="411">
        <f t="shared" si="111"/>
        <v>0</v>
      </c>
      <c r="I288" s="412">
        <v>0</v>
      </c>
      <c r="J288" s="411">
        <f t="shared" si="105"/>
        <v>0</v>
      </c>
      <c r="K288" s="412">
        <f t="shared" si="112"/>
        <v>0</v>
      </c>
      <c r="L288" s="411">
        <f t="shared" si="113"/>
        <v>0</v>
      </c>
      <c r="M288" s="412">
        <f t="shared" si="106"/>
        <v>0</v>
      </c>
      <c r="N288" s="411">
        <v>0</v>
      </c>
      <c r="O288" s="412">
        <f t="shared" si="114"/>
        <v>0</v>
      </c>
      <c r="P288" s="335"/>
      <c r="Q288" s="427">
        <f t="shared" si="115"/>
        <v>0</v>
      </c>
      <c r="R288" s="428">
        <f t="shared" si="116"/>
        <v>0</v>
      </c>
      <c r="S288" s="427">
        <f t="shared" si="107"/>
        <v>0</v>
      </c>
      <c r="T288" s="428">
        <f t="shared" si="108"/>
        <v>0</v>
      </c>
      <c r="U288" s="431">
        <f t="shared" si="117"/>
        <v>0</v>
      </c>
      <c r="V288" s="432">
        <f t="shared" si="118"/>
        <v>0</v>
      </c>
      <c r="W288" s="427">
        <f t="shared" si="119"/>
        <v>0</v>
      </c>
      <c r="X288" s="428">
        <f t="shared" si="120"/>
        <v>0</v>
      </c>
      <c r="Y288" s="427">
        <f t="shared" si="109"/>
        <v>0</v>
      </c>
      <c r="Z288" s="428">
        <f t="shared" si="110"/>
        <v>0</v>
      </c>
      <c r="AA288" s="431">
        <f t="shared" si="121"/>
        <v>0</v>
      </c>
      <c r="AB288" s="432">
        <f t="shared" si="122"/>
        <v>0</v>
      </c>
      <c r="AC288" s="427" t="e">
        <f t="shared" si="123"/>
        <v>#N/A</v>
      </c>
      <c r="AD288" s="428" t="e">
        <f t="shared" si="124"/>
        <v>#N/A</v>
      </c>
      <c r="AE288" s="427" t="e">
        <f t="shared" si="125"/>
        <v>#N/A</v>
      </c>
      <c r="AF288" s="428" t="e">
        <f t="shared" si="126"/>
        <v>#N/A</v>
      </c>
      <c r="AG288" s="431" t="e">
        <f t="shared" si="127"/>
        <v>#N/A</v>
      </c>
      <c r="AH288" s="432" t="e">
        <f t="shared" si="128"/>
        <v>#N/A</v>
      </c>
    </row>
    <row r="289" spans="4:34" x14ac:dyDescent="0.25">
      <c r="D289" s="335"/>
      <c r="E289" s="335"/>
      <c r="F289" s="335"/>
      <c r="G289" s="335"/>
      <c r="H289" s="411">
        <f t="shared" si="111"/>
        <v>0</v>
      </c>
      <c r="I289" s="412">
        <v>0</v>
      </c>
      <c r="J289" s="411">
        <f t="shared" si="105"/>
        <v>0</v>
      </c>
      <c r="K289" s="412">
        <f t="shared" si="112"/>
        <v>0</v>
      </c>
      <c r="L289" s="411">
        <f t="shared" si="113"/>
        <v>0</v>
      </c>
      <c r="M289" s="412">
        <f t="shared" si="106"/>
        <v>0</v>
      </c>
      <c r="N289" s="411">
        <v>0</v>
      </c>
      <c r="O289" s="412">
        <f t="shared" si="114"/>
        <v>0</v>
      </c>
      <c r="P289" s="335"/>
      <c r="Q289" s="427">
        <f t="shared" si="115"/>
        <v>0</v>
      </c>
      <c r="R289" s="428">
        <f t="shared" si="116"/>
        <v>0</v>
      </c>
      <c r="S289" s="427">
        <f t="shared" si="107"/>
        <v>0</v>
      </c>
      <c r="T289" s="428">
        <f t="shared" si="108"/>
        <v>0</v>
      </c>
      <c r="U289" s="431">
        <f t="shared" si="117"/>
        <v>0</v>
      </c>
      <c r="V289" s="432">
        <f t="shared" si="118"/>
        <v>0</v>
      </c>
      <c r="W289" s="427">
        <f t="shared" si="119"/>
        <v>0</v>
      </c>
      <c r="X289" s="428">
        <f t="shared" si="120"/>
        <v>0</v>
      </c>
      <c r="Y289" s="427">
        <f t="shared" si="109"/>
        <v>0</v>
      </c>
      <c r="Z289" s="428">
        <f t="shared" si="110"/>
        <v>0</v>
      </c>
      <c r="AA289" s="431">
        <f t="shared" si="121"/>
        <v>0</v>
      </c>
      <c r="AB289" s="432">
        <f t="shared" si="122"/>
        <v>0</v>
      </c>
      <c r="AC289" s="427" t="e">
        <f t="shared" si="123"/>
        <v>#N/A</v>
      </c>
      <c r="AD289" s="428" t="e">
        <f t="shared" si="124"/>
        <v>#N/A</v>
      </c>
      <c r="AE289" s="427" t="e">
        <f t="shared" si="125"/>
        <v>#N/A</v>
      </c>
      <c r="AF289" s="428" t="e">
        <f t="shared" si="126"/>
        <v>#N/A</v>
      </c>
      <c r="AG289" s="431" t="e">
        <f t="shared" si="127"/>
        <v>#N/A</v>
      </c>
      <c r="AH289" s="432" t="e">
        <f t="shared" si="128"/>
        <v>#N/A</v>
      </c>
    </row>
    <row r="290" spans="4:34" x14ac:dyDescent="0.25">
      <c r="D290" s="335"/>
      <c r="E290" s="335"/>
      <c r="F290" s="335"/>
      <c r="G290" s="335"/>
      <c r="H290" s="411">
        <f t="shared" si="111"/>
        <v>0</v>
      </c>
      <c r="I290" s="412">
        <v>0</v>
      </c>
      <c r="J290" s="411">
        <f t="shared" si="105"/>
        <v>0</v>
      </c>
      <c r="K290" s="412">
        <f t="shared" si="112"/>
        <v>0</v>
      </c>
      <c r="L290" s="411">
        <f t="shared" si="113"/>
        <v>0</v>
      </c>
      <c r="M290" s="412">
        <f t="shared" si="106"/>
        <v>0</v>
      </c>
      <c r="N290" s="411">
        <v>0</v>
      </c>
      <c r="O290" s="412">
        <f t="shared" si="114"/>
        <v>0</v>
      </c>
      <c r="P290" s="335"/>
      <c r="Q290" s="427">
        <f t="shared" si="115"/>
        <v>0</v>
      </c>
      <c r="R290" s="428">
        <f t="shared" si="116"/>
        <v>0</v>
      </c>
      <c r="S290" s="427">
        <f t="shared" si="107"/>
        <v>0</v>
      </c>
      <c r="T290" s="428">
        <f t="shared" si="108"/>
        <v>0</v>
      </c>
      <c r="U290" s="431">
        <f t="shared" si="117"/>
        <v>0</v>
      </c>
      <c r="V290" s="432">
        <f t="shared" si="118"/>
        <v>0</v>
      </c>
      <c r="W290" s="427">
        <f t="shared" si="119"/>
        <v>0</v>
      </c>
      <c r="X290" s="428">
        <f t="shared" si="120"/>
        <v>0</v>
      </c>
      <c r="Y290" s="427">
        <f t="shared" si="109"/>
        <v>0</v>
      </c>
      <c r="Z290" s="428">
        <f t="shared" si="110"/>
        <v>0</v>
      </c>
      <c r="AA290" s="431">
        <f t="shared" si="121"/>
        <v>0</v>
      </c>
      <c r="AB290" s="432">
        <f t="shared" si="122"/>
        <v>0</v>
      </c>
      <c r="AC290" s="427" t="e">
        <f t="shared" si="123"/>
        <v>#N/A</v>
      </c>
      <c r="AD290" s="428" t="e">
        <f t="shared" si="124"/>
        <v>#N/A</v>
      </c>
      <c r="AE290" s="427" t="e">
        <f t="shared" si="125"/>
        <v>#N/A</v>
      </c>
      <c r="AF290" s="428" t="e">
        <f t="shared" si="126"/>
        <v>#N/A</v>
      </c>
      <c r="AG290" s="431" t="e">
        <f t="shared" si="127"/>
        <v>#N/A</v>
      </c>
      <c r="AH290" s="432" t="e">
        <f t="shared" si="128"/>
        <v>#N/A</v>
      </c>
    </row>
    <row r="291" spans="4:34" x14ac:dyDescent="0.25">
      <c r="D291" s="335"/>
      <c r="E291" s="335"/>
      <c r="F291" s="335"/>
      <c r="G291" s="335"/>
      <c r="H291" s="411">
        <f t="shared" si="111"/>
        <v>0</v>
      </c>
      <c r="I291" s="412">
        <v>0</v>
      </c>
      <c r="J291" s="411">
        <f t="shared" si="105"/>
        <v>0</v>
      </c>
      <c r="K291" s="412">
        <f t="shared" si="112"/>
        <v>0</v>
      </c>
      <c r="L291" s="411">
        <f t="shared" si="113"/>
        <v>0</v>
      </c>
      <c r="M291" s="412">
        <f t="shared" si="106"/>
        <v>0</v>
      </c>
      <c r="N291" s="411">
        <v>0</v>
      </c>
      <c r="O291" s="412">
        <f t="shared" si="114"/>
        <v>0</v>
      </c>
      <c r="P291" s="335"/>
      <c r="Q291" s="427">
        <f t="shared" si="115"/>
        <v>0</v>
      </c>
      <c r="R291" s="428">
        <f t="shared" si="116"/>
        <v>0</v>
      </c>
      <c r="S291" s="427">
        <f t="shared" si="107"/>
        <v>0</v>
      </c>
      <c r="T291" s="428">
        <f t="shared" si="108"/>
        <v>0</v>
      </c>
      <c r="U291" s="431">
        <f t="shared" si="117"/>
        <v>0</v>
      </c>
      <c r="V291" s="432">
        <f t="shared" si="118"/>
        <v>0</v>
      </c>
      <c r="W291" s="427">
        <f t="shared" si="119"/>
        <v>0</v>
      </c>
      <c r="X291" s="428">
        <f t="shared" si="120"/>
        <v>0</v>
      </c>
      <c r="Y291" s="427">
        <f t="shared" si="109"/>
        <v>0</v>
      </c>
      <c r="Z291" s="428">
        <f t="shared" si="110"/>
        <v>0</v>
      </c>
      <c r="AA291" s="431">
        <f t="shared" si="121"/>
        <v>0</v>
      </c>
      <c r="AB291" s="432">
        <f t="shared" si="122"/>
        <v>0</v>
      </c>
      <c r="AC291" s="427" t="e">
        <f t="shared" si="123"/>
        <v>#N/A</v>
      </c>
      <c r="AD291" s="428" t="e">
        <f t="shared" si="124"/>
        <v>#N/A</v>
      </c>
      <c r="AE291" s="427" t="e">
        <f t="shared" si="125"/>
        <v>#N/A</v>
      </c>
      <c r="AF291" s="428" t="e">
        <f t="shared" si="126"/>
        <v>#N/A</v>
      </c>
      <c r="AG291" s="431" t="e">
        <f t="shared" si="127"/>
        <v>#N/A</v>
      </c>
      <c r="AH291" s="432" t="e">
        <f t="shared" si="128"/>
        <v>#N/A</v>
      </c>
    </row>
    <row r="292" spans="4:34" x14ac:dyDescent="0.25">
      <c r="D292" s="335"/>
      <c r="E292" s="335"/>
      <c r="F292" s="335"/>
      <c r="G292" s="335"/>
      <c r="H292" s="411">
        <f t="shared" si="111"/>
        <v>0</v>
      </c>
      <c r="I292" s="412">
        <v>0</v>
      </c>
      <c r="J292" s="411">
        <f t="shared" si="105"/>
        <v>0</v>
      </c>
      <c r="K292" s="412">
        <f t="shared" si="112"/>
        <v>0</v>
      </c>
      <c r="L292" s="411">
        <f t="shared" si="113"/>
        <v>0</v>
      </c>
      <c r="M292" s="412">
        <f t="shared" si="106"/>
        <v>0</v>
      </c>
      <c r="N292" s="411">
        <v>0</v>
      </c>
      <c r="O292" s="412">
        <f t="shared" si="114"/>
        <v>0</v>
      </c>
      <c r="P292" s="335"/>
      <c r="Q292" s="427">
        <f t="shared" si="115"/>
        <v>0</v>
      </c>
      <c r="R292" s="428">
        <f t="shared" si="116"/>
        <v>0</v>
      </c>
      <c r="S292" s="427">
        <f t="shared" si="107"/>
        <v>0</v>
      </c>
      <c r="T292" s="428">
        <f t="shared" si="108"/>
        <v>0</v>
      </c>
      <c r="U292" s="431">
        <f t="shared" si="117"/>
        <v>0</v>
      </c>
      <c r="V292" s="432">
        <f t="shared" si="118"/>
        <v>0</v>
      </c>
      <c r="W292" s="427">
        <f t="shared" si="119"/>
        <v>0</v>
      </c>
      <c r="X292" s="428">
        <f t="shared" si="120"/>
        <v>0</v>
      </c>
      <c r="Y292" s="427">
        <f t="shared" si="109"/>
        <v>0</v>
      </c>
      <c r="Z292" s="428">
        <f t="shared" si="110"/>
        <v>0</v>
      </c>
      <c r="AA292" s="431">
        <f t="shared" si="121"/>
        <v>0</v>
      </c>
      <c r="AB292" s="432">
        <f t="shared" si="122"/>
        <v>0</v>
      </c>
      <c r="AC292" s="427" t="e">
        <f t="shared" si="123"/>
        <v>#N/A</v>
      </c>
      <c r="AD292" s="428" t="e">
        <f t="shared" si="124"/>
        <v>#N/A</v>
      </c>
      <c r="AE292" s="427" t="e">
        <f t="shared" si="125"/>
        <v>#N/A</v>
      </c>
      <c r="AF292" s="428" t="e">
        <f t="shared" si="126"/>
        <v>#N/A</v>
      </c>
      <c r="AG292" s="431" t="e">
        <f t="shared" si="127"/>
        <v>#N/A</v>
      </c>
      <c r="AH292" s="432" t="e">
        <f t="shared" si="128"/>
        <v>#N/A</v>
      </c>
    </row>
    <row r="293" spans="4:34" x14ac:dyDescent="0.25">
      <c r="D293" s="335"/>
      <c r="E293" s="335"/>
      <c r="F293" s="335"/>
      <c r="G293" s="335"/>
      <c r="H293" s="411">
        <f t="shared" si="111"/>
        <v>0</v>
      </c>
      <c r="I293" s="412">
        <v>0</v>
      </c>
      <c r="J293" s="411">
        <f t="shared" si="105"/>
        <v>0</v>
      </c>
      <c r="K293" s="412">
        <f t="shared" si="112"/>
        <v>0</v>
      </c>
      <c r="L293" s="411">
        <f t="shared" si="113"/>
        <v>0</v>
      </c>
      <c r="M293" s="412">
        <f t="shared" si="106"/>
        <v>0</v>
      </c>
      <c r="N293" s="411">
        <v>0</v>
      </c>
      <c r="O293" s="412">
        <f t="shared" si="114"/>
        <v>0</v>
      </c>
      <c r="P293" s="335"/>
      <c r="Q293" s="427">
        <f t="shared" si="115"/>
        <v>0</v>
      </c>
      <c r="R293" s="428">
        <f t="shared" si="116"/>
        <v>0</v>
      </c>
      <c r="S293" s="427">
        <f t="shared" si="107"/>
        <v>0</v>
      </c>
      <c r="T293" s="428">
        <f t="shared" si="108"/>
        <v>0</v>
      </c>
      <c r="U293" s="431">
        <f t="shared" si="117"/>
        <v>0</v>
      </c>
      <c r="V293" s="432">
        <f t="shared" si="118"/>
        <v>0</v>
      </c>
      <c r="W293" s="427">
        <f t="shared" si="119"/>
        <v>0</v>
      </c>
      <c r="X293" s="428">
        <f t="shared" si="120"/>
        <v>0</v>
      </c>
      <c r="Y293" s="427">
        <f t="shared" si="109"/>
        <v>0</v>
      </c>
      <c r="Z293" s="428">
        <f t="shared" si="110"/>
        <v>0</v>
      </c>
      <c r="AA293" s="431">
        <f t="shared" si="121"/>
        <v>0</v>
      </c>
      <c r="AB293" s="432">
        <f t="shared" si="122"/>
        <v>0</v>
      </c>
      <c r="AC293" s="427" t="e">
        <f t="shared" si="123"/>
        <v>#N/A</v>
      </c>
      <c r="AD293" s="428" t="e">
        <f t="shared" si="124"/>
        <v>#N/A</v>
      </c>
      <c r="AE293" s="427" t="e">
        <f t="shared" si="125"/>
        <v>#N/A</v>
      </c>
      <c r="AF293" s="428" t="e">
        <f t="shared" si="126"/>
        <v>#N/A</v>
      </c>
      <c r="AG293" s="431" t="e">
        <f t="shared" si="127"/>
        <v>#N/A</v>
      </c>
      <c r="AH293" s="432" t="e">
        <f t="shared" si="128"/>
        <v>#N/A</v>
      </c>
    </row>
    <row r="294" spans="4:34" x14ac:dyDescent="0.25">
      <c r="D294" s="335"/>
      <c r="E294" s="335"/>
      <c r="F294" s="335"/>
      <c r="G294" s="335"/>
      <c r="H294" s="411">
        <f t="shared" si="111"/>
        <v>0</v>
      </c>
      <c r="I294" s="412">
        <v>0</v>
      </c>
      <c r="J294" s="411">
        <f t="shared" si="105"/>
        <v>0</v>
      </c>
      <c r="K294" s="412">
        <f t="shared" si="112"/>
        <v>0</v>
      </c>
      <c r="L294" s="411">
        <f t="shared" si="113"/>
        <v>0</v>
      </c>
      <c r="M294" s="412">
        <f t="shared" si="106"/>
        <v>0</v>
      </c>
      <c r="N294" s="411">
        <v>0</v>
      </c>
      <c r="O294" s="412">
        <f t="shared" si="114"/>
        <v>0</v>
      </c>
      <c r="P294" s="335"/>
      <c r="Q294" s="427">
        <f t="shared" si="115"/>
        <v>0</v>
      </c>
      <c r="R294" s="428">
        <f t="shared" si="116"/>
        <v>0</v>
      </c>
      <c r="S294" s="427">
        <f t="shared" si="107"/>
        <v>0</v>
      </c>
      <c r="T294" s="428">
        <f t="shared" si="108"/>
        <v>0</v>
      </c>
      <c r="U294" s="431">
        <f t="shared" si="117"/>
        <v>0</v>
      </c>
      <c r="V294" s="432">
        <f t="shared" si="118"/>
        <v>0</v>
      </c>
      <c r="W294" s="427">
        <f t="shared" si="119"/>
        <v>0</v>
      </c>
      <c r="X294" s="428">
        <f t="shared" si="120"/>
        <v>0</v>
      </c>
      <c r="Y294" s="427">
        <f t="shared" si="109"/>
        <v>0</v>
      </c>
      <c r="Z294" s="428">
        <f t="shared" si="110"/>
        <v>0</v>
      </c>
      <c r="AA294" s="431">
        <f t="shared" si="121"/>
        <v>0</v>
      </c>
      <c r="AB294" s="432">
        <f t="shared" si="122"/>
        <v>0</v>
      </c>
      <c r="AC294" s="427" t="e">
        <f t="shared" si="123"/>
        <v>#N/A</v>
      </c>
      <c r="AD294" s="428" t="e">
        <f t="shared" si="124"/>
        <v>#N/A</v>
      </c>
      <c r="AE294" s="427" t="e">
        <f t="shared" si="125"/>
        <v>#N/A</v>
      </c>
      <c r="AF294" s="428" t="e">
        <f t="shared" si="126"/>
        <v>#N/A</v>
      </c>
      <c r="AG294" s="431" t="e">
        <f t="shared" si="127"/>
        <v>#N/A</v>
      </c>
      <c r="AH294" s="432" t="e">
        <f t="shared" si="128"/>
        <v>#N/A</v>
      </c>
    </row>
    <row r="295" spans="4:34" x14ac:dyDescent="0.25">
      <c r="D295" s="335"/>
      <c r="E295" s="335"/>
      <c r="F295" s="335"/>
      <c r="G295" s="335"/>
      <c r="H295" s="411">
        <f t="shared" si="111"/>
        <v>0</v>
      </c>
      <c r="I295" s="412">
        <v>0</v>
      </c>
      <c r="J295" s="411">
        <f t="shared" si="105"/>
        <v>0</v>
      </c>
      <c r="K295" s="412">
        <f t="shared" si="112"/>
        <v>0</v>
      </c>
      <c r="L295" s="411">
        <f t="shared" si="113"/>
        <v>0</v>
      </c>
      <c r="M295" s="412">
        <f t="shared" si="106"/>
        <v>0</v>
      </c>
      <c r="N295" s="411">
        <v>0</v>
      </c>
      <c r="O295" s="412">
        <f t="shared" si="114"/>
        <v>0</v>
      </c>
      <c r="P295" s="335"/>
      <c r="Q295" s="427">
        <f t="shared" si="115"/>
        <v>0</v>
      </c>
      <c r="R295" s="428">
        <f t="shared" si="116"/>
        <v>0</v>
      </c>
      <c r="S295" s="427">
        <f t="shared" si="107"/>
        <v>0</v>
      </c>
      <c r="T295" s="428">
        <f t="shared" si="108"/>
        <v>0</v>
      </c>
      <c r="U295" s="431">
        <f t="shared" si="117"/>
        <v>0</v>
      </c>
      <c r="V295" s="432">
        <f t="shared" si="118"/>
        <v>0</v>
      </c>
      <c r="W295" s="427">
        <f t="shared" si="119"/>
        <v>0</v>
      </c>
      <c r="X295" s="428">
        <f t="shared" si="120"/>
        <v>0</v>
      </c>
      <c r="Y295" s="427">
        <f t="shared" si="109"/>
        <v>0</v>
      </c>
      <c r="Z295" s="428">
        <f t="shared" si="110"/>
        <v>0</v>
      </c>
      <c r="AA295" s="431">
        <f t="shared" si="121"/>
        <v>0</v>
      </c>
      <c r="AB295" s="432">
        <f t="shared" si="122"/>
        <v>0</v>
      </c>
      <c r="AC295" s="427" t="e">
        <f t="shared" si="123"/>
        <v>#N/A</v>
      </c>
      <c r="AD295" s="428" t="e">
        <f t="shared" si="124"/>
        <v>#N/A</v>
      </c>
      <c r="AE295" s="427" t="e">
        <f t="shared" si="125"/>
        <v>#N/A</v>
      </c>
      <c r="AF295" s="428" t="e">
        <f t="shared" si="126"/>
        <v>#N/A</v>
      </c>
      <c r="AG295" s="431" t="e">
        <f t="shared" si="127"/>
        <v>#N/A</v>
      </c>
      <c r="AH295" s="432" t="e">
        <f t="shared" si="128"/>
        <v>#N/A</v>
      </c>
    </row>
    <row r="296" spans="4:34" x14ac:dyDescent="0.25">
      <c r="D296" s="335"/>
      <c r="E296" s="335"/>
      <c r="F296" s="335"/>
      <c r="G296" s="335"/>
      <c r="H296" s="411">
        <f t="shared" si="111"/>
        <v>0</v>
      </c>
      <c r="I296" s="412">
        <v>0</v>
      </c>
      <c r="J296" s="411">
        <f t="shared" si="105"/>
        <v>0</v>
      </c>
      <c r="K296" s="412">
        <f t="shared" si="112"/>
        <v>0</v>
      </c>
      <c r="L296" s="411">
        <f t="shared" si="113"/>
        <v>0</v>
      </c>
      <c r="M296" s="412">
        <f t="shared" si="106"/>
        <v>0</v>
      </c>
      <c r="N296" s="411">
        <v>0</v>
      </c>
      <c r="O296" s="412">
        <f t="shared" si="114"/>
        <v>0</v>
      </c>
      <c r="P296" s="335"/>
      <c r="Q296" s="427">
        <f t="shared" si="115"/>
        <v>0</v>
      </c>
      <c r="R296" s="428">
        <f t="shared" si="116"/>
        <v>0</v>
      </c>
      <c r="S296" s="427">
        <f t="shared" si="107"/>
        <v>0</v>
      </c>
      <c r="T296" s="428">
        <f t="shared" si="108"/>
        <v>0</v>
      </c>
      <c r="U296" s="431">
        <f t="shared" si="117"/>
        <v>0</v>
      </c>
      <c r="V296" s="432">
        <f t="shared" si="118"/>
        <v>0</v>
      </c>
      <c r="W296" s="427">
        <f t="shared" si="119"/>
        <v>0</v>
      </c>
      <c r="X296" s="428">
        <f t="shared" si="120"/>
        <v>0</v>
      </c>
      <c r="Y296" s="427">
        <f t="shared" si="109"/>
        <v>0</v>
      </c>
      <c r="Z296" s="428">
        <f t="shared" si="110"/>
        <v>0</v>
      </c>
      <c r="AA296" s="431">
        <f t="shared" si="121"/>
        <v>0</v>
      </c>
      <c r="AB296" s="432">
        <f t="shared" si="122"/>
        <v>0</v>
      </c>
      <c r="AC296" s="427" t="e">
        <f t="shared" si="123"/>
        <v>#N/A</v>
      </c>
      <c r="AD296" s="428" t="e">
        <f t="shared" si="124"/>
        <v>#N/A</v>
      </c>
      <c r="AE296" s="427" t="e">
        <f t="shared" si="125"/>
        <v>#N/A</v>
      </c>
      <c r="AF296" s="428" t="e">
        <f t="shared" si="126"/>
        <v>#N/A</v>
      </c>
      <c r="AG296" s="431" t="e">
        <f t="shared" si="127"/>
        <v>#N/A</v>
      </c>
      <c r="AH296" s="432" t="e">
        <f t="shared" si="128"/>
        <v>#N/A</v>
      </c>
    </row>
    <row r="297" spans="4:34" x14ac:dyDescent="0.25">
      <c r="D297" s="335"/>
      <c r="E297" s="335"/>
      <c r="F297" s="335"/>
      <c r="G297" s="335"/>
      <c r="H297" s="411">
        <f t="shared" si="111"/>
        <v>0</v>
      </c>
      <c r="I297" s="412">
        <v>0</v>
      </c>
      <c r="J297" s="411">
        <f t="shared" si="105"/>
        <v>0</v>
      </c>
      <c r="K297" s="412">
        <f t="shared" si="112"/>
        <v>0</v>
      </c>
      <c r="L297" s="411">
        <f t="shared" si="113"/>
        <v>0</v>
      </c>
      <c r="M297" s="412">
        <f t="shared" si="106"/>
        <v>0</v>
      </c>
      <c r="N297" s="411">
        <v>0</v>
      </c>
      <c r="O297" s="412">
        <f t="shared" si="114"/>
        <v>0</v>
      </c>
      <c r="P297" s="335"/>
      <c r="Q297" s="427">
        <f t="shared" si="115"/>
        <v>0</v>
      </c>
      <c r="R297" s="428">
        <f t="shared" si="116"/>
        <v>0</v>
      </c>
      <c r="S297" s="427">
        <f t="shared" si="107"/>
        <v>0</v>
      </c>
      <c r="T297" s="428">
        <f t="shared" si="108"/>
        <v>0</v>
      </c>
      <c r="U297" s="431">
        <f t="shared" si="117"/>
        <v>0</v>
      </c>
      <c r="V297" s="432">
        <f t="shared" si="118"/>
        <v>0</v>
      </c>
      <c r="W297" s="427">
        <f t="shared" si="119"/>
        <v>0</v>
      </c>
      <c r="X297" s="428">
        <f t="shared" si="120"/>
        <v>0</v>
      </c>
      <c r="Y297" s="427">
        <f t="shared" si="109"/>
        <v>0</v>
      </c>
      <c r="Z297" s="428">
        <f t="shared" si="110"/>
        <v>0</v>
      </c>
      <c r="AA297" s="431">
        <f t="shared" si="121"/>
        <v>0</v>
      </c>
      <c r="AB297" s="432">
        <f t="shared" si="122"/>
        <v>0</v>
      </c>
      <c r="AC297" s="427" t="e">
        <f t="shared" si="123"/>
        <v>#N/A</v>
      </c>
      <c r="AD297" s="428" t="e">
        <f t="shared" si="124"/>
        <v>#N/A</v>
      </c>
      <c r="AE297" s="427" t="e">
        <f t="shared" si="125"/>
        <v>#N/A</v>
      </c>
      <c r="AF297" s="428" t="e">
        <f t="shared" si="126"/>
        <v>#N/A</v>
      </c>
      <c r="AG297" s="431" t="e">
        <f t="shared" si="127"/>
        <v>#N/A</v>
      </c>
      <c r="AH297" s="432" t="e">
        <f t="shared" si="128"/>
        <v>#N/A</v>
      </c>
    </row>
    <row r="298" spans="4:34" x14ac:dyDescent="0.25">
      <c r="D298" s="335"/>
      <c r="E298" s="335"/>
      <c r="F298" s="335"/>
      <c r="G298" s="335"/>
      <c r="H298" s="411">
        <f t="shared" si="111"/>
        <v>0</v>
      </c>
      <c r="I298" s="412">
        <v>0</v>
      </c>
      <c r="J298" s="411">
        <f t="shared" si="105"/>
        <v>0</v>
      </c>
      <c r="K298" s="412">
        <f t="shared" si="112"/>
        <v>0</v>
      </c>
      <c r="L298" s="411">
        <f t="shared" si="113"/>
        <v>0</v>
      </c>
      <c r="M298" s="412">
        <f t="shared" si="106"/>
        <v>0</v>
      </c>
      <c r="N298" s="411">
        <v>0</v>
      </c>
      <c r="O298" s="412">
        <f t="shared" si="114"/>
        <v>0</v>
      </c>
      <c r="P298" s="335"/>
      <c r="Q298" s="427">
        <f t="shared" si="115"/>
        <v>0</v>
      </c>
      <c r="R298" s="428">
        <f t="shared" si="116"/>
        <v>0</v>
      </c>
      <c r="S298" s="427">
        <f t="shared" si="107"/>
        <v>0</v>
      </c>
      <c r="T298" s="428">
        <f t="shared" si="108"/>
        <v>0</v>
      </c>
      <c r="U298" s="431">
        <f t="shared" si="117"/>
        <v>0</v>
      </c>
      <c r="V298" s="432">
        <f t="shared" si="118"/>
        <v>0</v>
      </c>
      <c r="W298" s="427">
        <f t="shared" si="119"/>
        <v>0</v>
      </c>
      <c r="X298" s="428">
        <f t="shared" si="120"/>
        <v>0</v>
      </c>
      <c r="Y298" s="427">
        <f t="shared" si="109"/>
        <v>0</v>
      </c>
      <c r="Z298" s="428">
        <f t="shared" si="110"/>
        <v>0</v>
      </c>
      <c r="AA298" s="431">
        <f t="shared" si="121"/>
        <v>0</v>
      </c>
      <c r="AB298" s="432">
        <f t="shared" si="122"/>
        <v>0</v>
      </c>
      <c r="AC298" s="427" t="e">
        <f t="shared" si="123"/>
        <v>#N/A</v>
      </c>
      <c r="AD298" s="428" t="e">
        <f t="shared" si="124"/>
        <v>#N/A</v>
      </c>
      <c r="AE298" s="427" t="e">
        <f t="shared" si="125"/>
        <v>#N/A</v>
      </c>
      <c r="AF298" s="428" t="e">
        <f t="shared" si="126"/>
        <v>#N/A</v>
      </c>
      <c r="AG298" s="431" t="e">
        <f t="shared" si="127"/>
        <v>#N/A</v>
      </c>
      <c r="AH298" s="432" t="e">
        <f t="shared" si="128"/>
        <v>#N/A</v>
      </c>
    </row>
    <row r="299" spans="4:34" x14ac:dyDescent="0.25">
      <c r="D299" s="335"/>
      <c r="E299" s="335"/>
      <c r="F299" s="335"/>
      <c r="G299" s="335"/>
      <c r="H299" s="411">
        <f t="shared" si="111"/>
        <v>0</v>
      </c>
      <c r="I299" s="412">
        <v>0</v>
      </c>
      <c r="J299" s="411">
        <f t="shared" si="105"/>
        <v>0</v>
      </c>
      <c r="K299" s="412">
        <f t="shared" si="112"/>
        <v>0</v>
      </c>
      <c r="L299" s="411">
        <f t="shared" si="113"/>
        <v>0</v>
      </c>
      <c r="M299" s="412">
        <f t="shared" si="106"/>
        <v>0</v>
      </c>
      <c r="N299" s="411">
        <v>0</v>
      </c>
      <c r="O299" s="412">
        <f t="shared" si="114"/>
        <v>0</v>
      </c>
      <c r="P299" s="335"/>
      <c r="Q299" s="427">
        <f t="shared" si="115"/>
        <v>0</v>
      </c>
      <c r="R299" s="428">
        <f t="shared" si="116"/>
        <v>0</v>
      </c>
      <c r="S299" s="427">
        <f t="shared" si="107"/>
        <v>0</v>
      </c>
      <c r="T299" s="428">
        <f t="shared" si="108"/>
        <v>0</v>
      </c>
      <c r="U299" s="431">
        <f t="shared" si="117"/>
        <v>0</v>
      </c>
      <c r="V299" s="432">
        <f t="shared" si="118"/>
        <v>0</v>
      </c>
      <c r="W299" s="427">
        <f t="shared" si="119"/>
        <v>0</v>
      </c>
      <c r="X299" s="428">
        <f t="shared" si="120"/>
        <v>0</v>
      </c>
      <c r="Y299" s="427">
        <f t="shared" si="109"/>
        <v>0</v>
      </c>
      <c r="Z299" s="428">
        <f t="shared" si="110"/>
        <v>0</v>
      </c>
      <c r="AA299" s="431">
        <f t="shared" si="121"/>
        <v>0</v>
      </c>
      <c r="AB299" s="432">
        <f t="shared" si="122"/>
        <v>0</v>
      </c>
      <c r="AC299" s="427" t="e">
        <f t="shared" si="123"/>
        <v>#N/A</v>
      </c>
      <c r="AD299" s="428" t="e">
        <f t="shared" si="124"/>
        <v>#N/A</v>
      </c>
      <c r="AE299" s="427" t="e">
        <f t="shared" si="125"/>
        <v>#N/A</v>
      </c>
      <c r="AF299" s="428" t="e">
        <f t="shared" si="126"/>
        <v>#N/A</v>
      </c>
      <c r="AG299" s="431" t="e">
        <f t="shared" si="127"/>
        <v>#N/A</v>
      </c>
      <c r="AH299" s="432" t="e">
        <f t="shared" si="128"/>
        <v>#N/A</v>
      </c>
    </row>
    <row r="300" spans="4:34" x14ac:dyDescent="0.25">
      <c r="D300" s="335"/>
      <c r="E300" s="335"/>
      <c r="F300" s="335"/>
      <c r="G300" s="335"/>
      <c r="H300" s="411">
        <f t="shared" si="111"/>
        <v>0</v>
      </c>
      <c r="I300" s="412">
        <v>0</v>
      </c>
      <c r="J300" s="411">
        <f t="shared" si="105"/>
        <v>0</v>
      </c>
      <c r="K300" s="412">
        <f t="shared" si="112"/>
        <v>0</v>
      </c>
      <c r="L300" s="411">
        <f t="shared" si="113"/>
        <v>0</v>
      </c>
      <c r="M300" s="412">
        <f t="shared" si="106"/>
        <v>0</v>
      </c>
      <c r="N300" s="411">
        <v>0</v>
      </c>
      <c r="O300" s="412">
        <f t="shared" si="114"/>
        <v>0</v>
      </c>
      <c r="P300" s="335"/>
      <c r="Q300" s="427">
        <f t="shared" si="115"/>
        <v>0</v>
      </c>
      <c r="R300" s="428">
        <f t="shared" si="116"/>
        <v>0</v>
      </c>
      <c r="S300" s="427">
        <f t="shared" si="107"/>
        <v>0</v>
      </c>
      <c r="T300" s="428">
        <f t="shared" si="108"/>
        <v>0</v>
      </c>
      <c r="U300" s="431">
        <f t="shared" si="117"/>
        <v>0</v>
      </c>
      <c r="V300" s="432">
        <f t="shared" si="118"/>
        <v>0</v>
      </c>
      <c r="W300" s="427">
        <f t="shared" si="119"/>
        <v>0</v>
      </c>
      <c r="X300" s="428">
        <f t="shared" si="120"/>
        <v>0</v>
      </c>
      <c r="Y300" s="427">
        <f t="shared" si="109"/>
        <v>0</v>
      </c>
      <c r="Z300" s="428">
        <f t="shared" si="110"/>
        <v>0</v>
      </c>
      <c r="AA300" s="431">
        <f t="shared" si="121"/>
        <v>0</v>
      </c>
      <c r="AB300" s="432">
        <f t="shared" si="122"/>
        <v>0</v>
      </c>
      <c r="AC300" s="427" t="e">
        <f t="shared" si="123"/>
        <v>#N/A</v>
      </c>
      <c r="AD300" s="428" t="e">
        <f t="shared" si="124"/>
        <v>#N/A</v>
      </c>
      <c r="AE300" s="427" t="e">
        <f t="shared" si="125"/>
        <v>#N/A</v>
      </c>
      <c r="AF300" s="428" t="e">
        <f t="shared" si="126"/>
        <v>#N/A</v>
      </c>
      <c r="AG300" s="431" t="e">
        <f t="shared" si="127"/>
        <v>#N/A</v>
      </c>
      <c r="AH300" s="432" t="e">
        <f t="shared" si="128"/>
        <v>#N/A</v>
      </c>
    </row>
    <row r="301" spans="4:34" x14ac:dyDescent="0.25">
      <c r="D301" s="335"/>
      <c r="E301" s="335"/>
      <c r="F301" s="335"/>
      <c r="G301" s="335"/>
      <c r="H301" s="411">
        <f t="shared" si="111"/>
        <v>0</v>
      </c>
      <c r="I301" s="412">
        <v>0</v>
      </c>
      <c r="J301" s="411">
        <f t="shared" si="105"/>
        <v>0</v>
      </c>
      <c r="K301" s="412">
        <f t="shared" si="112"/>
        <v>0</v>
      </c>
      <c r="L301" s="411">
        <f t="shared" si="113"/>
        <v>0</v>
      </c>
      <c r="M301" s="412">
        <f t="shared" si="106"/>
        <v>0</v>
      </c>
      <c r="N301" s="411">
        <v>0</v>
      </c>
      <c r="O301" s="412">
        <f t="shared" si="114"/>
        <v>0</v>
      </c>
      <c r="P301" s="335"/>
      <c r="Q301" s="427">
        <f t="shared" si="115"/>
        <v>0</v>
      </c>
      <c r="R301" s="428">
        <f t="shared" si="116"/>
        <v>0</v>
      </c>
      <c r="S301" s="427">
        <f t="shared" si="107"/>
        <v>0</v>
      </c>
      <c r="T301" s="428">
        <f t="shared" si="108"/>
        <v>0</v>
      </c>
      <c r="U301" s="431">
        <f t="shared" si="117"/>
        <v>0</v>
      </c>
      <c r="V301" s="432">
        <f t="shared" si="118"/>
        <v>0</v>
      </c>
      <c r="W301" s="427">
        <f t="shared" si="119"/>
        <v>0</v>
      </c>
      <c r="X301" s="428">
        <f t="shared" si="120"/>
        <v>0</v>
      </c>
      <c r="Y301" s="427">
        <f t="shared" si="109"/>
        <v>0</v>
      </c>
      <c r="Z301" s="428">
        <f t="shared" si="110"/>
        <v>0</v>
      </c>
      <c r="AA301" s="431">
        <f t="shared" si="121"/>
        <v>0</v>
      </c>
      <c r="AB301" s="432">
        <f t="shared" si="122"/>
        <v>0</v>
      </c>
      <c r="AC301" s="427" t="e">
        <f t="shared" si="123"/>
        <v>#N/A</v>
      </c>
      <c r="AD301" s="428" t="e">
        <f t="shared" si="124"/>
        <v>#N/A</v>
      </c>
      <c r="AE301" s="427" t="e">
        <f t="shared" si="125"/>
        <v>#N/A</v>
      </c>
      <c r="AF301" s="428" t="e">
        <f t="shared" si="126"/>
        <v>#N/A</v>
      </c>
      <c r="AG301" s="431" t="e">
        <f t="shared" si="127"/>
        <v>#N/A</v>
      </c>
      <c r="AH301" s="432" t="e">
        <f t="shared" si="128"/>
        <v>#N/A</v>
      </c>
    </row>
    <row r="302" spans="4:34" x14ac:dyDescent="0.25">
      <c r="D302" s="335"/>
      <c r="E302" s="335"/>
      <c r="F302" s="335"/>
      <c r="G302" s="335"/>
      <c r="H302" s="411">
        <f t="shared" si="111"/>
        <v>0</v>
      </c>
      <c r="I302" s="412">
        <v>0</v>
      </c>
      <c r="J302" s="411">
        <f t="shared" si="105"/>
        <v>0</v>
      </c>
      <c r="K302" s="412">
        <f t="shared" si="112"/>
        <v>0</v>
      </c>
      <c r="L302" s="411">
        <f t="shared" si="113"/>
        <v>0</v>
      </c>
      <c r="M302" s="412">
        <f t="shared" si="106"/>
        <v>0</v>
      </c>
      <c r="N302" s="411">
        <v>0</v>
      </c>
      <c r="O302" s="412">
        <f t="shared" si="114"/>
        <v>0</v>
      </c>
      <c r="P302" s="335"/>
      <c r="Q302" s="427">
        <f t="shared" si="115"/>
        <v>0</v>
      </c>
      <c r="R302" s="428">
        <f t="shared" si="116"/>
        <v>0</v>
      </c>
      <c r="S302" s="427">
        <f t="shared" si="107"/>
        <v>0</v>
      </c>
      <c r="T302" s="428">
        <f t="shared" si="108"/>
        <v>0</v>
      </c>
      <c r="U302" s="431">
        <f t="shared" si="117"/>
        <v>0</v>
      </c>
      <c r="V302" s="432">
        <f t="shared" si="118"/>
        <v>0</v>
      </c>
      <c r="W302" s="427">
        <f t="shared" si="119"/>
        <v>0</v>
      </c>
      <c r="X302" s="428">
        <f t="shared" si="120"/>
        <v>0</v>
      </c>
      <c r="Y302" s="427">
        <f t="shared" si="109"/>
        <v>0</v>
      </c>
      <c r="Z302" s="428">
        <f t="shared" si="110"/>
        <v>0</v>
      </c>
      <c r="AA302" s="431">
        <f t="shared" si="121"/>
        <v>0</v>
      </c>
      <c r="AB302" s="432">
        <f t="shared" si="122"/>
        <v>0</v>
      </c>
      <c r="AC302" s="427" t="e">
        <f t="shared" si="123"/>
        <v>#N/A</v>
      </c>
      <c r="AD302" s="428" t="e">
        <f t="shared" si="124"/>
        <v>#N/A</v>
      </c>
      <c r="AE302" s="427" t="e">
        <f t="shared" si="125"/>
        <v>#N/A</v>
      </c>
      <c r="AF302" s="428" t="e">
        <f t="shared" si="126"/>
        <v>#N/A</v>
      </c>
      <c r="AG302" s="431" t="e">
        <f t="shared" si="127"/>
        <v>#N/A</v>
      </c>
      <c r="AH302" s="432" t="e">
        <f t="shared" si="128"/>
        <v>#N/A</v>
      </c>
    </row>
    <row r="303" spans="4:34" x14ac:dyDescent="0.25">
      <c r="D303" s="335"/>
      <c r="E303" s="335"/>
      <c r="F303" s="335"/>
      <c r="G303" s="335"/>
      <c r="H303" s="411">
        <f t="shared" si="111"/>
        <v>0</v>
      </c>
      <c r="I303" s="412">
        <v>0</v>
      </c>
      <c r="J303" s="411">
        <f t="shared" si="105"/>
        <v>0</v>
      </c>
      <c r="K303" s="412">
        <f t="shared" si="112"/>
        <v>0</v>
      </c>
      <c r="L303" s="411">
        <f t="shared" si="113"/>
        <v>0</v>
      </c>
      <c r="M303" s="412">
        <f t="shared" si="106"/>
        <v>0</v>
      </c>
      <c r="N303" s="411">
        <v>0</v>
      </c>
      <c r="O303" s="412">
        <f t="shared" si="114"/>
        <v>0</v>
      </c>
      <c r="P303" s="335"/>
      <c r="Q303" s="427">
        <f t="shared" si="115"/>
        <v>0</v>
      </c>
      <c r="R303" s="428">
        <f t="shared" si="116"/>
        <v>0</v>
      </c>
      <c r="S303" s="427">
        <f t="shared" si="107"/>
        <v>0</v>
      </c>
      <c r="T303" s="428">
        <f t="shared" si="108"/>
        <v>0</v>
      </c>
      <c r="U303" s="431">
        <f t="shared" si="117"/>
        <v>0</v>
      </c>
      <c r="V303" s="432">
        <f t="shared" si="118"/>
        <v>0</v>
      </c>
      <c r="W303" s="427">
        <f t="shared" si="119"/>
        <v>0</v>
      </c>
      <c r="X303" s="428">
        <f t="shared" si="120"/>
        <v>0</v>
      </c>
      <c r="Y303" s="427">
        <f t="shared" si="109"/>
        <v>0</v>
      </c>
      <c r="Z303" s="428">
        <f t="shared" si="110"/>
        <v>0</v>
      </c>
      <c r="AA303" s="431">
        <f t="shared" si="121"/>
        <v>0</v>
      </c>
      <c r="AB303" s="432">
        <f t="shared" si="122"/>
        <v>0</v>
      </c>
      <c r="AC303" s="427" t="e">
        <f t="shared" si="123"/>
        <v>#N/A</v>
      </c>
      <c r="AD303" s="428" t="e">
        <f t="shared" si="124"/>
        <v>#N/A</v>
      </c>
      <c r="AE303" s="427" t="e">
        <f t="shared" si="125"/>
        <v>#N/A</v>
      </c>
      <c r="AF303" s="428" t="e">
        <f t="shared" si="126"/>
        <v>#N/A</v>
      </c>
      <c r="AG303" s="431" t="e">
        <f t="shared" si="127"/>
        <v>#N/A</v>
      </c>
      <c r="AH303" s="432" t="e">
        <f t="shared" si="128"/>
        <v>#N/A</v>
      </c>
    </row>
    <row r="304" spans="4:34" x14ac:dyDescent="0.25">
      <c r="D304" s="335"/>
      <c r="E304" s="335"/>
      <c r="F304" s="335"/>
      <c r="G304" s="335"/>
      <c r="H304" s="411">
        <f t="shared" si="111"/>
        <v>0</v>
      </c>
      <c r="I304" s="412">
        <v>0</v>
      </c>
      <c r="J304" s="411">
        <f t="shared" si="105"/>
        <v>0</v>
      </c>
      <c r="K304" s="412">
        <f t="shared" si="112"/>
        <v>0</v>
      </c>
      <c r="L304" s="411">
        <f t="shared" si="113"/>
        <v>0</v>
      </c>
      <c r="M304" s="412">
        <f t="shared" si="106"/>
        <v>0</v>
      </c>
      <c r="N304" s="411">
        <v>0</v>
      </c>
      <c r="O304" s="412">
        <f t="shared" si="114"/>
        <v>0</v>
      </c>
      <c r="P304" s="335"/>
      <c r="Q304" s="427">
        <f t="shared" si="115"/>
        <v>0</v>
      </c>
      <c r="R304" s="428">
        <f t="shared" si="116"/>
        <v>0</v>
      </c>
      <c r="S304" s="427">
        <f t="shared" si="107"/>
        <v>0</v>
      </c>
      <c r="T304" s="428">
        <f t="shared" si="108"/>
        <v>0</v>
      </c>
      <c r="U304" s="431">
        <f t="shared" si="117"/>
        <v>0</v>
      </c>
      <c r="V304" s="432">
        <f t="shared" si="118"/>
        <v>0</v>
      </c>
      <c r="W304" s="427">
        <f t="shared" si="119"/>
        <v>0</v>
      </c>
      <c r="X304" s="428">
        <f t="shared" si="120"/>
        <v>0</v>
      </c>
      <c r="Y304" s="427">
        <f t="shared" si="109"/>
        <v>0</v>
      </c>
      <c r="Z304" s="428">
        <f t="shared" si="110"/>
        <v>0</v>
      </c>
      <c r="AA304" s="431">
        <f t="shared" si="121"/>
        <v>0</v>
      </c>
      <c r="AB304" s="432">
        <f t="shared" si="122"/>
        <v>0</v>
      </c>
      <c r="AC304" s="427" t="e">
        <f t="shared" si="123"/>
        <v>#N/A</v>
      </c>
      <c r="AD304" s="428" t="e">
        <f t="shared" si="124"/>
        <v>#N/A</v>
      </c>
      <c r="AE304" s="427" t="e">
        <f t="shared" si="125"/>
        <v>#N/A</v>
      </c>
      <c r="AF304" s="428" t="e">
        <f t="shared" si="126"/>
        <v>#N/A</v>
      </c>
      <c r="AG304" s="431" t="e">
        <f t="shared" si="127"/>
        <v>#N/A</v>
      </c>
      <c r="AH304" s="432" t="e">
        <f t="shared" si="128"/>
        <v>#N/A</v>
      </c>
    </row>
    <row r="305" spans="4:34" x14ac:dyDescent="0.25">
      <c r="D305" s="335"/>
      <c r="E305" s="335"/>
      <c r="F305" s="335"/>
      <c r="G305" s="335"/>
      <c r="H305" s="411">
        <f t="shared" si="111"/>
        <v>0</v>
      </c>
      <c r="I305" s="412">
        <v>0</v>
      </c>
      <c r="J305" s="411">
        <f t="shared" si="105"/>
        <v>0</v>
      </c>
      <c r="K305" s="412">
        <f t="shared" si="112"/>
        <v>0</v>
      </c>
      <c r="L305" s="411">
        <f t="shared" si="113"/>
        <v>0</v>
      </c>
      <c r="M305" s="412">
        <f t="shared" si="106"/>
        <v>0</v>
      </c>
      <c r="N305" s="411">
        <v>0</v>
      </c>
      <c r="O305" s="412">
        <f t="shared" si="114"/>
        <v>0</v>
      </c>
      <c r="P305" s="335"/>
      <c r="Q305" s="427">
        <f t="shared" si="115"/>
        <v>0</v>
      </c>
      <c r="R305" s="428">
        <f t="shared" si="116"/>
        <v>0</v>
      </c>
      <c r="S305" s="427">
        <f t="shared" si="107"/>
        <v>0</v>
      </c>
      <c r="T305" s="428">
        <f t="shared" si="108"/>
        <v>0</v>
      </c>
      <c r="U305" s="431">
        <f t="shared" si="117"/>
        <v>0</v>
      </c>
      <c r="V305" s="432">
        <f t="shared" si="118"/>
        <v>0</v>
      </c>
      <c r="W305" s="427">
        <f t="shared" si="119"/>
        <v>0</v>
      </c>
      <c r="X305" s="428">
        <f t="shared" si="120"/>
        <v>0</v>
      </c>
      <c r="Y305" s="427">
        <f t="shared" si="109"/>
        <v>0</v>
      </c>
      <c r="Z305" s="428">
        <f t="shared" si="110"/>
        <v>0</v>
      </c>
      <c r="AA305" s="431">
        <f t="shared" si="121"/>
        <v>0</v>
      </c>
      <c r="AB305" s="432">
        <f t="shared" si="122"/>
        <v>0</v>
      </c>
      <c r="AC305" s="427" t="e">
        <f t="shared" si="123"/>
        <v>#N/A</v>
      </c>
      <c r="AD305" s="428" t="e">
        <f t="shared" si="124"/>
        <v>#N/A</v>
      </c>
      <c r="AE305" s="427" t="e">
        <f t="shared" si="125"/>
        <v>#N/A</v>
      </c>
      <c r="AF305" s="428" t="e">
        <f t="shared" si="126"/>
        <v>#N/A</v>
      </c>
      <c r="AG305" s="431" t="e">
        <f t="shared" si="127"/>
        <v>#N/A</v>
      </c>
      <c r="AH305" s="432" t="e">
        <f t="shared" si="128"/>
        <v>#N/A</v>
      </c>
    </row>
    <row r="306" spans="4:34" x14ac:dyDescent="0.25">
      <c r="D306" s="335"/>
      <c r="E306" s="335"/>
      <c r="F306" s="335"/>
      <c r="G306" s="335"/>
      <c r="H306" s="411">
        <f t="shared" si="111"/>
        <v>0</v>
      </c>
      <c r="I306" s="412">
        <v>0</v>
      </c>
      <c r="J306" s="411">
        <f t="shared" si="105"/>
        <v>0</v>
      </c>
      <c r="K306" s="412">
        <f t="shared" si="112"/>
        <v>0</v>
      </c>
      <c r="L306" s="411">
        <f t="shared" si="113"/>
        <v>0</v>
      </c>
      <c r="M306" s="412">
        <f t="shared" si="106"/>
        <v>0</v>
      </c>
      <c r="N306" s="411">
        <v>0</v>
      </c>
      <c r="O306" s="412">
        <f t="shared" si="114"/>
        <v>0</v>
      </c>
      <c r="P306" s="335"/>
      <c r="Q306" s="427">
        <f t="shared" si="115"/>
        <v>0</v>
      </c>
      <c r="R306" s="428">
        <f t="shared" si="116"/>
        <v>0</v>
      </c>
      <c r="S306" s="427">
        <f t="shared" si="107"/>
        <v>0</v>
      </c>
      <c r="T306" s="428">
        <f t="shared" si="108"/>
        <v>0</v>
      </c>
      <c r="U306" s="431">
        <f t="shared" si="117"/>
        <v>0</v>
      </c>
      <c r="V306" s="432">
        <f t="shared" si="118"/>
        <v>0</v>
      </c>
      <c r="W306" s="427">
        <f t="shared" si="119"/>
        <v>0</v>
      </c>
      <c r="X306" s="428">
        <f t="shared" si="120"/>
        <v>0</v>
      </c>
      <c r="Y306" s="427">
        <f t="shared" si="109"/>
        <v>0</v>
      </c>
      <c r="Z306" s="428">
        <f t="shared" si="110"/>
        <v>0</v>
      </c>
      <c r="AA306" s="431">
        <f t="shared" si="121"/>
        <v>0</v>
      </c>
      <c r="AB306" s="432">
        <f t="shared" si="122"/>
        <v>0</v>
      </c>
      <c r="AC306" s="427" t="e">
        <f t="shared" si="123"/>
        <v>#N/A</v>
      </c>
      <c r="AD306" s="428" t="e">
        <f t="shared" si="124"/>
        <v>#N/A</v>
      </c>
      <c r="AE306" s="427" t="e">
        <f t="shared" si="125"/>
        <v>#N/A</v>
      </c>
      <c r="AF306" s="428" t="e">
        <f t="shared" si="126"/>
        <v>#N/A</v>
      </c>
      <c r="AG306" s="431" t="e">
        <f t="shared" si="127"/>
        <v>#N/A</v>
      </c>
      <c r="AH306" s="432" t="e">
        <f t="shared" si="128"/>
        <v>#N/A</v>
      </c>
    </row>
    <row r="307" spans="4:34" x14ac:dyDescent="0.25">
      <c r="D307" s="335"/>
      <c r="E307" s="335"/>
      <c r="F307" s="335"/>
      <c r="G307" s="335"/>
      <c r="H307" s="411">
        <f t="shared" si="111"/>
        <v>0</v>
      </c>
      <c r="I307" s="412">
        <v>0</v>
      </c>
      <c r="J307" s="411">
        <f t="shared" si="105"/>
        <v>0</v>
      </c>
      <c r="K307" s="412">
        <f t="shared" si="112"/>
        <v>0</v>
      </c>
      <c r="L307" s="411">
        <f t="shared" si="113"/>
        <v>0</v>
      </c>
      <c r="M307" s="412">
        <f t="shared" si="106"/>
        <v>0</v>
      </c>
      <c r="N307" s="411">
        <v>0</v>
      </c>
      <c r="O307" s="412">
        <f t="shared" si="114"/>
        <v>0</v>
      </c>
      <c r="P307" s="335"/>
      <c r="Q307" s="427">
        <f t="shared" si="115"/>
        <v>0</v>
      </c>
      <c r="R307" s="428">
        <f t="shared" si="116"/>
        <v>0</v>
      </c>
      <c r="S307" s="427">
        <f t="shared" si="107"/>
        <v>0</v>
      </c>
      <c r="T307" s="428">
        <f t="shared" si="108"/>
        <v>0</v>
      </c>
      <c r="U307" s="431">
        <f t="shared" si="117"/>
        <v>0</v>
      </c>
      <c r="V307" s="432">
        <f t="shared" si="118"/>
        <v>0</v>
      </c>
      <c r="W307" s="427">
        <f t="shared" si="119"/>
        <v>0</v>
      </c>
      <c r="X307" s="428">
        <f t="shared" si="120"/>
        <v>0</v>
      </c>
      <c r="Y307" s="427">
        <f t="shared" si="109"/>
        <v>0</v>
      </c>
      <c r="Z307" s="428">
        <f t="shared" si="110"/>
        <v>0</v>
      </c>
      <c r="AA307" s="431">
        <f t="shared" si="121"/>
        <v>0</v>
      </c>
      <c r="AB307" s="432">
        <f t="shared" si="122"/>
        <v>0</v>
      </c>
      <c r="AC307" s="427" t="e">
        <f t="shared" si="123"/>
        <v>#N/A</v>
      </c>
      <c r="AD307" s="428" t="e">
        <f t="shared" si="124"/>
        <v>#N/A</v>
      </c>
      <c r="AE307" s="427" t="e">
        <f t="shared" si="125"/>
        <v>#N/A</v>
      </c>
      <c r="AF307" s="428" t="e">
        <f t="shared" si="126"/>
        <v>#N/A</v>
      </c>
      <c r="AG307" s="431" t="e">
        <f t="shared" si="127"/>
        <v>#N/A</v>
      </c>
      <c r="AH307" s="432" t="e">
        <f t="shared" si="128"/>
        <v>#N/A</v>
      </c>
    </row>
    <row r="308" spans="4:34" x14ac:dyDescent="0.25">
      <c r="D308" s="335"/>
      <c r="E308" s="335"/>
      <c r="F308" s="335"/>
      <c r="G308" s="335"/>
      <c r="H308" s="411">
        <f t="shared" si="111"/>
        <v>0</v>
      </c>
      <c r="I308" s="412">
        <v>0</v>
      </c>
      <c r="J308" s="411">
        <f t="shared" si="105"/>
        <v>0</v>
      </c>
      <c r="K308" s="412">
        <f t="shared" si="112"/>
        <v>0</v>
      </c>
      <c r="L308" s="411">
        <f t="shared" si="113"/>
        <v>0</v>
      </c>
      <c r="M308" s="412">
        <f t="shared" si="106"/>
        <v>0</v>
      </c>
      <c r="N308" s="411">
        <v>0</v>
      </c>
      <c r="O308" s="412">
        <f t="shared" si="114"/>
        <v>0</v>
      </c>
      <c r="P308" s="335"/>
      <c r="Q308" s="427">
        <f t="shared" si="115"/>
        <v>0</v>
      </c>
      <c r="R308" s="428">
        <f t="shared" si="116"/>
        <v>0</v>
      </c>
      <c r="S308" s="427">
        <f t="shared" si="107"/>
        <v>0</v>
      </c>
      <c r="T308" s="428">
        <f t="shared" si="108"/>
        <v>0</v>
      </c>
      <c r="U308" s="431">
        <f t="shared" si="117"/>
        <v>0</v>
      </c>
      <c r="V308" s="432">
        <f t="shared" si="118"/>
        <v>0</v>
      </c>
      <c r="W308" s="427">
        <f t="shared" si="119"/>
        <v>0</v>
      </c>
      <c r="X308" s="428">
        <f t="shared" si="120"/>
        <v>0</v>
      </c>
      <c r="Y308" s="427">
        <f t="shared" si="109"/>
        <v>0</v>
      </c>
      <c r="Z308" s="428">
        <f t="shared" si="110"/>
        <v>0</v>
      </c>
      <c r="AA308" s="431">
        <f t="shared" si="121"/>
        <v>0</v>
      </c>
      <c r="AB308" s="432">
        <f t="shared" si="122"/>
        <v>0</v>
      </c>
      <c r="AC308" s="427" t="e">
        <f t="shared" si="123"/>
        <v>#N/A</v>
      </c>
      <c r="AD308" s="428" t="e">
        <f t="shared" si="124"/>
        <v>#N/A</v>
      </c>
      <c r="AE308" s="427" t="e">
        <f t="shared" si="125"/>
        <v>#N/A</v>
      </c>
      <c r="AF308" s="428" t="e">
        <f t="shared" si="126"/>
        <v>#N/A</v>
      </c>
      <c r="AG308" s="431" t="e">
        <f t="shared" si="127"/>
        <v>#N/A</v>
      </c>
      <c r="AH308" s="432" t="e">
        <f t="shared" si="128"/>
        <v>#N/A</v>
      </c>
    </row>
    <row r="309" spans="4:34" x14ac:dyDescent="0.25">
      <c r="D309" s="335"/>
      <c r="E309" s="335"/>
      <c r="F309" s="335"/>
      <c r="G309" s="335"/>
      <c r="H309" s="411">
        <f t="shared" si="111"/>
        <v>0</v>
      </c>
      <c r="I309" s="412">
        <v>0</v>
      </c>
      <c r="J309" s="411">
        <f t="shared" si="105"/>
        <v>0</v>
      </c>
      <c r="K309" s="412">
        <f t="shared" si="112"/>
        <v>0</v>
      </c>
      <c r="L309" s="411">
        <f t="shared" si="113"/>
        <v>0</v>
      </c>
      <c r="M309" s="412">
        <f t="shared" si="106"/>
        <v>0</v>
      </c>
      <c r="N309" s="411">
        <v>0</v>
      </c>
      <c r="O309" s="412">
        <f t="shared" si="114"/>
        <v>0</v>
      </c>
      <c r="P309" s="335"/>
      <c r="Q309" s="427">
        <f t="shared" si="115"/>
        <v>0</v>
      </c>
      <c r="R309" s="428">
        <f t="shared" si="116"/>
        <v>0</v>
      </c>
      <c r="S309" s="427">
        <f t="shared" si="107"/>
        <v>0</v>
      </c>
      <c r="T309" s="428">
        <f t="shared" si="108"/>
        <v>0</v>
      </c>
      <c r="U309" s="431">
        <f t="shared" si="117"/>
        <v>0</v>
      </c>
      <c r="V309" s="432">
        <f t="shared" si="118"/>
        <v>0</v>
      </c>
      <c r="W309" s="427">
        <f t="shared" si="119"/>
        <v>0</v>
      </c>
      <c r="X309" s="428">
        <f t="shared" si="120"/>
        <v>0</v>
      </c>
      <c r="Y309" s="427">
        <f t="shared" si="109"/>
        <v>0</v>
      </c>
      <c r="Z309" s="428">
        <f t="shared" si="110"/>
        <v>0</v>
      </c>
      <c r="AA309" s="431">
        <f t="shared" si="121"/>
        <v>0</v>
      </c>
      <c r="AB309" s="432">
        <f t="shared" si="122"/>
        <v>0</v>
      </c>
      <c r="AC309" s="427" t="e">
        <f t="shared" si="123"/>
        <v>#N/A</v>
      </c>
      <c r="AD309" s="428" t="e">
        <f t="shared" si="124"/>
        <v>#N/A</v>
      </c>
      <c r="AE309" s="427" t="e">
        <f t="shared" si="125"/>
        <v>#N/A</v>
      </c>
      <c r="AF309" s="428" t="e">
        <f t="shared" si="126"/>
        <v>#N/A</v>
      </c>
      <c r="AG309" s="431" t="e">
        <f t="shared" si="127"/>
        <v>#N/A</v>
      </c>
      <c r="AH309" s="432" t="e">
        <f t="shared" si="128"/>
        <v>#N/A</v>
      </c>
    </row>
    <row r="310" spans="4:34" x14ac:dyDescent="0.25">
      <c r="D310" s="335"/>
      <c r="E310" s="335"/>
      <c r="F310" s="335"/>
      <c r="G310" s="335"/>
      <c r="H310" s="411">
        <f t="shared" si="111"/>
        <v>0</v>
      </c>
      <c r="I310" s="412">
        <v>0</v>
      </c>
      <c r="J310" s="411">
        <f t="shared" si="105"/>
        <v>0</v>
      </c>
      <c r="K310" s="412">
        <f t="shared" si="112"/>
        <v>0</v>
      </c>
      <c r="L310" s="411">
        <f t="shared" si="113"/>
        <v>0</v>
      </c>
      <c r="M310" s="412">
        <f t="shared" si="106"/>
        <v>0</v>
      </c>
      <c r="N310" s="411">
        <v>0</v>
      </c>
      <c r="O310" s="412">
        <f t="shared" si="114"/>
        <v>0</v>
      </c>
      <c r="P310" s="335"/>
      <c r="Q310" s="427">
        <f t="shared" si="115"/>
        <v>0</v>
      </c>
      <c r="R310" s="428">
        <f t="shared" si="116"/>
        <v>0</v>
      </c>
      <c r="S310" s="427">
        <f t="shared" si="107"/>
        <v>0</v>
      </c>
      <c r="T310" s="428">
        <f t="shared" si="108"/>
        <v>0</v>
      </c>
      <c r="U310" s="431">
        <f t="shared" si="117"/>
        <v>0</v>
      </c>
      <c r="V310" s="432">
        <f t="shared" si="118"/>
        <v>0</v>
      </c>
      <c r="W310" s="427">
        <f t="shared" si="119"/>
        <v>0</v>
      </c>
      <c r="X310" s="428">
        <f t="shared" si="120"/>
        <v>0</v>
      </c>
      <c r="Y310" s="427">
        <f t="shared" si="109"/>
        <v>0</v>
      </c>
      <c r="Z310" s="428">
        <f t="shared" si="110"/>
        <v>0</v>
      </c>
      <c r="AA310" s="431">
        <f t="shared" si="121"/>
        <v>0</v>
      </c>
      <c r="AB310" s="432">
        <f t="shared" si="122"/>
        <v>0</v>
      </c>
      <c r="AC310" s="427" t="e">
        <f t="shared" si="123"/>
        <v>#N/A</v>
      </c>
      <c r="AD310" s="428" t="e">
        <f t="shared" si="124"/>
        <v>#N/A</v>
      </c>
      <c r="AE310" s="427" t="e">
        <f t="shared" si="125"/>
        <v>#N/A</v>
      </c>
      <c r="AF310" s="428" t="e">
        <f t="shared" si="126"/>
        <v>#N/A</v>
      </c>
      <c r="AG310" s="431" t="e">
        <f t="shared" si="127"/>
        <v>#N/A</v>
      </c>
      <c r="AH310" s="432" t="e">
        <f t="shared" si="128"/>
        <v>#N/A</v>
      </c>
    </row>
    <row r="311" spans="4:34" x14ac:dyDescent="0.25">
      <c r="D311" s="335"/>
      <c r="E311" s="335"/>
      <c r="F311" s="335"/>
      <c r="G311" s="335"/>
      <c r="H311" s="411">
        <f t="shared" si="111"/>
        <v>0</v>
      </c>
      <c r="I311" s="412">
        <v>0</v>
      </c>
      <c r="J311" s="411">
        <f t="shared" si="105"/>
        <v>0</v>
      </c>
      <c r="K311" s="412">
        <f t="shared" si="112"/>
        <v>0</v>
      </c>
      <c r="L311" s="411">
        <f t="shared" si="113"/>
        <v>0</v>
      </c>
      <c r="M311" s="412">
        <f t="shared" si="106"/>
        <v>0</v>
      </c>
      <c r="N311" s="411">
        <v>0</v>
      </c>
      <c r="O311" s="412">
        <f t="shared" si="114"/>
        <v>0</v>
      </c>
      <c r="P311" s="335"/>
      <c r="Q311" s="427">
        <f t="shared" si="115"/>
        <v>0</v>
      </c>
      <c r="R311" s="428">
        <f t="shared" si="116"/>
        <v>0</v>
      </c>
      <c r="S311" s="427">
        <f t="shared" si="107"/>
        <v>0</v>
      </c>
      <c r="T311" s="428">
        <f t="shared" si="108"/>
        <v>0</v>
      </c>
      <c r="U311" s="431">
        <f t="shared" si="117"/>
        <v>0</v>
      </c>
      <c r="V311" s="432">
        <f t="shared" si="118"/>
        <v>0</v>
      </c>
      <c r="W311" s="427">
        <f t="shared" si="119"/>
        <v>0</v>
      </c>
      <c r="X311" s="428">
        <f t="shared" si="120"/>
        <v>0</v>
      </c>
      <c r="Y311" s="427">
        <f t="shared" si="109"/>
        <v>0</v>
      </c>
      <c r="Z311" s="428">
        <f t="shared" si="110"/>
        <v>0</v>
      </c>
      <c r="AA311" s="431">
        <f t="shared" si="121"/>
        <v>0</v>
      </c>
      <c r="AB311" s="432">
        <f t="shared" si="122"/>
        <v>0</v>
      </c>
      <c r="AC311" s="427" t="e">
        <f t="shared" si="123"/>
        <v>#N/A</v>
      </c>
      <c r="AD311" s="428" t="e">
        <f t="shared" si="124"/>
        <v>#N/A</v>
      </c>
      <c r="AE311" s="427" t="e">
        <f t="shared" si="125"/>
        <v>#N/A</v>
      </c>
      <c r="AF311" s="428" t="e">
        <f t="shared" si="126"/>
        <v>#N/A</v>
      </c>
      <c r="AG311" s="431" t="e">
        <f t="shared" si="127"/>
        <v>#N/A</v>
      </c>
      <c r="AH311" s="432" t="e">
        <f t="shared" si="128"/>
        <v>#N/A</v>
      </c>
    </row>
    <row r="312" spans="4:34" x14ac:dyDescent="0.25">
      <c r="D312" s="335"/>
      <c r="E312" s="335"/>
      <c r="F312" s="335"/>
      <c r="G312" s="335"/>
      <c r="H312" s="411">
        <f t="shared" si="111"/>
        <v>0</v>
      </c>
      <c r="I312" s="412">
        <v>0</v>
      </c>
      <c r="J312" s="411">
        <f t="shared" si="105"/>
        <v>0</v>
      </c>
      <c r="K312" s="412">
        <f t="shared" si="112"/>
        <v>0</v>
      </c>
      <c r="L312" s="411">
        <f t="shared" si="113"/>
        <v>0</v>
      </c>
      <c r="M312" s="412">
        <f t="shared" si="106"/>
        <v>0</v>
      </c>
      <c r="N312" s="411">
        <v>0</v>
      </c>
      <c r="O312" s="412">
        <f t="shared" si="114"/>
        <v>0</v>
      </c>
      <c r="P312" s="335"/>
      <c r="Q312" s="427">
        <f t="shared" si="115"/>
        <v>0</v>
      </c>
      <c r="R312" s="428">
        <f t="shared" si="116"/>
        <v>0</v>
      </c>
      <c r="S312" s="427">
        <f t="shared" si="107"/>
        <v>0</v>
      </c>
      <c r="T312" s="428">
        <f t="shared" si="108"/>
        <v>0</v>
      </c>
      <c r="U312" s="431">
        <f t="shared" si="117"/>
        <v>0</v>
      </c>
      <c r="V312" s="432">
        <f t="shared" si="118"/>
        <v>0</v>
      </c>
      <c r="W312" s="427">
        <f t="shared" si="119"/>
        <v>0</v>
      </c>
      <c r="X312" s="428">
        <f t="shared" si="120"/>
        <v>0</v>
      </c>
      <c r="Y312" s="427">
        <f t="shared" si="109"/>
        <v>0</v>
      </c>
      <c r="Z312" s="428">
        <f t="shared" si="110"/>
        <v>0</v>
      </c>
      <c r="AA312" s="431">
        <f t="shared" si="121"/>
        <v>0</v>
      </c>
      <c r="AB312" s="432">
        <f t="shared" si="122"/>
        <v>0</v>
      </c>
      <c r="AC312" s="427" t="e">
        <f t="shared" si="123"/>
        <v>#N/A</v>
      </c>
      <c r="AD312" s="428" t="e">
        <f t="shared" si="124"/>
        <v>#N/A</v>
      </c>
      <c r="AE312" s="427" t="e">
        <f t="shared" si="125"/>
        <v>#N/A</v>
      </c>
      <c r="AF312" s="428" t="e">
        <f t="shared" si="126"/>
        <v>#N/A</v>
      </c>
      <c r="AG312" s="431" t="e">
        <f t="shared" si="127"/>
        <v>#N/A</v>
      </c>
      <c r="AH312" s="432" t="e">
        <f t="shared" si="128"/>
        <v>#N/A</v>
      </c>
    </row>
    <row r="313" spans="4:34" x14ac:dyDescent="0.25">
      <c r="D313" s="335"/>
      <c r="E313" s="335"/>
      <c r="F313" s="335"/>
      <c r="G313" s="335"/>
      <c r="H313" s="411">
        <f t="shared" si="111"/>
        <v>0</v>
      </c>
      <c r="I313" s="412">
        <v>0</v>
      </c>
      <c r="J313" s="411">
        <f t="shared" si="105"/>
        <v>0</v>
      </c>
      <c r="K313" s="412">
        <f t="shared" si="112"/>
        <v>0</v>
      </c>
      <c r="L313" s="411">
        <f t="shared" si="113"/>
        <v>0</v>
      </c>
      <c r="M313" s="412">
        <f t="shared" si="106"/>
        <v>0</v>
      </c>
      <c r="N313" s="411">
        <v>0</v>
      </c>
      <c r="O313" s="412">
        <f t="shared" si="114"/>
        <v>0</v>
      </c>
      <c r="P313" s="335"/>
      <c r="Q313" s="427">
        <f t="shared" si="115"/>
        <v>0</v>
      </c>
      <c r="R313" s="428">
        <f t="shared" si="116"/>
        <v>0</v>
      </c>
      <c r="S313" s="427">
        <f t="shared" si="107"/>
        <v>0</v>
      </c>
      <c r="T313" s="428">
        <f t="shared" si="108"/>
        <v>0</v>
      </c>
      <c r="U313" s="431">
        <f t="shared" si="117"/>
        <v>0</v>
      </c>
      <c r="V313" s="432">
        <f t="shared" si="118"/>
        <v>0</v>
      </c>
      <c r="W313" s="427">
        <f t="shared" si="119"/>
        <v>0</v>
      </c>
      <c r="X313" s="428">
        <f t="shared" si="120"/>
        <v>0</v>
      </c>
      <c r="Y313" s="427">
        <f t="shared" si="109"/>
        <v>0</v>
      </c>
      <c r="Z313" s="428">
        <f t="shared" si="110"/>
        <v>0</v>
      </c>
      <c r="AA313" s="431">
        <f t="shared" si="121"/>
        <v>0</v>
      </c>
      <c r="AB313" s="432">
        <f t="shared" si="122"/>
        <v>0</v>
      </c>
      <c r="AC313" s="427" t="e">
        <f t="shared" si="123"/>
        <v>#N/A</v>
      </c>
      <c r="AD313" s="428" t="e">
        <f t="shared" si="124"/>
        <v>#N/A</v>
      </c>
      <c r="AE313" s="427" t="e">
        <f t="shared" si="125"/>
        <v>#N/A</v>
      </c>
      <c r="AF313" s="428" t="e">
        <f t="shared" si="126"/>
        <v>#N/A</v>
      </c>
      <c r="AG313" s="431" t="e">
        <f t="shared" si="127"/>
        <v>#N/A</v>
      </c>
      <c r="AH313" s="432" t="e">
        <f t="shared" si="128"/>
        <v>#N/A</v>
      </c>
    </row>
    <row r="314" spans="4:34" x14ac:dyDescent="0.25">
      <c r="D314" s="335"/>
      <c r="E314" s="335"/>
      <c r="F314" s="335"/>
      <c r="G314" s="335"/>
      <c r="H314" s="411">
        <f t="shared" si="111"/>
        <v>0</v>
      </c>
      <c r="I314" s="412">
        <v>0</v>
      </c>
      <c r="J314" s="411">
        <f t="shared" si="105"/>
        <v>0</v>
      </c>
      <c r="K314" s="412">
        <f t="shared" si="112"/>
        <v>0</v>
      </c>
      <c r="L314" s="411">
        <f t="shared" si="113"/>
        <v>0</v>
      </c>
      <c r="M314" s="412">
        <f t="shared" si="106"/>
        <v>0</v>
      </c>
      <c r="N314" s="411">
        <v>0</v>
      </c>
      <c r="O314" s="412">
        <f t="shared" si="114"/>
        <v>0</v>
      </c>
      <c r="P314" s="335"/>
      <c r="Q314" s="427">
        <f t="shared" si="115"/>
        <v>0</v>
      </c>
      <c r="R314" s="428">
        <f t="shared" si="116"/>
        <v>0</v>
      </c>
      <c r="S314" s="427">
        <f t="shared" si="107"/>
        <v>0</v>
      </c>
      <c r="T314" s="428">
        <f t="shared" si="108"/>
        <v>0</v>
      </c>
      <c r="U314" s="431">
        <f t="shared" si="117"/>
        <v>0</v>
      </c>
      <c r="V314" s="432">
        <f t="shared" si="118"/>
        <v>0</v>
      </c>
      <c r="W314" s="427">
        <f t="shared" si="119"/>
        <v>0</v>
      </c>
      <c r="X314" s="428">
        <f t="shared" si="120"/>
        <v>0</v>
      </c>
      <c r="Y314" s="427">
        <f t="shared" si="109"/>
        <v>0</v>
      </c>
      <c r="Z314" s="428">
        <f t="shared" si="110"/>
        <v>0</v>
      </c>
      <c r="AA314" s="431">
        <f t="shared" si="121"/>
        <v>0</v>
      </c>
      <c r="AB314" s="432">
        <f t="shared" si="122"/>
        <v>0</v>
      </c>
      <c r="AC314" s="427" t="e">
        <f t="shared" si="123"/>
        <v>#N/A</v>
      </c>
      <c r="AD314" s="428" t="e">
        <f t="shared" si="124"/>
        <v>#N/A</v>
      </c>
      <c r="AE314" s="427" t="e">
        <f t="shared" si="125"/>
        <v>#N/A</v>
      </c>
      <c r="AF314" s="428" t="e">
        <f t="shared" si="126"/>
        <v>#N/A</v>
      </c>
      <c r="AG314" s="431" t="e">
        <f t="shared" si="127"/>
        <v>#N/A</v>
      </c>
      <c r="AH314" s="432" t="e">
        <f t="shared" si="128"/>
        <v>#N/A</v>
      </c>
    </row>
    <row r="315" spans="4:34" x14ac:dyDescent="0.25">
      <c r="D315" s="335"/>
      <c r="E315" s="335"/>
      <c r="F315" s="335"/>
      <c r="G315" s="335"/>
      <c r="H315" s="411">
        <f t="shared" si="111"/>
        <v>0</v>
      </c>
      <c r="I315" s="412">
        <v>0</v>
      </c>
      <c r="J315" s="411">
        <f t="shared" si="105"/>
        <v>0</v>
      </c>
      <c r="K315" s="412">
        <f t="shared" si="112"/>
        <v>0</v>
      </c>
      <c r="L315" s="411">
        <f t="shared" si="113"/>
        <v>0</v>
      </c>
      <c r="M315" s="412">
        <f t="shared" si="106"/>
        <v>0</v>
      </c>
      <c r="N315" s="411">
        <v>0</v>
      </c>
      <c r="O315" s="412">
        <f t="shared" si="114"/>
        <v>0</v>
      </c>
      <c r="P315" s="335"/>
      <c r="Q315" s="427">
        <f t="shared" si="115"/>
        <v>0</v>
      </c>
      <c r="R315" s="428">
        <f t="shared" si="116"/>
        <v>0</v>
      </c>
      <c r="S315" s="427">
        <f t="shared" si="107"/>
        <v>0</v>
      </c>
      <c r="T315" s="428">
        <f t="shared" si="108"/>
        <v>0</v>
      </c>
      <c r="U315" s="431">
        <f t="shared" si="117"/>
        <v>0</v>
      </c>
      <c r="V315" s="432">
        <f t="shared" si="118"/>
        <v>0</v>
      </c>
      <c r="W315" s="427">
        <f t="shared" si="119"/>
        <v>0</v>
      </c>
      <c r="X315" s="428">
        <f t="shared" si="120"/>
        <v>0</v>
      </c>
      <c r="Y315" s="427">
        <f t="shared" si="109"/>
        <v>0</v>
      </c>
      <c r="Z315" s="428">
        <f t="shared" si="110"/>
        <v>0</v>
      </c>
      <c r="AA315" s="431">
        <f t="shared" si="121"/>
        <v>0</v>
      </c>
      <c r="AB315" s="432">
        <f t="shared" si="122"/>
        <v>0</v>
      </c>
      <c r="AC315" s="427" t="e">
        <f t="shared" si="123"/>
        <v>#N/A</v>
      </c>
      <c r="AD315" s="428" t="e">
        <f t="shared" si="124"/>
        <v>#N/A</v>
      </c>
      <c r="AE315" s="427" t="e">
        <f t="shared" si="125"/>
        <v>#N/A</v>
      </c>
      <c r="AF315" s="428" t="e">
        <f t="shared" si="126"/>
        <v>#N/A</v>
      </c>
      <c r="AG315" s="431" t="e">
        <f t="shared" si="127"/>
        <v>#N/A</v>
      </c>
      <c r="AH315" s="432" t="e">
        <f t="shared" si="128"/>
        <v>#N/A</v>
      </c>
    </row>
    <row r="316" spans="4:34" x14ac:dyDescent="0.25">
      <c r="D316" s="335"/>
      <c r="E316" s="335"/>
      <c r="F316" s="335"/>
      <c r="G316" s="335"/>
      <c r="H316" s="411">
        <f t="shared" si="111"/>
        <v>0</v>
      </c>
      <c r="I316" s="412">
        <v>0</v>
      </c>
      <c r="J316" s="411">
        <f t="shared" si="105"/>
        <v>0</v>
      </c>
      <c r="K316" s="412">
        <f t="shared" si="112"/>
        <v>0</v>
      </c>
      <c r="L316" s="411">
        <f t="shared" si="113"/>
        <v>0</v>
      </c>
      <c r="M316" s="412">
        <f t="shared" si="106"/>
        <v>0</v>
      </c>
      <c r="N316" s="411">
        <v>0</v>
      </c>
      <c r="O316" s="412">
        <f t="shared" si="114"/>
        <v>0</v>
      </c>
      <c r="P316" s="335"/>
      <c r="Q316" s="427">
        <f t="shared" si="115"/>
        <v>0</v>
      </c>
      <c r="R316" s="428">
        <f t="shared" si="116"/>
        <v>0</v>
      </c>
      <c r="S316" s="427">
        <f t="shared" si="107"/>
        <v>0</v>
      </c>
      <c r="T316" s="428">
        <f t="shared" si="108"/>
        <v>0</v>
      </c>
      <c r="U316" s="431">
        <f t="shared" si="117"/>
        <v>0</v>
      </c>
      <c r="V316" s="432">
        <f t="shared" si="118"/>
        <v>0</v>
      </c>
      <c r="W316" s="427">
        <f t="shared" si="119"/>
        <v>0</v>
      </c>
      <c r="X316" s="428">
        <f t="shared" si="120"/>
        <v>0</v>
      </c>
      <c r="Y316" s="427">
        <f t="shared" si="109"/>
        <v>0</v>
      </c>
      <c r="Z316" s="428">
        <f t="shared" si="110"/>
        <v>0</v>
      </c>
      <c r="AA316" s="431">
        <f t="shared" si="121"/>
        <v>0</v>
      </c>
      <c r="AB316" s="432">
        <f t="shared" si="122"/>
        <v>0</v>
      </c>
      <c r="AC316" s="427" t="e">
        <f t="shared" si="123"/>
        <v>#N/A</v>
      </c>
      <c r="AD316" s="428" t="e">
        <f t="shared" si="124"/>
        <v>#N/A</v>
      </c>
      <c r="AE316" s="427" t="e">
        <f t="shared" si="125"/>
        <v>#N/A</v>
      </c>
      <c r="AF316" s="428" t="e">
        <f t="shared" si="126"/>
        <v>#N/A</v>
      </c>
      <c r="AG316" s="431" t="e">
        <f t="shared" si="127"/>
        <v>#N/A</v>
      </c>
      <c r="AH316" s="432" t="e">
        <f t="shared" si="128"/>
        <v>#N/A</v>
      </c>
    </row>
    <row r="317" spans="4:34" x14ac:dyDescent="0.25">
      <c r="D317" s="335"/>
      <c r="E317" s="335"/>
      <c r="F317" s="335"/>
      <c r="G317" s="335"/>
      <c r="H317" s="411">
        <f t="shared" si="111"/>
        <v>0</v>
      </c>
      <c r="I317" s="412">
        <v>0</v>
      </c>
      <c r="J317" s="411">
        <f t="shared" si="105"/>
        <v>0</v>
      </c>
      <c r="K317" s="412">
        <f t="shared" si="112"/>
        <v>0</v>
      </c>
      <c r="L317" s="411">
        <f t="shared" si="113"/>
        <v>0</v>
      </c>
      <c r="M317" s="412">
        <f t="shared" si="106"/>
        <v>0</v>
      </c>
      <c r="N317" s="411">
        <v>0</v>
      </c>
      <c r="O317" s="412">
        <f t="shared" si="114"/>
        <v>0</v>
      </c>
      <c r="P317" s="335"/>
      <c r="Q317" s="427">
        <f t="shared" si="115"/>
        <v>0</v>
      </c>
      <c r="R317" s="428">
        <f t="shared" si="116"/>
        <v>0</v>
      </c>
      <c r="S317" s="427">
        <f t="shared" si="107"/>
        <v>0</v>
      </c>
      <c r="T317" s="428">
        <f t="shared" si="108"/>
        <v>0</v>
      </c>
      <c r="U317" s="431">
        <f t="shared" si="117"/>
        <v>0</v>
      </c>
      <c r="V317" s="432">
        <f t="shared" si="118"/>
        <v>0</v>
      </c>
      <c r="W317" s="427">
        <f t="shared" si="119"/>
        <v>0</v>
      </c>
      <c r="X317" s="428">
        <f t="shared" si="120"/>
        <v>0</v>
      </c>
      <c r="Y317" s="427">
        <f t="shared" si="109"/>
        <v>0</v>
      </c>
      <c r="Z317" s="428">
        <f t="shared" si="110"/>
        <v>0</v>
      </c>
      <c r="AA317" s="431">
        <f t="shared" si="121"/>
        <v>0</v>
      </c>
      <c r="AB317" s="432">
        <f t="shared" si="122"/>
        <v>0</v>
      </c>
      <c r="AC317" s="427" t="e">
        <f t="shared" si="123"/>
        <v>#N/A</v>
      </c>
      <c r="AD317" s="428" t="e">
        <f t="shared" si="124"/>
        <v>#N/A</v>
      </c>
      <c r="AE317" s="427" t="e">
        <f t="shared" si="125"/>
        <v>#N/A</v>
      </c>
      <c r="AF317" s="428" t="e">
        <f t="shared" si="126"/>
        <v>#N/A</v>
      </c>
      <c r="AG317" s="431" t="e">
        <f t="shared" si="127"/>
        <v>#N/A</v>
      </c>
      <c r="AH317" s="432" t="e">
        <f t="shared" si="128"/>
        <v>#N/A</v>
      </c>
    </row>
    <row r="318" spans="4:34" x14ac:dyDescent="0.25">
      <c r="D318" s="335"/>
      <c r="E318" s="335"/>
      <c r="F318" s="335"/>
      <c r="G318" s="335"/>
      <c r="H318" s="411">
        <f t="shared" si="111"/>
        <v>0</v>
      </c>
      <c r="I318" s="412">
        <v>0</v>
      </c>
      <c r="J318" s="411">
        <f t="shared" si="105"/>
        <v>0</v>
      </c>
      <c r="K318" s="412">
        <f t="shared" si="112"/>
        <v>0</v>
      </c>
      <c r="L318" s="411">
        <f t="shared" si="113"/>
        <v>0</v>
      </c>
      <c r="M318" s="412">
        <f t="shared" si="106"/>
        <v>0</v>
      </c>
      <c r="N318" s="411">
        <v>0</v>
      </c>
      <c r="O318" s="412">
        <f t="shared" si="114"/>
        <v>0</v>
      </c>
      <c r="P318" s="335"/>
      <c r="Q318" s="427">
        <f t="shared" si="115"/>
        <v>0</v>
      </c>
      <c r="R318" s="428">
        <f t="shared" si="116"/>
        <v>0</v>
      </c>
      <c r="S318" s="427">
        <f t="shared" si="107"/>
        <v>0</v>
      </c>
      <c r="T318" s="428">
        <f t="shared" si="108"/>
        <v>0</v>
      </c>
      <c r="U318" s="431">
        <f t="shared" si="117"/>
        <v>0</v>
      </c>
      <c r="V318" s="432">
        <f t="shared" si="118"/>
        <v>0</v>
      </c>
      <c r="W318" s="427">
        <f t="shared" si="119"/>
        <v>0</v>
      </c>
      <c r="X318" s="428">
        <f t="shared" si="120"/>
        <v>0</v>
      </c>
      <c r="Y318" s="427">
        <f t="shared" si="109"/>
        <v>0</v>
      </c>
      <c r="Z318" s="428">
        <f t="shared" si="110"/>
        <v>0</v>
      </c>
      <c r="AA318" s="431">
        <f t="shared" si="121"/>
        <v>0</v>
      </c>
      <c r="AB318" s="432">
        <f t="shared" si="122"/>
        <v>0</v>
      </c>
      <c r="AC318" s="427" t="e">
        <f t="shared" si="123"/>
        <v>#N/A</v>
      </c>
      <c r="AD318" s="428" t="e">
        <f t="shared" si="124"/>
        <v>#N/A</v>
      </c>
      <c r="AE318" s="427" t="e">
        <f t="shared" si="125"/>
        <v>#N/A</v>
      </c>
      <c r="AF318" s="428" t="e">
        <f t="shared" si="126"/>
        <v>#N/A</v>
      </c>
      <c r="AG318" s="431" t="e">
        <f t="shared" si="127"/>
        <v>#N/A</v>
      </c>
      <c r="AH318" s="432" t="e">
        <f t="shared" si="128"/>
        <v>#N/A</v>
      </c>
    </row>
    <row r="319" spans="4:34" x14ac:dyDescent="0.25">
      <c r="D319" s="335"/>
      <c r="E319" s="335"/>
      <c r="F319" s="335"/>
      <c r="G319" s="335"/>
      <c r="H319" s="411">
        <f t="shared" si="111"/>
        <v>0</v>
      </c>
      <c r="I319" s="412">
        <v>0</v>
      </c>
      <c r="J319" s="411">
        <f t="shared" si="105"/>
        <v>0</v>
      </c>
      <c r="K319" s="412">
        <f t="shared" si="112"/>
        <v>0</v>
      </c>
      <c r="L319" s="411">
        <f t="shared" si="113"/>
        <v>0</v>
      </c>
      <c r="M319" s="412">
        <f t="shared" si="106"/>
        <v>0</v>
      </c>
      <c r="N319" s="411">
        <v>0</v>
      </c>
      <c r="O319" s="412">
        <f t="shared" si="114"/>
        <v>0</v>
      </c>
      <c r="P319" s="335"/>
      <c r="Q319" s="427">
        <f t="shared" si="115"/>
        <v>0</v>
      </c>
      <c r="R319" s="428">
        <f t="shared" si="116"/>
        <v>0</v>
      </c>
      <c r="S319" s="427">
        <f t="shared" si="107"/>
        <v>0</v>
      </c>
      <c r="T319" s="428">
        <f t="shared" si="108"/>
        <v>0</v>
      </c>
      <c r="U319" s="431">
        <f t="shared" si="117"/>
        <v>0</v>
      </c>
      <c r="V319" s="432">
        <f t="shared" si="118"/>
        <v>0</v>
      </c>
      <c r="W319" s="427">
        <f t="shared" si="119"/>
        <v>0</v>
      </c>
      <c r="X319" s="428">
        <f t="shared" si="120"/>
        <v>0</v>
      </c>
      <c r="Y319" s="427">
        <f t="shared" si="109"/>
        <v>0</v>
      </c>
      <c r="Z319" s="428">
        <f t="shared" si="110"/>
        <v>0</v>
      </c>
      <c r="AA319" s="431">
        <f t="shared" si="121"/>
        <v>0</v>
      </c>
      <c r="AB319" s="432">
        <f t="shared" si="122"/>
        <v>0</v>
      </c>
      <c r="AC319" s="427" t="e">
        <f t="shared" si="123"/>
        <v>#N/A</v>
      </c>
      <c r="AD319" s="428" t="e">
        <f t="shared" si="124"/>
        <v>#N/A</v>
      </c>
      <c r="AE319" s="427" t="e">
        <f t="shared" si="125"/>
        <v>#N/A</v>
      </c>
      <c r="AF319" s="428" t="e">
        <f t="shared" si="126"/>
        <v>#N/A</v>
      </c>
      <c r="AG319" s="431" t="e">
        <f t="shared" si="127"/>
        <v>#N/A</v>
      </c>
      <c r="AH319" s="432" t="e">
        <f t="shared" si="128"/>
        <v>#N/A</v>
      </c>
    </row>
    <row r="320" spans="4:34" x14ac:dyDescent="0.25">
      <c r="D320" s="335"/>
      <c r="E320" s="335"/>
      <c r="F320" s="335"/>
      <c r="G320" s="335"/>
      <c r="H320" s="411">
        <f t="shared" si="111"/>
        <v>0</v>
      </c>
      <c r="I320" s="412">
        <v>0</v>
      </c>
      <c r="J320" s="411">
        <f t="shared" si="105"/>
        <v>0</v>
      </c>
      <c r="K320" s="412">
        <f t="shared" si="112"/>
        <v>0</v>
      </c>
      <c r="L320" s="411">
        <f t="shared" si="113"/>
        <v>0</v>
      </c>
      <c r="M320" s="412">
        <f t="shared" si="106"/>
        <v>0</v>
      </c>
      <c r="N320" s="411">
        <v>0</v>
      </c>
      <c r="O320" s="412">
        <f t="shared" si="114"/>
        <v>0</v>
      </c>
      <c r="P320" s="335"/>
      <c r="Q320" s="427">
        <f t="shared" si="115"/>
        <v>0</v>
      </c>
      <c r="R320" s="428">
        <f t="shared" si="116"/>
        <v>0</v>
      </c>
      <c r="S320" s="427">
        <f t="shared" si="107"/>
        <v>0</v>
      </c>
      <c r="T320" s="428">
        <f t="shared" si="108"/>
        <v>0</v>
      </c>
      <c r="U320" s="431">
        <f t="shared" si="117"/>
        <v>0</v>
      </c>
      <c r="V320" s="432">
        <f t="shared" si="118"/>
        <v>0</v>
      </c>
      <c r="W320" s="427">
        <f t="shared" si="119"/>
        <v>0</v>
      </c>
      <c r="X320" s="428">
        <f t="shared" si="120"/>
        <v>0</v>
      </c>
      <c r="Y320" s="427">
        <f t="shared" si="109"/>
        <v>0</v>
      </c>
      <c r="Z320" s="428">
        <f t="shared" si="110"/>
        <v>0</v>
      </c>
      <c r="AA320" s="431">
        <f t="shared" si="121"/>
        <v>0</v>
      </c>
      <c r="AB320" s="432">
        <f t="shared" si="122"/>
        <v>0</v>
      </c>
      <c r="AC320" s="427" t="e">
        <f t="shared" si="123"/>
        <v>#N/A</v>
      </c>
      <c r="AD320" s="428" t="e">
        <f t="shared" si="124"/>
        <v>#N/A</v>
      </c>
      <c r="AE320" s="427" t="e">
        <f t="shared" si="125"/>
        <v>#N/A</v>
      </c>
      <c r="AF320" s="428" t="e">
        <f t="shared" si="126"/>
        <v>#N/A</v>
      </c>
      <c r="AG320" s="431" t="e">
        <f t="shared" si="127"/>
        <v>#N/A</v>
      </c>
      <c r="AH320" s="432" t="e">
        <f t="shared" si="128"/>
        <v>#N/A</v>
      </c>
    </row>
    <row r="321" spans="4:34" x14ac:dyDescent="0.25">
      <c r="D321" s="335"/>
      <c r="E321" s="335"/>
      <c r="F321" s="335"/>
      <c r="G321" s="335"/>
      <c r="H321" s="411">
        <f t="shared" si="111"/>
        <v>0</v>
      </c>
      <c r="I321" s="412">
        <v>0</v>
      </c>
      <c r="J321" s="411">
        <f t="shared" si="105"/>
        <v>0</v>
      </c>
      <c r="K321" s="412">
        <f t="shared" si="112"/>
        <v>0</v>
      </c>
      <c r="L321" s="411">
        <f t="shared" si="113"/>
        <v>0</v>
      </c>
      <c r="M321" s="412">
        <f t="shared" si="106"/>
        <v>0</v>
      </c>
      <c r="N321" s="411">
        <v>0</v>
      </c>
      <c r="O321" s="412">
        <f t="shared" si="114"/>
        <v>0</v>
      </c>
      <c r="P321" s="335"/>
      <c r="Q321" s="427">
        <f t="shared" si="115"/>
        <v>0</v>
      </c>
      <c r="R321" s="428">
        <f t="shared" si="116"/>
        <v>0</v>
      </c>
      <c r="S321" s="427">
        <f t="shared" si="107"/>
        <v>0</v>
      </c>
      <c r="T321" s="428">
        <f t="shared" si="108"/>
        <v>0</v>
      </c>
      <c r="U321" s="431">
        <f t="shared" si="117"/>
        <v>0</v>
      </c>
      <c r="V321" s="432">
        <f t="shared" si="118"/>
        <v>0</v>
      </c>
      <c r="W321" s="427">
        <f t="shared" si="119"/>
        <v>0</v>
      </c>
      <c r="X321" s="428">
        <f t="shared" si="120"/>
        <v>0</v>
      </c>
      <c r="Y321" s="427">
        <f t="shared" si="109"/>
        <v>0</v>
      </c>
      <c r="Z321" s="428">
        <f t="shared" si="110"/>
        <v>0</v>
      </c>
      <c r="AA321" s="431">
        <f t="shared" si="121"/>
        <v>0</v>
      </c>
      <c r="AB321" s="432">
        <f t="shared" si="122"/>
        <v>0</v>
      </c>
      <c r="AC321" s="427" t="e">
        <f t="shared" si="123"/>
        <v>#N/A</v>
      </c>
      <c r="AD321" s="428" t="e">
        <f t="shared" si="124"/>
        <v>#N/A</v>
      </c>
      <c r="AE321" s="427" t="e">
        <f t="shared" si="125"/>
        <v>#N/A</v>
      </c>
      <c r="AF321" s="428" t="e">
        <f t="shared" si="126"/>
        <v>#N/A</v>
      </c>
      <c r="AG321" s="431" t="e">
        <f t="shared" si="127"/>
        <v>#N/A</v>
      </c>
      <c r="AH321" s="432" t="e">
        <f t="shared" si="128"/>
        <v>#N/A</v>
      </c>
    </row>
    <row r="322" spans="4:34" x14ac:dyDescent="0.25">
      <c r="D322" s="335"/>
      <c r="E322" s="335"/>
      <c r="F322" s="335"/>
      <c r="G322" s="335"/>
      <c r="H322" s="411">
        <f t="shared" si="111"/>
        <v>0</v>
      </c>
      <c r="I322" s="412">
        <v>0</v>
      </c>
      <c r="J322" s="411">
        <f t="shared" si="105"/>
        <v>0</v>
      </c>
      <c r="K322" s="412">
        <f t="shared" si="112"/>
        <v>0</v>
      </c>
      <c r="L322" s="411">
        <f t="shared" si="113"/>
        <v>0</v>
      </c>
      <c r="M322" s="412">
        <f t="shared" si="106"/>
        <v>0</v>
      </c>
      <c r="N322" s="411">
        <v>0</v>
      </c>
      <c r="O322" s="412">
        <f t="shared" si="114"/>
        <v>0</v>
      </c>
      <c r="P322" s="335"/>
      <c r="Q322" s="427">
        <f t="shared" si="115"/>
        <v>0</v>
      </c>
      <c r="R322" s="428">
        <f t="shared" si="116"/>
        <v>0</v>
      </c>
      <c r="S322" s="427">
        <f t="shared" si="107"/>
        <v>0</v>
      </c>
      <c r="T322" s="428">
        <f t="shared" si="108"/>
        <v>0</v>
      </c>
      <c r="U322" s="431">
        <f t="shared" si="117"/>
        <v>0</v>
      </c>
      <c r="V322" s="432">
        <f t="shared" si="118"/>
        <v>0</v>
      </c>
      <c r="W322" s="427">
        <f t="shared" si="119"/>
        <v>0</v>
      </c>
      <c r="X322" s="428">
        <f t="shared" si="120"/>
        <v>0</v>
      </c>
      <c r="Y322" s="427">
        <f t="shared" si="109"/>
        <v>0</v>
      </c>
      <c r="Z322" s="428">
        <f t="shared" si="110"/>
        <v>0</v>
      </c>
      <c r="AA322" s="431">
        <f t="shared" si="121"/>
        <v>0</v>
      </c>
      <c r="AB322" s="432">
        <f t="shared" si="122"/>
        <v>0</v>
      </c>
      <c r="AC322" s="427" t="e">
        <f t="shared" si="123"/>
        <v>#N/A</v>
      </c>
      <c r="AD322" s="428" t="e">
        <f t="shared" si="124"/>
        <v>#N/A</v>
      </c>
      <c r="AE322" s="427" t="e">
        <f t="shared" si="125"/>
        <v>#N/A</v>
      </c>
      <c r="AF322" s="428" t="e">
        <f t="shared" si="126"/>
        <v>#N/A</v>
      </c>
      <c r="AG322" s="431" t="e">
        <f t="shared" si="127"/>
        <v>#N/A</v>
      </c>
      <c r="AH322" s="432" t="e">
        <f t="shared" si="128"/>
        <v>#N/A</v>
      </c>
    </row>
    <row r="323" spans="4:34" x14ac:dyDescent="0.25">
      <c r="D323" s="335"/>
      <c r="E323" s="335"/>
      <c r="F323" s="335"/>
      <c r="G323" s="335"/>
      <c r="H323" s="411">
        <f t="shared" si="111"/>
        <v>0</v>
      </c>
      <c r="I323" s="412">
        <v>0</v>
      </c>
      <c r="J323" s="411">
        <f t="shared" si="105"/>
        <v>0</v>
      </c>
      <c r="K323" s="412">
        <f t="shared" si="112"/>
        <v>0</v>
      </c>
      <c r="L323" s="411">
        <f t="shared" si="113"/>
        <v>0</v>
      </c>
      <c r="M323" s="412">
        <f t="shared" si="106"/>
        <v>0</v>
      </c>
      <c r="N323" s="411">
        <v>0</v>
      </c>
      <c r="O323" s="412">
        <f t="shared" si="114"/>
        <v>0</v>
      </c>
      <c r="P323" s="335"/>
      <c r="Q323" s="427">
        <f t="shared" si="115"/>
        <v>0</v>
      </c>
      <c r="R323" s="428">
        <f t="shared" si="116"/>
        <v>0</v>
      </c>
      <c r="S323" s="427">
        <f t="shared" si="107"/>
        <v>0</v>
      </c>
      <c r="T323" s="428">
        <f t="shared" si="108"/>
        <v>0</v>
      </c>
      <c r="U323" s="431">
        <f t="shared" si="117"/>
        <v>0</v>
      </c>
      <c r="V323" s="432">
        <f t="shared" si="118"/>
        <v>0</v>
      </c>
      <c r="W323" s="427">
        <f t="shared" si="119"/>
        <v>0</v>
      </c>
      <c r="X323" s="428">
        <f t="shared" si="120"/>
        <v>0</v>
      </c>
      <c r="Y323" s="427">
        <f t="shared" si="109"/>
        <v>0</v>
      </c>
      <c r="Z323" s="428">
        <f t="shared" si="110"/>
        <v>0</v>
      </c>
      <c r="AA323" s="431">
        <f t="shared" si="121"/>
        <v>0</v>
      </c>
      <c r="AB323" s="432">
        <f t="shared" si="122"/>
        <v>0</v>
      </c>
      <c r="AC323" s="427" t="e">
        <f t="shared" si="123"/>
        <v>#N/A</v>
      </c>
      <c r="AD323" s="428" t="e">
        <f t="shared" si="124"/>
        <v>#N/A</v>
      </c>
      <c r="AE323" s="427" t="e">
        <f t="shared" si="125"/>
        <v>#N/A</v>
      </c>
      <c r="AF323" s="428" t="e">
        <f t="shared" si="126"/>
        <v>#N/A</v>
      </c>
      <c r="AG323" s="431" t="e">
        <f t="shared" si="127"/>
        <v>#N/A</v>
      </c>
      <c r="AH323" s="432" t="e">
        <f t="shared" si="128"/>
        <v>#N/A</v>
      </c>
    </row>
    <row r="324" spans="4:34" x14ac:dyDescent="0.25">
      <c r="D324" s="335"/>
      <c r="E324" s="335"/>
      <c r="F324" s="335"/>
      <c r="G324" s="335"/>
      <c r="H324" s="411">
        <f t="shared" si="111"/>
        <v>0</v>
      </c>
      <c r="I324" s="412">
        <v>0</v>
      </c>
      <c r="J324" s="411">
        <f t="shared" si="105"/>
        <v>0</v>
      </c>
      <c r="K324" s="412">
        <f t="shared" si="112"/>
        <v>0</v>
      </c>
      <c r="L324" s="411">
        <f t="shared" si="113"/>
        <v>0</v>
      </c>
      <c r="M324" s="412">
        <f t="shared" si="106"/>
        <v>0</v>
      </c>
      <c r="N324" s="411">
        <v>0</v>
      </c>
      <c r="O324" s="412">
        <f t="shared" si="114"/>
        <v>0</v>
      </c>
      <c r="P324" s="335"/>
      <c r="Q324" s="427">
        <f t="shared" si="115"/>
        <v>0</v>
      </c>
      <c r="R324" s="428">
        <f t="shared" si="116"/>
        <v>0</v>
      </c>
      <c r="S324" s="427">
        <f t="shared" si="107"/>
        <v>0</v>
      </c>
      <c r="T324" s="428">
        <f t="shared" si="108"/>
        <v>0</v>
      </c>
      <c r="U324" s="431">
        <f t="shared" si="117"/>
        <v>0</v>
      </c>
      <c r="V324" s="432">
        <f t="shared" si="118"/>
        <v>0</v>
      </c>
      <c r="W324" s="427">
        <f t="shared" si="119"/>
        <v>0</v>
      </c>
      <c r="X324" s="428">
        <f t="shared" si="120"/>
        <v>0</v>
      </c>
      <c r="Y324" s="427">
        <f t="shared" si="109"/>
        <v>0</v>
      </c>
      <c r="Z324" s="428">
        <f t="shared" si="110"/>
        <v>0</v>
      </c>
      <c r="AA324" s="431">
        <f t="shared" si="121"/>
        <v>0</v>
      </c>
      <c r="AB324" s="432">
        <f t="shared" si="122"/>
        <v>0</v>
      </c>
      <c r="AC324" s="427" t="e">
        <f t="shared" si="123"/>
        <v>#N/A</v>
      </c>
      <c r="AD324" s="428" t="e">
        <f t="shared" si="124"/>
        <v>#N/A</v>
      </c>
      <c r="AE324" s="427" t="e">
        <f t="shared" si="125"/>
        <v>#N/A</v>
      </c>
      <c r="AF324" s="428" t="e">
        <f t="shared" si="126"/>
        <v>#N/A</v>
      </c>
      <c r="AG324" s="431" t="e">
        <f t="shared" si="127"/>
        <v>#N/A</v>
      </c>
      <c r="AH324" s="432" t="e">
        <f t="shared" si="128"/>
        <v>#N/A</v>
      </c>
    </row>
    <row r="325" spans="4:34" x14ac:dyDescent="0.25">
      <c r="D325" s="335"/>
      <c r="E325" s="335"/>
      <c r="F325" s="335"/>
      <c r="G325" s="335"/>
      <c r="H325" s="411">
        <f t="shared" si="111"/>
        <v>0</v>
      </c>
      <c r="I325" s="412">
        <v>0</v>
      </c>
      <c r="J325" s="411">
        <f t="shared" si="105"/>
        <v>0</v>
      </c>
      <c r="K325" s="412">
        <f t="shared" si="112"/>
        <v>0</v>
      </c>
      <c r="L325" s="411">
        <f t="shared" si="113"/>
        <v>0</v>
      </c>
      <c r="M325" s="412">
        <f t="shared" si="106"/>
        <v>0</v>
      </c>
      <c r="N325" s="411">
        <v>0</v>
      </c>
      <c r="O325" s="412">
        <f t="shared" si="114"/>
        <v>0</v>
      </c>
      <c r="P325" s="335"/>
      <c r="Q325" s="427">
        <f t="shared" si="115"/>
        <v>0</v>
      </c>
      <c r="R325" s="428">
        <f t="shared" si="116"/>
        <v>0</v>
      </c>
      <c r="S325" s="427">
        <f t="shared" si="107"/>
        <v>0</v>
      </c>
      <c r="T325" s="428">
        <f t="shared" si="108"/>
        <v>0</v>
      </c>
      <c r="U325" s="431">
        <f t="shared" si="117"/>
        <v>0</v>
      </c>
      <c r="V325" s="432">
        <f t="shared" si="118"/>
        <v>0</v>
      </c>
      <c r="W325" s="427">
        <f t="shared" si="119"/>
        <v>0</v>
      </c>
      <c r="X325" s="428">
        <f t="shared" si="120"/>
        <v>0</v>
      </c>
      <c r="Y325" s="427">
        <f t="shared" si="109"/>
        <v>0</v>
      </c>
      <c r="Z325" s="428">
        <f t="shared" si="110"/>
        <v>0</v>
      </c>
      <c r="AA325" s="431">
        <f t="shared" si="121"/>
        <v>0</v>
      </c>
      <c r="AB325" s="432">
        <f t="shared" si="122"/>
        <v>0</v>
      </c>
      <c r="AC325" s="427" t="e">
        <f t="shared" si="123"/>
        <v>#N/A</v>
      </c>
      <c r="AD325" s="428" t="e">
        <f t="shared" si="124"/>
        <v>#N/A</v>
      </c>
      <c r="AE325" s="427" t="e">
        <f t="shared" si="125"/>
        <v>#N/A</v>
      </c>
      <c r="AF325" s="428" t="e">
        <f t="shared" si="126"/>
        <v>#N/A</v>
      </c>
      <c r="AG325" s="431" t="e">
        <f t="shared" si="127"/>
        <v>#N/A</v>
      </c>
      <c r="AH325" s="432" t="e">
        <f t="shared" si="128"/>
        <v>#N/A</v>
      </c>
    </row>
    <row r="326" spans="4:34" x14ac:dyDescent="0.25">
      <c r="D326" s="335"/>
      <c r="E326" s="335"/>
      <c r="F326" s="335"/>
      <c r="G326" s="335"/>
      <c r="H326" s="411">
        <f t="shared" si="111"/>
        <v>0</v>
      </c>
      <c r="I326" s="412">
        <v>0</v>
      </c>
      <c r="J326" s="411">
        <f t="shared" si="105"/>
        <v>0</v>
      </c>
      <c r="K326" s="412">
        <f t="shared" si="112"/>
        <v>0</v>
      </c>
      <c r="L326" s="411">
        <f t="shared" si="113"/>
        <v>0</v>
      </c>
      <c r="M326" s="412">
        <f t="shared" si="106"/>
        <v>0</v>
      </c>
      <c r="N326" s="411">
        <v>0</v>
      </c>
      <c r="O326" s="412">
        <f t="shared" si="114"/>
        <v>0</v>
      </c>
      <c r="P326" s="335"/>
      <c r="Q326" s="427">
        <f t="shared" si="115"/>
        <v>0</v>
      </c>
      <c r="R326" s="428">
        <f t="shared" si="116"/>
        <v>0</v>
      </c>
      <c r="S326" s="427">
        <f t="shared" si="107"/>
        <v>0</v>
      </c>
      <c r="T326" s="428">
        <f t="shared" si="108"/>
        <v>0</v>
      </c>
      <c r="U326" s="431">
        <f t="shared" si="117"/>
        <v>0</v>
      </c>
      <c r="V326" s="432">
        <f t="shared" si="118"/>
        <v>0</v>
      </c>
      <c r="W326" s="427">
        <f t="shared" si="119"/>
        <v>0</v>
      </c>
      <c r="X326" s="428">
        <f t="shared" si="120"/>
        <v>0</v>
      </c>
      <c r="Y326" s="427">
        <f t="shared" si="109"/>
        <v>0</v>
      </c>
      <c r="Z326" s="428">
        <f t="shared" si="110"/>
        <v>0</v>
      </c>
      <c r="AA326" s="431">
        <f t="shared" si="121"/>
        <v>0</v>
      </c>
      <c r="AB326" s="432">
        <f t="shared" si="122"/>
        <v>0</v>
      </c>
      <c r="AC326" s="427" t="e">
        <f t="shared" si="123"/>
        <v>#N/A</v>
      </c>
      <c r="AD326" s="428" t="e">
        <f t="shared" si="124"/>
        <v>#N/A</v>
      </c>
      <c r="AE326" s="427" t="e">
        <f t="shared" si="125"/>
        <v>#N/A</v>
      </c>
      <c r="AF326" s="428" t="e">
        <f t="shared" si="126"/>
        <v>#N/A</v>
      </c>
      <c r="AG326" s="431" t="e">
        <f t="shared" si="127"/>
        <v>#N/A</v>
      </c>
      <c r="AH326" s="432" t="e">
        <f t="shared" si="128"/>
        <v>#N/A</v>
      </c>
    </row>
    <row r="327" spans="4:34" x14ac:dyDescent="0.25">
      <c r="D327" s="335"/>
      <c r="E327" s="335"/>
      <c r="F327" s="335"/>
      <c r="G327" s="335"/>
      <c r="H327" s="411">
        <f t="shared" si="111"/>
        <v>0</v>
      </c>
      <c r="I327" s="412">
        <v>0</v>
      </c>
      <c r="J327" s="411">
        <f t="shared" si="105"/>
        <v>0</v>
      </c>
      <c r="K327" s="412">
        <f t="shared" si="112"/>
        <v>0</v>
      </c>
      <c r="L327" s="411">
        <f t="shared" si="113"/>
        <v>0</v>
      </c>
      <c r="M327" s="412">
        <f t="shared" si="106"/>
        <v>0</v>
      </c>
      <c r="N327" s="411">
        <v>0</v>
      </c>
      <c r="O327" s="412">
        <f t="shared" si="114"/>
        <v>0</v>
      </c>
      <c r="P327" s="335"/>
      <c r="Q327" s="427">
        <f t="shared" si="115"/>
        <v>0</v>
      </c>
      <c r="R327" s="428">
        <f t="shared" si="116"/>
        <v>0</v>
      </c>
      <c r="S327" s="427">
        <f t="shared" si="107"/>
        <v>0</v>
      </c>
      <c r="T327" s="428">
        <f t="shared" si="108"/>
        <v>0</v>
      </c>
      <c r="U327" s="431">
        <f t="shared" si="117"/>
        <v>0</v>
      </c>
      <c r="V327" s="432">
        <f t="shared" si="118"/>
        <v>0</v>
      </c>
      <c r="W327" s="427">
        <f t="shared" si="119"/>
        <v>0</v>
      </c>
      <c r="X327" s="428">
        <f t="shared" si="120"/>
        <v>0</v>
      </c>
      <c r="Y327" s="427">
        <f t="shared" si="109"/>
        <v>0</v>
      </c>
      <c r="Z327" s="428">
        <f t="shared" si="110"/>
        <v>0</v>
      </c>
      <c r="AA327" s="431">
        <f t="shared" si="121"/>
        <v>0</v>
      </c>
      <c r="AB327" s="432">
        <f t="shared" si="122"/>
        <v>0</v>
      </c>
      <c r="AC327" s="427" t="e">
        <f t="shared" si="123"/>
        <v>#N/A</v>
      </c>
      <c r="AD327" s="428" t="e">
        <f t="shared" si="124"/>
        <v>#N/A</v>
      </c>
      <c r="AE327" s="427" t="e">
        <f t="shared" si="125"/>
        <v>#N/A</v>
      </c>
      <c r="AF327" s="428" t="e">
        <f t="shared" si="126"/>
        <v>#N/A</v>
      </c>
      <c r="AG327" s="431" t="e">
        <f t="shared" si="127"/>
        <v>#N/A</v>
      </c>
      <c r="AH327" s="432" t="e">
        <f t="shared" si="128"/>
        <v>#N/A</v>
      </c>
    </row>
    <row r="328" spans="4:34" x14ac:dyDescent="0.25">
      <c r="D328" s="335"/>
      <c r="E328" s="335"/>
      <c r="F328" s="335"/>
      <c r="G328" s="335"/>
      <c r="H328" s="411">
        <f t="shared" si="111"/>
        <v>0</v>
      </c>
      <c r="I328" s="412">
        <v>0</v>
      </c>
      <c r="J328" s="411">
        <f t="shared" ref="J328:J391" si="129">Wx</f>
        <v>0</v>
      </c>
      <c r="K328" s="412">
        <f t="shared" si="112"/>
        <v>0</v>
      </c>
      <c r="L328" s="411">
        <f t="shared" si="113"/>
        <v>0</v>
      </c>
      <c r="M328" s="412">
        <f t="shared" ref="M328:M391" si="130">Wy</f>
        <v>0</v>
      </c>
      <c r="N328" s="411">
        <v>0</v>
      </c>
      <c r="O328" s="412">
        <f t="shared" si="114"/>
        <v>0</v>
      </c>
      <c r="P328" s="335"/>
      <c r="Q328" s="427">
        <f t="shared" si="115"/>
        <v>0</v>
      </c>
      <c r="R328" s="428">
        <f t="shared" si="116"/>
        <v>0</v>
      </c>
      <c r="S328" s="427">
        <f t="shared" ref="S328:S391" si="131">IF(AND(Q328&gt;=0,Q328&lt;=Wx),Q328,"")</f>
        <v>0</v>
      </c>
      <c r="T328" s="428">
        <f t="shared" ref="T328:T391" si="132">IF(AND(R328&gt;=0,R328&lt;=Wy),R328,"")</f>
        <v>0</v>
      </c>
      <c r="U328" s="431">
        <f t="shared" si="117"/>
        <v>0</v>
      </c>
      <c r="V328" s="432">
        <f t="shared" si="118"/>
        <v>0</v>
      </c>
      <c r="W328" s="427">
        <f t="shared" si="119"/>
        <v>0</v>
      </c>
      <c r="X328" s="428">
        <f t="shared" si="120"/>
        <v>0</v>
      </c>
      <c r="Y328" s="427">
        <f t="shared" ref="Y328:Y391" si="133">IF(AND(W328&gt;=0,W328&lt;=Wx),W328,"")</f>
        <v>0</v>
      </c>
      <c r="Z328" s="428">
        <f t="shared" ref="Z328:Z391" si="134">IF(AND(X328&gt;=0,X328&lt;=Wy),X328,"")</f>
        <v>0</v>
      </c>
      <c r="AA328" s="431">
        <f t="shared" si="121"/>
        <v>0</v>
      </c>
      <c r="AB328" s="432">
        <f t="shared" si="122"/>
        <v>0</v>
      </c>
      <c r="AC328" s="427" t="e">
        <f t="shared" si="123"/>
        <v>#N/A</v>
      </c>
      <c r="AD328" s="428" t="e">
        <f t="shared" si="124"/>
        <v>#N/A</v>
      </c>
      <c r="AE328" s="427" t="e">
        <f t="shared" si="125"/>
        <v>#N/A</v>
      </c>
      <c r="AF328" s="428" t="e">
        <f t="shared" si="126"/>
        <v>#N/A</v>
      </c>
      <c r="AG328" s="431" t="e">
        <f t="shared" si="127"/>
        <v>#N/A</v>
      </c>
      <c r="AH328" s="432" t="e">
        <f t="shared" si="128"/>
        <v>#N/A</v>
      </c>
    </row>
    <row r="329" spans="4:34" x14ac:dyDescent="0.25">
      <c r="D329" s="335"/>
      <c r="E329" s="335"/>
      <c r="F329" s="335"/>
      <c r="G329" s="335"/>
      <c r="H329" s="411">
        <f t="shared" ref="H329:H392" si="135">H328+Wx/INCREMENTS</f>
        <v>0</v>
      </c>
      <c r="I329" s="412">
        <v>0</v>
      </c>
      <c r="J329" s="411">
        <f t="shared" si="129"/>
        <v>0</v>
      </c>
      <c r="K329" s="412">
        <f t="shared" ref="K329:K392" si="136">K328+Wy/INCREMENTS</f>
        <v>0</v>
      </c>
      <c r="L329" s="411">
        <f t="shared" ref="L329:L392" si="137">L328-Wx/INCREMENTS</f>
        <v>0</v>
      </c>
      <c r="M329" s="412">
        <f t="shared" si="130"/>
        <v>0</v>
      </c>
      <c r="N329" s="411">
        <v>0</v>
      </c>
      <c r="O329" s="412">
        <f t="shared" ref="O329:O392" si="138">O328-Wy/INCREMENTS</f>
        <v>0</v>
      </c>
      <c r="P329" s="335"/>
      <c r="Q329" s="427">
        <f t="shared" ref="Q329:Q392" si="139">Q328+((SQRT(Wx^2+Wy^2))*COS(RADIANS(θ))/INCREMENTS)</f>
        <v>0</v>
      </c>
      <c r="R329" s="428">
        <f t="shared" ref="R329:R392" si="140">R328+((SQRT(Wx^2+Wy^2))*SIN(RADIANS(θ))/INCREMENTS)</f>
        <v>0</v>
      </c>
      <c r="S329" s="427">
        <f t="shared" si="131"/>
        <v>0</v>
      </c>
      <c r="T329" s="428">
        <f t="shared" si="132"/>
        <v>0</v>
      </c>
      <c r="U329" s="431">
        <f t="shared" ref="U329:U392" si="141">IF(AND(S329&lt;&gt;"",T329&lt;&gt;""),S329,"")</f>
        <v>0</v>
      </c>
      <c r="V329" s="432">
        <f t="shared" ref="V329:V392" si="142">IF(AND(S329&lt;&gt;"",T329&lt;&gt;""),T329,"")</f>
        <v>0</v>
      </c>
      <c r="W329" s="427">
        <f t="shared" ref="W329:W392" si="143">W328+((SQRT(Wx^2+Wy^2))*COS(RADIANS(θ))/INCREMENTS)</f>
        <v>0</v>
      </c>
      <c r="X329" s="428">
        <f t="shared" ref="X329:X392" si="144">X328+((SQRT(Wx^2+Wy^2))*SIN(RADIANS(θ))/INCREMENTS)</f>
        <v>0</v>
      </c>
      <c r="Y329" s="427">
        <f t="shared" si="133"/>
        <v>0</v>
      </c>
      <c r="Z329" s="428">
        <f t="shared" si="134"/>
        <v>0</v>
      </c>
      <c r="AA329" s="431">
        <f t="shared" ref="AA329:AA392" si="145">IF(AND(Y329&lt;&gt;"",Z329&lt;&gt;""),Y329,"")</f>
        <v>0</v>
      </c>
      <c r="AB329" s="432">
        <f t="shared" ref="AB329:AB392" si="146">IF(AND(Y329&lt;&gt;"",Z329&lt;&gt;""),Z329,"")</f>
        <v>0</v>
      </c>
      <c r="AC329" s="427" t="e">
        <f t="shared" si="123"/>
        <v>#N/A</v>
      </c>
      <c r="AD329" s="428" t="e">
        <f t="shared" si="124"/>
        <v>#N/A</v>
      </c>
      <c r="AE329" s="427" t="e">
        <f t="shared" si="125"/>
        <v>#N/A</v>
      </c>
      <c r="AF329" s="428" t="e">
        <f t="shared" si="126"/>
        <v>#N/A</v>
      </c>
      <c r="AG329" s="431" t="e">
        <f t="shared" si="127"/>
        <v>#N/A</v>
      </c>
      <c r="AH329" s="432" t="e">
        <f t="shared" si="128"/>
        <v>#N/A</v>
      </c>
    </row>
    <row r="330" spans="4:34" x14ac:dyDescent="0.25">
      <c r="D330" s="335"/>
      <c r="E330" s="335"/>
      <c r="F330" s="335"/>
      <c r="G330" s="335"/>
      <c r="H330" s="411">
        <f t="shared" si="135"/>
        <v>0</v>
      </c>
      <c r="I330" s="412">
        <v>0</v>
      </c>
      <c r="J330" s="411">
        <f t="shared" si="129"/>
        <v>0</v>
      </c>
      <c r="K330" s="412">
        <f t="shared" si="136"/>
        <v>0</v>
      </c>
      <c r="L330" s="411">
        <f t="shared" si="137"/>
        <v>0</v>
      </c>
      <c r="M330" s="412">
        <f t="shared" si="130"/>
        <v>0</v>
      </c>
      <c r="N330" s="411">
        <v>0</v>
      </c>
      <c r="O330" s="412">
        <f t="shared" si="138"/>
        <v>0</v>
      </c>
      <c r="P330" s="335"/>
      <c r="Q330" s="427">
        <f t="shared" si="139"/>
        <v>0</v>
      </c>
      <c r="R330" s="428">
        <f t="shared" si="140"/>
        <v>0</v>
      </c>
      <c r="S330" s="427">
        <f t="shared" si="131"/>
        <v>0</v>
      </c>
      <c r="T330" s="428">
        <f t="shared" si="132"/>
        <v>0</v>
      </c>
      <c r="U330" s="431">
        <f t="shared" si="141"/>
        <v>0</v>
      </c>
      <c r="V330" s="432">
        <f t="shared" si="142"/>
        <v>0</v>
      </c>
      <c r="W330" s="427">
        <f t="shared" si="143"/>
        <v>0</v>
      </c>
      <c r="X330" s="428">
        <f t="shared" si="144"/>
        <v>0</v>
      </c>
      <c r="Y330" s="427">
        <f t="shared" si="133"/>
        <v>0</v>
      </c>
      <c r="Z330" s="428">
        <f t="shared" si="134"/>
        <v>0</v>
      </c>
      <c r="AA330" s="431">
        <f t="shared" si="145"/>
        <v>0</v>
      </c>
      <c r="AB330" s="432">
        <f t="shared" si="146"/>
        <v>0</v>
      </c>
      <c r="AC330" s="427" t="e">
        <f t="shared" ref="AC330:AC393" si="147">AC329+((SQRT(Wx^2+Wy^2))*COS(RADIANS(θ))/INCREMENTS)</f>
        <v>#N/A</v>
      </c>
      <c r="AD330" s="428" t="e">
        <f t="shared" ref="AD330:AD393" si="148">AD329+((SQRT(Wx^2+Wy^2))*SIN(RADIANS(θ))/INCREMENTS)</f>
        <v>#N/A</v>
      </c>
      <c r="AE330" s="427" t="e">
        <f t="shared" ref="AE330:AE393" si="149">IF(AND(AC330&gt;=0,AC330&lt;=Wx),AC330,"")</f>
        <v>#N/A</v>
      </c>
      <c r="AF330" s="428" t="e">
        <f t="shared" ref="AF330:AF393" si="150">IF(AND(AD330&gt;=0,AD330&lt;=Wy),AD330,"")</f>
        <v>#N/A</v>
      </c>
      <c r="AG330" s="431" t="e">
        <f t="shared" ref="AG330:AG393" si="151">IF(AND(AE330&lt;&gt;"",AF330&lt;&gt;""),AE330,"")</f>
        <v>#N/A</v>
      </c>
      <c r="AH330" s="432" t="e">
        <f t="shared" ref="AH330:AH393" si="152">IF(AND(AE330&lt;&gt;"",AF330&lt;&gt;""),AF330,"")</f>
        <v>#N/A</v>
      </c>
    </row>
    <row r="331" spans="4:34" x14ac:dyDescent="0.25">
      <c r="D331" s="335"/>
      <c r="E331" s="335"/>
      <c r="F331" s="335"/>
      <c r="G331" s="335"/>
      <c r="H331" s="411">
        <f t="shared" si="135"/>
        <v>0</v>
      </c>
      <c r="I331" s="412">
        <v>0</v>
      </c>
      <c r="J331" s="411">
        <f t="shared" si="129"/>
        <v>0</v>
      </c>
      <c r="K331" s="412">
        <f t="shared" si="136"/>
        <v>0</v>
      </c>
      <c r="L331" s="411">
        <f t="shared" si="137"/>
        <v>0</v>
      </c>
      <c r="M331" s="412">
        <f t="shared" si="130"/>
        <v>0</v>
      </c>
      <c r="N331" s="411">
        <v>0</v>
      </c>
      <c r="O331" s="412">
        <f t="shared" si="138"/>
        <v>0</v>
      </c>
      <c r="P331" s="335"/>
      <c r="Q331" s="427">
        <f t="shared" si="139"/>
        <v>0</v>
      </c>
      <c r="R331" s="428">
        <f t="shared" si="140"/>
        <v>0</v>
      </c>
      <c r="S331" s="427">
        <f t="shared" si="131"/>
        <v>0</v>
      </c>
      <c r="T331" s="428">
        <f t="shared" si="132"/>
        <v>0</v>
      </c>
      <c r="U331" s="431">
        <f t="shared" si="141"/>
        <v>0</v>
      </c>
      <c r="V331" s="432">
        <f t="shared" si="142"/>
        <v>0</v>
      </c>
      <c r="W331" s="427">
        <f t="shared" si="143"/>
        <v>0</v>
      </c>
      <c r="X331" s="428">
        <f t="shared" si="144"/>
        <v>0</v>
      </c>
      <c r="Y331" s="427">
        <f t="shared" si="133"/>
        <v>0</v>
      </c>
      <c r="Z331" s="428">
        <f t="shared" si="134"/>
        <v>0</v>
      </c>
      <c r="AA331" s="431">
        <f t="shared" si="145"/>
        <v>0</v>
      </c>
      <c r="AB331" s="432">
        <f t="shared" si="146"/>
        <v>0</v>
      </c>
      <c r="AC331" s="427" t="e">
        <f t="shared" si="147"/>
        <v>#N/A</v>
      </c>
      <c r="AD331" s="428" t="e">
        <f t="shared" si="148"/>
        <v>#N/A</v>
      </c>
      <c r="AE331" s="427" t="e">
        <f t="shared" si="149"/>
        <v>#N/A</v>
      </c>
      <c r="AF331" s="428" t="e">
        <f t="shared" si="150"/>
        <v>#N/A</v>
      </c>
      <c r="AG331" s="431" t="e">
        <f t="shared" si="151"/>
        <v>#N/A</v>
      </c>
      <c r="AH331" s="432" t="e">
        <f t="shared" si="152"/>
        <v>#N/A</v>
      </c>
    </row>
    <row r="332" spans="4:34" x14ac:dyDescent="0.25">
      <c r="D332" s="335"/>
      <c r="E332" s="335"/>
      <c r="F332" s="335"/>
      <c r="G332" s="335"/>
      <c r="H332" s="411">
        <f t="shared" si="135"/>
        <v>0</v>
      </c>
      <c r="I332" s="412">
        <v>0</v>
      </c>
      <c r="J332" s="411">
        <f t="shared" si="129"/>
        <v>0</v>
      </c>
      <c r="K332" s="412">
        <f t="shared" si="136"/>
        <v>0</v>
      </c>
      <c r="L332" s="411">
        <f t="shared" si="137"/>
        <v>0</v>
      </c>
      <c r="M332" s="412">
        <f t="shared" si="130"/>
        <v>0</v>
      </c>
      <c r="N332" s="411">
        <v>0</v>
      </c>
      <c r="O332" s="412">
        <f t="shared" si="138"/>
        <v>0</v>
      </c>
      <c r="P332" s="335"/>
      <c r="Q332" s="427">
        <f t="shared" si="139"/>
        <v>0</v>
      </c>
      <c r="R332" s="428">
        <f t="shared" si="140"/>
        <v>0</v>
      </c>
      <c r="S332" s="427">
        <f t="shared" si="131"/>
        <v>0</v>
      </c>
      <c r="T332" s="428">
        <f t="shared" si="132"/>
        <v>0</v>
      </c>
      <c r="U332" s="431">
        <f t="shared" si="141"/>
        <v>0</v>
      </c>
      <c r="V332" s="432">
        <f t="shared" si="142"/>
        <v>0</v>
      </c>
      <c r="W332" s="427">
        <f t="shared" si="143"/>
        <v>0</v>
      </c>
      <c r="X332" s="428">
        <f t="shared" si="144"/>
        <v>0</v>
      </c>
      <c r="Y332" s="427">
        <f t="shared" si="133"/>
        <v>0</v>
      </c>
      <c r="Z332" s="428">
        <f t="shared" si="134"/>
        <v>0</v>
      </c>
      <c r="AA332" s="431">
        <f t="shared" si="145"/>
        <v>0</v>
      </c>
      <c r="AB332" s="432">
        <f t="shared" si="146"/>
        <v>0</v>
      </c>
      <c r="AC332" s="427" t="e">
        <f t="shared" si="147"/>
        <v>#N/A</v>
      </c>
      <c r="AD332" s="428" t="e">
        <f t="shared" si="148"/>
        <v>#N/A</v>
      </c>
      <c r="AE332" s="427" t="e">
        <f t="shared" si="149"/>
        <v>#N/A</v>
      </c>
      <c r="AF332" s="428" t="e">
        <f t="shared" si="150"/>
        <v>#N/A</v>
      </c>
      <c r="AG332" s="431" t="e">
        <f t="shared" si="151"/>
        <v>#N/A</v>
      </c>
      <c r="AH332" s="432" t="e">
        <f t="shared" si="152"/>
        <v>#N/A</v>
      </c>
    </row>
    <row r="333" spans="4:34" x14ac:dyDescent="0.25">
      <c r="D333" s="335"/>
      <c r="E333" s="335"/>
      <c r="F333" s="335"/>
      <c r="G333" s="335"/>
      <c r="H333" s="411">
        <f t="shared" si="135"/>
        <v>0</v>
      </c>
      <c r="I333" s="412">
        <v>0</v>
      </c>
      <c r="J333" s="411">
        <f t="shared" si="129"/>
        <v>0</v>
      </c>
      <c r="K333" s="412">
        <f t="shared" si="136"/>
        <v>0</v>
      </c>
      <c r="L333" s="411">
        <f t="shared" si="137"/>
        <v>0</v>
      </c>
      <c r="M333" s="412">
        <f t="shared" si="130"/>
        <v>0</v>
      </c>
      <c r="N333" s="411">
        <v>0</v>
      </c>
      <c r="O333" s="412">
        <f t="shared" si="138"/>
        <v>0</v>
      </c>
      <c r="P333" s="335"/>
      <c r="Q333" s="427">
        <f t="shared" si="139"/>
        <v>0</v>
      </c>
      <c r="R333" s="428">
        <f t="shared" si="140"/>
        <v>0</v>
      </c>
      <c r="S333" s="427">
        <f t="shared" si="131"/>
        <v>0</v>
      </c>
      <c r="T333" s="428">
        <f t="shared" si="132"/>
        <v>0</v>
      </c>
      <c r="U333" s="431">
        <f t="shared" si="141"/>
        <v>0</v>
      </c>
      <c r="V333" s="432">
        <f t="shared" si="142"/>
        <v>0</v>
      </c>
      <c r="W333" s="427">
        <f t="shared" si="143"/>
        <v>0</v>
      </c>
      <c r="X333" s="428">
        <f t="shared" si="144"/>
        <v>0</v>
      </c>
      <c r="Y333" s="427">
        <f t="shared" si="133"/>
        <v>0</v>
      </c>
      <c r="Z333" s="428">
        <f t="shared" si="134"/>
        <v>0</v>
      </c>
      <c r="AA333" s="431">
        <f t="shared" si="145"/>
        <v>0</v>
      </c>
      <c r="AB333" s="432">
        <f t="shared" si="146"/>
        <v>0</v>
      </c>
      <c r="AC333" s="427" t="e">
        <f t="shared" si="147"/>
        <v>#N/A</v>
      </c>
      <c r="AD333" s="428" t="e">
        <f t="shared" si="148"/>
        <v>#N/A</v>
      </c>
      <c r="AE333" s="427" t="e">
        <f t="shared" si="149"/>
        <v>#N/A</v>
      </c>
      <c r="AF333" s="428" t="e">
        <f t="shared" si="150"/>
        <v>#N/A</v>
      </c>
      <c r="AG333" s="431" t="e">
        <f t="shared" si="151"/>
        <v>#N/A</v>
      </c>
      <c r="AH333" s="432" t="e">
        <f t="shared" si="152"/>
        <v>#N/A</v>
      </c>
    </row>
    <row r="334" spans="4:34" x14ac:dyDescent="0.25">
      <c r="D334" s="335"/>
      <c r="E334" s="335"/>
      <c r="F334" s="335"/>
      <c r="G334" s="335"/>
      <c r="H334" s="411">
        <f t="shared" si="135"/>
        <v>0</v>
      </c>
      <c r="I334" s="412">
        <v>0</v>
      </c>
      <c r="J334" s="411">
        <f t="shared" si="129"/>
        <v>0</v>
      </c>
      <c r="K334" s="412">
        <f t="shared" si="136"/>
        <v>0</v>
      </c>
      <c r="L334" s="411">
        <f t="shared" si="137"/>
        <v>0</v>
      </c>
      <c r="M334" s="412">
        <f t="shared" si="130"/>
        <v>0</v>
      </c>
      <c r="N334" s="411">
        <v>0</v>
      </c>
      <c r="O334" s="412">
        <f t="shared" si="138"/>
        <v>0</v>
      </c>
      <c r="P334" s="335"/>
      <c r="Q334" s="427">
        <f t="shared" si="139"/>
        <v>0</v>
      </c>
      <c r="R334" s="428">
        <f t="shared" si="140"/>
        <v>0</v>
      </c>
      <c r="S334" s="427">
        <f t="shared" si="131"/>
        <v>0</v>
      </c>
      <c r="T334" s="428">
        <f t="shared" si="132"/>
        <v>0</v>
      </c>
      <c r="U334" s="431">
        <f t="shared" si="141"/>
        <v>0</v>
      </c>
      <c r="V334" s="432">
        <f t="shared" si="142"/>
        <v>0</v>
      </c>
      <c r="W334" s="427">
        <f t="shared" si="143"/>
        <v>0</v>
      </c>
      <c r="X334" s="428">
        <f t="shared" si="144"/>
        <v>0</v>
      </c>
      <c r="Y334" s="427">
        <f t="shared" si="133"/>
        <v>0</v>
      </c>
      <c r="Z334" s="428">
        <f t="shared" si="134"/>
        <v>0</v>
      </c>
      <c r="AA334" s="431">
        <f t="shared" si="145"/>
        <v>0</v>
      </c>
      <c r="AB334" s="432">
        <f t="shared" si="146"/>
        <v>0</v>
      </c>
      <c r="AC334" s="427" t="e">
        <f t="shared" si="147"/>
        <v>#N/A</v>
      </c>
      <c r="AD334" s="428" t="e">
        <f t="shared" si="148"/>
        <v>#N/A</v>
      </c>
      <c r="AE334" s="427" t="e">
        <f t="shared" si="149"/>
        <v>#N/A</v>
      </c>
      <c r="AF334" s="428" t="e">
        <f t="shared" si="150"/>
        <v>#N/A</v>
      </c>
      <c r="AG334" s="431" t="e">
        <f t="shared" si="151"/>
        <v>#N/A</v>
      </c>
      <c r="AH334" s="432" t="e">
        <f t="shared" si="152"/>
        <v>#N/A</v>
      </c>
    </row>
    <row r="335" spans="4:34" x14ac:dyDescent="0.25">
      <c r="D335" s="335"/>
      <c r="E335" s="335"/>
      <c r="F335" s="335"/>
      <c r="G335" s="335"/>
      <c r="H335" s="411">
        <f t="shared" si="135"/>
        <v>0</v>
      </c>
      <c r="I335" s="412">
        <v>0</v>
      </c>
      <c r="J335" s="411">
        <f t="shared" si="129"/>
        <v>0</v>
      </c>
      <c r="K335" s="412">
        <f t="shared" si="136"/>
        <v>0</v>
      </c>
      <c r="L335" s="411">
        <f t="shared" si="137"/>
        <v>0</v>
      </c>
      <c r="M335" s="412">
        <f t="shared" si="130"/>
        <v>0</v>
      </c>
      <c r="N335" s="411">
        <v>0</v>
      </c>
      <c r="O335" s="412">
        <f t="shared" si="138"/>
        <v>0</v>
      </c>
      <c r="P335" s="335"/>
      <c r="Q335" s="427">
        <f t="shared" si="139"/>
        <v>0</v>
      </c>
      <c r="R335" s="428">
        <f t="shared" si="140"/>
        <v>0</v>
      </c>
      <c r="S335" s="427">
        <f t="shared" si="131"/>
        <v>0</v>
      </c>
      <c r="T335" s="428">
        <f t="shared" si="132"/>
        <v>0</v>
      </c>
      <c r="U335" s="431">
        <f t="shared" si="141"/>
        <v>0</v>
      </c>
      <c r="V335" s="432">
        <f t="shared" si="142"/>
        <v>0</v>
      </c>
      <c r="W335" s="427">
        <f t="shared" si="143"/>
        <v>0</v>
      </c>
      <c r="X335" s="428">
        <f t="shared" si="144"/>
        <v>0</v>
      </c>
      <c r="Y335" s="427">
        <f t="shared" si="133"/>
        <v>0</v>
      </c>
      <c r="Z335" s="428">
        <f t="shared" si="134"/>
        <v>0</v>
      </c>
      <c r="AA335" s="431">
        <f t="shared" si="145"/>
        <v>0</v>
      </c>
      <c r="AB335" s="432">
        <f t="shared" si="146"/>
        <v>0</v>
      </c>
      <c r="AC335" s="427" t="e">
        <f t="shared" si="147"/>
        <v>#N/A</v>
      </c>
      <c r="AD335" s="428" t="e">
        <f t="shared" si="148"/>
        <v>#N/A</v>
      </c>
      <c r="AE335" s="427" t="e">
        <f t="shared" si="149"/>
        <v>#N/A</v>
      </c>
      <c r="AF335" s="428" t="e">
        <f t="shared" si="150"/>
        <v>#N/A</v>
      </c>
      <c r="AG335" s="431" t="e">
        <f t="shared" si="151"/>
        <v>#N/A</v>
      </c>
      <c r="AH335" s="432" t="e">
        <f t="shared" si="152"/>
        <v>#N/A</v>
      </c>
    </row>
    <row r="336" spans="4:34" x14ac:dyDescent="0.25">
      <c r="D336" s="335"/>
      <c r="E336" s="335"/>
      <c r="F336" s="335"/>
      <c r="G336" s="335"/>
      <c r="H336" s="411">
        <f t="shared" si="135"/>
        <v>0</v>
      </c>
      <c r="I336" s="412">
        <v>0</v>
      </c>
      <c r="J336" s="411">
        <f t="shared" si="129"/>
        <v>0</v>
      </c>
      <c r="K336" s="412">
        <f t="shared" si="136"/>
        <v>0</v>
      </c>
      <c r="L336" s="411">
        <f t="shared" si="137"/>
        <v>0</v>
      </c>
      <c r="M336" s="412">
        <f t="shared" si="130"/>
        <v>0</v>
      </c>
      <c r="N336" s="411">
        <v>0</v>
      </c>
      <c r="O336" s="412">
        <f t="shared" si="138"/>
        <v>0</v>
      </c>
      <c r="P336" s="335"/>
      <c r="Q336" s="427">
        <f t="shared" si="139"/>
        <v>0</v>
      </c>
      <c r="R336" s="428">
        <f t="shared" si="140"/>
        <v>0</v>
      </c>
      <c r="S336" s="427">
        <f t="shared" si="131"/>
        <v>0</v>
      </c>
      <c r="T336" s="428">
        <f t="shared" si="132"/>
        <v>0</v>
      </c>
      <c r="U336" s="431">
        <f t="shared" si="141"/>
        <v>0</v>
      </c>
      <c r="V336" s="432">
        <f t="shared" si="142"/>
        <v>0</v>
      </c>
      <c r="W336" s="427">
        <f t="shared" si="143"/>
        <v>0</v>
      </c>
      <c r="X336" s="428">
        <f t="shared" si="144"/>
        <v>0</v>
      </c>
      <c r="Y336" s="427">
        <f t="shared" si="133"/>
        <v>0</v>
      </c>
      <c r="Z336" s="428">
        <f t="shared" si="134"/>
        <v>0</v>
      </c>
      <c r="AA336" s="431">
        <f t="shared" si="145"/>
        <v>0</v>
      </c>
      <c r="AB336" s="432">
        <f t="shared" si="146"/>
        <v>0</v>
      </c>
      <c r="AC336" s="427" t="e">
        <f t="shared" si="147"/>
        <v>#N/A</v>
      </c>
      <c r="AD336" s="428" t="e">
        <f t="shared" si="148"/>
        <v>#N/A</v>
      </c>
      <c r="AE336" s="427" t="e">
        <f t="shared" si="149"/>
        <v>#N/A</v>
      </c>
      <c r="AF336" s="428" t="e">
        <f t="shared" si="150"/>
        <v>#N/A</v>
      </c>
      <c r="AG336" s="431" t="e">
        <f t="shared" si="151"/>
        <v>#N/A</v>
      </c>
      <c r="AH336" s="432" t="e">
        <f t="shared" si="152"/>
        <v>#N/A</v>
      </c>
    </row>
    <row r="337" spans="4:34" x14ac:dyDescent="0.25">
      <c r="D337" s="335"/>
      <c r="E337" s="335"/>
      <c r="F337" s="335"/>
      <c r="G337" s="335"/>
      <c r="H337" s="411">
        <f t="shared" si="135"/>
        <v>0</v>
      </c>
      <c r="I337" s="412">
        <v>0</v>
      </c>
      <c r="J337" s="411">
        <f t="shared" si="129"/>
        <v>0</v>
      </c>
      <c r="K337" s="412">
        <f t="shared" si="136"/>
        <v>0</v>
      </c>
      <c r="L337" s="411">
        <f t="shared" si="137"/>
        <v>0</v>
      </c>
      <c r="M337" s="412">
        <f t="shared" si="130"/>
        <v>0</v>
      </c>
      <c r="N337" s="411">
        <v>0</v>
      </c>
      <c r="O337" s="412">
        <f t="shared" si="138"/>
        <v>0</v>
      </c>
      <c r="P337" s="335"/>
      <c r="Q337" s="427">
        <f t="shared" si="139"/>
        <v>0</v>
      </c>
      <c r="R337" s="428">
        <f t="shared" si="140"/>
        <v>0</v>
      </c>
      <c r="S337" s="427">
        <f t="shared" si="131"/>
        <v>0</v>
      </c>
      <c r="T337" s="428">
        <f t="shared" si="132"/>
        <v>0</v>
      </c>
      <c r="U337" s="431">
        <f t="shared" si="141"/>
        <v>0</v>
      </c>
      <c r="V337" s="432">
        <f t="shared" si="142"/>
        <v>0</v>
      </c>
      <c r="W337" s="427">
        <f t="shared" si="143"/>
        <v>0</v>
      </c>
      <c r="X337" s="428">
        <f t="shared" si="144"/>
        <v>0</v>
      </c>
      <c r="Y337" s="427">
        <f t="shared" si="133"/>
        <v>0</v>
      </c>
      <c r="Z337" s="428">
        <f t="shared" si="134"/>
        <v>0</v>
      </c>
      <c r="AA337" s="431">
        <f t="shared" si="145"/>
        <v>0</v>
      </c>
      <c r="AB337" s="432">
        <f t="shared" si="146"/>
        <v>0</v>
      </c>
      <c r="AC337" s="427" t="e">
        <f t="shared" si="147"/>
        <v>#N/A</v>
      </c>
      <c r="AD337" s="428" t="e">
        <f t="shared" si="148"/>
        <v>#N/A</v>
      </c>
      <c r="AE337" s="427" t="e">
        <f t="shared" si="149"/>
        <v>#N/A</v>
      </c>
      <c r="AF337" s="428" t="e">
        <f t="shared" si="150"/>
        <v>#N/A</v>
      </c>
      <c r="AG337" s="431" t="e">
        <f t="shared" si="151"/>
        <v>#N/A</v>
      </c>
      <c r="AH337" s="432" t="e">
        <f t="shared" si="152"/>
        <v>#N/A</v>
      </c>
    </row>
    <row r="338" spans="4:34" x14ac:dyDescent="0.25">
      <c r="D338" s="335"/>
      <c r="E338" s="335"/>
      <c r="F338" s="335"/>
      <c r="G338" s="335"/>
      <c r="H338" s="411">
        <f t="shared" si="135"/>
        <v>0</v>
      </c>
      <c r="I338" s="412">
        <v>0</v>
      </c>
      <c r="J338" s="411">
        <f t="shared" si="129"/>
        <v>0</v>
      </c>
      <c r="K338" s="412">
        <f t="shared" si="136"/>
        <v>0</v>
      </c>
      <c r="L338" s="411">
        <f t="shared" si="137"/>
        <v>0</v>
      </c>
      <c r="M338" s="412">
        <f t="shared" si="130"/>
        <v>0</v>
      </c>
      <c r="N338" s="411">
        <v>0</v>
      </c>
      <c r="O338" s="412">
        <f t="shared" si="138"/>
        <v>0</v>
      </c>
      <c r="P338" s="335"/>
      <c r="Q338" s="427">
        <f t="shared" si="139"/>
        <v>0</v>
      </c>
      <c r="R338" s="428">
        <f t="shared" si="140"/>
        <v>0</v>
      </c>
      <c r="S338" s="427">
        <f t="shared" si="131"/>
        <v>0</v>
      </c>
      <c r="T338" s="428">
        <f t="shared" si="132"/>
        <v>0</v>
      </c>
      <c r="U338" s="431">
        <f t="shared" si="141"/>
        <v>0</v>
      </c>
      <c r="V338" s="432">
        <f t="shared" si="142"/>
        <v>0</v>
      </c>
      <c r="W338" s="427">
        <f t="shared" si="143"/>
        <v>0</v>
      </c>
      <c r="X338" s="428">
        <f t="shared" si="144"/>
        <v>0</v>
      </c>
      <c r="Y338" s="427">
        <f t="shared" si="133"/>
        <v>0</v>
      </c>
      <c r="Z338" s="428">
        <f t="shared" si="134"/>
        <v>0</v>
      </c>
      <c r="AA338" s="431">
        <f t="shared" si="145"/>
        <v>0</v>
      </c>
      <c r="AB338" s="432">
        <f t="shared" si="146"/>
        <v>0</v>
      </c>
      <c r="AC338" s="427" t="e">
        <f t="shared" si="147"/>
        <v>#N/A</v>
      </c>
      <c r="AD338" s="428" t="e">
        <f t="shared" si="148"/>
        <v>#N/A</v>
      </c>
      <c r="AE338" s="427" t="e">
        <f t="shared" si="149"/>
        <v>#N/A</v>
      </c>
      <c r="AF338" s="428" t="e">
        <f t="shared" si="150"/>
        <v>#N/A</v>
      </c>
      <c r="AG338" s="431" t="e">
        <f t="shared" si="151"/>
        <v>#N/A</v>
      </c>
      <c r="AH338" s="432" t="e">
        <f t="shared" si="152"/>
        <v>#N/A</v>
      </c>
    </row>
    <row r="339" spans="4:34" x14ac:dyDescent="0.25">
      <c r="D339" s="335"/>
      <c r="E339" s="335"/>
      <c r="F339" s="335"/>
      <c r="G339" s="335"/>
      <c r="H339" s="411">
        <f t="shared" si="135"/>
        <v>0</v>
      </c>
      <c r="I339" s="412">
        <v>0</v>
      </c>
      <c r="J339" s="411">
        <f t="shared" si="129"/>
        <v>0</v>
      </c>
      <c r="K339" s="412">
        <f t="shared" si="136"/>
        <v>0</v>
      </c>
      <c r="L339" s="411">
        <f t="shared" si="137"/>
        <v>0</v>
      </c>
      <c r="M339" s="412">
        <f t="shared" si="130"/>
        <v>0</v>
      </c>
      <c r="N339" s="411">
        <v>0</v>
      </c>
      <c r="O339" s="412">
        <f t="shared" si="138"/>
        <v>0</v>
      </c>
      <c r="P339" s="335"/>
      <c r="Q339" s="427">
        <f t="shared" si="139"/>
        <v>0</v>
      </c>
      <c r="R339" s="428">
        <f t="shared" si="140"/>
        <v>0</v>
      </c>
      <c r="S339" s="427">
        <f t="shared" si="131"/>
        <v>0</v>
      </c>
      <c r="T339" s="428">
        <f t="shared" si="132"/>
        <v>0</v>
      </c>
      <c r="U339" s="431">
        <f t="shared" si="141"/>
        <v>0</v>
      </c>
      <c r="V339" s="432">
        <f t="shared" si="142"/>
        <v>0</v>
      </c>
      <c r="W339" s="427">
        <f t="shared" si="143"/>
        <v>0</v>
      </c>
      <c r="X339" s="428">
        <f t="shared" si="144"/>
        <v>0</v>
      </c>
      <c r="Y339" s="427">
        <f t="shared" si="133"/>
        <v>0</v>
      </c>
      <c r="Z339" s="428">
        <f t="shared" si="134"/>
        <v>0</v>
      </c>
      <c r="AA339" s="431">
        <f t="shared" si="145"/>
        <v>0</v>
      </c>
      <c r="AB339" s="432">
        <f t="shared" si="146"/>
        <v>0</v>
      </c>
      <c r="AC339" s="427" t="e">
        <f t="shared" si="147"/>
        <v>#N/A</v>
      </c>
      <c r="AD339" s="428" t="e">
        <f t="shared" si="148"/>
        <v>#N/A</v>
      </c>
      <c r="AE339" s="427" t="e">
        <f t="shared" si="149"/>
        <v>#N/A</v>
      </c>
      <c r="AF339" s="428" t="e">
        <f t="shared" si="150"/>
        <v>#N/A</v>
      </c>
      <c r="AG339" s="431" t="e">
        <f t="shared" si="151"/>
        <v>#N/A</v>
      </c>
      <c r="AH339" s="432" t="e">
        <f t="shared" si="152"/>
        <v>#N/A</v>
      </c>
    </row>
    <row r="340" spans="4:34" x14ac:dyDescent="0.25">
      <c r="D340" s="335"/>
      <c r="E340" s="335"/>
      <c r="F340" s="335"/>
      <c r="G340" s="335"/>
      <c r="H340" s="411">
        <f t="shared" si="135"/>
        <v>0</v>
      </c>
      <c r="I340" s="412">
        <v>0</v>
      </c>
      <c r="J340" s="411">
        <f t="shared" si="129"/>
        <v>0</v>
      </c>
      <c r="K340" s="412">
        <f t="shared" si="136"/>
        <v>0</v>
      </c>
      <c r="L340" s="411">
        <f t="shared" si="137"/>
        <v>0</v>
      </c>
      <c r="M340" s="412">
        <f t="shared" si="130"/>
        <v>0</v>
      </c>
      <c r="N340" s="411">
        <v>0</v>
      </c>
      <c r="O340" s="412">
        <f t="shared" si="138"/>
        <v>0</v>
      </c>
      <c r="P340" s="335"/>
      <c r="Q340" s="427">
        <f t="shared" si="139"/>
        <v>0</v>
      </c>
      <c r="R340" s="428">
        <f t="shared" si="140"/>
        <v>0</v>
      </c>
      <c r="S340" s="427">
        <f t="shared" si="131"/>
        <v>0</v>
      </c>
      <c r="T340" s="428">
        <f t="shared" si="132"/>
        <v>0</v>
      </c>
      <c r="U340" s="431">
        <f t="shared" si="141"/>
        <v>0</v>
      </c>
      <c r="V340" s="432">
        <f t="shared" si="142"/>
        <v>0</v>
      </c>
      <c r="W340" s="427">
        <f t="shared" si="143"/>
        <v>0</v>
      </c>
      <c r="X340" s="428">
        <f t="shared" si="144"/>
        <v>0</v>
      </c>
      <c r="Y340" s="427">
        <f t="shared" si="133"/>
        <v>0</v>
      </c>
      <c r="Z340" s="428">
        <f t="shared" si="134"/>
        <v>0</v>
      </c>
      <c r="AA340" s="431">
        <f t="shared" si="145"/>
        <v>0</v>
      </c>
      <c r="AB340" s="432">
        <f t="shared" si="146"/>
        <v>0</v>
      </c>
      <c r="AC340" s="427" t="e">
        <f t="shared" si="147"/>
        <v>#N/A</v>
      </c>
      <c r="AD340" s="428" t="e">
        <f t="shared" si="148"/>
        <v>#N/A</v>
      </c>
      <c r="AE340" s="427" t="e">
        <f t="shared" si="149"/>
        <v>#N/A</v>
      </c>
      <c r="AF340" s="428" t="e">
        <f t="shared" si="150"/>
        <v>#N/A</v>
      </c>
      <c r="AG340" s="431" t="e">
        <f t="shared" si="151"/>
        <v>#N/A</v>
      </c>
      <c r="AH340" s="432" t="e">
        <f t="shared" si="152"/>
        <v>#N/A</v>
      </c>
    </row>
    <row r="341" spans="4:34" x14ac:dyDescent="0.25">
      <c r="D341" s="335"/>
      <c r="E341" s="335"/>
      <c r="F341" s="335"/>
      <c r="G341" s="335"/>
      <c r="H341" s="411">
        <f t="shared" si="135"/>
        <v>0</v>
      </c>
      <c r="I341" s="412">
        <v>0</v>
      </c>
      <c r="J341" s="411">
        <f t="shared" si="129"/>
        <v>0</v>
      </c>
      <c r="K341" s="412">
        <f t="shared" si="136"/>
        <v>0</v>
      </c>
      <c r="L341" s="411">
        <f t="shared" si="137"/>
        <v>0</v>
      </c>
      <c r="M341" s="412">
        <f t="shared" si="130"/>
        <v>0</v>
      </c>
      <c r="N341" s="411">
        <v>0</v>
      </c>
      <c r="O341" s="412">
        <f t="shared" si="138"/>
        <v>0</v>
      </c>
      <c r="P341" s="335"/>
      <c r="Q341" s="427">
        <f t="shared" si="139"/>
        <v>0</v>
      </c>
      <c r="R341" s="428">
        <f t="shared" si="140"/>
        <v>0</v>
      </c>
      <c r="S341" s="427">
        <f t="shared" si="131"/>
        <v>0</v>
      </c>
      <c r="T341" s="428">
        <f t="shared" si="132"/>
        <v>0</v>
      </c>
      <c r="U341" s="431">
        <f t="shared" si="141"/>
        <v>0</v>
      </c>
      <c r="V341" s="432">
        <f t="shared" si="142"/>
        <v>0</v>
      </c>
      <c r="W341" s="427">
        <f t="shared" si="143"/>
        <v>0</v>
      </c>
      <c r="X341" s="428">
        <f t="shared" si="144"/>
        <v>0</v>
      </c>
      <c r="Y341" s="427">
        <f t="shared" si="133"/>
        <v>0</v>
      </c>
      <c r="Z341" s="428">
        <f t="shared" si="134"/>
        <v>0</v>
      </c>
      <c r="AA341" s="431">
        <f t="shared" si="145"/>
        <v>0</v>
      </c>
      <c r="AB341" s="432">
        <f t="shared" si="146"/>
        <v>0</v>
      </c>
      <c r="AC341" s="427" t="e">
        <f t="shared" si="147"/>
        <v>#N/A</v>
      </c>
      <c r="AD341" s="428" t="e">
        <f t="shared" si="148"/>
        <v>#N/A</v>
      </c>
      <c r="AE341" s="427" t="e">
        <f t="shared" si="149"/>
        <v>#N/A</v>
      </c>
      <c r="AF341" s="428" t="e">
        <f t="shared" si="150"/>
        <v>#N/A</v>
      </c>
      <c r="AG341" s="431" t="e">
        <f t="shared" si="151"/>
        <v>#N/A</v>
      </c>
      <c r="AH341" s="432" t="e">
        <f t="shared" si="152"/>
        <v>#N/A</v>
      </c>
    </row>
    <row r="342" spans="4:34" x14ac:dyDescent="0.25">
      <c r="D342" s="335"/>
      <c r="E342" s="335"/>
      <c r="F342" s="335"/>
      <c r="G342" s="335"/>
      <c r="H342" s="411">
        <f t="shared" si="135"/>
        <v>0</v>
      </c>
      <c r="I342" s="412">
        <v>0</v>
      </c>
      <c r="J342" s="411">
        <f t="shared" si="129"/>
        <v>0</v>
      </c>
      <c r="K342" s="412">
        <f t="shared" si="136"/>
        <v>0</v>
      </c>
      <c r="L342" s="411">
        <f t="shared" si="137"/>
        <v>0</v>
      </c>
      <c r="M342" s="412">
        <f t="shared" si="130"/>
        <v>0</v>
      </c>
      <c r="N342" s="411">
        <v>0</v>
      </c>
      <c r="O342" s="412">
        <f t="shared" si="138"/>
        <v>0</v>
      </c>
      <c r="P342" s="335"/>
      <c r="Q342" s="427">
        <f t="shared" si="139"/>
        <v>0</v>
      </c>
      <c r="R342" s="428">
        <f t="shared" si="140"/>
        <v>0</v>
      </c>
      <c r="S342" s="427">
        <f t="shared" si="131"/>
        <v>0</v>
      </c>
      <c r="T342" s="428">
        <f t="shared" si="132"/>
        <v>0</v>
      </c>
      <c r="U342" s="431">
        <f t="shared" si="141"/>
        <v>0</v>
      </c>
      <c r="V342" s="432">
        <f t="shared" si="142"/>
        <v>0</v>
      </c>
      <c r="W342" s="427">
        <f t="shared" si="143"/>
        <v>0</v>
      </c>
      <c r="X342" s="428">
        <f t="shared" si="144"/>
        <v>0</v>
      </c>
      <c r="Y342" s="427">
        <f t="shared" si="133"/>
        <v>0</v>
      </c>
      <c r="Z342" s="428">
        <f t="shared" si="134"/>
        <v>0</v>
      </c>
      <c r="AA342" s="431">
        <f t="shared" si="145"/>
        <v>0</v>
      </c>
      <c r="AB342" s="432">
        <f t="shared" si="146"/>
        <v>0</v>
      </c>
      <c r="AC342" s="427" t="e">
        <f t="shared" si="147"/>
        <v>#N/A</v>
      </c>
      <c r="AD342" s="428" t="e">
        <f t="shared" si="148"/>
        <v>#N/A</v>
      </c>
      <c r="AE342" s="427" t="e">
        <f t="shared" si="149"/>
        <v>#N/A</v>
      </c>
      <c r="AF342" s="428" t="e">
        <f t="shared" si="150"/>
        <v>#N/A</v>
      </c>
      <c r="AG342" s="431" t="e">
        <f t="shared" si="151"/>
        <v>#N/A</v>
      </c>
      <c r="AH342" s="432" t="e">
        <f t="shared" si="152"/>
        <v>#N/A</v>
      </c>
    </row>
    <row r="343" spans="4:34" x14ac:dyDescent="0.25">
      <c r="D343" s="335"/>
      <c r="E343" s="335"/>
      <c r="F343" s="335"/>
      <c r="G343" s="335"/>
      <c r="H343" s="411">
        <f t="shared" si="135"/>
        <v>0</v>
      </c>
      <c r="I343" s="412">
        <v>0</v>
      </c>
      <c r="J343" s="411">
        <f t="shared" si="129"/>
        <v>0</v>
      </c>
      <c r="K343" s="412">
        <f t="shared" si="136"/>
        <v>0</v>
      </c>
      <c r="L343" s="411">
        <f t="shared" si="137"/>
        <v>0</v>
      </c>
      <c r="M343" s="412">
        <f t="shared" si="130"/>
        <v>0</v>
      </c>
      <c r="N343" s="411">
        <v>0</v>
      </c>
      <c r="O343" s="412">
        <f t="shared" si="138"/>
        <v>0</v>
      </c>
      <c r="P343" s="335"/>
      <c r="Q343" s="427">
        <f t="shared" si="139"/>
        <v>0</v>
      </c>
      <c r="R343" s="428">
        <f t="shared" si="140"/>
        <v>0</v>
      </c>
      <c r="S343" s="427">
        <f t="shared" si="131"/>
        <v>0</v>
      </c>
      <c r="T343" s="428">
        <f t="shared" si="132"/>
        <v>0</v>
      </c>
      <c r="U343" s="431">
        <f t="shared" si="141"/>
        <v>0</v>
      </c>
      <c r="V343" s="432">
        <f t="shared" si="142"/>
        <v>0</v>
      </c>
      <c r="W343" s="427">
        <f t="shared" si="143"/>
        <v>0</v>
      </c>
      <c r="X343" s="428">
        <f t="shared" si="144"/>
        <v>0</v>
      </c>
      <c r="Y343" s="427">
        <f t="shared" si="133"/>
        <v>0</v>
      </c>
      <c r="Z343" s="428">
        <f t="shared" si="134"/>
        <v>0</v>
      </c>
      <c r="AA343" s="431">
        <f t="shared" si="145"/>
        <v>0</v>
      </c>
      <c r="AB343" s="432">
        <f t="shared" si="146"/>
        <v>0</v>
      </c>
      <c r="AC343" s="427" t="e">
        <f t="shared" si="147"/>
        <v>#N/A</v>
      </c>
      <c r="AD343" s="428" t="e">
        <f t="shared" si="148"/>
        <v>#N/A</v>
      </c>
      <c r="AE343" s="427" t="e">
        <f t="shared" si="149"/>
        <v>#N/A</v>
      </c>
      <c r="AF343" s="428" t="e">
        <f t="shared" si="150"/>
        <v>#N/A</v>
      </c>
      <c r="AG343" s="431" t="e">
        <f t="shared" si="151"/>
        <v>#N/A</v>
      </c>
      <c r="AH343" s="432" t="e">
        <f t="shared" si="152"/>
        <v>#N/A</v>
      </c>
    </row>
    <row r="344" spans="4:34" x14ac:dyDescent="0.25">
      <c r="D344" s="335"/>
      <c r="E344" s="335"/>
      <c r="F344" s="335"/>
      <c r="G344" s="335"/>
      <c r="H344" s="411">
        <f t="shared" si="135"/>
        <v>0</v>
      </c>
      <c r="I344" s="412">
        <v>0</v>
      </c>
      <c r="J344" s="411">
        <f t="shared" si="129"/>
        <v>0</v>
      </c>
      <c r="K344" s="412">
        <f t="shared" si="136"/>
        <v>0</v>
      </c>
      <c r="L344" s="411">
        <f t="shared" si="137"/>
        <v>0</v>
      </c>
      <c r="M344" s="412">
        <f t="shared" si="130"/>
        <v>0</v>
      </c>
      <c r="N344" s="411">
        <v>0</v>
      </c>
      <c r="O344" s="412">
        <f t="shared" si="138"/>
        <v>0</v>
      </c>
      <c r="P344" s="335"/>
      <c r="Q344" s="427">
        <f t="shared" si="139"/>
        <v>0</v>
      </c>
      <c r="R344" s="428">
        <f t="shared" si="140"/>
        <v>0</v>
      </c>
      <c r="S344" s="427">
        <f t="shared" si="131"/>
        <v>0</v>
      </c>
      <c r="T344" s="428">
        <f t="shared" si="132"/>
        <v>0</v>
      </c>
      <c r="U344" s="431">
        <f t="shared" si="141"/>
        <v>0</v>
      </c>
      <c r="V344" s="432">
        <f t="shared" si="142"/>
        <v>0</v>
      </c>
      <c r="W344" s="427">
        <f t="shared" si="143"/>
        <v>0</v>
      </c>
      <c r="X344" s="428">
        <f t="shared" si="144"/>
        <v>0</v>
      </c>
      <c r="Y344" s="427">
        <f t="shared" si="133"/>
        <v>0</v>
      </c>
      <c r="Z344" s="428">
        <f t="shared" si="134"/>
        <v>0</v>
      </c>
      <c r="AA344" s="431">
        <f t="shared" si="145"/>
        <v>0</v>
      </c>
      <c r="AB344" s="432">
        <f t="shared" si="146"/>
        <v>0</v>
      </c>
      <c r="AC344" s="427" t="e">
        <f t="shared" si="147"/>
        <v>#N/A</v>
      </c>
      <c r="AD344" s="428" t="e">
        <f t="shared" si="148"/>
        <v>#N/A</v>
      </c>
      <c r="AE344" s="427" t="e">
        <f t="shared" si="149"/>
        <v>#N/A</v>
      </c>
      <c r="AF344" s="428" t="e">
        <f t="shared" si="150"/>
        <v>#N/A</v>
      </c>
      <c r="AG344" s="431" t="e">
        <f t="shared" si="151"/>
        <v>#N/A</v>
      </c>
      <c r="AH344" s="432" t="e">
        <f t="shared" si="152"/>
        <v>#N/A</v>
      </c>
    </row>
    <row r="345" spans="4:34" x14ac:dyDescent="0.25">
      <c r="D345" s="335"/>
      <c r="E345" s="335"/>
      <c r="F345" s="335"/>
      <c r="G345" s="335"/>
      <c r="H345" s="411">
        <f t="shared" si="135"/>
        <v>0</v>
      </c>
      <c r="I345" s="412">
        <v>0</v>
      </c>
      <c r="J345" s="411">
        <f t="shared" si="129"/>
        <v>0</v>
      </c>
      <c r="K345" s="412">
        <f t="shared" si="136"/>
        <v>0</v>
      </c>
      <c r="L345" s="411">
        <f t="shared" si="137"/>
        <v>0</v>
      </c>
      <c r="M345" s="412">
        <f t="shared" si="130"/>
        <v>0</v>
      </c>
      <c r="N345" s="411">
        <v>0</v>
      </c>
      <c r="O345" s="412">
        <f t="shared" si="138"/>
        <v>0</v>
      </c>
      <c r="P345" s="335"/>
      <c r="Q345" s="427">
        <f t="shared" si="139"/>
        <v>0</v>
      </c>
      <c r="R345" s="428">
        <f t="shared" si="140"/>
        <v>0</v>
      </c>
      <c r="S345" s="427">
        <f t="shared" si="131"/>
        <v>0</v>
      </c>
      <c r="T345" s="428">
        <f t="shared" si="132"/>
        <v>0</v>
      </c>
      <c r="U345" s="431">
        <f t="shared" si="141"/>
        <v>0</v>
      </c>
      <c r="V345" s="432">
        <f t="shared" si="142"/>
        <v>0</v>
      </c>
      <c r="W345" s="427">
        <f t="shared" si="143"/>
        <v>0</v>
      </c>
      <c r="X345" s="428">
        <f t="shared" si="144"/>
        <v>0</v>
      </c>
      <c r="Y345" s="427">
        <f t="shared" si="133"/>
        <v>0</v>
      </c>
      <c r="Z345" s="428">
        <f t="shared" si="134"/>
        <v>0</v>
      </c>
      <c r="AA345" s="431">
        <f t="shared" si="145"/>
        <v>0</v>
      </c>
      <c r="AB345" s="432">
        <f t="shared" si="146"/>
        <v>0</v>
      </c>
      <c r="AC345" s="427" t="e">
        <f t="shared" si="147"/>
        <v>#N/A</v>
      </c>
      <c r="AD345" s="428" t="e">
        <f t="shared" si="148"/>
        <v>#N/A</v>
      </c>
      <c r="AE345" s="427" t="e">
        <f t="shared" si="149"/>
        <v>#N/A</v>
      </c>
      <c r="AF345" s="428" t="e">
        <f t="shared" si="150"/>
        <v>#N/A</v>
      </c>
      <c r="AG345" s="431" t="e">
        <f t="shared" si="151"/>
        <v>#N/A</v>
      </c>
      <c r="AH345" s="432" t="e">
        <f t="shared" si="152"/>
        <v>#N/A</v>
      </c>
    </row>
    <row r="346" spans="4:34" x14ac:dyDescent="0.25">
      <c r="D346" s="335"/>
      <c r="E346" s="335"/>
      <c r="F346" s="335"/>
      <c r="G346" s="335"/>
      <c r="H346" s="411">
        <f t="shared" si="135"/>
        <v>0</v>
      </c>
      <c r="I346" s="412">
        <v>0</v>
      </c>
      <c r="J346" s="411">
        <f t="shared" si="129"/>
        <v>0</v>
      </c>
      <c r="K346" s="412">
        <f t="shared" si="136"/>
        <v>0</v>
      </c>
      <c r="L346" s="411">
        <f t="shared" si="137"/>
        <v>0</v>
      </c>
      <c r="M346" s="412">
        <f t="shared" si="130"/>
        <v>0</v>
      </c>
      <c r="N346" s="411">
        <v>0</v>
      </c>
      <c r="O346" s="412">
        <f t="shared" si="138"/>
        <v>0</v>
      </c>
      <c r="P346" s="335"/>
      <c r="Q346" s="427">
        <f t="shared" si="139"/>
        <v>0</v>
      </c>
      <c r="R346" s="428">
        <f t="shared" si="140"/>
        <v>0</v>
      </c>
      <c r="S346" s="427">
        <f t="shared" si="131"/>
        <v>0</v>
      </c>
      <c r="T346" s="428">
        <f t="shared" si="132"/>
        <v>0</v>
      </c>
      <c r="U346" s="431">
        <f t="shared" si="141"/>
        <v>0</v>
      </c>
      <c r="V346" s="432">
        <f t="shared" si="142"/>
        <v>0</v>
      </c>
      <c r="W346" s="427">
        <f t="shared" si="143"/>
        <v>0</v>
      </c>
      <c r="X346" s="428">
        <f t="shared" si="144"/>
        <v>0</v>
      </c>
      <c r="Y346" s="427">
        <f t="shared" si="133"/>
        <v>0</v>
      </c>
      <c r="Z346" s="428">
        <f t="shared" si="134"/>
        <v>0</v>
      </c>
      <c r="AA346" s="431">
        <f t="shared" si="145"/>
        <v>0</v>
      </c>
      <c r="AB346" s="432">
        <f t="shared" si="146"/>
        <v>0</v>
      </c>
      <c r="AC346" s="427" t="e">
        <f t="shared" si="147"/>
        <v>#N/A</v>
      </c>
      <c r="AD346" s="428" t="e">
        <f t="shared" si="148"/>
        <v>#N/A</v>
      </c>
      <c r="AE346" s="427" t="e">
        <f t="shared" si="149"/>
        <v>#N/A</v>
      </c>
      <c r="AF346" s="428" t="e">
        <f t="shared" si="150"/>
        <v>#N/A</v>
      </c>
      <c r="AG346" s="431" t="e">
        <f t="shared" si="151"/>
        <v>#N/A</v>
      </c>
      <c r="AH346" s="432" t="e">
        <f t="shared" si="152"/>
        <v>#N/A</v>
      </c>
    </row>
    <row r="347" spans="4:34" x14ac:dyDescent="0.25">
      <c r="D347" s="335"/>
      <c r="E347" s="335"/>
      <c r="F347" s="335"/>
      <c r="G347" s="335"/>
      <c r="H347" s="411">
        <f t="shared" si="135"/>
        <v>0</v>
      </c>
      <c r="I347" s="412">
        <v>0</v>
      </c>
      <c r="J347" s="411">
        <f t="shared" si="129"/>
        <v>0</v>
      </c>
      <c r="K347" s="412">
        <f t="shared" si="136"/>
        <v>0</v>
      </c>
      <c r="L347" s="411">
        <f t="shared" si="137"/>
        <v>0</v>
      </c>
      <c r="M347" s="412">
        <f t="shared" si="130"/>
        <v>0</v>
      </c>
      <c r="N347" s="411">
        <v>0</v>
      </c>
      <c r="O347" s="412">
        <f t="shared" si="138"/>
        <v>0</v>
      </c>
      <c r="P347" s="335"/>
      <c r="Q347" s="427">
        <f t="shared" si="139"/>
        <v>0</v>
      </c>
      <c r="R347" s="428">
        <f t="shared" si="140"/>
        <v>0</v>
      </c>
      <c r="S347" s="427">
        <f t="shared" si="131"/>
        <v>0</v>
      </c>
      <c r="T347" s="428">
        <f t="shared" si="132"/>
        <v>0</v>
      </c>
      <c r="U347" s="431">
        <f t="shared" si="141"/>
        <v>0</v>
      </c>
      <c r="V347" s="432">
        <f t="shared" si="142"/>
        <v>0</v>
      </c>
      <c r="W347" s="427">
        <f t="shared" si="143"/>
        <v>0</v>
      </c>
      <c r="X347" s="428">
        <f t="shared" si="144"/>
        <v>0</v>
      </c>
      <c r="Y347" s="427">
        <f t="shared" si="133"/>
        <v>0</v>
      </c>
      <c r="Z347" s="428">
        <f t="shared" si="134"/>
        <v>0</v>
      </c>
      <c r="AA347" s="431">
        <f t="shared" si="145"/>
        <v>0</v>
      </c>
      <c r="AB347" s="432">
        <f t="shared" si="146"/>
        <v>0</v>
      </c>
      <c r="AC347" s="427" t="e">
        <f t="shared" si="147"/>
        <v>#N/A</v>
      </c>
      <c r="AD347" s="428" t="e">
        <f t="shared" si="148"/>
        <v>#N/A</v>
      </c>
      <c r="AE347" s="427" t="e">
        <f t="shared" si="149"/>
        <v>#N/A</v>
      </c>
      <c r="AF347" s="428" t="e">
        <f t="shared" si="150"/>
        <v>#N/A</v>
      </c>
      <c r="AG347" s="431" t="e">
        <f t="shared" si="151"/>
        <v>#N/A</v>
      </c>
      <c r="AH347" s="432" t="e">
        <f t="shared" si="152"/>
        <v>#N/A</v>
      </c>
    </row>
    <row r="348" spans="4:34" x14ac:dyDescent="0.25">
      <c r="D348" s="335"/>
      <c r="E348" s="335"/>
      <c r="F348" s="335"/>
      <c r="G348" s="335"/>
      <c r="H348" s="411">
        <f t="shared" si="135"/>
        <v>0</v>
      </c>
      <c r="I348" s="412">
        <v>0</v>
      </c>
      <c r="J348" s="411">
        <f t="shared" si="129"/>
        <v>0</v>
      </c>
      <c r="K348" s="412">
        <f t="shared" si="136"/>
        <v>0</v>
      </c>
      <c r="L348" s="411">
        <f t="shared" si="137"/>
        <v>0</v>
      </c>
      <c r="M348" s="412">
        <f t="shared" si="130"/>
        <v>0</v>
      </c>
      <c r="N348" s="411">
        <v>0</v>
      </c>
      <c r="O348" s="412">
        <f t="shared" si="138"/>
        <v>0</v>
      </c>
      <c r="P348" s="335"/>
      <c r="Q348" s="427">
        <f t="shared" si="139"/>
        <v>0</v>
      </c>
      <c r="R348" s="428">
        <f t="shared" si="140"/>
        <v>0</v>
      </c>
      <c r="S348" s="427">
        <f t="shared" si="131"/>
        <v>0</v>
      </c>
      <c r="T348" s="428">
        <f t="shared" si="132"/>
        <v>0</v>
      </c>
      <c r="U348" s="431">
        <f t="shared" si="141"/>
        <v>0</v>
      </c>
      <c r="V348" s="432">
        <f t="shared" si="142"/>
        <v>0</v>
      </c>
      <c r="W348" s="427">
        <f t="shared" si="143"/>
        <v>0</v>
      </c>
      <c r="X348" s="428">
        <f t="shared" si="144"/>
        <v>0</v>
      </c>
      <c r="Y348" s="427">
        <f t="shared" si="133"/>
        <v>0</v>
      </c>
      <c r="Z348" s="428">
        <f t="shared" si="134"/>
        <v>0</v>
      </c>
      <c r="AA348" s="431">
        <f t="shared" si="145"/>
        <v>0</v>
      </c>
      <c r="AB348" s="432">
        <f t="shared" si="146"/>
        <v>0</v>
      </c>
      <c r="AC348" s="427" t="e">
        <f t="shared" si="147"/>
        <v>#N/A</v>
      </c>
      <c r="AD348" s="428" t="e">
        <f t="shared" si="148"/>
        <v>#N/A</v>
      </c>
      <c r="AE348" s="427" t="e">
        <f t="shared" si="149"/>
        <v>#N/A</v>
      </c>
      <c r="AF348" s="428" t="e">
        <f t="shared" si="150"/>
        <v>#N/A</v>
      </c>
      <c r="AG348" s="431" t="e">
        <f t="shared" si="151"/>
        <v>#N/A</v>
      </c>
      <c r="AH348" s="432" t="e">
        <f t="shared" si="152"/>
        <v>#N/A</v>
      </c>
    </row>
    <row r="349" spans="4:34" x14ac:dyDescent="0.25">
      <c r="D349" s="335"/>
      <c r="E349" s="335"/>
      <c r="F349" s="335"/>
      <c r="G349" s="335"/>
      <c r="H349" s="411">
        <f t="shared" si="135"/>
        <v>0</v>
      </c>
      <c r="I349" s="412">
        <v>0</v>
      </c>
      <c r="J349" s="411">
        <f t="shared" si="129"/>
        <v>0</v>
      </c>
      <c r="K349" s="412">
        <f t="shared" si="136"/>
        <v>0</v>
      </c>
      <c r="L349" s="411">
        <f t="shared" si="137"/>
        <v>0</v>
      </c>
      <c r="M349" s="412">
        <f t="shared" si="130"/>
        <v>0</v>
      </c>
      <c r="N349" s="411">
        <v>0</v>
      </c>
      <c r="O349" s="412">
        <f t="shared" si="138"/>
        <v>0</v>
      </c>
      <c r="P349" s="335"/>
      <c r="Q349" s="427">
        <f t="shared" si="139"/>
        <v>0</v>
      </c>
      <c r="R349" s="428">
        <f t="shared" si="140"/>
        <v>0</v>
      </c>
      <c r="S349" s="427">
        <f t="shared" si="131"/>
        <v>0</v>
      </c>
      <c r="T349" s="428">
        <f t="shared" si="132"/>
        <v>0</v>
      </c>
      <c r="U349" s="431">
        <f t="shared" si="141"/>
        <v>0</v>
      </c>
      <c r="V349" s="432">
        <f t="shared" si="142"/>
        <v>0</v>
      </c>
      <c r="W349" s="427">
        <f t="shared" si="143"/>
        <v>0</v>
      </c>
      <c r="X349" s="428">
        <f t="shared" si="144"/>
        <v>0</v>
      </c>
      <c r="Y349" s="427">
        <f t="shared" si="133"/>
        <v>0</v>
      </c>
      <c r="Z349" s="428">
        <f t="shared" si="134"/>
        <v>0</v>
      </c>
      <c r="AA349" s="431">
        <f t="shared" si="145"/>
        <v>0</v>
      </c>
      <c r="AB349" s="432">
        <f t="shared" si="146"/>
        <v>0</v>
      </c>
      <c r="AC349" s="427" t="e">
        <f t="shared" si="147"/>
        <v>#N/A</v>
      </c>
      <c r="AD349" s="428" t="e">
        <f t="shared" si="148"/>
        <v>#N/A</v>
      </c>
      <c r="AE349" s="427" t="e">
        <f t="shared" si="149"/>
        <v>#N/A</v>
      </c>
      <c r="AF349" s="428" t="e">
        <f t="shared" si="150"/>
        <v>#N/A</v>
      </c>
      <c r="AG349" s="431" t="e">
        <f t="shared" si="151"/>
        <v>#N/A</v>
      </c>
      <c r="AH349" s="432" t="e">
        <f t="shared" si="152"/>
        <v>#N/A</v>
      </c>
    </row>
    <row r="350" spans="4:34" x14ac:dyDescent="0.25">
      <c r="D350" s="335"/>
      <c r="E350" s="335"/>
      <c r="F350" s="335"/>
      <c r="G350" s="335"/>
      <c r="H350" s="411">
        <f t="shared" si="135"/>
        <v>0</v>
      </c>
      <c r="I350" s="412">
        <v>0</v>
      </c>
      <c r="J350" s="411">
        <f t="shared" si="129"/>
        <v>0</v>
      </c>
      <c r="K350" s="412">
        <f t="shared" si="136"/>
        <v>0</v>
      </c>
      <c r="L350" s="411">
        <f t="shared" si="137"/>
        <v>0</v>
      </c>
      <c r="M350" s="412">
        <f t="shared" si="130"/>
        <v>0</v>
      </c>
      <c r="N350" s="411">
        <v>0</v>
      </c>
      <c r="O350" s="412">
        <f t="shared" si="138"/>
        <v>0</v>
      </c>
      <c r="P350" s="335"/>
      <c r="Q350" s="427">
        <f t="shared" si="139"/>
        <v>0</v>
      </c>
      <c r="R350" s="428">
        <f t="shared" si="140"/>
        <v>0</v>
      </c>
      <c r="S350" s="427">
        <f t="shared" si="131"/>
        <v>0</v>
      </c>
      <c r="T350" s="428">
        <f t="shared" si="132"/>
        <v>0</v>
      </c>
      <c r="U350" s="431">
        <f t="shared" si="141"/>
        <v>0</v>
      </c>
      <c r="V350" s="432">
        <f t="shared" si="142"/>
        <v>0</v>
      </c>
      <c r="W350" s="427">
        <f t="shared" si="143"/>
        <v>0</v>
      </c>
      <c r="X350" s="428">
        <f t="shared" si="144"/>
        <v>0</v>
      </c>
      <c r="Y350" s="427">
        <f t="shared" si="133"/>
        <v>0</v>
      </c>
      <c r="Z350" s="428">
        <f t="shared" si="134"/>
        <v>0</v>
      </c>
      <c r="AA350" s="431">
        <f t="shared" si="145"/>
        <v>0</v>
      </c>
      <c r="AB350" s="432">
        <f t="shared" si="146"/>
        <v>0</v>
      </c>
      <c r="AC350" s="427" t="e">
        <f t="shared" si="147"/>
        <v>#N/A</v>
      </c>
      <c r="AD350" s="428" t="e">
        <f t="shared" si="148"/>
        <v>#N/A</v>
      </c>
      <c r="AE350" s="427" t="e">
        <f t="shared" si="149"/>
        <v>#N/A</v>
      </c>
      <c r="AF350" s="428" t="e">
        <f t="shared" si="150"/>
        <v>#N/A</v>
      </c>
      <c r="AG350" s="431" t="e">
        <f t="shared" si="151"/>
        <v>#N/A</v>
      </c>
      <c r="AH350" s="432" t="e">
        <f t="shared" si="152"/>
        <v>#N/A</v>
      </c>
    </row>
    <row r="351" spans="4:34" x14ac:dyDescent="0.25">
      <c r="D351" s="335"/>
      <c r="E351" s="335"/>
      <c r="F351" s="335"/>
      <c r="G351" s="335"/>
      <c r="H351" s="411">
        <f t="shared" si="135"/>
        <v>0</v>
      </c>
      <c r="I351" s="412">
        <v>0</v>
      </c>
      <c r="J351" s="411">
        <f t="shared" si="129"/>
        <v>0</v>
      </c>
      <c r="K351" s="412">
        <f t="shared" si="136"/>
        <v>0</v>
      </c>
      <c r="L351" s="411">
        <f t="shared" si="137"/>
        <v>0</v>
      </c>
      <c r="M351" s="412">
        <f t="shared" si="130"/>
        <v>0</v>
      </c>
      <c r="N351" s="411">
        <v>0</v>
      </c>
      <c r="O351" s="412">
        <f t="shared" si="138"/>
        <v>0</v>
      </c>
      <c r="P351" s="335"/>
      <c r="Q351" s="427">
        <f t="shared" si="139"/>
        <v>0</v>
      </c>
      <c r="R351" s="428">
        <f t="shared" si="140"/>
        <v>0</v>
      </c>
      <c r="S351" s="427">
        <f t="shared" si="131"/>
        <v>0</v>
      </c>
      <c r="T351" s="428">
        <f t="shared" si="132"/>
        <v>0</v>
      </c>
      <c r="U351" s="431">
        <f t="shared" si="141"/>
        <v>0</v>
      </c>
      <c r="V351" s="432">
        <f t="shared" si="142"/>
        <v>0</v>
      </c>
      <c r="W351" s="427">
        <f t="shared" si="143"/>
        <v>0</v>
      </c>
      <c r="X351" s="428">
        <f t="shared" si="144"/>
        <v>0</v>
      </c>
      <c r="Y351" s="427">
        <f t="shared" si="133"/>
        <v>0</v>
      </c>
      <c r="Z351" s="428">
        <f t="shared" si="134"/>
        <v>0</v>
      </c>
      <c r="AA351" s="431">
        <f t="shared" si="145"/>
        <v>0</v>
      </c>
      <c r="AB351" s="432">
        <f t="shared" si="146"/>
        <v>0</v>
      </c>
      <c r="AC351" s="427" t="e">
        <f t="shared" si="147"/>
        <v>#N/A</v>
      </c>
      <c r="AD351" s="428" t="e">
        <f t="shared" si="148"/>
        <v>#N/A</v>
      </c>
      <c r="AE351" s="427" t="e">
        <f t="shared" si="149"/>
        <v>#N/A</v>
      </c>
      <c r="AF351" s="428" t="e">
        <f t="shared" si="150"/>
        <v>#N/A</v>
      </c>
      <c r="AG351" s="431" t="e">
        <f t="shared" si="151"/>
        <v>#N/A</v>
      </c>
      <c r="AH351" s="432" t="e">
        <f t="shared" si="152"/>
        <v>#N/A</v>
      </c>
    </row>
    <row r="352" spans="4:34" x14ac:dyDescent="0.25">
      <c r="D352" s="335"/>
      <c r="E352" s="335"/>
      <c r="F352" s="335"/>
      <c r="G352" s="335"/>
      <c r="H352" s="411">
        <f t="shared" si="135"/>
        <v>0</v>
      </c>
      <c r="I352" s="412">
        <v>0</v>
      </c>
      <c r="J352" s="411">
        <f t="shared" si="129"/>
        <v>0</v>
      </c>
      <c r="K352" s="412">
        <f t="shared" si="136"/>
        <v>0</v>
      </c>
      <c r="L352" s="411">
        <f t="shared" si="137"/>
        <v>0</v>
      </c>
      <c r="M352" s="412">
        <f t="shared" si="130"/>
        <v>0</v>
      </c>
      <c r="N352" s="411">
        <v>0</v>
      </c>
      <c r="O352" s="412">
        <f t="shared" si="138"/>
        <v>0</v>
      </c>
      <c r="P352" s="335"/>
      <c r="Q352" s="427">
        <f t="shared" si="139"/>
        <v>0</v>
      </c>
      <c r="R352" s="428">
        <f t="shared" si="140"/>
        <v>0</v>
      </c>
      <c r="S352" s="427">
        <f t="shared" si="131"/>
        <v>0</v>
      </c>
      <c r="T352" s="428">
        <f t="shared" si="132"/>
        <v>0</v>
      </c>
      <c r="U352" s="431">
        <f t="shared" si="141"/>
        <v>0</v>
      </c>
      <c r="V352" s="432">
        <f t="shared" si="142"/>
        <v>0</v>
      </c>
      <c r="W352" s="427">
        <f t="shared" si="143"/>
        <v>0</v>
      </c>
      <c r="X352" s="428">
        <f t="shared" si="144"/>
        <v>0</v>
      </c>
      <c r="Y352" s="427">
        <f t="shared" si="133"/>
        <v>0</v>
      </c>
      <c r="Z352" s="428">
        <f t="shared" si="134"/>
        <v>0</v>
      </c>
      <c r="AA352" s="431">
        <f t="shared" si="145"/>
        <v>0</v>
      </c>
      <c r="AB352" s="432">
        <f t="shared" si="146"/>
        <v>0</v>
      </c>
      <c r="AC352" s="427" t="e">
        <f t="shared" si="147"/>
        <v>#N/A</v>
      </c>
      <c r="AD352" s="428" t="e">
        <f t="shared" si="148"/>
        <v>#N/A</v>
      </c>
      <c r="AE352" s="427" t="e">
        <f t="shared" si="149"/>
        <v>#N/A</v>
      </c>
      <c r="AF352" s="428" t="e">
        <f t="shared" si="150"/>
        <v>#N/A</v>
      </c>
      <c r="AG352" s="431" t="e">
        <f t="shared" si="151"/>
        <v>#N/A</v>
      </c>
      <c r="AH352" s="432" t="e">
        <f t="shared" si="152"/>
        <v>#N/A</v>
      </c>
    </row>
    <row r="353" spans="4:34" x14ac:dyDescent="0.25">
      <c r="D353" s="335"/>
      <c r="E353" s="335"/>
      <c r="F353" s="335"/>
      <c r="G353" s="335"/>
      <c r="H353" s="411">
        <f t="shared" si="135"/>
        <v>0</v>
      </c>
      <c r="I353" s="412">
        <v>0</v>
      </c>
      <c r="J353" s="411">
        <f t="shared" si="129"/>
        <v>0</v>
      </c>
      <c r="K353" s="412">
        <f t="shared" si="136"/>
        <v>0</v>
      </c>
      <c r="L353" s="411">
        <f t="shared" si="137"/>
        <v>0</v>
      </c>
      <c r="M353" s="412">
        <f t="shared" si="130"/>
        <v>0</v>
      </c>
      <c r="N353" s="411">
        <v>0</v>
      </c>
      <c r="O353" s="412">
        <f t="shared" si="138"/>
        <v>0</v>
      </c>
      <c r="P353" s="335"/>
      <c r="Q353" s="427">
        <f t="shared" si="139"/>
        <v>0</v>
      </c>
      <c r="R353" s="428">
        <f t="shared" si="140"/>
        <v>0</v>
      </c>
      <c r="S353" s="427">
        <f t="shared" si="131"/>
        <v>0</v>
      </c>
      <c r="T353" s="428">
        <f t="shared" si="132"/>
        <v>0</v>
      </c>
      <c r="U353" s="431">
        <f t="shared" si="141"/>
        <v>0</v>
      </c>
      <c r="V353" s="432">
        <f t="shared" si="142"/>
        <v>0</v>
      </c>
      <c r="W353" s="427">
        <f t="shared" si="143"/>
        <v>0</v>
      </c>
      <c r="X353" s="428">
        <f t="shared" si="144"/>
        <v>0</v>
      </c>
      <c r="Y353" s="427">
        <f t="shared" si="133"/>
        <v>0</v>
      </c>
      <c r="Z353" s="428">
        <f t="shared" si="134"/>
        <v>0</v>
      </c>
      <c r="AA353" s="431">
        <f t="shared" si="145"/>
        <v>0</v>
      </c>
      <c r="AB353" s="432">
        <f t="shared" si="146"/>
        <v>0</v>
      </c>
      <c r="AC353" s="427" t="e">
        <f t="shared" si="147"/>
        <v>#N/A</v>
      </c>
      <c r="AD353" s="428" t="e">
        <f t="shared" si="148"/>
        <v>#N/A</v>
      </c>
      <c r="AE353" s="427" t="e">
        <f t="shared" si="149"/>
        <v>#N/A</v>
      </c>
      <c r="AF353" s="428" t="e">
        <f t="shared" si="150"/>
        <v>#N/A</v>
      </c>
      <c r="AG353" s="431" t="e">
        <f t="shared" si="151"/>
        <v>#N/A</v>
      </c>
      <c r="AH353" s="432" t="e">
        <f t="shared" si="152"/>
        <v>#N/A</v>
      </c>
    </row>
    <row r="354" spans="4:34" x14ac:dyDescent="0.25">
      <c r="D354" s="335"/>
      <c r="E354" s="335"/>
      <c r="F354" s="335"/>
      <c r="G354" s="335"/>
      <c r="H354" s="411">
        <f t="shared" si="135"/>
        <v>0</v>
      </c>
      <c r="I354" s="412">
        <v>0</v>
      </c>
      <c r="J354" s="411">
        <f t="shared" si="129"/>
        <v>0</v>
      </c>
      <c r="K354" s="412">
        <f t="shared" si="136"/>
        <v>0</v>
      </c>
      <c r="L354" s="411">
        <f t="shared" si="137"/>
        <v>0</v>
      </c>
      <c r="M354" s="412">
        <f t="shared" si="130"/>
        <v>0</v>
      </c>
      <c r="N354" s="411">
        <v>0</v>
      </c>
      <c r="O354" s="412">
        <f t="shared" si="138"/>
        <v>0</v>
      </c>
      <c r="P354" s="335"/>
      <c r="Q354" s="427">
        <f t="shared" si="139"/>
        <v>0</v>
      </c>
      <c r="R354" s="428">
        <f t="shared" si="140"/>
        <v>0</v>
      </c>
      <c r="S354" s="427">
        <f t="shared" si="131"/>
        <v>0</v>
      </c>
      <c r="T354" s="428">
        <f t="shared" si="132"/>
        <v>0</v>
      </c>
      <c r="U354" s="431">
        <f t="shared" si="141"/>
        <v>0</v>
      </c>
      <c r="V354" s="432">
        <f t="shared" si="142"/>
        <v>0</v>
      </c>
      <c r="W354" s="427">
        <f t="shared" si="143"/>
        <v>0</v>
      </c>
      <c r="X354" s="428">
        <f t="shared" si="144"/>
        <v>0</v>
      </c>
      <c r="Y354" s="427">
        <f t="shared" si="133"/>
        <v>0</v>
      </c>
      <c r="Z354" s="428">
        <f t="shared" si="134"/>
        <v>0</v>
      </c>
      <c r="AA354" s="431">
        <f t="shared" si="145"/>
        <v>0</v>
      </c>
      <c r="AB354" s="432">
        <f t="shared" si="146"/>
        <v>0</v>
      </c>
      <c r="AC354" s="427" t="e">
        <f t="shared" si="147"/>
        <v>#N/A</v>
      </c>
      <c r="AD354" s="428" t="e">
        <f t="shared" si="148"/>
        <v>#N/A</v>
      </c>
      <c r="AE354" s="427" t="e">
        <f t="shared" si="149"/>
        <v>#N/A</v>
      </c>
      <c r="AF354" s="428" t="e">
        <f t="shared" si="150"/>
        <v>#N/A</v>
      </c>
      <c r="AG354" s="431" t="e">
        <f t="shared" si="151"/>
        <v>#N/A</v>
      </c>
      <c r="AH354" s="432" t="e">
        <f t="shared" si="152"/>
        <v>#N/A</v>
      </c>
    </row>
    <row r="355" spans="4:34" x14ac:dyDescent="0.25">
      <c r="D355" s="335"/>
      <c r="E355" s="335"/>
      <c r="F355" s="335"/>
      <c r="G355" s="335"/>
      <c r="H355" s="411">
        <f t="shared" si="135"/>
        <v>0</v>
      </c>
      <c r="I355" s="412">
        <v>0</v>
      </c>
      <c r="J355" s="411">
        <f t="shared" si="129"/>
        <v>0</v>
      </c>
      <c r="K355" s="412">
        <f t="shared" si="136"/>
        <v>0</v>
      </c>
      <c r="L355" s="411">
        <f t="shared" si="137"/>
        <v>0</v>
      </c>
      <c r="M355" s="412">
        <f t="shared" si="130"/>
        <v>0</v>
      </c>
      <c r="N355" s="411">
        <v>0</v>
      </c>
      <c r="O355" s="412">
        <f t="shared" si="138"/>
        <v>0</v>
      </c>
      <c r="P355" s="335"/>
      <c r="Q355" s="427">
        <f t="shared" si="139"/>
        <v>0</v>
      </c>
      <c r="R355" s="428">
        <f t="shared" si="140"/>
        <v>0</v>
      </c>
      <c r="S355" s="427">
        <f t="shared" si="131"/>
        <v>0</v>
      </c>
      <c r="T355" s="428">
        <f t="shared" si="132"/>
        <v>0</v>
      </c>
      <c r="U355" s="431">
        <f t="shared" si="141"/>
        <v>0</v>
      </c>
      <c r="V355" s="432">
        <f t="shared" si="142"/>
        <v>0</v>
      </c>
      <c r="W355" s="427">
        <f t="shared" si="143"/>
        <v>0</v>
      </c>
      <c r="X355" s="428">
        <f t="shared" si="144"/>
        <v>0</v>
      </c>
      <c r="Y355" s="427">
        <f t="shared" si="133"/>
        <v>0</v>
      </c>
      <c r="Z355" s="428">
        <f t="shared" si="134"/>
        <v>0</v>
      </c>
      <c r="AA355" s="431">
        <f t="shared" si="145"/>
        <v>0</v>
      </c>
      <c r="AB355" s="432">
        <f t="shared" si="146"/>
        <v>0</v>
      </c>
      <c r="AC355" s="427" t="e">
        <f t="shared" si="147"/>
        <v>#N/A</v>
      </c>
      <c r="AD355" s="428" t="e">
        <f t="shared" si="148"/>
        <v>#N/A</v>
      </c>
      <c r="AE355" s="427" t="e">
        <f t="shared" si="149"/>
        <v>#N/A</v>
      </c>
      <c r="AF355" s="428" t="e">
        <f t="shared" si="150"/>
        <v>#N/A</v>
      </c>
      <c r="AG355" s="431" t="e">
        <f t="shared" si="151"/>
        <v>#N/A</v>
      </c>
      <c r="AH355" s="432" t="e">
        <f t="shared" si="152"/>
        <v>#N/A</v>
      </c>
    </row>
    <row r="356" spans="4:34" x14ac:dyDescent="0.25">
      <c r="D356" s="335"/>
      <c r="E356" s="335"/>
      <c r="F356" s="335"/>
      <c r="G356" s="335"/>
      <c r="H356" s="411">
        <f t="shared" si="135"/>
        <v>0</v>
      </c>
      <c r="I356" s="412">
        <v>0</v>
      </c>
      <c r="J356" s="411">
        <f t="shared" si="129"/>
        <v>0</v>
      </c>
      <c r="K356" s="412">
        <f t="shared" si="136"/>
        <v>0</v>
      </c>
      <c r="L356" s="411">
        <f t="shared" si="137"/>
        <v>0</v>
      </c>
      <c r="M356" s="412">
        <f t="shared" si="130"/>
        <v>0</v>
      </c>
      <c r="N356" s="411">
        <v>0</v>
      </c>
      <c r="O356" s="412">
        <f t="shared" si="138"/>
        <v>0</v>
      </c>
      <c r="P356" s="335"/>
      <c r="Q356" s="427">
        <f t="shared" si="139"/>
        <v>0</v>
      </c>
      <c r="R356" s="428">
        <f t="shared" si="140"/>
        <v>0</v>
      </c>
      <c r="S356" s="427">
        <f t="shared" si="131"/>
        <v>0</v>
      </c>
      <c r="T356" s="428">
        <f t="shared" si="132"/>
        <v>0</v>
      </c>
      <c r="U356" s="431">
        <f t="shared" si="141"/>
        <v>0</v>
      </c>
      <c r="V356" s="432">
        <f t="shared" si="142"/>
        <v>0</v>
      </c>
      <c r="W356" s="427">
        <f t="shared" si="143"/>
        <v>0</v>
      </c>
      <c r="X356" s="428">
        <f t="shared" si="144"/>
        <v>0</v>
      </c>
      <c r="Y356" s="427">
        <f t="shared" si="133"/>
        <v>0</v>
      </c>
      <c r="Z356" s="428">
        <f t="shared" si="134"/>
        <v>0</v>
      </c>
      <c r="AA356" s="431">
        <f t="shared" si="145"/>
        <v>0</v>
      </c>
      <c r="AB356" s="432">
        <f t="shared" si="146"/>
        <v>0</v>
      </c>
      <c r="AC356" s="427" t="e">
        <f t="shared" si="147"/>
        <v>#N/A</v>
      </c>
      <c r="AD356" s="428" t="e">
        <f t="shared" si="148"/>
        <v>#N/A</v>
      </c>
      <c r="AE356" s="427" t="e">
        <f t="shared" si="149"/>
        <v>#N/A</v>
      </c>
      <c r="AF356" s="428" t="e">
        <f t="shared" si="150"/>
        <v>#N/A</v>
      </c>
      <c r="AG356" s="431" t="e">
        <f t="shared" si="151"/>
        <v>#N/A</v>
      </c>
      <c r="AH356" s="432" t="e">
        <f t="shared" si="152"/>
        <v>#N/A</v>
      </c>
    </row>
    <row r="357" spans="4:34" x14ac:dyDescent="0.25">
      <c r="D357" s="335"/>
      <c r="E357" s="335"/>
      <c r="F357" s="335"/>
      <c r="G357" s="335"/>
      <c r="H357" s="411">
        <f t="shared" si="135"/>
        <v>0</v>
      </c>
      <c r="I357" s="412">
        <v>0</v>
      </c>
      <c r="J357" s="411">
        <f t="shared" si="129"/>
        <v>0</v>
      </c>
      <c r="K357" s="412">
        <f t="shared" si="136"/>
        <v>0</v>
      </c>
      <c r="L357" s="411">
        <f t="shared" si="137"/>
        <v>0</v>
      </c>
      <c r="M357" s="412">
        <f t="shared" si="130"/>
        <v>0</v>
      </c>
      <c r="N357" s="411">
        <v>0</v>
      </c>
      <c r="O357" s="412">
        <f t="shared" si="138"/>
        <v>0</v>
      </c>
      <c r="P357" s="335"/>
      <c r="Q357" s="427">
        <f t="shared" si="139"/>
        <v>0</v>
      </c>
      <c r="R357" s="428">
        <f t="shared" si="140"/>
        <v>0</v>
      </c>
      <c r="S357" s="427">
        <f t="shared" si="131"/>
        <v>0</v>
      </c>
      <c r="T357" s="428">
        <f t="shared" si="132"/>
        <v>0</v>
      </c>
      <c r="U357" s="431">
        <f t="shared" si="141"/>
        <v>0</v>
      </c>
      <c r="V357" s="432">
        <f t="shared" si="142"/>
        <v>0</v>
      </c>
      <c r="W357" s="427">
        <f t="shared" si="143"/>
        <v>0</v>
      </c>
      <c r="X357" s="428">
        <f t="shared" si="144"/>
        <v>0</v>
      </c>
      <c r="Y357" s="427">
        <f t="shared" si="133"/>
        <v>0</v>
      </c>
      <c r="Z357" s="428">
        <f t="shared" si="134"/>
        <v>0</v>
      </c>
      <c r="AA357" s="431">
        <f t="shared" si="145"/>
        <v>0</v>
      </c>
      <c r="AB357" s="432">
        <f t="shared" si="146"/>
        <v>0</v>
      </c>
      <c r="AC357" s="427" t="e">
        <f t="shared" si="147"/>
        <v>#N/A</v>
      </c>
      <c r="AD357" s="428" t="e">
        <f t="shared" si="148"/>
        <v>#N/A</v>
      </c>
      <c r="AE357" s="427" t="e">
        <f t="shared" si="149"/>
        <v>#N/A</v>
      </c>
      <c r="AF357" s="428" t="e">
        <f t="shared" si="150"/>
        <v>#N/A</v>
      </c>
      <c r="AG357" s="431" t="e">
        <f t="shared" si="151"/>
        <v>#N/A</v>
      </c>
      <c r="AH357" s="432" t="e">
        <f t="shared" si="152"/>
        <v>#N/A</v>
      </c>
    </row>
    <row r="358" spans="4:34" x14ac:dyDescent="0.25">
      <c r="D358" s="335"/>
      <c r="E358" s="335"/>
      <c r="F358" s="335"/>
      <c r="G358" s="335"/>
      <c r="H358" s="411">
        <f t="shared" si="135"/>
        <v>0</v>
      </c>
      <c r="I358" s="412">
        <v>0</v>
      </c>
      <c r="J358" s="411">
        <f t="shared" si="129"/>
        <v>0</v>
      </c>
      <c r="K358" s="412">
        <f t="shared" si="136"/>
        <v>0</v>
      </c>
      <c r="L358" s="411">
        <f t="shared" si="137"/>
        <v>0</v>
      </c>
      <c r="M358" s="412">
        <f t="shared" si="130"/>
        <v>0</v>
      </c>
      <c r="N358" s="411">
        <v>0</v>
      </c>
      <c r="O358" s="412">
        <f t="shared" si="138"/>
        <v>0</v>
      </c>
      <c r="P358" s="335"/>
      <c r="Q358" s="427">
        <f t="shared" si="139"/>
        <v>0</v>
      </c>
      <c r="R358" s="428">
        <f t="shared" si="140"/>
        <v>0</v>
      </c>
      <c r="S358" s="427">
        <f t="shared" si="131"/>
        <v>0</v>
      </c>
      <c r="T358" s="428">
        <f t="shared" si="132"/>
        <v>0</v>
      </c>
      <c r="U358" s="431">
        <f t="shared" si="141"/>
        <v>0</v>
      </c>
      <c r="V358" s="432">
        <f t="shared" si="142"/>
        <v>0</v>
      </c>
      <c r="W358" s="427">
        <f t="shared" si="143"/>
        <v>0</v>
      </c>
      <c r="X358" s="428">
        <f t="shared" si="144"/>
        <v>0</v>
      </c>
      <c r="Y358" s="427">
        <f t="shared" si="133"/>
        <v>0</v>
      </c>
      <c r="Z358" s="428">
        <f t="shared" si="134"/>
        <v>0</v>
      </c>
      <c r="AA358" s="431">
        <f t="shared" si="145"/>
        <v>0</v>
      </c>
      <c r="AB358" s="432">
        <f t="shared" si="146"/>
        <v>0</v>
      </c>
      <c r="AC358" s="427" t="e">
        <f t="shared" si="147"/>
        <v>#N/A</v>
      </c>
      <c r="AD358" s="428" t="e">
        <f t="shared" si="148"/>
        <v>#N/A</v>
      </c>
      <c r="AE358" s="427" t="e">
        <f t="shared" si="149"/>
        <v>#N/A</v>
      </c>
      <c r="AF358" s="428" t="e">
        <f t="shared" si="150"/>
        <v>#N/A</v>
      </c>
      <c r="AG358" s="431" t="e">
        <f t="shared" si="151"/>
        <v>#N/A</v>
      </c>
      <c r="AH358" s="432" t="e">
        <f t="shared" si="152"/>
        <v>#N/A</v>
      </c>
    </row>
    <row r="359" spans="4:34" x14ac:dyDescent="0.25">
      <c r="D359" s="335"/>
      <c r="E359" s="335"/>
      <c r="F359" s="335"/>
      <c r="G359" s="335"/>
      <c r="H359" s="411">
        <f t="shared" si="135"/>
        <v>0</v>
      </c>
      <c r="I359" s="412">
        <v>0</v>
      </c>
      <c r="J359" s="411">
        <f t="shared" si="129"/>
        <v>0</v>
      </c>
      <c r="K359" s="412">
        <f t="shared" si="136"/>
        <v>0</v>
      </c>
      <c r="L359" s="411">
        <f t="shared" si="137"/>
        <v>0</v>
      </c>
      <c r="M359" s="412">
        <f t="shared" si="130"/>
        <v>0</v>
      </c>
      <c r="N359" s="411">
        <v>0</v>
      </c>
      <c r="O359" s="412">
        <f t="shared" si="138"/>
        <v>0</v>
      </c>
      <c r="P359" s="335"/>
      <c r="Q359" s="427">
        <f t="shared" si="139"/>
        <v>0</v>
      </c>
      <c r="R359" s="428">
        <f t="shared" si="140"/>
        <v>0</v>
      </c>
      <c r="S359" s="427">
        <f t="shared" si="131"/>
        <v>0</v>
      </c>
      <c r="T359" s="428">
        <f t="shared" si="132"/>
        <v>0</v>
      </c>
      <c r="U359" s="431">
        <f t="shared" si="141"/>
        <v>0</v>
      </c>
      <c r="V359" s="432">
        <f t="shared" si="142"/>
        <v>0</v>
      </c>
      <c r="W359" s="427">
        <f t="shared" si="143"/>
        <v>0</v>
      </c>
      <c r="X359" s="428">
        <f t="shared" si="144"/>
        <v>0</v>
      </c>
      <c r="Y359" s="427">
        <f t="shared" si="133"/>
        <v>0</v>
      </c>
      <c r="Z359" s="428">
        <f t="shared" si="134"/>
        <v>0</v>
      </c>
      <c r="AA359" s="431">
        <f t="shared" si="145"/>
        <v>0</v>
      </c>
      <c r="AB359" s="432">
        <f t="shared" si="146"/>
        <v>0</v>
      </c>
      <c r="AC359" s="427" t="e">
        <f t="shared" si="147"/>
        <v>#N/A</v>
      </c>
      <c r="AD359" s="428" t="e">
        <f t="shared" si="148"/>
        <v>#N/A</v>
      </c>
      <c r="AE359" s="427" t="e">
        <f t="shared" si="149"/>
        <v>#N/A</v>
      </c>
      <c r="AF359" s="428" t="e">
        <f t="shared" si="150"/>
        <v>#N/A</v>
      </c>
      <c r="AG359" s="431" t="e">
        <f t="shared" si="151"/>
        <v>#N/A</v>
      </c>
      <c r="AH359" s="432" t="e">
        <f t="shared" si="152"/>
        <v>#N/A</v>
      </c>
    </row>
    <row r="360" spans="4:34" x14ac:dyDescent="0.25">
      <c r="D360" s="335"/>
      <c r="E360" s="335"/>
      <c r="F360" s="335"/>
      <c r="G360" s="335"/>
      <c r="H360" s="411">
        <f t="shared" si="135"/>
        <v>0</v>
      </c>
      <c r="I360" s="412">
        <v>0</v>
      </c>
      <c r="J360" s="411">
        <f t="shared" si="129"/>
        <v>0</v>
      </c>
      <c r="K360" s="412">
        <f t="shared" si="136"/>
        <v>0</v>
      </c>
      <c r="L360" s="411">
        <f t="shared" si="137"/>
        <v>0</v>
      </c>
      <c r="M360" s="412">
        <f t="shared" si="130"/>
        <v>0</v>
      </c>
      <c r="N360" s="411">
        <v>0</v>
      </c>
      <c r="O360" s="412">
        <f t="shared" si="138"/>
        <v>0</v>
      </c>
      <c r="P360" s="335"/>
      <c r="Q360" s="427">
        <f t="shared" si="139"/>
        <v>0</v>
      </c>
      <c r="R360" s="428">
        <f t="shared" si="140"/>
        <v>0</v>
      </c>
      <c r="S360" s="427">
        <f t="shared" si="131"/>
        <v>0</v>
      </c>
      <c r="T360" s="428">
        <f t="shared" si="132"/>
        <v>0</v>
      </c>
      <c r="U360" s="431">
        <f t="shared" si="141"/>
        <v>0</v>
      </c>
      <c r="V360" s="432">
        <f t="shared" si="142"/>
        <v>0</v>
      </c>
      <c r="W360" s="427">
        <f t="shared" si="143"/>
        <v>0</v>
      </c>
      <c r="X360" s="428">
        <f t="shared" si="144"/>
        <v>0</v>
      </c>
      <c r="Y360" s="427">
        <f t="shared" si="133"/>
        <v>0</v>
      </c>
      <c r="Z360" s="428">
        <f t="shared" si="134"/>
        <v>0</v>
      </c>
      <c r="AA360" s="431">
        <f t="shared" si="145"/>
        <v>0</v>
      </c>
      <c r="AB360" s="432">
        <f t="shared" si="146"/>
        <v>0</v>
      </c>
      <c r="AC360" s="427" t="e">
        <f t="shared" si="147"/>
        <v>#N/A</v>
      </c>
      <c r="AD360" s="428" t="e">
        <f t="shared" si="148"/>
        <v>#N/A</v>
      </c>
      <c r="AE360" s="427" t="e">
        <f t="shared" si="149"/>
        <v>#N/A</v>
      </c>
      <c r="AF360" s="428" t="e">
        <f t="shared" si="150"/>
        <v>#N/A</v>
      </c>
      <c r="AG360" s="431" t="e">
        <f t="shared" si="151"/>
        <v>#N/A</v>
      </c>
      <c r="AH360" s="432" t="e">
        <f t="shared" si="152"/>
        <v>#N/A</v>
      </c>
    </row>
    <row r="361" spans="4:34" x14ac:dyDescent="0.25">
      <c r="D361" s="335"/>
      <c r="E361" s="335"/>
      <c r="F361" s="335"/>
      <c r="G361" s="335"/>
      <c r="H361" s="411">
        <f t="shared" si="135"/>
        <v>0</v>
      </c>
      <c r="I361" s="412">
        <v>0</v>
      </c>
      <c r="J361" s="411">
        <f t="shared" si="129"/>
        <v>0</v>
      </c>
      <c r="K361" s="412">
        <f t="shared" si="136"/>
        <v>0</v>
      </c>
      <c r="L361" s="411">
        <f t="shared" si="137"/>
        <v>0</v>
      </c>
      <c r="M361" s="412">
        <f t="shared" si="130"/>
        <v>0</v>
      </c>
      <c r="N361" s="411">
        <v>0</v>
      </c>
      <c r="O361" s="412">
        <f t="shared" si="138"/>
        <v>0</v>
      </c>
      <c r="P361" s="335"/>
      <c r="Q361" s="427">
        <f t="shared" si="139"/>
        <v>0</v>
      </c>
      <c r="R361" s="428">
        <f t="shared" si="140"/>
        <v>0</v>
      </c>
      <c r="S361" s="427">
        <f t="shared" si="131"/>
        <v>0</v>
      </c>
      <c r="T361" s="428">
        <f t="shared" si="132"/>
        <v>0</v>
      </c>
      <c r="U361" s="431">
        <f t="shared" si="141"/>
        <v>0</v>
      </c>
      <c r="V361" s="432">
        <f t="shared" si="142"/>
        <v>0</v>
      </c>
      <c r="W361" s="427">
        <f t="shared" si="143"/>
        <v>0</v>
      </c>
      <c r="X361" s="428">
        <f t="shared" si="144"/>
        <v>0</v>
      </c>
      <c r="Y361" s="427">
        <f t="shared" si="133"/>
        <v>0</v>
      </c>
      <c r="Z361" s="428">
        <f t="shared" si="134"/>
        <v>0</v>
      </c>
      <c r="AA361" s="431">
        <f t="shared" si="145"/>
        <v>0</v>
      </c>
      <c r="AB361" s="432">
        <f t="shared" si="146"/>
        <v>0</v>
      </c>
      <c r="AC361" s="427" t="e">
        <f t="shared" si="147"/>
        <v>#N/A</v>
      </c>
      <c r="AD361" s="428" t="e">
        <f t="shared" si="148"/>
        <v>#N/A</v>
      </c>
      <c r="AE361" s="427" t="e">
        <f t="shared" si="149"/>
        <v>#N/A</v>
      </c>
      <c r="AF361" s="428" t="e">
        <f t="shared" si="150"/>
        <v>#N/A</v>
      </c>
      <c r="AG361" s="431" t="e">
        <f t="shared" si="151"/>
        <v>#N/A</v>
      </c>
      <c r="AH361" s="432" t="e">
        <f t="shared" si="152"/>
        <v>#N/A</v>
      </c>
    </row>
    <row r="362" spans="4:34" x14ac:dyDescent="0.25">
      <c r="D362" s="335"/>
      <c r="E362" s="335"/>
      <c r="F362" s="335"/>
      <c r="G362" s="335"/>
      <c r="H362" s="411">
        <f t="shared" si="135"/>
        <v>0</v>
      </c>
      <c r="I362" s="412">
        <v>0</v>
      </c>
      <c r="J362" s="411">
        <f t="shared" si="129"/>
        <v>0</v>
      </c>
      <c r="K362" s="412">
        <f t="shared" si="136"/>
        <v>0</v>
      </c>
      <c r="L362" s="411">
        <f t="shared" si="137"/>
        <v>0</v>
      </c>
      <c r="M362" s="412">
        <f t="shared" si="130"/>
        <v>0</v>
      </c>
      <c r="N362" s="411">
        <v>0</v>
      </c>
      <c r="O362" s="412">
        <f t="shared" si="138"/>
        <v>0</v>
      </c>
      <c r="P362" s="335"/>
      <c r="Q362" s="427">
        <f t="shared" si="139"/>
        <v>0</v>
      </c>
      <c r="R362" s="428">
        <f t="shared" si="140"/>
        <v>0</v>
      </c>
      <c r="S362" s="427">
        <f t="shared" si="131"/>
        <v>0</v>
      </c>
      <c r="T362" s="428">
        <f t="shared" si="132"/>
        <v>0</v>
      </c>
      <c r="U362" s="431">
        <f t="shared" si="141"/>
        <v>0</v>
      </c>
      <c r="V362" s="432">
        <f t="shared" si="142"/>
        <v>0</v>
      </c>
      <c r="W362" s="427">
        <f t="shared" si="143"/>
        <v>0</v>
      </c>
      <c r="X362" s="428">
        <f t="shared" si="144"/>
        <v>0</v>
      </c>
      <c r="Y362" s="427">
        <f t="shared" si="133"/>
        <v>0</v>
      </c>
      <c r="Z362" s="428">
        <f t="shared" si="134"/>
        <v>0</v>
      </c>
      <c r="AA362" s="431">
        <f t="shared" si="145"/>
        <v>0</v>
      </c>
      <c r="AB362" s="432">
        <f t="shared" si="146"/>
        <v>0</v>
      </c>
      <c r="AC362" s="427" t="e">
        <f t="shared" si="147"/>
        <v>#N/A</v>
      </c>
      <c r="AD362" s="428" t="e">
        <f t="shared" si="148"/>
        <v>#N/A</v>
      </c>
      <c r="AE362" s="427" t="e">
        <f t="shared" si="149"/>
        <v>#N/A</v>
      </c>
      <c r="AF362" s="428" t="e">
        <f t="shared" si="150"/>
        <v>#N/A</v>
      </c>
      <c r="AG362" s="431" t="e">
        <f t="shared" si="151"/>
        <v>#N/A</v>
      </c>
      <c r="AH362" s="432" t="e">
        <f t="shared" si="152"/>
        <v>#N/A</v>
      </c>
    </row>
    <row r="363" spans="4:34" x14ac:dyDescent="0.25">
      <c r="D363" s="335"/>
      <c r="E363" s="335"/>
      <c r="F363" s="335"/>
      <c r="G363" s="335"/>
      <c r="H363" s="411">
        <f t="shared" si="135"/>
        <v>0</v>
      </c>
      <c r="I363" s="412">
        <v>0</v>
      </c>
      <c r="J363" s="411">
        <f t="shared" si="129"/>
        <v>0</v>
      </c>
      <c r="K363" s="412">
        <f t="shared" si="136"/>
        <v>0</v>
      </c>
      <c r="L363" s="411">
        <f t="shared" si="137"/>
        <v>0</v>
      </c>
      <c r="M363" s="412">
        <f t="shared" si="130"/>
        <v>0</v>
      </c>
      <c r="N363" s="411">
        <v>0</v>
      </c>
      <c r="O363" s="412">
        <f t="shared" si="138"/>
        <v>0</v>
      </c>
      <c r="P363" s="335"/>
      <c r="Q363" s="427">
        <f t="shared" si="139"/>
        <v>0</v>
      </c>
      <c r="R363" s="428">
        <f t="shared" si="140"/>
        <v>0</v>
      </c>
      <c r="S363" s="427">
        <f t="shared" si="131"/>
        <v>0</v>
      </c>
      <c r="T363" s="428">
        <f t="shared" si="132"/>
        <v>0</v>
      </c>
      <c r="U363" s="431">
        <f t="shared" si="141"/>
        <v>0</v>
      </c>
      <c r="V363" s="432">
        <f t="shared" si="142"/>
        <v>0</v>
      </c>
      <c r="W363" s="427">
        <f t="shared" si="143"/>
        <v>0</v>
      </c>
      <c r="X363" s="428">
        <f t="shared" si="144"/>
        <v>0</v>
      </c>
      <c r="Y363" s="427">
        <f t="shared" si="133"/>
        <v>0</v>
      </c>
      <c r="Z363" s="428">
        <f t="shared" si="134"/>
        <v>0</v>
      </c>
      <c r="AA363" s="431">
        <f t="shared" si="145"/>
        <v>0</v>
      </c>
      <c r="AB363" s="432">
        <f t="shared" si="146"/>
        <v>0</v>
      </c>
      <c r="AC363" s="427" t="e">
        <f t="shared" si="147"/>
        <v>#N/A</v>
      </c>
      <c r="AD363" s="428" t="e">
        <f t="shared" si="148"/>
        <v>#N/A</v>
      </c>
      <c r="AE363" s="427" t="e">
        <f t="shared" si="149"/>
        <v>#N/A</v>
      </c>
      <c r="AF363" s="428" t="e">
        <f t="shared" si="150"/>
        <v>#N/A</v>
      </c>
      <c r="AG363" s="431" t="e">
        <f t="shared" si="151"/>
        <v>#N/A</v>
      </c>
      <c r="AH363" s="432" t="e">
        <f t="shared" si="152"/>
        <v>#N/A</v>
      </c>
    </row>
    <row r="364" spans="4:34" x14ac:dyDescent="0.25">
      <c r="D364" s="335"/>
      <c r="E364" s="335"/>
      <c r="F364" s="335"/>
      <c r="G364" s="335"/>
      <c r="H364" s="411">
        <f t="shared" si="135"/>
        <v>0</v>
      </c>
      <c r="I364" s="412">
        <v>0</v>
      </c>
      <c r="J364" s="411">
        <f t="shared" si="129"/>
        <v>0</v>
      </c>
      <c r="K364" s="412">
        <f t="shared" si="136"/>
        <v>0</v>
      </c>
      <c r="L364" s="411">
        <f t="shared" si="137"/>
        <v>0</v>
      </c>
      <c r="M364" s="412">
        <f t="shared" si="130"/>
        <v>0</v>
      </c>
      <c r="N364" s="411">
        <v>0</v>
      </c>
      <c r="O364" s="412">
        <f t="shared" si="138"/>
        <v>0</v>
      </c>
      <c r="P364" s="335"/>
      <c r="Q364" s="427">
        <f t="shared" si="139"/>
        <v>0</v>
      </c>
      <c r="R364" s="428">
        <f t="shared" si="140"/>
        <v>0</v>
      </c>
      <c r="S364" s="427">
        <f t="shared" si="131"/>
        <v>0</v>
      </c>
      <c r="T364" s="428">
        <f t="shared" si="132"/>
        <v>0</v>
      </c>
      <c r="U364" s="431">
        <f t="shared" si="141"/>
        <v>0</v>
      </c>
      <c r="V364" s="432">
        <f t="shared" si="142"/>
        <v>0</v>
      </c>
      <c r="W364" s="427">
        <f t="shared" si="143"/>
        <v>0</v>
      </c>
      <c r="X364" s="428">
        <f t="shared" si="144"/>
        <v>0</v>
      </c>
      <c r="Y364" s="427">
        <f t="shared" si="133"/>
        <v>0</v>
      </c>
      <c r="Z364" s="428">
        <f t="shared" si="134"/>
        <v>0</v>
      </c>
      <c r="AA364" s="431">
        <f t="shared" si="145"/>
        <v>0</v>
      </c>
      <c r="AB364" s="432">
        <f t="shared" si="146"/>
        <v>0</v>
      </c>
      <c r="AC364" s="427" t="e">
        <f t="shared" si="147"/>
        <v>#N/A</v>
      </c>
      <c r="AD364" s="428" t="e">
        <f t="shared" si="148"/>
        <v>#N/A</v>
      </c>
      <c r="AE364" s="427" t="e">
        <f t="shared" si="149"/>
        <v>#N/A</v>
      </c>
      <c r="AF364" s="428" t="e">
        <f t="shared" si="150"/>
        <v>#N/A</v>
      </c>
      <c r="AG364" s="431" t="e">
        <f t="shared" si="151"/>
        <v>#N/A</v>
      </c>
      <c r="AH364" s="432" t="e">
        <f t="shared" si="152"/>
        <v>#N/A</v>
      </c>
    </row>
    <row r="365" spans="4:34" x14ac:dyDescent="0.25">
      <c r="D365" s="335"/>
      <c r="E365" s="335"/>
      <c r="F365" s="335"/>
      <c r="G365" s="335"/>
      <c r="H365" s="411">
        <f t="shared" si="135"/>
        <v>0</v>
      </c>
      <c r="I365" s="412">
        <v>0</v>
      </c>
      <c r="J365" s="411">
        <f t="shared" si="129"/>
        <v>0</v>
      </c>
      <c r="K365" s="412">
        <f t="shared" si="136"/>
        <v>0</v>
      </c>
      <c r="L365" s="411">
        <f t="shared" si="137"/>
        <v>0</v>
      </c>
      <c r="M365" s="412">
        <f t="shared" si="130"/>
        <v>0</v>
      </c>
      <c r="N365" s="411">
        <v>0</v>
      </c>
      <c r="O365" s="412">
        <f t="shared" si="138"/>
        <v>0</v>
      </c>
      <c r="P365" s="335"/>
      <c r="Q365" s="427">
        <f t="shared" si="139"/>
        <v>0</v>
      </c>
      <c r="R365" s="428">
        <f t="shared" si="140"/>
        <v>0</v>
      </c>
      <c r="S365" s="427">
        <f t="shared" si="131"/>
        <v>0</v>
      </c>
      <c r="T365" s="428">
        <f t="shared" si="132"/>
        <v>0</v>
      </c>
      <c r="U365" s="431">
        <f t="shared" si="141"/>
        <v>0</v>
      </c>
      <c r="V365" s="432">
        <f t="shared" si="142"/>
        <v>0</v>
      </c>
      <c r="W365" s="427">
        <f t="shared" si="143"/>
        <v>0</v>
      </c>
      <c r="X365" s="428">
        <f t="shared" si="144"/>
        <v>0</v>
      </c>
      <c r="Y365" s="427">
        <f t="shared" si="133"/>
        <v>0</v>
      </c>
      <c r="Z365" s="428">
        <f t="shared" si="134"/>
        <v>0</v>
      </c>
      <c r="AA365" s="431">
        <f t="shared" si="145"/>
        <v>0</v>
      </c>
      <c r="AB365" s="432">
        <f t="shared" si="146"/>
        <v>0</v>
      </c>
      <c r="AC365" s="427" t="e">
        <f t="shared" si="147"/>
        <v>#N/A</v>
      </c>
      <c r="AD365" s="428" t="e">
        <f t="shared" si="148"/>
        <v>#N/A</v>
      </c>
      <c r="AE365" s="427" t="e">
        <f t="shared" si="149"/>
        <v>#N/A</v>
      </c>
      <c r="AF365" s="428" t="e">
        <f t="shared" si="150"/>
        <v>#N/A</v>
      </c>
      <c r="AG365" s="431" t="e">
        <f t="shared" si="151"/>
        <v>#N/A</v>
      </c>
      <c r="AH365" s="432" t="e">
        <f t="shared" si="152"/>
        <v>#N/A</v>
      </c>
    </row>
    <row r="366" spans="4:34" x14ac:dyDescent="0.25">
      <c r="D366" s="335"/>
      <c r="E366" s="335"/>
      <c r="F366" s="335"/>
      <c r="G366" s="335"/>
      <c r="H366" s="411">
        <f t="shared" si="135"/>
        <v>0</v>
      </c>
      <c r="I366" s="412">
        <v>0</v>
      </c>
      <c r="J366" s="411">
        <f t="shared" si="129"/>
        <v>0</v>
      </c>
      <c r="K366" s="412">
        <f t="shared" si="136"/>
        <v>0</v>
      </c>
      <c r="L366" s="411">
        <f t="shared" si="137"/>
        <v>0</v>
      </c>
      <c r="M366" s="412">
        <f t="shared" si="130"/>
        <v>0</v>
      </c>
      <c r="N366" s="411">
        <v>0</v>
      </c>
      <c r="O366" s="412">
        <f t="shared" si="138"/>
        <v>0</v>
      </c>
      <c r="P366" s="335"/>
      <c r="Q366" s="427">
        <f t="shared" si="139"/>
        <v>0</v>
      </c>
      <c r="R366" s="428">
        <f t="shared" si="140"/>
        <v>0</v>
      </c>
      <c r="S366" s="427">
        <f t="shared" si="131"/>
        <v>0</v>
      </c>
      <c r="T366" s="428">
        <f t="shared" si="132"/>
        <v>0</v>
      </c>
      <c r="U366" s="431">
        <f t="shared" si="141"/>
        <v>0</v>
      </c>
      <c r="V366" s="432">
        <f t="shared" si="142"/>
        <v>0</v>
      </c>
      <c r="W366" s="427">
        <f t="shared" si="143"/>
        <v>0</v>
      </c>
      <c r="X366" s="428">
        <f t="shared" si="144"/>
        <v>0</v>
      </c>
      <c r="Y366" s="427">
        <f t="shared" si="133"/>
        <v>0</v>
      </c>
      <c r="Z366" s="428">
        <f t="shared" si="134"/>
        <v>0</v>
      </c>
      <c r="AA366" s="431">
        <f t="shared" si="145"/>
        <v>0</v>
      </c>
      <c r="AB366" s="432">
        <f t="shared" si="146"/>
        <v>0</v>
      </c>
      <c r="AC366" s="427" t="e">
        <f t="shared" si="147"/>
        <v>#N/A</v>
      </c>
      <c r="AD366" s="428" t="e">
        <f t="shared" si="148"/>
        <v>#N/A</v>
      </c>
      <c r="AE366" s="427" t="e">
        <f t="shared" si="149"/>
        <v>#N/A</v>
      </c>
      <c r="AF366" s="428" t="e">
        <f t="shared" si="150"/>
        <v>#N/A</v>
      </c>
      <c r="AG366" s="431" t="e">
        <f t="shared" si="151"/>
        <v>#N/A</v>
      </c>
      <c r="AH366" s="432" t="e">
        <f t="shared" si="152"/>
        <v>#N/A</v>
      </c>
    </row>
    <row r="367" spans="4:34" x14ac:dyDescent="0.25">
      <c r="D367" s="335"/>
      <c r="E367" s="335"/>
      <c r="F367" s="335"/>
      <c r="G367" s="335"/>
      <c r="H367" s="411">
        <f t="shared" si="135"/>
        <v>0</v>
      </c>
      <c r="I367" s="412">
        <v>0</v>
      </c>
      <c r="J367" s="411">
        <f t="shared" si="129"/>
        <v>0</v>
      </c>
      <c r="K367" s="412">
        <f t="shared" si="136"/>
        <v>0</v>
      </c>
      <c r="L367" s="411">
        <f t="shared" si="137"/>
        <v>0</v>
      </c>
      <c r="M367" s="412">
        <f t="shared" si="130"/>
        <v>0</v>
      </c>
      <c r="N367" s="411">
        <v>0</v>
      </c>
      <c r="O367" s="412">
        <f t="shared" si="138"/>
        <v>0</v>
      </c>
      <c r="P367" s="335"/>
      <c r="Q367" s="427">
        <f t="shared" si="139"/>
        <v>0</v>
      </c>
      <c r="R367" s="428">
        <f t="shared" si="140"/>
        <v>0</v>
      </c>
      <c r="S367" s="427">
        <f t="shared" si="131"/>
        <v>0</v>
      </c>
      <c r="T367" s="428">
        <f t="shared" si="132"/>
        <v>0</v>
      </c>
      <c r="U367" s="431">
        <f t="shared" si="141"/>
        <v>0</v>
      </c>
      <c r="V367" s="432">
        <f t="shared" si="142"/>
        <v>0</v>
      </c>
      <c r="W367" s="427">
        <f t="shared" si="143"/>
        <v>0</v>
      </c>
      <c r="X367" s="428">
        <f t="shared" si="144"/>
        <v>0</v>
      </c>
      <c r="Y367" s="427">
        <f t="shared" si="133"/>
        <v>0</v>
      </c>
      <c r="Z367" s="428">
        <f t="shared" si="134"/>
        <v>0</v>
      </c>
      <c r="AA367" s="431">
        <f t="shared" si="145"/>
        <v>0</v>
      </c>
      <c r="AB367" s="432">
        <f t="shared" si="146"/>
        <v>0</v>
      </c>
      <c r="AC367" s="427" t="e">
        <f t="shared" si="147"/>
        <v>#N/A</v>
      </c>
      <c r="AD367" s="428" t="e">
        <f t="shared" si="148"/>
        <v>#N/A</v>
      </c>
      <c r="AE367" s="427" t="e">
        <f t="shared" si="149"/>
        <v>#N/A</v>
      </c>
      <c r="AF367" s="428" t="e">
        <f t="shared" si="150"/>
        <v>#N/A</v>
      </c>
      <c r="AG367" s="431" t="e">
        <f t="shared" si="151"/>
        <v>#N/A</v>
      </c>
      <c r="AH367" s="432" t="e">
        <f t="shared" si="152"/>
        <v>#N/A</v>
      </c>
    </row>
    <row r="368" spans="4:34" x14ac:dyDescent="0.25">
      <c r="D368" s="335"/>
      <c r="E368" s="335"/>
      <c r="F368" s="335"/>
      <c r="G368" s="335"/>
      <c r="H368" s="411">
        <f t="shared" si="135"/>
        <v>0</v>
      </c>
      <c r="I368" s="412">
        <v>0</v>
      </c>
      <c r="J368" s="411">
        <f t="shared" si="129"/>
        <v>0</v>
      </c>
      <c r="K368" s="412">
        <f t="shared" si="136"/>
        <v>0</v>
      </c>
      <c r="L368" s="411">
        <f t="shared" si="137"/>
        <v>0</v>
      </c>
      <c r="M368" s="412">
        <f t="shared" si="130"/>
        <v>0</v>
      </c>
      <c r="N368" s="411">
        <v>0</v>
      </c>
      <c r="O368" s="412">
        <f t="shared" si="138"/>
        <v>0</v>
      </c>
      <c r="P368" s="335"/>
      <c r="Q368" s="427">
        <f t="shared" si="139"/>
        <v>0</v>
      </c>
      <c r="R368" s="428">
        <f t="shared" si="140"/>
        <v>0</v>
      </c>
      <c r="S368" s="427">
        <f t="shared" si="131"/>
        <v>0</v>
      </c>
      <c r="T368" s="428">
        <f t="shared" si="132"/>
        <v>0</v>
      </c>
      <c r="U368" s="431">
        <f t="shared" si="141"/>
        <v>0</v>
      </c>
      <c r="V368" s="432">
        <f t="shared" si="142"/>
        <v>0</v>
      </c>
      <c r="W368" s="427">
        <f t="shared" si="143"/>
        <v>0</v>
      </c>
      <c r="X368" s="428">
        <f t="shared" si="144"/>
        <v>0</v>
      </c>
      <c r="Y368" s="427">
        <f t="shared" si="133"/>
        <v>0</v>
      </c>
      <c r="Z368" s="428">
        <f t="shared" si="134"/>
        <v>0</v>
      </c>
      <c r="AA368" s="431">
        <f t="shared" si="145"/>
        <v>0</v>
      </c>
      <c r="AB368" s="432">
        <f t="shared" si="146"/>
        <v>0</v>
      </c>
      <c r="AC368" s="427" t="e">
        <f t="shared" si="147"/>
        <v>#N/A</v>
      </c>
      <c r="AD368" s="428" t="e">
        <f t="shared" si="148"/>
        <v>#N/A</v>
      </c>
      <c r="AE368" s="427" t="e">
        <f t="shared" si="149"/>
        <v>#N/A</v>
      </c>
      <c r="AF368" s="428" t="e">
        <f t="shared" si="150"/>
        <v>#N/A</v>
      </c>
      <c r="AG368" s="431" t="e">
        <f t="shared" si="151"/>
        <v>#N/A</v>
      </c>
      <c r="AH368" s="432" t="e">
        <f t="shared" si="152"/>
        <v>#N/A</v>
      </c>
    </row>
    <row r="369" spans="4:34" x14ac:dyDescent="0.25">
      <c r="D369" s="335"/>
      <c r="E369" s="335"/>
      <c r="F369" s="335"/>
      <c r="G369" s="335"/>
      <c r="H369" s="411">
        <f t="shared" si="135"/>
        <v>0</v>
      </c>
      <c r="I369" s="412">
        <v>0</v>
      </c>
      <c r="J369" s="411">
        <f t="shared" si="129"/>
        <v>0</v>
      </c>
      <c r="K369" s="412">
        <f t="shared" si="136"/>
        <v>0</v>
      </c>
      <c r="L369" s="411">
        <f t="shared" si="137"/>
        <v>0</v>
      </c>
      <c r="M369" s="412">
        <f t="shared" si="130"/>
        <v>0</v>
      </c>
      <c r="N369" s="411">
        <v>0</v>
      </c>
      <c r="O369" s="412">
        <f t="shared" si="138"/>
        <v>0</v>
      </c>
      <c r="P369" s="335"/>
      <c r="Q369" s="427">
        <f t="shared" si="139"/>
        <v>0</v>
      </c>
      <c r="R369" s="428">
        <f t="shared" si="140"/>
        <v>0</v>
      </c>
      <c r="S369" s="427">
        <f t="shared" si="131"/>
        <v>0</v>
      </c>
      <c r="T369" s="428">
        <f t="shared" si="132"/>
        <v>0</v>
      </c>
      <c r="U369" s="431">
        <f t="shared" si="141"/>
        <v>0</v>
      </c>
      <c r="V369" s="432">
        <f t="shared" si="142"/>
        <v>0</v>
      </c>
      <c r="W369" s="427">
        <f t="shared" si="143"/>
        <v>0</v>
      </c>
      <c r="X369" s="428">
        <f t="shared" si="144"/>
        <v>0</v>
      </c>
      <c r="Y369" s="427">
        <f t="shared" si="133"/>
        <v>0</v>
      </c>
      <c r="Z369" s="428">
        <f t="shared" si="134"/>
        <v>0</v>
      </c>
      <c r="AA369" s="431">
        <f t="shared" si="145"/>
        <v>0</v>
      </c>
      <c r="AB369" s="432">
        <f t="shared" si="146"/>
        <v>0</v>
      </c>
      <c r="AC369" s="427" t="e">
        <f t="shared" si="147"/>
        <v>#N/A</v>
      </c>
      <c r="AD369" s="428" t="e">
        <f t="shared" si="148"/>
        <v>#N/A</v>
      </c>
      <c r="AE369" s="427" t="e">
        <f t="shared" si="149"/>
        <v>#N/A</v>
      </c>
      <c r="AF369" s="428" t="e">
        <f t="shared" si="150"/>
        <v>#N/A</v>
      </c>
      <c r="AG369" s="431" t="e">
        <f t="shared" si="151"/>
        <v>#N/A</v>
      </c>
      <c r="AH369" s="432" t="e">
        <f t="shared" si="152"/>
        <v>#N/A</v>
      </c>
    </row>
    <row r="370" spans="4:34" x14ac:dyDescent="0.25">
      <c r="D370" s="335"/>
      <c r="E370" s="335"/>
      <c r="F370" s="335"/>
      <c r="G370" s="335"/>
      <c r="H370" s="411">
        <f t="shared" si="135"/>
        <v>0</v>
      </c>
      <c r="I370" s="412">
        <v>0</v>
      </c>
      <c r="J370" s="411">
        <f t="shared" si="129"/>
        <v>0</v>
      </c>
      <c r="K370" s="412">
        <f t="shared" si="136"/>
        <v>0</v>
      </c>
      <c r="L370" s="411">
        <f t="shared" si="137"/>
        <v>0</v>
      </c>
      <c r="M370" s="412">
        <f t="shared" si="130"/>
        <v>0</v>
      </c>
      <c r="N370" s="411">
        <v>0</v>
      </c>
      <c r="O370" s="412">
        <f t="shared" si="138"/>
        <v>0</v>
      </c>
      <c r="P370" s="335"/>
      <c r="Q370" s="427">
        <f t="shared" si="139"/>
        <v>0</v>
      </c>
      <c r="R370" s="428">
        <f t="shared" si="140"/>
        <v>0</v>
      </c>
      <c r="S370" s="427">
        <f t="shared" si="131"/>
        <v>0</v>
      </c>
      <c r="T370" s="428">
        <f t="shared" si="132"/>
        <v>0</v>
      </c>
      <c r="U370" s="431">
        <f t="shared" si="141"/>
        <v>0</v>
      </c>
      <c r="V370" s="432">
        <f t="shared" si="142"/>
        <v>0</v>
      </c>
      <c r="W370" s="427">
        <f t="shared" si="143"/>
        <v>0</v>
      </c>
      <c r="X370" s="428">
        <f t="shared" si="144"/>
        <v>0</v>
      </c>
      <c r="Y370" s="427">
        <f t="shared" si="133"/>
        <v>0</v>
      </c>
      <c r="Z370" s="428">
        <f t="shared" si="134"/>
        <v>0</v>
      </c>
      <c r="AA370" s="431">
        <f t="shared" si="145"/>
        <v>0</v>
      </c>
      <c r="AB370" s="432">
        <f t="shared" si="146"/>
        <v>0</v>
      </c>
      <c r="AC370" s="427" t="e">
        <f t="shared" si="147"/>
        <v>#N/A</v>
      </c>
      <c r="AD370" s="428" t="e">
        <f t="shared" si="148"/>
        <v>#N/A</v>
      </c>
      <c r="AE370" s="427" t="e">
        <f t="shared" si="149"/>
        <v>#N/A</v>
      </c>
      <c r="AF370" s="428" t="e">
        <f t="shared" si="150"/>
        <v>#N/A</v>
      </c>
      <c r="AG370" s="431" t="e">
        <f t="shared" si="151"/>
        <v>#N/A</v>
      </c>
      <c r="AH370" s="432" t="e">
        <f t="shared" si="152"/>
        <v>#N/A</v>
      </c>
    </row>
    <row r="371" spans="4:34" x14ac:dyDescent="0.25">
      <c r="D371" s="335"/>
      <c r="E371" s="335"/>
      <c r="F371" s="335"/>
      <c r="G371" s="335"/>
      <c r="H371" s="411">
        <f t="shared" si="135"/>
        <v>0</v>
      </c>
      <c r="I371" s="412">
        <v>0</v>
      </c>
      <c r="J371" s="411">
        <f t="shared" si="129"/>
        <v>0</v>
      </c>
      <c r="K371" s="412">
        <f t="shared" si="136"/>
        <v>0</v>
      </c>
      <c r="L371" s="411">
        <f t="shared" si="137"/>
        <v>0</v>
      </c>
      <c r="M371" s="412">
        <f t="shared" si="130"/>
        <v>0</v>
      </c>
      <c r="N371" s="411">
        <v>0</v>
      </c>
      <c r="O371" s="412">
        <f t="shared" si="138"/>
        <v>0</v>
      </c>
      <c r="P371" s="335"/>
      <c r="Q371" s="427">
        <f t="shared" si="139"/>
        <v>0</v>
      </c>
      <c r="R371" s="428">
        <f t="shared" si="140"/>
        <v>0</v>
      </c>
      <c r="S371" s="427">
        <f t="shared" si="131"/>
        <v>0</v>
      </c>
      <c r="T371" s="428">
        <f t="shared" si="132"/>
        <v>0</v>
      </c>
      <c r="U371" s="431">
        <f t="shared" si="141"/>
        <v>0</v>
      </c>
      <c r="V371" s="432">
        <f t="shared" si="142"/>
        <v>0</v>
      </c>
      <c r="W371" s="427">
        <f t="shared" si="143"/>
        <v>0</v>
      </c>
      <c r="X371" s="428">
        <f t="shared" si="144"/>
        <v>0</v>
      </c>
      <c r="Y371" s="427">
        <f t="shared" si="133"/>
        <v>0</v>
      </c>
      <c r="Z371" s="428">
        <f t="shared" si="134"/>
        <v>0</v>
      </c>
      <c r="AA371" s="431">
        <f t="shared" si="145"/>
        <v>0</v>
      </c>
      <c r="AB371" s="432">
        <f t="shared" si="146"/>
        <v>0</v>
      </c>
      <c r="AC371" s="427" t="e">
        <f t="shared" si="147"/>
        <v>#N/A</v>
      </c>
      <c r="AD371" s="428" t="e">
        <f t="shared" si="148"/>
        <v>#N/A</v>
      </c>
      <c r="AE371" s="427" t="e">
        <f t="shared" si="149"/>
        <v>#N/A</v>
      </c>
      <c r="AF371" s="428" t="e">
        <f t="shared" si="150"/>
        <v>#N/A</v>
      </c>
      <c r="AG371" s="431" t="e">
        <f t="shared" si="151"/>
        <v>#N/A</v>
      </c>
      <c r="AH371" s="432" t="e">
        <f t="shared" si="152"/>
        <v>#N/A</v>
      </c>
    </row>
    <row r="372" spans="4:34" x14ac:dyDescent="0.25">
      <c r="D372" s="335"/>
      <c r="E372" s="335"/>
      <c r="F372" s="335"/>
      <c r="G372" s="335"/>
      <c r="H372" s="411">
        <f t="shared" si="135"/>
        <v>0</v>
      </c>
      <c r="I372" s="412">
        <v>0</v>
      </c>
      <c r="J372" s="411">
        <f t="shared" si="129"/>
        <v>0</v>
      </c>
      <c r="K372" s="412">
        <f t="shared" si="136"/>
        <v>0</v>
      </c>
      <c r="L372" s="411">
        <f t="shared" si="137"/>
        <v>0</v>
      </c>
      <c r="M372" s="412">
        <f t="shared" si="130"/>
        <v>0</v>
      </c>
      <c r="N372" s="411">
        <v>0</v>
      </c>
      <c r="O372" s="412">
        <f t="shared" si="138"/>
        <v>0</v>
      </c>
      <c r="P372" s="335"/>
      <c r="Q372" s="427">
        <f t="shared" si="139"/>
        <v>0</v>
      </c>
      <c r="R372" s="428">
        <f t="shared" si="140"/>
        <v>0</v>
      </c>
      <c r="S372" s="427">
        <f t="shared" si="131"/>
        <v>0</v>
      </c>
      <c r="T372" s="428">
        <f t="shared" si="132"/>
        <v>0</v>
      </c>
      <c r="U372" s="431">
        <f t="shared" si="141"/>
        <v>0</v>
      </c>
      <c r="V372" s="432">
        <f t="shared" si="142"/>
        <v>0</v>
      </c>
      <c r="W372" s="427">
        <f t="shared" si="143"/>
        <v>0</v>
      </c>
      <c r="X372" s="428">
        <f t="shared" si="144"/>
        <v>0</v>
      </c>
      <c r="Y372" s="427">
        <f t="shared" si="133"/>
        <v>0</v>
      </c>
      <c r="Z372" s="428">
        <f t="shared" si="134"/>
        <v>0</v>
      </c>
      <c r="AA372" s="431">
        <f t="shared" si="145"/>
        <v>0</v>
      </c>
      <c r="AB372" s="432">
        <f t="shared" si="146"/>
        <v>0</v>
      </c>
      <c r="AC372" s="427" t="e">
        <f t="shared" si="147"/>
        <v>#N/A</v>
      </c>
      <c r="AD372" s="428" t="e">
        <f t="shared" si="148"/>
        <v>#N/A</v>
      </c>
      <c r="AE372" s="427" t="e">
        <f t="shared" si="149"/>
        <v>#N/A</v>
      </c>
      <c r="AF372" s="428" t="e">
        <f t="shared" si="150"/>
        <v>#N/A</v>
      </c>
      <c r="AG372" s="431" t="e">
        <f t="shared" si="151"/>
        <v>#N/A</v>
      </c>
      <c r="AH372" s="432" t="e">
        <f t="shared" si="152"/>
        <v>#N/A</v>
      </c>
    </row>
    <row r="373" spans="4:34" x14ac:dyDescent="0.25">
      <c r="D373" s="335"/>
      <c r="E373" s="335"/>
      <c r="F373" s="335"/>
      <c r="G373" s="335"/>
      <c r="H373" s="411">
        <f t="shared" si="135"/>
        <v>0</v>
      </c>
      <c r="I373" s="412">
        <v>0</v>
      </c>
      <c r="J373" s="411">
        <f t="shared" si="129"/>
        <v>0</v>
      </c>
      <c r="K373" s="412">
        <f t="shared" si="136"/>
        <v>0</v>
      </c>
      <c r="L373" s="411">
        <f t="shared" si="137"/>
        <v>0</v>
      </c>
      <c r="M373" s="412">
        <f t="shared" si="130"/>
        <v>0</v>
      </c>
      <c r="N373" s="411">
        <v>0</v>
      </c>
      <c r="O373" s="412">
        <f t="shared" si="138"/>
        <v>0</v>
      </c>
      <c r="P373" s="335"/>
      <c r="Q373" s="427">
        <f t="shared" si="139"/>
        <v>0</v>
      </c>
      <c r="R373" s="428">
        <f t="shared" si="140"/>
        <v>0</v>
      </c>
      <c r="S373" s="427">
        <f t="shared" si="131"/>
        <v>0</v>
      </c>
      <c r="T373" s="428">
        <f t="shared" si="132"/>
        <v>0</v>
      </c>
      <c r="U373" s="431">
        <f t="shared" si="141"/>
        <v>0</v>
      </c>
      <c r="V373" s="432">
        <f t="shared" si="142"/>
        <v>0</v>
      </c>
      <c r="W373" s="427">
        <f t="shared" si="143"/>
        <v>0</v>
      </c>
      <c r="X373" s="428">
        <f t="shared" si="144"/>
        <v>0</v>
      </c>
      <c r="Y373" s="427">
        <f t="shared" si="133"/>
        <v>0</v>
      </c>
      <c r="Z373" s="428">
        <f t="shared" si="134"/>
        <v>0</v>
      </c>
      <c r="AA373" s="431">
        <f t="shared" si="145"/>
        <v>0</v>
      </c>
      <c r="AB373" s="432">
        <f t="shared" si="146"/>
        <v>0</v>
      </c>
      <c r="AC373" s="427" t="e">
        <f t="shared" si="147"/>
        <v>#N/A</v>
      </c>
      <c r="AD373" s="428" t="e">
        <f t="shared" si="148"/>
        <v>#N/A</v>
      </c>
      <c r="AE373" s="427" t="e">
        <f t="shared" si="149"/>
        <v>#N/A</v>
      </c>
      <c r="AF373" s="428" t="e">
        <f t="shared" si="150"/>
        <v>#N/A</v>
      </c>
      <c r="AG373" s="431" t="e">
        <f t="shared" si="151"/>
        <v>#N/A</v>
      </c>
      <c r="AH373" s="432" t="e">
        <f t="shared" si="152"/>
        <v>#N/A</v>
      </c>
    </row>
    <row r="374" spans="4:34" x14ac:dyDescent="0.25">
      <c r="D374" s="335"/>
      <c r="E374" s="335"/>
      <c r="F374" s="335"/>
      <c r="G374" s="335"/>
      <c r="H374" s="411">
        <f t="shared" si="135"/>
        <v>0</v>
      </c>
      <c r="I374" s="412">
        <v>0</v>
      </c>
      <c r="J374" s="411">
        <f t="shared" si="129"/>
        <v>0</v>
      </c>
      <c r="K374" s="412">
        <f t="shared" si="136"/>
        <v>0</v>
      </c>
      <c r="L374" s="411">
        <f t="shared" si="137"/>
        <v>0</v>
      </c>
      <c r="M374" s="412">
        <f t="shared" si="130"/>
        <v>0</v>
      </c>
      <c r="N374" s="411">
        <v>0</v>
      </c>
      <c r="O374" s="412">
        <f t="shared" si="138"/>
        <v>0</v>
      </c>
      <c r="P374" s="335"/>
      <c r="Q374" s="427">
        <f t="shared" si="139"/>
        <v>0</v>
      </c>
      <c r="R374" s="428">
        <f t="shared" si="140"/>
        <v>0</v>
      </c>
      <c r="S374" s="427">
        <f t="shared" si="131"/>
        <v>0</v>
      </c>
      <c r="T374" s="428">
        <f t="shared" si="132"/>
        <v>0</v>
      </c>
      <c r="U374" s="431">
        <f t="shared" si="141"/>
        <v>0</v>
      </c>
      <c r="V374" s="432">
        <f t="shared" si="142"/>
        <v>0</v>
      </c>
      <c r="W374" s="427">
        <f t="shared" si="143"/>
        <v>0</v>
      </c>
      <c r="X374" s="428">
        <f t="shared" si="144"/>
        <v>0</v>
      </c>
      <c r="Y374" s="427">
        <f t="shared" si="133"/>
        <v>0</v>
      </c>
      <c r="Z374" s="428">
        <f t="shared" si="134"/>
        <v>0</v>
      </c>
      <c r="AA374" s="431">
        <f t="shared" si="145"/>
        <v>0</v>
      </c>
      <c r="AB374" s="432">
        <f t="shared" si="146"/>
        <v>0</v>
      </c>
      <c r="AC374" s="427" t="e">
        <f t="shared" si="147"/>
        <v>#N/A</v>
      </c>
      <c r="AD374" s="428" t="e">
        <f t="shared" si="148"/>
        <v>#N/A</v>
      </c>
      <c r="AE374" s="427" t="e">
        <f t="shared" si="149"/>
        <v>#N/A</v>
      </c>
      <c r="AF374" s="428" t="e">
        <f t="shared" si="150"/>
        <v>#N/A</v>
      </c>
      <c r="AG374" s="431" t="e">
        <f t="shared" si="151"/>
        <v>#N/A</v>
      </c>
      <c r="AH374" s="432" t="e">
        <f t="shared" si="152"/>
        <v>#N/A</v>
      </c>
    </row>
    <row r="375" spans="4:34" x14ac:dyDescent="0.25">
      <c r="D375" s="335"/>
      <c r="E375" s="335"/>
      <c r="F375" s="335"/>
      <c r="G375" s="335"/>
      <c r="H375" s="411">
        <f t="shared" si="135"/>
        <v>0</v>
      </c>
      <c r="I375" s="412">
        <v>0</v>
      </c>
      <c r="J375" s="411">
        <f t="shared" si="129"/>
        <v>0</v>
      </c>
      <c r="K375" s="412">
        <f t="shared" si="136"/>
        <v>0</v>
      </c>
      <c r="L375" s="411">
        <f t="shared" si="137"/>
        <v>0</v>
      </c>
      <c r="M375" s="412">
        <f t="shared" si="130"/>
        <v>0</v>
      </c>
      <c r="N375" s="411">
        <v>0</v>
      </c>
      <c r="O375" s="412">
        <f t="shared" si="138"/>
        <v>0</v>
      </c>
      <c r="P375" s="335"/>
      <c r="Q375" s="427">
        <f t="shared" si="139"/>
        <v>0</v>
      </c>
      <c r="R375" s="428">
        <f t="shared" si="140"/>
        <v>0</v>
      </c>
      <c r="S375" s="427">
        <f t="shared" si="131"/>
        <v>0</v>
      </c>
      <c r="T375" s="428">
        <f t="shared" si="132"/>
        <v>0</v>
      </c>
      <c r="U375" s="431">
        <f t="shared" si="141"/>
        <v>0</v>
      </c>
      <c r="V375" s="432">
        <f t="shared" si="142"/>
        <v>0</v>
      </c>
      <c r="W375" s="427">
        <f t="shared" si="143"/>
        <v>0</v>
      </c>
      <c r="X375" s="428">
        <f t="shared" si="144"/>
        <v>0</v>
      </c>
      <c r="Y375" s="427">
        <f t="shared" si="133"/>
        <v>0</v>
      </c>
      <c r="Z375" s="428">
        <f t="shared" si="134"/>
        <v>0</v>
      </c>
      <c r="AA375" s="431">
        <f t="shared" si="145"/>
        <v>0</v>
      </c>
      <c r="AB375" s="432">
        <f t="shared" si="146"/>
        <v>0</v>
      </c>
      <c r="AC375" s="427" t="e">
        <f t="shared" si="147"/>
        <v>#N/A</v>
      </c>
      <c r="AD375" s="428" t="e">
        <f t="shared" si="148"/>
        <v>#N/A</v>
      </c>
      <c r="AE375" s="427" t="e">
        <f t="shared" si="149"/>
        <v>#N/A</v>
      </c>
      <c r="AF375" s="428" t="e">
        <f t="shared" si="150"/>
        <v>#N/A</v>
      </c>
      <c r="AG375" s="431" t="e">
        <f t="shared" si="151"/>
        <v>#N/A</v>
      </c>
      <c r="AH375" s="432" t="e">
        <f t="shared" si="152"/>
        <v>#N/A</v>
      </c>
    </row>
    <row r="376" spans="4:34" x14ac:dyDescent="0.25">
      <c r="D376" s="335"/>
      <c r="E376" s="335"/>
      <c r="F376" s="335"/>
      <c r="G376" s="335"/>
      <c r="H376" s="411">
        <f t="shared" si="135"/>
        <v>0</v>
      </c>
      <c r="I376" s="412">
        <v>0</v>
      </c>
      <c r="J376" s="411">
        <f t="shared" si="129"/>
        <v>0</v>
      </c>
      <c r="K376" s="412">
        <f t="shared" si="136"/>
        <v>0</v>
      </c>
      <c r="L376" s="411">
        <f t="shared" si="137"/>
        <v>0</v>
      </c>
      <c r="M376" s="412">
        <f t="shared" si="130"/>
        <v>0</v>
      </c>
      <c r="N376" s="411">
        <v>0</v>
      </c>
      <c r="O376" s="412">
        <f t="shared" si="138"/>
        <v>0</v>
      </c>
      <c r="P376" s="335"/>
      <c r="Q376" s="427">
        <f t="shared" si="139"/>
        <v>0</v>
      </c>
      <c r="R376" s="428">
        <f t="shared" si="140"/>
        <v>0</v>
      </c>
      <c r="S376" s="427">
        <f t="shared" si="131"/>
        <v>0</v>
      </c>
      <c r="T376" s="428">
        <f t="shared" si="132"/>
        <v>0</v>
      </c>
      <c r="U376" s="431">
        <f t="shared" si="141"/>
        <v>0</v>
      </c>
      <c r="V376" s="432">
        <f t="shared" si="142"/>
        <v>0</v>
      </c>
      <c r="W376" s="427">
        <f t="shared" si="143"/>
        <v>0</v>
      </c>
      <c r="X376" s="428">
        <f t="shared" si="144"/>
        <v>0</v>
      </c>
      <c r="Y376" s="427">
        <f t="shared" si="133"/>
        <v>0</v>
      </c>
      <c r="Z376" s="428">
        <f t="shared" si="134"/>
        <v>0</v>
      </c>
      <c r="AA376" s="431">
        <f t="shared" si="145"/>
        <v>0</v>
      </c>
      <c r="AB376" s="432">
        <f t="shared" si="146"/>
        <v>0</v>
      </c>
      <c r="AC376" s="427" t="e">
        <f t="shared" si="147"/>
        <v>#N/A</v>
      </c>
      <c r="AD376" s="428" t="e">
        <f t="shared" si="148"/>
        <v>#N/A</v>
      </c>
      <c r="AE376" s="427" t="e">
        <f t="shared" si="149"/>
        <v>#N/A</v>
      </c>
      <c r="AF376" s="428" t="e">
        <f t="shared" si="150"/>
        <v>#N/A</v>
      </c>
      <c r="AG376" s="431" t="e">
        <f t="shared" si="151"/>
        <v>#N/A</v>
      </c>
      <c r="AH376" s="432" t="e">
        <f t="shared" si="152"/>
        <v>#N/A</v>
      </c>
    </row>
    <row r="377" spans="4:34" x14ac:dyDescent="0.25">
      <c r="D377" s="335"/>
      <c r="E377" s="335"/>
      <c r="F377" s="335"/>
      <c r="G377" s="335"/>
      <c r="H377" s="411">
        <f t="shared" si="135"/>
        <v>0</v>
      </c>
      <c r="I377" s="412">
        <v>0</v>
      </c>
      <c r="J377" s="411">
        <f t="shared" si="129"/>
        <v>0</v>
      </c>
      <c r="K377" s="412">
        <f t="shared" si="136"/>
        <v>0</v>
      </c>
      <c r="L377" s="411">
        <f t="shared" si="137"/>
        <v>0</v>
      </c>
      <c r="M377" s="412">
        <f t="shared" si="130"/>
        <v>0</v>
      </c>
      <c r="N377" s="411">
        <v>0</v>
      </c>
      <c r="O377" s="412">
        <f t="shared" si="138"/>
        <v>0</v>
      </c>
      <c r="P377" s="335"/>
      <c r="Q377" s="427">
        <f t="shared" si="139"/>
        <v>0</v>
      </c>
      <c r="R377" s="428">
        <f t="shared" si="140"/>
        <v>0</v>
      </c>
      <c r="S377" s="427">
        <f t="shared" si="131"/>
        <v>0</v>
      </c>
      <c r="T377" s="428">
        <f t="shared" si="132"/>
        <v>0</v>
      </c>
      <c r="U377" s="431">
        <f t="shared" si="141"/>
        <v>0</v>
      </c>
      <c r="V377" s="432">
        <f t="shared" si="142"/>
        <v>0</v>
      </c>
      <c r="W377" s="427">
        <f t="shared" si="143"/>
        <v>0</v>
      </c>
      <c r="X377" s="428">
        <f t="shared" si="144"/>
        <v>0</v>
      </c>
      <c r="Y377" s="427">
        <f t="shared" si="133"/>
        <v>0</v>
      </c>
      <c r="Z377" s="428">
        <f t="shared" si="134"/>
        <v>0</v>
      </c>
      <c r="AA377" s="431">
        <f t="shared" si="145"/>
        <v>0</v>
      </c>
      <c r="AB377" s="432">
        <f t="shared" si="146"/>
        <v>0</v>
      </c>
      <c r="AC377" s="427" t="e">
        <f t="shared" si="147"/>
        <v>#N/A</v>
      </c>
      <c r="AD377" s="428" t="e">
        <f t="shared" si="148"/>
        <v>#N/A</v>
      </c>
      <c r="AE377" s="427" t="e">
        <f t="shared" si="149"/>
        <v>#N/A</v>
      </c>
      <c r="AF377" s="428" t="e">
        <f t="shared" si="150"/>
        <v>#N/A</v>
      </c>
      <c r="AG377" s="431" t="e">
        <f t="shared" si="151"/>
        <v>#N/A</v>
      </c>
      <c r="AH377" s="432" t="e">
        <f t="shared" si="152"/>
        <v>#N/A</v>
      </c>
    </row>
    <row r="378" spans="4:34" x14ac:dyDescent="0.25">
      <c r="D378" s="335"/>
      <c r="E378" s="335"/>
      <c r="F378" s="335"/>
      <c r="G378" s="335"/>
      <c r="H378" s="411">
        <f t="shared" si="135"/>
        <v>0</v>
      </c>
      <c r="I378" s="412">
        <v>0</v>
      </c>
      <c r="J378" s="411">
        <f t="shared" si="129"/>
        <v>0</v>
      </c>
      <c r="K378" s="412">
        <f t="shared" si="136"/>
        <v>0</v>
      </c>
      <c r="L378" s="411">
        <f t="shared" si="137"/>
        <v>0</v>
      </c>
      <c r="M378" s="412">
        <f t="shared" si="130"/>
        <v>0</v>
      </c>
      <c r="N378" s="411">
        <v>0</v>
      </c>
      <c r="O378" s="412">
        <f t="shared" si="138"/>
        <v>0</v>
      </c>
      <c r="P378" s="335"/>
      <c r="Q378" s="427">
        <f t="shared" si="139"/>
        <v>0</v>
      </c>
      <c r="R378" s="428">
        <f t="shared" si="140"/>
        <v>0</v>
      </c>
      <c r="S378" s="427">
        <f t="shared" si="131"/>
        <v>0</v>
      </c>
      <c r="T378" s="428">
        <f t="shared" si="132"/>
        <v>0</v>
      </c>
      <c r="U378" s="431">
        <f t="shared" si="141"/>
        <v>0</v>
      </c>
      <c r="V378" s="432">
        <f t="shared" si="142"/>
        <v>0</v>
      </c>
      <c r="W378" s="427">
        <f t="shared" si="143"/>
        <v>0</v>
      </c>
      <c r="X378" s="428">
        <f t="shared" si="144"/>
        <v>0</v>
      </c>
      <c r="Y378" s="427">
        <f t="shared" si="133"/>
        <v>0</v>
      </c>
      <c r="Z378" s="428">
        <f t="shared" si="134"/>
        <v>0</v>
      </c>
      <c r="AA378" s="431">
        <f t="shared" si="145"/>
        <v>0</v>
      </c>
      <c r="AB378" s="432">
        <f t="shared" si="146"/>
        <v>0</v>
      </c>
      <c r="AC378" s="427" t="e">
        <f t="shared" si="147"/>
        <v>#N/A</v>
      </c>
      <c r="AD378" s="428" t="e">
        <f t="shared" si="148"/>
        <v>#N/A</v>
      </c>
      <c r="AE378" s="427" t="e">
        <f t="shared" si="149"/>
        <v>#N/A</v>
      </c>
      <c r="AF378" s="428" t="e">
        <f t="shared" si="150"/>
        <v>#N/A</v>
      </c>
      <c r="AG378" s="431" t="e">
        <f t="shared" si="151"/>
        <v>#N/A</v>
      </c>
      <c r="AH378" s="432" t="e">
        <f t="shared" si="152"/>
        <v>#N/A</v>
      </c>
    </row>
    <row r="379" spans="4:34" x14ac:dyDescent="0.25">
      <c r="D379" s="335"/>
      <c r="E379" s="335"/>
      <c r="F379" s="335"/>
      <c r="G379" s="335"/>
      <c r="H379" s="411">
        <f t="shared" si="135"/>
        <v>0</v>
      </c>
      <c r="I379" s="412">
        <v>0</v>
      </c>
      <c r="J379" s="411">
        <f t="shared" si="129"/>
        <v>0</v>
      </c>
      <c r="K379" s="412">
        <f t="shared" si="136"/>
        <v>0</v>
      </c>
      <c r="L379" s="411">
        <f t="shared" si="137"/>
        <v>0</v>
      </c>
      <c r="M379" s="412">
        <f t="shared" si="130"/>
        <v>0</v>
      </c>
      <c r="N379" s="411">
        <v>0</v>
      </c>
      <c r="O379" s="412">
        <f t="shared" si="138"/>
        <v>0</v>
      </c>
      <c r="P379" s="335"/>
      <c r="Q379" s="427">
        <f t="shared" si="139"/>
        <v>0</v>
      </c>
      <c r="R379" s="428">
        <f t="shared" si="140"/>
        <v>0</v>
      </c>
      <c r="S379" s="427">
        <f t="shared" si="131"/>
        <v>0</v>
      </c>
      <c r="T379" s="428">
        <f t="shared" si="132"/>
        <v>0</v>
      </c>
      <c r="U379" s="431">
        <f t="shared" si="141"/>
        <v>0</v>
      </c>
      <c r="V379" s="432">
        <f t="shared" si="142"/>
        <v>0</v>
      </c>
      <c r="W379" s="427">
        <f t="shared" si="143"/>
        <v>0</v>
      </c>
      <c r="X379" s="428">
        <f t="shared" si="144"/>
        <v>0</v>
      </c>
      <c r="Y379" s="427">
        <f t="shared" si="133"/>
        <v>0</v>
      </c>
      <c r="Z379" s="428">
        <f t="shared" si="134"/>
        <v>0</v>
      </c>
      <c r="AA379" s="431">
        <f t="shared" si="145"/>
        <v>0</v>
      </c>
      <c r="AB379" s="432">
        <f t="shared" si="146"/>
        <v>0</v>
      </c>
      <c r="AC379" s="427" t="e">
        <f t="shared" si="147"/>
        <v>#N/A</v>
      </c>
      <c r="AD379" s="428" t="e">
        <f t="shared" si="148"/>
        <v>#N/A</v>
      </c>
      <c r="AE379" s="427" t="e">
        <f t="shared" si="149"/>
        <v>#N/A</v>
      </c>
      <c r="AF379" s="428" t="e">
        <f t="shared" si="150"/>
        <v>#N/A</v>
      </c>
      <c r="AG379" s="431" t="e">
        <f t="shared" si="151"/>
        <v>#N/A</v>
      </c>
      <c r="AH379" s="432" t="e">
        <f t="shared" si="152"/>
        <v>#N/A</v>
      </c>
    </row>
    <row r="380" spans="4:34" x14ac:dyDescent="0.25">
      <c r="D380" s="335"/>
      <c r="E380" s="335"/>
      <c r="F380" s="335"/>
      <c r="G380" s="335"/>
      <c r="H380" s="411">
        <f t="shared" si="135"/>
        <v>0</v>
      </c>
      <c r="I380" s="412">
        <v>0</v>
      </c>
      <c r="J380" s="411">
        <f t="shared" si="129"/>
        <v>0</v>
      </c>
      <c r="K380" s="412">
        <f t="shared" si="136"/>
        <v>0</v>
      </c>
      <c r="L380" s="411">
        <f t="shared" si="137"/>
        <v>0</v>
      </c>
      <c r="M380" s="412">
        <f t="shared" si="130"/>
        <v>0</v>
      </c>
      <c r="N380" s="411">
        <v>0</v>
      </c>
      <c r="O380" s="412">
        <f t="shared" si="138"/>
        <v>0</v>
      </c>
      <c r="P380" s="335"/>
      <c r="Q380" s="427">
        <f t="shared" si="139"/>
        <v>0</v>
      </c>
      <c r="R380" s="428">
        <f t="shared" si="140"/>
        <v>0</v>
      </c>
      <c r="S380" s="427">
        <f t="shared" si="131"/>
        <v>0</v>
      </c>
      <c r="T380" s="428">
        <f t="shared" si="132"/>
        <v>0</v>
      </c>
      <c r="U380" s="431">
        <f t="shared" si="141"/>
        <v>0</v>
      </c>
      <c r="V380" s="432">
        <f t="shared" si="142"/>
        <v>0</v>
      </c>
      <c r="W380" s="427">
        <f t="shared" si="143"/>
        <v>0</v>
      </c>
      <c r="X380" s="428">
        <f t="shared" si="144"/>
        <v>0</v>
      </c>
      <c r="Y380" s="427">
        <f t="shared" si="133"/>
        <v>0</v>
      </c>
      <c r="Z380" s="428">
        <f t="shared" si="134"/>
        <v>0</v>
      </c>
      <c r="AA380" s="431">
        <f t="shared" si="145"/>
        <v>0</v>
      </c>
      <c r="AB380" s="432">
        <f t="shared" si="146"/>
        <v>0</v>
      </c>
      <c r="AC380" s="427" t="e">
        <f t="shared" si="147"/>
        <v>#N/A</v>
      </c>
      <c r="AD380" s="428" t="e">
        <f t="shared" si="148"/>
        <v>#N/A</v>
      </c>
      <c r="AE380" s="427" t="e">
        <f t="shared" si="149"/>
        <v>#N/A</v>
      </c>
      <c r="AF380" s="428" t="e">
        <f t="shared" si="150"/>
        <v>#N/A</v>
      </c>
      <c r="AG380" s="431" t="e">
        <f t="shared" si="151"/>
        <v>#N/A</v>
      </c>
      <c r="AH380" s="432" t="e">
        <f t="shared" si="152"/>
        <v>#N/A</v>
      </c>
    </row>
    <row r="381" spans="4:34" x14ac:dyDescent="0.25">
      <c r="D381" s="335"/>
      <c r="E381" s="335"/>
      <c r="F381" s="335"/>
      <c r="G381" s="335"/>
      <c r="H381" s="411">
        <f t="shared" si="135"/>
        <v>0</v>
      </c>
      <c r="I381" s="412">
        <v>0</v>
      </c>
      <c r="J381" s="411">
        <f t="shared" si="129"/>
        <v>0</v>
      </c>
      <c r="K381" s="412">
        <f t="shared" si="136"/>
        <v>0</v>
      </c>
      <c r="L381" s="411">
        <f t="shared" si="137"/>
        <v>0</v>
      </c>
      <c r="M381" s="412">
        <f t="shared" si="130"/>
        <v>0</v>
      </c>
      <c r="N381" s="411">
        <v>0</v>
      </c>
      <c r="O381" s="412">
        <f t="shared" si="138"/>
        <v>0</v>
      </c>
      <c r="P381" s="335"/>
      <c r="Q381" s="427">
        <f t="shared" si="139"/>
        <v>0</v>
      </c>
      <c r="R381" s="428">
        <f t="shared" si="140"/>
        <v>0</v>
      </c>
      <c r="S381" s="427">
        <f t="shared" si="131"/>
        <v>0</v>
      </c>
      <c r="T381" s="428">
        <f t="shared" si="132"/>
        <v>0</v>
      </c>
      <c r="U381" s="431">
        <f t="shared" si="141"/>
        <v>0</v>
      </c>
      <c r="V381" s="432">
        <f t="shared" si="142"/>
        <v>0</v>
      </c>
      <c r="W381" s="427">
        <f t="shared" si="143"/>
        <v>0</v>
      </c>
      <c r="X381" s="428">
        <f t="shared" si="144"/>
        <v>0</v>
      </c>
      <c r="Y381" s="427">
        <f t="shared" si="133"/>
        <v>0</v>
      </c>
      <c r="Z381" s="428">
        <f t="shared" si="134"/>
        <v>0</v>
      </c>
      <c r="AA381" s="431">
        <f t="shared" si="145"/>
        <v>0</v>
      </c>
      <c r="AB381" s="432">
        <f t="shared" si="146"/>
        <v>0</v>
      </c>
      <c r="AC381" s="427" t="e">
        <f t="shared" si="147"/>
        <v>#N/A</v>
      </c>
      <c r="AD381" s="428" t="e">
        <f t="shared" si="148"/>
        <v>#N/A</v>
      </c>
      <c r="AE381" s="427" t="e">
        <f t="shared" si="149"/>
        <v>#N/A</v>
      </c>
      <c r="AF381" s="428" t="e">
        <f t="shared" si="150"/>
        <v>#N/A</v>
      </c>
      <c r="AG381" s="431" t="e">
        <f t="shared" si="151"/>
        <v>#N/A</v>
      </c>
      <c r="AH381" s="432" t="e">
        <f t="shared" si="152"/>
        <v>#N/A</v>
      </c>
    </row>
    <row r="382" spans="4:34" x14ac:dyDescent="0.25">
      <c r="D382" s="335"/>
      <c r="E382" s="335"/>
      <c r="F382" s="335"/>
      <c r="G382" s="335"/>
      <c r="H382" s="411">
        <f t="shared" si="135"/>
        <v>0</v>
      </c>
      <c r="I382" s="412">
        <v>0</v>
      </c>
      <c r="J382" s="411">
        <f t="shared" si="129"/>
        <v>0</v>
      </c>
      <c r="K382" s="412">
        <f t="shared" si="136"/>
        <v>0</v>
      </c>
      <c r="L382" s="411">
        <f t="shared" si="137"/>
        <v>0</v>
      </c>
      <c r="M382" s="412">
        <f t="shared" si="130"/>
        <v>0</v>
      </c>
      <c r="N382" s="411">
        <v>0</v>
      </c>
      <c r="O382" s="412">
        <f t="shared" si="138"/>
        <v>0</v>
      </c>
      <c r="P382" s="335"/>
      <c r="Q382" s="427">
        <f t="shared" si="139"/>
        <v>0</v>
      </c>
      <c r="R382" s="428">
        <f t="shared" si="140"/>
        <v>0</v>
      </c>
      <c r="S382" s="427">
        <f t="shared" si="131"/>
        <v>0</v>
      </c>
      <c r="T382" s="428">
        <f t="shared" si="132"/>
        <v>0</v>
      </c>
      <c r="U382" s="431">
        <f t="shared" si="141"/>
        <v>0</v>
      </c>
      <c r="V382" s="432">
        <f t="shared" si="142"/>
        <v>0</v>
      </c>
      <c r="W382" s="427">
        <f t="shared" si="143"/>
        <v>0</v>
      </c>
      <c r="X382" s="428">
        <f t="shared" si="144"/>
        <v>0</v>
      </c>
      <c r="Y382" s="427">
        <f t="shared" si="133"/>
        <v>0</v>
      </c>
      <c r="Z382" s="428">
        <f t="shared" si="134"/>
        <v>0</v>
      </c>
      <c r="AA382" s="431">
        <f t="shared" si="145"/>
        <v>0</v>
      </c>
      <c r="AB382" s="432">
        <f t="shared" si="146"/>
        <v>0</v>
      </c>
      <c r="AC382" s="427" t="e">
        <f t="shared" si="147"/>
        <v>#N/A</v>
      </c>
      <c r="AD382" s="428" t="e">
        <f t="shared" si="148"/>
        <v>#N/A</v>
      </c>
      <c r="AE382" s="427" t="e">
        <f t="shared" si="149"/>
        <v>#N/A</v>
      </c>
      <c r="AF382" s="428" t="e">
        <f t="shared" si="150"/>
        <v>#N/A</v>
      </c>
      <c r="AG382" s="431" t="e">
        <f t="shared" si="151"/>
        <v>#N/A</v>
      </c>
      <c r="AH382" s="432" t="e">
        <f t="shared" si="152"/>
        <v>#N/A</v>
      </c>
    </row>
    <row r="383" spans="4:34" x14ac:dyDescent="0.25">
      <c r="D383" s="335"/>
      <c r="E383" s="335"/>
      <c r="F383" s="335"/>
      <c r="G383" s="335"/>
      <c r="H383" s="411">
        <f t="shared" si="135"/>
        <v>0</v>
      </c>
      <c r="I383" s="412">
        <v>0</v>
      </c>
      <c r="J383" s="411">
        <f t="shared" si="129"/>
        <v>0</v>
      </c>
      <c r="K383" s="412">
        <f t="shared" si="136"/>
        <v>0</v>
      </c>
      <c r="L383" s="411">
        <f t="shared" si="137"/>
        <v>0</v>
      </c>
      <c r="M383" s="412">
        <f t="shared" si="130"/>
        <v>0</v>
      </c>
      <c r="N383" s="411">
        <v>0</v>
      </c>
      <c r="O383" s="412">
        <f t="shared" si="138"/>
        <v>0</v>
      </c>
      <c r="P383" s="335"/>
      <c r="Q383" s="427">
        <f t="shared" si="139"/>
        <v>0</v>
      </c>
      <c r="R383" s="428">
        <f t="shared" si="140"/>
        <v>0</v>
      </c>
      <c r="S383" s="427">
        <f t="shared" si="131"/>
        <v>0</v>
      </c>
      <c r="T383" s="428">
        <f t="shared" si="132"/>
        <v>0</v>
      </c>
      <c r="U383" s="431">
        <f t="shared" si="141"/>
        <v>0</v>
      </c>
      <c r="V383" s="432">
        <f t="shared" si="142"/>
        <v>0</v>
      </c>
      <c r="W383" s="427">
        <f t="shared" si="143"/>
        <v>0</v>
      </c>
      <c r="X383" s="428">
        <f t="shared" si="144"/>
        <v>0</v>
      </c>
      <c r="Y383" s="427">
        <f t="shared" si="133"/>
        <v>0</v>
      </c>
      <c r="Z383" s="428">
        <f t="shared" si="134"/>
        <v>0</v>
      </c>
      <c r="AA383" s="431">
        <f t="shared" si="145"/>
        <v>0</v>
      </c>
      <c r="AB383" s="432">
        <f t="shared" si="146"/>
        <v>0</v>
      </c>
      <c r="AC383" s="427" t="e">
        <f t="shared" si="147"/>
        <v>#N/A</v>
      </c>
      <c r="AD383" s="428" t="e">
        <f t="shared" si="148"/>
        <v>#N/A</v>
      </c>
      <c r="AE383" s="427" t="e">
        <f t="shared" si="149"/>
        <v>#N/A</v>
      </c>
      <c r="AF383" s="428" t="e">
        <f t="shared" si="150"/>
        <v>#N/A</v>
      </c>
      <c r="AG383" s="431" t="e">
        <f t="shared" si="151"/>
        <v>#N/A</v>
      </c>
      <c r="AH383" s="432" t="e">
        <f t="shared" si="152"/>
        <v>#N/A</v>
      </c>
    </row>
    <row r="384" spans="4:34" x14ac:dyDescent="0.25">
      <c r="D384" s="335"/>
      <c r="E384" s="335"/>
      <c r="F384" s="335"/>
      <c r="G384" s="335"/>
      <c r="H384" s="411">
        <f t="shared" si="135"/>
        <v>0</v>
      </c>
      <c r="I384" s="412">
        <v>0</v>
      </c>
      <c r="J384" s="411">
        <f t="shared" si="129"/>
        <v>0</v>
      </c>
      <c r="K384" s="412">
        <f t="shared" si="136"/>
        <v>0</v>
      </c>
      <c r="L384" s="411">
        <f t="shared" si="137"/>
        <v>0</v>
      </c>
      <c r="M384" s="412">
        <f t="shared" si="130"/>
        <v>0</v>
      </c>
      <c r="N384" s="411">
        <v>0</v>
      </c>
      <c r="O384" s="412">
        <f t="shared" si="138"/>
        <v>0</v>
      </c>
      <c r="P384" s="335"/>
      <c r="Q384" s="427">
        <f t="shared" si="139"/>
        <v>0</v>
      </c>
      <c r="R384" s="428">
        <f t="shared" si="140"/>
        <v>0</v>
      </c>
      <c r="S384" s="427">
        <f t="shared" si="131"/>
        <v>0</v>
      </c>
      <c r="T384" s="428">
        <f t="shared" si="132"/>
        <v>0</v>
      </c>
      <c r="U384" s="431">
        <f t="shared" si="141"/>
        <v>0</v>
      </c>
      <c r="V384" s="432">
        <f t="shared" si="142"/>
        <v>0</v>
      </c>
      <c r="W384" s="427">
        <f t="shared" si="143"/>
        <v>0</v>
      </c>
      <c r="X384" s="428">
        <f t="shared" si="144"/>
        <v>0</v>
      </c>
      <c r="Y384" s="427">
        <f t="shared" si="133"/>
        <v>0</v>
      </c>
      <c r="Z384" s="428">
        <f t="shared" si="134"/>
        <v>0</v>
      </c>
      <c r="AA384" s="431">
        <f t="shared" si="145"/>
        <v>0</v>
      </c>
      <c r="AB384" s="432">
        <f t="shared" si="146"/>
        <v>0</v>
      </c>
      <c r="AC384" s="427" t="e">
        <f t="shared" si="147"/>
        <v>#N/A</v>
      </c>
      <c r="AD384" s="428" t="e">
        <f t="shared" si="148"/>
        <v>#N/A</v>
      </c>
      <c r="AE384" s="427" t="e">
        <f t="shared" si="149"/>
        <v>#N/A</v>
      </c>
      <c r="AF384" s="428" t="e">
        <f t="shared" si="150"/>
        <v>#N/A</v>
      </c>
      <c r="AG384" s="431" t="e">
        <f t="shared" si="151"/>
        <v>#N/A</v>
      </c>
      <c r="AH384" s="432" t="e">
        <f t="shared" si="152"/>
        <v>#N/A</v>
      </c>
    </row>
    <row r="385" spans="4:34" x14ac:dyDescent="0.25">
      <c r="D385" s="335"/>
      <c r="E385" s="335"/>
      <c r="F385" s="335"/>
      <c r="G385" s="335"/>
      <c r="H385" s="411">
        <f t="shared" si="135"/>
        <v>0</v>
      </c>
      <c r="I385" s="412">
        <v>0</v>
      </c>
      <c r="J385" s="411">
        <f t="shared" si="129"/>
        <v>0</v>
      </c>
      <c r="K385" s="412">
        <f t="shared" si="136"/>
        <v>0</v>
      </c>
      <c r="L385" s="411">
        <f t="shared" si="137"/>
        <v>0</v>
      </c>
      <c r="M385" s="412">
        <f t="shared" si="130"/>
        <v>0</v>
      </c>
      <c r="N385" s="411">
        <v>0</v>
      </c>
      <c r="O385" s="412">
        <f t="shared" si="138"/>
        <v>0</v>
      </c>
      <c r="P385" s="335"/>
      <c r="Q385" s="427">
        <f t="shared" si="139"/>
        <v>0</v>
      </c>
      <c r="R385" s="428">
        <f t="shared" si="140"/>
        <v>0</v>
      </c>
      <c r="S385" s="427">
        <f t="shared" si="131"/>
        <v>0</v>
      </c>
      <c r="T385" s="428">
        <f t="shared" si="132"/>
        <v>0</v>
      </c>
      <c r="U385" s="431">
        <f t="shared" si="141"/>
        <v>0</v>
      </c>
      <c r="V385" s="432">
        <f t="shared" si="142"/>
        <v>0</v>
      </c>
      <c r="W385" s="427">
        <f t="shared" si="143"/>
        <v>0</v>
      </c>
      <c r="X385" s="428">
        <f t="shared" si="144"/>
        <v>0</v>
      </c>
      <c r="Y385" s="427">
        <f t="shared" si="133"/>
        <v>0</v>
      </c>
      <c r="Z385" s="428">
        <f t="shared" si="134"/>
        <v>0</v>
      </c>
      <c r="AA385" s="431">
        <f t="shared" si="145"/>
        <v>0</v>
      </c>
      <c r="AB385" s="432">
        <f t="shared" si="146"/>
        <v>0</v>
      </c>
      <c r="AC385" s="427" t="e">
        <f t="shared" si="147"/>
        <v>#N/A</v>
      </c>
      <c r="AD385" s="428" t="e">
        <f t="shared" si="148"/>
        <v>#N/A</v>
      </c>
      <c r="AE385" s="427" t="e">
        <f t="shared" si="149"/>
        <v>#N/A</v>
      </c>
      <c r="AF385" s="428" t="e">
        <f t="shared" si="150"/>
        <v>#N/A</v>
      </c>
      <c r="AG385" s="431" t="e">
        <f t="shared" si="151"/>
        <v>#N/A</v>
      </c>
      <c r="AH385" s="432" t="e">
        <f t="shared" si="152"/>
        <v>#N/A</v>
      </c>
    </row>
    <row r="386" spans="4:34" x14ac:dyDescent="0.25">
      <c r="D386" s="335"/>
      <c r="E386" s="335"/>
      <c r="F386" s="335"/>
      <c r="G386" s="335"/>
      <c r="H386" s="411">
        <f t="shared" si="135"/>
        <v>0</v>
      </c>
      <c r="I386" s="412">
        <v>0</v>
      </c>
      <c r="J386" s="411">
        <f t="shared" si="129"/>
        <v>0</v>
      </c>
      <c r="K386" s="412">
        <f t="shared" si="136"/>
        <v>0</v>
      </c>
      <c r="L386" s="411">
        <f t="shared" si="137"/>
        <v>0</v>
      </c>
      <c r="M386" s="412">
        <f t="shared" si="130"/>
        <v>0</v>
      </c>
      <c r="N386" s="411">
        <v>0</v>
      </c>
      <c r="O386" s="412">
        <f t="shared" si="138"/>
        <v>0</v>
      </c>
      <c r="P386" s="335"/>
      <c r="Q386" s="427">
        <f t="shared" si="139"/>
        <v>0</v>
      </c>
      <c r="R386" s="428">
        <f t="shared" si="140"/>
        <v>0</v>
      </c>
      <c r="S386" s="427">
        <f t="shared" si="131"/>
        <v>0</v>
      </c>
      <c r="T386" s="428">
        <f t="shared" si="132"/>
        <v>0</v>
      </c>
      <c r="U386" s="431">
        <f t="shared" si="141"/>
        <v>0</v>
      </c>
      <c r="V386" s="432">
        <f t="shared" si="142"/>
        <v>0</v>
      </c>
      <c r="W386" s="427">
        <f t="shared" si="143"/>
        <v>0</v>
      </c>
      <c r="X386" s="428">
        <f t="shared" si="144"/>
        <v>0</v>
      </c>
      <c r="Y386" s="427">
        <f t="shared" si="133"/>
        <v>0</v>
      </c>
      <c r="Z386" s="428">
        <f t="shared" si="134"/>
        <v>0</v>
      </c>
      <c r="AA386" s="431">
        <f t="shared" si="145"/>
        <v>0</v>
      </c>
      <c r="AB386" s="432">
        <f t="shared" si="146"/>
        <v>0</v>
      </c>
      <c r="AC386" s="427" t="e">
        <f t="shared" si="147"/>
        <v>#N/A</v>
      </c>
      <c r="AD386" s="428" t="e">
        <f t="shared" si="148"/>
        <v>#N/A</v>
      </c>
      <c r="AE386" s="427" t="e">
        <f t="shared" si="149"/>
        <v>#N/A</v>
      </c>
      <c r="AF386" s="428" t="e">
        <f t="shared" si="150"/>
        <v>#N/A</v>
      </c>
      <c r="AG386" s="431" t="e">
        <f t="shared" si="151"/>
        <v>#N/A</v>
      </c>
      <c r="AH386" s="432" t="e">
        <f t="shared" si="152"/>
        <v>#N/A</v>
      </c>
    </row>
    <row r="387" spans="4:34" x14ac:dyDescent="0.25">
      <c r="D387" s="335"/>
      <c r="E387" s="335"/>
      <c r="F387" s="335"/>
      <c r="G387" s="335"/>
      <c r="H387" s="411">
        <f t="shared" si="135"/>
        <v>0</v>
      </c>
      <c r="I387" s="412">
        <v>0</v>
      </c>
      <c r="J387" s="411">
        <f t="shared" si="129"/>
        <v>0</v>
      </c>
      <c r="K387" s="412">
        <f t="shared" si="136"/>
        <v>0</v>
      </c>
      <c r="L387" s="411">
        <f t="shared" si="137"/>
        <v>0</v>
      </c>
      <c r="M387" s="412">
        <f t="shared" si="130"/>
        <v>0</v>
      </c>
      <c r="N387" s="411">
        <v>0</v>
      </c>
      <c r="O387" s="412">
        <f t="shared" si="138"/>
        <v>0</v>
      </c>
      <c r="P387" s="335"/>
      <c r="Q387" s="427">
        <f t="shared" si="139"/>
        <v>0</v>
      </c>
      <c r="R387" s="428">
        <f t="shared" si="140"/>
        <v>0</v>
      </c>
      <c r="S387" s="427">
        <f t="shared" si="131"/>
        <v>0</v>
      </c>
      <c r="T387" s="428">
        <f t="shared" si="132"/>
        <v>0</v>
      </c>
      <c r="U387" s="431">
        <f t="shared" si="141"/>
        <v>0</v>
      </c>
      <c r="V387" s="432">
        <f t="shared" si="142"/>
        <v>0</v>
      </c>
      <c r="W387" s="427">
        <f t="shared" si="143"/>
        <v>0</v>
      </c>
      <c r="X387" s="428">
        <f t="shared" si="144"/>
        <v>0</v>
      </c>
      <c r="Y387" s="427">
        <f t="shared" si="133"/>
        <v>0</v>
      </c>
      <c r="Z387" s="428">
        <f t="shared" si="134"/>
        <v>0</v>
      </c>
      <c r="AA387" s="431">
        <f t="shared" si="145"/>
        <v>0</v>
      </c>
      <c r="AB387" s="432">
        <f t="shared" si="146"/>
        <v>0</v>
      </c>
      <c r="AC387" s="427" t="e">
        <f t="shared" si="147"/>
        <v>#N/A</v>
      </c>
      <c r="AD387" s="428" t="e">
        <f t="shared" si="148"/>
        <v>#N/A</v>
      </c>
      <c r="AE387" s="427" t="e">
        <f t="shared" si="149"/>
        <v>#N/A</v>
      </c>
      <c r="AF387" s="428" t="e">
        <f t="shared" si="150"/>
        <v>#N/A</v>
      </c>
      <c r="AG387" s="431" t="e">
        <f t="shared" si="151"/>
        <v>#N/A</v>
      </c>
      <c r="AH387" s="432" t="e">
        <f t="shared" si="152"/>
        <v>#N/A</v>
      </c>
    </row>
    <row r="388" spans="4:34" x14ac:dyDescent="0.25">
      <c r="D388" s="335"/>
      <c r="E388" s="335"/>
      <c r="F388" s="335"/>
      <c r="G388" s="335"/>
      <c r="H388" s="411">
        <f t="shared" si="135"/>
        <v>0</v>
      </c>
      <c r="I388" s="412">
        <v>0</v>
      </c>
      <c r="J388" s="411">
        <f t="shared" si="129"/>
        <v>0</v>
      </c>
      <c r="K388" s="412">
        <f t="shared" si="136"/>
        <v>0</v>
      </c>
      <c r="L388" s="411">
        <f t="shared" si="137"/>
        <v>0</v>
      </c>
      <c r="M388" s="412">
        <f t="shared" si="130"/>
        <v>0</v>
      </c>
      <c r="N388" s="411">
        <v>0</v>
      </c>
      <c r="O388" s="412">
        <f t="shared" si="138"/>
        <v>0</v>
      </c>
      <c r="P388" s="335"/>
      <c r="Q388" s="427">
        <f t="shared" si="139"/>
        <v>0</v>
      </c>
      <c r="R388" s="428">
        <f t="shared" si="140"/>
        <v>0</v>
      </c>
      <c r="S388" s="427">
        <f t="shared" si="131"/>
        <v>0</v>
      </c>
      <c r="T388" s="428">
        <f t="shared" si="132"/>
        <v>0</v>
      </c>
      <c r="U388" s="431">
        <f t="shared" si="141"/>
        <v>0</v>
      </c>
      <c r="V388" s="432">
        <f t="shared" si="142"/>
        <v>0</v>
      </c>
      <c r="W388" s="427">
        <f t="shared" si="143"/>
        <v>0</v>
      </c>
      <c r="X388" s="428">
        <f t="shared" si="144"/>
        <v>0</v>
      </c>
      <c r="Y388" s="427">
        <f t="shared" si="133"/>
        <v>0</v>
      </c>
      <c r="Z388" s="428">
        <f t="shared" si="134"/>
        <v>0</v>
      </c>
      <c r="AA388" s="431">
        <f t="shared" si="145"/>
        <v>0</v>
      </c>
      <c r="AB388" s="432">
        <f t="shared" si="146"/>
        <v>0</v>
      </c>
      <c r="AC388" s="427" t="e">
        <f t="shared" si="147"/>
        <v>#N/A</v>
      </c>
      <c r="AD388" s="428" t="e">
        <f t="shared" si="148"/>
        <v>#N/A</v>
      </c>
      <c r="AE388" s="427" t="e">
        <f t="shared" si="149"/>
        <v>#N/A</v>
      </c>
      <c r="AF388" s="428" t="e">
        <f t="shared" si="150"/>
        <v>#N/A</v>
      </c>
      <c r="AG388" s="431" t="e">
        <f t="shared" si="151"/>
        <v>#N/A</v>
      </c>
      <c r="AH388" s="432" t="e">
        <f t="shared" si="152"/>
        <v>#N/A</v>
      </c>
    </row>
    <row r="389" spans="4:34" x14ac:dyDescent="0.25">
      <c r="D389" s="335"/>
      <c r="E389" s="335"/>
      <c r="F389" s="335"/>
      <c r="G389" s="335"/>
      <c r="H389" s="411">
        <f t="shared" si="135"/>
        <v>0</v>
      </c>
      <c r="I389" s="412">
        <v>0</v>
      </c>
      <c r="J389" s="411">
        <f t="shared" si="129"/>
        <v>0</v>
      </c>
      <c r="K389" s="412">
        <f t="shared" si="136"/>
        <v>0</v>
      </c>
      <c r="L389" s="411">
        <f t="shared" si="137"/>
        <v>0</v>
      </c>
      <c r="M389" s="412">
        <f t="shared" si="130"/>
        <v>0</v>
      </c>
      <c r="N389" s="411">
        <v>0</v>
      </c>
      <c r="O389" s="412">
        <f t="shared" si="138"/>
        <v>0</v>
      </c>
      <c r="P389" s="335"/>
      <c r="Q389" s="427">
        <f t="shared" si="139"/>
        <v>0</v>
      </c>
      <c r="R389" s="428">
        <f t="shared" si="140"/>
        <v>0</v>
      </c>
      <c r="S389" s="427">
        <f t="shared" si="131"/>
        <v>0</v>
      </c>
      <c r="T389" s="428">
        <f t="shared" si="132"/>
        <v>0</v>
      </c>
      <c r="U389" s="431">
        <f t="shared" si="141"/>
        <v>0</v>
      </c>
      <c r="V389" s="432">
        <f t="shared" si="142"/>
        <v>0</v>
      </c>
      <c r="W389" s="427">
        <f t="shared" si="143"/>
        <v>0</v>
      </c>
      <c r="X389" s="428">
        <f t="shared" si="144"/>
        <v>0</v>
      </c>
      <c r="Y389" s="427">
        <f t="shared" si="133"/>
        <v>0</v>
      </c>
      <c r="Z389" s="428">
        <f t="shared" si="134"/>
        <v>0</v>
      </c>
      <c r="AA389" s="431">
        <f t="shared" si="145"/>
        <v>0</v>
      </c>
      <c r="AB389" s="432">
        <f t="shared" si="146"/>
        <v>0</v>
      </c>
      <c r="AC389" s="427" t="e">
        <f t="shared" si="147"/>
        <v>#N/A</v>
      </c>
      <c r="AD389" s="428" t="e">
        <f t="shared" si="148"/>
        <v>#N/A</v>
      </c>
      <c r="AE389" s="427" t="e">
        <f t="shared" si="149"/>
        <v>#N/A</v>
      </c>
      <c r="AF389" s="428" t="e">
        <f t="shared" si="150"/>
        <v>#N/A</v>
      </c>
      <c r="AG389" s="431" t="e">
        <f t="shared" si="151"/>
        <v>#N/A</v>
      </c>
      <c r="AH389" s="432" t="e">
        <f t="shared" si="152"/>
        <v>#N/A</v>
      </c>
    </row>
    <row r="390" spans="4:34" x14ac:dyDescent="0.25">
      <c r="D390" s="335"/>
      <c r="E390" s="335"/>
      <c r="F390" s="335"/>
      <c r="G390" s="335"/>
      <c r="H390" s="411">
        <f t="shared" si="135"/>
        <v>0</v>
      </c>
      <c r="I390" s="412">
        <v>0</v>
      </c>
      <c r="J390" s="411">
        <f t="shared" si="129"/>
        <v>0</v>
      </c>
      <c r="K390" s="412">
        <f t="shared" si="136"/>
        <v>0</v>
      </c>
      <c r="L390" s="411">
        <f t="shared" si="137"/>
        <v>0</v>
      </c>
      <c r="M390" s="412">
        <f t="shared" si="130"/>
        <v>0</v>
      </c>
      <c r="N390" s="411">
        <v>0</v>
      </c>
      <c r="O390" s="412">
        <f t="shared" si="138"/>
        <v>0</v>
      </c>
      <c r="P390" s="335"/>
      <c r="Q390" s="427">
        <f t="shared" si="139"/>
        <v>0</v>
      </c>
      <c r="R390" s="428">
        <f t="shared" si="140"/>
        <v>0</v>
      </c>
      <c r="S390" s="427">
        <f t="shared" si="131"/>
        <v>0</v>
      </c>
      <c r="T390" s="428">
        <f t="shared" si="132"/>
        <v>0</v>
      </c>
      <c r="U390" s="431">
        <f t="shared" si="141"/>
        <v>0</v>
      </c>
      <c r="V390" s="432">
        <f t="shared" si="142"/>
        <v>0</v>
      </c>
      <c r="W390" s="427">
        <f t="shared" si="143"/>
        <v>0</v>
      </c>
      <c r="X390" s="428">
        <f t="shared" si="144"/>
        <v>0</v>
      </c>
      <c r="Y390" s="427">
        <f t="shared" si="133"/>
        <v>0</v>
      </c>
      <c r="Z390" s="428">
        <f t="shared" si="134"/>
        <v>0</v>
      </c>
      <c r="AA390" s="431">
        <f t="shared" si="145"/>
        <v>0</v>
      </c>
      <c r="AB390" s="432">
        <f t="shared" si="146"/>
        <v>0</v>
      </c>
      <c r="AC390" s="427" t="e">
        <f t="shared" si="147"/>
        <v>#N/A</v>
      </c>
      <c r="AD390" s="428" t="e">
        <f t="shared" si="148"/>
        <v>#N/A</v>
      </c>
      <c r="AE390" s="427" t="e">
        <f t="shared" si="149"/>
        <v>#N/A</v>
      </c>
      <c r="AF390" s="428" t="e">
        <f t="shared" si="150"/>
        <v>#N/A</v>
      </c>
      <c r="AG390" s="431" t="e">
        <f t="shared" si="151"/>
        <v>#N/A</v>
      </c>
      <c r="AH390" s="432" t="e">
        <f t="shared" si="152"/>
        <v>#N/A</v>
      </c>
    </row>
    <row r="391" spans="4:34" x14ac:dyDescent="0.25">
      <c r="D391" s="335"/>
      <c r="E391" s="335"/>
      <c r="F391" s="335"/>
      <c r="G391" s="335"/>
      <c r="H391" s="411">
        <f t="shared" si="135"/>
        <v>0</v>
      </c>
      <c r="I391" s="412">
        <v>0</v>
      </c>
      <c r="J391" s="411">
        <f t="shared" si="129"/>
        <v>0</v>
      </c>
      <c r="K391" s="412">
        <f t="shared" si="136"/>
        <v>0</v>
      </c>
      <c r="L391" s="411">
        <f t="shared" si="137"/>
        <v>0</v>
      </c>
      <c r="M391" s="412">
        <f t="shared" si="130"/>
        <v>0</v>
      </c>
      <c r="N391" s="411">
        <v>0</v>
      </c>
      <c r="O391" s="412">
        <f t="shared" si="138"/>
        <v>0</v>
      </c>
      <c r="P391" s="335"/>
      <c r="Q391" s="427">
        <f t="shared" si="139"/>
        <v>0</v>
      </c>
      <c r="R391" s="428">
        <f t="shared" si="140"/>
        <v>0</v>
      </c>
      <c r="S391" s="427">
        <f t="shared" si="131"/>
        <v>0</v>
      </c>
      <c r="T391" s="428">
        <f t="shared" si="132"/>
        <v>0</v>
      </c>
      <c r="U391" s="431">
        <f t="shared" si="141"/>
        <v>0</v>
      </c>
      <c r="V391" s="432">
        <f t="shared" si="142"/>
        <v>0</v>
      </c>
      <c r="W391" s="427">
        <f t="shared" si="143"/>
        <v>0</v>
      </c>
      <c r="X391" s="428">
        <f t="shared" si="144"/>
        <v>0</v>
      </c>
      <c r="Y391" s="427">
        <f t="shared" si="133"/>
        <v>0</v>
      </c>
      <c r="Z391" s="428">
        <f t="shared" si="134"/>
        <v>0</v>
      </c>
      <c r="AA391" s="431">
        <f t="shared" si="145"/>
        <v>0</v>
      </c>
      <c r="AB391" s="432">
        <f t="shared" si="146"/>
        <v>0</v>
      </c>
      <c r="AC391" s="427" t="e">
        <f t="shared" si="147"/>
        <v>#N/A</v>
      </c>
      <c r="AD391" s="428" t="e">
        <f t="shared" si="148"/>
        <v>#N/A</v>
      </c>
      <c r="AE391" s="427" t="e">
        <f t="shared" si="149"/>
        <v>#N/A</v>
      </c>
      <c r="AF391" s="428" t="e">
        <f t="shared" si="150"/>
        <v>#N/A</v>
      </c>
      <c r="AG391" s="431" t="e">
        <f t="shared" si="151"/>
        <v>#N/A</v>
      </c>
      <c r="AH391" s="432" t="e">
        <f t="shared" si="152"/>
        <v>#N/A</v>
      </c>
    </row>
    <row r="392" spans="4:34" x14ac:dyDescent="0.25">
      <c r="D392" s="335"/>
      <c r="E392" s="335"/>
      <c r="F392" s="335"/>
      <c r="G392" s="335"/>
      <c r="H392" s="411">
        <f t="shared" si="135"/>
        <v>0</v>
      </c>
      <c r="I392" s="412">
        <v>0</v>
      </c>
      <c r="J392" s="411">
        <f t="shared" ref="J392:J455" si="153">Wx</f>
        <v>0</v>
      </c>
      <c r="K392" s="412">
        <f t="shared" si="136"/>
        <v>0</v>
      </c>
      <c r="L392" s="411">
        <f t="shared" si="137"/>
        <v>0</v>
      </c>
      <c r="M392" s="412">
        <f t="shared" ref="M392:M455" si="154">Wy</f>
        <v>0</v>
      </c>
      <c r="N392" s="411">
        <v>0</v>
      </c>
      <c r="O392" s="412">
        <f t="shared" si="138"/>
        <v>0</v>
      </c>
      <c r="P392" s="335"/>
      <c r="Q392" s="427">
        <f t="shared" si="139"/>
        <v>0</v>
      </c>
      <c r="R392" s="428">
        <f t="shared" si="140"/>
        <v>0</v>
      </c>
      <c r="S392" s="427">
        <f t="shared" ref="S392:S455" si="155">IF(AND(Q392&gt;=0,Q392&lt;=Wx),Q392,"")</f>
        <v>0</v>
      </c>
      <c r="T392" s="428">
        <f t="shared" ref="T392:T455" si="156">IF(AND(R392&gt;=0,R392&lt;=Wy),R392,"")</f>
        <v>0</v>
      </c>
      <c r="U392" s="431">
        <f t="shared" si="141"/>
        <v>0</v>
      </c>
      <c r="V392" s="432">
        <f t="shared" si="142"/>
        <v>0</v>
      </c>
      <c r="W392" s="427">
        <f t="shared" si="143"/>
        <v>0</v>
      </c>
      <c r="X392" s="428">
        <f t="shared" si="144"/>
        <v>0</v>
      </c>
      <c r="Y392" s="427">
        <f t="shared" ref="Y392:Y455" si="157">IF(AND(W392&gt;=0,W392&lt;=Wx),W392,"")</f>
        <v>0</v>
      </c>
      <c r="Z392" s="428">
        <f t="shared" ref="Z392:Z455" si="158">IF(AND(X392&gt;=0,X392&lt;=Wy),X392,"")</f>
        <v>0</v>
      </c>
      <c r="AA392" s="431">
        <f t="shared" si="145"/>
        <v>0</v>
      </c>
      <c r="AB392" s="432">
        <f t="shared" si="146"/>
        <v>0</v>
      </c>
      <c r="AC392" s="427" t="e">
        <f t="shared" si="147"/>
        <v>#N/A</v>
      </c>
      <c r="AD392" s="428" t="e">
        <f t="shared" si="148"/>
        <v>#N/A</v>
      </c>
      <c r="AE392" s="427" t="e">
        <f t="shared" si="149"/>
        <v>#N/A</v>
      </c>
      <c r="AF392" s="428" t="e">
        <f t="shared" si="150"/>
        <v>#N/A</v>
      </c>
      <c r="AG392" s="431" t="e">
        <f t="shared" si="151"/>
        <v>#N/A</v>
      </c>
      <c r="AH392" s="432" t="e">
        <f t="shared" si="152"/>
        <v>#N/A</v>
      </c>
    </row>
    <row r="393" spans="4:34" x14ac:dyDescent="0.25">
      <c r="D393" s="335"/>
      <c r="E393" s="335"/>
      <c r="F393" s="335"/>
      <c r="G393" s="335"/>
      <c r="H393" s="411">
        <f t="shared" ref="H393:H456" si="159">H392+Wx/INCREMENTS</f>
        <v>0</v>
      </c>
      <c r="I393" s="412">
        <v>0</v>
      </c>
      <c r="J393" s="411">
        <f t="shared" si="153"/>
        <v>0</v>
      </c>
      <c r="K393" s="412">
        <f t="shared" ref="K393:K456" si="160">K392+Wy/INCREMENTS</f>
        <v>0</v>
      </c>
      <c r="L393" s="411">
        <f t="shared" ref="L393:L456" si="161">L392-Wx/INCREMENTS</f>
        <v>0</v>
      </c>
      <c r="M393" s="412">
        <f t="shared" si="154"/>
        <v>0</v>
      </c>
      <c r="N393" s="411">
        <v>0</v>
      </c>
      <c r="O393" s="412">
        <f t="shared" ref="O393:O456" si="162">O392-Wy/INCREMENTS</f>
        <v>0</v>
      </c>
      <c r="P393" s="335"/>
      <c r="Q393" s="427">
        <f t="shared" ref="Q393:Q456" si="163">Q392+((SQRT(Wx^2+Wy^2))*COS(RADIANS(θ))/INCREMENTS)</f>
        <v>0</v>
      </c>
      <c r="R393" s="428">
        <f t="shared" ref="R393:R456" si="164">R392+((SQRT(Wx^2+Wy^2))*SIN(RADIANS(θ))/INCREMENTS)</f>
        <v>0</v>
      </c>
      <c r="S393" s="427">
        <f t="shared" si="155"/>
        <v>0</v>
      </c>
      <c r="T393" s="428">
        <f t="shared" si="156"/>
        <v>0</v>
      </c>
      <c r="U393" s="431">
        <f t="shared" ref="U393:U456" si="165">IF(AND(S393&lt;&gt;"",T393&lt;&gt;""),S393,"")</f>
        <v>0</v>
      </c>
      <c r="V393" s="432">
        <f t="shared" ref="V393:V456" si="166">IF(AND(S393&lt;&gt;"",T393&lt;&gt;""),T393,"")</f>
        <v>0</v>
      </c>
      <c r="W393" s="427">
        <f t="shared" ref="W393:W456" si="167">W392+((SQRT(Wx^2+Wy^2))*COS(RADIANS(θ))/INCREMENTS)</f>
        <v>0</v>
      </c>
      <c r="X393" s="428">
        <f t="shared" ref="X393:X456" si="168">X392+((SQRT(Wx^2+Wy^2))*SIN(RADIANS(θ))/INCREMENTS)</f>
        <v>0</v>
      </c>
      <c r="Y393" s="427">
        <f t="shared" si="157"/>
        <v>0</v>
      </c>
      <c r="Z393" s="428">
        <f t="shared" si="158"/>
        <v>0</v>
      </c>
      <c r="AA393" s="431">
        <f t="shared" ref="AA393:AA456" si="169">IF(AND(Y393&lt;&gt;"",Z393&lt;&gt;""),Y393,"")</f>
        <v>0</v>
      </c>
      <c r="AB393" s="432">
        <f t="shared" ref="AB393:AB456" si="170">IF(AND(Y393&lt;&gt;"",Z393&lt;&gt;""),Z393,"")</f>
        <v>0</v>
      </c>
      <c r="AC393" s="427" t="e">
        <f t="shared" si="147"/>
        <v>#N/A</v>
      </c>
      <c r="AD393" s="428" t="e">
        <f t="shared" si="148"/>
        <v>#N/A</v>
      </c>
      <c r="AE393" s="427" t="e">
        <f t="shared" si="149"/>
        <v>#N/A</v>
      </c>
      <c r="AF393" s="428" t="e">
        <f t="shared" si="150"/>
        <v>#N/A</v>
      </c>
      <c r="AG393" s="431" t="e">
        <f t="shared" si="151"/>
        <v>#N/A</v>
      </c>
      <c r="AH393" s="432" t="e">
        <f t="shared" si="152"/>
        <v>#N/A</v>
      </c>
    </row>
    <row r="394" spans="4:34" x14ac:dyDescent="0.25">
      <c r="D394" s="335"/>
      <c r="E394" s="335"/>
      <c r="F394" s="335"/>
      <c r="G394" s="335"/>
      <c r="H394" s="411">
        <f t="shared" si="159"/>
        <v>0</v>
      </c>
      <c r="I394" s="412">
        <v>0</v>
      </c>
      <c r="J394" s="411">
        <f t="shared" si="153"/>
        <v>0</v>
      </c>
      <c r="K394" s="412">
        <f t="shared" si="160"/>
        <v>0</v>
      </c>
      <c r="L394" s="411">
        <f t="shared" si="161"/>
        <v>0</v>
      </c>
      <c r="M394" s="412">
        <f t="shared" si="154"/>
        <v>0</v>
      </c>
      <c r="N394" s="411">
        <v>0</v>
      </c>
      <c r="O394" s="412">
        <f t="shared" si="162"/>
        <v>0</v>
      </c>
      <c r="P394" s="335"/>
      <c r="Q394" s="427">
        <f t="shared" si="163"/>
        <v>0</v>
      </c>
      <c r="R394" s="428">
        <f t="shared" si="164"/>
        <v>0</v>
      </c>
      <c r="S394" s="427">
        <f t="shared" si="155"/>
        <v>0</v>
      </c>
      <c r="T394" s="428">
        <f t="shared" si="156"/>
        <v>0</v>
      </c>
      <c r="U394" s="431">
        <f t="shared" si="165"/>
        <v>0</v>
      </c>
      <c r="V394" s="432">
        <f t="shared" si="166"/>
        <v>0</v>
      </c>
      <c r="W394" s="427">
        <f t="shared" si="167"/>
        <v>0</v>
      </c>
      <c r="X394" s="428">
        <f t="shared" si="168"/>
        <v>0</v>
      </c>
      <c r="Y394" s="427">
        <f t="shared" si="157"/>
        <v>0</v>
      </c>
      <c r="Z394" s="428">
        <f t="shared" si="158"/>
        <v>0</v>
      </c>
      <c r="AA394" s="431">
        <f t="shared" si="169"/>
        <v>0</v>
      </c>
      <c r="AB394" s="432">
        <f t="shared" si="170"/>
        <v>0</v>
      </c>
      <c r="AC394" s="427" t="e">
        <f t="shared" ref="AC394:AC457" si="171">AC393+((SQRT(Wx^2+Wy^2))*COS(RADIANS(θ))/INCREMENTS)</f>
        <v>#N/A</v>
      </c>
      <c r="AD394" s="428" t="e">
        <f t="shared" ref="AD394:AD457" si="172">AD393+((SQRT(Wx^2+Wy^2))*SIN(RADIANS(θ))/INCREMENTS)</f>
        <v>#N/A</v>
      </c>
      <c r="AE394" s="427" t="e">
        <f t="shared" ref="AE394:AE457" si="173">IF(AND(AC394&gt;=0,AC394&lt;=Wx),AC394,"")</f>
        <v>#N/A</v>
      </c>
      <c r="AF394" s="428" t="e">
        <f t="shared" ref="AF394:AF457" si="174">IF(AND(AD394&gt;=0,AD394&lt;=Wy),AD394,"")</f>
        <v>#N/A</v>
      </c>
      <c r="AG394" s="431" t="e">
        <f t="shared" ref="AG394:AG457" si="175">IF(AND(AE394&lt;&gt;"",AF394&lt;&gt;""),AE394,"")</f>
        <v>#N/A</v>
      </c>
      <c r="AH394" s="432" t="e">
        <f t="shared" ref="AH394:AH457" si="176">IF(AND(AE394&lt;&gt;"",AF394&lt;&gt;""),AF394,"")</f>
        <v>#N/A</v>
      </c>
    </row>
    <row r="395" spans="4:34" x14ac:dyDescent="0.25">
      <c r="D395" s="335"/>
      <c r="E395" s="335"/>
      <c r="F395" s="335"/>
      <c r="G395" s="335"/>
      <c r="H395" s="411">
        <f t="shared" si="159"/>
        <v>0</v>
      </c>
      <c r="I395" s="412">
        <v>0</v>
      </c>
      <c r="J395" s="411">
        <f t="shared" si="153"/>
        <v>0</v>
      </c>
      <c r="K395" s="412">
        <f t="shared" si="160"/>
        <v>0</v>
      </c>
      <c r="L395" s="411">
        <f t="shared" si="161"/>
        <v>0</v>
      </c>
      <c r="M395" s="412">
        <f t="shared" si="154"/>
        <v>0</v>
      </c>
      <c r="N395" s="411">
        <v>0</v>
      </c>
      <c r="O395" s="412">
        <f t="shared" si="162"/>
        <v>0</v>
      </c>
      <c r="P395" s="335"/>
      <c r="Q395" s="427">
        <f t="shared" si="163"/>
        <v>0</v>
      </c>
      <c r="R395" s="428">
        <f t="shared" si="164"/>
        <v>0</v>
      </c>
      <c r="S395" s="427">
        <f t="shared" si="155"/>
        <v>0</v>
      </c>
      <c r="T395" s="428">
        <f t="shared" si="156"/>
        <v>0</v>
      </c>
      <c r="U395" s="431">
        <f t="shared" si="165"/>
        <v>0</v>
      </c>
      <c r="V395" s="432">
        <f t="shared" si="166"/>
        <v>0</v>
      </c>
      <c r="W395" s="427">
        <f t="shared" si="167"/>
        <v>0</v>
      </c>
      <c r="X395" s="428">
        <f t="shared" si="168"/>
        <v>0</v>
      </c>
      <c r="Y395" s="427">
        <f t="shared" si="157"/>
        <v>0</v>
      </c>
      <c r="Z395" s="428">
        <f t="shared" si="158"/>
        <v>0</v>
      </c>
      <c r="AA395" s="431">
        <f t="shared" si="169"/>
        <v>0</v>
      </c>
      <c r="AB395" s="432">
        <f t="shared" si="170"/>
        <v>0</v>
      </c>
      <c r="AC395" s="427" t="e">
        <f t="shared" si="171"/>
        <v>#N/A</v>
      </c>
      <c r="AD395" s="428" t="e">
        <f t="shared" si="172"/>
        <v>#N/A</v>
      </c>
      <c r="AE395" s="427" t="e">
        <f t="shared" si="173"/>
        <v>#N/A</v>
      </c>
      <c r="AF395" s="428" t="e">
        <f t="shared" si="174"/>
        <v>#N/A</v>
      </c>
      <c r="AG395" s="431" t="e">
        <f t="shared" si="175"/>
        <v>#N/A</v>
      </c>
      <c r="AH395" s="432" t="e">
        <f t="shared" si="176"/>
        <v>#N/A</v>
      </c>
    </row>
    <row r="396" spans="4:34" x14ac:dyDescent="0.25">
      <c r="D396" s="335"/>
      <c r="E396" s="335"/>
      <c r="F396" s="335"/>
      <c r="G396" s="335"/>
      <c r="H396" s="411">
        <f t="shared" si="159"/>
        <v>0</v>
      </c>
      <c r="I396" s="412">
        <v>0</v>
      </c>
      <c r="J396" s="411">
        <f t="shared" si="153"/>
        <v>0</v>
      </c>
      <c r="K396" s="412">
        <f t="shared" si="160"/>
        <v>0</v>
      </c>
      <c r="L396" s="411">
        <f t="shared" si="161"/>
        <v>0</v>
      </c>
      <c r="M396" s="412">
        <f t="shared" si="154"/>
        <v>0</v>
      </c>
      <c r="N396" s="411">
        <v>0</v>
      </c>
      <c r="O396" s="412">
        <f t="shared" si="162"/>
        <v>0</v>
      </c>
      <c r="P396" s="335"/>
      <c r="Q396" s="427">
        <f t="shared" si="163"/>
        <v>0</v>
      </c>
      <c r="R396" s="428">
        <f t="shared" si="164"/>
        <v>0</v>
      </c>
      <c r="S396" s="427">
        <f t="shared" si="155"/>
        <v>0</v>
      </c>
      <c r="T396" s="428">
        <f t="shared" si="156"/>
        <v>0</v>
      </c>
      <c r="U396" s="431">
        <f t="shared" si="165"/>
        <v>0</v>
      </c>
      <c r="V396" s="432">
        <f t="shared" si="166"/>
        <v>0</v>
      </c>
      <c r="W396" s="427">
        <f t="shared" si="167"/>
        <v>0</v>
      </c>
      <c r="X396" s="428">
        <f t="shared" si="168"/>
        <v>0</v>
      </c>
      <c r="Y396" s="427">
        <f t="shared" si="157"/>
        <v>0</v>
      </c>
      <c r="Z396" s="428">
        <f t="shared" si="158"/>
        <v>0</v>
      </c>
      <c r="AA396" s="431">
        <f t="shared" si="169"/>
        <v>0</v>
      </c>
      <c r="AB396" s="432">
        <f t="shared" si="170"/>
        <v>0</v>
      </c>
      <c r="AC396" s="427" t="e">
        <f t="shared" si="171"/>
        <v>#N/A</v>
      </c>
      <c r="AD396" s="428" t="e">
        <f t="shared" si="172"/>
        <v>#N/A</v>
      </c>
      <c r="AE396" s="427" t="e">
        <f t="shared" si="173"/>
        <v>#N/A</v>
      </c>
      <c r="AF396" s="428" t="e">
        <f t="shared" si="174"/>
        <v>#N/A</v>
      </c>
      <c r="AG396" s="431" t="e">
        <f t="shared" si="175"/>
        <v>#N/A</v>
      </c>
      <c r="AH396" s="432" t="e">
        <f t="shared" si="176"/>
        <v>#N/A</v>
      </c>
    </row>
    <row r="397" spans="4:34" x14ac:dyDescent="0.25">
      <c r="D397" s="335"/>
      <c r="E397" s="335"/>
      <c r="F397" s="335"/>
      <c r="G397" s="335"/>
      <c r="H397" s="411">
        <f t="shared" si="159"/>
        <v>0</v>
      </c>
      <c r="I397" s="412">
        <v>0</v>
      </c>
      <c r="J397" s="411">
        <f t="shared" si="153"/>
        <v>0</v>
      </c>
      <c r="K397" s="412">
        <f t="shared" si="160"/>
        <v>0</v>
      </c>
      <c r="L397" s="411">
        <f t="shared" si="161"/>
        <v>0</v>
      </c>
      <c r="M397" s="412">
        <f t="shared" si="154"/>
        <v>0</v>
      </c>
      <c r="N397" s="411">
        <v>0</v>
      </c>
      <c r="O397" s="412">
        <f t="shared" si="162"/>
        <v>0</v>
      </c>
      <c r="P397" s="335"/>
      <c r="Q397" s="427">
        <f t="shared" si="163"/>
        <v>0</v>
      </c>
      <c r="R397" s="428">
        <f t="shared" si="164"/>
        <v>0</v>
      </c>
      <c r="S397" s="427">
        <f t="shared" si="155"/>
        <v>0</v>
      </c>
      <c r="T397" s="428">
        <f t="shared" si="156"/>
        <v>0</v>
      </c>
      <c r="U397" s="431">
        <f t="shared" si="165"/>
        <v>0</v>
      </c>
      <c r="V397" s="432">
        <f t="shared" si="166"/>
        <v>0</v>
      </c>
      <c r="W397" s="427">
        <f t="shared" si="167"/>
        <v>0</v>
      </c>
      <c r="X397" s="428">
        <f t="shared" si="168"/>
        <v>0</v>
      </c>
      <c r="Y397" s="427">
        <f t="shared" si="157"/>
        <v>0</v>
      </c>
      <c r="Z397" s="428">
        <f t="shared" si="158"/>
        <v>0</v>
      </c>
      <c r="AA397" s="431">
        <f t="shared" si="169"/>
        <v>0</v>
      </c>
      <c r="AB397" s="432">
        <f t="shared" si="170"/>
        <v>0</v>
      </c>
      <c r="AC397" s="427" t="e">
        <f t="shared" si="171"/>
        <v>#N/A</v>
      </c>
      <c r="AD397" s="428" t="e">
        <f t="shared" si="172"/>
        <v>#N/A</v>
      </c>
      <c r="AE397" s="427" t="e">
        <f t="shared" si="173"/>
        <v>#N/A</v>
      </c>
      <c r="AF397" s="428" t="e">
        <f t="shared" si="174"/>
        <v>#N/A</v>
      </c>
      <c r="AG397" s="431" t="e">
        <f t="shared" si="175"/>
        <v>#N/A</v>
      </c>
      <c r="AH397" s="432" t="e">
        <f t="shared" si="176"/>
        <v>#N/A</v>
      </c>
    </row>
    <row r="398" spans="4:34" x14ac:dyDescent="0.25">
      <c r="D398" s="335"/>
      <c r="E398" s="335"/>
      <c r="F398" s="335"/>
      <c r="G398" s="335"/>
      <c r="H398" s="411">
        <f t="shared" si="159"/>
        <v>0</v>
      </c>
      <c r="I398" s="412">
        <v>0</v>
      </c>
      <c r="J398" s="411">
        <f t="shared" si="153"/>
        <v>0</v>
      </c>
      <c r="K398" s="412">
        <f t="shared" si="160"/>
        <v>0</v>
      </c>
      <c r="L398" s="411">
        <f t="shared" si="161"/>
        <v>0</v>
      </c>
      <c r="M398" s="412">
        <f t="shared" si="154"/>
        <v>0</v>
      </c>
      <c r="N398" s="411">
        <v>0</v>
      </c>
      <c r="O398" s="412">
        <f t="shared" si="162"/>
        <v>0</v>
      </c>
      <c r="P398" s="335"/>
      <c r="Q398" s="427">
        <f t="shared" si="163"/>
        <v>0</v>
      </c>
      <c r="R398" s="428">
        <f t="shared" si="164"/>
        <v>0</v>
      </c>
      <c r="S398" s="427">
        <f t="shared" si="155"/>
        <v>0</v>
      </c>
      <c r="T398" s="428">
        <f t="shared" si="156"/>
        <v>0</v>
      </c>
      <c r="U398" s="431">
        <f t="shared" si="165"/>
        <v>0</v>
      </c>
      <c r="V398" s="432">
        <f t="shared" si="166"/>
        <v>0</v>
      </c>
      <c r="W398" s="427">
        <f t="shared" si="167"/>
        <v>0</v>
      </c>
      <c r="X398" s="428">
        <f t="shared" si="168"/>
        <v>0</v>
      </c>
      <c r="Y398" s="427">
        <f t="shared" si="157"/>
        <v>0</v>
      </c>
      <c r="Z398" s="428">
        <f t="shared" si="158"/>
        <v>0</v>
      </c>
      <c r="AA398" s="431">
        <f t="shared" si="169"/>
        <v>0</v>
      </c>
      <c r="AB398" s="432">
        <f t="shared" si="170"/>
        <v>0</v>
      </c>
      <c r="AC398" s="427" t="e">
        <f t="shared" si="171"/>
        <v>#N/A</v>
      </c>
      <c r="AD398" s="428" t="e">
        <f t="shared" si="172"/>
        <v>#N/A</v>
      </c>
      <c r="AE398" s="427" t="e">
        <f t="shared" si="173"/>
        <v>#N/A</v>
      </c>
      <c r="AF398" s="428" t="e">
        <f t="shared" si="174"/>
        <v>#N/A</v>
      </c>
      <c r="AG398" s="431" t="e">
        <f t="shared" si="175"/>
        <v>#N/A</v>
      </c>
      <c r="AH398" s="432" t="e">
        <f t="shared" si="176"/>
        <v>#N/A</v>
      </c>
    </row>
    <row r="399" spans="4:34" x14ac:dyDescent="0.25">
      <c r="D399" s="335"/>
      <c r="E399" s="335"/>
      <c r="F399" s="335"/>
      <c r="G399" s="335"/>
      <c r="H399" s="411">
        <f t="shared" si="159"/>
        <v>0</v>
      </c>
      <c r="I399" s="412">
        <v>0</v>
      </c>
      <c r="J399" s="411">
        <f t="shared" si="153"/>
        <v>0</v>
      </c>
      <c r="K399" s="412">
        <f t="shared" si="160"/>
        <v>0</v>
      </c>
      <c r="L399" s="411">
        <f t="shared" si="161"/>
        <v>0</v>
      </c>
      <c r="M399" s="412">
        <f t="shared" si="154"/>
        <v>0</v>
      </c>
      <c r="N399" s="411">
        <v>0</v>
      </c>
      <c r="O399" s="412">
        <f t="shared" si="162"/>
        <v>0</v>
      </c>
      <c r="P399" s="335"/>
      <c r="Q399" s="427">
        <f t="shared" si="163"/>
        <v>0</v>
      </c>
      <c r="R399" s="428">
        <f t="shared" si="164"/>
        <v>0</v>
      </c>
      <c r="S399" s="427">
        <f t="shared" si="155"/>
        <v>0</v>
      </c>
      <c r="T399" s="428">
        <f t="shared" si="156"/>
        <v>0</v>
      </c>
      <c r="U399" s="431">
        <f t="shared" si="165"/>
        <v>0</v>
      </c>
      <c r="V399" s="432">
        <f t="shared" si="166"/>
        <v>0</v>
      </c>
      <c r="W399" s="427">
        <f t="shared" si="167"/>
        <v>0</v>
      </c>
      <c r="X399" s="428">
        <f t="shared" si="168"/>
        <v>0</v>
      </c>
      <c r="Y399" s="427">
        <f t="shared" si="157"/>
        <v>0</v>
      </c>
      <c r="Z399" s="428">
        <f t="shared" si="158"/>
        <v>0</v>
      </c>
      <c r="AA399" s="431">
        <f t="shared" si="169"/>
        <v>0</v>
      </c>
      <c r="AB399" s="432">
        <f t="shared" si="170"/>
        <v>0</v>
      </c>
      <c r="AC399" s="427" t="e">
        <f t="shared" si="171"/>
        <v>#N/A</v>
      </c>
      <c r="AD399" s="428" t="e">
        <f t="shared" si="172"/>
        <v>#N/A</v>
      </c>
      <c r="AE399" s="427" t="e">
        <f t="shared" si="173"/>
        <v>#N/A</v>
      </c>
      <c r="AF399" s="428" t="e">
        <f t="shared" si="174"/>
        <v>#N/A</v>
      </c>
      <c r="AG399" s="431" t="e">
        <f t="shared" si="175"/>
        <v>#N/A</v>
      </c>
      <c r="AH399" s="432" t="e">
        <f t="shared" si="176"/>
        <v>#N/A</v>
      </c>
    </row>
    <row r="400" spans="4:34" x14ac:dyDescent="0.25">
      <c r="D400" s="335"/>
      <c r="E400" s="335"/>
      <c r="F400" s="335"/>
      <c r="G400" s="335"/>
      <c r="H400" s="411">
        <f t="shared" si="159"/>
        <v>0</v>
      </c>
      <c r="I400" s="412">
        <v>0</v>
      </c>
      <c r="J400" s="411">
        <f t="shared" si="153"/>
        <v>0</v>
      </c>
      <c r="K400" s="412">
        <f t="shared" si="160"/>
        <v>0</v>
      </c>
      <c r="L400" s="411">
        <f t="shared" si="161"/>
        <v>0</v>
      </c>
      <c r="M400" s="412">
        <f t="shared" si="154"/>
        <v>0</v>
      </c>
      <c r="N400" s="411">
        <v>0</v>
      </c>
      <c r="O400" s="412">
        <f t="shared" si="162"/>
        <v>0</v>
      </c>
      <c r="P400" s="335"/>
      <c r="Q400" s="427">
        <f t="shared" si="163"/>
        <v>0</v>
      </c>
      <c r="R400" s="428">
        <f t="shared" si="164"/>
        <v>0</v>
      </c>
      <c r="S400" s="427">
        <f t="shared" si="155"/>
        <v>0</v>
      </c>
      <c r="T400" s="428">
        <f t="shared" si="156"/>
        <v>0</v>
      </c>
      <c r="U400" s="431">
        <f t="shared" si="165"/>
        <v>0</v>
      </c>
      <c r="V400" s="432">
        <f t="shared" si="166"/>
        <v>0</v>
      </c>
      <c r="W400" s="427">
        <f t="shared" si="167"/>
        <v>0</v>
      </c>
      <c r="X400" s="428">
        <f t="shared" si="168"/>
        <v>0</v>
      </c>
      <c r="Y400" s="427">
        <f t="shared" si="157"/>
        <v>0</v>
      </c>
      <c r="Z400" s="428">
        <f t="shared" si="158"/>
        <v>0</v>
      </c>
      <c r="AA400" s="431">
        <f t="shared" si="169"/>
        <v>0</v>
      </c>
      <c r="AB400" s="432">
        <f t="shared" si="170"/>
        <v>0</v>
      </c>
      <c r="AC400" s="427" t="e">
        <f t="shared" si="171"/>
        <v>#N/A</v>
      </c>
      <c r="AD400" s="428" t="e">
        <f t="shared" si="172"/>
        <v>#N/A</v>
      </c>
      <c r="AE400" s="427" t="e">
        <f t="shared" si="173"/>
        <v>#N/A</v>
      </c>
      <c r="AF400" s="428" t="e">
        <f t="shared" si="174"/>
        <v>#N/A</v>
      </c>
      <c r="AG400" s="431" t="e">
        <f t="shared" si="175"/>
        <v>#N/A</v>
      </c>
      <c r="AH400" s="432" t="e">
        <f t="shared" si="176"/>
        <v>#N/A</v>
      </c>
    </row>
    <row r="401" spans="4:34" x14ac:dyDescent="0.25">
      <c r="D401" s="335"/>
      <c r="E401" s="335"/>
      <c r="F401" s="335"/>
      <c r="G401" s="335"/>
      <c r="H401" s="411">
        <f t="shared" si="159"/>
        <v>0</v>
      </c>
      <c r="I401" s="412">
        <v>0</v>
      </c>
      <c r="J401" s="411">
        <f t="shared" si="153"/>
        <v>0</v>
      </c>
      <c r="K401" s="412">
        <f t="shared" si="160"/>
        <v>0</v>
      </c>
      <c r="L401" s="411">
        <f t="shared" si="161"/>
        <v>0</v>
      </c>
      <c r="M401" s="412">
        <f t="shared" si="154"/>
        <v>0</v>
      </c>
      <c r="N401" s="411">
        <v>0</v>
      </c>
      <c r="O401" s="412">
        <f t="shared" si="162"/>
        <v>0</v>
      </c>
      <c r="P401" s="335"/>
      <c r="Q401" s="427">
        <f t="shared" si="163"/>
        <v>0</v>
      </c>
      <c r="R401" s="428">
        <f t="shared" si="164"/>
        <v>0</v>
      </c>
      <c r="S401" s="427">
        <f t="shared" si="155"/>
        <v>0</v>
      </c>
      <c r="T401" s="428">
        <f t="shared" si="156"/>
        <v>0</v>
      </c>
      <c r="U401" s="431">
        <f t="shared" si="165"/>
        <v>0</v>
      </c>
      <c r="V401" s="432">
        <f t="shared" si="166"/>
        <v>0</v>
      </c>
      <c r="W401" s="427">
        <f t="shared" si="167"/>
        <v>0</v>
      </c>
      <c r="X401" s="428">
        <f t="shared" si="168"/>
        <v>0</v>
      </c>
      <c r="Y401" s="427">
        <f t="shared" si="157"/>
        <v>0</v>
      </c>
      <c r="Z401" s="428">
        <f t="shared" si="158"/>
        <v>0</v>
      </c>
      <c r="AA401" s="431">
        <f t="shared" si="169"/>
        <v>0</v>
      </c>
      <c r="AB401" s="432">
        <f t="shared" si="170"/>
        <v>0</v>
      </c>
      <c r="AC401" s="427" t="e">
        <f t="shared" si="171"/>
        <v>#N/A</v>
      </c>
      <c r="AD401" s="428" t="e">
        <f t="shared" si="172"/>
        <v>#N/A</v>
      </c>
      <c r="AE401" s="427" t="e">
        <f t="shared" si="173"/>
        <v>#N/A</v>
      </c>
      <c r="AF401" s="428" t="e">
        <f t="shared" si="174"/>
        <v>#N/A</v>
      </c>
      <c r="AG401" s="431" t="e">
        <f t="shared" si="175"/>
        <v>#N/A</v>
      </c>
      <c r="AH401" s="432" t="e">
        <f t="shared" si="176"/>
        <v>#N/A</v>
      </c>
    </row>
    <row r="402" spans="4:34" x14ac:dyDescent="0.25">
      <c r="D402" s="335"/>
      <c r="E402" s="335"/>
      <c r="F402" s="335"/>
      <c r="G402" s="335"/>
      <c r="H402" s="411">
        <f t="shared" si="159"/>
        <v>0</v>
      </c>
      <c r="I402" s="412">
        <v>0</v>
      </c>
      <c r="J402" s="411">
        <f t="shared" si="153"/>
        <v>0</v>
      </c>
      <c r="K402" s="412">
        <f t="shared" si="160"/>
        <v>0</v>
      </c>
      <c r="L402" s="411">
        <f t="shared" si="161"/>
        <v>0</v>
      </c>
      <c r="M402" s="412">
        <f t="shared" si="154"/>
        <v>0</v>
      </c>
      <c r="N402" s="411">
        <v>0</v>
      </c>
      <c r="O402" s="412">
        <f t="shared" si="162"/>
        <v>0</v>
      </c>
      <c r="P402" s="335"/>
      <c r="Q402" s="427">
        <f t="shared" si="163"/>
        <v>0</v>
      </c>
      <c r="R402" s="428">
        <f t="shared" si="164"/>
        <v>0</v>
      </c>
      <c r="S402" s="427">
        <f t="shared" si="155"/>
        <v>0</v>
      </c>
      <c r="T402" s="428">
        <f t="shared" si="156"/>
        <v>0</v>
      </c>
      <c r="U402" s="431">
        <f t="shared" si="165"/>
        <v>0</v>
      </c>
      <c r="V402" s="432">
        <f t="shared" si="166"/>
        <v>0</v>
      </c>
      <c r="W402" s="427">
        <f t="shared" si="167"/>
        <v>0</v>
      </c>
      <c r="X402" s="428">
        <f t="shared" si="168"/>
        <v>0</v>
      </c>
      <c r="Y402" s="427">
        <f t="shared" si="157"/>
        <v>0</v>
      </c>
      <c r="Z402" s="428">
        <f t="shared" si="158"/>
        <v>0</v>
      </c>
      <c r="AA402" s="431">
        <f t="shared" si="169"/>
        <v>0</v>
      </c>
      <c r="AB402" s="432">
        <f t="shared" si="170"/>
        <v>0</v>
      </c>
      <c r="AC402" s="427" t="e">
        <f t="shared" si="171"/>
        <v>#N/A</v>
      </c>
      <c r="AD402" s="428" t="e">
        <f t="shared" si="172"/>
        <v>#N/A</v>
      </c>
      <c r="AE402" s="427" t="e">
        <f t="shared" si="173"/>
        <v>#N/A</v>
      </c>
      <c r="AF402" s="428" t="e">
        <f t="shared" si="174"/>
        <v>#N/A</v>
      </c>
      <c r="AG402" s="431" t="e">
        <f t="shared" si="175"/>
        <v>#N/A</v>
      </c>
      <c r="AH402" s="432" t="e">
        <f t="shared" si="176"/>
        <v>#N/A</v>
      </c>
    </row>
    <row r="403" spans="4:34" x14ac:dyDescent="0.25">
      <c r="D403" s="335"/>
      <c r="E403" s="335"/>
      <c r="F403" s="335"/>
      <c r="G403" s="335"/>
      <c r="H403" s="411">
        <f t="shared" si="159"/>
        <v>0</v>
      </c>
      <c r="I403" s="412">
        <v>0</v>
      </c>
      <c r="J403" s="411">
        <f t="shared" si="153"/>
        <v>0</v>
      </c>
      <c r="K403" s="412">
        <f t="shared" si="160"/>
        <v>0</v>
      </c>
      <c r="L403" s="411">
        <f t="shared" si="161"/>
        <v>0</v>
      </c>
      <c r="M403" s="412">
        <f t="shared" si="154"/>
        <v>0</v>
      </c>
      <c r="N403" s="411">
        <v>0</v>
      </c>
      <c r="O403" s="412">
        <f t="shared" si="162"/>
        <v>0</v>
      </c>
      <c r="P403" s="335"/>
      <c r="Q403" s="427">
        <f t="shared" si="163"/>
        <v>0</v>
      </c>
      <c r="R403" s="428">
        <f t="shared" si="164"/>
        <v>0</v>
      </c>
      <c r="S403" s="427">
        <f t="shared" si="155"/>
        <v>0</v>
      </c>
      <c r="T403" s="428">
        <f t="shared" si="156"/>
        <v>0</v>
      </c>
      <c r="U403" s="431">
        <f t="shared" si="165"/>
        <v>0</v>
      </c>
      <c r="V403" s="432">
        <f t="shared" si="166"/>
        <v>0</v>
      </c>
      <c r="W403" s="427">
        <f t="shared" si="167"/>
        <v>0</v>
      </c>
      <c r="X403" s="428">
        <f t="shared" si="168"/>
        <v>0</v>
      </c>
      <c r="Y403" s="427">
        <f t="shared" si="157"/>
        <v>0</v>
      </c>
      <c r="Z403" s="428">
        <f t="shared" si="158"/>
        <v>0</v>
      </c>
      <c r="AA403" s="431">
        <f t="shared" si="169"/>
        <v>0</v>
      </c>
      <c r="AB403" s="432">
        <f t="shared" si="170"/>
        <v>0</v>
      </c>
      <c r="AC403" s="427" t="e">
        <f t="shared" si="171"/>
        <v>#N/A</v>
      </c>
      <c r="AD403" s="428" t="e">
        <f t="shared" si="172"/>
        <v>#N/A</v>
      </c>
      <c r="AE403" s="427" t="e">
        <f t="shared" si="173"/>
        <v>#N/A</v>
      </c>
      <c r="AF403" s="428" t="e">
        <f t="shared" si="174"/>
        <v>#N/A</v>
      </c>
      <c r="AG403" s="431" t="e">
        <f t="shared" si="175"/>
        <v>#N/A</v>
      </c>
      <c r="AH403" s="432" t="e">
        <f t="shared" si="176"/>
        <v>#N/A</v>
      </c>
    </row>
    <row r="404" spans="4:34" x14ac:dyDescent="0.25">
      <c r="D404" s="335"/>
      <c r="E404" s="335"/>
      <c r="F404" s="335"/>
      <c r="G404" s="335"/>
      <c r="H404" s="411">
        <f t="shared" si="159"/>
        <v>0</v>
      </c>
      <c r="I404" s="412">
        <v>0</v>
      </c>
      <c r="J404" s="411">
        <f t="shared" si="153"/>
        <v>0</v>
      </c>
      <c r="K404" s="412">
        <f t="shared" si="160"/>
        <v>0</v>
      </c>
      <c r="L404" s="411">
        <f t="shared" si="161"/>
        <v>0</v>
      </c>
      <c r="M404" s="412">
        <f t="shared" si="154"/>
        <v>0</v>
      </c>
      <c r="N404" s="411">
        <v>0</v>
      </c>
      <c r="O404" s="412">
        <f t="shared" si="162"/>
        <v>0</v>
      </c>
      <c r="P404" s="335"/>
      <c r="Q404" s="427">
        <f t="shared" si="163"/>
        <v>0</v>
      </c>
      <c r="R404" s="428">
        <f t="shared" si="164"/>
        <v>0</v>
      </c>
      <c r="S404" s="427">
        <f t="shared" si="155"/>
        <v>0</v>
      </c>
      <c r="T404" s="428">
        <f t="shared" si="156"/>
        <v>0</v>
      </c>
      <c r="U404" s="431">
        <f t="shared" si="165"/>
        <v>0</v>
      </c>
      <c r="V404" s="432">
        <f t="shared" si="166"/>
        <v>0</v>
      </c>
      <c r="W404" s="427">
        <f t="shared" si="167"/>
        <v>0</v>
      </c>
      <c r="X404" s="428">
        <f t="shared" si="168"/>
        <v>0</v>
      </c>
      <c r="Y404" s="427">
        <f t="shared" si="157"/>
        <v>0</v>
      </c>
      <c r="Z404" s="428">
        <f t="shared" si="158"/>
        <v>0</v>
      </c>
      <c r="AA404" s="431">
        <f t="shared" si="169"/>
        <v>0</v>
      </c>
      <c r="AB404" s="432">
        <f t="shared" si="170"/>
        <v>0</v>
      </c>
      <c r="AC404" s="427" t="e">
        <f t="shared" si="171"/>
        <v>#N/A</v>
      </c>
      <c r="AD404" s="428" t="e">
        <f t="shared" si="172"/>
        <v>#N/A</v>
      </c>
      <c r="AE404" s="427" t="e">
        <f t="shared" si="173"/>
        <v>#N/A</v>
      </c>
      <c r="AF404" s="428" t="e">
        <f t="shared" si="174"/>
        <v>#N/A</v>
      </c>
      <c r="AG404" s="431" t="e">
        <f t="shared" si="175"/>
        <v>#N/A</v>
      </c>
      <c r="AH404" s="432" t="e">
        <f t="shared" si="176"/>
        <v>#N/A</v>
      </c>
    </row>
    <row r="405" spans="4:34" x14ac:dyDescent="0.25">
      <c r="D405" s="335"/>
      <c r="E405" s="335"/>
      <c r="F405" s="335"/>
      <c r="G405" s="335"/>
      <c r="H405" s="411">
        <f t="shared" si="159"/>
        <v>0</v>
      </c>
      <c r="I405" s="412">
        <v>0</v>
      </c>
      <c r="J405" s="411">
        <f t="shared" si="153"/>
        <v>0</v>
      </c>
      <c r="K405" s="412">
        <f t="shared" si="160"/>
        <v>0</v>
      </c>
      <c r="L405" s="411">
        <f t="shared" si="161"/>
        <v>0</v>
      </c>
      <c r="M405" s="412">
        <f t="shared" si="154"/>
        <v>0</v>
      </c>
      <c r="N405" s="411">
        <v>0</v>
      </c>
      <c r="O405" s="412">
        <f t="shared" si="162"/>
        <v>0</v>
      </c>
      <c r="P405" s="335"/>
      <c r="Q405" s="427">
        <f t="shared" si="163"/>
        <v>0</v>
      </c>
      <c r="R405" s="428">
        <f t="shared" si="164"/>
        <v>0</v>
      </c>
      <c r="S405" s="427">
        <f t="shared" si="155"/>
        <v>0</v>
      </c>
      <c r="T405" s="428">
        <f t="shared" si="156"/>
        <v>0</v>
      </c>
      <c r="U405" s="431">
        <f t="shared" si="165"/>
        <v>0</v>
      </c>
      <c r="V405" s="432">
        <f t="shared" si="166"/>
        <v>0</v>
      </c>
      <c r="W405" s="427">
        <f t="shared" si="167"/>
        <v>0</v>
      </c>
      <c r="X405" s="428">
        <f t="shared" si="168"/>
        <v>0</v>
      </c>
      <c r="Y405" s="427">
        <f t="shared" si="157"/>
        <v>0</v>
      </c>
      <c r="Z405" s="428">
        <f t="shared" si="158"/>
        <v>0</v>
      </c>
      <c r="AA405" s="431">
        <f t="shared" si="169"/>
        <v>0</v>
      </c>
      <c r="AB405" s="432">
        <f t="shared" si="170"/>
        <v>0</v>
      </c>
      <c r="AC405" s="427" t="e">
        <f t="shared" si="171"/>
        <v>#N/A</v>
      </c>
      <c r="AD405" s="428" t="e">
        <f t="shared" si="172"/>
        <v>#N/A</v>
      </c>
      <c r="AE405" s="427" t="e">
        <f t="shared" si="173"/>
        <v>#N/A</v>
      </c>
      <c r="AF405" s="428" t="e">
        <f t="shared" si="174"/>
        <v>#N/A</v>
      </c>
      <c r="AG405" s="431" t="e">
        <f t="shared" si="175"/>
        <v>#N/A</v>
      </c>
      <c r="AH405" s="432" t="e">
        <f t="shared" si="176"/>
        <v>#N/A</v>
      </c>
    </row>
    <row r="406" spans="4:34" x14ac:dyDescent="0.25">
      <c r="D406" s="335"/>
      <c r="E406" s="335"/>
      <c r="F406" s="335"/>
      <c r="G406" s="335"/>
      <c r="H406" s="411">
        <f t="shared" si="159"/>
        <v>0</v>
      </c>
      <c r="I406" s="412">
        <v>0</v>
      </c>
      <c r="J406" s="411">
        <f t="shared" si="153"/>
        <v>0</v>
      </c>
      <c r="K406" s="412">
        <f t="shared" si="160"/>
        <v>0</v>
      </c>
      <c r="L406" s="411">
        <f t="shared" si="161"/>
        <v>0</v>
      </c>
      <c r="M406" s="412">
        <f t="shared" si="154"/>
        <v>0</v>
      </c>
      <c r="N406" s="411">
        <v>0</v>
      </c>
      <c r="O406" s="412">
        <f t="shared" si="162"/>
        <v>0</v>
      </c>
      <c r="P406" s="335"/>
      <c r="Q406" s="427">
        <f t="shared" si="163"/>
        <v>0</v>
      </c>
      <c r="R406" s="428">
        <f t="shared" si="164"/>
        <v>0</v>
      </c>
      <c r="S406" s="427">
        <f t="shared" si="155"/>
        <v>0</v>
      </c>
      <c r="T406" s="428">
        <f t="shared" si="156"/>
        <v>0</v>
      </c>
      <c r="U406" s="431">
        <f t="shared" si="165"/>
        <v>0</v>
      </c>
      <c r="V406" s="432">
        <f t="shared" si="166"/>
        <v>0</v>
      </c>
      <c r="W406" s="427">
        <f t="shared" si="167"/>
        <v>0</v>
      </c>
      <c r="X406" s="428">
        <f t="shared" si="168"/>
        <v>0</v>
      </c>
      <c r="Y406" s="427">
        <f t="shared" si="157"/>
        <v>0</v>
      </c>
      <c r="Z406" s="428">
        <f t="shared" si="158"/>
        <v>0</v>
      </c>
      <c r="AA406" s="431">
        <f t="shared" si="169"/>
        <v>0</v>
      </c>
      <c r="AB406" s="432">
        <f t="shared" si="170"/>
        <v>0</v>
      </c>
      <c r="AC406" s="427" t="e">
        <f t="shared" si="171"/>
        <v>#N/A</v>
      </c>
      <c r="AD406" s="428" t="e">
        <f t="shared" si="172"/>
        <v>#N/A</v>
      </c>
      <c r="AE406" s="427" t="e">
        <f t="shared" si="173"/>
        <v>#N/A</v>
      </c>
      <c r="AF406" s="428" t="e">
        <f t="shared" si="174"/>
        <v>#N/A</v>
      </c>
      <c r="AG406" s="431" t="e">
        <f t="shared" si="175"/>
        <v>#N/A</v>
      </c>
      <c r="AH406" s="432" t="e">
        <f t="shared" si="176"/>
        <v>#N/A</v>
      </c>
    </row>
    <row r="407" spans="4:34" x14ac:dyDescent="0.25">
      <c r="D407" s="335"/>
      <c r="E407" s="335"/>
      <c r="F407" s="335"/>
      <c r="G407" s="335"/>
      <c r="H407" s="411">
        <f t="shared" si="159"/>
        <v>0</v>
      </c>
      <c r="I407" s="412">
        <v>0</v>
      </c>
      <c r="J407" s="411">
        <f t="shared" si="153"/>
        <v>0</v>
      </c>
      <c r="K407" s="412">
        <f t="shared" si="160"/>
        <v>0</v>
      </c>
      <c r="L407" s="411">
        <f t="shared" si="161"/>
        <v>0</v>
      </c>
      <c r="M407" s="412">
        <f t="shared" si="154"/>
        <v>0</v>
      </c>
      <c r="N407" s="411">
        <v>0</v>
      </c>
      <c r="O407" s="412">
        <f t="shared" si="162"/>
        <v>0</v>
      </c>
      <c r="P407" s="335"/>
      <c r="Q407" s="427">
        <f t="shared" si="163"/>
        <v>0</v>
      </c>
      <c r="R407" s="428">
        <f t="shared" si="164"/>
        <v>0</v>
      </c>
      <c r="S407" s="427">
        <f t="shared" si="155"/>
        <v>0</v>
      </c>
      <c r="T407" s="428">
        <f t="shared" si="156"/>
        <v>0</v>
      </c>
      <c r="U407" s="431">
        <f t="shared" si="165"/>
        <v>0</v>
      </c>
      <c r="V407" s="432">
        <f t="shared" si="166"/>
        <v>0</v>
      </c>
      <c r="W407" s="427">
        <f t="shared" si="167"/>
        <v>0</v>
      </c>
      <c r="X407" s="428">
        <f t="shared" si="168"/>
        <v>0</v>
      </c>
      <c r="Y407" s="427">
        <f t="shared" si="157"/>
        <v>0</v>
      </c>
      <c r="Z407" s="428">
        <f t="shared" si="158"/>
        <v>0</v>
      </c>
      <c r="AA407" s="431">
        <f t="shared" si="169"/>
        <v>0</v>
      </c>
      <c r="AB407" s="432">
        <f t="shared" si="170"/>
        <v>0</v>
      </c>
      <c r="AC407" s="427" t="e">
        <f t="shared" si="171"/>
        <v>#N/A</v>
      </c>
      <c r="AD407" s="428" t="e">
        <f t="shared" si="172"/>
        <v>#N/A</v>
      </c>
      <c r="AE407" s="427" t="e">
        <f t="shared" si="173"/>
        <v>#N/A</v>
      </c>
      <c r="AF407" s="428" t="e">
        <f t="shared" si="174"/>
        <v>#N/A</v>
      </c>
      <c r="AG407" s="431" t="e">
        <f t="shared" si="175"/>
        <v>#N/A</v>
      </c>
      <c r="AH407" s="432" t="e">
        <f t="shared" si="176"/>
        <v>#N/A</v>
      </c>
    </row>
    <row r="408" spans="4:34" x14ac:dyDescent="0.25">
      <c r="D408" s="335"/>
      <c r="E408" s="335"/>
      <c r="F408" s="335"/>
      <c r="G408" s="335"/>
      <c r="H408" s="411">
        <f t="shared" si="159"/>
        <v>0</v>
      </c>
      <c r="I408" s="412">
        <v>0</v>
      </c>
      <c r="J408" s="411">
        <f t="shared" si="153"/>
        <v>0</v>
      </c>
      <c r="K408" s="412">
        <f t="shared" si="160"/>
        <v>0</v>
      </c>
      <c r="L408" s="411">
        <f t="shared" si="161"/>
        <v>0</v>
      </c>
      <c r="M408" s="412">
        <f t="shared" si="154"/>
        <v>0</v>
      </c>
      <c r="N408" s="411">
        <v>0</v>
      </c>
      <c r="O408" s="412">
        <f t="shared" si="162"/>
        <v>0</v>
      </c>
      <c r="P408" s="335"/>
      <c r="Q408" s="427">
        <f t="shared" si="163"/>
        <v>0</v>
      </c>
      <c r="R408" s="428">
        <f t="shared" si="164"/>
        <v>0</v>
      </c>
      <c r="S408" s="427">
        <f t="shared" si="155"/>
        <v>0</v>
      </c>
      <c r="T408" s="428">
        <f t="shared" si="156"/>
        <v>0</v>
      </c>
      <c r="U408" s="431">
        <f t="shared" si="165"/>
        <v>0</v>
      </c>
      <c r="V408" s="432">
        <f t="shared" si="166"/>
        <v>0</v>
      </c>
      <c r="W408" s="427">
        <f t="shared" si="167"/>
        <v>0</v>
      </c>
      <c r="X408" s="428">
        <f t="shared" si="168"/>
        <v>0</v>
      </c>
      <c r="Y408" s="427">
        <f t="shared" si="157"/>
        <v>0</v>
      </c>
      <c r="Z408" s="428">
        <f t="shared" si="158"/>
        <v>0</v>
      </c>
      <c r="AA408" s="431">
        <f t="shared" si="169"/>
        <v>0</v>
      </c>
      <c r="AB408" s="432">
        <f t="shared" si="170"/>
        <v>0</v>
      </c>
      <c r="AC408" s="427" t="e">
        <f t="shared" si="171"/>
        <v>#N/A</v>
      </c>
      <c r="AD408" s="428" t="e">
        <f t="shared" si="172"/>
        <v>#N/A</v>
      </c>
      <c r="AE408" s="427" t="e">
        <f t="shared" si="173"/>
        <v>#N/A</v>
      </c>
      <c r="AF408" s="428" t="e">
        <f t="shared" si="174"/>
        <v>#N/A</v>
      </c>
      <c r="AG408" s="431" t="e">
        <f t="shared" si="175"/>
        <v>#N/A</v>
      </c>
      <c r="AH408" s="432" t="e">
        <f t="shared" si="176"/>
        <v>#N/A</v>
      </c>
    </row>
    <row r="409" spans="4:34" x14ac:dyDescent="0.25">
      <c r="D409" s="335"/>
      <c r="E409" s="335"/>
      <c r="F409" s="335"/>
      <c r="G409" s="335"/>
      <c r="H409" s="411">
        <f t="shared" si="159"/>
        <v>0</v>
      </c>
      <c r="I409" s="412">
        <v>0</v>
      </c>
      <c r="J409" s="411">
        <f t="shared" si="153"/>
        <v>0</v>
      </c>
      <c r="K409" s="412">
        <f t="shared" si="160"/>
        <v>0</v>
      </c>
      <c r="L409" s="411">
        <f t="shared" si="161"/>
        <v>0</v>
      </c>
      <c r="M409" s="412">
        <f t="shared" si="154"/>
        <v>0</v>
      </c>
      <c r="N409" s="411">
        <v>0</v>
      </c>
      <c r="O409" s="412">
        <f t="shared" si="162"/>
        <v>0</v>
      </c>
      <c r="P409" s="335"/>
      <c r="Q409" s="427">
        <f t="shared" si="163"/>
        <v>0</v>
      </c>
      <c r="R409" s="428">
        <f t="shared" si="164"/>
        <v>0</v>
      </c>
      <c r="S409" s="427">
        <f t="shared" si="155"/>
        <v>0</v>
      </c>
      <c r="T409" s="428">
        <f t="shared" si="156"/>
        <v>0</v>
      </c>
      <c r="U409" s="431">
        <f t="shared" si="165"/>
        <v>0</v>
      </c>
      <c r="V409" s="432">
        <f t="shared" si="166"/>
        <v>0</v>
      </c>
      <c r="W409" s="427">
        <f t="shared" si="167"/>
        <v>0</v>
      </c>
      <c r="X409" s="428">
        <f t="shared" si="168"/>
        <v>0</v>
      </c>
      <c r="Y409" s="427">
        <f t="shared" si="157"/>
        <v>0</v>
      </c>
      <c r="Z409" s="428">
        <f t="shared" si="158"/>
        <v>0</v>
      </c>
      <c r="AA409" s="431">
        <f t="shared" si="169"/>
        <v>0</v>
      </c>
      <c r="AB409" s="432">
        <f t="shared" si="170"/>
        <v>0</v>
      </c>
      <c r="AC409" s="427" t="e">
        <f t="shared" si="171"/>
        <v>#N/A</v>
      </c>
      <c r="AD409" s="428" t="e">
        <f t="shared" si="172"/>
        <v>#N/A</v>
      </c>
      <c r="AE409" s="427" t="e">
        <f t="shared" si="173"/>
        <v>#N/A</v>
      </c>
      <c r="AF409" s="428" t="e">
        <f t="shared" si="174"/>
        <v>#N/A</v>
      </c>
      <c r="AG409" s="431" t="e">
        <f t="shared" si="175"/>
        <v>#N/A</v>
      </c>
      <c r="AH409" s="432" t="e">
        <f t="shared" si="176"/>
        <v>#N/A</v>
      </c>
    </row>
    <row r="410" spans="4:34" x14ac:dyDescent="0.25">
      <c r="D410" s="335"/>
      <c r="E410" s="335"/>
      <c r="F410" s="335"/>
      <c r="G410" s="335"/>
      <c r="H410" s="411">
        <f t="shared" si="159"/>
        <v>0</v>
      </c>
      <c r="I410" s="412">
        <v>0</v>
      </c>
      <c r="J410" s="411">
        <f t="shared" si="153"/>
        <v>0</v>
      </c>
      <c r="K410" s="412">
        <f t="shared" si="160"/>
        <v>0</v>
      </c>
      <c r="L410" s="411">
        <f t="shared" si="161"/>
        <v>0</v>
      </c>
      <c r="M410" s="412">
        <f t="shared" si="154"/>
        <v>0</v>
      </c>
      <c r="N410" s="411">
        <v>0</v>
      </c>
      <c r="O410" s="412">
        <f t="shared" si="162"/>
        <v>0</v>
      </c>
      <c r="P410" s="335"/>
      <c r="Q410" s="427">
        <f t="shared" si="163"/>
        <v>0</v>
      </c>
      <c r="R410" s="428">
        <f t="shared" si="164"/>
        <v>0</v>
      </c>
      <c r="S410" s="427">
        <f t="shared" si="155"/>
        <v>0</v>
      </c>
      <c r="T410" s="428">
        <f t="shared" si="156"/>
        <v>0</v>
      </c>
      <c r="U410" s="431">
        <f t="shared" si="165"/>
        <v>0</v>
      </c>
      <c r="V410" s="432">
        <f t="shared" si="166"/>
        <v>0</v>
      </c>
      <c r="W410" s="427">
        <f t="shared" si="167"/>
        <v>0</v>
      </c>
      <c r="X410" s="428">
        <f t="shared" si="168"/>
        <v>0</v>
      </c>
      <c r="Y410" s="427">
        <f t="shared" si="157"/>
        <v>0</v>
      </c>
      <c r="Z410" s="428">
        <f t="shared" si="158"/>
        <v>0</v>
      </c>
      <c r="AA410" s="431">
        <f t="shared" si="169"/>
        <v>0</v>
      </c>
      <c r="AB410" s="432">
        <f t="shared" si="170"/>
        <v>0</v>
      </c>
      <c r="AC410" s="427" t="e">
        <f t="shared" si="171"/>
        <v>#N/A</v>
      </c>
      <c r="AD410" s="428" t="e">
        <f t="shared" si="172"/>
        <v>#N/A</v>
      </c>
      <c r="AE410" s="427" t="e">
        <f t="shared" si="173"/>
        <v>#N/A</v>
      </c>
      <c r="AF410" s="428" t="e">
        <f t="shared" si="174"/>
        <v>#N/A</v>
      </c>
      <c r="AG410" s="431" t="e">
        <f t="shared" si="175"/>
        <v>#N/A</v>
      </c>
      <c r="AH410" s="432" t="e">
        <f t="shared" si="176"/>
        <v>#N/A</v>
      </c>
    </row>
    <row r="411" spans="4:34" x14ac:dyDescent="0.25">
      <c r="D411" s="335"/>
      <c r="E411" s="335"/>
      <c r="F411" s="335"/>
      <c r="G411" s="335"/>
      <c r="H411" s="411">
        <f t="shared" si="159"/>
        <v>0</v>
      </c>
      <c r="I411" s="412">
        <v>0</v>
      </c>
      <c r="J411" s="411">
        <f t="shared" si="153"/>
        <v>0</v>
      </c>
      <c r="K411" s="412">
        <f t="shared" si="160"/>
        <v>0</v>
      </c>
      <c r="L411" s="411">
        <f t="shared" si="161"/>
        <v>0</v>
      </c>
      <c r="M411" s="412">
        <f t="shared" si="154"/>
        <v>0</v>
      </c>
      <c r="N411" s="411">
        <v>0</v>
      </c>
      <c r="O411" s="412">
        <f t="shared" si="162"/>
        <v>0</v>
      </c>
      <c r="P411" s="335"/>
      <c r="Q411" s="427">
        <f t="shared" si="163"/>
        <v>0</v>
      </c>
      <c r="R411" s="428">
        <f t="shared" si="164"/>
        <v>0</v>
      </c>
      <c r="S411" s="427">
        <f t="shared" si="155"/>
        <v>0</v>
      </c>
      <c r="T411" s="428">
        <f t="shared" si="156"/>
        <v>0</v>
      </c>
      <c r="U411" s="431">
        <f t="shared" si="165"/>
        <v>0</v>
      </c>
      <c r="V411" s="432">
        <f t="shared" si="166"/>
        <v>0</v>
      </c>
      <c r="W411" s="427">
        <f t="shared" si="167"/>
        <v>0</v>
      </c>
      <c r="X411" s="428">
        <f t="shared" si="168"/>
        <v>0</v>
      </c>
      <c r="Y411" s="427">
        <f t="shared" si="157"/>
        <v>0</v>
      </c>
      <c r="Z411" s="428">
        <f t="shared" si="158"/>
        <v>0</v>
      </c>
      <c r="AA411" s="431">
        <f t="shared" si="169"/>
        <v>0</v>
      </c>
      <c r="AB411" s="432">
        <f t="shared" si="170"/>
        <v>0</v>
      </c>
      <c r="AC411" s="427" t="e">
        <f t="shared" si="171"/>
        <v>#N/A</v>
      </c>
      <c r="AD411" s="428" t="e">
        <f t="shared" si="172"/>
        <v>#N/A</v>
      </c>
      <c r="AE411" s="427" t="e">
        <f t="shared" si="173"/>
        <v>#N/A</v>
      </c>
      <c r="AF411" s="428" t="e">
        <f t="shared" si="174"/>
        <v>#N/A</v>
      </c>
      <c r="AG411" s="431" t="e">
        <f t="shared" si="175"/>
        <v>#N/A</v>
      </c>
      <c r="AH411" s="432" t="e">
        <f t="shared" si="176"/>
        <v>#N/A</v>
      </c>
    </row>
    <row r="412" spans="4:34" x14ac:dyDescent="0.25">
      <c r="D412" s="335"/>
      <c r="E412" s="335"/>
      <c r="F412" s="335"/>
      <c r="G412" s="335"/>
      <c r="H412" s="411">
        <f t="shared" si="159"/>
        <v>0</v>
      </c>
      <c r="I412" s="412">
        <v>0</v>
      </c>
      <c r="J412" s="411">
        <f t="shared" si="153"/>
        <v>0</v>
      </c>
      <c r="K412" s="412">
        <f t="shared" si="160"/>
        <v>0</v>
      </c>
      <c r="L412" s="411">
        <f t="shared" si="161"/>
        <v>0</v>
      </c>
      <c r="M412" s="412">
        <f t="shared" si="154"/>
        <v>0</v>
      </c>
      <c r="N412" s="411">
        <v>0</v>
      </c>
      <c r="O412" s="412">
        <f t="shared" si="162"/>
        <v>0</v>
      </c>
      <c r="P412" s="335"/>
      <c r="Q412" s="427">
        <f t="shared" si="163"/>
        <v>0</v>
      </c>
      <c r="R412" s="428">
        <f t="shared" si="164"/>
        <v>0</v>
      </c>
      <c r="S412" s="427">
        <f t="shared" si="155"/>
        <v>0</v>
      </c>
      <c r="T412" s="428">
        <f t="shared" si="156"/>
        <v>0</v>
      </c>
      <c r="U412" s="431">
        <f t="shared" si="165"/>
        <v>0</v>
      </c>
      <c r="V412" s="432">
        <f t="shared" si="166"/>
        <v>0</v>
      </c>
      <c r="W412" s="427">
        <f t="shared" si="167"/>
        <v>0</v>
      </c>
      <c r="X412" s="428">
        <f t="shared" si="168"/>
        <v>0</v>
      </c>
      <c r="Y412" s="427">
        <f t="shared" si="157"/>
        <v>0</v>
      </c>
      <c r="Z412" s="428">
        <f t="shared" si="158"/>
        <v>0</v>
      </c>
      <c r="AA412" s="431">
        <f t="shared" si="169"/>
        <v>0</v>
      </c>
      <c r="AB412" s="432">
        <f t="shared" si="170"/>
        <v>0</v>
      </c>
      <c r="AC412" s="427" t="e">
        <f t="shared" si="171"/>
        <v>#N/A</v>
      </c>
      <c r="AD412" s="428" t="e">
        <f t="shared" si="172"/>
        <v>#N/A</v>
      </c>
      <c r="AE412" s="427" t="e">
        <f t="shared" si="173"/>
        <v>#N/A</v>
      </c>
      <c r="AF412" s="428" t="e">
        <f t="shared" si="174"/>
        <v>#N/A</v>
      </c>
      <c r="AG412" s="431" t="e">
        <f t="shared" si="175"/>
        <v>#N/A</v>
      </c>
      <c r="AH412" s="432" t="e">
        <f t="shared" si="176"/>
        <v>#N/A</v>
      </c>
    </row>
    <row r="413" spans="4:34" x14ac:dyDescent="0.25">
      <c r="D413" s="335"/>
      <c r="E413" s="335"/>
      <c r="F413" s="335"/>
      <c r="G413" s="335"/>
      <c r="H413" s="411">
        <f t="shared" si="159"/>
        <v>0</v>
      </c>
      <c r="I413" s="412">
        <v>0</v>
      </c>
      <c r="J413" s="411">
        <f t="shared" si="153"/>
        <v>0</v>
      </c>
      <c r="K413" s="412">
        <f t="shared" si="160"/>
        <v>0</v>
      </c>
      <c r="L413" s="411">
        <f t="shared" si="161"/>
        <v>0</v>
      </c>
      <c r="M413" s="412">
        <f t="shared" si="154"/>
        <v>0</v>
      </c>
      <c r="N413" s="411">
        <v>0</v>
      </c>
      <c r="O413" s="412">
        <f t="shared" si="162"/>
        <v>0</v>
      </c>
      <c r="P413" s="335"/>
      <c r="Q413" s="427">
        <f t="shared" si="163"/>
        <v>0</v>
      </c>
      <c r="R413" s="428">
        <f t="shared" si="164"/>
        <v>0</v>
      </c>
      <c r="S413" s="427">
        <f t="shared" si="155"/>
        <v>0</v>
      </c>
      <c r="T413" s="428">
        <f t="shared" si="156"/>
        <v>0</v>
      </c>
      <c r="U413" s="431">
        <f t="shared" si="165"/>
        <v>0</v>
      </c>
      <c r="V413" s="432">
        <f t="shared" si="166"/>
        <v>0</v>
      </c>
      <c r="W413" s="427">
        <f t="shared" si="167"/>
        <v>0</v>
      </c>
      <c r="X413" s="428">
        <f t="shared" si="168"/>
        <v>0</v>
      </c>
      <c r="Y413" s="427">
        <f t="shared" si="157"/>
        <v>0</v>
      </c>
      <c r="Z413" s="428">
        <f t="shared" si="158"/>
        <v>0</v>
      </c>
      <c r="AA413" s="431">
        <f t="shared" si="169"/>
        <v>0</v>
      </c>
      <c r="AB413" s="432">
        <f t="shared" si="170"/>
        <v>0</v>
      </c>
      <c r="AC413" s="427" t="e">
        <f t="shared" si="171"/>
        <v>#N/A</v>
      </c>
      <c r="AD413" s="428" t="e">
        <f t="shared" si="172"/>
        <v>#N/A</v>
      </c>
      <c r="AE413" s="427" t="e">
        <f t="shared" si="173"/>
        <v>#N/A</v>
      </c>
      <c r="AF413" s="428" t="e">
        <f t="shared" si="174"/>
        <v>#N/A</v>
      </c>
      <c r="AG413" s="431" t="e">
        <f t="shared" si="175"/>
        <v>#N/A</v>
      </c>
      <c r="AH413" s="432" t="e">
        <f t="shared" si="176"/>
        <v>#N/A</v>
      </c>
    </row>
    <row r="414" spans="4:34" x14ac:dyDescent="0.25">
      <c r="D414" s="335"/>
      <c r="E414" s="335"/>
      <c r="F414" s="335"/>
      <c r="G414" s="335"/>
      <c r="H414" s="411">
        <f t="shared" si="159"/>
        <v>0</v>
      </c>
      <c r="I414" s="412">
        <v>0</v>
      </c>
      <c r="J414" s="411">
        <f t="shared" si="153"/>
        <v>0</v>
      </c>
      <c r="K414" s="412">
        <f t="shared" si="160"/>
        <v>0</v>
      </c>
      <c r="L414" s="411">
        <f t="shared" si="161"/>
        <v>0</v>
      </c>
      <c r="M414" s="412">
        <f t="shared" si="154"/>
        <v>0</v>
      </c>
      <c r="N414" s="411">
        <v>0</v>
      </c>
      <c r="O414" s="412">
        <f t="shared" si="162"/>
        <v>0</v>
      </c>
      <c r="P414" s="335"/>
      <c r="Q414" s="427">
        <f t="shared" si="163"/>
        <v>0</v>
      </c>
      <c r="R414" s="428">
        <f t="shared" si="164"/>
        <v>0</v>
      </c>
      <c r="S414" s="427">
        <f t="shared" si="155"/>
        <v>0</v>
      </c>
      <c r="T414" s="428">
        <f t="shared" si="156"/>
        <v>0</v>
      </c>
      <c r="U414" s="431">
        <f t="shared" si="165"/>
        <v>0</v>
      </c>
      <c r="V414" s="432">
        <f t="shared" si="166"/>
        <v>0</v>
      </c>
      <c r="W414" s="427">
        <f t="shared" si="167"/>
        <v>0</v>
      </c>
      <c r="X414" s="428">
        <f t="shared" si="168"/>
        <v>0</v>
      </c>
      <c r="Y414" s="427">
        <f t="shared" si="157"/>
        <v>0</v>
      </c>
      <c r="Z414" s="428">
        <f t="shared" si="158"/>
        <v>0</v>
      </c>
      <c r="AA414" s="431">
        <f t="shared" si="169"/>
        <v>0</v>
      </c>
      <c r="AB414" s="432">
        <f t="shared" si="170"/>
        <v>0</v>
      </c>
      <c r="AC414" s="427" t="e">
        <f t="shared" si="171"/>
        <v>#N/A</v>
      </c>
      <c r="AD414" s="428" t="e">
        <f t="shared" si="172"/>
        <v>#N/A</v>
      </c>
      <c r="AE414" s="427" t="e">
        <f t="shared" si="173"/>
        <v>#N/A</v>
      </c>
      <c r="AF414" s="428" t="e">
        <f t="shared" si="174"/>
        <v>#N/A</v>
      </c>
      <c r="AG414" s="431" t="e">
        <f t="shared" si="175"/>
        <v>#N/A</v>
      </c>
      <c r="AH414" s="432" t="e">
        <f t="shared" si="176"/>
        <v>#N/A</v>
      </c>
    </row>
    <row r="415" spans="4:34" x14ac:dyDescent="0.25">
      <c r="D415" s="335"/>
      <c r="E415" s="335"/>
      <c r="F415" s="335"/>
      <c r="G415" s="335"/>
      <c r="H415" s="411">
        <f t="shared" si="159"/>
        <v>0</v>
      </c>
      <c r="I415" s="412">
        <v>0</v>
      </c>
      <c r="J415" s="411">
        <f t="shared" si="153"/>
        <v>0</v>
      </c>
      <c r="K415" s="412">
        <f t="shared" si="160"/>
        <v>0</v>
      </c>
      <c r="L415" s="411">
        <f t="shared" si="161"/>
        <v>0</v>
      </c>
      <c r="M415" s="412">
        <f t="shared" si="154"/>
        <v>0</v>
      </c>
      <c r="N415" s="411">
        <v>0</v>
      </c>
      <c r="O415" s="412">
        <f t="shared" si="162"/>
        <v>0</v>
      </c>
      <c r="P415" s="335"/>
      <c r="Q415" s="427">
        <f t="shared" si="163"/>
        <v>0</v>
      </c>
      <c r="R415" s="428">
        <f t="shared" si="164"/>
        <v>0</v>
      </c>
      <c r="S415" s="427">
        <f t="shared" si="155"/>
        <v>0</v>
      </c>
      <c r="T415" s="428">
        <f t="shared" si="156"/>
        <v>0</v>
      </c>
      <c r="U415" s="431">
        <f t="shared" si="165"/>
        <v>0</v>
      </c>
      <c r="V415" s="432">
        <f t="shared" si="166"/>
        <v>0</v>
      </c>
      <c r="W415" s="427">
        <f t="shared" si="167"/>
        <v>0</v>
      </c>
      <c r="X415" s="428">
        <f t="shared" si="168"/>
        <v>0</v>
      </c>
      <c r="Y415" s="427">
        <f t="shared" si="157"/>
        <v>0</v>
      </c>
      <c r="Z415" s="428">
        <f t="shared" si="158"/>
        <v>0</v>
      </c>
      <c r="AA415" s="431">
        <f t="shared" si="169"/>
        <v>0</v>
      </c>
      <c r="AB415" s="432">
        <f t="shared" si="170"/>
        <v>0</v>
      </c>
      <c r="AC415" s="427" t="e">
        <f t="shared" si="171"/>
        <v>#N/A</v>
      </c>
      <c r="AD415" s="428" t="e">
        <f t="shared" si="172"/>
        <v>#N/A</v>
      </c>
      <c r="AE415" s="427" t="e">
        <f t="shared" si="173"/>
        <v>#N/A</v>
      </c>
      <c r="AF415" s="428" t="e">
        <f t="shared" si="174"/>
        <v>#N/A</v>
      </c>
      <c r="AG415" s="431" t="e">
        <f t="shared" si="175"/>
        <v>#N/A</v>
      </c>
      <c r="AH415" s="432" t="e">
        <f t="shared" si="176"/>
        <v>#N/A</v>
      </c>
    </row>
    <row r="416" spans="4:34" x14ac:dyDescent="0.25">
      <c r="D416" s="335"/>
      <c r="E416" s="335"/>
      <c r="F416" s="335"/>
      <c r="G416" s="335"/>
      <c r="H416" s="411">
        <f t="shared" si="159"/>
        <v>0</v>
      </c>
      <c r="I416" s="412">
        <v>0</v>
      </c>
      <c r="J416" s="411">
        <f t="shared" si="153"/>
        <v>0</v>
      </c>
      <c r="K416" s="412">
        <f t="shared" si="160"/>
        <v>0</v>
      </c>
      <c r="L416" s="411">
        <f t="shared" si="161"/>
        <v>0</v>
      </c>
      <c r="M416" s="412">
        <f t="shared" si="154"/>
        <v>0</v>
      </c>
      <c r="N416" s="411">
        <v>0</v>
      </c>
      <c r="O416" s="412">
        <f t="shared" si="162"/>
        <v>0</v>
      </c>
      <c r="P416" s="335"/>
      <c r="Q416" s="427">
        <f t="shared" si="163"/>
        <v>0</v>
      </c>
      <c r="R416" s="428">
        <f t="shared" si="164"/>
        <v>0</v>
      </c>
      <c r="S416" s="427">
        <f t="shared" si="155"/>
        <v>0</v>
      </c>
      <c r="T416" s="428">
        <f t="shared" si="156"/>
        <v>0</v>
      </c>
      <c r="U416" s="431">
        <f t="shared" si="165"/>
        <v>0</v>
      </c>
      <c r="V416" s="432">
        <f t="shared" si="166"/>
        <v>0</v>
      </c>
      <c r="W416" s="427">
        <f t="shared" si="167"/>
        <v>0</v>
      </c>
      <c r="X416" s="428">
        <f t="shared" si="168"/>
        <v>0</v>
      </c>
      <c r="Y416" s="427">
        <f t="shared" si="157"/>
        <v>0</v>
      </c>
      <c r="Z416" s="428">
        <f t="shared" si="158"/>
        <v>0</v>
      </c>
      <c r="AA416" s="431">
        <f t="shared" si="169"/>
        <v>0</v>
      </c>
      <c r="AB416" s="432">
        <f t="shared" si="170"/>
        <v>0</v>
      </c>
      <c r="AC416" s="427" t="e">
        <f t="shared" si="171"/>
        <v>#N/A</v>
      </c>
      <c r="AD416" s="428" t="e">
        <f t="shared" si="172"/>
        <v>#N/A</v>
      </c>
      <c r="AE416" s="427" t="e">
        <f t="shared" si="173"/>
        <v>#N/A</v>
      </c>
      <c r="AF416" s="428" t="e">
        <f t="shared" si="174"/>
        <v>#N/A</v>
      </c>
      <c r="AG416" s="431" t="e">
        <f t="shared" si="175"/>
        <v>#N/A</v>
      </c>
      <c r="AH416" s="432" t="e">
        <f t="shared" si="176"/>
        <v>#N/A</v>
      </c>
    </row>
    <row r="417" spans="4:34" x14ac:dyDescent="0.25">
      <c r="D417" s="335"/>
      <c r="E417" s="335"/>
      <c r="F417" s="335"/>
      <c r="G417" s="335"/>
      <c r="H417" s="411">
        <f t="shared" si="159"/>
        <v>0</v>
      </c>
      <c r="I417" s="412">
        <v>0</v>
      </c>
      <c r="J417" s="411">
        <f t="shared" si="153"/>
        <v>0</v>
      </c>
      <c r="K417" s="412">
        <f t="shared" si="160"/>
        <v>0</v>
      </c>
      <c r="L417" s="411">
        <f t="shared" si="161"/>
        <v>0</v>
      </c>
      <c r="M417" s="412">
        <f t="shared" si="154"/>
        <v>0</v>
      </c>
      <c r="N417" s="411">
        <v>0</v>
      </c>
      <c r="O417" s="412">
        <f t="shared" si="162"/>
        <v>0</v>
      </c>
      <c r="P417" s="335"/>
      <c r="Q417" s="427">
        <f t="shared" si="163"/>
        <v>0</v>
      </c>
      <c r="R417" s="428">
        <f t="shared" si="164"/>
        <v>0</v>
      </c>
      <c r="S417" s="427">
        <f t="shared" si="155"/>
        <v>0</v>
      </c>
      <c r="T417" s="428">
        <f t="shared" si="156"/>
        <v>0</v>
      </c>
      <c r="U417" s="431">
        <f t="shared" si="165"/>
        <v>0</v>
      </c>
      <c r="V417" s="432">
        <f t="shared" si="166"/>
        <v>0</v>
      </c>
      <c r="W417" s="427">
        <f t="shared" si="167"/>
        <v>0</v>
      </c>
      <c r="X417" s="428">
        <f t="shared" si="168"/>
        <v>0</v>
      </c>
      <c r="Y417" s="427">
        <f t="shared" si="157"/>
        <v>0</v>
      </c>
      <c r="Z417" s="428">
        <f t="shared" si="158"/>
        <v>0</v>
      </c>
      <c r="AA417" s="431">
        <f t="shared" si="169"/>
        <v>0</v>
      </c>
      <c r="AB417" s="432">
        <f t="shared" si="170"/>
        <v>0</v>
      </c>
      <c r="AC417" s="427" t="e">
        <f t="shared" si="171"/>
        <v>#N/A</v>
      </c>
      <c r="AD417" s="428" t="e">
        <f t="shared" si="172"/>
        <v>#N/A</v>
      </c>
      <c r="AE417" s="427" t="e">
        <f t="shared" si="173"/>
        <v>#N/A</v>
      </c>
      <c r="AF417" s="428" t="e">
        <f t="shared" si="174"/>
        <v>#N/A</v>
      </c>
      <c r="AG417" s="431" t="e">
        <f t="shared" si="175"/>
        <v>#N/A</v>
      </c>
      <c r="AH417" s="432" t="e">
        <f t="shared" si="176"/>
        <v>#N/A</v>
      </c>
    </row>
    <row r="418" spans="4:34" x14ac:dyDescent="0.25">
      <c r="D418" s="335"/>
      <c r="E418" s="335"/>
      <c r="F418" s="335"/>
      <c r="G418" s="335"/>
      <c r="H418" s="411">
        <f t="shared" si="159"/>
        <v>0</v>
      </c>
      <c r="I418" s="412">
        <v>0</v>
      </c>
      <c r="J418" s="411">
        <f t="shared" si="153"/>
        <v>0</v>
      </c>
      <c r="K418" s="412">
        <f t="shared" si="160"/>
        <v>0</v>
      </c>
      <c r="L418" s="411">
        <f t="shared" si="161"/>
        <v>0</v>
      </c>
      <c r="M418" s="412">
        <f t="shared" si="154"/>
        <v>0</v>
      </c>
      <c r="N418" s="411">
        <v>0</v>
      </c>
      <c r="O418" s="412">
        <f t="shared" si="162"/>
        <v>0</v>
      </c>
      <c r="P418" s="335"/>
      <c r="Q418" s="427">
        <f t="shared" si="163"/>
        <v>0</v>
      </c>
      <c r="R418" s="428">
        <f t="shared" si="164"/>
        <v>0</v>
      </c>
      <c r="S418" s="427">
        <f t="shared" si="155"/>
        <v>0</v>
      </c>
      <c r="T418" s="428">
        <f t="shared" si="156"/>
        <v>0</v>
      </c>
      <c r="U418" s="431">
        <f t="shared" si="165"/>
        <v>0</v>
      </c>
      <c r="V418" s="432">
        <f t="shared" si="166"/>
        <v>0</v>
      </c>
      <c r="W418" s="427">
        <f t="shared" si="167"/>
        <v>0</v>
      </c>
      <c r="X418" s="428">
        <f t="shared" si="168"/>
        <v>0</v>
      </c>
      <c r="Y418" s="427">
        <f t="shared" si="157"/>
        <v>0</v>
      </c>
      <c r="Z418" s="428">
        <f t="shared" si="158"/>
        <v>0</v>
      </c>
      <c r="AA418" s="431">
        <f t="shared" si="169"/>
        <v>0</v>
      </c>
      <c r="AB418" s="432">
        <f t="shared" si="170"/>
        <v>0</v>
      </c>
      <c r="AC418" s="427" t="e">
        <f t="shared" si="171"/>
        <v>#N/A</v>
      </c>
      <c r="AD418" s="428" t="e">
        <f t="shared" si="172"/>
        <v>#N/A</v>
      </c>
      <c r="AE418" s="427" t="e">
        <f t="shared" si="173"/>
        <v>#N/A</v>
      </c>
      <c r="AF418" s="428" t="e">
        <f t="shared" si="174"/>
        <v>#N/A</v>
      </c>
      <c r="AG418" s="431" t="e">
        <f t="shared" si="175"/>
        <v>#N/A</v>
      </c>
      <c r="AH418" s="432" t="e">
        <f t="shared" si="176"/>
        <v>#N/A</v>
      </c>
    </row>
    <row r="419" spans="4:34" x14ac:dyDescent="0.25">
      <c r="D419" s="335"/>
      <c r="E419" s="335"/>
      <c r="F419" s="335"/>
      <c r="G419" s="335"/>
      <c r="H419" s="411">
        <f t="shared" si="159"/>
        <v>0</v>
      </c>
      <c r="I419" s="412">
        <v>0</v>
      </c>
      <c r="J419" s="411">
        <f t="shared" si="153"/>
        <v>0</v>
      </c>
      <c r="K419" s="412">
        <f t="shared" si="160"/>
        <v>0</v>
      </c>
      <c r="L419" s="411">
        <f t="shared" si="161"/>
        <v>0</v>
      </c>
      <c r="M419" s="412">
        <f t="shared" si="154"/>
        <v>0</v>
      </c>
      <c r="N419" s="411">
        <v>0</v>
      </c>
      <c r="O419" s="412">
        <f t="shared" si="162"/>
        <v>0</v>
      </c>
      <c r="P419" s="335"/>
      <c r="Q419" s="427">
        <f t="shared" si="163"/>
        <v>0</v>
      </c>
      <c r="R419" s="428">
        <f t="shared" si="164"/>
        <v>0</v>
      </c>
      <c r="S419" s="427">
        <f t="shared" si="155"/>
        <v>0</v>
      </c>
      <c r="T419" s="428">
        <f t="shared" si="156"/>
        <v>0</v>
      </c>
      <c r="U419" s="431">
        <f t="shared" si="165"/>
        <v>0</v>
      </c>
      <c r="V419" s="432">
        <f t="shared" si="166"/>
        <v>0</v>
      </c>
      <c r="W419" s="427">
        <f t="shared" si="167"/>
        <v>0</v>
      </c>
      <c r="X419" s="428">
        <f t="shared" si="168"/>
        <v>0</v>
      </c>
      <c r="Y419" s="427">
        <f t="shared" si="157"/>
        <v>0</v>
      </c>
      <c r="Z419" s="428">
        <f t="shared" si="158"/>
        <v>0</v>
      </c>
      <c r="AA419" s="431">
        <f t="shared" si="169"/>
        <v>0</v>
      </c>
      <c r="AB419" s="432">
        <f t="shared" si="170"/>
        <v>0</v>
      </c>
      <c r="AC419" s="427" t="e">
        <f t="shared" si="171"/>
        <v>#N/A</v>
      </c>
      <c r="AD419" s="428" t="e">
        <f t="shared" si="172"/>
        <v>#N/A</v>
      </c>
      <c r="AE419" s="427" t="e">
        <f t="shared" si="173"/>
        <v>#N/A</v>
      </c>
      <c r="AF419" s="428" t="e">
        <f t="shared" si="174"/>
        <v>#N/A</v>
      </c>
      <c r="AG419" s="431" t="e">
        <f t="shared" si="175"/>
        <v>#N/A</v>
      </c>
      <c r="AH419" s="432" t="e">
        <f t="shared" si="176"/>
        <v>#N/A</v>
      </c>
    </row>
    <row r="420" spans="4:34" x14ac:dyDescent="0.25">
      <c r="D420" s="335"/>
      <c r="E420" s="335"/>
      <c r="F420" s="335"/>
      <c r="G420" s="335"/>
      <c r="H420" s="411">
        <f t="shared" si="159"/>
        <v>0</v>
      </c>
      <c r="I420" s="412">
        <v>0</v>
      </c>
      <c r="J420" s="411">
        <f t="shared" si="153"/>
        <v>0</v>
      </c>
      <c r="K420" s="412">
        <f t="shared" si="160"/>
        <v>0</v>
      </c>
      <c r="L420" s="411">
        <f t="shared" si="161"/>
        <v>0</v>
      </c>
      <c r="M420" s="412">
        <f t="shared" si="154"/>
        <v>0</v>
      </c>
      <c r="N420" s="411">
        <v>0</v>
      </c>
      <c r="O420" s="412">
        <f t="shared" si="162"/>
        <v>0</v>
      </c>
      <c r="P420" s="335"/>
      <c r="Q420" s="427">
        <f t="shared" si="163"/>
        <v>0</v>
      </c>
      <c r="R420" s="428">
        <f t="shared" si="164"/>
        <v>0</v>
      </c>
      <c r="S420" s="427">
        <f t="shared" si="155"/>
        <v>0</v>
      </c>
      <c r="T420" s="428">
        <f t="shared" si="156"/>
        <v>0</v>
      </c>
      <c r="U420" s="431">
        <f t="shared" si="165"/>
        <v>0</v>
      </c>
      <c r="V420" s="432">
        <f t="shared" si="166"/>
        <v>0</v>
      </c>
      <c r="W420" s="427">
        <f t="shared" si="167"/>
        <v>0</v>
      </c>
      <c r="X420" s="428">
        <f t="shared" si="168"/>
        <v>0</v>
      </c>
      <c r="Y420" s="427">
        <f t="shared" si="157"/>
        <v>0</v>
      </c>
      <c r="Z420" s="428">
        <f t="shared" si="158"/>
        <v>0</v>
      </c>
      <c r="AA420" s="431">
        <f t="shared" si="169"/>
        <v>0</v>
      </c>
      <c r="AB420" s="432">
        <f t="shared" si="170"/>
        <v>0</v>
      </c>
      <c r="AC420" s="427" t="e">
        <f t="shared" si="171"/>
        <v>#N/A</v>
      </c>
      <c r="AD420" s="428" t="e">
        <f t="shared" si="172"/>
        <v>#N/A</v>
      </c>
      <c r="AE420" s="427" t="e">
        <f t="shared" si="173"/>
        <v>#N/A</v>
      </c>
      <c r="AF420" s="428" t="e">
        <f t="shared" si="174"/>
        <v>#N/A</v>
      </c>
      <c r="AG420" s="431" t="e">
        <f t="shared" si="175"/>
        <v>#N/A</v>
      </c>
      <c r="AH420" s="432" t="e">
        <f t="shared" si="176"/>
        <v>#N/A</v>
      </c>
    </row>
    <row r="421" spans="4:34" x14ac:dyDescent="0.25">
      <c r="D421" s="335"/>
      <c r="E421" s="335"/>
      <c r="F421" s="335"/>
      <c r="G421" s="335"/>
      <c r="H421" s="411">
        <f t="shared" si="159"/>
        <v>0</v>
      </c>
      <c r="I421" s="412">
        <v>0</v>
      </c>
      <c r="J421" s="411">
        <f t="shared" si="153"/>
        <v>0</v>
      </c>
      <c r="K421" s="412">
        <f t="shared" si="160"/>
        <v>0</v>
      </c>
      <c r="L421" s="411">
        <f t="shared" si="161"/>
        <v>0</v>
      </c>
      <c r="M421" s="412">
        <f t="shared" si="154"/>
        <v>0</v>
      </c>
      <c r="N421" s="411">
        <v>0</v>
      </c>
      <c r="O421" s="412">
        <f t="shared" si="162"/>
        <v>0</v>
      </c>
      <c r="P421" s="335"/>
      <c r="Q421" s="427">
        <f t="shared" si="163"/>
        <v>0</v>
      </c>
      <c r="R421" s="428">
        <f t="shared" si="164"/>
        <v>0</v>
      </c>
      <c r="S421" s="427">
        <f t="shared" si="155"/>
        <v>0</v>
      </c>
      <c r="T421" s="428">
        <f t="shared" si="156"/>
        <v>0</v>
      </c>
      <c r="U421" s="431">
        <f t="shared" si="165"/>
        <v>0</v>
      </c>
      <c r="V421" s="432">
        <f t="shared" si="166"/>
        <v>0</v>
      </c>
      <c r="W421" s="427">
        <f t="shared" si="167"/>
        <v>0</v>
      </c>
      <c r="X421" s="428">
        <f t="shared" si="168"/>
        <v>0</v>
      </c>
      <c r="Y421" s="427">
        <f t="shared" si="157"/>
        <v>0</v>
      </c>
      <c r="Z421" s="428">
        <f t="shared" si="158"/>
        <v>0</v>
      </c>
      <c r="AA421" s="431">
        <f t="shared" si="169"/>
        <v>0</v>
      </c>
      <c r="AB421" s="432">
        <f t="shared" si="170"/>
        <v>0</v>
      </c>
      <c r="AC421" s="427" t="e">
        <f t="shared" si="171"/>
        <v>#N/A</v>
      </c>
      <c r="AD421" s="428" t="e">
        <f t="shared" si="172"/>
        <v>#N/A</v>
      </c>
      <c r="AE421" s="427" t="e">
        <f t="shared" si="173"/>
        <v>#N/A</v>
      </c>
      <c r="AF421" s="428" t="e">
        <f t="shared" si="174"/>
        <v>#N/A</v>
      </c>
      <c r="AG421" s="431" t="e">
        <f t="shared" si="175"/>
        <v>#N/A</v>
      </c>
      <c r="AH421" s="432" t="e">
        <f t="shared" si="176"/>
        <v>#N/A</v>
      </c>
    </row>
    <row r="422" spans="4:34" x14ac:dyDescent="0.25">
      <c r="D422" s="335"/>
      <c r="E422" s="335"/>
      <c r="F422" s="335"/>
      <c r="G422" s="335"/>
      <c r="H422" s="411">
        <f t="shared" si="159"/>
        <v>0</v>
      </c>
      <c r="I422" s="412">
        <v>0</v>
      </c>
      <c r="J422" s="411">
        <f t="shared" si="153"/>
        <v>0</v>
      </c>
      <c r="K422" s="412">
        <f t="shared" si="160"/>
        <v>0</v>
      </c>
      <c r="L422" s="411">
        <f t="shared" si="161"/>
        <v>0</v>
      </c>
      <c r="M422" s="412">
        <f t="shared" si="154"/>
        <v>0</v>
      </c>
      <c r="N422" s="411">
        <v>0</v>
      </c>
      <c r="O422" s="412">
        <f t="shared" si="162"/>
        <v>0</v>
      </c>
      <c r="P422" s="335"/>
      <c r="Q422" s="427">
        <f t="shared" si="163"/>
        <v>0</v>
      </c>
      <c r="R422" s="428">
        <f t="shared" si="164"/>
        <v>0</v>
      </c>
      <c r="S422" s="427">
        <f t="shared" si="155"/>
        <v>0</v>
      </c>
      <c r="T422" s="428">
        <f t="shared" si="156"/>
        <v>0</v>
      </c>
      <c r="U422" s="431">
        <f t="shared" si="165"/>
        <v>0</v>
      </c>
      <c r="V422" s="432">
        <f t="shared" si="166"/>
        <v>0</v>
      </c>
      <c r="W422" s="427">
        <f t="shared" si="167"/>
        <v>0</v>
      </c>
      <c r="X422" s="428">
        <f t="shared" si="168"/>
        <v>0</v>
      </c>
      <c r="Y422" s="427">
        <f t="shared" si="157"/>
        <v>0</v>
      </c>
      <c r="Z422" s="428">
        <f t="shared" si="158"/>
        <v>0</v>
      </c>
      <c r="AA422" s="431">
        <f t="shared" si="169"/>
        <v>0</v>
      </c>
      <c r="AB422" s="432">
        <f t="shared" si="170"/>
        <v>0</v>
      </c>
      <c r="AC422" s="427" t="e">
        <f t="shared" si="171"/>
        <v>#N/A</v>
      </c>
      <c r="AD422" s="428" t="e">
        <f t="shared" si="172"/>
        <v>#N/A</v>
      </c>
      <c r="AE422" s="427" t="e">
        <f t="shared" si="173"/>
        <v>#N/A</v>
      </c>
      <c r="AF422" s="428" t="e">
        <f t="shared" si="174"/>
        <v>#N/A</v>
      </c>
      <c r="AG422" s="431" t="e">
        <f t="shared" si="175"/>
        <v>#N/A</v>
      </c>
      <c r="AH422" s="432" t="e">
        <f t="shared" si="176"/>
        <v>#N/A</v>
      </c>
    </row>
    <row r="423" spans="4:34" x14ac:dyDescent="0.25">
      <c r="D423" s="335"/>
      <c r="E423" s="335"/>
      <c r="F423" s="335"/>
      <c r="G423" s="335"/>
      <c r="H423" s="411">
        <f t="shared" si="159"/>
        <v>0</v>
      </c>
      <c r="I423" s="412">
        <v>0</v>
      </c>
      <c r="J423" s="411">
        <f t="shared" si="153"/>
        <v>0</v>
      </c>
      <c r="K423" s="412">
        <f t="shared" si="160"/>
        <v>0</v>
      </c>
      <c r="L423" s="411">
        <f t="shared" si="161"/>
        <v>0</v>
      </c>
      <c r="M423" s="412">
        <f t="shared" si="154"/>
        <v>0</v>
      </c>
      <c r="N423" s="411">
        <v>0</v>
      </c>
      <c r="O423" s="412">
        <f t="shared" si="162"/>
        <v>0</v>
      </c>
      <c r="P423" s="335"/>
      <c r="Q423" s="427">
        <f t="shared" si="163"/>
        <v>0</v>
      </c>
      <c r="R423" s="428">
        <f t="shared" si="164"/>
        <v>0</v>
      </c>
      <c r="S423" s="427">
        <f t="shared" si="155"/>
        <v>0</v>
      </c>
      <c r="T423" s="428">
        <f t="shared" si="156"/>
        <v>0</v>
      </c>
      <c r="U423" s="431">
        <f t="shared" si="165"/>
        <v>0</v>
      </c>
      <c r="V423" s="432">
        <f t="shared" si="166"/>
        <v>0</v>
      </c>
      <c r="W423" s="427">
        <f t="shared" si="167"/>
        <v>0</v>
      </c>
      <c r="X423" s="428">
        <f t="shared" si="168"/>
        <v>0</v>
      </c>
      <c r="Y423" s="427">
        <f t="shared" si="157"/>
        <v>0</v>
      </c>
      <c r="Z423" s="428">
        <f t="shared" si="158"/>
        <v>0</v>
      </c>
      <c r="AA423" s="431">
        <f t="shared" si="169"/>
        <v>0</v>
      </c>
      <c r="AB423" s="432">
        <f t="shared" si="170"/>
        <v>0</v>
      </c>
      <c r="AC423" s="427" t="e">
        <f t="shared" si="171"/>
        <v>#N/A</v>
      </c>
      <c r="AD423" s="428" t="e">
        <f t="shared" si="172"/>
        <v>#N/A</v>
      </c>
      <c r="AE423" s="427" t="e">
        <f t="shared" si="173"/>
        <v>#N/A</v>
      </c>
      <c r="AF423" s="428" t="e">
        <f t="shared" si="174"/>
        <v>#N/A</v>
      </c>
      <c r="AG423" s="431" t="e">
        <f t="shared" si="175"/>
        <v>#N/A</v>
      </c>
      <c r="AH423" s="432" t="e">
        <f t="shared" si="176"/>
        <v>#N/A</v>
      </c>
    </row>
    <row r="424" spans="4:34" x14ac:dyDescent="0.25">
      <c r="D424" s="335"/>
      <c r="E424" s="335"/>
      <c r="F424" s="335"/>
      <c r="G424" s="335"/>
      <c r="H424" s="411">
        <f t="shared" si="159"/>
        <v>0</v>
      </c>
      <c r="I424" s="412">
        <v>0</v>
      </c>
      <c r="J424" s="411">
        <f t="shared" si="153"/>
        <v>0</v>
      </c>
      <c r="K424" s="412">
        <f t="shared" si="160"/>
        <v>0</v>
      </c>
      <c r="L424" s="411">
        <f t="shared" si="161"/>
        <v>0</v>
      </c>
      <c r="M424" s="412">
        <f t="shared" si="154"/>
        <v>0</v>
      </c>
      <c r="N424" s="411">
        <v>0</v>
      </c>
      <c r="O424" s="412">
        <f t="shared" si="162"/>
        <v>0</v>
      </c>
      <c r="P424" s="335"/>
      <c r="Q424" s="427">
        <f t="shared" si="163"/>
        <v>0</v>
      </c>
      <c r="R424" s="428">
        <f t="shared" si="164"/>
        <v>0</v>
      </c>
      <c r="S424" s="427">
        <f t="shared" si="155"/>
        <v>0</v>
      </c>
      <c r="T424" s="428">
        <f t="shared" si="156"/>
        <v>0</v>
      </c>
      <c r="U424" s="431">
        <f t="shared" si="165"/>
        <v>0</v>
      </c>
      <c r="V424" s="432">
        <f t="shared" si="166"/>
        <v>0</v>
      </c>
      <c r="W424" s="427">
        <f t="shared" si="167"/>
        <v>0</v>
      </c>
      <c r="X424" s="428">
        <f t="shared" si="168"/>
        <v>0</v>
      </c>
      <c r="Y424" s="427">
        <f t="shared" si="157"/>
        <v>0</v>
      </c>
      <c r="Z424" s="428">
        <f t="shared" si="158"/>
        <v>0</v>
      </c>
      <c r="AA424" s="431">
        <f t="shared" si="169"/>
        <v>0</v>
      </c>
      <c r="AB424" s="432">
        <f t="shared" si="170"/>
        <v>0</v>
      </c>
      <c r="AC424" s="427" t="e">
        <f t="shared" si="171"/>
        <v>#N/A</v>
      </c>
      <c r="AD424" s="428" t="e">
        <f t="shared" si="172"/>
        <v>#N/A</v>
      </c>
      <c r="AE424" s="427" t="e">
        <f t="shared" si="173"/>
        <v>#N/A</v>
      </c>
      <c r="AF424" s="428" t="e">
        <f t="shared" si="174"/>
        <v>#N/A</v>
      </c>
      <c r="AG424" s="431" t="e">
        <f t="shared" si="175"/>
        <v>#N/A</v>
      </c>
      <c r="AH424" s="432" t="e">
        <f t="shared" si="176"/>
        <v>#N/A</v>
      </c>
    </row>
    <row r="425" spans="4:34" x14ac:dyDescent="0.25">
      <c r="D425" s="335"/>
      <c r="E425" s="335"/>
      <c r="F425" s="335"/>
      <c r="G425" s="335"/>
      <c r="H425" s="411">
        <f t="shared" si="159"/>
        <v>0</v>
      </c>
      <c r="I425" s="412">
        <v>0</v>
      </c>
      <c r="J425" s="411">
        <f t="shared" si="153"/>
        <v>0</v>
      </c>
      <c r="K425" s="412">
        <f t="shared" si="160"/>
        <v>0</v>
      </c>
      <c r="L425" s="411">
        <f t="shared" si="161"/>
        <v>0</v>
      </c>
      <c r="M425" s="412">
        <f t="shared" si="154"/>
        <v>0</v>
      </c>
      <c r="N425" s="411">
        <v>0</v>
      </c>
      <c r="O425" s="412">
        <f t="shared" si="162"/>
        <v>0</v>
      </c>
      <c r="P425" s="335"/>
      <c r="Q425" s="427">
        <f t="shared" si="163"/>
        <v>0</v>
      </c>
      <c r="R425" s="428">
        <f t="shared" si="164"/>
        <v>0</v>
      </c>
      <c r="S425" s="427">
        <f t="shared" si="155"/>
        <v>0</v>
      </c>
      <c r="T425" s="428">
        <f t="shared" si="156"/>
        <v>0</v>
      </c>
      <c r="U425" s="431">
        <f t="shared" si="165"/>
        <v>0</v>
      </c>
      <c r="V425" s="432">
        <f t="shared" si="166"/>
        <v>0</v>
      </c>
      <c r="W425" s="427">
        <f t="shared" si="167"/>
        <v>0</v>
      </c>
      <c r="X425" s="428">
        <f t="shared" si="168"/>
        <v>0</v>
      </c>
      <c r="Y425" s="427">
        <f t="shared" si="157"/>
        <v>0</v>
      </c>
      <c r="Z425" s="428">
        <f t="shared" si="158"/>
        <v>0</v>
      </c>
      <c r="AA425" s="431">
        <f t="shared" si="169"/>
        <v>0</v>
      </c>
      <c r="AB425" s="432">
        <f t="shared" si="170"/>
        <v>0</v>
      </c>
      <c r="AC425" s="427" t="e">
        <f t="shared" si="171"/>
        <v>#N/A</v>
      </c>
      <c r="AD425" s="428" t="e">
        <f t="shared" si="172"/>
        <v>#N/A</v>
      </c>
      <c r="AE425" s="427" t="e">
        <f t="shared" si="173"/>
        <v>#N/A</v>
      </c>
      <c r="AF425" s="428" t="e">
        <f t="shared" si="174"/>
        <v>#N/A</v>
      </c>
      <c r="AG425" s="431" t="e">
        <f t="shared" si="175"/>
        <v>#N/A</v>
      </c>
      <c r="AH425" s="432" t="e">
        <f t="shared" si="176"/>
        <v>#N/A</v>
      </c>
    </row>
    <row r="426" spans="4:34" x14ac:dyDescent="0.25">
      <c r="D426" s="335"/>
      <c r="E426" s="335"/>
      <c r="F426" s="335"/>
      <c r="G426" s="335"/>
      <c r="H426" s="411">
        <f t="shared" si="159"/>
        <v>0</v>
      </c>
      <c r="I426" s="412">
        <v>0</v>
      </c>
      <c r="J426" s="411">
        <f t="shared" si="153"/>
        <v>0</v>
      </c>
      <c r="K426" s="412">
        <f t="shared" si="160"/>
        <v>0</v>
      </c>
      <c r="L426" s="411">
        <f t="shared" si="161"/>
        <v>0</v>
      </c>
      <c r="M426" s="412">
        <f t="shared" si="154"/>
        <v>0</v>
      </c>
      <c r="N426" s="411">
        <v>0</v>
      </c>
      <c r="O426" s="412">
        <f t="shared" si="162"/>
        <v>0</v>
      </c>
      <c r="P426" s="335"/>
      <c r="Q426" s="427">
        <f t="shared" si="163"/>
        <v>0</v>
      </c>
      <c r="R426" s="428">
        <f t="shared" si="164"/>
        <v>0</v>
      </c>
      <c r="S426" s="427">
        <f t="shared" si="155"/>
        <v>0</v>
      </c>
      <c r="T426" s="428">
        <f t="shared" si="156"/>
        <v>0</v>
      </c>
      <c r="U426" s="431">
        <f t="shared" si="165"/>
        <v>0</v>
      </c>
      <c r="V426" s="432">
        <f t="shared" si="166"/>
        <v>0</v>
      </c>
      <c r="W426" s="427">
        <f t="shared" si="167"/>
        <v>0</v>
      </c>
      <c r="X426" s="428">
        <f t="shared" si="168"/>
        <v>0</v>
      </c>
      <c r="Y426" s="427">
        <f t="shared" si="157"/>
        <v>0</v>
      </c>
      <c r="Z426" s="428">
        <f t="shared" si="158"/>
        <v>0</v>
      </c>
      <c r="AA426" s="431">
        <f t="shared" si="169"/>
        <v>0</v>
      </c>
      <c r="AB426" s="432">
        <f t="shared" si="170"/>
        <v>0</v>
      </c>
      <c r="AC426" s="427" t="e">
        <f t="shared" si="171"/>
        <v>#N/A</v>
      </c>
      <c r="AD426" s="428" t="e">
        <f t="shared" si="172"/>
        <v>#N/A</v>
      </c>
      <c r="AE426" s="427" t="e">
        <f t="shared" si="173"/>
        <v>#N/A</v>
      </c>
      <c r="AF426" s="428" t="e">
        <f t="shared" si="174"/>
        <v>#N/A</v>
      </c>
      <c r="AG426" s="431" t="e">
        <f t="shared" si="175"/>
        <v>#N/A</v>
      </c>
      <c r="AH426" s="432" t="e">
        <f t="shared" si="176"/>
        <v>#N/A</v>
      </c>
    </row>
    <row r="427" spans="4:34" x14ac:dyDescent="0.25">
      <c r="D427" s="335"/>
      <c r="E427" s="335"/>
      <c r="F427" s="335"/>
      <c r="G427" s="335"/>
      <c r="H427" s="411">
        <f t="shared" si="159"/>
        <v>0</v>
      </c>
      <c r="I427" s="412">
        <v>0</v>
      </c>
      <c r="J427" s="411">
        <f t="shared" si="153"/>
        <v>0</v>
      </c>
      <c r="K427" s="412">
        <f t="shared" si="160"/>
        <v>0</v>
      </c>
      <c r="L427" s="411">
        <f t="shared" si="161"/>
        <v>0</v>
      </c>
      <c r="M427" s="412">
        <f t="shared" si="154"/>
        <v>0</v>
      </c>
      <c r="N427" s="411">
        <v>0</v>
      </c>
      <c r="O427" s="412">
        <f t="shared" si="162"/>
        <v>0</v>
      </c>
      <c r="P427" s="335"/>
      <c r="Q427" s="427">
        <f t="shared" si="163"/>
        <v>0</v>
      </c>
      <c r="R427" s="428">
        <f t="shared" si="164"/>
        <v>0</v>
      </c>
      <c r="S427" s="427">
        <f t="shared" si="155"/>
        <v>0</v>
      </c>
      <c r="T427" s="428">
        <f t="shared" si="156"/>
        <v>0</v>
      </c>
      <c r="U427" s="431">
        <f t="shared" si="165"/>
        <v>0</v>
      </c>
      <c r="V427" s="432">
        <f t="shared" si="166"/>
        <v>0</v>
      </c>
      <c r="W427" s="427">
        <f t="shared" si="167"/>
        <v>0</v>
      </c>
      <c r="X427" s="428">
        <f t="shared" si="168"/>
        <v>0</v>
      </c>
      <c r="Y427" s="427">
        <f t="shared" si="157"/>
        <v>0</v>
      </c>
      <c r="Z427" s="428">
        <f t="shared" si="158"/>
        <v>0</v>
      </c>
      <c r="AA427" s="431">
        <f t="shared" si="169"/>
        <v>0</v>
      </c>
      <c r="AB427" s="432">
        <f t="shared" si="170"/>
        <v>0</v>
      </c>
      <c r="AC427" s="427" t="e">
        <f t="shared" si="171"/>
        <v>#N/A</v>
      </c>
      <c r="AD427" s="428" t="e">
        <f t="shared" si="172"/>
        <v>#N/A</v>
      </c>
      <c r="AE427" s="427" t="e">
        <f t="shared" si="173"/>
        <v>#N/A</v>
      </c>
      <c r="AF427" s="428" t="e">
        <f t="shared" si="174"/>
        <v>#N/A</v>
      </c>
      <c r="AG427" s="431" t="e">
        <f t="shared" si="175"/>
        <v>#N/A</v>
      </c>
      <c r="AH427" s="432" t="e">
        <f t="shared" si="176"/>
        <v>#N/A</v>
      </c>
    </row>
    <row r="428" spans="4:34" x14ac:dyDescent="0.25">
      <c r="D428" s="335"/>
      <c r="E428" s="335"/>
      <c r="F428" s="335"/>
      <c r="G428" s="335"/>
      <c r="H428" s="411">
        <f t="shared" si="159"/>
        <v>0</v>
      </c>
      <c r="I428" s="412">
        <v>0</v>
      </c>
      <c r="J428" s="411">
        <f t="shared" si="153"/>
        <v>0</v>
      </c>
      <c r="K428" s="412">
        <f t="shared" si="160"/>
        <v>0</v>
      </c>
      <c r="L428" s="411">
        <f t="shared" si="161"/>
        <v>0</v>
      </c>
      <c r="M428" s="412">
        <f t="shared" si="154"/>
        <v>0</v>
      </c>
      <c r="N428" s="411">
        <v>0</v>
      </c>
      <c r="O428" s="412">
        <f t="shared" si="162"/>
        <v>0</v>
      </c>
      <c r="P428" s="335"/>
      <c r="Q428" s="427">
        <f t="shared" si="163"/>
        <v>0</v>
      </c>
      <c r="R428" s="428">
        <f t="shared" si="164"/>
        <v>0</v>
      </c>
      <c r="S428" s="427">
        <f t="shared" si="155"/>
        <v>0</v>
      </c>
      <c r="T428" s="428">
        <f t="shared" si="156"/>
        <v>0</v>
      </c>
      <c r="U428" s="431">
        <f t="shared" si="165"/>
        <v>0</v>
      </c>
      <c r="V428" s="432">
        <f t="shared" si="166"/>
        <v>0</v>
      </c>
      <c r="W428" s="427">
        <f t="shared" si="167"/>
        <v>0</v>
      </c>
      <c r="X428" s="428">
        <f t="shared" si="168"/>
        <v>0</v>
      </c>
      <c r="Y428" s="427">
        <f t="shared" si="157"/>
        <v>0</v>
      </c>
      <c r="Z428" s="428">
        <f t="shared" si="158"/>
        <v>0</v>
      </c>
      <c r="AA428" s="431">
        <f t="shared" si="169"/>
        <v>0</v>
      </c>
      <c r="AB428" s="432">
        <f t="shared" si="170"/>
        <v>0</v>
      </c>
      <c r="AC428" s="427" t="e">
        <f t="shared" si="171"/>
        <v>#N/A</v>
      </c>
      <c r="AD428" s="428" t="e">
        <f t="shared" si="172"/>
        <v>#N/A</v>
      </c>
      <c r="AE428" s="427" t="e">
        <f t="shared" si="173"/>
        <v>#N/A</v>
      </c>
      <c r="AF428" s="428" t="e">
        <f t="shared" si="174"/>
        <v>#N/A</v>
      </c>
      <c r="AG428" s="431" t="e">
        <f t="shared" si="175"/>
        <v>#N/A</v>
      </c>
      <c r="AH428" s="432" t="e">
        <f t="shared" si="176"/>
        <v>#N/A</v>
      </c>
    </row>
    <row r="429" spans="4:34" x14ac:dyDescent="0.25">
      <c r="D429" s="335"/>
      <c r="E429" s="335"/>
      <c r="F429" s="335"/>
      <c r="G429" s="335"/>
      <c r="H429" s="411">
        <f t="shared" si="159"/>
        <v>0</v>
      </c>
      <c r="I429" s="412">
        <v>0</v>
      </c>
      <c r="J429" s="411">
        <f t="shared" si="153"/>
        <v>0</v>
      </c>
      <c r="K429" s="412">
        <f t="shared" si="160"/>
        <v>0</v>
      </c>
      <c r="L429" s="411">
        <f t="shared" si="161"/>
        <v>0</v>
      </c>
      <c r="M429" s="412">
        <f t="shared" si="154"/>
        <v>0</v>
      </c>
      <c r="N429" s="411">
        <v>0</v>
      </c>
      <c r="O429" s="412">
        <f t="shared" si="162"/>
        <v>0</v>
      </c>
      <c r="P429" s="335"/>
      <c r="Q429" s="427">
        <f t="shared" si="163"/>
        <v>0</v>
      </c>
      <c r="R429" s="428">
        <f t="shared" si="164"/>
        <v>0</v>
      </c>
      <c r="S429" s="427">
        <f t="shared" si="155"/>
        <v>0</v>
      </c>
      <c r="T429" s="428">
        <f t="shared" si="156"/>
        <v>0</v>
      </c>
      <c r="U429" s="431">
        <f t="shared" si="165"/>
        <v>0</v>
      </c>
      <c r="V429" s="432">
        <f t="shared" si="166"/>
        <v>0</v>
      </c>
      <c r="W429" s="427">
        <f t="shared" si="167"/>
        <v>0</v>
      </c>
      <c r="X429" s="428">
        <f t="shared" si="168"/>
        <v>0</v>
      </c>
      <c r="Y429" s="427">
        <f t="shared" si="157"/>
        <v>0</v>
      </c>
      <c r="Z429" s="428">
        <f t="shared" si="158"/>
        <v>0</v>
      </c>
      <c r="AA429" s="431">
        <f t="shared" si="169"/>
        <v>0</v>
      </c>
      <c r="AB429" s="432">
        <f t="shared" si="170"/>
        <v>0</v>
      </c>
      <c r="AC429" s="427" t="e">
        <f t="shared" si="171"/>
        <v>#N/A</v>
      </c>
      <c r="AD429" s="428" t="e">
        <f t="shared" si="172"/>
        <v>#N/A</v>
      </c>
      <c r="AE429" s="427" t="e">
        <f t="shared" si="173"/>
        <v>#N/A</v>
      </c>
      <c r="AF429" s="428" t="e">
        <f t="shared" si="174"/>
        <v>#N/A</v>
      </c>
      <c r="AG429" s="431" t="e">
        <f t="shared" si="175"/>
        <v>#N/A</v>
      </c>
      <c r="AH429" s="432" t="e">
        <f t="shared" si="176"/>
        <v>#N/A</v>
      </c>
    </row>
    <row r="430" spans="4:34" x14ac:dyDescent="0.25">
      <c r="D430" s="335"/>
      <c r="E430" s="335"/>
      <c r="F430" s="335"/>
      <c r="G430" s="335"/>
      <c r="H430" s="411">
        <f t="shared" si="159"/>
        <v>0</v>
      </c>
      <c r="I430" s="412">
        <v>0</v>
      </c>
      <c r="J430" s="411">
        <f t="shared" si="153"/>
        <v>0</v>
      </c>
      <c r="K430" s="412">
        <f t="shared" si="160"/>
        <v>0</v>
      </c>
      <c r="L430" s="411">
        <f t="shared" si="161"/>
        <v>0</v>
      </c>
      <c r="M430" s="412">
        <f t="shared" si="154"/>
        <v>0</v>
      </c>
      <c r="N430" s="411">
        <v>0</v>
      </c>
      <c r="O430" s="412">
        <f t="shared" si="162"/>
        <v>0</v>
      </c>
      <c r="P430" s="335"/>
      <c r="Q430" s="427">
        <f t="shared" si="163"/>
        <v>0</v>
      </c>
      <c r="R430" s="428">
        <f t="shared" si="164"/>
        <v>0</v>
      </c>
      <c r="S430" s="427">
        <f t="shared" si="155"/>
        <v>0</v>
      </c>
      <c r="T430" s="428">
        <f t="shared" si="156"/>
        <v>0</v>
      </c>
      <c r="U430" s="431">
        <f t="shared" si="165"/>
        <v>0</v>
      </c>
      <c r="V430" s="432">
        <f t="shared" si="166"/>
        <v>0</v>
      </c>
      <c r="W430" s="427">
        <f t="shared" si="167"/>
        <v>0</v>
      </c>
      <c r="X430" s="428">
        <f t="shared" si="168"/>
        <v>0</v>
      </c>
      <c r="Y430" s="427">
        <f t="shared" si="157"/>
        <v>0</v>
      </c>
      <c r="Z430" s="428">
        <f t="shared" si="158"/>
        <v>0</v>
      </c>
      <c r="AA430" s="431">
        <f t="shared" si="169"/>
        <v>0</v>
      </c>
      <c r="AB430" s="432">
        <f t="shared" si="170"/>
        <v>0</v>
      </c>
      <c r="AC430" s="427" t="e">
        <f t="shared" si="171"/>
        <v>#N/A</v>
      </c>
      <c r="AD430" s="428" t="e">
        <f t="shared" si="172"/>
        <v>#N/A</v>
      </c>
      <c r="AE430" s="427" t="e">
        <f t="shared" si="173"/>
        <v>#N/A</v>
      </c>
      <c r="AF430" s="428" t="e">
        <f t="shared" si="174"/>
        <v>#N/A</v>
      </c>
      <c r="AG430" s="431" t="e">
        <f t="shared" si="175"/>
        <v>#N/A</v>
      </c>
      <c r="AH430" s="432" t="e">
        <f t="shared" si="176"/>
        <v>#N/A</v>
      </c>
    </row>
    <row r="431" spans="4:34" x14ac:dyDescent="0.25">
      <c r="D431" s="335"/>
      <c r="E431" s="335"/>
      <c r="F431" s="335"/>
      <c r="G431" s="335"/>
      <c r="H431" s="411">
        <f t="shared" si="159"/>
        <v>0</v>
      </c>
      <c r="I431" s="412">
        <v>0</v>
      </c>
      <c r="J431" s="411">
        <f t="shared" si="153"/>
        <v>0</v>
      </c>
      <c r="K431" s="412">
        <f t="shared" si="160"/>
        <v>0</v>
      </c>
      <c r="L431" s="411">
        <f t="shared" si="161"/>
        <v>0</v>
      </c>
      <c r="M431" s="412">
        <f t="shared" si="154"/>
        <v>0</v>
      </c>
      <c r="N431" s="411">
        <v>0</v>
      </c>
      <c r="O431" s="412">
        <f t="shared" si="162"/>
        <v>0</v>
      </c>
      <c r="P431" s="335"/>
      <c r="Q431" s="427">
        <f t="shared" si="163"/>
        <v>0</v>
      </c>
      <c r="R431" s="428">
        <f t="shared" si="164"/>
        <v>0</v>
      </c>
      <c r="S431" s="427">
        <f t="shared" si="155"/>
        <v>0</v>
      </c>
      <c r="T431" s="428">
        <f t="shared" si="156"/>
        <v>0</v>
      </c>
      <c r="U431" s="431">
        <f t="shared" si="165"/>
        <v>0</v>
      </c>
      <c r="V431" s="432">
        <f t="shared" si="166"/>
        <v>0</v>
      </c>
      <c r="W431" s="427">
        <f t="shared" si="167"/>
        <v>0</v>
      </c>
      <c r="X431" s="428">
        <f t="shared" si="168"/>
        <v>0</v>
      </c>
      <c r="Y431" s="427">
        <f t="shared" si="157"/>
        <v>0</v>
      </c>
      <c r="Z431" s="428">
        <f t="shared" si="158"/>
        <v>0</v>
      </c>
      <c r="AA431" s="431">
        <f t="shared" si="169"/>
        <v>0</v>
      </c>
      <c r="AB431" s="432">
        <f t="shared" si="170"/>
        <v>0</v>
      </c>
      <c r="AC431" s="427" t="e">
        <f t="shared" si="171"/>
        <v>#N/A</v>
      </c>
      <c r="AD431" s="428" t="e">
        <f t="shared" si="172"/>
        <v>#N/A</v>
      </c>
      <c r="AE431" s="427" t="e">
        <f t="shared" si="173"/>
        <v>#N/A</v>
      </c>
      <c r="AF431" s="428" t="e">
        <f t="shared" si="174"/>
        <v>#N/A</v>
      </c>
      <c r="AG431" s="431" t="e">
        <f t="shared" si="175"/>
        <v>#N/A</v>
      </c>
      <c r="AH431" s="432" t="e">
        <f t="shared" si="176"/>
        <v>#N/A</v>
      </c>
    </row>
    <row r="432" spans="4:34" x14ac:dyDescent="0.25">
      <c r="D432" s="335"/>
      <c r="E432" s="335"/>
      <c r="F432" s="335"/>
      <c r="G432" s="335"/>
      <c r="H432" s="411">
        <f t="shared" si="159"/>
        <v>0</v>
      </c>
      <c r="I432" s="412">
        <v>0</v>
      </c>
      <c r="J432" s="411">
        <f t="shared" si="153"/>
        <v>0</v>
      </c>
      <c r="K432" s="412">
        <f t="shared" si="160"/>
        <v>0</v>
      </c>
      <c r="L432" s="411">
        <f t="shared" si="161"/>
        <v>0</v>
      </c>
      <c r="M432" s="412">
        <f t="shared" si="154"/>
        <v>0</v>
      </c>
      <c r="N432" s="411">
        <v>0</v>
      </c>
      <c r="O432" s="412">
        <f t="shared" si="162"/>
        <v>0</v>
      </c>
      <c r="P432" s="335"/>
      <c r="Q432" s="427">
        <f t="shared" si="163"/>
        <v>0</v>
      </c>
      <c r="R432" s="428">
        <f t="shared" si="164"/>
        <v>0</v>
      </c>
      <c r="S432" s="427">
        <f t="shared" si="155"/>
        <v>0</v>
      </c>
      <c r="T432" s="428">
        <f t="shared" si="156"/>
        <v>0</v>
      </c>
      <c r="U432" s="431">
        <f t="shared" si="165"/>
        <v>0</v>
      </c>
      <c r="V432" s="432">
        <f t="shared" si="166"/>
        <v>0</v>
      </c>
      <c r="W432" s="427">
        <f t="shared" si="167"/>
        <v>0</v>
      </c>
      <c r="X432" s="428">
        <f t="shared" si="168"/>
        <v>0</v>
      </c>
      <c r="Y432" s="427">
        <f t="shared" si="157"/>
        <v>0</v>
      </c>
      <c r="Z432" s="428">
        <f t="shared" si="158"/>
        <v>0</v>
      </c>
      <c r="AA432" s="431">
        <f t="shared" si="169"/>
        <v>0</v>
      </c>
      <c r="AB432" s="432">
        <f t="shared" si="170"/>
        <v>0</v>
      </c>
      <c r="AC432" s="427" t="e">
        <f t="shared" si="171"/>
        <v>#N/A</v>
      </c>
      <c r="AD432" s="428" t="e">
        <f t="shared" si="172"/>
        <v>#N/A</v>
      </c>
      <c r="AE432" s="427" t="e">
        <f t="shared" si="173"/>
        <v>#N/A</v>
      </c>
      <c r="AF432" s="428" t="e">
        <f t="shared" si="174"/>
        <v>#N/A</v>
      </c>
      <c r="AG432" s="431" t="e">
        <f t="shared" si="175"/>
        <v>#N/A</v>
      </c>
      <c r="AH432" s="432" t="e">
        <f t="shared" si="176"/>
        <v>#N/A</v>
      </c>
    </row>
    <row r="433" spans="4:34" x14ac:dyDescent="0.25">
      <c r="D433" s="335"/>
      <c r="E433" s="335"/>
      <c r="F433" s="335"/>
      <c r="G433" s="335"/>
      <c r="H433" s="411">
        <f t="shared" si="159"/>
        <v>0</v>
      </c>
      <c r="I433" s="412">
        <v>0</v>
      </c>
      <c r="J433" s="411">
        <f t="shared" si="153"/>
        <v>0</v>
      </c>
      <c r="K433" s="412">
        <f t="shared" si="160"/>
        <v>0</v>
      </c>
      <c r="L433" s="411">
        <f t="shared" si="161"/>
        <v>0</v>
      </c>
      <c r="M433" s="412">
        <f t="shared" si="154"/>
        <v>0</v>
      </c>
      <c r="N433" s="411">
        <v>0</v>
      </c>
      <c r="O433" s="412">
        <f t="shared" si="162"/>
        <v>0</v>
      </c>
      <c r="P433" s="335"/>
      <c r="Q433" s="427">
        <f t="shared" si="163"/>
        <v>0</v>
      </c>
      <c r="R433" s="428">
        <f t="shared" si="164"/>
        <v>0</v>
      </c>
      <c r="S433" s="427">
        <f t="shared" si="155"/>
        <v>0</v>
      </c>
      <c r="T433" s="428">
        <f t="shared" si="156"/>
        <v>0</v>
      </c>
      <c r="U433" s="431">
        <f t="shared" si="165"/>
        <v>0</v>
      </c>
      <c r="V433" s="432">
        <f t="shared" si="166"/>
        <v>0</v>
      </c>
      <c r="W433" s="427">
        <f t="shared" si="167"/>
        <v>0</v>
      </c>
      <c r="X433" s="428">
        <f t="shared" si="168"/>
        <v>0</v>
      </c>
      <c r="Y433" s="427">
        <f t="shared" si="157"/>
        <v>0</v>
      </c>
      <c r="Z433" s="428">
        <f t="shared" si="158"/>
        <v>0</v>
      </c>
      <c r="AA433" s="431">
        <f t="shared" si="169"/>
        <v>0</v>
      </c>
      <c r="AB433" s="432">
        <f t="shared" si="170"/>
        <v>0</v>
      </c>
      <c r="AC433" s="427" t="e">
        <f t="shared" si="171"/>
        <v>#N/A</v>
      </c>
      <c r="AD433" s="428" t="e">
        <f t="shared" si="172"/>
        <v>#N/A</v>
      </c>
      <c r="AE433" s="427" t="e">
        <f t="shared" si="173"/>
        <v>#N/A</v>
      </c>
      <c r="AF433" s="428" t="e">
        <f t="shared" si="174"/>
        <v>#N/A</v>
      </c>
      <c r="AG433" s="431" t="e">
        <f t="shared" si="175"/>
        <v>#N/A</v>
      </c>
      <c r="AH433" s="432" t="e">
        <f t="shared" si="176"/>
        <v>#N/A</v>
      </c>
    </row>
    <row r="434" spans="4:34" x14ac:dyDescent="0.25">
      <c r="D434" s="335"/>
      <c r="E434" s="335"/>
      <c r="F434" s="335"/>
      <c r="G434" s="335"/>
      <c r="H434" s="411">
        <f t="shared" si="159"/>
        <v>0</v>
      </c>
      <c r="I434" s="412">
        <v>0</v>
      </c>
      <c r="J434" s="411">
        <f t="shared" si="153"/>
        <v>0</v>
      </c>
      <c r="K434" s="412">
        <f t="shared" si="160"/>
        <v>0</v>
      </c>
      <c r="L434" s="411">
        <f t="shared" si="161"/>
        <v>0</v>
      </c>
      <c r="M434" s="412">
        <f t="shared" si="154"/>
        <v>0</v>
      </c>
      <c r="N434" s="411">
        <v>0</v>
      </c>
      <c r="O434" s="412">
        <f t="shared" si="162"/>
        <v>0</v>
      </c>
      <c r="P434" s="335"/>
      <c r="Q434" s="427">
        <f t="shared" si="163"/>
        <v>0</v>
      </c>
      <c r="R434" s="428">
        <f t="shared" si="164"/>
        <v>0</v>
      </c>
      <c r="S434" s="427">
        <f t="shared" si="155"/>
        <v>0</v>
      </c>
      <c r="T434" s="428">
        <f t="shared" si="156"/>
        <v>0</v>
      </c>
      <c r="U434" s="431">
        <f t="shared" si="165"/>
        <v>0</v>
      </c>
      <c r="V434" s="432">
        <f t="shared" si="166"/>
        <v>0</v>
      </c>
      <c r="W434" s="427">
        <f t="shared" si="167"/>
        <v>0</v>
      </c>
      <c r="X434" s="428">
        <f t="shared" si="168"/>
        <v>0</v>
      </c>
      <c r="Y434" s="427">
        <f t="shared" si="157"/>
        <v>0</v>
      </c>
      <c r="Z434" s="428">
        <f t="shared" si="158"/>
        <v>0</v>
      </c>
      <c r="AA434" s="431">
        <f t="shared" si="169"/>
        <v>0</v>
      </c>
      <c r="AB434" s="432">
        <f t="shared" si="170"/>
        <v>0</v>
      </c>
      <c r="AC434" s="427" t="e">
        <f t="shared" si="171"/>
        <v>#N/A</v>
      </c>
      <c r="AD434" s="428" t="e">
        <f t="shared" si="172"/>
        <v>#N/A</v>
      </c>
      <c r="AE434" s="427" t="e">
        <f t="shared" si="173"/>
        <v>#N/A</v>
      </c>
      <c r="AF434" s="428" t="e">
        <f t="shared" si="174"/>
        <v>#N/A</v>
      </c>
      <c r="AG434" s="431" t="e">
        <f t="shared" si="175"/>
        <v>#N/A</v>
      </c>
      <c r="AH434" s="432" t="e">
        <f t="shared" si="176"/>
        <v>#N/A</v>
      </c>
    </row>
    <row r="435" spans="4:34" x14ac:dyDescent="0.25">
      <c r="D435" s="335"/>
      <c r="E435" s="335"/>
      <c r="F435" s="335"/>
      <c r="G435" s="335"/>
      <c r="H435" s="411">
        <f t="shared" si="159"/>
        <v>0</v>
      </c>
      <c r="I435" s="412">
        <v>0</v>
      </c>
      <c r="J435" s="411">
        <f t="shared" si="153"/>
        <v>0</v>
      </c>
      <c r="K435" s="412">
        <f t="shared" si="160"/>
        <v>0</v>
      </c>
      <c r="L435" s="411">
        <f t="shared" si="161"/>
        <v>0</v>
      </c>
      <c r="M435" s="412">
        <f t="shared" si="154"/>
        <v>0</v>
      </c>
      <c r="N435" s="411">
        <v>0</v>
      </c>
      <c r="O435" s="412">
        <f t="shared" si="162"/>
        <v>0</v>
      </c>
      <c r="P435" s="335"/>
      <c r="Q435" s="427">
        <f t="shared" si="163"/>
        <v>0</v>
      </c>
      <c r="R435" s="428">
        <f t="shared" si="164"/>
        <v>0</v>
      </c>
      <c r="S435" s="427">
        <f t="shared" si="155"/>
        <v>0</v>
      </c>
      <c r="T435" s="428">
        <f t="shared" si="156"/>
        <v>0</v>
      </c>
      <c r="U435" s="431">
        <f t="shared" si="165"/>
        <v>0</v>
      </c>
      <c r="V435" s="432">
        <f t="shared" si="166"/>
        <v>0</v>
      </c>
      <c r="W435" s="427">
        <f t="shared" si="167"/>
        <v>0</v>
      </c>
      <c r="X435" s="428">
        <f t="shared" si="168"/>
        <v>0</v>
      </c>
      <c r="Y435" s="427">
        <f t="shared" si="157"/>
        <v>0</v>
      </c>
      <c r="Z435" s="428">
        <f t="shared" si="158"/>
        <v>0</v>
      </c>
      <c r="AA435" s="431">
        <f t="shared" si="169"/>
        <v>0</v>
      </c>
      <c r="AB435" s="432">
        <f t="shared" si="170"/>
        <v>0</v>
      </c>
      <c r="AC435" s="427" t="e">
        <f t="shared" si="171"/>
        <v>#N/A</v>
      </c>
      <c r="AD435" s="428" t="e">
        <f t="shared" si="172"/>
        <v>#N/A</v>
      </c>
      <c r="AE435" s="427" t="e">
        <f t="shared" si="173"/>
        <v>#N/A</v>
      </c>
      <c r="AF435" s="428" t="e">
        <f t="shared" si="174"/>
        <v>#N/A</v>
      </c>
      <c r="AG435" s="431" t="e">
        <f t="shared" si="175"/>
        <v>#N/A</v>
      </c>
      <c r="AH435" s="432" t="e">
        <f t="shared" si="176"/>
        <v>#N/A</v>
      </c>
    </row>
    <row r="436" spans="4:34" x14ac:dyDescent="0.25">
      <c r="D436" s="335"/>
      <c r="E436" s="335"/>
      <c r="F436" s="335"/>
      <c r="G436" s="335"/>
      <c r="H436" s="411">
        <f t="shared" si="159"/>
        <v>0</v>
      </c>
      <c r="I436" s="412">
        <v>0</v>
      </c>
      <c r="J436" s="411">
        <f t="shared" si="153"/>
        <v>0</v>
      </c>
      <c r="K436" s="412">
        <f t="shared" si="160"/>
        <v>0</v>
      </c>
      <c r="L436" s="411">
        <f t="shared" si="161"/>
        <v>0</v>
      </c>
      <c r="M436" s="412">
        <f t="shared" si="154"/>
        <v>0</v>
      </c>
      <c r="N436" s="411">
        <v>0</v>
      </c>
      <c r="O436" s="412">
        <f t="shared" si="162"/>
        <v>0</v>
      </c>
      <c r="P436" s="335"/>
      <c r="Q436" s="427">
        <f t="shared" si="163"/>
        <v>0</v>
      </c>
      <c r="R436" s="428">
        <f t="shared" si="164"/>
        <v>0</v>
      </c>
      <c r="S436" s="427">
        <f t="shared" si="155"/>
        <v>0</v>
      </c>
      <c r="T436" s="428">
        <f t="shared" si="156"/>
        <v>0</v>
      </c>
      <c r="U436" s="431">
        <f t="shared" si="165"/>
        <v>0</v>
      </c>
      <c r="V436" s="432">
        <f t="shared" si="166"/>
        <v>0</v>
      </c>
      <c r="W436" s="427">
        <f t="shared" si="167"/>
        <v>0</v>
      </c>
      <c r="X436" s="428">
        <f t="shared" si="168"/>
        <v>0</v>
      </c>
      <c r="Y436" s="427">
        <f t="shared" si="157"/>
        <v>0</v>
      </c>
      <c r="Z436" s="428">
        <f t="shared" si="158"/>
        <v>0</v>
      </c>
      <c r="AA436" s="431">
        <f t="shared" si="169"/>
        <v>0</v>
      </c>
      <c r="AB436" s="432">
        <f t="shared" si="170"/>
        <v>0</v>
      </c>
      <c r="AC436" s="427" t="e">
        <f t="shared" si="171"/>
        <v>#N/A</v>
      </c>
      <c r="AD436" s="428" t="e">
        <f t="shared" si="172"/>
        <v>#N/A</v>
      </c>
      <c r="AE436" s="427" t="e">
        <f t="shared" si="173"/>
        <v>#N/A</v>
      </c>
      <c r="AF436" s="428" t="e">
        <f t="shared" si="174"/>
        <v>#N/A</v>
      </c>
      <c r="AG436" s="431" t="e">
        <f t="shared" si="175"/>
        <v>#N/A</v>
      </c>
      <c r="AH436" s="432" t="e">
        <f t="shared" si="176"/>
        <v>#N/A</v>
      </c>
    </row>
    <row r="437" spans="4:34" x14ac:dyDescent="0.25">
      <c r="D437" s="335"/>
      <c r="E437" s="335"/>
      <c r="F437" s="335"/>
      <c r="G437" s="335"/>
      <c r="H437" s="411">
        <f t="shared" si="159"/>
        <v>0</v>
      </c>
      <c r="I437" s="412">
        <v>0</v>
      </c>
      <c r="J437" s="411">
        <f t="shared" si="153"/>
        <v>0</v>
      </c>
      <c r="K437" s="412">
        <f t="shared" si="160"/>
        <v>0</v>
      </c>
      <c r="L437" s="411">
        <f t="shared" si="161"/>
        <v>0</v>
      </c>
      <c r="M437" s="412">
        <f t="shared" si="154"/>
        <v>0</v>
      </c>
      <c r="N437" s="411">
        <v>0</v>
      </c>
      <c r="O437" s="412">
        <f t="shared" si="162"/>
        <v>0</v>
      </c>
      <c r="P437" s="335"/>
      <c r="Q437" s="427">
        <f t="shared" si="163"/>
        <v>0</v>
      </c>
      <c r="R437" s="428">
        <f t="shared" si="164"/>
        <v>0</v>
      </c>
      <c r="S437" s="427">
        <f t="shared" si="155"/>
        <v>0</v>
      </c>
      <c r="T437" s="428">
        <f t="shared" si="156"/>
        <v>0</v>
      </c>
      <c r="U437" s="431">
        <f t="shared" si="165"/>
        <v>0</v>
      </c>
      <c r="V437" s="432">
        <f t="shared" si="166"/>
        <v>0</v>
      </c>
      <c r="W437" s="427">
        <f t="shared" si="167"/>
        <v>0</v>
      </c>
      <c r="X437" s="428">
        <f t="shared" si="168"/>
        <v>0</v>
      </c>
      <c r="Y437" s="427">
        <f t="shared" si="157"/>
        <v>0</v>
      </c>
      <c r="Z437" s="428">
        <f t="shared" si="158"/>
        <v>0</v>
      </c>
      <c r="AA437" s="431">
        <f t="shared" si="169"/>
        <v>0</v>
      </c>
      <c r="AB437" s="432">
        <f t="shared" si="170"/>
        <v>0</v>
      </c>
      <c r="AC437" s="427" t="e">
        <f t="shared" si="171"/>
        <v>#N/A</v>
      </c>
      <c r="AD437" s="428" t="e">
        <f t="shared" si="172"/>
        <v>#N/A</v>
      </c>
      <c r="AE437" s="427" t="e">
        <f t="shared" si="173"/>
        <v>#N/A</v>
      </c>
      <c r="AF437" s="428" t="e">
        <f t="shared" si="174"/>
        <v>#N/A</v>
      </c>
      <c r="AG437" s="431" t="e">
        <f t="shared" si="175"/>
        <v>#N/A</v>
      </c>
      <c r="AH437" s="432" t="e">
        <f t="shared" si="176"/>
        <v>#N/A</v>
      </c>
    </row>
    <row r="438" spans="4:34" x14ac:dyDescent="0.25">
      <c r="D438" s="335"/>
      <c r="E438" s="335"/>
      <c r="F438" s="335"/>
      <c r="G438" s="335"/>
      <c r="H438" s="411">
        <f t="shared" si="159"/>
        <v>0</v>
      </c>
      <c r="I438" s="412">
        <v>0</v>
      </c>
      <c r="J438" s="411">
        <f t="shared" si="153"/>
        <v>0</v>
      </c>
      <c r="K438" s="412">
        <f t="shared" si="160"/>
        <v>0</v>
      </c>
      <c r="L438" s="411">
        <f t="shared" si="161"/>
        <v>0</v>
      </c>
      <c r="M438" s="412">
        <f t="shared" si="154"/>
        <v>0</v>
      </c>
      <c r="N438" s="411">
        <v>0</v>
      </c>
      <c r="O438" s="412">
        <f t="shared" si="162"/>
        <v>0</v>
      </c>
      <c r="P438" s="335"/>
      <c r="Q438" s="427">
        <f t="shared" si="163"/>
        <v>0</v>
      </c>
      <c r="R438" s="428">
        <f t="shared" si="164"/>
        <v>0</v>
      </c>
      <c r="S438" s="427">
        <f t="shared" si="155"/>
        <v>0</v>
      </c>
      <c r="T438" s="428">
        <f t="shared" si="156"/>
        <v>0</v>
      </c>
      <c r="U438" s="431">
        <f t="shared" si="165"/>
        <v>0</v>
      </c>
      <c r="V438" s="432">
        <f t="shared" si="166"/>
        <v>0</v>
      </c>
      <c r="W438" s="427">
        <f t="shared" si="167"/>
        <v>0</v>
      </c>
      <c r="X438" s="428">
        <f t="shared" si="168"/>
        <v>0</v>
      </c>
      <c r="Y438" s="427">
        <f t="shared" si="157"/>
        <v>0</v>
      </c>
      <c r="Z438" s="428">
        <f t="shared" si="158"/>
        <v>0</v>
      </c>
      <c r="AA438" s="431">
        <f t="shared" si="169"/>
        <v>0</v>
      </c>
      <c r="AB438" s="432">
        <f t="shared" si="170"/>
        <v>0</v>
      </c>
      <c r="AC438" s="427" t="e">
        <f t="shared" si="171"/>
        <v>#N/A</v>
      </c>
      <c r="AD438" s="428" t="e">
        <f t="shared" si="172"/>
        <v>#N/A</v>
      </c>
      <c r="AE438" s="427" t="e">
        <f t="shared" si="173"/>
        <v>#N/A</v>
      </c>
      <c r="AF438" s="428" t="e">
        <f t="shared" si="174"/>
        <v>#N/A</v>
      </c>
      <c r="AG438" s="431" t="e">
        <f t="shared" si="175"/>
        <v>#N/A</v>
      </c>
      <c r="AH438" s="432" t="e">
        <f t="shared" si="176"/>
        <v>#N/A</v>
      </c>
    </row>
    <row r="439" spans="4:34" x14ac:dyDescent="0.25">
      <c r="D439" s="335"/>
      <c r="E439" s="335"/>
      <c r="F439" s="335"/>
      <c r="G439" s="335"/>
      <c r="H439" s="411">
        <f t="shared" si="159"/>
        <v>0</v>
      </c>
      <c r="I439" s="412">
        <v>0</v>
      </c>
      <c r="J439" s="411">
        <f t="shared" si="153"/>
        <v>0</v>
      </c>
      <c r="K439" s="412">
        <f t="shared" si="160"/>
        <v>0</v>
      </c>
      <c r="L439" s="411">
        <f t="shared" si="161"/>
        <v>0</v>
      </c>
      <c r="M439" s="412">
        <f t="shared" si="154"/>
        <v>0</v>
      </c>
      <c r="N439" s="411">
        <v>0</v>
      </c>
      <c r="O439" s="412">
        <f t="shared" si="162"/>
        <v>0</v>
      </c>
      <c r="P439" s="335"/>
      <c r="Q439" s="427">
        <f t="shared" si="163"/>
        <v>0</v>
      </c>
      <c r="R439" s="428">
        <f t="shared" si="164"/>
        <v>0</v>
      </c>
      <c r="S439" s="427">
        <f t="shared" si="155"/>
        <v>0</v>
      </c>
      <c r="T439" s="428">
        <f t="shared" si="156"/>
        <v>0</v>
      </c>
      <c r="U439" s="431">
        <f t="shared" si="165"/>
        <v>0</v>
      </c>
      <c r="V439" s="432">
        <f t="shared" si="166"/>
        <v>0</v>
      </c>
      <c r="W439" s="427">
        <f t="shared" si="167"/>
        <v>0</v>
      </c>
      <c r="X439" s="428">
        <f t="shared" si="168"/>
        <v>0</v>
      </c>
      <c r="Y439" s="427">
        <f t="shared" si="157"/>
        <v>0</v>
      </c>
      <c r="Z439" s="428">
        <f t="shared" si="158"/>
        <v>0</v>
      </c>
      <c r="AA439" s="431">
        <f t="shared" si="169"/>
        <v>0</v>
      </c>
      <c r="AB439" s="432">
        <f t="shared" si="170"/>
        <v>0</v>
      </c>
      <c r="AC439" s="427" t="e">
        <f t="shared" si="171"/>
        <v>#N/A</v>
      </c>
      <c r="AD439" s="428" t="e">
        <f t="shared" si="172"/>
        <v>#N/A</v>
      </c>
      <c r="AE439" s="427" t="e">
        <f t="shared" si="173"/>
        <v>#N/A</v>
      </c>
      <c r="AF439" s="428" t="e">
        <f t="shared" si="174"/>
        <v>#N/A</v>
      </c>
      <c r="AG439" s="431" t="e">
        <f t="shared" si="175"/>
        <v>#N/A</v>
      </c>
      <c r="AH439" s="432" t="e">
        <f t="shared" si="176"/>
        <v>#N/A</v>
      </c>
    </row>
    <row r="440" spans="4:34" x14ac:dyDescent="0.25">
      <c r="D440" s="335"/>
      <c r="E440" s="335"/>
      <c r="F440" s="335"/>
      <c r="G440" s="335"/>
      <c r="H440" s="411">
        <f t="shared" si="159"/>
        <v>0</v>
      </c>
      <c r="I440" s="412">
        <v>0</v>
      </c>
      <c r="J440" s="411">
        <f t="shared" si="153"/>
        <v>0</v>
      </c>
      <c r="K440" s="412">
        <f t="shared" si="160"/>
        <v>0</v>
      </c>
      <c r="L440" s="411">
        <f t="shared" si="161"/>
        <v>0</v>
      </c>
      <c r="M440" s="412">
        <f t="shared" si="154"/>
        <v>0</v>
      </c>
      <c r="N440" s="411">
        <v>0</v>
      </c>
      <c r="O440" s="412">
        <f t="shared" si="162"/>
        <v>0</v>
      </c>
      <c r="P440" s="335"/>
      <c r="Q440" s="427">
        <f t="shared" si="163"/>
        <v>0</v>
      </c>
      <c r="R440" s="428">
        <f t="shared" si="164"/>
        <v>0</v>
      </c>
      <c r="S440" s="427">
        <f t="shared" si="155"/>
        <v>0</v>
      </c>
      <c r="T440" s="428">
        <f t="shared" si="156"/>
        <v>0</v>
      </c>
      <c r="U440" s="431">
        <f t="shared" si="165"/>
        <v>0</v>
      </c>
      <c r="V440" s="432">
        <f t="shared" si="166"/>
        <v>0</v>
      </c>
      <c r="W440" s="427">
        <f t="shared" si="167"/>
        <v>0</v>
      </c>
      <c r="X440" s="428">
        <f t="shared" si="168"/>
        <v>0</v>
      </c>
      <c r="Y440" s="427">
        <f t="shared" si="157"/>
        <v>0</v>
      </c>
      <c r="Z440" s="428">
        <f t="shared" si="158"/>
        <v>0</v>
      </c>
      <c r="AA440" s="431">
        <f t="shared" si="169"/>
        <v>0</v>
      </c>
      <c r="AB440" s="432">
        <f t="shared" si="170"/>
        <v>0</v>
      </c>
      <c r="AC440" s="427" t="e">
        <f t="shared" si="171"/>
        <v>#N/A</v>
      </c>
      <c r="AD440" s="428" t="e">
        <f t="shared" si="172"/>
        <v>#N/A</v>
      </c>
      <c r="AE440" s="427" t="e">
        <f t="shared" si="173"/>
        <v>#N/A</v>
      </c>
      <c r="AF440" s="428" t="e">
        <f t="shared" si="174"/>
        <v>#N/A</v>
      </c>
      <c r="AG440" s="431" t="e">
        <f t="shared" si="175"/>
        <v>#N/A</v>
      </c>
      <c r="AH440" s="432" t="e">
        <f t="shared" si="176"/>
        <v>#N/A</v>
      </c>
    </row>
    <row r="441" spans="4:34" x14ac:dyDescent="0.25">
      <c r="D441" s="335"/>
      <c r="E441" s="335"/>
      <c r="F441" s="335"/>
      <c r="G441" s="335"/>
      <c r="H441" s="411">
        <f t="shared" si="159"/>
        <v>0</v>
      </c>
      <c r="I441" s="412">
        <v>0</v>
      </c>
      <c r="J441" s="411">
        <f t="shared" si="153"/>
        <v>0</v>
      </c>
      <c r="K441" s="412">
        <f t="shared" si="160"/>
        <v>0</v>
      </c>
      <c r="L441" s="411">
        <f t="shared" si="161"/>
        <v>0</v>
      </c>
      <c r="M441" s="412">
        <f t="shared" si="154"/>
        <v>0</v>
      </c>
      <c r="N441" s="411">
        <v>0</v>
      </c>
      <c r="O441" s="412">
        <f t="shared" si="162"/>
        <v>0</v>
      </c>
      <c r="P441" s="335"/>
      <c r="Q441" s="427">
        <f t="shared" si="163"/>
        <v>0</v>
      </c>
      <c r="R441" s="428">
        <f t="shared" si="164"/>
        <v>0</v>
      </c>
      <c r="S441" s="427">
        <f t="shared" si="155"/>
        <v>0</v>
      </c>
      <c r="T441" s="428">
        <f t="shared" si="156"/>
        <v>0</v>
      </c>
      <c r="U441" s="431">
        <f t="shared" si="165"/>
        <v>0</v>
      </c>
      <c r="V441" s="432">
        <f t="shared" si="166"/>
        <v>0</v>
      </c>
      <c r="W441" s="427">
        <f t="shared" si="167"/>
        <v>0</v>
      </c>
      <c r="X441" s="428">
        <f t="shared" si="168"/>
        <v>0</v>
      </c>
      <c r="Y441" s="427">
        <f t="shared" si="157"/>
        <v>0</v>
      </c>
      <c r="Z441" s="428">
        <f t="shared" si="158"/>
        <v>0</v>
      </c>
      <c r="AA441" s="431">
        <f t="shared" si="169"/>
        <v>0</v>
      </c>
      <c r="AB441" s="432">
        <f t="shared" si="170"/>
        <v>0</v>
      </c>
      <c r="AC441" s="427" t="e">
        <f t="shared" si="171"/>
        <v>#N/A</v>
      </c>
      <c r="AD441" s="428" t="e">
        <f t="shared" si="172"/>
        <v>#N/A</v>
      </c>
      <c r="AE441" s="427" t="e">
        <f t="shared" si="173"/>
        <v>#N/A</v>
      </c>
      <c r="AF441" s="428" t="e">
        <f t="shared" si="174"/>
        <v>#N/A</v>
      </c>
      <c r="AG441" s="431" t="e">
        <f t="shared" si="175"/>
        <v>#N/A</v>
      </c>
      <c r="AH441" s="432" t="e">
        <f t="shared" si="176"/>
        <v>#N/A</v>
      </c>
    </row>
    <row r="442" spans="4:34" x14ac:dyDescent="0.25">
      <c r="D442" s="335"/>
      <c r="E442" s="335"/>
      <c r="F442" s="335"/>
      <c r="G442" s="335"/>
      <c r="H442" s="411">
        <f t="shared" si="159"/>
        <v>0</v>
      </c>
      <c r="I442" s="412">
        <v>0</v>
      </c>
      <c r="J442" s="411">
        <f t="shared" si="153"/>
        <v>0</v>
      </c>
      <c r="K442" s="412">
        <f t="shared" si="160"/>
        <v>0</v>
      </c>
      <c r="L442" s="411">
        <f t="shared" si="161"/>
        <v>0</v>
      </c>
      <c r="M442" s="412">
        <f t="shared" si="154"/>
        <v>0</v>
      </c>
      <c r="N442" s="411">
        <v>0</v>
      </c>
      <c r="O442" s="412">
        <f t="shared" si="162"/>
        <v>0</v>
      </c>
      <c r="P442" s="335"/>
      <c r="Q442" s="427">
        <f t="shared" si="163"/>
        <v>0</v>
      </c>
      <c r="R442" s="428">
        <f t="shared" si="164"/>
        <v>0</v>
      </c>
      <c r="S442" s="427">
        <f t="shared" si="155"/>
        <v>0</v>
      </c>
      <c r="T442" s="428">
        <f t="shared" si="156"/>
        <v>0</v>
      </c>
      <c r="U442" s="431">
        <f t="shared" si="165"/>
        <v>0</v>
      </c>
      <c r="V442" s="432">
        <f t="shared" si="166"/>
        <v>0</v>
      </c>
      <c r="W442" s="427">
        <f t="shared" si="167"/>
        <v>0</v>
      </c>
      <c r="X442" s="428">
        <f t="shared" si="168"/>
        <v>0</v>
      </c>
      <c r="Y442" s="427">
        <f t="shared" si="157"/>
        <v>0</v>
      </c>
      <c r="Z442" s="428">
        <f t="shared" si="158"/>
        <v>0</v>
      </c>
      <c r="AA442" s="431">
        <f t="shared" si="169"/>
        <v>0</v>
      </c>
      <c r="AB442" s="432">
        <f t="shared" si="170"/>
        <v>0</v>
      </c>
      <c r="AC442" s="427" t="e">
        <f t="shared" si="171"/>
        <v>#N/A</v>
      </c>
      <c r="AD442" s="428" t="e">
        <f t="shared" si="172"/>
        <v>#N/A</v>
      </c>
      <c r="AE442" s="427" t="e">
        <f t="shared" si="173"/>
        <v>#N/A</v>
      </c>
      <c r="AF442" s="428" t="e">
        <f t="shared" si="174"/>
        <v>#N/A</v>
      </c>
      <c r="AG442" s="431" t="e">
        <f t="shared" si="175"/>
        <v>#N/A</v>
      </c>
      <c r="AH442" s="432" t="e">
        <f t="shared" si="176"/>
        <v>#N/A</v>
      </c>
    </row>
    <row r="443" spans="4:34" x14ac:dyDescent="0.25">
      <c r="D443" s="335"/>
      <c r="E443" s="335"/>
      <c r="F443" s="335"/>
      <c r="G443" s="335"/>
      <c r="H443" s="411">
        <f t="shared" si="159"/>
        <v>0</v>
      </c>
      <c r="I443" s="412">
        <v>0</v>
      </c>
      <c r="J443" s="411">
        <f t="shared" si="153"/>
        <v>0</v>
      </c>
      <c r="K443" s="412">
        <f t="shared" si="160"/>
        <v>0</v>
      </c>
      <c r="L443" s="411">
        <f t="shared" si="161"/>
        <v>0</v>
      </c>
      <c r="M443" s="412">
        <f t="shared" si="154"/>
        <v>0</v>
      </c>
      <c r="N443" s="411">
        <v>0</v>
      </c>
      <c r="O443" s="412">
        <f t="shared" si="162"/>
        <v>0</v>
      </c>
      <c r="P443" s="335"/>
      <c r="Q443" s="427">
        <f t="shared" si="163"/>
        <v>0</v>
      </c>
      <c r="R443" s="428">
        <f t="shared" si="164"/>
        <v>0</v>
      </c>
      <c r="S443" s="427">
        <f t="shared" si="155"/>
        <v>0</v>
      </c>
      <c r="T443" s="428">
        <f t="shared" si="156"/>
        <v>0</v>
      </c>
      <c r="U443" s="431">
        <f t="shared" si="165"/>
        <v>0</v>
      </c>
      <c r="V443" s="432">
        <f t="shared" si="166"/>
        <v>0</v>
      </c>
      <c r="W443" s="427">
        <f t="shared" si="167"/>
        <v>0</v>
      </c>
      <c r="X443" s="428">
        <f t="shared" si="168"/>
        <v>0</v>
      </c>
      <c r="Y443" s="427">
        <f t="shared" si="157"/>
        <v>0</v>
      </c>
      <c r="Z443" s="428">
        <f t="shared" si="158"/>
        <v>0</v>
      </c>
      <c r="AA443" s="431">
        <f t="shared" si="169"/>
        <v>0</v>
      </c>
      <c r="AB443" s="432">
        <f t="shared" si="170"/>
        <v>0</v>
      </c>
      <c r="AC443" s="427" t="e">
        <f t="shared" si="171"/>
        <v>#N/A</v>
      </c>
      <c r="AD443" s="428" t="e">
        <f t="shared" si="172"/>
        <v>#N/A</v>
      </c>
      <c r="AE443" s="427" t="e">
        <f t="shared" si="173"/>
        <v>#N/A</v>
      </c>
      <c r="AF443" s="428" t="e">
        <f t="shared" si="174"/>
        <v>#N/A</v>
      </c>
      <c r="AG443" s="431" t="e">
        <f t="shared" si="175"/>
        <v>#N/A</v>
      </c>
      <c r="AH443" s="432" t="e">
        <f t="shared" si="176"/>
        <v>#N/A</v>
      </c>
    </row>
    <row r="444" spans="4:34" x14ac:dyDescent="0.25">
      <c r="D444" s="335"/>
      <c r="E444" s="335"/>
      <c r="F444" s="335"/>
      <c r="G444" s="335"/>
      <c r="H444" s="411">
        <f t="shared" si="159"/>
        <v>0</v>
      </c>
      <c r="I444" s="412">
        <v>0</v>
      </c>
      <c r="J444" s="411">
        <f t="shared" si="153"/>
        <v>0</v>
      </c>
      <c r="K444" s="412">
        <f t="shared" si="160"/>
        <v>0</v>
      </c>
      <c r="L444" s="411">
        <f t="shared" si="161"/>
        <v>0</v>
      </c>
      <c r="M444" s="412">
        <f t="shared" si="154"/>
        <v>0</v>
      </c>
      <c r="N444" s="411">
        <v>0</v>
      </c>
      <c r="O444" s="412">
        <f t="shared" si="162"/>
        <v>0</v>
      </c>
      <c r="P444" s="335"/>
      <c r="Q444" s="427">
        <f t="shared" si="163"/>
        <v>0</v>
      </c>
      <c r="R444" s="428">
        <f t="shared" si="164"/>
        <v>0</v>
      </c>
      <c r="S444" s="427">
        <f t="shared" si="155"/>
        <v>0</v>
      </c>
      <c r="T444" s="428">
        <f t="shared" si="156"/>
        <v>0</v>
      </c>
      <c r="U444" s="431">
        <f t="shared" si="165"/>
        <v>0</v>
      </c>
      <c r="V444" s="432">
        <f t="shared" si="166"/>
        <v>0</v>
      </c>
      <c r="W444" s="427">
        <f t="shared" si="167"/>
        <v>0</v>
      </c>
      <c r="X444" s="428">
        <f t="shared" si="168"/>
        <v>0</v>
      </c>
      <c r="Y444" s="427">
        <f t="shared" si="157"/>
        <v>0</v>
      </c>
      <c r="Z444" s="428">
        <f t="shared" si="158"/>
        <v>0</v>
      </c>
      <c r="AA444" s="431">
        <f t="shared" si="169"/>
        <v>0</v>
      </c>
      <c r="AB444" s="432">
        <f t="shared" si="170"/>
        <v>0</v>
      </c>
      <c r="AC444" s="427" t="e">
        <f t="shared" si="171"/>
        <v>#N/A</v>
      </c>
      <c r="AD444" s="428" t="e">
        <f t="shared" si="172"/>
        <v>#N/A</v>
      </c>
      <c r="AE444" s="427" t="e">
        <f t="shared" si="173"/>
        <v>#N/A</v>
      </c>
      <c r="AF444" s="428" t="e">
        <f t="shared" si="174"/>
        <v>#N/A</v>
      </c>
      <c r="AG444" s="431" t="e">
        <f t="shared" si="175"/>
        <v>#N/A</v>
      </c>
      <c r="AH444" s="432" t="e">
        <f t="shared" si="176"/>
        <v>#N/A</v>
      </c>
    </row>
    <row r="445" spans="4:34" x14ac:dyDescent="0.25">
      <c r="D445" s="335"/>
      <c r="E445" s="335"/>
      <c r="F445" s="335"/>
      <c r="G445" s="335"/>
      <c r="H445" s="411">
        <f t="shared" si="159"/>
        <v>0</v>
      </c>
      <c r="I445" s="412">
        <v>0</v>
      </c>
      <c r="J445" s="411">
        <f t="shared" si="153"/>
        <v>0</v>
      </c>
      <c r="K445" s="412">
        <f t="shared" si="160"/>
        <v>0</v>
      </c>
      <c r="L445" s="411">
        <f t="shared" si="161"/>
        <v>0</v>
      </c>
      <c r="M445" s="412">
        <f t="shared" si="154"/>
        <v>0</v>
      </c>
      <c r="N445" s="411">
        <v>0</v>
      </c>
      <c r="O445" s="412">
        <f t="shared" si="162"/>
        <v>0</v>
      </c>
      <c r="P445" s="335"/>
      <c r="Q445" s="427">
        <f t="shared" si="163"/>
        <v>0</v>
      </c>
      <c r="R445" s="428">
        <f t="shared" si="164"/>
        <v>0</v>
      </c>
      <c r="S445" s="427">
        <f t="shared" si="155"/>
        <v>0</v>
      </c>
      <c r="T445" s="428">
        <f t="shared" si="156"/>
        <v>0</v>
      </c>
      <c r="U445" s="431">
        <f t="shared" si="165"/>
        <v>0</v>
      </c>
      <c r="V445" s="432">
        <f t="shared" si="166"/>
        <v>0</v>
      </c>
      <c r="W445" s="427">
        <f t="shared" si="167"/>
        <v>0</v>
      </c>
      <c r="X445" s="428">
        <f t="shared" si="168"/>
        <v>0</v>
      </c>
      <c r="Y445" s="427">
        <f t="shared" si="157"/>
        <v>0</v>
      </c>
      <c r="Z445" s="428">
        <f t="shared" si="158"/>
        <v>0</v>
      </c>
      <c r="AA445" s="431">
        <f t="shared" si="169"/>
        <v>0</v>
      </c>
      <c r="AB445" s="432">
        <f t="shared" si="170"/>
        <v>0</v>
      </c>
      <c r="AC445" s="427" t="e">
        <f t="shared" si="171"/>
        <v>#N/A</v>
      </c>
      <c r="AD445" s="428" t="e">
        <f t="shared" si="172"/>
        <v>#N/A</v>
      </c>
      <c r="AE445" s="427" t="e">
        <f t="shared" si="173"/>
        <v>#N/A</v>
      </c>
      <c r="AF445" s="428" t="e">
        <f t="shared" si="174"/>
        <v>#N/A</v>
      </c>
      <c r="AG445" s="431" t="e">
        <f t="shared" si="175"/>
        <v>#N/A</v>
      </c>
      <c r="AH445" s="432" t="e">
        <f t="shared" si="176"/>
        <v>#N/A</v>
      </c>
    </row>
    <row r="446" spans="4:34" x14ac:dyDescent="0.25">
      <c r="D446" s="335"/>
      <c r="E446" s="335"/>
      <c r="F446" s="335"/>
      <c r="G446" s="335"/>
      <c r="H446" s="411">
        <f t="shared" si="159"/>
        <v>0</v>
      </c>
      <c r="I446" s="412">
        <v>0</v>
      </c>
      <c r="J446" s="411">
        <f t="shared" si="153"/>
        <v>0</v>
      </c>
      <c r="K446" s="412">
        <f t="shared" si="160"/>
        <v>0</v>
      </c>
      <c r="L446" s="411">
        <f t="shared" si="161"/>
        <v>0</v>
      </c>
      <c r="M446" s="412">
        <f t="shared" si="154"/>
        <v>0</v>
      </c>
      <c r="N446" s="411">
        <v>0</v>
      </c>
      <c r="O446" s="412">
        <f t="shared" si="162"/>
        <v>0</v>
      </c>
      <c r="P446" s="335"/>
      <c r="Q446" s="427">
        <f t="shared" si="163"/>
        <v>0</v>
      </c>
      <c r="R446" s="428">
        <f t="shared" si="164"/>
        <v>0</v>
      </c>
      <c r="S446" s="427">
        <f t="shared" si="155"/>
        <v>0</v>
      </c>
      <c r="T446" s="428">
        <f t="shared" si="156"/>
        <v>0</v>
      </c>
      <c r="U446" s="431">
        <f t="shared" si="165"/>
        <v>0</v>
      </c>
      <c r="V446" s="432">
        <f t="shared" si="166"/>
        <v>0</v>
      </c>
      <c r="W446" s="427">
        <f t="shared" si="167"/>
        <v>0</v>
      </c>
      <c r="X446" s="428">
        <f t="shared" si="168"/>
        <v>0</v>
      </c>
      <c r="Y446" s="427">
        <f t="shared" si="157"/>
        <v>0</v>
      </c>
      <c r="Z446" s="428">
        <f t="shared" si="158"/>
        <v>0</v>
      </c>
      <c r="AA446" s="431">
        <f t="shared" si="169"/>
        <v>0</v>
      </c>
      <c r="AB446" s="432">
        <f t="shared" si="170"/>
        <v>0</v>
      </c>
      <c r="AC446" s="427" t="e">
        <f t="shared" si="171"/>
        <v>#N/A</v>
      </c>
      <c r="AD446" s="428" t="e">
        <f t="shared" si="172"/>
        <v>#N/A</v>
      </c>
      <c r="AE446" s="427" t="e">
        <f t="shared" si="173"/>
        <v>#N/A</v>
      </c>
      <c r="AF446" s="428" t="e">
        <f t="shared" si="174"/>
        <v>#N/A</v>
      </c>
      <c r="AG446" s="431" t="e">
        <f t="shared" si="175"/>
        <v>#N/A</v>
      </c>
      <c r="AH446" s="432" t="e">
        <f t="shared" si="176"/>
        <v>#N/A</v>
      </c>
    </row>
    <row r="447" spans="4:34" x14ac:dyDescent="0.25">
      <c r="D447" s="335"/>
      <c r="E447" s="335"/>
      <c r="F447" s="335"/>
      <c r="G447" s="335"/>
      <c r="H447" s="411">
        <f t="shared" si="159"/>
        <v>0</v>
      </c>
      <c r="I447" s="412">
        <v>0</v>
      </c>
      <c r="J447" s="411">
        <f t="shared" si="153"/>
        <v>0</v>
      </c>
      <c r="K447" s="412">
        <f t="shared" si="160"/>
        <v>0</v>
      </c>
      <c r="L447" s="411">
        <f t="shared" si="161"/>
        <v>0</v>
      </c>
      <c r="M447" s="412">
        <f t="shared" si="154"/>
        <v>0</v>
      </c>
      <c r="N447" s="411">
        <v>0</v>
      </c>
      <c r="O447" s="412">
        <f t="shared" si="162"/>
        <v>0</v>
      </c>
      <c r="P447" s="335"/>
      <c r="Q447" s="427">
        <f t="shared" si="163"/>
        <v>0</v>
      </c>
      <c r="R447" s="428">
        <f t="shared" si="164"/>
        <v>0</v>
      </c>
      <c r="S447" s="427">
        <f t="shared" si="155"/>
        <v>0</v>
      </c>
      <c r="T447" s="428">
        <f t="shared" si="156"/>
        <v>0</v>
      </c>
      <c r="U447" s="431">
        <f t="shared" si="165"/>
        <v>0</v>
      </c>
      <c r="V447" s="432">
        <f t="shared" si="166"/>
        <v>0</v>
      </c>
      <c r="W447" s="427">
        <f t="shared" si="167"/>
        <v>0</v>
      </c>
      <c r="X447" s="428">
        <f t="shared" si="168"/>
        <v>0</v>
      </c>
      <c r="Y447" s="427">
        <f t="shared" si="157"/>
        <v>0</v>
      </c>
      <c r="Z447" s="428">
        <f t="shared" si="158"/>
        <v>0</v>
      </c>
      <c r="AA447" s="431">
        <f t="shared" si="169"/>
        <v>0</v>
      </c>
      <c r="AB447" s="432">
        <f t="shared" si="170"/>
        <v>0</v>
      </c>
      <c r="AC447" s="427" t="e">
        <f t="shared" si="171"/>
        <v>#N/A</v>
      </c>
      <c r="AD447" s="428" t="e">
        <f t="shared" si="172"/>
        <v>#N/A</v>
      </c>
      <c r="AE447" s="427" t="e">
        <f t="shared" si="173"/>
        <v>#N/A</v>
      </c>
      <c r="AF447" s="428" t="e">
        <f t="shared" si="174"/>
        <v>#N/A</v>
      </c>
      <c r="AG447" s="431" t="e">
        <f t="shared" si="175"/>
        <v>#N/A</v>
      </c>
      <c r="AH447" s="432" t="e">
        <f t="shared" si="176"/>
        <v>#N/A</v>
      </c>
    </row>
    <row r="448" spans="4:34" x14ac:dyDescent="0.25">
      <c r="D448" s="335"/>
      <c r="E448" s="335"/>
      <c r="F448" s="335"/>
      <c r="G448" s="335"/>
      <c r="H448" s="411">
        <f t="shared" si="159"/>
        <v>0</v>
      </c>
      <c r="I448" s="412">
        <v>0</v>
      </c>
      <c r="J448" s="411">
        <f t="shared" si="153"/>
        <v>0</v>
      </c>
      <c r="K448" s="412">
        <f t="shared" si="160"/>
        <v>0</v>
      </c>
      <c r="L448" s="411">
        <f t="shared" si="161"/>
        <v>0</v>
      </c>
      <c r="M448" s="412">
        <f t="shared" si="154"/>
        <v>0</v>
      </c>
      <c r="N448" s="411">
        <v>0</v>
      </c>
      <c r="O448" s="412">
        <f t="shared" si="162"/>
        <v>0</v>
      </c>
      <c r="P448" s="335"/>
      <c r="Q448" s="427">
        <f t="shared" si="163"/>
        <v>0</v>
      </c>
      <c r="R448" s="428">
        <f t="shared" si="164"/>
        <v>0</v>
      </c>
      <c r="S448" s="427">
        <f t="shared" si="155"/>
        <v>0</v>
      </c>
      <c r="T448" s="428">
        <f t="shared" si="156"/>
        <v>0</v>
      </c>
      <c r="U448" s="431">
        <f t="shared" si="165"/>
        <v>0</v>
      </c>
      <c r="V448" s="432">
        <f t="shared" si="166"/>
        <v>0</v>
      </c>
      <c r="W448" s="427">
        <f t="shared" si="167"/>
        <v>0</v>
      </c>
      <c r="X448" s="428">
        <f t="shared" si="168"/>
        <v>0</v>
      </c>
      <c r="Y448" s="427">
        <f t="shared" si="157"/>
        <v>0</v>
      </c>
      <c r="Z448" s="428">
        <f t="shared" si="158"/>
        <v>0</v>
      </c>
      <c r="AA448" s="431">
        <f t="shared" si="169"/>
        <v>0</v>
      </c>
      <c r="AB448" s="432">
        <f t="shared" si="170"/>
        <v>0</v>
      </c>
      <c r="AC448" s="427" t="e">
        <f t="shared" si="171"/>
        <v>#N/A</v>
      </c>
      <c r="AD448" s="428" t="e">
        <f t="shared" si="172"/>
        <v>#N/A</v>
      </c>
      <c r="AE448" s="427" t="e">
        <f t="shared" si="173"/>
        <v>#N/A</v>
      </c>
      <c r="AF448" s="428" t="e">
        <f t="shared" si="174"/>
        <v>#N/A</v>
      </c>
      <c r="AG448" s="431" t="e">
        <f t="shared" si="175"/>
        <v>#N/A</v>
      </c>
      <c r="AH448" s="432" t="e">
        <f t="shared" si="176"/>
        <v>#N/A</v>
      </c>
    </row>
    <row r="449" spans="4:34" x14ac:dyDescent="0.25">
      <c r="D449" s="335"/>
      <c r="E449" s="335"/>
      <c r="F449" s="335"/>
      <c r="G449" s="335"/>
      <c r="H449" s="411">
        <f t="shared" si="159"/>
        <v>0</v>
      </c>
      <c r="I449" s="412">
        <v>0</v>
      </c>
      <c r="J449" s="411">
        <f t="shared" si="153"/>
        <v>0</v>
      </c>
      <c r="K449" s="412">
        <f t="shared" si="160"/>
        <v>0</v>
      </c>
      <c r="L449" s="411">
        <f t="shared" si="161"/>
        <v>0</v>
      </c>
      <c r="M449" s="412">
        <f t="shared" si="154"/>
        <v>0</v>
      </c>
      <c r="N449" s="411">
        <v>0</v>
      </c>
      <c r="O449" s="412">
        <f t="shared" si="162"/>
        <v>0</v>
      </c>
      <c r="P449" s="335"/>
      <c r="Q449" s="427">
        <f t="shared" si="163"/>
        <v>0</v>
      </c>
      <c r="R449" s="428">
        <f t="shared" si="164"/>
        <v>0</v>
      </c>
      <c r="S449" s="427">
        <f t="shared" si="155"/>
        <v>0</v>
      </c>
      <c r="T449" s="428">
        <f t="shared" si="156"/>
        <v>0</v>
      </c>
      <c r="U449" s="431">
        <f t="shared" si="165"/>
        <v>0</v>
      </c>
      <c r="V449" s="432">
        <f t="shared" si="166"/>
        <v>0</v>
      </c>
      <c r="W449" s="427">
        <f t="shared" si="167"/>
        <v>0</v>
      </c>
      <c r="X449" s="428">
        <f t="shared" si="168"/>
        <v>0</v>
      </c>
      <c r="Y449" s="427">
        <f t="shared" si="157"/>
        <v>0</v>
      </c>
      <c r="Z449" s="428">
        <f t="shared" si="158"/>
        <v>0</v>
      </c>
      <c r="AA449" s="431">
        <f t="shared" si="169"/>
        <v>0</v>
      </c>
      <c r="AB449" s="432">
        <f t="shared" si="170"/>
        <v>0</v>
      </c>
      <c r="AC449" s="427" t="e">
        <f t="shared" si="171"/>
        <v>#N/A</v>
      </c>
      <c r="AD449" s="428" t="e">
        <f t="shared" si="172"/>
        <v>#N/A</v>
      </c>
      <c r="AE449" s="427" t="e">
        <f t="shared" si="173"/>
        <v>#N/A</v>
      </c>
      <c r="AF449" s="428" t="e">
        <f t="shared" si="174"/>
        <v>#N/A</v>
      </c>
      <c r="AG449" s="431" t="e">
        <f t="shared" si="175"/>
        <v>#N/A</v>
      </c>
      <c r="AH449" s="432" t="e">
        <f t="shared" si="176"/>
        <v>#N/A</v>
      </c>
    </row>
    <row r="450" spans="4:34" x14ac:dyDescent="0.25">
      <c r="D450" s="335"/>
      <c r="E450" s="335"/>
      <c r="F450" s="335"/>
      <c r="G450" s="335"/>
      <c r="H450" s="411">
        <f t="shared" si="159"/>
        <v>0</v>
      </c>
      <c r="I450" s="412">
        <v>0</v>
      </c>
      <c r="J450" s="411">
        <f t="shared" si="153"/>
        <v>0</v>
      </c>
      <c r="K450" s="412">
        <f t="shared" si="160"/>
        <v>0</v>
      </c>
      <c r="L450" s="411">
        <f t="shared" si="161"/>
        <v>0</v>
      </c>
      <c r="M450" s="412">
        <f t="shared" si="154"/>
        <v>0</v>
      </c>
      <c r="N450" s="411">
        <v>0</v>
      </c>
      <c r="O450" s="412">
        <f t="shared" si="162"/>
        <v>0</v>
      </c>
      <c r="P450" s="335"/>
      <c r="Q450" s="427">
        <f t="shared" si="163"/>
        <v>0</v>
      </c>
      <c r="R450" s="428">
        <f t="shared" si="164"/>
        <v>0</v>
      </c>
      <c r="S450" s="427">
        <f t="shared" si="155"/>
        <v>0</v>
      </c>
      <c r="T450" s="428">
        <f t="shared" si="156"/>
        <v>0</v>
      </c>
      <c r="U450" s="431">
        <f t="shared" si="165"/>
        <v>0</v>
      </c>
      <c r="V450" s="432">
        <f t="shared" si="166"/>
        <v>0</v>
      </c>
      <c r="W450" s="427">
        <f t="shared" si="167"/>
        <v>0</v>
      </c>
      <c r="X450" s="428">
        <f t="shared" si="168"/>
        <v>0</v>
      </c>
      <c r="Y450" s="427">
        <f t="shared" si="157"/>
        <v>0</v>
      </c>
      <c r="Z450" s="428">
        <f t="shared" si="158"/>
        <v>0</v>
      </c>
      <c r="AA450" s="431">
        <f t="shared" si="169"/>
        <v>0</v>
      </c>
      <c r="AB450" s="432">
        <f t="shared" si="170"/>
        <v>0</v>
      </c>
      <c r="AC450" s="427" t="e">
        <f t="shared" si="171"/>
        <v>#N/A</v>
      </c>
      <c r="AD450" s="428" t="e">
        <f t="shared" si="172"/>
        <v>#N/A</v>
      </c>
      <c r="AE450" s="427" t="e">
        <f t="shared" si="173"/>
        <v>#N/A</v>
      </c>
      <c r="AF450" s="428" t="e">
        <f t="shared" si="174"/>
        <v>#N/A</v>
      </c>
      <c r="AG450" s="431" t="e">
        <f t="shared" si="175"/>
        <v>#N/A</v>
      </c>
      <c r="AH450" s="432" t="e">
        <f t="shared" si="176"/>
        <v>#N/A</v>
      </c>
    </row>
    <row r="451" spans="4:34" x14ac:dyDescent="0.25">
      <c r="D451" s="335"/>
      <c r="E451" s="335"/>
      <c r="F451" s="335"/>
      <c r="G451" s="335"/>
      <c r="H451" s="411">
        <f t="shared" si="159"/>
        <v>0</v>
      </c>
      <c r="I451" s="412">
        <v>0</v>
      </c>
      <c r="J451" s="411">
        <f t="shared" si="153"/>
        <v>0</v>
      </c>
      <c r="K451" s="412">
        <f t="shared" si="160"/>
        <v>0</v>
      </c>
      <c r="L451" s="411">
        <f t="shared" si="161"/>
        <v>0</v>
      </c>
      <c r="M451" s="412">
        <f t="shared" si="154"/>
        <v>0</v>
      </c>
      <c r="N451" s="411">
        <v>0</v>
      </c>
      <c r="O451" s="412">
        <f t="shared" si="162"/>
        <v>0</v>
      </c>
      <c r="P451" s="335"/>
      <c r="Q451" s="427">
        <f t="shared" si="163"/>
        <v>0</v>
      </c>
      <c r="R451" s="428">
        <f t="shared" si="164"/>
        <v>0</v>
      </c>
      <c r="S451" s="427">
        <f t="shared" si="155"/>
        <v>0</v>
      </c>
      <c r="T451" s="428">
        <f t="shared" si="156"/>
        <v>0</v>
      </c>
      <c r="U451" s="431">
        <f t="shared" si="165"/>
        <v>0</v>
      </c>
      <c r="V451" s="432">
        <f t="shared" si="166"/>
        <v>0</v>
      </c>
      <c r="W451" s="427">
        <f t="shared" si="167"/>
        <v>0</v>
      </c>
      <c r="X451" s="428">
        <f t="shared" si="168"/>
        <v>0</v>
      </c>
      <c r="Y451" s="427">
        <f t="shared" si="157"/>
        <v>0</v>
      </c>
      <c r="Z451" s="428">
        <f t="shared" si="158"/>
        <v>0</v>
      </c>
      <c r="AA451" s="431">
        <f t="shared" si="169"/>
        <v>0</v>
      </c>
      <c r="AB451" s="432">
        <f t="shared" si="170"/>
        <v>0</v>
      </c>
      <c r="AC451" s="427" t="e">
        <f t="shared" si="171"/>
        <v>#N/A</v>
      </c>
      <c r="AD451" s="428" t="e">
        <f t="shared" si="172"/>
        <v>#N/A</v>
      </c>
      <c r="AE451" s="427" t="e">
        <f t="shared" si="173"/>
        <v>#N/A</v>
      </c>
      <c r="AF451" s="428" t="e">
        <f t="shared" si="174"/>
        <v>#N/A</v>
      </c>
      <c r="AG451" s="431" t="e">
        <f t="shared" si="175"/>
        <v>#N/A</v>
      </c>
      <c r="AH451" s="432" t="e">
        <f t="shared" si="176"/>
        <v>#N/A</v>
      </c>
    </row>
    <row r="452" spans="4:34" x14ac:dyDescent="0.25">
      <c r="D452" s="335"/>
      <c r="E452" s="335"/>
      <c r="F452" s="335"/>
      <c r="G452" s="335"/>
      <c r="H452" s="411">
        <f t="shared" si="159"/>
        <v>0</v>
      </c>
      <c r="I452" s="412">
        <v>0</v>
      </c>
      <c r="J452" s="411">
        <f t="shared" si="153"/>
        <v>0</v>
      </c>
      <c r="K452" s="412">
        <f t="shared" si="160"/>
        <v>0</v>
      </c>
      <c r="L452" s="411">
        <f t="shared" si="161"/>
        <v>0</v>
      </c>
      <c r="M452" s="412">
        <f t="shared" si="154"/>
        <v>0</v>
      </c>
      <c r="N452" s="411">
        <v>0</v>
      </c>
      <c r="O452" s="412">
        <f t="shared" si="162"/>
        <v>0</v>
      </c>
      <c r="P452" s="335"/>
      <c r="Q452" s="427">
        <f t="shared" si="163"/>
        <v>0</v>
      </c>
      <c r="R452" s="428">
        <f t="shared" si="164"/>
        <v>0</v>
      </c>
      <c r="S452" s="427">
        <f t="shared" si="155"/>
        <v>0</v>
      </c>
      <c r="T452" s="428">
        <f t="shared" si="156"/>
        <v>0</v>
      </c>
      <c r="U452" s="431">
        <f t="shared" si="165"/>
        <v>0</v>
      </c>
      <c r="V452" s="432">
        <f t="shared" si="166"/>
        <v>0</v>
      </c>
      <c r="W452" s="427">
        <f t="shared" si="167"/>
        <v>0</v>
      </c>
      <c r="X452" s="428">
        <f t="shared" si="168"/>
        <v>0</v>
      </c>
      <c r="Y452" s="427">
        <f t="shared" si="157"/>
        <v>0</v>
      </c>
      <c r="Z452" s="428">
        <f t="shared" si="158"/>
        <v>0</v>
      </c>
      <c r="AA452" s="431">
        <f t="shared" si="169"/>
        <v>0</v>
      </c>
      <c r="AB452" s="432">
        <f t="shared" si="170"/>
        <v>0</v>
      </c>
      <c r="AC452" s="427" t="e">
        <f t="shared" si="171"/>
        <v>#N/A</v>
      </c>
      <c r="AD452" s="428" t="e">
        <f t="shared" si="172"/>
        <v>#N/A</v>
      </c>
      <c r="AE452" s="427" t="e">
        <f t="shared" si="173"/>
        <v>#N/A</v>
      </c>
      <c r="AF452" s="428" t="e">
        <f t="shared" si="174"/>
        <v>#N/A</v>
      </c>
      <c r="AG452" s="431" t="e">
        <f t="shared" si="175"/>
        <v>#N/A</v>
      </c>
      <c r="AH452" s="432" t="e">
        <f t="shared" si="176"/>
        <v>#N/A</v>
      </c>
    </row>
    <row r="453" spans="4:34" x14ac:dyDescent="0.25">
      <c r="D453" s="335"/>
      <c r="E453" s="335"/>
      <c r="F453" s="335"/>
      <c r="G453" s="335"/>
      <c r="H453" s="411">
        <f t="shared" si="159"/>
        <v>0</v>
      </c>
      <c r="I453" s="412">
        <v>0</v>
      </c>
      <c r="J453" s="411">
        <f t="shared" si="153"/>
        <v>0</v>
      </c>
      <c r="K453" s="412">
        <f t="shared" si="160"/>
        <v>0</v>
      </c>
      <c r="L453" s="411">
        <f t="shared" si="161"/>
        <v>0</v>
      </c>
      <c r="M453" s="412">
        <f t="shared" si="154"/>
        <v>0</v>
      </c>
      <c r="N453" s="411">
        <v>0</v>
      </c>
      <c r="O453" s="412">
        <f t="shared" si="162"/>
        <v>0</v>
      </c>
      <c r="P453" s="335"/>
      <c r="Q453" s="427">
        <f t="shared" si="163"/>
        <v>0</v>
      </c>
      <c r="R453" s="428">
        <f t="shared" si="164"/>
        <v>0</v>
      </c>
      <c r="S453" s="427">
        <f t="shared" si="155"/>
        <v>0</v>
      </c>
      <c r="T453" s="428">
        <f t="shared" si="156"/>
        <v>0</v>
      </c>
      <c r="U453" s="431">
        <f t="shared" si="165"/>
        <v>0</v>
      </c>
      <c r="V453" s="432">
        <f t="shared" si="166"/>
        <v>0</v>
      </c>
      <c r="W453" s="427">
        <f t="shared" si="167"/>
        <v>0</v>
      </c>
      <c r="X453" s="428">
        <f t="shared" si="168"/>
        <v>0</v>
      </c>
      <c r="Y453" s="427">
        <f t="shared" si="157"/>
        <v>0</v>
      </c>
      <c r="Z453" s="428">
        <f t="shared" si="158"/>
        <v>0</v>
      </c>
      <c r="AA453" s="431">
        <f t="shared" si="169"/>
        <v>0</v>
      </c>
      <c r="AB453" s="432">
        <f t="shared" si="170"/>
        <v>0</v>
      </c>
      <c r="AC453" s="427" t="e">
        <f t="shared" si="171"/>
        <v>#N/A</v>
      </c>
      <c r="AD453" s="428" t="e">
        <f t="shared" si="172"/>
        <v>#N/A</v>
      </c>
      <c r="AE453" s="427" t="e">
        <f t="shared" si="173"/>
        <v>#N/A</v>
      </c>
      <c r="AF453" s="428" t="e">
        <f t="shared" si="174"/>
        <v>#N/A</v>
      </c>
      <c r="AG453" s="431" t="e">
        <f t="shared" si="175"/>
        <v>#N/A</v>
      </c>
      <c r="AH453" s="432" t="e">
        <f t="shared" si="176"/>
        <v>#N/A</v>
      </c>
    </row>
    <row r="454" spans="4:34" x14ac:dyDescent="0.25">
      <c r="D454" s="335"/>
      <c r="E454" s="335"/>
      <c r="F454" s="335"/>
      <c r="G454" s="335"/>
      <c r="H454" s="411">
        <f t="shared" si="159"/>
        <v>0</v>
      </c>
      <c r="I454" s="412">
        <v>0</v>
      </c>
      <c r="J454" s="411">
        <f t="shared" si="153"/>
        <v>0</v>
      </c>
      <c r="K454" s="412">
        <f t="shared" si="160"/>
        <v>0</v>
      </c>
      <c r="L454" s="411">
        <f t="shared" si="161"/>
        <v>0</v>
      </c>
      <c r="M454" s="412">
        <f t="shared" si="154"/>
        <v>0</v>
      </c>
      <c r="N454" s="411">
        <v>0</v>
      </c>
      <c r="O454" s="412">
        <f t="shared" si="162"/>
        <v>0</v>
      </c>
      <c r="P454" s="335"/>
      <c r="Q454" s="427">
        <f t="shared" si="163"/>
        <v>0</v>
      </c>
      <c r="R454" s="428">
        <f t="shared" si="164"/>
        <v>0</v>
      </c>
      <c r="S454" s="427">
        <f t="shared" si="155"/>
        <v>0</v>
      </c>
      <c r="T454" s="428">
        <f t="shared" si="156"/>
        <v>0</v>
      </c>
      <c r="U454" s="431">
        <f t="shared" si="165"/>
        <v>0</v>
      </c>
      <c r="V454" s="432">
        <f t="shared" si="166"/>
        <v>0</v>
      </c>
      <c r="W454" s="427">
        <f t="shared" si="167"/>
        <v>0</v>
      </c>
      <c r="X454" s="428">
        <f t="shared" si="168"/>
        <v>0</v>
      </c>
      <c r="Y454" s="427">
        <f t="shared" si="157"/>
        <v>0</v>
      </c>
      <c r="Z454" s="428">
        <f t="shared" si="158"/>
        <v>0</v>
      </c>
      <c r="AA454" s="431">
        <f t="shared" si="169"/>
        <v>0</v>
      </c>
      <c r="AB454" s="432">
        <f t="shared" si="170"/>
        <v>0</v>
      </c>
      <c r="AC454" s="427" t="e">
        <f t="shared" si="171"/>
        <v>#N/A</v>
      </c>
      <c r="AD454" s="428" t="e">
        <f t="shared" si="172"/>
        <v>#N/A</v>
      </c>
      <c r="AE454" s="427" t="e">
        <f t="shared" si="173"/>
        <v>#N/A</v>
      </c>
      <c r="AF454" s="428" t="e">
        <f t="shared" si="174"/>
        <v>#N/A</v>
      </c>
      <c r="AG454" s="431" t="e">
        <f t="shared" si="175"/>
        <v>#N/A</v>
      </c>
      <c r="AH454" s="432" t="e">
        <f t="shared" si="176"/>
        <v>#N/A</v>
      </c>
    </row>
    <row r="455" spans="4:34" x14ac:dyDescent="0.25">
      <c r="D455" s="335"/>
      <c r="E455" s="335"/>
      <c r="F455" s="335"/>
      <c r="G455" s="335"/>
      <c r="H455" s="411">
        <f t="shared" si="159"/>
        <v>0</v>
      </c>
      <c r="I455" s="412">
        <v>0</v>
      </c>
      <c r="J455" s="411">
        <f t="shared" si="153"/>
        <v>0</v>
      </c>
      <c r="K455" s="412">
        <f t="shared" si="160"/>
        <v>0</v>
      </c>
      <c r="L455" s="411">
        <f t="shared" si="161"/>
        <v>0</v>
      </c>
      <c r="M455" s="412">
        <f t="shared" si="154"/>
        <v>0</v>
      </c>
      <c r="N455" s="411">
        <v>0</v>
      </c>
      <c r="O455" s="412">
        <f t="shared" si="162"/>
        <v>0</v>
      </c>
      <c r="P455" s="335"/>
      <c r="Q455" s="427">
        <f t="shared" si="163"/>
        <v>0</v>
      </c>
      <c r="R455" s="428">
        <f t="shared" si="164"/>
        <v>0</v>
      </c>
      <c r="S455" s="427">
        <f t="shared" si="155"/>
        <v>0</v>
      </c>
      <c r="T455" s="428">
        <f t="shared" si="156"/>
        <v>0</v>
      </c>
      <c r="U455" s="431">
        <f t="shared" si="165"/>
        <v>0</v>
      </c>
      <c r="V455" s="432">
        <f t="shared" si="166"/>
        <v>0</v>
      </c>
      <c r="W455" s="427">
        <f t="shared" si="167"/>
        <v>0</v>
      </c>
      <c r="X455" s="428">
        <f t="shared" si="168"/>
        <v>0</v>
      </c>
      <c r="Y455" s="427">
        <f t="shared" si="157"/>
        <v>0</v>
      </c>
      <c r="Z455" s="428">
        <f t="shared" si="158"/>
        <v>0</v>
      </c>
      <c r="AA455" s="431">
        <f t="shared" si="169"/>
        <v>0</v>
      </c>
      <c r="AB455" s="432">
        <f t="shared" si="170"/>
        <v>0</v>
      </c>
      <c r="AC455" s="427" t="e">
        <f t="shared" si="171"/>
        <v>#N/A</v>
      </c>
      <c r="AD455" s="428" t="e">
        <f t="shared" si="172"/>
        <v>#N/A</v>
      </c>
      <c r="AE455" s="427" t="e">
        <f t="shared" si="173"/>
        <v>#N/A</v>
      </c>
      <c r="AF455" s="428" t="e">
        <f t="shared" si="174"/>
        <v>#N/A</v>
      </c>
      <c r="AG455" s="431" t="e">
        <f t="shared" si="175"/>
        <v>#N/A</v>
      </c>
      <c r="AH455" s="432" t="e">
        <f t="shared" si="176"/>
        <v>#N/A</v>
      </c>
    </row>
    <row r="456" spans="4:34" x14ac:dyDescent="0.25">
      <c r="D456" s="335"/>
      <c r="E456" s="335"/>
      <c r="F456" s="335"/>
      <c r="G456" s="335"/>
      <c r="H456" s="411">
        <f t="shared" si="159"/>
        <v>0</v>
      </c>
      <c r="I456" s="412">
        <v>0</v>
      </c>
      <c r="J456" s="411">
        <f t="shared" ref="J456:J519" si="177">Wx</f>
        <v>0</v>
      </c>
      <c r="K456" s="412">
        <f t="shared" si="160"/>
        <v>0</v>
      </c>
      <c r="L456" s="411">
        <f t="shared" si="161"/>
        <v>0</v>
      </c>
      <c r="M456" s="412">
        <f t="shared" ref="M456:M519" si="178">Wy</f>
        <v>0</v>
      </c>
      <c r="N456" s="411">
        <v>0</v>
      </c>
      <c r="O456" s="412">
        <f t="shared" si="162"/>
        <v>0</v>
      </c>
      <c r="P456" s="335"/>
      <c r="Q456" s="427">
        <f t="shared" si="163"/>
        <v>0</v>
      </c>
      <c r="R456" s="428">
        <f t="shared" si="164"/>
        <v>0</v>
      </c>
      <c r="S456" s="427">
        <f t="shared" ref="S456:S519" si="179">IF(AND(Q456&gt;=0,Q456&lt;=Wx),Q456,"")</f>
        <v>0</v>
      </c>
      <c r="T456" s="428">
        <f t="shared" ref="T456:T519" si="180">IF(AND(R456&gt;=0,R456&lt;=Wy),R456,"")</f>
        <v>0</v>
      </c>
      <c r="U456" s="431">
        <f t="shared" si="165"/>
        <v>0</v>
      </c>
      <c r="V456" s="432">
        <f t="shared" si="166"/>
        <v>0</v>
      </c>
      <c r="W456" s="427">
        <f t="shared" si="167"/>
        <v>0</v>
      </c>
      <c r="X456" s="428">
        <f t="shared" si="168"/>
        <v>0</v>
      </c>
      <c r="Y456" s="427">
        <f t="shared" ref="Y456:Y519" si="181">IF(AND(W456&gt;=0,W456&lt;=Wx),W456,"")</f>
        <v>0</v>
      </c>
      <c r="Z456" s="428">
        <f t="shared" ref="Z456:Z519" si="182">IF(AND(X456&gt;=0,X456&lt;=Wy),X456,"")</f>
        <v>0</v>
      </c>
      <c r="AA456" s="431">
        <f t="shared" si="169"/>
        <v>0</v>
      </c>
      <c r="AB456" s="432">
        <f t="shared" si="170"/>
        <v>0</v>
      </c>
      <c r="AC456" s="427" t="e">
        <f t="shared" si="171"/>
        <v>#N/A</v>
      </c>
      <c r="AD456" s="428" t="e">
        <f t="shared" si="172"/>
        <v>#N/A</v>
      </c>
      <c r="AE456" s="427" t="e">
        <f t="shared" si="173"/>
        <v>#N/A</v>
      </c>
      <c r="AF456" s="428" t="e">
        <f t="shared" si="174"/>
        <v>#N/A</v>
      </c>
      <c r="AG456" s="431" t="e">
        <f t="shared" si="175"/>
        <v>#N/A</v>
      </c>
      <c r="AH456" s="432" t="e">
        <f t="shared" si="176"/>
        <v>#N/A</v>
      </c>
    </row>
    <row r="457" spans="4:34" x14ac:dyDescent="0.25">
      <c r="D457" s="335"/>
      <c r="E457" s="335"/>
      <c r="F457" s="335"/>
      <c r="G457" s="335"/>
      <c r="H457" s="411">
        <f t="shared" ref="H457:H520" si="183">H456+Wx/INCREMENTS</f>
        <v>0</v>
      </c>
      <c r="I457" s="412">
        <v>0</v>
      </c>
      <c r="J457" s="411">
        <f t="shared" si="177"/>
        <v>0</v>
      </c>
      <c r="K457" s="412">
        <f t="shared" ref="K457:K520" si="184">K456+Wy/INCREMENTS</f>
        <v>0</v>
      </c>
      <c r="L457" s="411">
        <f t="shared" ref="L457:L520" si="185">L456-Wx/INCREMENTS</f>
        <v>0</v>
      </c>
      <c r="M457" s="412">
        <f t="shared" si="178"/>
        <v>0</v>
      </c>
      <c r="N457" s="411">
        <v>0</v>
      </c>
      <c r="O457" s="412">
        <f t="shared" ref="O457:O520" si="186">O456-Wy/INCREMENTS</f>
        <v>0</v>
      </c>
      <c r="P457" s="335"/>
      <c r="Q457" s="427">
        <f t="shared" ref="Q457:Q520" si="187">Q456+((SQRT(Wx^2+Wy^2))*COS(RADIANS(θ))/INCREMENTS)</f>
        <v>0</v>
      </c>
      <c r="R457" s="428">
        <f t="shared" ref="R457:R520" si="188">R456+((SQRT(Wx^2+Wy^2))*SIN(RADIANS(θ))/INCREMENTS)</f>
        <v>0</v>
      </c>
      <c r="S457" s="427">
        <f t="shared" si="179"/>
        <v>0</v>
      </c>
      <c r="T457" s="428">
        <f t="shared" si="180"/>
        <v>0</v>
      </c>
      <c r="U457" s="431">
        <f t="shared" ref="U457:U520" si="189">IF(AND(S457&lt;&gt;"",T457&lt;&gt;""),S457,"")</f>
        <v>0</v>
      </c>
      <c r="V457" s="432">
        <f t="shared" ref="V457:V520" si="190">IF(AND(S457&lt;&gt;"",T457&lt;&gt;""),T457,"")</f>
        <v>0</v>
      </c>
      <c r="W457" s="427">
        <f t="shared" ref="W457:W520" si="191">W456+((SQRT(Wx^2+Wy^2))*COS(RADIANS(θ))/INCREMENTS)</f>
        <v>0</v>
      </c>
      <c r="X457" s="428">
        <f t="shared" ref="X457:X520" si="192">X456+((SQRT(Wx^2+Wy^2))*SIN(RADIANS(θ))/INCREMENTS)</f>
        <v>0</v>
      </c>
      <c r="Y457" s="427">
        <f t="shared" si="181"/>
        <v>0</v>
      </c>
      <c r="Z457" s="428">
        <f t="shared" si="182"/>
        <v>0</v>
      </c>
      <c r="AA457" s="431">
        <f t="shared" ref="AA457:AA520" si="193">IF(AND(Y457&lt;&gt;"",Z457&lt;&gt;""),Y457,"")</f>
        <v>0</v>
      </c>
      <c r="AB457" s="432">
        <f t="shared" ref="AB457:AB520" si="194">IF(AND(Y457&lt;&gt;"",Z457&lt;&gt;""),Z457,"")</f>
        <v>0</v>
      </c>
      <c r="AC457" s="427" t="e">
        <f t="shared" si="171"/>
        <v>#N/A</v>
      </c>
      <c r="AD457" s="428" t="e">
        <f t="shared" si="172"/>
        <v>#N/A</v>
      </c>
      <c r="AE457" s="427" t="e">
        <f t="shared" si="173"/>
        <v>#N/A</v>
      </c>
      <c r="AF457" s="428" t="e">
        <f t="shared" si="174"/>
        <v>#N/A</v>
      </c>
      <c r="AG457" s="431" t="e">
        <f t="shared" si="175"/>
        <v>#N/A</v>
      </c>
      <c r="AH457" s="432" t="e">
        <f t="shared" si="176"/>
        <v>#N/A</v>
      </c>
    </row>
    <row r="458" spans="4:34" x14ac:dyDescent="0.25">
      <c r="D458" s="335"/>
      <c r="E458" s="335"/>
      <c r="F458" s="335"/>
      <c r="G458" s="335"/>
      <c r="H458" s="411">
        <f t="shared" si="183"/>
        <v>0</v>
      </c>
      <c r="I458" s="412">
        <v>0</v>
      </c>
      <c r="J458" s="411">
        <f t="shared" si="177"/>
        <v>0</v>
      </c>
      <c r="K458" s="412">
        <f t="shared" si="184"/>
        <v>0</v>
      </c>
      <c r="L458" s="411">
        <f t="shared" si="185"/>
        <v>0</v>
      </c>
      <c r="M458" s="412">
        <f t="shared" si="178"/>
        <v>0</v>
      </c>
      <c r="N458" s="411">
        <v>0</v>
      </c>
      <c r="O458" s="412">
        <f t="shared" si="186"/>
        <v>0</v>
      </c>
      <c r="P458" s="335"/>
      <c r="Q458" s="427">
        <f t="shared" si="187"/>
        <v>0</v>
      </c>
      <c r="R458" s="428">
        <f t="shared" si="188"/>
        <v>0</v>
      </c>
      <c r="S458" s="427">
        <f t="shared" si="179"/>
        <v>0</v>
      </c>
      <c r="T458" s="428">
        <f t="shared" si="180"/>
        <v>0</v>
      </c>
      <c r="U458" s="431">
        <f t="shared" si="189"/>
        <v>0</v>
      </c>
      <c r="V458" s="432">
        <f t="shared" si="190"/>
        <v>0</v>
      </c>
      <c r="W458" s="427">
        <f t="shared" si="191"/>
        <v>0</v>
      </c>
      <c r="X458" s="428">
        <f t="shared" si="192"/>
        <v>0</v>
      </c>
      <c r="Y458" s="427">
        <f t="shared" si="181"/>
        <v>0</v>
      </c>
      <c r="Z458" s="428">
        <f t="shared" si="182"/>
        <v>0</v>
      </c>
      <c r="AA458" s="431">
        <f t="shared" si="193"/>
        <v>0</v>
      </c>
      <c r="AB458" s="432">
        <f t="shared" si="194"/>
        <v>0</v>
      </c>
      <c r="AC458" s="427" t="e">
        <f t="shared" ref="AC458:AC521" si="195">AC457+((SQRT(Wx^2+Wy^2))*COS(RADIANS(θ))/INCREMENTS)</f>
        <v>#N/A</v>
      </c>
      <c r="AD458" s="428" t="e">
        <f t="shared" ref="AD458:AD521" si="196">AD457+((SQRT(Wx^2+Wy^2))*SIN(RADIANS(θ))/INCREMENTS)</f>
        <v>#N/A</v>
      </c>
      <c r="AE458" s="427" t="e">
        <f t="shared" ref="AE458:AE521" si="197">IF(AND(AC458&gt;=0,AC458&lt;=Wx),AC458,"")</f>
        <v>#N/A</v>
      </c>
      <c r="AF458" s="428" t="e">
        <f t="shared" ref="AF458:AF521" si="198">IF(AND(AD458&gt;=0,AD458&lt;=Wy),AD458,"")</f>
        <v>#N/A</v>
      </c>
      <c r="AG458" s="431" t="e">
        <f t="shared" ref="AG458:AG521" si="199">IF(AND(AE458&lt;&gt;"",AF458&lt;&gt;""),AE458,"")</f>
        <v>#N/A</v>
      </c>
      <c r="AH458" s="432" t="e">
        <f t="shared" ref="AH458:AH521" si="200">IF(AND(AE458&lt;&gt;"",AF458&lt;&gt;""),AF458,"")</f>
        <v>#N/A</v>
      </c>
    </row>
    <row r="459" spans="4:34" x14ac:dyDescent="0.25">
      <c r="D459" s="335"/>
      <c r="E459" s="335"/>
      <c r="F459" s="335"/>
      <c r="G459" s="335"/>
      <c r="H459" s="411">
        <f t="shared" si="183"/>
        <v>0</v>
      </c>
      <c r="I459" s="412">
        <v>0</v>
      </c>
      <c r="J459" s="411">
        <f t="shared" si="177"/>
        <v>0</v>
      </c>
      <c r="K459" s="412">
        <f t="shared" si="184"/>
        <v>0</v>
      </c>
      <c r="L459" s="411">
        <f t="shared" si="185"/>
        <v>0</v>
      </c>
      <c r="M459" s="412">
        <f t="shared" si="178"/>
        <v>0</v>
      </c>
      <c r="N459" s="411">
        <v>0</v>
      </c>
      <c r="O459" s="412">
        <f t="shared" si="186"/>
        <v>0</v>
      </c>
      <c r="P459" s="335"/>
      <c r="Q459" s="427">
        <f t="shared" si="187"/>
        <v>0</v>
      </c>
      <c r="R459" s="428">
        <f t="shared" si="188"/>
        <v>0</v>
      </c>
      <c r="S459" s="427">
        <f t="shared" si="179"/>
        <v>0</v>
      </c>
      <c r="T459" s="428">
        <f t="shared" si="180"/>
        <v>0</v>
      </c>
      <c r="U459" s="431">
        <f t="shared" si="189"/>
        <v>0</v>
      </c>
      <c r="V459" s="432">
        <f t="shared" si="190"/>
        <v>0</v>
      </c>
      <c r="W459" s="427">
        <f t="shared" si="191"/>
        <v>0</v>
      </c>
      <c r="X459" s="428">
        <f t="shared" si="192"/>
        <v>0</v>
      </c>
      <c r="Y459" s="427">
        <f t="shared" si="181"/>
        <v>0</v>
      </c>
      <c r="Z459" s="428">
        <f t="shared" si="182"/>
        <v>0</v>
      </c>
      <c r="AA459" s="431">
        <f t="shared" si="193"/>
        <v>0</v>
      </c>
      <c r="AB459" s="432">
        <f t="shared" si="194"/>
        <v>0</v>
      </c>
      <c r="AC459" s="427" t="e">
        <f t="shared" si="195"/>
        <v>#N/A</v>
      </c>
      <c r="AD459" s="428" t="e">
        <f t="shared" si="196"/>
        <v>#N/A</v>
      </c>
      <c r="AE459" s="427" t="e">
        <f t="shared" si="197"/>
        <v>#N/A</v>
      </c>
      <c r="AF459" s="428" t="e">
        <f t="shared" si="198"/>
        <v>#N/A</v>
      </c>
      <c r="AG459" s="431" t="e">
        <f t="shared" si="199"/>
        <v>#N/A</v>
      </c>
      <c r="AH459" s="432" t="e">
        <f t="shared" si="200"/>
        <v>#N/A</v>
      </c>
    </row>
    <row r="460" spans="4:34" x14ac:dyDescent="0.25">
      <c r="D460" s="335"/>
      <c r="E460" s="335"/>
      <c r="F460" s="335"/>
      <c r="G460" s="335"/>
      <c r="H460" s="411">
        <f t="shared" si="183"/>
        <v>0</v>
      </c>
      <c r="I460" s="412">
        <v>0</v>
      </c>
      <c r="J460" s="411">
        <f t="shared" si="177"/>
        <v>0</v>
      </c>
      <c r="K460" s="412">
        <f t="shared" si="184"/>
        <v>0</v>
      </c>
      <c r="L460" s="411">
        <f t="shared" si="185"/>
        <v>0</v>
      </c>
      <c r="M460" s="412">
        <f t="shared" si="178"/>
        <v>0</v>
      </c>
      <c r="N460" s="411">
        <v>0</v>
      </c>
      <c r="O460" s="412">
        <f t="shared" si="186"/>
        <v>0</v>
      </c>
      <c r="P460" s="335"/>
      <c r="Q460" s="427">
        <f t="shared" si="187"/>
        <v>0</v>
      </c>
      <c r="R460" s="428">
        <f t="shared" si="188"/>
        <v>0</v>
      </c>
      <c r="S460" s="427">
        <f t="shared" si="179"/>
        <v>0</v>
      </c>
      <c r="T460" s="428">
        <f t="shared" si="180"/>
        <v>0</v>
      </c>
      <c r="U460" s="431">
        <f t="shared" si="189"/>
        <v>0</v>
      </c>
      <c r="V460" s="432">
        <f t="shared" si="190"/>
        <v>0</v>
      </c>
      <c r="W460" s="427">
        <f t="shared" si="191"/>
        <v>0</v>
      </c>
      <c r="X460" s="428">
        <f t="shared" si="192"/>
        <v>0</v>
      </c>
      <c r="Y460" s="427">
        <f t="shared" si="181"/>
        <v>0</v>
      </c>
      <c r="Z460" s="428">
        <f t="shared" si="182"/>
        <v>0</v>
      </c>
      <c r="AA460" s="431">
        <f t="shared" si="193"/>
        <v>0</v>
      </c>
      <c r="AB460" s="432">
        <f t="shared" si="194"/>
        <v>0</v>
      </c>
      <c r="AC460" s="427" t="e">
        <f t="shared" si="195"/>
        <v>#N/A</v>
      </c>
      <c r="AD460" s="428" t="e">
        <f t="shared" si="196"/>
        <v>#N/A</v>
      </c>
      <c r="AE460" s="427" t="e">
        <f t="shared" si="197"/>
        <v>#N/A</v>
      </c>
      <c r="AF460" s="428" t="e">
        <f t="shared" si="198"/>
        <v>#N/A</v>
      </c>
      <c r="AG460" s="431" t="e">
        <f t="shared" si="199"/>
        <v>#N/A</v>
      </c>
      <c r="AH460" s="432" t="e">
        <f t="shared" si="200"/>
        <v>#N/A</v>
      </c>
    </row>
    <row r="461" spans="4:34" x14ac:dyDescent="0.25">
      <c r="D461" s="335"/>
      <c r="E461" s="335"/>
      <c r="F461" s="335"/>
      <c r="G461" s="335"/>
      <c r="H461" s="411">
        <f t="shared" si="183"/>
        <v>0</v>
      </c>
      <c r="I461" s="412">
        <v>0</v>
      </c>
      <c r="J461" s="411">
        <f t="shared" si="177"/>
        <v>0</v>
      </c>
      <c r="K461" s="412">
        <f t="shared" si="184"/>
        <v>0</v>
      </c>
      <c r="L461" s="411">
        <f t="shared" si="185"/>
        <v>0</v>
      </c>
      <c r="M461" s="412">
        <f t="shared" si="178"/>
        <v>0</v>
      </c>
      <c r="N461" s="411">
        <v>0</v>
      </c>
      <c r="O461" s="412">
        <f t="shared" si="186"/>
        <v>0</v>
      </c>
      <c r="P461" s="335"/>
      <c r="Q461" s="427">
        <f t="shared" si="187"/>
        <v>0</v>
      </c>
      <c r="R461" s="428">
        <f t="shared" si="188"/>
        <v>0</v>
      </c>
      <c r="S461" s="427">
        <f t="shared" si="179"/>
        <v>0</v>
      </c>
      <c r="T461" s="428">
        <f t="shared" si="180"/>
        <v>0</v>
      </c>
      <c r="U461" s="431">
        <f t="shared" si="189"/>
        <v>0</v>
      </c>
      <c r="V461" s="432">
        <f t="shared" si="190"/>
        <v>0</v>
      </c>
      <c r="W461" s="427">
        <f t="shared" si="191"/>
        <v>0</v>
      </c>
      <c r="X461" s="428">
        <f t="shared" si="192"/>
        <v>0</v>
      </c>
      <c r="Y461" s="427">
        <f t="shared" si="181"/>
        <v>0</v>
      </c>
      <c r="Z461" s="428">
        <f t="shared" si="182"/>
        <v>0</v>
      </c>
      <c r="AA461" s="431">
        <f t="shared" si="193"/>
        <v>0</v>
      </c>
      <c r="AB461" s="432">
        <f t="shared" si="194"/>
        <v>0</v>
      </c>
      <c r="AC461" s="427" t="e">
        <f t="shared" si="195"/>
        <v>#N/A</v>
      </c>
      <c r="AD461" s="428" t="e">
        <f t="shared" si="196"/>
        <v>#N/A</v>
      </c>
      <c r="AE461" s="427" t="e">
        <f t="shared" si="197"/>
        <v>#N/A</v>
      </c>
      <c r="AF461" s="428" t="e">
        <f t="shared" si="198"/>
        <v>#N/A</v>
      </c>
      <c r="AG461" s="431" t="e">
        <f t="shared" si="199"/>
        <v>#N/A</v>
      </c>
      <c r="AH461" s="432" t="e">
        <f t="shared" si="200"/>
        <v>#N/A</v>
      </c>
    </row>
    <row r="462" spans="4:34" x14ac:dyDescent="0.25">
      <c r="D462" s="335"/>
      <c r="E462" s="335"/>
      <c r="F462" s="335"/>
      <c r="G462" s="335"/>
      <c r="H462" s="411">
        <f t="shared" si="183"/>
        <v>0</v>
      </c>
      <c r="I462" s="412">
        <v>0</v>
      </c>
      <c r="J462" s="411">
        <f t="shared" si="177"/>
        <v>0</v>
      </c>
      <c r="K462" s="412">
        <f t="shared" si="184"/>
        <v>0</v>
      </c>
      <c r="L462" s="411">
        <f t="shared" si="185"/>
        <v>0</v>
      </c>
      <c r="M462" s="412">
        <f t="shared" si="178"/>
        <v>0</v>
      </c>
      <c r="N462" s="411">
        <v>0</v>
      </c>
      <c r="O462" s="412">
        <f t="shared" si="186"/>
        <v>0</v>
      </c>
      <c r="P462" s="335"/>
      <c r="Q462" s="427">
        <f t="shared" si="187"/>
        <v>0</v>
      </c>
      <c r="R462" s="428">
        <f t="shared" si="188"/>
        <v>0</v>
      </c>
      <c r="S462" s="427">
        <f t="shared" si="179"/>
        <v>0</v>
      </c>
      <c r="T462" s="428">
        <f t="shared" si="180"/>
        <v>0</v>
      </c>
      <c r="U462" s="431">
        <f t="shared" si="189"/>
        <v>0</v>
      </c>
      <c r="V462" s="432">
        <f t="shared" si="190"/>
        <v>0</v>
      </c>
      <c r="W462" s="427">
        <f t="shared" si="191"/>
        <v>0</v>
      </c>
      <c r="X462" s="428">
        <f t="shared" si="192"/>
        <v>0</v>
      </c>
      <c r="Y462" s="427">
        <f t="shared" si="181"/>
        <v>0</v>
      </c>
      <c r="Z462" s="428">
        <f t="shared" si="182"/>
        <v>0</v>
      </c>
      <c r="AA462" s="431">
        <f t="shared" si="193"/>
        <v>0</v>
      </c>
      <c r="AB462" s="432">
        <f t="shared" si="194"/>
        <v>0</v>
      </c>
      <c r="AC462" s="427" t="e">
        <f t="shared" si="195"/>
        <v>#N/A</v>
      </c>
      <c r="AD462" s="428" t="e">
        <f t="shared" si="196"/>
        <v>#N/A</v>
      </c>
      <c r="AE462" s="427" t="e">
        <f t="shared" si="197"/>
        <v>#N/A</v>
      </c>
      <c r="AF462" s="428" t="e">
        <f t="shared" si="198"/>
        <v>#N/A</v>
      </c>
      <c r="AG462" s="431" t="e">
        <f t="shared" si="199"/>
        <v>#N/A</v>
      </c>
      <c r="AH462" s="432" t="e">
        <f t="shared" si="200"/>
        <v>#N/A</v>
      </c>
    </row>
    <row r="463" spans="4:34" x14ac:dyDescent="0.25">
      <c r="D463" s="335"/>
      <c r="E463" s="335"/>
      <c r="F463" s="335"/>
      <c r="G463" s="335"/>
      <c r="H463" s="411">
        <f t="shared" si="183"/>
        <v>0</v>
      </c>
      <c r="I463" s="412">
        <v>0</v>
      </c>
      <c r="J463" s="411">
        <f t="shared" si="177"/>
        <v>0</v>
      </c>
      <c r="K463" s="412">
        <f t="shared" si="184"/>
        <v>0</v>
      </c>
      <c r="L463" s="411">
        <f t="shared" si="185"/>
        <v>0</v>
      </c>
      <c r="M463" s="412">
        <f t="shared" si="178"/>
        <v>0</v>
      </c>
      <c r="N463" s="411">
        <v>0</v>
      </c>
      <c r="O463" s="412">
        <f t="shared" si="186"/>
        <v>0</v>
      </c>
      <c r="P463" s="335"/>
      <c r="Q463" s="427">
        <f t="shared" si="187"/>
        <v>0</v>
      </c>
      <c r="R463" s="428">
        <f t="shared" si="188"/>
        <v>0</v>
      </c>
      <c r="S463" s="427">
        <f t="shared" si="179"/>
        <v>0</v>
      </c>
      <c r="T463" s="428">
        <f t="shared" si="180"/>
        <v>0</v>
      </c>
      <c r="U463" s="431">
        <f t="shared" si="189"/>
        <v>0</v>
      </c>
      <c r="V463" s="432">
        <f t="shared" si="190"/>
        <v>0</v>
      </c>
      <c r="W463" s="427">
        <f t="shared" si="191"/>
        <v>0</v>
      </c>
      <c r="X463" s="428">
        <f t="shared" si="192"/>
        <v>0</v>
      </c>
      <c r="Y463" s="427">
        <f t="shared" si="181"/>
        <v>0</v>
      </c>
      <c r="Z463" s="428">
        <f t="shared" si="182"/>
        <v>0</v>
      </c>
      <c r="AA463" s="431">
        <f t="shared" si="193"/>
        <v>0</v>
      </c>
      <c r="AB463" s="432">
        <f t="shared" si="194"/>
        <v>0</v>
      </c>
      <c r="AC463" s="427" t="e">
        <f t="shared" si="195"/>
        <v>#N/A</v>
      </c>
      <c r="AD463" s="428" t="e">
        <f t="shared" si="196"/>
        <v>#N/A</v>
      </c>
      <c r="AE463" s="427" t="e">
        <f t="shared" si="197"/>
        <v>#N/A</v>
      </c>
      <c r="AF463" s="428" t="e">
        <f t="shared" si="198"/>
        <v>#N/A</v>
      </c>
      <c r="AG463" s="431" t="e">
        <f t="shared" si="199"/>
        <v>#N/A</v>
      </c>
      <c r="AH463" s="432" t="e">
        <f t="shared" si="200"/>
        <v>#N/A</v>
      </c>
    </row>
    <row r="464" spans="4:34" x14ac:dyDescent="0.25">
      <c r="D464" s="335"/>
      <c r="E464" s="335"/>
      <c r="F464" s="335"/>
      <c r="G464" s="335"/>
      <c r="H464" s="411">
        <f t="shared" si="183"/>
        <v>0</v>
      </c>
      <c r="I464" s="412">
        <v>0</v>
      </c>
      <c r="J464" s="411">
        <f t="shared" si="177"/>
        <v>0</v>
      </c>
      <c r="K464" s="412">
        <f t="shared" si="184"/>
        <v>0</v>
      </c>
      <c r="L464" s="411">
        <f t="shared" si="185"/>
        <v>0</v>
      </c>
      <c r="M464" s="412">
        <f t="shared" si="178"/>
        <v>0</v>
      </c>
      <c r="N464" s="411">
        <v>0</v>
      </c>
      <c r="O464" s="412">
        <f t="shared" si="186"/>
        <v>0</v>
      </c>
      <c r="P464" s="335"/>
      <c r="Q464" s="427">
        <f t="shared" si="187"/>
        <v>0</v>
      </c>
      <c r="R464" s="428">
        <f t="shared" si="188"/>
        <v>0</v>
      </c>
      <c r="S464" s="427">
        <f t="shared" si="179"/>
        <v>0</v>
      </c>
      <c r="T464" s="428">
        <f t="shared" si="180"/>
        <v>0</v>
      </c>
      <c r="U464" s="431">
        <f t="shared" si="189"/>
        <v>0</v>
      </c>
      <c r="V464" s="432">
        <f t="shared" si="190"/>
        <v>0</v>
      </c>
      <c r="W464" s="427">
        <f t="shared" si="191"/>
        <v>0</v>
      </c>
      <c r="X464" s="428">
        <f t="shared" si="192"/>
        <v>0</v>
      </c>
      <c r="Y464" s="427">
        <f t="shared" si="181"/>
        <v>0</v>
      </c>
      <c r="Z464" s="428">
        <f t="shared" si="182"/>
        <v>0</v>
      </c>
      <c r="AA464" s="431">
        <f t="shared" si="193"/>
        <v>0</v>
      </c>
      <c r="AB464" s="432">
        <f t="shared" si="194"/>
        <v>0</v>
      </c>
      <c r="AC464" s="427" t="e">
        <f t="shared" si="195"/>
        <v>#N/A</v>
      </c>
      <c r="AD464" s="428" t="e">
        <f t="shared" si="196"/>
        <v>#N/A</v>
      </c>
      <c r="AE464" s="427" t="e">
        <f t="shared" si="197"/>
        <v>#N/A</v>
      </c>
      <c r="AF464" s="428" t="e">
        <f t="shared" si="198"/>
        <v>#N/A</v>
      </c>
      <c r="AG464" s="431" t="e">
        <f t="shared" si="199"/>
        <v>#N/A</v>
      </c>
      <c r="AH464" s="432" t="e">
        <f t="shared" si="200"/>
        <v>#N/A</v>
      </c>
    </row>
    <row r="465" spans="4:34" x14ac:dyDescent="0.25">
      <c r="D465" s="335"/>
      <c r="E465" s="335"/>
      <c r="F465" s="335"/>
      <c r="G465" s="335"/>
      <c r="H465" s="411">
        <f t="shared" si="183"/>
        <v>0</v>
      </c>
      <c r="I465" s="412">
        <v>0</v>
      </c>
      <c r="J465" s="411">
        <f t="shared" si="177"/>
        <v>0</v>
      </c>
      <c r="K465" s="412">
        <f t="shared" si="184"/>
        <v>0</v>
      </c>
      <c r="L465" s="411">
        <f t="shared" si="185"/>
        <v>0</v>
      </c>
      <c r="M465" s="412">
        <f t="shared" si="178"/>
        <v>0</v>
      </c>
      <c r="N465" s="411">
        <v>0</v>
      </c>
      <c r="O465" s="412">
        <f t="shared" si="186"/>
        <v>0</v>
      </c>
      <c r="P465" s="335"/>
      <c r="Q465" s="427">
        <f t="shared" si="187"/>
        <v>0</v>
      </c>
      <c r="R465" s="428">
        <f t="shared" si="188"/>
        <v>0</v>
      </c>
      <c r="S465" s="427">
        <f t="shared" si="179"/>
        <v>0</v>
      </c>
      <c r="T465" s="428">
        <f t="shared" si="180"/>
        <v>0</v>
      </c>
      <c r="U465" s="431">
        <f t="shared" si="189"/>
        <v>0</v>
      </c>
      <c r="V465" s="432">
        <f t="shared" si="190"/>
        <v>0</v>
      </c>
      <c r="W465" s="427">
        <f t="shared" si="191"/>
        <v>0</v>
      </c>
      <c r="X465" s="428">
        <f t="shared" si="192"/>
        <v>0</v>
      </c>
      <c r="Y465" s="427">
        <f t="shared" si="181"/>
        <v>0</v>
      </c>
      <c r="Z465" s="428">
        <f t="shared" si="182"/>
        <v>0</v>
      </c>
      <c r="AA465" s="431">
        <f t="shared" si="193"/>
        <v>0</v>
      </c>
      <c r="AB465" s="432">
        <f t="shared" si="194"/>
        <v>0</v>
      </c>
      <c r="AC465" s="427" t="e">
        <f t="shared" si="195"/>
        <v>#N/A</v>
      </c>
      <c r="AD465" s="428" t="e">
        <f t="shared" si="196"/>
        <v>#N/A</v>
      </c>
      <c r="AE465" s="427" t="e">
        <f t="shared" si="197"/>
        <v>#N/A</v>
      </c>
      <c r="AF465" s="428" t="e">
        <f t="shared" si="198"/>
        <v>#N/A</v>
      </c>
      <c r="AG465" s="431" t="e">
        <f t="shared" si="199"/>
        <v>#N/A</v>
      </c>
      <c r="AH465" s="432" t="e">
        <f t="shared" si="200"/>
        <v>#N/A</v>
      </c>
    </row>
    <row r="466" spans="4:34" x14ac:dyDescent="0.25">
      <c r="D466" s="335"/>
      <c r="E466" s="335"/>
      <c r="F466" s="335"/>
      <c r="G466" s="335"/>
      <c r="H466" s="411">
        <f t="shared" si="183"/>
        <v>0</v>
      </c>
      <c r="I466" s="412">
        <v>0</v>
      </c>
      <c r="J466" s="411">
        <f t="shared" si="177"/>
        <v>0</v>
      </c>
      <c r="K466" s="412">
        <f t="shared" si="184"/>
        <v>0</v>
      </c>
      <c r="L466" s="411">
        <f t="shared" si="185"/>
        <v>0</v>
      </c>
      <c r="M466" s="412">
        <f t="shared" si="178"/>
        <v>0</v>
      </c>
      <c r="N466" s="411">
        <v>0</v>
      </c>
      <c r="O466" s="412">
        <f t="shared" si="186"/>
        <v>0</v>
      </c>
      <c r="P466" s="335"/>
      <c r="Q466" s="427">
        <f t="shared" si="187"/>
        <v>0</v>
      </c>
      <c r="R466" s="428">
        <f t="shared" si="188"/>
        <v>0</v>
      </c>
      <c r="S466" s="427">
        <f t="shared" si="179"/>
        <v>0</v>
      </c>
      <c r="T466" s="428">
        <f t="shared" si="180"/>
        <v>0</v>
      </c>
      <c r="U466" s="431">
        <f t="shared" si="189"/>
        <v>0</v>
      </c>
      <c r="V466" s="432">
        <f t="shared" si="190"/>
        <v>0</v>
      </c>
      <c r="W466" s="427">
        <f t="shared" si="191"/>
        <v>0</v>
      </c>
      <c r="X466" s="428">
        <f t="shared" si="192"/>
        <v>0</v>
      </c>
      <c r="Y466" s="427">
        <f t="shared" si="181"/>
        <v>0</v>
      </c>
      <c r="Z466" s="428">
        <f t="shared" si="182"/>
        <v>0</v>
      </c>
      <c r="AA466" s="431">
        <f t="shared" si="193"/>
        <v>0</v>
      </c>
      <c r="AB466" s="432">
        <f t="shared" si="194"/>
        <v>0</v>
      </c>
      <c r="AC466" s="427" t="e">
        <f t="shared" si="195"/>
        <v>#N/A</v>
      </c>
      <c r="AD466" s="428" t="e">
        <f t="shared" si="196"/>
        <v>#N/A</v>
      </c>
      <c r="AE466" s="427" t="e">
        <f t="shared" si="197"/>
        <v>#N/A</v>
      </c>
      <c r="AF466" s="428" t="e">
        <f t="shared" si="198"/>
        <v>#N/A</v>
      </c>
      <c r="AG466" s="431" t="e">
        <f t="shared" si="199"/>
        <v>#N/A</v>
      </c>
      <c r="AH466" s="432" t="e">
        <f t="shared" si="200"/>
        <v>#N/A</v>
      </c>
    </row>
    <row r="467" spans="4:34" x14ac:dyDescent="0.25">
      <c r="D467" s="335"/>
      <c r="E467" s="335"/>
      <c r="F467" s="335"/>
      <c r="G467" s="335"/>
      <c r="H467" s="411">
        <f t="shared" si="183"/>
        <v>0</v>
      </c>
      <c r="I467" s="412">
        <v>0</v>
      </c>
      <c r="J467" s="411">
        <f t="shared" si="177"/>
        <v>0</v>
      </c>
      <c r="K467" s="412">
        <f t="shared" si="184"/>
        <v>0</v>
      </c>
      <c r="L467" s="411">
        <f t="shared" si="185"/>
        <v>0</v>
      </c>
      <c r="M467" s="412">
        <f t="shared" si="178"/>
        <v>0</v>
      </c>
      <c r="N467" s="411">
        <v>0</v>
      </c>
      <c r="O467" s="412">
        <f t="shared" si="186"/>
        <v>0</v>
      </c>
      <c r="P467" s="335"/>
      <c r="Q467" s="427">
        <f t="shared" si="187"/>
        <v>0</v>
      </c>
      <c r="R467" s="428">
        <f t="shared" si="188"/>
        <v>0</v>
      </c>
      <c r="S467" s="427">
        <f t="shared" si="179"/>
        <v>0</v>
      </c>
      <c r="T467" s="428">
        <f t="shared" si="180"/>
        <v>0</v>
      </c>
      <c r="U467" s="431">
        <f t="shared" si="189"/>
        <v>0</v>
      </c>
      <c r="V467" s="432">
        <f t="shared" si="190"/>
        <v>0</v>
      </c>
      <c r="W467" s="427">
        <f t="shared" si="191"/>
        <v>0</v>
      </c>
      <c r="X467" s="428">
        <f t="shared" si="192"/>
        <v>0</v>
      </c>
      <c r="Y467" s="427">
        <f t="shared" si="181"/>
        <v>0</v>
      </c>
      <c r="Z467" s="428">
        <f t="shared" si="182"/>
        <v>0</v>
      </c>
      <c r="AA467" s="431">
        <f t="shared" si="193"/>
        <v>0</v>
      </c>
      <c r="AB467" s="432">
        <f t="shared" si="194"/>
        <v>0</v>
      </c>
      <c r="AC467" s="427" t="e">
        <f t="shared" si="195"/>
        <v>#N/A</v>
      </c>
      <c r="AD467" s="428" t="e">
        <f t="shared" si="196"/>
        <v>#N/A</v>
      </c>
      <c r="AE467" s="427" t="e">
        <f t="shared" si="197"/>
        <v>#N/A</v>
      </c>
      <c r="AF467" s="428" t="e">
        <f t="shared" si="198"/>
        <v>#N/A</v>
      </c>
      <c r="AG467" s="431" t="e">
        <f t="shared" si="199"/>
        <v>#N/A</v>
      </c>
      <c r="AH467" s="432" t="e">
        <f t="shared" si="200"/>
        <v>#N/A</v>
      </c>
    </row>
    <row r="468" spans="4:34" x14ac:dyDescent="0.25">
      <c r="D468" s="335"/>
      <c r="E468" s="335"/>
      <c r="F468" s="335"/>
      <c r="G468" s="335"/>
      <c r="H468" s="411">
        <f t="shared" si="183"/>
        <v>0</v>
      </c>
      <c r="I468" s="412">
        <v>0</v>
      </c>
      <c r="J468" s="411">
        <f t="shared" si="177"/>
        <v>0</v>
      </c>
      <c r="K468" s="412">
        <f t="shared" si="184"/>
        <v>0</v>
      </c>
      <c r="L468" s="411">
        <f t="shared" si="185"/>
        <v>0</v>
      </c>
      <c r="M468" s="412">
        <f t="shared" si="178"/>
        <v>0</v>
      </c>
      <c r="N468" s="411">
        <v>0</v>
      </c>
      <c r="O468" s="412">
        <f t="shared" si="186"/>
        <v>0</v>
      </c>
      <c r="P468" s="335"/>
      <c r="Q468" s="427">
        <f t="shared" si="187"/>
        <v>0</v>
      </c>
      <c r="R468" s="428">
        <f t="shared" si="188"/>
        <v>0</v>
      </c>
      <c r="S468" s="427">
        <f t="shared" si="179"/>
        <v>0</v>
      </c>
      <c r="T468" s="428">
        <f t="shared" si="180"/>
        <v>0</v>
      </c>
      <c r="U468" s="431">
        <f t="shared" si="189"/>
        <v>0</v>
      </c>
      <c r="V468" s="432">
        <f t="shared" si="190"/>
        <v>0</v>
      </c>
      <c r="W468" s="427">
        <f t="shared" si="191"/>
        <v>0</v>
      </c>
      <c r="X468" s="428">
        <f t="shared" si="192"/>
        <v>0</v>
      </c>
      <c r="Y468" s="427">
        <f t="shared" si="181"/>
        <v>0</v>
      </c>
      <c r="Z468" s="428">
        <f t="shared" si="182"/>
        <v>0</v>
      </c>
      <c r="AA468" s="431">
        <f t="shared" si="193"/>
        <v>0</v>
      </c>
      <c r="AB468" s="432">
        <f t="shared" si="194"/>
        <v>0</v>
      </c>
      <c r="AC468" s="427" t="e">
        <f t="shared" si="195"/>
        <v>#N/A</v>
      </c>
      <c r="AD468" s="428" t="e">
        <f t="shared" si="196"/>
        <v>#N/A</v>
      </c>
      <c r="AE468" s="427" t="e">
        <f t="shared" si="197"/>
        <v>#N/A</v>
      </c>
      <c r="AF468" s="428" t="e">
        <f t="shared" si="198"/>
        <v>#N/A</v>
      </c>
      <c r="AG468" s="431" t="e">
        <f t="shared" si="199"/>
        <v>#N/A</v>
      </c>
      <c r="AH468" s="432" t="e">
        <f t="shared" si="200"/>
        <v>#N/A</v>
      </c>
    </row>
    <row r="469" spans="4:34" x14ac:dyDescent="0.25">
      <c r="D469" s="335"/>
      <c r="E469" s="335"/>
      <c r="F469" s="335"/>
      <c r="G469" s="335"/>
      <c r="H469" s="411">
        <f t="shared" si="183"/>
        <v>0</v>
      </c>
      <c r="I469" s="412">
        <v>0</v>
      </c>
      <c r="J469" s="411">
        <f t="shared" si="177"/>
        <v>0</v>
      </c>
      <c r="K469" s="412">
        <f t="shared" si="184"/>
        <v>0</v>
      </c>
      <c r="L469" s="411">
        <f t="shared" si="185"/>
        <v>0</v>
      </c>
      <c r="M469" s="412">
        <f t="shared" si="178"/>
        <v>0</v>
      </c>
      <c r="N469" s="411">
        <v>0</v>
      </c>
      <c r="O469" s="412">
        <f t="shared" si="186"/>
        <v>0</v>
      </c>
      <c r="P469" s="335"/>
      <c r="Q469" s="427">
        <f t="shared" si="187"/>
        <v>0</v>
      </c>
      <c r="R469" s="428">
        <f t="shared" si="188"/>
        <v>0</v>
      </c>
      <c r="S469" s="427">
        <f t="shared" si="179"/>
        <v>0</v>
      </c>
      <c r="T469" s="428">
        <f t="shared" si="180"/>
        <v>0</v>
      </c>
      <c r="U469" s="431">
        <f t="shared" si="189"/>
        <v>0</v>
      </c>
      <c r="V469" s="432">
        <f t="shared" si="190"/>
        <v>0</v>
      </c>
      <c r="W469" s="427">
        <f t="shared" si="191"/>
        <v>0</v>
      </c>
      <c r="X469" s="428">
        <f t="shared" si="192"/>
        <v>0</v>
      </c>
      <c r="Y469" s="427">
        <f t="shared" si="181"/>
        <v>0</v>
      </c>
      <c r="Z469" s="428">
        <f t="shared" si="182"/>
        <v>0</v>
      </c>
      <c r="AA469" s="431">
        <f t="shared" si="193"/>
        <v>0</v>
      </c>
      <c r="AB469" s="432">
        <f t="shared" si="194"/>
        <v>0</v>
      </c>
      <c r="AC469" s="427" t="e">
        <f t="shared" si="195"/>
        <v>#N/A</v>
      </c>
      <c r="AD469" s="428" t="e">
        <f t="shared" si="196"/>
        <v>#N/A</v>
      </c>
      <c r="AE469" s="427" t="e">
        <f t="shared" si="197"/>
        <v>#N/A</v>
      </c>
      <c r="AF469" s="428" t="e">
        <f t="shared" si="198"/>
        <v>#N/A</v>
      </c>
      <c r="AG469" s="431" t="e">
        <f t="shared" si="199"/>
        <v>#N/A</v>
      </c>
      <c r="AH469" s="432" t="e">
        <f t="shared" si="200"/>
        <v>#N/A</v>
      </c>
    </row>
    <row r="470" spans="4:34" x14ac:dyDescent="0.25">
      <c r="D470" s="335"/>
      <c r="E470" s="335"/>
      <c r="F470" s="335"/>
      <c r="G470" s="335"/>
      <c r="H470" s="411">
        <f t="shared" si="183"/>
        <v>0</v>
      </c>
      <c r="I470" s="412">
        <v>0</v>
      </c>
      <c r="J470" s="411">
        <f t="shared" si="177"/>
        <v>0</v>
      </c>
      <c r="K470" s="412">
        <f t="shared" si="184"/>
        <v>0</v>
      </c>
      <c r="L470" s="411">
        <f t="shared" si="185"/>
        <v>0</v>
      </c>
      <c r="M470" s="412">
        <f t="shared" si="178"/>
        <v>0</v>
      </c>
      <c r="N470" s="411">
        <v>0</v>
      </c>
      <c r="O470" s="412">
        <f t="shared" si="186"/>
        <v>0</v>
      </c>
      <c r="P470" s="335"/>
      <c r="Q470" s="427">
        <f t="shared" si="187"/>
        <v>0</v>
      </c>
      <c r="R470" s="428">
        <f t="shared" si="188"/>
        <v>0</v>
      </c>
      <c r="S470" s="427">
        <f t="shared" si="179"/>
        <v>0</v>
      </c>
      <c r="T470" s="428">
        <f t="shared" si="180"/>
        <v>0</v>
      </c>
      <c r="U470" s="431">
        <f t="shared" si="189"/>
        <v>0</v>
      </c>
      <c r="V470" s="432">
        <f t="shared" si="190"/>
        <v>0</v>
      </c>
      <c r="W470" s="427">
        <f t="shared" si="191"/>
        <v>0</v>
      </c>
      <c r="X470" s="428">
        <f t="shared" si="192"/>
        <v>0</v>
      </c>
      <c r="Y470" s="427">
        <f t="shared" si="181"/>
        <v>0</v>
      </c>
      <c r="Z470" s="428">
        <f t="shared" si="182"/>
        <v>0</v>
      </c>
      <c r="AA470" s="431">
        <f t="shared" si="193"/>
        <v>0</v>
      </c>
      <c r="AB470" s="432">
        <f t="shared" si="194"/>
        <v>0</v>
      </c>
      <c r="AC470" s="427" t="e">
        <f t="shared" si="195"/>
        <v>#N/A</v>
      </c>
      <c r="AD470" s="428" t="e">
        <f t="shared" si="196"/>
        <v>#N/A</v>
      </c>
      <c r="AE470" s="427" t="e">
        <f t="shared" si="197"/>
        <v>#N/A</v>
      </c>
      <c r="AF470" s="428" t="e">
        <f t="shared" si="198"/>
        <v>#N/A</v>
      </c>
      <c r="AG470" s="431" t="e">
        <f t="shared" si="199"/>
        <v>#N/A</v>
      </c>
      <c r="AH470" s="432" t="e">
        <f t="shared" si="200"/>
        <v>#N/A</v>
      </c>
    </row>
    <row r="471" spans="4:34" x14ac:dyDescent="0.25">
      <c r="D471" s="335"/>
      <c r="E471" s="335"/>
      <c r="F471" s="335"/>
      <c r="G471" s="335"/>
      <c r="H471" s="411">
        <f t="shared" si="183"/>
        <v>0</v>
      </c>
      <c r="I471" s="412">
        <v>0</v>
      </c>
      <c r="J471" s="411">
        <f t="shared" si="177"/>
        <v>0</v>
      </c>
      <c r="K471" s="412">
        <f t="shared" si="184"/>
        <v>0</v>
      </c>
      <c r="L471" s="411">
        <f t="shared" si="185"/>
        <v>0</v>
      </c>
      <c r="M471" s="412">
        <f t="shared" si="178"/>
        <v>0</v>
      </c>
      <c r="N471" s="411">
        <v>0</v>
      </c>
      <c r="O471" s="412">
        <f t="shared" si="186"/>
        <v>0</v>
      </c>
      <c r="P471" s="335"/>
      <c r="Q471" s="427">
        <f t="shared" si="187"/>
        <v>0</v>
      </c>
      <c r="R471" s="428">
        <f t="shared" si="188"/>
        <v>0</v>
      </c>
      <c r="S471" s="427">
        <f t="shared" si="179"/>
        <v>0</v>
      </c>
      <c r="T471" s="428">
        <f t="shared" si="180"/>
        <v>0</v>
      </c>
      <c r="U471" s="431">
        <f t="shared" si="189"/>
        <v>0</v>
      </c>
      <c r="V471" s="432">
        <f t="shared" si="190"/>
        <v>0</v>
      </c>
      <c r="W471" s="427">
        <f t="shared" si="191"/>
        <v>0</v>
      </c>
      <c r="X471" s="428">
        <f t="shared" si="192"/>
        <v>0</v>
      </c>
      <c r="Y471" s="427">
        <f t="shared" si="181"/>
        <v>0</v>
      </c>
      <c r="Z471" s="428">
        <f t="shared" si="182"/>
        <v>0</v>
      </c>
      <c r="AA471" s="431">
        <f t="shared" si="193"/>
        <v>0</v>
      </c>
      <c r="AB471" s="432">
        <f t="shared" si="194"/>
        <v>0</v>
      </c>
      <c r="AC471" s="427" t="e">
        <f t="shared" si="195"/>
        <v>#N/A</v>
      </c>
      <c r="AD471" s="428" t="e">
        <f t="shared" si="196"/>
        <v>#N/A</v>
      </c>
      <c r="AE471" s="427" t="e">
        <f t="shared" si="197"/>
        <v>#N/A</v>
      </c>
      <c r="AF471" s="428" t="e">
        <f t="shared" si="198"/>
        <v>#N/A</v>
      </c>
      <c r="AG471" s="431" t="e">
        <f t="shared" si="199"/>
        <v>#N/A</v>
      </c>
      <c r="AH471" s="432" t="e">
        <f t="shared" si="200"/>
        <v>#N/A</v>
      </c>
    </row>
    <row r="472" spans="4:34" x14ac:dyDescent="0.25">
      <c r="D472" s="335"/>
      <c r="E472" s="335"/>
      <c r="F472" s="335"/>
      <c r="G472" s="335"/>
      <c r="H472" s="411">
        <f t="shared" si="183"/>
        <v>0</v>
      </c>
      <c r="I472" s="412">
        <v>0</v>
      </c>
      <c r="J472" s="411">
        <f t="shared" si="177"/>
        <v>0</v>
      </c>
      <c r="K472" s="412">
        <f t="shared" si="184"/>
        <v>0</v>
      </c>
      <c r="L472" s="411">
        <f t="shared" si="185"/>
        <v>0</v>
      </c>
      <c r="M472" s="412">
        <f t="shared" si="178"/>
        <v>0</v>
      </c>
      <c r="N472" s="411">
        <v>0</v>
      </c>
      <c r="O472" s="412">
        <f t="shared" si="186"/>
        <v>0</v>
      </c>
      <c r="P472" s="335"/>
      <c r="Q472" s="427">
        <f t="shared" si="187"/>
        <v>0</v>
      </c>
      <c r="R472" s="428">
        <f t="shared" si="188"/>
        <v>0</v>
      </c>
      <c r="S472" s="427">
        <f t="shared" si="179"/>
        <v>0</v>
      </c>
      <c r="T472" s="428">
        <f t="shared" si="180"/>
        <v>0</v>
      </c>
      <c r="U472" s="431">
        <f t="shared" si="189"/>
        <v>0</v>
      </c>
      <c r="V472" s="432">
        <f t="shared" si="190"/>
        <v>0</v>
      </c>
      <c r="W472" s="427">
        <f t="shared" si="191"/>
        <v>0</v>
      </c>
      <c r="X472" s="428">
        <f t="shared" si="192"/>
        <v>0</v>
      </c>
      <c r="Y472" s="427">
        <f t="shared" si="181"/>
        <v>0</v>
      </c>
      <c r="Z472" s="428">
        <f t="shared" si="182"/>
        <v>0</v>
      </c>
      <c r="AA472" s="431">
        <f t="shared" si="193"/>
        <v>0</v>
      </c>
      <c r="AB472" s="432">
        <f t="shared" si="194"/>
        <v>0</v>
      </c>
      <c r="AC472" s="427" t="e">
        <f t="shared" si="195"/>
        <v>#N/A</v>
      </c>
      <c r="AD472" s="428" t="e">
        <f t="shared" si="196"/>
        <v>#N/A</v>
      </c>
      <c r="AE472" s="427" t="e">
        <f t="shared" si="197"/>
        <v>#N/A</v>
      </c>
      <c r="AF472" s="428" t="e">
        <f t="shared" si="198"/>
        <v>#N/A</v>
      </c>
      <c r="AG472" s="431" t="e">
        <f t="shared" si="199"/>
        <v>#N/A</v>
      </c>
      <c r="AH472" s="432" t="e">
        <f t="shared" si="200"/>
        <v>#N/A</v>
      </c>
    </row>
    <row r="473" spans="4:34" x14ac:dyDescent="0.25">
      <c r="D473" s="335"/>
      <c r="E473" s="335"/>
      <c r="F473" s="335"/>
      <c r="G473" s="335"/>
      <c r="H473" s="411">
        <f t="shared" si="183"/>
        <v>0</v>
      </c>
      <c r="I473" s="412">
        <v>0</v>
      </c>
      <c r="J473" s="411">
        <f t="shared" si="177"/>
        <v>0</v>
      </c>
      <c r="K473" s="412">
        <f t="shared" si="184"/>
        <v>0</v>
      </c>
      <c r="L473" s="411">
        <f t="shared" si="185"/>
        <v>0</v>
      </c>
      <c r="M473" s="412">
        <f t="shared" si="178"/>
        <v>0</v>
      </c>
      <c r="N473" s="411">
        <v>0</v>
      </c>
      <c r="O473" s="412">
        <f t="shared" si="186"/>
        <v>0</v>
      </c>
      <c r="P473" s="335"/>
      <c r="Q473" s="427">
        <f t="shared" si="187"/>
        <v>0</v>
      </c>
      <c r="R473" s="428">
        <f t="shared" si="188"/>
        <v>0</v>
      </c>
      <c r="S473" s="427">
        <f t="shared" si="179"/>
        <v>0</v>
      </c>
      <c r="T473" s="428">
        <f t="shared" si="180"/>
        <v>0</v>
      </c>
      <c r="U473" s="431">
        <f t="shared" si="189"/>
        <v>0</v>
      </c>
      <c r="V473" s="432">
        <f t="shared" si="190"/>
        <v>0</v>
      </c>
      <c r="W473" s="427">
        <f t="shared" si="191"/>
        <v>0</v>
      </c>
      <c r="X473" s="428">
        <f t="shared" si="192"/>
        <v>0</v>
      </c>
      <c r="Y473" s="427">
        <f t="shared" si="181"/>
        <v>0</v>
      </c>
      <c r="Z473" s="428">
        <f t="shared" si="182"/>
        <v>0</v>
      </c>
      <c r="AA473" s="431">
        <f t="shared" si="193"/>
        <v>0</v>
      </c>
      <c r="AB473" s="432">
        <f t="shared" si="194"/>
        <v>0</v>
      </c>
      <c r="AC473" s="427" t="e">
        <f t="shared" si="195"/>
        <v>#N/A</v>
      </c>
      <c r="AD473" s="428" t="e">
        <f t="shared" si="196"/>
        <v>#N/A</v>
      </c>
      <c r="AE473" s="427" t="e">
        <f t="shared" si="197"/>
        <v>#N/A</v>
      </c>
      <c r="AF473" s="428" t="e">
        <f t="shared" si="198"/>
        <v>#N/A</v>
      </c>
      <c r="AG473" s="431" t="e">
        <f t="shared" si="199"/>
        <v>#N/A</v>
      </c>
      <c r="AH473" s="432" t="e">
        <f t="shared" si="200"/>
        <v>#N/A</v>
      </c>
    </row>
    <row r="474" spans="4:34" x14ac:dyDescent="0.25">
      <c r="D474" s="335"/>
      <c r="E474" s="335"/>
      <c r="F474" s="335"/>
      <c r="G474" s="335"/>
      <c r="H474" s="411">
        <f t="shared" si="183"/>
        <v>0</v>
      </c>
      <c r="I474" s="412">
        <v>0</v>
      </c>
      <c r="J474" s="411">
        <f t="shared" si="177"/>
        <v>0</v>
      </c>
      <c r="K474" s="412">
        <f t="shared" si="184"/>
        <v>0</v>
      </c>
      <c r="L474" s="411">
        <f t="shared" si="185"/>
        <v>0</v>
      </c>
      <c r="M474" s="412">
        <f t="shared" si="178"/>
        <v>0</v>
      </c>
      <c r="N474" s="411">
        <v>0</v>
      </c>
      <c r="O474" s="412">
        <f t="shared" si="186"/>
        <v>0</v>
      </c>
      <c r="P474" s="335"/>
      <c r="Q474" s="427">
        <f t="shared" si="187"/>
        <v>0</v>
      </c>
      <c r="R474" s="428">
        <f t="shared" si="188"/>
        <v>0</v>
      </c>
      <c r="S474" s="427">
        <f t="shared" si="179"/>
        <v>0</v>
      </c>
      <c r="T474" s="428">
        <f t="shared" si="180"/>
        <v>0</v>
      </c>
      <c r="U474" s="431">
        <f t="shared" si="189"/>
        <v>0</v>
      </c>
      <c r="V474" s="432">
        <f t="shared" si="190"/>
        <v>0</v>
      </c>
      <c r="W474" s="427">
        <f t="shared" si="191"/>
        <v>0</v>
      </c>
      <c r="X474" s="428">
        <f t="shared" si="192"/>
        <v>0</v>
      </c>
      <c r="Y474" s="427">
        <f t="shared" si="181"/>
        <v>0</v>
      </c>
      <c r="Z474" s="428">
        <f t="shared" si="182"/>
        <v>0</v>
      </c>
      <c r="AA474" s="431">
        <f t="shared" si="193"/>
        <v>0</v>
      </c>
      <c r="AB474" s="432">
        <f t="shared" si="194"/>
        <v>0</v>
      </c>
      <c r="AC474" s="427" t="e">
        <f t="shared" si="195"/>
        <v>#N/A</v>
      </c>
      <c r="AD474" s="428" t="e">
        <f t="shared" si="196"/>
        <v>#N/A</v>
      </c>
      <c r="AE474" s="427" t="e">
        <f t="shared" si="197"/>
        <v>#N/A</v>
      </c>
      <c r="AF474" s="428" t="e">
        <f t="shared" si="198"/>
        <v>#N/A</v>
      </c>
      <c r="AG474" s="431" t="e">
        <f t="shared" si="199"/>
        <v>#N/A</v>
      </c>
      <c r="AH474" s="432" t="e">
        <f t="shared" si="200"/>
        <v>#N/A</v>
      </c>
    </row>
    <row r="475" spans="4:34" x14ac:dyDescent="0.25">
      <c r="D475" s="335"/>
      <c r="E475" s="335"/>
      <c r="F475" s="335"/>
      <c r="G475" s="335"/>
      <c r="H475" s="411">
        <f t="shared" si="183"/>
        <v>0</v>
      </c>
      <c r="I475" s="412">
        <v>0</v>
      </c>
      <c r="J475" s="411">
        <f t="shared" si="177"/>
        <v>0</v>
      </c>
      <c r="K475" s="412">
        <f t="shared" si="184"/>
        <v>0</v>
      </c>
      <c r="L475" s="411">
        <f t="shared" si="185"/>
        <v>0</v>
      </c>
      <c r="M475" s="412">
        <f t="shared" si="178"/>
        <v>0</v>
      </c>
      <c r="N475" s="411">
        <v>0</v>
      </c>
      <c r="O475" s="412">
        <f t="shared" si="186"/>
        <v>0</v>
      </c>
      <c r="P475" s="335"/>
      <c r="Q475" s="427">
        <f t="shared" si="187"/>
        <v>0</v>
      </c>
      <c r="R475" s="428">
        <f t="shared" si="188"/>
        <v>0</v>
      </c>
      <c r="S475" s="427">
        <f t="shared" si="179"/>
        <v>0</v>
      </c>
      <c r="T475" s="428">
        <f t="shared" si="180"/>
        <v>0</v>
      </c>
      <c r="U475" s="431">
        <f t="shared" si="189"/>
        <v>0</v>
      </c>
      <c r="V475" s="432">
        <f t="shared" si="190"/>
        <v>0</v>
      </c>
      <c r="W475" s="427">
        <f t="shared" si="191"/>
        <v>0</v>
      </c>
      <c r="X475" s="428">
        <f t="shared" si="192"/>
        <v>0</v>
      </c>
      <c r="Y475" s="427">
        <f t="shared" si="181"/>
        <v>0</v>
      </c>
      <c r="Z475" s="428">
        <f t="shared" si="182"/>
        <v>0</v>
      </c>
      <c r="AA475" s="431">
        <f t="shared" si="193"/>
        <v>0</v>
      </c>
      <c r="AB475" s="432">
        <f t="shared" si="194"/>
        <v>0</v>
      </c>
      <c r="AC475" s="427" t="e">
        <f t="shared" si="195"/>
        <v>#N/A</v>
      </c>
      <c r="AD475" s="428" t="e">
        <f t="shared" si="196"/>
        <v>#N/A</v>
      </c>
      <c r="AE475" s="427" t="e">
        <f t="shared" si="197"/>
        <v>#N/A</v>
      </c>
      <c r="AF475" s="428" t="e">
        <f t="shared" si="198"/>
        <v>#N/A</v>
      </c>
      <c r="AG475" s="431" t="e">
        <f t="shared" si="199"/>
        <v>#N/A</v>
      </c>
      <c r="AH475" s="432" t="e">
        <f t="shared" si="200"/>
        <v>#N/A</v>
      </c>
    </row>
    <row r="476" spans="4:34" x14ac:dyDescent="0.25">
      <c r="D476" s="335"/>
      <c r="E476" s="335"/>
      <c r="F476" s="335"/>
      <c r="G476" s="335"/>
      <c r="H476" s="411">
        <f t="shared" si="183"/>
        <v>0</v>
      </c>
      <c r="I476" s="412">
        <v>0</v>
      </c>
      <c r="J476" s="411">
        <f t="shared" si="177"/>
        <v>0</v>
      </c>
      <c r="K476" s="412">
        <f t="shared" si="184"/>
        <v>0</v>
      </c>
      <c r="L476" s="411">
        <f t="shared" si="185"/>
        <v>0</v>
      </c>
      <c r="M476" s="412">
        <f t="shared" si="178"/>
        <v>0</v>
      </c>
      <c r="N476" s="411">
        <v>0</v>
      </c>
      <c r="O476" s="412">
        <f t="shared" si="186"/>
        <v>0</v>
      </c>
      <c r="P476" s="335"/>
      <c r="Q476" s="427">
        <f t="shared" si="187"/>
        <v>0</v>
      </c>
      <c r="R476" s="428">
        <f t="shared" si="188"/>
        <v>0</v>
      </c>
      <c r="S476" s="427">
        <f t="shared" si="179"/>
        <v>0</v>
      </c>
      <c r="T476" s="428">
        <f t="shared" si="180"/>
        <v>0</v>
      </c>
      <c r="U476" s="431">
        <f t="shared" si="189"/>
        <v>0</v>
      </c>
      <c r="V476" s="432">
        <f t="shared" si="190"/>
        <v>0</v>
      </c>
      <c r="W476" s="427">
        <f t="shared" si="191"/>
        <v>0</v>
      </c>
      <c r="X476" s="428">
        <f t="shared" si="192"/>
        <v>0</v>
      </c>
      <c r="Y476" s="427">
        <f t="shared" si="181"/>
        <v>0</v>
      </c>
      <c r="Z476" s="428">
        <f t="shared" si="182"/>
        <v>0</v>
      </c>
      <c r="AA476" s="431">
        <f t="shared" si="193"/>
        <v>0</v>
      </c>
      <c r="AB476" s="432">
        <f t="shared" si="194"/>
        <v>0</v>
      </c>
      <c r="AC476" s="427" t="e">
        <f t="shared" si="195"/>
        <v>#N/A</v>
      </c>
      <c r="AD476" s="428" t="e">
        <f t="shared" si="196"/>
        <v>#N/A</v>
      </c>
      <c r="AE476" s="427" t="e">
        <f t="shared" si="197"/>
        <v>#N/A</v>
      </c>
      <c r="AF476" s="428" t="e">
        <f t="shared" si="198"/>
        <v>#N/A</v>
      </c>
      <c r="AG476" s="431" t="e">
        <f t="shared" si="199"/>
        <v>#N/A</v>
      </c>
      <c r="AH476" s="432" t="e">
        <f t="shared" si="200"/>
        <v>#N/A</v>
      </c>
    </row>
    <row r="477" spans="4:34" x14ac:dyDescent="0.25">
      <c r="D477" s="335"/>
      <c r="E477" s="335"/>
      <c r="F477" s="335"/>
      <c r="G477" s="335"/>
      <c r="H477" s="411">
        <f t="shared" si="183"/>
        <v>0</v>
      </c>
      <c r="I477" s="412">
        <v>0</v>
      </c>
      <c r="J477" s="411">
        <f t="shared" si="177"/>
        <v>0</v>
      </c>
      <c r="K477" s="412">
        <f t="shared" si="184"/>
        <v>0</v>
      </c>
      <c r="L477" s="411">
        <f t="shared" si="185"/>
        <v>0</v>
      </c>
      <c r="M477" s="412">
        <f t="shared" si="178"/>
        <v>0</v>
      </c>
      <c r="N477" s="411">
        <v>0</v>
      </c>
      <c r="O477" s="412">
        <f t="shared" si="186"/>
        <v>0</v>
      </c>
      <c r="P477" s="335"/>
      <c r="Q477" s="427">
        <f t="shared" si="187"/>
        <v>0</v>
      </c>
      <c r="R477" s="428">
        <f t="shared" si="188"/>
        <v>0</v>
      </c>
      <c r="S477" s="427">
        <f t="shared" si="179"/>
        <v>0</v>
      </c>
      <c r="T477" s="428">
        <f t="shared" si="180"/>
        <v>0</v>
      </c>
      <c r="U477" s="431">
        <f t="shared" si="189"/>
        <v>0</v>
      </c>
      <c r="V477" s="432">
        <f t="shared" si="190"/>
        <v>0</v>
      </c>
      <c r="W477" s="427">
        <f t="shared" si="191"/>
        <v>0</v>
      </c>
      <c r="X477" s="428">
        <f t="shared" si="192"/>
        <v>0</v>
      </c>
      <c r="Y477" s="427">
        <f t="shared" si="181"/>
        <v>0</v>
      </c>
      <c r="Z477" s="428">
        <f t="shared" si="182"/>
        <v>0</v>
      </c>
      <c r="AA477" s="431">
        <f t="shared" si="193"/>
        <v>0</v>
      </c>
      <c r="AB477" s="432">
        <f t="shared" si="194"/>
        <v>0</v>
      </c>
      <c r="AC477" s="427" t="e">
        <f t="shared" si="195"/>
        <v>#N/A</v>
      </c>
      <c r="AD477" s="428" t="e">
        <f t="shared" si="196"/>
        <v>#N/A</v>
      </c>
      <c r="AE477" s="427" t="e">
        <f t="shared" si="197"/>
        <v>#N/A</v>
      </c>
      <c r="AF477" s="428" t="e">
        <f t="shared" si="198"/>
        <v>#N/A</v>
      </c>
      <c r="AG477" s="431" t="e">
        <f t="shared" si="199"/>
        <v>#N/A</v>
      </c>
      <c r="AH477" s="432" t="e">
        <f t="shared" si="200"/>
        <v>#N/A</v>
      </c>
    </row>
    <row r="478" spans="4:34" x14ac:dyDescent="0.25">
      <c r="D478" s="335"/>
      <c r="E478" s="335"/>
      <c r="F478" s="335"/>
      <c r="G478" s="335"/>
      <c r="H478" s="411">
        <f t="shared" si="183"/>
        <v>0</v>
      </c>
      <c r="I478" s="412">
        <v>0</v>
      </c>
      <c r="J478" s="411">
        <f t="shared" si="177"/>
        <v>0</v>
      </c>
      <c r="K478" s="412">
        <f t="shared" si="184"/>
        <v>0</v>
      </c>
      <c r="L478" s="411">
        <f t="shared" si="185"/>
        <v>0</v>
      </c>
      <c r="M478" s="412">
        <f t="shared" si="178"/>
        <v>0</v>
      </c>
      <c r="N478" s="411">
        <v>0</v>
      </c>
      <c r="O478" s="412">
        <f t="shared" si="186"/>
        <v>0</v>
      </c>
      <c r="P478" s="335"/>
      <c r="Q478" s="427">
        <f t="shared" si="187"/>
        <v>0</v>
      </c>
      <c r="R478" s="428">
        <f t="shared" si="188"/>
        <v>0</v>
      </c>
      <c r="S478" s="427">
        <f t="shared" si="179"/>
        <v>0</v>
      </c>
      <c r="T478" s="428">
        <f t="shared" si="180"/>
        <v>0</v>
      </c>
      <c r="U478" s="431">
        <f t="shared" si="189"/>
        <v>0</v>
      </c>
      <c r="V478" s="432">
        <f t="shared" si="190"/>
        <v>0</v>
      </c>
      <c r="W478" s="427">
        <f t="shared" si="191"/>
        <v>0</v>
      </c>
      <c r="X478" s="428">
        <f t="shared" si="192"/>
        <v>0</v>
      </c>
      <c r="Y478" s="427">
        <f t="shared" si="181"/>
        <v>0</v>
      </c>
      <c r="Z478" s="428">
        <f t="shared" si="182"/>
        <v>0</v>
      </c>
      <c r="AA478" s="431">
        <f t="shared" si="193"/>
        <v>0</v>
      </c>
      <c r="AB478" s="432">
        <f t="shared" si="194"/>
        <v>0</v>
      </c>
      <c r="AC478" s="427" t="e">
        <f t="shared" si="195"/>
        <v>#N/A</v>
      </c>
      <c r="AD478" s="428" t="e">
        <f t="shared" si="196"/>
        <v>#N/A</v>
      </c>
      <c r="AE478" s="427" t="e">
        <f t="shared" si="197"/>
        <v>#N/A</v>
      </c>
      <c r="AF478" s="428" t="e">
        <f t="shared" si="198"/>
        <v>#N/A</v>
      </c>
      <c r="AG478" s="431" t="e">
        <f t="shared" si="199"/>
        <v>#N/A</v>
      </c>
      <c r="AH478" s="432" t="e">
        <f t="shared" si="200"/>
        <v>#N/A</v>
      </c>
    </row>
    <row r="479" spans="4:34" x14ac:dyDescent="0.25">
      <c r="D479" s="335"/>
      <c r="E479" s="335"/>
      <c r="F479" s="335"/>
      <c r="G479" s="335"/>
      <c r="H479" s="411">
        <f t="shared" si="183"/>
        <v>0</v>
      </c>
      <c r="I479" s="412">
        <v>0</v>
      </c>
      <c r="J479" s="411">
        <f t="shared" si="177"/>
        <v>0</v>
      </c>
      <c r="K479" s="412">
        <f t="shared" si="184"/>
        <v>0</v>
      </c>
      <c r="L479" s="411">
        <f t="shared" si="185"/>
        <v>0</v>
      </c>
      <c r="M479" s="412">
        <f t="shared" si="178"/>
        <v>0</v>
      </c>
      <c r="N479" s="411">
        <v>0</v>
      </c>
      <c r="O479" s="412">
        <f t="shared" si="186"/>
        <v>0</v>
      </c>
      <c r="P479" s="335"/>
      <c r="Q479" s="427">
        <f t="shared" si="187"/>
        <v>0</v>
      </c>
      <c r="R479" s="428">
        <f t="shared" si="188"/>
        <v>0</v>
      </c>
      <c r="S479" s="427">
        <f t="shared" si="179"/>
        <v>0</v>
      </c>
      <c r="T479" s="428">
        <f t="shared" si="180"/>
        <v>0</v>
      </c>
      <c r="U479" s="431">
        <f t="shared" si="189"/>
        <v>0</v>
      </c>
      <c r="V479" s="432">
        <f t="shared" si="190"/>
        <v>0</v>
      </c>
      <c r="W479" s="427">
        <f t="shared" si="191"/>
        <v>0</v>
      </c>
      <c r="X479" s="428">
        <f t="shared" si="192"/>
        <v>0</v>
      </c>
      <c r="Y479" s="427">
        <f t="shared" si="181"/>
        <v>0</v>
      </c>
      <c r="Z479" s="428">
        <f t="shared" si="182"/>
        <v>0</v>
      </c>
      <c r="AA479" s="431">
        <f t="shared" si="193"/>
        <v>0</v>
      </c>
      <c r="AB479" s="432">
        <f t="shared" si="194"/>
        <v>0</v>
      </c>
      <c r="AC479" s="427" t="e">
        <f t="shared" si="195"/>
        <v>#N/A</v>
      </c>
      <c r="AD479" s="428" t="e">
        <f t="shared" si="196"/>
        <v>#N/A</v>
      </c>
      <c r="AE479" s="427" t="e">
        <f t="shared" si="197"/>
        <v>#N/A</v>
      </c>
      <c r="AF479" s="428" t="e">
        <f t="shared" si="198"/>
        <v>#N/A</v>
      </c>
      <c r="AG479" s="431" t="e">
        <f t="shared" si="199"/>
        <v>#N/A</v>
      </c>
      <c r="AH479" s="432" t="e">
        <f t="shared" si="200"/>
        <v>#N/A</v>
      </c>
    </row>
    <row r="480" spans="4:34" x14ac:dyDescent="0.25">
      <c r="D480" s="335"/>
      <c r="E480" s="335"/>
      <c r="F480" s="335"/>
      <c r="G480" s="335"/>
      <c r="H480" s="411">
        <f t="shared" si="183"/>
        <v>0</v>
      </c>
      <c r="I480" s="412">
        <v>0</v>
      </c>
      <c r="J480" s="411">
        <f t="shared" si="177"/>
        <v>0</v>
      </c>
      <c r="K480" s="412">
        <f t="shared" si="184"/>
        <v>0</v>
      </c>
      <c r="L480" s="411">
        <f t="shared" si="185"/>
        <v>0</v>
      </c>
      <c r="M480" s="412">
        <f t="shared" si="178"/>
        <v>0</v>
      </c>
      <c r="N480" s="411">
        <v>0</v>
      </c>
      <c r="O480" s="412">
        <f t="shared" si="186"/>
        <v>0</v>
      </c>
      <c r="P480" s="335"/>
      <c r="Q480" s="427">
        <f t="shared" si="187"/>
        <v>0</v>
      </c>
      <c r="R480" s="428">
        <f t="shared" si="188"/>
        <v>0</v>
      </c>
      <c r="S480" s="427">
        <f t="shared" si="179"/>
        <v>0</v>
      </c>
      <c r="T480" s="428">
        <f t="shared" si="180"/>
        <v>0</v>
      </c>
      <c r="U480" s="431">
        <f t="shared" si="189"/>
        <v>0</v>
      </c>
      <c r="V480" s="432">
        <f t="shared" si="190"/>
        <v>0</v>
      </c>
      <c r="W480" s="427">
        <f t="shared" si="191"/>
        <v>0</v>
      </c>
      <c r="X480" s="428">
        <f t="shared" si="192"/>
        <v>0</v>
      </c>
      <c r="Y480" s="427">
        <f t="shared" si="181"/>
        <v>0</v>
      </c>
      <c r="Z480" s="428">
        <f t="shared" si="182"/>
        <v>0</v>
      </c>
      <c r="AA480" s="431">
        <f t="shared" si="193"/>
        <v>0</v>
      </c>
      <c r="AB480" s="432">
        <f t="shared" si="194"/>
        <v>0</v>
      </c>
      <c r="AC480" s="427" t="e">
        <f t="shared" si="195"/>
        <v>#N/A</v>
      </c>
      <c r="AD480" s="428" t="e">
        <f t="shared" si="196"/>
        <v>#N/A</v>
      </c>
      <c r="AE480" s="427" t="e">
        <f t="shared" si="197"/>
        <v>#N/A</v>
      </c>
      <c r="AF480" s="428" t="e">
        <f t="shared" si="198"/>
        <v>#N/A</v>
      </c>
      <c r="AG480" s="431" t="e">
        <f t="shared" si="199"/>
        <v>#N/A</v>
      </c>
      <c r="AH480" s="432" t="e">
        <f t="shared" si="200"/>
        <v>#N/A</v>
      </c>
    </row>
    <row r="481" spans="4:34" x14ac:dyDescent="0.25">
      <c r="D481" s="335"/>
      <c r="E481" s="335"/>
      <c r="F481" s="335"/>
      <c r="G481" s="335"/>
      <c r="H481" s="411">
        <f t="shared" si="183"/>
        <v>0</v>
      </c>
      <c r="I481" s="412">
        <v>0</v>
      </c>
      <c r="J481" s="411">
        <f t="shared" si="177"/>
        <v>0</v>
      </c>
      <c r="K481" s="412">
        <f t="shared" si="184"/>
        <v>0</v>
      </c>
      <c r="L481" s="411">
        <f t="shared" si="185"/>
        <v>0</v>
      </c>
      <c r="M481" s="412">
        <f t="shared" si="178"/>
        <v>0</v>
      </c>
      <c r="N481" s="411">
        <v>0</v>
      </c>
      <c r="O481" s="412">
        <f t="shared" si="186"/>
        <v>0</v>
      </c>
      <c r="P481" s="335"/>
      <c r="Q481" s="427">
        <f t="shared" si="187"/>
        <v>0</v>
      </c>
      <c r="R481" s="428">
        <f t="shared" si="188"/>
        <v>0</v>
      </c>
      <c r="S481" s="427">
        <f t="shared" si="179"/>
        <v>0</v>
      </c>
      <c r="T481" s="428">
        <f t="shared" si="180"/>
        <v>0</v>
      </c>
      <c r="U481" s="431">
        <f t="shared" si="189"/>
        <v>0</v>
      </c>
      <c r="V481" s="432">
        <f t="shared" si="190"/>
        <v>0</v>
      </c>
      <c r="W481" s="427">
        <f t="shared" si="191"/>
        <v>0</v>
      </c>
      <c r="X481" s="428">
        <f t="shared" si="192"/>
        <v>0</v>
      </c>
      <c r="Y481" s="427">
        <f t="shared" si="181"/>
        <v>0</v>
      </c>
      <c r="Z481" s="428">
        <f t="shared" si="182"/>
        <v>0</v>
      </c>
      <c r="AA481" s="431">
        <f t="shared" si="193"/>
        <v>0</v>
      </c>
      <c r="AB481" s="432">
        <f t="shared" si="194"/>
        <v>0</v>
      </c>
      <c r="AC481" s="427" t="e">
        <f t="shared" si="195"/>
        <v>#N/A</v>
      </c>
      <c r="AD481" s="428" t="e">
        <f t="shared" si="196"/>
        <v>#N/A</v>
      </c>
      <c r="AE481" s="427" t="e">
        <f t="shared" si="197"/>
        <v>#N/A</v>
      </c>
      <c r="AF481" s="428" t="e">
        <f t="shared" si="198"/>
        <v>#N/A</v>
      </c>
      <c r="AG481" s="431" t="e">
        <f t="shared" si="199"/>
        <v>#N/A</v>
      </c>
      <c r="AH481" s="432" t="e">
        <f t="shared" si="200"/>
        <v>#N/A</v>
      </c>
    </row>
    <row r="482" spans="4:34" x14ac:dyDescent="0.25">
      <c r="D482" s="335"/>
      <c r="E482" s="335"/>
      <c r="F482" s="335"/>
      <c r="G482" s="335"/>
      <c r="H482" s="411">
        <f t="shared" si="183"/>
        <v>0</v>
      </c>
      <c r="I482" s="412">
        <v>0</v>
      </c>
      <c r="J482" s="411">
        <f t="shared" si="177"/>
        <v>0</v>
      </c>
      <c r="K482" s="412">
        <f t="shared" si="184"/>
        <v>0</v>
      </c>
      <c r="L482" s="411">
        <f t="shared" si="185"/>
        <v>0</v>
      </c>
      <c r="M482" s="412">
        <f t="shared" si="178"/>
        <v>0</v>
      </c>
      <c r="N482" s="411">
        <v>0</v>
      </c>
      <c r="O482" s="412">
        <f t="shared" si="186"/>
        <v>0</v>
      </c>
      <c r="P482" s="335"/>
      <c r="Q482" s="427">
        <f t="shared" si="187"/>
        <v>0</v>
      </c>
      <c r="R482" s="428">
        <f t="shared" si="188"/>
        <v>0</v>
      </c>
      <c r="S482" s="427">
        <f t="shared" si="179"/>
        <v>0</v>
      </c>
      <c r="T482" s="428">
        <f t="shared" si="180"/>
        <v>0</v>
      </c>
      <c r="U482" s="431">
        <f t="shared" si="189"/>
        <v>0</v>
      </c>
      <c r="V482" s="432">
        <f t="shared" si="190"/>
        <v>0</v>
      </c>
      <c r="W482" s="427">
        <f t="shared" si="191"/>
        <v>0</v>
      </c>
      <c r="X482" s="428">
        <f t="shared" si="192"/>
        <v>0</v>
      </c>
      <c r="Y482" s="427">
        <f t="shared" si="181"/>
        <v>0</v>
      </c>
      <c r="Z482" s="428">
        <f t="shared" si="182"/>
        <v>0</v>
      </c>
      <c r="AA482" s="431">
        <f t="shared" si="193"/>
        <v>0</v>
      </c>
      <c r="AB482" s="432">
        <f t="shared" si="194"/>
        <v>0</v>
      </c>
      <c r="AC482" s="427" t="e">
        <f t="shared" si="195"/>
        <v>#N/A</v>
      </c>
      <c r="AD482" s="428" t="e">
        <f t="shared" si="196"/>
        <v>#N/A</v>
      </c>
      <c r="AE482" s="427" t="e">
        <f t="shared" si="197"/>
        <v>#N/A</v>
      </c>
      <c r="AF482" s="428" t="e">
        <f t="shared" si="198"/>
        <v>#N/A</v>
      </c>
      <c r="AG482" s="431" t="e">
        <f t="shared" si="199"/>
        <v>#N/A</v>
      </c>
      <c r="AH482" s="432" t="e">
        <f t="shared" si="200"/>
        <v>#N/A</v>
      </c>
    </row>
    <row r="483" spans="4:34" x14ac:dyDescent="0.25">
      <c r="D483" s="335"/>
      <c r="E483" s="335"/>
      <c r="F483" s="335"/>
      <c r="G483" s="335"/>
      <c r="H483" s="411">
        <f t="shared" si="183"/>
        <v>0</v>
      </c>
      <c r="I483" s="412">
        <v>0</v>
      </c>
      <c r="J483" s="411">
        <f t="shared" si="177"/>
        <v>0</v>
      </c>
      <c r="K483" s="412">
        <f t="shared" si="184"/>
        <v>0</v>
      </c>
      <c r="L483" s="411">
        <f t="shared" si="185"/>
        <v>0</v>
      </c>
      <c r="M483" s="412">
        <f t="shared" si="178"/>
        <v>0</v>
      </c>
      <c r="N483" s="411">
        <v>0</v>
      </c>
      <c r="O483" s="412">
        <f t="shared" si="186"/>
        <v>0</v>
      </c>
      <c r="P483" s="335"/>
      <c r="Q483" s="427">
        <f t="shared" si="187"/>
        <v>0</v>
      </c>
      <c r="R483" s="428">
        <f t="shared" si="188"/>
        <v>0</v>
      </c>
      <c r="S483" s="427">
        <f t="shared" si="179"/>
        <v>0</v>
      </c>
      <c r="T483" s="428">
        <f t="shared" si="180"/>
        <v>0</v>
      </c>
      <c r="U483" s="431">
        <f t="shared" si="189"/>
        <v>0</v>
      </c>
      <c r="V483" s="432">
        <f t="shared" si="190"/>
        <v>0</v>
      </c>
      <c r="W483" s="427">
        <f t="shared" si="191"/>
        <v>0</v>
      </c>
      <c r="X483" s="428">
        <f t="shared" si="192"/>
        <v>0</v>
      </c>
      <c r="Y483" s="427">
        <f t="shared" si="181"/>
        <v>0</v>
      </c>
      <c r="Z483" s="428">
        <f t="shared" si="182"/>
        <v>0</v>
      </c>
      <c r="AA483" s="431">
        <f t="shared" si="193"/>
        <v>0</v>
      </c>
      <c r="AB483" s="432">
        <f t="shared" si="194"/>
        <v>0</v>
      </c>
      <c r="AC483" s="427" t="e">
        <f t="shared" si="195"/>
        <v>#N/A</v>
      </c>
      <c r="AD483" s="428" t="e">
        <f t="shared" si="196"/>
        <v>#N/A</v>
      </c>
      <c r="AE483" s="427" t="e">
        <f t="shared" si="197"/>
        <v>#N/A</v>
      </c>
      <c r="AF483" s="428" t="e">
        <f t="shared" si="198"/>
        <v>#N/A</v>
      </c>
      <c r="AG483" s="431" t="e">
        <f t="shared" si="199"/>
        <v>#N/A</v>
      </c>
      <c r="AH483" s="432" t="e">
        <f t="shared" si="200"/>
        <v>#N/A</v>
      </c>
    </row>
    <row r="484" spans="4:34" x14ac:dyDescent="0.25">
      <c r="D484" s="335"/>
      <c r="E484" s="335"/>
      <c r="F484" s="335"/>
      <c r="G484" s="335"/>
      <c r="H484" s="411">
        <f t="shared" si="183"/>
        <v>0</v>
      </c>
      <c r="I484" s="412">
        <v>0</v>
      </c>
      <c r="J484" s="411">
        <f t="shared" si="177"/>
        <v>0</v>
      </c>
      <c r="K484" s="412">
        <f t="shared" si="184"/>
        <v>0</v>
      </c>
      <c r="L484" s="411">
        <f t="shared" si="185"/>
        <v>0</v>
      </c>
      <c r="M484" s="412">
        <f t="shared" si="178"/>
        <v>0</v>
      </c>
      <c r="N484" s="411">
        <v>0</v>
      </c>
      <c r="O484" s="412">
        <f t="shared" si="186"/>
        <v>0</v>
      </c>
      <c r="P484" s="335"/>
      <c r="Q484" s="427">
        <f t="shared" si="187"/>
        <v>0</v>
      </c>
      <c r="R484" s="428">
        <f t="shared" si="188"/>
        <v>0</v>
      </c>
      <c r="S484" s="427">
        <f t="shared" si="179"/>
        <v>0</v>
      </c>
      <c r="T484" s="428">
        <f t="shared" si="180"/>
        <v>0</v>
      </c>
      <c r="U484" s="431">
        <f t="shared" si="189"/>
        <v>0</v>
      </c>
      <c r="V484" s="432">
        <f t="shared" si="190"/>
        <v>0</v>
      </c>
      <c r="W484" s="427">
        <f t="shared" si="191"/>
        <v>0</v>
      </c>
      <c r="X484" s="428">
        <f t="shared" si="192"/>
        <v>0</v>
      </c>
      <c r="Y484" s="427">
        <f t="shared" si="181"/>
        <v>0</v>
      </c>
      <c r="Z484" s="428">
        <f t="shared" si="182"/>
        <v>0</v>
      </c>
      <c r="AA484" s="431">
        <f t="shared" si="193"/>
        <v>0</v>
      </c>
      <c r="AB484" s="432">
        <f t="shared" si="194"/>
        <v>0</v>
      </c>
      <c r="AC484" s="427" t="e">
        <f t="shared" si="195"/>
        <v>#N/A</v>
      </c>
      <c r="AD484" s="428" t="e">
        <f t="shared" si="196"/>
        <v>#N/A</v>
      </c>
      <c r="AE484" s="427" t="e">
        <f t="shared" si="197"/>
        <v>#N/A</v>
      </c>
      <c r="AF484" s="428" t="e">
        <f t="shared" si="198"/>
        <v>#N/A</v>
      </c>
      <c r="AG484" s="431" t="e">
        <f t="shared" si="199"/>
        <v>#N/A</v>
      </c>
      <c r="AH484" s="432" t="e">
        <f t="shared" si="200"/>
        <v>#N/A</v>
      </c>
    </row>
    <row r="485" spans="4:34" x14ac:dyDescent="0.25">
      <c r="D485" s="335"/>
      <c r="E485" s="335"/>
      <c r="F485" s="335"/>
      <c r="G485" s="335"/>
      <c r="H485" s="411">
        <f t="shared" si="183"/>
        <v>0</v>
      </c>
      <c r="I485" s="412">
        <v>0</v>
      </c>
      <c r="J485" s="411">
        <f t="shared" si="177"/>
        <v>0</v>
      </c>
      <c r="K485" s="412">
        <f t="shared" si="184"/>
        <v>0</v>
      </c>
      <c r="L485" s="411">
        <f t="shared" si="185"/>
        <v>0</v>
      </c>
      <c r="M485" s="412">
        <f t="shared" si="178"/>
        <v>0</v>
      </c>
      <c r="N485" s="411">
        <v>0</v>
      </c>
      <c r="O485" s="412">
        <f t="shared" si="186"/>
        <v>0</v>
      </c>
      <c r="P485" s="335"/>
      <c r="Q485" s="427">
        <f t="shared" si="187"/>
        <v>0</v>
      </c>
      <c r="R485" s="428">
        <f t="shared" si="188"/>
        <v>0</v>
      </c>
      <c r="S485" s="427">
        <f t="shared" si="179"/>
        <v>0</v>
      </c>
      <c r="T485" s="428">
        <f t="shared" si="180"/>
        <v>0</v>
      </c>
      <c r="U485" s="431">
        <f t="shared" si="189"/>
        <v>0</v>
      </c>
      <c r="V485" s="432">
        <f t="shared" si="190"/>
        <v>0</v>
      </c>
      <c r="W485" s="427">
        <f t="shared" si="191"/>
        <v>0</v>
      </c>
      <c r="X485" s="428">
        <f t="shared" si="192"/>
        <v>0</v>
      </c>
      <c r="Y485" s="427">
        <f t="shared" si="181"/>
        <v>0</v>
      </c>
      <c r="Z485" s="428">
        <f t="shared" si="182"/>
        <v>0</v>
      </c>
      <c r="AA485" s="431">
        <f t="shared" si="193"/>
        <v>0</v>
      </c>
      <c r="AB485" s="432">
        <f t="shared" si="194"/>
        <v>0</v>
      </c>
      <c r="AC485" s="427" t="e">
        <f t="shared" si="195"/>
        <v>#N/A</v>
      </c>
      <c r="AD485" s="428" t="e">
        <f t="shared" si="196"/>
        <v>#N/A</v>
      </c>
      <c r="AE485" s="427" t="e">
        <f t="shared" si="197"/>
        <v>#N/A</v>
      </c>
      <c r="AF485" s="428" t="e">
        <f t="shared" si="198"/>
        <v>#N/A</v>
      </c>
      <c r="AG485" s="431" t="e">
        <f t="shared" si="199"/>
        <v>#N/A</v>
      </c>
      <c r="AH485" s="432" t="e">
        <f t="shared" si="200"/>
        <v>#N/A</v>
      </c>
    </row>
    <row r="486" spans="4:34" x14ac:dyDescent="0.25">
      <c r="D486" s="335"/>
      <c r="E486" s="335"/>
      <c r="F486" s="335"/>
      <c r="G486" s="335"/>
      <c r="H486" s="411">
        <f t="shared" si="183"/>
        <v>0</v>
      </c>
      <c r="I486" s="412">
        <v>0</v>
      </c>
      <c r="J486" s="411">
        <f t="shared" si="177"/>
        <v>0</v>
      </c>
      <c r="K486" s="412">
        <f t="shared" si="184"/>
        <v>0</v>
      </c>
      <c r="L486" s="411">
        <f t="shared" si="185"/>
        <v>0</v>
      </c>
      <c r="M486" s="412">
        <f t="shared" si="178"/>
        <v>0</v>
      </c>
      <c r="N486" s="411">
        <v>0</v>
      </c>
      <c r="O486" s="412">
        <f t="shared" si="186"/>
        <v>0</v>
      </c>
      <c r="P486" s="335"/>
      <c r="Q486" s="427">
        <f t="shared" si="187"/>
        <v>0</v>
      </c>
      <c r="R486" s="428">
        <f t="shared" si="188"/>
        <v>0</v>
      </c>
      <c r="S486" s="427">
        <f t="shared" si="179"/>
        <v>0</v>
      </c>
      <c r="T486" s="428">
        <f t="shared" si="180"/>
        <v>0</v>
      </c>
      <c r="U486" s="431">
        <f t="shared" si="189"/>
        <v>0</v>
      </c>
      <c r="V486" s="432">
        <f t="shared" si="190"/>
        <v>0</v>
      </c>
      <c r="W486" s="427">
        <f t="shared" si="191"/>
        <v>0</v>
      </c>
      <c r="X486" s="428">
        <f t="shared" si="192"/>
        <v>0</v>
      </c>
      <c r="Y486" s="427">
        <f t="shared" si="181"/>
        <v>0</v>
      </c>
      <c r="Z486" s="428">
        <f t="shared" si="182"/>
        <v>0</v>
      </c>
      <c r="AA486" s="431">
        <f t="shared" si="193"/>
        <v>0</v>
      </c>
      <c r="AB486" s="432">
        <f t="shared" si="194"/>
        <v>0</v>
      </c>
      <c r="AC486" s="427" t="e">
        <f t="shared" si="195"/>
        <v>#N/A</v>
      </c>
      <c r="AD486" s="428" t="e">
        <f t="shared" si="196"/>
        <v>#N/A</v>
      </c>
      <c r="AE486" s="427" t="e">
        <f t="shared" si="197"/>
        <v>#N/A</v>
      </c>
      <c r="AF486" s="428" t="e">
        <f t="shared" si="198"/>
        <v>#N/A</v>
      </c>
      <c r="AG486" s="431" t="e">
        <f t="shared" si="199"/>
        <v>#N/A</v>
      </c>
      <c r="AH486" s="432" t="e">
        <f t="shared" si="200"/>
        <v>#N/A</v>
      </c>
    </row>
    <row r="487" spans="4:34" x14ac:dyDescent="0.25">
      <c r="D487" s="335"/>
      <c r="E487" s="335"/>
      <c r="F487" s="335"/>
      <c r="G487" s="335"/>
      <c r="H487" s="411">
        <f t="shared" si="183"/>
        <v>0</v>
      </c>
      <c r="I487" s="412">
        <v>0</v>
      </c>
      <c r="J487" s="411">
        <f t="shared" si="177"/>
        <v>0</v>
      </c>
      <c r="K487" s="412">
        <f t="shared" si="184"/>
        <v>0</v>
      </c>
      <c r="L487" s="411">
        <f t="shared" si="185"/>
        <v>0</v>
      </c>
      <c r="M487" s="412">
        <f t="shared" si="178"/>
        <v>0</v>
      </c>
      <c r="N487" s="411">
        <v>0</v>
      </c>
      <c r="O487" s="412">
        <f t="shared" si="186"/>
        <v>0</v>
      </c>
      <c r="P487" s="335"/>
      <c r="Q487" s="427">
        <f t="shared" si="187"/>
        <v>0</v>
      </c>
      <c r="R487" s="428">
        <f t="shared" si="188"/>
        <v>0</v>
      </c>
      <c r="S487" s="427">
        <f t="shared" si="179"/>
        <v>0</v>
      </c>
      <c r="T487" s="428">
        <f t="shared" si="180"/>
        <v>0</v>
      </c>
      <c r="U487" s="431">
        <f t="shared" si="189"/>
        <v>0</v>
      </c>
      <c r="V487" s="432">
        <f t="shared" si="190"/>
        <v>0</v>
      </c>
      <c r="W487" s="427">
        <f t="shared" si="191"/>
        <v>0</v>
      </c>
      <c r="X487" s="428">
        <f t="shared" si="192"/>
        <v>0</v>
      </c>
      <c r="Y487" s="427">
        <f t="shared" si="181"/>
        <v>0</v>
      </c>
      <c r="Z487" s="428">
        <f t="shared" si="182"/>
        <v>0</v>
      </c>
      <c r="AA487" s="431">
        <f t="shared" si="193"/>
        <v>0</v>
      </c>
      <c r="AB487" s="432">
        <f t="shared" si="194"/>
        <v>0</v>
      </c>
      <c r="AC487" s="427" t="e">
        <f t="shared" si="195"/>
        <v>#N/A</v>
      </c>
      <c r="AD487" s="428" t="e">
        <f t="shared" si="196"/>
        <v>#N/A</v>
      </c>
      <c r="AE487" s="427" t="e">
        <f t="shared" si="197"/>
        <v>#N/A</v>
      </c>
      <c r="AF487" s="428" t="e">
        <f t="shared" si="198"/>
        <v>#N/A</v>
      </c>
      <c r="AG487" s="431" t="e">
        <f t="shared" si="199"/>
        <v>#N/A</v>
      </c>
      <c r="AH487" s="432" t="e">
        <f t="shared" si="200"/>
        <v>#N/A</v>
      </c>
    </row>
    <row r="488" spans="4:34" x14ac:dyDescent="0.25">
      <c r="D488" s="335"/>
      <c r="E488" s="335"/>
      <c r="F488" s="335"/>
      <c r="G488" s="335"/>
      <c r="H488" s="411">
        <f t="shared" si="183"/>
        <v>0</v>
      </c>
      <c r="I488" s="412">
        <v>0</v>
      </c>
      <c r="J488" s="411">
        <f t="shared" si="177"/>
        <v>0</v>
      </c>
      <c r="K488" s="412">
        <f t="shared" si="184"/>
        <v>0</v>
      </c>
      <c r="L488" s="411">
        <f t="shared" si="185"/>
        <v>0</v>
      </c>
      <c r="M488" s="412">
        <f t="shared" si="178"/>
        <v>0</v>
      </c>
      <c r="N488" s="411">
        <v>0</v>
      </c>
      <c r="O488" s="412">
        <f t="shared" si="186"/>
        <v>0</v>
      </c>
      <c r="P488" s="335"/>
      <c r="Q488" s="427">
        <f t="shared" si="187"/>
        <v>0</v>
      </c>
      <c r="R488" s="428">
        <f t="shared" si="188"/>
        <v>0</v>
      </c>
      <c r="S488" s="427">
        <f t="shared" si="179"/>
        <v>0</v>
      </c>
      <c r="T488" s="428">
        <f t="shared" si="180"/>
        <v>0</v>
      </c>
      <c r="U488" s="431">
        <f t="shared" si="189"/>
        <v>0</v>
      </c>
      <c r="V488" s="432">
        <f t="shared" si="190"/>
        <v>0</v>
      </c>
      <c r="W488" s="427">
        <f t="shared" si="191"/>
        <v>0</v>
      </c>
      <c r="X488" s="428">
        <f t="shared" si="192"/>
        <v>0</v>
      </c>
      <c r="Y488" s="427">
        <f t="shared" si="181"/>
        <v>0</v>
      </c>
      <c r="Z488" s="428">
        <f t="shared" si="182"/>
        <v>0</v>
      </c>
      <c r="AA488" s="431">
        <f t="shared" si="193"/>
        <v>0</v>
      </c>
      <c r="AB488" s="432">
        <f t="shared" si="194"/>
        <v>0</v>
      </c>
      <c r="AC488" s="427" t="e">
        <f t="shared" si="195"/>
        <v>#N/A</v>
      </c>
      <c r="AD488" s="428" t="e">
        <f t="shared" si="196"/>
        <v>#N/A</v>
      </c>
      <c r="AE488" s="427" t="e">
        <f t="shared" si="197"/>
        <v>#N/A</v>
      </c>
      <c r="AF488" s="428" t="e">
        <f t="shared" si="198"/>
        <v>#N/A</v>
      </c>
      <c r="AG488" s="431" t="e">
        <f t="shared" si="199"/>
        <v>#N/A</v>
      </c>
      <c r="AH488" s="432" t="e">
        <f t="shared" si="200"/>
        <v>#N/A</v>
      </c>
    </row>
    <row r="489" spans="4:34" x14ac:dyDescent="0.25">
      <c r="D489" s="335"/>
      <c r="E489" s="335"/>
      <c r="F489" s="335"/>
      <c r="G489" s="335"/>
      <c r="H489" s="411">
        <f t="shared" si="183"/>
        <v>0</v>
      </c>
      <c r="I489" s="412">
        <v>0</v>
      </c>
      <c r="J489" s="411">
        <f t="shared" si="177"/>
        <v>0</v>
      </c>
      <c r="K489" s="412">
        <f t="shared" si="184"/>
        <v>0</v>
      </c>
      <c r="L489" s="411">
        <f t="shared" si="185"/>
        <v>0</v>
      </c>
      <c r="M489" s="412">
        <f t="shared" si="178"/>
        <v>0</v>
      </c>
      <c r="N489" s="411">
        <v>0</v>
      </c>
      <c r="O489" s="412">
        <f t="shared" si="186"/>
        <v>0</v>
      </c>
      <c r="P489" s="335"/>
      <c r="Q489" s="427">
        <f t="shared" si="187"/>
        <v>0</v>
      </c>
      <c r="R489" s="428">
        <f t="shared" si="188"/>
        <v>0</v>
      </c>
      <c r="S489" s="427">
        <f t="shared" si="179"/>
        <v>0</v>
      </c>
      <c r="T489" s="428">
        <f t="shared" si="180"/>
        <v>0</v>
      </c>
      <c r="U489" s="431">
        <f t="shared" si="189"/>
        <v>0</v>
      </c>
      <c r="V489" s="432">
        <f t="shared" si="190"/>
        <v>0</v>
      </c>
      <c r="W489" s="427">
        <f t="shared" si="191"/>
        <v>0</v>
      </c>
      <c r="X489" s="428">
        <f t="shared" si="192"/>
        <v>0</v>
      </c>
      <c r="Y489" s="427">
        <f t="shared" si="181"/>
        <v>0</v>
      </c>
      <c r="Z489" s="428">
        <f t="shared" si="182"/>
        <v>0</v>
      </c>
      <c r="AA489" s="431">
        <f t="shared" si="193"/>
        <v>0</v>
      </c>
      <c r="AB489" s="432">
        <f t="shared" si="194"/>
        <v>0</v>
      </c>
      <c r="AC489" s="427" t="e">
        <f t="shared" si="195"/>
        <v>#N/A</v>
      </c>
      <c r="AD489" s="428" t="e">
        <f t="shared" si="196"/>
        <v>#N/A</v>
      </c>
      <c r="AE489" s="427" t="e">
        <f t="shared" si="197"/>
        <v>#N/A</v>
      </c>
      <c r="AF489" s="428" t="e">
        <f t="shared" si="198"/>
        <v>#N/A</v>
      </c>
      <c r="AG489" s="431" t="e">
        <f t="shared" si="199"/>
        <v>#N/A</v>
      </c>
      <c r="AH489" s="432" t="e">
        <f t="shared" si="200"/>
        <v>#N/A</v>
      </c>
    </row>
    <row r="490" spans="4:34" x14ac:dyDescent="0.25">
      <c r="D490" s="335"/>
      <c r="E490" s="335"/>
      <c r="F490" s="335"/>
      <c r="G490" s="335"/>
      <c r="H490" s="411">
        <f t="shared" si="183"/>
        <v>0</v>
      </c>
      <c r="I490" s="412">
        <v>0</v>
      </c>
      <c r="J490" s="411">
        <f t="shared" si="177"/>
        <v>0</v>
      </c>
      <c r="K490" s="412">
        <f t="shared" si="184"/>
        <v>0</v>
      </c>
      <c r="L490" s="411">
        <f t="shared" si="185"/>
        <v>0</v>
      </c>
      <c r="M490" s="412">
        <f t="shared" si="178"/>
        <v>0</v>
      </c>
      <c r="N490" s="411">
        <v>0</v>
      </c>
      <c r="O490" s="412">
        <f t="shared" si="186"/>
        <v>0</v>
      </c>
      <c r="P490" s="335"/>
      <c r="Q490" s="427">
        <f t="shared" si="187"/>
        <v>0</v>
      </c>
      <c r="R490" s="428">
        <f t="shared" si="188"/>
        <v>0</v>
      </c>
      <c r="S490" s="427">
        <f t="shared" si="179"/>
        <v>0</v>
      </c>
      <c r="T490" s="428">
        <f t="shared" si="180"/>
        <v>0</v>
      </c>
      <c r="U490" s="431">
        <f t="shared" si="189"/>
        <v>0</v>
      </c>
      <c r="V490" s="432">
        <f t="shared" si="190"/>
        <v>0</v>
      </c>
      <c r="W490" s="427">
        <f t="shared" si="191"/>
        <v>0</v>
      </c>
      <c r="X490" s="428">
        <f t="shared" si="192"/>
        <v>0</v>
      </c>
      <c r="Y490" s="427">
        <f t="shared" si="181"/>
        <v>0</v>
      </c>
      <c r="Z490" s="428">
        <f t="shared" si="182"/>
        <v>0</v>
      </c>
      <c r="AA490" s="431">
        <f t="shared" si="193"/>
        <v>0</v>
      </c>
      <c r="AB490" s="432">
        <f t="shared" si="194"/>
        <v>0</v>
      </c>
      <c r="AC490" s="427" t="e">
        <f t="shared" si="195"/>
        <v>#N/A</v>
      </c>
      <c r="AD490" s="428" t="e">
        <f t="shared" si="196"/>
        <v>#N/A</v>
      </c>
      <c r="AE490" s="427" t="e">
        <f t="shared" si="197"/>
        <v>#N/A</v>
      </c>
      <c r="AF490" s="428" t="e">
        <f t="shared" si="198"/>
        <v>#N/A</v>
      </c>
      <c r="AG490" s="431" t="e">
        <f t="shared" si="199"/>
        <v>#N/A</v>
      </c>
      <c r="AH490" s="432" t="e">
        <f t="shared" si="200"/>
        <v>#N/A</v>
      </c>
    </row>
    <row r="491" spans="4:34" x14ac:dyDescent="0.25">
      <c r="D491" s="335"/>
      <c r="E491" s="335"/>
      <c r="F491" s="335"/>
      <c r="G491" s="335"/>
      <c r="H491" s="411">
        <f t="shared" si="183"/>
        <v>0</v>
      </c>
      <c r="I491" s="412">
        <v>0</v>
      </c>
      <c r="J491" s="411">
        <f t="shared" si="177"/>
        <v>0</v>
      </c>
      <c r="K491" s="412">
        <f t="shared" si="184"/>
        <v>0</v>
      </c>
      <c r="L491" s="411">
        <f t="shared" si="185"/>
        <v>0</v>
      </c>
      <c r="M491" s="412">
        <f t="shared" si="178"/>
        <v>0</v>
      </c>
      <c r="N491" s="411">
        <v>0</v>
      </c>
      <c r="O491" s="412">
        <f t="shared" si="186"/>
        <v>0</v>
      </c>
      <c r="P491" s="335"/>
      <c r="Q491" s="427">
        <f t="shared" si="187"/>
        <v>0</v>
      </c>
      <c r="R491" s="428">
        <f t="shared" si="188"/>
        <v>0</v>
      </c>
      <c r="S491" s="427">
        <f t="shared" si="179"/>
        <v>0</v>
      </c>
      <c r="T491" s="428">
        <f t="shared" si="180"/>
        <v>0</v>
      </c>
      <c r="U491" s="431">
        <f t="shared" si="189"/>
        <v>0</v>
      </c>
      <c r="V491" s="432">
        <f t="shared" si="190"/>
        <v>0</v>
      </c>
      <c r="W491" s="427">
        <f t="shared" si="191"/>
        <v>0</v>
      </c>
      <c r="X491" s="428">
        <f t="shared" si="192"/>
        <v>0</v>
      </c>
      <c r="Y491" s="427">
        <f t="shared" si="181"/>
        <v>0</v>
      </c>
      <c r="Z491" s="428">
        <f t="shared" si="182"/>
        <v>0</v>
      </c>
      <c r="AA491" s="431">
        <f t="shared" si="193"/>
        <v>0</v>
      </c>
      <c r="AB491" s="432">
        <f t="shared" si="194"/>
        <v>0</v>
      </c>
      <c r="AC491" s="427" t="e">
        <f t="shared" si="195"/>
        <v>#N/A</v>
      </c>
      <c r="AD491" s="428" t="e">
        <f t="shared" si="196"/>
        <v>#N/A</v>
      </c>
      <c r="AE491" s="427" t="e">
        <f t="shared" si="197"/>
        <v>#N/A</v>
      </c>
      <c r="AF491" s="428" t="e">
        <f t="shared" si="198"/>
        <v>#N/A</v>
      </c>
      <c r="AG491" s="431" t="e">
        <f t="shared" si="199"/>
        <v>#N/A</v>
      </c>
      <c r="AH491" s="432" t="e">
        <f t="shared" si="200"/>
        <v>#N/A</v>
      </c>
    </row>
    <row r="492" spans="4:34" x14ac:dyDescent="0.25">
      <c r="D492" s="335"/>
      <c r="E492" s="335"/>
      <c r="F492" s="335"/>
      <c r="G492" s="335"/>
      <c r="H492" s="411">
        <f t="shared" si="183"/>
        <v>0</v>
      </c>
      <c r="I492" s="412">
        <v>0</v>
      </c>
      <c r="J492" s="411">
        <f t="shared" si="177"/>
        <v>0</v>
      </c>
      <c r="K492" s="412">
        <f t="shared" si="184"/>
        <v>0</v>
      </c>
      <c r="L492" s="411">
        <f t="shared" si="185"/>
        <v>0</v>
      </c>
      <c r="M492" s="412">
        <f t="shared" si="178"/>
        <v>0</v>
      </c>
      <c r="N492" s="411">
        <v>0</v>
      </c>
      <c r="O492" s="412">
        <f t="shared" si="186"/>
        <v>0</v>
      </c>
      <c r="P492" s="335"/>
      <c r="Q492" s="427">
        <f t="shared" si="187"/>
        <v>0</v>
      </c>
      <c r="R492" s="428">
        <f t="shared" si="188"/>
        <v>0</v>
      </c>
      <c r="S492" s="427">
        <f t="shared" si="179"/>
        <v>0</v>
      </c>
      <c r="T492" s="428">
        <f t="shared" si="180"/>
        <v>0</v>
      </c>
      <c r="U492" s="431">
        <f t="shared" si="189"/>
        <v>0</v>
      </c>
      <c r="V492" s="432">
        <f t="shared" si="190"/>
        <v>0</v>
      </c>
      <c r="W492" s="427">
        <f t="shared" si="191"/>
        <v>0</v>
      </c>
      <c r="X492" s="428">
        <f t="shared" si="192"/>
        <v>0</v>
      </c>
      <c r="Y492" s="427">
        <f t="shared" si="181"/>
        <v>0</v>
      </c>
      <c r="Z492" s="428">
        <f t="shared" si="182"/>
        <v>0</v>
      </c>
      <c r="AA492" s="431">
        <f t="shared" si="193"/>
        <v>0</v>
      </c>
      <c r="AB492" s="432">
        <f t="shared" si="194"/>
        <v>0</v>
      </c>
      <c r="AC492" s="427" t="e">
        <f t="shared" si="195"/>
        <v>#N/A</v>
      </c>
      <c r="AD492" s="428" t="e">
        <f t="shared" si="196"/>
        <v>#N/A</v>
      </c>
      <c r="AE492" s="427" t="e">
        <f t="shared" si="197"/>
        <v>#N/A</v>
      </c>
      <c r="AF492" s="428" t="e">
        <f t="shared" si="198"/>
        <v>#N/A</v>
      </c>
      <c r="AG492" s="431" t="e">
        <f t="shared" si="199"/>
        <v>#N/A</v>
      </c>
      <c r="AH492" s="432" t="e">
        <f t="shared" si="200"/>
        <v>#N/A</v>
      </c>
    </row>
    <row r="493" spans="4:34" x14ac:dyDescent="0.25">
      <c r="D493" s="335"/>
      <c r="E493" s="335"/>
      <c r="F493" s="335"/>
      <c r="G493" s="335"/>
      <c r="H493" s="411">
        <f t="shared" si="183"/>
        <v>0</v>
      </c>
      <c r="I493" s="412">
        <v>0</v>
      </c>
      <c r="J493" s="411">
        <f t="shared" si="177"/>
        <v>0</v>
      </c>
      <c r="K493" s="412">
        <f t="shared" si="184"/>
        <v>0</v>
      </c>
      <c r="L493" s="411">
        <f t="shared" si="185"/>
        <v>0</v>
      </c>
      <c r="M493" s="412">
        <f t="shared" si="178"/>
        <v>0</v>
      </c>
      <c r="N493" s="411">
        <v>0</v>
      </c>
      <c r="O493" s="412">
        <f t="shared" si="186"/>
        <v>0</v>
      </c>
      <c r="P493" s="335"/>
      <c r="Q493" s="427">
        <f t="shared" si="187"/>
        <v>0</v>
      </c>
      <c r="R493" s="428">
        <f t="shared" si="188"/>
        <v>0</v>
      </c>
      <c r="S493" s="427">
        <f t="shared" si="179"/>
        <v>0</v>
      </c>
      <c r="T493" s="428">
        <f t="shared" si="180"/>
        <v>0</v>
      </c>
      <c r="U493" s="431">
        <f t="shared" si="189"/>
        <v>0</v>
      </c>
      <c r="V493" s="432">
        <f t="shared" si="190"/>
        <v>0</v>
      </c>
      <c r="W493" s="427">
        <f t="shared" si="191"/>
        <v>0</v>
      </c>
      <c r="X493" s="428">
        <f t="shared" si="192"/>
        <v>0</v>
      </c>
      <c r="Y493" s="427">
        <f t="shared" si="181"/>
        <v>0</v>
      </c>
      <c r="Z493" s="428">
        <f t="shared" si="182"/>
        <v>0</v>
      </c>
      <c r="AA493" s="431">
        <f t="shared" si="193"/>
        <v>0</v>
      </c>
      <c r="AB493" s="432">
        <f t="shared" si="194"/>
        <v>0</v>
      </c>
      <c r="AC493" s="427" t="e">
        <f t="shared" si="195"/>
        <v>#N/A</v>
      </c>
      <c r="AD493" s="428" t="e">
        <f t="shared" si="196"/>
        <v>#N/A</v>
      </c>
      <c r="AE493" s="427" t="e">
        <f t="shared" si="197"/>
        <v>#N/A</v>
      </c>
      <c r="AF493" s="428" t="e">
        <f t="shared" si="198"/>
        <v>#N/A</v>
      </c>
      <c r="AG493" s="431" t="e">
        <f t="shared" si="199"/>
        <v>#N/A</v>
      </c>
      <c r="AH493" s="432" t="e">
        <f t="shared" si="200"/>
        <v>#N/A</v>
      </c>
    </row>
    <row r="494" spans="4:34" x14ac:dyDescent="0.25">
      <c r="D494" s="335"/>
      <c r="E494" s="335"/>
      <c r="F494" s="335"/>
      <c r="G494" s="335"/>
      <c r="H494" s="411">
        <f t="shared" si="183"/>
        <v>0</v>
      </c>
      <c r="I494" s="412">
        <v>0</v>
      </c>
      <c r="J494" s="411">
        <f t="shared" si="177"/>
        <v>0</v>
      </c>
      <c r="K494" s="412">
        <f t="shared" si="184"/>
        <v>0</v>
      </c>
      <c r="L494" s="411">
        <f t="shared" si="185"/>
        <v>0</v>
      </c>
      <c r="M494" s="412">
        <f t="shared" si="178"/>
        <v>0</v>
      </c>
      <c r="N494" s="411">
        <v>0</v>
      </c>
      <c r="O494" s="412">
        <f t="shared" si="186"/>
        <v>0</v>
      </c>
      <c r="P494" s="335"/>
      <c r="Q494" s="427">
        <f t="shared" si="187"/>
        <v>0</v>
      </c>
      <c r="R494" s="428">
        <f t="shared" si="188"/>
        <v>0</v>
      </c>
      <c r="S494" s="427">
        <f t="shared" si="179"/>
        <v>0</v>
      </c>
      <c r="T494" s="428">
        <f t="shared" si="180"/>
        <v>0</v>
      </c>
      <c r="U494" s="431">
        <f t="shared" si="189"/>
        <v>0</v>
      </c>
      <c r="V494" s="432">
        <f t="shared" si="190"/>
        <v>0</v>
      </c>
      <c r="W494" s="427">
        <f t="shared" si="191"/>
        <v>0</v>
      </c>
      <c r="X494" s="428">
        <f t="shared" si="192"/>
        <v>0</v>
      </c>
      <c r="Y494" s="427">
        <f t="shared" si="181"/>
        <v>0</v>
      </c>
      <c r="Z494" s="428">
        <f t="shared" si="182"/>
        <v>0</v>
      </c>
      <c r="AA494" s="431">
        <f t="shared" si="193"/>
        <v>0</v>
      </c>
      <c r="AB494" s="432">
        <f t="shared" si="194"/>
        <v>0</v>
      </c>
      <c r="AC494" s="427" t="e">
        <f t="shared" si="195"/>
        <v>#N/A</v>
      </c>
      <c r="AD494" s="428" t="e">
        <f t="shared" si="196"/>
        <v>#N/A</v>
      </c>
      <c r="AE494" s="427" t="e">
        <f t="shared" si="197"/>
        <v>#N/A</v>
      </c>
      <c r="AF494" s="428" t="e">
        <f t="shared" si="198"/>
        <v>#N/A</v>
      </c>
      <c r="AG494" s="431" t="e">
        <f t="shared" si="199"/>
        <v>#N/A</v>
      </c>
      <c r="AH494" s="432" t="e">
        <f t="shared" si="200"/>
        <v>#N/A</v>
      </c>
    </row>
    <row r="495" spans="4:34" x14ac:dyDescent="0.25">
      <c r="D495" s="335"/>
      <c r="E495" s="335"/>
      <c r="F495" s="335"/>
      <c r="G495" s="335"/>
      <c r="H495" s="411">
        <f t="shared" si="183"/>
        <v>0</v>
      </c>
      <c r="I495" s="412">
        <v>0</v>
      </c>
      <c r="J495" s="411">
        <f t="shared" si="177"/>
        <v>0</v>
      </c>
      <c r="K495" s="412">
        <f t="shared" si="184"/>
        <v>0</v>
      </c>
      <c r="L495" s="411">
        <f t="shared" si="185"/>
        <v>0</v>
      </c>
      <c r="M495" s="412">
        <f t="shared" si="178"/>
        <v>0</v>
      </c>
      <c r="N495" s="411">
        <v>0</v>
      </c>
      <c r="O495" s="412">
        <f t="shared" si="186"/>
        <v>0</v>
      </c>
      <c r="P495" s="335"/>
      <c r="Q495" s="427">
        <f t="shared" si="187"/>
        <v>0</v>
      </c>
      <c r="R495" s="428">
        <f t="shared" si="188"/>
        <v>0</v>
      </c>
      <c r="S495" s="427">
        <f t="shared" si="179"/>
        <v>0</v>
      </c>
      <c r="T495" s="428">
        <f t="shared" si="180"/>
        <v>0</v>
      </c>
      <c r="U495" s="431">
        <f t="shared" si="189"/>
        <v>0</v>
      </c>
      <c r="V495" s="432">
        <f t="shared" si="190"/>
        <v>0</v>
      </c>
      <c r="W495" s="427">
        <f t="shared" si="191"/>
        <v>0</v>
      </c>
      <c r="X495" s="428">
        <f t="shared" si="192"/>
        <v>0</v>
      </c>
      <c r="Y495" s="427">
        <f t="shared" si="181"/>
        <v>0</v>
      </c>
      <c r="Z495" s="428">
        <f t="shared" si="182"/>
        <v>0</v>
      </c>
      <c r="AA495" s="431">
        <f t="shared" si="193"/>
        <v>0</v>
      </c>
      <c r="AB495" s="432">
        <f t="shared" si="194"/>
        <v>0</v>
      </c>
      <c r="AC495" s="427" t="e">
        <f t="shared" si="195"/>
        <v>#N/A</v>
      </c>
      <c r="AD495" s="428" t="e">
        <f t="shared" si="196"/>
        <v>#N/A</v>
      </c>
      <c r="AE495" s="427" t="e">
        <f t="shared" si="197"/>
        <v>#N/A</v>
      </c>
      <c r="AF495" s="428" t="e">
        <f t="shared" si="198"/>
        <v>#N/A</v>
      </c>
      <c r="AG495" s="431" t="e">
        <f t="shared" si="199"/>
        <v>#N/A</v>
      </c>
      <c r="AH495" s="432" t="e">
        <f t="shared" si="200"/>
        <v>#N/A</v>
      </c>
    </row>
    <row r="496" spans="4:34" x14ac:dyDescent="0.25">
      <c r="D496" s="335"/>
      <c r="E496" s="335"/>
      <c r="F496" s="335"/>
      <c r="G496" s="335"/>
      <c r="H496" s="411">
        <f t="shared" si="183"/>
        <v>0</v>
      </c>
      <c r="I496" s="412">
        <v>0</v>
      </c>
      <c r="J496" s="411">
        <f t="shared" si="177"/>
        <v>0</v>
      </c>
      <c r="K496" s="412">
        <f t="shared" si="184"/>
        <v>0</v>
      </c>
      <c r="L496" s="411">
        <f t="shared" si="185"/>
        <v>0</v>
      </c>
      <c r="M496" s="412">
        <f t="shared" si="178"/>
        <v>0</v>
      </c>
      <c r="N496" s="411">
        <v>0</v>
      </c>
      <c r="O496" s="412">
        <f t="shared" si="186"/>
        <v>0</v>
      </c>
      <c r="P496" s="335"/>
      <c r="Q496" s="427">
        <f t="shared" si="187"/>
        <v>0</v>
      </c>
      <c r="R496" s="428">
        <f t="shared" si="188"/>
        <v>0</v>
      </c>
      <c r="S496" s="427">
        <f t="shared" si="179"/>
        <v>0</v>
      </c>
      <c r="T496" s="428">
        <f t="shared" si="180"/>
        <v>0</v>
      </c>
      <c r="U496" s="431">
        <f t="shared" si="189"/>
        <v>0</v>
      </c>
      <c r="V496" s="432">
        <f t="shared" si="190"/>
        <v>0</v>
      </c>
      <c r="W496" s="427">
        <f t="shared" si="191"/>
        <v>0</v>
      </c>
      <c r="X496" s="428">
        <f t="shared" si="192"/>
        <v>0</v>
      </c>
      <c r="Y496" s="427">
        <f t="shared" si="181"/>
        <v>0</v>
      </c>
      <c r="Z496" s="428">
        <f t="shared" si="182"/>
        <v>0</v>
      </c>
      <c r="AA496" s="431">
        <f t="shared" si="193"/>
        <v>0</v>
      </c>
      <c r="AB496" s="432">
        <f t="shared" si="194"/>
        <v>0</v>
      </c>
      <c r="AC496" s="427" t="e">
        <f t="shared" si="195"/>
        <v>#N/A</v>
      </c>
      <c r="AD496" s="428" t="e">
        <f t="shared" si="196"/>
        <v>#N/A</v>
      </c>
      <c r="AE496" s="427" t="e">
        <f t="shared" si="197"/>
        <v>#N/A</v>
      </c>
      <c r="AF496" s="428" t="e">
        <f t="shared" si="198"/>
        <v>#N/A</v>
      </c>
      <c r="AG496" s="431" t="e">
        <f t="shared" si="199"/>
        <v>#N/A</v>
      </c>
      <c r="AH496" s="432" t="e">
        <f t="shared" si="200"/>
        <v>#N/A</v>
      </c>
    </row>
    <row r="497" spans="4:34" x14ac:dyDescent="0.25">
      <c r="D497" s="335"/>
      <c r="E497" s="335"/>
      <c r="F497" s="335"/>
      <c r="G497" s="335"/>
      <c r="H497" s="411">
        <f t="shared" si="183"/>
        <v>0</v>
      </c>
      <c r="I497" s="412">
        <v>0</v>
      </c>
      <c r="J497" s="411">
        <f t="shared" si="177"/>
        <v>0</v>
      </c>
      <c r="K497" s="412">
        <f t="shared" si="184"/>
        <v>0</v>
      </c>
      <c r="L497" s="411">
        <f t="shared" si="185"/>
        <v>0</v>
      </c>
      <c r="M497" s="412">
        <f t="shared" si="178"/>
        <v>0</v>
      </c>
      <c r="N497" s="411">
        <v>0</v>
      </c>
      <c r="O497" s="412">
        <f t="shared" si="186"/>
        <v>0</v>
      </c>
      <c r="P497" s="335"/>
      <c r="Q497" s="427">
        <f t="shared" si="187"/>
        <v>0</v>
      </c>
      <c r="R497" s="428">
        <f t="shared" si="188"/>
        <v>0</v>
      </c>
      <c r="S497" s="427">
        <f t="shared" si="179"/>
        <v>0</v>
      </c>
      <c r="T497" s="428">
        <f t="shared" si="180"/>
        <v>0</v>
      </c>
      <c r="U497" s="431">
        <f t="shared" si="189"/>
        <v>0</v>
      </c>
      <c r="V497" s="432">
        <f t="shared" si="190"/>
        <v>0</v>
      </c>
      <c r="W497" s="427">
        <f t="shared" si="191"/>
        <v>0</v>
      </c>
      <c r="X497" s="428">
        <f t="shared" si="192"/>
        <v>0</v>
      </c>
      <c r="Y497" s="427">
        <f t="shared" si="181"/>
        <v>0</v>
      </c>
      <c r="Z497" s="428">
        <f t="shared" si="182"/>
        <v>0</v>
      </c>
      <c r="AA497" s="431">
        <f t="shared" si="193"/>
        <v>0</v>
      </c>
      <c r="AB497" s="432">
        <f t="shared" si="194"/>
        <v>0</v>
      </c>
      <c r="AC497" s="427" t="e">
        <f t="shared" si="195"/>
        <v>#N/A</v>
      </c>
      <c r="AD497" s="428" t="e">
        <f t="shared" si="196"/>
        <v>#N/A</v>
      </c>
      <c r="AE497" s="427" t="e">
        <f t="shared" si="197"/>
        <v>#N/A</v>
      </c>
      <c r="AF497" s="428" t="e">
        <f t="shared" si="198"/>
        <v>#N/A</v>
      </c>
      <c r="AG497" s="431" t="e">
        <f t="shared" si="199"/>
        <v>#N/A</v>
      </c>
      <c r="AH497" s="432" t="e">
        <f t="shared" si="200"/>
        <v>#N/A</v>
      </c>
    </row>
    <row r="498" spans="4:34" x14ac:dyDescent="0.25">
      <c r="D498" s="335"/>
      <c r="E498" s="335"/>
      <c r="F498" s="335"/>
      <c r="G498" s="335"/>
      <c r="H498" s="411">
        <f t="shared" si="183"/>
        <v>0</v>
      </c>
      <c r="I498" s="412">
        <v>0</v>
      </c>
      <c r="J498" s="411">
        <f t="shared" si="177"/>
        <v>0</v>
      </c>
      <c r="K498" s="412">
        <f t="shared" si="184"/>
        <v>0</v>
      </c>
      <c r="L498" s="411">
        <f t="shared" si="185"/>
        <v>0</v>
      </c>
      <c r="M498" s="412">
        <f t="shared" si="178"/>
        <v>0</v>
      </c>
      <c r="N498" s="411">
        <v>0</v>
      </c>
      <c r="O498" s="412">
        <f t="shared" si="186"/>
        <v>0</v>
      </c>
      <c r="P498" s="335"/>
      <c r="Q498" s="427">
        <f t="shared" si="187"/>
        <v>0</v>
      </c>
      <c r="R498" s="428">
        <f t="shared" si="188"/>
        <v>0</v>
      </c>
      <c r="S498" s="427">
        <f t="shared" si="179"/>
        <v>0</v>
      </c>
      <c r="T498" s="428">
        <f t="shared" si="180"/>
        <v>0</v>
      </c>
      <c r="U498" s="431">
        <f t="shared" si="189"/>
        <v>0</v>
      </c>
      <c r="V498" s="432">
        <f t="shared" si="190"/>
        <v>0</v>
      </c>
      <c r="W498" s="427">
        <f t="shared" si="191"/>
        <v>0</v>
      </c>
      <c r="X498" s="428">
        <f t="shared" si="192"/>
        <v>0</v>
      </c>
      <c r="Y498" s="427">
        <f t="shared" si="181"/>
        <v>0</v>
      </c>
      <c r="Z498" s="428">
        <f t="shared" si="182"/>
        <v>0</v>
      </c>
      <c r="AA498" s="431">
        <f t="shared" si="193"/>
        <v>0</v>
      </c>
      <c r="AB498" s="432">
        <f t="shared" si="194"/>
        <v>0</v>
      </c>
      <c r="AC498" s="427" t="e">
        <f t="shared" si="195"/>
        <v>#N/A</v>
      </c>
      <c r="AD498" s="428" t="e">
        <f t="shared" si="196"/>
        <v>#N/A</v>
      </c>
      <c r="AE498" s="427" t="e">
        <f t="shared" si="197"/>
        <v>#N/A</v>
      </c>
      <c r="AF498" s="428" t="e">
        <f t="shared" si="198"/>
        <v>#N/A</v>
      </c>
      <c r="AG498" s="431" t="e">
        <f t="shared" si="199"/>
        <v>#N/A</v>
      </c>
      <c r="AH498" s="432" t="e">
        <f t="shared" si="200"/>
        <v>#N/A</v>
      </c>
    </row>
    <row r="499" spans="4:34" x14ac:dyDescent="0.25">
      <c r="D499" s="335"/>
      <c r="E499" s="335"/>
      <c r="F499" s="335"/>
      <c r="G499" s="335"/>
      <c r="H499" s="411">
        <f t="shared" si="183"/>
        <v>0</v>
      </c>
      <c r="I499" s="412">
        <v>0</v>
      </c>
      <c r="J499" s="411">
        <f t="shared" si="177"/>
        <v>0</v>
      </c>
      <c r="K499" s="412">
        <f t="shared" si="184"/>
        <v>0</v>
      </c>
      <c r="L499" s="411">
        <f t="shared" si="185"/>
        <v>0</v>
      </c>
      <c r="M499" s="412">
        <f t="shared" si="178"/>
        <v>0</v>
      </c>
      <c r="N499" s="411">
        <v>0</v>
      </c>
      <c r="O499" s="412">
        <f t="shared" si="186"/>
        <v>0</v>
      </c>
      <c r="P499" s="335"/>
      <c r="Q499" s="427">
        <f t="shared" si="187"/>
        <v>0</v>
      </c>
      <c r="R499" s="428">
        <f t="shared" si="188"/>
        <v>0</v>
      </c>
      <c r="S499" s="427">
        <f t="shared" si="179"/>
        <v>0</v>
      </c>
      <c r="T499" s="428">
        <f t="shared" si="180"/>
        <v>0</v>
      </c>
      <c r="U499" s="431">
        <f t="shared" si="189"/>
        <v>0</v>
      </c>
      <c r="V499" s="432">
        <f t="shared" si="190"/>
        <v>0</v>
      </c>
      <c r="W499" s="427">
        <f t="shared" si="191"/>
        <v>0</v>
      </c>
      <c r="X499" s="428">
        <f t="shared" si="192"/>
        <v>0</v>
      </c>
      <c r="Y499" s="427">
        <f t="shared" si="181"/>
        <v>0</v>
      </c>
      <c r="Z499" s="428">
        <f t="shared" si="182"/>
        <v>0</v>
      </c>
      <c r="AA499" s="431">
        <f t="shared" si="193"/>
        <v>0</v>
      </c>
      <c r="AB499" s="432">
        <f t="shared" si="194"/>
        <v>0</v>
      </c>
      <c r="AC499" s="427" t="e">
        <f t="shared" si="195"/>
        <v>#N/A</v>
      </c>
      <c r="AD499" s="428" t="e">
        <f t="shared" si="196"/>
        <v>#N/A</v>
      </c>
      <c r="AE499" s="427" t="e">
        <f t="shared" si="197"/>
        <v>#N/A</v>
      </c>
      <c r="AF499" s="428" t="e">
        <f t="shared" si="198"/>
        <v>#N/A</v>
      </c>
      <c r="AG499" s="431" t="e">
        <f t="shared" si="199"/>
        <v>#N/A</v>
      </c>
      <c r="AH499" s="432" t="e">
        <f t="shared" si="200"/>
        <v>#N/A</v>
      </c>
    </row>
    <row r="500" spans="4:34" x14ac:dyDescent="0.25">
      <c r="D500" s="335"/>
      <c r="E500" s="335"/>
      <c r="F500" s="335"/>
      <c r="G500" s="335"/>
      <c r="H500" s="411">
        <f t="shared" si="183"/>
        <v>0</v>
      </c>
      <c r="I500" s="412">
        <v>0</v>
      </c>
      <c r="J500" s="411">
        <f t="shared" si="177"/>
        <v>0</v>
      </c>
      <c r="K500" s="412">
        <f t="shared" si="184"/>
        <v>0</v>
      </c>
      <c r="L500" s="411">
        <f t="shared" si="185"/>
        <v>0</v>
      </c>
      <c r="M500" s="412">
        <f t="shared" si="178"/>
        <v>0</v>
      </c>
      <c r="N500" s="411">
        <v>0</v>
      </c>
      <c r="O500" s="412">
        <f t="shared" si="186"/>
        <v>0</v>
      </c>
      <c r="P500" s="335"/>
      <c r="Q500" s="427">
        <f t="shared" si="187"/>
        <v>0</v>
      </c>
      <c r="R500" s="428">
        <f t="shared" si="188"/>
        <v>0</v>
      </c>
      <c r="S500" s="427">
        <f t="shared" si="179"/>
        <v>0</v>
      </c>
      <c r="T500" s="428">
        <f t="shared" si="180"/>
        <v>0</v>
      </c>
      <c r="U500" s="431">
        <f t="shared" si="189"/>
        <v>0</v>
      </c>
      <c r="V500" s="432">
        <f t="shared" si="190"/>
        <v>0</v>
      </c>
      <c r="W500" s="427">
        <f t="shared" si="191"/>
        <v>0</v>
      </c>
      <c r="X500" s="428">
        <f t="shared" si="192"/>
        <v>0</v>
      </c>
      <c r="Y500" s="427">
        <f t="shared" si="181"/>
        <v>0</v>
      </c>
      <c r="Z500" s="428">
        <f t="shared" si="182"/>
        <v>0</v>
      </c>
      <c r="AA500" s="431">
        <f t="shared" si="193"/>
        <v>0</v>
      </c>
      <c r="AB500" s="432">
        <f t="shared" si="194"/>
        <v>0</v>
      </c>
      <c r="AC500" s="427" t="e">
        <f t="shared" si="195"/>
        <v>#N/A</v>
      </c>
      <c r="AD500" s="428" t="e">
        <f t="shared" si="196"/>
        <v>#N/A</v>
      </c>
      <c r="AE500" s="427" t="e">
        <f t="shared" si="197"/>
        <v>#N/A</v>
      </c>
      <c r="AF500" s="428" t="e">
        <f t="shared" si="198"/>
        <v>#N/A</v>
      </c>
      <c r="AG500" s="431" t="e">
        <f t="shared" si="199"/>
        <v>#N/A</v>
      </c>
      <c r="AH500" s="432" t="e">
        <f t="shared" si="200"/>
        <v>#N/A</v>
      </c>
    </row>
    <row r="501" spans="4:34" x14ac:dyDescent="0.25">
      <c r="D501" s="335"/>
      <c r="E501" s="335"/>
      <c r="F501" s="335"/>
      <c r="G501" s="335"/>
      <c r="H501" s="411">
        <f t="shared" si="183"/>
        <v>0</v>
      </c>
      <c r="I501" s="412">
        <v>0</v>
      </c>
      <c r="J501" s="411">
        <f t="shared" si="177"/>
        <v>0</v>
      </c>
      <c r="K501" s="412">
        <f t="shared" si="184"/>
        <v>0</v>
      </c>
      <c r="L501" s="411">
        <f t="shared" si="185"/>
        <v>0</v>
      </c>
      <c r="M501" s="412">
        <f t="shared" si="178"/>
        <v>0</v>
      </c>
      <c r="N501" s="411">
        <v>0</v>
      </c>
      <c r="O501" s="412">
        <f t="shared" si="186"/>
        <v>0</v>
      </c>
      <c r="P501" s="335"/>
      <c r="Q501" s="427">
        <f t="shared" si="187"/>
        <v>0</v>
      </c>
      <c r="R501" s="428">
        <f t="shared" si="188"/>
        <v>0</v>
      </c>
      <c r="S501" s="427">
        <f t="shared" si="179"/>
        <v>0</v>
      </c>
      <c r="T501" s="428">
        <f t="shared" si="180"/>
        <v>0</v>
      </c>
      <c r="U501" s="431">
        <f t="shared" si="189"/>
        <v>0</v>
      </c>
      <c r="V501" s="432">
        <f t="shared" si="190"/>
        <v>0</v>
      </c>
      <c r="W501" s="427">
        <f t="shared" si="191"/>
        <v>0</v>
      </c>
      <c r="X501" s="428">
        <f t="shared" si="192"/>
        <v>0</v>
      </c>
      <c r="Y501" s="427">
        <f t="shared" si="181"/>
        <v>0</v>
      </c>
      <c r="Z501" s="428">
        <f t="shared" si="182"/>
        <v>0</v>
      </c>
      <c r="AA501" s="431">
        <f t="shared" si="193"/>
        <v>0</v>
      </c>
      <c r="AB501" s="432">
        <f t="shared" si="194"/>
        <v>0</v>
      </c>
      <c r="AC501" s="427" t="e">
        <f t="shared" si="195"/>
        <v>#N/A</v>
      </c>
      <c r="AD501" s="428" t="e">
        <f t="shared" si="196"/>
        <v>#N/A</v>
      </c>
      <c r="AE501" s="427" t="e">
        <f t="shared" si="197"/>
        <v>#N/A</v>
      </c>
      <c r="AF501" s="428" t="e">
        <f t="shared" si="198"/>
        <v>#N/A</v>
      </c>
      <c r="AG501" s="431" t="e">
        <f t="shared" si="199"/>
        <v>#N/A</v>
      </c>
      <c r="AH501" s="432" t="e">
        <f t="shared" si="200"/>
        <v>#N/A</v>
      </c>
    </row>
    <row r="502" spans="4:34" x14ac:dyDescent="0.25">
      <c r="D502" s="335"/>
      <c r="E502" s="335"/>
      <c r="F502" s="335"/>
      <c r="G502" s="335"/>
      <c r="H502" s="411">
        <f t="shared" si="183"/>
        <v>0</v>
      </c>
      <c r="I502" s="412">
        <v>0</v>
      </c>
      <c r="J502" s="411">
        <f t="shared" si="177"/>
        <v>0</v>
      </c>
      <c r="K502" s="412">
        <f t="shared" si="184"/>
        <v>0</v>
      </c>
      <c r="L502" s="411">
        <f t="shared" si="185"/>
        <v>0</v>
      </c>
      <c r="M502" s="412">
        <f t="shared" si="178"/>
        <v>0</v>
      </c>
      <c r="N502" s="411">
        <v>0</v>
      </c>
      <c r="O502" s="412">
        <f t="shared" si="186"/>
        <v>0</v>
      </c>
      <c r="P502" s="335"/>
      <c r="Q502" s="427">
        <f t="shared" si="187"/>
        <v>0</v>
      </c>
      <c r="R502" s="428">
        <f t="shared" si="188"/>
        <v>0</v>
      </c>
      <c r="S502" s="427">
        <f t="shared" si="179"/>
        <v>0</v>
      </c>
      <c r="T502" s="428">
        <f t="shared" si="180"/>
        <v>0</v>
      </c>
      <c r="U502" s="431">
        <f t="shared" si="189"/>
        <v>0</v>
      </c>
      <c r="V502" s="432">
        <f t="shared" si="190"/>
        <v>0</v>
      </c>
      <c r="W502" s="427">
        <f t="shared" si="191"/>
        <v>0</v>
      </c>
      <c r="X502" s="428">
        <f t="shared" si="192"/>
        <v>0</v>
      </c>
      <c r="Y502" s="427">
        <f t="shared" si="181"/>
        <v>0</v>
      </c>
      <c r="Z502" s="428">
        <f t="shared" si="182"/>
        <v>0</v>
      </c>
      <c r="AA502" s="431">
        <f t="shared" si="193"/>
        <v>0</v>
      </c>
      <c r="AB502" s="432">
        <f t="shared" si="194"/>
        <v>0</v>
      </c>
      <c r="AC502" s="427" t="e">
        <f t="shared" si="195"/>
        <v>#N/A</v>
      </c>
      <c r="AD502" s="428" t="e">
        <f t="shared" si="196"/>
        <v>#N/A</v>
      </c>
      <c r="AE502" s="427" t="e">
        <f t="shared" si="197"/>
        <v>#N/A</v>
      </c>
      <c r="AF502" s="428" t="e">
        <f t="shared" si="198"/>
        <v>#N/A</v>
      </c>
      <c r="AG502" s="431" t="e">
        <f t="shared" si="199"/>
        <v>#N/A</v>
      </c>
      <c r="AH502" s="432" t="e">
        <f t="shared" si="200"/>
        <v>#N/A</v>
      </c>
    </row>
    <row r="503" spans="4:34" x14ac:dyDescent="0.25">
      <c r="D503" s="335"/>
      <c r="E503" s="335"/>
      <c r="F503" s="335"/>
      <c r="G503" s="335"/>
      <c r="H503" s="411">
        <f t="shared" si="183"/>
        <v>0</v>
      </c>
      <c r="I503" s="412">
        <v>0</v>
      </c>
      <c r="J503" s="411">
        <f t="shared" si="177"/>
        <v>0</v>
      </c>
      <c r="K503" s="412">
        <f t="shared" si="184"/>
        <v>0</v>
      </c>
      <c r="L503" s="411">
        <f t="shared" si="185"/>
        <v>0</v>
      </c>
      <c r="M503" s="412">
        <f t="shared" si="178"/>
        <v>0</v>
      </c>
      <c r="N503" s="411">
        <v>0</v>
      </c>
      <c r="O503" s="412">
        <f t="shared" si="186"/>
        <v>0</v>
      </c>
      <c r="P503" s="335"/>
      <c r="Q503" s="427">
        <f t="shared" si="187"/>
        <v>0</v>
      </c>
      <c r="R503" s="428">
        <f t="shared" si="188"/>
        <v>0</v>
      </c>
      <c r="S503" s="427">
        <f t="shared" si="179"/>
        <v>0</v>
      </c>
      <c r="T503" s="428">
        <f t="shared" si="180"/>
        <v>0</v>
      </c>
      <c r="U503" s="431">
        <f t="shared" si="189"/>
        <v>0</v>
      </c>
      <c r="V503" s="432">
        <f t="shared" si="190"/>
        <v>0</v>
      </c>
      <c r="W503" s="427">
        <f t="shared" si="191"/>
        <v>0</v>
      </c>
      <c r="X503" s="428">
        <f t="shared" si="192"/>
        <v>0</v>
      </c>
      <c r="Y503" s="427">
        <f t="shared" si="181"/>
        <v>0</v>
      </c>
      <c r="Z503" s="428">
        <f t="shared" si="182"/>
        <v>0</v>
      </c>
      <c r="AA503" s="431">
        <f t="shared" si="193"/>
        <v>0</v>
      </c>
      <c r="AB503" s="432">
        <f t="shared" si="194"/>
        <v>0</v>
      </c>
      <c r="AC503" s="427" t="e">
        <f t="shared" si="195"/>
        <v>#N/A</v>
      </c>
      <c r="AD503" s="428" t="e">
        <f t="shared" si="196"/>
        <v>#N/A</v>
      </c>
      <c r="AE503" s="427" t="e">
        <f t="shared" si="197"/>
        <v>#N/A</v>
      </c>
      <c r="AF503" s="428" t="e">
        <f t="shared" si="198"/>
        <v>#N/A</v>
      </c>
      <c r="AG503" s="431" t="e">
        <f t="shared" si="199"/>
        <v>#N/A</v>
      </c>
      <c r="AH503" s="432" t="e">
        <f t="shared" si="200"/>
        <v>#N/A</v>
      </c>
    </row>
    <row r="504" spans="4:34" x14ac:dyDescent="0.25">
      <c r="D504" s="335"/>
      <c r="E504" s="335"/>
      <c r="F504" s="335"/>
      <c r="G504" s="335"/>
      <c r="H504" s="411">
        <f t="shared" si="183"/>
        <v>0</v>
      </c>
      <c r="I504" s="412">
        <v>0</v>
      </c>
      <c r="J504" s="411">
        <f t="shared" si="177"/>
        <v>0</v>
      </c>
      <c r="K504" s="412">
        <f t="shared" si="184"/>
        <v>0</v>
      </c>
      <c r="L504" s="411">
        <f t="shared" si="185"/>
        <v>0</v>
      </c>
      <c r="M504" s="412">
        <f t="shared" si="178"/>
        <v>0</v>
      </c>
      <c r="N504" s="411">
        <v>0</v>
      </c>
      <c r="O504" s="412">
        <f t="shared" si="186"/>
        <v>0</v>
      </c>
      <c r="P504" s="335"/>
      <c r="Q504" s="427">
        <f t="shared" si="187"/>
        <v>0</v>
      </c>
      <c r="R504" s="428">
        <f t="shared" si="188"/>
        <v>0</v>
      </c>
      <c r="S504" s="427">
        <f t="shared" si="179"/>
        <v>0</v>
      </c>
      <c r="T504" s="428">
        <f t="shared" si="180"/>
        <v>0</v>
      </c>
      <c r="U504" s="431">
        <f t="shared" si="189"/>
        <v>0</v>
      </c>
      <c r="V504" s="432">
        <f t="shared" si="190"/>
        <v>0</v>
      </c>
      <c r="W504" s="427">
        <f t="shared" si="191"/>
        <v>0</v>
      </c>
      <c r="X504" s="428">
        <f t="shared" si="192"/>
        <v>0</v>
      </c>
      <c r="Y504" s="427">
        <f t="shared" si="181"/>
        <v>0</v>
      </c>
      <c r="Z504" s="428">
        <f t="shared" si="182"/>
        <v>0</v>
      </c>
      <c r="AA504" s="431">
        <f t="shared" si="193"/>
        <v>0</v>
      </c>
      <c r="AB504" s="432">
        <f t="shared" si="194"/>
        <v>0</v>
      </c>
      <c r="AC504" s="427" t="e">
        <f t="shared" si="195"/>
        <v>#N/A</v>
      </c>
      <c r="AD504" s="428" t="e">
        <f t="shared" si="196"/>
        <v>#N/A</v>
      </c>
      <c r="AE504" s="427" t="e">
        <f t="shared" si="197"/>
        <v>#N/A</v>
      </c>
      <c r="AF504" s="428" t="e">
        <f t="shared" si="198"/>
        <v>#N/A</v>
      </c>
      <c r="AG504" s="431" t="e">
        <f t="shared" si="199"/>
        <v>#N/A</v>
      </c>
      <c r="AH504" s="432" t="e">
        <f t="shared" si="200"/>
        <v>#N/A</v>
      </c>
    </row>
    <row r="505" spans="4:34" x14ac:dyDescent="0.25">
      <c r="D505" s="335"/>
      <c r="E505" s="335"/>
      <c r="F505" s="335"/>
      <c r="G505" s="335"/>
      <c r="H505" s="411">
        <f t="shared" si="183"/>
        <v>0</v>
      </c>
      <c r="I505" s="412">
        <v>0</v>
      </c>
      <c r="J505" s="411">
        <f t="shared" si="177"/>
        <v>0</v>
      </c>
      <c r="K505" s="412">
        <f t="shared" si="184"/>
        <v>0</v>
      </c>
      <c r="L505" s="411">
        <f t="shared" si="185"/>
        <v>0</v>
      </c>
      <c r="M505" s="412">
        <f t="shared" si="178"/>
        <v>0</v>
      </c>
      <c r="N505" s="411">
        <v>0</v>
      </c>
      <c r="O505" s="412">
        <f t="shared" si="186"/>
        <v>0</v>
      </c>
      <c r="P505" s="335"/>
      <c r="Q505" s="427">
        <f t="shared" si="187"/>
        <v>0</v>
      </c>
      <c r="R505" s="428">
        <f t="shared" si="188"/>
        <v>0</v>
      </c>
      <c r="S505" s="427">
        <f t="shared" si="179"/>
        <v>0</v>
      </c>
      <c r="T505" s="428">
        <f t="shared" si="180"/>
        <v>0</v>
      </c>
      <c r="U505" s="431">
        <f t="shared" si="189"/>
        <v>0</v>
      </c>
      <c r="V505" s="432">
        <f t="shared" si="190"/>
        <v>0</v>
      </c>
      <c r="W505" s="427">
        <f t="shared" si="191"/>
        <v>0</v>
      </c>
      <c r="X505" s="428">
        <f t="shared" si="192"/>
        <v>0</v>
      </c>
      <c r="Y505" s="427">
        <f t="shared" si="181"/>
        <v>0</v>
      </c>
      <c r="Z505" s="428">
        <f t="shared" si="182"/>
        <v>0</v>
      </c>
      <c r="AA505" s="431">
        <f t="shared" si="193"/>
        <v>0</v>
      </c>
      <c r="AB505" s="432">
        <f t="shared" si="194"/>
        <v>0</v>
      </c>
      <c r="AC505" s="427" t="e">
        <f t="shared" si="195"/>
        <v>#N/A</v>
      </c>
      <c r="AD505" s="428" t="e">
        <f t="shared" si="196"/>
        <v>#N/A</v>
      </c>
      <c r="AE505" s="427" t="e">
        <f t="shared" si="197"/>
        <v>#N/A</v>
      </c>
      <c r="AF505" s="428" t="e">
        <f t="shared" si="198"/>
        <v>#N/A</v>
      </c>
      <c r="AG505" s="431" t="e">
        <f t="shared" si="199"/>
        <v>#N/A</v>
      </c>
      <c r="AH505" s="432" t="e">
        <f t="shared" si="200"/>
        <v>#N/A</v>
      </c>
    </row>
    <row r="506" spans="4:34" x14ac:dyDescent="0.25">
      <c r="D506" s="335"/>
      <c r="E506" s="335"/>
      <c r="F506" s="335"/>
      <c r="G506" s="335"/>
      <c r="H506" s="411">
        <f t="shared" si="183"/>
        <v>0</v>
      </c>
      <c r="I506" s="412">
        <v>0</v>
      </c>
      <c r="J506" s="411">
        <f t="shared" si="177"/>
        <v>0</v>
      </c>
      <c r="K506" s="412">
        <f t="shared" si="184"/>
        <v>0</v>
      </c>
      <c r="L506" s="411">
        <f t="shared" si="185"/>
        <v>0</v>
      </c>
      <c r="M506" s="412">
        <f t="shared" si="178"/>
        <v>0</v>
      </c>
      <c r="N506" s="411">
        <v>0</v>
      </c>
      <c r="O506" s="412">
        <f t="shared" si="186"/>
        <v>0</v>
      </c>
      <c r="P506" s="335"/>
      <c r="Q506" s="427">
        <f t="shared" si="187"/>
        <v>0</v>
      </c>
      <c r="R506" s="428">
        <f t="shared" si="188"/>
        <v>0</v>
      </c>
      <c r="S506" s="427">
        <f t="shared" si="179"/>
        <v>0</v>
      </c>
      <c r="T506" s="428">
        <f t="shared" si="180"/>
        <v>0</v>
      </c>
      <c r="U506" s="431">
        <f t="shared" si="189"/>
        <v>0</v>
      </c>
      <c r="V506" s="432">
        <f t="shared" si="190"/>
        <v>0</v>
      </c>
      <c r="W506" s="427">
        <f t="shared" si="191"/>
        <v>0</v>
      </c>
      <c r="X506" s="428">
        <f t="shared" si="192"/>
        <v>0</v>
      </c>
      <c r="Y506" s="427">
        <f t="shared" si="181"/>
        <v>0</v>
      </c>
      <c r="Z506" s="428">
        <f t="shared" si="182"/>
        <v>0</v>
      </c>
      <c r="AA506" s="431">
        <f t="shared" si="193"/>
        <v>0</v>
      </c>
      <c r="AB506" s="432">
        <f t="shared" si="194"/>
        <v>0</v>
      </c>
      <c r="AC506" s="427" t="e">
        <f t="shared" si="195"/>
        <v>#N/A</v>
      </c>
      <c r="AD506" s="428" t="e">
        <f t="shared" si="196"/>
        <v>#N/A</v>
      </c>
      <c r="AE506" s="427" t="e">
        <f t="shared" si="197"/>
        <v>#N/A</v>
      </c>
      <c r="AF506" s="428" t="e">
        <f t="shared" si="198"/>
        <v>#N/A</v>
      </c>
      <c r="AG506" s="431" t="e">
        <f t="shared" si="199"/>
        <v>#N/A</v>
      </c>
      <c r="AH506" s="432" t="e">
        <f t="shared" si="200"/>
        <v>#N/A</v>
      </c>
    </row>
    <row r="507" spans="4:34" x14ac:dyDescent="0.25">
      <c r="D507" s="335"/>
      <c r="E507" s="335"/>
      <c r="F507" s="335"/>
      <c r="G507" s="335"/>
      <c r="H507" s="411">
        <f t="shared" si="183"/>
        <v>0</v>
      </c>
      <c r="I507" s="412">
        <v>0</v>
      </c>
      <c r="J507" s="411">
        <f t="shared" si="177"/>
        <v>0</v>
      </c>
      <c r="K507" s="412">
        <f t="shared" si="184"/>
        <v>0</v>
      </c>
      <c r="L507" s="411">
        <f t="shared" si="185"/>
        <v>0</v>
      </c>
      <c r="M507" s="412">
        <f t="shared" si="178"/>
        <v>0</v>
      </c>
      <c r="N507" s="411">
        <v>0</v>
      </c>
      <c r="O507" s="412">
        <f t="shared" si="186"/>
        <v>0</v>
      </c>
      <c r="P507" s="335"/>
      <c r="Q507" s="427">
        <f t="shared" si="187"/>
        <v>0</v>
      </c>
      <c r="R507" s="428">
        <f t="shared" si="188"/>
        <v>0</v>
      </c>
      <c r="S507" s="427">
        <f t="shared" si="179"/>
        <v>0</v>
      </c>
      <c r="T507" s="428">
        <f t="shared" si="180"/>
        <v>0</v>
      </c>
      <c r="U507" s="431">
        <f t="shared" si="189"/>
        <v>0</v>
      </c>
      <c r="V507" s="432">
        <f t="shared" si="190"/>
        <v>0</v>
      </c>
      <c r="W507" s="427">
        <f t="shared" si="191"/>
        <v>0</v>
      </c>
      <c r="X507" s="428">
        <f t="shared" si="192"/>
        <v>0</v>
      </c>
      <c r="Y507" s="427">
        <f t="shared" si="181"/>
        <v>0</v>
      </c>
      <c r="Z507" s="428">
        <f t="shared" si="182"/>
        <v>0</v>
      </c>
      <c r="AA507" s="431">
        <f t="shared" si="193"/>
        <v>0</v>
      </c>
      <c r="AB507" s="432">
        <f t="shared" si="194"/>
        <v>0</v>
      </c>
      <c r="AC507" s="427" t="e">
        <f t="shared" si="195"/>
        <v>#N/A</v>
      </c>
      <c r="AD507" s="428" t="e">
        <f t="shared" si="196"/>
        <v>#N/A</v>
      </c>
      <c r="AE507" s="427" t="e">
        <f t="shared" si="197"/>
        <v>#N/A</v>
      </c>
      <c r="AF507" s="428" t="e">
        <f t="shared" si="198"/>
        <v>#N/A</v>
      </c>
      <c r="AG507" s="431" t="e">
        <f t="shared" si="199"/>
        <v>#N/A</v>
      </c>
      <c r="AH507" s="432" t="e">
        <f t="shared" si="200"/>
        <v>#N/A</v>
      </c>
    </row>
    <row r="508" spans="4:34" x14ac:dyDescent="0.25">
      <c r="D508" s="335"/>
      <c r="E508" s="335"/>
      <c r="F508" s="335"/>
      <c r="G508" s="335"/>
      <c r="H508" s="411">
        <f t="shared" si="183"/>
        <v>0</v>
      </c>
      <c r="I508" s="412">
        <v>0</v>
      </c>
      <c r="J508" s="411">
        <f t="shared" si="177"/>
        <v>0</v>
      </c>
      <c r="K508" s="412">
        <f t="shared" si="184"/>
        <v>0</v>
      </c>
      <c r="L508" s="411">
        <f t="shared" si="185"/>
        <v>0</v>
      </c>
      <c r="M508" s="412">
        <f t="shared" si="178"/>
        <v>0</v>
      </c>
      <c r="N508" s="411">
        <v>0</v>
      </c>
      <c r="O508" s="412">
        <f t="shared" si="186"/>
        <v>0</v>
      </c>
      <c r="P508" s="335"/>
      <c r="Q508" s="427">
        <f t="shared" si="187"/>
        <v>0</v>
      </c>
      <c r="R508" s="428">
        <f t="shared" si="188"/>
        <v>0</v>
      </c>
      <c r="S508" s="427">
        <f t="shared" si="179"/>
        <v>0</v>
      </c>
      <c r="T508" s="428">
        <f t="shared" si="180"/>
        <v>0</v>
      </c>
      <c r="U508" s="431">
        <f t="shared" si="189"/>
        <v>0</v>
      </c>
      <c r="V508" s="432">
        <f t="shared" si="190"/>
        <v>0</v>
      </c>
      <c r="W508" s="427">
        <f t="shared" si="191"/>
        <v>0</v>
      </c>
      <c r="X508" s="428">
        <f t="shared" si="192"/>
        <v>0</v>
      </c>
      <c r="Y508" s="427">
        <f t="shared" si="181"/>
        <v>0</v>
      </c>
      <c r="Z508" s="428">
        <f t="shared" si="182"/>
        <v>0</v>
      </c>
      <c r="AA508" s="431">
        <f t="shared" si="193"/>
        <v>0</v>
      </c>
      <c r="AB508" s="432">
        <f t="shared" si="194"/>
        <v>0</v>
      </c>
      <c r="AC508" s="427" t="e">
        <f t="shared" si="195"/>
        <v>#N/A</v>
      </c>
      <c r="AD508" s="428" t="e">
        <f t="shared" si="196"/>
        <v>#N/A</v>
      </c>
      <c r="AE508" s="427" t="e">
        <f t="shared" si="197"/>
        <v>#N/A</v>
      </c>
      <c r="AF508" s="428" t="e">
        <f t="shared" si="198"/>
        <v>#N/A</v>
      </c>
      <c r="AG508" s="431" t="e">
        <f t="shared" si="199"/>
        <v>#N/A</v>
      </c>
      <c r="AH508" s="432" t="e">
        <f t="shared" si="200"/>
        <v>#N/A</v>
      </c>
    </row>
    <row r="509" spans="4:34" x14ac:dyDescent="0.25">
      <c r="D509" s="335"/>
      <c r="E509" s="335"/>
      <c r="F509" s="335"/>
      <c r="G509" s="335"/>
      <c r="H509" s="411">
        <f t="shared" si="183"/>
        <v>0</v>
      </c>
      <c r="I509" s="412">
        <v>0</v>
      </c>
      <c r="J509" s="411">
        <f t="shared" si="177"/>
        <v>0</v>
      </c>
      <c r="K509" s="412">
        <f t="shared" si="184"/>
        <v>0</v>
      </c>
      <c r="L509" s="411">
        <f t="shared" si="185"/>
        <v>0</v>
      </c>
      <c r="M509" s="412">
        <f t="shared" si="178"/>
        <v>0</v>
      </c>
      <c r="N509" s="411">
        <v>0</v>
      </c>
      <c r="O509" s="412">
        <f t="shared" si="186"/>
        <v>0</v>
      </c>
      <c r="P509" s="335"/>
      <c r="Q509" s="427">
        <f t="shared" si="187"/>
        <v>0</v>
      </c>
      <c r="R509" s="428">
        <f t="shared" si="188"/>
        <v>0</v>
      </c>
      <c r="S509" s="427">
        <f t="shared" si="179"/>
        <v>0</v>
      </c>
      <c r="T509" s="428">
        <f t="shared" si="180"/>
        <v>0</v>
      </c>
      <c r="U509" s="431">
        <f t="shared" si="189"/>
        <v>0</v>
      </c>
      <c r="V509" s="432">
        <f t="shared" si="190"/>
        <v>0</v>
      </c>
      <c r="W509" s="427">
        <f t="shared" si="191"/>
        <v>0</v>
      </c>
      <c r="X509" s="428">
        <f t="shared" si="192"/>
        <v>0</v>
      </c>
      <c r="Y509" s="427">
        <f t="shared" si="181"/>
        <v>0</v>
      </c>
      <c r="Z509" s="428">
        <f t="shared" si="182"/>
        <v>0</v>
      </c>
      <c r="AA509" s="431">
        <f t="shared" si="193"/>
        <v>0</v>
      </c>
      <c r="AB509" s="432">
        <f t="shared" si="194"/>
        <v>0</v>
      </c>
      <c r="AC509" s="427" t="e">
        <f t="shared" si="195"/>
        <v>#N/A</v>
      </c>
      <c r="AD509" s="428" t="e">
        <f t="shared" si="196"/>
        <v>#N/A</v>
      </c>
      <c r="AE509" s="427" t="e">
        <f t="shared" si="197"/>
        <v>#N/A</v>
      </c>
      <c r="AF509" s="428" t="e">
        <f t="shared" si="198"/>
        <v>#N/A</v>
      </c>
      <c r="AG509" s="431" t="e">
        <f t="shared" si="199"/>
        <v>#N/A</v>
      </c>
      <c r="AH509" s="432" t="e">
        <f t="shared" si="200"/>
        <v>#N/A</v>
      </c>
    </row>
    <row r="510" spans="4:34" x14ac:dyDescent="0.25">
      <c r="D510" s="335"/>
      <c r="E510" s="335"/>
      <c r="F510" s="335"/>
      <c r="G510" s="335"/>
      <c r="H510" s="411">
        <f t="shared" si="183"/>
        <v>0</v>
      </c>
      <c r="I510" s="412">
        <v>0</v>
      </c>
      <c r="J510" s="411">
        <f t="shared" si="177"/>
        <v>0</v>
      </c>
      <c r="K510" s="412">
        <f t="shared" si="184"/>
        <v>0</v>
      </c>
      <c r="L510" s="411">
        <f t="shared" si="185"/>
        <v>0</v>
      </c>
      <c r="M510" s="412">
        <f t="shared" si="178"/>
        <v>0</v>
      </c>
      <c r="N510" s="411">
        <v>0</v>
      </c>
      <c r="O510" s="412">
        <f t="shared" si="186"/>
        <v>0</v>
      </c>
      <c r="P510" s="335"/>
      <c r="Q510" s="427">
        <f t="shared" si="187"/>
        <v>0</v>
      </c>
      <c r="R510" s="428">
        <f t="shared" si="188"/>
        <v>0</v>
      </c>
      <c r="S510" s="427">
        <f t="shared" si="179"/>
        <v>0</v>
      </c>
      <c r="T510" s="428">
        <f t="shared" si="180"/>
        <v>0</v>
      </c>
      <c r="U510" s="431">
        <f t="shared" si="189"/>
        <v>0</v>
      </c>
      <c r="V510" s="432">
        <f t="shared" si="190"/>
        <v>0</v>
      </c>
      <c r="W510" s="427">
        <f t="shared" si="191"/>
        <v>0</v>
      </c>
      <c r="X510" s="428">
        <f t="shared" si="192"/>
        <v>0</v>
      </c>
      <c r="Y510" s="427">
        <f t="shared" si="181"/>
        <v>0</v>
      </c>
      <c r="Z510" s="428">
        <f t="shared" si="182"/>
        <v>0</v>
      </c>
      <c r="AA510" s="431">
        <f t="shared" si="193"/>
        <v>0</v>
      </c>
      <c r="AB510" s="432">
        <f t="shared" si="194"/>
        <v>0</v>
      </c>
      <c r="AC510" s="427" t="e">
        <f t="shared" si="195"/>
        <v>#N/A</v>
      </c>
      <c r="AD510" s="428" t="e">
        <f t="shared" si="196"/>
        <v>#N/A</v>
      </c>
      <c r="AE510" s="427" t="e">
        <f t="shared" si="197"/>
        <v>#N/A</v>
      </c>
      <c r="AF510" s="428" t="e">
        <f t="shared" si="198"/>
        <v>#N/A</v>
      </c>
      <c r="AG510" s="431" t="e">
        <f t="shared" si="199"/>
        <v>#N/A</v>
      </c>
      <c r="AH510" s="432" t="e">
        <f t="shared" si="200"/>
        <v>#N/A</v>
      </c>
    </row>
    <row r="511" spans="4:34" x14ac:dyDescent="0.25">
      <c r="D511" s="335"/>
      <c r="E511" s="335"/>
      <c r="F511" s="335"/>
      <c r="G511" s="335"/>
      <c r="H511" s="411">
        <f t="shared" si="183"/>
        <v>0</v>
      </c>
      <c r="I511" s="412">
        <v>0</v>
      </c>
      <c r="J511" s="411">
        <f t="shared" si="177"/>
        <v>0</v>
      </c>
      <c r="K511" s="412">
        <f t="shared" si="184"/>
        <v>0</v>
      </c>
      <c r="L511" s="411">
        <f t="shared" si="185"/>
        <v>0</v>
      </c>
      <c r="M511" s="412">
        <f t="shared" si="178"/>
        <v>0</v>
      </c>
      <c r="N511" s="411">
        <v>0</v>
      </c>
      <c r="O511" s="412">
        <f t="shared" si="186"/>
        <v>0</v>
      </c>
      <c r="P511" s="335"/>
      <c r="Q511" s="427">
        <f t="shared" si="187"/>
        <v>0</v>
      </c>
      <c r="R511" s="428">
        <f t="shared" si="188"/>
        <v>0</v>
      </c>
      <c r="S511" s="427">
        <f t="shared" si="179"/>
        <v>0</v>
      </c>
      <c r="T511" s="428">
        <f t="shared" si="180"/>
        <v>0</v>
      </c>
      <c r="U511" s="431">
        <f t="shared" si="189"/>
        <v>0</v>
      </c>
      <c r="V511" s="432">
        <f t="shared" si="190"/>
        <v>0</v>
      </c>
      <c r="W511" s="427">
        <f t="shared" si="191"/>
        <v>0</v>
      </c>
      <c r="X511" s="428">
        <f t="shared" si="192"/>
        <v>0</v>
      </c>
      <c r="Y511" s="427">
        <f t="shared" si="181"/>
        <v>0</v>
      </c>
      <c r="Z511" s="428">
        <f t="shared" si="182"/>
        <v>0</v>
      </c>
      <c r="AA511" s="431">
        <f t="shared" si="193"/>
        <v>0</v>
      </c>
      <c r="AB511" s="432">
        <f t="shared" si="194"/>
        <v>0</v>
      </c>
      <c r="AC511" s="427" t="e">
        <f t="shared" si="195"/>
        <v>#N/A</v>
      </c>
      <c r="AD511" s="428" t="e">
        <f t="shared" si="196"/>
        <v>#N/A</v>
      </c>
      <c r="AE511" s="427" t="e">
        <f t="shared" si="197"/>
        <v>#N/A</v>
      </c>
      <c r="AF511" s="428" t="e">
        <f t="shared" si="198"/>
        <v>#N/A</v>
      </c>
      <c r="AG511" s="431" t="e">
        <f t="shared" si="199"/>
        <v>#N/A</v>
      </c>
      <c r="AH511" s="432" t="e">
        <f t="shared" si="200"/>
        <v>#N/A</v>
      </c>
    </row>
    <row r="512" spans="4:34" x14ac:dyDescent="0.25">
      <c r="D512" s="335"/>
      <c r="E512" s="335"/>
      <c r="F512" s="335"/>
      <c r="G512" s="335"/>
      <c r="H512" s="411">
        <f t="shared" si="183"/>
        <v>0</v>
      </c>
      <c r="I512" s="412">
        <v>0</v>
      </c>
      <c r="J512" s="411">
        <f t="shared" si="177"/>
        <v>0</v>
      </c>
      <c r="K512" s="412">
        <f t="shared" si="184"/>
        <v>0</v>
      </c>
      <c r="L512" s="411">
        <f t="shared" si="185"/>
        <v>0</v>
      </c>
      <c r="M512" s="412">
        <f t="shared" si="178"/>
        <v>0</v>
      </c>
      <c r="N512" s="411">
        <v>0</v>
      </c>
      <c r="O512" s="412">
        <f t="shared" si="186"/>
        <v>0</v>
      </c>
      <c r="P512" s="335"/>
      <c r="Q512" s="427">
        <f t="shared" si="187"/>
        <v>0</v>
      </c>
      <c r="R512" s="428">
        <f t="shared" si="188"/>
        <v>0</v>
      </c>
      <c r="S512" s="427">
        <f t="shared" si="179"/>
        <v>0</v>
      </c>
      <c r="T512" s="428">
        <f t="shared" si="180"/>
        <v>0</v>
      </c>
      <c r="U512" s="431">
        <f t="shared" si="189"/>
        <v>0</v>
      </c>
      <c r="V512" s="432">
        <f t="shared" si="190"/>
        <v>0</v>
      </c>
      <c r="W512" s="427">
        <f t="shared" si="191"/>
        <v>0</v>
      </c>
      <c r="X512" s="428">
        <f t="shared" si="192"/>
        <v>0</v>
      </c>
      <c r="Y512" s="427">
        <f t="shared" si="181"/>
        <v>0</v>
      </c>
      <c r="Z512" s="428">
        <f t="shared" si="182"/>
        <v>0</v>
      </c>
      <c r="AA512" s="431">
        <f t="shared" si="193"/>
        <v>0</v>
      </c>
      <c r="AB512" s="432">
        <f t="shared" si="194"/>
        <v>0</v>
      </c>
      <c r="AC512" s="427" t="e">
        <f t="shared" si="195"/>
        <v>#N/A</v>
      </c>
      <c r="AD512" s="428" t="e">
        <f t="shared" si="196"/>
        <v>#N/A</v>
      </c>
      <c r="AE512" s="427" t="e">
        <f t="shared" si="197"/>
        <v>#N/A</v>
      </c>
      <c r="AF512" s="428" t="e">
        <f t="shared" si="198"/>
        <v>#N/A</v>
      </c>
      <c r="AG512" s="431" t="e">
        <f t="shared" si="199"/>
        <v>#N/A</v>
      </c>
      <c r="AH512" s="432" t="e">
        <f t="shared" si="200"/>
        <v>#N/A</v>
      </c>
    </row>
    <row r="513" spans="4:34" x14ac:dyDescent="0.25">
      <c r="D513" s="335"/>
      <c r="E513" s="335"/>
      <c r="F513" s="335"/>
      <c r="G513" s="335"/>
      <c r="H513" s="411">
        <f t="shared" si="183"/>
        <v>0</v>
      </c>
      <c r="I513" s="412">
        <v>0</v>
      </c>
      <c r="J513" s="411">
        <f t="shared" si="177"/>
        <v>0</v>
      </c>
      <c r="K513" s="412">
        <f t="shared" si="184"/>
        <v>0</v>
      </c>
      <c r="L513" s="411">
        <f t="shared" si="185"/>
        <v>0</v>
      </c>
      <c r="M513" s="412">
        <f t="shared" si="178"/>
        <v>0</v>
      </c>
      <c r="N513" s="411">
        <v>0</v>
      </c>
      <c r="O513" s="412">
        <f t="shared" si="186"/>
        <v>0</v>
      </c>
      <c r="P513" s="335"/>
      <c r="Q513" s="427">
        <f t="shared" si="187"/>
        <v>0</v>
      </c>
      <c r="R513" s="428">
        <f t="shared" si="188"/>
        <v>0</v>
      </c>
      <c r="S513" s="427">
        <f t="shared" si="179"/>
        <v>0</v>
      </c>
      <c r="T513" s="428">
        <f t="shared" si="180"/>
        <v>0</v>
      </c>
      <c r="U513" s="431">
        <f t="shared" si="189"/>
        <v>0</v>
      </c>
      <c r="V513" s="432">
        <f t="shared" si="190"/>
        <v>0</v>
      </c>
      <c r="W513" s="427">
        <f t="shared" si="191"/>
        <v>0</v>
      </c>
      <c r="X513" s="428">
        <f t="shared" si="192"/>
        <v>0</v>
      </c>
      <c r="Y513" s="427">
        <f t="shared" si="181"/>
        <v>0</v>
      </c>
      <c r="Z513" s="428">
        <f t="shared" si="182"/>
        <v>0</v>
      </c>
      <c r="AA513" s="431">
        <f t="shared" si="193"/>
        <v>0</v>
      </c>
      <c r="AB513" s="432">
        <f t="shared" si="194"/>
        <v>0</v>
      </c>
      <c r="AC513" s="427" t="e">
        <f t="shared" si="195"/>
        <v>#N/A</v>
      </c>
      <c r="AD513" s="428" t="e">
        <f t="shared" si="196"/>
        <v>#N/A</v>
      </c>
      <c r="AE513" s="427" t="e">
        <f t="shared" si="197"/>
        <v>#N/A</v>
      </c>
      <c r="AF513" s="428" t="e">
        <f t="shared" si="198"/>
        <v>#N/A</v>
      </c>
      <c r="AG513" s="431" t="e">
        <f t="shared" si="199"/>
        <v>#N/A</v>
      </c>
      <c r="AH513" s="432" t="e">
        <f t="shared" si="200"/>
        <v>#N/A</v>
      </c>
    </row>
    <row r="514" spans="4:34" x14ac:dyDescent="0.25">
      <c r="D514" s="335"/>
      <c r="E514" s="335"/>
      <c r="F514" s="335"/>
      <c r="G514" s="335"/>
      <c r="H514" s="411">
        <f t="shared" si="183"/>
        <v>0</v>
      </c>
      <c r="I514" s="412">
        <v>0</v>
      </c>
      <c r="J514" s="411">
        <f t="shared" si="177"/>
        <v>0</v>
      </c>
      <c r="K514" s="412">
        <f t="shared" si="184"/>
        <v>0</v>
      </c>
      <c r="L514" s="411">
        <f t="shared" si="185"/>
        <v>0</v>
      </c>
      <c r="M514" s="412">
        <f t="shared" si="178"/>
        <v>0</v>
      </c>
      <c r="N514" s="411">
        <v>0</v>
      </c>
      <c r="O514" s="412">
        <f t="shared" si="186"/>
        <v>0</v>
      </c>
      <c r="P514" s="335"/>
      <c r="Q514" s="427">
        <f t="shared" si="187"/>
        <v>0</v>
      </c>
      <c r="R514" s="428">
        <f t="shared" si="188"/>
        <v>0</v>
      </c>
      <c r="S514" s="427">
        <f t="shared" si="179"/>
        <v>0</v>
      </c>
      <c r="T514" s="428">
        <f t="shared" si="180"/>
        <v>0</v>
      </c>
      <c r="U514" s="431">
        <f t="shared" si="189"/>
        <v>0</v>
      </c>
      <c r="V514" s="432">
        <f t="shared" si="190"/>
        <v>0</v>
      </c>
      <c r="W514" s="427">
        <f t="shared" si="191"/>
        <v>0</v>
      </c>
      <c r="X514" s="428">
        <f t="shared" si="192"/>
        <v>0</v>
      </c>
      <c r="Y514" s="427">
        <f t="shared" si="181"/>
        <v>0</v>
      </c>
      <c r="Z514" s="428">
        <f t="shared" si="182"/>
        <v>0</v>
      </c>
      <c r="AA514" s="431">
        <f t="shared" si="193"/>
        <v>0</v>
      </c>
      <c r="AB514" s="432">
        <f t="shared" si="194"/>
        <v>0</v>
      </c>
      <c r="AC514" s="427" t="e">
        <f t="shared" si="195"/>
        <v>#N/A</v>
      </c>
      <c r="AD514" s="428" t="e">
        <f t="shared" si="196"/>
        <v>#N/A</v>
      </c>
      <c r="AE514" s="427" t="e">
        <f t="shared" si="197"/>
        <v>#N/A</v>
      </c>
      <c r="AF514" s="428" t="e">
        <f t="shared" si="198"/>
        <v>#N/A</v>
      </c>
      <c r="AG514" s="431" t="e">
        <f t="shared" si="199"/>
        <v>#N/A</v>
      </c>
      <c r="AH514" s="432" t="e">
        <f t="shared" si="200"/>
        <v>#N/A</v>
      </c>
    </row>
    <row r="515" spans="4:34" x14ac:dyDescent="0.25">
      <c r="D515" s="335"/>
      <c r="E515" s="335"/>
      <c r="F515" s="335"/>
      <c r="G515" s="335"/>
      <c r="H515" s="411">
        <f t="shared" si="183"/>
        <v>0</v>
      </c>
      <c r="I515" s="412">
        <v>0</v>
      </c>
      <c r="J515" s="411">
        <f t="shared" si="177"/>
        <v>0</v>
      </c>
      <c r="K515" s="412">
        <f t="shared" si="184"/>
        <v>0</v>
      </c>
      <c r="L515" s="411">
        <f t="shared" si="185"/>
        <v>0</v>
      </c>
      <c r="M515" s="412">
        <f t="shared" si="178"/>
        <v>0</v>
      </c>
      <c r="N515" s="411">
        <v>0</v>
      </c>
      <c r="O515" s="412">
        <f t="shared" si="186"/>
        <v>0</v>
      </c>
      <c r="P515" s="335"/>
      <c r="Q515" s="427">
        <f t="shared" si="187"/>
        <v>0</v>
      </c>
      <c r="R515" s="428">
        <f t="shared" si="188"/>
        <v>0</v>
      </c>
      <c r="S515" s="427">
        <f t="shared" si="179"/>
        <v>0</v>
      </c>
      <c r="T515" s="428">
        <f t="shared" si="180"/>
        <v>0</v>
      </c>
      <c r="U515" s="431">
        <f t="shared" si="189"/>
        <v>0</v>
      </c>
      <c r="V515" s="432">
        <f t="shared" si="190"/>
        <v>0</v>
      </c>
      <c r="W515" s="427">
        <f t="shared" si="191"/>
        <v>0</v>
      </c>
      <c r="X515" s="428">
        <f t="shared" si="192"/>
        <v>0</v>
      </c>
      <c r="Y515" s="427">
        <f t="shared" si="181"/>
        <v>0</v>
      </c>
      <c r="Z515" s="428">
        <f t="shared" si="182"/>
        <v>0</v>
      </c>
      <c r="AA515" s="431">
        <f t="shared" si="193"/>
        <v>0</v>
      </c>
      <c r="AB515" s="432">
        <f t="shared" si="194"/>
        <v>0</v>
      </c>
      <c r="AC515" s="427" t="e">
        <f t="shared" si="195"/>
        <v>#N/A</v>
      </c>
      <c r="AD515" s="428" t="e">
        <f t="shared" si="196"/>
        <v>#N/A</v>
      </c>
      <c r="AE515" s="427" t="e">
        <f t="shared" si="197"/>
        <v>#N/A</v>
      </c>
      <c r="AF515" s="428" t="e">
        <f t="shared" si="198"/>
        <v>#N/A</v>
      </c>
      <c r="AG515" s="431" t="e">
        <f t="shared" si="199"/>
        <v>#N/A</v>
      </c>
      <c r="AH515" s="432" t="e">
        <f t="shared" si="200"/>
        <v>#N/A</v>
      </c>
    </row>
    <row r="516" spans="4:34" x14ac:dyDescent="0.25">
      <c r="D516" s="335"/>
      <c r="E516" s="335"/>
      <c r="F516" s="335"/>
      <c r="G516" s="335"/>
      <c r="H516" s="411">
        <f t="shared" si="183"/>
        <v>0</v>
      </c>
      <c r="I516" s="412">
        <v>0</v>
      </c>
      <c r="J516" s="411">
        <f t="shared" si="177"/>
        <v>0</v>
      </c>
      <c r="K516" s="412">
        <f t="shared" si="184"/>
        <v>0</v>
      </c>
      <c r="L516" s="411">
        <f t="shared" si="185"/>
        <v>0</v>
      </c>
      <c r="M516" s="412">
        <f t="shared" si="178"/>
        <v>0</v>
      </c>
      <c r="N516" s="411">
        <v>0</v>
      </c>
      <c r="O516" s="412">
        <f t="shared" si="186"/>
        <v>0</v>
      </c>
      <c r="P516" s="335"/>
      <c r="Q516" s="427">
        <f t="shared" si="187"/>
        <v>0</v>
      </c>
      <c r="R516" s="428">
        <f t="shared" si="188"/>
        <v>0</v>
      </c>
      <c r="S516" s="427">
        <f t="shared" si="179"/>
        <v>0</v>
      </c>
      <c r="T516" s="428">
        <f t="shared" si="180"/>
        <v>0</v>
      </c>
      <c r="U516" s="431">
        <f t="shared" si="189"/>
        <v>0</v>
      </c>
      <c r="V516" s="432">
        <f t="shared" si="190"/>
        <v>0</v>
      </c>
      <c r="W516" s="427">
        <f t="shared" si="191"/>
        <v>0</v>
      </c>
      <c r="X516" s="428">
        <f t="shared" si="192"/>
        <v>0</v>
      </c>
      <c r="Y516" s="427">
        <f t="shared" si="181"/>
        <v>0</v>
      </c>
      <c r="Z516" s="428">
        <f t="shared" si="182"/>
        <v>0</v>
      </c>
      <c r="AA516" s="431">
        <f t="shared" si="193"/>
        <v>0</v>
      </c>
      <c r="AB516" s="432">
        <f t="shared" si="194"/>
        <v>0</v>
      </c>
      <c r="AC516" s="427" t="e">
        <f t="shared" si="195"/>
        <v>#N/A</v>
      </c>
      <c r="AD516" s="428" t="e">
        <f t="shared" si="196"/>
        <v>#N/A</v>
      </c>
      <c r="AE516" s="427" t="e">
        <f t="shared" si="197"/>
        <v>#N/A</v>
      </c>
      <c r="AF516" s="428" t="e">
        <f t="shared" si="198"/>
        <v>#N/A</v>
      </c>
      <c r="AG516" s="431" t="e">
        <f t="shared" si="199"/>
        <v>#N/A</v>
      </c>
      <c r="AH516" s="432" t="e">
        <f t="shared" si="200"/>
        <v>#N/A</v>
      </c>
    </row>
    <row r="517" spans="4:34" x14ac:dyDescent="0.25">
      <c r="D517" s="335"/>
      <c r="E517" s="335"/>
      <c r="F517" s="335"/>
      <c r="G517" s="335"/>
      <c r="H517" s="411">
        <f t="shared" si="183"/>
        <v>0</v>
      </c>
      <c r="I517" s="412">
        <v>0</v>
      </c>
      <c r="J517" s="411">
        <f t="shared" si="177"/>
        <v>0</v>
      </c>
      <c r="K517" s="412">
        <f t="shared" si="184"/>
        <v>0</v>
      </c>
      <c r="L517" s="411">
        <f t="shared" si="185"/>
        <v>0</v>
      </c>
      <c r="M517" s="412">
        <f t="shared" si="178"/>
        <v>0</v>
      </c>
      <c r="N517" s="411">
        <v>0</v>
      </c>
      <c r="O517" s="412">
        <f t="shared" si="186"/>
        <v>0</v>
      </c>
      <c r="P517" s="335"/>
      <c r="Q517" s="427">
        <f t="shared" si="187"/>
        <v>0</v>
      </c>
      <c r="R517" s="428">
        <f t="shared" si="188"/>
        <v>0</v>
      </c>
      <c r="S517" s="427">
        <f t="shared" si="179"/>
        <v>0</v>
      </c>
      <c r="T517" s="428">
        <f t="shared" si="180"/>
        <v>0</v>
      </c>
      <c r="U517" s="431">
        <f t="shared" si="189"/>
        <v>0</v>
      </c>
      <c r="V517" s="432">
        <f t="shared" si="190"/>
        <v>0</v>
      </c>
      <c r="W517" s="427">
        <f t="shared" si="191"/>
        <v>0</v>
      </c>
      <c r="X517" s="428">
        <f t="shared" si="192"/>
        <v>0</v>
      </c>
      <c r="Y517" s="427">
        <f t="shared" si="181"/>
        <v>0</v>
      </c>
      <c r="Z517" s="428">
        <f t="shared" si="182"/>
        <v>0</v>
      </c>
      <c r="AA517" s="431">
        <f t="shared" si="193"/>
        <v>0</v>
      </c>
      <c r="AB517" s="432">
        <f t="shared" si="194"/>
        <v>0</v>
      </c>
      <c r="AC517" s="427" t="e">
        <f t="shared" si="195"/>
        <v>#N/A</v>
      </c>
      <c r="AD517" s="428" t="e">
        <f t="shared" si="196"/>
        <v>#N/A</v>
      </c>
      <c r="AE517" s="427" t="e">
        <f t="shared" si="197"/>
        <v>#N/A</v>
      </c>
      <c r="AF517" s="428" t="e">
        <f t="shared" si="198"/>
        <v>#N/A</v>
      </c>
      <c r="AG517" s="431" t="e">
        <f t="shared" si="199"/>
        <v>#N/A</v>
      </c>
      <c r="AH517" s="432" t="e">
        <f t="shared" si="200"/>
        <v>#N/A</v>
      </c>
    </row>
    <row r="518" spans="4:34" x14ac:dyDescent="0.25">
      <c r="D518" s="335"/>
      <c r="E518" s="335"/>
      <c r="F518" s="335"/>
      <c r="G518" s="335"/>
      <c r="H518" s="411">
        <f t="shared" si="183"/>
        <v>0</v>
      </c>
      <c r="I518" s="412">
        <v>0</v>
      </c>
      <c r="J518" s="411">
        <f t="shared" si="177"/>
        <v>0</v>
      </c>
      <c r="K518" s="412">
        <f t="shared" si="184"/>
        <v>0</v>
      </c>
      <c r="L518" s="411">
        <f t="shared" si="185"/>
        <v>0</v>
      </c>
      <c r="M518" s="412">
        <f t="shared" si="178"/>
        <v>0</v>
      </c>
      <c r="N518" s="411">
        <v>0</v>
      </c>
      <c r="O518" s="412">
        <f t="shared" si="186"/>
        <v>0</v>
      </c>
      <c r="P518" s="335"/>
      <c r="Q518" s="427">
        <f t="shared" si="187"/>
        <v>0</v>
      </c>
      <c r="R518" s="428">
        <f t="shared" si="188"/>
        <v>0</v>
      </c>
      <c r="S518" s="427">
        <f t="shared" si="179"/>
        <v>0</v>
      </c>
      <c r="T518" s="428">
        <f t="shared" si="180"/>
        <v>0</v>
      </c>
      <c r="U518" s="431">
        <f t="shared" si="189"/>
        <v>0</v>
      </c>
      <c r="V518" s="432">
        <f t="shared" si="190"/>
        <v>0</v>
      </c>
      <c r="W518" s="427">
        <f t="shared" si="191"/>
        <v>0</v>
      </c>
      <c r="X518" s="428">
        <f t="shared" si="192"/>
        <v>0</v>
      </c>
      <c r="Y518" s="427">
        <f t="shared" si="181"/>
        <v>0</v>
      </c>
      <c r="Z518" s="428">
        <f t="shared" si="182"/>
        <v>0</v>
      </c>
      <c r="AA518" s="431">
        <f t="shared" si="193"/>
        <v>0</v>
      </c>
      <c r="AB518" s="432">
        <f t="shared" si="194"/>
        <v>0</v>
      </c>
      <c r="AC518" s="427" t="e">
        <f t="shared" si="195"/>
        <v>#N/A</v>
      </c>
      <c r="AD518" s="428" t="e">
        <f t="shared" si="196"/>
        <v>#N/A</v>
      </c>
      <c r="AE518" s="427" t="e">
        <f t="shared" si="197"/>
        <v>#N/A</v>
      </c>
      <c r="AF518" s="428" t="e">
        <f t="shared" si="198"/>
        <v>#N/A</v>
      </c>
      <c r="AG518" s="431" t="e">
        <f t="shared" si="199"/>
        <v>#N/A</v>
      </c>
      <c r="AH518" s="432" t="e">
        <f t="shared" si="200"/>
        <v>#N/A</v>
      </c>
    </row>
    <row r="519" spans="4:34" x14ac:dyDescent="0.25">
      <c r="D519" s="335"/>
      <c r="E519" s="335"/>
      <c r="F519" s="335"/>
      <c r="G519" s="335"/>
      <c r="H519" s="411">
        <f t="shared" si="183"/>
        <v>0</v>
      </c>
      <c r="I519" s="412">
        <v>0</v>
      </c>
      <c r="J519" s="411">
        <f t="shared" si="177"/>
        <v>0</v>
      </c>
      <c r="K519" s="412">
        <f t="shared" si="184"/>
        <v>0</v>
      </c>
      <c r="L519" s="411">
        <f t="shared" si="185"/>
        <v>0</v>
      </c>
      <c r="M519" s="412">
        <f t="shared" si="178"/>
        <v>0</v>
      </c>
      <c r="N519" s="411">
        <v>0</v>
      </c>
      <c r="O519" s="412">
        <f t="shared" si="186"/>
        <v>0</v>
      </c>
      <c r="P519" s="335"/>
      <c r="Q519" s="427">
        <f t="shared" si="187"/>
        <v>0</v>
      </c>
      <c r="R519" s="428">
        <f t="shared" si="188"/>
        <v>0</v>
      </c>
      <c r="S519" s="427">
        <f t="shared" si="179"/>
        <v>0</v>
      </c>
      <c r="T519" s="428">
        <f t="shared" si="180"/>
        <v>0</v>
      </c>
      <c r="U519" s="431">
        <f t="shared" si="189"/>
        <v>0</v>
      </c>
      <c r="V519" s="432">
        <f t="shared" si="190"/>
        <v>0</v>
      </c>
      <c r="W519" s="427">
        <f t="shared" si="191"/>
        <v>0</v>
      </c>
      <c r="X519" s="428">
        <f t="shared" si="192"/>
        <v>0</v>
      </c>
      <c r="Y519" s="427">
        <f t="shared" si="181"/>
        <v>0</v>
      </c>
      <c r="Z519" s="428">
        <f t="shared" si="182"/>
        <v>0</v>
      </c>
      <c r="AA519" s="431">
        <f t="shared" si="193"/>
        <v>0</v>
      </c>
      <c r="AB519" s="432">
        <f t="shared" si="194"/>
        <v>0</v>
      </c>
      <c r="AC519" s="427" t="e">
        <f t="shared" si="195"/>
        <v>#N/A</v>
      </c>
      <c r="AD519" s="428" t="e">
        <f t="shared" si="196"/>
        <v>#N/A</v>
      </c>
      <c r="AE519" s="427" t="e">
        <f t="shared" si="197"/>
        <v>#N/A</v>
      </c>
      <c r="AF519" s="428" t="e">
        <f t="shared" si="198"/>
        <v>#N/A</v>
      </c>
      <c r="AG519" s="431" t="e">
        <f t="shared" si="199"/>
        <v>#N/A</v>
      </c>
      <c r="AH519" s="432" t="e">
        <f t="shared" si="200"/>
        <v>#N/A</v>
      </c>
    </row>
    <row r="520" spans="4:34" x14ac:dyDescent="0.25">
      <c r="D520" s="335"/>
      <c r="E520" s="335"/>
      <c r="F520" s="335"/>
      <c r="G520" s="335"/>
      <c r="H520" s="411">
        <f t="shared" si="183"/>
        <v>0</v>
      </c>
      <c r="I520" s="412">
        <v>0</v>
      </c>
      <c r="J520" s="411">
        <f t="shared" ref="J520:J583" si="201">Wx</f>
        <v>0</v>
      </c>
      <c r="K520" s="412">
        <f t="shared" si="184"/>
        <v>0</v>
      </c>
      <c r="L520" s="411">
        <f t="shared" si="185"/>
        <v>0</v>
      </c>
      <c r="M520" s="412">
        <f t="shared" ref="M520:M583" si="202">Wy</f>
        <v>0</v>
      </c>
      <c r="N520" s="411">
        <v>0</v>
      </c>
      <c r="O520" s="412">
        <f t="shared" si="186"/>
        <v>0</v>
      </c>
      <c r="P520" s="335"/>
      <c r="Q520" s="427">
        <f t="shared" si="187"/>
        <v>0</v>
      </c>
      <c r="R520" s="428">
        <f t="shared" si="188"/>
        <v>0</v>
      </c>
      <c r="S520" s="427">
        <f t="shared" ref="S520:S583" si="203">IF(AND(Q520&gt;=0,Q520&lt;=Wx),Q520,"")</f>
        <v>0</v>
      </c>
      <c r="T520" s="428">
        <f t="shared" ref="T520:T583" si="204">IF(AND(R520&gt;=0,R520&lt;=Wy),R520,"")</f>
        <v>0</v>
      </c>
      <c r="U520" s="431">
        <f t="shared" si="189"/>
        <v>0</v>
      </c>
      <c r="V520" s="432">
        <f t="shared" si="190"/>
        <v>0</v>
      </c>
      <c r="W520" s="427">
        <f t="shared" si="191"/>
        <v>0</v>
      </c>
      <c r="X520" s="428">
        <f t="shared" si="192"/>
        <v>0</v>
      </c>
      <c r="Y520" s="427">
        <f t="shared" ref="Y520:Y583" si="205">IF(AND(W520&gt;=0,W520&lt;=Wx),W520,"")</f>
        <v>0</v>
      </c>
      <c r="Z520" s="428">
        <f t="shared" ref="Z520:Z583" si="206">IF(AND(X520&gt;=0,X520&lt;=Wy),X520,"")</f>
        <v>0</v>
      </c>
      <c r="AA520" s="431">
        <f t="shared" si="193"/>
        <v>0</v>
      </c>
      <c r="AB520" s="432">
        <f t="shared" si="194"/>
        <v>0</v>
      </c>
      <c r="AC520" s="427" t="e">
        <f t="shared" si="195"/>
        <v>#N/A</v>
      </c>
      <c r="AD520" s="428" t="e">
        <f t="shared" si="196"/>
        <v>#N/A</v>
      </c>
      <c r="AE520" s="427" t="e">
        <f t="shared" si="197"/>
        <v>#N/A</v>
      </c>
      <c r="AF520" s="428" t="e">
        <f t="shared" si="198"/>
        <v>#N/A</v>
      </c>
      <c r="AG520" s="431" t="e">
        <f t="shared" si="199"/>
        <v>#N/A</v>
      </c>
      <c r="AH520" s="432" t="e">
        <f t="shared" si="200"/>
        <v>#N/A</v>
      </c>
    </row>
    <row r="521" spans="4:34" x14ac:dyDescent="0.25">
      <c r="D521" s="335"/>
      <c r="E521" s="335"/>
      <c r="F521" s="335"/>
      <c r="G521" s="335"/>
      <c r="H521" s="411">
        <f t="shared" ref="H521:H584" si="207">H520+Wx/INCREMENTS</f>
        <v>0</v>
      </c>
      <c r="I521" s="412">
        <v>0</v>
      </c>
      <c r="J521" s="411">
        <f t="shared" si="201"/>
        <v>0</v>
      </c>
      <c r="K521" s="412">
        <f t="shared" ref="K521:K584" si="208">K520+Wy/INCREMENTS</f>
        <v>0</v>
      </c>
      <c r="L521" s="411">
        <f t="shared" ref="L521:L584" si="209">L520-Wx/INCREMENTS</f>
        <v>0</v>
      </c>
      <c r="M521" s="412">
        <f t="shared" si="202"/>
        <v>0</v>
      </c>
      <c r="N521" s="411">
        <v>0</v>
      </c>
      <c r="O521" s="412">
        <f t="shared" ref="O521:O584" si="210">O520-Wy/INCREMENTS</f>
        <v>0</v>
      </c>
      <c r="P521" s="335"/>
      <c r="Q521" s="427">
        <f t="shared" ref="Q521:Q584" si="211">Q520+((SQRT(Wx^2+Wy^2))*COS(RADIANS(θ))/INCREMENTS)</f>
        <v>0</v>
      </c>
      <c r="R521" s="428">
        <f t="shared" ref="R521:R584" si="212">R520+((SQRT(Wx^2+Wy^2))*SIN(RADIANS(θ))/INCREMENTS)</f>
        <v>0</v>
      </c>
      <c r="S521" s="427">
        <f t="shared" si="203"/>
        <v>0</v>
      </c>
      <c r="T521" s="428">
        <f t="shared" si="204"/>
        <v>0</v>
      </c>
      <c r="U521" s="431">
        <f t="shared" ref="U521:U584" si="213">IF(AND(S521&lt;&gt;"",T521&lt;&gt;""),S521,"")</f>
        <v>0</v>
      </c>
      <c r="V521" s="432">
        <f t="shared" ref="V521:V584" si="214">IF(AND(S521&lt;&gt;"",T521&lt;&gt;""),T521,"")</f>
        <v>0</v>
      </c>
      <c r="W521" s="427">
        <f t="shared" ref="W521:W584" si="215">W520+((SQRT(Wx^2+Wy^2))*COS(RADIANS(θ))/INCREMENTS)</f>
        <v>0</v>
      </c>
      <c r="X521" s="428">
        <f t="shared" ref="X521:X584" si="216">X520+((SQRT(Wx^2+Wy^2))*SIN(RADIANS(θ))/INCREMENTS)</f>
        <v>0</v>
      </c>
      <c r="Y521" s="427">
        <f t="shared" si="205"/>
        <v>0</v>
      </c>
      <c r="Z521" s="428">
        <f t="shared" si="206"/>
        <v>0</v>
      </c>
      <c r="AA521" s="431">
        <f t="shared" ref="AA521:AA584" si="217">IF(AND(Y521&lt;&gt;"",Z521&lt;&gt;""),Y521,"")</f>
        <v>0</v>
      </c>
      <c r="AB521" s="432">
        <f t="shared" ref="AB521:AB584" si="218">IF(AND(Y521&lt;&gt;"",Z521&lt;&gt;""),Z521,"")</f>
        <v>0</v>
      </c>
      <c r="AC521" s="427" t="e">
        <f t="shared" si="195"/>
        <v>#N/A</v>
      </c>
      <c r="AD521" s="428" t="e">
        <f t="shared" si="196"/>
        <v>#N/A</v>
      </c>
      <c r="AE521" s="427" t="e">
        <f t="shared" si="197"/>
        <v>#N/A</v>
      </c>
      <c r="AF521" s="428" t="e">
        <f t="shared" si="198"/>
        <v>#N/A</v>
      </c>
      <c r="AG521" s="431" t="e">
        <f t="shared" si="199"/>
        <v>#N/A</v>
      </c>
      <c r="AH521" s="432" t="e">
        <f t="shared" si="200"/>
        <v>#N/A</v>
      </c>
    </row>
    <row r="522" spans="4:34" x14ac:dyDescent="0.25">
      <c r="D522" s="335"/>
      <c r="E522" s="335"/>
      <c r="F522" s="335"/>
      <c r="G522" s="335"/>
      <c r="H522" s="411">
        <f t="shared" si="207"/>
        <v>0</v>
      </c>
      <c r="I522" s="412">
        <v>0</v>
      </c>
      <c r="J522" s="411">
        <f t="shared" si="201"/>
        <v>0</v>
      </c>
      <c r="K522" s="412">
        <f t="shared" si="208"/>
        <v>0</v>
      </c>
      <c r="L522" s="411">
        <f t="shared" si="209"/>
        <v>0</v>
      </c>
      <c r="M522" s="412">
        <f t="shared" si="202"/>
        <v>0</v>
      </c>
      <c r="N522" s="411">
        <v>0</v>
      </c>
      <c r="O522" s="412">
        <f t="shared" si="210"/>
        <v>0</v>
      </c>
      <c r="P522" s="335"/>
      <c r="Q522" s="427">
        <f t="shared" si="211"/>
        <v>0</v>
      </c>
      <c r="R522" s="428">
        <f t="shared" si="212"/>
        <v>0</v>
      </c>
      <c r="S522" s="427">
        <f t="shared" si="203"/>
        <v>0</v>
      </c>
      <c r="T522" s="428">
        <f t="shared" si="204"/>
        <v>0</v>
      </c>
      <c r="U522" s="431">
        <f t="shared" si="213"/>
        <v>0</v>
      </c>
      <c r="V522" s="432">
        <f t="shared" si="214"/>
        <v>0</v>
      </c>
      <c r="W522" s="427">
        <f t="shared" si="215"/>
        <v>0</v>
      </c>
      <c r="X522" s="428">
        <f t="shared" si="216"/>
        <v>0</v>
      </c>
      <c r="Y522" s="427">
        <f t="shared" si="205"/>
        <v>0</v>
      </c>
      <c r="Z522" s="428">
        <f t="shared" si="206"/>
        <v>0</v>
      </c>
      <c r="AA522" s="431">
        <f t="shared" si="217"/>
        <v>0</v>
      </c>
      <c r="AB522" s="432">
        <f t="shared" si="218"/>
        <v>0</v>
      </c>
      <c r="AC522" s="427" t="e">
        <f t="shared" ref="AC522:AC585" si="219">AC521+((SQRT(Wx^2+Wy^2))*COS(RADIANS(θ))/INCREMENTS)</f>
        <v>#N/A</v>
      </c>
      <c r="AD522" s="428" t="e">
        <f t="shared" ref="AD522:AD585" si="220">AD521+((SQRT(Wx^2+Wy^2))*SIN(RADIANS(θ))/INCREMENTS)</f>
        <v>#N/A</v>
      </c>
      <c r="AE522" s="427" t="e">
        <f t="shared" ref="AE522:AE585" si="221">IF(AND(AC522&gt;=0,AC522&lt;=Wx),AC522,"")</f>
        <v>#N/A</v>
      </c>
      <c r="AF522" s="428" t="e">
        <f t="shared" ref="AF522:AF585" si="222">IF(AND(AD522&gt;=0,AD522&lt;=Wy),AD522,"")</f>
        <v>#N/A</v>
      </c>
      <c r="AG522" s="431" t="e">
        <f t="shared" ref="AG522:AG585" si="223">IF(AND(AE522&lt;&gt;"",AF522&lt;&gt;""),AE522,"")</f>
        <v>#N/A</v>
      </c>
      <c r="AH522" s="432" t="e">
        <f t="shared" ref="AH522:AH585" si="224">IF(AND(AE522&lt;&gt;"",AF522&lt;&gt;""),AF522,"")</f>
        <v>#N/A</v>
      </c>
    </row>
    <row r="523" spans="4:34" x14ac:dyDescent="0.25">
      <c r="D523" s="335"/>
      <c r="E523" s="335"/>
      <c r="F523" s="335"/>
      <c r="G523" s="335"/>
      <c r="H523" s="411">
        <f t="shared" si="207"/>
        <v>0</v>
      </c>
      <c r="I523" s="412">
        <v>0</v>
      </c>
      <c r="J523" s="411">
        <f t="shared" si="201"/>
        <v>0</v>
      </c>
      <c r="K523" s="412">
        <f t="shared" si="208"/>
        <v>0</v>
      </c>
      <c r="L523" s="411">
        <f t="shared" si="209"/>
        <v>0</v>
      </c>
      <c r="M523" s="412">
        <f t="shared" si="202"/>
        <v>0</v>
      </c>
      <c r="N523" s="411">
        <v>0</v>
      </c>
      <c r="O523" s="412">
        <f t="shared" si="210"/>
        <v>0</v>
      </c>
      <c r="P523" s="335"/>
      <c r="Q523" s="427">
        <f t="shared" si="211"/>
        <v>0</v>
      </c>
      <c r="R523" s="428">
        <f t="shared" si="212"/>
        <v>0</v>
      </c>
      <c r="S523" s="427">
        <f t="shared" si="203"/>
        <v>0</v>
      </c>
      <c r="T523" s="428">
        <f t="shared" si="204"/>
        <v>0</v>
      </c>
      <c r="U523" s="431">
        <f t="shared" si="213"/>
        <v>0</v>
      </c>
      <c r="V523" s="432">
        <f t="shared" si="214"/>
        <v>0</v>
      </c>
      <c r="W523" s="427">
        <f t="shared" si="215"/>
        <v>0</v>
      </c>
      <c r="X523" s="428">
        <f t="shared" si="216"/>
        <v>0</v>
      </c>
      <c r="Y523" s="427">
        <f t="shared" si="205"/>
        <v>0</v>
      </c>
      <c r="Z523" s="428">
        <f t="shared" si="206"/>
        <v>0</v>
      </c>
      <c r="AA523" s="431">
        <f t="shared" si="217"/>
        <v>0</v>
      </c>
      <c r="AB523" s="432">
        <f t="shared" si="218"/>
        <v>0</v>
      </c>
      <c r="AC523" s="427" t="e">
        <f t="shared" si="219"/>
        <v>#N/A</v>
      </c>
      <c r="AD523" s="428" t="e">
        <f t="shared" si="220"/>
        <v>#N/A</v>
      </c>
      <c r="AE523" s="427" t="e">
        <f t="shared" si="221"/>
        <v>#N/A</v>
      </c>
      <c r="AF523" s="428" t="e">
        <f t="shared" si="222"/>
        <v>#N/A</v>
      </c>
      <c r="AG523" s="431" t="e">
        <f t="shared" si="223"/>
        <v>#N/A</v>
      </c>
      <c r="AH523" s="432" t="e">
        <f t="shared" si="224"/>
        <v>#N/A</v>
      </c>
    </row>
    <row r="524" spans="4:34" x14ac:dyDescent="0.25">
      <c r="D524" s="335"/>
      <c r="E524" s="335"/>
      <c r="F524" s="335"/>
      <c r="G524" s="335"/>
      <c r="H524" s="411">
        <f t="shared" si="207"/>
        <v>0</v>
      </c>
      <c r="I524" s="412">
        <v>0</v>
      </c>
      <c r="J524" s="411">
        <f t="shared" si="201"/>
        <v>0</v>
      </c>
      <c r="K524" s="412">
        <f t="shared" si="208"/>
        <v>0</v>
      </c>
      <c r="L524" s="411">
        <f t="shared" si="209"/>
        <v>0</v>
      </c>
      <c r="M524" s="412">
        <f t="shared" si="202"/>
        <v>0</v>
      </c>
      <c r="N524" s="411">
        <v>0</v>
      </c>
      <c r="O524" s="412">
        <f t="shared" si="210"/>
        <v>0</v>
      </c>
      <c r="P524" s="335"/>
      <c r="Q524" s="427">
        <f t="shared" si="211"/>
        <v>0</v>
      </c>
      <c r="R524" s="428">
        <f t="shared" si="212"/>
        <v>0</v>
      </c>
      <c r="S524" s="427">
        <f t="shared" si="203"/>
        <v>0</v>
      </c>
      <c r="T524" s="428">
        <f t="shared" si="204"/>
        <v>0</v>
      </c>
      <c r="U524" s="431">
        <f t="shared" si="213"/>
        <v>0</v>
      </c>
      <c r="V524" s="432">
        <f t="shared" si="214"/>
        <v>0</v>
      </c>
      <c r="W524" s="427">
        <f t="shared" si="215"/>
        <v>0</v>
      </c>
      <c r="X524" s="428">
        <f t="shared" si="216"/>
        <v>0</v>
      </c>
      <c r="Y524" s="427">
        <f t="shared" si="205"/>
        <v>0</v>
      </c>
      <c r="Z524" s="428">
        <f t="shared" si="206"/>
        <v>0</v>
      </c>
      <c r="AA524" s="431">
        <f t="shared" si="217"/>
        <v>0</v>
      </c>
      <c r="AB524" s="432">
        <f t="shared" si="218"/>
        <v>0</v>
      </c>
      <c r="AC524" s="427" t="e">
        <f t="shared" si="219"/>
        <v>#N/A</v>
      </c>
      <c r="AD524" s="428" t="e">
        <f t="shared" si="220"/>
        <v>#N/A</v>
      </c>
      <c r="AE524" s="427" t="e">
        <f t="shared" si="221"/>
        <v>#N/A</v>
      </c>
      <c r="AF524" s="428" t="e">
        <f t="shared" si="222"/>
        <v>#N/A</v>
      </c>
      <c r="AG524" s="431" t="e">
        <f t="shared" si="223"/>
        <v>#N/A</v>
      </c>
      <c r="AH524" s="432" t="e">
        <f t="shared" si="224"/>
        <v>#N/A</v>
      </c>
    </row>
    <row r="525" spans="4:34" x14ac:dyDescent="0.25">
      <c r="D525" s="335"/>
      <c r="E525" s="335"/>
      <c r="F525" s="335"/>
      <c r="G525" s="335"/>
      <c r="H525" s="411">
        <f t="shared" si="207"/>
        <v>0</v>
      </c>
      <c r="I525" s="412">
        <v>0</v>
      </c>
      <c r="J525" s="411">
        <f t="shared" si="201"/>
        <v>0</v>
      </c>
      <c r="K525" s="412">
        <f t="shared" si="208"/>
        <v>0</v>
      </c>
      <c r="L525" s="411">
        <f t="shared" si="209"/>
        <v>0</v>
      </c>
      <c r="M525" s="412">
        <f t="shared" si="202"/>
        <v>0</v>
      </c>
      <c r="N525" s="411">
        <v>0</v>
      </c>
      <c r="O525" s="412">
        <f t="shared" si="210"/>
        <v>0</v>
      </c>
      <c r="P525" s="335"/>
      <c r="Q525" s="427">
        <f t="shared" si="211"/>
        <v>0</v>
      </c>
      <c r="R525" s="428">
        <f t="shared" si="212"/>
        <v>0</v>
      </c>
      <c r="S525" s="427">
        <f t="shared" si="203"/>
        <v>0</v>
      </c>
      <c r="T525" s="428">
        <f t="shared" si="204"/>
        <v>0</v>
      </c>
      <c r="U525" s="431">
        <f t="shared" si="213"/>
        <v>0</v>
      </c>
      <c r="V525" s="432">
        <f t="shared" si="214"/>
        <v>0</v>
      </c>
      <c r="W525" s="427">
        <f t="shared" si="215"/>
        <v>0</v>
      </c>
      <c r="X525" s="428">
        <f t="shared" si="216"/>
        <v>0</v>
      </c>
      <c r="Y525" s="427">
        <f t="shared" si="205"/>
        <v>0</v>
      </c>
      <c r="Z525" s="428">
        <f t="shared" si="206"/>
        <v>0</v>
      </c>
      <c r="AA525" s="431">
        <f t="shared" si="217"/>
        <v>0</v>
      </c>
      <c r="AB525" s="432">
        <f t="shared" si="218"/>
        <v>0</v>
      </c>
      <c r="AC525" s="427" t="e">
        <f t="shared" si="219"/>
        <v>#N/A</v>
      </c>
      <c r="AD525" s="428" t="e">
        <f t="shared" si="220"/>
        <v>#N/A</v>
      </c>
      <c r="AE525" s="427" t="e">
        <f t="shared" si="221"/>
        <v>#N/A</v>
      </c>
      <c r="AF525" s="428" t="e">
        <f t="shared" si="222"/>
        <v>#N/A</v>
      </c>
      <c r="AG525" s="431" t="e">
        <f t="shared" si="223"/>
        <v>#N/A</v>
      </c>
      <c r="AH525" s="432" t="e">
        <f t="shared" si="224"/>
        <v>#N/A</v>
      </c>
    </row>
    <row r="526" spans="4:34" x14ac:dyDescent="0.25">
      <c r="D526" s="335"/>
      <c r="E526" s="335"/>
      <c r="F526" s="335"/>
      <c r="G526" s="335"/>
      <c r="H526" s="411">
        <f t="shared" si="207"/>
        <v>0</v>
      </c>
      <c r="I526" s="412">
        <v>0</v>
      </c>
      <c r="J526" s="411">
        <f t="shared" si="201"/>
        <v>0</v>
      </c>
      <c r="K526" s="412">
        <f t="shared" si="208"/>
        <v>0</v>
      </c>
      <c r="L526" s="411">
        <f t="shared" si="209"/>
        <v>0</v>
      </c>
      <c r="M526" s="412">
        <f t="shared" si="202"/>
        <v>0</v>
      </c>
      <c r="N526" s="411">
        <v>0</v>
      </c>
      <c r="O526" s="412">
        <f t="shared" si="210"/>
        <v>0</v>
      </c>
      <c r="P526" s="335"/>
      <c r="Q526" s="427">
        <f t="shared" si="211"/>
        <v>0</v>
      </c>
      <c r="R526" s="428">
        <f t="shared" si="212"/>
        <v>0</v>
      </c>
      <c r="S526" s="427">
        <f t="shared" si="203"/>
        <v>0</v>
      </c>
      <c r="T526" s="428">
        <f t="shared" si="204"/>
        <v>0</v>
      </c>
      <c r="U526" s="431">
        <f t="shared" si="213"/>
        <v>0</v>
      </c>
      <c r="V526" s="432">
        <f t="shared" si="214"/>
        <v>0</v>
      </c>
      <c r="W526" s="427">
        <f t="shared" si="215"/>
        <v>0</v>
      </c>
      <c r="X526" s="428">
        <f t="shared" si="216"/>
        <v>0</v>
      </c>
      <c r="Y526" s="427">
        <f t="shared" si="205"/>
        <v>0</v>
      </c>
      <c r="Z526" s="428">
        <f t="shared" si="206"/>
        <v>0</v>
      </c>
      <c r="AA526" s="431">
        <f t="shared" si="217"/>
        <v>0</v>
      </c>
      <c r="AB526" s="432">
        <f t="shared" si="218"/>
        <v>0</v>
      </c>
      <c r="AC526" s="427" t="e">
        <f t="shared" si="219"/>
        <v>#N/A</v>
      </c>
      <c r="AD526" s="428" t="e">
        <f t="shared" si="220"/>
        <v>#N/A</v>
      </c>
      <c r="AE526" s="427" t="e">
        <f t="shared" si="221"/>
        <v>#N/A</v>
      </c>
      <c r="AF526" s="428" t="e">
        <f t="shared" si="222"/>
        <v>#N/A</v>
      </c>
      <c r="AG526" s="431" t="e">
        <f t="shared" si="223"/>
        <v>#N/A</v>
      </c>
      <c r="AH526" s="432" t="e">
        <f t="shared" si="224"/>
        <v>#N/A</v>
      </c>
    </row>
    <row r="527" spans="4:34" x14ac:dyDescent="0.25">
      <c r="D527" s="335"/>
      <c r="E527" s="335"/>
      <c r="F527" s="335"/>
      <c r="G527" s="335"/>
      <c r="H527" s="411">
        <f t="shared" si="207"/>
        <v>0</v>
      </c>
      <c r="I527" s="412">
        <v>0</v>
      </c>
      <c r="J527" s="411">
        <f t="shared" si="201"/>
        <v>0</v>
      </c>
      <c r="K527" s="412">
        <f t="shared" si="208"/>
        <v>0</v>
      </c>
      <c r="L527" s="411">
        <f t="shared" si="209"/>
        <v>0</v>
      </c>
      <c r="M527" s="412">
        <f t="shared" si="202"/>
        <v>0</v>
      </c>
      <c r="N527" s="411">
        <v>0</v>
      </c>
      <c r="O527" s="412">
        <f t="shared" si="210"/>
        <v>0</v>
      </c>
      <c r="P527" s="335"/>
      <c r="Q527" s="427">
        <f t="shared" si="211"/>
        <v>0</v>
      </c>
      <c r="R527" s="428">
        <f t="shared" si="212"/>
        <v>0</v>
      </c>
      <c r="S527" s="427">
        <f t="shared" si="203"/>
        <v>0</v>
      </c>
      <c r="T527" s="428">
        <f t="shared" si="204"/>
        <v>0</v>
      </c>
      <c r="U527" s="431">
        <f t="shared" si="213"/>
        <v>0</v>
      </c>
      <c r="V527" s="432">
        <f t="shared" si="214"/>
        <v>0</v>
      </c>
      <c r="W527" s="427">
        <f t="shared" si="215"/>
        <v>0</v>
      </c>
      <c r="X527" s="428">
        <f t="shared" si="216"/>
        <v>0</v>
      </c>
      <c r="Y527" s="427">
        <f t="shared" si="205"/>
        <v>0</v>
      </c>
      <c r="Z527" s="428">
        <f t="shared" si="206"/>
        <v>0</v>
      </c>
      <c r="AA527" s="431">
        <f t="shared" si="217"/>
        <v>0</v>
      </c>
      <c r="AB527" s="432">
        <f t="shared" si="218"/>
        <v>0</v>
      </c>
      <c r="AC527" s="427" t="e">
        <f t="shared" si="219"/>
        <v>#N/A</v>
      </c>
      <c r="AD527" s="428" t="e">
        <f t="shared" si="220"/>
        <v>#N/A</v>
      </c>
      <c r="AE527" s="427" t="e">
        <f t="shared" si="221"/>
        <v>#N/A</v>
      </c>
      <c r="AF527" s="428" t="e">
        <f t="shared" si="222"/>
        <v>#N/A</v>
      </c>
      <c r="AG527" s="431" t="e">
        <f t="shared" si="223"/>
        <v>#N/A</v>
      </c>
      <c r="AH527" s="432" t="e">
        <f t="shared" si="224"/>
        <v>#N/A</v>
      </c>
    </row>
    <row r="528" spans="4:34" x14ac:dyDescent="0.25">
      <c r="D528" s="335"/>
      <c r="E528" s="335"/>
      <c r="F528" s="335"/>
      <c r="G528" s="335"/>
      <c r="H528" s="411">
        <f t="shared" si="207"/>
        <v>0</v>
      </c>
      <c r="I528" s="412">
        <v>0</v>
      </c>
      <c r="J528" s="411">
        <f t="shared" si="201"/>
        <v>0</v>
      </c>
      <c r="K528" s="412">
        <f t="shared" si="208"/>
        <v>0</v>
      </c>
      <c r="L528" s="411">
        <f t="shared" si="209"/>
        <v>0</v>
      </c>
      <c r="M528" s="412">
        <f t="shared" si="202"/>
        <v>0</v>
      </c>
      <c r="N528" s="411">
        <v>0</v>
      </c>
      <c r="O528" s="412">
        <f t="shared" si="210"/>
        <v>0</v>
      </c>
      <c r="P528" s="335"/>
      <c r="Q528" s="427">
        <f t="shared" si="211"/>
        <v>0</v>
      </c>
      <c r="R528" s="428">
        <f t="shared" si="212"/>
        <v>0</v>
      </c>
      <c r="S528" s="427">
        <f t="shared" si="203"/>
        <v>0</v>
      </c>
      <c r="T528" s="428">
        <f t="shared" si="204"/>
        <v>0</v>
      </c>
      <c r="U528" s="431">
        <f t="shared" si="213"/>
        <v>0</v>
      </c>
      <c r="V528" s="432">
        <f t="shared" si="214"/>
        <v>0</v>
      </c>
      <c r="W528" s="427">
        <f t="shared" si="215"/>
        <v>0</v>
      </c>
      <c r="X528" s="428">
        <f t="shared" si="216"/>
        <v>0</v>
      </c>
      <c r="Y528" s="427">
        <f t="shared" si="205"/>
        <v>0</v>
      </c>
      <c r="Z528" s="428">
        <f t="shared" si="206"/>
        <v>0</v>
      </c>
      <c r="AA528" s="431">
        <f t="shared" si="217"/>
        <v>0</v>
      </c>
      <c r="AB528" s="432">
        <f t="shared" si="218"/>
        <v>0</v>
      </c>
      <c r="AC528" s="427" t="e">
        <f t="shared" si="219"/>
        <v>#N/A</v>
      </c>
      <c r="AD528" s="428" t="e">
        <f t="shared" si="220"/>
        <v>#N/A</v>
      </c>
      <c r="AE528" s="427" t="e">
        <f t="shared" si="221"/>
        <v>#N/A</v>
      </c>
      <c r="AF528" s="428" t="e">
        <f t="shared" si="222"/>
        <v>#N/A</v>
      </c>
      <c r="AG528" s="431" t="e">
        <f t="shared" si="223"/>
        <v>#N/A</v>
      </c>
      <c r="AH528" s="432" t="e">
        <f t="shared" si="224"/>
        <v>#N/A</v>
      </c>
    </row>
    <row r="529" spans="4:34" x14ac:dyDescent="0.25">
      <c r="D529" s="335"/>
      <c r="E529" s="335"/>
      <c r="F529" s="335"/>
      <c r="G529" s="335"/>
      <c r="H529" s="411">
        <f t="shared" si="207"/>
        <v>0</v>
      </c>
      <c r="I529" s="412">
        <v>0</v>
      </c>
      <c r="J529" s="411">
        <f t="shared" si="201"/>
        <v>0</v>
      </c>
      <c r="K529" s="412">
        <f t="shared" si="208"/>
        <v>0</v>
      </c>
      <c r="L529" s="411">
        <f t="shared" si="209"/>
        <v>0</v>
      </c>
      <c r="M529" s="412">
        <f t="shared" si="202"/>
        <v>0</v>
      </c>
      <c r="N529" s="411">
        <v>0</v>
      </c>
      <c r="O529" s="412">
        <f t="shared" si="210"/>
        <v>0</v>
      </c>
      <c r="P529" s="335"/>
      <c r="Q529" s="427">
        <f t="shared" si="211"/>
        <v>0</v>
      </c>
      <c r="R529" s="428">
        <f t="shared" si="212"/>
        <v>0</v>
      </c>
      <c r="S529" s="427">
        <f t="shared" si="203"/>
        <v>0</v>
      </c>
      <c r="T529" s="428">
        <f t="shared" si="204"/>
        <v>0</v>
      </c>
      <c r="U529" s="431">
        <f t="shared" si="213"/>
        <v>0</v>
      </c>
      <c r="V529" s="432">
        <f t="shared" si="214"/>
        <v>0</v>
      </c>
      <c r="W529" s="427">
        <f t="shared" si="215"/>
        <v>0</v>
      </c>
      <c r="X529" s="428">
        <f t="shared" si="216"/>
        <v>0</v>
      </c>
      <c r="Y529" s="427">
        <f t="shared" si="205"/>
        <v>0</v>
      </c>
      <c r="Z529" s="428">
        <f t="shared" si="206"/>
        <v>0</v>
      </c>
      <c r="AA529" s="431">
        <f t="shared" si="217"/>
        <v>0</v>
      </c>
      <c r="AB529" s="432">
        <f t="shared" si="218"/>
        <v>0</v>
      </c>
      <c r="AC529" s="427" t="e">
        <f t="shared" si="219"/>
        <v>#N/A</v>
      </c>
      <c r="AD529" s="428" t="e">
        <f t="shared" si="220"/>
        <v>#N/A</v>
      </c>
      <c r="AE529" s="427" t="e">
        <f t="shared" si="221"/>
        <v>#N/A</v>
      </c>
      <c r="AF529" s="428" t="e">
        <f t="shared" si="222"/>
        <v>#N/A</v>
      </c>
      <c r="AG529" s="431" t="e">
        <f t="shared" si="223"/>
        <v>#N/A</v>
      </c>
      <c r="AH529" s="432" t="e">
        <f t="shared" si="224"/>
        <v>#N/A</v>
      </c>
    </row>
    <row r="530" spans="4:34" x14ac:dyDescent="0.25">
      <c r="D530" s="335"/>
      <c r="E530" s="335"/>
      <c r="F530" s="335"/>
      <c r="G530" s="335"/>
      <c r="H530" s="411">
        <f t="shared" si="207"/>
        <v>0</v>
      </c>
      <c r="I530" s="412">
        <v>0</v>
      </c>
      <c r="J530" s="411">
        <f t="shared" si="201"/>
        <v>0</v>
      </c>
      <c r="K530" s="412">
        <f t="shared" si="208"/>
        <v>0</v>
      </c>
      <c r="L530" s="411">
        <f t="shared" si="209"/>
        <v>0</v>
      </c>
      <c r="M530" s="412">
        <f t="shared" si="202"/>
        <v>0</v>
      </c>
      <c r="N530" s="411">
        <v>0</v>
      </c>
      <c r="O530" s="412">
        <f t="shared" si="210"/>
        <v>0</v>
      </c>
      <c r="P530" s="335"/>
      <c r="Q530" s="427">
        <f t="shared" si="211"/>
        <v>0</v>
      </c>
      <c r="R530" s="428">
        <f t="shared" si="212"/>
        <v>0</v>
      </c>
      <c r="S530" s="427">
        <f t="shared" si="203"/>
        <v>0</v>
      </c>
      <c r="T530" s="428">
        <f t="shared" si="204"/>
        <v>0</v>
      </c>
      <c r="U530" s="431">
        <f t="shared" si="213"/>
        <v>0</v>
      </c>
      <c r="V530" s="432">
        <f t="shared" si="214"/>
        <v>0</v>
      </c>
      <c r="W530" s="427">
        <f t="shared" si="215"/>
        <v>0</v>
      </c>
      <c r="X530" s="428">
        <f t="shared" si="216"/>
        <v>0</v>
      </c>
      <c r="Y530" s="427">
        <f t="shared" si="205"/>
        <v>0</v>
      </c>
      <c r="Z530" s="428">
        <f t="shared" si="206"/>
        <v>0</v>
      </c>
      <c r="AA530" s="431">
        <f t="shared" si="217"/>
        <v>0</v>
      </c>
      <c r="AB530" s="432">
        <f t="shared" si="218"/>
        <v>0</v>
      </c>
      <c r="AC530" s="427" t="e">
        <f t="shared" si="219"/>
        <v>#N/A</v>
      </c>
      <c r="AD530" s="428" t="e">
        <f t="shared" si="220"/>
        <v>#N/A</v>
      </c>
      <c r="AE530" s="427" t="e">
        <f t="shared" si="221"/>
        <v>#N/A</v>
      </c>
      <c r="AF530" s="428" t="e">
        <f t="shared" si="222"/>
        <v>#N/A</v>
      </c>
      <c r="AG530" s="431" t="e">
        <f t="shared" si="223"/>
        <v>#N/A</v>
      </c>
      <c r="AH530" s="432" t="e">
        <f t="shared" si="224"/>
        <v>#N/A</v>
      </c>
    </row>
    <row r="531" spans="4:34" x14ac:dyDescent="0.25">
      <c r="D531" s="335"/>
      <c r="E531" s="335"/>
      <c r="F531" s="335"/>
      <c r="G531" s="335"/>
      <c r="H531" s="411">
        <f t="shared" si="207"/>
        <v>0</v>
      </c>
      <c r="I531" s="412">
        <v>0</v>
      </c>
      <c r="J531" s="411">
        <f t="shared" si="201"/>
        <v>0</v>
      </c>
      <c r="K531" s="412">
        <f t="shared" si="208"/>
        <v>0</v>
      </c>
      <c r="L531" s="411">
        <f t="shared" si="209"/>
        <v>0</v>
      </c>
      <c r="M531" s="412">
        <f t="shared" si="202"/>
        <v>0</v>
      </c>
      <c r="N531" s="411">
        <v>0</v>
      </c>
      <c r="O531" s="412">
        <f t="shared" si="210"/>
        <v>0</v>
      </c>
      <c r="P531" s="335"/>
      <c r="Q531" s="427">
        <f t="shared" si="211"/>
        <v>0</v>
      </c>
      <c r="R531" s="428">
        <f t="shared" si="212"/>
        <v>0</v>
      </c>
      <c r="S531" s="427">
        <f t="shared" si="203"/>
        <v>0</v>
      </c>
      <c r="T531" s="428">
        <f t="shared" si="204"/>
        <v>0</v>
      </c>
      <c r="U531" s="431">
        <f t="shared" si="213"/>
        <v>0</v>
      </c>
      <c r="V531" s="432">
        <f t="shared" si="214"/>
        <v>0</v>
      </c>
      <c r="W531" s="427">
        <f t="shared" si="215"/>
        <v>0</v>
      </c>
      <c r="X531" s="428">
        <f t="shared" si="216"/>
        <v>0</v>
      </c>
      <c r="Y531" s="427">
        <f t="shared" si="205"/>
        <v>0</v>
      </c>
      <c r="Z531" s="428">
        <f t="shared" si="206"/>
        <v>0</v>
      </c>
      <c r="AA531" s="431">
        <f t="shared" si="217"/>
        <v>0</v>
      </c>
      <c r="AB531" s="432">
        <f t="shared" si="218"/>
        <v>0</v>
      </c>
      <c r="AC531" s="427" t="e">
        <f t="shared" si="219"/>
        <v>#N/A</v>
      </c>
      <c r="AD531" s="428" t="e">
        <f t="shared" si="220"/>
        <v>#N/A</v>
      </c>
      <c r="AE531" s="427" t="e">
        <f t="shared" si="221"/>
        <v>#N/A</v>
      </c>
      <c r="AF531" s="428" t="e">
        <f t="shared" si="222"/>
        <v>#N/A</v>
      </c>
      <c r="AG531" s="431" t="e">
        <f t="shared" si="223"/>
        <v>#N/A</v>
      </c>
      <c r="AH531" s="432" t="e">
        <f t="shared" si="224"/>
        <v>#N/A</v>
      </c>
    </row>
    <row r="532" spans="4:34" x14ac:dyDescent="0.25">
      <c r="D532" s="335"/>
      <c r="E532" s="335"/>
      <c r="F532" s="335"/>
      <c r="G532" s="335"/>
      <c r="H532" s="411">
        <f t="shared" si="207"/>
        <v>0</v>
      </c>
      <c r="I532" s="412">
        <v>0</v>
      </c>
      <c r="J532" s="411">
        <f t="shared" si="201"/>
        <v>0</v>
      </c>
      <c r="K532" s="412">
        <f t="shared" si="208"/>
        <v>0</v>
      </c>
      <c r="L532" s="411">
        <f t="shared" si="209"/>
        <v>0</v>
      </c>
      <c r="M532" s="412">
        <f t="shared" si="202"/>
        <v>0</v>
      </c>
      <c r="N532" s="411">
        <v>0</v>
      </c>
      <c r="O532" s="412">
        <f t="shared" si="210"/>
        <v>0</v>
      </c>
      <c r="P532" s="335"/>
      <c r="Q532" s="427">
        <f t="shared" si="211"/>
        <v>0</v>
      </c>
      <c r="R532" s="428">
        <f t="shared" si="212"/>
        <v>0</v>
      </c>
      <c r="S532" s="427">
        <f t="shared" si="203"/>
        <v>0</v>
      </c>
      <c r="T532" s="428">
        <f t="shared" si="204"/>
        <v>0</v>
      </c>
      <c r="U532" s="431">
        <f t="shared" si="213"/>
        <v>0</v>
      </c>
      <c r="V532" s="432">
        <f t="shared" si="214"/>
        <v>0</v>
      </c>
      <c r="W532" s="427">
        <f t="shared" si="215"/>
        <v>0</v>
      </c>
      <c r="X532" s="428">
        <f t="shared" si="216"/>
        <v>0</v>
      </c>
      <c r="Y532" s="427">
        <f t="shared" si="205"/>
        <v>0</v>
      </c>
      <c r="Z532" s="428">
        <f t="shared" si="206"/>
        <v>0</v>
      </c>
      <c r="AA532" s="431">
        <f t="shared" si="217"/>
        <v>0</v>
      </c>
      <c r="AB532" s="432">
        <f t="shared" si="218"/>
        <v>0</v>
      </c>
      <c r="AC532" s="427" t="e">
        <f t="shared" si="219"/>
        <v>#N/A</v>
      </c>
      <c r="AD532" s="428" t="e">
        <f t="shared" si="220"/>
        <v>#N/A</v>
      </c>
      <c r="AE532" s="427" t="e">
        <f t="shared" si="221"/>
        <v>#N/A</v>
      </c>
      <c r="AF532" s="428" t="e">
        <f t="shared" si="222"/>
        <v>#N/A</v>
      </c>
      <c r="AG532" s="431" t="e">
        <f t="shared" si="223"/>
        <v>#N/A</v>
      </c>
      <c r="AH532" s="432" t="e">
        <f t="shared" si="224"/>
        <v>#N/A</v>
      </c>
    </row>
    <row r="533" spans="4:34" x14ac:dyDescent="0.25">
      <c r="D533" s="335"/>
      <c r="E533" s="335"/>
      <c r="F533" s="335"/>
      <c r="G533" s="335"/>
      <c r="H533" s="411">
        <f t="shared" si="207"/>
        <v>0</v>
      </c>
      <c r="I533" s="412">
        <v>0</v>
      </c>
      <c r="J533" s="411">
        <f t="shared" si="201"/>
        <v>0</v>
      </c>
      <c r="K533" s="412">
        <f t="shared" si="208"/>
        <v>0</v>
      </c>
      <c r="L533" s="411">
        <f t="shared" si="209"/>
        <v>0</v>
      </c>
      <c r="M533" s="412">
        <f t="shared" si="202"/>
        <v>0</v>
      </c>
      <c r="N533" s="411">
        <v>0</v>
      </c>
      <c r="O533" s="412">
        <f t="shared" si="210"/>
        <v>0</v>
      </c>
      <c r="P533" s="335"/>
      <c r="Q533" s="427">
        <f t="shared" si="211"/>
        <v>0</v>
      </c>
      <c r="R533" s="428">
        <f t="shared" si="212"/>
        <v>0</v>
      </c>
      <c r="S533" s="427">
        <f t="shared" si="203"/>
        <v>0</v>
      </c>
      <c r="T533" s="428">
        <f t="shared" si="204"/>
        <v>0</v>
      </c>
      <c r="U533" s="431">
        <f t="shared" si="213"/>
        <v>0</v>
      </c>
      <c r="V533" s="432">
        <f t="shared" si="214"/>
        <v>0</v>
      </c>
      <c r="W533" s="427">
        <f t="shared" si="215"/>
        <v>0</v>
      </c>
      <c r="X533" s="428">
        <f t="shared" si="216"/>
        <v>0</v>
      </c>
      <c r="Y533" s="427">
        <f t="shared" si="205"/>
        <v>0</v>
      </c>
      <c r="Z533" s="428">
        <f t="shared" si="206"/>
        <v>0</v>
      </c>
      <c r="AA533" s="431">
        <f t="shared" si="217"/>
        <v>0</v>
      </c>
      <c r="AB533" s="432">
        <f t="shared" si="218"/>
        <v>0</v>
      </c>
      <c r="AC533" s="427" t="e">
        <f t="shared" si="219"/>
        <v>#N/A</v>
      </c>
      <c r="AD533" s="428" t="e">
        <f t="shared" si="220"/>
        <v>#N/A</v>
      </c>
      <c r="AE533" s="427" t="e">
        <f t="shared" si="221"/>
        <v>#N/A</v>
      </c>
      <c r="AF533" s="428" t="e">
        <f t="shared" si="222"/>
        <v>#N/A</v>
      </c>
      <c r="AG533" s="431" t="e">
        <f t="shared" si="223"/>
        <v>#N/A</v>
      </c>
      <c r="AH533" s="432" t="e">
        <f t="shared" si="224"/>
        <v>#N/A</v>
      </c>
    </row>
    <row r="534" spans="4:34" x14ac:dyDescent="0.25">
      <c r="D534" s="335"/>
      <c r="E534" s="335"/>
      <c r="F534" s="335"/>
      <c r="G534" s="335"/>
      <c r="H534" s="411">
        <f t="shared" si="207"/>
        <v>0</v>
      </c>
      <c r="I534" s="412">
        <v>0</v>
      </c>
      <c r="J534" s="411">
        <f t="shared" si="201"/>
        <v>0</v>
      </c>
      <c r="K534" s="412">
        <f t="shared" si="208"/>
        <v>0</v>
      </c>
      <c r="L534" s="411">
        <f t="shared" si="209"/>
        <v>0</v>
      </c>
      <c r="M534" s="412">
        <f t="shared" si="202"/>
        <v>0</v>
      </c>
      <c r="N534" s="411">
        <v>0</v>
      </c>
      <c r="O534" s="412">
        <f t="shared" si="210"/>
        <v>0</v>
      </c>
      <c r="P534" s="335"/>
      <c r="Q534" s="427">
        <f t="shared" si="211"/>
        <v>0</v>
      </c>
      <c r="R534" s="428">
        <f t="shared" si="212"/>
        <v>0</v>
      </c>
      <c r="S534" s="427">
        <f t="shared" si="203"/>
        <v>0</v>
      </c>
      <c r="T534" s="428">
        <f t="shared" si="204"/>
        <v>0</v>
      </c>
      <c r="U534" s="431">
        <f t="shared" si="213"/>
        <v>0</v>
      </c>
      <c r="V534" s="432">
        <f t="shared" si="214"/>
        <v>0</v>
      </c>
      <c r="W534" s="427">
        <f t="shared" si="215"/>
        <v>0</v>
      </c>
      <c r="X534" s="428">
        <f t="shared" si="216"/>
        <v>0</v>
      </c>
      <c r="Y534" s="427">
        <f t="shared" si="205"/>
        <v>0</v>
      </c>
      <c r="Z534" s="428">
        <f t="shared" si="206"/>
        <v>0</v>
      </c>
      <c r="AA534" s="431">
        <f t="shared" si="217"/>
        <v>0</v>
      </c>
      <c r="AB534" s="432">
        <f t="shared" si="218"/>
        <v>0</v>
      </c>
      <c r="AC534" s="427" t="e">
        <f t="shared" si="219"/>
        <v>#N/A</v>
      </c>
      <c r="AD534" s="428" t="e">
        <f t="shared" si="220"/>
        <v>#N/A</v>
      </c>
      <c r="AE534" s="427" t="e">
        <f t="shared" si="221"/>
        <v>#N/A</v>
      </c>
      <c r="AF534" s="428" t="e">
        <f t="shared" si="222"/>
        <v>#N/A</v>
      </c>
      <c r="AG534" s="431" t="e">
        <f t="shared" si="223"/>
        <v>#N/A</v>
      </c>
      <c r="AH534" s="432" t="e">
        <f t="shared" si="224"/>
        <v>#N/A</v>
      </c>
    </row>
    <row r="535" spans="4:34" x14ac:dyDescent="0.25">
      <c r="D535" s="335"/>
      <c r="E535" s="335"/>
      <c r="F535" s="335"/>
      <c r="G535" s="335"/>
      <c r="H535" s="411">
        <f t="shared" si="207"/>
        <v>0</v>
      </c>
      <c r="I535" s="412">
        <v>0</v>
      </c>
      <c r="J535" s="411">
        <f t="shared" si="201"/>
        <v>0</v>
      </c>
      <c r="K535" s="412">
        <f t="shared" si="208"/>
        <v>0</v>
      </c>
      <c r="L535" s="411">
        <f t="shared" si="209"/>
        <v>0</v>
      </c>
      <c r="M535" s="412">
        <f t="shared" si="202"/>
        <v>0</v>
      </c>
      <c r="N535" s="411">
        <v>0</v>
      </c>
      <c r="O535" s="412">
        <f t="shared" si="210"/>
        <v>0</v>
      </c>
      <c r="P535" s="335"/>
      <c r="Q535" s="427">
        <f t="shared" si="211"/>
        <v>0</v>
      </c>
      <c r="R535" s="428">
        <f t="shared" si="212"/>
        <v>0</v>
      </c>
      <c r="S535" s="427">
        <f t="shared" si="203"/>
        <v>0</v>
      </c>
      <c r="T535" s="428">
        <f t="shared" si="204"/>
        <v>0</v>
      </c>
      <c r="U535" s="431">
        <f t="shared" si="213"/>
        <v>0</v>
      </c>
      <c r="V535" s="432">
        <f t="shared" si="214"/>
        <v>0</v>
      </c>
      <c r="W535" s="427">
        <f t="shared" si="215"/>
        <v>0</v>
      </c>
      <c r="X535" s="428">
        <f t="shared" si="216"/>
        <v>0</v>
      </c>
      <c r="Y535" s="427">
        <f t="shared" si="205"/>
        <v>0</v>
      </c>
      <c r="Z535" s="428">
        <f t="shared" si="206"/>
        <v>0</v>
      </c>
      <c r="AA535" s="431">
        <f t="shared" si="217"/>
        <v>0</v>
      </c>
      <c r="AB535" s="432">
        <f t="shared" si="218"/>
        <v>0</v>
      </c>
      <c r="AC535" s="427" t="e">
        <f t="shared" si="219"/>
        <v>#N/A</v>
      </c>
      <c r="AD535" s="428" t="e">
        <f t="shared" si="220"/>
        <v>#N/A</v>
      </c>
      <c r="AE535" s="427" t="e">
        <f t="shared" si="221"/>
        <v>#N/A</v>
      </c>
      <c r="AF535" s="428" t="e">
        <f t="shared" si="222"/>
        <v>#N/A</v>
      </c>
      <c r="AG535" s="431" t="e">
        <f t="shared" si="223"/>
        <v>#N/A</v>
      </c>
      <c r="AH535" s="432" t="e">
        <f t="shared" si="224"/>
        <v>#N/A</v>
      </c>
    </row>
    <row r="536" spans="4:34" x14ac:dyDescent="0.25">
      <c r="D536" s="335"/>
      <c r="E536" s="335"/>
      <c r="F536" s="335"/>
      <c r="G536" s="335"/>
      <c r="H536" s="411">
        <f t="shared" si="207"/>
        <v>0</v>
      </c>
      <c r="I536" s="412">
        <v>0</v>
      </c>
      <c r="J536" s="411">
        <f t="shared" si="201"/>
        <v>0</v>
      </c>
      <c r="K536" s="412">
        <f t="shared" si="208"/>
        <v>0</v>
      </c>
      <c r="L536" s="411">
        <f t="shared" si="209"/>
        <v>0</v>
      </c>
      <c r="M536" s="412">
        <f t="shared" si="202"/>
        <v>0</v>
      </c>
      <c r="N536" s="411">
        <v>0</v>
      </c>
      <c r="O536" s="412">
        <f t="shared" si="210"/>
        <v>0</v>
      </c>
      <c r="P536" s="335"/>
      <c r="Q536" s="427">
        <f t="shared" si="211"/>
        <v>0</v>
      </c>
      <c r="R536" s="428">
        <f t="shared" si="212"/>
        <v>0</v>
      </c>
      <c r="S536" s="427">
        <f t="shared" si="203"/>
        <v>0</v>
      </c>
      <c r="T536" s="428">
        <f t="shared" si="204"/>
        <v>0</v>
      </c>
      <c r="U536" s="431">
        <f t="shared" si="213"/>
        <v>0</v>
      </c>
      <c r="V536" s="432">
        <f t="shared" si="214"/>
        <v>0</v>
      </c>
      <c r="W536" s="427">
        <f t="shared" si="215"/>
        <v>0</v>
      </c>
      <c r="X536" s="428">
        <f t="shared" si="216"/>
        <v>0</v>
      </c>
      <c r="Y536" s="427">
        <f t="shared" si="205"/>
        <v>0</v>
      </c>
      <c r="Z536" s="428">
        <f t="shared" si="206"/>
        <v>0</v>
      </c>
      <c r="AA536" s="431">
        <f t="shared" si="217"/>
        <v>0</v>
      </c>
      <c r="AB536" s="432">
        <f t="shared" si="218"/>
        <v>0</v>
      </c>
      <c r="AC536" s="427" t="e">
        <f t="shared" si="219"/>
        <v>#N/A</v>
      </c>
      <c r="AD536" s="428" t="e">
        <f t="shared" si="220"/>
        <v>#N/A</v>
      </c>
      <c r="AE536" s="427" t="e">
        <f t="shared" si="221"/>
        <v>#N/A</v>
      </c>
      <c r="AF536" s="428" t="e">
        <f t="shared" si="222"/>
        <v>#N/A</v>
      </c>
      <c r="AG536" s="431" t="e">
        <f t="shared" si="223"/>
        <v>#N/A</v>
      </c>
      <c r="AH536" s="432" t="e">
        <f t="shared" si="224"/>
        <v>#N/A</v>
      </c>
    </row>
    <row r="537" spans="4:34" x14ac:dyDescent="0.25">
      <c r="D537" s="335"/>
      <c r="E537" s="335"/>
      <c r="F537" s="335"/>
      <c r="G537" s="335"/>
      <c r="H537" s="411">
        <f t="shared" si="207"/>
        <v>0</v>
      </c>
      <c r="I537" s="412">
        <v>0</v>
      </c>
      <c r="J537" s="411">
        <f t="shared" si="201"/>
        <v>0</v>
      </c>
      <c r="K537" s="412">
        <f t="shared" si="208"/>
        <v>0</v>
      </c>
      <c r="L537" s="411">
        <f t="shared" si="209"/>
        <v>0</v>
      </c>
      <c r="M537" s="412">
        <f t="shared" si="202"/>
        <v>0</v>
      </c>
      <c r="N537" s="411">
        <v>0</v>
      </c>
      <c r="O537" s="412">
        <f t="shared" si="210"/>
        <v>0</v>
      </c>
      <c r="P537" s="335"/>
      <c r="Q537" s="427">
        <f t="shared" si="211"/>
        <v>0</v>
      </c>
      <c r="R537" s="428">
        <f t="shared" si="212"/>
        <v>0</v>
      </c>
      <c r="S537" s="427">
        <f t="shared" si="203"/>
        <v>0</v>
      </c>
      <c r="T537" s="428">
        <f t="shared" si="204"/>
        <v>0</v>
      </c>
      <c r="U537" s="431">
        <f t="shared" si="213"/>
        <v>0</v>
      </c>
      <c r="V537" s="432">
        <f t="shared" si="214"/>
        <v>0</v>
      </c>
      <c r="W537" s="427">
        <f t="shared" si="215"/>
        <v>0</v>
      </c>
      <c r="X537" s="428">
        <f t="shared" si="216"/>
        <v>0</v>
      </c>
      <c r="Y537" s="427">
        <f t="shared" si="205"/>
        <v>0</v>
      </c>
      <c r="Z537" s="428">
        <f t="shared" si="206"/>
        <v>0</v>
      </c>
      <c r="AA537" s="431">
        <f t="shared" si="217"/>
        <v>0</v>
      </c>
      <c r="AB537" s="432">
        <f t="shared" si="218"/>
        <v>0</v>
      </c>
      <c r="AC537" s="427" t="e">
        <f t="shared" si="219"/>
        <v>#N/A</v>
      </c>
      <c r="AD537" s="428" t="e">
        <f t="shared" si="220"/>
        <v>#N/A</v>
      </c>
      <c r="AE537" s="427" t="e">
        <f t="shared" si="221"/>
        <v>#N/A</v>
      </c>
      <c r="AF537" s="428" t="e">
        <f t="shared" si="222"/>
        <v>#N/A</v>
      </c>
      <c r="AG537" s="431" t="e">
        <f t="shared" si="223"/>
        <v>#N/A</v>
      </c>
      <c r="AH537" s="432" t="e">
        <f t="shared" si="224"/>
        <v>#N/A</v>
      </c>
    </row>
    <row r="538" spans="4:34" x14ac:dyDescent="0.25">
      <c r="D538" s="335"/>
      <c r="E538" s="335"/>
      <c r="F538" s="335"/>
      <c r="G538" s="335"/>
      <c r="H538" s="411">
        <f t="shared" si="207"/>
        <v>0</v>
      </c>
      <c r="I538" s="412">
        <v>0</v>
      </c>
      <c r="J538" s="411">
        <f t="shared" si="201"/>
        <v>0</v>
      </c>
      <c r="K538" s="412">
        <f t="shared" si="208"/>
        <v>0</v>
      </c>
      <c r="L538" s="411">
        <f t="shared" si="209"/>
        <v>0</v>
      </c>
      <c r="M538" s="412">
        <f t="shared" si="202"/>
        <v>0</v>
      </c>
      <c r="N538" s="411">
        <v>0</v>
      </c>
      <c r="O538" s="412">
        <f t="shared" si="210"/>
        <v>0</v>
      </c>
      <c r="P538" s="335"/>
      <c r="Q538" s="427">
        <f t="shared" si="211"/>
        <v>0</v>
      </c>
      <c r="R538" s="428">
        <f t="shared" si="212"/>
        <v>0</v>
      </c>
      <c r="S538" s="427">
        <f t="shared" si="203"/>
        <v>0</v>
      </c>
      <c r="T538" s="428">
        <f t="shared" si="204"/>
        <v>0</v>
      </c>
      <c r="U538" s="431">
        <f t="shared" si="213"/>
        <v>0</v>
      </c>
      <c r="V538" s="432">
        <f t="shared" si="214"/>
        <v>0</v>
      </c>
      <c r="W538" s="427">
        <f t="shared" si="215"/>
        <v>0</v>
      </c>
      <c r="X538" s="428">
        <f t="shared" si="216"/>
        <v>0</v>
      </c>
      <c r="Y538" s="427">
        <f t="shared" si="205"/>
        <v>0</v>
      </c>
      <c r="Z538" s="428">
        <f t="shared" si="206"/>
        <v>0</v>
      </c>
      <c r="AA538" s="431">
        <f t="shared" si="217"/>
        <v>0</v>
      </c>
      <c r="AB538" s="432">
        <f t="shared" si="218"/>
        <v>0</v>
      </c>
      <c r="AC538" s="427" t="e">
        <f t="shared" si="219"/>
        <v>#N/A</v>
      </c>
      <c r="AD538" s="428" t="e">
        <f t="shared" si="220"/>
        <v>#N/A</v>
      </c>
      <c r="AE538" s="427" t="e">
        <f t="shared" si="221"/>
        <v>#N/A</v>
      </c>
      <c r="AF538" s="428" t="e">
        <f t="shared" si="222"/>
        <v>#N/A</v>
      </c>
      <c r="AG538" s="431" t="e">
        <f t="shared" si="223"/>
        <v>#N/A</v>
      </c>
      <c r="AH538" s="432" t="e">
        <f t="shared" si="224"/>
        <v>#N/A</v>
      </c>
    </row>
    <row r="539" spans="4:34" x14ac:dyDescent="0.25">
      <c r="D539" s="335"/>
      <c r="E539" s="335"/>
      <c r="F539" s="335"/>
      <c r="G539" s="335"/>
      <c r="H539" s="411">
        <f t="shared" si="207"/>
        <v>0</v>
      </c>
      <c r="I539" s="412">
        <v>0</v>
      </c>
      <c r="J539" s="411">
        <f t="shared" si="201"/>
        <v>0</v>
      </c>
      <c r="K539" s="412">
        <f t="shared" si="208"/>
        <v>0</v>
      </c>
      <c r="L539" s="411">
        <f t="shared" si="209"/>
        <v>0</v>
      </c>
      <c r="M539" s="412">
        <f t="shared" si="202"/>
        <v>0</v>
      </c>
      <c r="N539" s="411">
        <v>0</v>
      </c>
      <c r="O539" s="412">
        <f t="shared" si="210"/>
        <v>0</v>
      </c>
      <c r="P539" s="335"/>
      <c r="Q539" s="427">
        <f t="shared" si="211"/>
        <v>0</v>
      </c>
      <c r="R539" s="428">
        <f t="shared" si="212"/>
        <v>0</v>
      </c>
      <c r="S539" s="427">
        <f t="shared" si="203"/>
        <v>0</v>
      </c>
      <c r="T539" s="428">
        <f t="shared" si="204"/>
        <v>0</v>
      </c>
      <c r="U539" s="431">
        <f t="shared" si="213"/>
        <v>0</v>
      </c>
      <c r="V539" s="432">
        <f t="shared" si="214"/>
        <v>0</v>
      </c>
      <c r="W539" s="427">
        <f t="shared" si="215"/>
        <v>0</v>
      </c>
      <c r="X539" s="428">
        <f t="shared" si="216"/>
        <v>0</v>
      </c>
      <c r="Y539" s="427">
        <f t="shared" si="205"/>
        <v>0</v>
      </c>
      <c r="Z539" s="428">
        <f t="shared" si="206"/>
        <v>0</v>
      </c>
      <c r="AA539" s="431">
        <f t="shared" si="217"/>
        <v>0</v>
      </c>
      <c r="AB539" s="432">
        <f t="shared" si="218"/>
        <v>0</v>
      </c>
      <c r="AC539" s="427" t="e">
        <f t="shared" si="219"/>
        <v>#N/A</v>
      </c>
      <c r="AD539" s="428" t="e">
        <f t="shared" si="220"/>
        <v>#N/A</v>
      </c>
      <c r="AE539" s="427" t="e">
        <f t="shared" si="221"/>
        <v>#N/A</v>
      </c>
      <c r="AF539" s="428" t="e">
        <f t="shared" si="222"/>
        <v>#N/A</v>
      </c>
      <c r="AG539" s="431" t="e">
        <f t="shared" si="223"/>
        <v>#N/A</v>
      </c>
      <c r="AH539" s="432" t="e">
        <f t="shared" si="224"/>
        <v>#N/A</v>
      </c>
    </row>
    <row r="540" spans="4:34" x14ac:dyDescent="0.25">
      <c r="D540" s="335"/>
      <c r="E540" s="335"/>
      <c r="F540" s="335"/>
      <c r="G540" s="335"/>
      <c r="H540" s="411">
        <f t="shared" si="207"/>
        <v>0</v>
      </c>
      <c r="I540" s="412">
        <v>0</v>
      </c>
      <c r="J540" s="411">
        <f t="shared" si="201"/>
        <v>0</v>
      </c>
      <c r="K540" s="412">
        <f t="shared" si="208"/>
        <v>0</v>
      </c>
      <c r="L540" s="411">
        <f t="shared" si="209"/>
        <v>0</v>
      </c>
      <c r="M540" s="412">
        <f t="shared" si="202"/>
        <v>0</v>
      </c>
      <c r="N540" s="411">
        <v>0</v>
      </c>
      <c r="O540" s="412">
        <f t="shared" si="210"/>
        <v>0</v>
      </c>
      <c r="P540" s="335"/>
      <c r="Q540" s="427">
        <f t="shared" si="211"/>
        <v>0</v>
      </c>
      <c r="R540" s="428">
        <f t="shared" si="212"/>
        <v>0</v>
      </c>
      <c r="S540" s="427">
        <f t="shared" si="203"/>
        <v>0</v>
      </c>
      <c r="T540" s="428">
        <f t="shared" si="204"/>
        <v>0</v>
      </c>
      <c r="U540" s="431">
        <f t="shared" si="213"/>
        <v>0</v>
      </c>
      <c r="V540" s="432">
        <f t="shared" si="214"/>
        <v>0</v>
      </c>
      <c r="W540" s="427">
        <f t="shared" si="215"/>
        <v>0</v>
      </c>
      <c r="X540" s="428">
        <f t="shared" si="216"/>
        <v>0</v>
      </c>
      <c r="Y540" s="427">
        <f t="shared" si="205"/>
        <v>0</v>
      </c>
      <c r="Z540" s="428">
        <f t="shared" si="206"/>
        <v>0</v>
      </c>
      <c r="AA540" s="431">
        <f t="shared" si="217"/>
        <v>0</v>
      </c>
      <c r="AB540" s="432">
        <f t="shared" si="218"/>
        <v>0</v>
      </c>
      <c r="AC540" s="427" t="e">
        <f t="shared" si="219"/>
        <v>#N/A</v>
      </c>
      <c r="AD540" s="428" t="e">
        <f t="shared" si="220"/>
        <v>#N/A</v>
      </c>
      <c r="AE540" s="427" t="e">
        <f t="shared" si="221"/>
        <v>#N/A</v>
      </c>
      <c r="AF540" s="428" t="e">
        <f t="shared" si="222"/>
        <v>#N/A</v>
      </c>
      <c r="AG540" s="431" t="e">
        <f t="shared" si="223"/>
        <v>#N/A</v>
      </c>
      <c r="AH540" s="432" t="e">
        <f t="shared" si="224"/>
        <v>#N/A</v>
      </c>
    </row>
    <row r="541" spans="4:34" x14ac:dyDescent="0.25">
      <c r="D541" s="335"/>
      <c r="E541" s="335"/>
      <c r="F541" s="335"/>
      <c r="G541" s="335"/>
      <c r="H541" s="411">
        <f t="shared" si="207"/>
        <v>0</v>
      </c>
      <c r="I541" s="412">
        <v>0</v>
      </c>
      <c r="J541" s="411">
        <f t="shared" si="201"/>
        <v>0</v>
      </c>
      <c r="K541" s="412">
        <f t="shared" si="208"/>
        <v>0</v>
      </c>
      <c r="L541" s="411">
        <f t="shared" si="209"/>
        <v>0</v>
      </c>
      <c r="M541" s="412">
        <f t="shared" si="202"/>
        <v>0</v>
      </c>
      <c r="N541" s="411">
        <v>0</v>
      </c>
      <c r="O541" s="412">
        <f t="shared" si="210"/>
        <v>0</v>
      </c>
      <c r="P541" s="335"/>
      <c r="Q541" s="427">
        <f t="shared" si="211"/>
        <v>0</v>
      </c>
      <c r="R541" s="428">
        <f t="shared" si="212"/>
        <v>0</v>
      </c>
      <c r="S541" s="427">
        <f t="shared" si="203"/>
        <v>0</v>
      </c>
      <c r="T541" s="428">
        <f t="shared" si="204"/>
        <v>0</v>
      </c>
      <c r="U541" s="431">
        <f t="shared" si="213"/>
        <v>0</v>
      </c>
      <c r="V541" s="432">
        <f t="shared" si="214"/>
        <v>0</v>
      </c>
      <c r="W541" s="427">
        <f t="shared" si="215"/>
        <v>0</v>
      </c>
      <c r="X541" s="428">
        <f t="shared" si="216"/>
        <v>0</v>
      </c>
      <c r="Y541" s="427">
        <f t="shared" si="205"/>
        <v>0</v>
      </c>
      <c r="Z541" s="428">
        <f t="shared" si="206"/>
        <v>0</v>
      </c>
      <c r="AA541" s="431">
        <f t="shared" si="217"/>
        <v>0</v>
      </c>
      <c r="AB541" s="432">
        <f t="shared" si="218"/>
        <v>0</v>
      </c>
      <c r="AC541" s="427" t="e">
        <f t="shared" si="219"/>
        <v>#N/A</v>
      </c>
      <c r="AD541" s="428" t="e">
        <f t="shared" si="220"/>
        <v>#N/A</v>
      </c>
      <c r="AE541" s="427" t="e">
        <f t="shared" si="221"/>
        <v>#N/A</v>
      </c>
      <c r="AF541" s="428" t="e">
        <f t="shared" si="222"/>
        <v>#N/A</v>
      </c>
      <c r="AG541" s="431" t="e">
        <f t="shared" si="223"/>
        <v>#N/A</v>
      </c>
      <c r="AH541" s="432" t="e">
        <f t="shared" si="224"/>
        <v>#N/A</v>
      </c>
    </row>
    <row r="542" spans="4:34" x14ac:dyDescent="0.25">
      <c r="D542" s="335"/>
      <c r="E542" s="335"/>
      <c r="F542" s="335"/>
      <c r="G542" s="335"/>
      <c r="H542" s="411">
        <f t="shared" si="207"/>
        <v>0</v>
      </c>
      <c r="I542" s="412">
        <v>0</v>
      </c>
      <c r="J542" s="411">
        <f t="shared" si="201"/>
        <v>0</v>
      </c>
      <c r="K542" s="412">
        <f t="shared" si="208"/>
        <v>0</v>
      </c>
      <c r="L542" s="411">
        <f t="shared" si="209"/>
        <v>0</v>
      </c>
      <c r="M542" s="412">
        <f t="shared" si="202"/>
        <v>0</v>
      </c>
      <c r="N542" s="411">
        <v>0</v>
      </c>
      <c r="O542" s="412">
        <f t="shared" si="210"/>
        <v>0</v>
      </c>
      <c r="P542" s="335"/>
      <c r="Q542" s="427">
        <f t="shared" si="211"/>
        <v>0</v>
      </c>
      <c r="R542" s="428">
        <f t="shared" si="212"/>
        <v>0</v>
      </c>
      <c r="S542" s="427">
        <f t="shared" si="203"/>
        <v>0</v>
      </c>
      <c r="T542" s="428">
        <f t="shared" si="204"/>
        <v>0</v>
      </c>
      <c r="U542" s="431">
        <f t="shared" si="213"/>
        <v>0</v>
      </c>
      <c r="V542" s="432">
        <f t="shared" si="214"/>
        <v>0</v>
      </c>
      <c r="W542" s="427">
        <f t="shared" si="215"/>
        <v>0</v>
      </c>
      <c r="X542" s="428">
        <f t="shared" si="216"/>
        <v>0</v>
      </c>
      <c r="Y542" s="427">
        <f t="shared" si="205"/>
        <v>0</v>
      </c>
      <c r="Z542" s="428">
        <f t="shared" si="206"/>
        <v>0</v>
      </c>
      <c r="AA542" s="431">
        <f t="shared" si="217"/>
        <v>0</v>
      </c>
      <c r="AB542" s="432">
        <f t="shared" si="218"/>
        <v>0</v>
      </c>
      <c r="AC542" s="427" t="e">
        <f t="shared" si="219"/>
        <v>#N/A</v>
      </c>
      <c r="AD542" s="428" t="e">
        <f t="shared" si="220"/>
        <v>#N/A</v>
      </c>
      <c r="AE542" s="427" t="e">
        <f t="shared" si="221"/>
        <v>#N/A</v>
      </c>
      <c r="AF542" s="428" t="e">
        <f t="shared" si="222"/>
        <v>#N/A</v>
      </c>
      <c r="AG542" s="431" t="e">
        <f t="shared" si="223"/>
        <v>#N/A</v>
      </c>
      <c r="AH542" s="432" t="e">
        <f t="shared" si="224"/>
        <v>#N/A</v>
      </c>
    </row>
    <row r="543" spans="4:34" x14ac:dyDescent="0.25">
      <c r="D543" s="335"/>
      <c r="E543" s="335"/>
      <c r="F543" s="335"/>
      <c r="G543" s="335"/>
      <c r="H543" s="411">
        <f t="shared" si="207"/>
        <v>0</v>
      </c>
      <c r="I543" s="412">
        <v>0</v>
      </c>
      <c r="J543" s="411">
        <f t="shared" si="201"/>
        <v>0</v>
      </c>
      <c r="K543" s="412">
        <f t="shared" si="208"/>
        <v>0</v>
      </c>
      <c r="L543" s="411">
        <f t="shared" si="209"/>
        <v>0</v>
      </c>
      <c r="M543" s="412">
        <f t="shared" si="202"/>
        <v>0</v>
      </c>
      <c r="N543" s="411">
        <v>0</v>
      </c>
      <c r="O543" s="412">
        <f t="shared" si="210"/>
        <v>0</v>
      </c>
      <c r="P543" s="335"/>
      <c r="Q543" s="427">
        <f t="shared" si="211"/>
        <v>0</v>
      </c>
      <c r="R543" s="428">
        <f t="shared" si="212"/>
        <v>0</v>
      </c>
      <c r="S543" s="427">
        <f t="shared" si="203"/>
        <v>0</v>
      </c>
      <c r="T543" s="428">
        <f t="shared" si="204"/>
        <v>0</v>
      </c>
      <c r="U543" s="431">
        <f t="shared" si="213"/>
        <v>0</v>
      </c>
      <c r="V543" s="432">
        <f t="shared" si="214"/>
        <v>0</v>
      </c>
      <c r="W543" s="427">
        <f t="shared" si="215"/>
        <v>0</v>
      </c>
      <c r="X543" s="428">
        <f t="shared" si="216"/>
        <v>0</v>
      </c>
      <c r="Y543" s="427">
        <f t="shared" si="205"/>
        <v>0</v>
      </c>
      <c r="Z543" s="428">
        <f t="shared" si="206"/>
        <v>0</v>
      </c>
      <c r="AA543" s="431">
        <f t="shared" si="217"/>
        <v>0</v>
      </c>
      <c r="AB543" s="432">
        <f t="shared" si="218"/>
        <v>0</v>
      </c>
      <c r="AC543" s="427" t="e">
        <f t="shared" si="219"/>
        <v>#N/A</v>
      </c>
      <c r="AD543" s="428" t="e">
        <f t="shared" si="220"/>
        <v>#N/A</v>
      </c>
      <c r="AE543" s="427" t="e">
        <f t="shared" si="221"/>
        <v>#N/A</v>
      </c>
      <c r="AF543" s="428" t="e">
        <f t="shared" si="222"/>
        <v>#N/A</v>
      </c>
      <c r="AG543" s="431" t="e">
        <f t="shared" si="223"/>
        <v>#N/A</v>
      </c>
      <c r="AH543" s="432" t="e">
        <f t="shared" si="224"/>
        <v>#N/A</v>
      </c>
    </row>
    <row r="544" spans="4:34" x14ac:dyDescent="0.25">
      <c r="D544" s="335"/>
      <c r="E544" s="335"/>
      <c r="F544" s="335"/>
      <c r="G544" s="335"/>
      <c r="H544" s="411">
        <f t="shared" si="207"/>
        <v>0</v>
      </c>
      <c r="I544" s="412">
        <v>0</v>
      </c>
      <c r="J544" s="411">
        <f t="shared" si="201"/>
        <v>0</v>
      </c>
      <c r="K544" s="412">
        <f t="shared" si="208"/>
        <v>0</v>
      </c>
      <c r="L544" s="411">
        <f t="shared" si="209"/>
        <v>0</v>
      </c>
      <c r="M544" s="412">
        <f t="shared" si="202"/>
        <v>0</v>
      </c>
      <c r="N544" s="411">
        <v>0</v>
      </c>
      <c r="O544" s="412">
        <f t="shared" si="210"/>
        <v>0</v>
      </c>
      <c r="P544" s="335"/>
      <c r="Q544" s="427">
        <f t="shared" si="211"/>
        <v>0</v>
      </c>
      <c r="R544" s="428">
        <f t="shared" si="212"/>
        <v>0</v>
      </c>
      <c r="S544" s="427">
        <f t="shared" si="203"/>
        <v>0</v>
      </c>
      <c r="T544" s="428">
        <f t="shared" si="204"/>
        <v>0</v>
      </c>
      <c r="U544" s="431">
        <f t="shared" si="213"/>
        <v>0</v>
      </c>
      <c r="V544" s="432">
        <f t="shared" si="214"/>
        <v>0</v>
      </c>
      <c r="W544" s="427">
        <f t="shared" si="215"/>
        <v>0</v>
      </c>
      <c r="X544" s="428">
        <f t="shared" si="216"/>
        <v>0</v>
      </c>
      <c r="Y544" s="427">
        <f t="shared" si="205"/>
        <v>0</v>
      </c>
      <c r="Z544" s="428">
        <f t="shared" si="206"/>
        <v>0</v>
      </c>
      <c r="AA544" s="431">
        <f t="shared" si="217"/>
        <v>0</v>
      </c>
      <c r="AB544" s="432">
        <f t="shared" si="218"/>
        <v>0</v>
      </c>
      <c r="AC544" s="427" t="e">
        <f t="shared" si="219"/>
        <v>#N/A</v>
      </c>
      <c r="AD544" s="428" t="e">
        <f t="shared" si="220"/>
        <v>#N/A</v>
      </c>
      <c r="AE544" s="427" t="e">
        <f t="shared" si="221"/>
        <v>#N/A</v>
      </c>
      <c r="AF544" s="428" t="e">
        <f t="shared" si="222"/>
        <v>#N/A</v>
      </c>
      <c r="AG544" s="431" t="e">
        <f t="shared" si="223"/>
        <v>#N/A</v>
      </c>
      <c r="AH544" s="432" t="e">
        <f t="shared" si="224"/>
        <v>#N/A</v>
      </c>
    </row>
    <row r="545" spans="4:34" x14ac:dyDescent="0.25">
      <c r="D545" s="335"/>
      <c r="E545" s="335"/>
      <c r="F545" s="335"/>
      <c r="G545" s="335"/>
      <c r="H545" s="411">
        <f t="shared" si="207"/>
        <v>0</v>
      </c>
      <c r="I545" s="412">
        <v>0</v>
      </c>
      <c r="J545" s="411">
        <f t="shared" si="201"/>
        <v>0</v>
      </c>
      <c r="K545" s="412">
        <f t="shared" si="208"/>
        <v>0</v>
      </c>
      <c r="L545" s="411">
        <f t="shared" si="209"/>
        <v>0</v>
      </c>
      <c r="M545" s="412">
        <f t="shared" si="202"/>
        <v>0</v>
      </c>
      <c r="N545" s="411">
        <v>0</v>
      </c>
      <c r="O545" s="412">
        <f t="shared" si="210"/>
        <v>0</v>
      </c>
      <c r="P545" s="335"/>
      <c r="Q545" s="427">
        <f t="shared" si="211"/>
        <v>0</v>
      </c>
      <c r="R545" s="428">
        <f t="shared" si="212"/>
        <v>0</v>
      </c>
      <c r="S545" s="427">
        <f t="shared" si="203"/>
        <v>0</v>
      </c>
      <c r="T545" s="428">
        <f t="shared" si="204"/>
        <v>0</v>
      </c>
      <c r="U545" s="431">
        <f t="shared" si="213"/>
        <v>0</v>
      </c>
      <c r="V545" s="432">
        <f t="shared" si="214"/>
        <v>0</v>
      </c>
      <c r="W545" s="427">
        <f t="shared" si="215"/>
        <v>0</v>
      </c>
      <c r="X545" s="428">
        <f t="shared" si="216"/>
        <v>0</v>
      </c>
      <c r="Y545" s="427">
        <f t="shared" si="205"/>
        <v>0</v>
      </c>
      <c r="Z545" s="428">
        <f t="shared" si="206"/>
        <v>0</v>
      </c>
      <c r="AA545" s="431">
        <f t="shared" si="217"/>
        <v>0</v>
      </c>
      <c r="AB545" s="432">
        <f t="shared" si="218"/>
        <v>0</v>
      </c>
      <c r="AC545" s="427" t="e">
        <f t="shared" si="219"/>
        <v>#N/A</v>
      </c>
      <c r="AD545" s="428" t="e">
        <f t="shared" si="220"/>
        <v>#N/A</v>
      </c>
      <c r="AE545" s="427" t="e">
        <f t="shared" si="221"/>
        <v>#N/A</v>
      </c>
      <c r="AF545" s="428" t="e">
        <f t="shared" si="222"/>
        <v>#N/A</v>
      </c>
      <c r="AG545" s="431" t="e">
        <f t="shared" si="223"/>
        <v>#N/A</v>
      </c>
      <c r="AH545" s="432" t="e">
        <f t="shared" si="224"/>
        <v>#N/A</v>
      </c>
    </row>
    <row r="546" spans="4:34" x14ac:dyDescent="0.25">
      <c r="D546" s="335"/>
      <c r="E546" s="335"/>
      <c r="F546" s="335"/>
      <c r="G546" s="335"/>
      <c r="H546" s="411">
        <f t="shared" si="207"/>
        <v>0</v>
      </c>
      <c r="I546" s="412">
        <v>0</v>
      </c>
      <c r="J546" s="411">
        <f t="shared" si="201"/>
        <v>0</v>
      </c>
      <c r="K546" s="412">
        <f t="shared" si="208"/>
        <v>0</v>
      </c>
      <c r="L546" s="411">
        <f t="shared" si="209"/>
        <v>0</v>
      </c>
      <c r="M546" s="412">
        <f t="shared" si="202"/>
        <v>0</v>
      </c>
      <c r="N546" s="411">
        <v>0</v>
      </c>
      <c r="O546" s="412">
        <f t="shared" si="210"/>
        <v>0</v>
      </c>
      <c r="P546" s="335"/>
      <c r="Q546" s="427">
        <f t="shared" si="211"/>
        <v>0</v>
      </c>
      <c r="R546" s="428">
        <f t="shared" si="212"/>
        <v>0</v>
      </c>
      <c r="S546" s="427">
        <f t="shared" si="203"/>
        <v>0</v>
      </c>
      <c r="T546" s="428">
        <f t="shared" si="204"/>
        <v>0</v>
      </c>
      <c r="U546" s="431">
        <f t="shared" si="213"/>
        <v>0</v>
      </c>
      <c r="V546" s="432">
        <f t="shared" si="214"/>
        <v>0</v>
      </c>
      <c r="W546" s="427">
        <f t="shared" si="215"/>
        <v>0</v>
      </c>
      <c r="X546" s="428">
        <f t="shared" si="216"/>
        <v>0</v>
      </c>
      <c r="Y546" s="427">
        <f t="shared" si="205"/>
        <v>0</v>
      </c>
      <c r="Z546" s="428">
        <f t="shared" si="206"/>
        <v>0</v>
      </c>
      <c r="AA546" s="431">
        <f t="shared" si="217"/>
        <v>0</v>
      </c>
      <c r="AB546" s="432">
        <f t="shared" si="218"/>
        <v>0</v>
      </c>
      <c r="AC546" s="427" t="e">
        <f t="shared" si="219"/>
        <v>#N/A</v>
      </c>
      <c r="AD546" s="428" t="e">
        <f t="shared" si="220"/>
        <v>#N/A</v>
      </c>
      <c r="AE546" s="427" t="e">
        <f t="shared" si="221"/>
        <v>#N/A</v>
      </c>
      <c r="AF546" s="428" t="e">
        <f t="shared" si="222"/>
        <v>#N/A</v>
      </c>
      <c r="AG546" s="431" t="e">
        <f t="shared" si="223"/>
        <v>#N/A</v>
      </c>
      <c r="AH546" s="432" t="e">
        <f t="shared" si="224"/>
        <v>#N/A</v>
      </c>
    </row>
    <row r="547" spans="4:34" x14ac:dyDescent="0.25">
      <c r="D547" s="335"/>
      <c r="E547" s="335"/>
      <c r="F547" s="335"/>
      <c r="G547" s="335"/>
      <c r="H547" s="411">
        <f t="shared" si="207"/>
        <v>0</v>
      </c>
      <c r="I547" s="412">
        <v>0</v>
      </c>
      <c r="J547" s="411">
        <f t="shared" si="201"/>
        <v>0</v>
      </c>
      <c r="K547" s="412">
        <f t="shared" si="208"/>
        <v>0</v>
      </c>
      <c r="L547" s="411">
        <f t="shared" si="209"/>
        <v>0</v>
      </c>
      <c r="M547" s="412">
        <f t="shared" si="202"/>
        <v>0</v>
      </c>
      <c r="N547" s="411">
        <v>0</v>
      </c>
      <c r="O547" s="412">
        <f t="shared" si="210"/>
        <v>0</v>
      </c>
      <c r="P547" s="335"/>
      <c r="Q547" s="427">
        <f t="shared" si="211"/>
        <v>0</v>
      </c>
      <c r="R547" s="428">
        <f t="shared" si="212"/>
        <v>0</v>
      </c>
      <c r="S547" s="427">
        <f t="shared" si="203"/>
        <v>0</v>
      </c>
      <c r="T547" s="428">
        <f t="shared" si="204"/>
        <v>0</v>
      </c>
      <c r="U547" s="431">
        <f t="shared" si="213"/>
        <v>0</v>
      </c>
      <c r="V547" s="432">
        <f t="shared" si="214"/>
        <v>0</v>
      </c>
      <c r="W547" s="427">
        <f t="shared" si="215"/>
        <v>0</v>
      </c>
      <c r="X547" s="428">
        <f t="shared" si="216"/>
        <v>0</v>
      </c>
      <c r="Y547" s="427">
        <f t="shared" si="205"/>
        <v>0</v>
      </c>
      <c r="Z547" s="428">
        <f t="shared" si="206"/>
        <v>0</v>
      </c>
      <c r="AA547" s="431">
        <f t="shared" si="217"/>
        <v>0</v>
      </c>
      <c r="AB547" s="432">
        <f t="shared" si="218"/>
        <v>0</v>
      </c>
      <c r="AC547" s="427" t="e">
        <f t="shared" si="219"/>
        <v>#N/A</v>
      </c>
      <c r="AD547" s="428" t="e">
        <f t="shared" si="220"/>
        <v>#N/A</v>
      </c>
      <c r="AE547" s="427" t="e">
        <f t="shared" si="221"/>
        <v>#N/A</v>
      </c>
      <c r="AF547" s="428" t="e">
        <f t="shared" si="222"/>
        <v>#N/A</v>
      </c>
      <c r="AG547" s="431" t="e">
        <f t="shared" si="223"/>
        <v>#N/A</v>
      </c>
      <c r="AH547" s="432" t="e">
        <f t="shared" si="224"/>
        <v>#N/A</v>
      </c>
    </row>
    <row r="548" spans="4:34" x14ac:dyDescent="0.25">
      <c r="D548" s="335"/>
      <c r="E548" s="335"/>
      <c r="F548" s="335"/>
      <c r="G548" s="335"/>
      <c r="H548" s="411">
        <f t="shared" si="207"/>
        <v>0</v>
      </c>
      <c r="I548" s="412">
        <v>0</v>
      </c>
      <c r="J548" s="411">
        <f t="shared" si="201"/>
        <v>0</v>
      </c>
      <c r="K548" s="412">
        <f t="shared" si="208"/>
        <v>0</v>
      </c>
      <c r="L548" s="411">
        <f t="shared" si="209"/>
        <v>0</v>
      </c>
      <c r="M548" s="412">
        <f t="shared" si="202"/>
        <v>0</v>
      </c>
      <c r="N548" s="411">
        <v>0</v>
      </c>
      <c r="O548" s="412">
        <f t="shared" si="210"/>
        <v>0</v>
      </c>
      <c r="P548" s="335"/>
      <c r="Q548" s="427">
        <f t="shared" si="211"/>
        <v>0</v>
      </c>
      <c r="R548" s="428">
        <f t="shared" si="212"/>
        <v>0</v>
      </c>
      <c r="S548" s="427">
        <f t="shared" si="203"/>
        <v>0</v>
      </c>
      <c r="T548" s="428">
        <f t="shared" si="204"/>
        <v>0</v>
      </c>
      <c r="U548" s="431">
        <f t="shared" si="213"/>
        <v>0</v>
      </c>
      <c r="V548" s="432">
        <f t="shared" si="214"/>
        <v>0</v>
      </c>
      <c r="W548" s="427">
        <f t="shared" si="215"/>
        <v>0</v>
      </c>
      <c r="X548" s="428">
        <f t="shared" si="216"/>
        <v>0</v>
      </c>
      <c r="Y548" s="427">
        <f t="shared" si="205"/>
        <v>0</v>
      </c>
      <c r="Z548" s="428">
        <f t="shared" si="206"/>
        <v>0</v>
      </c>
      <c r="AA548" s="431">
        <f t="shared" si="217"/>
        <v>0</v>
      </c>
      <c r="AB548" s="432">
        <f t="shared" si="218"/>
        <v>0</v>
      </c>
      <c r="AC548" s="427" t="e">
        <f t="shared" si="219"/>
        <v>#N/A</v>
      </c>
      <c r="AD548" s="428" t="e">
        <f t="shared" si="220"/>
        <v>#N/A</v>
      </c>
      <c r="AE548" s="427" t="e">
        <f t="shared" si="221"/>
        <v>#N/A</v>
      </c>
      <c r="AF548" s="428" t="e">
        <f t="shared" si="222"/>
        <v>#N/A</v>
      </c>
      <c r="AG548" s="431" t="e">
        <f t="shared" si="223"/>
        <v>#N/A</v>
      </c>
      <c r="AH548" s="432" t="e">
        <f t="shared" si="224"/>
        <v>#N/A</v>
      </c>
    </row>
    <row r="549" spans="4:34" x14ac:dyDescent="0.25">
      <c r="D549" s="335"/>
      <c r="E549" s="335"/>
      <c r="F549" s="335"/>
      <c r="G549" s="335"/>
      <c r="H549" s="411">
        <f t="shared" si="207"/>
        <v>0</v>
      </c>
      <c r="I549" s="412">
        <v>0</v>
      </c>
      <c r="J549" s="411">
        <f t="shared" si="201"/>
        <v>0</v>
      </c>
      <c r="K549" s="412">
        <f t="shared" si="208"/>
        <v>0</v>
      </c>
      <c r="L549" s="411">
        <f t="shared" si="209"/>
        <v>0</v>
      </c>
      <c r="M549" s="412">
        <f t="shared" si="202"/>
        <v>0</v>
      </c>
      <c r="N549" s="411">
        <v>0</v>
      </c>
      <c r="O549" s="412">
        <f t="shared" si="210"/>
        <v>0</v>
      </c>
      <c r="P549" s="335"/>
      <c r="Q549" s="427">
        <f t="shared" si="211"/>
        <v>0</v>
      </c>
      <c r="R549" s="428">
        <f t="shared" si="212"/>
        <v>0</v>
      </c>
      <c r="S549" s="427">
        <f t="shared" si="203"/>
        <v>0</v>
      </c>
      <c r="T549" s="428">
        <f t="shared" si="204"/>
        <v>0</v>
      </c>
      <c r="U549" s="431">
        <f t="shared" si="213"/>
        <v>0</v>
      </c>
      <c r="V549" s="432">
        <f t="shared" si="214"/>
        <v>0</v>
      </c>
      <c r="W549" s="427">
        <f t="shared" si="215"/>
        <v>0</v>
      </c>
      <c r="X549" s="428">
        <f t="shared" si="216"/>
        <v>0</v>
      </c>
      <c r="Y549" s="427">
        <f t="shared" si="205"/>
        <v>0</v>
      </c>
      <c r="Z549" s="428">
        <f t="shared" si="206"/>
        <v>0</v>
      </c>
      <c r="AA549" s="431">
        <f t="shared" si="217"/>
        <v>0</v>
      </c>
      <c r="AB549" s="432">
        <f t="shared" si="218"/>
        <v>0</v>
      </c>
      <c r="AC549" s="427" t="e">
        <f t="shared" si="219"/>
        <v>#N/A</v>
      </c>
      <c r="AD549" s="428" t="e">
        <f t="shared" si="220"/>
        <v>#N/A</v>
      </c>
      <c r="AE549" s="427" t="e">
        <f t="shared" si="221"/>
        <v>#N/A</v>
      </c>
      <c r="AF549" s="428" t="e">
        <f t="shared" si="222"/>
        <v>#N/A</v>
      </c>
      <c r="AG549" s="431" t="e">
        <f t="shared" si="223"/>
        <v>#N/A</v>
      </c>
      <c r="AH549" s="432" t="e">
        <f t="shared" si="224"/>
        <v>#N/A</v>
      </c>
    </row>
    <row r="550" spans="4:34" x14ac:dyDescent="0.25">
      <c r="D550" s="335"/>
      <c r="E550" s="335"/>
      <c r="F550" s="335"/>
      <c r="G550" s="335"/>
      <c r="H550" s="411">
        <f t="shared" si="207"/>
        <v>0</v>
      </c>
      <c r="I550" s="412">
        <v>0</v>
      </c>
      <c r="J550" s="411">
        <f t="shared" si="201"/>
        <v>0</v>
      </c>
      <c r="K550" s="412">
        <f t="shared" si="208"/>
        <v>0</v>
      </c>
      <c r="L550" s="411">
        <f t="shared" si="209"/>
        <v>0</v>
      </c>
      <c r="M550" s="412">
        <f t="shared" si="202"/>
        <v>0</v>
      </c>
      <c r="N550" s="411">
        <v>0</v>
      </c>
      <c r="O550" s="412">
        <f t="shared" si="210"/>
        <v>0</v>
      </c>
      <c r="P550" s="335"/>
      <c r="Q550" s="427">
        <f t="shared" si="211"/>
        <v>0</v>
      </c>
      <c r="R550" s="428">
        <f t="shared" si="212"/>
        <v>0</v>
      </c>
      <c r="S550" s="427">
        <f t="shared" si="203"/>
        <v>0</v>
      </c>
      <c r="T550" s="428">
        <f t="shared" si="204"/>
        <v>0</v>
      </c>
      <c r="U550" s="431">
        <f t="shared" si="213"/>
        <v>0</v>
      </c>
      <c r="V550" s="432">
        <f t="shared" si="214"/>
        <v>0</v>
      </c>
      <c r="W550" s="427">
        <f t="shared" si="215"/>
        <v>0</v>
      </c>
      <c r="X550" s="428">
        <f t="shared" si="216"/>
        <v>0</v>
      </c>
      <c r="Y550" s="427">
        <f t="shared" si="205"/>
        <v>0</v>
      </c>
      <c r="Z550" s="428">
        <f t="shared" si="206"/>
        <v>0</v>
      </c>
      <c r="AA550" s="431">
        <f t="shared" si="217"/>
        <v>0</v>
      </c>
      <c r="AB550" s="432">
        <f t="shared" si="218"/>
        <v>0</v>
      </c>
      <c r="AC550" s="427" t="e">
        <f t="shared" si="219"/>
        <v>#N/A</v>
      </c>
      <c r="AD550" s="428" t="e">
        <f t="shared" si="220"/>
        <v>#N/A</v>
      </c>
      <c r="AE550" s="427" t="e">
        <f t="shared" si="221"/>
        <v>#N/A</v>
      </c>
      <c r="AF550" s="428" t="e">
        <f t="shared" si="222"/>
        <v>#N/A</v>
      </c>
      <c r="AG550" s="431" t="e">
        <f t="shared" si="223"/>
        <v>#N/A</v>
      </c>
      <c r="AH550" s="432" t="e">
        <f t="shared" si="224"/>
        <v>#N/A</v>
      </c>
    </row>
    <row r="551" spans="4:34" x14ac:dyDescent="0.25">
      <c r="D551" s="335"/>
      <c r="E551" s="335"/>
      <c r="F551" s="335"/>
      <c r="G551" s="335"/>
      <c r="H551" s="411">
        <f t="shared" si="207"/>
        <v>0</v>
      </c>
      <c r="I551" s="412">
        <v>0</v>
      </c>
      <c r="J551" s="411">
        <f t="shared" si="201"/>
        <v>0</v>
      </c>
      <c r="K551" s="412">
        <f t="shared" si="208"/>
        <v>0</v>
      </c>
      <c r="L551" s="411">
        <f t="shared" si="209"/>
        <v>0</v>
      </c>
      <c r="M551" s="412">
        <f t="shared" si="202"/>
        <v>0</v>
      </c>
      <c r="N551" s="411">
        <v>0</v>
      </c>
      <c r="O551" s="412">
        <f t="shared" si="210"/>
        <v>0</v>
      </c>
      <c r="P551" s="335"/>
      <c r="Q551" s="427">
        <f t="shared" si="211"/>
        <v>0</v>
      </c>
      <c r="R551" s="428">
        <f t="shared" si="212"/>
        <v>0</v>
      </c>
      <c r="S551" s="427">
        <f t="shared" si="203"/>
        <v>0</v>
      </c>
      <c r="T551" s="428">
        <f t="shared" si="204"/>
        <v>0</v>
      </c>
      <c r="U551" s="431">
        <f t="shared" si="213"/>
        <v>0</v>
      </c>
      <c r="V551" s="432">
        <f t="shared" si="214"/>
        <v>0</v>
      </c>
      <c r="W551" s="427">
        <f t="shared" si="215"/>
        <v>0</v>
      </c>
      <c r="X551" s="428">
        <f t="shared" si="216"/>
        <v>0</v>
      </c>
      <c r="Y551" s="427">
        <f t="shared" si="205"/>
        <v>0</v>
      </c>
      <c r="Z551" s="428">
        <f t="shared" si="206"/>
        <v>0</v>
      </c>
      <c r="AA551" s="431">
        <f t="shared" si="217"/>
        <v>0</v>
      </c>
      <c r="AB551" s="432">
        <f t="shared" si="218"/>
        <v>0</v>
      </c>
      <c r="AC551" s="427" t="e">
        <f t="shared" si="219"/>
        <v>#N/A</v>
      </c>
      <c r="AD551" s="428" t="e">
        <f t="shared" si="220"/>
        <v>#N/A</v>
      </c>
      <c r="AE551" s="427" t="e">
        <f t="shared" si="221"/>
        <v>#N/A</v>
      </c>
      <c r="AF551" s="428" t="e">
        <f t="shared" si="222"/>
        <v>#N/A</v>
      </c>
      <c r="AG551" s="431" t="e">
        <f t="shared" si="223"/>
        <v>#N/A</v>
      </c>
      <c r="AH551" s="432" t="e">
        <f t="shared" si="224"/>
        <v>#N/A</v>
      </c>
    </row>
    <row r="552" spans="4:34" x14ac:dyDescent="0.25">
      <c r="D552" s="335"/>
      <c r="E552" s="335"/>
      <c r="F552" s="335"/>
      <c r="G552" s="335"/>
      <c r="H552" s="411">
        <f t="shared" si="207"/>
        <v>0</v>
      </c>
      <c r="I552" s="412">
        <v>0</v>
      </c>
      <c r="J552" s="411">
        <f t="shared" si="201"/>
        <v>0</v>
      </c>
      <c r="K552" s="412">
        <f t="shared" si="208"/>
        <v>0</v>
      </c>
      <c r="L552" s="411">
        <f t="shared" si="209"/>
        <v>0</v>
      </c>
      <c r="M552" s="412">
        <f t="shared" si="202"/>
        <v>0</v>
      </c>
      <c r="N552" s="411">
        <v>0</v>
      </c>
      <c r="O552" s="412">
        <f t="shared" si="210"/>
        <v>0</v>
      </c>
      <c r="P552" s="335"/>
      <c r="Q552" s="427">
        <f t="shared" si="211"/>
        <v>0</v>
      </c>
      <c r="R552" s="428">
        <f t="shared" si="212"/>
        <v>0</v>
      </c>
      <c r="S552" s="427">
        <f t="shared" si="203"/>
        <v>0</v>
      </c>
      <c r="T552" s="428">
        <f t="shared" si="204"/>
        <v>0</v>
      </c>
      <c r="U552" s="431">
        <f t="shared" si="213"/>
        <v>0</v>
      </c>
      <c r="V552" s="432">
        <f t="shared" si="214"/>
        <v>0</v>
      </c>
      <c r="W552" s="427">
        <f t="shared" si="215"/>
        <v>0</v>
      </c>
      <c r="X552" s="428">
        <f t="shared" si="216"/>
        <v>0</v>
      </c>
      <c r="Y552" s="427">
        <f t="shared" si="205"/>
        <v>0</v>
      </c>
      <c r="Z552" s="428">
        <f t="shared" si="206"/>
        <v>0</v>
      </c>
      <c r="AA552" s="431">
        <f t="shared" si="217"/>
        <v>0</v>
      </c>
      <c r="AB552" s="432">
        <f t="shared" si="218"/>
        <v>0</v>
      </c>
      <c r="AC552" s="427" t="e">
        <f t="shared" si="219"/>
        <v>#N/A</v>
      </c>
      <c r="AD552" s="428" t="e">
        <f t="shared" si="220"/>
        <v>#N/A</v>
      </c>
      <c r="AE552" s="427" t="e">
        <f t="shared" si="221"/>
        <v>#N/A</v>
      </c>
      <c r="AF552" s="428" t="e">
        <f t="shared" si="222"/>
        <v>#N/A</v>
      </c>
      <c r="AG552" s="431" t="e">
        <f t="shared" si="223"/>
        <v>#N/A</v>
      </c>
      <c r="AH552" s="432" t="e">
        <f t="shared" si="224"/>
        <v>#N/A</v>
      </c>
    </row>
    <row r="553" spans="4:34" x14ac:dyDescent="0.25">
      <c r="D553" s="335"/>
      <c r="E553" s="335"/>
      <c r="F553" s="335"/>
      <c r="G553" s="335"/>
      <c r="H553" s="411">
        <f t="shared" si="207"/>
        <v>0</v>
      </c>
      <c r="I553" s="412">
        <v>0</v>
      </c>
      <c r="J553" s="411">
        <f t="shared" si="201"/>
        <v>0</v>
      </c>
      <c r="K553" s="412">
        <f t="shared" si="208"/>
        <v>0</v>
      </c>
      <c r="L553" s="411">
        <f t="shared" si="209"/>
        <v>0</v>
      </c>
      <c r="M553" s="412">
        <f t="shared" si="202"/>
        <v>0</v>
      </c>
      <c r="N553" s="411">
        <v>0</v>
      </c>
      <c r="O553" s="412">
        <f t="shared" si="210"/>
        <v>0</v>
      </c>
      <c r="P553" s="335"/>
      <c r="Q553" s="427">
        <f t="shared" si="211"/>
        <v>0</v>
      </c>
      <c r="R553" s="428">
        <f t="shared" si="212"/>
        <v>0</v>
      </c>
      <c r="S553" s="427">
        <f t="shared" si="203"/>
        <v>0</v>
      </c>
      <c r="T553" s="428">
        <f t="shared" si="204"/>
        <v>0</v>
      </c>
      <c r="U553" s="431">
        <f t="shared" si="213"/>
        <v>0</v>
      </c>
      <c r="V553" s="432">
        <f t="shared" si="214"/>
        <v>0</v>
      </c>
      <c r="W553" s="427">
        <f t="shared" si="215"/>
        <v>0</v>
      </c>
      <c r="X553" s="428">
        <f t="shared" si="216"/>
        <v>0</v>
      </c>
      <c r="Y553" s="427">
        <f t="shared" si="205"/>
        <v>0</v>
      </c>
      <c r="Z553" s="428">
        <f t="shared" si="206"/>
        <v>0</v>
      </c>
      <c r="AA553" s="431">
        <f t="shared" si="217"/>
        <v>0</v>
      </c>
      <c r="AB553" s="432">
        <f t="shared" si="218"/>
        <v>0</v>
      </c>
      <c r="AC553" s="427" t="e">
        <f t="shared" si="219"/>
        <v>#N/A</v>
      </c>
      <c r="AD553" s="428" t="e">
        <f t="shared" si="220"/>
        <v>#N/A</v>
      </c>
      <c r="AE553" s="427" t="e">
        <f t="shared" si="221"/>
        <v>#N/A</v>
      </c>
      <c r="AF553" s="428" t="e">
        <f t="shared" si="222"/>
        <v>#N/A</v>
      </c>
      <c r="AG553" s="431" t="e">
        <f t="shared" si="223"/>
        <v>#N/A</v>
      </c>
      <c r="AH553" s="432" t="e">
        <f t="shared" si="224"/>
        <v>#N/A</v>
      </c>
    </row>
    <row r="554" spans="4:34" x14ac:dyDescent="0.25">
      <c r="D554" s="335"/>
      <c r="E554" s="335"/>
      <c r="F554" s="335"/>
      <c r="G554" s="335"/>
      <c r="H554" s="411">
        <f t="shared" si="207"/>
        <v>0</v>
      </c>
      <c r="I554" s="412">
        <v>0</v>
      </c>
      <c r="J554" s="411">
        <f t="shared" si="201"/>
        <v>0</v>
      </c>
      <c r="K554" s="412">
        <f t="shared" si="208"/>
        <v>0</v>
      </c>
      <c r="L554" s="411">
        <f t="shared" si="209"/>
        <v>0</v>
      </c>
      <c r="M554" s="412">
        <f t="shared" si="202"/>
        <v>0</v>
      </c>
      <c r="N554" s="411">
        <v>0</v>
      </c>
      <c r="O554" s="412">
        <f t="shared" si="210"/>
        <v>0</v>
      </c>
      <c r="P554" s="335"/>
      <c r="Q554" s="427">
        <f t="shared" si="211"/>
        <v>0</v>
      </c>
      <c r="R554" s="428">
        <f t="shared" si="212"/>
        <v>0</v>
      </c>
      <c r="S554" s="427">
        <f t="shared" si="203"/>
        <v>0</v>
      </c>
      <c r="T554" s="428">
        <f t="shared" si="204"/>
        <v>0</v>
      </c>
      <c r="U554" s="431">
        <f t="shared" si="213"/>
        <v>0</v>
      </c>
      <c r="V554" s="432">
        <f t="shared" si="214"/>
        <v>0</v>
      </c>
      <c r="W554" s="427">
        <f t="shared" si="215"/>
        <v>0</v>
      </c>
      <c r="X554" s="428">
        <f t="shared" si="216"/>
        <v>0</v>
      </c>
      <c r="Y554" s="427">
        <f t="shared" si="205"/>
        <v>0</v>
      </c>
      <c r="Z554" s="428">
        <f t="shared" si="206"/>
        <v>0</v>
      </c>
      <c r="AA554" s="431">
        <f t="shared" si="217"/>
        <v>0</v>
      </c>
      <c r="AB554" s="432">
        <f t="shared" si="218"/>
        <v>0</v>
      </c>
      <c r="AC554" s="427" t="e">
        <f t="shared" si="219"/>
        <v>#N/A</v>
      </c>
      <c r="AD554" s="428" t="e">
        <f t="shared" si="220"/>
        <v>#N/A</v>
      </c>
      <c r="AE554" s="427" t="e">
        <f t="shared" si="221"/>
        <v>#N/A</v>
      </c>
      <c r="AF554" s="428" t="e">
        <f t="shared" si="222"/>
        <v>#N/A</v>
      </c>
      <c r="AG554" s="431" t="e">
        <f t="shared" si="223"/>
        <v>#N/A</v>
      </c>
      <c r="AH554" s="432" t="e">
        <f t="shared" si="224"/>
        <v>#N/A</v>
      </c>
    </row>
    <row r="555" spans="4:34" x14ac:dyDescent="0.25">
      <c r="D555" s="335"/>
      <c r="E555" s="335"/>
      <c r="F555" s="335"/>
      <c r="G555" s="335"/>
      <c r="H555" s="411">
        <f t="shared" si="207"/>
        <v>0</v>
      </c>
      <c r="I555" s="412">
        <v>0</v>
      </c>
      <c r="J555" s="411">
        <f t="shared" si="201"/>
        <v>0</v>
      </c>
      <c r="K555" s="412">
        <f t="shared" si="208"/>
        <v>0</v>
      </c>
      <c r="L555" s="411">
        <f t="shared" si="209"/>
        <v>0</v>
      </c>
      <c r="M555" s="412">
        <f t="shared" si="202"/>
        <v>0</v>
      </c>
      <c r="N555" s="411">
        <v>0</v>
      </c>
      <c r="O555" s="412">
        <f t="shared" si="210"/>
        <v>0</v>
      </c>
      <c r="P555" s="335"/>
      <c r="Q555" s="427">
        <f t="shared" si="211"/>
        <v>0</v>
      </c>
      <c r="R555" s="428">
        <f t="shared" si="212"/>
        <v>0</v>
      </c>
      <c r="S555" s="427">
        <f t="shared" si="203"/>
        <v>0</v>
      </c>
      <c r="T555" s="428">
        <f t="shared" si="204"/>
        <v>0</v>
      </c>
      <c r="U555" s="431">
        <f t="shared" si="213"/>
        <v>0</v>
      </c>
      <c r="V555" s="432">
        <f t="shared" si="214"/>
        <v>0</v>
      </c>
      <c r="W555" s="427">
        <f t="shared" si="215"/>
        <v>0</v>
      </c>
      <c r="X555" s="428">
        <f t="shared" si="216"/>
        <v>0</v>
      </c>
      <c r="Y555" s="427">
        <f t="shared" si="205"/>
        <v>0</v>
      </c>
      <c r="Z555" s="428">
        <f t="shared" si="206"/>
        <v>0</v>
      </c>
      <c r="AA555" s="431">
        <f t="shared" si="217"/>
        <v>0</v>
      </c>
      <c r="AB555" s="432">
        <f t="shared" si="218"/>
        <v>0</v>
      </c>
      <c r="AC555" s="427" t="e">
        <f t="shared" si="219"/>
        <v>#N/A</v>
      </c>
      <c r="AD555" s="428" t="e">
        <f t="shared" si="220"/>
        <v>#N/A</v>
      </c>
      <c r="AE555" s="427" t="e">
        <f t="shared" si="221"/>
        <v>#N/A</v>
      </c>
      <c r="AF555" s="428" t="e">
        <f t="shared" si="222"/>
        <v>#N/A</v>
      </c>
      <c r="AG555" s="431" t="e">
        <f t="shared" si="223"/>
        <v>#N/A</v>
      </c>
      <c r="AH555" s="432" t="e">
        <f t="shared" si="224"/>
        <v>#N/A</v>
      </c>
    </row>
    <row r="556" spans="4:34" x14ac:dyDescent="0.25">
      <c r="D556" s="335"/>
      <c r="E556" s="335"/>
      <c r="F556" s="335"/>
      <c r="G556" s="335"/>
      <c r="H556" s="411">
        <f t="shared" si="207"/>
        <v>0</v>
      </c>
      <c r="I556" s="412">
        <v>0</v>
      </c>
      <c r="J556" s="411">
        <f t="shared" si="201"/>
        <v>0</v>
      </c>
      <c r="K556" s="412">
        <f t="shared" si="208"/>
        <v>0</v>
      </c>
      <c r="L556" s="411">
        <f t="shared" si="209"/>
        <v>0</v>
      </c>
      <c r="M556" s="412">
        <f t="shared" si="202"/>
        <v>0</v>
      </c>
      <c r="N556" s="411">
        <v>0</v>
      </c>
      <c r="O556" s="412">
        <f t="shared" si="210"/>
        <v>0</v>
      </c>
      <c r="P556" s="335"/>
      <c r="Q556" s="427">
        <f t="shared" si="211"/>
        <v>0</v>
      </c>
      <c r="R556" s="428">
        <f t="shared" si="212"/>
        <v>0</v>
      </c>
      <c r="S556" s="427">
        <f t="shared" si="203"/>
        <v>0</v>
      </c>
      <c r="T556" s="428">
        <f t="shared" si="204"/>
        <v>0</v>
      </c>
      <c r="U556" s="431">
        <f t="shared" si="213"/>
        <v>0</v>
      </c>
      <c r="V556" s="432">
        <f t="shared" si="214"/>
        <v>0</v>
      </c>
      <c r="W556" s="427">
        <f t="shared" si="215"/>
        <v>0</v>
      </c>
      <c r="X556" s="428">
        <f t="shared" si="216"/>
        <v>0</v>
      </c>
      <c r="Y556" s="427">
        <f t="shared" si="205"/>
        <v>0</v>
      </c>
      <c r="Z556" s="428">
        <f t="shared" si="206"/>
        <v>0</v>
      </c>
      <c r="AA556" s="431">
        <f t="shared" si="217"/>
        <v>0</v>
      </c>
      <c r="AB556" s="432">
        <f t="shared" si="218"/>
        <v>0</v>
      </c>
      <c r="AC556" s="427" t="e">
        <f t="shared" si="219"/>
        <v>#N/A</v>
      </c>
      <c r="AD556" s="428" t="e">
        <f t="shared" si="220"/>
        <v>#N/A</v>
      </c>
      <c r="AE556" s="427" t="e">
        <f t="shared" si="221"/>
        <v>#N/A</v>
      </c>
      <c r="AF556" s="428" t="e">
        <f t="shared" si="222"/>
        <v>#N/A</v>
      </c>
      <c r="AG556" s="431" t="e">
        <f t="shared" si="223"/>
        <v>#N/A</v>
      </c>
      <c r="AH556" s="432" t="e">
        <f t="shared" si="224"/>
        <v>#N/A</v>
      </c>
    </row>
    <row r="557" spans="4:34" x14ac:dyDescent="0.25">
      <c r="D557" s="335"/>
      <c r="E557" s="335"/>
      <c r="F557" s="335"/>
      <c r="G557" s="335"/>
      <c r="H557" s="411">
        <f t="shared" si="207"/>
        <v>0</v>
      </c>
      <c r="I557" s="412">
        <v>0</v>
      </c>
      <c r="J557" s="411">
        <f t="shared" si="201"/>
        <v>0</v>
      </c>
      <c r="K557" s="412">
        <f t="shared" si="208"/>
        <v>0</v>
      </c>
      <c r="L557" s="411">
        <f t="shared" si="209"/>
        <v>0</v>
      </c>
      <c r="M557" s="412">
        <f t="shared" si="202"/>
        <v>0</v>
      </c>
      <c r="N557" s="411">
        <v>0</v>
      </c>
      <c r="O557" s="412">
        <f t="shared" si="210"/>
        <v>0</v>
      </c>
      <c r="P557" s="335"/>
      <c r="Q557" s="427">
        <f t="shared" si="211"/>
        <v>0</v>
      </c>
      <c r="R557" s="428">
        <f t="shared" si="212"/>
        <v>0</v>
      </c>
      <c r="S557" s="427">
        <f t="shared" si="203"/>
        <v>0</v>
      </c>
      <c r="T557" s="428">
        <f t="shared" si="204"/>
        <v>0</v>
      </c>
      <c r="U557" s="431">
        <f t="shared" si="213"/>
        <v>0</v>
      </c>
      <c r="V557" s="432">
        <f t="shared" si="214"/>
        <v>0</v>
      </c>
      <c r="W557" s="427">
        <f t="shared" si="215"/>
        <v>0</v>
      </c>
      <c r="X557" s="428">
        <f t="shared" si="216"/>
        <v>0</v>
      </c>
      <c r="Y557" s="427">
        <f t="shared" si="205"/>
        <v>0</v>
      </c>
      <c r="Z557" s="428">
        <f t="shared" si="206"/>
        <v>0</v>
      </c>
      <c r="AA557" s="431">
        <f t="shared" si="217"/>
        <v>0</v>
      </c>
      <c r="AB557" s="432">
        <f t="shared" si="218"/>
        <v>0</v>
      </c>
      <c r="AC557" s="427" t="e">
        <f t="shared" si="219"/>
        <v>#N/A</v>
      </c>
      <c r="AD557" s="428" t="e">
        <f t="shared" si="220"/>
        <v>#N/A</v>
      </c>
      <c r="AE557" s="427" t="e">
        <f t="shared" si="221"/>
        <v>#N/A</v>
      </c>
      <c r="AF557" s="428" t="e">
        <f t="shared" si="222"/>
        <v>#N/A</v>
      </c>
      <c r="AG557" s="431" t="e">
        <f t="shared" si="223"/>
        <v>#N/A</v>
      </c>
      <c r="AH557" s="432" t="e">
        <f t="shared" si="224"/>
        <v>#N/A</v>
      </c>
    </row>
    <row r="558" spans="4:34" x14ac:dyDescent="0.25">
      <c r="D558" s="335"/>
      <c r="E558" s="335"/>
      <c r="F558" s="335"/>
      <c r="G558" s="335"/>
      <c r="H558" s="411">
        <f t="shared" si="207"/>
        <v>0</v>
      </c>
      <c r="I558" s="412">
        <v>0</v>
      </c>
      <c r="J558" s="411">
        <f t="shared" si="201"/>
        <v>0</v>
      </c>
      <c r="K558" s="412">
        <f t="shared" si="208"/>
        <v>0</v>
      </c>
      <c r="L558" s="411">
        <f t="shared" si="209"/>
        <v>0</v>
      </c>
      <c r="M558" s="412">
        <f t="shared" si="202"/>
        <v>0</v>
      </c>
      <c r="N558" s="411">
        <v>0</v>
      </c>
      <c r="O558" s="412">
        <f t="shared" si="210"/>
        <v>0</v>
      </c>
      <c r="P558" s="335"/>
      <c r="Q558" s="427">
        <f t="shared" si="211"/>
        <v>0</v>
      </c>
      <c r="R558" s="428">
        <f t="shared" si="212"/>
        <v>0</v>
      </c>
      <c r="S558" s="427">
        <f t="shared" si="203"/>
        <v>0</v>
      </c>
      <c r="T558" s="428">
        <f t="shared" si="204"/>
        <v>0</v>
      </c>
      <c r="U558" s="431">
        <f t="shared" si="213"/>
        <v>0</v>
      </c>
      <c r="V558" s="432">
        <f t="shared" si="214"/>
        <v>0</v>
      </c>
      <c r="W558" s="427">
        <f t="shared" si="215"/>
        <v>0</v>
      </c>
      <c r="X558" s="428">
        <f t="shared" si="216"/>
        <v>0</v>
      </c>
      <c r="Y558" s="427">
        <f t="shared" si="205"/>
        <v>0</v>
      </c>
      <c r="Z558" s="428">
        <f t="shared" si="206"/>
        <v>0</v>
      </c>
      <c r="AA558" s="431">
        <f t="shared" si="217"/>
        <v>0</v>
      </c>
      <c r="AB558" s="432">
        <f t="shared" si="218"/>
        <v>0</v>
      </c>
      <c r="AC558" s="427" t="e">
        <f t="shared" si="219"/>
        <v>#N/A</v>
      </c>
      <c r="AD558" s="428" t="e">
        <f t="shared" si="220"/>
        <v>#N/A</v>
      </c>
      <c r="AE558" s="427" t="e">
        <f t="shared" si="221"/>
        <v>#N/A</v>
      </c>
      <c r="AF558" s="428" t="e">
        <f t="shared" si="222"/>
        <v>#N/A</v>
      </c>
      <c r="AG558" s="431" t="e">
        <f t="shared" si="223"/>
        <v>#N/A</v>
      </c>
      <c r="AH558" s="432" t="e">
        <f t="shared" si="224"/>
        <v>#N/A</v>
      </c>
    </row>
    <row r="559" spans="4:34" x14ac:dyDescent="0.25">
      <c r="D559" s="335"/>
      <c r="E559" s="335"/>
      <c r="F559" s="335"/>
      <c r="G559" s="335"/>
      <c r="H559" s="411">
        <f t="shared" si="207"/>
        <v>0</v>
      </c>
      <c r="I559" s="412">
        <v>0</v>
      </c>
      <c r="J559" s="411">
        <f t="shared" si="201"/>
        <v>0</v>
      </c>
      <c r="K559" s="412">
        <f t="shared" si="208"/>
        <v>0</v>
      </c>
      <c r="L559" s="411">
        <f t="shared" si="209"/>
        <v>0</v>
      </c>
      <c r="M559" s="412">
        <f t="shared" si="202"/>
        <v>0</v>
      </c>
      <c r="N559" s="411">
        <v>0</v>
      </c>
      <c r="O559" s="412">
        <f t="shared" si="210"/>
        <v>0</v>
      </c>
      <c r="P559" s="335"/>
      <c r="Q559" s="427">
        <f t="shared" si="211"/>
        <v>0</v>
      </c>
      <c r="R559" s="428">
        <f t="shared" si="212"/>
        <v>0</v>
      </c>
      <c r="S559" s="427">
        <f t="shared" si="203"/>
        <v>0</v>
      </c>
      <c r="T559" s="428">
        <f t="shared" si="204"/>
        <v>0</v>
      </c>
      <c r="U559" s="431">
        <f t="shared" si="213"/>
        <v>0</v>
      </c>
      <c r="V559" s="432">
        <f t="shared" si="214"/>
        <v>0</v>
      </c>
      <c r="W559" s="427">
        <f t="shared" si="215"/>
        <v>0</v>
      </c>
      <c r="X559" s="428">
        <f t="shared" si="216"/>
        <v>0</v>
      </c>
      <c r="Y559" s="427">
        <f t="shared" si="205"/>
        <v>0</v>
      </c>
      <c r="Z559" s="428">
        <f t="shared" si="206"/>
        <v>0</v>
      </c>
      <c r="AA559" s="431">
        <f t="shared" si="217"/>
        <v>0</v>
      </c>
      <c r="AB559" s="432">
        <f t="shared" si="218"/>
        <v>0</v>
      </c>
      <c r="AC559" s="427" t="e">
        <f t="shared" si="219"/>
        <v>#N/A</v>
      </c>
      <c r="AD559" s="428" t="e">
        <f t="shared" si="220"/>
        <v>#N/A</v>
      </c>
      <c r="AE559" s="427" t="e">
        <f t="shared" si="221"/>
        <v>#N/A</v>
      </c>
      <c r="AF559" s="428" t="e">
        <f t="shared" si="222"/>
        <v>#N/A</v>
      </c>
      <c r="AG559" s="431" t="e">
        <f t="shared" si="223"/>
        <v>#N/A</v>
      </c>
      <c r="AH559" s="432" t="e">
        <f t="shared" si="224"/>
        <v>#N/A</v>
      </c>
    </row>
    <row r="560" spans="4:34" x14ac:dyDescent="0.25">
      <c r="D560" s="335"/>
      <c r="E560" s="335"/>
      <c r="F560" s="335"/>
      <c r="G560" s="335"/>
      <c r="H560" s="411">
        <f t="shared" si="207"/>
        <v>0</v>
      </c>
      <c r="I560" s="412">
        <v>0</v>
      </c>
      <c r="J560" s="411">
        <f t="shared" si="201"/>
        <v>0</v>
      </c>
      <c r="K560" s="412">
        <f t="shared" si="208"/>
        <v>0</v>
      </c>
      <c r="L560" s="411">
        <f t="shared" si="209"/>
        <v>0</v>
      </c>
      <c r="M560" s="412">
        <f t="shared" si="202"/>
        <v>0</v>
      </c>
      <c r="N560" s="411">
        <v>0</v>
      </c>
      <c r="O560" s="412">
        <f t="shared" si="210"/>
        <v>0</v>
      </c>
      <c r="P560" s="335"/>
      <c r="Q560" s="427">
        <f t="shared" si="211"/>
        <v>0</v>
      </c>
      <c r="R560" s="428">
        <f t="shared" si="212"/>
        <v>0</v>
      </c>
      <c r="S560" s="427">
        <f t="shared" si="203"/>
        <v>0</v>
      </c>
      <c r="T560" s="428">
        <f t="shared" si="204"/>
        <v>0</v>
      </c>
      <c r="U560" s="431">
        <f t="shared" si="213"/>
        <v>0</v>
      </c>
      <c r="V560" s="432">
        <f t="shared" si="214"/>
        <v>0</v>
      </c>
      <c r="W560" s="427">
        <f t="shared" si="215"/>
        <v>0</v>
      </c>
      <c r="X560" s="428">
        <f t="shared" si="216"/>
        <v>0</v>
      </c>
      <c r="Y560" s="427">
        <f t="shared" si="205"/>
        <v>0</v>
      </c>
      <c r="Z560" s="428">
        <f t="shared" si="206"/>
        <v>0</v>
      </c>
      <c r="AA560" s="431">
        <f t="shared" si="217"/>
        <v>0</v>
      </c>
      <c r="AB560" s="432">
        <f t="shared" si="218"/>
        <v>0</v>
      </c>
      <c r="AC560" s="427" t="e">
        <f t="shared" si="219"/>
        <v>#N/A</v>
      </c>
      <c r="AD560" s="428" t="e">
        <f t="shared" si="220"/>
        <v>#N/A</v>
      </c>
      <c r="AE560" s="427" t="e">
        <f t="shared" si="221"/>
        <v>#N/A</v>
      </c>
      <c r="AF560" s="428" t="e">
        <f t="shared" si="222"/>
        <v>#N/A</v>
      </c>
      <c r="AG560" s="431" t="e">
        <f t="shared" si="223"/>
        <v>#N/A</v>
      </c>
      <c r="AH560" s="432" t="e">
        <f t="shared" si="224"/>
        <v>#N/A</v>
      </c>
    </row>
    <row r="561" spans="4:34" x14ac:dyDescent="0.25">
      <c r="D561" s="335"/>
      <c r="E561" s="335"/>
      <c r="F561" s="335"/>
      <c r="G561" s="335"/>
      <c r="H561" s="411">
        <f t="shared" si="207"/>
        <v>0</v>
      </c>
      <c r="I561" s="412">
        <v>0</v>
      </c>
      <c r="J561" s="411">
        <f t="shared" si="201"/>
        <v>0</v>
      </c>
      <c r="K561" s="412">
        <f t="shared" si="208"/>
        <v>0</v>
      </c>
      <c r="L561" s="411">
        <f t="shared" si="209"/>
        <v>0</v>
      </c>
      <c r="M561" s="412">
        <f t="shared" si="202"/>
        <v>0</v>
      </c>
      <c r="N561" s="411">
        <v>0</v>
      </c>
      <c r="O561" s="412">
        <f t="shared" si="210"/>
        <v>0</v>
      </c>
      <c r="P561" s="335"/>
      <c r="Q561" s="427">
        <f t="shared" si="211"/>
        <v>0</v>
      </c>
      <c r="R561" s="428">
        <f t="shared" si="212"/>
        <v>0</v>
      </c>
      <c r="S561" s="427">
        <f t="shared" si="203"/>
        <v>0</v>
      </c>
      <c r="T561" s="428">
        <f t="shared" si="204"/>
        <v>0</v>
      </c>
      <c r="U561" s="431">
        <f t="shared" si="213"/>
        <v>0</v>
      </c>
      <c r="V561" s="432">
        <f t="shared" si="214"/>
        <v>0</v>
      </c>
      <c r="W561" s="427">
        <f t="shared" si="215"/>
        <v>0</v>
      </c>
      <c r="X561" s="428">
        <f t="shared" si="216"/>
        <v>0</v>
      </c>
      <c r="Y561" s="427">
        <f t="shared" si="205"/>
        <v>0</v>
      </c>
      <c r="Z561" s="428">
        <f t="shared" si="206"/>
        <v>0</v>
      </c>
      <c r="AA561" s="431">
        <f t="shared" si="217"/>
        <v>0</v>
      </c>
      <c r="AB561" s="432">
        <f t="shared" si="218"/>
        <v>0</v>
      </c>
      <c r="AC561" s="427" t="e">
        <f t="shared" si="219"/>
        <v>#N/A</v>
      </c>
      <c r="AD561" s="428" t="e">
        <f t="shared" si="220"/>
        <v>#N/A</v>
      </c>
      <c r="AE561" s="427" t="e">
        <f t="shared" si="221"/>
        <v>#N/A</v>
      </c>
      <c r="AF561" s="428" t="e">
        <f t="shared" si="222"/>
        <v>#N/A</v>
      </c>
      <c r="AG561" s="431" t="e">
        <f t="shared" si="223"/>
        <v>#N/A</v>
      </c>
      <c r="AH561" s="432" t="e">
        <f t="shared" si="224"/>
        <v>#N/A</v>
      </c>
    </row>
    <row r="562" spans="4:34" x14ac:dyDescent="0.25">
      <c r="D562" s="335"/>
      <c r="E562" s="335"/>
      <c r="F562" s="335"/>
      <c r="G562" s="335"/>
      <c r="H562" s="411">
        <f t="shared" si="207"/>
        <v>0</v>
      </c>
      <c r="I562" s="412">
        <v>0</v>
      </c>
      <c r="J562" s="411">
        <f t="shared" si="201"/>
        <v>0</v>
      </c>
      <c r="K562" s="412">
        <f t="shared" si="208"/>
        <v>0</v>
      </c>
      <c r="L562" s="411">
        <f t="shared" si="209"/>
        <v>0</v>
      </c>
      <c r="M562" s="412">
        <f t="shared" si="202"/>
        <v>0</v>
      </c>
      <c r="N562" s="411">
        <v>0</v>
      </c>
      <c r="O562" s="412">
        <f t="shared" si="210"/>
        <v>0</v>
      </c>
      <c r="P562" s="335"/>
      <c r="Q562" s="427">
        <f t="shared" si="211"/>
        <v>0</v>
      </c>
      <c r="R562" s="428">
        <f t="shared" si="212"/>
        <v>0</v>
      </c>
      <c r="S562" s="427">
        <f t="shared" si="203"/>
        <v>0</v>
      </c>
      <c r="T562" s="428">
        <f t="shared" si="204"/>
        <v>0</v>
      </c>
      <c r="U562" s="431">
        <f t="shared" si="213"/>
        <v>0</v>
      </c>
      <c r="V562" s="432">
        <f t="shared" si="214"/>
        <v>0</v>
      </c>
      <c r="W562" s="427">
        <f t="shared" si="215"/>
        <v>0</v>
      </c>
      <c r="X562" s="428">
        <f t="shared" si="216"/>
        <v>0</v>
      </c>
      <c r="Y562" s="427">
        <f t="shared" si="205"/>
        <v>0</v>
      </c>
      <c r="Z562" s="428">
        <f t="shared" si="206"/>
        <v>0</v>
      </c>
      <c r="AA562" s="431">
        <f t="shared" si="217"/>
        <v>0</v>
      </c>
      <c r="AB562" s="432">
        <f t="shared" si="218"/>
        <v>0</v>
      </c>
      <c r="AC562" s="427" t="e">
        <f t="shared" si="219"/>
        <v>#N/A</v>
      </c>
      <c r="AD562" s="428" t="e">
        <f t="shared" si="220"/>
        <v>#N/A</v>
      </c>
      <c r="AE562" s="427" t="e">
        <f t="shared" si="221"/>
        <v>#N/A</v>
      </c>
      <c r="AF562" s="428" t="e">
        <f t="shared" si="222"/>
        <v>#N/A</v>
      </c>
      <c r="AG562" s="431" t="e">
        <f t="shared" si="223"/>
        <v>#N/A</v>
      </c>
      <c r="AH562" s="432" t="e">
        <f t="shared" si="224"/>
        <v>#N/A</v>
      </c>
    </row>
    <row r="563" spans="4:34" x14ac:dyDescent="0.25">
      <c r="D563" s="335"/>
      <c r="E563" s="335"/>
      <c r="F563" s="335"/>
      <c r="G563" s="335"/>
      <c r="H563" s="411">
        <f t="shared" si="207"/>
        <v>0</v>
      </c>
      <c r="I563" s="412">
        <v>0</v>
      </c>
      <c r="J563" s="411">
        <f t="shared" si="201"/>
        <v>0</v>
      </c>
      <c r="K563" s="412">
        <f t="shared" si="208"/>
        <v>0</v>
      </c>
      <c r="L563" s="411">
        <f t="shared" si="209"/>
        <v>0</v>
      </c>
      <c r="M563" s="412">
        <f t="shared" si="202"/>
        <v>0</v>
      </c>
      <c r="N563" s="411">
        <v>0</v>
      </c>
      <c r="O563" s="412">
        <f t="shared" si="210"/>
        <v>0</v>
      </c>
      <c r="P563" s="335"/>
      <c r="Q563" s="427">
        <f t="shared" si="211"/>
        <v>0</v>
      </c>
      <c r="R563" s="428">
        <f t="shared" si="212"/>
        <v>0</v>
      </c>
      <c r="S563" s="427">
        <f t="shared" si="203"/>
        <v>0</v>
      </c>
      <c r="T563" s="428">
        <f t="shared" si="204"/>
        <v>0</v>
      </c>
      <c r="U563" s="431">
        <f t="shared" si="213"/>
        <v>0</v>
      </c>
      <c r="V563" s="432">
        <f t="shared" si="214"/>
        <v>0</v>
      </c>
      <c r="W563" s="427">
        <f t="shared" si="215"/>
        <v>0</v>
      </c>
      <c r="X563" s="428">
        <f t="shared" si="216"/>
        <v>0</v>
      </c>
      <c r="Y563" s="427">
        <f t="shared" si="205"/>
        <v>0</v>
      </c>
      <c r="Z563" s="428">
        <f t="shared" si="206"/>
        <v>0</v>
      </c>
      <c r="AA563" s="431">
        <f t="shared" si="217"/>
        <v>0</v>
      </c>
      <c r="AB563" s="432">
        <f t="shared" si="218"/>
        <v>0</v>
      </c>
      <c r="AC563" s="427" t="e">
        <f t="shared" si="219"/>
        <v>#N/A</v>
      </c>
      <c r="AD563" s="428" t="e">
        <f t="shared" si="220"/>
        <v>#N/A</v>
      </c>
      <c r="AE563" s="427" t="e">
        <f t="shared" si="221"/>
        <v>#N/A</v>
      </c>
      <c r="AF563" s="428" t="e">
        <f t="shared" si="222"/>
        <v>#N/A</v>
      </c>
      <c r="AG563" s="431" t="e">
        <f t="shared" si="223"/>
        <v>#N/A</v>
      </c>
      <c r="AH563" s="432" t="e">
        <f t="shared" si="224"/>
        <v>#N/A</v>
      </c>
    </row>
    <row r="564" spans="4:34" x14ac:dyDescent="0.25">
      <c r="D564" s="335"/>
      <c r="E564" s="335"/>
      <c r="F564" s="335"/>
      <c r="G564" s="335"/>
      <c r="H564" s="411">
        <f t="shared" si="207"/>
        <v>0</v>
      </c>
      <c r="I564" s="412">
        <v>0</v>
      </c>
      <c r="J564" s="411">
        <f t="shared" si="201"/>
        <v>0</v>
      </c>
      <c r="K564" s="412">
        <f t="shared" si="208"/>
        <v>0</v>
      </c>
      <c r="L564" s="411">
        <f t="shared" si="209"/>
        <v>0</v>
      </c>
      <c r="M564" s="412">
        <f t="shared" si="202"/>
        <v>0</v>
      </c>
      <c r="N564" s="411">
        <v>0</v>
      </c>
      <c r="O564" s="412">
        <f t="shared" si="210"/>
        <v>0</v>
      </c>
      <c r="P564" s="335"/>
      <c r="Q564" s="427">
        <f t="shared" si="211"/>
        <v>0</v>
      </c>
      <c r="R564" s="428">
        <f t="shared" si="212"/>
        <v>0</v>
      </c>
      <c r="S564" s="427">
        <f t="shared" si="203"/>
        <v>0</v>
      </c>
      <c r="T564" s="428">
        <f t="shared" si="204"/>
        <v>0</v>
      </c>
      <c r="U564" s="431">
        <f t="shared" si="213"/>
        <v>0</v>
      </c>
      <c r="V564" s="432">
        <f t="shared" si="214"/>
        <v>0</v>
      </c>
      <c r="W564" s="427">
        <f t="shared" si="215"/>
        <v>0</v>
      </c>
      <c r="X564" s="428">
        <f t="shared" si="216"/>
        <v>0</v>
      </c>
      <c r="Y564" s="427">
        <f t="shared" si="205"/>
        <v>0</v>
      </c>
      <c r="Z564" s="428">
        <f t="shared" si="206"/>
        <v>0</v>
      </c>
      <c r="AA564" s="431">
        <f t="shared" si="217"/>
        <v>0</v>
      </c>
      <c r="AB564" s="432">
        <f t="shared" si="218"/>
        <v>0</v>
      </c>
      <c r="AC564" s="427" t="e">
        <f t="shared" si="219"/>
        <v>#N/A</v>
      </c>
      <c r="AD564" s="428" t="e">
        <f t="shared" si="220"/>
        <v>#N/A</v>
      </c>
      <c r="AE564" s="427" t="e">
        <f t="shared" si="221"/>
        <v>#N/A</v>
      </c>
      <c r="AF564" s="428" t="e">
        <f t="shared" si="222"/>
        <v>#N/A</v>
      </c>
      <c r="AG564" s="431" t="e">
        <f t="shared" si="223"/>
        <v>#N/A</v>
      </c>
      <c r="AH564" s="432" t="e">
        <f t="shared" si="224"/>
        <v>#N/A</v>
      </c>
    </row>
    <row r="565" spans="4:34" x14ac:dyDescent="0.25">
      <c r="D565" s="335"/>
      <c r="E565" s="335"/>
      <c r="F565" s="335"/>
      <c r="G565" s="335"/>
      <c r="H565" s="411">
        <f t="shared" si="207"/>
        <v>0</v>
      </c>
      <c r="I565" s="412">
        <v>0</v>
      </c>
      <c r="J565" s="411">
        <f t="shared" si="201"/>
        <v>0</v>
      </c>
      <c r="K565" s="412">
        <f t="shared" si="208"/>
        <v>0</v>
      </c>
      <c r="L565" s="411">
        <f t="shared" si="209"/>
        <v>0</v>
      </c>
      <c r="M565" s="412">
        <f t="shared" si="202"/>
        <v>0</v>
      </c>
      <c r="N565" s="411">
        <v>0</v>
      </c>
      <c r="O565" s="412">
        <f t="shared" si="210"/>
        <v>0</v>
      </c>
      <c r="P565" s="335"/>
      <c r="Q565" s="427">
        <f t="shared" si="211"/>
        <v>0</v>
      </c>
      <c r="R565" s="428">
        <f t="shared" si="212"/>
        <v>0</v>
      </c>
      <c r="S565" s="427">
        <f t="shared" si="203"/>
        <v>0</v>
      </c>
      <c r="T565" s="428">
        <f t="shared" si="204"/>
        <v>0</v>
      </c>
      <c r="U565" s="431">
        <f t="shared" si="213"/>
        <v>0</v>
      </c>
      <c r="V565" s="432">
        <f t="shared" si="214"/>
        <v>0</v>
      </c>
      <c r="W565" s="427">
        <f t="shared" si="215"/>
        <v>0</v>
      </c>
      <c r="X565" s="428">
        <f t="shared" si="216"/>
        <v>0</v>
      </c>
      <c r="Y565" s="427">
        <f t="shared" si="205"/>
        <v>0</v>
      </c>
      <c r="Z565" s="428">
        <f t="shared" si="206"/>
        <v>0</v>
      </c>
      <c r="AA565" s="431">
        <f t="shared" si="217"/>
        <v>0</v>
      </c>
      <c r="AB565" s="432">
        <f t="shared" si="218"/>
        <v>0</v>
      </c>
      <c r="AC565" s="427" t="e">
        <f t="shared" si="219"/>
        <v>#N/A</v>
      </c>
      <c r="AD565" s="428" t="e">
        <f t="shared" si="220"/>
        <v>#N/A</v>
      </c>
      <c r="AE565" s="427" t="e">
        <f t="shared" si="221"/>
        <v>#N/A</v>
      </c>
      <c r="AF565" s="428" t="e">
        <f t="shared" si="222"/>
        <v>#N/A</v>
      </c>
      <c r="AG565" s="431" t="e">
        <f t="shared" si="223"/>
        <v>#N/A</v>
      </c>
      <c r="AH565" s="432" t="e">
        <f t="shared" si="224"/>
        <v>#N/A</v>
      </c>
    </row>
    <row r="566" spans="4:34" x14ac:dyDescent="0.25">
      <c r="D566" s="335"/>
      <c r="E566" s="335"/>
      <c r="F566" s="335"/>
      <c r="G566" s="335"/>
      <c r="H566" s="411">
        <f t="shared" si="207"/>
        <v>0</v>
      </c>
      <c r="I566" s="412">
        <v>0</v>
      </c>
      <c r="J566" s="411">
        <f t="shared" si="201"/>
        <v>0</v>
      </c>
      <c r="K566" s="412">
        <f t="shared" si="208"/>
        <v>0</v>
      </c>
      <c r="L566" s="411">
        <f t="shared" si="209"/>
        <v>0</v>
      </c>
      <c r="M566" s="412">
        <f t="shared" si="202"/>
        <v>0</v>
      </c>
      <c r="N566" s="411">
        <v>0</v>
      </c>
      <c r="O566" s="412">
        <f t="shared" si="210"/>
        <v>0</v>
      </c>
      <c r="P566" s="335"/>
      <c r="Q566" s="427">
        <f t="shared" si="211"/>
        <v>0</v>
      </c>
      <c r="R566" s="428">
        <f t="shared" si="212"/>
        <v>0</v>
      </c>
      <c r="S566" s="427">
        <f t="shared" si="203"/>
        <v>0</v>
      </c>
      <c r="T566" s="428">
        <f t="shared" si="204"/>
        <v>0</v>
      </c>
      <c r="U566" s="431">
        <f t="shared" si="213"/>
        <v>0</v>
      </c>
      <c r="V566" s="432">
        <f t="shared" si="214"/>
        <v>0</v>
      </c>
      <c r="W566" s="427">
        <f t="shared" si="215"/>
        <v>0</v>
      </c>
      <c r="X566" s="428">
        <f t="shared" si="216"/>
        <v>0</v>
      </c>
      <c r="Y566" s="427">
        <f t="shared" si="205"/>
        <v>0</v>
      </c>
      <c r="Z566" s="428">
        <f t="shared" si="206"/>
        <v>0</v>
      </c>
      <c r="AA566" s="431">
        <f t="shared" si="217"/>
        <v>0</v>
      </c>
      <c r="AB566" s="432">
        <f t="shared" si="218"/>
        <v>0</v>
      </c>
      <c r="AC566" s="427" t="e">
        <f t="shared" si="219"/>
        <v>#N/A</v>
      </c>
      <c r="AD566" s="428" t="e">
        <f t="shared" si="220"/>
        <v>#N/A</v>
      </c>
      <c r="AE566" s="427" t="e">
        <f t="shared" si="221"/>
        <v>#N/A</v>
      </c>
      <c r="AF566" s="428" t="e">
        <f t="shared" si="222"/>
        <v>#N/A</v>
      </c>
      <c r="AG566" s="431" t="e">
        <f t="shared" si="223"/>
        <v>#N/A</v>
      </c>
      <c r="AH566" s="432" t="e">
        <f t="shared" si="224"/>
        <v>#N/A</v>
      </c>
    </row>
    <row r="567" spans="4:34" x14ac:dyDescent="0.25">
      <c r="D567" s="335"/>
      <c r="E567" s="335"/>
      <c r="F567" s="335"/>
      <c r="G567" s="335"/>
      <c r="H567" s="411">
        <f t="shared" si="207"/>
        <v>0</v>
      </c>
      <c r="I567" s="412">
        <v>0</v>
      </c>
      <c r="J567" s="411">
        <f t="shared" si="201"/>
        <v>0</v>
      </c>
      <c r="K567" s="412">
        <f t="shared" si="208"/>
        <v>0</v>
      </c>
      <c r="L567" s="411">
        <f t="shared" si="209"/>
        <v>0</v>
      </c>
      <c r="M567" s="412">
        <f t="shared" si="202"/>
        <v>0</v>
      </c>
      <c r="N567" s="411">
        <v>0</v>
      </c>
      <c r="O567" s="412">
        <f t="shared" si="210"/>
        <v>0</v>
      </c>
      <c r="P567" s="335"/>
      <c r="Q567" s="427">
        <f t="shared" si="211"/>
        <v>0</v>
      </c>
      <c r="R567" s="428">
        <f t="shared" si="212"/>
        <v>0</v>
      </c>
      <c r="S567" s="427">
        <f t="shared" si="203"/>
        <v>0</v>
      </c>
      <c r="T567" s="428">
        <f t="shared" si="204"/>
        <v>0</v>
      </c>
      <c r="U567" s="431">
        <f t="shared" si="213"/>
        <v>0</v>
      </c>
      <c r="V567" s="432">
        <f t="shared" si="214"/>
        <v>0</v>
      </c>
      <c r="W567" s="427">
        <f t="shared" si="215"/>
        <v>0</v>
      </c>
      <c r="X567" s="428">
        <f t="shared" si="216"/>
        <v>0</v>
      </c>
      <c r="Y567" s="427">
        <f t="shared" si="205"/>
        <v>0</v>
      </c>
      <c r="Z567" s="428">
        <f t="shared" si="206"/>
        <v>0</v>
      </c>
      <c r="AA567" s="431">
        <f t="shared" si="217"/>
        <v>0</v>
      </c>
      <c r="AB567" s="432">
        <f t="shared" si="218"/>
        <v>0</v>
      </c>
      <c r="AC567" s="427" t="e">
        <f t="shared" si="219"/>
        <v>#N/A</v>
      </c>
      <c r="AD567" s="428" t="e">
        <f t="shared" si="220"/>
        <v>#N/A</v>
      </c>
      <c r="AE567" s="427" t="e">
        <f t="shared" si="221"/>
        <v>#N/A</v>
      </c>
      <c r="AF567" s="428" t="e">
        <f t="shared" si="222"/>
        <v>#N/A</v>
      </c>
      <c r="AG567" s="431" t="e">
        <f t="shared" si="223"/>
        <v>#N/A</v>
      </c>
      <c r="AH567" s="432" t="e">
        <f t="shared" si="224"/>
        <v>#N/A</v>
      </c>
    </row>
    <row r="568" spans="4:34" x14ac:dyDescent="0.25">
      <c r="D568" s="335"/>
      <c r="E568" s="335"/>
      <c r="F568" s="335"/>
      <c r="G568" s="335"/>
      <c r="H568" s="411">
        <f t="shared" si="207"/>
        <v>0</v>
      </c>
      <c r="I568" s="412">
        <v>0</v>
      </c>
      <c r="J568" s="411">
        <f t="shared" si="201"/>
        <v>0</v>
      </c>
      <c r="K568" s="412">
        <f t="shared" si="208"/>
        <v>0</v>
      </c>
      <c r="L568" s="411">
        <f t="shared" si="209"/>
        <v>0</v>
      </c>
      <c r="M568" s="412">
        <f t="shared" si="202"/>
        <v>0</v>
      </c>
      <c r="N568" s="411">
        <v>0</v>
      </c>
      <c r="O568" s="412">
        <f t="shared" si="210"/>
        <v>0</v>
      </c>
      <c r="P568" s="335"/>
      <c r="Q568" s="427">
        <f t="shared" si="211"/>
        <v>0</v>
      </c>
      <c r="R568" s="428">
        <f t="shared" si="212"/>
        <v>0</v>
      </c>
      <c r="S568" s="427">
        <f t="shared" si="203"/>
        <v>0</v>
      </c>
      <c r="T568" s="428">
        <f t="shared" si="204"/>
        <v>0</v>
      </c>
      <c r="U568" s="431">
        <f t="shared" si="213"/>
        <v>0</v>
      </c>
      <c r="V568" s="432">
        <f t="shared" si="214"/>
        <v>0</v>
      </c>
      <c r="W568" s="427">
        <f t="shared" si="215"/>
        <v>0</v>
      </c>
      <c r="X568" s="428">
        <f t="shared" si="216"/>
        <v>0</v>
      </c>
      <c r="Y568" s="427">
        <f t="shared" si="205"/>
        <v>0</v>
      </c>
      <c r="Z568" s="428">
        <f t="shared" si="206"/>
        <v>0</v>
      </c>
      <c r="AA568" s="431">
        <f t="shared" si="217"/>
        <v>0</v>
      </c>
      <c r="AB568" s="432">
        <f t="shared" si="218"/>
        <v>0</v>
      </c>
      <c r="AC568" s="427" t="e">
        <f t="shared" si="219"/>
        <v>#N/A</v>
      </c>
      <c r="AD568" s="428" t="e">
        <f t="shared" si="220"/>
        <v>#N/A</v>
      </c>
      <c r="AE568" s="427" t="e">
        <f t="shared" si="221"/>
        <v>#N/A</v>
      </c>
      <c r="AF568" s="428" t="e">
        <f t="shared" si="222"/>
        <v>#N/A</v>
      </c>
      <c r="AG568" s="431" t="e">
        <f t="shared" si="223"/>
        <v>#N/A</v>
      </c>
      <c r="AH568" s="432" t="e">
        <f t="shared" si="224"/>
        <v>#N/A</v>
      </c>
    </row>
    <row r="569" spans="4:34" x14ac:dyDescent="0.25">
      <c r="D569" s="335"/>
      <c r="E569" s="335"/>
      <c r="F569" s="335"/>
      <c r="G569" s="335"/>
      <c r="H569" s="411">
        <f t="shared" si="207"/>
        <v>0</v>
      </c>
      <c r="I569" s="412">
        <v>0</v>
      </c>
      <c r="J569" s="411">
        <f t="shared" si="201"/>
        <v>0</v>
      </c>
      <c r="K569" s="412">
        <f t="shared" si="208"/>
        <v>0</v>
      </c>
      <c r="L569" s="411">
        <f t="shared" si="209"/>
        <v>0</v>
      </c>
      <c r="M569" s="412">
        <f t="shared" si="202"/>
        <v>0</v>
      </c>
      <c r="N569" s="411">
        <v>0</v>
      </c>
      <c r="O569" s="412">
        <f t="shared" si="210"/>
        <v>0</v>
      </c>
      <c r="P569" s="335"/>
      <c r="Q569" s="427">
        <f t="shared" si="211"/>
        <v>0</v>
      </c>
      <c r="R569" s="428">
        <f t="shared" si="212"/>
        <v>0</v>
      </c>
      <c r="S569" s="427">
        <f t="shared" si="203"/>
        <v>0</v>
      </c>
      <c r="T569" s="428">
        <f t="shared" si="204"/>
        <v>0</v>
      </c>
      <c r="U569" s="431">
        <f t="shared" si="213"/>
        <v>0</v>
      </c>
      <c r="V569" s="432">
        <f t="shared" si="214"/>
        <v>0</v>
      </c>
      <c r="W569" s="427">
        <f t="shared" si="215"/>
        <v>0</v>
      </c>
      <c r="X569" s="428">
        <f t="shared" si="216"/>
        <v>0</v>
      </c>
      <c r="Y569" s="427">
        <f t="shared" si="205"/>
        <v>0</v>
      </c>
      <c r="Z569" s="428">
        <f t="shared" si="206"/>
        <v>0</v>
      </c>
      <c r="AA569" s="431">
        <f t="shared" si="217"/>
        <v>0</v>
      </c>
      <c r="AB569" s="432">
        <f t="shared" si="218"/>
        <v>0</v>
      </c>
      <c r="AC569" s="427" t="e">
        <f t="shared" si="219"/>
        <v>#N/A</v>
      </c>
      <c r="AD569" s="428" t="e">
        <f t="shared" si="220"/>
        <v>#N/A</v>
      </c>
      <c r="AE569" s="427" t="e">
        <f t="shared" si="221"/>
        <v>#N/A</v>
      </c>
      <c r="AF569" s="428" t="e">
        <f t="shared" si="222"/>
        <v>#N/A</v>
      </c>
      <c r="AG569" s="431" t="e">
        <f t="shared" si="223"/>
        <v>#N/A</v>
      </c>
      <c r="AH569" s="432" t="e">
        <f t="shared" si="224"/>
        <v>#N/A</v>
      </c>
    </row>
    <row r="570" spans="4:34" x14ac:dyDescent="0.25">
      <c r="D570" s="335"/>
      <c r="E570" s="335"/>
      <c r="F570" s="335"/>
      <c r="G570" s="335"/>
      <c r="H570" s="411">
        <f t="shared" si="207"/>
        <v>0</v>
      </c>
      <c r="I570" s="412">
        <v>0</v>
      </c>
      <c r="J570" s="411">
        <f t="shared" si="201"/>
        <v>0</v>
      </c>
      <c r="K570" s="412">
        <f t="shared" si="208"/>
        <v>0</v>
      </c>
      <c r="L570" s="411">
        <f t="shared" si="209"/>
        <v>0</v>
      </c>
      <c r="M570" s="412">
        <f t="shared" si="202"/>
        <v>0</v>
      </c>
      <c r="N570" s="411">
        <v>0</v>
      </c>
      <c r="O570" s="412">
        <f t="shared" si="210"/>
        <v>0</v>
      </c>
      <c r="P570" s="335"/>
      <c r="Q570" s="427">
        <f t="shared" si="211"/>
        <v>0</v>
      </c>
      <c r="R570" s="428">
        <f t="shared" si="212"/>
        <v>0</v>
      </c>
      <c r="S570" s="427">
        <f t="shared" si="203"/>
        <v>0</v>
      </c>
      <c r="T570" s="428">
        <f t="shared" si="204"/>
        <v>0</v>
      </c>
      <c r="U570" s="431">
        <f t="shared" si="213"/>
        <v>0</v>
      </c>
      <c r="V570" s="432">
        <f t="shared" si="214"/>
        <v>0</v>
      </c>
      <c r="W570" s="427">
        <f t="shared" si="215"/>
        <v>0</v>
      </c>
      <c r="X570" s="428">
        <f t="shared" si="216"/>
        <v>0</v>
      </c>
      <c r="Y570" s="427">
        <f t="shared" si="205"/>
        <v>0</v>
      </c>
      <c r="Z570" s="428">
        <f t="shared" si="206"/>
        <v>0</v>
      </c>
      <c r="AA570" s="431">
        <f t="shared" si="217"/>
        <v>0</v>
      </c>
      <c r="AB570" s="432">
        <f t="shared" si="218"/>
        <v>0</v>
      </c>
      <c r="AC570" s="427" t="e">
        <f t="shared" si="219"/>
        <v>#N/A</v>
      </c>
      <c r="AD570" s="428" t="e">
        <f t="shared" si="220"/>
        <v>#N/A</v>
      </c>
      <c r="AE570" s="427" t="e">
        <f t="shared" si="221"/>
        <v>#N/A</v>
      </c>
      <c r="AF570" s="428" t="e">
        <f t="shared" si="222"/>
        <v>#N/A</v>
      </c>
      <c r="AG570" s="431" t="e">
        <f t="shared" si="223"/>
        <v>#N/A</v>
      </c>
      <c r="AH570" s="432" t="e">
        <f t="shared" si="224"/>
        <v>#N/A</v>
      </c>
    </row>
    <row r="571" spans="4:34" x14ac:dyDescent="0.25">
      <c r="D571" s="335"/>
      <c r="E571" s="335"/>
      <c r="F571" s="335"/>
      <c r="G571" s="335"/>
      <c r="H571" s="411">
        <f t="shared" si="207"/>
        <v>0</v>
      </c>
      <c r="I571" s="412">
        <v>0</v>
      </c>
      <c r="J571" s="411">
        <f t="shared" si="201"/>
        <v>0</v>
      </c>
      <c r="K571" s="412">
        <f t="shared" si="208"/>
        <v>0</v>
      </c>
      <c r="L571" s="411">
        <f t="shared" si="209"/>
        <v>0</v>
      </c>
      <c r="M571" s="412">
        <f t="shared" si="202"/>
        <v>0</v>
      </c>
      <c r="N571" s="411">
        <v>0</v>
      </c>
      <c r="O571" s="412">
        <f t="shared" si="210"/>
        <v>0</v>
      </c>
      <c r="P571" s="335"/>
      <c r="Q571" s="427">
        <f t="shared" si="211"/>
        <v>0</v>
      </c>
      <c r="R571" s="428">
        <f t="shared" si="212"/>
        <v>0</v>
      </c>
      <c r="S571" s="427">
        <f t="shared" si="203"/>
        <v>0</v>
      </c>
      <c r="T571" s="428">
        <f t="shared" si="204"/>
        <v>0</v>
      </c>
      <c r="U571" s="431">
        <f t="shared" si="213"/>
        <v>0</v>
      </c>
      <c r="V571" s="432">
        <f t="shared" si="214"/>
        <v>0</v>
      </c>
      <c r="W571" s="427">
        <f t="shared" si="215"/>
        <v>0</v>
      </c>
      <c r="X571" s="428">
        <f t="shared" si="216"/>
        <v>0</v>
      </c>
      <c r="Y571" s="427">
        <f t="shared" si="205"/>
        <v>0</v>
      </c>
      <c r="Z571" s="428">
        <f t="shared" si="206"/>
        <v>0</v>
      </c>
      <c r="AA571" s="431">
        <f t="shared" si="217"/>
        <v>0</v>
      </c>
      <c r="AB571" s="432">
        <f t="shared" si="218"/>
        <v>0</v>
      </c>
      <c r="AC571" s="427" t="e">
        <f t="shared" si="219"/>
        <v>#N/A</v>
      </c>
      <c r="AD571" s="428" t="e">
        <f t="shared" si="220"/>
        <v>#N/A</v>
      </c>
      <c r="AE571" s="427" t="e">
        <f t="shared" si="221"/>
        <v>#N/A</v>
      </c>
      <c r="AF571" s="428" t="e">
        <f t="shared" si="222"/>
        <v>#N/A</v>
      </c>
      <c r="AG571" s="431" t="e">
        <f t="shared" si="223"/>
        <v>#N/A</v>
      </c>
      <c r="AH571" s="432" t="e">
        <f t="shared" si="224"/>
        <v>#N/A</v>
      </c>
    </row>
    <row r="572" spans="4:34" x14ac:dyDescent="0.25">
      <c r="D572" s="335"/>
      <c r="E572" s="335"/>
      <c r="F572" s="335"/>
      <c r="G572" s="335"/>
      <c r="H572" s="411">
        <f t="shared" si="207"/>
        <v>0</v>
      </c>
      <c r="I572" s="412">
        <v>0</v>
      </c>
      <c r="J572" s="411">
        <f t="shared" si="201"/>
        <v>0</v>
      </c>
      <c r="K572" s="412">
        <f t="shared" si="208"/>
        <v>0</v>
      </c>
      <c r="L572" s="411">
        <f t="shared" si="209"/>
        <v>0</v>
      </c>
      <c r="M572" s="412">
        <f t="shared" si="202"/>
        <v>0</v>
      </c>
      <c r="N572" s="411">
        <v>0</v>
      </c>
      <c r="O572" s="412">
        <f t="shared" si="210"/>
        <v>0</v>
      </c>
      <c r="P572" s="335"/>
      <c r="Q572" s="427">
        <f t="shared" si="211"/>
        <v>0</v>
      </c>
      <c r="R572" s="428">
        <f t="shared" si="212"/>
        <v>0</v>
      </c>
      <c r="S572" s="427">
        <f t="shared" si="203"/>
        <v>0</v>
      </c>
      <c r="T572" s="428">
        <f t="shared" si="204"/>
        <v>0</v>
      </c>
      <c r="U572" s="431">
        <f t="shared" si="213"/>
        <v>0</v>
      </c>
      <c r="V572" s="432">
        <f t="shared" si="214"/>
        <v>0</v>
      </c>
      <c r="W572" s="427">
        <f t="shared" si="215"/>
        <v>0</v>
      </c>
      <c r="X572" s="428">
        <f t="shared" si="216"/>
        <v>0</v>
      </c>
      <c r="Y572" s="427">
        <f t="shared" si="205"/>
        <v>0</v>
      </c>
      <c r="Z572" s="428">
        <f t="shared" si="206"/>
        <v>0</v>
      </c>
      <c r="AA572" s="431">
        <f t="shared" si="217"/>
        <v>0</v>
      </c>
      <c r="AB572" s="432">
        <f t="shared" si="218"/>
        <v>0</v>
      </c>
      <c r="AC572" s="427" t="e">
        <f t="shared" si="219"/>
        <v>#N/A</v>
      </c>
      <c r="AD572" s="428" t="e">
        <f t="shared" si="220"/>
        <v>#N/A</v>
      </c>
      <c r="AE572" s="427" t="e">
        <f t="shared" si="221"/>
        <v>#N/A</v>
      </c>
      <c r="AF572" s="428" t="e">
        <f t="shared" si="222"/>
        <v>#N/A</v>
      </c>
      <c r="AG572" s="431" t="e">
        <f t="shared" si="223"/>
        <v>#N/A</v>
      </c>
      <c r="AH572" s="432" t="e">
        <f t="shared" si="224"/>
        <v>#N/A</v>
      </c>
    </row>
    <row r="573" spans="4:34" x14ac:dyDescent="0.25">
      <c r="D573" s="335"/>
      <c r="E573" s="335"/>
      <c r="F573" s="335"/>
      <c r="G573" s="335"/>
      <c r="H573" s="411">
        <f t="shared" si="207"/>
        <v>0</v>
      </c>
      <c r="I573" s="412">
        <v>0</v>
      </c>
      <c r="J573" s="411">
        <f t="shared" si="201"/>
        <v>0</v>
      </c>
      <c r="K573" s="412">
        <f t="shared" si="208"/>
        <v>0</v>
      </c>
      <c r="L573" s="411">
        <f t="shared" si="209"/>
        <v>0</v>
      </c>
      <c r="M573" s="412">
        <f t="shared" si="202"/>
        <v>0</v>
      </c>
      <c r="N573" s="411">
        <v>0</v>
      </c>
      <c r="O573" s="412">
        <f t="shared" si="210"/>
        <v>0</v>
      </c>
      <c r="P573" s="335"/>
      <c r="Q573" s="427">
        <f t="shared" si="211"/>
        <v>0</v>
      </c>
      <c r="R573" s="428">
        <f t="shared" si="212"/>
        <v>0</v>
      </c>
      <c r="S573" s="427">
        <f t="shared" si="203"/>
        <v>0</v>
      </c>
      <c r="T573" s="428">
        <f t="shared" si="204"/>
        <v>0</v>
      </c>
      <c r="U573" s="431">
        <f t="shared" si="213"/>
        <v>0</v>
      </c>
      <c r="V573" s="432">
        <f t="shared" si="214"/>
        <v>0</v>
      </c>
      <c r="W573" s="427">
        <f t="shared" si="215"/>
        <v>0</v>
      </c>
      <c r="X573" s="428">
        <f t="shared" si="216"/>
        <v>0</v>
      </c>
      <c r="Y573" s="427">
        <f t="shared" si="205"/>
        <v>0</v>
      </c>
      <c r="Z573" s="428">
        <f t="shared" si="206"/>
        <v>0</v>
      </c>
      <c r="AA573" s="431">
        <f t="shared" si="217"/>
        <v>0</v>
      </c>
      <c r="AB573" s="432">
        <f t="shared" si="218"/>
        <v>0</v>
      </c>
      <c r="AC573" s="427" t="e">
        <f t="shared" si="219"/>
        <v>#N/A</v>
      </c>
      <c r="AD573" s="428" t="e">
        <f t="shared" si="220"/>
        <v>#N/A</v>
      </c>
      <c r="AE573" s="427" t="e">
        <f t="shared" si="221"/>
        <v>#N/A</v>
      </c>
      <c r="AF573" s="428" t="e">
        <f t="shared" si="222"/>
        <v>#N/A</v>
      </c>
      <c r="AG573" s="431" t="e">
        <f t="shared" si="223"/>
        <v>#N/A</v>
      </c>
      <c r="AH573" s="432" t="e">
        <f t="shared" si="224"/>
        <v>#N/A</v>
      </c>
    </row>
    <row r="574" spans="4:34" x14ac:dyDescent="0.25">
      <c r="D574" s="335"/>
      <c r="E574" s="335"/>
      <c r="F574" s="335"/>
      <c r="G574" s="335"/>
      <c r="H574" s="411">
        <f t="shared" si="207"/>
        <v>0</v>
      </c>
      <c r="I574" s="412">
        <v>0</v>
      </c>
      <c r="J574" s="411">
        <f t="shared" si="201"/>
        <v>0</v>
      </c>
      <c r="K574" s="412">
        <f t="shared" si="208"/>
        <v>0</v>
      </c>
      <c r="L574" s="411">
        <f t="shared" si="209"/>
        <v>0</v>
      </c>
      <c r="M574" s="412">
        <f t="shared" si="202"/>
        <v>0</v>
      </c>
      <c r="N574" s="411">
        <v>0</v>
      </c>
      <c r="O574" s="412">
        <f t="shared" si="210"/>
        <v>0</v>
      </c>
      <c r="P574" s="335"/>
      <c r="Q574" s="427">
        <f t="shared" si="211"/>
        <v>0</v>
      </c>
      <c r="R574" s="428">
        <f t="shared" si="212"/>
        <v>0</v>
      </c>
      <c r="S574" s="427">
        <f t="shared" si="203"/>
        <v>0</v>
      </c>
      <c r="T574" s="428">
        <f t="shared" si="204"/>
        <v>0</v>
      </c>
      <c r="U574" s="431">
        <f t="shared" si="213"/>
        <v>0</v>
      </c>
      <c r="V574" s="432">
        <f t="shared" si="214"/>
        <v>0</v>
      </c>
      <c r="W574" s="427">
        <f t="shared" si="215"/>
        <v>0</v>
      </c>
      <c r="X574" s="428">
        <f t="shared" si="216"/>
        <v>0</v>
      </c>
      <c r="Y574" s="427">
        <f t="shared" si="205"/>
        <v>0</v>
      </c>
      <c r="Z574" s="428">
        <f t="shared" si="206"/>
        <v>0</v>
      </c>
      <c r="AA574" s="431">
        <f t="shared" si="217"/>
        <v>0</v>
      </c>
      <c r="AB574" s="432">
        <f t="shared" si="218"/>
        <v>0</v>
      </c>
      <c r="AC574" s="427" t="e">
        <f t="shared" si="219"/>
        <v>#N/A</v>
      </c>
      <c r="AD574" s="428" t="e">
        <f t="shared" si="220"/>
        <v>#N/A</v>
      </c>
      <c r="AE574" s="427" t="e">
        <f t="shared" si="221"/>
        <v>#N/A</v>
      </c>
      <c r="AF574" s="428" t="e">
        <f t="shared" si="222"/>
        <v>#N/A</v>
      </c>
      <c r="AG574" s="431" t="e">
        <f t="shared" si="223"/>
        <v>#N/A</v>
      </c>
      <c r="AH574" s="432" t="e">
        <f t="shared" si="224"/>
        <v>#N/A</v>
      </c>
    </row>
    <row r="575" spans="4:34" x14ac:dyDescent="0.25">
      <c r="D575" s="335"/>
      <c r="E575" s="335"/>
      <c r="F575" s="335"/>
      <c r="G575" s="335"/>
      <c r="H575" s="411">
        <f t="shared" si="207"/>
        <v>0</v>
      </c>
      <c r="I575" s="412">
        <v>0</v>
      </c>
      <c r="J575" s="411">
        <f t="shared" si="201"/>
        <v>0</v>
      </c>
      <c r="K575" s="412">
        <f t="shared" si="208"/>
        <v>0</v>
      </c>
      <c r="L575" s="411">
        <f t="shared" si="209"/>
        <v>0</v>
      </c>
      <c r="M575" s="412">
        <f t="shared" si="202"/>
        <v>0</v>
      </c>
      <c r="N575" s="411">
        <v>0</v>
      </c>
      <c r="O575" s="412">
        <f t="shared" si="210"/>
        <v>0</v>
      </c>
      <c r="P575" s="335"/>
      <c r="Q575" s="427">
        <f t="shared" si="211"/>
        <v>0</v>
      </c>
      <c r="R575" s="428">
        <f t="shared" si="212"/>
        <v>0</v>
      </c>
      <c r="S575" s="427">
        <f t="shared" si="203"/>
        <v>0</v>
      </c>
      <c r="T575" s="428">
        <f t="shared" si="204"/>
        <v>0</v>
      </c>
      <c r="U575" s="431">
        <f t="shared" si="213"/>
        <v>0</v>
      </c>
      <c r="V575" s="432">
        <f t="shared" si="214"/>
        <v>0</v>
      </c>
      <c r="W575" s="427">
        <f t="shared" si="215"/>
        <v>0</v>
      </c>
      <c r="X575" s="428">
        <f t="shared" si="216"/>
        <v>0</v>
      </c>
      <c r="Y575" s="427">
        <f t="shared" si="205"/>
        <v>0</v>
      </c>
      <c r="Z575" s="428">
        <f t="shared" si="206"/>
        <v>0</v>
      </c>
      <c r="AA575" s="431">
        <f t="shared" si="217"/>
        <v>0</v>
      </c>
      <c r="AB575" s="432">
        <f t="shared" si="218"/>
        <v>0</v>
      </c>
      <c r="AC575" s="427" t="e">
        <f t="shared" si="219"/>
        <v>#N/A</v>
      </c>
      <c r="AD575" s="428" t="e">
        <f t="shared" si="220"/>
        <v>#N/A</v>
      </c>
      <c r="AE575" s="427" t="e">
        <f t="shared" si="221"/>
        <v>#N/A</v>
      </c>
      <c r="AF575" s="428" t="e">
        <f t="shared" si="222"/>
        <v>#N/A</v>
      </c>
      <c r="AG575" s="431" t="e">
        <f t="shared" si="223"/>
        <v>#N/A</v>
      </c>
      <c r="AH575" s="432" t="e">
        <f t="shared" si="224"/>
        <v>#N/A</v>
      </c>
    </row>
    <row r="576" spans="4:34" x14ac:dyDescent="0.25">
      <c r="D576" s="335"/>
      <c r="E576" s="335"/>
      <c r="F576" s="335"/>
      <c r="G576" s="335"/>
      <c r="H576" s="411">
        <f t="shared" si="207"/>
        <v>0</v>
      </c>
      <c r="I576" s="412">
        <v>0</v>
      </c>
      <c r="J576" s="411">
        <f t="shared" si="201"/>
        <v>0</v>
      </c>
      <c r="K576" s="412">
        <f t="shared" si="208"/>
        <v>0</v>
      </c>
      <c r="L576" s="411">
        <f t="shared" si="209"/>
        <v>0</v>
      </c>
      <c r="M576" s="412">
        <f t="shared" si="202"/>
        <v>0</v>
      </c>
      <c r="N576" s="411">
        <v>0</v>
      </c>
      <c r="O576" s="412">
        <f t="shared" si="210"/>
        <v>0</v>
      </c>
      <c r="P576" s="335"/>
      <c r="Q576" s="427">
        <f t="shared" si="211"/>
        <v>0</v>
      </c>
      <c r="R576" s="428">
        <f t="shared" si="212"/>
        <v>0</v>
      </c>
      <c r="S576" s="427">
        <f t="shared" si="203"/>
        <v>0</v>
      </c>
      <c r="T576" s="428">
        <f t="shared" si="204"/>
        <v>0</v>
      </c>
      <c r="U576" s="431">
        <f t="shared" si="213"/>
        <v>0</v>
      </c>
      <c r="V576" s="432">
        <f t="shared" si="214"/>
        <v>0</v>
      </c>
      <c r="W576" s="427">
        <f t="shared" si="215"/>
        <v>0</v>
      </c>
      <c r="X576" s="428">
        <f t="shared" si="216"/>
        <v>0</v>
      </c>
      <c r="Y576" s="427">
        <f t="shared" si="205"/>
        <v>0</v>
      </c>
      <c r="Z576" s="428">
        <f t="shared" si="206"/>
        <v>0</v>
      </c>
      <c r="AA576" s="431">
        <f t="shared" si="217"/>
        <v>0</v>
      </c>
      <c r="AB576" s="432">
        <f t="shared" si="218"/>
        <v>0</v>
      </c>
      <c r="AC576" s="427" t="e">
        <f t="shared" si="219"/>
        <v>#N/A</v>
      </c>
      <c r="AD576" s="428" t="e">
        <f t="shared" si="220"/>
        <v>#N/A</v>
      </c>
      <c r="AE576" s="427" t="e">
        <f t="shared" si="221"/>
        <v>#N/A</v>
      </c>
      <c r="AF576" s="428" t="e">
        <f t="shared" si="222"/>
        <v>#N/A</v>
      </c>
      <c r="AG576" s="431" t="e">
        <f t="shared" si="223"/>
        <v>#N/A</v>
      </c>
      <c r="AH576" s="432" t="e">
        <f t="shared" si="224"/>
        <v>#N/A</v>
      </c>
    </row>
    <row r="577" spans="4:34" x14ac:dyDescent="0.25">
      <c r="D577" s="335"/>
      <c r="E577" s="335"/>
      <c r="F577" s="335"/>
      <c r="G577" s="335"/>
      <c r="H577" s="411">
        <f t="shared" si="207"/>
        <v>0</v>
      </c>
      <c r="I577" s="412">
        <v>0</v>
      </c>
      <c r="J577" s="411">
        <f t="shared" si="201"/>
        <v>0</v>
      </c>
      <c r="K577" s="412">
        <f t="shared" si="208"/>
        <v>0</v>
      </c>
      <c r="L577" s="411">
        <f t="shared" si="209"/>
        <v>0</v>
      </c>
      <c r="M577" s="412">
        <f t="shared" si="202"/>
        <v>0</v>
      </c>
      <c r="N577" s="411">
        <v>0</v>
      </c>
      <c r="O577" s="412">
        <f t="shared" si="210"/>
        <v>0</v>
      </c>
      <c r="P577" s="335"/>
      <c r="Q577" s="427">
        <f t="shared" si="211"/>
        <v>0</v>
      </c>
      <c r="R577" s="428">
        <f t="shared" si="212"/>
        <v>0</v>
      </c>
      <c r="S577" s="427">
        <f t="shared" si="203"/>
        <v>0</v>
      </c>
      <c r="T577" s="428">
        <f t="shared" si="204"/>
        <v>0</v>
      </c>
      <c r="U577" s="431">
        <f t="shared" si="213"/>
        <v>0</v>
      </c>
      <c r="V577" s="432">
        <f t="shared" si="214"/>
        <v>0</v>
      </c>
      <c r="W577" s="427">
        <f t="shared" si="215"/>
        <v>0</v>
      </c>
      <c r="X577" s="428">
        <f t="shared" si="216"/>
        <v>0</v>
      </c>
      <c r="Y577" s="427">
        <f t="shared" si="205"/>
        <v>0</v>
      </c>
      <c r="Z577" s="428">
        <f t="shared" si="206"/>
        <v>0</v>
      </c>
      <c r="AA577" s="431">
        <f t="shared" si="217"/>
        <v>0</v>
      </c>
      <c r="AB577" s="432">
        <f t="shared" si="218"/>
        <v>0</v>
      </c>
      <c r="AC577" s="427" t="e">
        <f t="shared" si="219"/>
        <v>#N/A</v>
      </c>
      <c r="AD577" s="428" t="e">
        <f t="shared" si="220"/>
        <v>#N/A</v>
      </c>
      <c r="AE577" s="427" t="e">
        <f t="shared" si="221"/>
        <v>#N/A</v>
      </c>
      <c r="AF577" s="428" t="e">
        <f t="shared" si="222"/>
        <v>#N/A</v>
      </c>
      <c r="AG577" s="431" t="e">
        <f t="shared" si="223"/>
        <v>#N/A</v>
      </c>
      <c r="AH577" s="432" t="e">
        <f t="shared" si="224"/>
        <v>#N/A</v>
      </c>
    </row>
    <row r="578" spans="4:34" x14ac:dyDescent="0.25">
      <c r="D578" s="335"/>
      <c r="E578" s="335"/>
      <c r="F578" s="335"/>
      <c r="G578" s="335"/>
      <c r="H578" s="411">
        <f t="shared" si="207"/>
        <v>0</v>
      </c>
      <c r="I578" s="412">
        <v>0</v>
      </c>
      <c r="J578" s="411">
        <f t="shared" si="201"/>
        <v>0</v>
      </c>
      <c r="K578" s="412">
        <f t="shared" si="208"/>
        <v>0</v>
      </c>
      <c r="L578" s="411">
        <f t="shared" si="209"/>
        <v>0</v>
      </c>
      <c r="M578" s="412">
        <f t="shared" si="202"/>
        <v>0</v>
      </c>
      <c r="N578" s="411">
        <v>0</v>
      </c>
      <c r="O578" s="412">
        <f t="shared" si="210"/>
        <v>0</v>
      </c>
      <c r="P578" s="335"/>
      <c r="Q578" s="427">
        <f t="shared" si="211"/>
        <v>0</v>
      </c>
      <c r="R578" s="428">
        <f t="shared" si="212"/>
        <v>0</v>
      </c>
      <c r="S578" s="427">
        <f t="shared" si="203"/>
        <v>0</v>
      </c>
      <c r="T578" s="428">
        <f t="shared" si="204"/>
        <v>0</v>
      </c>
      <c r="U578" s="431">
        <f t="shared" si="213"/>
        <v>0</v>
      </c>
      <c r="V578" s="432">
        <f t="shared" si="214"/>
        <v>0</v>
      </c>
      <c r="W578" s="427">
        <f t="shared" si="215"/>
        <v>0</v>
      </c>
      <c r="X578" s="428">
        <f t="shared" si="216"/>
        <v>0</v>
      </c>
      <c r="Y578" s="427">
        <f t="shared" si="205"/>
        <v>0</v>
      </c>
      <c r="Z578" s="428">
        <f t="shared" si="206"/>
        <v>0</v>
      </c>
      <c r="AA578" s="431">
        <f t="shared" si="217"/>
        <v>0</v>
      </c>
      <c r="AB578" s="432">
        <f t="shared" si="218"/>
        <v>0</v>
      </c>
      <c r="AC578" s="427" t="e">
        <f t="shared" si="219"/>
        <v>#N/A</v>
      </c>
      <c r="AD578" s="428" t="e">
        <f t="shared" si="220"/>
        <v>#N/A</v>
      </c>
      <c r="AE578" s="427" t="e">
        <f t="shared" si="221"/>
        <v>#N/A</v>
      </c>
      <c r="AF578" s="428" t="e">
        <f t="shared" si="222"/>
        <v>#N/A</v>
      </c>
      <c r="AG578" s="431" t="e">
        <f t="shared" si="223"/>
        <v>#N/A</v>
      </c>
      <c r="AH578" s="432" t="e">
        <f t="shared" si="224"/>
        <v>#N/A</v>
      </c>
    </row>
    <row r="579" spans="4:34" x14ac:dyDescent="0.25">
      <c r="D579" s="335"/>
      <c r="E579" s="335"/>
      <c r="F579" s="335"/>
      <c r="G579" s="335"/>
      <c r="H579" s="411">
        <f t="shared" si="207"/>
        <v>0</v>
      </c>
      <c r="I579" s="412">
        <v>0</v>
      </c>
      <c r="J579" s="411">
        <f t="shared" si="201"/>
        <v>0</v>
      </c>
      <c r="K579" s="412">
        <f t="shared" si="208"/>
        <v>0</v>
      </c>
      <c r="L579" s="411">
        <f t="shared" si="209"/>
        <v>0</v>
      </c>
      <c r="M579" s="412">
        <f t="shared" si="202"/>
        <v>0</v>
      </c>
      <c r="N579" s="411">
        <v>0</v>
      </c>
      <c r="O579" s="412">
        <f t="shared" si="210"/>
        <v>0</v>
      </c>
      <c r="P579" s="335"/>
      <c r="Q579" s="427">
        <f t="shared" si="211"/>
        <v>0</v>
      </c>
      <c r="R579" s="428">
        <f t="shared" si="212"/>
        <v>0</v>
      </c>
      <c r="S579" s="427">
        <f t="shared" si="203"/>
        <v>0</v>
      </c>
      <c r="T579" s="428">
        <f t="shared" si="204"/>
        <v>0</v>
      </c>
      <c r="U579" s="431">
        <f t="shared" si="213"/>
        <v>0</v>
      </c>
      <c r="V579" s="432">
        <f t="shared" si="214"/>
        <v>0</v>
      </c>
      <c r="W579" s="427">
        <f t="shared" si="215"/>
        <v>0</v>
      </c>
      <c r="X579" s="428">
        <f t="shared" si="216"/>
        <v>0</v>
      </c>
      <c r="Y579" s="427">
        <f t="shared" si="205"/>
        <v>0</v>
      </c>
      <c r="Z579" s="428">
        <f t="shared" si="206"/>
        <v>0</v>
      </c>
      <c r="AA579" s="431">
        <f t="shared" si="217"/>
        <v>0</v>
      </c>
      <c r="AB579" s="432">
        <f t="shared" si="218"/>
        <v>0</v>
      </c>
      <c r="AC579" s="427" t="e">
        <f t="shared" si="219"/>
        <v>#N/A</v>
      </c>
      <c r="AD579" s="428" t="e">
        <f t="shared" si="220"/>
        <v>#N/A</v>
      </c>
      <c r="AE579" s="427" t="e">
        <f t="shared" si="221"/>
        <v>#N/A</v>
      </c>
      <c r="AF579" s="428" t="e">
        <f t="shared" si="222"/>
        <v>#N/A</v>
      </c>
      <c r="AG579" s="431" t="e">
        <f t="shared" si="223"/>
        <v>#N/A</v>
      </c>
      <c r="AH579" s="432" t="e">
        <f t="shared" si="224"/>
        <v>#N/A</v>
      </c>
    </row>
    <row r="580" spans="4:34" x14ac:dyDescent="0.25">
      <c r="D580" s="335"/>
      <c r="E580" s="335"/>
      <c r="F580" s="335"/>
      <c r="G580" s="335"/>
      <c r="H580" s="411">
        <f t="shared" si="207"/>
        <v>0</v>
      </c>
      <c r="I580" s="412">
        <v>0</v>
      </c>
      <c r="J580" s="411">
        <f t="shared" si="201"/>
        <v>0</v>
      </c>
      <c r="K580" s="412">
        <f t="shared" si="208"/>
        <v>0</v>
      </c>
      <c r="L580" s="411">
        <f t="shared" si="209"/>
        <v>0</v>
      </c>
      <c r="M580" s="412">
        <f t="shared" si="202"/>
        <v>0</v>
      </c>
      <c r="N580" s="411">
        <v>0</v>
      </c>
      <c r="O580" s="412">
        <f t="shared" si="210"/>
        <v>0</v>
      </c>
      <c r="P580" s="335"/>
      <c r="Q580" s="427">
        <f t="shared" si="211"/>
        <v>0</v>
      </c>
      <c r="R580" s="428">
        <f t="shared" si="212"/>
        <v>0</v>
      </c>
      <c r="S580" s="427">
        <f t="shared" si="203"/>
        <v>0</v>
      </c>
      <c r="T580" s="428">
        <f t="shared" si="204"/>
        <v>0</v>
      </c>
      <c r="U580" s="431">
        <f t="shared" si="213"/>
        <v>0</v>
      </c>
      <c r="V580" s="432">
        <f t="shared" si="214"/>
        <v>0</v>
      </c>
      <c r="W580" s="427">
        <f t="shared" si="215"/>
        <v>0</v>
      </c>
      <c r="X580" s="428">
        <f t="shared" si="216"/>
        <v>0</v>
      </c>
      <c r="Y580" s="427">
        <f t="shared" si="205"/>
        <v>0</v>
      </c>
      <c r="Z580" s="428">
        <f t="shared" si="206"/>
        <v>0</v>
      </c>
      <c r="AA580" s="431">
        <f t="shared" si="217"/>
        <v>0</v>
      </c>
      <c r="AB580" s="432">
        <f t="shared" si="218"/>
        <v>0</v>
      </c>
      <c r="AC580" s="427" t="e">
        <f t="shared" si="219"/>
        <v>#N/A</v>
      </c>
      <c r="AD580" s="428" t="e">
        <f t="shared" si="220"/>
        <v>#N/A</v>
      </c>
      <c r="AE580" s="427" t="e">
        <f t="shared" si="221"/>
        <v>#N/A</v>
      </c>
      <c r="AF580" s="428" t="e">
        <f t="shared" si="222"/>
        <v>#N/A</v>
      </c>
      <c r="AG580" s="431" t="e">
        <f t="shared" si="223"/>
        <v>#N/A</v>
      </c>
      <c r="AH580" s="432" t="e">
        <f t="shared" si="224"/>
        <v>#N/A</v>
      </c>
    </row>
    <row r="581" spans="4:34" x14ac:dyDescent="0.25">
      <c r="D581" s="335"/>
      <c r="E581" s="335"/>
      <c r="F581" s="335"/>
      <c r="G581" s="335"/>
      <c r="H581" s="411">
        <f t="shared" si="207"/>
        <v>0</v>
      </c>
      <c r="I581" s="412">
        <v>0</v>
      </c>
      <c r="J581" s="411">
        <f t="shared" si="201"/>
        <v>0</v>
      </c>
      <c r="K581" s="412">
        <f t="shared" si="208"/>
        <v>0</v>
      </c>
      <c r="L581" s="411">
        <f t="shared" si="209"/>
        <v>0</v>
      </c>
      <c r="M581" s="412">
        <f t="shared" si="202"/>
        <v>0</v>
      </c>
      <c r="N581" s="411">
        <v>0</v>
      </c>
      <c r="O581" s="412">
        <f t="shared" si="210"/>
        <v>0</v>
      </c>
      <c r="P581" s="335"/>
      <c r="Q581" s="427">
        <f t="shared" si="211"/>
        <v>0</v>
      </c>
      <c r="R581" s="428">
        <f t="shared" si="212"/>
        <v>0</v>
      </c>
      <c r="S581" s="427">
        <f t="shared" si="203"/>
        <v>0</v>
      </c>
      <c r="T581" s="428">
        <f t="shared" si="204"/>
        <v>0</v>
      </c>
      <c r="U581" s="431">
        <f t="shared" si="213"/>
        <v>0</v>
      </c>
      <c r="V581" s="432">
        <f t="shared" si="214"/>
        <v>0</v>
      </c>
      <c r="W581" s="427">
        <f t="shared" si="215"/>
        <v>0</v>
      </c>
      <c r="X581" s="428">
        <f t="shared" si="216"/>
        <v>0</v>
      </c>
      <c r="Y581" s="427">
        <f t="shared" si="205"/>
        <v>0</v>
      </c>
      <c r="Z581" s="428">
        <f t="shared" si="206"/>
        <v>0</v>
      </c>
      <c r="AA581" s="431">
        <f t="shared" si="217"/>
        <v>0</v>
      </c>
      <c r="AB581" s="432">
        <f t="shared" si="218"/>
        <v>0</v>
      </c>
      <c r="AC581" s="427" t="e">
        <f t="shared" si="219"/>
        <v>#N/A</v>
      </c>
      <c r="AD581" s="428" t="e">
        <f t="shared" si="220"/>
        <v>#N/A</v>
      </c>
      <c r="AE581" s="427" t="e">
        <f t="shared" si="221"/>
        <v>#N/A</v>
      </c>
      <c r="AF581" s="428" t="e">
        <f t="shared" si="222"/>
        <v>#N/A</v>
      </c>
      <c r="AG581" s="431" t="e">
        <f t="shared" si="223"/>
        <v>#N/A</v>
      </c>
      <c r="AH581" s="432" t="e">
        <f t="shared" si="224"/>
        <v>#N/A</v>
      </c>
    </row>
    <row r="582" spans="4:34" x14ac:dyDescent="0.25">
      <c r="D582" s="335"/>
      <c r="E582" s="335"/>
      <c r="F582" s="335"/>
      <c r="G582" s="335"/>
      <c r="H582" s="411">
        <f t="shared" si="207"/>
        <v>0</v>
      </c>
      <c r="I582" s="412">
        <v>0</v>
      </c>
      <c r="J582" s="411">
        <f t="shared" si="201"/>
        <v>0</v>
      </c>
      <c r="K582" s="412">
        <f t="shared" si="208"/>
        <v>0</v>
      </c>
      <c r="L582" s="411">
        <f t="shared" si="209"/>
        <v>0</v>
      </c>
      <c r="M582" s="412">
        <f t="shared" si="202"/>
        <v>0</v>
      </c>
      <c r="N582" s="411">
        <v>0</v>
      </c>
      <c r="O582" s="412">
        <f t="shared" si="210"/>
        <v>0</v>
      </c>
      <c r="P582" s="335"/>
      <c r="Q582" s="427">
        <f t="shared" si="211"/>
        <v>0</v>
      </c>
      <c r="R582" s="428">
        <f t="shared" si="212"/>
        <v>0</v>
      </c>
      <c r="S582" s="427">
        <f t="shared" si="203"/>
        <v>0</v>
      </c>
      <c r="T582" s="428">
        <f t="shared" si="204"/>
        <v>0</v>
      </c>
      <c r="U582" s="431">
        <f t="shared" si="213"/>
        <v>0</v>
      </c>
      <c r="V582" s="432">
        <f t="shared" si="214"/>
        <v>0</v>
      </c>
      <c r="W582" s="427">
        <f t="shared" si="215"/>
        <v>0</v>
      </c>
      <c r="X582" s="428">
        <f t="shared" si="216"/>
        <v>0</v>
      </c>
      <c r="Y582" s="427">
        <f t="shared" si="205"/>
        <v>0</v>
      </c>
      <c r="Z582" s="428">
        <f t="shared" si="206"/>
        <v>0</v>
      </c>
      <c r="AA582" s="431">
        <f t="shared" si="217"/>
        <v>0</v>
      </c>
      <c r="AB582" s="432">
        <f t="shared" si="218"/>
        <v>0</v>
      </c>
      <c r="AC582" s="427" t="e">
        <f t="shared" si="219"/>
        <v>#N/A</v>
      </c>
      <c r="AD582" s="428" t="e">
        <f t="shared" si="220"/>
        <v>#N/A</v>
      </c>
      <c r="AE582" s="427" t="e">
        <f t="shared" si="221"/>
        <v>#N/A</v>
      </c>
      <c r="AF582" s="428" t="e">
        <f t="shared" si="222"/>
        <v>#N/A</v>
      </c>
      <c r="AG582" s="431" t="e">
        <f t="shared" si="223"/>
        <v>#N/A</v>
      </c>
      <c r="AH582" s="432" t="e">
        <f t="shared" si="224"/>
        <v>#N/A</v>
      </c>
    </row>
    <row r="583" spans="4:34" x14ac:dyDescent="0.25">
      <c r="D583" s="335"/>
      <c r="E583" s="335"/>
      <c r="F583" s="335"/>
      <c r="G583" s="335"/>
      <c r="H583" s="411">
        <f t="shared" si="207"/>
        <v>0</v>
      </c>
      <c r="I583" s="412">
        <v>0</v>
      </c>
      <c r="J583" s="411">
        <f t="shared" si="201"/>
        <v>0</v>
      </c>
      <c r="K583" s="412">
        <f t="shared" si="208"/>
        <v>0</v>
      </c>
      <c r="L583" s="411">
        <f t="shared" si="209"/>
        <v>0</v>
      </c>
      <c r="M583" s="412">
        <f t="shared" si="202"/>
        <v>0</v>
      </c>
      <c r="N583" s="411">
        <v>0</v>
      </c>
      <c r="O583" s="412">
        <f t="shared" si="210"/>
        <v>0</v>
      </c>
      <c r="P583" s="335"/>
      <c r="Q583" s="427">
        <f t="shared" si="211"/>
        <v>0</v>
      </c>
      <c r="R583" s="428">
        <f t="shared" si="212"/>
        <v>0</v>
      </c>
      <c r="S583" s="427">
        <f t="shared" si="203"/>
        <v>0</v>
      </c>
      <c r="T583" s="428">
        <f t="shared" si="204"/>
        <v>0</v>
      </c>
      <c r="U583" s="431">
        <f t="shared" si="213"/>
        <v>0</v>
      </c>
      <c r="V583" s="432">
        <f t="shared" si="214"/>
        <v>0</v>
      </c>
      <c r="W583" s="427">
        <f t="shared" si="215"/>
        <v>0</v>
      </c>
      <c r="X583" s="428">
        <f t="shared" si="216"/>
        <v>0</v>
      </c>
      <c r="Y583" s="427">
        <f t="shared" si="205"/>
        <v>0</v>
      </c>
      <c r="Z583" s="428">
        <f t="shared" si="206"/>
        <v>0</v>
      </c>
      <c r="AA583" s="431">
        <f t="shared" si="217"/>
        <v>0</v>
      </c>
      <c r="AB583" s="432">
        <f t="shared" si="218"/>
        <v>0</v>
      </c>
      <c r="AC583" s="427" t="e">
        <f t="shared" si="219"/>
        <v>#N/A</v>
      </c>
      <c r="AD583" s="428" t="e">
        <f t="shared" si="220"/>
        <v>#N/A</v>
      </c>
      <c r="AE583" s="427" t="e">
        <f t="shared" si="221"/>
        <v>#N/A</v>
      </c>
      <c r="AF583" s="428" t="e">
        <f t="shared" si="222"/>
        <v>#N/A</v>
      </c>
      <c r="AG583" s="431" t="e">
        <f t="shared" si="223"/>
        <v>#N/A</v>
      </c>
      <c r="AH583" s="432" t="e">
        <f t="shared" si="224"/>
        <v>#N/A</v>
      </c>
    </row>
    <row r="584" spans="4:34" x14ac:dyDescent="0.25">
      <c r="D584" s="335"/>
      <c r="E584" s="335"/>
      <c r="F584" s="335"/>
      <c r="G584" s="335"/>
      <c r="H584" s="411">
        <f t="shared" si="207"/>
        <v>0</v>
      </c>
      <c r="I584" s="412">
        <v>0</v>
      </c>
      <c r="J584" s="411">
        <f t="shared" ref="J584:J647" si="225">Wx</f>
        <v>0</v>
      </c>
      <c r="K584" s="412">
        <f t="shared" si="208"/>
        <v>0</v>
      </c>
      <c r="L584" s="411">
        <f t="shared" si="209"/>
        <v>0</v>
      </c>
      <c r="M584" s="412">
        <f t="shared" ref="M584:M647" si="226">Wy</f>
        <v>0</v>
      </c>
      <c r="N584" s="411">
        <v>0</v>
      </c>
      <c r="O584" s="412">
        <f t="shared" si="210"/>
        <v>0</v>
      </c>
      <c r="P584" s="335"/>
      <c r="Q584" s="427">
        <f t="shared" si="211"/>
        <v>0</v>
      </c>
      <c r="R584" s="428">
        <f t="shared" si="212"/>
        <v>0</v>
      </c>
      <c r="S584" s="427">
        <f t="shared" ref="S584:S647" si="227">IF(AND(Q584&gt;=0,Q584&lt;=Wx),Q584,"")</f>
        <v>0</v>
      </c>
      <c r="T584" s="428">
        <f t="shared" ref="T584:T647" si="228">IF(AND(R584&gt;=0,R584&lt;=Wy),R584,"")</f>
        <v>0</v>
      </c>
      <c r="U584" s="431">
        <f t="shared" si="213"/>
        <v>0</v>
      </c>
      <c r="V584" s="432">
        <f t="shared" si="214"/>
        <v>0</v>
      </c>
      <c r="W584" s="427">
        <f t="shared" si="215"/>
        <v>0</v>
      </c>
      <c r="X584" s="428">
        <f t="shared" si="216"/>
        <v>0</v>
      </c>
      <c r="Y584" s="427">
        <f t="shared" ref="Y584:Y647" si="229">IF(AND(W584&gt;=0,W584&lt;=Wx),W584,"")</f>
        <v>0</v>
      </c>
      <c r="Z584" s="428">
        <f t="shared" ref="Z584:Z647" si="230">IF(AND(X584&gt;=0,X584&lt;=Wy),X584,"")</f>
        <v>0</v>
      </c>
      <c r="AA584" s="431">
        <f t="shared" si="217"/>
        <v>0</v>
      </c>
      <c r="AB584" s="432">
        <f t="shared" si="218"/>
        <v>0</v>
      </c>
      <c r="AC584" s="427" t="e">
        <f t="shared" si="219"/>
        <v>#N/A</v>
      </c>
      <c r="AD584" s="428" t="e">
        <f t="shared" si="220"/>
        <v>#N/A</v>
      </c>
      <c r="AE584" s="427" t="e">
        <f t="shared" si="221"/>
        <v>#N/A</v>
      </c>
      <c r="AF584" s="428" t="e">
        <f t="shared" si="222"/>
        <v>#N/A</v>
      </c>
      <c r="AG584" s="431" t="e">
        <f t="shared" si="223"/>
        <v>#N/A</v>
      </c>
      <c r="AH584" s="432" t="e">
        <f t="shared" si="224"/>
        <v>#N/A</v>
      </c>
    </row>
    <row r="585" spans="4:34" x14ac:dyDescent="0.25">
      <c r="D585" s="335"/>
      <c r="E585" s="335"/>
      <c r="F585" s="335"/>
      <c r="G585" s="335"/>
      <c r="H585" s="411">
        <f t="shared" ref="H585:H648" si="231">H584+Wx/INCREMENTS</f>
        <v>0</v>
      </c>
      <c r="I585" s="412">
        <v>0</v>
      </c>
      <c r="J585" s="411">
        <f t="shared" si="225"/>
        <v>0</v>
      </c>
      <c r="K585" s="412">
        <f t="shared" ref="K585:K648" si="232">K584+Wy/INCREMENTS</f>
        <v>0</v>
      </c>
      <c r="L585" s="411">
        <f t="shared" ref="L585:L648" si="233">L584-Wx/INCREMENTS</f>
        <v>0</v>
      </c>
      <c r="M585" s="412">
        <f t="shared" si="226"/>
        <v>0</v>
      </c>
      <c r="N585" s="411">
        <v>0</v>
      </c>
      <c r="O585" s="412">
        <f t="shared" ref="O585:O648" si="234">O584-Wy/INCREMENTS</f>
        <v>0</v>
      </c>
      <c r="P585" s="335"/>
      <c r="Q585" s="427">
        <f t="shared" ref="Q585:Q648" si="235">Q584+((SQRT(Wx^2+Wy^2))*COS(RADIANS(θ))/INCREMENTS)</f>
        <v>0</v>
      </c>
      <c r="R585" s="428">
        <f t="shared" ref="R585:R648" si="236">R584+((SQRT(Wx^2+Wy^2))*SIN(RADIANS(θ))/INCREMENTS)</f>
        <v>0</v>
      </c>
      <c r="S585" s="427">
        <f t="shared" si="227"/>
        <v>0</v>
      </c>
      <c r="T585" s="428">
        <f t="shared" si="228"/>
        <v>0</v>
      </c>
      <c r="U585" s="431">
        <f t="shared" ref="U585:U648" si="237">IF(AND(S585&lt;&gt;"",T585&lt;&gt;""),S585,"")</f>
        <v>0</v>
      </c>
      <c r="V585" s="432">
        <f t="shared" ref="V585:V648" si="238">IF(AND(S585&lt;&gt;"",T585&lt;&gt;""),T585,"")</f>
        <v>0</v>
      </c>
      <c r="W585" s="427">
        <f t="shared" ref="W585:W648" si="239">W584+((SQRT(Wx^2+Wy^2))*COS(RADIANS(θ))/INCREMENTS)</f>
        <v>0</v>
      </c>
      <c r="X585" s="428">
        <f t="shared" ref="X585:X648" si="240">X584+((SQRT(Wx^2+Wy^2))*SIN(RADIANS(θ))/INCREMENTS)</f>
        <v>0</v>
      </c>
      <c r="Y585" s="427">
        <f t="shared" si="229"/>
        <v>0</v>
      </c>
      <c r="Z585" s="428">
        <f t="shared" si="230"/>
        <v>0</v>
      </c>
      <c r="AA585" s="431">
        <f t="shared" ref="AA585:AA648" si="241">IF(AND(Y585&lt;&gt;"",Z585&lt;&gt;""),Y585,"")</f>
        <v>0</v>
      </c>
      <c r="AB585" s="432">
        <f t="shared" ref="AB585:AB648" si="242">IF(AND(Y585&lt;&gt;"",Z585&lt;&gt;""),Z585,"")</f>
        <v>0</v>
      </c>
      <c r="AC585" s="427" t="e">
        <f t="shared" si="219"/>
        <v>#N/A</v>
      </c>
      <c r="AD585" s="428" t="e">
        <f t="shared" si="220"/>
        <v>#N/A</v>
      </c>
      <c r="AE585" s="427" t="e">
        <f t="shared" si="221"/>
        <v>#N/A</v>
      </c>
      <c r="AF585" s="428" t="e">
        <f t="shared" si="222"/>
        <v>#N/A</v>
      </c>
      <c r="AG585" s="431" t="e">
        <f t="shared" si="223"/>
        <v>#N/A</v>
      </c>
      <c r="AH585" s="432" t="e">
        <f t="shared" si="224"/>
        <v>#N/A</v>
      </c>
    </row>
    <row r="586" spans="4:34" x14ac:dyDescent="0.25">
      <c r="D586" s="335"/>
      <c r="E586" s="335"/>
      <c r="F586" s="335"/>
      <c r="G586" s="335"/>
      <c r="H586" s="411">
        <f t="shared" si="231"/>
        <v>0</v>
      </c>
      <c r="I586" s="412">
        <v>0</v>
      </c>
      <c r="J586" s="411">
        <f t="shared" si="225"/>
        <v>0</v>
      </c>
      <c r="K586" s="412">
        <f t="shared" si="232"/>
        <v>0</v>
      </c>
      <c r="L586" s="411">
        <f t="shared" si="233"/>
        <v>0</v>
      </c>
      <c r="M586" s="412">
        <f t="shared" si="226"/>
        <v>0</v>
      </c>
      <c r="N586" s="411">
        <v>0</v>
      </c>
      <c r="O586" s="412">
        <f t="shared" si="234"/>
        <v>0</v>
      </c>
      <c r="P586" s="335"/>
      <c r="Q586" s="427">
        <f t="shared" si="235"/>
        <v>0</v>
      </c>
      <c r="R586" s="428">
        <f t="shared" si="236"/>
        <v>0</v>
      </c>
      <c r="S586" s="427">
        <f t="shared" si="227"/>
        <v>0</v>
      </c>
      <c r="T586" s="428">
        <f t="shared" si="228"/>
        <v>0</v>
      </c>
      <c r="U586" s="431">
        <f t="shared" si="237"/>
        <v>0</v>
      </c>
      <c r="V586" s="432">
        <f t="shared" si="238"/>
        <v>0</v>
      </c>
      <c r="W586" s="427">
        <f t="shared" si="239"/>
        <v>0</v>
      </c>
      <c r="X586" s="428">
        <f t="shared" si="240"/>
        <v>0</v>
      </c>
      <c r="Y586" s="427">
        <f t="shared" si="229"/>
        <v>0</v>
      </c>
      <c r="Z586" s="428">
        <f t="shared" si="230"/>
        <v>0</v>
      </c>
      <c r="AA586" s="431">
        <f t="shared" si="241"/>
        <v>0</v>
      </c>
      <c r="AB586" s="432">
        <f t="shared" si="242"/>
        <v>0</v>
      </c>
      <c r="AC586" s="427" t="e">
        <f t="shared" ref="AC586:AC649" si="243">AC585+((SQRT(Wx^2+Wy^2))*COS(RADIANS(θ))/INCREMENTS)</f>
        <v>#N/A</v>
      </c>
      <c r="AD586" s="428" t="e">
        <f t="shared" ref="AD586:AD649" si="244">AD585+((SQRT(Wx^2+Wy^2))*SIN(RADIANS(θ))/INCREMENTS)</f>
        <v>#N/A</v>
      </c>
      <c r="AE586" s="427" t="e">
        <f t="shared" ref="AE586:AE649" si="245">IF(AND(AC586&gt;=0,AC586&lt;=Wx),AC586,"")</f>
        <v>#N/A</v>
      </c>
      <c r="AF586" s="428" t="e">
        <f t="shared" ref="AF586:AF649" si="246">IF(AND(AD586&gt;=0,AD586&lt;=Wy),AD586,"")</f>
        <v>#N/A</v>
      </c>
      <c r="AG586" s="431" t="e">
        <f t="shared" ref="AG586:AG649" si="247">IF(AND(AE586&lt;&gt;"",AF586&lt;&gt;""),AE586,"")</f>
        <v>#N/A</v>
      </c>
      <c r="AH586" s="432" t="e">
        <f t="shared" ref="AH586:AH649" si="248">IF(AND(AE586&lt;&gt;"",AF586&lt;&gt;""),AF586,"")</f>
        <v>#N/A</v>
      </c>
    </row>
    <row r="587" spans="4:34" x14ac:dyDescent="0.25">
      <c r="D587" s="335"/>
      <c r="E587" s="335"/>
      <c r="F587" s="335"/>
      <c r="G587" s="335"/>
      <c r="H587" s="411">
        <f t="shared" si="231"/>
        <v>0</v>
      </c>
      <c r="I587" s="412">
        <v>0</v>
      </c>
      <c r="J587" s="411">
        <f t="shared" si="225"/>
        <v>0</v>
      </c>
      <c r="K587" s="412">
        <f t="shared" si="232"/>
        <v>0</v>
      </c>
      <c r="L587" s="411">
        <f t="shared" si="233"/>
        <v>0</v>
      </c>
      <c r="M587" s="412">
        <f t="shared" si="226"/>
        <v>0</v>
      </c>
      <c r="N587" s="411">
        <v>0</v>
      </c>
      <c r="O587" s="412">
        <f t="shared" si="234"/>
        <v>0</v>
      </c>
      <c r="P587" s="335"/>
      <c r="Q587" s="427">
        <f t="shared" si="235"/>
        <v>0</v>
      </c>
      <c r="R587" s="428">
        <f t="shared" si="236"/>
        <v>0</v>
      </c>
      <c r="S587" s="427">
        <f t="shared" si="227"/>
        <v>0</v>
      </c>
      <c r="T587" s="428">
        <f t="shared" si="228"/>
        <v>0</v>
      </c>
      <c r="U587" s="431">
        <f t="shared" si="237"/>
        <v>0</v>
      </c>
      <c r="V587" s="432">
        <f t="shared" si="238"/>
        <v>0</v>
      </c>
      <c r="W587" s="427">
        <f t="shared" si="239"/>
        <v>0</v>
      </c>
      <c r="X587" s="428">
        <f t="shared" si="240"/>
        <v>0</v>
      </c>
      <c r="Y587" s="427">
        <f t="shared" si="229"/>
        <v>0</v>
      </c>
      <c r="Z587" s="428">
        <f t="shared" si="230"/>
        <v>0</v>
      </c>
      <c r="AA587" s="431">
        <f t="shared" si="241"/>
        <v>0</v>
      </c>
      <c r="AB587" s="432">
        <f t="shared" si="242"/>
        <v>0</v>
      </c>
      <c r="AC587" s="427" t="e">
        <f t="shared" si="243"/>
        <v>#N/A</v>
      </c>
      <c r="AD587" s="428" t="e">
        <f t="shared" si="244"/>
        <v>#N/A</v>
      </c>
      <c r="AE587" s="427" t="e">
        <f t="shared" si="245"/>
        <v>#N/A</v>
      </c>
      <c r="AF587" s="428" t="e">
        <f t="shared" si="246"/>
        <v>#N/A</v>
      </c>
      <c r="AG587" s="431" t="e">
        <f t="shared" si="247"/>
        <v>#N/A</v>
      </c>
      <c r="AH587" s="432" t="e">
        <f t="shared" si="248"/>
        <v>#N/A</v>
      </c>
    </row>
    <row r="588" spans="4:34" x14ac:dyDescent="0.25">
      <c r="D588" s="335"/>
      <c r="E588" s="335"/>
      <c r="F588" s="335"/>
      <c r="G588" s="335"/>
      <c r="H588" s="411">
        <f t="shared" si="231"/>
        <v>0</v>
      </c>
      <c r="I588" s="412">
        <v>0</v>
      </c>
      <c r="J588" s="411">
        <f t="shared" si="225"/>
        <v>0</v>
      </c>
      <c r="K588" s="412">
        <f t="shared" si="232"/>
        <v>0</v>
      </c>
      <c r="L588" s="411">
        <f t="shared" si="233"/>
        <v>0</v>
      </c>
      <c r="M588" s="412">
        <f t="shared" si="226"/>
        <v>0</v>
      </c>
      <c r="N588" s="411">
        <v>0</v>
      </c>
      <c r="O588" s="412">
        <f t="shared" si="234"/>
        <v>0</v>
      </c>
      <c r="P588" s="335"/>
      <c r="Q588" s="427">
        <f t="shared" si="235"/>
        <v>0</v>
      </c>
      <c r="R588" s="428">
        <f t="shared" si="236"/>
        <v>0</v>
      </c>
      <c r="S588" s="427">
        <f t="shared" si="227"/>
        <v>0</v>
      </c>
      <c r="T588" s="428">
        <f t="shared" si="228"/>
        <v>0</v>
      </c>
      <c r="U588" s="431">
        <f t="shared" si="237"/>
        <v>0</v>
      </c>
      <c r="V588" s="432">
        <f t="shared" si="238"/>
        <v>0</v>
      </c>
      <c r="W588" s="427">
        <f t="shared" si="239"/>
        <v>0</v>
      </c>
      <c r="X588" s="428">
        <f t="shared" si="240"/>
        <v>0</v>
      </c>
      <c r="Y588" s="427">
        <f t="shared" si="229"/>
        <v>0</v>
      </c>
      <c r="Z588" s="428">
        <f t="shared" si="230"/>
        <v>0</v>
      </c>
      <c r="AA588" s="431">
        <f t="shared" si="241"/>
        <v>0</v>
      </c>
      <c r="AB588" s="432">
        <f t="shared" si="242"/>
        <v>0</v>
      </c>
      <c r="AC588" s="427" t="e">
        <f t="shared" si="243"/>
        <v>#N/A</v>
      </c>
      <c r="AD588" s="428" t="e">
        <f t="shared" si="244"/>
        <v>#N/A</v>
      </c>
      <c r="AE588" s="427" t="e">
        <f t="shared" si="245"/>
        <v>#N/A</v>
      </c>
      <c r="AF588" s="428" t="e">
        <f t="shared" si="246"/>
        <v>#N/A</v>
      </c>
      <c r="AG588" s="431" t="e">
        <f t="shared" si="247"/>
        <v>#N/A</v>
      </c>
      <c r="AH588" s="432" t="e">
        <f t="shared" si="248"/>
        <v>#N/A</v>
      </c>
    </row>
    <row r="589" spans="4:34" x14ac:dyDescent="0.25">
      <c r="D589" s="335"/>
      <c r="E589" s="335"/>
      <c r="F589" s="335"/>
      <c r="G589" s="335"/>
      <c r="H589" s="411">
        <f t="shared" si="231"/>
        <v>0</v>
      </c>
      <c r="I589" s="412">
        <v>0</v>
      </c>
      <c r="J589" s="411">
        <f t="shared" si="225"/>
        <v>0</v>
      </c>
      <c r="K589" s="412">
        <f t="shared" si="232"/>
        <v>0</v>
      </c>
      <c r="L589" s="411">
        <f t="shared" si="233"/>
        <v>0</v>
      </c>
      <c r="M589" s="412">
        <f t="shared" si="226"/>
        <v>0</v>
      </c>
      <c r="N589" s="411">
        <v>0</v>
      </c>
      <c r="O589" s="412">
        <f t="shared" si="234"/>
        <v>0</v>
      </c>
      <c r="P589" s="335"/>
      <c r="Q589" s="427">
        <f t="shared" si="235"/>
        <v>0</v>
      </c>
      <c r="R589" s="428">
        <f t="shared" si="236"/>
        <v>0</v>
      </c>
      <c r="S589" s="427">
        <f t="shared" si="227"/>
        <v>0</v>
      </c>
      <c r="T589" s="428">
        <f t="shared" si="228"/>
        <v>0</v>
      </c>
      <c r="U589" s="431">
        <f t="shared" si="237"/>
        <v>0</v>
      </c>
      <c r="V589" s="432">
        <f t="shared" si="238"/>
        <v>0</v>
      </c>
      <c r="W589" s="427">
        <f t="shared" si="239"/>
        <v>0</v>
      </c>
      <c r="X589" s="428">
        <f t="shared" si="240"/>
        <v>0</v>
      </c>
      <c r="Y589" s="427">
        <f t="shared" si="229"/>
        <v>0</v>
      </c>
      <c r="Z589" s="428">
        <f t="shared" si="230"/>
        <v>0</v>
      </c>
      <c r="AA589" s="431">
        <f t="shared" si="241"/>
        <v>0</v>
      </c>
      <c r="AB589" s="432">
        <f t="shared" si="242"/>
        <v>0</v>
      </c>
      <c r="AC589" s="427" t="e">
        <f t="shared" si="243"/>
        <v>#N/A</v>
      </c>
      <c r="AD589" s="428" t="e">
        <f t="shared" si="244"/>
        <v>#N/A</v>
      </c>
      <c r="AE589" s="427" t="e">
        <f t="shared" si="245"/>
        <v>#N/A</v>
      </c>
      <c r="AF589" s="428" t="e">
        <f t="shared" si="246"/>
        <v>#N/A</v>
      </c>
      <c r="AG589" s="431" t="e">
        <f t="shared" si="247"/>
        <v>#N/A</v>
      </c>
      <c r="AH589" s="432" t="e">
        <f t="shared" si="248"/>
        <v>#N/A</v>
      </c>
    </row>
    <row r="590" spans="4:34" x14ac:dyDescent="0.25">
      <c r="D590" s="335"/>
      <c r="E590" s="335"/>
      <c r="F590" s="335"/>
      <c r="G590" s="335"/>
      <c r="H590" s="411">
        <f t="shared" si="231"/>
        <v>0</v>
      </c>
      <c r="I590" s="412">
        <v>0</v>
      </c>
      <c r="J590" s="411">
        <f t="shared" si="225"/>
        <v>0</v>
      </c>
      <c r="K590" s="412">
        <f t="shared" si="232"/>
        <v>0</v>
      </c>
      <c r="L590" s="411">
        <f t="shared" si="233"/>
        <v>0</v>
      </c>
      <c r="M590" s="412">
        <f t="shared" si="226"/>
        <v>0</v>
      </c>
      <c r="N590" s="411">
        <v>0</v>
      </c>
      <c r="O590" s="412">
        <f t="shared" si="234"/>
        <v>0</v>
      </c>
      <c r="P590" s="335"/>
      <c r="Q590" s="427">
        <f t="shared" si="235"/>
        <v>0</v>
      </c>
      <c r="R590" s="428">
        <f t="shared" si="236"/>
        <v>0</v>
      </c>
      <c r="S590" s="427">
        <f t="shared" si="227"/>
        <v>0</v>
      </c>
      <c r="T590" s="428">
        <f t="shared" si="228"/>
        <v>0</v>
      </c>
      <c r="U590" s="431">
        <f t="shared" si="237"/>
        <v>0</v>
      </c>
      <c r="V590" s="432">
        <f t="shared" si="238"/>
        <v>0</v>
      </c>
      <c r="W590" s="427">
        <f t="shared" si="239"/>
        <v>0</v>
      </c>
      <c r="X590" s="428">
        <f t="shared" si="240"/>
        <v>0</v>
      </c>
      <c r="Y590" s="427">
        <f t="shared" si="229"/>
        <v>0</v>
      </c>
      <c r="Z590" s="428">
        <f t="shared" si="230"/>
        <v>0</v>
      </c>
      <c r="AA590" s="431">
        <f t="shared" si="241"/>
        <v>0</v>
      </c>
      <c r="AB590" s="432">
        <f t="shared" si="242"/>
        <v>0</v>
      </c>
      <c r="AC590" s="427" t="e">
        <f t="shared" si="243"/>
        <v>#N/A</v>
      </c>
      <c r="AD590" s="428" t="e">
        <f t="shared" si="244"/>
        <v>#N/A</v>
      </c>
      <c r="AE590" s="427" t="e">
        <f t="shared" si="245"/>
        <v>#N/A</v>
      </c>
      <c r="AF590" s="428" t="e">
        <f t="shared" si="246"/>
        <v>#N/A</v>
      </c>
      <c r="AG590" s="431" t="e">
        <f t="shared" si="247"/>
        <v>#N/A</v>
      </c>
      <c r="AH590" s="432" t="e">
        <f t="shared" si="248"/>
        <v>#N/A</v>
      </c>
    </row>
    <row r="591" spans="4:34" x14ac:dyDescent="0.25">
      <c r="D591" s="335"/>
      <c r="E591" s="335"/>
      <c r="F591" s="335"/>
      <c r="G591" s="335"/>
      <c r="H591" s="411">
        <f t="shared" si="231"/>
        <v>0</v>
      </c>
      <c r="I591" s="412">
        <v>0</v>
      </c>
      <c r="J591" s="411">
        <f t="shared" si="225"/>
        <v>0</v>
      </c>
      <c r="K591" s="412">
        <f t="shared" si="232"/>
        <v>0</v>
      </c>
      <c r="L591" s="411">
        <f t="shared" si="233"/>
        <v>0</v>
      </c>
      <c r="M591" s="412">
        <f t="shared" si="226"/>
        <v>0</v>
      </c>
      <c r="N591" s="411">
        <v>0</v>
      </c>
      <c r="O591" s="412">
        <f t="shared" si="234"/>
        <v>0</v>
      </c>
      <c r="P591" s="335"/>
      <c r="Q591" s="427">
        <f t="shared" si="235"/>
        <v>0</v>
      </c>
      <c r="R591" s="428">
        <f t="shared" si="236"/>
        <v>0</v>
      </c>
      <c r="S591" s="427">
        <f t="shared" si="227"/>
        <v>0</v>
      </c>
      <c r="T591" s="428">
        <f t="shared" si="228"/>
        <v>0</v>
      </c>
      <c r="U591" s="431">
        <f t="shared" si="237"/>
        <v>0</v>
      </c>
      <c r="V591" s="432">
        <f t="shared" si="238"/>
        <v>0</v>
      </c>
      <c r="W591" s="427">
        <f t="shared" si="239"/>
        <v>0</v>
      </c>
      <c r="X591" s="428">
        <f t="shared" si="240"/>
        <v>0</v>
      </c>
      <c r="Y591" s="427">
        <f t="shared" si="229"/>
        <v>0</v>
      </c>
      <c r="Z591" s="428">
        <f t="shared" si="230"/>
        <v>0</v>
      </c>
      <c r="AA591" s="431">
        <f t="shared" si="241"/>
        <v>0</v>
      </c>
      <c r="AB591" s="432">
        <f t="shared" si="242"/>
        <v>0</v>
      </c>
      <c r="AC591" s="427" t="e">
        <f t="shared" si="243"/>
        <v>#N/A</v>
      </c>
      <c r="AD591" s="428" t="e">
        <f t="shared" si="244"/>
        <v>#N/A</v>
      </c>
      <c r="AE591" s="427" t="e">
        <f t="shared" si="245"/>
        <v>#N/A</v>
      </c>
      <c r="AF591" s="428" t="e">
        <f t="shared" si="246"/>
        <v>#N/A</v>
      </c>
      <c r="AG591" s="431" t="e">
        <f t="shared" si="247"/>
        <v>#N/A</v>
      </c>
      <c r="AH591" s="432" t="e">
        <f t="shared" si="248"/>
        <v>#N/A</v>
      </c>
    </row>
    <row r="592" spans="4:34" x14ac:dyDescent="0.25">
      <c r="D592" s="335"/>
      <c r="E592" s="335"/>
      <c r="F592" s="335"/>
      <c r="G592" s="335"/>
      <c r="H592" s="411">
        <f t="shared" si="231"/>
        <v>0</v>
      </c>
      <c r="I592" s="412">
        <v>0</v>
      </c>
      <c r="J592" s="411">
        <f t="shared" si="225"/>
        <v>0</v>
      </c>
      <c r="K592" s="412">
        <f t="shared" si="232"/>
        <v>0</v>
      </c>
      <c r="L592" s="411">
        <f t="shared" si="233"/>
        <v>0</v>
      </c>
      <c r="M592" s="412">
        <f t="shared" si="226"/>
        <v>0</v>
      </c>
      <c r="N592" s="411">
        <v>0</v>
      </c>
      <c r="O592" s="412">
        <f t="shared" si="234"/>
        <v>0</v>
      </c>
      <c r="P592" s="335"/>
      <c r="Q592" s="427">
        <f t="shared" si="235"/>
        <v>0</v>
      </c>
      <c r="R592" s="428">
        <f t="shared" si="236"/>
        <v>0</v>
      </c>
      <c r="S592" s="427">
        <f t="shared" si="227"/>
        <v>0</v>
      </c>
      <c r="T592" s="428">
        <f t="shared" si="228"/>
        <v>0</v>
      </c>
      <c r="U592" s="431">
        <f t="shared" si="237"/>
        <v>0</v>
      </c>
      <c r="V592" s="432">
        <f t="shared" si="238"/>
        <v>0</v>
      </c>
      <c r="W592" s="427">
        <f t="shared" si="239"/>
        <v>0</v>
      </c>
      <c r="X592" s="428">
        <f t="shared" si="240"/>
        <v>0</v>
      </c>
      <c r="Y592" s="427">
        <f t="shared" si="229"/>
        <v>0</v>
      </c>
      <c r="Z592" s="428">
        <f t="shared" si="230"/>
        <v>0</v>
      </c>
      <c r="AA592" s="431">
        <f t="shared" si="241"/>
        <v>0</v>
      </c>
      <c r="AB592" s="432">
        <f t="shared" si="242"/>
        <v>0</v>
      </c>
      <c r="AC592" s="427" t="e">
        <f t="shared" si="243"/>
        <v>#N/A</v>
      </c>
      <c r="AD592" s="428" t="e">
        <f t="shared" si="244"/>
        <v>#N/A</v>
      </c>
      <c r="AE592" s="427" t="e">
        <f t="shared" si="245"/>
        <v>#N/A</v>
      </c>
      <c r="AF592" s="428" t="e">
        <f t="shared" si="246"/>
        <v>#N/A</v>
      </c>
      <c r="AG592" s="431" t="e">
        <f t="shared" si="247"/>
        <v>#N/A</v>
      </c>
      <c r="AH592" s="432" t="e">
        <f t="shared" si="248"/>
        <v>#N/A</v>
      </c>
    </row>
    <row r="593" spans="4:34" x14ac:dyDescent="0.25">
      <c r="D593" s="335"/>
      <c r="E593" s="335"/>
      <c r="F593" s="335"/>
      <c r="G593" s="335"/>
      <c r="H593" s="411">
        <f t="shared" si="231"/>
        <v>0</v>
      </c>
      <c r="I593" s="412">
        <v>0</v>
      </c>
      <c r="J593" s="411">
        <f t="shared" si="225"/>
        <v>0</v>
      </c>
      <c r="K593" s="412">
        <f t="shared" si="232"/>
        <v>0</v>
      </c>
      <c r="L593" s="411">
        <f t="shared" si="233"/>
        <v>0</v>
      </c>
      <c r="M593" s="412">
        <f t="shared" si="226"/>
        <v>0</v>
      </c>
      <c r="N593" s="411">
        <v>0</v>
      </c>
      <c r="O593" s="412">
        <f t="shared" si="234"/>
        <v>0</v>
      </c>
      <c r="P593" s="335"/>
      <c r="Q593" s="427">
        <f t="shared" si="235"/>
        <v>0</v>
      </c>
      <c r="R593" s="428">
        <f t="shared" si="236"/>
        <v>0</v>
      </c>
      <c r="S593" s="427">
        <f t="shared" si="227"/>
        <v>0</v>
      </c>
      <c r="T593" s="428">
        <f t="shared" si="228"/>
        <v>0</v>
      </c>
      <c r="U593" s="431">
        <f t="shared" si="237"/>
        <v>0</v>
      </c>
      <c r="V593" s="432">
        <f t="shared" si="238"/>
        <v>0</v>
      </c>
      <c r="W593" s="427">
        <f t="shared" si="239"/>
        <v>0</v>
      </c>
      <c r="X593" s="428">
        <f t="shared" si="240"/>
        <v>0</v>
      </c>
      <c r="Y593" s="427">
        <f t="shared" si="229"/>
        <v>0</v>
      </c>
      <c r="Z593" s="428">
        <f t="shared" si="230"/>
        <v>0</v>
      </c>
      <c r="AA593" s="431">
        <f t="shared" si="241"/>
        <v>0</v>
      </c>
      <c r="AB593" s="432">
        <f t="shared" si="242"/>
        <v>0</v>
      </c>
      <c r="AC593" s="427" t="e">
        <f t="shared" si="243"/>
        <v>#N/A</v>
      </c>
      <c r="AD593" s="428" t="e">
        <f t="shared" si="244"/>
        <v>#N/A</v>
      </c>
      <c r="AE593" s="427" t="e">
        <f t="shared" si="245"/>
        <v>#N/A</v>
      </c>
      <c r="AF593" s="428" t="e">
        <f t="shared" si="246"/>
        <v>#N/A</v>
      </c>
      <c r="AG593" s="431" t="e">
        <f t="shared" si="247"/>
        <v>#N/A</v>
      </c>
      <c r="AH593" s="432" t="e">
        <f t="shared" si="248"/>
        <v>#N/A</v>
      </c>
    </row>
    <row r="594" spans="4:34" x14ac:dyDescent="0.25">
      <c r="D594" s="335"/>
      <c r="E594" s="335"/>
      <c r="F594" s="335"/>
      <c r="G594" s="335"/>
      <c r="H594" s="411">
        <f t="shared" si="231"/>
        <v>0</v>
      </c>
      <c r="I594" s="412">
        <v>0</v>
      </c>
      <c r="J594" s="411">
        <f t="shared" si="225"/>
        <v>0</v>
      </c>
      <c r="K594" s="412">
        <f t="shared" si="232"/>
        <v>0</v>
      </c>
      <c r="L594" s="411">
        <f t="shared" si="233"/>
        <v>0</v>
      </c>
      <c r="M594" s="412">
        <f t="shared" si="226"/>
        <v>0</v>
      </c>
      <c r="N594" s="411">
        <v>0</v>
      </c>
      <c r="O594" s="412">
        <f t="shared" si="234"/>
        <v>0</v>
      </c>
      <c r="P594" s="335"/>
      <c r="Q594" s="427">
        <f t="shared" si="235"/>
        <v>0</v>
      </c>
      <c r="R594" s="428">
        <f t="shared" si="236"/>
        <v>0</v>
      </c>
      <c r="S594" s="427">
        <f t="shared" si="227"/>
        <v>0</v>
      </c>
      <c r="T594" s="428">
        <f t="shared" si="228"/>
        <v>0</v>
      </c>
      <c r="U594" s="431">
        <f t="shared" si="237"/>
        <v>0</v>
      </c>
      <c r="V594" s="432">
        <f t="shared" si="238"/>
        <v>0</v>
      </c>
      <c r="W594" s="427">
        <f t="shared" si="239"/>
        <v>0</v>
      </c>
      <c r="X594" s="428">
        <f t="shared" si="240"/>
        <v>0</v>
      </c>
      <c r="Y594" s="427">
        <f t="shared" si="229"/>
        <v>0</v>
      </c>
      <c r="Z594" s="428">
        <f t="shared" si="230"/>
        <v>0</v>
      </c>
      <c r="AA594" s="431">
        <f t="shared" si="241"/>
        <v>0</v>
      </c>
      <c r="AB594" s="432">
        <f t="shared" si="242"/>
        <v>0</v>
      </c>
      <c r="AC594" s="427" t="e">
        <f t="shared" si="243"/>
        <v>#N/A</v>
      </c>
      <c r="AD594" s="428" t="e">
        <f t="shared" si="244"/>
        <v>#N/A</v>
      </c>
      <c r="AE594" s="427" t="e">
        <f t="shared" si="245"/>
        <v>#N/A</v>
      </c>
      <c r="AF594" s="428" t="e">
        <f t="shared" si="246"/>
        <v>#N/A</v>
      </c>
      <c r="AG594" s="431" t="e">
        <f t="shared" si="247"/>
        <v>#N/A</v>
      </c>
      <c r="AH594" s="432" t="e">
        <f t="shared" si="248"/>
        <v>#N/A</v>
      </c>
    </row>
    <row r="595" spans="4:34" x14ac:dyDescent="0.25">
      <c r="D595" s="335"/>
      <c r="E595" s="335"/>
      <c r="F595" s="335"/>
      <c r="G595" s="335"/>
      <c r="H595" s="411">
        <f t="shared" si="231"/>
        <v>0</v>
      </c>
      <c r="I595" s="412">
        <v>0</v>
      </c>
      <c r="J595" s="411">
        <f t="shared" si="225"/>
        <v>0</v>
      </c>
      <c r="K595" s="412">
        <f t="shared" si="232"/>
        <v>0</v>
      </c>
      <c r="L595" s="411">
        <f t="shared" si="233"/>
        <v>0</v>
      </c>
      <c r="M595" s="412">
        <f t="shared" si="226"/>
        <v>0</v>
      </c>
      <c r="N595" s="411">
        <v>0</v>
      </c>
      <c r="O595" s="412">
        <f t="shared" si="234"/>
        <v>0</v>
      </c>
      <c r="P595" s="335"/>
      <c r="Q595" s="427">
        <f t="shared" si="235"/>
        <v>0</v>
      </c>
      <c r="R595" s="428">
        <f t="shared" si="236"/>
        <v>0</v>
      </c>
      <c r="S595" s="427">
        <f t="shared" si="227"/>
        <v>0</v>
      </c>
      <c r="T595" s="428">
        <f t="shared" si="228"/>
        <v>0</v>
      </c>
      <c r="U595" s="431">
        <f t="shared" si="237"/>
        <v>0</v>
      </c>
      <c r="V595" s="432">
        <f t="shared" si="238"/>
        <v>0</v>
      </c>
      <c r="W595" s="427">
        <f t="shared" si="239"/>
        <v>0</v>
      </c>
      <c r="X595" s="428">
        <f t="shared" si="240"/>
        <v>0</v>
      </c>
      <c r="Y595" s="427">
        <f t="shared" si="229"/>
        <v>0</v>
      </c>
      <c r="Z595" s="428">
        <f t="shared" si="230"/>
        <v>0</v>
      </c>
      <c r="AA595" s="431">
        <f t="shared" si="241"/>
        <v>0</v>
      </c>
      <c r="AB595" s="432">
        <f t="shared" si="242"/>
        <v>0</v>
      </c>
      <c r="AC595" s="427" t="e">
        <f t="shared" si="243"/>
        <v>#N/A</v>
      </c>
      <c r="AD595" s="428" t="e">
        <f t="shared" si="244"/>
        <v>#N/A</v>
      </c>
      <c r="AE595" s="427" t="e">
        <f t="shared" si="245"/>
        <v>#N/A</v>
      </c>
      <c r="AF595" s="428" t="e">
        <f t="shared" si="246"/>
        <v>#N/A</v>
      </c>
      <c r="AG595" s="431" t="e">
        <f t="shared" si="247"/>
        <v>#N/A</v>
      </c>
      <c r="AH595" s="432" t="e">
        <f t="shared" si="248"/>
        <v>#N/A</v>
      </c>
    </row>
    <row r="596" spans="4:34" x14ac:dyDescent="0.25">
      <c r="D596" s="335"/>
      <c r="E596" s="335"/>
      <c r="F596" s="335"/>
      <c r="G596" s="335"/>
      <c r="H596" s="411">
        <f t="shared" si="231"/>
        <v>0</v>
      </c>
      <c r="I596" s="412">
        <v>0</v>
      </c>
      <c r="J596" s="411">
        <f t="shared" si="225"/>
        <v>0</v>
      </c>
      <c r="K596" s="412">
        <f t="shared" si="232"/>
        <v>0</v>
      </c>
      <c r="L596" s="411">
        <f t="shared" si="233"/>
        <v>0</v>
      </c>
      <c r="M596" s="412">
        <f t="shared" si="226"/>
        <v>0</v>
      </c>
      <c r="N596" s="411">
        <v>0</v>
      </c>
      <c r="O596" s="412">
        <f t="shared" si="234"/>
        <v>0</v>
      </c>
      <c r="P596" s="335"/>
      <c r="Q596" s="427">
        <f t="shared" si="235"/>
        <v>0</v>
      </c>
      <c r="R596" s="428">
        <f t="shared" si="236"/>
        <v>0</v>
      </c>
      <c r="S596" s="427">
        <f t="shared" si="227"/>
        <v>0</v>
      </c>
      <c r="T596" s="428">
        <f t="shared" si="228"/>
        <v>0</v>
      </c>
      <c r="U596" s="431">
        <f t="shared" si="237"/>
        <v>0</v>
      </c>
      <c r="V596" s="432">
        <f t="shared" si="238"/>
        <v>0</v>
      </c>
      <c r="W596" s="427">
        <f t="shared" si="239"/>
        <v>0</v>
      </c>
      <c r="X596" s="428">
        <f t="shared" si="240"/>
        <v>0</v>
      </c>
      <c r="Y596" s="427">
        <f t="shared" si="229"/>
        <v>0</v>
      </c>
      <c r="Z596" s="428">
        <f t="shared" si="230"/>
        <v>0</v>
      </c>
      <c r="AA596" s="431">
        <f t="shared" si="241"/>
        <v>0</v>
      </c>
      <c r="AB596" s="432">
        <f t="shared" si="242"/>
        <v>0</v>
      </c>
      <c r="AC596" s="427" t="e">
        <f t="shared" si="243"/>
        <v>#N/A</v>
      </c>
      <c r="AD596" s="428" t="e">
        <f t="shared" si="244"/>
        <v>#N/A</v>
      </c>
      <c r="AE596" s="427" t="e">
        <f t="shared" si="245"/>
        <v>#N/A</v>
      </c>
      <c r="AF596" s="428" t="e">
        <f t="shared" si="246"/>
        <v>#N/A</v>
      </c>
      <c r="AG596" s="431" t="e">
        <f t="shared" si="247"/>
        <v>#N/A</v>
      </c>
      <c r="AH596" s="432" t="e">
        <f t="shared" si="248"/>
        <v>#N/A</v>
      </c>
    </row>
    <row r="597" spans="4:34" x14ac:dyDescent="0.25">
      <c r="D597" s="335"/>
      <c r="E597" s="335"/>
      <c r="F597" s="335"/>
      <c r="G597" s="335"/>
      <c r="H597" s="411">
        <f t="shared" si="231"/>
        <v>0</v>
      </c>
      <c r="I597" s="412">
        <v>0</v>
      </c>
      <c r="J597" s="411">
        <f t="shared" si="225"/>
        <v>0</v>
      </c>
      <c r="K597" s="412">
        <f t="shared" si="232"/>
        <v>0</v>
      </c>
      <c r="L597" s="411">
        <f t="shared" si="233"/>
        <v>0</v>
      </c>
      <c r="M597" s="412">
        <f t="shared" si="226"/>
        <v>0</v>
      </c>
      <c r="N597" s="411">
        <v>0</v>
      </c>
      <c r="O597" s="412">
        <f t="shared" si="234"/>
        <v>0</v>
      </c>
      <c r="P597" s="335"/>
      <c r="Q597" s="427">
        <f t="shared" si="235"/>
        <v>0</v>
      </c>
      <c r="R597" s="428">
        <f t="shared" si="236"/>
        <v>0</v>
      </c>
      <c r="S597" s="427">
        <f t="shared" si="227"/>
        <v>0</v>
      </c>
      <c r="T597" s="428">
        <f t="shared" si="228"/>
        <v>0</v>
      </c>
      <c r="U597" s="431">
        <f t="shared" si="237"/>
        <v>0</v>
      </c>
      <c r="V597" s="432">
        <f t="shared" si="238"/>
        <v>0</v>
      </c>
      <c r="W597" s="427">
        <f t="shared" si="239"/>
        <v>0</v>
      </c>
      <c r="X597" s="428">
        <f t="shared" si="240"/>
        <v>0</v>
      </c>
      <c r="Y597" s="427">
        <f t="shared" si="229"/>
        <v>0</v>
      </c>
      <c r="Z597" s="428">
        <f t="shared" si="230"/>
        <v>0</v>
      </c>
      <c r="AA597" s="431">
        <f t="shared" si="241"/>
        <v>0</v>
      </c>
      <c r="AB597" s="432">
        <f t="shared" si="242"/>
        <v>0</v>
      </c>
      <c r="AC597" s="427" t="e">
        <f t="shared" si="243"/>
        <v>#N/A</v>
      </c>
      <c r="AD597" s="428" t="e">
        <f t="shared" si="244"/>
        <v>#N/A</v>
      </c>
      <c r="AE597" s="427" t="e">
        <f t="shared" si="245"/>
        <v>#N/A</v>
      </c>
      <c r="AF597" s="428" t="e">
        <f t="shared" si="246"/>
        <v>#N/A</v>
      </c>
      <c r="AG597" s="431" t="e">
        <f t="shared" si="247"/>
        <v>#N/A</v>
      </c>
      <c r="AH597" s="432" t="e">
        <f t="shared" si="248"/>
        <v>#N/A</v>
      </c>
    </row>
    <row r="598" spans="4:34" x14ac:dyDescent="0.25">
      <c r="D598" s="335"/>
      <c r="E598" s="335"/>
      <c r="F598" s="335"/>
      <c r="G598" s="335"/>
      <c r="H598" s="411">
        <f t="shared" si="231"/>
        <v>0</v>
      </c>
      <c r="I598" s="412">
        <v>0</v>
      </c>
      <c r="J598" s="411">
        <f t="shared" si="225"/>
        <v>0</v>
      </c>
      <c r="K598" s="412">
        <f t="shared" si="232"/>
        <v>0</v>
      </c>
      <c r="L598" s="411">
        <f t="shared" si="233"/>
        <v>0</v>
      </c>
      <c r="M598" s="412">
        <f t="shared" si="226"/>
        <v>0</v>
      </c>
      <c r="N598" s="411">
        <v>0</v>
      </c>
      <c r="O598" s="412">
        <f t="shared" si="234"/>
        <v>0</v>
      </c>
      <c r="P598" s="335"/>
      <c r="Q598" s="427">
        <f t="shared" si="235"/>
        <v>0</v>
      </c>
      <c r="R598" s="428">
        <f t="shared" si="236"/>
        <v>0</v>
      </c>
      <c r="S598" s="427">
        <f t="shared" si="227"/>
        <v>0</v>
      </c>
      <c r="T598" s="428">
        <f t="shared" si="228"/>
        <v>0</v>
      </c>
      <c r="U598" s="431">
        <f t="shared" si="237"/>
        <v>0</v>
      </c>
      <c r="V598" s="432">
        <f t="shared" si="238"/>
        <v>0</v>
      </c>
      <c r="W598" s="427">
        <f t="shared" si="239"/>
        <v>0</v>
      </c>
      <c r="X598" s="428">
        <f t="shared" si="240"/>
        <v>0</v>
      </c>
      <c r="Y598" s="427">
        <f t="shared" si="229"/>
        <v>0</v>
      </c>
      <c r="Z598" s="428">
        <f t="shared" si="230"/>
        <v>0</v>
      </c>
      <c r="AA598" s="431">
        <f t="shared" si="241"/>
        <v>0</v>
      </c>
      <c r="AB598" s="432">
        <f t="shared" si="242"/>
        <v>0</v>
      </c>
      <c r="AC598" s="427" t="e">
        <f t="shared" si="243"/>
        <v>#N/A</v>
      </c>
      <c r="AD598" s="428" t="e">
        <f t="shared" si="244"/>
        <v>#N/A</v>
      </c>
      <c r="AE598" s="427" t="e">
        <f t="shared" si="245"/>
        <v>#N/A</v>
      </c>
      <c r="AF598" s="428" t="e">
        <f t="shared" si="246"/>
        <v>#N/A</v>
      </c>
      <c r="AG598" s="431" t="e">
        <f t="shared" si="247"/>
        <v>#N/A</v>
      </c>
      <c r="AH598" s="432" t="e">
        <f t="shared" si="248"/>
        <v>#N/A</v>
      </c>
    </row>
    <row r="599" spans="4:34" x14ac:dyDescent="0.25">
      <c r="D599" s="335"/>
      <c r="E599" s="335"/>
      <c r="F599" s="335"/>
      <c r="G599" s="335"/>
      <c r="H599" s="411">
        <f t="shared" si="231"/>
        <v>0</v>
      </c>
      <c r="I599" s="412">
        <v>0</v>
      </c>
      <c r="J599" s="411">
        <f t="shared" si="225"/>
        <v>0</v>
      </c>
      <c r="K599" s="412">
        <f t="shared" si="232"/>
        <v>0</v>
      </c>
      <c r="L599" s="411">
        <f t="shared" si="233"/>
        <v>0</v>
      </c>
      <c r="M599" s="412">
        <f t="shared" si="226"/>
        <v>0</v>
      </c>
      <c r="N599" s="411">
        <v>0</v>
      </c>
      <c r="O599" s="412">
        <f t="shared" si="234"/>
        <v>0</v>
      </c>
      <c r="P599" s="335"/>
      <c r="Q599" s="427">
        <f t="shared" si="235"/>
        <v>0</v>
      </c>
      <c r="R599" s="428">
        <f t="shared" si="236"/>
        <v>0</v>
      </c>
      <c r="S599" s="427">
        <f t="shared" si="227"/>
        <v>0</v>
      </c>
      <c r="T599" s="428">
        <f t="shared" si="228"/>
        <v>0</v>
      </c>
      <c r="U599" s="431">
        <f t="shared" si="237"/>
        <v>0</v>
      </c>
      <c r="V599" s="432">
        <f t="shared" si="238"/>
        <v>0</v>
      </c>
      <c r="W599" s="427">
        <f t="shared" si="239"/>
        <v>0</v>
      </c>
      <c r="X599" s="428">
        <f t="shared" si="240"/>
        <v>0</v>
      </c>
      <c r="Y599" s="427">
        <f t="shared" si="229"/>
        <v>0</v>
      </c>
      <c r="Z599" s="428">
        <f t="shared" si="230"/>
        <v>0</v>
      </c>
      <c r="AA599" s="431">
        <f t="shared" si="241"/>
        <v>0</v>
      </c>
      <c r="AB599" s="432">
        <f t="shared" si="242"/>
        <v>0</v>
      </c>
      <c r="AC599" s="427" t="e">
        <f t="shared" si="243"/>
        <v>#N/A</v>
      </c>
      <c r="AD599" s="428" t="e">
        <f t="shared" si="244"/>
        <v>#N/A</v>
      </c>
      <c r="AE599" s="427" t="e">
        <f t="shared" si="245"/>
        <v>#N/A</v>
      </c>
      <c r="AF599" s="428" t="e">
        <f t="shared" si="246"/>
        <v>#N/A</v>
      </c>
      <c r="AG599" s="431" t="e">
        <f t="shared" si="247"/>
        <v>#N/A</v>
      </c>
      <c r="AH599" s="432" t="e">
        <f t="shared" si="248"/>
        <v>#N/A</v>
      </c>
    </row>
    <row r="600" spans="4:34" x14ac:dyDescent="0.25">
      <c r="D600" s="335"/>
      <c r="E600" s="335"/>
      <c r="F600" s="335"/>
      <c r="G600" s="335"/>
      <c r="H600" s="411">
        <f t="shared" si="231"/>
        <v>0</v>
      </c>
      <c r="I600" s="412">
        <v>0</v>
      </c>
      <c r="J600" s="411">
        <f t="shared" si="225"/>
        <v>0</v>
      </c>
      <c r="K600" s="412">
        <f t="shared" si="232"/>
        <v>0</v>
      </c>
      <c r="L600" s="411">
        <f t="shared" si="233"/>
        <v>0</v>
      </c>
      <c r="M600" s="412">
        <f t="shared" si="226"/>
        <v>0</v>
      </c>
      <c r="N600" s="411">
        <v>0</v>
      </c>
      <c r="O600" s="412">
        <f t="shared" si="234"/>
        <v>0</v>
      </c>
      <c r="P600" s="335"/>
      <c r="Q600" s="427">
        <f t="shared" si="235"/>
        <v>0</v>
      </c>
      <c r="R600" s="428">
        <f t="shared" si="236"/>
        <v>0</v>
      </c>
      <c r="S600" s="427">
        <f t="shared" si="227"/>
        <v>0</v>
      </c>
      <c r="T600" s="428">
        <f t="shared" si="228"/>
        <v>0</v>
      </c>
      <c r="U600" s="431">
        <f t="shared" si="237"/>
        <v>0</v>
      </c>
      <c r="V600" s="432">
        <f t="shared" si="238"/>
        <v>0</v>
      </c>
      <c r="W600" s="427">
        <f t="shared" si="239"/>
        <v>0</v>
      </c>
      <c r="X600" s="428">
        <f t="shared" si="240"/>
        <v>0</v>
      </c>
      <c r="Y600" s="427">
        <f t="shared" si="229"/>
        <v>0</v>
      </c>
      <c r="Z600" s="428">
        <f t="shared" si="230"/>
        <v>0</v>
      </c>
      <c r="AA600" s="431">
        <f t="shared" si="241"/>
        <v>0</v>
      </c>
      <c r="AB600" s="432">
        <f t="shared" si="242"/>
        <v>0</v>
      </c>
      <c r="AC600" s="427" t="e">
        <f t="shared" si="243"/>
        <v>#N/A</v>
      </c>
      <c r="AD600" s="428" t="e">
        <f t="shared" si="244"/>
        <v>#N/A</v>
      </c>
      <c r="AE600" s="427" t="e">
        <f t="shared" si="245"/>
        <v>#N/A</v>
      </c>
      <c r="AF600" s="428" t="e">
        <f t="shared" si="246"/>
        <v>#N/A</v>
      </c>
      <c r="AG600" s="431" t="e">
        <f t="shared" si="247"/>
        <v>#N/A</v>
      </c>
      <c r="AH600" s="432" t="e">
        <f t="shared" si="248"/>
        <v>#N/A</v>
      </c>
    </row>
    <row r="601" spans="4:34" x14ac:dyDescent="0.25">
      <c r="D601" s="335"/>
      <c r="E601" s="335"/>
      <c r="F601" s="335"/>
      <c r="G601" s="335"/>
      <c r="H601" s="411">
        <f t="shared" si="231"/>
        <v>0</v>
      </c>
      <c r="I601" s="412">
        <v>0</v>
      </c>
      <c r="J601" s="411">
        <f t="shared" si="225"/>
        <v>0</v>
      </c>
      <c r="K601" s="412">
        <f t="shared" si="232"/>
        <v>0</v>
      </c>
      <c r="L601" s="411">
        <f t="shared" si="233"/>
        <v>0</v>
      </c>
      <c r="M601" s="412">
        <f t="shared" si="226"/>
        <v>0</v>
      </c>
      <c r="N601" s="411">
        <v>0</v>
      </c>
      <c r="O601" s="412">
        <f t="shared" si="234"/>
        <v>0</v>
      </c>
      <c r="P601" s="335"/>
      <c r="Q601" s="427">
        <f t="shared" si="235"/>
        <v>0</v>
      </c>
      <c r="R601" s="428">
        <f t="shared" si="236"/>
        <v>0</v>
      </c>
      <c r="S601" s="427">
        <f t="shared" si="227"/>
        <v>0</v>
      </c>
      <c r="T601" s="428">
        <f t="shared" si="228"/>
        <v>0</v>
      </c>
      <c r="U601" s="431">
        <f t="shared" si="237"/>
        <v>0</v>
      </c>
      <c r="V601" s="432">
        <f t="shared" si="238"/>
        <v>0</v>
      </c>
      <c r="W601" s="427">
        <f t="shared" si="239"/>
        <v>0</v>
      </c>
      <c r="X601" s="428">
        <f t="shared" si="240"/>
        <v>0</v>
      </c>
      <c r="Y601" s="427">
        <f t="shared" si="229"/>
        <v>0</v>
      </c>
      <c r="Z601" s="428">
        <f t="shared" si="230"/>
        <v>0</v>
      </c>
      <c r="AA601" s="431">
        <f t="shared" si="241"/>
        <v>0</v>
      </c>
      <c r="AB601" s="432">
        <f t="shared" si="242"/>
        <v>0</v>
      </c>
      <c r="AC601" s="427" t="e">
        <f t="shared" si="243"/>
        <v>#N/A</v>
      </c>
      <c r="AD601" s="428" t="e">
        <f t="shared" si="244"/>
        <v>#N/A</v>
      </c>
      <c r="AE601" s="427" t="e">
        <f t="shared" si="245"/>
        <v>#N/A</v>
      </c>
      <c r="AF601" s="428" t="e">
        <f t="shared" si="246"/>
        <v>#N/A</v>
      </c>
      <c r="AG601" s="431" t="e">
        <f t="shared" si="247"/>
        <v>#N/A</v>
      </c>
      <c r="AH601" s="432" t="e">
        <f t="shared" si="248"/>
        <v>#N/A</v>
      </c>
    </row>
    <row r="602" spans="4:34" x14ac:dyDescent="0.25">
      <c r="D602" s="335"/>
      <c r="E602" s="335"/>
      <c r="F602" s="335"/>
      <c r="G602" s="335"/>
      <c r="H602" s="411">
        <f t="shared" si="231"/>
        <v>0</v>
      </c>
      <c r="I602" s="412">
        <v>0</v>
      </c>
      <c r="J602" s="411">
        <f t="shared" si="225"/>
        <v>0</v>
      </c>
      <c r="K602" s="412">
        <f t="shared" si="232"/>
        <v>0</v>
      </c>
      <c r="L602" s="411">
        <f t="shared" si="233"/>
        <v>0</v>
      </c>
      <c r="M602" s="412">
        <f t="shared" si="226"/>
        <v>0</v>
      </c>
      <c r="N602" s="411">
        <v>0</v>
      </c>
      <c r="O602" s="412">
        <f t="shared" si="234"/>
        <v>0</v>
      </c>
      <c r="P602" s="335"/>
      <c r="Q602" s="427">
        <f t="shared" si="235"/>
        <v>0</v>
      </c>
      <c r="R602" s="428">
        <f t="shared" si="236"/>
        <v>0</v>
      </c>
      <c r="S602" s="427">
        <f t="shared" si="227"/>
        <v>0</v>
      </c>
      <c r="T602" s="428">
        <f t="shared" si="228"/>
        <v>0</v>
      </c>
      <c r="U602" s="431">
        <f t="shared" si="237"/>
        <v>0</v>
      </c>
      <c r="V602" s="432">
        <f t="shared" si="238"/>
        <v>0</v>
      </c>
      <c r="W602" s="427">
        <f t="shared" si="239"/>
        <v>0</v>
      </c>
      <c r="X602" s="428">
        <f t="shared" si="240"/>
        <v>0</v>
      </c>
      <c r="Y602" s="427">
        <f t="shared" si="229"/>
        <v>0</v>
      </c>
      <c r="Z602" s="428">
        <f t="shared" si="230"/>
        <v>0</v>
      </c>
      <c r="AA602" s="431">
        <f t="shared" si="241"/>
        <v>0</v>
      </c>
      <c r="AB602" s="432">
        <f t="shared" si="242"/>
        <v>0</v>
      </c>
      <c r="AC602" s="427" t="e">
        <f t="shared" si="243"/>
        <v>#N/A</v>
      </c>
      <c r="AD602" s="428" t="e">
        <f t="shared" si="244"/>
        <v>#N/A</v>
      </c>
      <c r="AE602" s="427" t="e">
        <f t="shared" si="245"/>
        <v>#N/A</v>
      </c>
      <c r="AF602" s="428" t="e">
        <f t="shared" si="246"/>
        <v>#N/A</v>
      </c>
      <c r="AG602" s="431" t="e">
        <f t="shared" si="247"/>
        <v>#N/A</v>
      </c>
      <c r="AH602" s="432" t="e">
        <f t="shared" si="248"/>
        <v>#N/A</v>
      </c>
    </row>
    <row r="603" spans="4:34" x14ac:dyDescent="0.25">
      <c r="D603" s="335"/>
      <c r="E603" s="335"/>
      <c r="F603" s="335"/>
      <c r="G603" s="335"/>
      <c r="H603" s="411">
        <f t="shared" si="231"/>
        <v>0</v>
      </c>
      <c r="I603" s="412">
        <v>0</v>
      </c>
      <c r="J603" s="411">
        <f t="shared" si="225"/>
        <v>0</v>
      </c>
      <c r="K603" s="412">
        <f t="shared" si="232"/>
        <v>0</v>
      </c>
      <c r="L603" s="411">
        <f t="shared" si="233"/>
        <v>0</v>
      </c>
      <c r="M603" s="412">
        <f t="shared" si="226"/>
        <v>0</v>
      </c>
      <c r="N603" s="411">
        <v>0</v>
      </c>
      <c r="O603" s="412">
        <f t="shared" si="234"/>
        <v>0</v>
      </c>
      <c r="P603" s="335"/>
      <c r="Q603" s="427">
        <f t="shared" si="235"/>
        <v>0</v>
      </c>
      <c r="R603" s="428">
        <f t="shared" si="236"/>
        <v>0</v>
      </c>
      <c r="S603" s="427">
        <f t="shared" si="227"/>
        <v>0</v>
      </c>
      <c r="T603" s="428">
        <f t="shared" si="228"/>
        <v>0</v>
      </c>
      <c r="U603" s="431">
        <f t="shared" si="237"/>
        <v>0</v>
      </c>
      <c r="V603" s="432">
        <f t="shared" si="238"/>
        <v>0</v>
      </c>
      <c r="W603" s="427">
        <f t="shared" si="239"/>
        <v>0</v>
      </c>
      <c r="X603" s="428">
        <f t="shared" si="240"/>
        <v>0</v>
      </c>
      <c r="Y603" s="427">
        <f t="shared" si="229"/>
        <v>0</v>
      </c>
      <c r="Z603" s="428">
        <f t="shared" si="230"/>
        <v>0</v>
      </c>
      <c r="AA603" s="431">
        <f t="shared" si="241"/>
        <v>0</v>
      </c>
      <c r="AB603" s="432">
        <f t="shared" si="242"/>
        <v>0</v>
      </c>
      <c r="AC603" s="427" t="e">
        <f t="shared" si="243"/>
        <v>#N/A</v>
      </c>
      <c r="AD603" s="428" t="e">
        <f t="shared" si="244"/>
        <v>#N/A</v>
      </c>
      <c r="AE603" s="427" t="e">
        <f t="shared" si="245"/>
        <v>#N/A</v>
      </c>
      <c r="AF603" s="428" t="e">
        <f t="shared" si="246"/>
        <v>#N/A</v>
      </c>
      <c r="AG603" s="431" t="e">
        <f t="shared" si="247"/>
        <v>#N/A</v>
      </c>
      <c r="AH603" s="432" t="e">
        <f t="shared" si="248"/>
        <v>#N/A</v>
      </c>
    </row>
    <row r="604" spans="4:34" x14ac:dyDescent="0.25">
      <c r="D604" s="335"/>
      <c r="E604" s="335"/>
      <c r="F604" s="335"/>
      <c r="G604" s="335"/>
      <c r="H604" s="411">
        <f t="shared" si="231"/>
        <v>0</v>
      </c>
      <c r="I604" s="412">
        <v>0</v>
      </c>
      <c r="J604" s="411">
        <f t="shared" si="225"/>
        <v>0</v>
      </c>
      <c r="K604" s="412">
        <f t="shared" si="232"/>
        <v>0</v>
      </c>
      <c r="L604" s="411">
        <f t="shared" si="233"/>
        <v>0</v>
      </c>
      <c r="M604" s="412">
        <f t="shared" si="226"/>
        <v>0</v>
      </c>
      <c r="N604" s="411">
        <v>0</v>
      </c>
      <c r="O604" s="412">
        <f t="shared" si="234"/>
        <v>0</v>
      </c>
      <c r="P604" s="335"/>
      <c r="Q604" s="427">
        <f t="shared" si="235"/>
        <v>0</v>
      </c>
      <c r="R604" s="428">
        <f t="shared" si="236"/>
        <v>0</v>
      </c>
      <c r="S604" s="427">
        <f t="shared" si="227"/>
        <v>0</v>
      </c>
      <c r="T604" s="428">
        <f t="shared" si="228"/>
        <v>0</v>
      </c>
      <c r="U604" s="431">
        <f t="shared" si="237"/>
        <v>0</v>
      </c>
      <c r="V604" s="432">
        <f t="shared" si="238"/>
        <v>0</v>
      </c>
      <c r="W604" s="427">
        <f t="shared" si="239"/>
        <v>0</v>
      </c>
      <c r="X604" s="428">
        <f t="shared" si="240"/>
        <v>0</v>
      </c>
      <c r="Y604" s="427">
        <f t="shared" si="229"/>
        <v>0</v>
      </c>
      <c r="Z604" s="428">
        <f t="shared" si="230"/>
        <v>0</v>
      </c>
      <c r="AA604" s="431">
        <f t="shared" si="241"/>
        <v>0</v>
      </c>
      <c r="AB604" s="432">
        <f t="shared" si="242"/>
        <v>0</v>
      </c>
      <c r="AC604" s="427" t="e">
        <f t="shared" si="243"/>
        <v>#N/A</v>
      </c>
      <c r="AD604" s="428" t="e">
        <f t="shared" si="244"/>
        <v>#N/A</v>
      </c>
      <c r="AE604" s="427" t="e">
        <f t="shared" si="245"/>
        <v>#N/A</v>
      </c>
      <c r="AF604" s="428" t="e">
        <f t="shared" si="246"/>
        <v>#N/A</v>
      </c>
      <c r="AG604" s="431" t="e">
        <f t="shared" si="247"/>
        <v>#N/A</v>
      </c>
      <c r="AH604" s="432" t="e">
        <f t="shared" si="248"/>
        <v>#N/A</v>
      </c>
    </row>
    <row r="605" spans="4:34" x14ac:dyDescent="0.25">
      <c r="D605" s="335"/>
      <c r="E605" s="335"/>
      <c r="F605" s="335"/>
      <c r="G605" s="335"/>
      <c r="H605" s="411">
        <f t="shared" si="231"/>
        <v>0</v>
      </c>
      <c r="I605" s="412">
        <v>0</v>
      </c>
      <c r="J605" s="411">
        <f t="shared" si="225"/>
        <v>0</v>
      </c>
      <c r="K605" s="412">
        <f t="shared" si="232"/>
        <v>0</v>
      </c>
      <c r="L605" s="411">
        <f t="shared" si="233"/>
        <v>0</v>
      </c>
      <c r="M605" s="412">
        <f t="shared" si="226"/>
        <v>0</v>
      </c>
      <c r="N605" s="411">
        <v>0</v>
      </c>
      <c r="O605" s="412">
        <f t="shared" si="234"/>
        <v>0</v>
      </c>
      <c r="P605" s="335"/>
      <c r="Q605" s="427">
        <f t="shared" si="235"/>
        <v>0</v>
      </c>
      <c r="R605" s="428">
        <f t="shared" si="236"/>
        <v>0</v>
      </c>
      <c r="S605" s="427">
        <f t="shared" si="227"/>
        <v>0</v>
      </c>
      <c r="T605" s="428">
        <f t="shared" si="228"/>
        <v>0</v>
      </c>
      <c r="U605" s="431">
        <f t="shared" si="237"/>
        <v>0</v>
      </c>
      <c r="V605" s="432">
        <f t="shared" si="238"/>
        <v>0</v>
      </c>
      <c r="W605" s="427">
        <f t="shared" si="239"/>
        <v>0</v>
      </c>
      <c r="X605" s="428">
        <f t="shared" si="240"/>
        <v>0</v>
      </c>
      <c r="Y605" s="427">
        <f t="shared" si="229"/>
        <v>0</v>
      </c>
      <c r="Z605" s="428">
        <f t="shared" si="230"/>
        <v>0</v>
      </c>
      <c r="AA605" s="431">
        <f t="shared" si="241"/>
        <v>0</v>
      </c>
      <c r="AB605" s="432">
        <f t="shared" si="242"/>
        <v>0</v>
      </c>
      <c r="AC605" s="427" t="e">
        <f t="shared" si="243"/>
        <v>#N/A</v>
      </c>
      <c r="AD605" s="428" t="e">
        <f t="shared" si="244"/>
        <v>#N/A</v>
      </c>
      <c r="AE605" s="427" t="e">
        <f t="shared" si="245"/>
        <v>#N/A</v>
      </c>
      <c r="AF605" s="428" t="e">
        <f t="shared" si="246"/>
        <v>#N/A</v>
      </c>
      <c r="AG605" s="431" t="e">
        <f t="shared" si="247"/>
        <v>#N/A</v>
      </c>
      <c r="AH605" s="432" t="e">
        <f t="shared" si="248"/>
        <v>#N/A</v>
      </c>
    </row>
    <row r="606" spans="4:34" x14ac:dyDescent="0.25">
      <c r="D606" s="335"/>
      <c r="E606" s="335"/>
      <c r="F606" s="335"/>
      <c r="G606" s="335"/>
      <c r="H606" s="411">
        <f t="shared" si="231"/>
        <v>0</v>
      </c>
      <c r="I606" s="412">
        <v>0</v>
      </c>
      <c r="J606" s="411">
        <f t="shared" si="225"/>
        <v>0</v>
      </c>
      <c r="K606" s="412">
        <f t="shared" si="232"/>
        <v>0</v>
      </c>
      <c r="L606" s="411">
        <f t="shared" si="233"/>
        <v>0</v>
      </c>
      <c r="M606" s="412">
        <f t="shared" si="226"/>
        <v>0</v>
      </c>
      <c r="N606" s="411">
        <v>0</v>
      </c>
      <c r="O606" s="412">
        <f t="shared" si="234"/>
        <v>0</v>
      </c>
      <c r="P606" s="335"/>
      <c r="Q606" s="427">
        <f t="shared" si="235"/>
        <v>0</v>
      </c>
      <c r="R606" s="428">
        <f t="shared" si="236"/>
        <v>0</v>
      </c>
      <c r="S606" s="427">
        <f t="shared" si="227"/>
        <v>0</v>
      </c>
      <c r="T606" s="428">
        <f t="shared" si="228"/>
        <v>0</v>
      </c>
      <c r="U606" s="431">
        <f t="shared" si="237"/>
        <v>0</v>
      </c>
      <c r="V606" s="432">
        <f t="shared" si="238"/>
        <v>0</v>
      </c>
      <c r="W606" s="427">
        <f t="shared" si="239"/>
        <v>0</v>
      </c>
      <c r="X606" s="428">
        <f t="shared" si="240"/>
        <v>0</v>
      </c>
      <c r="Y606" s="427">
        <f t="shared" si="229"/>
        <v>0</v>
      </c>
      <c r="Z606" s="428">
        <f t="shared" si="230"/>
        <v>0</v>
      </c>
      <c r="AA606" s="431">
        <f t="shared" si="241"/>
        <v>0</v>
      </c>
      <c r="AB606" s="432">
        <f t="shared" si="242"/>
        <v>0</v>
      </c>
      <c r="AC606" s="427" t="e">
        <f t="shared" si="243"/>
        <v>#N/A</v>
      </c>
      <c r="AD606" s="428" t="e">
        <f t="shared" si="244"/>
        <v>#N/A</v>
      </c>
      <c r="AE606" s="427" t="e">
        <f t="shared" si="245"/>
        <v>#N/A</v>
      </c>
      <c r="AF606" s="428" t="e">
        <f t="shared" si="246"/>
        <v>#N/A</v>
      </c>
      <c r="AG606" s="431" t="e">
        <f t="shared" si="247"/>
        <v>#N/A</v>
      </c>
      <c r="AH606" s="432" t="e">
        <f t="shared" si="248"/>
        <v>#N/A</v>
      </c>
    </row>
    <row r="607" spans="4:34" x14ac:dyDescent="0.25">
      <c r="D607" s="335"/>
      <c r="E607" s="335"/>
      <c r="F607" s="335"/>
      <c r="G607" s="335"/>
      <c r="H607" s="411">
        <f t="shared" si="231"/>
        <v>0</v>
      </c>
      <c r="I607" s="412">
        <v>0</v>
      </c>
      <c r="J607" s="411">
        <f t="shared" si="225"/>
        <v>0</v>
      </c>
      <c r="K607" s="412">
        <f t="shared" si="232"/>
        <v>0</v>
      </c>
      <c r="L607" s="411">
        <f t="shared" si="233"/>
        <v>0</v>
      </c>
      <c r="M607" s="412">
        <f t="shared" si="226"/>
        <v>0</v>
      </c>
      <c r="N607" s="411">
        <v>0</v>
      </c>
      <c r="O607" s="412">
        <f t="shared" si="234"/>
        <v>0</v>
      </c>
      <c r="P607" s="335"/>
      <c r="Q607" s="427">
        <f t="shared" si="235"/>
        <v>0</v>
      </c>
      <c r="R607" s="428">
        <f t="shared" si="236"/>
        <v>0</v>
      </c>
      <c r="S607" s="427">
        <f t="shared" si="227"/>
        <v>0</v>
      </c>
      <c r="T607" s="428">
        <f t="shared" si="228"/>
        <v>0</v>
      </c>
      <c r="U607" s="431">
        <f t="shared" si="237"/>
        <v>0</v>
      </c>
      <c r="V607" s="432">
        <f t="shared" si="238"/>
        <v>0</v>
      </c>
      <c r="W607" s="427">
        <f t="shared" si="239"/>
        <v>0</v>
      </c>
      <c r="X607" s="428">
        <f t="shared" si="240"/>
        <v>0</v>
      </c>
      <c r="Y607" s="427">
        <f t="shared" si="229"/>
        <v>0</v>
      </c>
      <c r="Z607" s="428">
        <f t="shared" si="230"/>
        <v>0</v>
      </c>
      <c r="AA607" s="431">
        <f t="shared" si="241"/>
        <v>0</v>
      </c>
      <c r="AB607" s="432">
        <f t="shared" si="242"/>
        <v>0</v>
      </c>
      <c r="AC607" s="427" t="e">
        <f t="shared" si="243"/>
        <v>#N/A</v>
      </c>
      <c r="AD607" s="428" t="e">
        <f t="shared" si="244"/>
        <v>#N/A</v>
      </c>
      <c r="AE607" s="427" t="e">
        <f t="shared" si="245"/>
        <v>#N/A</v>
      </c>
      <c r="AF607" s="428" t="e">
        <f t="shared" si="246"/>
        <v>#N/A</v>
      </c>
      <c r="AG607" s="431" t="e">
        <f t="shared" si="247"/>
        <v>#N/A</v>
      </c>
      <c r="AH607" s="432" t="e">
        <f t="shared" si="248"/>
        <v>#N/A</v>
      </c>
    </row>
    <row r="608" spans="4:34" x14ac:dyDescent="0.25">
      <c r="D608" s="335"/>
      <c r="E608" s="335"/>
      <c r="F608" s="335"/>
      <c r="G608" s="335"/>
      <c r="H608" s="411">
        <f t="shared" si="231"/>
        <v>0</v>
      </c>
      <c r="I608" s="412">
        <v>0</v>
      </c>
      <c r="J608" s="411">
        <f t="shared" si="225"/>
        <v>0</v>
      </c>
      <c r="K608" s="412">
        <f t="shared" si="232"/>
        <v>0</v>
      </c>
      <c r="L608" s="411">
        <f t="shared" si="233"/>
        <v>0</v>
      </c>
      <c r="M608" s="412">
        <f t="shared" si="226"/>
        <v>0</v>
      </c>
      <c r="N608" s="411">
        <v>0</v>
      </c>
      <c r="O608" s="412">
        <f t="shared" si="234"/>
        <v>0</v>
      </c>
      <c r="P608" s="335"/>
      <c r="Q608" s="427">
        <f t="shared" si="235"/>
        <v>0</v>
      </c>
      <c r="R608" s="428">
        <f t="shared" si="236"/>
        <v>0</v>
      </c>
      <c r="S608" s="427">
        <f t="shared" si="227"/>
        <v>0</v>
      </c>
      <c r="T608" s="428">
        <f t="shared" si="228"/>
        <v>0</v>
      </c>
      <c r="U608" s="431">
        <f t="shared" si="237"/>
        <v>0</v>
      </c>
      <c r="V608" s="432">
        <f t="shared" si="238"/>
        <v>0</v>
      </c>
      <c r="W608" s="427">
        <f t="shared" si="239"/>
        <v>0</v>
      </c>
      <c r="X608" s="428">
        <f t="shared" si="240"/>
        <v>0</v>
      </c>
      <c r="Y608" s="427">
        <f t="shared" si="229"/>
        <v>0</v>
      </c>
      <c r="Z608" s="428">
        <f t="shared" si="230"/>
        <v>0</v>
      </c>
      <c r="AA608" s="431">
        <f t="shared" si="241"/>
        <v>0</v>
      </c>
      <c r="AB608" s="432">
        <f t="shared" si="242"/>
        <v>0</v>
      </c>
      <c r="AC608" s="427" t="e">
        <f t="shared" si="243"/>
        <v>#N/A</v>
      </c>
      <c r="AD608" s="428" t="e">
        <f t="shared" si="244"/>
        <v>#N/A</v>
      </c>
      <c r="AE608" s="427" t="e">
        <f t="shared" si="245"/>
        <v>#N/A</v>
      </c>
      <c r="AF608" s="428" t="e">
        <f t="shared" si="246"/>
        <v>#N/A</v>
      </c>
      <c r="AG608" s="431" t="e">
        <f t="shared" si="247"/>
        <v>#N/A</v>
      </c>
      <c r="AH608" s="432" t="e">
        <f t="shared" si="248"/>
        <v>#N/A</v>
      </c>
    </row>
    <row r="609" spans="4:34" x14ac:dyDescent="0.25">
      <c r="D609" s="335"/>
      <c r="E609" s="335"/>
      <c r="F609" s="335"/>
      <c r="G609" s="335"/>
      <c r="H609" s="411">
        <f t="shared" si="231"/>
        <v>0</v>
      </c>
      <c r="I609" s="412">
        <v>0</v>
      </c>
      <c r="J609" s="411">
        <f t="shared" si="225"/>
        <v>0</v>
      </c>
      <c r="K609" s="412">
        <f t="shared" si="232"/>
        <v>0</v>
      </c>
      <c r="L609" s="411">
        <f t="shared" si="233"/>
        <v>0</v>
      </c>
      <c r="M609" s="412">
        <f t="shared" si="226"/>
        <v>0</v>
      </c>
      <c r="N609" s="411">
        <v>0</v>
      </c>
      <c r="O609" s="412">
        <f t="shared" si="234"/>
        <v>0</v>
      </c>
      <c r="P609" s="335"/>
      <c r="Q609" s="427">
        <f t="shared" si="235"/>
        <v>0</v>
      </c>
      <c r="R609" s="428">
        <f t="shared" si="236"/>
        <v>0</v>
      </c>
      <c r="S609" s="427">
        <f t="shared" si="227"/>
        <v>0</v>
      </c>
      <c r="T609" s="428">
        <f t="shared" si="228"/>
        <v>0</v>
      </c>
      <c r="U609" s="431">
        <f t="shared" si="237"/>
        <v>0</v>
      </c>
      <c r="V609" s="432">
        <f t="shared" si="238"/>
        <v>0</v>
      </c>
      <c r="W609" s="427">
        <f t="shared" si="239"/>
        <v>0</v>
      </c>
      <c r="X609" s="428">
        <f t="shared" si="240"/>
        <v>0</v>
      </c>
      <c r="Y609" s="427">
        <f t="shared" si="229"/>
        <v>0</v>
      </c>
      <c r="Z609" s="428">
        <f t="shared" si="230"/>
        <v>0</v>
      </c>
      <c r="AA609" s="431">
        <f t="shared" si="241"/>
        <v>0</v>
      </c>
      <c r="AB609" s="432">
        <f t="shared" si="242"/>
        <v>0</v>
      </c>
      <c r="AC609" s="427" t="e">
        <f t="shared" si="243"/>
        <v>#N/A</v>
      </c>
      <c r="AD609" s="428" t="e">
        <f t="shared" si="244"/>
        <v>#N/A</v>
      </c>
      <c r="AE609" s="427" t="e">
        <f t="shared" si="245"/>
        <v>#N/A</v>
      </c>
      <c r="AF609" s="428" t="e">
        <f t="shared" si="246"/>
        <v>#N/A</v>
      </c>
      <c r="AG609" s="431" t="e">
        <f t="shared" si="247"/>
        <v>#N/A</v>
      </c>
      <c r="AH609" s="432" t="e">
        <f t="shared" si="248"/>
        <v>#N/A</v>
      </c>
    </row>
    <row r="610" spans="4:34" x14ac:dyDescent="0.25">
      <c r="D610" s="335"/>
      <c r="E610" s="335"/>
      <c r="F610" s="335"/>
      <c r="G610" s="335"/>
      <c r="H610" s="411">
        <f t="shared" si="231"/>
        <v>0</v>
      </c>
      <c r="I610" s="412">
        <v>0</v>
      </c>
      <c r="J610" s="411">
        <f t="shared" si="225"/>
        <v>0</v>
      </c>
      <c r="K610" s="412">
        <f t="shared" si="232"/>
        <v>0</v>
      </c>
      <c r="L610" s="411">
        <f t="shared" si="233"/>
        <v>0</v>
      </c>
      <c r="M610" s="412">
        <f t="shared" si="226"/>
        <v>0</v>
      </c>
      <c r="N610" s="411">
        <v>0</v>
      </c>
      <c r="O610" s="412">
        <f t="shared" si="234"/>
        <v>0</v>
      </c>
      <c r="P610" s="335"/>
      <c r="Q610" s="427">
        <f t="shared" si="235"/>
        <v>0</v>
      </c>
      <c r="R610" s="428">
        <f t="shared" si="236"/>
        <v>0</v>
      </c>
      <c r="S610" s="427">
        <f t="shared" si="227"/>
        <v>0</v>
      </c>
      <c r="T610" s="428">
        <f t="shared" si="228"/>
        <v>0</v>
      </c>
      <c r="U610" s="431">
        <f t="shared" si="237"/>
        <v>0</v>
      </c>
      <c r="V610" s="432">
        <f t="shared" si="238"/>
        <v>0</v>
      </c>
      <c r="W610" s="427">
        <f t="shared" si="239"/>
        <v>0</v>
      </c>
      <c r="X610" s="428">
        <f t="shared" si="240"/>
        <v>0</v>
      </c>
      <c r="Y610" s="427">
        <f t="shared" si="229"/>
        <v>0</v>
      </c>
      <c r="Z610" s="428">
        <f t="shared" si="230"/>
        <v>0</v>
      </c>
      <c r="AA610" s="431">
        <f t="shared" si="241"/>
        <v>0</v>
      </c>
      <c r="AB610" s="432">
        <f t="shared" si="242"/>
        <v>0</v>
      </c>
      <c r="AC610" s="427" t="e">
        <f t="shared" si="243"/>
        <v>#N/A</v>
      </c>
      <c r="AD610" s="428" t="e">
        <f t="shared" si="244"/>
        <v>#N/A</v>
      </c>
      <c r="AE610" s="427" t="e">
        <f t="shared" si="245"/>
        <v>#N/A</v>
      </c>
      <c r="AF610" s="428" t="e">
        <f t="shared" si="246"/>
        <v>#N/A</v>
      </c>
      <c r="AG610" s="431" t="e">
        <f t="shared" si="247"/>
        <v>#N/A</v>
      </c>
      <c r="AH610" s="432" t="e">
        <f t="shared" si="248"/>
        <v>#N/A</v>
      </c>
    </row>
    <row r="611" spans="4:34" x14ac:dyDescent="0.25">
      <c r="D611" s="335"/>
      <c r="E611" s="335"/>
      <c r="F611" s="335"/>
      <c r="G611" s="335"/>
      <c r="H611" s="411">
        <f t="shared" si="231"/>
        <v>0</v>
      </c>
      <c r="I611" s="412">
        <v>0</v>
      </c>
      <c r="J611" s="411">
        <f t="shared" si="225"/>
        <v>0</v>
      </c>
      <c r="K611" s="412">
        <f t="shared" si="232"/>
        <v>0</v>
      </c>
      <c r="L611" s="411">
        <f t="shared" si="233"/>
        <v>0</v>
      </c>
      <c r="M611" s="412">
        <f t="shared" si="226"/>
        <v>0</v>
      </c>
      <c r="N611" s="411">
        <v>0</v>
      </c>
      <c r="O611" s="412">
        <f t="shared" si="234"/>
        <v>0</v>
      </c>
      <c r="P611" s="335"/>
      <c r="Q611" s="427">
        <f t="shared" si="235"/>
        <v>0</v>
      </c>
      <c r="R611" s="428">
        <f t="shared" si="236"/>
        <v>0</v>
      </c>
      <c r="S611" s="427">
        <f t="shared" si="227"/>
        <v>0</v>
      </c>
      <c r="T611" s="428">
        <f t="shared" si="228"/>
        <v>0</v>
      </c>
      <c r="U611" s="431">
        <f t="shared" si="237"/>
        <v>0</v>
      </c>
      <c r="V611" s="432">
        <f t="shared" si="238"/>
        <v>0</v>
      </c>
      <c r="W611" s="427">
        <f t="shared" si="239"/>
        <v>0</v>
      </c>
      <c r="X611" s="428">
        <f t="shared" si="240"/>
        <v>0</v>
      </c>
      <c r="Y611" s="427">
        <f t="shared" si="229"/>
        <v>0</v>
      </c>
      <c r="Z611" s="428">
        <f t="shared" si="230"/>
        <v>0</v>
      </c>
      <c r="AA611" s="431">
        <f t="shared" si="241"/>
        <v>0</v>
      </c>
      <c r="AB611" s="432">
        <f t="shared" si="242"/>
        <v>0</v>
      </c>
      <c r="AC611" s="427" t="e">
        <f t="shared" si="243"/>
        <v>#N/A</v>
      </c>
      <c r="AD611" s="428" t="e">
        <f t="shared" si="244"/>
        <v>#N/A</v>
      </c>
      <c r="AE611" s="427" t="e">
        <f t="shared" si="245"/>
        <v>#N/A</v>
      </c>
      <c r="AF611" s="428" t="e">
        <f t="shared" si="246"/>
        <v>#N/A</v>
      </c>
      <c r="AG611" s="431" t="e">
        <f t="shared" si="247"/>
        <v>#N/A</v>
      </c>
      <c r="AH611" s="432" t="e">
        <f t="shared" si="248"/>
        <v>#N/A</v>
      </c>
    </row>
    <row r="612" spans="4:34" x14ac:dyDescent="0.25">
      <c r="D612" s="335"/>
      <c r="E612" s="335"/>
      <c r="F612" s="335"/>
      <c r="G612" s="335"/>
      <c r="H612" s="411">
        <f t="shared" si="231"/>
        <v>0</v>
      </c>
      <c r="I612" s="412">
        <v>0</v>
      </c>
      <c r="J612" s="411">
        <f t="shared" si="225"/>
        <v>0</v>
      </c>
      <c r="K612" s="412">
        <f t="shared" si="232"/>
        <v>0</v>
      </c>
      <c r="L612" s="411">
        <f t="shared" si="233"/>
        <v>0</v>
      </c>
      <c r="M612" s="412">
        <f t="shared" si="226"/>
        <v>0</v>
      </c>
      <c r="N612" s="411">
        <v>0</v>
      </c>
      <c r="O612" s="412">
        <f t="shared" si="234"/>
        <v>0</v>
      </c>
      <c r="P612" s="335"/>
      <c r="Q612" s="427">
        <f t="shared" si="235"/>
        <v>0</v>
      </c>
      <c r="R612" s="428">
        <f t="shared" si="236"/>
        <v>0</v>
      </c>
      <c r="S612" s="427">
        <f t="shared" si="227"/>
        <v>0</v>
      </c>
      <c r="T612" s="428">
        <f t="shared" si="228"/>
        <v>0</v>
      </c>
      <c r="U612" s="431">
        <f t="shared" si="237"/>
        <v>0</v>
      </c>
      <c r="V612" s="432">
        <f t="shared" si="238"/>
        <v>0</v>
      </c>
      <c r="W612" s="427">
        <f t="shared" si="239"/>
        <v>0</v>
      </c>
      <c r="X612" s="428">
        <f t="shared" si="240"/>
        <v>0</v>
      </c>
      <c r="Y612" s="427">
        <f t="shared" si="229"/>
        <v>0</v>
      </c>
      <c r="Z612" s="428">
        <f t="shared" si="230"/>
        <v>0</v>
      </c>
      <c r="AA612" s="431">
        <f t="shared" si="241"/>
        <v>0</v>
      </c>
      <c r="AB612" s="432">
        <f t="shared" si="242"/>
        <v>0</v>
      </c>
      <c r="AC612" s="427" t="e">
        <f t="shared" si="243"/>
        <v>#N/A</v>
      </c>
      <c r="AD612" s="428" t="e">
        <f t="shared" si="244"/>
        <v>#N/A</v>
      </c>
      <c r="AE612" s="427" t="e">
        <f t="shared" si="245"/>
        <v>#N/A</v>
      </c>
      <c r="AF612" s="428" t="e">
        <f t="shared" si="246"/>
        <v>#N/A</v>
      </c>
      <c r="AG612" s="431" t="e">
        <f t="shared" si="247"/>
        <v>#N/A</v>
      </c>
      <c r="AH612" s="432" t="e">
        <f t="shared" si="248"/>
        <v>#N/A</v>
      </c>
    </row>
    <row r="613" spans="4:34" x14ac:dyDescent="0.25">
      <c r="D613" s="335"/>
      <c r="E613" s="335"/>
      <c r="F613" s="335"/>
      <c r="G613" s="335"/>
      <c r="H613" s="411">
        <f t="shared" si="231"/>
        <v>0</v>
      </c>
      <c r="I613" s="412">
        <v>0</v>
      </c>
      <c r="J613" s="411">
        <f t="shared" si="225"/>
        <v>0</v>
      </c>
      <c r="K613" s="412">
        <f t="shared" si="232"/>
        <v>0</v>
      </c>
      <c r="L613" s="411">
        <f t="shared" si="233"/>
        <v>0</v>
      </c>
      <c r="M613" s="412">
        <f t="shared" si="226"/>
        <v>0</v>
      </c>
      <c r="N613" s="411">
        <v>0</v>
      </c>
      <c r="O613" s="412">
        <f t="shared" si="234"/>
        <v>0</v>
      </c>
      <c r="P613" s="335"/>
      <c r="Q613" s="427">
        <f t="shared" si="235"/>
        <v>0</v>
      </c>
      <c r="R613" s="428">
        <f t="shared" si="236"/>
        <v>0</v>
      </c>
      <c r="S613" s="427">
        <f t="shared" si="227"/>
        <v>0</v>
      </c>
      <c r="T613" s="428">
        <f t="shared" si="228"/>
        <v>0</v>
      </c>
      <c r="U613" s="431">
        <f t="shared" si="237"/>
        <v>0</v>
      </c>
      <c r="V613" s="432">
        <f t="shared" si="238"/>
        <v>0</v>
      </c>
      <c r="W613" s="427">
        <f t="shared" si="239"/>
        <v>0</v>
      </c>
      <c r="X613" s="428">
        <f t="shared" si="240"/>
        <v>0</v>
      </c>
      <c r="Y613" s="427">
        <f t="shared" si="229"/>
        <v>0</v>
      </c>
      <c r="Z613" s="428">
        <f t="shared" si="230"/>
        <v>0</v>
      </c>
      <c r="AA613" s="431">
        <f t="shared" si="241"/>
        <v>0</v>
      </c>
      <c r="AB613" s="432">
        <f t="shared" si="242"/>
        <v>0</v>
      </c>
      <c r="AC613" s="427" t="e">
        <f t="shared" si="243"/>
        <v>#N/A</v>
      </c>
      <c r="AD613" s="428" t="e">
        <f t="shared" si="244"/>
        <v>#N/A</v>
      </c>
      <c r="AE613" s="427" t="e">
        <f t="shared" si="245"/>
        <v>#N/A</v>
      </c>
      <c r="AF613" s="428" t="e">
        <f t="shared" si="246"/>
        <v>#N/A</v>
      </c>
      <c r="AG613" s="431" t="e">
        <f t="shared" si="247"/>
        <v>#N/A</v>
      </c>
      <c r="AH613" s="432" t="e">
        <f t="shared" si="248"/>
        <v>#N/A</v>
      </c>
    </row>
    <row r="614" spans="4:34" x14ac:dyDescent="0.25">
      <c r="D614" s="335"/>
      <c r="E614" s="335"/>
      <c r="F614" s="335"/>
      <c r="G614" s="335"/>
      <c r="H614" s="411">
        <f t="shared" si="231"/>
        <v>0</v>
      </c>
      <c r="I614" s="412">
        <v>0</v>
      </c>
      <c r="J614" s="411">
        <f t="shared" si="225"/>
        <v>0</v>
      </c>
      <c r="K614" s="412">
        <f t="shared" si="232"/>
        <v>0</v>
      </c>
      <c r="L614" s="411">
        <f t="shared" si="233"/>
        <v>0</v>
      </c>
      <c r="M614" s="412">
        <f t="shared" si="226"/>
        <v>0</v>
      </c>
      <c r="N614" s="411">
        <v>0</v>
      </c>
      <c r="O614" s="412">
        <f t="shared" si="234"/>
        <v>0</v>
      </c>
      <c r="P614" s="335"/>
      <c r="Q614" s="427">
        <f t="shared" si="235"/>
        <v>0</v>
      </c>
      <c r="R614" s="428">
        <f t="shared" si="236"/>
        <v>0</v>
      </c>
      <c r="S614" s="427">
        <f t="shared" si="227"/>
        <v>0</v>
      </c>
      <c r="T614" s="428">
        <f t="shared" si="228"/>
        <v>0</v>
      </c>
      <c r="U614" s="431">
        <f t="shared" si="237"/>
        <v>0</v>
      </c>
      <c r="V614" s="432">
        <f t="shared" si="238"/>
        <v>0</v>
      </c>
      <c r="W614" s="427">
        <f t="shared" si="239"/>
        <v>0</v>
      </c>
      <c r="X614" s="428">
        <f t="shared" si="240"/>
        <v>0</v>
      </c>
      <c r="Y614" s="427">
        <f t="shared" si="229"/>
        <v>0</v>
      </c>
      <c r="Z614" s="428">
        <f t="shared" si="230"/>
        <v>0</v>
      </c>
      <c r="AA614" s="431">
        <f t="shared" si="241"/>
        <v>0</v>
      </c>
      <c r="AB614" s="432">
        <f t="shared" si="242"/>
        <v>0</v>
      </c>
      <c r="AC614" s="427" t="e">
        <f t="shared" si="243"/>
        <v>#N/A</v>
      </c>
      <c r="AD614" s="428" t="e">
        <f t="shared" si="244"/>
        <v>#N/A</v>
      </c>
      <c r="AE614" s="427" t="e">
        <f t="shared" si="245"/>
        <v>#N/A</v>
      </c>
      <c r="AF614" s="428" t="e">
        <f t="shared" si="246"/>
        <v>#N/A</v>
      </c>
      <c r="AG614" s="431" t="e">
        <f t="shared" si="247"/>
        <v>#N/A</v>
      </c>
      <c r="AH614" s="432" t="e">
        <f t="shared" si="248"/>
        <v>#N/A</v>
      </c>
    </row>
    <row r="615" spans="4:34" x14ac:dyDescent="0.25">
      <c r="D615" s="335"/>
      <c r="E615" s="335"/>
      <c r="F615" s="335"/>
      <c r="G615" s="335"/>
      <c r="H615" s="411">
        <f t="shared" si="231"/>
        <v>0</v>
      </c>
      <c r="I615" s="412">
        <v>0</v>
      </c>
      <c r="J615" s="411">
        <f t="shared" si="225"/>
        <v>0</v>
      </c>
      <c r="K615" s="412">
        <f t="shared" si="232"/>
        <v>0</v>
      </c>
      <c r="L615" s="411">
        <f t="shared" si="233"/>
        <v>0</v>
      </c>
      <c r="M615" s="412">
        <f t="shared" si="226"/>
        <v>0</v>
      </c>
      <c r="N615" s="411">
        <v>0</v>
      </c>
      <c r="O615" s="412">
        <f t="shared" si="234"/>
        <v>0</v>
      </c>
      <c r="P615" s="335"/>
      <c r="Q615" s="427">
        <f t="shared" si="235"/>
        <v>0</v>
      </c>
      <c r="R615" s="428">
        <f t="shared" si="236"/>
        <v>0</v>
      </c>
      <c r="S615" s="427">
        <f t="shared" si="227"/>
        <v>0</v>
      </c>
      <c r="T615" s="428">
        <f t="shared" si="228"/>
        <v>0</v>
      </c>
      <c r="U615" s="431">
        <f t="shared" si="237"/>
        <v>0</v>
      </c>
      <c r="V615" s="432">
        <f t="shared" si="238"/>
        <v>0</v>
      </c>
      <c r="W615" s="427">
        <f t="shared" si="239"/>
        <v>0</v>
      </c>
      <c r="X615" s="428">
        <f t="shared" si="240"/>
        <v>0</v>
      </c>
      <c r="Y615" s="427">
        <f t="shared" si="229"/>
        <v>0</v>
      </c>
      <c r="Z615" s="428">
        <f t="shared" si="230"/>
        <v>0</v>
      </c>
      <c r="AA615" s="431">
        <f t="shared" si="241"/>
        <v>0</v>
      </c>
      <c r="AB615" s="432">
        <f t="shared" si="242"/>
        <v>0</v>
      </c>
      <c r="AC615" s="427" t="e">
        <f t="shared" si="243"/>
        <v>#N/A</v>
      </c>
      <c r="AD615" s="428" t="e">
        <f t="shared" si="244"/>
        <v>#N/A</v>
      </c>
      <c r="AE615" s="427" t="e">
        <f t="shared" si="245"/>
        <v>#N/A</v>
      </c>
      <c r="AF615" s="428" t="e">
        <f t="shared" si="246"/>
        <v>#N/A</v>
      </c>
      <c r="AG615" s="431" t="e">
        <f t="shared" si="247"/>
        <v>#N/A</v>
      </c>
      <c r="AH615" s="432" t="e">
        <f t="shared" si="248"/>
        <v>#N/A</v>
      </c>
    </row>
    <row r="616" spans="4:34" x14ac:dyDescent="0.25">
      <c r="D616" s="335"/>
      <c r="E616" s="335"/>
      <c r="F616" s="335"/>
      <c r="G616" s="335"/>
      <c r="H616" s="411">
        <f t="shared" si="231"/>
        <v>0</v>
      </c>
      <c r="I616" s="412">
        <v>0</v>
      </c>
      <c r="J616" s="411">
        <f t="shared" si="225"/>
        <v>0</v>
      </c>
      <c r="K616" s="412">
        <f t="shared" si="232"/>
        <v>0</v>
      </c>
      <c r="L616" s="411">
        <f t="shared" si="233"/>
        <v>0</v>
      </c>
      <c r="M616" s="412">
        <f t="shared" si="226"/>
        <v>0</v>
      </c>
      <c r="N616" s="411">
        <v>0</v>
      </c>
      <c r="O616" s="412">
        <f t="shared" si="234"/>
        <v>0</v>
      </c>
      <c r="P616" s="335"/>
      <c r="Q616" s="427">
        <f t="shared" si="235"/>
        <v>0</v>
      </c>
      <c r="R616" s="428">
        <f t="shared" si="236"/>
        <v>0</v>
      </c>
      <c r="S616" s="427">
        <f t="shared" si="227"/>
        <v>0</v>
      </c>
      <c r="T616" s="428">
        <f t="shared" si="228"/>
        <v>0</v>
      </c>
      <c r="U616" s="431">
        <f t="shared" si="237"/>
        <v>0</v>
      </c>
      <c r="V616" s="432">
        <f t="shared" si="238"/>
        <v>0</v>
      </c>
      <c r="W616" s="427">
        <f t="shared" si="239"/>
        <v>0</v>
      </c>
      <c r="X616" s="428">
        <f t="shared" si="240"/>
        <v>0</v>
      </c>
      <c r="Y616" s="427">
        <f t="shared" si="229"/>
        <v>0</v>
      </c>
      <c r="Z616" s="428">
        <f t="shared" si="230"/>
        <v>0</v>
      </c>
      <c r="AA616" s="431">
        <f t="shared" si="241"/>
        <v>0</v>
      </c>
      <c r="AB616" s="432">
        <f t="shared" si="242"/>
        <v>0</v>
      </c>
      <c r="AC616" s="427" t="e">
        <f t="shared" si="243"/>
        <v>#N/A</v>
      </c>
      <c r="AD616" s="428" t="e">
        <f t="shared" si="244"/>
        <v>#N/A</v>
      </c>
      <c r="AE616" s="427" t="e">
        <f t="shared" si="245"/>
        <v>#N/A</v>
      </c>
      <c r="AF616" s="428" t="e">
        <f t="shared" si="246"/>
        <v>#N/A</v>
      </c>
      <c r="AG616" s="431" t="e">
        <f t="shared" si="247"/>
        <v>#N/A</v>
      </c>
      <c r="AH616" s="432" t="e">
        <f t="shared" si="248"/>
        <v>#N/A</v>
      </c>
    </row>
    <row r="617" spans="4:34" x14ac:dyDescent="0.25">
      <c r="D617" s="335"/>
      <c r="E617" s="335"/>
      <c r="F617" s="335"/>
      <c r="G617" s="335"/>
      <c r="H617" s="411">
        <f t="shared" si="231"/>
        <v>0</v>
      </c>
      <c r="I617" s="412">
        <v>0</v>
      </c>
      <c r="J617" s="411">
        <f t="shared" si="225"/>
        <v>0</v>
      </c>
      <c r="K617" s="412">
        <f t="shared" si="232"/>
        <v>0</v>
      </c>
      <c r="L617" s="411">
        <f t="shared" si="233"/>
        <v>0</v>
      </c>
      <c r="M617" s="412">
        <f t="shared" si="226"/>
        <v>0</v>
      </c>
      <c r="N617" s="411">
        <v>0</v>
      </c>
      <c r="O617" s="412">
        <f t="shared" si="234"/>
        <v>0</v>
      </c>
      <c r="P617" s="335"/>
      <c r="Q617" s="427">
        <f t="shared" si="235"/>
        <v>0</v>
      </c>
      <c r="R617" s="428">
        <f t="shared" si="236"/>
        <v>0</v>
      </c>
      <c r="S617" s="427">
        <f t="shared" si="227"/>
        <v>0</v>
      </c>
      <c r="T617" s="428">
        <f t="shared" si="228"/>
        <v>0</v>
      </c>
      <c r="U617" s="431">
        <f t="shared" si="237"/>
        <v>0</v>
      </c>
      <c r="V617" s="432">
        <f t="shared" si="238"/>
        <v>0</v>
      </c>
      <c r="W617" s="427">
        <f t="shared" si="239"/>
        <v>0</v>
      </c>
      <c r="X617" s="428">
        <f t="shared" si="240"/>
        <v>0</v>
      </c>
      <c r="Y617" s="427">
        <f t="shared" si="229"/>
        <v>0</v>
      </c>
      <c r="Z617" s="428">
        <f t="shared" si="230"/>
        <v>0</v>
      </c>
      <c r="AA617" s="431">
        <f t="shared" si="241"/>
        <v>0</v>
      </c>
      <c r="AB617" s="432">
        <f t="shared" si="242"/>
        <v>0</v>
      </c>
      <c r="AC617" s="427" t="e">
        <f t="shared" si="243"/>
        <v>#N/A</v>
      </c>
      <c r="AD617" s="428" t="e">
        <f t="shared" si="244"/>
        <v>#N/A</v>
      </c>
      <c r="AE617" s="427" t="e">
        <f t="shared" si="245"/>
        <v>#N/A</v>
      </c>
      <c r="AF617" s="428" t="e">
        <f t="shared" si="246"/>
        <v>#N/A</v>
      </c>
      <c r="AG617" s="431" t="e">
        <f t="shared" si="247"/>
        <v>#N/A</v>
      </c>
      <c r="AH617" s="432" t="e">
        <f t="shared" si="248"/>
        <v>#N/A</v>
      </c>
    </row>
    <row r="618" spans="4:34" x14ac:dyDescent="0.25">
      <c r="D618" s="335"/>
      <c r="E618" s="335"/>
      <c r="F618" s="335"/>
      <c r="G618" s="335"/>
      <c r="H618" s="411">
        <f t="shared" si="231"/>
        <v>0</v>
      </c>
      <c r="I618" s="412">
        <v>0</v>
      </c>
      <c r="J618" s="411">
        <f t="shared" si="225"/>
        <v>0</v>
      </c>
      <c r="K618" s="412">
        <f t="shared" si="232"/>
        <v>0</v>
      </c>
      <c r="L618" s="411">
        <f t="shared" si="233"/>
        <v>0</v>
      </c>
      <c r="M618" s="412">
        <f t="shared" si="226"/>
        <v>0</v>
      </c>
      <c r="N618" s="411">
        <v>0</v>
      </c>
      <c r="O618" s="412">
        <f t="shared" si="234"/>
        <v>0</v>
      </c>
      <c r="P618" s="335"/>
      <c r="Q618" s="427">
        <f t="shared" si="235"/>
        <v>0</v>
      </c>
      <c r="R618" s="428">
        <f t="shared" si="236"/>
        <v>0</v>
      </c>
      <c r="S618" s="427">
        <f t="shared" si="227"/>
        <v>0</v>
      </c>
      <c r="T618" s="428">
        <f t="shared" si="228"/>
        <v>0</v>
      </c>
      <c r="U618" s="431">
        <f t="shared" si="237"/>
        <v>0</v>
      </c>
      <c r="V618" s="432">
        <f t="shared" si="238"/>
        <v>0</v>
      </c>
      <c r="W618" s="427">
        <f t="shared" si="239"/>
        <v>0</v>
      </c>
      <c r="X618" s="428">
        <f t="shared" si="240"/>
        <v>0</v>
      </c>
      <c r="Y618" s="427">
        <f t="shared" si="229"/>
        <v>0</v>
      </c>
      <c r="Z618" s="428">
        <f t="shared" si="230"/>
        <v>0</v>
      </c>
      <c r="AA618" s="431">
        <f t="shared" si="241"/>
        <v>0</v>
      </c>
      <c r="AB618" s="432">
        <f t="shared" si="242"/>
        <v>0</v>
      </c>
      <c r="AC618" s="427" t="e">
        <f t="shared" si="243"/>
        <v>#N/A</v>
      </c>
      <c r="AD618" s="428" t="e">
        <f t="shared" si="244"/>
        <v>#N/A</v>
      </c>
      <c r="AE618" s="427" t="e">
        <f t="shared" si="245"/>
        <v>#N/A</v>
      </c>
      <c r="AF618" s="428" t="e">
        <f t="shared" si="246"/>
        <v>#N/A</v>
      </c>
      <c r="AG618" s="431" t="e">
        <f t="shared" si="247"/>
        <v>#N/A</v>
      </c>
      <c r="AH618" s="432" t="e">
        <f t="shared" si="248"/>
        <v>#N/A</v>
      </c>
    </row>
    <row r="619" spans="4:34" x14ac:dyDescent="0.25">
      <c r="D619" s="335"/>
      <c r="E619" s="335"/>
      <c r="F619" s="335"/>
      <c r="G619" s="335"/>
      <c r="H619" s="411">
        <f t="shared" si="231"/>
        <v>0</v>
      </c>
      <c r="I619" s="412">
        <v>0</v>
      </c>
      <c r="J619" s="411">
        <f t="shared" si="225"/>
        <v>0</v>
      </c>
      <c r="K619" s="412">
        <f t="shared" si="232"/>
        <v>0</v>
      </c>
      <c r="L619" s="411">
        <f t="shared" si="233"/>
        <v>0</v>
      </c>
      <c r="M619" s="412">
        <f t="shared" si="226"/>
        <v>0</v>
      </c>
      <c r="N619" s="411">
        <v>0</v>
      </c>
      <c r="O619" s="412">
        <f t="shared" si="234"/>
        <v>0</v>
      </c>
      <c r="P619" s="335"/>
      <c r="Q619" s="427">
        <f t="shared" si="235"/>
        <v>0</v>
      </c>
      <c r="R619" s="428">
        <f t="shared" si="236"/>
        <v>0</v>
      </c>
      <c r="S619" s="427">
        <f t="shared" si="227"/>
        <v>0</v>
      </c>
      <c r="T619" s="428">
        <f t="shared" si="228"/>
        <v>0</v>
      </c>
      <c r="U619" s="431">
        <f t="shared" si="237"/>
        <v>0</v>
      </c>
      <c r="V619" s="432">
        <f t="shared" si="238"/>
        <v>0</v>
      </c>
      <c r="W619" s="427">
        <f t="shared" si="239"/>
        <v>0</v>
      </c>
      <c r="X619" s="428">
        <f t="shared" si="240"/>
        <v>0</v>
      </c>
      <c r="Y619" s="427">
        <f t="shared" si="229"/>
        <v>0</v>
      </c>
      <c r="Z619" s="428">
        <f t="shared" si="230"/>
        <v>0</v>
      </c>
      <c r="AA619" s="431">
        <f t="shared" si="241"/>
        <v>0</v>
      </c>
      <c r="AB619" s="432">
        <f t="shared" si="242"/>
        <v>0</v>
      </c>
      <c r="AC619" s="427" t="e">
        <f t="shared" si="243"/>
        <v>#N/A</v>
      </c>
      <c r="AD619" s="428" t="e">
        <f t="shared" si="244"/>
        <v>#N/A</v>
      </c>
      <c r="AE619" s="427" t="e">
        <f t="shared" si="245"/>
        <v>#N/A</v>
      </c>
      <c r="AF619" s="428" t="e">
        <f t="shared" si="246"/>
        <v>#N/A</v>
      </c>
      <c r="AG619" s="431" t="e">
        <f t="shared" si="247"/>
        <v>#N/A</v>
      </c>
      <c r="AH619" s="432" t="e">
        <f t="shared" si="248"/>
        <v>#N/A</v>
      </c>
    </row>
    <row r="620" spans="4:34" x14ac:dyDescent="0.25">
      <c r="D620" s="335"/>
      <c r="E620" s="335"/>
      <c r="F620" s="335"/>
      <c r="G620" s="335"/>
      <c r="H620" s="411">
        <f t="shared" si="231"/>
        <v>0</v>
      </c>
      <c r="I620" s="412">
        <v>0</v>
      </c>
      <c r="J620" s="411">
        <f t="shared" si="225"/>
        <v>0</v>
      </c>
      <c r="K620" s="412">
        <f t="shared" si="232"/>
        <v>0</v>
      </c>
      <c r="L620" s="411">
        <f t="shared" si="233"/>
        <v>0</v>
      </c>
      <c r="M620" s="412">
        <f t="shared" si="226"/>
        <v>0</v>
      </c>
      <c r="N620" s="411">
        <v>0</v>
      </c>
      <c r="O620" s="412">
        <f t="shared" si="234"/>
        <v>0</v>
      </c>
      <c r="P620" s="335"/>
      <c r="Q620" s="427">
        <f t="shared" si="235"/>
        <v>0</v>
      </c>
      <c r="R620" s="428">
        <f t="shared" si="236"/>
        <v>0</v>
      </c>
      <c r="S620" s="427">
        <f t="shared" si="227"/>
        <v>0</v>
      </c>
      <c r="T620" s="428">
        <f t="shared" si="228"/>
        <v>0</v>
      </c>
      <c r="U620" s="431">
        <f t="shared" si="237"/>
        <v>0</v>
      </c>
      <c r="V620" s="432">
        <f t="shared" si="238"/>
        <v>0</v>
      </c>
      <c r="W620" s="427">
        <f t="shared" si="239"/>
        <v>0</v>
      </c>
      <c r="X620" s="428">
        <f t="shared" si="240"/>
        <v>0</v>
      </c>
      <c r="Y620" s="427">
        <f t="shared" si="229"/>
        <v>0</v>
      </c>
      <c r="Z620" s="428">
        <f t="shared" si="230"/>
        <v>0</v>
      </c>
      <c r="AA620" s="431">
        <f t="shared" si="241"/>
        <v>0</v>
      </c>
      <c r="AB620" s="432">
        <f t="shared" si="242"/>
        <v>0</v>
      </c>
      <c r="AC620" s="427" t="e">
        <f t="shared" si="243"/>
        <v>#N/A</v>
      </c>
      <c r="AD620" s="428" t="e">
        <f t="shared" si="244"/>
        <v>#N/A</v>
      </c>
      <c r="AE620" s="427" t="e">
        <f t="shared" si="245"/>
        <v>#N/A</v>
      </c>
      <c r="AF620" s="428" t="e">
        <f t="shared" si="246"/>
        <v>#N/A</v>
      </c>
      <c r="AG620" s="431" t="e">
        <f t="shared" si="247"/>
        <v>#N/A</v>
      </c>
      <c r="AH620" s="432" t="e">
        <f t="shared" si="248"/>
        <v>#N/A</v>
      </c>
    </row>
    <row r="621" spans="4:34" x14ac:dyDescent="0.25">
      <c r="D621" s="335"/>
      <c r="E621" s="335"/>
      <c r="F621" s="335"/>
      <c r="G621" s="335"/>
      <c r="H621" s="411">
        <f t="shared" si="231"/>
        <v>0</v>
      </c>
      <c r="I621" s="412">
        <v>0</v>
      </c>
      <c r="J621" s="411">
        <f t="shared" si="225"/>
        <v>0</v>
      </c>
      <c r="K621" s="412">
        <f t="shared" si="232"/>
        <v>0</v>
      </c>
      <c r="L621" s="411">
        <f t="shared" si="233"/>
        <v>0</v>
      </c>
      <c r="M621" s="412">
        <f t="shared" si="226"/>
        <v>0</v>
      </c>
      <c r="N621" s="411">
        <v>0</v>
      </c>
      <c r="O621" s="412">
        <f t="shared" si="234"/>
        <v>0</v>
      </c>
      <c r="P621" s="335"/>
      <c r="Q621" s="427">
        <f t="shared" si="235"/>
        <v>0</v>
      </c>
      <c r="R621" s="428">
        <f t="shared" si="236"/>
        <v>0</v>
      </c>
      <c r="S621" s="427">
        <f t="shared" si="227"/>
        <v>0</v>
      </c>
      <c r="T621" s="428">
        <f t="shared" si="228"/>
        <v>0</v>
      </c>
      <c r="U621" s="431">
        <f t="shared" si="237"/>
        <v>0</v>
      </c>
      <c r="V621" s="432">
        <f t="shared" si="238"/>
        <v>0</v>
      </c>
      <c r="W621" s="427">
        <f t="shared" si="239"/>
        <v>0</v>
      </c>
      <c r="X621" s="428">
        <f t="shared" si="240"/>
        <v>0</v>
      </c>
      <c r="Y621" s="427">
        <f t="shared" si="229"/>
        <v>0</v>
      </c>
      <c r="Z621" s="428">
        <f t="shared" si="230"/>
        <v>0</v>
      </c>
      <c r="AA621" s="431">
        <f t="shared" si="241"/>
        <v>0</v>
      </c>
      <c r="AB621" s="432">
        <f t="shared" si="242"/>
        <v>0</v>
      </c>
      <c r="AC621" s="427" t="e">
        <f t="shared" si="243"/>
        <v>#N/A</v>
      </c>
      <c r="AD621" s="428" t="e">
        <f t="shared" si="244"/>
        <v>#N/A</v>
      </c>
      <c r="AE621" s="427" t="e">
        <f t="shared" si="245"/>
        <v>#N/A</v>
      </c>
      <c r="AF621" s="428" t="e">
        <f t="shared" si="246"/>
        <v>#N/A</v>
      </c>
      <c r="AG621" s="431" t="e">
        <f t="shared" si="247"/>
        <v>#N/A</v>
      </c>
      <c r="AH621" s="432" t="e">
        <f t="shared" si="248"/>
        <v>#N/A</v>
      </c>
    </row>
    <row r="622" spans="4:34" x14ac:dyDescent="0.25">
      <c r="D622" s="335"/>
      <c r="E622" s="335"/>
      <c r="F622" s="335"/>
      <c r="G622" s="335"/>
      <c r="H622" s="411">
        <f t="shared" si="231"/>
        <v>0</v>
      </c>
      <c r="I622" s="412">
        <v>0</v>
      </c>
      <c r="J622" s="411">
        <f t="shared" si="225"/>
        <v>0</v>
      </c>
      <c r="K622" s="412">
        <f t="shared" si="232"/>
        <v>0</v>
      </c>
      <c r="L622" s="411">
        <f t="shared" si="233"/>
        <v>0</v>
      </c>
      <c r="M622" s="412">
        <f t="shared" si="226"/>
        <v>0</v>
      </c>
      <c r="N622" s="411">
        <v>0</v>
      </c>
      <c r="O622" s="412">
        <f t="shared" si="234"/>
        <v>0</v>
      </c>
      <c r="P622" s="335"/>
      <c r="Q622" s="427">
        <f t="shared" si="235"/>
        <v>0</v>
      </c>
      <c r="R622" s="428">
        <f t="shared" si="236"/>
        <v>0</v>
      </c>
      <c r="S622" s="427">
        <f t="shared" si="227"/>
        <v>0</v>
      </c>
      <c r="T622" s="428">
        <f t="shared" si="228"/>
        <v>0</v>
      </c>
      <c r="U622" s="431">
        <f t="shared" si="237"/>
        <v>0</v>
      </c>
      <c r="V622" s="432">
        <f t="shared" si="238"/>
        <v>0</v>
      </c>
      <c r="W622" s="427">
        <f t="shared" si="239"/>
        <v>0</v>
      </c>
      <c r="X622" s="428">
        <f t="shared" si="240"/>
        <v>0</v>
      </c>
      <c r="Y622" s="427">
        <f t="shared" si="229"/>
        <v>0</v>
      </c>
      <c r="Z622" s="428">
        <f t="shared" si="230"/>
        <v>0</v>
      </c>
      <c r="AA622" s="431">
        <f t="shared" si="241"/>
        <v>0</v>
      </c>
      <c r="AB622" s="432">
        <f t="shared" si="242"/>
        <v>0</v>
      </c>
      <c r="AC622" s="427" t="e">
        <f t="shared" si="243"/>
        <v>#N/A</v>
      </c>
      <c r="AD622" s="428" t="e">
        <f t="shared" si="244"/>
        <v>#N/A</v>
      </c>
      <c r="AE622" s="427" t="e">
        <f t="shared" si="245"/>
        <v>#N/A</v>
      </c>
      <c r="AF622" s="428" t="e">
        <f t="shared" si="246"/>
        <v>#N/A</v>
      </c>
      <c r="AG622" s="431" t="e">
        <f t="shared" si="247"/>
        <v>#N/A</v>
      </c>
      <c r="AH622" s="432" t="e">
        <f t="shared" si="248"/>
        <v>#N/A</v>
      </c>
    </row>
    <row r="623" spans="4:34" x14ac:dyDescent="0.25">
      <c r="D623" s="335"/>
      <c r="E623" s="335"/>
      <c r="F623" s="335"/>
      <c r="G623" s="335"/>
      <c r="H623" s="411">
        <f t="shared" si="231"/>
        <v>0</v>
      </c>
      <c r="I623" s="412">
        <v>0</v>
      </c>
      <c r="J623" s="411">
        <f t="shared" si="225"/>
        <v>0</v>
      </c>
      <c r="K623" s="412">
        <f t="shared" si="232"/>
        <v>0</v>
      </c>
      <c r="L623" s="411">
        <f t="shared" si="233"/>
        <v>0</v>
      </c>
      <c r="M623" s="412">
        <f t="shared" si="226"/>
        <v>0</v>
      </c>
      <c r="N623" s="411">
        <v>0</v>
      </c>
      <c r="O623" s="412">
        <f t="shared" si="234"/>
        <v>0</v>
      </c>
      <c r="P623" s="335"/>
      <c r="Q623" s="427">
        <f t="shared" si="235"/>
        <v>0</v>
      </c>
      <c r="R623" s="428">
        <f t="shared" si="236"/>
        <v>0</v>
      </c>
      <c r="S623" s="427">
        <f t="shared" si="227"/>
        <v>0</v>
      </c>
      <c r="T623" s="428">
        <f t="shared" si="228"/>
        <v>0</v>
      </c>
      <c r="U623" s="431">
        <f t="shared" si="237"/>
        <v>0</v>
      </c>
      <c r="V623" s="432">
        <f t="shared" si="238"/>
        <v>0</v>
      </c>
      <c r="W623" s="427">
        <f t="shared" si="239"/>
        <v>0</v>
      </c>
      <c r="X623" s="428">
        <f t="shared" si="240"/>
        <v>0</v>
      </c>
      <c r="Y623" s="427">
        <f t="shared" si="229"/>
        <v>0</v>
      </c>
      <c r="Z623" s="428">
        <f t="shared" si="230"/>
        <v>0</v>
      </c>
      <c r="AA623" s="431">
        <f t="shared" si="241"/>
        <v>0</v>
      </c>
      <c r="AB623" s="432">
        <f t="shared" si="242"/>
        <v>0</v>
      </c>
      <c r="AC623" s="427" t="e">
        <f t="shared" si="243"/>
        <v>#N/A</v>
      </c>
      <c r="AD623" s="428" t="e">
        <f t="shared" si="244"/>
        <v>#N/A</v>
      </c>
      <c r="AE623" s="427" t="e">
        <f t="shared" si="245"/>
        <v>#N/A</v>
      </c>
      <c r="AF623" s="428" t="e">
        <f t="shared" si="246"/>
        <v>#N/A</v>
      </c>
      <c r="AG623" s="431" t="e">
        <f t="shared" si="247"/>
        <v>#N/A</v>
      </c>
      <c r="AH623" s="432" t="e">
        <f t="shared" si="248"/>
        <v>#N/A</v>
      </c>
    </row>
    <row r="624" spans="4:34" x14ac:dyDescent="0.25">
      <c r="D624" s="335"/>
      <c r="E624" s="335"/>
      <c r="F624" s="335"/>
      <c r="G624" s="335"/>
      <c r="H624" s="411">
        <f t="shared" si="231"/>
        <v>0</v>
      </c>
      <c r="I624" s="412">
        <v>0</v>
      </c>
      <c r="J624" s="411">
        <f t="shared" si="225"/>
        <v>0</v>
      </c>
      <c r="K624" s="412">
        <f t="shared" si="232"/>
        <v>0</v>
      </c>
      <c r="L624" s="411">
        <f t="shared" si="233"/>
        <v>0</v>
      </c>
      <c r="M624" s="412">
        <f t="shared" si="226"/>
        <v>0</v>
      </c>
      <c r="N624" s="411">
        <v>0</v>
      </c>
      <c r="O624" s="412">
        <f t="shared" si="234"/>
        <v>0</v>
      </c>
      <c r="P624" s="335"/>
      <c r="Q624" s="427">
        <f t="shared" si="235"/>
        <v>0</v>
      </c>
      <c r="R624" s="428">
        <f t="shared" si="236"/>
        <v>0</v>
      </c>
      <c r="S624" s="427">
        <f t="shared" si="227"/>
        <v>0</v>
      </c>
      <c r="T624" s="428">
        <f t="shared" si="228"/>
        <v>0</v>
      </c>
      <c r="U624" s="431">
        <f t="shared" si="237"/>
        <v>0</v>
      </c>
      <c r="V624" s="432">
        <f t="shared" si="238"/>
        <v>0</v>
      </c>
      <c r="W624" s="427">
        <f t="shared" si="239"/>
        <v>0</v>
      </c>
      <c r="X624" s="428">
        <f t="shared" si="240"/>
        <v>0</v>
      </c>
      <c r="Y624" s="427">
        <f t="shared" si="229"/>
        <v>0</v>
      </c>
      <c r="Z624" s="428">
        <f t="shared" si="230"/>
        <v>0</v>
      </c>
      <c r="AA624" s="431">
        <f t="shared" si="241"/>
        <v>0</v>
      </c>
      <c r="AB624" s="432">
        <f t="shared" si="242"/>
        <v>0</v>
      </c>
      <c r="AC624" s="427" t="e">
        <f t="shared" si="243"/>
        <v>#N/A</v>
      </c>
      <c r="AD624" s="428" t="e">
        <f t="shared" si="244"/>
        <v>#N/A</v>
      </c>
      <c r="AE624" s="427" t="e">
        <f t="shared" si="245"/>
        <v>#N/A</v>
      </c>
      <c r="AF624" s="428" t="e">
        <f t="shared" si="246"/>
        <v>#N/A</v>
      </c>
      <c r="AG624" s="431" t="e">
        <f t="shared" si="247"/>
        <v>#N/A</v>
      </c>
      <c r="AH624" s="432" t="e">
        <f t="shared" si="248"/>
        <v>#N/A</v>
      </c>
    </row>
    <row r="625" spans="4:34" x14ac:dyDescent="0.25">
      <c r="D625" s="335"/>
      <c r="E625" s="335"/>
      <c r="F625" s="335"/>
      <c r="G625" s="335"/>
      <c r="H625" s="411">
        <f t="shared" si="231"/>
        <v>0</v>
      </c>
      <c r="I625" s="412">
        <v>0</v>
      </c>
      <c r="J625" s="411">
        <f t="shared" si="225"/>
        <v>0</v>
      </c>
      <c r="K625" s="412">
        <f t="shared" si="232"/>
        <v>0</v>
      </c>
      <c r="L625" s="411">
        <f t="shared" si="233"/>
        <v>0</v>
      </c>
      <c r="M625" s="412">
        <f t="shared" si="226"/>
        <v>0</v>
      </c>
      <c r="N625" s="411">
        <v>0</v>
      </c>
      <c r="O625" s="412">
        <f t="shared" si="234"/>
        <v>0</v>
      </c>
      <c r="P625" s="335"/>
      <c r="Q625" s="427">
        <f t="shared" si="235"/>
        <v>0</v>
      </c>
      <c r="R625" s="428">
        <f t="shared" si="236"/>
        <v>0</v>
      </c>
      <c r="S625" s="427">
        <f t="shared" si="227"/>
        <v>0</v>
      </c>
      <c r="T625" s="428">
        <f t="shared" si="228"/>
        <v>0</v>
      </c>
      <c r="U625" s="431">
        <f t="shared" si="237"/>
        <v>0</v>
      </c>
      <c r="V625" s="432">
        <f t="shared" si="238"/>
        <v>0</v>
      </c>
      <c r="W625" s="427">
        <f t="shared" si="239"/>
        <v>0</v>
      </c>
      <c r="X625" s="428">
        <f t="shared" si="240"/>
        <v>0</v>
      </c>
      <c r="Y625" s="427">
        <f t="shared" si="229"/>
        <v>0</v>
      </c>
      <c r="Z625" s="428">
        <f t="shared" si="230"/>
        <v>0</v>
      </c>
      <c r="AA625" s="431">
        <f t="shared" si="241"/>
        <v>0</v>
      </c>
      <c r="AB625" s="432">
        <f t="shared" si="242"/>
        <v>0</v>
      </c>
      <c r="AC625" s="427" t="e">
        <f t="shared" si="243"/>
        <v>#N/A</v>
      </c>
      <c r="AD625" s="428" t="e">
        <f t="shared" si="244"/>
        <v>#N/A</v>
      </c>
      <c r="AE625" s="427" t="e">
        <f t="shared" si="245"/>
        <v>#N/A</v>
      </c>
      <c r="AF625" s="428" t="e">
        <f t="shared" si="246"/>
        <v>#N/A</v>
      </c>
      <c r="AG625" s="431" t="e">
        <f t="shared" si="247"/>
        <v>#N/A</v>
      </c>
      <c r="AH625" s="432" t="e">
        <f t="shared" si="248"/>
        <v>#N/A</v>
      </c>
    </row>
    <row r="626" spans="4:34" x14ac:dyDescent="0.25">
      <c r="D626" s="335"/>
      <c r="E626" s="335"/>
      <c r="F626" s="335"/>
      <c r="G626" s="335"/>
      <c r="H626" s="411">
        <f t="shared" si="231"/>
        <v>0</v>
      </c>
      <c r="I626" s="412">
        <v>0</v>
      </c>
      <c r="J626" s="411">
        <f t="shared" si="225"/>
        <v>0</v>
      </c>
      <c r="K626" s="412">
        <f t="shared" si="232"/>
        <v>0</v>
      </c>
      <c r="L626" s="411">
        <f t="shared" si="233"/>
        <v>0</v>
      </c>
      <c r="M626" s="412">
        <f t="shared" si="226"/>
        <v>0</v>
      </c>
      <c r="N626" s="411">
        <v>0</v>
      </c>
      <c r="O626" s="412">
        <f t="shared" si="234"/>
        <v>0</v>
      </c>
      <c r="P626" s="335"/>
      <c r="Q626" s="427">
        <f t="shared" si="235"/>
        <v>0</v>
      </c>
      <c r="R626" s="428">
        <f t="shared" si="236"/>
        <v>0</v>
      </c>
      <c r="S626" s="427">
        <f t="shared" si="227"/>
        <v>0</v>
      </c>
      <c r="T626" s="428">
        <f t="shared" si="228"/>
        <v>0</v>
      </c>
      <c r="U626" s="431">
        <f t="shared" si="237"/>
        <v>0</v>
      </c>
      <c r="V626" s="432">
        <f t="shared" si="238"/>
        <v>0</v>
      </c>
      <c r="W626" s="427">
        <f t="shared" si="239"/>
        <v>0</v>
      </c>
      <c r="X626" s="428">
        <f t="shared" si="240"/>
        <v>0</v>
      </c>
      <c r="Y626" s="427">
        <f t="shared" si="229"/>
        <v>0</v>
      </c>
      <c r="Z626" s="428">
        <f t="shared" si="230"/>
        <v>0</v>
      </c>
      <c r="AA626" s="431">
        <f t="shared" si="241"/>
        <v>0</v>
      </c>
      <c r="AB626" s="432">
        <f t="shared" si="242"/>
        <v>0</v>
      </c>
      <c r="AC626" s="427" t="e">
        <f t="shared" si="243"/>
        <v>#N/A</v>
      </c>
      <c r="AD626" s="428" t="e">
        <f t="shared" si="244"/>
        <v>#N/A</v>
      </c>
      <c r="AE626" s="427" t="e">
        <f t="shared" si="245"/>
        <v>#N/A</v>
      </c>
      <c r="AF626" s="428" t="e">
        <f t="shared" si="246"/>
        <v>#N/A</v>
      </c>
      <c r="AG626" s="431" t="e">
        <f t="shared" si="247"/>
        <v>#N/A</v>
      </c>
      <c r="AH626" s="432" t="e">
        <f t="shared" si="248"/>
        <v>#N/A</v>
      </c>
    </row>
    <row r="627" spans="4:34" x14ac:dyDescent="0.25">
      <c r="D627" s="335"/>
      <c r="E627" s="335"/>
      <c r="F627" s="335"/>
      <c r="G627" s="335"/>
      <c r="H627" s="411">
        <f t="shared" si="231"/>
        <v>0</v>
      </c>
      <c r="I627" s="412">
        <v>0</v>
      </c>
      <c r="J627" s="411">
        <f t="shared" si="225"/>
        <v>0</v>
      </c>
      <c r="K627" s="412">
        <f t="shared" si="232"/>
        <v>0</v>
      </c>
      <c r="L627" s="411">
        <f t="shared" si="233"/>
        <v>0</v>
      </c>
      <c r="M627" s="412">
        <f t="shared" si="226"/>
        <v>0</v>
      </c>
      <c r="N627" s="411">
        <v>0</v>
      </c>
      <c r="O627" s="412">
        <f t="shared" si="234"/>
        <v>0</v>
      </c>
      <c r="P627" s="335"/>
      <c r="Q627" s="427">
        <f t="shared" si="235"/>
        <v>0</v>
      </c>
      <c r="R627" s="428">
        <f t="shared" si="236"/>
        <v>0</v>
      </c>
      <c r="S627" s="427">
        <f t="shared" si="227"/>
        <v>0</v>
      </c>
      <c r="T627" s="428">
        <f t="shared" si="228"/>
        <v>0</v>
      </c>
      <c r="U627" s="431">
        <f t="shared" si="237"/>
        <v>0</v>
      </c>
      <c r="V627" s="432">
        <f t="shared" si="238"/>
        <v>0</v>
      </c>
      <c r="W627" s="427">
        <f t="shared" si="239"/>
        <v>0</v>
      </c>
      <c r="X627" s="428">
        <f t="shared" si="240"/>
        <v>0</v>
      </c>
      <c r="Y627" s="427">
        <f t="shared" si="229"/>
        <v>0</v>
      </c>
      <c r="Z627" s="428">
        <f t="shared" si="230"/>
        <v>0</v>
      </c>
      <c r="AA627" s="431">
        <f t="shared" si="241"/>
        <v>0</v>
      </c>
      <c r="AB627" s="432">
        <f t="shared" si="242"/>
        <v>0</v>
      </c>
      <c r="AC627" s="427" t="e">
        <f t="shared" si="243"/>
        <v>#N/A</v>
      </c>
      <c r="AD627" s="428" t="e">
        <f t="shared" si="244"/>
        <v>#N/A</v>
      </c>
      <c r="AE627" s="427" t="e">
        <f t="shared" si="245"/>
        <v>#N/A</v>
      </c>
      <c r="AF627" s="428" t="e">
        <f t="shared" si="246"/>
        <v>#N/A</v>
      </c>
      <c r="AG627" s="431" t="e">
        <f t="shared" si="247"/>
        <v>#N/A</v>
      </c>
      <c r="AH627" s="432" t="e">
        <f t="shared" si="248"/>
        <v>#N/A</v>
      </c>
    </row>
    <row r="628" spans="4:34" x14ac:dyDescent="0.25">
      <c r="D628" s="335"/>
      <c r="E628" s="335"/>
      <c r="F628" s="335"/>
      <c r="G628" s="335"/>
      <c r="H628" s="411">
        <f t="shared" si="231"/>
        <v>0</v>
      </c>
      <c r="I628" s="412">
        <v>0</v>
      </c>
      <c r="J628" s="411">
        <f t="shared" si="225"/>
        <v>0</v>
      </c>
      <c r="K628" s="412">
        <f t="shared" si="232"/>
        <v>0</v>
      </c>
      <c r="L628" s="411">
        <f t="shared" si="233"/>
        <v>0</v>
      </c>
      <c r="M628" s="412">
        <f t="shared" si="226"/>
        <v>0</v>
      </c>
      <c r="N628" s="411">
        <v>0</v>
      </c>
      <c r="O628" s="412">
        <f t="shared" si="234"/>
        <v>0</v>
      </c>
      <c r="P628" s="335"/>
      <c r="Q628" s="427">
        <f t="shared" si="235"/>
        <v>0</v>
      </c>
      <c r="R628" s="428">
        <f t="shared" si="236"/>
        <v>0</v>
      </c>
      <c r="S628" s="427">
        <f t="shared" si="227"/>
        <v>0</v>
      </c>
      <c r="T628" s="428">
        <f t="shared" si="228"/>
        <v>0</v>
      </c>
      <c r="U628" s="431">
        <f t="shared" si="237"/>
        <v>0</v>
      </c>
      <c r="V628" s="432">
        <f t="shared" si="238"/>
        <v>0</v>
      </c>
      <c r="W628" s="427">
        <f t="shared" si="239"/>
        <v>0</v>
      </c>
      <c r="X628" s="428">
        <f t="shared" si="240"/>
        <v>0</v>
      </c>
      <c r="Y628" s="427">
        <f t="shared" si="229"/>
        <v>0</v>
      </c>
      <c r="Z628" s="428">
        <f t="shared" si="230"/>
        <v>0</v>
      </c>
      <c r="AA628" s="431">
        <f t="shared" si="241"/>
        <v>0</v>
      </c>
      <c r="AB628" s="432">
        <f t="shared" si="242"/>
        <v>0</v>
      </c>
      <c r="AC628" s="427" t="e">
        <f t="shared" si="243"/>
        <v>#N/A</v>
      </c>
      <c r="AD628" s="428" t="e">
        <f t="shared" si="244"/>
        <v>#N/A</v>
      </c>
      <c r="AE628" s="427" t="e">
        <f t="shared" si="245"/>
        <v>#N/A</v>
      </c>
      <c r="AF628" s="428" t="e">
        <f t="shared" si="246"/>
        <v>#N/A</v>
      </c>
      <c r="AG628" s="431" t="e">
        <f t="shared" si="247"/>
        <v>#N/A</v>
      </c>
      <c r="AH628" s="432" t="e">
        <f t="shared" si="248"/>
        <v>#N/A</v>
      </c>
    </row>
    <row r="629" spans="4:34" x14ac:dyDescent="0.25">
      <c r="D629" s="335"/>
      <c r="E629" s="335"/>
      <c r="F629" s="335"/>
      <c r="G629" s="335"/>
      <c r="H629" s="411">
        <f t="shared" si="231"/>
        <v>0</v>
      </c>
      <c r="I629" s="412">
        <v>0</v>
      </c>
      <c r="J629" s="411">
        <f t="shared" si="225"/>
        <v>0</v>
      </c>
      <c r="K629" s="412">
        <f t="shared" si="232"/>
        <v>0</v>
      </c>
      <c r="L629" s="411">
        <f t="shared" si="233"/>
        <v>0</v>
      </c>
      <c r="M629" s="412">
        <f t="shared" si="226"/>
        <v>0</v>
      </c>
      <c r="N629" s="411">
        <v>0</v>
      </c>
      <c r="O629" s="412">
        <f t="shared" si="234"/>
        <v>0</v>
      </c>
      <c r="P629" s="335"/>
      <c r="Q629" s="427">
        <f t="shared" si="235"/>
        <v>0</v>
      </c>
      <c r="R629" s="428">
        <f t="shared" si="236"/>
        <v>0</v>
      </c>
      <c r="S629" s="427">
        <f t="shared" si="227"/>
        <v>0</v>
      </c>
      <c r="T629" s="428">
        <f t="shared" si="228"/>
        <v>0</v>
      </c>
      <c r="U629" s="431">
        <f t="shared" si="237"/>
        <v>0</v>
      </c>
      <c r="V629" s="432">
        <f t="shared" si="238"/>
        <v>0</v>
      </c>
      <c r="W629" s="427">
        <f t="shared" si="239"/>
        <v>0</v>
      </c>
      <c r="X629" s="428">
        <f t="shared" si="240"/>
        <v>0</v>
      </c>
      <c r="Y629" s="427">
        <f t="shared" si="229"/>
        <v>0</v>
      </c>
      <c r="Z629" s="428">
        <f t="shared" si="230"/>
        <v>0</v>
      </c>
      <c r="AA629" s="431">
        <f t="shared" si="241"/>
        <v>0</v>
      </c>
      <c r="AB629" s="432">
        <f t="shared" si="242"/>
        <v>0</v>
      </c>
      <c r="AC629" s="427" t="e">
        <f t="shared" si="243"/>
        <v>#N/A</v>
      </c>
      <c r="AD629" s="428" t="e">
        <f t="shared" si="244"/>
        <v>#N/A</v>
      </c>
      <c r="AE629" s="427" t="e">
        <f t="shared" si="245"/>
        <v>#N/A</v>
      </c>
      <c r="AF629" s="428" t="e">
        <f t="shared" si="246"/>
        <v>#N/A</v>
      </c>
      <c r="AG629" s="431" t="e">
        <f t="shared" si="247"/>
        <v>#N/A</v>
      </c>
      <c r="AH629" s="432" t="e">
        <f t="shared" si="248"/>
        <v>#N/A</v>
      </c>
    </row>
    <row r="630" spans="4:34" x14ac:dyDescent="0.25">
      <c r="D630" s="335"/>
      <c r="E630" s="335"/>
      <c r="F630" s="335"/>
      <c r="G630" s="335"/>
      <c r="H630" s="411">
        <f t="shared" si="231"/>
        <v>0</v>
      </c>
      <c r="I630" s="412">
        <v>0</v>
      </c>
      <c r="J630" s="411">
        <f t="shared" si="225"/>
        <v>0</v>
      </c>
      <c r="K630" s="412">
        <f t="shared" si="232"/>
        <v>0</v>
      </c>
      <c r="L630" s="411">
        <f t="shared" si="233"/>
        <v>0</v>
      </c>
      <c r="M630" s="412">
        <f t="shared" si="226"/>
        <v>0</v>
      </c>
      <c r="N630" s="411">
        <v>0</v>
      </c>
      <c r="O630" s="412">
        <f t="shared" si="234"/>
        <v>0</v>
      </c>
      <c r="P630" s="335"/>
      <c r="Q630" s="427">
        <f t="shared" si="235"/>
        <v>0</v>
      </c>
      <c r="R630" s="428">
        <f t="shared" si="236"/>
        <v>0</v>
      </c>
      <c r="S630" s="427">
        <f t="shared" si="227"/>
        <v>0</v>
      </c>
      <c r="T630" s="428">
        <f t="shared" si="228"/>
        <v>0</v>
      </c>
      <c r="U630" s="431">
        <f t="shared" si="237"/>
        <v>0</v>
      </c>
      <c r="V630" s="432">
        <f t="shared" si="238"/>
        <v>0</v>
      </c>
      <c r="W630" s="427">
        <f t="shared" si="239"/>
        <v>0</v>
      </c>
      <c r="X630" s="428">
        <f t="shared" si="240"/>
        <v>0</v>
      </c>
      <c r="Y630" s="427">
        <f t="shared" si="229"/>
        <v>0</v>
      </c>
      <c r="Z630" s="428">
        <f t="shared" si="230"/>
        <v>0</v>
      </c>
      <c r="AA630" s="431">
        <f t="shared" si="241"/>
        <v>0</v>
      </c>
      <c r="AB630" s="432">
        <f t="shared" si="242"/>
        <v>0</v>
      </c>
      <c r="AC630" s="427" t="e">
        <f t="shared" si="243"/>
        <v>#N/A</v>
      </c>
      <c r="AD630" s="428" t="e">
        <f t="shared" si="244"/>
        <v>#N/A</v>
      </c>
      <c r="AE630" s="427" t="e">
        <f t="shared" si="245"/>
        <v>#N/A</v>
      </c>
      <c r="AF630" s="428" t="e">
        <f t="shared" si="246"/>
        <v>#N/A</v>
      </c>
      <c r="AG630" s="431" t="e">
        <f t="shared" si="247"/>
        <v>#N/A</v>
      </c>
      <c r="AH630" s="432" t="e">
        <f t="shared" si="248"/>
        <v>#N/A</v>
      </c>
    </row>
    <row r="631" spans="4:34" x14ac:dyDescent="0.25">
      <c r="D631" s="335"/>
      <c r="E631" s="335"/>
      <c r="F631" s="335"/>
      <c r="G631" s="335"/>
      <c r="H631" s="411">
        <f t="shared" si="231"/>
        <v>0</v>
      </c>
      <c r="I631" s="412">
        <v>0</v>
      </c>
      <c r="J631" s="411">
        <f t="shared" si="225"/>
        <v>0</v>
      </c>
      <c r="K631" s="412">
        <f t="shared" si="232"/>
        <v>0</v>
      </c>
      <c r="L631" s="411">
        <f t="shared" si="233"/>
        <v>0</v>
      </c>
      <c r="M631" s="412">
        <f t="shared" si="226"/>
        <v>0</v>
      </c>
      <c r="N631" s="411">
        <v>0</v>
      </c>
      <c r="O631" s="412">
        <f t="shared" si="234"/>
        <v>0</v>
      </c>
      <c r="P631" s="335"/>
      <c r="Q631" s="427">
        <f t="shared" si="235"/>
        <v>0</v>
      </c>
      <c r="R631" s="428">
        <f t="shared" si="236"/>
        <v>0</v>
      </c>
      <c r="S631" s="427">
        <f t="shared" si="227"/>
        <v>0</v>
      </c>
      <c r="T631" s="428">
        <f t="shared" si="228"/>
        <v>0</v>
      </c>
      <c r="U631" s="431">
        <f t="shared" si="237"/>
        <v>0</v>
      </c>
      <c r="V631" s="432">
        <f t="shared" si="238"/>
        <v>0</v>
      </c>
      <c r="W631" s="427">
        <f t="shared" si="239"/>
        <v>0</v>
      </c>
      <c r="X631" s="428">
        <f t="shared" si="240"/>
        <v>0</v>
      </c>
      <c r="Y631" s="427">
        <f t="shared" si="229"/>
        <v>0</v>
      </c>
      <c r="Z631" s="428">
        <f t="shared" si="230"/>
        <v>0</v>
      </c>
      <c r="AA631" s="431">
        <f t="shared" si="241"/>
        <v>0</v>
      </c>
      <c r="AB631" s="432">
        <f t="shared" si="242"/>
        <v>0</v>
      </c>
      <c r="AC631" s="427" t="e">
        <f t="shared" si="243"/>
        <v>#N/A</v>
      </c>
      <c r="AD631" s="428" t="e">
        <f t="shared" si="244"/>
        <v>#N/A</v>
      </c>
      <c r="AE631" s="427" t="e">
        <f t="shared" si="245"/>
        <v>#N/A</v>
      </c>
      <c r="AF631" s="428" t="e">
        <f t="shared" si="246"/>
        <v>#N/A</v>
      </c>
      <c r="AG631" s="431" t="e">
        <f t="shared" si="247"/>
        <v>#N/A</v>
      </c>
      <c r="AH631" s="432" t="e">
        <f t="shared" si="248"/>
        <v>#N/A</v>
      </c>
    </row>
    <row r="632" spans="4:34" x14ac:dyDescent="0.25">
      <c r="D632" s="335"/>
      <c r="E632" s="335"/>
      <c r="F632" s="335"/>
      <c r="G632" s="335"/>
      <c r="H632" s="411">
        <f t="shared" si="231"/>
        <v>0</v>
      </c>
      <c r="I632" s="412">
        <v>0</v>
      </c>
      <c r="J632" s="411">
        <f t="shared" si="225"/>
        <v>0</v>
      </c>
      <c r="K632" s="412">
        <f t="shared" si="232"/>
        <v>0</v>
      </c>
      <c r="L632" s="411">
        <f t="shared" si="233"/>
        <v>0</v>
      </c>
      <c r="M632" s="412">
        <f t="shared" si="226"/>
        <v>0</v>
      </c>
      <c r="N632" s="411">
        <v>0</v>
      </c>
      <c r="O632" s="412">
        <f t="shared" si="234"/>
        <v>0</v>
      </c>
      <c r="P632" s="335"/>
      <c r="Q632" s="427">
        <f t="shared" si="235"/>
        <v>0</v>
      </c>
      <c r="R632" s="428">
        <f t="shared" si="236"/>
        <v>0</v>
      </c>
      <c r="S632" s="427">
        <f t="shared" si="227"/>
        <v>0</v>
      </c>
      <c r="T632" s="428">
        <f t="shared" si="228"/>
        <v>0</v>
      </c>
      <c r="U632" s="431">
        <f t="shared" si="237"/>
        <v>0</v>
      </c>
      <c r="V632" s="432">
        <f t="shared" si="238"/>
        <v>0</v>
      </c>
      <c r="W632" s="427">
        <f t="shared" si="239"/>
        <v>0</v>
      </c>
      <c r="X632" s="428">
        <f t="shared" si="240"/>
        <v>0</v>
      </c>
      <c r="Y632" s="427">
        <f t="shared" si="229"/>
        <v>0</v>
      </c>
      <c r="Z632" s="428">
        <f t="shared" si="230"/>
        <v>0</v>
      </c>
      <c r="AA632" s="431">
        <f t="shared" si="241"/>
        <v>0</v>
      </c>
      <c r="AB632" s="432">
        <f t="shared" si="242"/>
        <v>0</v>
      </c>
      <c r="AC632" s="427" t="e">
        <f t="shared" si="243"/>
        <v>#N/A</v>
      </c>
      <c r="AD632" s="428" t="e">
        <f t="shared" si="244"/>
        <v>#N/A</v>
      </c>
      <c r="AE632" s="427" t="e">
        <f t="shared" si="245"/>
        <v>#N/A</v>
      </c>
      <c r="AF632" s="428" t="e">
        <f t="shared" si="246"/>
        <v>#N/A</v>
      </c>
      <c r="AG632" s="431" t="e">
        <f t="shared" si="247"/>
        <v>#N/A</v>
      </c>
      <c r="AH632" s="432" t="e">
        <f t="shared" si="248"/>
        <v>#N/A</v>
      </c>
    </row>
    <row r="633" spans="4:34" x14ac:dyDescent="0.25">
      <c r="D633" s="335"/>
      <c r="E633" s="335"/>
      <c r="F633" s="335"/>
      <c r="G633" s="335"/>
      <c r="H633" s="411">
        <f t="shared" si="231"/>
        <v>0</v>
      </c>
      <c r="I633" s="412">
        <v>0</v>
      </c>
      <c r="J633" s="411">
        <f t="shared" si="225"/>
        <v>0</v>
      </c>
      <c r="K633" s="412">
        <f t="shared" si="232"/>
        <v>0</v>
      </c>
      <c r="L633" s="411">
        <f t="shared" si="233"/>
        <v>0</v>
      </c>
      <c r="M633" s="412">
        <f t="shared" si="226"/>
        <v>0</v>
      </c>
      <c r="N633" s="411">
        <v>0</v>
      </c>
      <c r="O633" s="412">
        <f t="shared" si="234"/>
        <v>0</v>
      </c>
      <c r="P633" s="335"/>
      <c r="Q633" s="427">
        <f t="shared" si="235"/>
        <v>0</v>
      </c>
      <c r="R633" s="428">
        <f t="shared" si="236"/>
        <v>0</v>
      </c>
      <c r="S633" s="427">
        <f t="shared" si="227"/>
        <v>0</v>
      </c>
      <c r="T633" s="428">
        <f t="shared" si="228"/>
        <v>0</v>
      </c>
      <c r="U633" s="431">
        <f t="shared" si="237"/>
        <v>0</v>
      </c>
      <c r="V633" s="432">
        <f t="shared" si="238"/>
        <v>0</v>
      </c>
      <c r="W633" s="427">
        <f t="shared" si="239"/>
        <v>0</v>
      </c>
      <c r="X633" s="428">
        <f t="shared" si="240"/>
        <v>0</v>
      </c>
      <c r="Y633" s="427">
        <f t="shared" si="229"/>
        <v>0</v>
      </c>
      <c r="Z633" s="428">
        <f t="shared" si="230"/>
        <v>0</v>
      </c>
      <c r="AA633" s="431">
        <f t="shared" si="241"/>
        <v>0</v>
      </c>
      <c r="AB633" s="432">
        <f t="shared" si="242"/>
        <v>0</v>
      </c>
      <c r="AC633" s="427" t="e">
        <f t="shared" si="243"/>
        <v>#N/A</v>
      </c>
      <c r="AD633" s="428" t="e">
        <f t="shared" si="244"/>
        <v>#N/A</v>
      </c>
      <c r="AE633" s="427" t="e">
        <f t="shared" si="245"/>
        <v>#N/A</v>
      </c>
      <c r="AF633" s="428" t="e">
        <f t="shared" si="246"/>
        <v>#N/A</v>
      </c>
      <c r="AG633" s="431" t="e">
        <f t="shared" si="247"/>
        <v>#N/A</v>
      </c>
      <c r="AH633" s="432" t="e">
        <f t="shared" si="248"/>
        <v>#N/A</v>
      </c>
    </row>
    <row r="634" spans="4:34" x14ac:dyDescent="0.25">
      <c r="D634" s="335"/>
      <c r="E634" s="335"/>
      <c r="F634" s="335"/>
      <c r="G634" s="335"/>
      <c r="H634" s="411">
        <f t="shared" si="231"/>
        <v>0</v>
      </c>
      <c r="I634" s="412">
        <v>0</v>
      </c>
      <c r="J634" s="411">
        <f t="shared" si="225"/>
        <v>0</v>
      </c>
      <c r="K634" s="412">
        <f t="shared" si="232"/>
        <v>0</v>
      </c>
      <c r="L634" s="411">
        <f t="shared" si="233"/>
        <v>0</v>
      </c>
      <c r="M634" s="412">
        <f t="shared" si="226"/>
        <v>0</v>
      </c>
      <c r="N634" s="411">
        <v>0</v>
      </c>
      <c r="O634" s="412">
        <f t="shared" si="234"/>
        <v>0</v>
      </c>
      <c r="P634" s="335"/>
      <c r="Q634" s="427">
        <f t="shared" si="235"/>
        <v>0</v>
      </c>
      <c r="R634" s="428">
        <f t="shared" si="236"/>
        <v>0</v>
      </c>
      <c r="S634" s="427">
        <f t="shared" si="227"/>
        <v>0</v>
      </c>
      <c r="T634" s="428">
        <f t="shared" si="228"/>
        <v>0</v>
      </c>
      <c r="U634" s="431">
        <f t="shared" si="237"/>
        <v>0</v>
      </c>
      <c r="V634" s="432">
        <f t="shared" si="238"/>
        <v>0</v>
      </c>
      <c r="W634" s="427">
        <f t="shared" si="239"/>
        <v>0</v>
      </c>
      <c r="X634" s="428">
        <f t="shared" si="240"/>
        <v>0</v>
      </c>
      <c r="Y634" s="427">
        <f t="shared" si="229"/>
        <v>0</v>
      </c>
      <c r="Z634" s="428">
        <f t="shared" si="230"/>
        <v>0</v>
      </c>
      <c r="AA634" s="431">
        <f t="shared" si="241"/>
        <v>0</v>
      </c>
      <c r="AB634" s="432">
        <f t="shared" si="242"/>
        <v>0</v>
      </c>
      <c r="AC634" s="427" t="e">
        <f t="shared" si="243"/>
        <v>#N/A</v>
      </c>
      <c r="AD634" s="428" t="e">
        <f t="shared" si="244"/>
        <v>#N/A</v>
      </c>
      <c r="AE634" s="427" t="e">
        <f t="shared" si="245"/>
        <v>#N/A</v>
      </c>
      <c r="AF634" s="428" t="e">
        <f t="shared" si="246"/>
        <v>#N/A</v>
      </c>
      <c r="AG634" s="431" t="e">
        <f t="shared" si="247"/>
        <v>#N/A</v>
      </c>
      <c r="AH634" s="432" t="e">
        <f t="shared" si="248"/>
        <v>#N/A</v>
      </c>
    </row>
    <row r="635" spans="4:34" x14ac:dyDescent="0.25">
      <c r="D635" s="335"/>
      <c r="E635" s="335"/>
      <c r="F635" s="335"/>
      <c r="G635" s="335"/>
      <c r="H635" s="411">
        <f t="shared" si="231"/>
        <v>0</v>
      </c>
      <c r="I635" s="412">
        <v>0</v>
      </c>
      <c r="J635" s="411">
        <f t="shared" si="225"/>
        <v>0</v>
      </c>
      <c r="K635" s="412">
        <f t="shared" si="232"/>
        <v>0</v>
      </c>
      <c r="L635" s="411">
        <f t="shared" si="233"/>
        <v>0</v>
      </c>
      <c r="M635" s="412">
        <f t="shared" si="226"/>
        <v>0</v>
      </c>
      <c r="N635" s="411">
        <v>0</v>
      </c>
      <c r="O635" s="412">
        <f t="shared" si="234"/>
        <v>0</v>
      </c>
      <c r="P635" s="335"/>
      <c r="Q635" s="427">
        <f t="shared" si="235"/>
        <v>0</v>
      </c>
      <c r="R635" s="428">
        <f t="shared" si="236"/>
        <v>0</v>
      </c>
      <c r="S635" s="427">
        <f t="shared" si="227"/>
        <v>0</v>
      </c>
      <c r="T635" s="428">
        <f t="shared" si="228"/>
        <v>0</v>
      </c>
      <c r="U635" s="431">
        <f t="shared" si="237"/>
        <v>0</v>
      </c>
      <c r="V635" s="432">
        <f t="shared" si="238"/>
        <v>0</v>
      </c>
      <c r="W635" s="427">
        <f t="shared" si="239"/>
        <v>0</v>
      </c>
      <c r="X635" s="428">
        <f t="shared" si="240"/>
        <v>0</v>
      </c>
      <c r="Y635" s="427">
        <f t="shared" si="229"/>
        <v>0</v>
      </c>
      <c r="Z635" s="428">
        <f t="shared" si="230"/>
        <v>0</v>
      </c>
      <c r="AA635" s="431">
        <f t="shared" si="241"/>
        <v>0</v>
      </c>
      <c r="AB635" s="432">
        <f t="shared" si="242"/>
        <v>0</v>
      </c>
      <c r="AC635" s="427" t="e">
        <f t="shared" si="243"/>
        <v>#N/A</v>
      </c>
      <c r="AD635" s="428" t="e">
        <f t="shared" si="244"/>
        <v>#N/A</v>
      </c>
      <c r="AE635" s="427" t="e">
        <f t="shared" si="245"/>
        <v>#N/A</v>
      </c>
      <c r="AF635" s="428" t="e">
        <f t="shared" si="246"/>
        <v>#N/A</v>
      </c>
      <c r="AG635" s="431" t="e">
        <f t="shared" si="247"/>
        <v>#N/A</v>
      </c>
      <c r="AH635" s="432" t="e">
        <f t="shared" si="248"/>
        <v>#N/A</v>
      </c>
    </row>
    <row r="636" spans="4:34" x14ac:dyDescent="0.25">
      <c r="D636" s="335"/>
      <c r="E636" s="335"/>
      <c r="F636" s="335"/>
      <c r="G636" s="335"/>
      <c r="H636" s="411">
        <f t="shared" si="231"/>
        <v>0</v>
      </c>
      <c r="I636" s="412">
        <v>0</v>
      </c>
      <c r="J636" s="411">
        <f t="shared" si="225"/>
        <v>0</v>
      </c>
      <c r="K636" s="412">
        <f t="shared" si="232"/>
        <v>0</v>
      </c>
      <c r="L636" s="411">
        <f t="shared" si="233"/>
        <v>0</v>
      </c>
      <c r="M636" s="412">
        <f t="shared" si="226"/>
        <v>0</v>
      </c>
      <c r="N636" s="411">
        <v>0</v>
      </c>
      <c r="O636" s="412">
        <f t="shared" si="234"/>
        <v>0</v>
      </c>
      <c r="P636" s="335"/>
      <c r="Q636" s="427">
        <f t="shared" si="235"/>
        <v>0</v>
      </c>
      <c r="R636" s="428">
        <f t="shared" si="236"/>
        <v>0</v>
      </c>
      <c r="S636" s="427">
        <f t="shared" si="227"/>
        <v>0</v>
      </c>
      <c r="T636" s="428">
        <f t="shared" si="228"/>
        <v>0</v>
      </c>
      <c r="U636" s="431">
        <f t="shared" si="237"/>
        <v>0</v>
      </c>
      <c r="V636" s="432">
        <f t="shared" si="238"/>
        <v>0</v>
      </c>
      <c r="W636" s="427">
        <f t="shared" si="239"/>
        <v>0</v>
      </c>
      <c r="X636" s="428">
        <f t="shared" si="240"/>
        <v>0</v>
      </c>
      <c r="Y636" s="427">
        <f t="shared" si="229"/>
        <v>0</v>
      </c>
      <c r="Z636" s="428">
        <f t="shared" si="230"/>
        <v>0</v>
      </c>
      <c r="AA636" s="431">
        <f t="shared" si="241"/>
        <v>0</v>
      </c>
      <c r="AB636" s="432">
        <f t="shared" si="242"/>
        <v>0</v>
      </c>
      <c r="AC636" s="427" t="e">
        <f t="shared" si="243"/>
        <v>#N/A</v>
      </c>
      <c r="AD636" s="428" t="e">
        <f t="shared" si="244"/>
        <v>#N/A</v>
      </c>
      <c r="AE636" s="427" t="e">
        <f t="shared" si="245"/>
        <v>#N/A</v>
      </c>
      <c r="AF636" s="428" t="e">
        <f t="shared" si="246"/>
        <v>#N/A</v>
      </c>
      <c r="AG636" s="431" t="e">
        <f t="shared" si="247"/>
        <v>#N/A</v>
      </c>
      <c r="AH636" s="432" t="e">
        <f t="shared" si="248"/>
        <v>#N/A</v>
      </c>
    </row>
    <row r="637" spans="4:34" x14ac:dyDescent="0.25">
      <c r="D637" s="335"/>
      <c r="E637" s="335"/>
      <c r="F637" s="335"/>
      <c r="G637" s="335"/>
      <c r="H637" s="411">
        <f t="shared" si="231"/>
        <v>0</v>
      </c>
      <c r="I637" s="412">
        <v>0</v>
      </c>
      <c r="J637" s="411">
        <f t="shared" si="225"/>
        <v>0</v>
      </c>
      <c r="K637" s="412">
        <f t="shared" si="232"/>
        <v>0</v>
      </c>
      <c r="L637" s="411">
        <f t="shared" si="233"/>
        <v>0</v>
      </c>
      <c r="M637" s="412">
        <f t="shared" si="226"/>
        <v>0</v>
      </c>
      <c r="N637" s="411">
        <v>0</v>
      </c>
      <c r="O637" s="412">
        <f t="shared" si="234"/>
        <v>0</v>
      </c>
      <c r="P637" s="335"/>
      <c r="Q637" s="427">
        <f t="shared" si="235"/>
        <v>0</v>
      </c>
      <c r="R637" s="428">
        <f t="shared" si="236"/>
        <v>0</v>
      </c>
      <c r="S637" s="427">
        <f t="shared" si="227"/>
        <v>0</v>
      </c>
      <c r="T637" s="428">
        <f t="shared" si="228"/>
        <v>0</v>
      </c>
      <c r="U637" s="431">
        <f t="shared" si="237"/>
        <v>0</v>
      </c>
      <c r="V637" s="432">
        <f t="shared" si="238"/>
        <v>0</v>
      </c>
      <c r="W637" s="427">
        <f t="shared" si="239"/>
        <v>0</v>
      </c>
      <c r="X637" s="428">
        <f t="shared" si="240"/>
        <v>0</v>
      </c>
      <c r="Y637" s="427">
        <f t="shared" si="229"/>
        <v>0</v>
      </c>
      <c r="Z637" s="428">
        <f t="shared" si="230"/>
        <v>0</v>
      </c>
      <c r="AA637" s="431">
        <f t="shared" si="241"/>
        <v>0</v>
      </c>
      <c r="AB637" s="432">
        <f t="shared" si="242"/>
        <v>0</v>
      </c>
      <c r="AC637" s="427" t="e">
        <f t="shared" si="243"/>
        <v>#N/A</v>
      </c>
      <c r="AD637" s="428" t="e">
        <f t="shared" si="244"/>
        <v>#N/A</v>
      </c>
      <c r="AE637" s="427" t="e">
        <f t="shared" si="245"/>
        <v>#N/A</v>
      </c>
      <c r="AF637" s="428" t="e">
        <f t="shared" si="246"/>
        <v>#N/A</v>
      </c>
      <c r="AG637" s="431" t="e">
        <f t="shared" si="247"/>
        <v>#N/A</v>
      </c>
      <c r="AH637" s="432" t="e">
        <f t="shared" si="248"/>
        <v>#N/A</v>
      </c>
    </row>
    <row r="638" spans="4:34" x14ac:dyDescent="0.25">
      <c r="D638" s="335"/>
      <c r="E638" s="335"/>
      <c r="F638" s="335"/>
      <c r="G638" s="335"/>
      <c r="H638" s="411">
        <f t="shared" si="231"/>
        <v>0</v>
      </c>
      <c r="I638" s="412">
        <v>0</v>
      </c>
      <c r="J638" s="411">
        <f t="shared" si="225"/>
        <v>0</v>
      </c>
      <c r="K638" s="412">
        <f t="shared" si="232"/>
        <v>0</v>
      </c>
      <c r="L638" s="411">
        <f t="shared" si="233"/>
        <v>0</v>
      </c>
      <c r="M638" s="412">
        <f t="shared" si="226"/>
        <v>0</v>
      </c>
      <c r="N638" s="411">
        <v>0</v>
      </c>
      <c r="O638" s="412">
        <f t="shared" si="234"/>
        <v>0</v>
      </c>
      <c r="P638" s="335"/>
      <c r="Q638" s="427">
        <f t="shared" si="235"/>
        <v>0</v>
      </c>
      <c r="R638" s="428">
        <f t="shared" si="236"/>
        <v>0</v>
      </c>
      <c r="S638" s="427">
        <f t="shared" si="227"/>
        <v>0</v>
      </c>
      <c r="T638" s="428">
        <f t="shared" si="228"/>
        <v>0</v>
      </c>
      <c r="U638" s="431">
        <f t="shared" si="237"/>
        <v>0</v>
      </c>
      <c r="V638" s="432">
        <f t="shared" si="238"/>
        <v>0</v>
      </c>
      <c r="W638" s="427">
        <f t="shared" si="239"/>
        <v>0</v>
      </c>
      <c r="X638" s="428">
        <f t="shared" si="240"/>
        <v>0</v>
      </c>
      <c r="Y638" s="427">
        <f t="shared" si="229"/>
        <v>0</v>
      </c>
      <c r="Z638" s="428">
        <f t="shared" si="230"/>
        <v>0</v>
      </c>
      <c r="AA638" s="431">
        <f t="shared" si="241"/>
        <v>0</v>
      </c>
      <c r="AB638" s="432">
        <f t="shared" si="242"/>
        <v>0</v>
      </c>
      <c r="AC638" s="427" t="e">
        <f t="shared" si="243"/>
        <v>#N/A</v>
      </c>
      <c r="AD638" s="428" t="e">
        <f t="shared" si="244"/>
        <v>#N/A</v>
      </c>
      <c r="AE638" s="427" t="e">
        <f t="shared" si="245"/>
        <v>#N/A</v>
      </c>
      <c r="AF638" s="428" t="e">
        <f t="shared" si="246"/>
        <v>#N/A</v>
      </c>
      <c r="AG638" s="431" t="e">
        <f t="shared" si="247"/>
        <v>#N/A</v>
      </c>
      <c r="AH638" s="432" t="e">
        <f t="shared" si="248"/>
        <v>#N/A</v>
      </c>
    </row>
    <row r="639" spans="4:34" x14ac:dyDescent="0.25">
      <c r="D639" s="335"/>
      <c r="E639" s="335"/>
      <c r="F639" s="335"/>
      <c r="G639" s="335"/>
      <c r="H639" s="411">
        <f t="shared" si="231"/>
        <v>0</v>
      </c>
      <c r="I639" s="412">
        <v>0</v>
      </c>
      <c r="J639" s="411">
        <f t="shared" si="225"/>
        <v>0</v>
      </c>
      <c r="K639" s="412">
        <f t="shared" si="232"/>
        <v>0</v>
      </c>
      <c r="L639" s="411">
        <f t="shared" si="233"/>
        <v>0</v>
      </c>
      <c r="M639" s="412">
        <f t="shared" si="226"/>
        <v>0</v>
      </c>
      <c r="N639" s="411">
        <v>0</v>
      </c>
      <c r="O639" s="412">
        <f t="shared" si="234"/>
        <v>0</v>
      </c>
      <c r="P639" s="335"/>
      <c r="Q639" s="427">
        <f t="shared" si="235"/>
        <v>0</v>
      </c>
      <c r="R639" s="428">
        <f t="shared" si="236"/>
        <v>0</v>
      </c>
      <c r="S639" s="427">
        <f t="shared" si="227"/>
        <v>0</v>
      </c>
      <c r="T639" s="428">
        <f t="shared" si="228"/>
        <v>0</v>
      </c>
      <c r="U639" s="431">
        <f t="shared" si="237"/>
        <v>0</v>
      </c>
      <c r="V639" s="432">
        <f t="shared" si="238"/>
        <v>0</v>
      </c>
      <c r="W639" s="427">
        <f t="shared" si="239"/>
        <v>0</v>
      </c>
      <c r="X639" s="428">
        <f t="shared" si="240"/>
        <v>0</v>
      </c>
      <c r="Y639" s="427">
        <f t="shared" si="229"/>
        <v>0</v>
      </c>
      <c r="Z639" s="428">
        <f t="shared" si="230"/>
        <v>0</v>
      </c>
      <c r="AA639" s="431">
        <f t="shared" si="241"/>
        <v>0</v>
      </c>
      <c r="AB639" s="432">
        <f t="shared" si="242"/>
        <v>0</v>
      </c>
      <c r="AC639" s="427" t="e">
        <f t="shared" si="243"/>
        <v>#N/A</v>
      </c>
      <c r="AD639" s="428" t="e">
        <f t="shared" si="244"/>
        <v>#N/A</v>
      </c>
      <c r="AE639" s="427" t="e">
        <f t="shared" si="245"/>
        <v>#N/A</v>
      </c>
      <c r="AF639" s="428" t="e">
        <f t="shared" si="246"/>
        <v>#N/A</v>
      </c>
      <c r="AG639" s="431" t="e">
        <f t="shared" si="247"/>
        <v>#N/A</v>
      </c>
      <c r="AH639" s="432" t="e">
        <f t="shared" si="248"/>
        <v>#N/A</v>
      </c>
    </row>
    <row r="640" spans="4:34" x14ac:dyDescent="0.25">
      <c r="D640" s="335"/>
      <c r="E640" s="335"/>
      <c r="F640" s="335"/>
      <c r="G640" s="335"/>
      <c r="H640" s="411">
        <f t="shared" si="231"/>
        <v>0</v>
      </c>
      <c r="I640" s="412">
        <v>0</v>
      </c>
      <c r="J640" s="411">
        <f t="shared" si="225"/>
        <v>0</v>
      </c>
      <c r="K640" s="412">
        <f t="shared" si="232"/>
        <v>0</v>
      </c>
      <c r="L640" s="411">
        <f t="shared" si="233"/>
        <v>0</v>
      </c>
      <c r="M640" s="412">
        <f t="shared" si="226"/>
        <v>0</v>
      </c>
      <c r="N640" s="411">
        <v>0</v>
      </c>
      <c r="O640" s="412">
        <f t="shared" si="234"/>
        <v>0</v>
      </c>
      <c r="P640" s="335"/>
      <c r="Q640" s="427">
        <f t="shared" si="235"/>
        <v>0</v>
      </c>
      <c r="R640" s="428">
        <f t="shared" si="236"/>
        <v>0</v>
      </c>
      <c r="S640" s="427">
        <f t="shared" si="227"/>
        <v>0</v>
      </c>
      <c r="T640" s="428">
        <f t="shared" si="228"/>
        <v>0</v>
      </c>
      <c r="U640" s="431">
        <f t="shared" si="237"/>
        <v>0</v>
      </c>
      <c r="V640" s="432">
        <f t="shared" si="238"/>
        <v>0</v>
      </c>
      <c r="W640" s="427">
        <f t="shared" si="239"/>
        <v>0</v>
      </c>
      <c r="X640" s="428">
        <f t="shared" si="240"/>
        <v>0</v>
      </c>
      <c r="Y640" s="427">
        <f t="shared" si="229"/>
        <v>0</v>
      </c>
      <c r="Z640" s="428">
        <f t="shared" si="230"/>
        <v>0</v>
      </c>
      <c r="AA640" s="431">
        <f t="shared" si="241"/>
        <v>0</v>
      </c>
      <c r="AB640" s="432">
        <f t="shared" si="242"/>
        <v>0</v>
      </c>
      <c r="AC640" s="427" t="e">
        <f t="shared" si="243"/>
        <v>#N/A</v>
      </c>
      <c r="AD640" s="428" t="e">
        <f t="shared" si="244"/>
        <v>#N/A</v>
      </c>
      <c r="AE640" s="427" t="e">
        <f t="shared" si="245"/>
        <v>#N/A</v>
      </c>
      <c r="AF640" s="428" t="e">
        <f t="shared" si="246"/>
        <v>#N/A</v>
      </c>
      <c r="AG640" s="431" t="e">
        <f t="shared" si="247"/>
        <v>#N/A</v>
      </c>
      <c r="AH640" s="432" t="e">
        <f t="shared" si="248"/>
        <v>#N/A</v>
      </c>
    </row>
    <row r="641" spans="4:34" x14ac:dyDescent="0.25">
      <c r="D641" s="335"/>
      <c r="E641" s="335"/>
      <c r="F641" s="335"/>
      <c r="G641" s="335"/>
      <c r="H641" s="411">
        <f t="shared" si="231"/>
        <v>0</v>
      </c>
      <c r="I641" s="412">
        <v>0</v>
      </c>
      <c r="J641" s="411">
        <f t="shared" si="225"/>
        <v>0</v>
      </c>
      <c r="K641" s="412">
        <f t="shared" si="232"/>
        <v>0</v>
      </c>
      <c r="L641" s="411">
        <f t="shared" si="233"/>
        <v>0</v>
      </c>
      <c r="M641" s="412">
        <f t="shared" si="226"/>
        <v>0</v>
      </c>
      <c r="N641" s="411">
        <v>0</v>
      </c>
      <c r="O641" s="412">
        <f t="shared" si="234"/>
        <v>0</v>
      </c>
      <c r="P641" s="335"/>
      <c r="Q641" s="427">
        <f t="shared" si="235"/>
        <v>0</v>
      </c>
      <c r="R641" s="428">
        <f t="shared" si="236"/>
        <v>0</v>
      </c>
      <c r="S641" s="427">
        <f t="shared" si="227"/>
        <v>0</v>
      </c>
      <c r="T641" s="428">
        <f t="shared" si="228"/>
        <v>0</v>
      </c>
      <c r="U641" s="431">
        <f t="shared" si="237"/>
        <v>0</v>
      </c>
      <c r="V641" s="432">
        <f t="shared" si="238"/>
        <v>0</v>
      </c>
      <c r="W641" s="427">
        <f t="shared" si="239"/>
        <v>0</v>
      </c>
      <c r="X641" s="428">
        <f t="shared" si="240"/>
        <v>0</v>
      </c>
      <c r="Y641" s="427">
        <f t="shared" si="229"/>
        <v>0</v>
      </c>
      <c r="Z641" s="428">
        <f t="shared" si="230"/>
        <v>0</v>
      </c>
      <c r="AA641" s="431">
        <f t="shared" si="241"/>
        <v>0</v>
      </c>
      <c r="AB641" s="432">
        <f t="shared" si="242"/>
        <v>0</v>
      </c>
      <c r="AC641" s="427" t="e">
        <f t="shared" si="243"/>
        <v>#N/A</v>
      </c>
      <c r="AD641" s="428" t="e">
        <f t="shared" si="244"/>
        <v>#N/A</v>
      </c>
      <c r="AE641" s="427" t="e">
        <f t="shared" si="245"/>
        <v>#N/A</v>
      </c>
      <c r="AF641" s="428" t="e">
        <f t="shared" si="246"/>
        <v>#N/A</v>
      </c>
      <c r="AG641" s="431" t="e">
        <f t="shared" si="247"/>
        <v>#N/A</v>
      </c>
      <c r="AH641" s="432" t="e">
        <f t="shared" si="248"/>
        <v>#N/A</v>
      </c>
    </row>
    <row r="642" spans="4:34" x14ac:dyDescent="0.25">
      <c r="D642" s="335"/>
      <c r="E642" s="335"/>
      <c r="F642" s="335"/>
      <c r="G642" s="335"/>
      <c r="H642" s="411">
        <f t="shared" si="231"/>
        <v>0</v>
      </c>
      <c r="I642" s="412">
        <v>0</v>
      </c>
      <c r="J642" s="411">
        <f t="shared" si="225"/>
        <v>0</v>
      </c>
      <c r="K642" s="412">
        <f t="shared" si="232"/>
        <v>0</v>
      </c>
      <c r="L642" s="411">
        <f t="shared" si="233"/>
        <v>0</v>
      </c>
      <c r="M642" s="412">
        <f t="shared" si="226"/>
        <v>0</v>
      </c>
      <c r="N642" s="411">
        <v>0</v>
      </c>
      <c r="O642" s="412">
        <f t="shared" si="234"/>
        <v>0</v>
      </c>
      <c r="P642" s="335"/>
      <c r="Q642" s="427">
        <f t="shared" si="235"/>
        <v>0</v>
      </c>
      <c r="R642" s="428">
        <f t="shared" si="236"/>
        <v>0</v>
      </c>
      <c r="S642" s="427">
        <f t="shared" si="227"/>
        <v>0</v>
      </c>
      <c r="T642" s="428">
        <f t="shared" si="228"/>
        <v>0</v>
      </c>
      <c r="U642" s="431">
        <f t="shared" si="237"/>
        <v>0</v>
      </c>
      <c r="V642" s="432">
        <f t="shared" si="238"/>
        <v>0</v>
      </c>
      <c r="W642" s="427">
        <f t="shared" si="239"/>
        <v>0</v>
      </c>
      <c r="X642" s="428">
        <f t="shared" si="240"/>
        <v>0</v>
      </c>
      <c r="Y642" s="427">
        <f t="shared" si="229"/>
        <v>0</v>
      </c>
      <c r="Z642" s="428">
        <f t="shared" si="230"/>
        <v>0</v>
      </c>
      <c r="AA642" s="431">
        <f t="shared" si="241"/>
        <v>0</v>
      </c>
      <c r="AB642" s="432">
        <f t="shared" si="242"/>
        <v>0</v>
      </c>
      <c r="AC642" s="427" t="e">
        <f t="shared" si="243"/>
        <v>#N/A</v>
      </c>
      <c r="AD642" s="428" t="e">
        <f t="shared" si="244"/>
        <v>#N/A</v>
      </c>
      <c r="AE642" s="427" t="e">
        <f t="shared" si="245"/>
        <v>#N/A</v>
      </c>
      <c r="AF642" s="428" t="e">
        <f t="shared" si="246"/>
        <v>#N/A</v>
      </c>
      <c r="AG642" s="431" t="e">
        <f t="shared" si="247"/>
        <v>#N/A</v>
      </c>
      <c r="AH642" s="432" t="e">
        <f t="shared" si="248"/>
        <v>#N/A</v>
      </c>
    </row>
    <row r="643" spans="4:34" x14ac:dyDescent="0.25">
      <c r="D643" s="335"/>
      <c r="E643" s="335"/>
      <c r="F643" s="335"/>
      <c r="G643" s="335"/>
      <c r="H643" s="411">
        <f t="shared" si="231"/>
        <v>0</v>
      </c>
      <c r="I643" s="412">
        <v>0</v>
      </c>
      <c r="J643" s="411">
        <f t="shared" si="225"/>
        <v>0</v>
      </c>
      <c r="K643" s="412">
        <f t="shared" si="232"/>
        <v>0</v>
      </c>
      <c r="L643" s="411">
        <f t="shared" si="233"/>
        <v>0</v>
      </c>
      <c r="M643" s="412">
        <f t="shared" si="226"/>
        <v>0</v>
      </c>
      <c r="N643" s="411">
        <v>0</v>
      </c>
      <c r="O643" s="412">
        <f t="shared" si="234"/>
        <v>0</v>
      </c>
      <c r="P643" s="335"/>
      <c r="Q643" s="427">
        <f t="shared" si="235"/>
        <v>0</v>
      </c>
      <c r="R643" s="428">
        <f t="shared" si="236"/>
        <v>0</v>
      </c>
      <c r="S643" s="427">
        <f t="shared" si="227"/>
        <v>0</v>
      </c>
      <c r="T643" s="428">
        <f t="shared" si="228"/>
        <v>0</v>
      </c>
      <c r="U643" s="431">
        <f t="shared" si="237"/>
        <v>0</v>
      </c>
      <c r="V643" s="432">
        <f t="shared" si="238"/>
        <v>0</v>
      </c>
      <c r="W643" s="427">
        <f t="shared" si="239"/>
        <v>0</v>
      </c>
      <c r="X643" s="428">
        <f t="shared" si="240"/>
        <v>0</v>
      </c>
      <c r="Y643" s="427">
        <f t="shared" si="229"/>
        <v>0</v>
      </c>
      <c r="Z643" s="428">
        <f t="shared" si="230"/>
        <v>0</v>
      </c>
      <c r="AA643" s="431">
        <f t="shared" si="241"/>
        <v>0</v>
      </c>
      <c r="AB643" s="432">
        <f t="shared" si="242"/>
        <v>0</v>
      </c>
      <c r="AC643" s="427" t="e">
        <f t="shared" si="243"/>
        <v>#N/A</v>
      </c>
      <c r="AD643" s="428" t="e">
        <f t="shared" si="244"/>
        <v>#N/A</v>
      </c>
      <c r="AE643" s="427" t="e">
        <f t="shared" si="245"/>
        <v>#N/A</v>
      </c>
      <c r="AF643" s="428" t="e">
        <f t="shared" si="246"/>
        <v>#N/A</v>
      </c>
      <c r="AG643" s="431" t="e">
        <f t="shared" si="247"/>
        <v>#N/A</v>
      </c>
      <c r="AH643" s="432" t="e">
        <f t="shared" si="248"/>
        <v>#N/A</v>
      </c>
    </row>
    <row r="644" spans="4:34" x14ac:dyDescent="0.25">
      <c r="D644" s="335"/>
      <c r="E644" s="335"/>
      <c r="F644" s="335"/>
      <c r="G644" s="335"/>
      <c r="H644" s="411">
        <f t="shared" si="231"/>
        <v>0</v>
      </c>
      <c r="I644" s="412">
        <v>0</v>
      </c>
      <c r="J644" s="411">
        <f t="shared" si="225"/>
        <v>0</v>
      </c>
      <c r="K644" s="412">
        <f t="shared" si="232"/>
        <v>0</v>
      </c>
      <c r="L644" s="411">
        <f t="shared" si="233"/>
        <v>0</v>
      </c>
      <c r="M644" s="412">
        <f t="shared" si="226"/>
        <v>0</v>
      </c>
      <c r="N644" s="411">
        <v>0</v>
      </c>
      <c r="O644" s="412">
        <f t="shared" si="234"/>
        <v>0</v>
      </c>
      <c r="P644" s="335"/>
      <c r="Q644" s="427">
        <f t="shared" si="235"/>
        <v>0</v>
      </c>
      <c r="R644" s="428">
        <f t="shared" si="236"/>
        <v>0</v>
      </c>
      <c r="S644" s="427">
        <f t="shared" si="227"/>
        <v>0</v>
      </c>
      <c r="T644" s="428">
        <f t="shared" si="228"/>
        <v>0</v>
      </c>
      <c r="U644" s="431">
        <f t="shared" si="237"/>
        <v>0</v>
      </c>
      <c r="V644" s="432">
        <f t="shared" si="238"/>
        <v>0</v>
      </c>
      <c r="W644" s="427">
        <f t="shared" si="239"/>
        <v>0</v>
      </c>
      <c r="X644" s="428">
        <f t="shared" si="240"/>
        <v>0</v>
      </c>
      <c r="Y644" s="427">
        <f t="shared" si="229"/>
        <v>0</v>
      </c>
      <c r="Z644" s="428">
        <f t="shared" si="230"/>
        <v>0</v>
      </c>
      <c r="AA644" s="431">
        <f t="shared" si="241"/>
        <v>0</v>
      </c>
      <c r="AB644" s="432">
        <f t="shared" si="242"/>
        <v>0</v>
      </c>
      <c r="AC644" s="427" t="e">
        <f t="shared" si="243"/>
        <v>#N/A</v>
      </c>
      <c r="AD644" s="428" t="e">
        <f t="shared" si="244"/>
        <v>#N/A</v>
      </c>
      <c r="AE644" s="427" t="e">
        <f t="shared" si="245"/>
        <v>#N/A</v>
      </c>
      <c r="AF644" s="428" t="e">
        <f t="shared" si="246"/>
        <v>#N/A</v>
      </c>
      <c r="AG644" s="431" t="e">
        <f t="shared" si="247"/>
        <v>#N/A</v>
      </c>
      <c r="AH644" s="432" t="e">
        <f t="shared" si="248"/>
        <v>#N/A</v>
      </c>
    </row>
    <row r="645" spans="4:34" x14ac:dyDescent="0.25">
      <c r="D645" s="335"/>
      <c r="E645" s="335"/>
      <c r="F645" s="335"/>
      <c r="G645" s="335"/>
      <c r="H645" s="411">
        <f t="shared" si="231"/>
        <v>0</v>
      </c>
      <c r="I645" s="412">
        <v>0</v>
      </c>
      <c r="J645" s="411">
        <f t="shared" si="225"/>
        <v>0</v>
      </c>
      <c r="K645" s="412">
        <f t="shared" si="232"/>
        <v>0</v>
      </c>
      <c r="L645" s="411">
        <f t="shared" si="233"/>
        <v>0</v>
      </c>
      <c r="M645" s="412">
        <f t="shared" si="226"/>
        <v>0</v>
      </c>
      <c r="N645" s="411">
        <v>0</v>
      </c>
      <c r="O645" s="412">
        <f t="shared" si="234"/>
        <v>0</v>
      </c>
      <c r="P645" s="335"/>
      <c r="Q645" s="427">
        <f t="shared" si="235"/>
        <v>0</v>
      </c>
      <c r="R645" s="428">
        <f t="shared" si="236"/>
        <v>0</v>
      </c>
      <c r="S645" s="427">
        <f t="shared" si="227"/>
        <v>0</v>
      </c>
      <c r="T645" s="428">
        <f t="shared" si="228"/>
        <v>0</v>
      </c>
      <c r="U645" s="431">
        <f t="shared" si="237"/>
        <v>0</v>
      </c>
      <c r="V645" s="432">
        <f t="shared" si="238"/>
        <v>0</v>
      </c>
      <c r="W645" s="427">
        <f t="shared" si="239"/>
        <v>0</v>
      </c>
      <c r="X645" s="428">
        <f t="shared" si="240"/>
        <v>0</v>
      </c>
      <c r="Y645" s="427">
        <f t="shared" si="229"/>
        <v>0</v>
      </c>
      <c r="Z645" s="428">
        <f t="shared" si="230"/>
        <v>0</v>
      </c>
      <c r="AA645" s="431">
        <f t="shared" si="241"/>
        <v>0</v>
      </c>
      <c r="AB645" s="432">
        <f t="shared" si="242"/>
        <v>0</v>
      </c>
      <c r="AC645" s="427" t="e">
        <f t="shared" si="243"/>
        <v>#N/A</v>
      </c>
      <c r="AD645" s="428" t="e">
        <f t="shared" si="244"/>
        <v>#N/A</v>
      </c>
      <c r="AE645" s="427" t="e">
        <f t="shared" si="245"/>
        <v>#N/A</v>
      </c>
      <c r="AF645" s="428" t="e">
        <f t="shared" si="246"/>
        <v>#N/A</v>
      </c>
      <c r="AG645" s="431" t="e">
        <f t="shared" si="247"/>
        <v>#N/A</v>
      </c>
      <c r="AH645" s="432" t="e">
        <f t="shared" si="248"/>
        <v>#N/A</v>
      </c>
    </row>
    <row r="646" spans="4:34" x14ac:dyDescent="0.25">
      <c r="D646" s="335"/>
      <c r="E646" s="335"/>
      <c r="F646" s="335"/>
      <c r="G646" s="335"/>
      <c r="H646" s="411">
        <f t="shared" si="231"/>
        <v>0</v>
      </c>
      <c r="I646" s="412">
        <v>0</v>
      </c>
      <c r="J646" s="411">
        <f t="shared" si="225"/>
        <v>0</v>
      </c>
      <c r="K646" s="412">
        <f t="shared" si="232"/>
        <v>0</v>
      </c>
      <c r="L646" s="411">
        <f t="shared" si="233"/>
        <v>0</v>
      </c>
      <c r="M646" s="412">
        <f t="shared" si="226"/>
        <v>0</v>
      </c>
      <c r="N646" s="411">
        <v>0</v>
      </c>
      <c r="O646" s="412">
        <f t="shared" si="234"/>
        <v>0</v>
      </c>
      <c r="P646" s="335"/>
      <c r="Q646" s="427">
        <f t="shared" si="235"/>
        <v>0</v>
      </c>
      <c r="R646" s="428">
        <f t="shared" si="236"/>
        <v>0</v>
      </c>
      <c r="S646" s="427">
        <f t="shared" si="227"/>
        <v>0</v>
      </c>
      <c r="T646" s="428">
        <f t="shared" si="228"/>
        <v>0</v>
      </c>
      <c r="U646" s="431">
        <f t="shared" si="237"/>
        <v>0</v>
      </c>
      <c r="V646" s="432">
        <f t="shared" si="238"/>
        <v>0</v>
      </c>
      <c r="W646" s="427">
        <f t="shared" si="239"/>
        <v>0</v>
      </c>
      <c r="X646" s="428">
        <f t="shared" si="240"/>
        <v>0</v>
      </c>
      <c r="Y646" s="427">
        <f t="shared" si="229"/>
        <v>0</v>
      </c>
      <c r="Z646" s="428">
        <f t="shared" si="230"/>
        <v>0</v>
      </c>
      <c r="AA646" s="431">
        <f t="shared" si="241"/>
        <v>0</v>
      </c>
      <c r="AB646" s="432">
        <f t="shared" si="242"/>
        <v>0</v>
      </c>
      <c r="AC646" s="427" t="e">
        <f t="shared" si="243"/>
        <v>#N/A</v>
      </c>
      <c r="AD646" s="428" t="e">
        <f t="shared" si="244"/>
        <v>#N/A</v>
      </c>
      <c r="AE646" s="427" t="e">
        <f t="shared" si="245"/>
        <v>#N/A</v>
      </c>
      <c r="AF646" s="428" t="e">
        <f t="shared" si="246"/>
        <v>#N/A</v>
      </c>
      <c r="AG646" s="431" t="e">
        <f t="shared" si="247"/>
        <v>#N/A</v>
      </c>
      <c r="AH646" s="432" t="e">
        <f t="shared" si="248"/>
        <v>#N/A</v>
      </c>
    </row>
    <row r="647" spans="4:34" x14ac:dyDescent="0.25">
      <c r="D647" s="335"/>
      <c r="E647" s="335"/>
      <c r="F647" s="335"/>
      <c r="G647" s="335"/>
      <c r="H647" s="411">
        <f t="shared" si="231"/>
        <v>0</v>
      </c>
      <c r="I647" s="412">
        <v>0</v>
      </c>
      <c r="J647" s="411">
        <f t="shared" si="225"/>
        <v>0</v>
      </c>
      <c r="K647" s="412">
        <f t="shared" si="232"/>
        <v>0</v>
      </c>
      <c r="L647" s="411">
        <f t="shared" si="233"/>
        <v>0</v>
      </c>
      <c r="M647" s="412">
        <f t="shared" si="226"/>
        <v>0</v>
      </c>
      <c r="N647" s="411">
        <v>0</v>
      </c>
      <c r="O647" s="412">
        <f t="shared" si="234"/>
        <v>0</v>
      </c>
      <c r="P647" s="335"/>
      <c r="Q647" s="427">
        <f t="shared" si="235"/>
        <v>0</v>
      </c>
      <c r="R647" s="428">
        <f t="shared" si="236"/>
        <v>0</v>
      </c>
      <c r="S647" s="427">
        <f t="shared" si="227"/>
        <v>0</v>
      </c>
      <c r="T647" s="428">
        <f t="shared" si="228"/>
        <v>0</v>
      </c>
      <c r="U647" s="431">
        <f t="shared" si="237"/>
        <v>0</v>
      </c>
      <c r="V647" s="432">
        <f t="shared" si="238"/>
        <v>0</v>
      </c>
      <c r="W647" s="427">
        <f t="shared" si="239"/>
        <v>0</v>
      </c>
      <c r="X647" s="428">
        <f t="shared" si="240"/>
        <v>0</v>
      </c>
      <c r="Y647" s="427">
        <f t="shared" si="229"/>
        <v>0</v>
      </c>
      <c r="Z647" s="428">
        <f t="shared" si="230"/>
        <v>0</v>
      </c>
      <c r="AA647" s="431">
        <f t="shared" si="241"/>
        <v>0</v>
      </c>
      <c r="AB647" s="432">
        <f t="shared" si="242"/>
        <v>0</v>
      </c>
      <c r="AC647" s="427" t="e">
        <f t="shared" si="243"/>
        <v>#N/A</v>
      </c>
      <c r="AD647" s="428" t="e">
        <f t="shared" si="244"/>
        <v>#N/A</v>
      </c>
      <c r="AE647" s="427" t="e">
        <f t="shared" si="245"/>
        <v>#N/A</v>
      </c>
      <c r="AF647" s="428" t="e">
        <f t="shared" si="246"/>
        <v>#N/A</v>
      </c>
      <c r="AG647" s="431" t="e">
        <f t="shared" si="247"/>
        <v>#N/A</v>
      </c>
      <c r="AH647" s="432" t="e">
        <f t="shared" si="248"/>
        <v>#N/A</v>
      </c>
    </row>
    <row r="648" spans="4:34" x14ac:dyDescent="0.25">
      <c r="D648" s="335"/>
      <c r="E648" s="335"/>
      <c r="F648" s="335"/>
      <c r="G648" s="335"/>
      <c r="H648" s="411">
        <f t="shared" si="231"/>
        <v>0</v>
      </c>
      <c r="I648" s="412">
        <v>0</v>
      </c>
      <c r="J648" s="411">
        <f t="shared" ref="J648:J711" si="249">Wx</f>
        <v>0</v>
      </c>
      <c r="K648" s="412">
        <f t="shared" si="232"/>
        <v>0</v>
      </c>
      <c r="L648" s="411">
        <f t="shared" si="233"/>
        <v>0</v>
      </c>
      <c r="M648" s="412">
        <f t="shared" ref="M648:M711" si="250">Wy</f>
        <v>0</v>
      </c>
      <c r="N648" s="411">
        <v>0</v>
      </c>
      <c r="O648" s="412">
        <f t="shared" si="234"/>
        <v>0</v>
      </c>
      <c r="P648" s="335"/>
      <c r="Q648" s="427">
        <f t="shared" si="235"/>
        <v>0</v>
      </c>
      <c r="R648" s="428">
        <f t="shared" si="236"/>
        <v>0</v>
      </c>
      <c r="S648" s="427">
        <f t="shared" ref="S648:S711" si="251">IF(AND(Q648&gt;=0,Q648&lt;=Wx),Q648,"")</f>
        <v>0</v>
      </c>
      <c r="T648" s="428">
        <f t="shared" ref="T648:T711" si="252">IF(AND(R648&gt;=0,R648&lt;=Wy),R648,"")</f>
        <v>0</v>
      </c>
      <c r="U648" s="431">
        <f t="shared" si="237"/>
        <v>0</v>
      </c>
      <c r="V648" s="432">
        <f t="shared" si="238"/>
        <v>0</v>
      </c>
      <c r="W648" s="427">
        <f t="shared" si="239"/>
        <v>0</v>
      </c>
      <c r="X648" s="428">
        <f t="shared" si="240"/>
        <v>0</v>
      </c>
      <c r="Y648" s="427">
        <f t="shared" ref="Y648:Y711" si="253">IF(AND(W648&gt;=0,W648&lt;=Wx),W648,"")</f>
        <v>0</v>
      </c>
      <c r="Z648" s="428">
        <f t="shared" ref="Z648:Z711" si="254">IF(AND(X648&gt;=0,X648&lt;=Wy),X648,"")</f>
        <v>0</v>
      </c>
      <c r="AA648" s="431">
        <f t="shared" si="241"/>
        <v>0</v>
      </c>
      <c r="AB648" s="432">
        <f t="shared" si="242"/>
        <v>0</v>
      </c>
      <c r="AC648" s="427" t="e">
        <f t="shared" si="243"/>
        <v>#N/A</v>
      </c>
      <c r="AD648" s="428" t="e">
        <f t="shared" si="244"/>
        <v>#N/A</v>
      </c>
      <c r="AE648" s="427" t="e">
        <f t="shared" si="245"/>
        <v>#N/A</v>
      </c>
      <c r="AF648" s="428" t="e">
        <f t="shared" si="246"/>
        <v>#N/A</v>
      </c>
      <c r="AG648" s="431" t="e">
        <f t="shared" si="247"/>
        <v>#N/A</v>
      </c>
      <c r="AH648" s="432" t="e">
        <f t="shared" si="248"/>
        <v>#N/A</v>
      </c>
    </row>
    <row r="649" spans="4:34" x14ac:dyDescent="0.25">
      <c r="D649" s="335"/>
      <c r="E649" s="335"/>
      <c r="F649" s="335"/>
      <c r="G649" s="335"/>
      <c r="H649" s="411">
        <f t="shared" ref="H649:H712" si="255">H648+Wx/INCREMENTS</f>
        <v>0</v>
      </c>
      <c r="I649" s="412">
        <v>0</v>
      </c>
      <c r="J649" s="411">
        <f t="shared" si="249"/>
        <v>0</v>
      </c>
      <c r="K649" s="412">
        <f t="shared" ref="K649:K712" si="256">K648+Wy/INCREMENTS</f>
        <v>0</v>
      </c>
      <c r="L649" s="411">
        <f t="shared" ref="L649:L712" si="257">L648-Wx/INCREMENTS</f>
        <v>0</v>
      </c>
      <c r="M649" s="412">
        <f t="shared" si="250"/>
        <v>0</v>
      </c>
      <c r="N649" s="411">
        <v>0</v>
      </c>
      <c r="O649" s="412">
        <f t="shared" ref="O649:O712" si="258">O648-Wy/INCREMENTS</f>
        <v>0</v>
      </c>
      <c r="P649" s="335"/>
      <c r="Q649" s="427">
        <f t="shared" ref="Q649:Q712" si="259">Q648+((SQRT(Wx^2+Wy^2))*COS(RADIANS(θ))/INCREMENTS)</f>
        <v>0</v>
      </c>
      <c r="R649" s="428">
        <f t="shared" ref="R649:R712" si="260">R648+((SQRT(Wx^2+Wy^2))*SIN(RADIANS(θ))/INCREMENTS)</f>
        <v>0</v>
      </c>
      <c r="S649" s="427">
        <f t="shared" si="251"/>
        <v>0</v>
      </c>
      <c r="T649" s="428">
        <f t="shared" si="252"/>
        <v>0</v>
      </c>
      <c r="U649" s="431">
        <f t="shared" ref="U649:U712" si="261">IF(AND(S649&lt;&gt;"",T649&lt;&gt;""),S649,"")</f>
        <v>0</v>
      </c>
      <c r="V649" s="432">
        <f t="shared" ref="V649:V712" si="262">IF(AND(S649&lt;&gt;"",T649&lt;&gt;""),T649,"")</f>
        <v>0</v>
      </c>
      <c r="W649" s="427">
        <f t="shared" ref="W649:W712" si="263">W648+((SQRT(Wx^2+Wy^2))*COS(RADIANS(θ))/INCREMENTS)</f>
        <v>0</v>
      </c>
      <c r="X649" s="428">
        <f t="shared" ref="X649:X712" si="264">X648+((SQRT(Wx^2+Wy^2))*SIN(RADIANS(θ))/INCREMENTS)</f>
        <v>0</v>
      </c>
      <c r="Y649" s="427">
        <f t="shared" si="253"/>
        <v>0</v>
      </c>
      <c r="Z649" s="428">
        <f t="shared" si="254"/>
        <v>0</v>
      </c>
      <c r="AA649" s="431">
        <f t="shared" ref="AA649:AA712" si="265">IF(AND(Y649&lt;&gt;"",Z649&lt;&gt;""),Y649,"")</f>
        <v>0</v>
      </c>
      <c r="AB649" s="432">
        <f t="shared" ref="AB649:AB712" si="266">IF(AND(Y649&lt;&gt;"",Z649&lt;&gt;""),Z649,"")</f>
        <v>0</v>
      </c>
      <c r="AC649" s="427" t="e">
        <f t="shared" si="243"/>
        <v>#N/A</v>
      </c>
      <c r="AD649" s="428" t="e">
        <f t="shared" si="244"/>
        <v>#N/A</v>
      </c>
      <c r="AE649" s="427" t="e">
        <f t="shared" si="245"/>
        <v>#N/A</v>
      </c>
      <c r="AF649" s="428" t="e">
        <f t="shared" si="246"/>
        <v>#N/A</v>
      </c>
      <c r="AG649" s="431" t="e">
        <f t="shared" si="247"/>
        <v>#N/A</v>
      </c>
      <c r="AH649" s="432" t="e">
        <f t="shared" si="248"/>
        <v>#N/A</v>
      </c>
    </row>
    <row r="650" spans="4:34" x14ac:dyDescent="0.25">
      <c r="D650" s="335"/>
      <c r="E650" s="335"/>
      <c r="F650" s="335"/>
      <c r="G650" s="335"/>
      <c r="H650" s="411">
        <f t="shared" si="255"/>
        <v>0</v>
      </c>
      <c r="I650" s="412">
        <v>0</v>
      </c>
      <c r="J650" s="411">
        <f t="shared" si="249"/>
        <v>0</v>
      </c>
      <c r="K650" s="412">
        <f t="shared" si="256"/>
        <v>0</v>
      </c>
      <c r="L650" s="411">
        <f t="shared" si="257"/>
        <v>0</v>
      </c>
      <c r="M650" s="412">
        <f t="shared" si="250"/>
        <v>0</v>
      </c>
      <c r="N650" s="411">
        <v>0</v>
      </c>
      <c r="O650" s="412">
        <f t="shared" si="258"/>
        <v>0</v>
      </c>
      <c r="P650" s="335"/>
      <c r="Q650" s="427">
        <f t="shared" si="259"/>
        <v>0</v>
      </c>
      <c r="R650" s="428">
        <f t="shared" si="260"/>
        <v>0</v>
      </c>
      <c r="S650" s="427">
        <f t="shared" si="251"/>
        <v>0</v>
      </c>
      <c r="T650" s="428">
        <f t="shared" si="252"/>
        <v>0</v>
      </c>
      <c r="U650" s="431">
        <f t="shared" si="261"/>
        <v>0</v>
      </c>
      <c r="V650" s="432">
        <f t="shared" si="262"/>
        <v>0</v>
      </c>
      <c r="W650" s="427">
        <f t="shared" si="263"/>
        <v>0</v>
      </c>
      <c r="X650" s="428">
        <f t="shared" si="264"/>
        <v>0</v>
      </c>
      <c r="Y650" s="427">
        <f t="shared" si="253"/>
        <v>0</v>
      </c>
      <c r="Z650" s="428">
        <f t="shared" si="254"/>
        <v>0</v>
      </c>
      <c r="AA650" s="431">
        <f t="shared" si="265"/>
        <v>0</v>
      </c>
      <c r="AB650" s="432">
        <f t="shared" si="266"/>
        <v>0</v>
      </c>
      <c r="AC650" s="427" t="e">
        <f t="shared" ref="AC650:AC713" si="267">AC649+((SQRT(Wx^2+Wy^2))*COS(RADIANS(θ))/INCREMENTS)</f>
        <v>#N/A</v>
      </c>
      <c r="AD650" s="428" t="e">
        <f t="shared" ref="AD650:AD713" si="268">AD649+((SQRT(Wx^2+Wy^2))*SIN(RADIANS(θ))/INCREMENTS)</f>
        <v>#N/A</v>
      </c>
      <c r="AE650" s="427" t="e">
        <f t="shared" ref="AE650:AE713" si="269">IF(AND(AC650&gt;=0,AC650&lt;=Wx),AC650,"")</f>
        <v>#N/A</v>
      </c>
      <c r="AF650" s="428" t="e">
        <f t="shared" ref="AF650:AF713" si="270">IF(AND(AD650&gt;=0,AD650&lt;=Wy),AD650,"")</f>
        <v>#N/A</v>
      </c>
      <c r="AG650" s="431" t="e">
        <f t="shared" ref="AG650:AG713" si="271">IF(AND(AE650&lt;&gt;"",AF650&lt;&gt;""),AE650,"")</f>
        <v>#N/A</v>
      </c>
      <c r="AH650" s="432" t="e">
        <f t="shared" ref="AH650:AH713" si="272">IF(AND(AE650&lt;&gt;"",AF650&lt;&gt;""),AF650,"")</f>
        <v>#N/A</v>
      </c>
    </row>
    <row r="651" spans="4:34" x14ac:dyDescent="0.25">
      <c r="D651" s="335"/>
      <c r="E651" s="335"/>
      <c r="F651" s="335"/>
      <c r="G651" s="335"/>
      <c r="H651" s="411">
        <f t="shared" si="255"/>
        <v>0</v>
      </c>
      <c r="I651" s="412">
        <v>0</v>
      </c>
      <c r="J651" s="411">
        <f t="shared" si="249"/>
        <v>0</v>
      </c>
      <c r="K651" s="412">
        <f t="shared" si="256"/>
        <v>0</v>
      </c>
      <c r="L651" s="411">
        <f t="shared" si="257"/>
        <v>0</v>
      </c>
      <c r="M651" s="412">
        <f t="shared" si="250"/>
        <v>0</v>
      </c>
      <c r="N651" s="411">
        <v>0</v>
      </c>
      <c r="O651" s="412">
        <f t="shared" si="258"/>
        <v>0</v>
      </c>
      <c r="P651" s="335"/>
      <c r="Q651" s="427">
        <f t="shared" si="259"/>
        <v>0</v>
      </c>
      <c r="R651" s="428">
        <f t="shared" si="260"/>
        <v>0</v>
      </c>
      <c r="S651" s="427">
        <f t="shared" si="251"/>
        <v>0</v>
      </c>
      <c r="T651" s="428">
        <f t="shared" si="252"/>
        <v>0</v>
      </c>
      <c r="U651" s="431">
        <f t="shared" si="261"/>
        <v>0</v>
      </c>
      <c r="V651" s="432">
        <f t="shared" si="262"/>
        <v>0</v>
      </c>
      <c r="W651" s="427">
        <f t="shared" si="263"/>
        <v>0</v>
      </c>
      <c r="X651" s="428">
        <f t="shared" si="264"/>
        <v>0</v>
      </c>
      <c r="Y651" s="427">
        <f t="shared" si="253"/>
        <v>0</v>
      </c>
      <c r="Z651" s="428">
        <f t="shared" si="254"/>
        <v>0</v>
      </c>
      <c r="AA651" s="431">
        <f t="shared" si="265"/>
        <v>0</v>
      </c>
      <c r="AB651" s="432">
        <f t="shared" si="266"/>
        <v>0</v>
      </c>
      <c r="AC651" s="427" t="e">
        <f t="shared" si="267"/>
        <v>#N/A</v>
      </c>
      <c r="AD651" s="428" t="e">
        <f t="shared" si="268"/>
        <v>#N/A</v>
      </c>
      <c r="AE651" s="427" t="e">
        <f t="shared" si="269"/>
        <v>#N/A</v>
      </c>
      <c r="AF651" s="428" t="e">
        <f t="shared" si="270"/>
        <v>#N/A</v>
      </c>
      <c r="AG651" s="431" t="e">
        <f t="shared" si="271"/>
        <v>#N/A</v>
      </c>
      <c r="AH651" s="432" t="e">
        <f t="shared" si="272"/>
        <v>#N/A</v>
      </c>
    </row>
    <row r="652" spans="4:34" x14ac:dyDescent="0.25">
      <c r="D652" s="335"/>
      <c r="E652" s="335"/>
      <c r="F652" s="335"/>
      <c r="G652" s="335"/>
      <c r="H652" s="411">
        <f t="shared" si="255"/>
        <v>0</v>
      </c>
      <c r="I652" s="412">
        <v>0</v>
      </c>
      <c r="J652" s="411">
        <f t="shared" si="249"/>
        <v>0</v>
      </c>
      <c r="K652" s="412">
        <f t="shared" si="256"/>
        <v>0</v>
      </c>
      <c r="L652" s="411">
        <f t="shared" si="257"/>
        <v>0</v>
      </c>
      <c r="M652" s="412">
        <f t="shared" si="250"/>
        <v>0</v>
      </c>
      <c r="N652" s="411">
        <v>0</v>
      </c>
      <c r="O652" s="412">
        <f t="shared" si="258"/>
        <v>0</v>
      </c>
      <c r="P652" s="335"/>
      <c r="Q652" s="427">
        <f t="shared" si="259"/>
        <v>0</v>
      </c>
      <c r="R652" s="428">
        <f t="shared" si="260"/>
        <v>0</v>
      </c>
      <c r="S652" s="427">
        <f t="shared" si="251"/>
        <v>0</v>
      </c>
      <c r="T652" s="428">
        <f t="shared" si="252"/>
        <v>0</v>
      </c>
      <c r="U652" s="431">
        <f t="shared" si="261"/>
        <v>0</v>
      </c>
      <c r="V652" s="432">
        <f t="shared" si="262"/>
        <v>0</v>
      </c>
      <c r="W652" s="427">
        <f t="shared" si="263"/>
        <v>0</v>
      </c>
      <c r="X652" s="428">
        <f t="shared" si="264"/>
        <v>0</v>
      </c>
      <c r="Y652" s="427">
        <f t="shared" si="253"/>
        <v>0</v>
      </c>
      <c r="Z652" s="428">
        <f t="shared" si="254"/>
        <v>0</v>
      </c>
      <c r="AA652" s="431">
        <f t="shared" si="265"/>
        <v>0</v>
      </c>
      <c r="AB652" s="432">
        <f t="shared" si="266"/>
        <v>0</v>
      </c>
      <c r="AC652" s="427" t="e">
        <f t="shared" si="267"/>
        <v>#N/A</v>
      </c>
      <c r="AD652" s="428" t="e">
        <f t="shared" si="268"/>
        <v>#N/A</v>
      </c>
      <c r="AE652" s="427" t="e">
        <f t="shared" si="269"/>
        <v>#N/A</v>
      </c>
      <c r="AF652" s="428" t="e">
        <f t="shared" si="270"/>
        <v>#N/A</v>
      </c>
      <c r="AG652" s="431" t="e">
        <f t="shared" si="271"/>
        <v>#N/A</v>
      </c>
      <c r="AH652" s="432" t="e">
        <f t="shared" si="272"/>
        <v>#N/A</v>
      </c>
    </row>
    <row r="653" spans="4:34" x14ac:dyDescent="0.25">
      <c r="D653" s="335"/>
      <c r="E653" s="335"/>
      <c r="F653" s="335"/>
      <c r="G653" s="335"/>
      <c r="H653" s="411">
        <f t="shared" si="255"/>
        <v>0</v>
      </c>
      <c r="I653" s="412">
        <v>0</v>
      </c>
      <c r="J653" s="411">
        <f t="shared" si="249"/>
        <v>0</v>
      </c>
      <c r="K653" s="412">
        <f t="shared" si="256"/>
        <v>0</v>
      </c>
      <c r="L653" s="411">
        <f t="shared" si="257"/>
        <v>0</v>
      </c>
      <c r="M653" s="412">
        <f t="shared" si="250"/>
        <v>0</v>
      </c>
      <c r="N653" s="411">
        <v>0</v>
      </c>
      <c r="O653" s="412">
        <f t="shared" si="258"/>
        <v>0</v>
      </c>
      <c r="P653" s="335"/>
      <c r="Q653" s="427">
        <f t="shared" si="259"/>
        <v>0</v>
      </c>
      <c r="R653" s="428">
        <f t="shared" si="260"/>
        <v>0</v>
      </c>
      <c r="S653" s="427">
        <f t="shared" si="251"/>
        <v>0</v>
      </c>
      <c r="T653" s="428">
        <f t="shared" si="252"/>
        <v>0</v>
      </c>
      <c r="U653" s="431">
        <f t="shared" si="261"/>
        <v>0</v>
      </c>
      <c r="V653" s="432">
        <f t="shared" si="262"/>
        <v>0</v>
      </c>
      <c r="W653" s="427">
        <f t="shared" si="263"/>
        <v>0</v>
      </c>
      <c r="X653" s="428">
        <f t="shared" si="264"/>
        <v>0</v>
      </c>
      <c r="Y653" s="427">
        <f t="shared" si="253"/>
        <v>0</v>
      </c>
      <c r="Z653" s="428">
        <f t="shared" si="254"/>
        <v>0</v>
      </c>
      <c r="AA653" s="431">
        <f t="shared" si="265"/>
        <v>0</v>
      </c>
      <c r="AB653" s="432">
        <f t="shared" si="266"/>
        <v>0</v>
      </c>
      <c r="AC653" s="427" t="e">
        <f t="shared" si="267"/>
        <v>#N/A</v>
      </c>
      <c r="AD653" s="428" t="e">
        <f t="shared" si="268"/>
        <v>#N/A</v>
      </c>
      <c r="AE653" s="427" t="e">
        <f t="shared" si="269"/>
        <v>#N/A</v>
      </c>
      <c r="AF653" s="428" t="e">
        <f t="shared" si="270"/>
        <v>#N/A</v>
      </c>
      <c r="AG653" s="431" t="e">
        <f t="shared" si="271"/>
        <v>#N/A</v>
      </c>
      <c r="AH653" s="432" t="e">
        <f t="shared" si="272"/>
        <v>#N/A</v>
      </c>
    </row>
    <row r="654" spans="4:34" x14ac:dyDescent="0.25">
      <c r="D654" s="335"/>
      <c r="E654" s="335"/>
      <c r="F654" s="335"/>
      <c r="G654" s="335"/>
      <c r="H654" s="411">
        <f t="shared" si="255"/>
        <v>0</v>
      </c>
      <c r="I654" s="412">
        <v>0</v>
      </c>
      <c r="J654" s="411">
        <f t="shared" si="249"/>
        <v>0</v>
      </c>
      <c r="K654" s="412">
        <f t="shared" si="256"/>
        <v>0</v>
      </c>
      <c r="L654" s="411">
        <f t="shared" si="257"/>
        <v>0</v>
      </c>
      <c r="M654" s="412">
        <f t="shared" si="250"/>
        <v>0</v>
      </c>
      <c r="N654" s="411">
        <v>0</v>
      </c>
      <c r="O654" s="412">
        <f t="shared" si="258"/>
        <v>0</v>
      </c>
      <c r="P654" s="335"/>
      <c r="Q654" s="427">
        <f t="shared" si="259"/>
        <v>0</v>
      </c>
      <c r="R654" s="428">
        <f t="shared" si="260"/>
        <v>0</v>
      </c>
      <c r="S654" s="427">
        <f t="shared" si="251"/>
        <v>0</v>
      </c>
      <c r="T654" s="428">
        <f t="shared" si="252"/>
        <v>0</v>
      </c>
      <c r="U654" s="431">
        <f t="shared" si="261"/>
        <v>0</v>
      </c>
      <c r="V654" s="432">
        <f t="shared" si="262"/>
        <v>0</v>
      </c>
      <c r="W654" s="427">
        <f t="shared" si="263"/>
        <v>0</v>
      </c>
      <c r="X654" s="428">
        <f t="shared" si="264"/>
        <v>0</v>
      </c>
      <c r="Y654" s="427">
        <f t="shared" si="253"/>
        <v>0</v>
      </c>
      <c r="Z654" s="428">
        <f t="shared" si="254"/>
        <v>0</v>
      </c>
      <c r="AA654" s="431">
        <f t="shared" si="265"/>
        <v>0</v>
      </c>
      <c r="AB654" s="432">
        <f t="shared" si="266"/>
        <v>0</v>
      </c>
      <c r="AC654" s="427" t="e">
        <f t="shared" si="267"/>
        <v>#N/A</v>
      </c>
      <c r="AD654" s="428" t="e">
        <f t="shared" si="268"/>
        <v>#N/A</v>
      </c>
      <c r="AE654" s="427" t="e">
        <f t="shared" si="269"/>
        <v>#N/A</v>
      </c>
      <c r="AF654" s="428" t="e">
        <f t="shared" si="270"/>
        <v>#N/A</v>
      </c>
      <c r="AG654" s="431" t="e">
        <f t="shared" si="271"/>
        <v>#N/A</v>
      </c>
      <c r="AH654" s="432" t="e">
        <f t="shared" si="272"/>
        <v>#N/A</v>
      </c>
    </row>
    <row r="655" spans="4:34" x14ac:dyDescent="0.25">
      <c r="D655" s="335"/>
      <c r="E655" s="335"/>
      <c r="F655" s="335"/>
      <c r="G655" s="335"/>
      <c r="H655" s="411">
        <f t="shared" si="255"/>
        <v>0</v>
      </c>
      <c r="I655" s="412">
        <v>0</v>
      </c>
      <c r="J655" s="411">
        <f t="shared" si="249"/>
        <v>0</v>
      </c>
      <c r="K655" s="412">
        <f t="shared" si="256"/>
        <v>0</v>
      </c>
      <c r="L655" s="411">
        <f t="shared" si="257"/>
        <v>0</v>
      </c>
      <c r="M655" s="412">
        <f t="shared" si="250"/>
        <v>0</v>
      </c>
      <c r="N655" s="411">
        <v>0</v>
      </c>
      <c r="O655" s="412">
        <f t="shared" si="258"/>
        <v>0</v>
      </c>
      <c r="P655" s="335"/>
      <c r="Q655" s="427">
        <f t="shared" si="259"/>
        <v>0</v>
      </c>
      <c r="R655" s="428">
        <f t="shared" si="260"/>
        <v>0</v>
      </c>
      <c r="S655" s="427">
        <f t="shared" si="251"/>
        <v>0</v>
      </c>
      <c r="T655" s="428">
        <f t="shared" si="252"/>
        <v>0</v>
      </c>
      <c r="U655" s="431">
        <f t="shared" si="261"/>
        <v>0</v>
      </c>
      <c r="V655" s="432">
        <f t="shared" si="262"/>
        <v>0</v>
      </c>
      <c r="W655" s="427">
        <f t="shared" si="263"/>
        <v>0</v>
      </c>
      <c r="X655" s="428">
        <f t="shared" si="264"/>
        <v>0</v>
      </c>
      <c r="Y655" s="427">
        <f t="shared" si="253"/>
        <v>0</v>
      </c>
      <c r="Z655" s="428">
        <f t="shared" si="254"/>
        <v>0</v>
      </c>
      <c r="AA655" s="431">
        <f t="shared" si="265"/>
        <v>0</v>
      </c>
      <c r="AB655" s="432">
        <f t="shared" si="266"/>
        <v>0</v>
      </c>
      <c r="AC655" s="427" t="e">
        <f t="shared" si="267"/>
        <v>#N/A</v>
      </c>
      <c r="AD655" s="428" t="e">
        <f t="shared" si="268"/>
        <v>#N/A</v>
      </c>
      <c r="AE655" s="427" t="e">
        <f t="shared" si="269"/>
        <v>#N/A</v>
      </c>
      <c r="AF655" s="428" t="e">
        <f t="shared" si="270"/>
        <v>#N/A</v>
      </c>
      <c r="AG655" s="431" t="e">
        <f t="shared" si="271"/>
        <v>#N/A</v>
      </c>
      <c r="AH655" s="432" t="e">
        <f t="shared" si="272"/>
        <v>#N/A</v>
      </c>
    </row>
    <row r="656" spans="4:34" x14ac:dyDescent="0.25">
      <c r="D656" s="335"/>
      <c r="E656" s="335"/>
      <c r="F656" s="335"/>
      <c r="G656" s="335"/>
      <c r="H656" s="411">
        <f t="shared" si="255"/>
        <v>0</v>
      </c>
      <c r="I656" s="412">
        <v>0</v>
      </c>
      <c r="J656" s="411">
        <f t="shared" si="249"/>
        <v>0</v>
      </c>
      <c r="K656" s="412">
        <f t="shared" si="256"/>
        <v>0</v>
      </c>
      <c r="L656" s="411">
        <f t="shared" si="257"/>
        <v>0</v>
      </c>
      <c r="M656" s="412">
        <f t="shared" si="250"/>
        <v>0</v>
      </c>
      <c r="N656" s="411">
        <v>0</v>
      </c>
      <c r="O656" s="412">
        <f t="shared" si="258"/>
        <v>0</v>
      </c>
      <c r="P656" s="335"/>
      <c r="Q656" s="427">
        <f t="shared" si="259"/>
        <v>0</v>
      </c>
      <c r="R656" s="428">
        <f t="shared" si="260"/>
        <v>0</v>
      </c>
      <c r="S656" s="427">
        <f t="shared" si="251"/>
        <v>0</v>
      </c>
      <c r="T656" s="428">
        <f t="shared" si="252"/>
        <v>0</v>
      </c>
      <c r="U656" s="431">
        <f t="shared" si="261"/>
        <v>0</v>
      </c>
      <c r="V656" s="432">
        <f t="shared" si="262"/>
        <v>0</v>
      </c>
      <c r="W656" s="427">
        <f t="shared" si="263"/>
        <v>0</v>
      </c>
      <c r="X656" s="428">
        <f t="shared" si="264"/>
        <v>0</v>
      </c>
      <c r="Y656" s="427">
        <f t="shared" si="253"/>
        <v>0</v>
      </c>
      <c r="Z656" s="428">
        <f t="shared" si="254"/>
        <v>0</v>
      </c>
      <c r="AA656" s="431">
        <f t="shared" si="265"/>
        <v>0</v>
      </c>
      <c r="AB656" s="432">
        <f t="shared" si="266"/>
        <v>0</v>
      </c>
      <c r="AC656" s="427" t="e">
        <f t="shared" si="267"/>
        <v>#N/A</v>
      </c>
      <c r="AD656" s="428" t="e">
        <f t="shared" si="268"/>
        <v>#N/A</v>
      </c>
      <c r="AE656" s="427" t="e">
        <f t="shared" si="269"/>
        <v>#N/A</v>
      </c>
      <c r="AF656" s="428" t="e">
        <f t="shared" si="270"/>
        <v>#N/A</v>
      </c>
      <c r="AG656" s="431" t="e">
        <f t="shared" si="271"/>
        <v>#N/A</v>
      </c>
      <c r="AH656" s="432" t="e">
        <f t="shared" si="272"/>
        <v>#N/A</v>
      </c>
    </row>
    <row r="657" spans="4:34" x14ac:dyDescent="0.25">
      <c r="D657" s="335"/>
      <c r="E657" s="335"/>
      <c r="F657" s="335"/>
      <c r="G657" s="335"/>
      <c r="H657" s="411">
        <f t="shared" si="255"/>
        <v>0</v>
      </c>
      <c r="I657" s="412">
        <v>0</v>
      </c>
      <c r="J657" s="411">
        <f t="shared" si="249"/>
        <v>0</v>
      </c>
      <c r="K657" s="412">
        <f t="shared" si="256"/>
        <v>0</v>
      </c>
      <c r="L657" s="411">
        <f t="shared" si="257"/>
        <v>0</v>
      </c>
      <c r="M657" s="412">
        <f t="shared" si="250"/>
        <v>0</v>
      </c>
      <c r="N657" s="411">
        <v>0</v>
      </c>
      <c r="O657" s="412">
        <f t="shared" si="258"/>
        <v>0</v>
      </c>
      <c r="P657" s="335"/>
      <c r="Q657" s="427">
        <f t="shared" si="259"/>
        <v>0</v>
      </c>
      <c r="R657" s="428">
        <f t="shared" si="260"/>
        <v>0</v>
      </c>
      <c r="S657" s="427">
        <f t="shared" si="251"/>
        <v>0</v>
      </c>
      <c r="T657" s="428">
        <f t="shared" si="252"/>
        <v>0</v>
      </c>
      <c r="U657" s="431">
        <f t="shared" si="261"/>
        <v>0</v>
      </c>
      <c r="V657" s="432">
        <f t="shared" si="262"/>
        <v>0</v>
      </c>
      <c r="W657" s="427">
        <f t="shared" si="263"/>
        <v>0</v>
      </c>
      <c r="X657" s="428">
        <f t="shared" si="264"/>
        <v>0</v>
      </c>
      <c r="Y657" s="427">
        <f t="shared" si="253"/>
        <v>0</v>
      </c>
      <c r="Z657" s="428">
        <f t="shared" si="254"/>
        <v>0</v>
      </c>
      <c r="AA657" s="431">
        <f t="shared" si="265"/>
        <v>0</v>
      </c>
      <c r="AB657" s="432">
        <f t="shared" si="266"/>
        <v>0</v>
      </c>
      <c r="AC657" s="427" t="e">
        <f t="shared" si="267"/>
        <v>#N/A</v>
      </c>
      <c r="AD657" s="428" t="e">
        <f t="shared" si="268"/>
        <v>#N/A</v>
      </c>
      <c r="AE657" s="427" t="e">
        <f t="shared" si="269"/>
        <v>#N/A</v>
      </c>
      <c r="AF657" s="428" t="e">
        <f t="shared" si="270"/>
        <v>#N/A</v>
      </c>
      <c r="AG657" s="431" t="e">
        <f t="shared" si="271"/>
        <v>#N/A</v>
      </c>
      <c r="AH657" s="432" t="e">
        <f t="shared" si="272"/>
        <v>#N/A</v>
      </c>
    </row>
    <row r="658" spans="4:34" x14ac:dyDescent="0.25">
      <c r="D658" s="335"/>
      <c r="E658" s="335"/>
      <c r="F658" s="335"/>
      <c r="G658" s="335"/>
      <c r="H658" s="411">
        <f t="shared" si="255"/>
        <v>0</v>
      </c>
      <c r="I658" s="412">
        <v>0</v>
      </c>
      <c r="J658" s="411">
        <f t="shared" si="249"/>
        <v>0</v>
      </c>
      <c r="K658" s="412">
        <f t="shared" si="256"/>
        <v>0</v>
      </c>
      <c r="L658" s="411">
        <f t="shared" si="257"/>
        <v>0</v>
      </c>
      <c r="M658" s="412">
        <f t="shared" si="250"/>
        <v>0</v>
      </c>
      <c r="N658" s="411">
        <v>0</v>
      </c>
      <c r="O658" s="412">
        <f t="shared" si="258"/>
        <v>0</v>
      </c>
      <c r="P658" s="335"/>
      <c r="Q658" s="427">
        <f t="shared" si="259"/>
        <v>0</v>
      </c>
      <c r="R658" s="428">
        <f t="shared" si="260"/>
        <v>0</v>
      </c>
      <c r="S658" s="427">
        <f t="shared" si="251"/>
        <v>0</v>
      </c>
      <c r="T658" s="428">
        <f t="shared" si="252"/>
        <v>0</v>
      </c>
      <c r="U658" s="431">
        <f t="shared" si="261"/>
        <v>0</v>
      </c>
      <c r="V658" s="432">
        <f t="shared" si="262"/>
        <v>0</v>
      </c>
      <c r="W658" s="427">
        <f t="shared" si="263"/>
        <v>0</v>
      </c>
      <c r="X658" s="428">
        <f t="shared" si="264"/>
        <v>0</v>
      </c>
      <c r="Y658" s="427">
        <f t="shared" si="253"/>
        <v>0</v>
      </c>
      <c r="Z658" s="428">
        <f t="shared" si="254"/>
        <v>0</v>
      </c>
      <c r="AA658" s="431">
        <f t="shared" si="265"/>
        <v>0</v>
      </c>
      <c r="AB658" s="432">
        <f t="shared" si="266"/>
        <v>0</v>
      </c>
      <c r="AC658" s="427" t="e">
        <f t="shared" si="267"/>
        <v>#N/A</v>
      </c>
      <c r="AD658" s="428" t="e">
        <f t="shared" si="268"/>
        <v>#N/A</v>
      </c>
      <c r="AE658" s="427" t="e">
        <f t="shared" si="269"/>
        <v>#N/A</v>
      </c>
      <c r="AF658" s="428" t="e">
        <f t="shared" si="270"/>
        <v>#N/A</v>
      </c>
      <c r="AG658" s="431" t="e">
        <f t="shared" si="271"/>
        <v>#N/A</v>
      </c>
      <c r="AH658" s="432" t="e">
        <f t="shared" si="272"/>
        <v>#N/A</v>
      </c>
    </row>
    <row r="659" spans="4:34" x14ac:dyDescent="0.25">
      <c r="D659" s="335"/>
      <c r="E659" s="335"/>
      <c r="F659" s="335"/>
      <c r="G659" s="335"/>
      <c r="H659" s="411">
        <f t="shared" si="255"/>
        <v>0</v>
      </c>
      <c r="I659" s="412">
        <v>0</v>
      </c>
      <c r="J659" s="411">
        <f t="shared" si="249"/>
        <v>0</v>
      </c>
      <c r="K659" s="412">
        <f t="shared" si="256"/>
        <v>0</v>
      </c>
      <c r="L659" s="411">
        <f t="shared" si="257"/>
        <v>0</v>
      </c>
      <c r="M659" s="412">
        <f t="shared" si="250"/>
        <v>0</v>
      </c>
      <c r="N659" s="411">
        <v>0</v>
      </c>
      <c r="O659" s="412">
        <f t="shared" si="258"/>
        <v>0</v>
      </c>
      <c r="P659" s="335"/>
      <c r="Q659" s="427">
        <f t="shared" si="259"/>
        <v>0</v>
      </c>
      <c r="R659" s="428">
        <f t="shared" si="260"/>
        <v>0</v>
      </c>
      <c r="S659" s="427">
        <f t="shared" si="251"/>
        <v>0</v>
      </c>
      <c r="T659" s="428">
        <f t="shared" si="252"/>
        <v>0</v>
      </c>
      <c r="U659" s="431">
        <f t="shared" si="261"/>
        <v>0</v>
      </c>
      <c r="V659" s="432">
        <f t="shared" si="262"/>
        <v>0</v>
      </c>
      <c r="W659" s="427">
        <f t="shared" si="263"/>
        <v>0</v>
      </c>
      <c r="X659" s="428">
        <f t="shared" si="264"/>
        <v>0</v>
      </c>
      <c r="Y659" s="427">
        <f t="shared" si="253"/>
        <v>0</v>
      </c>
      <c r="Z659" s="428">
        <f t="shared" si="254"/>
        <v>0</v>
      </c>
      <c r="AA659" s="431">
        <f t="shared" si="265"/>
        <v>0</v>
      </c>
      <c r="AB659" s="432">
        <f t="shared" si="266"/>
        <v>0</v>
      </c>
      <c r="AC659" s="427" t="e">
        <f t="shared" si="267"/>
        <v>#N/A</v>
      </c>
      <c r="AD659" s="428" t="e">
        <f t="shared" si="268"/>
        <v>#N/A</v>
      </c>
      <c r="AE659" s="427" t="e">
        <f t="shared" si="269"/>
        <v>#N/A</v>
      </c>
      <c r="AF659" s="428" t="e">
        <f t="shared" si="270"/>
        <v>#N/A</v>
      </c>
      <c r="AG659" s="431" t="e">
        <f t="shared" si="271"/>
        <v>#N/A</v>
      </c>
      <c r="AH659" s="432" t="e">
        <f t="shared" si="272"/>
        <v>#N/A</v>
      </c>
    </row>
    <row r="660" spans="4:34" x14ac:dyDescent="0.25">
      <c r="D660" s="335"/>
      <c r="E660" s="335"/>
      <c r="F660" s="335"/>
      <c r="G660" s="335"/>
      <c r="H660" s="411">
        <f t="shared" si="255"/>
        <v>0</v>
      </c>
      <c r="I660" s="412">
        <v>0</v>
      </c>
      <c r="J660" s="411">
        <f t="shared" si="249"/>
        <v>0</v>
      </c>
      <c r="K660" s="412">
        <f t="shared" si="256"/>
        <v>0</v>
      </c>
      <c r="L660" s="411">
        <f t="shared" si="257"/>
        <v>0</v>
      </c>
      <c r="M660" s="412">
        <f t="shared" si="250"/>
        <v>0</v>
      </c>
      <c r="N660" s="411">
        <v>0</v>
      </c>
      <c r="O660" s="412">
        <f t="shared" si="258"/>
        <v>0</v>
      </c>
      <c r="P660" s="335"/>
      <c r="Q660" s="427">
        <f t="shared" si="259"/>
        <v>0</v>
      </c>
      <c r="R660" s="428">
        <f t="shared" si="260"/>
        <v>0</v>
      </c>
      <c r="S660" s="427">
        <f t="shared" si="251"/>
        <v>0</v>
      </c>
      <c r="T660" s="428">
        <f t="shared" si="252"/>
        <v>0</v>
      </c>
      <c r="U660" s="431">
        <f t="shared" si="261"/>
        <v>0</v>
      </c>
      <c r="V660" s="432">
        <f t="shared" si="262"/>
        <v>0</v>
      </c>
      <c r="W660" s="427">
        <f t="shared" si="263"/>
        <v>0</v>
      </c>
      <c r="X660" s="428">
        <f t="shared" si="264"/>
        <v>0</v>
      </c>
      <c r="Y660" s="427">
        <f t="shared" si="253"/>
        <v>0</v>
      </c>
      <c r="Z660" s="428">
        <f t="shared" si="254"/>
        <v>0</v>
      </c>
      <c r="AA660" s="431">
        <f t="shared" si="265"/>
        <v>0</v>
      </c>
      <c r="AB660" s="432">
        <f t="shared" si="266"/>
        <v>0</v>
      </c>
      <c r="AC660" s="427" t="e">
        <f t="shared" si="267"/>
        <v>#N/A</v>
      </c>
      <c r="AD660" s="428" t="e">
        <f t="shared" si="268"/>
        <v>#N/A</v>
      </c>
      <c r="AE660" s="427" t="e">
        <f t="shared" si="269"/>
        <v>#N/A</v>
      </c>
      <c r="AF660" s="428" t="e">
        <f t="shared" si="270"/>
        <v>#N/A</v>
      </c>
      <c r="AG660" s="431" t="e">
        <f t="shared" si="271"/>
        <v>#N/A</v>
      </c>
      <c r="AH660" s="432" t="e">
        <f t="shared" si="272"/>
        <v>#N/A</v>
      </c>
    </row>
    <row r="661" spans="4:34" x14ac:dyDescent="0.25">
      <c r="D661" s="335"/>
      <c r="E661" s="335"/>
      <c r="F661" s="335"/>
      <c r="G661" s="335"/>
      <c r="H661" s="411">
        <f t="shared" si="255"/>
        <v>0</v>
      </c>
      <c r="I661" s="412">
        <v>0</v>
      </c>
      <c r="J661" s="411">
        <f t="shared" si="249"/>
        <v>0</v>
      </c>
      <c r="K661" s="412">
        <f t="shared" si="256"/>
        <v>0</v>
      </c>
      <c r="L661" s="411">
        <f t="shared" si="257"/>
        <v>0</v>
      </c>
      <c r="M661" s="412">
        <f t="shared" si="250"/>
        <v>0</v>
      </c>
      <c r="N661" s="411">
        <v>0</v>
      </c>
      <c r="O661" s="412">
        <f t="shared" si="258"/>
        <v>0</v>
      </c>
      <c r="P661" s="335"/>
      <c r="Q661" s="427">
        <f t="shared" si="259"/>
        <v>0</v>
      </c>
      <c r="R661" s="428">
        <f t="shared" si="260"/>
        <v>0</v>
      </c>
      <c r="S661" s="427">
        <f t="shared" si="251"/>
        <v>0</v>
      </c>
      <c r="T661" s="428">
        <f t="shared" si="252"/>
        <v>0</v>
      </c>
      <c r="U661" s="431">
        <f t="shared" si="261"/>
        <v>0</v>
      </c>
      <c r="V661" s="432">
        <f t="shared" si="262"/>
        <v>0</v>
      </c>
      <c r="W661" s="427">
        <f t="shared" si="263"/>
        <v>0</v>
      </c>
      <c r="X661" s="428">
        <f t="shared" si="264"/>
        <v>0</v>
      </c>
      <c r="Y661" s="427">
        <f t="shared" si="253"/>
        <v>0</v>
      </c>
      <c r="Z661" s="428">
        <f t="shared" si="254"/>
        <v>0</v>
      </c>
      <c r="AA661" s="431">
        <f t="shared" si="265"/>
        <v>0</v>
      </c>
      <c r="AB661" s="432">
        <f t="shared" si="266"/>
        <v>0</v>
      </c>
      <c r="AC661" s="427" t="e">
        <f t="shared" si="267"/>
        <v>#N/A</v>
      </c>
      <c r="AD661" s="428" t="e">
        <f t="shared" si="268"/>
        <v>#N/A</v>
      </c>
      <c r="AE661" s="427" t="e">
        <f t="shared" si="269"/>
        <v>#N/A</v>
      </c>
      <c r="AF661" s="428" t="e">
        <f t="shared" si="270"/>
        <v>#N/A</v>
      </c>
      <c r="AG661" s="431" t="e">
        <f t="shared" si="271"/>
        <v>#N/A</v>
      </c>
      <c r="AH661" s="432" t="e">
        <f t="shared" si="272"/>
        <v>#N/A</v>
      </c>
    </row>
    <row r="662" spans="4:34" x14ac:dyDescent="0.25">
      <c r="D662" s="335"/>
      <c r="E662" s="335"/>
      <c r="F662" s="335"/>
      <c r="G662" s="335"/>
      <c r="H662" s="411">
        <f t="shared" si="255"/>
        <v>0</v>
      </c>
      <c r="I662" s="412">
        <v>0</v>
      </c>
      <c r="J662" s="411">
        <f t="shared" si="249"/>
        <v>0</v>
      </c>
      <c r="K662" s="412">
        <f t="shared" si="256"/>
        <v>0</v>
      </c>
      <c r="L662" s="411">
        <f t="shared" si="257"/>
        <v>0</v>
      </c>
      <c r="M662" s="412">
        <f t="shared" si="250"/>
        <v>0</v>
      </c>
      <c r="N662" s="411">
        <v>0</v>
      </c>
      <c r="O662" s="412">
        <f t="shared" si="258"/>
        <v>0</v>
      </c>
      <c r="P662" s="335"/>
      <c r="Q662" s="427">
        <f t="shared" si="259"/>
        <v>0</v>
      </c>
      <c r="R662" s="428">
        <f t="shared" si="260"/>
        <v>0</v>
      </c>
      <c r="S662" s="427">
        <f t="shared" si="251"/>
        <v>0</v>
      </c>
      <c r="T662" s="428">
        <f t="shared" si="252"/>
        <v>0</v>
      </c>
      <c r="U662" s="431">
        <f t="shared" si="261"/>
        <v>0</v>
      </c>
      <c r="V662" s="432">
        <f t="shared" si="262"/>
        <v>0</v>
      </c>
      <c r="W662" s="427">
        <f t="shared" si="263"/>
        <v>0</v>
      </c>
      <c r="X662" s="428">
        <f t="shared" si="264"/>
        <v>0</v>
      </c>
      <c r="Y662" s="427">
        <f t="shared" si="253"/>
        <v>0</v>
      </c>
      <c r="Z662" s="428">
        <f t="shared" si="254"/>
        <v>0</v>
      </c>
      <c r="AA662" s="431">
        <f t="shared" si="265"/>
        <v>0</v>
      </c>
      <c r="AB662" s="432">
        <f t="shared" si="266"/>
        <v>0</v>
      </c>
      <c r="AC662" s="427" t="e">
        <f t="shared" si="267"/>
        <v>#N/A</v>
      </c>
      <c r="AD662" s="428" t="e">
        <f t="shared" si="268"/>
        <v>#N/A</v>
      </c>
      <c r="AE662" s="427" t="e">
        <f t="shared" si="269"/>
        <v>#N/A</v>
      </c>
      <c r="AF662" s="428" t="e">
        <f t="shared" si="270"/>
        <v>#N/A</v>
      </c>
      <c r="AG662" s="431" t="e">
        <f t="shared" si="271"/>
        <v>#N/A</v>
      </c>
      <c r="AH662" s="432" t="e">
        <f t="shared" si="272"/>
        <v>#N/A</v>
      </c>
    </row>
    <row r="663" spans="4:34" x14ac:dyDescent="0.25">
      <c r="D663" s="335"/>
      <c r="E663" s="335"/>
      <c r="F663" s="335"/>
      <c r="G663" s="335"/>
      <c r="H663" s="411">
        <f t="shared" si="255"/>
        <v>0</v>
      </c>
      <c r="I663" s="412">
        <v>0</v>
      </c>
      <c r="J663" s="411">
        <f t="shared" si="249"/>
        <v>0</v>
      </c>
      <c r="K663" s="412">
        <f t="shared" si="256"/>
        <v>0</v>
      </c>
      <c r="L663" s="411">
        <f t="shared" si="257"/>
        <v>0</v>
      </c>
      <c r="M663" s="412">
        <f t="shared" si="250"/>
        <v>0</v>
      </c>
      <c r="N663" s="411">
        <v>0</v>
      </c>
      <c r="O663" s="412">
        <f t="shared" si="258"/>
        <v>0</v>
      </c>
      <c r="P663" s="335"/>
      <c r="Q663" s="427">
        <f t="shared" si="259"/>
        <v>0</v>
      </c>
      <c r="R663" s="428">
        <f t="shared" si="260"/>
        <v>0</v>
      </c>
      <c r="S663" s="427">
        <f t="shared" si="251"/>
        <v>0</v>
      </c>
      <c r="T663" s="428">
        <f t="shared" si="252"/>
        <v>0</v>
      </c>
      <c r="U663" s="431">
        <f t="shared" si="261"/>
        <v>0</v>
      </c>
      <c r="V663" s="432">
        <f t="shared" si="262"/>
        <v>0</v>
      </c>
      <c r="W663" s="427">
        <f t="shared" si="263"/>
        <v>0</v>
      </c>
      <c r="X663" s="428">
        <f t="shared" si="264"/>
        <v>0</v>
      </c>
      <c r="Y663" s="427">
        <f t="shared" si="253"/>
        <v>0</v>
      </c>
      <c r="Z663" s="428">
        <f t="shared" si="254"/>
        <v>0</v>
      </c>
      <c r="AA663" s="431">
        <f t="shared" si="265"/>
        <v>0</v>
      </c>
      <c r="AB663" s="432">
        <f t="shared" si="266"/>
        <v>0</v>
      </c>
      <c r="AC663" s="427" t="e">
        <f t="shared" si="267"/>
        <v>#N/A</v>
      </c>
      <c r="AD663" s="428" t="e">
        <f t="shared" si="268"/>
        <v>#N/A</v>
      </c>
      <c r="AE663" s="427" t="e">
        <f t="shared" si="269"/>
        <v>#N/A</v>
      </c>
      <c r="AF663" s="428" t="e">
        <f t="shared" si="270"/>
        <v>#N/A</v>
      </c>
      <c r="AG663" s="431" t="e">
        <f t="shared" si="271"/>
        <v>#N/A</v>
      </c>
      <c r="AH663" s="432" t="e">
        <f t="shared" si="272"/>
        <v>#N/A</v>
      </c>
    </row>
    <row r="664" spans="4:34" x14ac:dyDescent="0.25">
      <c r="D664" s="335"/>
      <c r="E664" s="335"/>
      <c r="F664" s="335"/>
      <c r="G664" s="335"/>
      <c r="H664" s="411">
        <f t="shared" si="255"/>
        <v>0</v>
      </c>
      <c r="I664" s="412">
        <v>0</v>
      </c>
      <c r="J664" s="411">
        <f t="shared" si="249"/>
        <v>0</v>
      </c>
      <c r="K664" s="412">
        <f t="shared" si="256"/>
        <v>0</v>
      </c>
      <c r="L664" s="411">
        <f t="shared" si="257"/>
        <v>0</v>
      </c>
      <c r="M664" s="412">
        <f t="shared" si="250"/>
        <v>0</v>
      </c>
      <c r="N664" s="411">
        <v>0</v>
      </c>
      <c r="O664" s="412">
        <f t="shared" si="258"/>
        <v>0</v>
      </c>
      <c r="P664" s="335"/>
      <c r="Q664" s="427">
        <f t="shared" si="259"/>
        <v>0</v>
      </c>
      <c r="R664" s="428">
        <f t="shared" si="260"/>
        <v>0</v>
      </c>
      <c r="S664" s="427">
        <f t="shared" si="251"/>
        <v>0</v>
      </c>
      <c r="T664" s="428">
        <f t="shared" si="252"/>
        <v>0</v>
      </c>
      <c r="U664" s="431">
        <f t="shared" si="261"/>
        <v>0</v>
      </c>
      <c r="V664" s="432">
        <f t="shared" si="262"/>
        <v>0</v>
      </c>
      <c r="W664" s="427">
        <f t="shared" si="263"/>
        <v>0</v>
      </c>
      <c r="X664" s="428">
        <f t="shared" si="264"/>
        <v>0</v>
      </c>
      <c r="Y664" s="427">
        <f t="shared" si="253"/>
        <v>0</v>
      </c>
      <c r="Z664" s="428">
        <f t="shared" si="254"/>
        <v>0</v>
      </c>
      <c r="AA664" s="431">
        <f t="shared" si="265"/>
        <v>0</v>
      </c>
      <c r="AB664" s="432">
        <f t="shared" si="266"/>
        <v>0</v>
      </c>
      <c r="AC664" s="427" t="e">
        <f t="shared" si="267"/>
        <v>#N/A</v>
      </c>
      <c r="AD664" s="428" t="e">
        <f t="shared" si="268"/>
        <v>#N/A</v>
      </c>
      <c r="AE664" s="427" t="e">
        <f t="shared" si="269"/>
        <v>#N/A</v>
      </c>
      <c r="AF664" s="428" t="e">
        <f t="shared" si="270"/>
        <v>#N/A</v>
      </c>
      <c r="AG664" s="431" t="e">
        <f t="shared" si="271"/>
        <v>#N/A</v>
      </c>
      <c r="AH664" s="432" t="e">
        <f t="shared" si="272"/>
        <v>#N/A</v>
      </c>
    </row>
    <row r="665" spans="4:34" x14ac:dyDescent="0.25">
      <c r="D665" s="335"/>
      <c r="E665" s="335"/>
      <c r="F665" s="335"/>
      <c r="G665" s="335"/>
      <c r="H665" s="411">
        <f t="shared" si="255"/>
        <v>0</v>
      </c>
      <c r="I665" s="412">
        <v>0</v>
      </c>
      <c r="J665" s="411">
        <f t="shared" si="249"/>
        <v>0</v>
      </c>
      <c r="K665" s="412">
        <f t="shared" si="256"/>
        <v>0</v>
      </c>
      <c r="L665" s="411">
        <f t="shared" si="257"/>
        <v>0</v>
      </c>
      <c r="M665" s="412">
        <f t="shared" si="250"/>
        <v>0</v>
      </c>
      <c r="N665" s="411">
        <v>0</v>
      </c>
      <c r="O665" s="412">
        <f t="shared" si="258"/>
        <v>0</v>
      </c>
      <c r="P665" s="335"/>
      <c r="Q665" s="427">
        <f t="shared" si="259"/>
        <v>0</v>
      </c>
      <c r="R665" s="428">
        <f t="shared" si="260"/>
        <v>0</v>
      </c>
      <c r="S665" s="427">
        <f t="shared" si="251"/>
        <v>0</v>
      </c>
      <c r="T665" s="428">
        <f t="shared" si="252"/>
        <v>0</v>
      </c>
      <c r="U665" s="431">
        <f t="shared" si="261"/>
        <v>0</v>
      </c>
      <c r="V665" s="432">
        <f t="shared" si="262"/>
        <v>0</v>
      </c>
      <c r="W665" s="427">
        <f t="shared" si="263"/>
        <v>0</v>
      </c>
      <c r="X665" s="428">
        <f t="shared" si="264"/>
        <v>0</v>
      </c>
      <c r="Y665" s="427">
        <f t="shared" si="253"/>
        <v>0</v>
      </c>
      <c r="Z665" s="428">
        <f t="shared" si="254"/>
        <v>0</v>
      </c>
      <c r="AA665" s="431">
        <f t="shared" si="265"/>
        <v>0</v>
      </c>
      <c r="AB665" s="432">
        <f t="shared" si="266"/>
        <v>0</v>
      </c>
      <c r="AC665" s="427" t="e">
        <f t="shared" si="267"/>
        <v>#N/A</v>
      </c>
      <c r="AD665" s="428" t="e">
        <f t="shared" si="268"/>
        <v>#N/A</v>
      </c>
      <c r="AE665" s="427" t="e">
        <f t="shared" si="269"/>
        <v>#N/A</v>
      </c>
      <c r="AF665" s="428" t="e">
        <f t="shared" si="270"/>
        <v>#N/A</v>
      </c>
      <c r="AG665" s="431" t="e">
        <f t="shared" si="271"/>
        <v>#N/A</v>
      </c>
      <c r="AH665" s="432" t="e">
        <f t="shared" si="272"/>
        <v>#N/A</v>
      </c>
    </row>
    <row r="666" spans="4:34" x14ac:dyDescent="0.25">
      <c r="D666" s="335"/>
      <c r="E666" s="335"/>
      <c r="F666" s="335"/>
      <c r="G666" s="335"/>
      <c r="H666" s="411">
        <f t="shared" si="255"/>
        <v>0</v>
      </c>
      <c r="I666" s="412">
        <v>0</v>
      </c>
      <c r="J666" s="411">
        <f t="shared" si="249"/>
        <v>0</v>
      </c>
      <c r="K666" s="412">
        <f t="shared" si="256"/>
        <v>0</v>
      </c>
      <c r="L666" s="411">
        <f t="shared" si="257"/>
        <v>0</v>
      </c>
      <c r="M666" s="412">
        <f t="shared" si="250"/>
        <v>0</v>
      </c>
      <c r="N666" s="411">
        <v>0</v>
      </c>
      <c r="O666" s="412">
        <f t="shared" si="258"/>
        <v>0</v>
      </c>
      <c r="P666" s="335"/>
      <c r="Q666" s="427">
        <f t="shared" si="259"/>
        <v>0</v>
      </c>
      <c r="R666" s="428">
        <f t="shared" si="260"/>
        <v>0</v>
      </c>
      <c r="S666" s="427">
        <f t="shared" si="251"/>
        <v>0</v>
      </c>
      <c r="T666" s="428">
        <f t="shared" si="252"/>
        <v>0</v>
      </c>
      <c r="U666" s="431">
        <f t="shared" si="261"/>
        <v>0</v>
      </c>
      <c r="V666" s="432">
        <f t="shared" si="262"/>
        <v>0</v>
      </c>
      <c r="W666" s="427">
        <f t="shared" si="263"/>
        <v>0</v>
      </c>
      <c r="X666" s="428">
        <f t="shared" si="264"/>
        <v>0</v>
      </c>
      <c r="Y666" s="427">
        <f t="shared" si="253"/>
        <v>0</v>
      </c>
      <c r="Z666" s="428">
        <f t="shared" si="254"/>
        <v>0</v>
      </c>
      <c r="AA666" s="431">
        <f t="shared" si="265"/>
        <v>0</v>
      </c>
      <c r="AB666" s="432">
        <f t="shared" si="266"/>
        <v>0</v>
      </c>
      <c r="AC666" s="427" t="e">
        <f t="shared" si="267"/>
        <v>#N/A</v>
      </c>
      <c r="AD666" s="428" t="e">
        <f t="shared" si="268"/>
        <v>#N/A</v>
      </c>
      <c r="AE666" s="427" t="e">
        <f t="shared" si="269"/>
        <v>#N/A</v>
      </c>
      <c r="AF666" s="428" t="e">
        <f t="shared" si="270"/>
        <v>#N/A</v>
      </c>
      <c r="AG666" s="431" t="e">
        <f t="shared" si="271"/>
        <v>#N/A</v>
      </c>
      <c r="AH666" s="432" t="e">
        <f t="shared" si="272"/>
        <v>#N/A</v>
      </c>
    </row>
    <row r="667" spans="4:34" x14ac:dyDescent="0.25">
      <c r="D667" s="335"/>
      <c r="E667" s="335"/>
      <c r="F667" s="335"/>
      <c r="G667" s="335"/>
      <c r="H667" s="411">
        <f t="shared" si="255"/>
        <v>0</v>
      </c>
      <c r="I667" s="412">
        <v>0</v>
      </c>
      <c r="J667" s="411">
        <f t="shared" si="249"/>
        <v>0</v>
      </c>
      <c r="K667" s="412">
        <f t="shared" si="256"/>
        <v>0</v>
      </c>
      <c r="L667" s="411">
        <f t="shared" si="257"/>
        <v>0</v>
      </c>
      <c r="M667" s="412">
        <f t="shared" si="250"/>
        <v>0</v>
      </c>
      <c r="N667" s="411">
        <v>0</v>
      </c>
      <c r="O667" s="412">
        <f t="shared" si="258"/>
        <v>0</v>
      </c>
      <c r="P667" s="335"/>
      <c r="Q667" s="427">
        <f t="shared" si="259"/>
        <v>0</v>
      </c>
      <c r="R667" s="428">
        <f t="shared" si="260"/>
        <v>0</v>
      </c>
      <c r="S667" s="427">
        <f t="shared" si="251"/>
        <v>0</v>
      </c>
      <c r="T667" s="428">
        <f t="shared" si="252"/>
        <v>0</v>
      </c>
      <c r="U667" s="431">
        <f t="shared" si="261"/>
        <v>0</v>
      </c>
      <c r="V667" s="432">
        <f t="shared" si="262"/>
        <v>0</v>
      </c>
      <c r="W667" s="427">
        <f t="shared" si="263"/>
        <v>0</v>
      </c>
      <c r="X667" s="428">
        <f t="shared" si="264"/>
        <v>0</v>
      </c>
      <c r="Y667" s="427">
        <f t="shared" si="253"/>
        <v>0</v>
      </c>
      <c r="Z667" s="428">
        <f t="shared" si="254"/>
        <v>0</v>
      </c>
      <c r="AA667" s="431">
        <f t="shared" si="265"/>
        <v>0</v>
      </c>
      <c r="AB667" s="432">
        <f t="shared" si="266"/>
        <v>0</v>
      </c>
      <c r="AC667" s="427" t="e">
        <f t="shared" si="267"/>
        <v>#N/A</v>
      </c>
      <c r="AD667" s="428" t="e">
        <f t="shared" si="268"/>
        <v>#N/A</v>
      </c>
      <c r="AE667" s="427" t="e">
        <f t="shared" si="269"/>
        <v>#N/A</v>
      </c>
      <c r="AF667" s="428" t="e">
        <f t="shared" si="270"/>
        <v>#N/A</v>
      </c>
      <c r="AG667" s="431" t="e">
        <f t="shared" si="271"/>
        <v>#N/A</v>
      </c>
      <c r="AH667" s="432" t="e">
        <f t="shared" si="272"/>
        <v>#N/A</v>
      </c>
    </row>
    <row r="668" spans="4:34" x14ac:dyDescent="0.25">
      <c r="D668" s="335"/>
      <c r="E668" s="335"/>
      <c r="F668" s="335"/>
      <c r="G668" s="335"/>
      <c r="H668" s="411">
        <f t="shared" si="255"/>
        <v>0</v>
      </c>
      <c r="I668" s="412">
        <v>0</v>
      </c>
      <c r="J668" s="411">
        <f t="shared" si="249"/>
        <v>0</v>
      </c>
      <c r="K668" s="412">
        <f t="shared" si="256"/>
        <v>0</v>
      </c>
      <c r="L668" s="411">
        <f t="shared" si="257"/>
        <v>0</v>
      </c>
      <c r="M668" s="412">
        <f t="shared" si="250"/>
        <v>0</v>
      </c>
      <c r="N668" s="411">
        <v>0</v>
      </c>
      <c r="O668" s="412">
        <f t="shared" si="258"/>
        <v>0</v>
      </c>
      <c r="P668" s="335"/>
      <c r="Q668" s="427">
        <f t="shared" si="259"/>
        <v>0</v>
      </c>
      <c r="R668" s="428">
        <f t="shared" si="260"/>
        <v>0</v>
      </c>
      <c r="S668" s="427">
        <f t="shared" si="251"/>
        <v>0</v>
      </c>
      <c r="T668" s="428">
        <f t="shared" si="252"/>
        <v>0</v>
      </c>
      <c r="U668" s="431">
        <f t="shared" si="261"/>
        <v>0</v>
      </c>
      <c r="V668" s="432">
        <f t="shared" si="262"/>
        <v>0</v>
      </c>
      <c r="W668" s="427">
        <f t="shared" si="263"/>
        <v>0</v>
      </c>
      <c r="X668" s="428">
        <f t="shared" si="264"/>
        <v>0</v>
      </c>
      <c r="Y668" s="427">
        <f t="shared" si="253"/>
        <v>0</v>
      </c>
      <c r="Z668" s="428">
        <f t="shared" si="254"/>
        <v>0</v>
      </c>
      <c r="AA668" s="431">
        <f t="shared" si="265"/>
        <v>0</v>
      </c>
      <c r="AB668" s="432">
        <f t="shared" si="266"/>
        <v>0</v>
      </c>
      <c r="AC668" s="427" t="e">
        <f t="shared" si="267"/>
        <v>#N/A</v>
      </c>
      <c r="AD668" s="428" t="e">
        <f t="shared" si="268"/>
        <v>#N/A</v>
      </c>
      <c r="AE668" s="427" t="e">
        <f t="shared" si="269"/>
        <v>#N/A</v>
      </c>
      <c r="AF668" s="428" t="e">
        <f t="shared" si="270"/>
        <v>#N/A</v>
      </c>
      <c r="AG668" s="431" t="e">
        <f t="shared" si="271"/>
        <v>#N/A</v>
      </c>
      <c r="AH668" s="432" t="e">
        <f t="shared" si="272"/>
        <v>#N/A</v>
      </c>
    </row>
    <row r="669" spans="4:34" x14ac:dyDescent="0.25">
      <c r="D669" s="335"/>
      <c r="E669" s="335"/>
      <c r="F669" s="335"/>
      <c r="G669" s="335"/>
      <c r="H669" s="411">
        <f t="shared" si="255"/>
        <v>0</v>
      </c>
      <c r="I669" s="412">
        <v>0</v>
      </c>
      <c r="J669" s="411">
        <f t="shared" si="249"/>
        <v>0</v>
      </c>
      <c r="K669" s="412">
        <f t="shared" si="256"/>
        <v>0</v>
      </c>
      <c r="L669" s="411">
        <f t="shared" si="257"/>
        <v>0</v>
      </c>
      <c r="M669" s="412">
        <f t="shared" si="250"/>
        <v>0</v>
      </c>
      <c r="N669" s="411">
        <v>0</v>
      </c>
      <c r="O669" s="412">
        <f t="shared" si="258"/>
        <v>0</v>
      </c>
      <c r="P669" s="335"/>
      <c r="Q669" s="427">
        <f t="shared" si="259"/>
        <v>0</v>
      </c>
      <c r="R669" s="428">
        <f t="shared" si="260"/>
        <v>0</v>
      </c>
      <c r="S669" s="427">
        <f t="shared" si="251"/>
        <v>0</v>
      </c>
      <c r="T669" s="428">
        <f t="shared" si="252"/>
        <v>0</v>
      </c>
      <c r="U669" s="431">
        <f t="shared" si="261"/>
        <v>0</v>
      </c>
      <c r="V669" s="432">
        <f t="shared" si="262"/>
        <v>0</v>
      </c>
      <c r="W669" s="427">
        <f t="shared" si="263"/>
        <v>0</v>
      </c>
      <c r="X669" s="428">
        <f t="shared" si="264"/>
        <v>0</v>
      </c>
      <c r="Y669" s="427">
        <f t="shared" si="253"/>
        <v>0</v>
      </c>
      <c r="Z669" s="428">
        <f t="shared" si="254"/>
        <v>0</v>
      </c>
      <c r="AA669" s="431">
        <f t="shared" si="265"/>
        <v>0</v>
      </c>
      <c r="AB669" s="432">
        <f t="shared" si="266"/>
        <v>0</v>
      </c>
      <c r="AC669" s="427" t="e">
        <f t="shared" si="267"/>
        <v>#N/A</v>
      </c>
      <c r="AD669" s="428" t="e">
        <f t="shared" si="268"/>
        <v>#N/A</v>
      </c>
      <c r="AE669" s="427" t="e">
        <f t="shared" si="269"/>
        <v>#N/A</v>
      </c>
      <c r="AF669" s="428" t="e">
        <f t="shared" si="270"/>
        <v>#N/A</v>
      </c>
      <c r="AG669" s="431" t="e">
        <f t="shared" si="271"/>
        <v>#N/A</v>
      </c>
      <c r="AH669" s="432" t="e">
        <f t="shared" si="272"/>
        <v>#N/A</v>
      </c>
    </row>
    <row r="670" spans="4:34" x14ac:dyDescent="0.25">
      <c r="D670" s="335"/>
      <c r="E670" s="335"/>
      <c r="F670" s="335"/>
      <c r="G670" s="335"/>
      <c r="H670" s="411">
        <f t="shared" si="255"/>
        <v>0</v>
      </c>
      <c r="I670" s="412">
        <v>0</v>
      </c>
      <c r="J670" s="411">
        <f t="shared" si="249"/>
        <v>0</v>
      </c>
      <c r="K670" s="412">
        <f t="shared" si="256"/>
        <v>0</v>
      </c>
      <c r="L670" s="411">
        <f t="shared" si="257"/>
        <v>0</v>
      </c>
      <c r="M670" s="412">
        <f t="shared" si="250"/>
        <v>0</v>
      </c>
      <c r="N670" s="411">
        <v>0</v>
      </c>
      <c r="O670" s="412">
        <f t="shared" si="258"/>
        <v>0</v>
      </c>
      <c r="P670" s="335"/>
      <c r="Q670" s="427">
        <f t="shared" si="259"/>
        <v>0</v>
      </c>
      <c r="R670" s="428">
        <f t="shared" si="260"/>
        <v>0</v>
      </c>
      <c r="S670" s="427">
        <f t="shared" si="251"/>
        <v>0</v>
      </c>
      <c r="T670" s="428">
        <f t="shared" si="252"/>
        <v>0</v>
      </c>
      <c r="U670" s="431">
        <f t="shared" si="261"/>
        <v>0</v>
      </c>
      <c r="V670" s="432">
        <f t="shared" si="262"/>
        <v>0</v>
      </c>
      <c r="W670" s="427">
        <f t="shared" si="263"/>
        <v>0</v>
      </c>
      <c r="X670" s="428">
        <f t="shared" si="264"/>
        <v>0</v>
      </c>
      <c r="Y670" s="427">
        <f t="shared" si="253"/>
        <v>0</v>
      </c>
      <c r="Z670" s="428">
        <f t="shared" si="254"/>
        <v>0</v>
      </c>
      <c r="AA670" s="431">
        <f t="shared" si="265"/>
        <v>0</v>
      </c>
      <c r="AB670" s="432">
        <f t="shared" si="266"/>
        <v>0</v>
      </c>
      <c r="AC670" s="427" t="e">
        <f t="shared" si="267"/>
        <v>#N/A</v>
      </c>
      <c r="AD670" s="428" t="e">
        <f t="shared" si="268"/>
        <v>#N/A</v>
      </c>
      <c r="AE670" s="427" t="e">
        <f t="shared" si="269"/>
        <v>#N/A</v>
      </c>
      <c r="AF670" s="428" t="e">
        <f t="shared" si="270"/>
        <v>#N/A</v>
      </c>
      <c r="AG670" s="431" t="e">
        <f t="shared" si="271"/>
        <v>#N/A</v>
      </c>
      <c r="AH670" s="432" t="e">
        <f t="shared" si="272"/>
        <v>#N/A</v>
      </c>
    </row>
    <row r="671" spans="4:34" x14ac:dyDescent="0.25">
      <c r="D671" s="335"/>
      <c r="E671" s="335"/>
      <c r="F671" s="335"/>
      <c r="G671" s="335"/>
      <c r="H671" s="411">
        <f t="shared" si="255"/>
        <v>0</v>
      </c>
      <c r="I671" s="412">
        <v>0</v>
      </c>
      <c r="J671" s="411">
        <f t="shared" si="249"/>
        <v>0</v>
      </c>
      <c r="K671" s="412">
        <f t="shared" si="256"/>
        <v>0</v>
      </c>
      <c r="L671" s="411">
        <f t="shared" si="257"/>
        <v>0</v>
      </c>
      <c r="M671" s="412">
        <f t="shared" si="250"/>
        <v>0</v>
      </c>
      <c r="N671" s="411">
        <v>0</v>
      </c>
      <c r="O671" s="412">
        <f t="shared" si="258"/>
        <v>0</v>
      </c>
      <c r="P671" s="335"/>
      <c r="Q671" s="427">
        <f t="shared" si="259"/>
        <v>0</v>
      </c>
      <c r="R671" s="428">
        <f t="shared" si="260"/>
        <v>0</v>
      </c>
      <c r="S671" s="427">
        <f t="shared" si="251"/>
        <v>0</v>
      </c>
      <c r="T671" s="428">
        <f t="shared" si="252"/>
        <v>0</v>
      </c>
      <c r="U671" s="431">
        <f t="shared" si="261"/>
        <v>0</v>
      </c>
      <c r="V671" s="432">
        <f t="shared" si="262"/>
        <v>0</v>
      </c>
      <c r="W671" s="427">
        <f t="shared" si="263"/>
        <v>0</v>
      </c>
      <c r="X671" s="428">
        <f t="shared" si="264"/>
        <v>0</v>
      </c>
      <c r="Y671" s="427">
        <f t="shared" si="253"/>
        <v>0</v>
      </c>
      <c r="Z671" s="428">
        <f t="shared" si="254"/>
        <v>0</v>
      </c>
      <c r="AA671" s="431">
        <f t="shared" si="265"/>
        <v>0</v>
      </c>
      <c r="AB671" s="432">
        <f t="shared" si="266"/>
        <v>0</v>
      </c>
      <c r="AC671" s="427" t="e">
        <f t="shared" si="267"/>
        <v>#N/A</v>
      </c>
      <c r="AD671" s="428" t="e">
        <f t="shared" si="268"/>
        <v>#N/A</v>
      </c>
      <c r="AE671" s="427" t="e">
        <f t="shared" si="269"/>
        <v>#N/A</v>
      </c>
      <c r="AF671" s="428" t="e">
        <f t="shared" si="270"/>
        <v>#N/A</v>
      </c>
      <c r="AG671" s="431" t="e">
        <f t="shared" si="271"/>
        <v>#N/A</v>
      </c>
      <c r="AH671" s="432" t="e">
        <f t="shared" si="272"/>
        <v>#N/A</v>
      </c>
    </row>
    <row r="672" spans="4:34" x14ac:dyDescent="0.25">
      <c r="D672" s="335"/>
      <c r="E672" s="335"/>
      <c r="F672" s="335"/>
      <c r="G672" s="335"/>
      <c r="H672" s="411">
        <f t="shared" si="255"/>
        <v>0</v>
      </c>
      <c r="I672" s="412">
        <v>0</v>
      </c>
      <c r="J672" s="411">
        <f t="shared" si="249"/>
        <v>0</v>
      </c>
      <c r="K672" s="412">
        <f t="shared" si="256"/>
        <v>0</v>
      </c>
      <c r="L672" s="411">
        <f t="shared" si="257"/>
        <v>0</v>
      </c>
      <c r="M672" s="412">
        <f t="shared" si="250"/>
        <v>0</v>
      </c>
      <c r="N672" s="411">
        <v>0</v>
      </c>
      <c r="O672" s="412">
        <f t="shared" si="258"/>
        <v>0</v>
      </c>
      <c r="P672" s="335"/>
      <c r="Q672" s="427">
        <f t="shared" si="259"/>
        <v>0</v>
      </c>
      <c r="R672" s="428">
        <f t="shared" si="260"/>
        <v>0</v>
      </c>
      <c r="S672" s="427">
        <f t="shared" si="251"/>
        <v>0</v>
      </c>
      <c r="T672" s="428">
        <f t="shared" si="252"/>
        <v>0</v>
      </c>
      <c r="U672" s="431">
        <f t="shared" si="261"/>
        <v>0</v>
      </c>
      <c r="V672" s="432">
        <f t="shared" si="262"/>
        <v>0</v>
      </c>
      <c r="W672" s="427">
        <f t="shared" si="263"/>
        <v>0</v>
      </c>
      <c r="X672" s="428">
        <f t="shared" si="264"/>
        <v>0</v>
      </c>
      <c r="Y672" s="427">
        <f t="shared" si="253"/>
        <v>0</v>
      </c>
      <c r="Z672" s="428">
        <f t="shared" si="254"/>
        <v>0</v>
      </c>
      <c r="AA672" s="431">
        <f t="shared" si="265"/>
        <v>0</v>
      </c>
      <c r="AB672" s="432">
        <f t="shared" si="266"/>
        <v>0</v>
      </c>
      <c r="AC672" s="427" t="e">
        <f t="shared" si="267"/>
        <v>#N/A</v>
      </c>
      <c r="AD672" s="428" t="e">
        <f t="shared" si="268"/>
        <v>#N/A</v>
      </c>
      <c r="AE672" s="427" t="e">
        <f t="shared" si="269"/>
        <v>#N/A</v>
      </c>
      <c r="AF672" s="428" t="e">
        <f t="shared" si="270"/>
        <v>#N/A</v>
      </c>
      <c r="AG672" s="431" t="e">
        <f t="shared" si="271"/>
        <v>#N/A</v>
      </c>
      <c r="AH672" s="432" t="e">
        <f t="shared" si="272"/>
        <v>#N/A</v>
      </c>
    </row>
    <row r="673" spans="4:34" x14ac:dyDescent="0.25">
      <c r="D673" s="335"/>
      <c r="E673" s="335"/>
      <c r="F673" s="335"/>
      <c r="G673" s="335"/>
      <c r="H673" s="411">
        <f t="shared" si="255"/>
        <v>0</v>
      </c>
      <c r="I673" s="412">
        <v>0</v>
      </c>
      <c r="J673" s="411">
        <f t="shared" si="249"/>
        <v>0</v>
      </c>
      <c r="K673" s="412">
        <f t="shared" si="256"/>
        <v>0</v>
      </c>
      <c r="L673" s="411">
        <f t="shared" si="257"/>
        <v>0</v>
      </c>
      <c r="M673" s="412">
        <f t="shared" si="250"/>
        <v>0</v>
      </c>
      <c r="N673" s="411">
        <v>0</v>
      </c>
      <c r="O673" s="412">
        <f t="shared" si="258"/>
        <v>0</v>
      </c>
      <c r="P673" s="335"/>
      <c r="Q673" s="427">
        <f t="shared" si="259"/>
        <v>0</v>
      </c>
      <c r="R673" s="428">
        <f t="shared" si="260"/>
        <v>0</v>
      </c>
      <c r="S673" s="427">
        <f t="shared" si="251"/>
        <v>0</v>
      </c>
      <c r="T673" s="428">
        <f t="shared" si="252"/>
        <v>0</v>
      </c>
      <c r="U673" s="431">
        <f t="shared" si="261"/>
        <v>0</v>
      </c>
      <c r="V673" s="432">
        <f t="shared" si="262"/>
        <v>0</v>
      </c>
      <c r="W673" s="427">
        <f t="shared" si="263"/>
        <v>0</v>
      </c>
      <c r="X673" s="428">
        <f t="shared" si="264"/>
        <v>0</v>
      </c>
      <c r="Y673" s="427">
        <f t="shared" si="253"/>
        <v>0</v>
      </c>
      <c r="Z673" s="428">
        <f t="shared" si="254"/>
        <v>0</v>
      </c>
      <c r="AA673" s="431">
        <f t="shared" si="265"/>
        <v>0</v>
      </c>
      <c r="AB673" s="432">
        <f t="shared" si="266"/>
        <v>0</v>
      </c>
      <c r="AC673" s="427" t="e">
        <f t="shared" si="267"/>
        <v>#N/A</v>
      </c>
      <c r="AD673" s="428" t="e">
        <f t="shared" si="268"/>
        <v>#N/A</v>
      </c>
      <c r="AE673" s="427" t="e">
        <f t="shared" si="269"/>
        <v>#N/A</v>
      </c>
      <c r="AF673" s="428" t="e">
        <f t="shared" si="270"/>
        <v>#N/A</v>
      </c>
      <c r="AG673" s="431" t="e">
        <f t="shared" si="271"/>
        <v>#N/A</v>
      </c>
      <c r="AH673" s="432" t="e">
        <f t="shared" si="272"/>
        <v>#N/A</v>
      </c>
    </row>
    <row r="674" spans="4:34" x14ac:dyDescent="0.25">
      <c r="D674" s="335"/>
      <c r="E674" s="335"/>
      <c r="F674" s="335"/>
      <c r="G674" s="335"/>
      <c r="H674" s="411">
        <f t="shared" si="255"/>
        <v>0</v>
      </c>
      <c r="I674" s="412">
        <v>0</v>
      </c>
      <c r="J674" s="411">
        <f t="shared" si="249"/>
        <v>0</v>
      </c>
      <c r="K674" s="412">
        <f t="shared" si="256"/>
        <v>0</v>
      </c>
      <c r="L674" s="411">
        <f t="shared" si="257"/>
        <v>0</v>
      </c>
      <c r="M674" s="412">
        <f t="shared" si="250"/>
        <v>0</v>
      </c>
      <c r="N674" s="411">
        <v>0</v>
      </c>
      <c r="O674" s="412">
        <f t="shared" si="258"/>
        <v>0</v>
      </c>
      <c r="P674" s="335"/>
      <c r="Q674" s="427">
        <f t="shared" si="259"/>
        <v>0</v>
      </c>
      <c r="R674" s="428">
        <f t="shared" si="260"/>
        <v>0</v>
      </c>
      <c r="S674" s="427">
        <f t="shared" si="251"/>
        <v>0</v>
      </c>
      <c r="T674" s="428">
        <f t="shared" si="252"/>
        <v>0</v>
      </c>
      <c r="U674" s="431">
        <f t="shared" si="261"/>
        <v>0</v>
      </c>
      <c r="V674" s="432">
        <f t="shared" si="262"/>
        <v>0</v>
      </c>
      <c r="W674" s="427">
        <f t="shared" si="263"/>
        <v>0</v>
      </c>
      <c r="X674" s="428">
        <f t="shared" si="264"/>
        <v>0</v>
      </c>
      <c r="Y674" s="427">
        <f t="shared" si="253"/>
        <v>0</v>
      </c>
      <c r="Z674" s="428">
        <f t="shared" si="254"/>
        <v>0</v>
      </c>
      <c r="AA674" s="431">
        <f t="shared" si="265"/>
        <v>0</v>
      </c>
      <c r="AB674" s="432">
        <f t="shared" si="266"/>
        <v>0</v>
      </c>
      <c r="AC674" s="427" t="e">
        <f t="shared" si="267"/>
        <v>#N/A</v>
      </c>
      <c r="AD674" s="428" t="e">
        <f t="shared" si="268"/>
        <v>#N/A</v>
      </c>
      <c r="AE674" s="427" t="e">
        <f t="shared" si="269"/>
        <v>#N/A</v>
      </c>
      <c r="AF674" s="428" t="e">
        <f t="shared" si="270"/>
        <v>#N/A</v>
      </c>
      <c r="AG674" s="431" t="e">
        <f t="shared" si="271"/>
        <v>#N/A</v>
      </c>
      <c r="AH674" s="432" t="e">
        <f t="shared" si="272"/>
        <v>#N/A</v>
      </c>
    </row>
    <row r="675" spans="4:34" x14ac:dyDescent="0.25">
      <c r="D675" s="335"/>
      <c r="E675" s="335"/>
      <c r="F675" s="335"/>
      <c r="G675" s="335"/>
      <c r="H675" s="411">
        <f t="shared" si="255"/>
        <v>0</v>
      </c>
      <c r="I675" s="412">
        <v>0</v>
      </c>
      <c r="J675" s="411">
        <f t="shared" si="249"/>
        <v>0</v>
      </c>
      <c r="K675" s="412">
        <f t="shared" si="256"/>
        <v>0</v>
      </c>
      <c r="L675" s="411">
        <f t="shared" si="257"/>
        <v>0</v>
      </c>
      <c r="M675" s="412">
        <f t="shared" si="250"/>
        <v>0</v>
      </c>
      <c r="N675" s="411">
        <v>0</v>
      </c>
      <c r="O675" s="412">
        <f t="shared" si="258"/>
        <v>0</v>
      </c>
      <c r="P675" s="335"/>
      <c r="Q675" s="427">
        <f t="shared" si="259"/>
        <v>0</v>
      </c>
      <c r="R675" s="428">
        <f t="shared" si="260"/>
        <v>0</v>
      </c>
      <c r="S675" s="427">
        <f t="shared" si="251"/>
        <v>0</v>
      </c>
      <c r="T675" s="428">
        <f t="shared" si="252"/>
        <v>0</v>
      </c>
      <c r="U675" s="431">
        <f t="shared" si="261"/>
        <v>0</v>
      </c>
      <c r="V675" s="432">
        <f t="shared" si="262"/>
        <v>0</v>
      </c>
      <c r="W675" s="427">
        <f t="shared" si="263"/>
        <v>0</v>
      </c>
      <c r="X675" s="428">
        <f t="shared" si="264"/>
        <v>0</v>
      </c>
      <c r="Y675" s="427">
        <f t="shared" si="253"/>
        <v>0</v>
      </c>
      <c r="Z675" s="428">
        <f t="shared" si="254"/>
        <v>0</v>
      </c>
      <c r="AA675" s="431">
        <f t="shared" si="265"/>
        <v>0</v>
      </c>
      <c r="AB675" s="432">
        <f t="shared" si="266"/>
        <v>0</v>
      </c>
      <c r="AC675" s="427" t="e">
        <f t="shared" si="267"/>
        <v>#N/A</v>
      </c>
      <c r="AD675" s="428" t="e">
        <f t="shared" si="268"/>
        <v>#N/A</v>
      </c>
      <c r="AE675" s="427" t="e">
        <f t="shared" si="269"/>
        <v>#N/A</v>
      </c>
      <c r="AF675" s="428" t="e">
        <f t="shared" si="270"/>
        <v>#N/A</v>
      </c>
      <c r="AG675" s="431" t="e">
        <f t="shared" si="271"/>
        <v>#N/A</v>
      </c>
      <c r="AH675" s="432" t="e">
        <f t="shared" si="272"/>
        <v>#N/A</v>
      </c>
    </row>
    <row r="676" spans="4:34" x14ac:dyDescent="0.25">
      <c r="D676" s="335"/>
      <c r="E676" s="335"/>
      <c r="F676" s="335"/>
      <c r="G676" s="335"/>
      <c r="H676" s="411">
        <f t="shared" si="255"/>
        <v>0</v>
      </c>
      <c r="I676" s="412">
        <v>0</v>
      </c>
      <c r="J676" s="411">
        <f t="shared" si="249"/>
        <v>0</v>
      </c>
      <c r="K676" s="412">
        <f t="shared" si="256"/>
        <v>0</v>
      </c>
      <c r="L676" s="411">
        <f t="shared" si="257"/>
        <v>0</v>
      </c>
      <c r="M676" s="412">
        <f t="shared" si="250"/>
        <v>0</v>
      </c>
      <c r="N676" s="411">
        <v>0</v>
      </c>
      <c r="O676" s="412">
        <f t="shared" si="258"/>
        <v>0</v>
      </c>
      <c r="P676" s="335"/>
      <c r="Q676" s="427">
        <f t="shared" si="259"/>
        <v>0</v>
      </c>
      <c r="R676" s="428">
        <f t="shared" si="260"/>
        <v>0</v>
      </c>
      <c r="S676" s="427">
        <f t="shared" si="251"/>
        <v>0</v>
      </c>
      <c r="T676" s="428">
        <f t="shared" si="252"/>
        <v>0</v>
      </c>
      <c r="U676" s="431">
        <f t="shared" si="261"/>
        <v>0</v>
      </c>
      <c r="V676" s="432">
        <f t="shared" si="262"/>
        <v>0</v>
      </c>
      <c r="W676" s="427">
        <f t="shared" si="263"/>
        <v>0</v>
      </c>
      <c r="X676" s="428">
        <f t="shared" si="264"/>
        <v>0</v>
      </c>
      <c r="Y676" s="427">
        <f t="shared" si="253"/>
        <v>0</v>
      </c>
      <c r="Z676" s="428">
        <f t="shared" si="254"/>
        <v>0</v>
      </c>
      <c r="AA676" s="431">
        <f t="shared" si="265"/>
        <v>0</v>
      </c>
      <c r="AB676" s="432">
        <f t="shared" si="266"/>
        <v>0</v>
      </c>
      <c r="AC676" s="427" t="e">
        <f t="shared" si="267"/>
        <v>#N/A</v>
      </c>
      <c r="AD676" s="428" t="e">
        <f t="shared" si="268"/>
        <v>#N/A</v>
      </c>
      <c r="AE676" s="427" t="e">
        <f t="shared" si="269"/>
        <v>#N/A</v>
      </c>
      <c r="AF676" s="428" t="e">
        <f t="shared" si="270"/>
        <v>#N/A</v>
      </c>
      <c r="AG676" s="431" t="e">
        <f t="shared" si="271"/>
        <v>#N/A</v>
      </c>
      <c r="AH676" s="432" t="e">
        <f t="shared" si="272"/>
        <v>#N/A</v>
      </c>
    </row>
    <row r="677" spans="4:34" x14ac:dyDescent="0.25">
      <c r="D677" s="335"/>
      <c r="E677" s="335"/>
      <c r="F677" s="335"/>
      <c r="G677" s="335"/>
      <c r="H677" s="411">
        <f t="shared" si="255"/>
        <v>0</v>
      </c>
      <c r="I677" s="412">
        <v>0</v>
      </c>
      <c r="J677" s="411">
        <f t="shared" si="249"/>
        <v>0</v>
      </c>
      <c r="K677" s="412">
        <f t="shared" si="256"/>
        <v>0</v>
      </c>
      <c r="L677" s="411">
        <f t="shared" si="257"/>
        <v>0</v>
      </c>
      <c r="M677" s="412">
        <f t="shared" si="250"/>
        <v>0</v>
      </c>
      <c r="N677" s="411">
        <v>0</v>
      </c>
      <c r="O677" s="412">
        <f t="shared" si="258"/>
        <v>0</v>
      </c>
      <c r="P677" s="335"/>
      <c r="Q677" s="427">
        <f t="shared" si="259"/>
        <v>0</v>
      </c>
      <c r="R677" s="428">
        <f t="shared" si="260"/>
        <v>0</v>
      </c>
      <c r="S677" s="427">
        <f t="shared" si="251"/>
        <v>0</v>
      </c>
      <c r="T677" s="428">
        <f t="shared" si="252"/>
        <v>0</v>
      </c>
      <c r="U677" s="431">
        <f t="shared" si="261"/>
        <v>0</v>
      </c>
      <c r="V677" s="432">
        <f t="shared" si="262"/>
        <v>0</v>
      </c>
      <c r="W677" s="427">
        <f t="shared" si="263"/>
        <v>0</v>
      </c>
      <c r="X677" s="428">
        <f t="shared" si="264"/>
        <v>0</v>
      </c>
      <c r="Y677" s="427">
        <f t="shared" si="253"/>
        <v>0</v>
      </c>
      <c r="Z677" s="428">
        <f t="shared" si="254"/>
        <v>0</v>
      </c>
      <c r="AA677" s="431">
        <f t="shared" si="265"/>
        <v>0</v>
      </c>
      <c r="AB677" s="432">
        <f t="shared" si="266"/>
        <v>0</v>
      </c>
      <c r="AC677" s="427" t="e">
        <f t="shared" si="267"/>
        <v>#N/A</v>
      </c>
      <c r="AD677" s="428" t="e">
        <f t="shared" si="268"/>
        <v>#N/A</v>
      </c>
      <c r="AE677" s="427" t="e">
        <f t="shared" si="269"/>
        <v>#N/A</v>
      </c>
      <c r="AF677" s="428" t="e">
        <f t="shared" si="270"/>
        <v>#N/A</v>
      </c>
      <c r="AG677" s="431" t="e">
        <f t="shared" si="271"/>
        <v>#N/A</v>
      </c>
      <c r="AH677" s="432" t="e">
        <f t="shared" si="272"/>
        <v>#N/A</v>
      </c>
    </row>
    <row r="678" spans="4:34" x14ac:dyDescent="0.25">
      <c r="D678" s="335"/>
      <c r="E678" s="335"/>
      <c r="F678" s="335"/>
      <c r="G678" s="335"/>
      <c r="H678" s="411">
        <f t="shared" si="255"/>
        <v>0</v>
      </c>
      <c r="I678" s="412">
        <v>0</v>
      </c>
      <c r="J678" s="411">
        <f t="shared" si="249"/>
        <v>0</v>
      </c>
      <c r="K678" s="412">
        <f t="shared" si="256"/>
        <v>0</v>
      </c>
      <c r="L678" s="411">
        <f t="shared" si="257"/>
        <v>0</v>
      </c>
      <c r="M678" s="412">
        <f t="shared" si="250"/>
        <v>0</v>
      </c>
      <c r="N678" s="411">
        <v>0</v>
      </c>
      <c r="O678" s="412">
        <f t="shared" si="258"/>
        <v>0</v>
      </c>
      <c r="P678" s="335"/>
      <c r="Q678" s="427">
        <f t="shared" si="259"/>
        <v>0</v>
      </c>
      <c r="R678" s="428">
        <f t="shared" si="260"/>
        <v>0</v>
      </c>
      <c r="S678" s="427">
        <f t="shared" si="251"/>
        <v>0</v>
      </c>
      <c r="T678" s="428">
        <f t="shared" si="252"/>
        <v>0</v>
      </c>
      <c r="U678" s="431">
        <f t="shared" si="261"/>
        <v>0</v>
      </c>
      <c r="V678" s="432">
        <f t="shared" si="262"/>
        <v>0</v>
      </c>
      <c r="W678" s="427">
        <f t="shared" si="263"/>
        <v>0</v>
      </c>
      <c r="X678" s="428">
        <f t="shared" si="264"/>
        <v>0</v>
      </c>
      <c r="Y678" s="427">
        <f t="shared" si="253"/>
        <v>0</v>
      </c>
      <c r="Z678" s="428">
        <f t="shared" si="254"/>
        <v>0</v>
      </c>
      <c r="AA678" s="431">
        <f t="shared" si="265"/>
        <v>0</v>
      </c>
      <c r="AB678" s="432">
        <f t="shared" si="266"/>
        <v>0</v>
      </c>
      <c r="AC678" s="427" t="e">
        <f t="shared" si="267"/>
        <v>#N/A</v>
      </c>
      <c r="AD678" s="428" t="e">
        <f t="shared" si="268"/>
        <v>#N/A</v>
      </c>
      <c r="AE678" s="427" t="e">
        <f t="shared" si="269"/>
        <v>#N/A</v>
      </c>
      <c r="AF678" s="428" t="e">
        <f t="shared" si="270"/>
        <v>#N/A</v>
      </c>
      <c r="AG678" s="431" t="e">
        <f t="shared" si="271"/>
        <v>#N/A</v>
      </c>
      <c r="AH678" s="432" t="e">
        <f t="shared" si="272"/>
        <v>#N/A</v>
      </c>
    </row>
    <row r="679" spans="4:34" x14ac:dyDescent="0.25">
      <c r="D679" s="335"/>
      <c r="E679" s="335"/>
      <c r="F679" s="335"/>
      <c r="G679" s="335"/>
      <c r="H679" s="411">
        <f t="shared" si="255"/>
        <v>0</v>
      </c>
      <c r="I679" s="412">
        <v>0</v>
      </c>
      <c r="J679" s="411">
        <f t="shared" si="249"/>
        <v>0</v>
      </c>
      <c r="K679" s="412">
        <f t="shared" si="256"/>
        <v>0</v>
      </c>
      <c r="L679" s="411">
        <f t="shared" si="257"/>
        <v>0</v>
      </c>
      <c r="M679" s="412">
        <f t="shared" si="250"/>
        <v>0</v>
      </c>
      <c r="N679" s="411">
        <v>0</v>
      </c>
      <c r="O679" s="412">
        <f t="shared" si="258"/>
        <v>0</v>
      </c>
      <c r="P679" s="335"/>
      <c r="Q679" s="427">
        <f t="shared" si="259"/>
        <v>0</v>
      </c>
      <c r="R679" s="428">
        <f t="shared" si="260"/>
        <v>0</v>
      </c>
      <c r="S679" s="427">
        <f t="shared" si="251"/>
        <v>0</v>
      </c>
      <c r="T679" s="428">
        <f t="shared" si="252"/>
        <v>0</v>
      </c>
      <c r="U679" s="431">
        <f t="shared" si="261"/>
        <v>0</v>
      </c>
      <c r="V679" s="432">
        <f t="shared" si="262"/>
        <v>0</v>
      </c>
      <c r="W679" s="427">
        <f t="shared" si="263"/>
        <v>0</v>
      </c>
      <c r="X679" s="428">
        <f t="shared" si="264"/>
        <v>0</v>
      </c>
      <c r="Y679" s="427">
        <f t="shared" si="253"/>
        <v>0</v>
      </c>
      <c r="Z679" s="428">
        <f t="shared" si="254"/>
        <v>0</v>
      </c>
      <c r="AA679" s="431">
        <f t="shared" si="265"/>
        <v>0</v>
      </c>
      <c r="AB679" s="432">
        <f t="shared" si="266"/>
        <v>0</v>
      </c>
      <c r="AC679" s="427" t="e">
        <f t="shared" si="267"/>
        <v>#N/A</v>
      </c>
      <c r="AD679" s="428" t="e">
        <f t="shared" si="268"/>
        <v>#N/A</v>
      </c>
      <c r="AE679" s="427" t="e">
        <f t="shared" si="269"/>
        <v>#N/A</v>
      </c>
      <c r="AF679" s="428" t="e">
        <f t="shared" si="270"/>
        <v>#N/A</v>
      </c>
      <c r="AG679" s="431" t="e">
        <f t="shared" si="271"/>
        <v>#N/A</v>
      </c>
      <c r="AH679" s="432" t="e">
        <f t="shared" si="272"/>
        <v>#N/A</v>
      </c>
    </row>
    <row r="680" spans="4:34" x14ac:dyDescent="0.25">
      <c r="D680" s="335"/>
      <c r="E680" s="335"/>
      <c r="F680" s="335"/>
      <c r="G680" s="335"/>
      <c r="H680" s="411">
        <f t="shared" si="255"/>
        <v>0</v>
      </c>
      <c r="I680" s="412">
        <v>0</v>
      </c>
      <c r="J680" s="411">
        <f t="shared" si="249"/>
        <v>0</v>
      </c>
      <c r="K680" s="412">
        <f t="shared" si="256"/>
        <v>0</v>
      </c>
      <c r="L680" s="411">
        <f t="shared" si="257"/>
        <v>0</v>
      </c>
      <c r="M680" s="412">
        <f t="shared" si="250"/>
        <v>0</v>
      </c>
      <c r="N680" s="411">
        <v>0</v>
      </c>
      <c r="O680" s="412">
        <f t="shared" si="258"/>
        <v>0</v>
      </c>
      <c r="P680" s="335"/>
      <c r="Q680" s="427">
        <f t="shared" si="259"/>
        <v>0</v>
      </c>
      <c r="R680" s="428">
        <f t="shared" si="260"/>
        <v>0</v>
      </c>
      <c r="S680" s="427">
        <f t="shared" si="251"/>
        <v>0</v>
      </c>
      <c r="T680" s="428">
        <f t="shared" si="252"/>
        <v>0</v>
      </c>
      <c r="U680" s="431">
        <f t="shared" si="261"/>
        <v>0</v>
      </c>
      <c r="V680" s="432">
        <f t="shared" si="262"/>
        <v>0</v>
      </c>
      <c r="W680" s="427">
        <f t="shared" si="263"/>
        <v>0</v>
      </c>
      <c r="X680" s="428">
        <f t="shared" si="264"/>
        <v>0</v>
      </c>
      <c r="Y680" s="427">
        <f t="shared" si="253"/>
        <v>0</v>
      </c>
      <c r="Z680" s="428">
        <f t="shared" si="254"/>
        <v>0</v>
      </c>
      <c r="AA680" s="431">
        <f t="shared" si="265"/>
        <v>0</v>
      </c>
      <c r="AB680" s="432">
        <f t="shared" si="266"/>
        <v>0</v>
      </c>
      <c r="AC680" s="427" t="e">
        <f t="shared" si="267"/>
        <v>#N/A</v>
      </c>
      <c r="AD680" s="428" t="e">
        <f t="shared" si="268"/>
        <v>#N/A</v>
      </c>
      <c r="AE680" s="427" t="e">
        <f t="shared" si="269"/>
        <v>#N/A</v>
      </c>
      <c r="AF680" s="428" t="e">
        <f t="shared" si="270"/>
        <v>#N/A</v>
      </c>
      <c r="AG680" s="431" t="e">
        <f t="shared" si="271"/>
        <v>#N/A</v>
      </c>
      <c r="AH680" s="432" t="e">
        <f t="shared" si="272"/>
        <v>#N/A</v>
      </c>
    </row>
    <row r="681" spans="4:34" x14ac:dyDescent="0.25">
      <c r="D681" s="335"/>
      <c r="E681" s="335"/>
      <c r="F681" s="335"/>
      <c r="G681" s="335"/>
      <c r="H681" s="411">
        <f t="shared" si="255"/>
        <v>0</v>
      </c>
      <c r="I681" s="412">
        <v>0</v>
      </c>
      <c r="J681" s="411">
        <f t="shared" si="249"/>
        <v>0</v>
      </c>
      <c r="K681" s="412">
        <f t="shared" si="256"/>
        <v>0</v>
      </c>
      <c r="L681" s="411">
        <f t="shared" si="257"/>
        <v>0</v>
      </c>
      <c r="M681" s="412">
        <f t="shared" si="250"/>
        <v>0</v>
      </c>
      <c r="N681" s="411">
        <v>0</v>
      </c>
      <c r="O681" s="412">
        <f t="shared" si="258"/>
        <v>0</v>
      </c>
      <c r="P681" s="335"/>
      <c r="Q681" s="427">
        <f t="shared" si="259"/>
        <v>0</v>
      </c>
      <c r="R681" s="428">
        <f t="shared" si="260"/>
        <v>0</v>
      </c>
      <c r="S681" s="427">
        <f t="shared" si="251"/>
        <v>0</v>
      </c>
      <c r="T681" s="428">
        <f t="shared" si="252"/>
        <v>0</v>
      </c>
      <c r="U681" s="431">
        <f t="shared" si="261"/>
        <v>0</v>
      </c>
      <c r="V681" s="432">
        <f t="shared" si="262"/>
        <v>0</v>
      </c>
      <c r="W681" s="427">
        <f t="shared" si="263"/>
        <v>0</v>
      </c>
      <c r="X681" s="428">
        <f t="shared" si="264"/>
        <v>0</v>
      </c>
      <c r="Y681" s="427">
        <f t="shared" si="253"/>
        <v>0</v>
      </c>
      <c r="Z681" s="428">
        <f t="shared" si="254"/>
        <v>0</v>
      </c>
      <c r="AA681" s="431">
        <f t="shared" si="265"/>
        <v>0</v>
      </c>
      <c r="AB681" s="432">
        <f t="shared" si="266"/>
        <v>0</v>
      </c>
      <c r="AC681" s="427" t="e">
        <f t="shared" si="267"/>
        <v>#N/A</v>
      </c>
      <c r="AD681" s="428" t="e">
        <f t="shared" si="268"/>
        <v>#N/A</v>
      </c>
      <c r="AE681" s="427" t="e">
        <f t="shared" si="269"/>
        <v>#N/A</v>
      </c>
      <c r="AF681" s="428" t="e">
        <f t="shared" si="270"/>
        <v>#N/A</v>
      </c>
      <c r="AG681" s="431" t="e">
        <f t="shared" si="271"/>
        <v>#N/A</v>
      </c>
      <c r="AH681" s="432" t="e">
        <f t="shared" si="272"/>
        <v>#N/A</v>
      </c>
    </row>
    <row r="682" spans="4:34" x14ac:dyDescent="0.25">
      <c r="D682" s="335"/>
      <c r="E682" s="335"/>
      <c r="F682" s="335"/>
      <c r="G682" s="335"/>
      <c r="H682" s="411">
        <f t="shared" si="255"/>
        <v>0</v>
      </c>
      <c r="I682" s="412">
        <v>0</v>
      </c>
      <c r="J682" s="411">
        <f t="shared" si="249"/>
        <v>0</v>
      </c>
      <c r="K682" s="412">
        <f t="shared" si="256"/>
        <v>0</v>
      </c>
      <c r="L682" s="411">
        <f t="shared" si="257"/>
        <v>0</v>
      </c>
      <c r="M682" s="412">
        <f t="shared" si="250"/>
        <v>0</v>
      </c>
      <c r="N682" s="411">
        <v>0</v>
      </c>
      <c r="O682" s="412">
        <f t="shared" si="258"/>
        <v>0</v>
      </c>
      <c r="P682" s="335"/>
      <c r="Q682" s="427">
        <f t="shared" si="259"/>
        <v>0</v>
      </c>
      <c r="R682" s="428">
        <f t="shared" si="260"/>
        <v>0</v>
      </c>
      <c r="S682" s="427">
        <f t="shared" si="251"/>
        <v>0</v>
      </c>
      <c r="T682" s="428">
        <f t="shared" si="252"/>
        <v>0</v>
      </c>
      <c r="U682" s="431">
        <f t="shared" si="261"/>
        <v>0</v>
      </c>
      <c r="V682" s="432">
        <f t="shared" si="262"/>
        <v>0</v>
      </c>
      <c r="W682" s="427">
        <f t="shared" si="263"/>
        <v>0</v>
      </c>
      <c r="X682" s="428">
        <f t="shared" si="264"/>
        <v>0</v>
      </c>
      <c r="Y682" s="427">
        <f t="shared" si="253"/>
        <v>0</v>
      </c>
      <c r="Z682" s="428">
        <f t="shared" si="254"/>
        <v>0</v>
      </c>
      <c r="AA682" s="431">
        <f t="shared" si="265"/>
        <v>0</v>
      </c>
      <c r="AB682" s="432">
        <f t="shared" si="266"/>
        <v>0</v>
      </c>
      <c r="AC682" s="427" t="e">
        <f t="shared" si="267"/>
        <v>#N/A</v>
      </c>
      <c r="AD682" s="428" t="e">
        <f t="shared" si="268"/>
        <v>#N/A</v>
      </c>
      <c r="AE682" s="427" t="e">
        <f t="shared" si="269"/>
        <v>#N/A</v>
      </c>
      <c r="AF682" s="428" t="e">
        <f t="shared" si="270"/>
        <v>#N/A</v>
      </c>
      <c r="AG682" s="431" t="e">
        <f t="shared" si="271"/>
        <v>#N/A</v>
      </c>
      <c r="AH682" s="432" t="e">
        <f t="shared" si="272"/>
        <v>#N/A</v>
      </c>
    </row>
    <row r="683" spans="4:34" x14ac:dyDescent="0.25">
      <c r="D683" s="335"/>
      <c r="E683" s="335"/>
      <c r="F683" s="335"/>
      <c r="G683" s="335"/>
      <c r="H683" s="411">
        <f t="shared" si="255"/>
        <v>0</v>
      </c>
      <c r="I683" s="412">
        <v>0</v>
      </c>
      <c r="J683" s="411">
        <f t="shared" si="249"/>
        <v>0</v>
      </c>
      <c r="K683" s="412">
        <f t="shared" si="256"/>
        <v>0</v>
      </c>
      <c r="L683" s="411">
        <f t="shared" si="257"/>
        <v>0</v>
      </c>
      <c r="M683" s="412">
        <f t="shared" si="250"/>
        <v>0</v>
      </c>
      <c r="N683" s="411">
        <v>0</v>
      </c>
      <c r="O683" s="412">
        <f t="shared" si="258"/>
        <v>0</v>
      </c>
      <c r="P683" s="335"/>
      <c r="Q683" s="427">
        <f t="shared" si="259"/>
        <v>0</v>
      </c>
      <c r="R683" s="428">
        <f t="shared" si="260"/>
        <v>0</v>
      </c>
      <c r="S683" s="427">
        <f t="shared" si="251"/>
        <v>0</v>
      </c>
      <c r="T683" s="428">
        <f t="shared" si="252"/>
        <v>0</v>
      </c>
      <c r="U683" s="431">
        <f t="shared" si="261"/>
        <v>0</v>
      </c>
      <c r="V683" s="432">
        <f t="shared" si="262"/>
        <v>0</v>
      </c>
      <c r="W683" s="427">
        <f t="shared" si="263"/>
        <v>0</v>
      </c>
      <c r="X683" s="428">
        <f t="shared" si="264"/>
        <v>0</v>
      </c>
      <c r="Y683" s="427">
        <f t="shared" si="253"/>
        <v>0</v>
      </c>
      <c r="Z683" s="428">
        <f t="shared" si="254"/>
        <v>0</v>
      </c>
      <c r="AA683" s="431">
        <f t="shared" si="265"/>
        <v>0</v>
      </c>
      <c r="AB683" s="432">
        <f t="shared" si="266"/>
        <v>0</v>
      </c>
      <c r="AC683" s="427" t="e">
        <f t="shared" si="267"/>
        <v>#N/A</v>
      </c>
      <c r="AD683" s="428" t="e">
        <f t="shared" si="268"/>
        <v>#N/A</v>
      </c>
      <c r="AE683" s="427" t="e">
        <f t="shared" si="269"/>
        <v>#N/A</v>
      </c>
      <c r="AF683" s="428" t="e">
        <f t="shared" si="270"/>
        <v>#N/A</v>
      </c>
      <c r="AG683" s="431" t="e">
        <f t="shared" si="271"/>
        <v>#N/A</v>
      </c>
      <c r="AH683" s="432" t="e">
        <f t="shared" si="272"/>
        <v>#N/A</v>
      </c>
    </row>
    <row r="684" spans="4:34" x14ac:dyDescent="0.25">
      <c r="D684" s="335"/>
      <c r="E684" s="335"/>
      <c r="F684" s="335"/>
      <c r="G684" s="335"/>
      <c r="H684" s="411">
        <f t="shared" si="255"/>
        <v>0</v>
      </c>
      <c r="I684" s="412">
        <v>0</v>
      </c>
      <c r="J684" s="411">
        <f t="shared" si="249"/>
        <v>0</v>
      </c>
      <c r="K684" s="412">
        <f t="shared" si="256"/>
        <v>0</v>
      </c>
      <c r="L684" s="411">
        <f t="shared" si="257"/>
        <v>0</v>
      </c>
      <c r="M684" s="412">
        <f t="shared" si="250"/>
        <v>0</v>
      </c>
      <c r="N684" s="411">
        <v>0</v>
      </c>
      <c r="O684" s="412">
        <f t="shared" si="258"/>
        <v>0</v>
      </c>
      <c r="P684" s="335"/>
      <c r="Q684" s="427">
        <f t="shared" si="259"/>
        <v>0</v>
      </c>
      <c r="R684" s="428">
        <f t="shared" si="260"/>
        <v>0</v>
      </c>
      <c r="S684" s="427">
        <f t="shared" si="251"/>
        <v>0</v>
      </c>
      <c r="T684" s="428">
        <f t="shared" si="252"/>
        <v>0</v>
      </c>
      <c r="U684" s="431">
        <f t="shared" si="261"/>
        <v>0</v>
      </c>
      <c r="V684" s="432">
        <f t="shared" si="262"/>
        <v>0</v>
      </c>
      <c r="W684" s="427">
        <f t="shared" si="263"/>
        <v>0</v>
      </c>
      <c r="X684" s="428">
        <f t="shared" si="264"/>
        <v>0</v>
      </c>
      <c r="Y684" s="427">
        <f t="shared" si="253"/>
        <v>0</v>
      </c>
      <c r="Z684" s="428">
        <f t="shared" si="254"/>
        <v>0</v>
      </c>
      <c r="AA684" s="431">
        <f t="shared" si="265"/>
        <v>0</v>
      </c>
      <c r="AB684" s="432">
        <f t="shared" si="266"/>
        <v>0</v>
      </c>
      <c r="AC684" s="427" t="e">
        <f t="shared" si="267"/>
        <v>#N/A</v>
      </c>
      <c r="AD684" s="428" t="e">
        <f t="shared" si="268"/>
        <v>#N/A</v>
      </c>
      <c r="AE684" s="427" t="e">
        <f t="shared" si="269"/>
        <v>#N/A</v>
      </c>
      <c r="AF684" s="428" t="e">
        <f t="shared" si="270"/>
        <v>#N/A</v>
      </c>
      <c r="AG684" s="431" t="e">
        <f t="shared" si="271"/>
        <v>#N/A</v>
      </c>
      <c r="AH684" s="432" t="e">
        <f t="shared" si="272"/>
        <v>#N/A</v>
      </c>
    </row>
    <row r="685" spans="4:34" x14ac:dyDescent="0.25">
      <c r="D685" s="335"/>
      <c r="E685" s="335"/>
      <c r="F685" s="335"/>
      <c r="G685" s="335"/>
      <c r="H685" s="411">
        <f t="shared" si="255"/>
        <v>0</v>
      </c>
      <c r="I685" s="412">
        <v>0</v>
      </c>
      <c r="J685" s="411">
        <f t="shared" si="249"/>
        <v>0</v>
      </c>
      <c r="K685" s="412">
        <f t="shared" si="256"/>
        <v>0</v>
      </c>
      <c r="L685" s="411">
        <f t="shared" si="257"/>
        <v>0</v>
      </c>
      <c r="M685" s="412">
        <f t="shared" si="250"/>
        <v>0</v>
      </c>
      <c r="N685" s="411">
        <v>0</v>
      </c>
      <c r="O685" s="412">
        <f t="shared" si="258"/>
        <v>0</v>
      </c>
      <c r="P685" s="335"/>
      <c r="Q685" s="427">
        <f t="shared" si="259"/>
        <v>0</v>
      </c>
      <c r="R685" s="428">
        <f t="shared" si="260"/>
        <v>0</v>
      </c>
      <c r="S685" s="427">
        <f t="shared" si="251"/>
        <v>0</v>
      </c>
      <c r="T685" s="428">
        <f t="shared" si="252"/>
        <v>0</v>
      </c>
      <c r="U685" s="431">
        <f t="shared" si="261"/>
        <v>0</v>
      </c>
      <c r="V685" s="432">
        <f t="shared" si="262"/>
        <v>0</v>
      </c>
      <c r="W685" s="427">
        <f t="shared" si="263"/>
        <v>0</v>
      </c>
      <c r="X685" s="428">
        <f t="shared" si="264"/>
        <v>0</v>
      </c>
      <c r="Y685" s="427">
        <f t="shared" si="253"/>
        <v>0</v>
      </c>
      <c r="Z685" s="428">
        <f t="shared" si="254"/>
        <v>0</v>
      </c>
      <c r="AA685" s="431">
        <f t="shared" si="265"/>
        <v>0</v>
      </c>
      <c r="AB685" s="432">
        <f t="shared" si="266"/>
        <v>0</v>
      </c>
      <c r="AC685" s="427" t="e">
        <f t="shared" si="267"/>
        <v>#N/A</v>
      </c>
      <c r="AD685" s="428" t="e">
        <f t="shared" si="268"/>
        <v>#N/A</v>
      </c>
      <c r="AE685" s="427" t="e">
        <f t="shared" si="269"/>
        <v>#N/A</v>
      </c>
      <c r="AF685" s="428" t="e">
        <f t="shared" si="270"/>
        <v>#N/A</v>
      </c>
      <c r="AG685" s="431" t="e">
        <f t="shared" si="271"/>
        <v>#N/A</v>
      </c>
      <c r="AH685" s="432" t="e">
        <f t="shared" si="272"/>
        <v>#N/A</v>
      </c>
    </row>
    <row r="686" spans="4:34" x14ac:dyDescent="0.25">
      <c r="D686" s="335"/>
      <c r="E686" s="335"/>
      <c r="F686" s="335"/>
      <c r="G686" s="335"/>
      <c r="H686" s="411">
        <f t="shared" si="255"/>
        <v>0</v>
      </c>
      <c r="I686" s="412">
        <v>0</v>
      </c>
      <c r="J686" s="411">
        <f t="shared" si="249"/>
        <v>0</v>
      </c>
      <c r="K686" s="412">
        <f t="shared" si="256"/>
        <v>0</v>
      </c>
      <c r="L686" s="411">
        <f t="shared" si="257"/>
        <v>0</v>
      </c>
      <c r="M686" s="412">
        <f t="shared" si="250"/>
        <v>0</v>
      </c>
      <c r="N686" s="411">
        <v>0</v>
      </c>
      <c r="O686" s="412">
        <f t="shared" si="258"/>
        <v>0</v>
      </c>
      <c r="P686" s="335"/>
      <c r="Q686" s="427">
        <f t="shared" si="259"/>
        <v>0</v>
      </c>
      <c r="R686" s="428">
        <f t="shared" si="260"/>
        <v>0</v>
      </c>
      <c r="S686" s="427">
        <f t="shared" si="251"/>
        <v>0</v>
      </c>
      <c r="T686" s="428">
        <f t="shared" si="252"/>
        <v>0</v>
      </c>
      <c r="U686" s="431">
        <f t="shared" si="261"/>
        <v>0</v>
      </c>
      <c r="V686" s="432">
        <f t="shared" si="262"/>
        <v>0</v>
      </c>
      <c r="W686" s="427">
        <f t="shared" si="263"/>
        <v>0</v>
      </c>
      <c r="X686" s="428">
        <f t="shared" si="264"/>
        <v>0</v>
      </c>
      <c r="Y686" s="427">
        <f t="shared" si="253"/>
        <v>0</v>
      </c>
      <c r="Z686" s="428">
        <f t="shared" si="254"/>
        <v>0</v>
      </c>
      <c r="AA686" s="431">
        <f t="shared" si="265"/>
        <v>0</v>
      </c>
      <c r="AB686" s="432">
        <f t="shared" si="266"/>
        <v>0</v>
      </c>
      <c r="AC686" s="427" t="e">
        <f t="shared" si="267"/>
        <v>#N/A</v>
      </c>
      <c r="AD686" s="428" t="e">
        <f t="shared" si="268"/>
        <v>#N/A</v>
      </c>
      <c r="AE686" s="427" t="e">
        <f t="shared" si="269"/>
        <v>#N/A</v>
      </c>
      <c r="AF686" s="428" t="e">
        <f t="shared" si="270"/>
        <v>#N/A</v>
      </c>
      <c r="AG686" s="431" t="e">
        <f t="shared" si="271"/>
        <v>#N/A</v>
      </c>
      <c r="AH686" s="432" t="e">
        <f t="shared" si="272"/>
        <v>#N/A</v>
      </c>
    </row>
    <row r="687" spans="4:34" x14ac:dyDescent="0.25">
      <c r="D687" s="335"/>
      <c r="E687" s="335"/>
      <c r="F687" s="335"/>
      <c r="G687" s="335"/>
      <c r="H687" s="411">
        <f t="shared" si="255"/>
        <v>0</v>
      </c>
      <c r="I687" s="412">
        <v>0</v>
      </c>
      <c r="J687" s="411">
        <f t="shared" si="249"/>
        <v>0</v>
      </c>
      <c r="K687" s="412">
        <f t="shared" si="256"/>
        <v>0</v>
      </c>
      <c r="L687" s="411">
        <f t="shared" si="257"/>
        <v>0</v>
      </c>
      <c r="M687" s="412">
        <f t="shared" si="250"/>
        <v>0</v>
      </c>
      <c r="N687" s="411">
        <v>0</v>
      </c>
      <c r="O687" s="412">
        <f t="shared" si="258"/>
        <v>0</v>
      </c>
      <c r="P687" s="335"/>
      <c r="Q687" s="427">
        <f t="shared" si="259"/>
        <v>0</v>
      </c>
      <c r="R687" s="428">
        <f t="shared" si="260"/>
        <v>0</v>
      </c>
      <c r="S687" s="427">
        <f t="shared" si="251"/>
        <v>0</v>
      </c>
      <c r="T687" s="428">
        <f t="shared" si="252"/>
        <v>0</v>
      </c>
      <c r="U687" s="431">
        <f t="shared" si="261"/>
        <v>0</v>
      </c>
      <c r="V687" s="432">
        <f t="shared" si="262"/>
        <v>0</v>
      </c>
      <c r="W687" s="427">
        <f t="shared" si="263"/>
        <v>0</v>
      </c>
      <c r="X687" s="428">
        <f t="shared" si="264"/>
        <v>0</v>
      </c>
      <c r="Y687" s="427">
        <f t="shared" si="253"/>
        <v>0</v>
      </c>
      <c r="Z687" s="428">
        <f t="shared" si="254"/>
        <v>0</v>
      </c>
      <c r="AA687" s="431">
        <f t="shared" si="265"/>
        <v>0</v>
      </c>
      <c r="AB687" s="432">
        <f t="shared" si="266"/>
        <v>0</v>
      </c>
      <c r="AC687" s="427" t="e">
        <f t="shared" si="267"/>
        <v>#N/A</v>
      </c>
      <c r="AD687" s="428" t="e">
        <f t="shared" si="268"/>
        <v>#N/A</v>
      </c>
      <c r="AE687" s="427" t="e">
        <f t="shared" si="269"/>
        <v>#N/A</v>
      </c>
      <c r="AF687" s="428" t="e">
        <f t="shared" si="270"/>
        <v>#N/A</v>
      </c>
      <c r="AG687" s="431" t="e">
        <f t="shared" si="271"/>
        <v>#N/A</v>
      </c>
      <c r="AH687" s="432" t="e">
        <f t="shared" si="272"/>
        <v>#N/A</v>
      </c>
    </row>
    <row r="688" spans="4:34" x14ac:dyDescent="0.25">
      <c r="D688" s="335"/>
      <c r="E688" s="335"/>
      <c r="F688" s="335"/>
      <c r="G688" s="335"/>
      <c r="H688" s="411">
        <f t="shared" si="255"/>
        <v>0</v>
      </c>
      <c r="I688" s="412">
        <v>0</v>
      </c>
      <c r="J688" s="411">
        <f t="shared" si="249"/>
        <v>0</v>
      </c>
      <c r="K688" s="412">
        <f t="shared" si="256"/>
        <v>0</v>
      </c>
      <c r="L688" s="411">
        <f t="shared" si="257"/>
        <v>0</v>
      </c>
      <c r="M688" s="412">
        <f t="shared" si="250"/>
        <v>0</v>
      </c>
      <c r="N688" s="411">
        <v>0</v>
      </c>
      <c r="O688" s="412">
        <f t="shared" si="258"/>
        <v>0</v>
      </c>
      <c r="P688" s="335"/>
      <c r="Q688" s="427">
        <f t="shared" si="259"/>
        <v>0</v>
      </c>
      <c r="R688" s="428">
        <f t="shared" si="260"/>
        <v>0</v>
      </c>
      <c r="S688" s="427">
        <f t="shared" si="251"/>
        <v>0</v>
      </c>
      <c r="T688" s="428">
        <f t="shared" si="252"/>
        <v>0</v>
      </c>
      <c r="U688" s="431">
        <f t="shared" si="261"/>
        <v>0</v>
      </c>
      <c r="V688" s="432">
        <f t="shared" si="262"/>
        <v>0</v>
      </c>
      <c r="W688" s="427">
        <f t="shared" si="263"/>
        <v>0</v>
      </c>
      <c r="X688" s="428">
        <f t="shared" si="264"/>
        <v>0</v>
      </c>
      <c r="Y688" s="427">
        <f t="shared" si="253"/>
        <v>0</v>
      </c>
      <c r="Z688" s="428">
        <f t="shared" si="254"/>
        <v>0</v>
      </c>
      <c r="AA688" s="431">
        <f t="shared" si="265"/>
        <v>0</v>
      </c>
      <c r="AB688" s="432">
        <f t="shared" si="266"/>
        <v>0</v>
      </c>
      <c r="AC688" s="427" t="e">
        <f t="shared" si="267"/>
        <v>#N/A</v>
      </c>
      <c r="AD688" s="428" t="e">
        <f t="shared" si="268"/>
        <v>#N/A</v>
      </c>
      <c r="AE688" s="427" t="e">
        <f t="shared" si="269"/>
        <v>#N/A</v>
      </c>
      <c r="AF688" s="428" t="e">
        <f t="shared" si="270"/>
        <v>#N/A</v>
      </c>
      <c r="AG688" s="431" t="e">
        <f t="shared" si="271"/>
        <v>#N/A</v>
      </c>
      <c r="AH688" s="432" t="e">
        <f t="shared" si="272"/>
        <v>#N/A</v>
      </c>
    </row>
    <row r="689" spans="4:34" x14ac:dyDescent="0.25">
      <c r="D689" s="335"/>
      <c r="E689" s="335"/>
      <c r="F689" s="335"/>
      <c r="G689" s="335"/>
      <c r="H689" s="411">
        <f t="shared" si="255"/>
        <v>0</v>
      </c>
      <c r="I689" s="412">
        <v>0</v>
      </c>
      <c r="J689" s="411">
        <f t="shared" si="249"/>
        <v>0</v>
      </c>
      <c r="K689" s="412">
        <f t="shared" si="256"/>
        <v>0</v>
      </c>
      <c r="L689" s="411">
        <f t="shared" si="257"/>
        <v>0</v>
      </c>
      <c r="M689" s="412">
        <f t="shared" si="250"/>
        <v>0</v>
      </c>
      <c r="N689" s="411">
        <v>0</v>
      </c>
      <c r="O689" s="412">
        <f t="shared" si="258"/>
        <v>0</v>
      </c>
      <c r="P689" s="335"/>
      <c r="Q689" s="427">
        <f t="shared" si="259"/>
        <v>0</v>
      </c>
      <c r="R689" s="428">
        <f t="shared" si="260"/>
        <v>0</v>
      </c>
      <c r="S689" s="427">
        <f t="shared" si="251"/>
        <v>0</v>
      </c>
      <c r="T689" s="428">
        <f t="shared" si="252"/>
        <v>0</v>
      </c>
      <c r="U689" s="431">
        <f t="shared" si="261"/>
        <v>0</v>
      </c>
      <c r="V689" s="432">
        <f t="shared" si="262"/>
        <v>0</v>
      </c>
      <c r="W689" s="427">
        <f t="shared" si="263"/>
        <v>0</v>
      </c>
      <c r="X689" s="428">
        <f t="shared" si="264"/>
        <v>0</v>
      </c>
      <c r="Y689" s="427">
        <f t="shared" si="253"/>
        <v>0</v>
      </c>
      <c r="Z689" s="428">
        <f t="shared" si="254"/>
        <v>0</v>
      </c>
      <c r="AA689" s="431">
        <f t="shared" si="265"/>
        <v>0</v>
      </c>
      <c r="AB689" s="432">
        <f t="shared" si="266"/>
        <v>0</v>
      </c>
      <c r="AC689" s="427" t="e">
        <f t="shared" si="267"/>
        <v>#N/A</v>
      </c>
      <c r="AD689" s="428" t="e">
        <f t="shared" si="268"/>
        <v>#N/A</v>
      </c>
      <c r="AE689" s="427" t="e">
        <f t="shared" si="269"/>
        <v>#N/A</v>
      </c>
      <c r="AF689" s="428" t="e">
        <f t="shared" si="270"/>
        <v>#N/A</v>
      </c>
      <c r="AG689" s="431" t="e">
        <f t="shared" si="271"/>
        <v>#N/A</v>
      </c>
      <c r="AH689" s="432" t="e">
        <f t="shared" si="272"/>
        <v>#N/A</v>
      </c>
    </row>
    <row r="690" spans="4:34" x14ac:dyDescent="0.25">
      <c r="D690" s="335"/>
      <c r="E690" s="335"/>
      <c r="F690" s="335"/>
      <c r="G690" s="335"/>
      <c r="H690" s="411">
        <f t="shared" si="255"/>
        <v>0</v>
      </c>
      <c r="I690" s="412">
        <v>0</v>
      </c>
      <c r="J690" s="411">
        <f t="shared" si="249"/>
        <v>0</v>
      </c>
      <c r="K690" s="412">
        <f t="shared" si="256"/>
        <v>0</v>
      </c>
      <c r="L690" s="411">
        <f t="shared" si="257"/>
        <v>0</v>
      </c>
      <c r="M690" s="412">
        <f t="shared" si="250"/>
        <v>0</v>
      </c>
      <c r="N690" s="411">
        <v>0</v>
      </c>
      <c r="O690" s="412">
        <f t="shared" si="258"/>
        <v>0</v>
      </c>
      <c r="P690" s="335"/>
      <c r="Q690" s="427">
        <f t="shared" si="259"/>
        <v>0</v>
      </c>
      <c r="R690" s="428">
        <f t="shared" si="260"/>
        <v>0</v>
      </c>
      <c r="S690" s="427">
        <f t="shared" si="251"/>
        <v>0</v>
      </c>
      <c r="T690" s="428">
        <f t="shared" si="252"/>
        <v>0</v>
      </c>
      <c r="U690" s="431">
        <f t="shared" si="261"/>
        <v>0</v>
      </c>
      <c r="V690" s="432">
        <f t="shared" si="262"/>
        <v>0</v>
      </c>
      <c r="W690" s="427">
        <f t="shared" si="263"/>
        <v>0</v>
      </c>
      <c r="X690" s="428">
        <f t="shared" si="264"/>
        <v>0</v>
      </c>
      <c r="Y690" s="427">
        <f t="shared" si="253"/>
        <v>0</v>
      </c>
      <c r="Z690" s="428">
        <f t="shared" si="254"/>
        <v>0</v>
      </c>
      <c r="AA690" s="431">
        <f t="shared" si="265"/>
        <v>0</v>
      </c>
      <c r="AB690" s="432">
        <f t="shared" si="266"/>
        <v>0</v>
      </c>
      <c r="AC690" s="427" t="e">
        <f t="shared" si="267"/>
        <v>#N/A</v>
      </c>
      <c r="AD690" s="428" t="e">
        <f t="shared" si="268"/>
        <v>#N/A</v>
      </c>
      <c r="AE690" s="427" t="e">
        <f t="shared" si="269"/>
        <v>#N/A</v>
      </c>
      <c r="AF690" s="428" t="e">
        <f t="shared" si="270"/>
        <v>#N/A</v>
      </c>
      <c r="AG690" s="431" t="e">
        <f t="shared" si="271"/>
        <v>#N/A</v>
      </c>
      <c r="AH690" s="432" t="e">
        <f t="shared" si="272"/>
        <v>#N/A</v>
      </c>
    </row>
    <row r="691" spans="4:34" x14ac:dyDescent="0.25">
      <c r="D691" s="335"/>
      <c r="E691" s="335"/>
      <c r="F691" s="335"/>
      <c r="G691" s="335"/>
      <c r="H691" s="411">
        <f t="shared" si="255"/>
        <v>0</v>
      </c>
      <c r="I691" s="412">
        <v>0</v>
      </c>
      <c r="J691" s="411">
        <f t="shared" si="249"/>
        <v>0</v>
      </c>
      <c r="K691" s="412">
        <f t="shared" si="256"/>
        <v>0</v>
      </c>
      <c r="L691" s="411">
        <f t="shared" si="257"/>
        <v>0</v>
      </c>
      <c r="M691" s="412">
        <f t="shared" si="250"/>
        <v>0</v>
      </c>
      <c r="N691" s="411">
        <v>0</v>
      </c>
      <c r="O691" s="412">
        <f t="shared" si="258"/>
        <v>0</v>
      </c>
      <c r="P691" s="335"/>
      <c r="Q691" s="427">
        <f t="shared" si="259"/>
        <v>0</v>
      </c>
      <c r="R691" s="428">
        <f t="shared" si="260"/>
        <v>0</v>
      </c>
      <c r="S691" s="427">
        <f t="shared" si="251"/>
        <v>0</v>
      </c>
      <c r="T691" s="428">
        <f t="shared" si="252"/>
        <v>0</v>
      </c>
      <c r="U691" s="431">
        <f t="shared" si="261"/>
        <v>0</v>
      </c>
      <c r="V691" s="432">
        <f t="shared" si="262"/>
        <v>0</v>
      </c>
      <c r="W691" s="427">
        <f t="shared" si="263"/>
        <v>0</v>
      </c>
      <c r="X691" s="428">
        <f t="shared" si="264"/>
        <v>0</v>
      </c>
      <c r="Y691" s="427">
        <f t="shared" si="253"/>
        <v>0</v>
      </c>
      <c r="Z691" s="428">
        <f t="shared" si="254"/>
        <v>0</v>
      </c>
      <c r="AA691" s="431">
        <f t="shared" si="265"/>
        <v>0</v>
      </c>
      <c r="AB691" s="432">
        <f t="shared" si="266"/>
        <v>0</v>
      </c>
      <c r="AC691" s="427" t="e">
        <f t="shared" si="267"/>
        <v>#N/A</v>
      </c>
      <c r="AD691" s="428" t="e">
        <f t="shared" si="268"/>
        <v>#N/A</v>
      </c>
      <c r="AE691" s="427" t="e">
        <f t="shared" si="269"/>
        <v>#N/A</v>
      </c>
      <c r="AF691" s="428" t="e">
        <f t="shared" si="270"/>
        <v>#N/A</v>
      </c>
      <c r="AG691" s="431" t="e">
        <f t="shared" si="271"/>
        <v>#N/A</v>
      </c>
      <c r="AH691" s="432" t="e">
        <f t="shared" si="272"/>
        <v>#N/A</v>
      </c>
    </row>
    <row r="692" spans="4:34" x14ac:dyDescent="0.25">
      <c r="D692" s="335"/>
      <c r="E692" s="335"/>
      <c r="F692" s="335"/>
      <c r="G692" s="335"/>
      <c r="H692" s="411">
        <f t="shared" si="255"/>
        <v>0</v>
      </c>
      <c r="I692" s="412">
        <v>0</v>
      </c>
      <c r="J692" s="411">
        <f t="shared" si="249"/>
        <v>0</v>
      </c>
      <c r="K692" s="412">
        <f t="shared" si="256"/>
        <v>0</v>
      </c>
      <c r="L692" s="411">
        <f t="shared" si="257"/>
        <v>0</v>
      </c>
      <c r="M692" s="412">
        <f t="shared" si="250"/>
        <v>0</v>
      </c>
      <c r="N692" s="411">
        <v>0</v>
      </c>
      <c r="O692" s="412">
        <f t="shared" si="258"/>
        <v>0</v>
      </c>
      <c r="P692" s="335"/>
      <c r="Q692" s="427">
        <f t="shared" si="259"/>
        <v>0</v>
      </c>
      <c r="R692" s="428">
        <f t="shared" si="260"/>
        <v>0</v>
      </c>
      <c r="S692" s="427">
        <f t="shared" si="251"/>
        <v>0</v>
      </c>
      <c r="T692" s="428">
        <f t="shared" si="252"/>
        <v>0</v>
      </c>
      <c r="U692" s="431">
        <f t="shared" si="261"/>
        <v>0</v>
      </c>
      <c r="V692" s="432">
        <f t="shared" si="262"/>
        <v>0</v>
      </c>
      <c r="W692" s="427">
        <f t="shared" si="263"/>
        <v>0</v>
      </c>
      <c r="X692" s="428">
        <f t="shared" si="264"/>
        <v>0</v>
      </c>
      <c r="Y692" s="427">
        <f t="shared" si="253"/>
        <v>0</v>
      </c>
      <c r="Z692" s="428">
        <f t="shared" si="254"/>
        <v>0</v>
      </c>
      <c r="AA692" s="431">
        <f t="shared" si="265"/>
        <v>0</v>
      </c>
      <c r="AB692" s="432">
        <f t="shared" si="266"/>
        <v>0</v>
      </c>
      <c r="AC692" s="427" t="e">
        <f t="shared" si="267"/>
        <v>#N/A</v>
      </c>
      <c r="AD692" s="428" t="e">
        <f t="shared" si="268"/>
        <v>#N/A</v>
      </c>
      <c r="AE692" s="427" t="e">
        <f t="shared" si="269"/>
        <v>#N/A</v>
      </c>
      <c r="AF692" s="428" t="e">
        <f t="shared" si="270"/>
        <v>#N/A</v>
      </c>
      <c r="AG692" s="431" t="e">
        <f t="shared" si="271"/>
        <v>#N/A</v>
      </c>
      <c r="AH692" s="432" t="e">
        <f t="shared" si="272"/>
        <v>#N/A</v>
      </c>
    </row>
    <row r="693" spans="4:34" x14ac:dyDescent="0.25">
      <c r="D693" s="335"/>
      <c r="E693" s="335"/>
      <c r="F693" s="335"/>
      <c r="G693" s="335"/>
      <c r="H693" s="411">
        <f t="shared" si="255"/>
        <v>0</v>
      </c>
      <c r="I693" s="412">
        <v>0</v>
      </c>
      <c r="J693" s="411">
        <f t="shared" si="249"/>
        <v>0</v>
      </c>
      <c r="K693" s="412">
        <f t="shared" si="256"/>
        <v>0</v>
      </c>
      <c r="L693" s="411">
        <f t="shared" si="257"/>
        <v>0</v>
      </c>
      <c r="M693" s="412">
        <f t="shared" si="250"/>
        <v>0</v>
      </c>
      <c r="N693" s="411">
        <v>0</v>
      </c>
      <c r="O693" s="412">
        <f t="shared" si="258"/>
        <v>0</v>
      </c>
      <c r="P693" s="335"/>
      <c r="Q693" s="427">
        <f t="shared" si="259"/>
        <v>0</v>
      </c>
      <c r="R693" s="428">
        <f t="shared" si="260"/>
        <v>0</v>
      </c>
      <c r="S693" s="427">
        <f t="shared" si="251"/>
        <v>0</v>
      </c>
      <c r="T693" s="428">
        <f t="shared" si="252"/>
        <v>0</v>
      </c>
      <c r="U693" s="431">
        <f t="shared" si="261"/>
        <v>0</v>
      </c>
      <c r="V693" s="432">
        <f t="shared" si="262"/>
        <v>0</v>
      </c>
      <c r="W693" s="427">
        <f t="shared" si="263"/>
        <v>0</v>
      </c>
      <c r="X693" s="428">
        <f t="shared" si="264"/>
        <v>0</v>
      </c>
      <c r="Y693" s="427">
        <f t="shared" si="253"/>
        <v>0</v>
      </c>
      <c r="Z693" s="428">
        <f t="shared" si="254"/>
        <v>0</v>
      </c>
      <c r="AA693" s="431">
        <f t="shared" si="265"/>
        <v>0</v>
      </c>
      <c r="AB693" s="432">
        <f t="shared" si="266"/>
        <v>0</v>
      </c>
      <c r="AC693" s="427" t="e">
        <f t="shared" si="267"/>
        <v>#N/A</v>
      </c>
      <c r="AD693" s="428" t="e">
        <f t="shared" si="268"/>
        <v>#N/A</v>
      </c>
      <c r="AE693" s="427" t="e">
        <f t="shared" si="269"/>
        <v>#N/A</v>
      </c>
      <c r="AF693" s="428" t="e">
        <f t="shared" si="270"/>
        <v>#N/A</v>
      </c>
      <c r="AG693" s="431" t="e">
        <f t="shared" si="271"/>
        <v>#N/A</v>
      </c>
      <c r="AH693" s="432" t="e">
        <f t="shared" si="272"/>
        <v>#N/A</v>
      </c>
    </row>
    <row r="694" spans="4:34" x14ac:dyDescent="0.25">
      <c r="D694" s="335"/>
      <c r="E694" s="335"/>
      <c r="F694" s="335"/>
      <c r="G694" s="335"/>
      <c r="H694" s="411">
        <f t="shared" si="255"/>
        <v>0</v>
      </c>
      <c r="I694" s="412">
        <v>0</v>
      </c>
      <c r="J694" s="411">
        <f t="shared" si="249"/>
        <v>0</v>
      </c>
      <c r="K694" s="412">
        <f t="shared" si="256"/>
        <v>0</v>
      </c>
      <c r="L694" s="411">
        <f t="shared" si="257"/>
        <v>0</v>
      </c>
      <c r="M694" s="412">
        <f t="shared" si="250"/>
        <v>0</v>
      </c>
      <c r="N694" s="411">
        <v>0</v>
      </c>
      <c r="O694" s="412">
        <f t="shared" si="258"/>
        <v>0</v>
      </c>
      <c r="P694" s="335"/>
      <c r="Q694" s="427">
        <f t="shared" si="259"/>
        <v>0</v>
      </c>
      <c r="R694" s="428">
        <f t="shared" si="260"/>
        <v>0</v>
      </c>
      <c r="S694" s="427">
        <f t="shared" si="251"/>
        <v>0</v>
      </c>
      <c r="T694" s="428">
        <f t="shared" si="252"/>
        <v>0</v>
      </c>
      <c r="U694" s="431">
        <f t="shared" si="261"/>
        <v>0</v>
      </c>
      <c r="V694" s="432">
        <f t="shared" si="262"/>
        <v>0</v>
      </c>
      <c r="W694" s="427">
        <f t="shared" si="263"/>
        <v>0</v>
      </c>
      <c r="X694" s="428">
        <f t="shared" si="264"/>
        <v>0</v>
      </c>
      <c r="Y694" s="427">
        <f t="shared" si="253"/>
        <v>0</v>
      </c>
      <c r="Z694" s="428">
        <f t="shared" si="254"/>
        <v>0</v>
      </c>
      <c r="AA694" s="431">
        <f t="shared" si="265"/>
        <v>0</v>
      </c>
      <c r="AB694" s="432">
        <f t="shared" si="266"/>
        <v>0</v>
      </c>
      <c r="AC694" s="427" t="e">
        <f t="shared" si="267"/>
        <v>#N/A</v>
      </c>
      <c r="AD694" s="428" t="e">
        <f t="shared" si="268"/>
        <v>#N/A</v>
      </c>
      <c r="AE694" s="427" t="e">
        <f t="shared" si="269"/>
        <v>#N/A</v>
      </c>
      <c r="AF694" s="428" t="e">
        <f t="shared" si="270"/>
        <v>#N/A</v>
      </c>
      <c r="AG694" s="431" t="e">
        <f t="shared" si="271"/>
        <v>#N/A</v>
      </c>
      <c r="AH694" s="432" t="e">
        <f t="shared" si="272"/>
        <v>#N/A</v>
      </c>
    </row>
    <row r="695" spans="4:34" x14ac:dyDescent="0.25">
      <c r="D695" s="335"/>
      <c r="E695" s="335"/>
      <c r="F695" s="335"/>
      <c r="G695" s="335"/>
      <c r="H695" s="411">
        <f t="shared" si="255"/>
        <v>0</v>
      </c>
      <c r="I695" s="412">
        <v>0</v>
      </c>
      <c r="J695" s="411">
        <f t="shared" si="249"/>
        <v>0</v>
      </c>
      <c r="K695" s="412">
        <f t="shared" si="256"/>
        <v>0</v>
      </c>
      <c r="L695" s="411">
        <f t="shared" si="257"/>
        <v>0</v>
      </c>
      <c r="M695" s="412">
        <f t="shared" si="250"/>
        <v>0</v>
      </c>
      <c r="N695" s="411">
        <v>0</v>
      </c>
      <c r="O695" s="412">
        <f t="shared" si="258"/>
        <v>0</v>
      </c>
      <c r="P695" s="335"/>
      <c r="Q695" s="427">
        <f t="shared" si="259"/>
        <v>0</v>
      </c>
      <c r="R695" s="428">
        <f t="shared" si="260"/>
        <v>0</v>
      </c>
      <c r="S695" s="427">
        <f t="shared" si="251"/>
        <v>0</v>
      </c>
      <c r="T695" s="428">
        <f t="shared" si="252"/>
        <v>0</v>
      </c>
      <c r="U695" s="431">
        <f t="shared" si="261"/>
        <v>0</v>
      </c>
      <c r="V695" s="432">
        <f t="shared" si="262"/>
        <v>0</v>
      </c>
      <c r="W695" s="427">
        <f t="shared" si="263"/>
        <v>0</v>
      </c>
      <c r="X695" s="428">
        <f t="shared" si="264"/>
        <v>0</v>
      </c>
      <c r="Y695" s="427">
        <f t="shared" si="253"/>
        <v>0</v>
      </c>
      <c r="Z695" s="428">
        <f t="shared" si="254"/>
        <v>0</v>
      </c>
      <c r="AA695" s="431">
        <f t="shared" si="265"/>
        <v>0</v>
      </c>
      <c r="AB695" s="432">
        <f t="shared" si="266"/>
        <v>0</v>
      </c>
      <c r="AC695" s="427" t="e">
        <f t="shared" si="267"/>
        <v>#N/A</v>
      </c>
      <c r="AD695" s="428" t="e">
        <f t="shared" si="268"/>
        <v>#N/A</v>
      </c>
      <c r="AE695" s="427" t="e">
        <f t="shared" si="269"/>
        <v>#N/A</v>
      </c>
      <c r="AF695" s="428" t="e">
        <f t="shared" si="270"/>
        <v>#N/A</v>
      </c>
      <c r="AG695" s="431" t="e">
        <f t="shared" si="271"/>
        <v>#N/A</v>
      </c>
      <c r="AH695" s="432" t="e">
        <f t="shared" si="272"/>
        <v>#N/A</v>
      </c>
    </row>
    <row r="696" spans="4:34" x14ac:dyDescent="0.25">
      <c r="D696" s="335"/>
      <c r="E696" s="335"/>
      <c r="F696" s="335"/>
      <c r="G696" s="335"/>
      <c r="H696" s="411">
        <f t="shared" si="255"/>
        <v>0</v>
      </c>
      <c r="I696" s="412">
        <v>0</v>
      </c>
      <c r="J696" s="411">
        <f t="shared" si="249"/>
        <v>0</v>
      </c>
      <c r="K696" s="412">
        <f t="shared" si="256"/>
        <v>0</v>
      </c>
      <c r="L696" s="411">
        <f t="shared" si="257"/>
        <v>0</v>
      </c>
      <c r="M696" s="412">
        <f t="shared" si="250"/>
        <v>0</v>
      </c>
      <c r="N696" s="411">
        <v>0</v>
      </c>
      <c r="O696" s="412">
        <f t="shared" si="258"/>
        <v>0</v>
      </c>
      <c r="P696" s="335"/>
      <c r="Q696" s="427">
        <f t="shared" si="259"/>
        <v>0</v>
      </c>
      <c r="R696" s="428">
        <f t="shared" si="260"/>
        <v>0</v>
      </c>
      <c r="S696" s="427">
        <f t="shared" si="251"/>
        <v>0</v>
      </c>
      <c r="T696" s="428">
        <f t="shared" si="252"/>
        <v>0</v>
      </c>
      <c r="U696" s="431">
        <f t="shared" si="261"/>
        <v>0</v>
      </c>
      <c r="V696" s="432">
        <f t="shared" si="262"/>
        <v>0</v>
      </c>
      <c r="W696" s="427">
        <f t="shared" si="263"/>
        <v>0</v>
      </c>
      <c r="X696" s="428">
        <f t="shared" si="264"/>
        <v>0</v>
      </c>
      <c r="Y696" s="427">
        <f t="shared" si="253"/>
        <v>0</v>
      </c>
      <c r="Z696" s="428">
        <f t="shared" si="254"/>
        <v>0</v>
      </c>
      <c r="AA696" s="431">
        <f t="shared" si="265"/>
        <v>0</v>
      </c>
      <c r="AB696" s="432">
        <f t="shared" si="266"/>
        <v>0</v>
      </c>
      <c r="AC696" s="427" t="e">
        <f t="shared" si="267"/>
        <v>#N/A</v>
      </c>
      <c r="AD696" s="428" t="e">
        <f t="shared" si="268"/>
        <v>#N/A</v>
      </c>
      <c r="AE696" s="427" t="e">
        <f t="shared" si="269"/>
        <v>#N/A</v>
      </c>
      <c r="AF696" s="428" t="e">
        <f t="shared" si="270"/>
        <v>#N/A</v>
      </c>
      <c r="AG696" s="431" t="e">
        <f t="shared" si="271"/>
        <v>#N/A</v>
      </c>
      <c r="AH696" s="432" t="e">
        <f t="shared" si="272"/>
        <v>#N/A</v>
      </c>
    </row>
    <row r="697" spans="4:34" x14ac:dyDescent="0.25">
      <c r="D697" s="335"/>
      <c r="E697" s="335"/>
      <c r="F697" s="335"/>
      <c r="G697" s="335"/>
      <c r="H697" s="411">
        <f t="shared" si="255"/>
        <v>0</v>
      </c>
      <c r="I697" s="412">
        <v>0</v>
      </c>
      <c r="J697" s="411">
        <f t="shared" si="249"/>
        <v>0</v>
      </c>
      <c r="K697" s="412">
        <f t="shared" si="256"/>
        <v>0</v>
      </c>
      <c r="L697" s="411">
        <f t="shared" si="257"/>
        <v>0</v>
      </c>
      <c r="M697" s="412">
        <f t="shared" si="250"/>
        <v>0</v>
      </c>
      <c r="N697" s="411">
        <v>0</v>
      </c>
      <c r="O697" s="412">
        <f t="shared" si="258"/>
        <v>0</v>
      </c>
      <c r="P697" s="335"/>
      <c r="Q697" s="427">
        <f t="shared" si="259"/>
        <v>0</v>
      </c>
      <c r="R697" s="428">
        <f t="shared" si="260"/>
        <v>0</v>
      </c>
      <c r="S697" s="427">
        <f t="shared" si="251"/>
        <v>0</v>
      </c>
      <c r="T697" s="428">
        <f t="shared" si="252"/>
        <v>0</v>
      </c>
      <c r="U697" s="431">
        <f t="shared" si="261"/>
        <v>0</v>
      </c>
      <c r="V697" s="432">
        <f t="shared" si="262"/>
        <v>0</v>
      </c>
      <c r="W697" s="427">
        <f t="shared" si="263"/>
        <v>0</v>
      </c>
      <c r="X697" s="428">
        <f t="shared" si="264"/>
        <v>0</v>
      </c>
      <c r="Y697" s="427">
        <f t="shared" si="253"/>
        <v>0</v>
      </c>
      <c r="Z697" s="428">
        <f t="shared" si="254"/>
        <v>0</v>
      </c>
      <c r="AA697" s="431">
        <f t="shared" si="265"/>
        <v>0</v>
      </c>
      <c r="AB697" s="432">
        <f t="shared" si="266"/>
        <v>0</v>
      </c>
      <c r="AC697" s="427" t="e">
        <f t="shared" si="267"/>
        <v>#N/A</v>
      </c>
      <c r="AD697" s="428" t="e">
        <f t="shared" si="268"/>
        <v>#N/A</v>
      </c>
      <c r="AE697" s="427" t="e">
        <f t="shared" si="269"/>
        <v>#N/A</v>
      </c>
      <c r="AF697" s="428" t="e">
        <f t="shared" si="270"/>
        <v>#N/A</v>
      </c>
      <c r="AG697" s="431" t="e">
        <f t="shared" si="271"/>
        <v>#N/A</v>
      </c>
      <c r="AH697" s="432" t="e">
        <f t="shared" si="272"/>
        <v>#N/A</v>
      </c>
    </row>
    <row r="698" spans="4:34" x14ac:dyDescent="0.25">
      <c r="D698" s="335"/>
      <c r="E698" s="335"/>
      <c r="F698" s="335"/>
      <c r="G698" s="335"/>
      <c r="H698" s="411">
        <f t="shared" si="255"/>
        <v>0</v>
      </c>
      <c r="I698" s="412">
        <v>0</v>
      </c>
      <c r="J698" s="411">
        <f t="shared" si="249"/>
        <v>0</v>
      </c>
      <c r="K698" s="412">
        <f t="shared" si="256"/>
        <v>0</v>
      </c>
      <c r="L698" s="411">
        <f t="shared" si="257"/>
        <v>0</v>
      </c>
      <c r="M698" s="412">
        <f t="shared" si="250"/>
        <v>0</v>
      </c>
      <c r="N698" s="411">
        <v>0</v>
      </c>
      <c r="O698" s="412">
        <f t="shared" si="258"/>
        <v>0</v>
      </c>
      <c r="P698" s="335"/>
      <c r="Q698" s="427">
        <f t="shared" si="259"/>
        <v>0</v>
      </c>
      <c r="R698" s="428">
        <f t="shared" si="260"/>
        <v>0</v>
      </c>
      <c r="S698" s="427">
        <f t="shared" si="251"/>
        <v>0</v>
      </c>
      <c r="T698" s="428">
        <f t="shared" si="252"/>
        <v>0</v>
      </c>
      <c r="U698" s="431">
        <f t="shared" si="261"/>
        <v>0</v>
      </c>
      <c r="V698" s="432">
        <f t="shared" si="262"/>
        <v>0</v>
      </c>
      <c r="W698" s="427">
        <f t="shared" si="263"/>
        <v>0</v>
      </c>
      <c r="X698" s="428">
        <f t="shared" si="264"/>
        <v>0</v>
      </c>
      <c r="Y698" s="427">
        <f t="shared" si="253"/>
        <v>0</v>
      </c>
      <c r="Z698" s="428">
        <f t="shared" si="254"/>
        <v>0</v>
      </c>
      <c r="AA698" s="431">
        <f t="shared" si="265"/>
        <v>0</v>
      </c>
      <c r="AB698" s="432">
        <f t="shared" si="266"/>
        <v>0</v>
      </c>
      <c r="AC698" s="427" t="e">
        <f t="shared" si="267"/>
        <v>#N/A</v>
      </c>
      <c r="AD698" s="428" t="e">
        <f t="shared" si="268"/>
        <v>#N/A</v>
      </c>
      <c r="AE698" s="427" t="e">
        <f t="shared" si="269"/>
        <v>#N/A</v>
      </c>
      <c r="AF698" s="428" t="e">
        <f t="shared" si="270"/>
        <v>#N/A</v>
      </c>
      <c r="AG698" s="431" t="e">
        <f t="shared" si="271"/>
        <v>#N/A</v>
      </c>
      <c r="AH698" s="432" t="e">
        <f t="shared" si="272"/>
        <v>#N/A</v>
      </c>
    </row>
    <row r="699" spans="4:34" x14ac:dyDescent="0.25">
      <c r="D699" s="335"/>
      <c r="E699" s="335"/>
      <c r="F699" s="335"/>
      <c r="G699" s="335"/>
      <c r="H699" s="411">
        <f t="shared" si="255"/>
        <v>0</v>
      </c>
      <c r="I699" s="412">
        <v>0</v>
      </c>
      <c r="J699" s="411">
        <f t="shared" si="249"/>
        <v>0</v>
      </c>
      <c r="K699" s="412">
        <f t="shared" si="256"/>
        <v>0</v>
      </c>
      <c r="L699" s="411">
        <f t="shared" si="257"/>
        <v>0</v>
      </c>
      <c r="M699" s="412">
        <f t="shared" si="250"/>
        <v>0</v>
      </c>
      <c r="N699" s="411">
        <v>0</v>
      </c>
      <c r="O699" s="412">
        <f t="shared" si="258"/>
        <v>0</v>
      </c>
      <c r="P699" s="335"/>
      <c r="Q699" s="427">
        <f t="shared" si="259"/>
        <v>0</v>
      </c>
      <c r="R699" s="428">
        <f t="shared" si="260"/>
        <v>0</v>
      </c>
      <c r="S699" s="427">
        <f t="shared" si="251"/>
        <v>0</v>
      </c>
      <c r="T699" s="428">
        <f t="shared" si="252"/>
        <v>0</v>
      </c>
      <c r="U699" s="431">
        <f t="shared" si="261"/>
        <v>0</v>
      </c>
      <c r="V699" s="432">
        <f t="shared" si="262"/>
        <v>0</v>
      </c>
      <c r="W699" s="427">
        <f t="shared" si="263"/>
        <v>0</v>
      </c>
      <c r="X699" s="428">
        <f t="shared" si="264"/>
        <v>0</v>
      </c>
      <c r="Y699" s="427">
        <f t="shared" si="253"/>
        <v>0</v>
      </c>
      <c r="Z699" s="428">
        <f t="shared" si="254"/>
        <v>0</v>
      </c>
      <c r="AA699" s="431">
        <f t="shared" si="265"/>
        <v>0</v>
      </c>
      <c r="AB699" s="432">
        <f t="shared" si="266"/>
        <v>0</v>
      </c>
      <c r="AC699" s="427" t="e">
        <f t="shared" si="267"/>
        <v>#N/A</v>
      </c>
      <c r="AD699" s="428" t="e">
        <f t="shared" si="268"/>
        <v>#N/A</v>
      </c>
      <c r="AE699" s="427" t="e">
        <f t="shared" si="269"/>
        <v>#N/A</v>
      </c>
      <c r="AF699" s="428" t="e">
        <f t="shared" si="270"/>
        <v>#N/A</v>
      </c>
      <c r="AG699" s="431" t="e">
        <f t="shared" si="271"/>
        <v>#N/A</v>
      </c>
      <c r="AH699" s="432" t="e">
        <f t="shared" si="272"/>
        <v>#N/A</v>
      </c>
    </row>
    <row r="700" spans="4:34" x14ac:dyDescent="0.25">
      <c r="D700" s="335"/>
      <c r="E700" s="335"/>
      <c r="F700" s="335"/>
      <c r="G700" s="335"/>
      <c r="H700" s="411">
        <f t="shared" si="255"/>
        <v>0</v>
      </c>
      <c r="I700" s="412">
        <v>0</v>
      </c>
      <c r="J700" s="411">
        <f t="shared" si="249"/>
        <v>0</v>
      </c>
      <c r="K700" s="412">
        <f t="shared" si="256"/>
        <v>0</v>
      </c>
      <c r="L700" s="411">
        <f t="shared" si="257"/>
        <v>0</v>
      </c>
      <c r="M700" s="412">
        <f t="shared" si="250"/>
        <v>0</v>
      </c>
      <c r="N700" s="411">
        <v>0</v>
      </c>
      <c r="O700" s="412">
        <f t="shared" si="258"/>
        <v>0</v>
      </c>
      <c r="P700" s="335"/>
      <c r="Q700" s="427">
        <f t="shared" si="259"/>
        <v>0</v>
      </c>
      <c r="R700" s="428">
        <f t="shared" si="260"/>
        <v>0</v>
      </c>
      <c r="S700" s="427">
        <f t="shared" si="251"/>
        <v>0</v>
      </c>
      <c r="T700" s="428">
        <f t="shared" si="252"/>
        <v>0</v>
      </c>
      <c r="U700" s="431">
        <f t="shared" si="261"/>
        <v>0</v>
      </c>
      <c r="V700" s="432">
        <f t="shared" si="262"/>
        <v>0</v>
      </c>
      <c r="W700" s="427">
        <f t="shared" si="263"/>
        <v>0</v>
      </c>
      <c r="X700" s="428">
        <f t="shared" si="264"/>
        <v>0</v>
      </c>
      <c r="Y700" s="427">
        <f t="shared" si="253"/>
        <v>0</v>
      </c>
      <c r="Z700" s="428">
        <f t="shared" si="254"/>
        <v>0</v>
      </c>
      <c r="AA700" s="431">
        <f t="shared" si="265"/>
        <v>0</v>
      </c>
      <c r="AB700" s="432">
        <f t="shared" si="266"/>
        <v>0</v>
      </c>
      <c r="AC700" s="427" t="e">
        <f t="shared" si="267"/>
        <v>#N/A</v>
      </c>
      <c r="AD700" s="428" t="e">
        <f t="shared" si="268"/>
        <v>#N/A</v>
      </c>
      <c r="AE700" s="427" t="e">
        <f t="shared" si="269"/>
        <v>#N/A</v>
      </c>
      <c r="AF700" s="428" t="e">
        <f t="shared" si="270"/>
        <v>#N/A</v>
      </c>
      <c r="AG700" s="431" t="e">
        <f t="shared" si="271"/>
        <v>#N/A</v>
      </c>
      <c r="AH700" s="432" t="e">
        <f t="shared" si="272"/>
        <v>#N/A</v>
      </c>
    </row>
    <row r="701" spans="4:34" x14ac:dyDescent="0.25">
      <c r="D701" s="335"/>
      <c r="E701" s="335"/>
      <c r="F701" s="335"/>
      <c r="G701" s="335"/>
      <c r="H701" s="411">
        <f t="shared" si="255"/>
        <v>0</v>
      </c>
      <c r="I701" s="412">
        <v>0</v>
      </c>
      <c r="J701" s="411">
        <f t="shared" si="249"/>
        <v>0</v>
      </c>
      <c r="K701" s="412">
        <f t="shared" si="256"/>
        <v>0</v>
      </c>
      <c r="L701" s="411">
        <f t="shared" si="257"/>
        <v>0</v>
      </c>
      <c r="M701" s="412">
        <f t="shared" si="250"/>
        <v>0</v>
      </c>
      <c r="N701" s="411">
        <v>0</v>
      </c>
      <c r="O701" s="412">
        <f t="shared" si="258"/>
        <v>0</v>
      </c>
      <c r="P701" s="335"/>
      <c r="Q701" s="427">
        <f t="shared" si="259"/>
        <v>0</v>
      </c>
      <c r="R701" s="428">
        <f t="shared" si="260"/>
        <v>0</v>
      </c>
      <c r="S701" s="427">
        <f t="shared" si="251"/>
        <v>0</v>
      </c>
      <c r="T701" s="428">
        <f t="shared" si="252"/>
        <v>0</v>
      </c>
      <c r="U701" s="431">
        <f t="shared" si="261"/>
        <v>0</v>
      </c>
      <c r="V701" s="432">
        <f t="shared" si="262"/>
        <v>0</v>
      </c>
      <c r="W701" s="427">
        <f t="shared" si="263"/>
        <v>0</v>
      </c>
      <c r="X701" s="428">
        <f t="shared" si="264"/>
        <v>0</v>
      </c>
      <c r="Y701" s="427">
        <f t="shared" si="253"/>
        <v>0</v>
      </c>
      <c r="Z701" s="428">
        <f t="shared" si="254"/>
        <v>0</v>
      </c>
      <c r="AA701" s="431">
        <f t="shared" si="265"/>
        <v>0</v>
      </c>
      <c r="AB701" s="432">
        <f t="shared" si="266"/>
        <v>0</v>
      </c>
      <c r="AC701" s="427" t="e">
        <f t="shared" si="267"/>
        <v>#N/A</v>
      </c>
      <c r="AD701" s="428" t="e">
        <f t="shared" si="268"/>
        <v>#N/A</v>
      </c>
      <c r="AE701" s="427" t="e">
        <f t="shared" si="269"/>
        <v>#N/A</v>
      </c>
      <c r="AF701" s="428" t="e">
        <f t="shared" si="270"/>
        <v>#N/A</v>
      </c>
      <c r="AG701" s="431" t="e">
        <f t="shared" si="271"/>
        <v>#N/A</v>
      </c>
      <c r="AH701" s="432" t="e">
        <f t="shared" si="272"/>
        <v>#N/A</v>
      </c>
    </row>
    <row r="702" spans="4:34" x14ac:dyDescent="0.25">
      <c r="D702" s="335"/>
      <c r="E702" s="335"/>
      <c r="F702" s="335"/>
      <c r="G702" s="335"/>
      <c r="H702" s="411">
        <f t="shared" si="255"/>
        <v>0</v>
      </c>
      <c r="I702" s="412">
        <v>0</v>
      </c>
      <c r="J702" s="411">
        <f t="shared" si="249"/>
        <v>0</v>
      </c>
      <c r="K702" s="412">
        <f t="shared" si="256"/>
        <v>0</v>
      </c>
      <c r="L702" s="411">
        <f t="shared" si="257"/>
        <v>0</v>
      </c>
      <c r="M702" s="412">
        <f t="shared" si="250"/>
        <v>0</v>
      </c>
      <c r="N702" s="411">
        <v>0</v>
      </c>
      <c r="O702" s="412">
        <f t="shared" si="258"/>
        <v>0</v>
      </c>
      <c r="P702" s="335"/>
      <c r="Q702" s="427">
        <f t="shared" si="259"/>
        <v>0</v>
      </c>
      <c r="R702" s="428">
        <f t="shared" si="260"/>
        <v>0</v>
      </c>
      <c r="S702" s="427">
        <f t="shared" si="251"/>
        <v>0</v>
      </c>
      <c r="T702" s="428">
        <f t="shared" si="252"/>
        <v>0</v>
      </c>
      <c r="U702" s="431">
        <f t="shared" si="261"/>
        <v>0</v>
      </c>
      <c r="V702" s="432">
        <f t="shared" si="262"/>
        <v>0</v>
      </c>
      <c r="W702" s="427">
        <f t="shared" si="263"/>
        <v>0</v>
      </c>
      <c r="X702" s="428">
        <f t="shared" si="264"/>
        <v>0</v>
      </c>
      <c r="Y702" s="427">
        <f t="shared" si="253"/>
        <v>0</v>
      </c>
      <c r="Z702" s="428">
        <f t="shared" si="254"/>
        <v>0</v>
      </c>
      <c r="AA702" s="431">
        <f t="shared" si="265"/>
        <v>0</v>
      </c>
      <c r="AB702" s="432">
        <f t="shared" si="266"/>
        <v>0</v>
      </c>
      <c r="AC702" s="427" t="e">
        <f t="shared" si="267"/>
        <v>#N/A</v>
      </c>
      <c r="AD702" s="428" t="e">
        <f t="shared" si="268"/>
        <v>#N/A</v>
      </c>
      <c r="AE702" s="427" t="e">
        <f t="shared" si="269"/>
        <v>#N/A</v>
      </c>
      <c r="AF702" s="428" t="e">
        <f t="shared" si="270"/>
        <v>#N/A</v>
      </c>
      <c r="AG702" s="431" t="e">
        <f t="shared" si="271"/>
        <v>#N/A</v>
      </c>
      <c r="AH702" s="432" t="e">
        <f t="shared" si="272"/>
        <v>#N/A</v>
      </c>
    </row>
    <row r="703" spans="4:34" x14ac:dyDescent="0.25">
      <c r="D703" s="335"/>
      <c r="E703" s="335"/>
      <c r="F703" s="335"/>
      <c r="G703" s="335"/>
      <c r="H703" s="411">
        <f t="shared" si="255"/>
        <v>0</v>
      </c>
      <c r="I703" s="412">
        <v>0</v>
      </c>
      <c r="J703" s="411">
        <f t="shared" si="249"/>
        <v>0</v>
      </c>
      <c r="K703" s="412">
        <f t="shared" si="256"/>
        <v>0</v>
      </c>
      <c r="L703" s="411">
        <f t="shared" si="257"/>
        <v>0</v>
      </c>
      <c r="M703" s="412">
        <f t="shared" si="250"/>
        <v>0</v>
      </c>
      <c r="N703" s="411">
        <v>0</v>
      </c>
      <c r="O703" s="412">
        <f t="shared" si="258"/>
        <v>0</v>
      </c>
      <c r="P703" s="335"/>
      <c r="Q703" s="427">
        <f t="shared" si="259"/>
        <v>0</v>
      </c>
      <c r="R703" s="428">
        <f t="shared" si="260"/>
        <v>0</v>
      </c>
      <c r="S703" s="427">
        <f t="shared" si="251"/>
        <v>0</v>
      </c>
      <c r="T703" s="428">
        <f t="shared" si="252"/>
        <v>0</v>
      </c>
      <c r="U703" s="431">
        <f t="shared" si="261"/>
        <v>0</v>
      </c>
      <c r="V703" s="432">
        <f t="shared" si="262"/>
        <v>0</v>
      </c>
      <c r="W703" s="427">
        <f t="shared" si="263"/>
        <v>0</v>
      </c>
      <c r="X703" s="428">
        <f t="shared" si="264"/>
        <v>0</v>
      </c>
      <c r="Y703" s="427">
        <f t="shared" si="253"/>
        <v>0</v>
      </c>
      <c r="Z703" s="428">
        <f t="shared" si="254"/>
        <v>0</v>
      </c>
      <c r="AA703" s="431">
        <f t="shared" si="265"/>
        <v>0</v>
      </c>
      <c r="AB703" s="432">
        <f t="shared" si="266"/>
        <v>0</v>
      </c>
      <c r="AC703" s="427" t="e">
        <f t="shared" si="267"/>
        <v>#N/A</v>
      </c>
      <c r="AD703" s="428" t="e">
        <f t="shared" si="268"/>
        <v>#N/A</v>
      </c>
      <c r="AE703" s="427" t="e">
        <f t="shared" si="269"/>
        <v>#N/A</v>
      </c>
      <c r="AF703" s="428" t="e">
        <f t="shared" si="270"/>
        <v>#N/A</v>
      </c>
      <c r="AG703" s="431" t="e">
        <f t="shared" si="271"/>
        <v>#N/A</v>
      </c>
      <c r="AH703" s="432" t="e">
        <f t="shared" si="272"/>
        <v>#N/A</v>
      </c>
    </row>
    <row r="704" spans="4:34" x14ac:dyDescent="0.25">
      <c r="D704" s="335"/>
      <c r="E704" s="335"/>
      <c r="F704" s="335"/>
      <c r="G704" s="335"/>
      <c r="H704" s="411">
        <f t="shared" si="255"/>
        <v>0</v>
      </c>
      <c r="I704" s="412">
        <v>0</v>
      </c>
      <c r="J704" s="411">
        <f t="shared" si="249"/>
        <v>0</v>
      </c>
      <c r="K704" s="412">
        <f t="shared" si="256"/>
        <v>0</v>
      </c>
      <c r="L704" s="411">
        <f t="shared" si="257"/>
        <v>0</v>
      </c>
      <c r="M704" s="412">
        <f t="shared" si="250"/>
        <v>0</v>
      </c>
      <c r="N704" s="411">
        <v>0</v>
      </c>
      <c r="O704" s="412">
        <f t="shared" si="258"/>
        <v>0</v>
      </c>
      <c r="P704" s="335"/>
      <c r="Q704" s="427">
        <f t="shared" si="259"/>
        <v>0</v>
      </c>
      <c r="R704" s="428">
        <f t="shared" si="260"/>
        <v>0</v>
      </c>
      <c r="S704" s="427">
        <f t="shared" si="251"/>
        <v>0</v>
      </c>
      <c r="T704" s="428">
        <f t="shared" si="252"/>
        <v>0</v>
      </c>
      <c r="U704" s="431">
        <f t="shared" si="261"/>
        <v>0</v>
      </c>
      <c r="V704" s="432">
        <f t="shared" si="262"/>
        <v>0</v>
      </c>
      <c r="W704" s="427">
        <f t="shared" si="263"/>
        <v>0</v>
      </c>
      <c r="X704" s="428">
        <f t="shared" si="264"/>
        <v>0</v>
      </c>
      <c r="Y704" s="427">
        <f t="shared" si="253"/>
        <v>0</v>
      </c>
      <c r="Z704" s="428">
        <f t="shared" si="254"/>
        <v>0</v>
      </c>
      <c r="AA704" s="431">
        <f t="shared" si="265"/>
        <v>0</v>
      </c>
      <c r="AB704" s="432">
        <f t="shared" si="266"/>
        <v>0</v>
      </c>
      <c r="AC704" s="427" t="e">
        <f t="shared" si="267"/>
        <v>#N/A</v>
      </c>
      <c r="AD704" s="428" t="e">
        <f t="shared" si="268"/>
        <v>#N/A</v>
      </c>
      <c r="AE704" s="427" t="e">
        <f t="shared" si="269"/>
        <v>#N/A</v>
      </c>
      <c r="AF704" s="428" t="e">
        <f t="shared" si="270"/>
        <v>#N/A</v>
      </c>
      <c r="AG704" s="431" t="e">
        <f t="shared" si="271"/>
        <v>#N/A</v>
      </c>
      <c r="AH704" s="432" t="e">
        <f t="shared" si="272"/>
        <v>#N/A</v>
      </c>
    </row>
    <row r="705" spans="4:34" x14ac:dyDescent="0.25">
      <c r="D705" s="335"/>
      <c r="E705" s="335"/>
      <c r="F705" s="335"/>
      <c r="G705" s="335"/>
      <c r="H705" s="411">
        <f t="shared" si="255"/>
        <v>0</v>
      </c>
      <c r="I705" s="412">
        <v>0</v>
      </c>
      <c r="J705" s="411">
        <f t="shared" si="249"/>
        <v>0</v>
      </c>
      <c r="K705" s="412">
        <f t="shared" si="256"/>
        <v>0</v>
      </c>
      <c r="L705" s="411">
        <f t="shared" si="257"/>
        <v>0</v>
      </c>
      <c r="M705" s="412">
        <f t="shared" si="250"/>
        <v>0</v>
      </c>
      <c r="N705" s="411">
        <v>0</v>
      </c>
      <c r="O705" s="412">
        <f t="shared" si="258"/>
        <v>0</v>
      </c>
      <c r="P705" s="335"/>
      <c r="Q705" s="427">
        <f t="shared" si="259"/>
        <v>0</v>
      </c>
      <c r="R705" s="428">
        <f t="shared" si="260"/>
        <v>0</v>
      </c>
      <c r="S705" s="427">
        <f t="shared" si="251"/>
        <v>0</v>
      </c>
      <c r="T705" s="428">
        <f t="shared" si="252"/>
        <v>0</v>
      </c>
      <c r="U705" s="431">
        <f t="shared" si="261"/>
        <v>0</v>
      </c>
      <c r="V705" s="432">
        <f t="shared" si="262"/>
        <v>0</v>
      </c>
      <c r="W705" s="427">
        <f t="shared" si="263"/>
        <v>0</v>
      </c>
      <c r="X705" s="428">
        <f t="shared" si="264"/>
        <v>0</v>
      </c>
      <c r="Y705" s="427">
        <f t="shared" si="253"/>
        <v>0</v>
      </c>
      <c r="Z705" s="428">
        <f t="shared" si="254"/>
        <v>0</v>
      </c>
      <c r="AA705" s="431">
        <f t="shared" si="265"/>
        <v>0</v>
      </c>
      <c r="AB705" s="432">
        <f t="shared" si="266"/>
        <v>0</v>
      </c>
      <c r="AC705" s="427" t="e">
        <f t="shared" si="267"/>
        <v>#N/A</v>
      </c>
      <c r="AD705" s="428" t="e">
        <f t="shared" si="268"/>
        <v>#N/A</v>
      </c>
      <c r="AE705" s="427" t="e">
        <f t="shared" si="269"/>
        <v>#N/A</v>
      </c>
      <c r="AF705" s="428" t="e">
        <f t="shared" si="270"/>
        <v>#N/A</v>
      </c>
      <c r="AG705" s="431" t="e">
        <f t="shared" si="271"/>
        <v>#N/A</v>
      </c>
      <c r="AH705" s="432" t="e">
        <f t="shared" si="272"/>
        <v>#N/A</v>
      </c>
    </row>
    <row r="706" spans="4:34" x14ac:dyDescent="0.25">
      <c r="D706" s="335"/>
      <c r="E706" s="335"/>
      <c r="F706" s="335"/>
      <c r="G706" s="335"/>
      <c r="H706" s="411">
        <f t="shared" si="255"/>
        <v>0</v>
      </c>
      <c r="I706" s="412">
        <v>0</v>
      </c>
      <c r="J706" s="411">
        <f t="shared" si="249"/>
        <v>0</v>
      </c>
      <c r="K706" s="412">
        <f t="shared" si="256"/>
        <v>0</v>
      </c>
      <c r="L706" s="411">
        <f t="shared" si="257"/>
        <v>0</v>
      </c>
      <c r="M706" s="412">
        <f t="shared" si="250"/>
        <v>0</v>
      </c>
      <c r="N706" s="411">
        <v>0</v>
      </c>
      <c r="O706" s="412">
        <f t="shared" si="258"/>
        <v>0</v>
      </c>
      <c r="P706" s="335"/>
      <c r="Q706" s="427">
        <f t="shared" si="259"/>
        <v>0</v>
      </c>
      <c r="R706" s="428">
        <f t="shared" si="260"/>
        <v>0</v>
      </c>
      <c r="S706" s="427">
        <f t="shared" si="251"/>
        <v>0</v>
      </c>
      <c r="T706" s="428">
        <f t="shared" si="252"/>
        <v>0</v>
      </c>
      <c r="U706" s="431">
        <f t="shared" si="261"/>
        <v>0</v>
      </c>
      <c r="V706" s="432">
        <f t="shared" si="262"/>
        <v>0</v>
      </c>
      <c r="W706" s="427">
        <f t="shared" si="263"/>
        <v>0</v>
      </c>
      <c r="X706" s="428">
        <f t="shared" si="264"/>
        <v>0</v>
      </c>
      <c r="Y706" s="427">
        <f t="shared" si="253"/>
        <v>0</v>
      </c>
      <c r="Z706" s="428">
        <f t="shared" si="254"/>
        <v>0</v>
      </c>
      <c r="AA706" s="431">
        <f t="shared" si="265"/>
        <v>0</v>
      </c>
      <c r="AB706" s="432">
        <f t="shared" si="266"/>
        <v>0</v>
      </c>
      <c r="AC706" s="427" t="e">
        <f t="shared" si="267"/>
        <v>#N/A</v>
      </c>
      <c r="AD706" s="428" t="e">
        <f t="shared" si="268"/>
        <v>#N/A</v>
      </c>
      <c r="AE706" s="427" t="e">
        <f t="shared" si="269"/>
        <v>#N/A</v>
      </c>
      <c r="AF706" s="428" t="e">
        <f t="shared" si="270"/>
        <v>#N/A</v>
      </c>
      <c r="AG706" s="431" t="e">
        <f t="shared" si="271"/>
        <v>#N/A</v>
      </c>
      <c r="AH706" s="432" t="e">
        <f t="shared" si="272"/>
        <v>#N/A</v>
      </c>
    </row>
    <row r="707" spans="4:34" x14ac:dyDescent="0.25">
      <c r="D707" s="335"/>
      <c r="E707" s="335"/>
      <c r="F707" s="335"/>
      <c r="G707" s="335"/>
      <c r="H707" s="411">
        <f t="shared" si="255"/>
        <v>0</v>
      </c>
      <c r="I707" s="412">
        <v>0</v>
      </c>
      <c r="J707" s="411">
        <f t="shared" si="249"/>
        <v>0</v>
      </c>
      <c r="K707" s="412">
        <f t="shared" si="256"/>
        <v>0</v>
      </c>
      <c r="L707" s="411">
        <f t="shared" si="257"/>
        <v>0</v>
      </c>
      <c r="M707" s="412">
        <f t="shared" si="250"/>
        <v>0</v>
      </c>
      <c r="N707" s="411">
        <v>0</v>
      </c>
      <c r="O707" s="412">
        <f t="shared" si="258"/>
        <v>0</v>
      </c>
      <c r="P707" s="335"/>
      <c r="Q707" s="427">
        <f t="shared" si="259"/>
        <v>0</v>
      </c>
      <c r="R707" s="428">
        <f t="shared" si="260"/>
        <v>0</v>
      </c>
      <c r="S707" s="427">
        <f t="shared" si="251"/>
        <v>0</v>
      </c>
      <c r="T707" s="428">
        <f t="shared" si="252"/>
        <v>0</v>
      </c>
      <c r="U707" s="431">
        <f t="shared" si="261"/>
        <v>0</v>
      </c>
      <c r="V707" s="432">
        <f t="shared" si="262"/>
        <v>0</v>
      </c>
      <c r="W707" s="427">
        <f t="shared" si="263"/>
        <v>0</v>
      </c>
      <c r="X707" s="428">
        <f t="shared" si="264"/>
        <v>0</v>
      </c>
      <c r="Y707" s="427">
        <f t="shared" si="253"/>
        <v>0</v>
      </c>
      <c r="Z707" s="428">
        <f t="shared" si="254"/>
        <v>0</v>
      </c>
      <c r="AA707" s="431">
        <f t="shared" si="265"/>
        <v>0</v>
      </c>
      <c r="AB707" s="432">
        <f t="shared" si="266"/>
        <v>0</v>
      </c>
      <c r="AC707" s="427" t="e">
        <f t="shared" si="267"/>
        <v>#N/A</v>
      </c>
      <c r="AD707" s="428" t="e">
        <f t="shared" si="268"/>
        <v>#N/A</v>
      </c>
      <c r="AE707" s="427" t="e">
        <f t="shared" si="269"/>
        <v>#N/A</v>
      </c>
      <c r="AF707" s="428" t="e">
        <f t="shared" si="270"/>
        <v>#N/A</v>
      </c>
      <c r="AG707" s="431" t="e">
        <f t="shared" si="271"/>
        <v>#N/A</v>
      </c>
      <c r="AH707" s="432" t="e">
        <f t="shared" si="272"/>
        <v>#N/A</v>
      </c>
    </row>
    <row r="708" spans="4:34" x14ac:dyDescent="0.25">
      <c r="D708" s="335"/>
      <c r="E708" s="335"/>
      <c r="F708" s="335"/>
      <c r="G708" s="335"/>
      <c r="H708" s="411">
        <f t="shared" si="255"/>
        <v>0</v>
      </c>
      <c r="I708" s="412">
        <v>0</v>
      </c>
      <c r="J708" s="411">
        <f t="shared" si="249"/>
        <v>0</v>
      </c>
      <c r="K708" s="412">
        <f t="shared" si="256"/>
        <v>0</v>
      </c>
      <c r="L708" s="411">
        <f t="shared" si="257"/>
        <v>0</v>
      </c>
      <c r="M708" s="412">
        <f t="shared" si="250"/>
        <v>0</v>
      </c>
      <c r="N708" s="411">
        <v>0</v>
      </c>
      <c r="O708" s="412">
        <f t="shared" si="258"/>
        <v>0</v>
      </c>
      <c r="P708" s="335"/>
      <c r="Q708" s="427">
        <f t="shared" si="259"/>
        <v>0</v>
      </c>
      <c r="R708" s="428">
        <f t="shared" si="260"/>
        <v>0</v>
      </c>
      <c r="S708" s="427">
        <f t="shared" si="251"/>
        <v>0</v>
      </c>
      <c r="T708" s="428">
        <f t="shared" si="252"/>
        <v>0</v>
      </c>
      <c r="U708" s="431">
        <f t="shared" si="261"/>
        <v>0</v>
      </c>
      <c r="V708" s="432">
        <f t="shared" si="262"/>
        <v>0</v>
      </c>
      <c r="W708" s="427">
        <f t="shared" si="263"/>
        <v>0</v>
      </c>
      <c r="X708" s="428">
        <f t="shared" si="264"/>
        <v>0</v>
      </c>
      <c r="Y708" s="427">
        <f t="shared" si="253"/>
        <v>0</v>
      </c>
      <c r="Z708" s="428">
        <f t="shared" si="254"/>
        <v>0</v>
      </c>
      <c r="AA708" s="431">
        <f t="shared" si="265"/>
        <v>0</v>
      </c>
      <c r="AB708" s="432">
        <f t="shared" si="266"/>
        <v>0</v>
      </c>
      <c r="AC708" s="427" t="e">
        <f t="shared" si="267"/>
        <v>#N/A</v>
      </c>
      <c r="AD708" s="428" t="e">
        <f t="shared" si="268"/>
        <v>#N/A</v>
      </c>
      <c r="AE708" s="427" t="e">
        <f t="shared" si="269"/>
        <v>#N/A</v>
      </c>
      <c r="AF708" s="428" t="e">
        <f t="shared" si="270"/>
        <v>#N/A</v>
      </c>
      <c r="AG708" s="431" t="e">
        <f t="shared" si="271"/>
        <v>#N/A</v>
      </c>
      <c r="AH708" s="432" t="e">
        <f t="shared" si="272"/>
        <v>#N/A</v>
      </c>
    </row>
    <row r="709" spans="4:34" x14ac:dyDescent="0.25">
      <c r="D709" s="335"/>
      <c r="E709" s="335"/>
      <c r="F709" s="335"/>
      <c r="G709" s="335"/>
      <c r="H709" s="411">
        <f t="shared" si="255"/>
        <v>0</v>
      </c>
      <c r="I709" s="412">
        <v>0</v>
      </c>
      <c r="J709" s="411">
        <f t="shared" si="249"/>
        <v>0</v>
      </c>
      <c r="K709" s="412">
        <f t="shared" si="256"/>
        <v>0</v>
      </c>
      <c r="L709" s="411">
        <f t="shared" si="257"/>
        <v>0</v>
      </c>
      <c r="M709" s="412">
        <f t="shared" si="250"/>
        <v>0</v>
      </c>
      <c r="N709" s="411">
        <v>0</v>
      </c>
      <c r="O709" s="412">
        <f t="shared" si="258"/>
        <v>0</v>
      </c>
      <c r="P709" s="335"/>
      <c r="Q709" s="427">
        <f t="shared" si="259"/>
        <v>0</v>
      </c>
      <c r="R709" s="428">
        <f t="shared" si="260"/>
        <v>0</v>
      </c>
      <c r="S709" s="427">
        <f t="shared" si="251"/>
        <v>0</v>
      </c>
      <c r="T709" s="428">
        <f t="shared" si="252"/>
        <v>0</v>
      </c>
      <c r="U709" s="431">
        <f t="shared" si="261"/>
        <v>0</v>
      </c>
      <c r="V709" s="432">
        <f t="shared" si="262"/>
        <v>0</v>
      </c>
      <c r="W709" s="427">
        <f t="shared" si="263"/>
        <v>0</v>
      </c>
      <c r="X709" s="428">
        <f t="shared" si="264"/>
        <v>0</v>
      </c>
      <c r="Y709" s="427">
        <f t="shared" si="253"/>
        <v>0</v>
      </c>
      <c r="Z709" s="428">
        <f t="shared" si="254"/>
        <v>0</v>
      </c>
      <c r="AA709" s="431">
        <f t="shared" si="265"/>
        <v>0</v>
      </c>
      <c r="AB709" s="432">
        <f t="shared" si="266"/>
        <v>0</v>
      </c>
      <c r="AC709" s="427" t="e">
        <f t="shared" si="267"/>
        <v>#N/A</v>
      </c>
      <c r="AD709" s="428" t="e">
        <f t="shared" si="268"/>
        <v>#N/A</v>
      </c>
      <c r="AE709" s="427" t="e">
        <f t="shared" si="269"/>
        <v>#N/A</v>
      </c>
      <c r="AF709" s="428" t="e">
        <f t="shared" si="270"/>
        <v>#N/A</v>
      </c>
      <c r="AG709" s="431" t="e">
        <f t="shared" si="271"/>
        <v>#N/A</v>
      </c>
      <c r="AH709" s="432" t="e">
        <f t="shared" si="272"/>
        <v>#N/A</v>
      </c>
    </row>
    <row r="710" spans="4:34" x14ac:dyDescent="0.25">
      <c r="D710" s="335"/>
      <c r="E710" s="335"/>
      <c r="F710" s="335"/>
      <c r="G710" s="335"/>
      <c r="H710" s="411">
        <f t="shared" si="255"/>
        <v>0</v>
      </c>
      <c r="I710" s="412">
        <v>0</v>
      </c>
      <c r="J710" s="411">
        <f t="shared" si="249"/>
        <v>0</v>
      </c>
      <c r="K710" s="412">
        <f t="shared" si="256"/>
        <v>0</v>
      </c>
      <c r="L710" s="411">
        <f t="shared" si="257"/>
        <v>0</v>
      </c>
      <c r="M710" s="412">
        <f t="shared" si="250"/>
        <v>0</v>
      </c>
      <c r="N710" s="411">
        <v>0</v>
      </c>
      <c r="O710" s="412">
        <f t="shared" si="258"/>
        <v>0</v>
      </c>
      <c r="P710" s="335"/>
      <c r="Q710" s="427">
        <f t="shared" si="259"/>
        <v>0</v>
      </c>
      <c r="R710" s="428">
        <f t="shared" si="260"/>
        <v>0</v>
      </c>
      <c r="S710" s="427">
        <f t="shared" si="251"/>
        <v>0</v>
      </c>
      <c r="T710" s="428">
        <f t="shared" si="252"/>
        <v>0</v>
      </c>
      <c r="U710" s="431">
        <f t="shared" si="261"/>
        <v>0</v>
      </c>
      <c r="V710" s="432">
        <f t="shared" si="262"/>
        <v>0</v>
      </c>
      <c r="W710" s="427">
        <f t="shared" si="263"/>
        <v>0</v>
      </c>
      <c r="X710" s="428">
        <f t="shared" si="264"/>
        <v>0</v>
      </c>
      <c r="Y710" s="427">
        <f t="shared" si="253"/>
        <v>0</v>
      </c>
      <c r="Z710" s="428">
        <f t="shared" si="254"/>
        <v>0</v>
      </c>
      <c r="AA710" s="431">
        <f t="shared" si="265"/>
        <v>0</v>
      </c>
      <c r="AB710" s="432">
        <f t="shared" si="266"/>
        <v>0</v>
      </c>
      <c r="AC710" s="427" t="e">
        <f t="shared" si="267"/>
        <v>#N/A</v>
      </c>
      <c r="AD710" s="428" t="e">
        <f t="shared" si="268"/>
        <v>#N/A</v>
      </c>
      <c r="AE710" s="427" t="e">
        <f t="shared" si="269"/>
        <v>#N/A</v>
      </c>
      <c r="AF710" s="428" t="e">
        <f t="shared" si="270"/>
        <v>#N/A</v>
      </c>
      <c r="AG710" s="431" t="e">
        <f t="shared" si="271"/>
        <v>#N/A</v>
      </c>
      <c r="AH710" s="432" t="e">
        <f t="shared" si="272"/>
        <v>#N/A</v>
      </c>
    </row>
    <row r="711" spans="4:34" x14ac:dyDescent="0.25">
      <c r="D711" s="335"/>
      <c r="E711" s="335"/>
      <c r="F711" s="335"/>
      <c r="G711" s="335"/>
      <c r="H711" s="411">
        <f t="shared" si="255"/>
        <v>0</v>
      </c>
      <c r="I711" s="412">
        <v>0</v>
      </c>
      <c r="J711" s="411">
        <f t="shared" si="249"/>
        <v>0</v>
      </c>
      <c r="K711" s="412">
        <f t="shared" si="256"/>
        <v>0</v>
      </c>
      <c r="L711" s="411">
        <f t="shared" si="257"/>
        <v>0</v>
      </c>
      <c r="M711" s="412">
        <f t="shared" si="250"/>
        <v>0</v>
      </c>
      <c r="N711" s="411">
        <v>0</v>
      </c>
      <c r="O711" s="412">
        <f t="shared" si="258"/>
        <v>0</v>
      </c>
      <c r="P711" s="335"/>
      <c r="Q711" s="427">
        <f t="shared" si="259"/>
        <v>0</v>
      </c>
      <c r="R711" s="428">
        <f t="shared" si="260"/>
        <v>0</v>
      </c>
      <c r="S711" s="427">
        <f t="shared" si="251"/>
        <v>0</v>
      </c>
      <c r="T711" s="428">
        <f t="shared" si="252"/>
        <v>0</v>
      </c>
      <c r="U711" s="431">
        <f t="shared" si="261"/>
        <v>0</v>
      </c>
      <c r="V711" s="432">
        <f t="shared" si="262"/>
        <v>0</v>
      </c>
      <c r="W711" s="427">
        <f t="shared" si="263"/>
        <v>0</v>
      </c>
      <c r="X711" s="428">
        <f t="shared" si="264"/>
        <v>0</v>
      </c>
      <c r="Y711" s="427">
        <f t="shared" si="253"/>
        <v>0</v>
      </c>
      <c r="Z711" s="428">
        <f t="shared" si="254"/>
        <v>0</v>
      </c>
      <c r="AA711" s="431">
        <f t="shared" si="265"/>
        <v>0</v>
      </c>
      <c r="AB711" s="432">
        <f t="shared" si="266"/>
        <v>0</v>
      </c>
      <c r="AC711" s="427" t="e">
        <f t="shared" si="267"/>
        <v>#N/A</v>
      </c>
      <c r="AD711" s="428" t="e">
        <f t="shared" si="268"/>
        <v>#N/A</v>
      </c>
      <c r="AE711" s="427" t="e">
        <f t="shared" si="269"/>
        <v>#N/A</v>
      </c>
      <c r="AF711" s="428" t="e">
        <f t="shared" si="270"/>
        <v>#N/A</v>
      </c>
      <c r="AG711" s="431" t="e">
        <f t="shared" si="271"/>
        <v>#N/A</v>
      </c>
      <c r="AH711" s="432" t="e">
        <f t="shared" si="272"/>
        <v>#N/A</v>
      </c>
    </row>
    <row r="712" spans="4:34" x14ac:dyDescent="0.25">
      <c r="D712" s="335"/>
      <c r="E712" s="335"/>
      <c r="F712" s="335"/>
      <c r="G712" s="335"/>
      <c r="H712" s="411">
        <f t="shared" si="255"/>
        <v>0</v>
      </c>
      <c r="I712" s="412">
        <v>0</v>
      </c>
      <c r="J712" s="411">
        <f t="shared" ref="J712:J775" si="273">Wx</f>
        <v>0</v>
      </c>
      <c r="K712" s="412">
        <f t="shared" si="256"/>
        <v>0</v>
      </c>
      <c r="L712" s="411">
        <f t="shared" si="257"/>
        <v>0</v>
      </c>
      <c r="M712" s="412">
        <f t="shared" ref="M712:M775" si="274">Wy</f>
        <v>0</v>
      </c>
      <c r="N712" s="411">
        <v>0</v>
      </c>
      <c r="O712" s="412">
        <f t="shared" si="258"/>
        <v>0</v>
      </c>
      <c r="P712" s="335"/>
      <c r="Q712" s="427">
        <f t="shared" si="259"/>
        <v>0</v>
      </c>
      <c r="R712" s="428">
        <f t="shared" si="260"/>
        <v>0</v>
      </c>
      <c r="S712" s="427">
        <f t="shared" ref="S712:S775" si="275">IF(AND(Q712&gt;=0,Q712&lt;=Wx),Q712,"")</f>
        <v>0</v>
      </c>
      <c r="T712" s="428">
        <f t="shared" ref="T712:T775" si="276">IF(AND(R712&gt;=0,R712&lt;=Wy),R712,"")</f>
        <v>0</v>
      </c>
      <c r="U712" s="431">
        <f t="shared" si="261"/>
        <v>0</v>
      </c>
      <c r="V712" s="432">
        <f t="shared" si="262"/>
        <v>0</v>
      </c>
      <c r="W712" s="427">
        <f t="shared" si="263"/>
        <v>0</v>
      </c>
      <c r="X712" s="428">
        <f t="shared" si="264"/>
        <v>0</v>
      </c>
      <c r="Y712" s="427">
        <f t="shared" ref="Y712:Y775" si="277">IF(AND(W712&gt;=0,W712&lt;=Wx),W712,"")</f>
        <v>0</v>
      </c>
      <c r="Z712" s="428">
        <f t="shared" ref="Z712:Z775" si="278">IF(AND(X712&gt;=0,X712&lt;=Wy),X712,"")</f>
        <v>0</v>
      </c>
      <c r="AA712" s="431">
        <f t="shared" si="265"/>
        <v>0</v>
      </c>
      <c r="AB712" s="432">
        <f t="shared" si="266"/>
        <v>0</v>
      </c>
      <c r="AC712" s="427" t="e">
        <f t="shared" si="267"/>
        <v>#N/A</v>
      </c>
      <c r="AD712" s="428" t="e">
        <f t="shared" si="268"/>
        <v>#N/A</v>
      </c>
      <c r="AE712" s="427" t="e">
        <f t="shared" si="269"/>
        <v>#N/A</v>
      </c>
      <c r="AF712" s="428" t="e">
        <f t="shared" si="270"/>
        <v>#N/A</v>
      </c>
      <c r="AG712" s="431" t="e">
        <f t="shared" si="271"/>
        <v>#N/A</v>
      </c>
      <c r="AH712" s="432" t="e">
        <f t="shared" si="272"/>
        <v>#N/A</v>
      </c>
    </row>
    <row r="713" spans="4:34" x14ac:dyDescent="0.25">
      <c r="D713" s="335"/>
      <c r="E713" s="335"/>
      <c r="F713" s="335"/>
      <c r="G713" s="335"/>
      <c r="H713" s="411">
        <f t="shared" ref="H713:H776" si="279">H712+Wx/INCREMENTS</f>
        <v>0</v>
      </c>
      <c r="I713" s="412">
        <v>0</v>
      </c>
      <c r="J713" s="411">
        <f t="shared" si="273"/>
        <v>0</v>
      </c>
      <c r="K713" s="412">
        <f t="shared" ref="K713:K776" si="280">K712+Wy/INCREMENTS</f>
        <v>0</v>
      </c>
      <c r="L713" s="411">
        <f t="shared" ref="L713:L776" si="281">L712-Wx/INCREMENTS</f>
        <v>0</v>
      </c>
      <c r="M713" s="412">
        <f t="shared" si="274"/>
        <v>0</v>
      </c>
      <c r="N713" s="411">
        <v>0</v>
      </c>
      <c r="O713" s="412">
        <f t="shared" ref="O713:O776" si="282">O712-Wy/INCREMENTS</f>
        <v>0</v>
      </c>
      <c r="P713" s="335"/>
      <c r="Q713" s="427">
        <f t="shared" ref="Q713:Q776" si="283">Q712+((SQRT(Wx^2+Wy^2))*COS(RADIANS(θ))/INCREMENTS)</f>
        <v>0</v>
      </c>
      <c r="R713" s="428">
        <f t="shared" ref="R713:R776" si="284">R712+((SQRT(Wx^2+Wy^2))*SIN(RADIANS(θ))/INCREMENTS)</f>
        <v>0</v>
      </c>
      <c r="S713" s="427">
        <f t="shared" si="275"/>
        <v>0</v>
      </c>
      <c r="T713" s="428">
        <f t="shared" si="276"/>
        <v>0</v>
      </c>
      <c r="U713" s="431">
        <f t="shared" ref="U713:U776" si="285">IF(AND(S713&lt;&gt;"",T713&lt;&gt;""),S713,"")</f>
        <v>0</v>
      </c>
      <c r="V713" s="432">
        <f t="shared" ref="V713:V776" si="286">IF(AND(S713&lt;&gt;"",T713&lt;&gt;""),T713,"")</f>
        <v>0</v>
      </c>
      <c r="W713" s="427">
        <f t="shared" ref="W713:W776" si="287">W712+((SQRT(Wx^2+Wy^2))*COS(RADIANS(θ))/INCREMENTS)</f>
        <v>0</v>
      </c>
      <c r="X713" s="428">
        <f t="shared" ref="X713:X776" si="288">X712+((SQRT(Wx^2+Wy^2))*SIN(RADIANS(θ))/INCREMENTS)</f>
        <v>0</v>
      </c>
      <c r="Y713" s="427">
        <f t="shared" si="277"/>
        <v>0</v>
      </c>
      <c r="Z713" s="428">
        <f t="shared" si="278"/>
        <v>0</v>
      </c>
      <c r="AA713" s="431">
        <f t="shared" ref="AA713:AA776" si="289">IF(AND(Y713&lt;&gt;"",Z713&lt;&gt;""),Y713,"")</f>
        <v>0</v>
      </c>
      <c r="AB713" s="432">
        <f t="shared" ref="AB713:AB776" si="290">IF(AND(Y713&lt;&gt;"",Z713&lt;&gt;""),Z713,"")</f>
        <v>0</v>
      </c>
      <c r="AC713" s="427" t="e">
        <f t="shared" si="267"/>
        <v>#N/A</v>
      </c>
      <c r="AD713" s="428" t="e">
        <f t="shared" si="268"/>
        <v>#N/A</v>
      </c>
      <c r="AE713" s="427" t="e">
        <f t="shared" si="269"/>
        <v>#N/A</v>
      </c>
      <c r="AF713" s="428" t="e">
        <f t="shared" si="270"/>
        <v>#N/A</v>
      </c>
      <c r="AG713" s="431" t="e">
        <f t="shared" si="271"/>
        <v>#N/A</v>
      </c>
      <c r="AH713" s="432" t="e">
        <f t="shared" si="272"/>
        <v>#N/A</v>
      </c>
    </row>
    <row r="714" spans="4:34" x14ac:dyDescent="0.25">
      <c r="D714" s="335"/>
      <c r="E714" s="335"/>
      <c r="F714" s="335"/>
      <c r="G714" s="335"/>
      <c r="H714" s="411">
        <f t="shared" si="279"/>
        <v>0</v>
      </c>
      <c r="I714" s="412">
        <v>0</v>
      </c>
      <c r="J714" s="411">
        <f t="shared" si="273"/>
        <v>0</v>
      </c>
      <c r="K714" s="412">
        <f t="shared" si="280"/>
        <v>0</v>
      </c>
      <c r="L714" s="411">
        <f t="shared" si="281"/>
        <v>0</v>
      </c>
      <c r="M714" s="412">
        <f t="shared" si="274"/>
        <v>0</v>
      </c>
      <c r="N714" s="411">
        <v>0</v>
      </c>
      <c r="O714" s="412">
        <f t="shared" si="282"/>
        <v>0</v>
      </c>
      <c r="P714" s="335"/>
      <c r="Q714" s="427">
        <f t="shared" si="283"/>
        <v>0</v>
      </c>
      <c r="R714" s="428">
        <f t="shared" si="284"/>
        <v>0</v>
      </c>
      <c r="S714" s="427">
        <f t="shared" si="275"/>
        <v>0</v>
      </c>
      <c r="T714" s="428">
        <f t="shared" si="276"/>
        <v>0</v>
      </c>
      <c r="U714" s="431">
        <f t="shared" si="285"/>
        <v>0</v>
      </c>
      <c r="V714" s="432">
        <f t="shared" si="286"/>
        <v>0</v>
      </c>
      <c r="W714" s="427">
        <f t="shared" si="287"/>
        <v>0</v>
      </c>
      <c r="X714" s="428">
        <f t="shared" si="288"/>
        <v>0</v>
      </c>
      <c r="Y714" s="427">
        <f t="shared" si="277"/>
        <v>0</v>
      </c>
      <c r="Z714" s="428">
        <f t="shared" si="278"/>
        <v>0</v>
      </c>
      <c r="AA714" s="431">
        <f t="shared" si="289"/>
        <v>0</v>
      </c>
      <c r="AB714" s="432">
        <f t="shared" si="290"/>
        <v>0</v>
      </c>
      <c r="AC714" s="427" t="e">
        <f t="shared" ref="AC714:AC777" si="291">AC713+((SQRT(Wx^2+Wy^2))*COS(RADIANS(θ))/INCREMENTS)</f>
        <v>#N/A</v>
      </c>
      <c r="AD714" s="428" t="e">
        <f t="shared" ref="AD714:AD777" si="292">AD713+((SQRT(Wx^2+Wy^2))*SIN(RADIANS(θ))/INCREMENTS)</f>
        <v>#N/A</v>
      </c>
      <c r="AE714" s="427" t="e">
        <f t="shared" ref="AE714:AE777" si="293">IF(AND(AC714&gt;=0,AC714&lt;=Wx),AC714,"")</f>
        <v>#N/A</v>
      </c>
      <c r="AF714" s="428" t="e">
        <f t="shared" ref="AF714:AF777" si="294">IF(AND(AD714&gt;=0,AD714&lt;=Wy),AD714,"")</f>
        <v>#N/A</v>
      </c>
      <c r="AG714" s="431" t="e">
        <f t="shared" ref="AG714:AG777" si="295">IF(AND(AE714&lt;&gt;"",AF714&lt;&gt;""),AE714,"")</f>
        <v>#N/A</v>
      </c>
      <c r="AH714" s="432" t="e">
        <f t="shared" ref="AH714:AH777" si="296">IF(AND(AE714&lt;&gt;"",AF714&lt;&gt;""),AF714,"")</f>
        <v>#N/A</v>
      </c>
    </row>
    <row r="715" spans="4:34" x14ac:dyDescent="0.25">
      <c r="D715" s="335"/>
      <c r="E715" s="335"/>
      <c r="F715" s="335"/>
      <c r="G715" s="335"/>
      <c r="H715" s="411">
        <f t="shared" si="279"/>
        <v>0</v>
      </c>
      <c r="I715" s="412">
        <v>0</v>
      </c>
      <c r="J715" s="411">
        <f t="shared" si="273"/>
        <v>0</v>
      </c>
      <c r="K715" s="412">
        <f t="shared" si="280"/>
        <v>0</v>
      </c>
      <c r="L715" s="411">
        <f t="shared" si="281"/>
        <v>0</v>
      </c>
      <c r="M715" s="412">
        <f t="shared" si="274"/>
        <v>0</v>
      </c>
      <c r="N715" s="411">
        <v>0</v>
      </c>
      <c r="O715" s="412">
        <f t="shared" si="282"/>
        <v>0</v>
      </c>
      <c r="P715" s="335"/>
      <c r="Q715" s="427">
        <f t="shared" si="283"/>
        <v>0</v>
      </c>
      <c r="R715" s="428">
        <f t="shared" si="284"/>
        <v>0</v>
      </c>
      <c r="S715" s="427">
        <f t="shared" si="275"/>
        <v>0</v>
      </c>
      <c r="T715" s="428">
        <f t="shared" si="276"/>
        <v>0</v>
      </c>
      <c r="U715" s="431">
        <f t="shared" si="285"/>
        <v>0</v>
      </c>
      <c r="V715" s="432">
        <f t="shared" si="286"/>
        <v>0</v>
      </c>
      <c r="W715" s="427">
        <f t="shared" si="287"/>
        <v>0</v>
      </c>
      <c r="X715" s="428">
        <f t="shared" si="288"/>
        <v>0</v>
      </c>
      <c r="Y715" s="427">
        <f t="shared" si="277"/>
        <v>0</v>
      </c>
      <c r="Z715" s="428">
        <f t="shared" si="278"/>
        <v>0</v>
      </c>
      <c r="AA715" s="431">
        <f t="shared" si="289"/>
        <v>0</v>
      </c>
      <c r="AB715" s="432">
        <f t="shared" si="290"/>
        <v>0</v>
      </c>
      <c r="AC715" s="427" t="e">
        <f t="shared" si="291"/>
        <v>#N/A</v>
      </c>
      <c r="AD715" s="428" t="e">
        <f t="shared" si="292"/>
        <v>#N/A</v>
      </c>
      <c r="AE715" s="427" t="e">
        <f t="shared" si="293"/>
        <v>#N/A</v>
      </c>
      <c r="AF715" s="428" t="e">
        <f t="shared" si="294"/>
        <v>#N/A</v>
      </c>
      <c r="AG715" s="431" t="e">
        <f t="shared" si="295"/>
        <v>#N/A</v>
      </c>
      <c r="AH715" s="432" t="e">
        <f t="shared" si="296"/>
        <v>#N/A</v>
      </c>
    </row>
    <row r="716" spans="4:34" x14ac:dyDescent="0.25">
      <c r="D716" s="335"/>
      <c r="E716" s="335"/>
      <c r="F716" s="335"/>
      <c r="G716" s="335"/>
      <c r="H716" s="411">
        <f t="shared" si="279"/>
        <v>0</v>
      </c>
      <c r="I716" s="412">
        <v>0</v>
      </c>
      <c r="J716" s="411">
        <f t="shared" si="273"/>
        <v>0</v>
      </c>
      <c r="K716" s="412">
        <f t="shared" si="280"/>
        <v>0</v>
      </c>
      <c r="L716" s="411">
        <f t="shared" si="281"/>
        <v>0</v>
      </c>
      <c r="M716" s="412">
        <f t="shared" si="274"/>
        <v>0</v>
      </c>
      <c r="N716" s="411">
        <v>0</v>
      </c>
      <c r="O716" s="412">
        <f t="shared" si="282"/>
        <v>0</v>
      </c>
      <c r="P716" s="335"/>
      <c r="Q716" s="427">
        <f t="shared" si="283"/>
        <v>0</v>
      </c>
      <c r="R716" s="428">
        <f t="shared" si="284"/>
        <v>0</v>
      </c>
      <c r="S716" s="427">
        <f t="shared" si="275"/>
        <v>0</v>
      </c>
      <c r="T716" s="428">
        <f t="shared" si="276"/>
        <v>0</v>
      </c>
      <c r="U716" s="431">
        <f t="shared" si="285"/>
        <v>0</v>
      </c>
      <c r="V716" s="432">
        <f t="shared" si="286"/>
        <v>0</v>
      </c>
      <c r="W716" s="427">
        <f t="shared" si="287"/>
        <v>0</v>
      </c>
      <c r="X716" s="428">
        <f t="shared" si="288"/>
        <v>0</v>
      </c>
      <c r="Y716" s="427">
        <f t="shared" si="277"/>
        <v>0</v>
      </c>
      <c r="Z716" s="428">
        <f t="shared" si="278"/>
        <v>0</v>
      </c>
      <c r="AA716" s="431">
        <f t="shared" si="289"/>
        <v>0</v>
      </c>
      <c r="AB716" s="432">
        <f t="shared" si="290"/>
        <v>0</v>
      </c>
      <c r="AC716" s="427" t="e">
        <f t="shared" si="291"/>
        <v>#N/A</v>
      </c>
      <c r="AD716" s="428" t="e">
        <f t="shared" si="292"/>
        <v>#N/A</v>
      </c>
      <c r="AE716" s="427" t="e">
        <f t="shared" si="293"/>
        <v>#N/A</v>
      </c>
      <c r="AF716" s="428" t="e">
        <f t="shared" si="294"/>
        <v>#N/A</v>
      </c>
      <c r="AG716" s="431" t="e">
        <f t="shared" si="295"/>
        <v>#N/A</v>
      </c>
      <c r="AH716" s="432" t="e">
        <f t="shared" si="296"/>
        <v>#N/A</v>
      </c>
    </row>
    <row r="717" spans="4:34" x14ac:dyDescent="0.25">
      <c r="D717" s="335"/>
      <c r="E717" s="335"/>
      <c r="F717" s="335"/>
      <c r="G717" s="335"/>
      <c r="H717" s="411">
        <f t="shared" si="279"/>
        <v>0</v>
      </c>
      <c r="I717" s="412">
        <v>0</v>
      </c>
      <c r="J717" s="411">
        <f t="shared" si="273"/>
        <v>0</v>
      </c>
      <c r="K717" s="412">
        <f t="shared" si="280"/>
        <v>0</v>
      </c>
      <c r="L717" s="411">
        <f t="shared" si="281"/>
        <v>0</v>
      </c>
      <c r="M717" s="412">
        <f t="shared" si="274"/>
        <v>0</v>
      </c>
      <c r="N717" s="411">
        <v>0</v>
      </c>
      <c r="O717" s="412">
        <f t="shared" si="282"/>
        <v>0</v>
      </c>
      <c r="P717" s="335"/>
      <c r="Q717" s="427">
        <f t="shared" si="283"/>
        <v>0</v>
      </c>
      <c r="R717" s="428">
        <f t="shared" si="284"/>
        <v>0</v>
      </c>
      <c r="S717" s="427">
        <f t="shared" si="275"/>
        <v>0</v>
      </c>
      <c r="T717" s="428">
        <f t="shared" si="276"/>
        <v>0</v>
      </c>
      <c r="U717" s="431">
        <f t="shared" si="285"/>
        <v>0</v>
      </c>
      <c r="V717" s="432">
        <f t="shared" si="286"/>
        <v>0</v>
      </c>
      <c r="W717" s="427">
        <f t="shared" si="287"/>
        <v>0</v>
      </c>
      <c r="X717" s="428">
        <f t="shared" si="288"/>
        <v>0</v>
      </c>
      <c r="Y717" s="427">
        <f t="shared" si="277"/>
        <v>0</v>
      </c>
      <c r="Z717" s="428">
        <f t="shared" si="278"/>
        <v>0</v>
      </c>
      <c r="AA717" s="431">
        <f t="shared" si="289"/>
        <v>0</v>
      </c>
      <c r="AB717" s="432">
        <f t="shared" si="290"/>
        <v>0</v>
      </c>
      <c r="AC717" s="427" t="e">
        <f t="shared" si="291"/>
        <v>#N/A</v>
      </c>
      <c r="AD717" s="428" t="e">
        <f t="shared" si="292"/>
        <v>#N/A</v>
      </c>
      <c r="AE717" s="427" t="e">
        <f t="shared" si="293"/>
        <v>#N/A</v>
      </c>
      <c r="AF717" s="428" t="e">
        <f t="shared" si="294"/>
        <v>#N/A</v>
      </c>
      <c r="AG717" s="431" t="e">
        <f t="shared" si="295"/>
        <v>#N/A</v>
      </c>
      <c r="AH717" s="432" t="e">
        <f t="shared" si="296"/>
        <v>#N/A</v>
      </c>
    </row>
    <row r="718" spans="4:34" x14ac:dyDescent="0.25">
      <c r="D718" s="335"/>
      <c r="E718" s="335"/>
      <c r="F718" s="335"/>
      <c r="G718" s="335"/>
      <c r="H718" s="411">
        <f t="shared" si="279"/>
        <v>0</v>
      </c>
      <c r="I718" s="412">
        <v>0</v>
      </c>
      <c r="J718" s="411">
        <f t="shared" si="273"/>
        <v>0</v>
      </c>
      <c r="K718" s="412">
        <f t="shared" si="280"/>
        <v>0</v>
      </c>
      <c r="L718" s="411">
        <f t="shared" si="281"/>
        <v>0</v>
      </c>
      <c r="M718" s="412">
        <f t="shared" si="274"/>
        <v>0</v>
      </c>
      <c r="N718" s="411">
        <v>0</v>
      </c>
      <c r="O718" s="412">
        <f t="shared" si="282"/>
        <v>0</v>
      </c>
      <c r="P718" s="335"/>
      <c r="Q718" s="427">
        <f t="shared" si="283"/>
        <v>0</v>
      </c>
      <c r="R718" s="428">
        <f t="shared" si="284"/>
        <v>0</v>
      </c>
      <c r="S718" s="427">
        <f t="shared" si="275"/>
        <v>0</v>
      </c>
      <c r="T718" s="428">
        <f t="shared" si="276"/>
        <v>0</v>
      </c>
      <c r="U718" s="431">
        <f t="shared" si="285"/>
        <v>0</v>
      </c>
      <c r="V718" s="432">
        <f t="shared" si="286"/>
        <v>0</v>
      </c>
      <c r="W718" s="427">
        <f t="shared" si="287"/>
        <v>0</v>
      </c>
      <c r="X718" s="428">
        <f t="shared" si="288"/>
        <v>0</v>
      </c>
      <c r="Y718" s="427">
        <f t="shared" si="277"/>
        <v>0</v>
      </c>
      <c r="Z718" s="428">
        <f t="shared" si="278"/>
        <v>0</v>
      </c>
      <c r="AA718" s="431">
        <f t="shared" si="289"/>
        <v>0</v>
      </c>
      <c r="AB718" s="432">
        <f t="shared" si="290"/>
        <v>0</v>
      </c>
      <c r="AC718" s="427" t="e">
        <f t="shared" si="291"/>
        <v>#N/A</v>
      </c>
      <c r="AD718" s="428" t="e">
        <f t="shared" si="292"/>
        <v>#N/A</v>
      </c>
      <c r="AE718" s="427" t="e">
        <f t="shared" si="293"/>
        <v>#N/A</v>
      </c>
      <c r="AF718" s="428" t="e">
        <f t="shared" si="294"/>
        <v>#N/A</v>
      </c>
      <c r="AG718" s="431" t="e">
        <f t="shared" si="295"/>
        <v>#N/A</v>
      </c>
      <c r="AH718" s="432" t="e">
        <f t="shared" si="296"/>
        <v>#N/A</v>
      </c>
    </row>
    <row r="719" spans="4:34" x14ac:dyDescent="0.25">
      <c r="D719" s="335"/>
      <c r="E719" s="335"/>
      <c r="F719" s="335"/>
      <c r="G719" s="335"/>
      <c r="H719" s="411">
        <f t="shared" si="279"/>
        <v>0</v>
      </c>
      <c r="I719" s="412">
        <v>0</v>
      </c>
      <c r="J719" s="411">
        <f t="shared" si="273"/>
        <v>0</v>
      </c>
      <c r="K719" s="412">
        <f t="shared" si="280"/>
        <v>0</v>
      </c>
      <c r="L719" s="411">
        <f t="shared" si="281"/>
        <v>0</v>
      </c>
      <c r="M719" s="412">
        <f t="shared" si="274"/>
        <v>0</v>
      </c>
      <c r="N719" s="411">
        <v>0</v>
      </c>
      <c r="O719" s="412">
        <f t="shared" si="282"/>
        <v>0</v>
      </c>
      <c r="P719" s="335"/>
      <c r="Q719" s="427">
        <f t="shared" si="283"/>
        <v>0</v>
      </c>
      <c r="R719" s="428">
        <f t="shared" si="284"/>
        <v>0</v>
      </c>
      <c r="S719" s="427">
        <f t="shared" si="275"/>
        <v>0</v>
      </c>
      <c r="T719" s="428">
        <f t="shared" si="276"/>
        <v>0</v>
      </c>
      <c r="U719" s="431">
        <f t="shared" si="285"/>
        <v>0</v>
      </c>
      <c r="V719" s="432">
        <f t="shared" si="286"/>
        <v>0</v>
      </c>
      <c r="W719" s="427">
        <f t="shared" si="287"/>
        <v>0</v>
      </c>
      <c r="X719" s="428">
        <f t="shared" si="288"/>
        <v>0</v>
      </c>
      <c r="Y719" s="427">
        <f t="shared" si="277"/>
        <v>0</v>
      </c>
      <c r="Z719" s="428">
        <f t="shared" si="278"/>
        <v>0</v>
      </c>
      <c r="AA719" s="431">
        <f t="shared" si="289"/>
        <v>0</v>
      </c>
      <c r="AB719" s="432">
        <f t="shared" si="290"/>
        <v>0</v>
      </c>
      <c r="AC719" s="427" t="e">
        <f t="shared" si="291"/>
        <v>#N/A</v>
      </c>
      <c r="AD719" s="428" t="e">
        <f t="shared" si="292"/>
        <v>#N/A</v>
      </c>
      <c r="AE719" s="427" t="e">
        <f t="shared" si="293"/>
        <v>#N/A</v>
      </c>
      <c r="AF719" s="428" t="e">
        <f t="shared" si="294"/>
        <v>#N/A</v>
      </c>
      <c r="AG719" s="431" t="e">
        <f t="shared" si="295"/>
        <v>#N/A</v>
      </c>
      <c r="AH719" s="432" t="e">
        <f t="shared" si="296"/>
        <v>#N/A</v>
      </c>
    </row>
    <row r="720" spans="4:34" x14ac:dyDescent="0.25">
      <c r="D720" s="335"/>
      <c r="E720" s="335"/>
      <c r="F720" s="335"/>
      <c r="G720" s="335"/>
      <c r="H720" s="411">
        <f t="shared" si="279"/>
        <v>0</v>
      </c>
      <c r="I720" s="412">
        <v>0</v>
      </c>
      <c r="J720" s="411">
        <f t="shared" si="273"/>
        <v>0</v>
      </c>
      <c r="K720" s="412">
        <f t="shared" si="280"/>
        <v>0</v>
      </c>
      <c r="L720" s="411">
        <f t="shared" si="281"/>
        <v>0</v>
      </c>
      <c r="M720" s="412">
        <f t="shared" si="274"/>
        <v>0</v>
      </c>
      <c r="N720" s="411">
        <v>0</v>
      </c>
      <c r="O720" s="412">
        <f t="shared" si="282"/>
        <v>0</v>
      </c>
      <c r="P720" s="335"/>
      <c r="Q720" s="427">
        <f t="shared" si="283"/>
        <v>0</v>
      </c>
      <c r="R720" s="428">
        <f t="shared" si="284"/>
        <v>0</v>
      </c>
      <c r="S720" s="427">
        <f t="shared" si="275"/>
        <v>0</v>
      </c>
      <c r="T720" s="428">
        <f t="shared" si="276"/>
        <v>0</v>
      </c>
      <c r="U720" s="431">
        <f t="shared" si="285"/>
        <v>0</v>
      </c>
      <c r="V720" s="432">
        <f t="shared" si="286"/>
        <v>0</v>
      </c>
      <c r="W720" s="427">
        <f t="shared" si="287"/>
        <v>0</v>
      </c>
      <c r="X720" s="428">
        <f t="shared" si="288"/>
        <v>0</v>
      </c>
      <c r="Y720" s="427">
        <f t="shared" si="277"/>
        <v>0</v>
      </c>
      <c r="Z720" s="428">
        <f t="shared" si="278"/>
        <v>0</v>
      </c>
      <c r="AA720" s="431">
        <f t="shared" si="289"/>
        <v>0</v>
      </c>
      <c r="AB720" s="432">
        <f t="shared" si="290"/>
        <v>0</v>
      </c>
      <c r="AC720" s="427" t="e">
        <f t="shared" si="291"/>
        <v>#N/A</v>
      </c>
      <c r="AD720" s="428" t="e">
        <f t="shared" si="292"/>
        <v>#N/A</v>
      </c>
      <c r="AE720" s="427" t="e">
        <f t="shared" si="293"/>
        <v>#N/A</v>
      </c>
      <c r="AF720" s="428" t="e">
        <f t="shared" si="294"/>
        <v>#N/A</v>
      </c>
      <c r="AG720" s="431" t="e">
        <f t="shared" si="295"/>
        <v>#N/A</v>
      </c>
      <c r="AH720" s="432" t="e">
        <f t="shared" si="296"/>
        <v>#N/A</v>
      </c>
    </row>
    <row r="721" spans="4:34" x14ac:dyDescent="0.25">
      <c r="D721" s="335"/>
      <c r="E721" s="335"/>
      <c r="F721" s="335"/>
      <c r="G721" s="335"/>
      <c r="H721" s="411">
        <f t="shared" si="279"/>
        <v>0</v>
      </c>
      <c r="I721" s="412">
        <v>0</v>
      </c>
      <c r="J721" s="411">
        <f t="shared" si="273"/>
        <v>0</v>
      </c>
      <c r="K721" s="412">
        <f t="shared" si="280"/>
        <v>0</v>
      </c>
      <c r="L721" s="411">
        <f t="shared" si="281"/>
        <v>0</v>
      </c>
      <c r="M721" s="412">
        <f t="shared" si="274"/>
        <v>0</v>
      </c>
      <c r="N721" s="411">
        <v>0</v>
      </c>
      <c r="O721" s="412">
        <f t="shared" si="282"/>
        <v>0</v>
      </c>
      <c r="P721" s="335"/>
      <c r="Q721" s="427">
        <f t="shared" si="283"/>
        <v>0</v>
      </c>
      <c r="R721" s="428">
        <f t="shared" si="284"/>
        <v>0</v>
      </c>
      <c r="S721" s="427">
        <f t="shared" si="275"/>
        <v>0</v>
      </c>
      <c r="T721" s="428">
        <f t="shared" si="276"/>
        <v>0</v>
      </c>
      <c r="U721" s="431">
        <f t="shared" si="285"/>
        <v>0</v>
      </c>
      <c r="V721" s="432">
        <f t="shared" si="286"/>
        <v>0</v>
      </c>
      <c r="W721" s="427">
        <f t="shared" si="287"/>
        <v>0</v>
      </c>
      <c r="X721" s="428">
        <f t="shared" si="288"/>
        <v>0</v>
      </c>
      <c r="Y721" s="427">
        <f t="shared" si="277"/>
        <v>0</v>
      </c>
      <c r="Z721" s="428">
        <f t="shared" si="278"/>
        <v>0</v>
      </c>
      <c r="AA721" s="431">
        <f t="shared" si="289"/>
        <v>0</v>
      </c>
      <c r="AB721" s="432">
        <f t="shared" si="290"/>
        <v>0</v>
      </c>
      <c r="AC721" s="427" t="e">
        <f t="shared" si="291"/>
        <v>#N/A</v>
      </c>
      <c r="AD721" s="428" t="e">
        <f t="shared" si="292"/>
        <v>#N/A</v>
      </c>
      <c r="AE721" s="427" t="e">
        <f t="shared" si="293"/>
        <v>#N/A</v>
      </c>
      <c r="AF721" s="428" t="e">
        <f t="shared" si="294"/>
        <v>#N/A</v>
      </c>
      <c r="AG721" s="431" t="e">
        <f t="shared" si="295"/>
        <v>#N/A</v>
      </c>
      <c r="AH721" s="432" t="e">
        <f t="shared" si="296"/>
        <v>#N/A</v>
      </c>
    </row>
    <row r="722" spans="4:34" x14ac:dyDescent="0.25">
      <c r="D722" s="335"/>
      <c r="E722" s="335"/>
      <c r="F722" s="335"/>
      <c r="G722" s="335"/>
      <c r="H722" s="411">
        <f t="shared" si="279"/>
        <v>0</v>
      </c>
      <c r="I722" s="412">
        <v>0</v>
      </c>
      <c r="J722" s="411">
        <f t="shared" si="273"/>
        <v>0</v>
      </c>
      <c r="K722" s="412">
        <f t="shared" si="280"/>
        <v>0</v>
      </c>
      <c r="L722" s="411">
        <f t="shared" si="281"/>
        <v>0</v>
      </c>
      <c r="M722" s="412">
        <f t="shared" si="274"/>
        <v>0</v>
      </c>
      <c r="N722" s="411">
        <v>0</v>
      </c>
      <c r="O722" s="412">
        <f t="shared" si="282"/>
        <v>0</v>
      </c>
      <c r="P722" s="335"/>
      <c r="Q722" s="427">
        <f t="shared" si="283"/>
        <v>0</v>
      </c>
      <c r="R722" s="428">
        <f t="shared" si="284"/>
        <v>0</v>
      </c>
      <c r="S722" s="427">
        <f t="shared" si="275"/>
        <v>0</v>
      </c>
      <c r="T722" s="428">
        <f t="shared" si="276"/>
        <v>0</v>
      </c>
      <c r="U722" s="431">
        <f t="shared" si="285"/>
        <v>0</v>
      </c>
      <c r="V722" s="432">
        <f t="shared" si="286"/>
        <v>0</v>
      </c>
      <c r="W722" s="427">
        <f t="shared" si="287"/>
        <v>0</v>
      </c>
      <c r="X722" s="428">
        <f t="shared" si="288"/>
        <v>0</v>
      </c>
      <c r="Y722" s="427">
        <f t="shared" si="277"/>
        <v>0</v>
      </c>
      <c r="Z722" s="428">
        <f t="shared" si="278"/>
        <v>0</v>
      </c>
      <c r="AA722" s="431">
        <f t="shared" si="289"/>
        <v>0</v>
      </c>
      <c r="AB722" s="432">
        <f t="shared" si="290"/>
        <v>0</v>
      </c>
      <c r="AC722" s="427" t="e">
        <f t="shared" si="291"/>
        <v>#N/A</v>
      </c>
      <c r="AD722" s="428" t="e">
        <f t="shared" si="292"/>
        <v>#N/A</v>
      </c>
      <c r="AE722" s="427" t="e">
        <f t="shared" si="293"/>
        <v>#N/A</v>
      </c>
      <c r="AF722" s="428" t="e">
        <f t="shared" si="294"/>
        <v>#N/A</v>
      </c>
      <c r="AG722" s="431" t="e">
        <f t="shared" si="295"/>
        <v>#N/A</v>
      </c>
      <c r="AH722" s="432" t="e">
        <f t="shared" si="296"/>
        <v>#N/A</v>
      </c>
    </row>
    <row r="723" spans="4:34" x14ac:dyDescent="0.25">
      <c r="D723" s="335"/>
      <c r="E723" s="335"/>
      <c r="F723" s="335"/>
      <c r="G723" s="335"/>
      <c r="H723" s="411">
        <f t="shared" si="279"/>
        <v>0</v>
      </c>
      <c r="I723" s="412">
        <v>0</v>
      </c>
      <c r="J723" s="411">
        <f t="shared" si="273"/>
        <v>0</v>
      </c>
      <c r="K723" s="412">
        <f t="shared" si="280"/>
        <v>0</v>
      </c>
      <c r="L723" s="411">
        <f t="shared" si="281"/>
        <v>0</v>
      </c>
      <c r="M723" s="412">
        <f t="shared" si="274"/>
        <v>0</v>
      </c>
      <c r="N723" s="411">
        <v>0</v>
      </c>
      <c r="O723" s="412">
        <f t="shared" si="282"/>
        <v>0</v>
      </c>
      <c r="P723" s="335"/>
      <c r="Q723" s="427">
        <f t="shared" si="283"/>
        <v>0</v>
      </c>
      <c r="R723" s="428">
        <f t="shared" si="284"/>
        <v>0</v>
      </c>
      <c r="S723" s="427">
        <f t="shared" si="275"/>
        <v>0</v>
      </c>
      <c r="T723" s="428">
        <f t="shared" si="276"/>
        <v>0</v>
      </c>
      <c r="U723" s="431">
        <f t="shared" si="285"/>
        <v>0</v>
      </c>
      <c r="V723" s="432">
        <f t="shared" si="286"/>
        <v>0</v>
      </c>
      <c r="W723" s="427">
        <f t="shared" si="287"/>
        <v>0</v>
      </c>
      <c r="X723" s="428">
        <f t="shared" si="288"/>
        <v>0</v>
      </c>
      <c r="Y723" s="427">
        <f t="shared" si="277"/>
        <v>0</v>
      </c>
      <c r="Z723" s="428">
        <f t="shared" si="278"/>
        <v>0</v>
      </c>
      <c r="AA723" s="431">
        <f t="shared" si="289"/>
        <v>0</v>
      </c>
      <c r="AB723" s="432">
        <f t="shared" si="290"/>
        <v>0</v>
      </c>
      <c r="AC723" s="427" t="e">
        <f t="shared" si="291"/>
        <v>#N/A</v>
      </c>
      <c r="AD723" s="428" t="e">
        <f t="shared" si="292"/>
        <v>#N/A</v>
      </c>
      <c r="AE723" s="427" t="e">
        <f t="shared" si="293"/>
        <v>#N/A</v>
      </c>
      <c r="AF723" s="428" t="e">
        <f t="shared" si="294"/>
        <v>#N/A</v>
      </c>
      <c r="AG723" s="431" t="e">
        <f t="shared" si="295"/>
        <v>#N/A</v>
      </c>
      <c r="AH723" s="432" t="e">
        <f t="shared" si="296"/>
        <v>#N/A</v>
      </c>
    </row>
    <row r="724" spans="4:34" x14ac:dyDescent="0.25">
      <c r="D724" s="335"/>
      <c r="E724" s="335"/>
      <c r="F724" s="335"/>
      <c r="G724" s="335"/>
      <c r="H724" s="411">
        <f t="shared" si="279"/>
        <v>0</v>
      </c>
      <c r="I724" s="412">
        <v>0</v>
      </c>
      <c r="J724" s="411">
        <f t="shared" si="273"/>
        <v>0</v>
      </c>
      <c r="K724" s="412">
        <f t="shared" si="280"/>
        <v>0</v>
      </c>
      <c r="L724" s="411">
        <f t="shared" si="281"/>
        <v>0</v>
      </c>
      <c r="M724" s="412">
        <f t="shared" si="274"/>
        <v>0</v>
      </c>
      <c r="N724" s="411">
        <v>0</v>
      </c>
      <c r="O724" s="412">
        <f t="shared" si="282"/>
        <v>0</v>
      </c>
      <c r="P724" s="335"/>
      <c r="Q724" s="427">
        <f t="shared" si="283"/>
        <v>0</v>
      </c>
      <c r="R724" s="428">
        <f t="shared" si="284"/>
        <v>0</v>
      </c>
      <c r="S724" s="427">
        <f t="shared" si="275"/>
        <v>0</v>
      </c>
      <c r="T724" s="428">
        <f t="shared" si="276"/>
        <v>0</v>
      </c>
      <c r="U724" s="431">
        <f t="shared" si="285"/>
        <v>0</v>
      </c>
      <c r="V724" s="432">
        <f t="shared" si="286"/>
        <v>0</v>
      </c>
      <c r="W724" s="427">
        <f t="shared" si="287"/>
        <v>0</v>
      </c>
      <c r="X724" s="428">
        <f t="shared" si="288"/>
        <v>0</v>
      </c>
      <c r="Y724" s="427">
        <f t="shared" si="277"/>
        <v>0</v>
      </c>
      <c r="Z724" s="428">
        <f t="shared" si="278"/>
        <v>0</v>
      </c>
      <c r="AA724" s="431">
        <f t="shared" si="289"/>
        <v>0</v>
      </c>
      <c r="AB724" s="432">
        <f t="shared" si="290"/>
        <v>0</v>
      </c>
      <c r="AC724" s="427" t="e">
        <f t="shared" si="291"/>
        <v>#N/A</v>
      </c>
      <c r="AD724" s="428" t="e">
        <f t="shared" si="292"/>
        <v>#N/A</v>
      </c>
      <c r="AE724" s="427" t="e">
        <f t="shared" si="293"/>
        <v>#N/A</v>
      </c>
      <c r="AF724" s="428" t="e">
        <f t="shared" si="294"/>
        <v>#N/A</v>
      </c>
      <c r="AG724" s="431" t="e">
        <f t="shared" si="295"/>
        <v>#N/A</v>
      </c>
      <c r="AH724" s="432" t="e">
        <f t="shared" si="296"/>
        <v>#N/A</v>
      </c>
    </row>
    <row r="725" spans="4:34" x14ac:dyDescent="0.25">
      <c r="D725" s="335"/>
      <c r="E725" s="335"/>
      <c r="F725" s="335"/>
      <c r="G725" s="335"/>
      <c r="H725" s="411">
        <f t="shared" si="279"/>
        <v>0</v>
      </c>
      <c r="I725" s="412">
        <v>0</v>
      </c>
      <c r="J725" s="411">
        <f t="shared" si="273"/>
        <v>0</v>
      </c>
      <c r="K725" s="412">
        <f t="shared" si="280"/>
        <v>0</v>
      </c>
      <c r="L725" s="411">
        <f t="shared" si="281"/>
        <v>0</v>
      </c>
      <c r="M725" s="412">
        <f t="shared" si="274"/>
        <v>0</v>
      </c>
      <c r="N725" s="411">
        <v>0</v>
      </c>
      <c r="O725" s="412">
        <f t="shared" si="282"/>
        <v>0</v>
      </c>
      <c r="P725" s="335"/>
      <c r="Q725" s="427">
        <f t="shared" si="283"/>
        <v>0</v>
      </c>
      <c r="R725" s="428">
        <f t="shared" si="284"/>
        <v>0</v>
      </c>
      <c r="S725" s="427">
        <f t="shared" si="275"/>
        <v>0</v>
      </c>
      <c r="T725" s="428">
        <f t="shared" si="276"/>
        <v>0</v>
      </c>
      <c r="U725" s="431">
        <f t="shared" si="285"/>
        <v>0</v>
      </c>
      <c r="V725" s="432">
        <f t="shared" si="286"/>
        <v>0</v>
      </c>
      <c r="W725" s="427">
        <f t="shared" si="287"/>
        <v>0</v>
      </c>
      <c r="X725" s="428">
        <f t="shared" si="288"/>
        <v>0</v>
      </c>
      <c r="Y725" s="427">
        <f t="shared" si="277"/>
        <v>0</v>
      </c>
      <c r="Z725" s="428">
        <f t="shared" si="278"/>
        <v>0</v>
      </c>
      <c r="AA725" s="431">
        <f t="shared" si="289"/>
        <v>0</v>
      </c>
      <c r="AB725" s="432">
        <f t="shared" si="290"/>
        <v>0</v>
      </c>
      <c r="AC725" s="427" t="e">
        <f t="shared" si="291"/>
        <v>#N/A</v>
      </c>
      <c r="AD725" s="428" t="e">
        <f t="shared" si="292"/>
        <v>#N/A</v>
      </c>
      <c r="AE725" s="427" t="e">
        <f t="shared" si="293"/>
        <v>#N/A</v>
      </c>
      <c r="AF725" s="428" t="e">
        <f t="shared" si="294"/>
        <v>#N/A</v>
      </c>
      <c r="AG725" s="431" t="e">
        <f t="shared" si="295"/>
        <v>#N/A</v>
      </c>
      <c r="AH725" s="432" t="e">
        <f t="shared" si="296"/>
        <v>#N/A</v>
      </c>
    </row>
    <row r="726" spans="4:34" x14ac:dyDescent="0.25">
      <c r="D726" s="335"/>
      <c r="E726" s="335"/>
      <c r="F726" s="335"/>
      <c r="G726" s="335"/>
      <c r="H726" s="411">
        <f t="shared" si="279"/>
        <v>0</v>
      </c>
      <c r="I726" s="412">
        <v>0</v>
      </c>
      <c r="J726" s="411">
        <f t="shared" si="273"/>
        <v>0</v>
      </c>
      <c r="K726" s="412">
        <f t="shared" si="280"/>
        <v>0</v>
      </c>
      <c r="L726" s="411">
        <f t="shared" si="281"/>
        <v>0</v>
      </c>
      <c r="M726" s="412">
        <f t="shared" si="274"/>
        <v>0</v>
      </c>
      <c r="N726" s="411">
        <v>0</v>
      </c>
      <c r="O726" s="412">
        <f t="shared" si="282"/>
        <v>0</v>
      </c>
      <c r="P726" s="335"/>
      <c r="Q726" s="427">
        <f t="shared" si="283"/>
        <v>0</v>
      </c>
      <c r="R726" s="428">
        <f t="shared" si="284"/>
        <v>0</v>
      </c>
      <c r="S726" s="427">
        <f t="shared" si="275"/>
        <v>0</v>
      </c>
      <c r="T726" s="428">
        <f t="shared" si="276"/>
        <v>0</v>
      </c>
      <c r="U726" s="431">
        <f t="shared" si="285"/>
        <v>0</v>
      </c>
      <c r="V726" s="432">
        <f t="shared" si="286"/>
        <v>0</v>
      </c>
      <c r="W726" s="427">
        <f t="shared" si="287"/>
        <v>0</v>
      </c>
      <c r="X726" s="428">
        <f t="shared" si="288"/>
        <v>0</v>
      </c>
      <c r="Y726" s="427">
        <f t="shared" si="277"/>
        <v>0</v>
      </c>
      <c r="Z726" s="428">
        <f t="shared" si="278"/>
        <v>0</v>
      </c>
      <c r="AA726" s="431">
        <f t="shared" si="289"/>
        <v>0</v>
      </c>
      <c r="AB726" s="432">
        <f t="shared" si="290"/>
        <v>0</v>
      </c>
      <c r="AC726" s="427" t="e">
        <f t="shared" si="291"/>
        <v>#N/A</v>
      </c>
      <c r="AD726" s="428" t="e">
        <f t="shared" si="292"/>
        <v>#N/A</v>
      </c>
      <c r="AE726" s="427" t="e">
        <f t="shared" si="293"/>
        <v>#N/A</v>
      </c>
      <c r="AF726" s="428" t="e">
        <f t="shared" si="294"/>
        <v>#N/A</v>
      </c>
      <c r="AG726" s="431" t="e">
        <f t="shared" si="295"/>
        <v>#N/A</v>
      </c>
      <c r="AH726" s="432" t="e">
        <f t="shared" si="296"/>
        <v>#N/A</v>
      </c>
    </row>
    <row r="727" spans="4:34" x14ac:dyDescent="0.25">
      <c r="D727" s="335"/>
      <c r="E727" s="335"/>
      <c r="F727" s="335"/>
      <c r="G727" s="335"/>
      <c r="H727" s="411">
        <f t="shared" si="279"/>
        <v>0</v>
      </c>
      <c r="I727" s="412">
        <v>0</v>
      </c>
      <c r="J727" s="411">
        <f t="shared" si="273"/>
        <v>0</v>
      </c>
      <c r="K727" s="412">
        <f t="shared" si="280"/>
        <v>0</v>
      </c>
      <c r="L727" s="411">
        <f t="shared" si="281"/>
        <v>0</v>
      </c>
      <c r="M727" s="412">
        <f t="shared" si="274"/>
        <v>0</v>
      </c>
      <c r="N727" s="411">
        <v>0</v>
      </c>
      <c r="O727" s="412">
        <f t="shared" si="282"/>
        <v>0</v>
      </c>
      <c r="P727" s="335"/>
      <c r="Q727" s="427">
        <f t="shared" si="283"/>
        <v>0</v>
      </c>
      <c r="R727" s="428">
        <f t="shared" si="284"/>
        <v>0</v>
      </c>
      <c r="S727" s="427">
        <f t="shared" si="275"/>
        <v>0</v>
      </c>
      <c r="T727" s="428">
        <f t="shared" si="276"/>
        <v>0</v>
      </c>
      <c r="U727" s="431">
        <f t="shared" si="285"/>
        <v>0</v>
      </c>
      <c r="V727" s="432">
        <f t="shared" si="286"/>
        <v>0</v>
      </c>
      <c r="W727" s="427">
        <f t="shared" si="287"/>
        <v>0</v>
      </c>
      <c r="X727" s="428">
        <f t="shared" si="288"/>
        <v>0</v>
      </c>
      <c r="Y727" s="427">
        <f t="shared" si="277"/>
        <v>0</v>
      </c>
      <c r="Z727" s="428">
        <f t="shared" si="278"/>
        <v>0</v>
      </c>
      <c r="AA727" s="431">
        <f t="shared" si="289"/>
        <v>0</v>
      </c>
      <c r="AB727" s="432">
        <f t="shared" si="290"/>
        <v>0</v>
      </c>
      <c r="AC727" s="427" t="e">
        <f t="shared" si="291"/>
        <v>#N/A</v>
      </c>
      <c r="AD727" s="428" t="e">
        <f t="shared" si="292"/>
        <v>#N/A</v>
      </c>
      <c r="AE727" s="427" t="e">
        <f t="shared" si="293"/>
        <v>#N/A</v>
      </c>
      <c r="AF727" s="428" t="e">
        <f t="shared" si="294"/>
        <v>#N/A</v>
      </c>
      <c r="AG727" s="431" t="e">
        <f t="shared" si="295"/>
        <v>#N/A</v>
      </c>
      <c r="AH727" s="432" t="e">
        <f t="shared" si="296"/>
        <v>#N/A</v>
      </c>
    </row>
    <row r="728" spans="4:34" x14ac:dyDescent="0.25">
      <c r="D728" s="335"/>
      <c r="E728" s="335"/>
      <c r="F728" s="335"/>
      <c r="G728" s="335"/>
      <c r="H728" s="411">
        <f t="shared" si="279"/>
        <v>0</v>
      </c>
      <c r="I728" s="412">
        <v>0</v>
      </c>
      <c r="J728" s="411">
        <f t="shared" si="273"/>
        <v>0</v>
      </c>
      <c r="K728" s="412">
        <f t="shared" si="280"/>
        <v>0</v>
      </c>
      <c r="L728" s="411">
        <f t="shared" si="281"/>
        <v>0</v>
      </c>
      <c r="M728" s="412">
        <f t="shared" si="274"/>
        <v>0</v>
      </c>
      <c r="N728" s="411">
        <v>0</v>
      </c>
      <c r="O728" s="412">
        <f t="shared" si="282"/>
        <v>0</v>
      </c>
      <c r="P728" s="335"/>
      <c r="Q728" s="427">
        <f t="shared" si="283"/>
        <v>0</v>
      </c>
      <c r="R728" s="428">
        <f t="shared" si="284"/>
        <v>0</v>
      </c>
      <c r="S728" s="427">
        <f t="shared" si="275"/>
        <v>0</v>
      </c>
      <c r="T728" s="428">
        <f t="shared" si="276"/>
        <v>0</v>
      </c>
      <c r="U728" s="431">
        <f t="shared" si="285"/>
        <v>0</v>
      </c>
      <c r="V728" s="432">
        <f t="shared" si="286"/>
        <v>0</v>
      </c>
      <c r="W728" s="427">
        <f t="shared" si="287"/>
        <v>0</v>
      </c>
      <c r="X728" s="428">
        <f t="shared" si="288"/>
        <v>0</v>
      </c>
      <c r="Y728" s="427">
        <f t="shared" si="277"/>
        <v>0</v>
      </c>
      <c r="Z728" s="428">
        <f t="shared" si="278"/>
        <v>0</v>
      </c>
      <c r="AA728" s="431">
        <f t="shared" si="289"/>
        <v>0</v>
      </c>
      <c r="AB728" s="432">
        <f t="shared" si="290"/>
        <v>0</v>
      </c>
      <c r="AC728" s="427" t="e">
        <f t="shared" si="291"/>
        <v>#N/A</v>
      </c>
      <c r="AD728" s="428" t="e">
        <f t="shared" si="292"/>
        <v>#N/A</v>
      </c>
      <c r="AE728" s="427" t="e">
        <f t="shared" si="293"/>
        <v>#N/A</v>
      </c>
      <c r="AF728" s="428" t="e">
        <f t="shared" si="294"/>
        <v>#N/A</v>
      </c>
      <c r="AG728" s="431" t="e">
        <f t="shared" si="295"/>
        <v>#N/A</v>
      </c>
      <c r="AH728" s="432" t="e">
        <f t="shared" si="296"/>
        <v>#N/A</v>
      </c>
    </row>
    <row r="729" spans="4:34" x14ac:dyDescent="0.25">
      <c r="D729" s="335"/>
      <c r="E729" s="335"/>
      <c r="F729" s="335"/>
      <c r="G729" s="335"/>
      <c r="H729" s="411">
        <f t="shared" si="279"/>
        <v>0</v>
      </c>
      <c r="I729" s="412">
        <v>0</v>
      </c>
      <c r="J729" s="411">
        <f t="shared" si="273"/>
        <v>0</v>
      </c>
      <c r="K729" s="412">
        <f t="shared" si="280"/>
        <v>0</v>
      </c>
      <c r="L729" s="411">
        <f t="shared" si="281"/>
        <v>0</v>
      </c>
      <c r="M729" s="412">
        <f t="shared" si="274"/>
        <v>0</v>
      </c>
      <c r="N729" s="411">
        <v>0</v>
      </c>
      <c r="O729" s="412">
        <f t="shared" si="282"/>
        <v>0</v>
      </c>
      <c r="P729" s="335"/>
      <c r="Q729" s="427">
        <f t="shared" si="283"/>
        <v>0</v>
      </c>
      <c r="R729" s="428">
        <f t="shared" si="284"/>
        <v>0</v>
      </c>
      <c r="S729" s="427">
        <f t="shared" si="275"/>
        <v>0</v>
      </c>
      <c r="T729" s="428">
        <f t="shared" si="276"/>
        <v>0</v>
      </c>
      <c r="U729" s="431">
        <f t="shared" si="285"/>
        <v>0</v>
      </c>
      <c r="V729" s="432">
        <f t="shared" si="286"/>
        <v>0</v>
      </c>
      <c r="W729" s="427">
        <f t="shared" si="287"/>
        <v>0</v>
      </c>
      <c r="X729" s="428">
        <f t="shared" si="288"/>
        <v>0</v>
      </c>
      <c r="Y729" s="427">
        <f t="shared" si="277"/>
        <v>0</v>
      </c>
      <c r="Z729" s="428">
        <f t="shared" si="278"/>
        <v>0</v>
      </c>
      <c r="AA729" s="431">
        <f t="shared" si="289"/>
        <v>0</v>
      </c>
      <c r="AB729" s="432">
        <f t="shared" si="290"/>
        <v>0</v>
      </c>
      <c r="AC729" s="427" t="e">
        <f t="shared" si="291"/>
        <v>#N/A</v>
      </c>
      <c r="AD729" s="428" t="e">
        <f t="shared" si="292"/>
        <v>#N/A</v>
      </c>
      <c r="AE729" s="427" t="e">
        <f t="shared" si="293"/>
        <v>#N/A</v>
      </c>
      <c r="AF729" s="428" t="e">
        <f t="shared" si="294"/>
        <v>#N/A</v>
      </c>
      <c r="AG729" s="431" t="e">
        <f t="shared" si="295"/>
        <v>#N/A</v>
      </c>
      <c r="AH729" s="432" t="e">
        <f t="shared" si="296"/>
        <v>#N/A</v>
      </c>
    </row>
    <row r="730" spans="4:34" x14ac:dyDescent="0.25">
      <c r="D730" s="335"/>
      <c r="E730" s="335"/>
      <c r="F730" s="335"/>
      <c r="G730" s="335"/>
      <c r="H730" s="411">
        <f t="shared" si="279"/>
        <v>0</v>
      </c>
      <c r="I730" s="412">
        <v>0</v>
      </c>
      <c r="J730" s="411">
        <f t="shared" si="273"/>
        <v>0</v>
      </c>
      <c r="K730" s="412">
        <f t="shared" si="280"/>
        <v>0</v>
      </c>
      <c r="L730" s="411">
        <f t="shared" si="281"/>
        <v>0</v>
      </c>
      <c r="M730" s="412">
        <f t="shared" si="274"/>
        <v>0</v>
      </c>
      <c r="N730" s="411">
        <v>0</v>
      </c>
      <c r="O730" s="412">
        <f t="shared" si="282"/>
        <v>0</v>
      </c>
      <c r="P730" s="335"/>
      <c r="Q730" s="427">
        <f t="shared" si="283"/>
        <v>0</v>
      </c>
      <c r="R730" s="428">
        <f t="shared" si="284"/>
        <v>0</v>
      </c>
      <c r="S730" s="427">
        <f t="shared" si="275"/>
        <v>0</v>
      </c>
      <c r="T730" s="428">
        <f t="shared" si="276"/>
        <v>0</v>
      </c>
      <c r="U730" s="431">
        <f t="shared" si="285"/>
        <v>0</v>
      </c>
      <c r="V730" s="432">
        <f t="shared" si="286"/>
        <v>0</v>
      </c>
      <c r="W730" s="427">
        <f t="shared" si="287"/>
        <v>0</v>
      </c>
      <c r="X730" s="428">
        <f t="shared" si="288"/>
        <v>0</v>
      </c>
      <c r="Y730" s="427">
        <f t="shared" si="277"/>
        <v>0</v>
      </c>
      <c r="Z730" s="428">
        <f t="shared" si="278"/>
        <v>0</v>
      </c>
      <c r="AA730" s="431">
        <f t="shared" si="289"/>
        <v>0</v>
      </c>
      <c r="AB730" s="432">
        <f t="shared" si="290"/>
        <v>0</v>
      </c>
      <c r="AC730" s="427" t="e">
        <f t="shared" si="291"/>
        <v>#N/A</v>
      </c>
      <c r="AD730" s="428" t="e">
        <f t="shared" si="292"/>
        <v>#N/A</v>
      </c>
      <c r="AE730" s="427" t="e">
        <f t="shared" si="293"/>
        <v>#N/A</v>
      </c>
      <c r="AF730" s="428" t="e">
        <f t="shared" si="294"/>
        <v>#N/A</v>
      </c>
      <c r="AG730" s="431" t="e">
        <f t="shared" si="295"/>
        <v>#N/A</v>
      </c>
      <c r="AH730" s="432" t="e">
        <f t="shared" si="296"/>
        <v>#N/A</v>
      </c>
    </row>
    <row r="731" spans="4:34" x14ac:dyDescent="0.25">
      <c r="D731" s="335"/>
      <c r="E731" s="335"/>
      <c r="F731" s="335"/>
      <c r="G731" s="335"/>
      <c r="H731" s="411">
        <f t="shared" si="279"/>
        <v>0</v>
      </c>
      <c r="I731" s="412">
        <v>0</v>
      </c>
      <c r="J731" s="411">
        <f t="shared" si="273"/>
        <v>0</v>
      </c>
      <c r="K731" s="412">
        <f t="shared" si="280"/>
        <v>0</v>
      </c>
      <c r="L731" s="411">
        <f t="shared" si="281"/>
        <v>0</v>
      </c>
      <c r="M731" s="412">
        <f t="shared" si="274"/>
        <v>0</v>
      </c>
      <c r="N731" s="411">
        <v>0</v>
      </c>
      <c r="O731" s="412">
        <f t="shared" si="282"/>
        <v>0</v>
      </c>
      <c r="P731" s="335"/>
      <c r="Q731" s="427">
        <f t="shared" si="283"/>
        <v>0</v>
      </c>
      <c r="R731" s="428">
        <f t="shared" si="284"/>
        <v>0</v>
      </c>
      <c r="S731" s="427">
        <f t="shared" si="275"/>
        <v>0</v>
      </c>
      <c r="T731" s="428">
        <f t="shared" si="276"/>
        <v>0</v>
      </c>
      <c r="U731" s="431">
        <f t="shared" si="285"/>
        <v>0</v>
      </c>
      <c r="V731" s="432">
        <f t="shared" si="286"/>
        <v>0</v>
      </c>
      <c r="W731" s="427">
        <f t="shared" si="287"/>
        <v>0</v>
      </c>
      <c r="X731" s="428">
        <f t="shared" si="288"/>
        <v>0</v>
      </c>
      <c r="Y731" s="427">
        <f t="shared" si="277"/>
        <v>0</v>
      </c>
      <c r="Z731" s="428">
        <f t="shared" si="278"/>
        <v>0</v>
      </c>
      <c r="AA731" s="431">
        <f t="shared" si="289"/>
        <v>0</v>
      </c>
      <c r="AB731" s="432">
        <f t="shared" si="290"/>
        <v>0</v>
      </c>
      <c r="AC731" s="427" t="e">
        <f t="shared" si="291"/>
        <v>#N/A</v>
      </c>
      <c r="AD731" s="428" t="e">
        <f t="shared" si="292"/>
        <v>#N/A</v>
      </c>
      <c r="AE731" s="427" t="e">
        <f t="shared" si="293"/>
        <v>#N/A</v>
      </c>
      <c r="AF731" s="428" t="e">
        <f t="shared" si="294"/>
        <v>#N/A</v>
      </c>
      <c r="AG731" s="431" t="e">
        <f t="shared" si="295"/>
        <v>#N/A</v>
      </c>
      <c r="AH731" s="432" t="e">
        <f t="shared" si="296"/>
        <v>#N/A</v>
      </c>
    </row>
    <row r="732" spans="4:34" x14ac:dyDescent="0.25">
      <c r="D732" s="335"/>
      <c r="E732" s="335"/>
      <c r="F732" s="335"/>
      <c r="G732" s="335"/>
      <c r="H732" s="411">
        <f t="shared" si="279"/>
        <v>0</v>
      </c>
      <c r="I732" s="412">
        <v>0</v>
      </c>
      <c r="J732" s="411">
        <f t="shared" si="273"/>
        <v>0</v>
      </c>
      <c r="K732" s="412">
        <f t="shared" si="280"/>
        <v>0</v>
      </c>
      <c r="L732" s="411">
        <f t="shared" si="281"/>
        <v>0</v>
      </c>
      <c r="M732" s="412">
        <f t="shared" si="274"/>
        <v>0</v>
      </c>
      <c r="N732" s="411">
        <v>0</v>
      </c>
      <c r="O732" s="412">
        <f t="shared" si="282"/>
        <v>0</v>
      </c>
      <c r="P732" s="335"/>
      <c r="Q732" s="427">
        <f t="shared" si="283"/>
        <v>0</v>
      </c>
      <c r="R732" s="428">
        <f t="shared" si="284"/>
        <v>0</v>
      </c>
      <c r="S732" s="427">
        <f t="shared" si="275"/>
        <v>0</v>
      </c>
      <c r="T732" s="428">
        <f t="shared" si="276"/>
        <v>0</v>
      </c>
      <c r="U732" s="431">
        <f t="shared" si="285"/>
        <v>0</v>
      </c>
      <c r="V732" s="432">
        <f t="shared" si="286"/>
        <v>0</v>
      </c>
      <c r="W732" s="427">
        <f t="shared" si="287"/>
        <v>0</v>
      </c>
      <c r="X732" s="428">
        <f t="shared" si="288"/>
        <v>0</v>
      </c>
      <c r="Y732" s="427">
        <f t="shared" si="277"/>
        <v>0</v>
      </c>
      <c r="Z732" s="428">
        <f t="shared" si="278"/>
        <v>0</v>
      </c>
      <c r="AA732" s="431">
        <f t="shared" si="289"/>
        <v>0</v>
      </c>
      <c r="AB732" s="432">
        <f t="shared" si="290"/>
        <v>0</v>
      </c>
      <c r="AC732" s="427" t="e">
        <f t="shared" si="291"/>
        <v>#N/A</v>
      </c>
      <c r="AD732" s="428" t="e">
        <f t="shared" si="292"/>
        <v>#N/A</v>
      </c>
      <c r="AE732" s="427" t="e">
        <f t="shared" si="293"/>
        <v>#N/A</v>
      </c>
      <c r="AF732" s="428" t="e">
        <f t="shared" si="294"/>
        <v>#N/A</v>
      </c>
      <c r="AG732" s="431" t="e">
        <f t="shared" si="295"/>
        <v>#N/A</v>
      </c>
      <c r="AH732" s="432" t="e">
        <f t="shared" si="296"/>
        <v>#N/A</v>
      </c>
    </row>
    <row r="733" spans="4:34" x14ac:dyDescent="0.25">
      <c r="D733" s="335"/>
      <c r="E733" s="335"/>
      <c r="F733" s="335"/>
      <c r="G733" s="335"/>
      <c r="H733" s="411">
        <f t="shared" si="279"/>
        <v>0</v>
      </c>
      <c r="I733" s="412">
        <v>0</v>
      </c>
      <c r="J733" s="411">
        <f t="shared" si="273"/>
        <v>0</v>
      </c>
      <c r="K733" s="412">
        <f t="shared" si="280"/>
        <v>0</v>
      </c>
      <c r="L733" s="411">
        <f t="shared" si="281"/>
        <v>0</v>
      </c>
      <c r="M733" s="412">
        <f t="shared" si="274"/>
        <v>0</v>
      </c>
      <c r="N733" s="411">
        <v>0</v>
      </c>
      <c r="O733" s="412">
        <f t="shared" si="282"/>
        <v>0</v>
      </c>
      <c r="P733" s="335"/>
      <c r="Q733" s="427">
        <f t="shared" si="283"/>
        <v>0</v>
      </c>
      <c r="R733" s="428">
        <f t="shared" si="284"/>
        <v>0</v>
      </c>
      <c r="S733" s="427">
        <f t="shared" si="275"/>
        <v>0</v>
      </c>
      <c r="T733" s="428">
        <f t="shared" si="276"/>
        <v>0</v>
      </c>
      <c r="U733" s="431">
        <f t="shared" si="285"/>
        <v>0</v>
      </c>
      <c r="V733" s="432">
        <f t="shared" si="286"/>
        <v>0</v>
      </c>
      <c r="W733" s="427">
        <f t="shared" si="287"/>
        <v>0</v>
      </c>
      <c r="X733" s="428">
        <f t="shared" si="288"/>
        <v>0</v>
      </c>
      <c r="Y733" s="427">
        <f t="shared" si="277"/>
        <v>0</v>
      </c>
      <c r="Z733" s="428">
        <f t="shared" si="278"/>
        <v>0</v>
      </c>
      <c r="AA733" s="431">
        <f t="shared" si="289"/>
        <v>0</v>
      </c>
      <c r="AB733" s="432">
        <f t="shared" si="290"/>
        <v>0</v>
      </c>
      <c r="AC733" s="427" t="e">
        <f t="shared" si="291"/>
        <v>#N/A</v>
      </c>
      <c r="AD733" s="428" t="e">
        <f t="shared" si="292"/>
        <v>#N/A</v>
      </c>
      <c r="AE733" s="427" t="e">
        <f t="shared" si="293"/>
        <v>#N/A</v>
      </c>
      <c r="AF733" s="428" t="e">
        <f t="shared" si="294"/>
        <v>#N/A</v>
      </c>
      <c r="AG733" s="431" t="e">
        <f t="shared" si="295"/>
        <v>#N/A</v>
      </c>
      <c r="AH733" s="432" t="e">
        <f t="shared" si="296"/>
        <v>#N/A</v>
      </c>
    </row>
    <row r="734" spans="4:34" x14ac:dyDescent="0.25">
      <c r="D734" s="335"/>
      <c r="E734" s="335"/>
      <c r="F734" s="335"/>
      <c r="G734" s="335"/>
      <c r="H734" s="411">
        <f t="shared" si="279"/>
        <v>0</v>
      </c>
      <c r="I734" s="412">
        <v>0</v>
      </c>
      <c r="J734" s="411">
        <f t="shared" si="273"/>
        <v>0</v>
      </c>
      <c r="K734" s="412">
        <f t="shared" si="280"/>
        <v>0</v>
      </c>
      <c r="L734" s="411">
        <f t="shared" si="281"/>
        <v>0</v>
      </c>
      <c r="M734" s="412">
        <f t="shared" si="274"/>
        <v>0</v>
      </c>
      <c r="N734" s="411">
        <v>0</v>
      </c>
      <c r="O734" s="412">
        <f t="shared" si="282"/>
        <v>0</v>
      </c>
      <c r="P734" s="335"/>
      <c r="Q734" s="427">
        <f t="shared" si="283"/>
        <v>0</v>
      </c>
      <c r="R734" s="428">
        <f t="shared" si="284"/>
        <v>0</v>
      </c>
      <c r="S734" s="427">
        <f t="shared" si="275"/>
        <v>0</v>
      </c>
      <c r="T734" s="428">
        <f t="shared" si="276"/>
        <v>0</v>
      </c>
      <c r="U734" s="431">
        <f t="shared" si="285"/>
        <v>0</v>
      </c>
      <c r="V734" s="432">
        <f t="shared" si="286"/>
        <v>0</v>
      </c>
      <c r="W734" s="427">
        <f t="shared" si="287"/>
        <v>0</v>
      </c>
      <c r="X734" s="428">
        <f t="shared" si="288"/>
        <v>0</v>
      </c>
      <c r="Y734" s="427">
        <f t="shared" si="277"/>
        <v>0</v>
      </c>
      <c r="Z734" s="428">
        <f t="shared" si="278"/>
        <v>0</v>
      </c>
      <c r="AA734" s="431">
        <f t="shared" si="289"/>
        <v>0</v>
      </c>
      <c r="AB734" s="432">
        <f t="shared" si="290"/>
        <v>0</v>
      </c>
      <c r="AC734" s="427" t="e">
        <f t="shared" si="291"/>
        <v>#N/A</v>
      </c>
      <c r="AD734" s="428" t="e">
        <f t="shared" si="292"/>
        <v>#N/A</v>
      </c>
      <c r="AE734" s="427" t="e">
        <f t="shared" si="293"/>
        <v>#N/A</v>
      </c>
      <c r="AF734" s="428" t="e">
        <f t="shared" si="294"/>
        <v>#N/A</v>
      </c>
      <c r="AG734" s="431" t="e">
        <f t="shared" si="295"/>
        <v>#N/A</v>
      </c>
      <c r="AH734" s="432" t="e">
        <f t="shared" si="296"/>
        <v>#N/A</v>
      </c>
    </row>
    <row r="735" spans="4:34" x14ac:dyDescent="0.25">
      <c r="D735" s="335"/>
      <c r="E735" s="335"/>
      <c r="F735" s="335"/>
      <c r="G735" s="335"/>
      <c r="H735" s="411">
        <f t="shared" si="279"/>
        <v>0</v>
      </c>
      <c r="I735" s="412">
        <v>0</v>
      </c>
      <c r="J735" s="411">
        <f t="shared" si="273"/>
        <v>0</v>
      </c>
      <c r="K735" s="412">
        <f t="shared" si="280"/>
        <v>0</v>
      </c>
      <c r="L735" s="411">
        <f t="shared" si="281"/>
        <v>0</v>
      </c>
      <c r="M735" s="412">
        <f t="shared" si="274"/>
        <v>0</v>
      </c>
      <c r="N735" s="411">
        <v>0</v>
      </c>
      <c r="O735" s="412">
        <f t="shared" si="282"/>
        <v>0</v>
      </c>
      <c r="P735" s="335"/>
      <c r="Q735" s="427">
        <f t="shared" si="283"/>
        <v>0</v>
      </c>
      <c r="R735" s="428">
        <f t="shared" si="284"/>
        <v>0</v>
      </c>
      <c r="S735" s="427">
        <f t="shared" si="275"/>
        <v>0</v>
      </c>
      <c r="T735" s="428">
        <f t="shared" si="276"/>
        <v>0</v>
      </c>
      <c r="U735" s="431">
        <f t="shared" si="285"/>
        <v>0</v>
      </c>
      <c r="V735" s="432">
        <f t="shared" si="286"/>
        <v>0</v>
      </c>
      <c r="W735" s="427">
        <f t="shared" si="287"/>
        <v>0</v>
      </c>
      <c r="X735" s="428">
        <f t="shared" si="288"/>
        <v>0</v>
      </c>
      <c r="Y735" s="427">
        <f t="shared" si="277"/>
        <v>0</v>
      </c>
      <c r="Z735" s="428">
        <f t="shared" si="278"/>
        <v>0</v>
      </c>
      <c r="AA735" s="431">
        <f t="shared" si="289"/>
        <v>0</v>
      </c>
      <c r="AB735" s="432">
        <f t="shared" si="290"/>
        <v>0</v>
      </c>
      <c r="AC735" s="427" t="e">
        <f t="shared" si="291"/>
        <v>#N/A</v>
      </c>
      <c r="AD735" s="428" t="e">
        <f t="shared" si="292"/>
        <v>#N/A</v>
      </c>
      <c r="AE735" s="427" t="e">
        <f t="shared" si="293"/>
        <v>#N/A</v>
      </c>
      <c r="AF735" s="428" t="e">
        <f t="shared" si="294"/>
        <v>#N/A</v>
      </c>
      <c r="AG735" s="431" t="e">
        <f t="shared" si="295"/>
        <v>#N/A</v>
      </c>
      <c r="AH735" s="432" t="e">
        <f t="shared" si="296"/>
        <v>#N/A</v>
      </c>
    </row>
    <row r="736" spans="4:34" x14ac:dyDescent="0.25">
      <c r="D736" s="335"/>
      <c r="E736" s="335"/>
      <c r="F736" s="335"/>
      <c r="G736" s="335"/>
      <c r="H736" s="411">
        <f t="shared" si="279"/>
        <v>0</v>
      </c>
      <c r="I736" s="412">
        <v>0</v>
      </c>
      <c r="J736" s="411">
        <f t="shared" si="273"/>
        <v>0</v>
      </c>
      <c r="K736" s="412">
        <f t="shared" si="280"/>
        <v>0</v>
      </c>
      <c r="L736" s="411">
        <f t="shared" si="281"/>
        <v>0</v>
      </c>
      <c r="M736" s="412">
        <f t="shared" si="274"/>
        <v>0</v>
      </c>
      <c r="N736" s="411">
        <v>0</v>
      </c>
      <c r="O736" s="412">
        <f t="shared" si="282"/>
        <v>0</v>
      </c>
      <c r="P736" s="335"/>
      <c r="Q736" s="427">
        <f t="shared" si="283"/>
        <v>0</v>
      </c>
      <c r="R736" s="428">
        <f t="shared" si="284"/>
        <v>0</v>
      </c>
      <c r="S736" s="427">
        <f t="shared" si="275"/>
        <v>0</v>
      </c>
      <c r="T736" s="428">
        <f t="shared" si="276"/>
        <v>0</v>
      </c>
      <c r="U736" s="431">
        <f t="shared" si="285"/>
        <v>0</v>
      </c>
      <c r="V736" s="432">
        <f t="shared" si="286"/>
        <v>0</v>
      </c>
      <c r="W736" s="427">
        <f t="shared" si="287"/>
        <v>0</v>
      </c>
      <c r="X736" s="428">
        <f t="shared" si="288"/>
        <v>0</v>
      </c>
      <c r="Y736" s="427">
        <f t="shared" si="277"/>
        <v>0</v>
      </c>
      <c r="Z736" s="428">
        <f t="shared" si="278"/>
        <v>0</v>
      </c>
      <c r="AA736" s="431">
        <f t="shared" si="289"/>
        <v>0</v>
      </c>
      <c r="AB736" s="432">
        <f t="shared" si="290"/>
        <v>0</v>
      </c>
      <c r="AC736" s="427" t="e">
        <f t="shared" si="291"/>
        <v>#N/A</v>
      </c>
      <c r="AD736" s="428" t="e">
        <f t="shared" si="292"/>
        <v>#N/A</v>
      </c>
      <c r="AE736" s="427" t="e">
        <f t="shared" si="293"/>
        <v>#N/A</v>
      </c>
      <c r="AF736" s="428" t="e">
        <f t="shared" si="294"/>
        <v>#N/A</v>
      </c>
      <c r="AG736" s="431" t="e">
        <f t="shared" si="295"/>
        <v>#N/A</v>
      </c>
      <c r="AH736" s="432" t="e">
        <f t="shared" si="296"/>
        <v>#N/A</v>
      </c>
    </row>
    <row r="737" spans="4:34" x14ac:dyDescent="0.25">
      <c r="D737" s="335"/>
      <c r="E737" s="335"/>
      <c r="F737" s="335"/>
      <c r="G737" s="335"/>
      <c r="H737" s="411">
        <f t="shared" si="279"/>
        <v>0</v>
      </c>
      <c r="I737" s="412">
        <v>0</v>
      </c>
      <c r="J737" s="411">
        <f t="shared" si="273"/>
        <v>0</v>
      </c>
      <c r="K737" s="412">
        <f t="shared" si="280"/>
        <v>0</v>
      </c>
      <c r="L737" s="411">
        <f t="shared" si="281"/>
        <v>0</v>
      </c>
      <c r="M737" s="412">
        <f t="shared" si="274"/>
        <v>0</v>
      </c>
      <c r="N737" s="411">
        <v>0</v>
      </c>
      <c r="O737" s="412">
        <f t="shared" si="282"/>
        <v>0</v>
      </c>
      <c r="P737" s="335"/>
      <c r="Q737" s="427">
        <f t="shared" si="283"/>
        <v>0</v>
      </c>
      <c r="R737" s="428">
        <f t="shared" si="284"/>
        <v>0</v>
      </c>
      <c r="S737" s="427">
        <f t="shared" si="275"/>
        <v>0</v>
      </c>
      <c r="T737" s="428">
        <f t="shared" si="276"/>
        <v>0</v>
      </c>
      <c r="U737" s="431">
        <f t="shared" si="285"/>
        <v>0</v>
      </c>
      <c r="V737" s="432">
        <f t="shared" si="286"/>
        <v>0</v>
      </c>
      <c r="W737" s="427">
        <f t="shared" si="287"/>
        <v>0</v>
      </c>
      <c r="X737" s="428">
        <f t="shared" si="288"/>
        <v>0</v>
      </c>
      <c r="Y737" s="427">
        <f t="shared" si="277"/>
        <v>0</v>
      </c>
      <c r="Z737" s="428">
        <f t="shared" si="278"/>
        <v>0</v>
      </c>
      <c r="AA737" s="431">
        <f t="shared" si="289"/>
        <v>0</v>
      </c>
      <c r="AB737" s="432">
        <f t="shared" si="290"/>
        <v>0</v>
      </c>
      <c r="AC737" s="427" t="e">
        <f t="shared" si="291"/>
        <v>#N/A</v>
      </c>
      <c r="AD737" s="428" t="e">
        <f t="shared" si="292"/>
        <v>#N/A</v>
      </c>
      <c r="AE737" s="427" t="e">
        <f t="shared" si="293"/>
        <v>#N/A</v>
      </c>
      <c r="AF737" s="428" t="e">
        <f t="shared" si="294"/>
        <v>#N/A</v>
      </c>
      <c r="AG737" s="431" t="e">
        <f t="shared" si="295"/>
        <v>#N/A</v>
      </c>
      <c r="AH737" s="432" t="e">
        <f t="shared" si="296"/>
        <v>#N/A</v>
      </c>
    </row>
    <row r="738" spans="4:34" x14ac:dyDescent="0.25">
      <c r="D738" s="335"/>
      <c r="E738" s="335"/>
      <c r="F738" s="335"/>
      <c r="G738" s="335"/>
      <c r="H738" s="411">
        <f t="shared" si="279"/>
        <v>0</v>
      </c>
      <c r="I738" s="412">
        <v>0</v>
      </c>
      <c r="J738" s="411">
        <f t="shared" si="273"/>
        <v>0</v>
      </c>
      <c r="K738" s="412">
        <f t="shared" si="280"/>
        <v>0</v>
      </c>
      <c r="L738" s="411">
        <f t="shared" si="281"/>
        <v>0</v>
      </c>
      <c r="M738" s="412">
        <f t="shared" si="274"/>
        <v>0</v>
      </c>
      <c r="N738" s="411">
        <v>0</v>
      </c>
      <c r="O738" s="412">
        <f t="shared" si="282"/>
        <v>0</v>
      </c>
      <c r="P738" s="335"/>
      <c r="Q738" s="427">
        <f t="shared" si="283"/>
        <v>0</v>
      </c>
      <c r="R738" s="428">
        <f t="shared" si="284"/>
        <v>0</v>
      </c>
      <c r="S738" s="427">
        <f t="shared" si="275"/>
        <v>0</v>
      </c>
      <c r="T738" s="428">
        <f t="shared" si="276"/>
        <v>0</v>
      </c>
      <c r="U738" s="431">
        <f t="shared" si="285"/>
        <v>0</v>
      </c>
      <c r="V738" s="432">
        <f t="shared" si="286"/>
        <v>0</v>
      </c>
      <c r="W738" s="427">
        <f t="shared" si="287"/>
        <v>0</v>
      </c>
      <c r="X738" s="428">
        <f t="shared" si="288"/>
        <v>0</v>
      </c>
      <c r="Y738" s="427">
        <f t="shared" si="277"/>
        <v>0</v>
      </c>
      <c r="Z738" s="428">
        <f t="shared" si="278"/>
        <v>0</v>
      </c>
      <c r="AA738" s="431">
        <f t="shared" si="289"/>
        <v>0</v>
      </c>
      <c r="AB738" s="432">
        <f t="shared" si="290"/>
        <v>0</v>
      </c>
      <c r="AC738" s="427" t="e">
        <f t="shared" si="291"/>
        <v>#N/A</v>
      </c>
      <c r="AD738" s="428" t="e">
        <f t="shared" si="292"/>
        <v>#N/A</v>
      </c>
      <c r="AE738" s="427" t="e">
        <f t="shared" si="293"/>
        <v>#N/A</v>
      </c>
      <c r="AF738" s="428" t="e">
        <f t="shared" si="294"/>
        <v>#N/A</v>
      </c>
      <c r="AG738" s="431" t="e">
        <f t="shared" si="295"/>
        <v>#N/A</v>
      </c>
      <c r="AH738" s="432" t="e">
        <f t="shared" si="296"/>
        <v>#N/A</v>
      </c>
    </row>
    <row r="739" spans="4:34" x14ac:dyDescent="0.25">
      <c r="D739" s="335"/>
      <c r="E739" s="335"/>
      <c r="F739" s="335"/>
      <c r="G739" s="335"/>
      <c r="H739" s="411">
        <f t="shared" si="279"/>
        <v>0</v>
      </c>
      <c r="I739" s="412">
        <v>0</v>
      </c>
      <c r="J739" s="411">
        <f t="shared" si="273"/>
        <v>0</v>
      </c>
      <c r="K739" s="412">
        <f t="shared" si="280"/>
        <v>0</v>
      </c>
      <c r="L739" s="411">
        <f t="shared" si="281"/>
        <v>0</v>
      </c>
      <c r="M739" s="412">
        <f t="shared" si="274"/>
        <v>0</v>
      </c>
      <c r="N739" s="411">
        <v>0</v>
      </c>
      <c r="O739" s="412">
        <f t="shared" si="282"/>
        <v>0</v>
      </c>
      <c r="P739" s="335"/>
      <c r="Q739" s="427">
        <f t="shared" si="283"/>
        <v>0</v>
      </c>
      <c r="R739" s="428">
        <f t="shared" si="284"/>
        <v>0</v>
      </c>
      <c r="S739" s="427">
        <f t="shared" si="275"/>
        <v>0</v>
      </c>
      <c r="T739" s="428">
        <f t="shared" si="276"/>
        <v>0</v>
      </c>
      <c r="U739" s="431">
        <f t="shared" si="285"/>
        <v>0</v>
      </c>
      <c r="V739" s="432">
        <f t="shared" si="286"/>
        <v>0</v>
      </c>
      <c r="W739" s="427">
        <f t="shared" si="287"/>
        <v>0</v>
      </c>
      <c r="X739" s="428">
        <f t="shared" si="288"/>
        <v>0</v>
      </c>
      <c r="Y739" s="427">
        <f t="shared" si="277"/>
        <v>0</v>
      </c>
      <c r="Z739" s="428">
        <f t="shared" si="278"/>
        <v>0</v>
      </c>
      <c r="AA739" s="431">
        <f t="shared" si="289"/>
        <v>0</v>
      </c>
      <c r="AB739" s="432">
        <f t="shared" si="290"/>
        <v>0</v>
      </c>
      <c r="AC739" s="427" t="e">
        <f t="shared" si="291"/>
        <v>#N/A</v>
      </c>
      <c r="AD739" s="428" t="e">
        <f t="shared" si="292"/>
        <v>#N/A</v>
      </c>
      <c r="AE739" s="427" t="e">
        <f t="shared" si="293"/>
        <v>#N/A</v>
      </c>
      <c r="AF739" s="428" t="e">
        <f t="shared" si="294"/>
        <v>#N/A</v>
      </c>
      <c r="AG739" s="431" t="e">
        <f t="shared" si="295"/>
        <v>#N/A</v>
      </c>
      <c r="AH739" s="432" t="e">
        <f t="shared" si="296"/>
        <v>#N/A</v>
      </c>
    </row>
    <row r="740" spans="4:34" x14ac:dyDescent="0.25">
      <c r="D740" s="335"/>
      <c r="E740" s="335"/>
      <c r="F740" s="335"/>
      <c r="G740" s="335"/>
      <c r="H740" s="411">
        <f t="shared" si="279"/>
        <v>0</v>
      </c>
      <c r="I740" s="412">
        <v>0</v>
      </c>
      <c r="J740" s="411">
        <f t="shared" si="273"/>
        <v>0</v>
      </c>
      <c r="K740" s="412">
        <f t="shared" si="280"/>
        <v>0</v>
      </c>
      <c r="L740" s="411">
        <f t="shared" si="281"/>
        <v>0</v>
      </c>
      <c r="M740" s="412">
        <f t="shared" si="274"/>
        <v>0</v>
      </c>
      <c r="N740" s="411">
        <v>0</v>
      </c>
      <c r="O740" s="412">
        <f t="shared" si="282"/>
        <v>0</v>
      </c>
      <c r="P740" s="335"/>
      <c r="Q740" s="427">
        <f t="shared" si="283"/>
        <v>0</v>
      </c>
      <c r="R740" s="428">
        <f t="shared" si="284"/>
        <v>0</v>
      </c>
      <c r="S740" s="427">
        <f t="shared" si="275"/>
        <v>0</v>
      </c>
      <c r="T740" s="428">
        <f t="shared" si="276"/>
        <v>0</v>
      </c>
      <c r="U740" s="431">
        <f t="shared" si="285"/>
        <v>0</v>
      </c>
      <c r="V740" s="432">
        <f t="shared" si="286"/>
        <v>0</v>
      </c>
      <c r="W740" s="427">
        <f t="shared" si="287"/>
        <v>0</v>
      </c>
      <c r="X740" s="428">
        <f t="shared" si="288"/>
        <v>0</v>
      </c>
      <c r="Y740" s="427">
        <f t="shared" si="277"/>
        <v>0</v>
      </c>
      <c r="Z740" s="428">
        <f t="shared" si="278"/>
        <v>0</v>
      </c>
      <c r="AA740" s="431">
        <f t="shared" si="289"/>
        <v>0</v>
      </c>
      <c r="AB740" s="432">
        <f t="shared" si="290"/>
        <v>0</v>
      </c>
      <c r="AC740" s="427" t="e">
        <f t="shared" si="291"/>
        <v>#N/A</v>
      </c>
      <c r="AD740" s="428" t="e">
        <f t="shared" si="292"/>
        <v>#N/A</v>
      </c>
      <c r="AE740" s="427" t="e">
        <f t="shared" si="293"/>
        <v>#N/A</v>
      </c>
      <c r="AF740" s="428" t="e">
        <f t="shared" si="294"/>
        <v>#N/A</v>
      </c>
      <c r="AG740" s="431" t="e">
        <f t="shared" si="295"/>
        <v>#N/A</v>
      </c>
      <c r="AH740" s="432" t="e">
        <f t="shared" si="296"/>
        <v>#N/A</v>
      </c>
    </row>
    <row r="741" spans="4:34" x14ac:dyDescent="0.25">
      <c r="D741" s="335"/>
      <c r="E741" s="335"/>
      <c r="F741" s="335"/>
      <c r="G741" s="335"/>
      <c r="H741" s="411">
        <f t="shared" si="279"/>
        <v>0</v>
      </c>
      <c r="I741" s="412">
        <v>0</v>
      </c>
      <c r="J741" s="411">
        <f t="shared" si="273"/>
        <v>0</v>
      </c>
      <c r="K741" s="412">
        <f t="shared" si="280"/>
        <v>0</v>
      </c>
      <c r="L741" s="411">
        <f t="shared" si="281"/>
        <v>0</v>
      </c>
      <c r="M741" s="412">
        <f t="shared" si="274"/>
        <v>0</v>
      </c>
      <c r="N741" s="411">
        <v>0</v>
      </c>
      <c r="O741" s="412">
        <f t="shared" si="282"/>
        <v>0</v>
      </c>
      <c r="P741" s="335"/>
      <c r="Q741" s="427">
        <f t="shared" si="283"/>
        <v>0</v>
      </c>
      <c r="R741" s="428">
        <f t="shared" si="284"/>
        <v>0</v>
      </c>
      <c r="S741" s="427">
        <f t="shared" si="275"/>
        <v>0</v>
      </c>
      <c r="T741" s="428">
        <f t="shared" si="276"/>
        <v>0</v>
      </c>
      <c r="U741" s="431">
        <f t="shared" si="285"/>
        <v>0</v>
      </c>
      <c r="V741" s="432">
        <f t="shared" si="286"/>
        <v>0</v>
      </c>
      <c r="W741" s="427">
        <f t="shared" si="287"/>
        <v>0</v>
      </c>
      <c r="X741" s="428">
        <f t="shared" si="288"/>
        <v>0</v>
      </c>
      <c r="Y741" s="427">
        <f t="shared" si="277"/>
        <v>0</v>
      </c>
      <c r="Z741" s="428">
        <f t="shared" si="278"/>
        <v>0</v>
      </c>
      <c r="AA741" s="431">
        <f t="shared" si="289"/>
        <v>0</v>
      </c>
      <c r="AB741" s="432">
        <f t="shared" si="290"/>
        <v>0</v>
      </c>
      <c r="AC741" s="427" t="e">
        <f t="shared" si="291"/>
        <v>#N/A</v>
      </c>
      <c r="AD741" s="428" t="e">
        <f t="shared" si="292"/>
        <v>#N/A</v>
      </c>
      <c r="AE741" s="427" t="e">
        <f t="shared" si="293"/>
        <v>#N/A</v>
      </c>
      <c r="AF741" s="428" t="e">
        <f t="shared" si="294"/>
        <v>#N/A</v>
      </c>
      <c r="AG741" s="431" t="e">
        <f t="shared" si="295"/>
        <v>#N/A</v>
      </c>
      <c r="AH741" s="432" t="e">
        <f t="shared" si="296"/>
        <v>#N/A</v>
      </c>
    </row>
    <row r="742" spans="4:34" x14ac:dyDescent="0.25">
      <c r="D742" s="335"/>
      <c r="E742" s="335"/>
      <c r="F742" s="335"/>
      <c r="G742" s="335"/>
      <c r="H742" s="411">
        <f t="shared" si="279"/>
        <v>0</v>
      </c>
      <c r="I742" s="412">
        <v>0</v>
      </c>
      <c r="J742" s="411">
        <f t="shared" si="273"/>
        <v>0</v>
      </c>
      <c r="K742" s="412">
        <f t="shared" si="280"/>
        <v>0</v>
      </c>
      <c r="L742" s="411">
        <f t="shared" si="281"/>
        <v>0</v>
      </c>
      <c r="M742" s="412">
        <f t="shared" si="274"/>
        <v>0</v>
      </c>
      <c r="N742" s="411">
        <v>0</v>
      </c>
      <c r="O742" s="412">
        <f t="shared" si="282"/>
        <v>0</v>
      </c>
      <c r="P742" s="335"/>
      <c r="Q742" s="427">
        <f t="shared" si="283"/>
        <v>0</v>
      </c>
      <c r="R742" s="428">
        <f t="shared" si="284"/>
        <v>0</v>
      </c>
      <c r="S742" s="427">
        <f t="shared" si="275"/>
        <v>0</v>
      </c>
      <c r="T742" s="428">
        <f t="shared" si="276"/>
        <v>0</v>
      </c>
      <c r="U742" s="431">
        <f t="shared" si="285"/>
        <v>0</v>
      </c>
      <c r="V742" s="432">
        <f t="shared" si="286"/>
        <v>0</v>
      </c>
      <c r="W742" s="427">
        <f t="shared" si="287"/>
        <v>0</v>
      </c>
      <c r="X742" s="428">
        <f t="shared" si="288"/>
        <v>0</v>
      </c>
      <c r="Y742" s="427">
        <f t="shared" si="277"/>
        <v>0</v>
      </c>
      <c r="Z742" s="428">
        <f t="shared" si="278"/>
        <v>0</v>
      </c>
      <c r="AA742" s="431">
        <f t="shared" si="289"/>
        <v>0</v>
      </c>
      <c r="AB742" s="432">
        <f t="shared" si="290"/>
        <v>0</v>
      </c>
      <c r="AC742" s="427" t="e">
        <f t="shared" si="291"/>
        <v>#N/A</v>
      </c>
      <c r="AD742" s="428" t="e">
        <f t="shared" si="292"/>
        <v>#N/A</v>
      </c>
      <c r="AE742" s="427" t="e">
        <f t="shared" si="293"/>
        <v>#N/A</v>
      </c>
      <c r="AF742" s="428" t="e">
        <f t="shared" si="294"/>
        <v>#N/A</v>
      </c>
      <c r="AG742" s="431" t="e">
        <f t="shared" si="295"/>
        <v>#N/A</v>
      </c>
      <c r="AH742" s="432" t="e">
        <f t="shared" si="296"/>
        <v>#N/A</v>
      </c>
    </row>
    <row r="743" spans="4:34" x14ac:dyDescent="0.25">
      <c r="D743" s="335"/>
      <c r="E743" s="335"/>
      <c r="F743" s="335"/>
      <c r="G743" s="335"/>
      <c r="H743" s="411">
        <f t="shared" si="279"/>
        <v>0</v>
      </c>
      <c r="I743" s="412">
        <v>0</v>
      </c>
      <c r="J743" s="411">
        <f t="shared" si="273"/>
        <v>0</v>
      </c>
      <c r="K743" s="412">
        <f t="shared" si="280"/>
        <v>0</v>
      </c>
      <c r="L743" s="411">
        <f t="shared" si="281"/>
        <v>0</v>
      </c>
      <c r="M743" s="412">
        <f t="shared" si="274"/>
        <v>0</v>
      </c>
      <c r="N743" s="411">
        <v>0</v>
      </c>
      <c r="O743" s="412">
        <f t="shared" si="282"/>
        <v>0</v>
      </c>
      <c r="P743" s="335"/>
      <c r="Q743" s="427">
        <f t="shared" si="283"/>
        <v>0</v>
      </c>
      <c r="R743" s="428">
        <f t="shared" si="284"/>
        <v>0</v>
      </c>
      <c r="S743" s="427">
        <f t="shared" si="275"/>
        <v>0</v>
      </c>
      <c r="T743" s="428">
        <f t="shared" si="276"/>
        <v>0</v>
      </c>
      <c r="U743" s="431">
        <f t="shared" si="285"/>
        <v>0</v>
      </c>
      <c r="V743" s="432">
        <f t="shared" si="286"/>
        <v>0</v>
      </c>
      <c r="W743" s="427">
        <f t="shared" si="287"/>
        <v>0</v>
      </c>
      <c r="X743" s="428">
        <f t="shared" si="288"/>
        <v>0</v>
      </c>
      <c r="Y743" s="427">
        <f t="shared" si="277"/>
        <v>0</v>
      </c>
      <c r="Z743" s="428">
        <f t="shared" si="278"/>
        <v>0</v>
      </c>
      <c r="AA743" s="431">
        <f t="shared" si="289"/>
        <v>0</v>
      </c>
      <c r="AB743" s="432">
        <f t="shared" si="290"/>
        <v>0</v>
      </c>
      <c r="AC743" s="427" t="e">
        <f t="shared" si="291"/>
        <v>#N/A</v>
      </c>
      <c r="AD743" s="428" t="e">
        <f t="shared" si="292"/>
        <v>#N/A</v>
      </c>
      <c r="AE743" s="427" t="e">
        <f t="shared" si="293"/>
        <v>#N/A</v>
      </c>
      <c r="AF743" s="428" t="e">
        <f t="shared" si="294"/>
        <v>#N/A</v>
      </c>
      <c r="AG743" s="431" t="e">
        <f t="shared" si="295"/>
        <v>#N/A</v>
      </c>
      <c r="AH743" s="432" t="e">
        <f t="shared" si="296"/>
        <v>#N/A</v>
      </c>
    </row>
    <row r="744" spans="4:34" x14ac:dyDescent="0.25">
      <c r="D744" s="335"/>
      <c r="E744" s="335"/>
      <c r="F744" s="335"/>
      <c r="G744" s="335"/>
      <c r="H744" s="411">
        <f t="shared" si="279"/>
        <v>0</v>
      </c>
      <c r="I744" s="412">
        <v>0</v>
      </c>
      <c r="J744" s="411">
        <f t="shared" si="273"/>
        <v>0</v>
      </c>
      <c r="K744" s="412">
        <f t="shared" si="280"/>
        <v>0</v>
      </c>
      <c r="L744" s="411">
        <f t="shared" si="281"/>
        <v>0</v>
      </c>
      <c r="M744" s="412">
        <f t="shared" si="274"/>
        <v>0</v>
      </c>
      <c r="N744" s="411">
        <v>0</v>
      </c>
      <c r="O744" s="412">
        <f t="shared" si="282"/>
        <v>0</v>
      </c>
      <c r="P744" s="335"/>
      <c r="Q744" s="427">
        <f t="shared" si="283"/>
        <v>0</v>
      </c>
      <c r="R744" s="428">
        <f t="shared" si="284"/>
        <v>0</v>
      </c>
      <c r="S744" s="427">
        <f t="shared" si="275"/>
        <v>0</v>
      </c>
      <c r="T744" s="428">
        <f t="shared" si="276"/>
        <v>0</v>
      </c>
      <c r="U744" s="431">
        <f t="shared" si="285"/>
        <v>0</v>
      </c>
      <c r="V744" s="432">
        <f t="shared" si="286"/>
        <v>0</v>
      </c>
      <c r="W744" s="427">
        <f t="shared" si="287"/>
        <v>0</v>
      </c>
      <c r="X744" s="428">
        <f t="shared" si="288"/>
        <v>0</v>
      </c>
      <c r="Y744" s="427">
        <f t="shared" si="277"/>
        <v>0</v>
      </c>
      <c r="Z744" s="428">
        <f t="shared" si="278"/>
        <v>0</v>
      </c>
      <c r="AA744" s="431">
        <f t="shared" si="289"/>
        <v>0</v>
      </c>
      <c r="AB744" s="432">
        <f t="shared" si="290"/>
        <v>0</v>
      </c>
      <c r="AC744" s="427" t="e">
        <f t="shared" si="291"/>
        <v>#N/A</v>
      </c>
      <c r="AD744" s="428" t="e">
        <f t="shared" si="292"/>
        <v>#N/A</v>
      </c>
      <c r="AE744" s="427" t="e">
        <f t="shared" si="293"/>
        <v>#N/A</v>
      </c>
      <c r="AF744" s="428" t="e">
        <f t="shared" si="294"/>
        <v>#N/A</v>
      </c>
      <c r="AG744" s="431" t="e">
        <f t="shared" si="295"/>
        <v>#N/A</v>
      </c>
      <c r="AH744" s="432" t="e">
        <f t="shared" si="296"/>
        <v>#N/A</v>
      </c>
    </row>
    <row r="745" spans="4:34" x14ac:dyDescent="0.25">
      <c r="D745" s="335"/>
      <c r="E745" s="335"/>
      <c r="F745" s="335"/>
      <c r="G745" s="335"/>
      <c r="H745" s="411">
        <f t="shared" si="279"/>
        <v>0</v>
      </c>
      <c r="I745" s="412">
        <v>0</v>
      </c>
      <c r="J745" s="411">
        <f t="shared" si="273"/>
        <v>0</v>
      </c>
      <c r="K745" s="412">
        <f t="shared" si="280"/>
        <v>0</v>
      </c>
      <c r="L745" s="411">
        <f t="shared" si="281"/>
        <v>0</v>
      </c>
      <c r="M745" s="412">
        <f t="shared" si="274"/>
        <v>0</v>
      </c>
      <c r="N745" s="411">
        <v>0</v>
      </c>
      <c r="O745" s="412">
        <f t="shared" si="282"/>
        <v>0</v>
      </c>
      <c r="P745" s="335"/>
      <c r="Q745" s="427">
        <f t="shared" si="283"/>
        <v>0</v>
      </c>
      <c r="R745" s="428">
        <f t="shared" si="284"/>
        <v>0</v>
      </c>
      <c r="S745" s="427">
        <f t="shared" si="275"/>
        <v>0</v>
      </c>
      <c r="T745" s="428">
        <f t="shared" si="276"/>
        <v>0</v>
      </c>
      <c r="U745" s="431">
        <f t="shared" si="285"/>
        <v>0</v>
      </c>
      <c r="V745" s="432">
        <f t="shared" si="286"/>
        <v>0</v>
      </c>
      <c r="W745" s="427">
        <f t="shared" si="287"/>
        <v>0</v>
      </c>
      <c r="X745" s="428">
        <f t="shared" si="288"/>
        <v>0</v>
      </c>
      <c r="Y745" s="427">
        <f t="shared" si="277"/>
        <v>0</v>
      </c>
      <c r="Z745" s="428">
        <f t="shared" si="278"/>
        <v>0</v>
      </c>
      <c r="AA745" s="431">
        <f t="shared" si="289"/>
        <v>0</v>
      </c>
      <c r="AB745" s="432">
        <f t="shared" si="290"/>
        <v>0</v>
      </c>
      <c r="AC745" s="427" t="e">
        <f t="shared" si="291"/>
        <v>#N/A</v>
      </c>
      <c r="AD745" s="428" t="e">
        <f t="shared" si="292"/>
        <v>#N/A</v>
      </c>
      <c r="AE745" s="427" t="e">
        <f t="shared" si="293"/>
        <v>#N/A</v>
      </c>
      <c r="AF745" s="428" t="e">
        <f t="shared" si="294"/>
        <v>#N/A</v>
      </c>
      <c r="AG745" s="431" t="e">
        <f t="shared" si="295"/>
        <v>#N/A</v>
      </c>
      <c r="AH745" s="432" t="e">
        <f t="shared" si="296"/>
        <v>#N/A</v>
      </c>
    </row>
    <row r="746" spans="4:34" x14ac:dyDescent="0.25">
      <c r="D746" s="335"/>
      <c r="E746" s="335"/>
      <c r="F746" s="335"/>
      <c r="G746" s="335"/>
      <c r="H746" s="411">
        <f t="shared" si="279"/>
        <v>0</v>
      </c>
      <c r="I746" s="412">
        <v>0</v>
      </c>
      <c r="J746" s="411">
        <f t="shared" si="273"/>
        <v>0</v>
      </c>
      <c r="K746" s="412">
        <f t="shared" si="280"/>
        <v>0</v>
      </c>
      <c r="L746" s="411">
        <f t="shared" si="281"/>
        <v>0</v>
      </c>
      <c r="M746" s="412">
        <f t="shared" si="274"/>
        <v>0</v>
      </c>
      <c r="N746" s="411">
        <v>0</v>
      </c>
      <c r="O746" s="412">
        <f t="shared" si="282"/>
        <v>0</v>
      </c>
      <c r="P746" s="335"/>
      <c r="Q746" s="427">
        <f t="shared" si="283"/>
        <v>0</v>
      </c>
      <c r="R746" s="428">
        <f t="shared" si="284"/>
        <v>0</v>
      </c>
      <c r="S746" s="427">
        <f t="shared" si="275"/>
        <v>0</v>
      </c>
      <c r="T746" s="428">
        <f t="shared" si="276"/>
        <v>0</v>
      </c>
      <c r="U746" s="431">
        <f t="shared" si="285"/>
        <v>0</v>
      </c>
      <c r="V746" s="432">
        <f t="shared" si="286"/>
        <v>0</v>
      </c>
      <c r="W746" s="427">
        <f t="shared" si="287"/>
        <v>0</v>
      </c>
      <c r="X746" s="428">
        <f t="shared" si="288"/>
        <v>0</v>
      </c>
      <c r="Y746" s="427">
        <f t="shared" si="277"/>
        <v>0</v>
      </c>
      <c r="Z746" s="428">
        <f t="shared" si="278"/>
        <v>0</v>
      </c>
      <c r="AA746" s="431">
        <f t="shared" si="289"/>
        <v>0</v>
      </c>
      <c r="AB746" s="432">
        <f t="shared" si="290"/>
        <v>0</v>
      </c>
      <c r="AC746" s="427" t="e">
        <f t="shared" si="291"/>
        <v>#N/A</v>
      </c>
      <c r="AD746" s="428" t="e">
        <f t="shared" si="292"/>
        <v>#N/A</v>
      </c>
      <c r="AE746" s="427" t="e">
        <f t="shared" si="293"/>
        <v>#N/A</v>
      </c>
      <c r="AF746" s="428" t="e">
        <f t="shared" si="294"/>
        <v>#N/A</v>
      </c>
      <c r="AG746" s="431" t="e">
        <f t="shared" si="295"/>
        <v>#N/A</v>
      </c>
      <c r="AH746" s="432" t="e">
        <f t="shared" si="296"/>
        <v>#N/A</v>
      </c>
    </row>
    <row r="747" spans="4:34" x14ac:dyDescent="0.25">
      <c r="D747" s="335"/>
      <c r="E747" s="335"/>
      <c r="F747" s="335"/>
      <c r="G747" s="335"/>
      <c r="H747" s="411">
        <f t="shared" si="279"/>
        <v>0</v>
      </c>
      <c r="I747" s="412">
        <v>0</v>
      </c>
      <c r="J747" s="411">
        <f t="shared" si="273"/>
        <v>0</v>
      </c>
      <c r="K747" s="412">
        <f t="shared" si="280"/>
        <v>0</v>
      </c>
      <c r="L747" s="411">
        <f t="shared" si="281"/>
        <v>0</v>
      </c>
      <c r="M747" s="412">
        <f t="shared" si="274"/>
        <v>0</v>
      </c>
      <c r="N747" s="411">
        <v>0</v>
      </c>
      <c r="O747" s="412">
        <f t="shared" si="282"/>
        <v>0</v>
      </c>
      <c r="P747" s="335"/>
      <c r="Q747" s="427">
        <f t="shared" si="283"/>
        <v>0</v>
      </c>
      <c r="R747" s="428">
        <f t="shared" si="284"/>
        <v>0</v>
      </c>
      <c r="S747" s="427">
        <f t="shared" si="275"/>
        <v>0</v>
      </c>
      <c r="T747" s="428">
        <f t="shared" si="276"/>
        <v>0</v>
      </c>
      <c r="U747" s="431">
        <f t="shared" si="285"/>
        <v>0</v>
      </c>
      <c r="V747" s="432">
        <f t="shared" si="286"/>
        <v>0</v>
      </c>
      <c r="W747" s="427">
        <f t="shared" si="287"/>
        <v>0</v>
      </c>
      <c r="X747" s="428">
        <f t="shared" si="288"/>
        <v>0</v>
      </c>
      <c r="Y747" s="427">
        <f t="shared" si="277"/>
        <v>0</v>
      </c>
      <c r="Z747" s="428">
        <f t="shared" si="278"/>
        <v>0</v>
      </c>
      <c r="AA747" s="431">
        <f t="shared" si="289"/>
        <v>0</v>
      </c>
      <c r="AB747" s="432">
        <f t="shared" si="290"/>
        <v>0</v>
      </c>
      <c r="AC747" s="427" t="e">
        <f t="shared" si="291"/>
        <v>#N/A</v>
      </c>
      <c r="AD747" s="428" t="e">
        <f t="shared" si="292"/>
        <v>#N/A</v>
      </c>
      <c r="AE747" s="427" t="e">
        <f t="shared" si="293"/>
        <v>#N/A</v>
      </c>
      <c r="AF747" s="428" t="e">
        <f t="shared" si="294"/>
        <v>#N/A</v>
      </c>
      <c r="AG747" s="431" t="e">
        <f t="shared" si="295"/>
        <v>#N/A</v>
      </c>
      <c r="AH747" s="432" t="e">
        <f t="shared" si="296"/>
        <v>#N/A</v>
      </c>
    </row>
    <row r="748" spans="4:34" x14ac:dyDescent="0.25">
      <c r="D748" s="335"/>
      <c r="E748" s="335"/>
      <c r="F748" s="335"/>
      <c r="G748" s="335"/>
      <c r="H748" s="411">
        <f t="shared" si="279"/>
        <v>0</v>
      </c>
      <c r="I748" s="412">
        <v>0</v>
      </c>
      <c r="J748" s="411">
        <f t="shared" si="273"/>
        <v>0</v>
      </c>
      <c r="K748" s="412">
        <f t="shared" si="280"/>
        <v>0</v>
      </c>
      <c r="L748" s="411">
        <f t="shared" si="281"/>
        <v>0</v>
      </c>
      <c r="M748" s="412">
        <f t="shared" si="274"/>
        <v>0</v>
      </c>
      <c r="N748" s="411">
        <v>0</v>
      </c>
      <c r="O748" s="412">
        <f t="shared" si="282"/>
        <v>0</v>
      </c>
      <c r="P748" s="335"/>
      <c r="Q748" s="427">
        <f t="shared" si="283"/>
        <v>0</v>
      </c>
      <c r="R748" s="428">
        <f t="shared" si="284"/>
        <v>0</v>
      </c>
      <c r="S748" s="427">
        <f t="shared" si="275"/>
        <v>0</v>
      </c>
      <c r="T748" s="428">
        <f t="shared" si="276"/>
        <v>0</v>
      </c>
      <c r="U748" s="431">
        <f t="shared" si="285"/>
        <v>0</v>
      </c>
      <c r="V748" s="432">
        <f t="shared" si="286"/>
        <v>0</v>
      </c>
      <c r="W748" s="427">
        <f t="shared" si="287"/>
        <v>0</v>
      </c>
      <c r="X748" s="428">
        <f t="shared" si="288"/>
        <v>0</v>
      </c>
      <c r="Y748" s="427">
        <f t="shared" si="277"/>
        <v>0</v>
      </c>
      <c r="Z748" s="428">
        <f t="shared" si="278"/>
        <v>0</v>
      </c>
      <c r="AA748" s="431">
        <f t="shared" si="289"/>
        <v>0</v>
      </c>
      <c r="AB748" s="432">
        <f t="shared" si="290"/>
        <v>0</v>
      </c>
      <c r="AC748" s="427" t="e">
        <f t="shared" si="291"/>
        <v>#N/A</v>
      </c>
      <c r="AD748" s="428" t="e">
        <f t="shared" si="292"/>
        <v>#N/A</v>
      </c>
      <c r="AE748" s="427" t="e">
        <f t="shared" si="293"/>
        <v>#N/A</v>
      </c>
      <c r="AF748" s="428" t="e">
        <f t="shared" si="294"/>
        <v>#N/A</v>
      </c>
      <c r="AG748" s="431" t="e">
        <f t="shared" si="295"/>
        <v>#N/A</v>
      </c>
      <c r="AH748" s="432" t="e">
        <f t="shared" si="296"/>
        <v>#N/A</v>
      </c>
    </row>
    <row r="749" spans="4:34" x14ac:dyDescent="0.25">
      <c r="D749" s="335"/>
      <c r="E749" s="335"/>
      <c r="F749" s="335"/>
      <c r="G749" s="335"/>
      <c r="H749" s="411">
        <f t="shared" si="279"/>
        <v>0</v>
      </c>
      <c r="I749" s="412">
        <v>0</v>
      </c>
      <c r="J749" s="411">
        <f t="shared" si="273"/>
        <v>0</v>
      </c>
      <c r="K749" s="412">
        <f t="shared" si="280"/>
        <v>0</v>
      </c>
      <c r="L749" s="411">
        <f t="shared" si="281"/>
        <v>0</v>
      </c>
      <c r="M749" s="412">
        <f t="shared" si="274"/>
        <v>0</v>
      </c>
      <c r="N749" s="411">
        <v>0</v>
      </c>
      <c r="O749" s="412">
        <f t="shared" si="282"/>
        <v>0</v>
      </c>
      <c r="P749" s="335"/>
      <c r="Q749" s="427">
        <f t="shared" si="283"/>
        <v>0</v>
      </c>
      <c r="R749" s="428">
        <f t="shared" si="284"/>
        <v>0</v>
      </c>
      <c r="S749" s="427">
        <f t="shared" si="275"/>
        <v>0</v>
      </c>
      <c r="T749" s="428">
        <f t="shared" si="276"/>
        <v>0</v>
      </c>
      <c r="U749" s="431">
        <f t="shared" si="285"/>
        <v>0</v>
      </c>
      <c r="V749" s="432">
        <f t="shared" si="286"/>
        <v>0</v>
      </c>
      <c r="W749" s="427">
        <f t="shared" si="287"/>
        <v>0</v>
      </c>
      <c r="X749" s="428">
        <f t="shared" si="288"/>
        <v>0</v>
      </c>
      <c r="Y749" s="427">
        <f t="shared" si="277"/>
        <v>0</v>
      </c>
      <c r="Z749" s="428">
        <f t="shared" si="278"/>
        <v>0</v>
      </c>
      <c r="AA749" s="431">
        <f t="shared" si="289"/>
        <v>0</v>
      </c>
      <c r="AB749" s="432">
        <f t="shared" si="290"/>
        <v>0</v>
      </c>
      <c r="AC749" s="427" t="e">
        <f t="shared" si="291"/>
        <v>#N/A</v>
      </c>
      <c r="AD749" s="428" t="e">
        <f t="shared" si="292"/>
        <v>#N/A</v>
      </c>
      <c r="AE749" s="427" t="e">
        <f t="shared" si="293"/>
        <v>#N/A</v>
      </c>
      <c r="AF749" s="428" t="e">
        <f t="shared" si="294"/>
        <v>#N/A</v>
      </c>
      <c r="AG749" s="431" t="e">
        <f t="shared" si="295"/>
        <v>#N/A</v>
      </c>
      <c r="AH749" s="432" t="e">
        <f t="shared" si="296"/>
        <v>#N/A</v>
      </c>
    </row>
    <row r="750" spans="4:34" x14ac:dyDescent="0.25">
      <c r="D750" s="335"/>
      <c r="E750" s="335"/>
      <c r="F750" s="335"/>
      <c r="G750" s="335"/>
      <c r="H750" s="411">
        <f t="shared" si="279"/>
        <v>0</v>
      </c>
      <c r="I750" s="412">
        <v>0</v>
      </c>
      <c r="J750" s="411">
        <f t="shared" si="273"/>
        <v>0</v>
      </c>
      <c r="K750" s="412">
        <f t="shared" si="280"/>
        <v>0</v>
      </c>
      <c r="L750" s="411">
        <f t="shared" si="281"/>
        <v>0</v>
      </c>
      <c r="M750" s="412">
        <f t="shared" si="274"/>
        <v>0</v>
      </c>
      <c r="N750" s="411">
        <v>0</v>
      </c>
      <c r="O750" s="412">
        <f t="shared" si="282"/>
        <v>0</v>
      </c>
      <c r="P750" s="335"/>
      <c r="Q750" s="427">
        <f t="shared" si="283"/>
        <v>0</v>
      </c>
      <c r="R750" s="428">
        <f t="shared" si="284"/>
        <v>0</v>
      </c>
      <c r="S750" s="427">
        <f t="shared" si="275"/>
        <v>0</v>
      </c>
      <c r="T750" s="428">
        <f t="shared" si="276"/>
        <v>0</v>
      </c>
      <c r="U750" s="431">
        <f t="shared" si="285"/>
        <v>0</v>
      </c>
      <c r="V750" s="432">
        <f t="shared" si="286"/>
        <v>0</v>
      </c>
      <c r="W750" s="427">
        <f t="shared" si="287"/>
        <v>0</v>
      </c>
      <c r="X750" s="428">
        <f t="shared" si="288"/>
        <v>0</v>
      </c>
      <c r="Y750" s="427">
        <f t="shared" si="277"/>
        <v>0</v>
      </c>
      <c r="Z750" s="428">
        <f t="shared" si="278"/>
        <v>0</v>
      </c>
      <c r="AA750" s="431">
        <f t="shared" si="289"/>
        <v>0</v>
      </c>
      <c r="AB750" s="432">
        <f t="shared" si="290"/>
        <v>0</v>
      </c>
      <c r="AC750" s="427" t="e">
        <f t="shared" si="291"/>
        <v>#N/A</v>
      </c>
      <c r="AD750" s="428" t="e">
        <f t="shared" si="292"/>
        <v>#N/A</v>
      </c>
      <c r="AE750" s="427" t="e">
        <f t="shared" si="293"/>
        <v>#N/A</v>
      </c>
      <c r="AF750" s="428" t="e">
        <f t="shared" si="294"/>
        <v>#N/A</v>
      </c>
      <c r="AG750" s="431" t="e">
        <f t="shared" si="295"/>
        <v>#N/A</v>
      </c>
      <c r="AH750" s="432" t="e">
        <f t="shared" si="296"/>
        <v>#N/A</v>
      </c>
    </row>
    <row r="751" spans="4:34" x14ac:dyDescent="0.25">
      <c r="D751" s="335"/>
      <c r="E751" s="335"/>
      <c r="F751" s="335"/>
      <c r="G751" s="335"/>
      <c r="H751" s="411">
        <f t="shared" si="279"/>
        <v>0</v>
      </c>
      <c r="I751" s="412">
        <v>0</v>
      </c>
      <c r="J751" s="411">
        <f t="shared" si="273"/>
        <v>0</v>
      </c>
      <c r="K751" s="412">
        <f t="shared" si="280"/>
        <v>0</v>
      </c>
      <c r="L751" s="411">
        <f t="shared" si="281"/>
        <v>0</v>
      </c>
      <c r="M751" s="412">
        <f t="shared" si="274"/>
        <v>0</v>
      </c>
      <c r="N751" s="411">
        <v>0</v>
      </c>
      <c r="O751" s="412">
        <f t="shared" si="282"/>
        <v>0</v>
      </c>
      <c r="P751" s="335"/>
      <c r="Q751" s="427">
        <f t="shared" si="283"/>
        <v>0</v>
      </c>
      <c r="R751" s="428">
        <f t="shared" si="284"/>
        <v>0</v>
      </c>
      <c r="S751" s="427">
        <f t="shared" si="275"/>
        <v>0</v>
      </c>
      <c r="T751" s="428">
        <f t="shared" si="276"/>
        <v>0</v>
      </c>
      <c r="U751" s="431">
        <f t="shared" si="285"/>
        <v>0</v>
      </c>
      <c r="V751" s="432">
        <f t="shared" si="286"/>
        <v>0</v>
      </c>
      <c r="W751" s="427">
        <f t="shared" si="287"/>
        <v>0</v>
      </c>
      <c r="X751" s="428">
        <f t="shared" si="288"/>
        <v>0</v>
      </c>
      <c r="Y751" s="427">
        <f t="shared" si="277"/>
        <v>0</v>
      </c>
      <c r="Z751" s="428">
        <f t="shared" si="278"/>
        <v>0</v>
      </c>
      <c r="AA751" s="431">
        <f t="shared" si="289"/>
        <v>0</v>
      </c>
      <c r="AB751" s="432">
        <f t="shared" si="290"/>
        <v>0</v>
      </c>
      <c r="AC751" s="427" t="e">
        <f t="shared" si="291"/>
        <v>#N/A</v>
      </c>
      <c r="AD751" s="428" t="e">
        <f t="shared" si="292"/>
        <v>#N/A</v>
      </c>
      <c r="AE751" s="427" t="e">
        <f t="shared" si="293"/>
        <v>#N/A</v>
      </c>
      <c r="AF751" s="428" t="e">
        <f t="shared" si="294"/>
        <v>#N/A</v>
      </c>
      <c r="AG751" s="431" t="e">
        <f t="shared" si="295"/>
        <v>#N/A</v>
      </c>
      <c r="AH751" s="432" t="e">
        <f t="shared" si="296"/>
        <v>#N/A</v>
      </c>
    </row>
    <row r="752" spans="4:34" x14ac:dyDescent="0.25">
      <c r="D752" s="335"/>
      <c r="E752" s="335"/>
      <c r="F752" s="335"/>
      <c r="G752" s="335"/>
      <c r="H752" s="411">
        <f t="shared" si="279"/>
        <v>0</v>
      </c>
      <c r="I752" s="412">
        <v>0</v>
      </c>
      <c r="J752" s="411">
        <f t="shared" si="273"/>
        <v>0</v>
      </c>
      <c r="K752" s="412">
        <f t="shared" si="280"/>
        <v>0</v>
      </c>
      <c r="L752" s="411">
        <f t="shared" si="281"/>
        <v>0</v>
      </c>
      <c r="M752" s="412">
        <f t="shared" si="274"/>
        <v>0</v>
      </c>
      <c r="N752" s="411">
        <v>0</v>
      </c>
      <c r="O752" s="412">
        <f t="shared" si="282"/>
        <v>0</v>
      </c>
      <c r="P752" s="335"/>
      <c r="Q752" s="427">
        <f t="shared" si="283"/>
        <v>0</v>
      </c>
      <c r="R752" s="428">
        <f t="shared" si="284"/>
        <v>0</v>
      </c>
      <c r="S752" s="427">
        <f t="shared" si="275"/>
        <v>0</v>
      </c>
      <c r="T752" s="428">
        <f t="shared" si="276"/>
        <v>0</v>
      </c>
      <c r="U752" s="431">
        <f t="shared" si="285"/>
        <v>0</v>
      </c>
      <c r="V752" s="432">
        <f t="shared" si="286"/>
        <v>0</v>
      </c>
      <c r="W752" s="427">
        <f t="shared" si="287"/>
        <v>0</v>
      </c>
      <c r="X752" s="428">
        <f t="shared" si="288"/>
        <v>0</v>
      </c>
      <c r="Y752" s="427">
        <f t="shared" si="277"/>
        <v>0</v>
      </c>
      <c r="Z752" s="428">
        <f t="shared" si="278"/>
        <v>0</v>
      </c>
      <c r="AA752" s="431">
        <f t="shared" si="289"/>
        <v>0</v>
      </c>
      <c r="AB752" s="432">
        <f t="shared" si="290"/>
        <v>0</v>
      </c>
      <c r="AC752" s="427" t="e">
        <f t="shared" si="291"/>
        <v>#N/A</v>
      </c>
      <c r="AD752" s="428" t="e">
        <f t="shared" si="292"/>
        <v>#N/A</v>
      </c>
      <c r="AE752" s="427" t="e">
        <f t="shared" si="293"/>
        <v>#N/A</v>
      </c>
      <c r="AF752" s="428" t="e">
        <f t="shared" si="294"/>
        <v>#N/A</v>
      </c>
      <c r="AG752" s="431" t="e">
        <f t="shared" si="295"/>
        <v>#N/A</v>
      </c>
      <c r="AH752" s="432" t="e">
        <f t="shared" si="296"/>
        <v>#N/A</v>
      </c>
    </row>
    <row r="753" spans="4:34" x14ac:dyDescent="0.25">
      <c r="D753" s="335"/>
      <c r="E753" s="335"/>
      <c r="F753" s="335"/>
      <c r="G753" s="335"/>
      <c r="H753" s="411">
        <f t="shared" si="279"/>
        <v>0</v>
      </c>
      <c r="I753" s="412">
        <v>0</v>
      </c>
      <c r="J753" s="411">
        <f t="shared" si="273"/>
        <v>0</v>
      </c>
      <c r="K753" s="412">
        <f t="shared" si="280"/>
        <v>0</v>
      </c>
      <c r="L753" s="411">
        <f t="shared" si="281"/>
        <v>0</v>
      </c>
      <c r="M753" s="412">
        <f t="shared" si="274"/>
        <v>0</v>
      </c>
      <c r="N753" s="411">
        <v>0</v>
      </c>
      <c r="O753" s="412">
        <f t="shared" si="282"/>
        <v>0</v>
      </c>
      <c r="P753" s="335"/>
      <c r="Q753" s="427">
        <f t="shared" si="283"/>
        <v>0</v>
      </c>
      <c r="R753" s="428">
        <f t="shared" si="284"/>
        <v>0</v>
      </c>
      <c r="S753" s="427">
        <f t="shared" si="275"/>
        <v>0</v>
      </c>
      <c r="T753" s="428">
        <f t="shared" si="276"/>
        <v>0</v>
      </c>
      <c r="U753" s="431">
        <f t="shared" si="285"/>
        <v>0</v>
      </c>
      <c r="V753" s="432">
        <f t="shared" si="286"/>
        <v>0</v>
      </c>
      <c r="W753" s="427">
        <f t="shared" si="287"/>
        <v>0</v>
      </c>
      <c r="X753" s="428">
        <f t="shared" si="288"/>
        <v>0</v>
      </c>
      <c r="Y753" s="427">
        <f t="shared" si="277"/>
        <v>0</v>
      </c>
      <c r="Z753" s="428">
        <f t="shared" si="278"/>
        <v>0</v>
      </c>
      <c r="AA753" s="431">
        <f t="shared" si="289"/>
        <v>0</v>
      </c>
      <c r="AB753" s="432">
        <f t="shared" si="290"/>
        <v>0</v>
      </c>
      <c r="AC753" s="427" t="e">
        <f t="shared" si="291"/>
        <v>#N/A</v>
      </c>
      <c r="AD753" s="428" t="e">
        <f t="shared" si="292"/>
        <v>#N/A</v>
      </c>
      <c r="AE753" s="427" t="e">
        <f t="shared" si="293"/>
        <v>#N/A</v>
      </c>
      <c r="AF753" s="428" t="e">
        <f t="shared" si="294"/>
        <v>#N/A</v>
      </c>
      <c r="AG753" s="431" t="e">
        <f t="shared" si="295"/>
        <v>#N/A</v>
      </c>
      <c r="AH753" s="432" t="e">
        <f t="shared" si="296"/>
        <v>#N/A</v>
      </c>
    </row>
    <row r="754" spans="4:34" x14ac:dyDescent="0.25">
      <c r="D754" s="335"/>
      <c r="E754" s="335"/>
      <c r="F754" s="335"/>
      <c r="G754" s="335"/>
      <c r="H754" s="411">
        <f t="shared" si="279"/>
        <v>0</v>
      </c>
      <c r="I754" s="412">
        <v>0</v>
      </c>
      <c r="J754" s="411">
        <f t="shared" si="273"/>
        <v>0</v>
      </c>
      <c r="K754" s="412">
        <f t="shared" si="280"/>
        <v>0</v>
      </c>
      <c r="L754" s="411">
        <f t="shared" si="281"/>
        <v>0</v>
      </c>
      <c r="M754" s="412">
        <f t="shared" si="274"/>
        <v>0</v>
      </c>
      <c r="N754" s="411">
        <v>0</v>
      </c>
      <c r="O754" s="412">
        <f t="shared" si="282"/>
        <v>0</v>
      </c>
      <c r="P754" s="335"/>
      <c r="Q754" s="427">
        <f t="shared" si="283"/>
        <v>0</v>
      </c>
      <c r="R754" s="428">
        <f t="shared" si="284"/>
        <v>0</v>
      </c>
      <c r="S754" s="427">
        <f t="shared" si="275"/>
        <v>0</v>
      </c>
      <c r="T754" s="428">
        <f t="shared" si="276"/>
        <v>0</v>
      </c>
      <c r="U754" s="431">
        <f t="shared" si="285"/>
        <v>0</v>
      </c>
      <c r="V754" s="432">
        <f t="shared" si="286"/>
        <v>0</v>
      </c>
      <c r="W754" s="427">
        <f t="shared" si="287"/>
        <v>0</v>
      </c>
      <c r="X754" s="428">
        <f t="shared" si="288"/>
        <v>0</v>
      </c>
      <c r="Y754" s="427">
        <f t="shared" si="277"/>
        <v>0</v>
      </c>
      <c r="Z754" s="428">
        <f t="shared" si="278"/>
        <v>0</v>
      </c>
      <c r="AA754" s="431">
        <f t="shared" si="289"/>
        <v>0</v>
      </c>
      <c r="AB754" s="432">
        <f t="shared" si="290"/>
        <v>0</v>
      </c>
      <c r="AC754" s="427" t="e">
        <f t="shared" si="291"/>
        <v>#N/A</v>
      </c>
      <c r="AD754" s="428" t="e">
        <f t="shared" si="292"/>
        <v>#N/A</v>
      </c>
      <c r="AE754" s="427" t="e">
        <f t="shared" si="293"/>
        <v>#N/A</v>
      </c>
      <c r="AF754" s="428" t="e">
        <f t="shared" si="294"/>
        <v>#N/A</v>
      </c>
      <c r="AG754" s="431" t="e">
        <f t="shared" si="295"/>
        <v>#N/A</v>
      </c>
      <c r="AH754" s="432" t="e">
        <f t="shared" si="296"/>
        <v>#N/A</v>
      </c>
    </row>
    <row r="755" spans="4:34" x14ac:dyDescent="0.25">
      <c r="D755" s="335"/>
      <c r="E755" s="335"/>
      <c r="F755" s="335"/>
      <c r="G755" s="335"/>
      <c r="H755" s="411">
        <f t="shared" si="279"/>
        <v>0</v>
      </c>
      <c r="I755" s="412">
        <v>0</v>
      </c>
      <c r="J755" s="411">
        <f t="shared" si="273"/>
        <v>0</v>
      </c>
      <c r="K755" s="412">
        <f t="shared" si="280"/>
        <v>0</v>
      </c>
      <c r="L755" s="411">
        <f t="shared" si="281"/>
        <v>0</v>
      </c>
      <c r="M755" s="412">
        <f t="shared" si="274"/>
        <v>0</v>
      </c>
      <c r="N755" s="411">
        <v>0</v>
      </c>
      <c r="O755" s="412">
        <f t="shared" si="282"/>
        <v>0</v>
      </c>
      <c r="P755" s="335"/>
      <c r="Q755" s="427">
        <f t="shared" si="283"/>
        <v>0</v>
      </c>
      <c r="R755" s="428">
        <f t="shared" si="284"/>
        <v>0</v>
      </c>
      <c r="S755" s="427">
        <f t="shared" si="275"/>
        <v>0</v>
      </c>
      <c r="T755" s="428">
        <f t="shared" si="276"/>
        <v>0</v>
      </c>
      <c r="U755" s="431">
        <f t="shared" si="285"/>
        <v>0</v>
      </c>
      <c r="V755" s="432">
        <f t="shared" si="286"/>
        <v>0</v>
      </c>
      <c r="W755" s="427">
        <f t="shared" si="287"/>
        <v>0</v>
      </c>
      <c r="X755" s="428">
        <f t="shared" si="288"/>
        <v>0</v>
      </c>
      <c r="Y755" s="427">
        <f t="shared" si="277"/>
        <v>0</v>
      </c>
      <c r="Z755" s="428">
        <f t="shared" si="278"/>
        <v>0</v>
      </c>
      <c r="AA755" s="431">
        <f t="shared" si="289"/>
        <v>0</v>
      </c>
      <c r="AB755" s="432">
        <f t="shared" si="290"/>
        <v>0</v>
      </c>
      <c r="AC755" s="427" t="e">
        <f t="shared" si="291"/>
        <v>#N/A</v>
      </c>
      <c r="AD755" s="428" t="e">
        <f t="shared" si="292"/>
        <v>#N/A</v>
      </c>
      <c r="AE755" s="427" t="e">
        <f t="shared" si="293"/>
        <v>#N/A</v>
      </c>
      <c r="AF755" s="428" t="e">
        <f t="shared" si="294"/>
        <v>#N/A</v>
      </c>
      <c r="AG755" s="431" t="e">
        <f t="shared" si="295"/>
        <v>#N/A</v>
      </c>
      <c r="AH755" s="432" t="e">
        <f t="shared" si="296"/>
        <v>#N/A</v>
      </c>
    </row>
    <row r="756" spans="4:34" x14ac:dyDescent="0.25">
      <c r="D756" s="335"/>
      <c r="E756" s="335"/>
      <c r="F756" s="335"/>
      <c r="G756" s="335"/>
      <c r="H756" s="411">
        <f t="shared" si="279"/>
        <v>0</v>
      </c>
      <c r="I756" s="412">
        <v>0</v>
      </c>
      <c r="J756" s="411">
        <f t="shared" si="273"/>
        <v>0</v>
      </c>
      <c r="K756" s="412">
        <f t="shared" si="280"/>
        <v>0</v>
      </c>
      <c r="L756" s="411">
        <f t="shared" si="281"/>
        <v>0</v>
      </c>
      <c r="M756" s="412">
        <f t="shared" si="274"/>
        <v>0</v>
      </c>
      <c r="N756" s="411">
        <v>0</v>
      </c>
      <c r="O756" s="412">
        <f t="shared" si="282"/>
        <v>0</v>
      </c>
      <c r="P756" s="335"/>
      <c r="Q756" s="427">
        <f t="shared" si="283"/>
        <v>0</v>
      </c>
      <c r="R756" s="428">
        <f t="shared" si="284"/>
        <v>0</v>
      </c>
      <c r="S756" s="427">
        <f t="shared" si="275"/>
        <v>0</v>
      </c>
      <c r="T756" s="428">
        <f t="shared" si="276"/>
        <v>0</v>
      </c>
      <c r="U756" s="431">
        <f t="shared" si="285"/>
        <v>0</v>
      </c>
      <c r="V756" s="432">
        <f t="shared" si="286"/>
        <v>0</v>
      </c>
      <c r="W756" s="427">
        <f t="shared" si="287"/>
        <v>0</v>
      </c>
      <c r="X756" s="428">
        <f t="shared" si="288"/>
        <v>0</v>
      </c>
      <c r="Y756" s="427">
        <f t="shared" si="277"/>
        <v>0</v>
      </c>
      <c r="Z756" s="428">
        <f t="shared" si="278"/>
        <v>0</v>
      </c>
      <c r="AA756" s="431">
        <f t="shared" si="289"/>
        <v>0</v>
      </c>
      <c r="AB756" s="432">
        <f t="shared" si="290"/>
        <v>0</v>
      </c>
      <c r="AC756" s="427" t="e">
        <f t="shared" si="291"/>
        <v>#N/A</v>
      </c>
      <c r="AD756" s="428" t="e">
        <f t="shared" si="292"/>
        <v>#N/A</v>
      </c>
      <c r="AE756" s="427" t="e">
        <f t="shared" si="293"/>
        <v>#N/A</v>
      </c>
      <c r="AF756" s="428" t="e">
        <f t="shared" si="294"/>
        <v>#N/A</v>
      </c>
      <c r="AG756" s="431" t="e">
        <f t="shared" si="295"/>
        <v>#N/A</v>
      </c>
      <c r="AH756" s="432" t="e">
        <f t="shared" si="296"/>
        <v>#N/A</v>
      </c>
    </row>
    <row r="757" spans="4:34" x14ac:dyDescent="0.25">
      <c r="D757" s="335"/>
      <c r="E757" s="335"/>
      <c r="F757" s="335"/>
      <c r="G757" s="335"/>
      <c r="H757" s="411">
        <f t="shared" si="279"/>
        <v>0</v>
      </c>
      <c r="I757" s="412">
        <v>0</v>
      </c>
      <c r="J757" s="411">
        <f t="shared" si="273"/>
        <v>0</v>
      </c>
      <c r="K757" s="412">
        <f t="shared" si="280"/>
        <v>0</v>
      </c>
      <c r="L757" s="411">
        <f t="shared" si="281"/>
        <v>0</v>
      </c>
      <c r="M757" s="412">
        <f t="shared" si="274"/>
        <v>0</v>
      </c>
      <c r="N757" s="411">
        <v>0</v>
      </c>
      <c r="O757" s="412">
        <f t="shared" si="282"/>
        <v>0</v>
      </c>
      <c r="P757" s="335"/>
      <c r="Q757" s="427">
        <f t="shared" si="283"/>
        <v>0</v>
      </c>
      <c r="R757" s="428">
        <f t="shared" si="284"/>
        <v>0</v>
      </c>
      <c r="S757" s="427">
        <f t="shared" si="275"/>
        <v>0</v>
      </c>
      <c r="T757" s="428">
        <f t="shared" si="276"/>
        <v>0</v>
      </c>
      <c r="U757" s="431">
        <f t="shared" si="285"/>
        <v>0</v>
      </c>
      <c r="V757" s="432">
        <f t="shared" si="286"/>
        <v>0</v>
      </c>
      <c r="W757" s="427">
        <f t="shared" si="287"/>
        <v>0</v>
      </c>
      <c r="X757" s="428">
        <f t="shared" si="288"/>
        <v>0</v>
      </c>
      <c r="Y757" s="427">
        <f t="shared" si="277"/>
        <v>0</v>
      </c>
      <c r="Z757" s="428">
        <f t="shared" si="278"/>
        <v>0</v>
      </c>
      <c r="AA757" s="431">
        <f t="shared" si="289"/>
        <v>0</v>
      </c>
      <c r="AB757" s="432">
        <f t="shared" si="290"/>
        <v>0</v>
      </c>
      <c r="AC757" s="427" t="e">
        <f t="shared" si="291"/>
        <v>#N/A</v>
      </c>
      <c r="AD757" s="428" t="e">
        <f t="shared" si="292"/>
        <v>#N/A</v>
      </c>
      <c r="AE757" s="427" t="e">
        <f t="shared" si="293"/>
        <v>#N/A</v>
      </c>
      <c r="AF757" s="428" t="e">
        <f t="shared" si="294"/>
        <v>#N/A</v>
      </c>
      <c r="AG757" s="431" t="e">
        <f t="shared" si="295"/>
        <v>#N/A</v>
      </c>
      <c r="AH757" s="432" t="e">
        <f t="shared" si="296"/>
        <v>#N/A</v>
      </c>
    </row>
    <row r="758" spans="4:34" x14ac:dyDescent="0.25">
      <c r="D758" s="335"/>
      <c r="E758" s="335"/>
      <c r="F758" s="335"/>
      <c r="G758" s="335"/>
      <c r="H758" s="411">
        <f t="shared" si="279"/>
        <v>0</v>
      </c>
      <c r="I758" s="412">
        <v>0</v>
      </c>
      <c r="J758" s="411">
        <f t="shared" si="273"/>
        <v>0</v>
      </c>
      <c r="K758" s="412">
        <f t="shared" si="280"/>
        <v>0</v>
      </c>
      <c r="L758" s="411">
        <f t="shared" si="281"/>
        <v>0</v>
      </c>
      <c r="M758" s="412">
        <f t="shared" si="274"/>
        <v>0</v>
      </c>
      <c r="N758" s="411">
        <v>0</v>
      </c>
      <c r="O758" s="412">
        <f t="shared" si="282"/>
        <v>0</v>
      </c>
      <c r="P758" s="335"/>
      <c r="Q758" s="427">
        <f t="shared" si="283"/>
        <v>0</v>
      </c>
      <c r="R758" s="428">
        <f t="shared" si="284"/>
        <v>0</v>
      </c>
      <c r="S758" s="427">
        <f t="shared" si="275"/>
        <v>0</v>
      </c>
      <c r="T758" s="428">
        <f t="shared" si="276"/>
        <v>0</v>
      </c>
      <c r="U758" s="431">
        <f t="shared" si="285"/>
        <v>0</v>
      </c>
      <c r="V758" s="432">
        <f t="shared" si="286"/>
        <v>0</v>
      </c>
      <c r="W758" s="427">
        <f t="shared" si="287"/>
        <v>0</v>
      </c>
      <c r="X758" s="428">
        <f t="shared" si="288"/>
        <v>0</v>
      </c>
      <c r="Y758" s="427">
        <f t="shared" si="277"/>
        <v>0</v>
      </c>
      <c r="Z758" s="428">
        <f t="shared" si="278"/>
        <v>0</v>
      </c>
      <c r="AA758" s="431">
        <f t="shared" si="289"/>
        <v>0</v>
      </c>
      <c r="AB758" s="432">
        <f t="shared" si="290"/>
        <v>0</v>
      </c>
      <c r="AC758" s="427" t="e">
        <f t="shared" si="291"/>
        <v>#N/A</v>
      </c>
      <c r="AD758" s="428" t="e">
        <f t="shared" si="292"/>
        <v>#N/A</v>
      </c>
      <c r="AE758" s="427" t="e">
        <f t="shared" si="293"/>
        <v>#N/A</v>
      </c>
      <c r="AF758" s="428" t="e">
        <f t="shared" si="294"/>
        <v>#N/A</v>
      </c>
      <c r="AG758" s="431" t="e">
        <f t="shared" si="295"/>
        <v>#N/A</v>
      </c>
      <c r="AH758" s="432" t="e">
        <f t="shared" si="296"/>
        <v>#N/A</v>
      </c>
    </row>
    <row r="759" spans="4:34" x14ac:dyDescent="0.25">
      <c r="D759" s="335"/>
      <c r="E759" s="335"/>
      <c r="F759" s="335"/>
      <c r="G759" s="335"/>
      <c r="H759" s="411">
        <f t="shared" si="279"/>
        <v>0</v>
      </c>
      <c r="I759" s="412">
        <v>0</v>
      </c>
      <c r="J759" s="411">
        <f t="shared" si="273"/>
        <v>0</v>
      </c>
      <c r="K759" s="412">
        <f t="shared" si="280"/>
        <v>0</v>
      </c>
      <c r="L759" s="411">
        <f t="shared" si="281"/>
        <v>0</v>
      </c>
      <c r="M759" s="412">
        <f t="shared" si="274"/>
        <v>0</v>
      </c>
      <c r="N759" s="411">
        <v>0</v>
      </c>
      <c r="O759" s="412">
        <f t="shared" si="282"/>
        <v>0</v>
      </c>
      <c r="P759" s="335"/>
      <c r="Q759" s="427">
        <f t="shared" si="283"/>
        <v>0</v>
      </c>
      <c r="R759" s="428">
        <f t="shared" si="284"/>
        <v>0</v>
      </c>
      <c r="S759" s="427">
        <f t="shared" si="275"/>
        <v>0</v>
      </c>
      <c r="T759" s="428">
        <f t="shared" si="276"/>
        <v>0</v>
      </c>
      <c r="U759" s="431">
        <f t="shared" si="285"/>
        <v>0</v>
      </c>
      <c r="V759" s="432">
        <f t="shared" si="286"/>
        <v>0</v>
      </c>
      <c r="W759" s="427">
        <f t="shared" si="287"/>
        <v>0</v>
      </c>
      <c r="X759" s="428">
        <f t="shared" si="288"/>
        <v>0</v>
      </c>
      <c r="Y759" s="427">
        <f t="shared" si="277"/>
        <v>0</v>
      </c>
      <c r="Z759" s="428">
        <f t="shared" si="278"/>
        <v>0</v>
      </c>
      <c r="AA759" s="431">
        <f t="shared" si="289"/>
        <v>0</v>
      </c>
      <c r="AB759" s="432">
        <f t="shared" si="290"/>
        <v>0</v>
      </c>
      <c r="AC759" s="427" t="e">
        <f t="shared" si="291"/>
        <v>#N/A</v>
      </c>
      <c r="AD759" s="428" t="e">
        <f t="shared" si="292"/>
        <v>#N/A</v>
      </c>
      <c r="AE759" s="427" t="e">
        <f t="shared" si="293"/>
        <v>#N/A</v>
      </c>
      <c r="AF759" s="428" t="e">
        <f t="shared" si="294"/>
        <v>#N/A</v>
      </c>
      <c r="AG759" s="431" t="e">
        <f t="shared" si="295"/>
        <v>#N/A</v>
      </c>
      <c r="AH759" s="432" t="e">
        <f t="shared" si="296"/>
        <v>#N/A</v>
      </c>
    </row>
    <row r="760" spans="4:34" x14ac:dyDescent="0.25">
      <c r="D760" s="335"/>
      <c r="E760" s="335"/>
      <c r="F760" s="335"/>
      <c r="G760" s="335"/>
      <c r="H760" s="411">
        <f t="shared" si="279"/>
        <v>0</v>
      </c>
      <c r="I760" s="412">
        <v>0</v>
      </c>
      <c r="J760" s="411">
        <f t="shared" si="273"/>
        <v>0</v>
      </c>
      <c r="K760" s="412">
        <f t="shared" si="280"/>
        <v>0</v>
      </c>
      <c r="L760" s="411">
        <f t="shared" si="281"/>
        <v>0</v>
      </c>
      <c r="M760" s="412">
        <f t="shared" si="274"/>
        <v>0</v>
      </c>
      <c r="N760" s="411">
        <v>0</v>
      </c>
      <c r="O760" s="412">
        <f t="shared" si="282"/>
        <v>0</v>
      </c>
      <c r="P760" s="335"/>
      <c r="Q760" s="427">
        <f t="shared" si="283"/>
        <v>0</v>
      </c>
      <c r="R760" s="428">
        <f t="shared" si="284"/>
        <v>0</v>
      </c>
      <c r="S760" s="427">
        <f t="shared" si="275"/>
        <v>0</v>
      </c>
      <c r="T760" s="428">
        <f t="shared" si="276"/>
        <v>0</v>
      </c>
      <c r="U760" s="431">
        <f t="shared" si="285"/>
        <v>0</v>
      </c>
      <c r="V760" s="432">
        <f t="shared" si="286"/>
        <v>0</v>
      </c>
      <c r="W760" s="427">
        <f t="shared" si="287"/>
        <v>0</v>
      </c>
      <c r="X760" s="428">
        <f t="shared" si="288"/>
        <v>0</v>
      </c>
      <c r="Y760" s="427">
        <f t="shared" si="277"/>
        <v>0</v>
      </c>
      <c r="Z760" s="428">
        <f t="shared" si="278"/>
        <v>0</v>
      </c>
      <c r="AA760" s="431">
        <f t="shared" si="289"/>
        <v>0</v>
      </c>
      <c r="AB760" s="432">
        <f t="shared" si="290"/>
        <v>0</v>
      </c>
      <c r="AC760" s="427" t="e">
        <f t="shared" si="291"/>
        <v>#N/A</v>
      </c>
      <c r="AD760" s="428" t="e">
        <f t="shared" si="292"/>
        <v>#N/A</v>
      </c>
      <c r="AE760" s="427" t="e">
        <f t="shared" si="293"/>
        <v>#N/A</v>
      </c>
      <c r="AF760" s="428" t="e">
        <f t="shared" si="294"/>
        <v>#N/A</v>
      </c>
      <c r="AG760" s="431" t="e">
        <f t="shared" si="295"/>
        <v>#N/A</v>
      </c>
      <c r="AH760" s="432" t="e">
        <f t="shared" si="296"/>
        <v>#N/A</v>
      </c>
    </row>
    <row r="761" spans="4:34" x14ac:dyDescent="0.25">
      <c r="D761" s="335"/>
      <c r="E761" s="335"/>
      <c r="F761" s="335"/>
      <c r="G761" s="335"/>
      <c r="H761" s="411">
        <f t="shared" si="279"/>
        <v>0</v>
      </c>
      <c r="I761" s="412">
        <v>0</v>
      </c>
      <c r="J761" s="411">
        <f t="shared" si="273"/>
        <v>0</v>
      </c>
      <c r="K761" s="412">
        <f t="shared" si="280"/>
        <v>0</v>
      </c>
      <c r="L761" s="411">
        <f t="shared" si="281"/>
        <v>0</v>
      </c>
      <c r="M761" s="412">
        <f t="shared" si="274"/>
        <v>0</v>
      </c>
      <c r="N761" s="411">
        <v>0</v>
      </c>
      <c r="O761" s="412">
        <f t="shared" si="282"/>
        <v>0</v>
      </c>
      <c r="P761" s="335"/>
      <c r="Q761" s="427">
        <f t="shared" si="283"/>
        <v>0</v>
      </c>
      <c r="R761" s="428">
        <f t="shared" si="284"/>
        <v>0</v>
      </c>
      <c r="S761" s="427">
        <f t="shared" si="275"/>
        <v>0</v>
      </c>
      <c r="T761" s="428">
        <f t="shared" si="276"/>
        <v>0</v>
      </c>
      <c r="U761" s="431">
        <f t="shared" si="285"/>
        <v>0</v>
      </c>
      <c r="V761" s="432">
        <f t="shared" si="286"/>
        <v>0</v>
      </c>
      <c r="W761" s="427">
        <f t="shared" si="287"/>
        <v>0</v>
      </c>
      <c r="X761" s="428">
        <f t="shared" si="288"/>
        <v>0</v>
      </c>
      <c r="Y761" s="427">
        <f t="shared" si="277"/>
        <v>0</v>
      </c>
      <c r="Z761" s="428">
        <f t="shared" si="278"/>
        <v>0</v>
      </c>
      <c r="AA761" s="431">
        <f t="shared" si="289"/>
        <v>0</v>
      </c>
      <c r="AB761" s="432">
        <f t="shared" si="290"/>
        <v>0</v>
      </c>
      <c r="AC761" s="427" t="e">
        <f t="shared" si="291"/>
        <v>#N/A</v>
      </c>
      <c r="AD761" s="428" t="e">
        <f t="shared" si="292"/>
        <v>#N/A</v>
      </c>
      <c r="AE761" s="427" t="e">
        <f t="shared" si="293"/>
        <v>#N/A</v>
      </c>
      <c r="AF761" s="428" t="e">
        <f t="shared" si="294"/>
        <v>#N/A</v>
      </c>
      <c r="AG761" s="431" t="e">
        <f t="shared" si="295"/>
        <v>#N/A</v>
      </c>
      <c r="AH761" s="432" t="e">
        <f t="shared" si="296"/>
        <v>#N/A</v>
      </c>
    </row>
    <row r="762" spans="4:34" x14ac:dyDescent="0.25">
      <c r="D762" s="335"/>
      <c r="E762" s="335"/>
      <c r="F762" s="335"/>
      <c r="G762" s="335"/>
      <c r="H762" s="411">
        <f t="shared" si="279"/>
        <v>0</v>
      </c>
      <c r="I762" s="412">
        <v>0</v>
      </c>
      <c r="J762" s="411">
        <f t="shared" si="273"/>
        <v>0</v>
      </c>
      <c r="K762" s="412">
        <f t="shared" si="280"/>
        <v>0</v>
      </c>
      <c r="L762" s="411">
        <f t="shared" si="281"/>
        <v>0</v>
      </c>
      <c r="M762" s="412">
        <f t="shared" si="274"/>
        <v>0</v>
      </c>
      <c r="N762" s="411">
        <v>0</v>
      </c>
      <c r="O762" s="412">
        <f t="shared" si="282"/>
        <v>0</v>
      </c>
      <c r="P762" s="335"/>
      <c r="Q762" s="427">
        <f t="shared" si="283"/>
        <v>0</v>
      </c>
      <c r="R762" s="428">
        <f t="shared" si="284"/>
        <v>0</v>
      </c>
      <c r="S762" s="427">
        <f t="shared" si="275"/>
        <v>0</v>
      </c>
      <c r="T762" s="428">
        <f t="shared" si="276"/>
        <v>0</v>
      </c>
      <c r="U762" s="431">
        <f t="shared" si="285"/>
        <v>0</v>
      </c>
      <c r="V762" s="432">
        <f t="shared" si="286"/>
        <v>0</v>
      </c>
      <c r="W762" s="427">
        <f t="shared" si="287"/>
        <v>0</v>
      </c>
      <c r="X762" s="428">
        <f t="shared" si="288"/>
        <v>0</v>
      </c>
      <c r="Y762" s="427">
        <f t="shared" si="277"/>
        <v>0</v>
      </c>
      <c r="Z762" s="428">
        <f t="shared" si="278"/>
        <v>0</v>
      </c>
      <c r="AA762" s="431">
        <f t="shared" si="289"/>
        <v>0</v>
      </c>
      <c r="AB762" s="432">
        <f t="shared" si="290"/>
        <v>0</v>
      </c>
      <c r="AC762" s="427" t="e">
        <f t="shared" si="291"/>
        <v>#N/A</v>
      </c>
      <c r="AD762" s="428" t="e">
        <f t="shared" si="292"/>
        <v>#N/A</v>
      </c>
      <c r="AE762" s="427" t="e">
        <f t="shared" si="293"/>
        <v>#N/A</v>
      </c>
      <c r="AF762" s="428" t="e">
        <f t="shared" si="294"/>
        <v>#N/A</v>
      </c>
      <c r="AG762" s="431" t="e">
        <f t="shared" si="295"/>
        <v>#N/A</v>
      </c>
      <c r="AH762" s="432" t="e">
        <f t="shared" si="296"/>
        <v>#N/A</v>
      </c>
    </row>
    <row r="763" spans="4:34" x14ac:dyDescent="0.25">
      <c r="D763" s="335"/>
      <c r="E763" s="335"/>
      <c r="F763" s="335"/>
      <c r="G763" s="335"/>
      <c r="H763" s="411">
        <f t="shared" si="279"/>
        <v>0</v>
      </c>
      <c r="I763" s="412">
        <v>0</v>
      </c>
      <c r="J763" s="411">
        <f t="shared" si="273"/>
        <v>0</v>
      </c>
      <c r="K763" s="412">
        <f t="shared" si="280"/>
        <v>0</v>
      </c>
      <c r="L763" s="411">
        <f t="shared" si="281"/>
        <v>0</v>
      </c>
      <c r="M763" s="412">
        <f t="shared" si="274"/>
        <v>0</v>
      </c>
      <c r="N763" s="411">
        <v>0</v>
      </c>
      <c r="O763" s="412">
        <f t="shared" si="282"/>
        <v>0</v>
      </c>
      <c r="P763" s="335"/>
      <c r="Q763" s="427">
        <f t="shared" si="283"/>
        <v>0</v>
      </c>
      <c r="R763" s="428">
        <f t="shared" si="284"/>
        <v>0</v>
      </c>
      <c r="S763" s="427">
        <f t="shared" si="275"/>
        <v>0</v>
      </c>
      <c r="T763" s="428">
        <f t="shared" si="276"/>
        <v>0</v>
      </c>
      <c r="U763" s="431">
        <f t="shared" si="285"/>
        <v>0</v>
      </c>
      <c r="V763" s="432">
        <f t="shared" si="286"/>
        <v>0</v>
      </c>
      <c r="W763" s="427">
        <f t="shared" si="287"/>
        <v>0</v>
      </c>
      <c r="X763" s="428">
        <f t="shared" si="288"/>
        <v>0</v>
      </c>
      <c r="Y763" s="427">
        <f t="shared" si="277"/>
        <v>0</v>
      </c>
      <c r="Z763" s="428">
        <f t="shared" si="278"/>
        <v>0</v>
      </c>
      <c r="AA763" s="431">
        <f t="shared" si="289"/>
        <v>0</v>
      </c>
      <c r="AB763" s="432">
        <f t="shared" si="290"/>
        <v>0</v>
      </c>
      <c r="AC763" s="427" t="e">
        <f t="shared" si="291"/>
        <v>#N/A</v>
      </c>
      <c r="AD763" s="428" t="e">
        <f t="shared" si="292"/>
        <v>#N/A</v>
      </c>
      <c r="AE763" s="427" t="e">
        <f t="shared" si="293"/>
        <v>#N/A</v>
      </c>
      <c r="AF763" s="428" t="e">
        <f t="shared" si="294"/>
        <v>#N/A</v>
      </c>
      <c r="AG763" s="431" t="e">
        <f t="shared" si="295"/>
        <v>#N/A</v>
      </c>
      <c r="AH763" s="432" t="e">
        <f t="shared" si="296"/>
        <v>#N/A</v>
      </c>
    </row>
    <row r="764" spans="4:34" x14ac:dyDescent="0.25">
      <c r="D764" s="335"/>
      <c r="E764" s="335"/>
      <c r="F764" s="335"/>
      <c r="G764" s="335"/>
      <c r="H764" s="411">
        <f t="shared" si="279"/>
        <v>0</v>
      </c>
      <c r="I764" s="412">
        <v>0</v>
      </c>
      <c r="J764" s="411">
        <f t="shared" si="273"/>
        <v>0</v>
      </c>
      <c r="K764" s="412">
        <f t="shared" si="280"/>
        <v>0</v>
      </c>
      <c r="L764" s="411">
        <f t="shared" si="281"/>
        <v>0</v>
      </c>
      <c r="M764" s="412">
        <f t="shared" si="274"/>
        <v>0</v>
      </c>
      <c r="N764" s="411">
        <v>0</v>
      </c>
      <c r="O764" s="412">
        <f t="shared" si="282"/>
        <v>0</v>
      </c>
      <c r="P764" s="335"/>
      <c r="Q764" s="427">
        <f t="shared" si="283"/>
        <v>0</v>
      </c>
      <c r="R764" s="428">
        <f t="shared" si="284"/>
        <v>0</v>
      </c>
      <c r="S764" s="427">
        <f t="shared" si="275"/>
        <v>0</v>
      </c>
      <c r="T764" s="428">
        <f t="shared" si="276"/>
        <v>0</v>
      </c>
      <c r="U764" s="431">
        <f t="shared" si="285"/>
        <v>0</v>
      </c>
      <c r="V764" s="432">
        <f t="shared" si="286"/>
        <v>0</v>
      </c>
      <c r="W764" s="427">
        <f t="shared" si="287"/>
        <v>0</v>
      </c>
      <c r="X764" s="428">
        <f t="shared" si="288"/>
        <v>0</v>
      </c>
      <c r="Y764" s="427">
        <f t="shared" si="277"/>
        <v>0</v>
      </c>
      <c r="Z764" s="428">
        <f t="shared" si="278"/>
        <v>0</v>
      </c>
      <c r="AA764" s="431">
        <f t="shared" si="289"/>
        <v>0</v>
      </c>
      <c r="AB764" s="432">
        <f t="shared" si="290"/>
        <v>0</v>
      </c>
      <c r="AC764" s="427" t="e">
        <f t="shared" si="291"/>
        <v>#N/A</v>
      </c>
      <c r="AD764" s="428" t="e">
        <f t="shared" si="292"/>
        <v>#N/A</v>
      </c>
      <c r="AE764" s="427" t="e">
        <f t="shared" si="293"/>
        <v>#N/A</v>
      </c>
      <c r="AF764" s="428" t="e">
        <f t="shared" si="294"/>
        <v>#N/A</v>
      </c>
      <c r="AG764" s="431" t="e">
        <f t="shared" si="295"/>
        <v>#N/A</v>
      </c>
      <c r="AH764" s="432" t="e">
        <f t="shared" si="296"/>
        <v>#N/A</v>
      </c>
    </row>
    <row r="765" spans="4:34" x14ac:dyDescent="0.25">
      <c r="D765" s="335"/>
      <c r="E765" s="335"/>
      <c r="F765" s="335"/>
      <c r="G765" s="335"/>
      <c r="H765" s="411">
        <f t="shared" si="279"/>
        <v>0</v>
      </c>
      <c r="I765" s="412">
        <v>0</v>
      </c>
      <c r="J765" s="411">
        <f t="shared" si="273"/>
        <v>0</v>
      </c>
      <c r="K765" s="412">
        <f t="shared" si="280"/>
        <v>0</v>
      </c>
      <c r="L765" s="411">
        <f t="shared" si="281"/>
        <v>0</v>
      </c>
      <c r="M765" s="412">
        <f t="shared" si="274"/>
        <v>0</v>
      </c>
      <c r="N765" s="411">
        <v>0</v>
      </c>
      <c r="O765" s="412">
        <f t="shared" si="282"/>
        <v>0</v>
      </c>
      <c r="P765" s="335"/>
      <c r="Q765" s="427">
        <f t="shared" si="283"/>
        <v>0</v>
      </c>
      <c r="R765" s="428">
        <f t="shared" si="284"/>
        <v>0</v>
      </c>
      <c r="S765" s="427">
        <f t="shared" si="275"/>
        <v>0</v>
      </c>
      <c r="T765" s="428">
        <f t="shared" si="276"/>
        <v>0</v>
      </c>
      <c r="U765" s="431">
        <f t="shared" si="285"/>
        <v>0</v>
      </c>
      <c r="V765" s="432">
        <f t="shared" si="286"/>
        <v>0</v>
      </c>
      <c r="W765" s="427">
        <f t="shared" si="287"/>
        <v>0</v>
      </c>
      <c r="X765" s="428">
        <f t="shared" si="288"/>
        <v>0</v>
      </c>
      <c r="Y765" s="427">
        <f t="shared" si="277"/>
        <v>0</v>
      </c>
      <c r="Z765" s="428">
        <f t="shared" si="278"/>
        <v>0</v>
      </c>
      <c r="AA765" s="431">
        <f t="shared" si="289"/>
        <v>0</v>
      </c>
      <c r="AB765" s="432">
        <f t="shared" si="290"/>
        <v>0</v>
      </c>
      <c r="AC765" s="427" t="e">
        <f t="shared" si="291"/>
        <v>#N/A</v>
      </c>
      <c r="AD765" s="428" t="e">
        <f t="shared" si="292"/>
        <v>#N/A</v>
      </c>
      <c r="AE765" s="427" t="e">
        <f t="shared" si="293"/>
        <v>#N/A</v>
      </c>
      <c r="AF765" s="428" t="e">
        <f t="shared" si="294"/>
        <v>#N/A</v>
      </c>
      <c r="AG765" s="431" t="e">
        <f t="shared" si="295"/>
        <v>#N/A</v>
      </c>
      <c r="AH765" s="432" t="e">
        <f t="shared" si="296"/>
        <v>#N/A</v>
      </c>
    </row>
    <row r="766" spans="4:34" x14ac:dyDescent="0.25">
      <c r="D766" s="335"/>
      <c r="E766" s="335"/>
      <c r="F766" s="335"/>
      <c r="G766" s="335"/>
      <c r="H766" s="411">
        <f t="shared" si="279"/>
        <v>0</v>
      </c>
      <c r="I766" s="412">
        <v>0</v>
      </c>
      <c r="J766" s="411">
        <f t="shared" si="273"/>
        <v>0</v>
      </c>
      <c r="K766" s="412">
        <f t="shared" si="280"/>
        <v>0</v>
      </c>
      <c r="L766" s="411">
        <f t="shared" si="281"/>
        <v>0</v>
      </c>
      <c r="M766" s="412">
        <f t="shared" si="274"/>
        <v>0</v>
      </c>
      <c r="N766" s="411">
        <v>0</v>
      </c>
      <c r="O766" s="412">
        <f t="shared" si="282"/>
        <v>0</v>
      </c>
      <c r="P766" s="335"/>
      <c r="Q766" s="427">
        <f t="shared" si="283"/>
        <v>0</v>
      </c>
      <c r="R766" s="428">
        <f t="shared" si="284"/>
        <v>0</v>
      </c>
      <c r="S766" s="427">
        <f t="shared" si="275"/>
        <v>0</v>
      </c>
      <c r="T766" s="428">
        <f t="shared" si="276"/>
        <v>0</v>
      </c>
      <c r="U766" s="431">
        <f t="shared" si="285"/>
        <v>0</v>
      </c>
      <c r="V766" s="432">
        <f t="shared" si="286"/>
        <v>0</v>
      </c>
      <c r="W766" s="427">
        <f t="shared" si="287"/>
        <v>0</v>
      </c>
      <c r="X766" s="428">
        <f t="shared" si="288"/>
        <v>0</v>
      </c>
      <c r="Y766" s="427">
        <f t="shared" si="277"/>
        <v>0</v>
      </c>
      <c r="Z766" s="428">
        <f t="shared" si="278"/>
        <v>0</v>
      </c>
      <c r="AA766" s="431">
        <f t="shared" si="289"/>
        <v>0</v>
      </c>
      <c r="AB766" s="432">
        <f t="shared" si="290"/>
        <v>0</v>
      </c>
      <c r="AC766" s="427" t="e">
        <f t="shared" si="291"/>
        <v>#N/A</v>
      </c>
      <c r="AD766" s="428" t="e">
        <f t="shared" si="292"/>
        <v>#N/A</v>
      </c>
      <c r="AE766" s="427" t="e">
        <f t="shared" si="293"/>
        <v>#N/A</v>
      </c>
      <c r="AF766" s="428" t="e">
        <f t="shared" si="294"/>
        <v>#N/A</v>
      </c>
      <c r="AG766" s="431" t="e">
        <f t="shared" si="295"/>
        <v>#N/A</v>
      </c>
      <c r="AH766" s="432" t="e">
        <f t="shared" si="296"/>
        <v>#N/A</v>
      </c>
    </row>
    <row r="767" spans="4:34" x14ac:dyDescent="0.25">
      <c r="D767" s="335"/>
      <c r="E767" s="335"/>
      <c r="F767" s="335"/>
      <c r="G767" s="335"/>
      <c r="H767" s="411">
        <f t="shared" si="279"/>
        <v>0</v>
      </c>
      <c r="I767" s="412">
        <v>0</v>
      </c>
      <c r="J767" s="411">
        <f t="shared" si="273"/>
        <v>0</v>
      </c>
      <c r="K767" s="412">
        <f t="shared" si="280"/>
        <v>0</v>
      </c>
      <c r="L767" s="411">
        <f t="shared" si="281"/>
        <v>0</v>
      </c>
      <c r="M767" s="412">
        <f t="shared" si="274"/>
        <v>0</v>
      </c>
      <c r="N767" s="411">
        <v>0</v>
      </c>
      <c r="O767" s="412">
        <f t="shared" si="282"/>
        <v>0</v>
      </c>
      <c r="P767" s="335"/>
      <c r="Q767" s="427">
        <f t="shared" si="283"/>
        <v>0</v>
      </c>
      <c r="R767" s="428">
        <f t="shared" si="284"/>
        <v>0</v>
      </c>
      <c r="S767" s="427">
        <f t="shared" si="275"/>
        <v>0</v>
      </c>
      <c r="T767" s="428">
        <f t="shared" si="276"/>
        <v>0</v>
      </c>
      <c r="U767" s="431">
        <f t="shared" si="285"/>
        <v>0</v>
      </c>
      <c r="V767" s="432">
        <f t="shared" si="286"/>
        <v>0</v>
      </c>
      <c r="W767" s="427">
        <f t="shared" si="287"/>
        <v>0</v>
      </c>
      <c r="X767" s="428">
        <f t="shared" si="288"/>
        <v>0</v>
      </c>
      <c r="Y767" s="427">
        <f t="shared" si="277"/>
        <v>0</v>
      </c>
      <c r="Z767" s="428">
        <f t="shared" si="278"/>
        <v>0</v>
      </c>
      <c r="AA767" s="431">
        <f t="shared" si="289"/>
        <v>0</v>
      </c>
      <c r="AB767" s="432">
        <f t="shared" si="290"/>
        <v>0</v>
      </c>
      <c r="AC767" s="427" t="e">
        <f t="shared" si="291"/>
        <v>#N/A</v>
      </c>
      <c r="AD767" s="428" t="e">
        <f t="shared" si="292"/>
        <v>#N/A</v>
      </c>
      <c r="AE767" s="427" t="e">
        <f t="shared" si="293"/>
        <v>#N/A</v>
      </c>
      <c r="AF767" s="428" t="e">
        <f t="shared" si="294"/>
        <v>#N/A</v>
      </c>
      <c r="AG767" s="431" t="e">
        <f t="shared" si="295"/>
        <v>#N/A</v>
      </c>
      <c r="AH767" s="432" t="e">
        <f t="shared" si="296"/>
        <v>#N/A</v>
      </c>
    </row>
    <row r="768" spans="4:34" x14ac:dyDescent="0.25">
      <c r="D768" s="335"/>
      <c r="E768" s="335"/>
      <c r="F768" s="335"/>
      <c r="G768" s="335"/>
      <c r="H768" s="411">
        <f t="shared" si="279"/>
        <v>0</v>
      </c>
      <c r="I768" s="412">
        <v>0</v>
      </c>
      <c r="J768" s="411">
        <f t="shared" si="273"/>
        <v>0</v>
      </c>
      <c r="K768" s="412">
        <f t="shared" si="280"/>
        <v>0</v>
      </c>
      <c r="L768" s="411">
        <f t="shared" si="281"/>
        <v>0</v>
      </c>
      <c r="M768" s="412">
        <f t="shared" si="274"/>
        <v>0</v>
      </c>
      <c r="N768" s="411">
        <v>0</v>
      </c>
      <c r="O768" s="412">
        <f t="shared" si="282"/>
        <v>0</v>
      </c>
      <c r="P768" s="335"/>
      <c r="Q768" s="427">
        <f t="shared" si="283"/>
        <v>0</v>
      </c>
      <c r="R768" s="428">
        <f t="shared" si="284"/>
        <v>0</v>
      </c>
      <c r="S768" s="427">
        <f t="shared" si="275"/>
        <v>0</v>
      </c>
      <c r="T768" s="428">
        <f t="shared" si="276"/>
        <v>0</v>
      </c>
      <c r="U768" s="431">
        <f t="shared" si="285"/>
        <v>0</v>
      </c>
      <c r="V768" s="432">
        <f t="shared" si="286"/>
        <v>0</v>
      </c>
      <c r="W768" s="427">
        <f t="shared" si="287"/>
        <v>0</v>
      </c>
      <c r="X768" s="428">
        <f t="shared" si="288"/>
        <v>0</v>
      </c>
      <c r="Y768" s="427">
        <f t="shared" si="277"/>
        <v>0</v>
      </c>
      <c r="Z768" s="428">
        <f t="shared" si="278"/>
        <v>0</v>
      </c>
      <c r="AA768" s="431">
        <f t="shared" si="289"/>
        <v>0</v>
      </c>
      <c r="AB768" s="432">
        <f t="shared" si="290"/>
        <v>0</v>
      </c>
      <c r="AC768" s="427" t="e">
        <f t="shared" si="291"/>
        <v>#N/A</v>
      </c>
      <c r="AD768" s="428" t="e">
        <f t="shared" si="292"/>
        <v>#N/A</v>
      </c>
      <c r="AE768" s="427" t="e">
        <f t="shared" si="293"/>
        <v>#N/A</v>
      </c>
      <c r="AF768" s="428" t="e">
        <f t="shared" si="294"/>
        <v>#N/A</v>
      </c>
      <c r="AG768" s="431" t="e">
        <f t="shared" si="295"/>
        <v>#N/A</v>
      </c>
      <c r="AH768" s="432" t="e">
        <f t="shared" si="296"/>
        <v>#N/A</v>
      </c>
    </row>
    <row r="769" spans="4:34" x14ac:dyDescent="0.25">
      <c r="D769" s="335"/>
      <c r="E769" s="335"/>
      <c r="F769" s="335"/>
      <c r="G769" s="335"/>
      <c r="H769" s="411">
        <f t="shared" si="279"/>
        <v>0</v>
      </c>
      <c r="I769" s="412">
        <v>0</v>
      </c>
      <c r="J769" s="411">
        <f t="shared" si="273"/>
        <v>0</v>
      </c>
      <c r="K769" s="412">
        <f t="shared" si="280"/>
        <v>0</v>
      </c>
      <c r="L769" s="411">
        <f t="shared" si="281"/>
        <v>0</v>
      </c>
      <c r="M769" s="412">
        <f t="shared" si="274"/>
        <v>0</v>
      </c>
      <c r="N769" s="411">
        <v>0</v>
      </c>
      <c r="O769" s="412">
        <f t="shared" si="282"/>
        <v>0</v>
      </c>
      <c r="P769" s="335"/>
      <c r="Q769" s="427">
        <f t="shared" si="283"/>
        <v>0</v>
      </c>
      <c r="R769" s="428">
        <f t="shared" si="284"/>
        <v>0</v>
      </c>
      <c r="S769" s="427">
        <f t="shared" si="275"/>
        <v>0</v>
      </c>
      <c r="T769" s="428">
        <f t="shared" si="276"/>
        <v>0</v>
      </c>
      <c r="U769" s="431">
        <f t="shared" si="285"/>
        <v>0</v>
      </c>
      <c r="V769" s="432">
        <f t="shared" si="286"/>
        <v>0</v>
      </c>
      <c r="W769" s="427">
        <f t="shared" si="287"/>
        <v>0</v>
      </c>
      <c r="X769" s="428">
        <f t="shared" si="288"/>
        <v>0</v>
      </c>
      <c r="Y769" s="427">
        <f t="shared" si="277"/>
        <v>0</v>
      </c>
      <c r="Z769" s="428">
        <f t="shared" si="278"/>
        <v>0</v>
      </c>
      <c r="AA769" s="431">
        <f t="shared" si="289"/>
        <v>0</v>
      </c>
      <c r="AB769" s="432">
        <f t="shared" si="290"/>
        <v>0</v>
      </c>
      <c r="AC769" s="427" t="e">
        <f t="shared" si="291"/>
        <v>#N/A</v>
      </c>
      <c r="AD769" s="428" t="e">
        <f t="shared" si="292"/>
        <v>#N/A</v>
      </c>
      <c r="AE769" s="427" t="e">
        <f t="shared" si="293"/>
        <v>#N/A</v>
      </c>
      <c r="AF769" s="428" t="e">
        <f t="shared" si="294"/>
        <v>#N/A</v>
      </c>
      <c r="AG769" s="431" t="e">
        <f t="shared" si="295"/>
        <v>#N/A</v>
      </c>
      <c r="AH769" s="432" t="e">
        <f t="shared" si="296"/>
        <v>#N/A</v>
      </c>
    </row>
    <row r="770" spans="4:34" x14ac:dyDescent="0.25">
      <c r="D770" s="335"/>
      <c r="E770" s="335"/>
      <c r="F770" s="335"/>
      <c r="G770" s="335"/>
      <c r="H770" s="411">
        <f t="shared" si="279"/>
        <v>0</v>
      </c>
      <c r="I770" s="412">
        <v>0</v>
      </c>
      <c r="J770" s="411">
        <f t="shared" si="273"/>
        <v>0</v>
      </c>
      <c r="K770" s="412">
        <f t="shared" si="280"/>
        <v>0</v>
      </c>
      <c r="L770" s="411">
        <f t="shared" si="281"/>
        <v>0</v>
      </c>
      <c r="M770" s="412">
        <f t="shared" si="274"/>
        <v>0</v>
      </c>
      <c r="N770" s="411">
        <v>0</v>
      </c>
      <c r="O770" s="412">
        <f t="shared" si="282"/>
        <v>0</v>
      </c>
      <c r="P770" s="335"/>
      <c r="Q770" s="427">
        <f t="shared" si="283"/>
        <v>0</v>
      </c>
      <c r="R770" s="428">
        <f t="shared" si="284"/>
        <v>0</v>
      </c>
      <c r="S770" s="427">
        <f t="shared" si="275"/>
        <v>0</v>
      </c>
      <c r="T770" s="428">
        <f t="shared" si="276"/>
        <v>0</v>
      </c>
      <c r="U770" s="431">
        <f t="shared" si="285"/>
        <v>0</v>
      </c>
      <c r="V770" s="432">
        <f t="shared" si="286"/>
        <v>0</v>
      </c>
      <c r="W770" s="427">
        <f t="shared" si="287"/>
        <v>0</v>
      </c>
      <c r="X770" s="428">
        <f t="shared" si="288"/>
        <v>0</v>
      </c>
      <c r="Y770" s="427">
        <f t="shared" si="277"/>
        <v>0</v>
      </c>
      <c r="Z770" s="428">
        <f t="shared" si="278"/>
        <v>0</v>
      </c>
      <c r="AA770" s="431">
        <f t="shared" si="289"/>
        <v>0</v>
      </c>
      <c r="AB770" s="432">
        <f t="shared" si="290"/>
        <v>0</v>
      </c>
      <c r="AC770" s="427" t="e">
        <f t="shared" si="291"/>
        <v>#N/A</v>
      </c>
      <c r="AD770" s="428" t="e">
        <f t="shared" si="292"/>
        <v>#N/A</v>
      </c>
      <c r="AE770" s="427" t="e">
        <f t="shared" si="293"/>
        <v>#N/A</v>
      </c>
      <c r="AF770" s="428" t="e">
        <f t="shared" si="294"/>
        <v>#N/A</v>
      </c>
      <c r="AG770" s="431" t="e">
        <f t="shared" si="295"/>
        <v>#N/A</v>
      </c>
      <c r="AH770" s="432" t="e">
        <f t="shared" si="296"/>
        <v>#N/A</v>
      </c>
    </row>
    <row r="771" spans="4:34" x14ac:dyDescent="0.25">
      <c r="D771" s="335"/>
      <c r="E771" s="335"/>
      <c r="F771" s="335"/>
      <c r="G771" s="335"/>
      <c r="H771" s="411">
        <f t="shared" si="279"/>
        <v>0</v>
      </c>
      <c r="I771" s="412">
        <v>0</v>
      </c>
      <c r="J771" s="411">
        <f t="shared" si="273"/>
        <v>0</v>
      </c>
      <c r="K771" s="412">
        <f t="shared" si="280"/>
        <v>0</v>
      </c>
      <c r="L771" s="411">
        <f t="shared" si="281"/>
        <v>0</v>
      </c>
      <c r="M771" s="412">
        <f t="shared" si="274"/>
        <v>0</v>
      </c>
      <c r="N771" s="411">
        <v>0</v>
      </c>
      <c r="O771" s="412">
        <f t="shared" si="282"/>
        <v>0</v>
      </c>
      <c r="P771" s="335"/>
      <c r="Q771" s="427">
        <f t="shared" si="283"/>
        <v>0</v>
      </c>
      <c r="R771" s="428">
        <f t="shared" si="284"/>
        <v>0</v>
      </c>
      <c r="S771" s="427">
        <f t="shared" si="275"/>
        <v>0</v>
      </c>
      <c r="T771" s="428">
        <f t="shared" si="276"/>
        <v>0</v>
      </c>
      <c r="U771" s="431">
        <f t="shared" si="285"/>
        <v>0</v>
      </c>
      <c r="V771" s="432">
        <f t="shared" si="286"/>
        <v>0</v>
      </c>
      <c r="W771" s="427">
        <f t="shared" si="287"/>
        <v>0</v>
      </c>
      <c r="X771" s="428">
        <f t="shared" si="288"/>
        <v>0</v>
      </c>
      <c r="Y771" s="427">
        <f t="shared" si="277"/>
        <v>0</v>
      </c>
      <c r="Z771" s="428">
        <f t="shared" si="278"/>
        <v>0</v>
      </c>
      <c r="AA771" s="431">
        <f t="shared" si="289"/>
        <v>0</v>
      </c>
      <c r="AB771" s="432">
        <f t="shared" si="290"/>
        <v>0</v>
      </c>
      <c r="AC771" s="427" t="e">
        <f t="shared" si="291"/>
        <v>#N/A</v>
      </c>
      <c r="AD771" s="428" t="e">
        <f t="shared" si="292"/>
        <v>#N/A</v>
      </c>
      <c r="AE771" s="427" t="e">
        <f t="shared" si="293"/>
        <v>#N/A</v>
      </c>
      <c r="AF771" s="428" t="e">
        <f t="shared" si="294"/>
        <v>#N/A</v>
      </c>
      <c r="AG771" s="431" t="e">
        <f t="shared" si="295"/>
        <v>#N/A</v>
      </c>
      <c r="AH771" s="432" t="e">
        <f t="shared" si="296"/>
        <v>#N/A</v>
      </c>
    </row>
    <row r="772" spans="4:34" x14ac:dyDescent="0.25">
      <c r="D772" s="335"/>
      <c r="E772" s="335"/>
      <c r="F772" s="335"/>
      <c r="G772" s="335"/>
      <c r="H772" s="411">
        <f t="shared" si="279"/>
        <v>0</v>
      </c>
      <c r="I772" s="412">
        <v>0</v>
      </c>
      <c r="J772" s="411">
        <f t="shared" si="273"/>
        <v>0</v>
      </c>
      <c r="K772" s="412">
        <f t="shared" si="280"/>
        <v>0</v>
      </c>
      <c r="L772" s="411">
        <f t="shared" si="281"/>
        <v>0</v>
      </c>
      <c r="M772" s="412">
        <f t="shared" si="274"/>
        <v>0</v>
      </c>
      <c r="N772" s="411">
        <v>0</v>
      </c>
      <c r="O772" s="412">
        <f t="shared" si="282"/>
        <v>0</v>
      </c>
      <c r="P772" s="335"/>
      <c r="Q772" s="427">
        <f t="shared" si="283"/>
        <v>0</v>
      </c>
      <c r="R772" s="428">
        <f t="shared" si="284"/>
        <v>0</v>
      </c>
      <c r="S772" s="427">
        <f t="shared" si="275"/>
        <v>0</v>
      </c>
      <c r="T772" s="428">
        <f t="shared" si="276"/>
        <v>0</v>
      </c>
      <c r="U772" s="431">
        <f t="shared" si="285"/>
        <v>0</v>
      </c>
      <c r="V772" s="432">
        <f t="shared" si="286"/>
        <v>0</v>
      </c>
      <c r="W772" s="427">
        <f t="shared" si="287"/>
        <v>0</v>
      </c>
      <c r="X772" s="428">
        <f t="shared" si="288"/>
        <v>0</v>
      </c>
      <c r="Y772" s="427">
        <f t="shared" si="277"/>
        <v>0</v>
      </c>
      <c r="Z772" s="428">
        <f t="shared" si="278"/>
        <v>0</v>
      </c>
      <c r="AA772" s="431">
        <f t="shared" si="289"/>
        <v>0</v>
      </c>
      <c r="AB772" s="432">
        <f t="shared" si="290"/>
        <v>0</v>
      </c>
      <c r="AC772" s="427" t="e">
        <f t="shared" si="291"/>
        <v>#N/A</v>
      </c>
      <c r="AD772" s="428" t="e">
        <f t="shared" si="292"/>
        <v>#N/A</v>
      </c>
      <c r="AE772" s="427" t="e">
        <f t="shared" si="293"/>
        <v>#N/A</v>
      </c>
      <c r="AF772" s="428" t="e">
        <f t="shared" si="294"/>
        <v>#N/A</v>
      </c>
      <c r="AG772" s="431" t="e">
        <f t="shared" si="295"/>
        <v>#N/A</v>
      </c>
      <c r="AH772" s="432" t="e">
        <f t="shared" si="296"/>
        <v>#N/A</v>
      </c>
    </row>
    <row r="773" spans="4:34" x14ac:dyDescent="0.25">
      <c r="D773" s="335"/>
      <c r="E773" s="335"/>
      <c r="F773" s="335"/>
      <c r="G773" s="335"/>
      <c r="H773" s="411">
        <f t="shared" si="279"/>
        <v>0</v>
      </c>
      <c r="I773" s="412">
        <v>0</v>
      </c>
      <c r="J773" s="411">
        <f t="shared" si="273"/>
        <v>0</v>
      </c>
      <c r="K773" s="412">
        <f t="shared" si="280"/>
        <v>0</v>
      </c>
      <c r="L773" s="411">
        <f t="shared" si="281"/>
        <v>0</v>
      </c>
      <c r="M773" s="412">
        <f t="shared" si="274"/>
        <v>0</v>
      </c>
      <c r="N773" s="411">
        <v>0</v>
      </c>
      <c r="O773" s="412">
        <f t="shared" si="282"/>
        <v>0</v>
      </c>
      <c r="P773" s="335"/>
      <c r="Q773" s="427">
        <f t="shared" si="283"/>
        <v>0</v>
      </c>
      <c r="R773" s="428">
        <f t="shared" si="284"/>
        <v>0</v>
      </c>
      <c r="S773" s="427">
        <f t="shared" si="275"/>
        <v>0</v>
      </c>
      <c r="T773" s="428">
        <f t="shared" si="276"/>
        <v>0</v>
      </c>
      <c r="U773" s="431">
        <f t="shared" si="285"/>
        <v>0</v>
      </c>
      <c r="V773" s="432">
        <f t="shared" si="286"/>
        <v>0</v>
      </c>
      <c r="W773" s="427">
        <f t="shared" si="287"/>
        <v>0</v>
      </c>
      <c r="X773" s="428">
        <f t="shared" si="288"/>
        <v>0</v>
      </c>
      <c r="Y773" s="427">
        <f t="shared" si="277"/>
        <v>0</v>
      </c>
      <c r="Z773" s="428">
        <f t="shared" si="278"/>
        <v>0</v>
      </c>
      <c r="AA773" s="431">
        <f t="shared" si="289"/>
        <v>0</v>
      </c>
      <c r="AB773" s="432">
        <f t="shared" si="290"/>
        <v>0</v>
      </c>
      <c r="AC773" s="427" t="e">
        <f t="shared" si="291"/>
        <v>#N/A</v>
      </c>
      <c r="AD773" s="428" t="e">
        <f t="shared" si="292"/>
        <v>#N/A</v>
      </c>
      <c r="AE773" s="427" t="e">
        <f t="shared" si="293"/>
        <v>#N/A</v>
      </c>
      <c r="AF773" s="428" t="e">
        <f t="shared" si="294"/>
        <v>#N/A</v>
      </c>
      <c r="AG773" s="431" t="e">
        <f t="shared" si="295"/>
        <v>#N/A</v>
      </c>
      <c r="AH773" s="432" t="e">
        <f t="shared" si="296"/>
        <v>#N/A</v>
      </c>
    </row>
    <row r="774" spans="4:34" x14ac:dyDescent="0.25">
      <c r="D774" s="335"/>
      <c r="E774" s="335"/>
      <c r="F774" s="335"/>
      <c r="G774" s="335"/>
      <c r="H774" s="411">
        <f t="shared" si="279"/>
        <v>0</v>
      </c>
      <c r="I774" s="412">
        <v>0</v>
      </c>
      <c r="J774" s="411">
        <f t="shared" si="273"/>
        <v>0</v>
      </c>
      <c r="K774" s="412">
        <f t="shared" si="280"/>
        <v>0</v>
      </c>
      <c r="L774" s="411">
        <f t="shared" si="281"/>
        <v>0</v>
      </c>
      <c r="M774" s="412">
        <f t="shared" si="274"/>
        <v>0</v>
      </c>
      <c r="N774" s="411">
        <v>0</v>
      </c>
      <c r="O774" s="412">
        <f t="shared" si="282"/>
        <v>0</v>
      </c>
      <c r="P774" s="335"/>
      <c r="Q774" s="427">
        <f t="shared" si="283"/>
        <v>0</v>
      </c>
      <c r="R774" s="428">
        <f t="shared" si="284"/>
        <v>0</v>
      </c>
      <c r="S774" s="427">
        <f t="shared" si="275"/>
        <v>0</v>
      </c>
      <c r="T774" s="428">
        <f t="shared" si="276"/>
        <v>0</v>
      </c>
      <c r="U774" s="431">
        <f t="shared" si="285"/>
        <v>0</v>
      </c>
      <c r="V774" s="432">
        <f t="shared" si="286"/>
        <v>0</v>
      </c>
      <c r="W774" s="427">
        <f t="shared" si="287"/>
        <v>0</v>
      </c>
      <c r="X774" s="428">
        <f t="shared" si="288"/>
        <v>0</v>
      </c>
      <c r="Y774" s="427">
        <f t="shared" si="277"/>
        <v>0</v>
      </c>
      <c r="Z774" s="428">
        <f t="shared" si="278"/>
        <v>0</v>
      </c>
      <c r="AA774" s="431">
        <f t="shared" si="289"/>
        <v>0</v>
      </c>
      <c r="AB774" s="432">
        <f t="shared" si="290"/>
        <v>0</v>
      </c>
      <c r="AC774" s="427" t="e">
        <f t="shared" si="291"/>
        <v>#N/A</v>
      </c>
      <c r="AD774" s="428" t="e">
        <f t="shared" si="292"/>
        <v>#N/A</v>
      </c>
      <c r="AE774" s="427" t="e">
        <f t="shared" si="293"/>
        <v>#N/A</v>
      </c>
      <c r="AF774" s="428" t="e">
        <f t="shared" si="294"/>
        <v>#N/A</v>
      </c>
      <c r="AG774" s="431" t="e">
        <f t="shared" si="295"/>
        <v>#N/A</v>
      </c>
      <c r="AH774" s="432" t="e">
        <f t="shared" si="296"/>
        <v>#N/A</v>
      </c>
    </row>
    <row r="775" spans="4:34" x14ac:dyDescent="0.25">
      <c r="D775" s="335"/>
      <c r="E775" s="335"/>
      <c r="F775" s="335"/>
      <c r="G775" s="335"/>
      <c r="H775" s="411">
        <f t="shared" si="279"/>
        <v>0</v>
      </c>
      <c r="I775" s="412">
        <v>0</v>
      </c>
      <c r="J775" s="411">
        <f t="shared" si="273"/>
        <v>0</v>
      </c>
      <c r="K775" s="412">
        <f t="shared" si="280"/>
        <v>0</v>
      </c>
      <c r="L775" s="411">
        <f t="shared" si="281"/>
        <v>0</v>
      </c>
      <c r="M775" s="412">
        <f t="shared" si="274"/>
        <v>0</v>
      </c>
      <c r="N775" s="411">
        <v>0</v>
      </c>
      <c r="O775" s="412">
        <f t="shared" si="282"/>
        <v>0</v>
      </c>
      <c r="P775" s="335"/>
      <c r="Q775" s="427">
        <f t="shared" si="283"/>
        <v>0</v>
      </c>
      <c r="R775" s="428">
        <f t="shared" si="284"/>
        <v>0</v>
      </c>
      <c r="S775" s="427">
        <f t="shared" si="275"/>
        <v>0</v>
      </c>
      <c r="T775" s="428">
        <f t="shared" si="276"/>
        <v>0</v>
      </c>
      <c r="U775" s="431">
        <f t="shared" si="285"/>
        <v>0</v>
      </c>
      <c r="V775" s="432">
        <f t="shared" si="286"/>
        <v>0</v>
      </c>
      <c r="W775" s="427">
        <f t="shared" si="287"/>
        <v>0</v>
      </c>
      <c r="X775" s="428">
        <f t="shared" si="288"/>
        <v>0</v>
      </c>
      <c r="Y775" s="427">
        <f t="shared" si="277"/>
        <v>0</v>
      </c>
      <c r="Z775" s="428">
        <f t="shared" si="278"/>
        <v>0</v>
      </c>
      <c r="AA775" s="431">
        <f t="shared" si="289"/>
        <v>0</v>
      </c>
      <c r="AB775" s="432">
        <f t="shared" si="290"/>
        <v>0</v>
      </c>
      <c r="AC775" s="427" t="e">
        <f t="shared" si="291"/>
        <v>#N/A</v>
      </c>
      <c r="AD775" s="428" t="e">
        <f t="shared" si="292"/>
        <v>#N/A</v>
      </c>
      <c r="AE775" s="427" t="e">
        <f t="shared" si="293"/>
        <v>#N/A</v>
      </c>
      <c r="AF775" s="428" t="e">
        <f t="shared" si="294"/>
        <v>#N/A</v>
      </c>
      <c r="AG775" s="431" t="e">
        <f t="shared" si="295"/>
        <v>#N/A</v>
      </c>
      <c r="AH775" s="432" t="e">
        <f t="shared" si="296"/>
        <v>#N/A</v>
      </c>
    </row>
    <row r="776" spans="4:34" x14ac:dyDescent="0.25">
      <c r="D776" s="335"/>
      <c r="E776" s="335"/>
      <c r="F776" s="335"/>
      <c r="G776" s="335"/>
      <c r="H776" s="411">
        <f t="shared" si="279"/>
        <v>0</v>
      </c>
      <c r="I776" s="412">
        <v>0</v>
      </c>
      <c r="J776" s="411">
        <f t="shared" ref="J776:J839" si="297">Wx</f>
        <v>0</v>
      </c>
      <c r="K776" s="412">
        <f t="shared" si="280"/>
        <v>0</v>
      </c>
      <c r="L776" s="411">
        <f t="shared" si="281"/>
        <v>0</v>
      </c>
      <c r="M776" s="412">
        <f t="shared" ref="M776:M839" si="298">Wy</f>
        <v>0</v>
      </c>
      <c r="N776" s="411">
        <v>0</v>
      </c>
      <c r="O776" s="412">
        <f t="shared" si="282"/>
        <v>0</v>
      </c>
      <c r="P776" s="335"/>
      <c r="Q776" s="427">
        <f t="shared" si="283"/>
        <v>0</v>
      </c>
      <c r="R776" s="428">
        <f t="shared" si="284"/>
        <v>0</v>
      </c>
      <c r="S776" s="427">
        <f t="shared" ref="S776:S839" si="299">IF(AND(Q776&gt;=0,Q776&lt;=Wx),Q776,"")</f>
        <v>0</v>
      </c>
      <c r="T776" s="428">
        <f t="shared" ref="T776:T839" si="300">IF(AND(R776&gt;=0,R776&lt;=Wy),R776,"")</f>
        <v>0</v>
      </c>
      <c r="U776" s="431">
        <f t="shared" si="285"/>
        <v>0</v>
      </c>
      <c r="V776" s="432">
        <f t="shared" si="286"/>
        <v>0</v>
      </c>
      <c r="W776" s="427">
        <f t="shared" si="287"/>
        <v>0</v>
      </c>
      <c r="X776" s="428">
        <f t="shared" si="288"/>
        <v>0</v>
      </c>
      <c r="Y776" s="427">
        <f t="shared" ref="Y776:Y839" si="301">IF(AND(W776&gt;=0,W776&lt;=Wx),W776,"")</f>
        <v>0</v>
      </c>
      <c r="Z776" s="428">
        <f t="shared" ref="Z776:Z839" si="302">IF(AND(X776&gt;=0,X776&lt;=Wy),X776,"")</f>
        <v>0</v>
      </c>
      <c r="AA776" s="431">
        <f t="shared" si="289"/>
        <v>0</v>
      </c>
      <c r="AB776" s="432">
        <f t="shared" si="290"/>
        <v>0</v>
      </c>
      <c r="AC776" s="427" t="e">
        <f t="shared" si="291"/>
        <v>#N/A</v>
      </c>
      <c r="AD776" s="428" t="e">
        <f t="shared" si="292"/>
        <v>#N/A</v>
      </c>
      <c r="AE776" s="427" t="e">
        <f t="shared" si="293"/>
        <v>#N/A</v>
      </c>
      <c r="AF776" s="428" t="e">
        <f t="shared" si="294"/>
        <v>#N/A</v>
      </c>
      <c r="AG776" s="431" t="e">
        <f t="shared" si="295"/>
        <v>#N/A</v>
      </c>
      <c r="AH776" s="432" t="e">
        <f t="shared" si="296"/>
        <v>#N/A</v>
      </c>
    </row>
    <row r="777" spans="4:34" x14ac:dyDescent="0.25">
      <c r="D777" s="335"/>
      <c r="E777" s="335"/>
      <c r="F777" s="335"/>
      <c r="G777" s="335"/>
      <c r="H777" s="411">
        <f t="shared" ref="H777:H840" si="303">H776+Wx/INCREMENTS</f>
        <v>0</v>
      </c>
      <c r="I777" s="412">
        <v>0</v>
      </c>
      <c r="J777" s="411">
        <f t="shared" si="297"/>
        <v>0</v>
      </c>
      <c r="K777" s="412">
        <f t="shared" ref="K777:K840" si="304">K776+Wy/INCREMENTS</f>
        <v>0</v>
      </c>
      <c r="L777" s="411">
        <f t="shared" ref="L777:L840" si="305">L776-Wx/INCREMENTS</f>
        <v>0</v>
      </c>
      <c r="M777" s="412">
        <f t="shared" si="298"/>
        <v>0</v>
      </c>
      <c r="N777" s="411">
        <v>0</v>
      </c>
      <c r="O777" s="412">
        <f t="shared" ref="O777:O840" si="306">O776-Wy/INCREMENTS</f>
        <v>0</v>
      </c>
      <c r="P777" s="335"/>
      <c r="Q777" s="427">
        <f t="shared" ref="Q777:Q840" si="307">Q776+((SQRT(Wx^2+Wy^2))*COS(RADIANS(θ))/INCREMENTS)</f>
        <v>0</v>
      </c>
      <c r="R777" s="428">
        <f t="shared" ref="R777:R840" si="308">R776+((SQRT(Wx^2+Wy^2))*SIN(RADIANS(θ))/INCREMENTS)</f>
        <v>0</v>
      </c>
      <c r="S777" s="427">
        <f t="shared" si="299"/>
        <v>0</v>
      </c>
      <c r="T777" s="428">
        <f t="shared" si="300"/>
        <v>0</v>
      </c>
      <c r="U777" s="431">
        <f t="shared" ref="U777:U840" si="309">IF(AND(S777&lt;&gt;"",T777&lt;&gt;""),S777,"")</f>
        <v>0</v>
      </c>
      <c r="V777" s="432">
        <f t="shared" ref="V777:V840" si="310">IF(AND(S777&lt;&gt;"",T777&lt;&gt;""),T777,"")</f>
        <v>0</v>
      </c>
      <c r="W777" s="427">
        <f t="shared" ref="W777:W840" si="311">W776+((SQRT(Wx^2+Wy^2))*COS(RADIANS(θ))/INCREMENTS)</f>
        <v>0</v>
      </c>
      <c r="X777" s="428">
        <f t="shared" ref="X777:X840" si="312">X776+((SQRT(Wx^2+Wy^2))*SIN(RADIANS(θ))/INCREMENTS)</f>
        <v>0</v>
      </c>
      <c r="Y777" s="427">
        <f t="shared" si="301"/>
        <v>0</v>
      </c>
      <c r="Z777" s="428">
        <f t="shared" si="302"/>
        <v>0</v>
      </c>
      <c r="AA777" s="431">
        <f t="shared" ref="AA777:AA840" si="313">IF(AND(Y777&lt;&gt;"",Z777&lt;&gt;""),Y777,"")</f>
        <v>0</v>
      </c>
      <c r="AB777" s="432">
        <f t="shared" ref="AB777:AB840" si="314">IF(AND(Y777&lt;&gt;"",Z777&lt;&gt;""),Z777,"")</f>
        <v>0</v>
      </c>
      <c r="AC777" s="427" t="e">
        <f t="shared" si="291"/>
        <v>#N/A</v>
      </c>
      <c r="AD777" s="428" t="e">
        <f t="shared" si="292"/>
        <v>#N/A</v>
      </c>
      <c r="AE777" s="427" t="e">
        <f t="shared" si="293"/>
        <v>#N/A</v>
      </c>
      <c r="AF777" s="428" t="e">
        <f t="shared" si="294"/>
        <v>#N/A</v>
      </c>
      <c r="AG777" s="431" t="e">
        <f t="shared" si="295"/>
        <v>#N/A</v>
      </c>
      <c r="AH777" s="432" t="e">
        <f t="shared" si="296"/>
        <v>#N/A</v>
      </c>
    </row>
    <row r="778" spans="4:34" x14ac:dyDescent="0.25">
      <c r="D778" s="335"/>
      <c r="E778" s="335"/>
      <c r="F778" s="335"/>
      <c r="G778" s="335"/>
      <c r="H778" s="411">
        <f t="shared" si="303"/>
        <v>0</v>
      </c>
      <c r="I778" s="412">
        <v>0</v>
      </c>
      <c r="J778" s="411">
        <f t="shared" si="297"/>
        <v>0</v>
      </c>
      <c r="K778" s="412">
        <f t="shared" si="304"/>
        <v>0</v>
      </c>
      <c r="L778" s="411">
        <f t="shared" si="305"/>
        <v>0</v>
      </c>
      <c r="M778" s="412">
        <f t="shared" si="298"/>
        <v>0</v>
      </c>
      <c r="N778" s="411">
        <v>0</v>
      </c>
      <c r="O778" s="412">
        <f t="shared" si="306"/>
        <v>0</v>
      </c>
      <c r="P778" s="335"/>
      <c r="Q778" s="427">
        <f t="shared" si="307"/>
        <v>0</v>
      </c>
      <c r="R778" s="428">
        <f t="shared" si="308"/>
        <v>0</v>
      </c>
      <c r="S778" s="427">
        <f t="shared" si="299"/>
        <v>0</v>
      </c>
      <c r="T778" s="428">
        <f t="shared" si="300"/>
        <v>0</v>
      </c>
      <c r="U778" s="431">
        <f t="shared" si="309"/>
        <v>0</v>
      </c>
      <c r="V778" s="432">
        <f t="shared" si="310"/>
        <v>0</v>
      </c>
      <c r="W778" s="427">
        <f t="shared" si="311"/>
        <v>0</v>
      </c>
      <c r="X778" s="428">
        <f t="shared" si="312"/>
        <v>0</v>
      </c>
      <c r="Y778" s="427">
        <f t="shared" si="301"/>
        <v>0</v>
      </c>
      <c r="Z778" s="428">
        <f t="shared" si="302"/>
        <v>0</v>
      </c>
      <c r="AA778" s="431">
        <f t="shared" si="313"/>
        <v>0</v>
      </c>
      <c r="AB778" s="432">
        <f t="shared" si="314"/>
        <v>0</v>
      </c>
      <c r="AC778" s="427" t="e">
        <f t="shared" ref="AC778:AC841" si="315">AC777+((SQRT(Wx^2+Wy^2))*COS(RADIANS(θ))/INCREMENTS)</f>
        <v>#N/A</v>
      </c>
      <c r="AD778" s="428" t="e">
        <f t="shared" ref="AD778:AD841" si="316">AD777+((SQRT(Wx^2+Wy^2))*SIN(RADIANS(θ))/INCREMENTS)</f>
        <v>#N/A</v>
      </c>
      <c r="AE778" s="427" t="e">
        <f t="shared" ref="AE778:AE841" si="317">IF(AND(AC778&gt;=0,AC778&lt;=Wx),AC778,"")</f>
        <v>#N/A</v>
      </c>
      <c r="AF778" s="428" t="e">
        <f t="shared" ref="AF778:AF841" si="318">IF(AND(AD778&gt;=0,AD778&lt;=Wy),AD778,"")</f>
        <v>#N/A</v>
      </c>
      <c r="AG778" s="431" t="e">
        <f t="shared" ref="AG778:AG841" si="319">IF(AND(AE778&lt;&gt;"",AF778&lt;&gt;""),AE778,"")</f>
        <v>#N/A</v>
      </c>
      <c r="AH778" s="432" t="e">
        <f t="shared" ref="AH778:AH841" si="320">IF(AND(AE778&lt;&gt;"",AF778&lt;&gt;""),AF778,"")</f>
        <v>#N/A</v>
      </c>
    </row>
    <row r="779" spans="4:34" x14ac:dyDescent="0.25">
      <c r="D779" s="335"/>
      <c r="E779" s="335"/>
      <c r="F779" s="335"/>
      <c r="G779" s="335"/>
      <c r="H779" s="411">
        <f t="shared" si="303"/>
        <v>0</v>
      </c>
      <c r="I779" s="412">
        <v>0</v>
      </c>
      <c r="J779" s="411">
        <f t="shared" si="297"/>
        <v>0</v>
      </c>
      <c r="K779" s="412">
        <f t="shared" si="304"/>
        <v>0</v>
      </c>
      <c r="L779" s="411">
        <f t="shared" si="305"/>
        <v>0</v>
      </c>
      <c r="M779" s="412">
        <f t="shared" si="298"/>
        <v>0</v>
      </c>
      <c r="N779" s="411">
        <v>0</v>
      </c>
      <c r="O779" s="412">
        <f t="shared" si="306"/>
        <v>0</v>
      </c>
      <c r="P779" s="335"/>
      <c r="Q779" s="427">
        <f t="shared" si="307"/>
        <v>0</v>
      </c>
      <c r="R779" s="428">
        <f t="shared" si="308"/>
        <v>0</v>
      </c>
      <c r="S779" s="427">
        <f t="shared" si="299"/>
        <v>0</v>
      </c>
      <c r="T779" s="428">
        <f t="shared" si="300"/>
        <v>0</v>
      </c>
      <c r="U779" s="431">
        <f t="shared" si="309"/>
        <v>0</v>
      </c>
      <c r="V779" s="432">
        <f t="shared" si="310"/>
        <v>0</v>
      </c>
      <c r="W779" s="427">
        <f t="shared" si="311"/>
        <v>0</v>
      </c>
      <c r="X779" s="428">
        <f t="shared" si="312"/>
        <v>0</v>
      </c>
      <c r="Y779" s="427">
        <f t="shared" si="301"/>
        <v>0</v>
      </c>
      <c r="Z779" s="428">
        <f t="shared" si="302"/>
        <v>0</v>
      </c>
      <c r="AA779" s="431">
        <f t="shared" si="313"/>
        <v>0</v>
      </c>
      <c r="AB779" s="432">
        <f t="shared" si="314"/>
        <v>0</v>
      </c>
      <c r="AC779" s="427" t="e">
        <f t="shared" si="315"/>
        <v>#N/A</v>
      </c>
      <c r="AD779" s="428" t="e">
        <f t="shared" si="316"/>
        <v>#N/A</v>
      </c>
      <c r="AE779" s="427" t="e">
        <f t="shared" si="317"/>
        <v>#N/A</v>
      </c>
      <c r="AF779" s="428" t="e">
        <f t="shared" si="318"/>
        <v>#N/A</v>
      </c>
      <c r="AG779" s="431" t="e">
        <f t="shared" si="319"/>
        <v>#N/A</v>
      </c>
      <c r="AH779" s="432" t="e">
        <f t="shared" si="320"/>
        <v>#N/A</v>
      </c>
    </row>
    <row r="780" spans="4:34" x14ac:dyDescent="0.25">
      <c r="D780" s="335"/>
      <c r="E780" s="335"/>
      <c r="F780" s="335"/>
      <c r="G780" s="335"/>
      <c r="H780" s="411">
        <f t="shared" si="303"/>
        <v>0</v>
      </c>
      <c r="I780" s="412">
        <v>0</v>
      </c>
      <c r="J780" s="411">
        <f t="shared" si="297"/>
        <v>0</v>
      </c>
      <c r="K780" s="412">
        <f t="shared" si="304"/>
        <v>0</v>
      </c>
      <c r="L780" s="411">
        <f t="shared" si="305"/>
        <v>0</v>
      </c>
      <c r="M780" s="412">
        <f t="shared" si="298"/>
        <v>0</v>
      </c>
      <c r="N780" s="411">
        <v>0</v>
      </c>
      <c r="O780" s="412">
        <f t="shared" si="306"/>
        <v>0</v>
      </c>
      <c r="P780" s="335"/>
      <c r="Q780" s="427">
        <f t="shared" si="307"/>
        <v>0</v>
      </c>
      <c r="R780" s="428">
        <f t="shared" si="308"/>
        <v>0</v>
      </c>
      <c r="S780" s="427">
        <f t="shared" si="299"/>
        <v>0</v>
      </c>
      <c r="T780" s="428">
        <f t="shared" si="300"/>
        <v>0</v>
      </c>
      <c r="U780" s="431">
        <f t="shared" si="309"/>
        <v>0</v>
      </c>
      <c r="V780" s="432">
        <f t="shared" si="310"/>
        <v>0</v>
      </c>
      <c r="W780" s="427">
        <f t="shared" si="311"/>
        <v>0</v>
      </c>
      <c r="X780" s="428">
        <f t="shared" si="312"/>
        <v>0</v>
      </c>
      <c r="Y780" s="427">
        <f t="shared" si="301"/>
        <v>0</v>
      </c>
      <c r="Z780" s="428">
        <f t="shared" si="302"/>
        <v>0</v>
      </c>
      <c r="AA780" s="431">
        <f t="shared" si="313"/>
        <v>0</v>
      </c>
      <c r="AB780" s="432">
        <f t="shared" si="314"/>
        <v>0</v>
      </c>
      <c r="AC780" s="427" t="e">
        <f t="shared" si="315"/>
        <v>#N/A</v>
      </c>
      <c r="AD780" s="428" t="e">
        <f t="shared" si="316"/>
        <v>#N/A</v>
      </c>
      <c r="AE780" s="427" t="e">
        <f t="shared" si="317"/>
        <v>#N/A</v>
      </c>
      <c r="AF780" s="428" t="e">
        <f t="shared" si="318"/>
        <v>#N/A</v>
      </c>
      <c r="AG780" s="431" t="e">
        <f t="shared" si="319"/>
        <v>#N/A</v>
      </c>
      <c r="AH780" s="432" t="e">
        <f t="shared" si="320"/>
        <v>#N/A</v>
      </c>
    </row>
    <row r="781" spans="4:34" x14ac:dyDescent="0.25">
      <c r="D781" s="335"/>
      <c r="E781" s="335"/>
      <c r="F781" s="335"/>
      <c r="G781" s="335"/>
      <c r="H781" s="411">
        <f t="shared" si="303"/>
        <v>0</v>
      </c>
      <c r="I781" s="412">
        <v>0</v>
      </c>
      <c r="J781" s="411">
        <f t="shared" si="297"/>
        <v>0</v>
      </c>
      <c r="K781" s="412">
        <f t="shared" si="304"/>
        <v>0</v>
      </c>
      <c r="L781" s="411">
        <f t="shared" si="305"/>
        <v>0</v>
      </c>
      <c r="M781" s="412">
        <f t="shared" si="298"/>
        <v>0</v>
      </c>
      <c r="N781" s="411">
        <v>0</v>
      </c>
      <c r="O781" s="412">
        <f t="shared" si="306"/>
        <v>0</v>
      </c>
      <c r="P781" s="335"/>
      <c r="Q781" s="427">
        <f t="shared" si="307"/>
        <v>0</v>
      </c>
      <c r="R781" s="428">
        <f t="shared" si="308"/>
        <v>0</v>
      </c>
      <c r="S781" s="427">
        <f t="shared" si="299"/>
        <v>0</v>
      </c>
      <c r="T781" s="428">
        <f t="shared" si="300"/>
        <v>0</v>
      </c>
      <c r="U781" s="431">
        <f t="shared" si="309"/>
        <v>0</v>
      </c>
      <c r="V781" s="432">
        <f t="shared" si="310"/>
        <v>0</v>
      </c>
      <c r="W781" s="427">
        <f t="shared" si="311"/>
        <v>0</v>
      </c>
      <c r="X781" s="428">
        <f t="shared" si="312"/>
        <v>0</v>
      </c>
      <c r="Y781" s="427">
        <f t="shared" si="301"/>
        <v>0</v>
      </c>
      <c r="Z781" s="428">
        <f t="shared" si="302"/>
        <v>0</v>
      </c>
      <c r="AA781" s="431">
        <f t="shared" si="313"/>
        <v>0</v>
      </c>
      <c r="AB781" s="432">
        <f t="shared" si="314"/>
        <v>0</v>
      </c>
      <c r="AC781" s="427" t="e">
        <f t="shared" si="315"/>
        <v>#N/A</v>
      </c>
      <c r="AD781" s="428" t="e">
        <f t="shared" si="316"/>
        <v>#N/A</v>
      </c>
      <c r="AE781" s="427" t="e">
        <f t="shared" si="317"/>
        <v>#N/A</v>
      </c>
      <c r="AF781" s="428" t="e">
        <f t="shared" si="318"/>
        <v>#N/A</v>
      </c>
      <c r="AG781" s="431" t="e">
        <f t="shared" si="319"/>
        <v>#N/A</v>
      </c>
      <c r="AH781" s="432" t="e">
        <f t="shared" si="320"/>
        <v>#N/A</v>
      </c>
    </row>
    <row r="782" spans="4:34" x14ac:dyDescent="0.25">
      <c r="D782" s="335"/>
      <c r="E782" s="335"/>
      <c r="F782" s="335"/>
      <c r="G782" s="335"/>
      <c r="H782" s="411">
        <f t="shared" si="303"/>
        <v>0</v>
      </c>
      <c r="I782" s="412">
        <v>0</v>
      </c>
      <c r="J782" s="411">
        <f t="shared" si="297"/>
        <v>0</v>
      </c>
      <c r="K782" s="412">
        <f t="shared" si="304"/>
        <v>0</v>
      </c>
      <c r="L782" s="411">
        <f t="shared" si="305"/>
        <v>0</v>
      </c>
      <c r="M782" s="412">
        <f t="shared" si="298"/>
        <v>0</v>
      </c>
      <c r="N782" s="411">
        <v>0</v>
      </c>
      <c r="O782" s="412">
        <f t="shared" si="306"/>
        <v>0</v>
      </c>
      <c r="P782" s="335"/>
      <c r="Q782" s="427">
        <f t="shared" si="307"/>
        <v>0</v>
      </c>
      <c r="R782" s="428">
        <f t="shared" si="308"/>
        <v>0</v>
      </c>
      <c r="S782" s="427">
        <f t="shared" si="299"/>
        <v>0</v>
      </c>
      <c r="T782" s="428">
        <f t="shared" si="300"/>
        <v>0</v>
      </c>
      <c r="U782" s="431">
        <f t="shared" si="309"/>
        <v>0</v>
      </c>
      <c r="V782" s="432">
        <f t="shared" si="310"/>
        <v>0</v>
      </c>
      <c r="W782" s="427">
        <f t="shared" si="311"/>
        <v>0</v>
      </c>
      <c r="X782" s="428">
        <f t="shared" si="312"/>
        <v>0</v>
      </c>
      <c r="Y782" s="427">
        <f t="shared" si="301"/>
        <v>0</v>
      </c>
      <c r="Z782" s="428">
        <f t="shared" si="302"/>
        <v>0</v>
      </c>
      <c r="AA782" s="431">
        <f t="shared" si="313"/>
        <v>0</v>
      </c>
      <c r="AB782" s="432">
        <f t="shared" si="314"/>
        <v>0</v>
      </c>
      <c r="AC782" s="427" t="e">
        <f t="shared" si="315"/>
        <v>#N/A</v>
      </c>
      <c r="AD782" s="428" t="e">
        <f t="shared" si="316"/>
        <v>#N/A</v>
      </c>
      <c r="AE782" s="427" t="e">
        <f t="shared" si="317"/>
        <v>#N/A</v>
      </c>
      <c r="AF782" s="428" t="e">
        <f t="shared" si="318"/>
        <v>#N/A</v>
      </c>
      <c r="AG782" s="431" t="e">
        <f t="shared" si="319"/>
        <v>#N/A</v>
      </c>
      <c r="AH782" s="432" t="e">
        <f t="shared" si="320"/>
        <v>#N/A</v>
      </c>
    </row>
    <row r="783" spans="4:34" x14ac:dyDescent="0.25">
      <c r="D783" s="335"/>
      <c r="E783" s="335"/>
      <c r="F783" s="335"/>
      <c r="G783" s="335"/>
      <c r="H783" s="411">
        <f t="shared" si="303"/>
        <v>0</v>
      </c>
      <c r="I783" s="412">
        <v>0</v>
      </c>
      <c r="J783" s="411">
        <f t="shared" si="297"/>
        <v>0</v>
      </c>
      <c r="K783" s="412">
        <f t="shared" si="304"/>
        <v>0</v>
      </c>
      <c r="L783" s="411">
        <f t="shared" si="305"/>
        <v>0</v>
      </c>
      <c r="M783" s="412">
        <f t="shared" si="298"/>
        <v>0</v>
      </c>
      <c r="N783" s="411">
        <v>0</v>
      </c>
      <c r="O783" s="412">
        <f t="shared" si="306"/>
        <v>0</v>
      </c>
      <c r="P783" s="335"/>
      <c r="Q783" s="427">
        <f t="shared" si="307"/>
        <v>0</v>
      </c>
      <c r="R783" s="428">
        <f t="shared" si="308"/>
        <v>0</v>
      </c>
      <c r="S783" s="427">
        <f t="shared" si="299"/>
        <v>0</v>
      </c>
      <c r="T783" s="428">
        <f t="shared" si="300"/>
        <v>0</v>
      </c>
      <c r="U783" s="431">
        <f t="shared" si="309"/>
        <v>0</v>
      </c>
      <c r="V783" s="432">
        <f t="shared" si="310"/>
        <v>0</v>
      </c>
      <c r="W783" s="427">
        <f t="shared" si="311"/>
        <v>0</v>
      </c>
      <c r="X783" s="428">
        <f t="shared" si="312"/>
        <v>0</v>
      </c>
      <c r="Y783" s="427">
        <f t="shared" si="301"/>
        <v>0</v>
      </c>
      <c r="Z783" s="428">
        <f t="shared" si="302"/>
        <v>0</v>
      </c>
      <c r="AA783" s="431">
        <f t="shared" si="313"/>
        <v>0</v>
      </c>
      <c r="AB783" s="432">
        <f t="shared" si="314"/>
        <v>0</v>
      </c>
      <c r="AC783" s="427" t="e">
        <f t="shared" si="315"/>
        <v>#N/A</v>
      </c>
      <c r="AD783" s="428" t="e">
        <f t="shared" si="316"/>
        <v>#N/A</v>
      </c>
      <c r="AE783" s="427" t="e">
        <f t="shared" si="317"/>
        <v>#N/A</v>
      </c>
      <c r="AF783" s="428" t="e">
        <f t="shared" si="318"/>
        <v>#N/A</v>
      </c>
      <c r="AG783" s="431" t="e">
        <f t="shared" si="319"/>
        <v>#N/A</v>
      </c>
      <c r="AH783" s="432" t="e">
        <f t="shared" si="320"/>
        <v>#N/A</v>
      </c>
    </row>
    <row r="784" spans="4:34" x14ac:dyDescent="0.25">
      <c r="D784" s="335"/>
      <c r="E784" s="335"/>
      <c r="F784" s="335"/>
      <c r="G784" s="335"/>
      <c r="H784" s="411">
        <f t="shared" si="303"/>
        <v>0</v>
      </c>
      <c r="I784" s="412">
        <v>0</v>
      </c>
      <c r="J784" s="411">
        <f t="shared" si="297"/>
        <v>0</v>
      </c>
      <c r="K784" s="412">
        <f t="shared" si="304"/>
        <v>0</v>
      </c>
      <c r="L784" s="411">
        <f t="shared" si="305"/>
        <v>0</v>
      </c>
      <c r="M784" s="412">
        <f t="shared" si="298"/>
        <v>0</v>
      </c>
      <c r="N784" s="411">
        <v>0</v>
      </c>
      <c r="O784" s="412">
        <f t="shared" si="306"/>
        <v>0</v>
      </c>
      <c r="P784" s="335"/>
      <c r="Q784" s="427">
        <f t="shared" si="307"/>
        <v>0</v>
      </c>
      <c r="R784" s="428">
        <f t="shared" si="308"/>
        <v>0</v>
      </c>
      <c r="S784" s="427">
        <f t="shared" si="299"/>
        <v>0</v>
      </c>
      <c r="T784" s="428">
        <f t="shared" si="300"/>
        <v>0</v>
      </c>
      <c r="U784" s="431">
        <f t="shared" si="309"/>
        <v>0</v>
      </c>
      <c r="V784" s="432">
        <f t="shared" si="310"/>
        <v>0</v>
      </c>
      <c r="W784" s="427">
        <f t="shared" si="311"/>
        <v>0</v>
      </c>
      <c r="X784" s="428">
        <f t="shared" si="312"/>
        <v>0</v>
      </c>
      <c r="Y784" s="427">
        <f t="shared" si="301"/>
        <v>0</v>
      </c>
      <c r="Z784" s="428">
        <f t="shared" si="302"/>
        <v>0</v>
      </c>
      <c r="AA784" s="431">
        <f t="shared" si="313"/>
        <v>0</v>
      </c>
      <c r="AB784" s="432">
        <f t="shared" si="314"/>
        <v>0</v>
      </c>
      <c r="AC784" s="427" t="e">
        <f t="shared" si="315"/>
        <v>#N/A</v>
      </c>
      <c r="AD784" s="428" t="e">
        <f t="shared" si="316"/>
        <v>#N/A</v>
      </c>
      <c r="AE784" s="427" t="e">
        <f t="shared" si="317"/>
        <v>#N/A</v>
      </c>
      <c r="AF784" s="428" t="e">
        <f t="shared" si="318"/>
        <v>#N/A</v>
      </c>
      <c r="AG784" s="431" t="e">
        <f t="shared" si="319"/>
        <v>#N/A</v>
      </c>
      <c r="AH784" s="432" t="e">
        <f t="shared" si="320"/>
        <v>#N/A</v>
      </c>
    </row>
    <row r="785" spans="4:34" x14ac:dyDescent="0.25">
      <c r="D785" s="335"/>
      <c r="E785" s="335"/>
      <c r="F785" s="335"/>
      <c r="G785" s="335"/>
      <c r="H785" s="411">
        <f t="shared" si="303"/>
        <v>0</v>
      </c>
      <c r="I785" s="412">
        <v>0</v>
      </c>
      <c r="J785" s="411">
        <f t="shared" si="297"/>
        <v>0</v>
      </c>
      <c r="K785" s="412">
        <f t="shared" si="304"/>
        <v>0</v>
      </c>
      <c r="L785" s="411">
        <f t="shared" si="305"/>
        <v>0</v>
      </c>
      <c r="M785" s="412">
        <f t="shared" si="298"/>
        <v>0</v>
      </c>
      <c r="N785" s="411">
        <v>0</v>
      </c>
      <c r="O785" s="412">
        <f t="shared" si="306"/>
        <v>0</v>
      </c>
      <c r="P785" s="335"/>
      <c r="Q785" s="427">
        <f t="shared" si="307"/>
        <v>0</v>
      </c>
      <c r="R785" s="428">
        <f t="shared" si="308"/>
        <v>0</v>
      </c>
      <c r="S785" s="427">
        <f t="shared" si="299"/>
        <v>0</v>
      </c>
      <c r="T785" s="428">
        <f t="shared" si="300"/>
        <v>0</v>
      </c>
      <c r="U785" s="431">
        <f t="shared" si="309"/>
        <v>0</v>
      </c>
      <c r="V785" s="432">
        <f t="shared" si="310"/>
        <v>0</v>
      </c>
      <c r="W785" s="427">
        <f t="shared" si="311"/>
        <v>0</v>
      </c>
      <c r="X785" s="428">
        <f t="shared" si="312"/>
        <v>0</v>
      </c>
      <c r="Y785" s="427">
        <f t="shared" si="301"/>
        <v>0</v>
      </c>
      <c r="Z785" s="428">
        <f t="shared" si="302"/>
        <v>0</v>
      </c>
      <c r="AA785" s="431">
        <f t="shared" si="313"/>
        <v>0</v>
      </c>
      <c r="AB785" s="432">
        <f t="shared" si="314"/>
        <v>0</v>
      </c>
      <c r="AC785" s="427" t="e">
        <f t="shared" si="315"/>
        <v>#N/A</v>
      </c>
      <c r="AD785" s="428" t="e">
        <f t="shared" si="316"/>
        <v>#N/A</v>
      </c>
      <c r="AE785" s="427" t="e">
        <f t="shared" si="317"/>
        <v>#N/A</v>
      </c>
      <c r="AF785" s="428" t="e">
        <f t="shared" si="318"/>
        <v>#N/A</v>
      </c>
      <c r="AG785" s="431" t="e">
        <f t="shared" si="319"/>
        <v>#N/A</v>
      </c>
      <c r="AH785" s="432" t="e">
        <f t="shared" si="320"/>
        <v>#N/A</v>
      </c>
    </row>
    <row r="786" spans="4:34" x14ac:dyDescent="0.25">
      <c r="D786" s="335"/>
      <c r="E786" s="335"/>
      <c r="F786" s="335"/>
      <c r="G786" s="335"/>
      <c r="H786" s="411">
        <f t="shared" si="303"/>
        <v>0</v>
      </c>
      <c r="I786" s="412">
        <v>0</v>
      </c>
      <c r="J786" s="411">
        <f t="shared" si="297"/>
        <v>0</v>
      </c>
      <c r="K786" s="412">
        <f t="shared" si="304"/>
        <v>0</v>
      </c>
      <c r="L786" s="411">
        <f t="shared" si="305"/>
        <v>0</v>
      </c>
      <c r="M786" s="412">
        <f t="shared" si="298"/>
        <v>0</v>
      </c>
      <c r="N786" s="411">
        <v>0</v>
      </c>
      <c r="O786" s="412">
        <f t="shared" si="306"/>
        <v>0</v>
      </c>
      <c r="P786" s="335"/>
      <c r="Q786" s="427">
        <f t="shared" si="307"/>
        <v>0</v>
      </c>
      <c r="R786" s="428">
        <f t="shared" si="308"/>
        <v>0</v>
      </c>
      <c r="S786" s="427">
        <f t="shared" si="299"/>
        <v>0</v>
      </c>
      <c r="T786" s="428">
        <f t="shared" si="300"/>
        <v>0</v>
      </c>
      <c r="U786" s="431">
        <f t="shared" si="309"/>
        <v>0</v>
      </c>
      <c r="V786" s="432">
        <f t="shared" si="310"/>
        <v>0</v>
      </c>
      <c r="W786" s="427">
        <f t="shared" si="311"/>
        <v>0</v>
      </c>
      <c r="X786" s="428">
        <f t="shared" si="312"/>
        <v>0</v>
      </c>
      <c r="Y786" s="427">
        <f t="shared" si="301"/>
        <v>0</v>
      </c>
      <c r="Z786" s="428">
        <f t="shared" si="302"/>
        <v>0</v>
      </c>
      <c r="AA786" s="431">
        <f t="shared" si="313"/>
        <v>0</v>
      </c>
      <c r="AB786" s="432">
        <f t="shared" si="314"/>
        <v>0</v>
      </c>
      <c r="AC786" s="427" t="e">
        <f t="shared" si="315"/>
        <v>#N/A</v>
      </c>
      <c r="AD786" s="428" t="e">
        <f t="shared" si="316"/>
        <v>#N/A</v>
      </c>
      <c r="AE786" s="427" t="e">
        <f t="shared" si="317"/>
        <v>#N/A</v>
      </c>
      <c r="AF786" s="428" t="e">
        <f t="shared" si="318"/>
        <v>#N/A</v>
      </c>
      <c r="AG786" s="431" t="e">
        <f t="shared" si="319"/>
        <v>#N/A</v>
      </c>
      <c r="AH786" s="432" t="e">
        <f t="shared" si="320"/>
        <v>#N/A</v>
      </c>
    </row>
    <row r="787" spans="4:34" x14ac:dyDescent="0.25">
      <c r="D787" s="335"/>
      <c r="E787" s="335"/>
      <c r="F787" s="335"/>
      <c r="G787" s="335"/>
      <c r="H787" s="411">
        <f t="shared" si="303"/>
        <v>0</v>
      </c>
      <c r="I787" s="412">
        <v>0</v>
      </c>
      <c r="J787" s="411">
        <f t="shared" si="297"/>
        <v>0</v>
      </c>
      <c r="K787" s="412">
        <f t="shared" si="304"/>
        <v>0</v>
      </c>
      <c r="L787" s="411">
        <f t="shared" si="305"/>
        <v>0</v>
      </c>
      <c r="M787" s="412">
        <f t="shared" si="298"/>
        <v>0</v>
      </c>
      <c r="N787" s="411">
        <v>0</v>
      </c>
      <c r="O787" s="412">
        <f t="shared" si="306"/>
        <v>0</v>
      </c>
      <c r="P787" s="335"/>
      <c r="Q787" s="427">
        <f t="shared" si="307"/>
        <v>0</v>
      </c>
      <c r="R787" s="428">
        <f t="shared" si="308"/>
        <v>0</v>
      </c>
      <c r="S787" s="427">
        <f t="shared" si="299"/>
        <v>0</v>
      </c>
      <c r="T787" s="428">
        <f t="shared" si="300"/>
        <v>0</v>
      </c>
      <c r="U787" s="431">
        <f t="shared" si="309"/>
        <v>0</v>
      </c>
      <c r="V787" s="432">
        <f t="shared" si="310"/>
        <v>0</v>
      </c>
      <c r="W787" s="427">
        <f t="shared" si="311"/>
        <v>0</v>
      </c>
      <c r="X787" s="428">
        <f t="shared" si="312"/>
        <v>0</v>
      </c>
      <c r="Y787" s="427">
        <f t="shared" si="301"/>
        <v>0</v>
      </c>
      <c r="Z787" s="428">
        <f t="shared" si="302"/>
        <v>0</v>
      </c>
      <c r="AA787" s="431">
        <f t="shared" si="313"/>
        <v>0</v>
      </c>
      <c r="AB787" s="432">
        <f t="shared" si="314"/>
        <v>0</v>
      </c>
      <c r="AC787" s="427" t="e">
        <f t="shared" si="315"/>
        <v>#N/A</v>
      </c>
      <c r="AD787" s="428" t="e">
        <f t="shared" si="316"/>
        <v>#N/A</v>
      </c>
      <c r="AE787" s="427" t="e">
        <f t="shared" si="317"/>
        <v>#N/A</v>
      </c>
      <c r="AF787" s="428" t="e">
        <f t="shared" si="318"/>
        <v>#N/A</v>
      </c>
      <c r="AG787" s="431" t="e">
        <f t="shared" si="319"/>
        <v>#N/A</v>
      </c>
      <c r="AH787" s="432" t="e">
        <f t="shared" si="320"/>
        <v>#N/A</v>
      </c>
    </row>
    <row r="788" spans="4:34" x14ac:dyDescent="0.25">
      <c r="D788" s="335"/>
      <c r="E788" s="335"/>
      <c r="F788" s="335"/>
      <c r="G788" s="335"/>
      <c r="H788" s="411">
        <f t="shared" si="303"/>
        <v>0</v>
      </c>
      <c r="I788" s="412">
        <v>0</v>
      </c>
      <c r="J788" s="411">
        <f t="shared" si="297"/>
        <v>0</v>
      </c>
      <c r="K788" s="412">
        <f t="shared" si="304"/>
        <v>0</v>
      </c>
      <c r="L788" s="411">
        <f t="shared" si="305"/>
        <v>0</v>
      </c>
      <c r="M788" s="412">
        <f t="shared" si="298"/>
        <v>0</v>
      </c>
      <c r="N788" s="411">
        <v>0</v>
      </c>
      <c r="O788" s="412">
        <f t="shared" si="306"/>
        <v>0</v>
      </c>
      <c r="P788" s="335"/>
      <c r="Q788" s="427">
        <f t="shared" si="307"/>
        <v>0</v>
      </c>
      <c r="R788" s="428">
        <f t="shared" si="308"/>
        <v>0</v>
      </c>
      <c r="S788" s="427">
        <f t="shared" si="299"/>
        <v>0</v>
      </c>
      <c r="T788" s="428">
        <f t="shared" si="300"/>
        <v>0</v>
      </c>
      <c r="U788" s="431">
        <f t="shared" si="309"/>
        <v>0</v>
      </c>
      <c r="V788" s="432">
        <f t="shared" si="310"/>
        <v>0</v>
      </c>
      <c r="W788" s="427">
        <f t="shared" si="311"/>
        <v>0</v>
      </c>
      <c r="X788" s="428">
        <f t="shared" si="312"/>
        <v>0</v>
      </c>
      <c r="Y788" s="427">
        <f t="shared" si="301"/>
        <v>0</v>
      </c>
      <c r="Z788" s="428">
        <f t="shared" si="302"/>
        <v>0</v>
      </c>
      <c r="AA788" s="431">
        <f t="shared" si="313"/>
        <v>0</v>
      </c>
      <c r="AB788" s="432">
        <f t="shared" si="314"/>
        <v>0</v>
      </c>
      <c r="AC788" s="427" t="e">
        <f t="shared" si="315"/>
        <v>#N/A</v>
      </c>
      <c r="AD788" s="428" t="e">
        <f t="shared" si="316"/>
        <v>#N/A</v>
      </c>
      <c r="AE788" s="427" t="e">
        <f t="shared" si="317"/>
        <v>#N/A</v>
      </c>
      <c r="AF788" s="428" t="e">
        <f t="shared" si="318"/>
        <v>#N/A</v>
      </c>
      <c r="AG788" s="431" t="e">
        <f t="shared" si="319"/>
        <v>#N/A</v>
      </c>
      <c r="AH788" s="432" t="e">
        <f t="shared" si="320"/>
        <v>#N/A</v>
      </c>
    </row>
    <row r="789" spans="4:34" x14ac:dyDescent="0.25">
      <c r="D789" s="335"/>
      <c r="E789" s="335"/>
      <c r="F789" s="335"/>
      <c r="G789" s="335"/>
      <c r="H789" s="411">
        <f t="shared" si="303"/>
        <v>0</v>
      </c>
      <c r="I789" s="412">
        <v>0</v>
      </c>
      <c r="J789" s="411">
        <f t="shared" si="297"/>
        <v>0</v>
      </c>
      <c r="K789" s="412">
        <f t="shared" si="304"/>
        <v>0</v>
      </c>
      <c r="L789" s="411">
        <f t="shared" si="305"/>
        <v>0</v>
      </c>
      <c r="M789" s="412">
        <f t="shared" si="298"/>
        <v>0</v>
      </c>
      <c r="N789" s="411">
        <v>0</v>
      </c>
      <c r="O789" s="412">
        <f t="shared" si="306"/>
        <v>0</v>
      </c>
      <c r="P789" s="335"/>
      <c r="Q789" s="427">
        <f t="shared" si="307"/>
        <v>0</v>
      </c>
      <c r="R789" s="428">
        <f t="shared" si="308"/>
        <v>0</v>
      </c>
      <c r="S789" s="427">
        <f t="shared" si="299"/>
        <v>0</v>
      </c>
      <c r="T789" s="428">
        <f t="shared" si="300"/>
        <v>0</v>
      </c>
      <c r="U789" s="431">
        <f t="shared" si="309"/>
        <v>0</v>
      </c>
      <c r="V789" s="432">
        <f t="shared" si="310"/>
        <v>0</v>
      </c>
      <c r="W789" s="427">
        <f t="shared" si="311"/>
        <v>0</v>
      </c>
      <c r="X789" s="428">
        <f t="shared" si="312"/>
        <v>0</v>
      </c>
      <c r="Y789" s="427">
        <f t="shared" si="301"/>
        <v>0</v>
      </c>
      <c r="Z789" s="428">
        <f t="shared" si="302"/>
        <v>0</v>
      </c>
      <c r="AA789" s="431">
        <f t="shared" si="313"/>
        <v>0</v>
      </c>
      <c r="AB789" s="432">
        <f t="shared" si="314"/>
        <v>0</v>
      </c>
      <c r="AC789" s="427" t="e">
        <f t="shared" si="315"/>
        <v>#N/A</v>
      </c>
      <c r="AD789" s="428" t="e">
        <f t="shared" si="316"/>
        <v>#N/A</v>
      </c>
      <c r="AE789" s="427" t="e">
        <f t="shared" si="317"/>
        <v>#N/A</v>
      </c>
      <c r="AF789" s="428" t="e">
        <f t="shared" si="318"/>
        <v>#N/A</v>
      </c>
      <c r="AG789" s="431" t="e">
        <f t="shared" si="319"/>
        <v>#N/A</v>
      </c>
      <c r="AH789" s="432" t="e">
        <f t="shared" si="320"/>
        <v>#N/A</v>
      </c>
    </row>
    <row r="790" spans="4:34" x14ac:dyDescent="0.25">
      <c r="D790" s="335"/>
      <c r="E790" s="335"/>
      <c r="F790" s="335"/>
      <c r="G790" s="335"/>
      <c r="H790" s="411">
        <f t="shared" si="303"/>
        <v>0</v>
      </c>
      <c r="I790" s="412">
        <v>0</v>
      </c>
      <c r="J790" s="411">
        <f t="shared" si="297"/>
        <v>0</v>
      </c>
      <c r="K790" s="412">
        <f t="shared" si="304"/>
        <v>0</v>
      </c>
      <c r="L790" s="411">
        <f t="shared" si="305"/>
        <v>0</v>
      </c>
      <c r="M790" s="412">
        <f t="shared" si="298"/>
        <v>0</v>
      </c>
      <c r="N790" s="411">
        <v>0</v>
      </c>
      <c r="O790" s="412">
        <f t="shared" si="306"/>
        <v>0</v>
      </c>
      <c r="P790" s="335"/>
      <c r="Q790" s="427">
        <f t="shared" si="307"/>
        <v>0</v>
      </c>
      <c r="R790" s="428">
        <f t="shared" si="308"/>
        <v>0</v>
      </c>
      <c r="S790" s="427">
        <f t="shared" si="299"/>
        <v>0</v>
      </c>
      <c r="T790" s="428">
        <f t="shared" si="300"/>
        <v>0</v>
      </c>
      <c r="U790" s="431">
        <f t="shared" si="309"/>
        <v>0</v>
      </c>
      <c r="V790" s="432">
        <f t="shared" si="310"/>
        <v>0</v>
      </c>
      <c r="W790" s="427">
        <f t="shared" si="311"/>
        <v>0</v>
      </c>
      <c r="X790" s="428">
        <f t="shared" si="312"/>
        <v>0</v>
      </c>
      <c r="Y790" s="427">
        <f t="shared" si="301"/>
        <v>0</v>
      </c>
      <c r="Z790" s="428">
        <f t="shared" si="302"/>
        <v>0</v>
      </c>
      <c r="AA790" s="431">
        <f t="shared" si="313"/>
        <v>0</v>
      </c>
      <c r="AB790" s="432">
        <f t="shared" si="314"/>
        <v>0</v>
      </c>
      <c r="AC790" s="427" t="e">
        <f t="shared" si="315"/>
        <v>#N/A</v>
      </c>
      <c r="AD790" s="428" t="e">
        <f t="shared" si="316"/>
        <v>#N/A</v>
      </c>
      <c r="AE790" s="427" t="e">
        <f t="shared" si="317"/>
        <v>#N/A</v>
      </c>
      <c r="AF790" s="428" t="e">
        <f t="shared" si="318"/>
        <v>#N/A</v>
      </c>
      <c r="AG790" s="431" t="e">
        <f t="shared" si="319"/>
        <v>#N/A</v>
      </c>
      <c r="AH790" s="432" t="e">
        <f t="shared" si="320"/>
        <v>#N/A</v>
      </c>
    </row>
    <row r="791" spans="4:34" x14ac:dyDescent="0.25">
      <c r="D791" s="335"/>
      <c r="E791" s="335"/>
      <c r="F791" s="335"/>
      <c r="G791" s="335"/>
      <c r="H791" s="411">
        <f t="shared" si="303"/>
        <v>0</v>
      </c>
      <c r="I791" s="412">
        <v>0</v>
      </c>
      <c r="J791" s="411">
        <f t="shared" si="297"/>
        <v>0</v>
      </c>
      <c r="K791" s="412">
        <f t="shared" si="304"/>
        <v>0</v>
      </c>
      <c r="L791" s="411">
        <f t="shared" si="305"/>
        <v>0</v>
      </c>
      <c r="M791" s="412">
        <f t="shared" si="298"/>
        <v>0</v>
      </c>
      <c r="N791" s="411">
        <v>0</v>
      </c>
      <c r="O791" s="412">
        <f t="shared" si="306"/>
        <v>0</v>
      </c>
      <c r="P791" s="335"/>
      <c r="Q791" s="427">
        <f t="shared" si="307"/>
        <v>0</v>
      </c>
      <c r="R791" s="428">
        <f t="shared" si="308"/>
        <v>0</v>
      </c>
      <c r="S791" s="427">
        <f t="shared" si="299"/>
        <v>0</v>
      </c>
      <c r="T791" s="428">
        <f t="shared" si="300"/>
        <v>0</v>
      </c>
      <c r="U791" s="431">
        <f t="shared" si="309"/>
        <v>0</v>
      </c>
      <c r="V791" s="432">
        <f t="shared" si="310"/>
        <v>0</v>
      </c>
      <c r="W791" s="427">
        <f t="shared" si="311"/>
        <v>0</v>
      </c>
      <c r="X791" s="428">
        <f t="shared" si="312"/>
        <v>0</v>
      </c>
      <c r="Y791" s="427">
        <f t="shared" si="301"/>
        <v>0</v>
      </c>
      <c r="Z791" s="428">
        <f t="shared" si="302"/>
        <v>0</v>
      </c>
      <c r="AA791" s="431">
        <f t="shared" si="313"/>
        <v>0</v>
      </c>
      <c r="AB791" s="432">
        <f t="shared" si="314"/>
        <v>0</v>
      </c>
      <c r="AC791" s="427" t="e">
        <f t="shared" si="315"/>
        <v>#N/A</v>
      </c>
      <c r="AD791" s="428" t="e">
        <f t="shared" si="316"/>
        <v>#N/A</v>
      </c>
      <c r="AE791" s="427" t="e">
        <f t="shared" si="317"/>
        <v>#N/A</v>
      </c>
      <c r="AF791" s="428" t="e">
        <f t="shared" si="318"/>
        <v>#N/A</v>
      </c>
      <c r="AG791" s="431" t="e">
        <f t="shared" si="319"/>
        <v>#N/A</v>
      </c>
      <c r="AH791" s="432" t="e">
        <f t="shared" si="320"/>
        <v>#N/A</v>
      </c>
    </row>
    <row r="792" spans="4:34" x14ac:dyDescent="0.25">
      <c r="D792" s="335"/>
      <c r="E792" s="335"/>
      <c r="F792" s="335"/>
      <c r="G792" s="335"/>
      <c r="H792" s="411">
        <f t="shared" si="303"/>
        <v>0</v>
      </c>
      <c r="I792" s="412">
        <v>0</v>
      </c>
      <c r="J792" s="411">
        <f t="shared" si="297"/>
        <v>0</v>
      </c>
      <c r="K792" s="412">
        <f t="shared" si="304"/>
        <v>0</v>
      </c>
      <c r="L792" s="411">
        <f t="shared" si="305"/>
        <v>0</v>
      </c>
      <c r="M792" s="412">
        <f t="shared" si="298"/>
        <v>0</v>
      </c>
      <c r="N792" s="411">
        <v>0</v>
      </c>
      <c r="O792" s="412">
        <f t="shared" si="306"/>
        <v>0</v>
      </c>
      <c r="P792" s="335"/>
      <c r="Q792" s="427">
        <f t="shared" si="307"/>
        <v>0</v>
      </c>
      <c r="R792" s="428">
        <f t="shared" si="308"/>
        <v>0</v>
      </c>
      <c r="S792" s="427">
        <f t="shared" si="299"/>
        <v>0</v>
      </c>
      <c r="T792" s="428">
        <f t="shared" si="300"/>
        <v>0</v>
      </c>
      <c r="U792" s="431">
        <f t="shared" si="309"/>
        <v>0</v>
      </c>
      <c r="V792" s="432">
        <f t="shared" si="310"/>
        <v>0</v>
      </c>
      <c r="W792" s="427">
        <f t="shared" si="311"/>
        <v>0</v>
      </c>
      <c r="X792" s="428">
        <f t="shared" si="312"/>
        <v>0</v>
      </c>
      <c r="Y792" s="427">
        <f t="shared" si="301"/>
        <v>0</v>
      </c>
      <c r="Z792" s="428">
        <f t="shared" si="302"/>
        <v>0</v>
      </c>
      <c r="AA792" s="431">
        <f t="shared" si="313"/>
        <v>0</v>
      </c>
      <c r="AB792" s="432">
        <f t="shared" si="314"/>
        <v>0</v>
      </c>
      <c r="AC792" s="427" t="e">
        <f t="shared" si="315"/>
        <v>#N/A</v>
      </c>
      <c r="AD792" s="428" t="e">
        <f t="shared" si="316"/>
        <v>#N/A</v>
      </c>
      <c r="AE792" s="427" t="e">
        <f t="shared" si="317"/>
        <v>#N/A</v>
      </c>
      <c r="AF792" s="428" t="e">
        <f t="shared" si="318"/>
        <v>#N/A</v>
      </c>
      <c r="AG792" s="431" t="e">
        <f t="shared" si="319"/>
        <v>#N/A</v>
      </c>
      <c r="AH792" s="432" t="e">
        <f t="shared" si="320"/>
        <v>#N/A</v>
      </c>
    </row>
    <row r="793" spans="4:34" x14ac:dyDescent="0.25">
      <c r="D793" s="335"/>
      <c r="E793" s="335"/>
      <c r="F793" s="335"/>
      <c r="G793" s="335"/>
      <c r="H793" s="411">
        <f t="shared" si="303"/>
        <v>0</v>
      </c>
      <c r="I793" s="412">
        <v>0</v>
      </c>
      <c r="J793" s="411">
        <f t="shared" si="297"/>
        <v>0</v>
      </c>
      <c r="K793" s="412">
        <f t="shared" si="304"/>
        <v>0</v>
      </c>
      <c r="L793" s="411">
        <f t="shared" si="305"/>
        <v>0</v>
      </c>
      <c r="M793" s="412">
        <f t="shared" si="298"/>
        <v>0</v>
      </c>
      <c r="N793" s="411">
        <v>0</v>
      </c>
      <c r="O793" s="412">
        <f t="shared" si="306"/>
        <v>0</v>
      </c>
      <c r="P793" s="335"/>
      <c r="Q793" s="427">
        <f t="shared" si="307"/>
        <v>0</v>
      </c>
      <c r="R793" s="428">
        <f t="shared" si="308"/>
        <v>0</v>
      </c>
      <c r="S793" s="427">
        <f t="shared" si="299"/>
        <v>0</v>
      </c>
      <c r="T793" s="428">
        <f t="shared" si="300"/>
        <v>0</v>
      </c>
      <c r="U793" s="431">
        <f t="shared" si="309"/>
        <v>0</v>
      </c>
      <c r="V793" s="432">
        <f t="shared" si="310"/>
        <v>0</v>
      </c>
      <c r="W793" s="427">
        <f t="shared" si="311"/>
        <v>0</v>
      </c>
      <c r="X793" s="428">
        <f t="shared" si="312"/>
        <v>0</v>
      </c>
      <c r="Y793" s="427">
        <f t="shared" si="301"/>
        <v>0</v>
      </c>
      <c r="Z793" s="428">
        <f t="shared" si="302"/>
        <v>0</v>
      </c>
      <c r="AA793" s="431">
        <f t="shared" si="313"/>
        <v>0</v>
      </c>
      <c r="AB793" s="432">
        <f t="shared" si="314"/>
        <v>0</v>
      </c>
      <c r="AC793" s="427" t="e">
        <f t="shared" si="315"/>
        <v>#N/A</v>
      </c>
      <c r="AD793" s="428" t="e">
        <f t="shared" si="316"/>
        <v>#N/A</v>
      </c>
      <c r="AE793" s="427" t="e">
        <f t="shared" si="317"/>
        <v>#N/A</v>
      </c>
      <c r="AF793" s="428" t="e">
        <f t="shared" si="318"/>
        <v>#N/A</v>
      </c>
      <c r="AG793" s="431" t="e">
        <f t="shared" si="319"/>
        <v>#N/A</v>
      </c>
      <c r="AH793" s="432" t="e">
        <f t="shared" si="320"/>
        <v>#N/A</v>
      </c>
    </row>
    <row r="794" spans="4:34" x14ac:dyDescent="0.25">
      <c r="D794" s="335"/>
      <c r="E794" s="335"/>
      <c r="F794" s="335"/>
      <c r="G794" s="335"/>
      <c r="H794" s="411">
        <f t="shared" si="303"/>
        <v>0</v>
      </c>
      <c r="I794" s="412">
        <v>0</v>
      </c>
      <c r="J794" s="411">
        <f t="shared" si="297"/>
        <v>0</v>
      </c>
      <c r="K794" s="412">
        <f t="shared" si="304"/>
        <v>0</v>
      </c>
      <c r="L794" s="411">
        <f t="shared" si="305"/>
        <v>0</v>
      </c>
      <c r="M794" s="412">
        <f t="shared" si="298"/>
        <v>0</v>
      </c>
      <c r="N794" s="411">
        <v>0</v>
      </c>
      <c r="O794" s="412">
        <f t="shared" si="306"/>
        <v>0</v>
      </c>
      <c r="P794" s="335"/>
      <c r="Q794" s="427">
        <f t="shared" si="307"/>
        <v>0</v>
      </c>
      <c r="R794" s="428">
        <f t="shared" si="308"/>
        <v>0</v>
      </c>
      <c r="S794" s="427">
        <f t="shared" si="299"/>
        <v>0</v>
      </c>
      <c r="T794" s="428">
        <f t="shared" si="300"/>
        <v>0</v>
      </c>
      <c r="U794" s="431">
        <f t="shared" si="309"/>
        <v>0</v>
      </c>
      <c r="V794" s="432">
        <f t="shared" si="310"/>
        <v>0</v>
      </c>
      <c r="W794" s="427">
        <f t="shared" si="311"/>
        <v>0</v>
      </c>
      <c r="X794" s="428">
        <f t="shared" si="312"/>
        <v>0</v>
      </c>
      <c r="Y794" s="427">
        <f t="shared" si="301"/>
        <v>0</v>
      </c>
      <c r="Z794" s="428">
        <f t="shared" si="302"/>
        <v>0</v>
      </c>
      <c r="AA794" s="431">
        <f t="shared" si="313"/>
        <v>0</v>
      </c>
      <c r="AB794" s="432">
        <f t="shared" si="314"/>
        <v>0</v>
      </c>
      <c r="AC794" s="427" t="e">
        <f t="shared" si="315"/>
        <v>#N/A</v>
      </c>
      <c r="AD794" s="428" t="e">
        <f t="shared" si="316"/>
        <v>#N/A</v>
      </c>
      <c r="AE794" s="427" t="e">
        <f t="shared" si="317"/>
        <v>#N/A</v>
      </c>
      <c r="AF794" s="428" t="e">
        <f t="shared" si="318"/>
        <v>#N/A</v>
      </c>
      <c r="AG794" s="431" t="e">
        <f t="shared" si="319"/>
        <v>#N/A</v>
      </c>
      <c r="AH794" s="432" t="e">
        <f t="shared" si="320"/>
        <v>#N/A</v>
      </c>
    </row>
    <row r="795" spans="4:34" x14ac:dyDescent="0.25">
      <c r="D795" s="335"/>
      <c r="E795" s="335"/>
      <c r="F795" s="335"/>
      <c r="G795" s="335"/>
      <c r="H795" s="411">
        <f t="shared" si="303"/>
        <v>0</v>
      </c>
      <c r="I795" s="412">
        <v>0</v>
      </c>
      <c r="J795" s="411">
        <f t="shared" si="297"/>
        <v>0</v>
      </c>
      <c r="K795" s="412">
        <f t="shared" si="304"/>
        <v>0</v>
      </c>
      <c r="L795" s="411">
        <f t="shared" si="305"/>
        <v>0</v>
      </c>
      <c r="M795" s="412">
        <f t="shared" si="298"/>
        <v>0</v>
      </c>
      <c r="N795" s="411">
        <v>0</v>
      </c>
      <c r="O795" s="412">
        <f t="shared" si="306"/>
        <v>0</v>
      </c>
      <c r="P795" s="335"/>
      <c r="Q795" s="427">
        <f t="shared" si="307"/>
        <v>0</v>
      </c>
      <c r="R795" s="428">
        <f t="shared" si="308"/>
        <v>0</v>
      </c>
      <c r="S795" s="427">
        <f t="shared" si="299"/>
        <v>0</v>
      </c>
      <c r="T795" s="428">
        <f t="shared" si="300"/>
        <v>0</v>
      </c>
      <c r="U795" s="431">
        <f t="shared" si="309"/>
        <v>0</v>
      </c>
      <c r="V795" s="432">
        <f t="shared" si="310"/>
        <v>0</v>
      </c>
      <c r="W795" s="427">
        <f t="shared" si="311"/>
        <v>0</v>
      </c>
      <c r="X795" s="428">
        <f t="shared" si="312"/>
        <v>0</v>
      </c>
      <c r="Y795" s="427">
        <f t="shared" si="301"/>
        <v>0</v>
      </c>
      <c r="Z795" s="428">
        <f t="shared" si="302"/>
        <v>0</v>
      </c>
      <c r="AA795" s="431">
        <f t="shared" si="313"/>
        <v>0</v>
      </c>
      <c r="AB795" s="432">
        <f t="shared" si="314"/>
        <v>0</v>
      </c>
      <c r="AC795" s="427" t="e">
        <f t="shared" si="315"/>
        <v>#N/A</v>
      </c>
      <c r="AD795" s="428" t="e">
        <f t="shared" si="316"/>
        <v>#N/A</v>
      </c>
      <c r="AE795" s="427" t="e">
        <f t="shared" si="317"/>
        <v>#N/A</v>
      </c>
      <c r="AF795" s="428" t="e">
        <f t="shared" si="318"/>
        <v>#N/A</v>
      </c>
      <c r="AG795" s="431" t="e">
        <f t="shared" si="319"/>
        <v>#N/A</v>
      </c>
      <c r="AH795" s="432" t="e">
        <f t="shared" si="320"/>
        <v>#N/A</v>
      </c>
    </row>
    <row r="796" spans="4:34" x14ac:dyDescent="0.25">
      <c r="D796" s="335"/>
      <c r="E796" s="335"/>
      <c r="F796" s="335"/>
      <c r="G796" s="335"/>
      <c r="H796" s="411">
        <f t="shared" si="303"/>
        <v>0</v>
      </c>
      <c r="I796" s="412">
        <v>0</v>
      </c>
      <c r="J796" s="411">
        <f t="shared" si="297"/>
        <v>0</v>
      </c>
      <c r="K796" s="412">
        <f t="shared" si="304"/>
        <v>0</v>
      </c>
      <c r="L796" s="411">
        <f t="shared" si="305"/>
        <v>0</v>
      </c>
      <c r="M796" s="412">
        <f t="shared" si="298"/>
        <v>0</v>
      </c>
      <c r="N796" s="411">
        <v>0</v>
      </c>
      <c r="O796" s="412">
        <f t="shared" si="306"/>
        <v>0</v>
      </c>
      <c r="P796" s="335"/>
      <c r="Q796" s="427">
        <f t="shared" si="307"/>
        <v>0</v>
      </c>
      <c r="R796" s="428">
        <f t="shared" si="308"/>
        <v>0</v>
      </c>
      <c r="S796" s="427">
        <f t="shared" si="299"/>
        <v>0</v>
      </c>
      <c r="T796" s="428">
        <f t="shared" si="300"/>
        <v>0</v>
      </c>
      <c r="U796" s="431">
        <f t="shared" si="309"/>
        <v>0</v>
      </c>
      <c r="V796" s="432">
        <f t="shared" si="310"/>
        <v>0</v>
      </c>
      <c r="W796" s="427">
        <f t="shared" si="311"/>
        <v>0</v>
      </c>
      <c r="X796" s="428">
        <f t="shared" si="312"/>
        <v>0</v>
      </c>
      <c r="Y796" s="427">
        <f t="shared" si="301"/>
        <v>0</v>
      </c>
      <c r="Z796" s="428">
        <f t="shared" si="302"/>
        <v>0</v>
      </c>
      <c r="AA796" s="431">
        <f t="shared" si="313"/>
        <v>0</v>
      </c>
      <c r="AB796" s="432">
        <f t="shared" si="314"/>
        <v>0</v>
      </c>
      <c r="AC796" s="427" t="e">
        <f t="shared" si="315"/>
        <v>#N/A</v>
      </c>
      <c r="AD796" s="428" t="e">
        <f t="shared" si="316"/>
        <v>#N/A</v>
      </c>
      <c r="AE796" s="427" t="e">
        <f t="shared" si="317"/>
        <v>#N/A</v>
      </c>
      <c r="AF796" s="428" t="e">
        <f t="shared" si="318"/>
        <v>#N/A</v>
      </c>
      <c r="AG796" s="431" t="e">
        <f t="shared" si="319"/>
        <v>#N/A</v>
      </c>
      <c r="AH796" s="432" t="e">
        <f t="shared" si="320"/>
        <v>#N/A</v>
      </c>
    </row>
    <row r="797" spans="4:34" x14ac:dyDescent="0.25">
      <c r="D797" s="335"/>
      <c r="E797" s="335"/>
      <c r="F797" s="335"/>
      <c r="G797" s="335"/>
      <c r="H797" s="411">
        <f t="shared" si="303"/>
        <v>0</v>
      </c>
      <c r="I797" s="412">
        <v>0</v>
      </c>
      <c r="J797" s="411">
        <f t="shared" si="297"/>
        <v>0</v>
      </c>
      <c r="K797" s="412">
        <f t="shared" si="304"/>
        <v>0</v>
      </c>
      <c r="L797" s="411">
        <f t="shared" si="305"/>
        <v>0</v>
      </c>
      <c r="M797" s="412">
        <f t="shared" si="298"/>
        <v>0</v>
      </c>
      <c r="N797" s="411">
        <v>0</v>
      </c>
      <c r="O797" s="412">
        <f t="shared" si="306"/>
        <v>0</v>
      </c>
      <c r="P797" s="335"/>
      <c r="Q797" s="427">
        <f t="shared" si="307"/>
        <v>0</v>
      </c>
      <c r="R797" s="428">
        <f t="shared" si="308"/>
        <v>0</v>
      </c>
      <c r="S797" s="427">
        <f t="shared" si="299"/>
        <v>0</v>
      </c>
      <c r="T797" s="428">
        <f t="shared" si="300"/>
        <v>0</v>
      </c>
      <c r="U797" s="431">
        <f t="shared" si="309"/>
        <v>0</v>
      </c>
      <c r="V797" s="432">
        <f t="shared" si="310"/>
        <v>0</v>
      </c>
      <c r="W797" s="427">
        <f t="shared" si="311"/>
        <v>0</v>
      </c>
      <c r="X797" s="428">
        <f t="shared" si="312"/>
        <v>0</v>
      </c>
      <c r="Y797" s="427">
        <f t="shared" si="301"/>
        <v>0</v>
      </c>
      <c r="Z797" s="428">
        <f t="shared" si="302"/>
        <v>0</v>
      </c>
      <c r="AA797" s="431">
        <f t="shared" si="313"/>
        <v>0</v>
      </c>
      <c r="AB797" s="432">
        <f t="shared" si="314"/>
        <v>0</v>
      </c>
      <c r="AC797" s="427" t="e">
        <f t="shared" si="315"/>
        <v>#N/A</v>
      </c>
      <c r="AD797" s="428" t="e">
        <f t="shared" si="316"/>
        <v>#N/A</v>
      </c>
      <c r="AE797" s="427" t="e">
        <f t="shared" si="317"/>
        <v>#N/A</v>
      </c>
      <c r="AF797" s="428" t="e">
        <f t="shared" si="318"/>
        <v>#N/A</v>
      </c>
      <c r="AG797" s="431" t="e">
        <f t="shared" si="319"/>
        <v>#N/A</v>
      </c>
      <c r="AH797" s="432" t="e">
        <f t="shared" si="320"/>
        <v>#N/A</v>
      </c>
    </row>
    <row r="798" spans="4:34" x14ac:dyDescent="0.25">
      <c r="D798" s="335"/>
      <c r="E798" s="335"/>
      <c r="F798" s="335"/>
      <c r="G798" s="335"/>
      <c r="H798" s="411">
        <f t="shared" si="303"/>
        <v>0</v>
      </c>
      <c r="I798" s="412">
        <v>0</v>
      </c>
      <c r="J798" s="411">
        <f t="shared" si="297"/>
        <v>0</v>
      </c>
      <c r="K798" s="412">
        <f t="shared" si="304"/>
        <v>0</v>
      </c>
      <c r="L798" s="411">
        <f t="shared" si="305"/>
        <v>0</v>
      </c>
      <c r="M798" s="412">
        <f t="shared" si="298"/>
        <v>0</v>
      </c>
      <c r="N798" s="411">
        <v>0</v>
      </c>
      <c r="O798" s="412">
        <f t="shared" si="306"/>
        <v>0</v>
      </c>
      <c r="P798" s="335"/>
      <c r="Q798" s="427">
        <f t="shared" si="307"/>
        <v>0</v>
      </c>
      <c r="R798" s="428">
        <f t="shared" si="308"/>
        <v>0</v>
      </c>
      <c r="S798" s="427">
        <f t="shared" si="299"/>
        <v>0</v>
      </c>
      <c r="T798" s="428">
        <f t="shared" si="300"/>
        <v>0</v>
      </c>
      <c r="U798" s="431">
        <f t="shared" si="309"/>
        <v>0</v>
      </c>
      <c r="V798" s="432">
        <f t="shared" si="310"/>
        <v>0</v>
      </c>
      <c r="W798" s="427">
        <f t="shared" si="311"/>
        <v>0</v>
      </c>
      <c r="X798" s="428">
        <f t="shared" si="312"/>
        <v>0</v>
      </c>
      <c r="Y798" s="427">
        <f t="shared" si="301"/>
        <v>0</v>
      </c>
      <c r="Z798" s="428">
        <f t="shared" si="302"/>
        <v>0</v>
      </c>
      <c r="AA798" s="431">
        <f t="shared" si="313"/>
        <v>0</v>
      </c>
      <c r="AB798" s="432">
        <f t="shared" si="314"/>
        <v>0</v>
      </c>
      <c r="AC798" s="427" t="e">
        <f t="shared" si="315"/>
        <v>#N/A</v>
      </c>
      <c r="AD798" s="428" t="e">
        <f t="shared" si="316"/>
        <v>#N/A</v>
      </c>
      <c r="AE798" s="427" t="e">
        <f t="shared" si="317"/>
        <v>#N/A</v>
      </c>
      <c r="AF798" s="428" t="e">
        <f t="shared" si="318"/>
        <v>#N/A</v>
      </c>
      <c r="AG798" s="431" t="e">
        <f t="shared" si="319"/>
        <v>#N/A</v>
      </c>
      <c r="AH798" s="432" t="e">
        <f t="shared" si="320"/>
        <v>#N/A</v>
      </c>
    </row>
    <row r="799" spans="4:34" x14ac:dyDescent="0.25">
      <c r="D799" s="335"/>
      <c r="E799" s="335"/>
      <c r="F799" s="335"/>
      <c r="G799" s="335"/>
      <c r="H799" s="411">
        <f t="shared" si="303"/>
        <v>0</v>
      </c>
      <c r="I799" s="412">
        <v>0</v>
      </c>
      <c r="J799" s="411">
        <f t="shared" si="297"/>
        <v>0</v>
      </c>
      <c r="K799" s="412">
        <f t="shared" si="304"/>
        <v>0</v>
      </c>
      <c r="L799" s="411">
        <f t="shared" si="305"/>
        <v>0</v>
      </c>
      <c r="M799" s="412">
        <f t="shared" si="298"/>
        <v>0</v>
      </c>
      <c r="N799" s="411">
        <v>0</v>
      </c>
      <c r="O799" s="412">
        <f t="shared" si="306"/>
        <v>0</v>
      </c>
      <c r="P799" s="335"/>
      <c r="Q799" s="427">
        <f t="shared" si="307"/>
        <v>0</v>
      </c>
      <c r="R799" s="428">
        <f t="shared" si="308"/>
        <v>0</v>
      </c>
      <c r="S799" s="427">
        <f t="shared" si="299"/>
        <v>0</v>
      </c>
      <c r="T799" s="428">
        <f t="shared" si="300"/>
        <v>0</v>
      </c>
      <c r="U799" s="431">
        <f t="shared" si="309"/>
        <v>0</v>
      </c>
      <c r="V799" s="432">
        <f t="shared" si="310"/>
        <v>0</v>
      </c>
      <c r="W799" s="427">
        <f t="shared" si="311"/>
        <v>0</v>
      </c>
      <c r="X799" s="428">
        <f t="shared" si="312"/>
        <v>0</v>
      </c>
      <c r="Y799" s="427">
        <f t="shared" si="301"/>
        <v>0</v>
      </c>
      <c r="Z799" s="428">
        <f t="shared" si="302"/>
        <v>0</v>
      </c>
      <c r="AA799" s="431">
        <f t="shared" si="313"/>
        <v>0</v>
      </c>
      <c r="AB799" s="432">
        <f t="shared" si="314"/>
        <v>0</v>
      </c>
      <c r="AC799" s="427" t="e">
        <f t="shared" si="315"/>
        <v>#N/A</v>
      </c>
      <c r="AD799" s="428" t="e">
        <f t="shared" si="316"/>
        <v>#N/A</v>
      </c>
      <c r="AE799" s="427" t="e">
        <f t="shared" si="317"/>
        <v>#N/A</v>
      </c>
      <c r="AF799" s="428" t="e">
        <f t="shared" si="318"/>
        <v>#N/A</v>
      </c>
      <c r="AG799" s="431" t="e">
        <f t="shared" si="319"/>
        <v>#N/A</v>
      </c>
      <c r="AH799" s="432" t="e">
        <f t="shared" si="320"/>
        <v>#N/A</v>
      </c>
    </row>
    <row r="800" spans="4:34" x14ac:dyDescent="0.25">
      <c r="D800" s="335"/>
      <c r="E800" s="335"/>
      <c r="F800" s="335"/>
      <c r="G800" s="335"/>
      <c r="H800" s="411">
        <f t="shared" si="303"/>
        <v>0</v>
      </c>
      <c r="I800" s="412">
        <v>0</v>
      </c>
      <c r="J800" s="411">
        <f t="shared" si="297"/>
        <v>0</v>
      </c>
      <c r="K800" s="412">
        <f t="shared" si="304"/>
        <v>0</v>
      </c>
      <c r="L800" s="411">
        <f t="shared" si="305"/>
        <v>0</v>
      </c>
      <c r="M800" s="412">
        <f t="shared" si="298"/>
        <v>0</v>
      </c>
      <c r="N800" s="411">
        <v>0</v>
      </c>
      <c r="O800" s="412">
        <f t="shared" si="306"/>
        <v>0</v>
      </c>
      <c r="P800" s="335"/>
      <c r="Q800" s="427">
        <f t="shared" si="307"/>
        <v>0</v>
      </c>
      <c r="R800" s="428">
        <f t="shared" si="308"/>
        <v>0</v>
      </c>
      <c r="S800" s="427">
        <f t="shared" si="299"/>
        <v>0</v>
      </c>
      <c r="T800" s="428">
        <f t="shared" si="300"/>
        <v>0</v>
      </c>
      <c r="U800" s="431">
        <f t="shared" si="309"/>
        <v>0</v>
      </c>
      <c r="V800" s="432">
        <f t="shared" si="310"/>
        <v>0</v>
      </c>
      <c r="W800" s="427">
        <f t="shared" si="311"/>
        <v>0</v>
      </c>
      <c r="X800" s="428">
        <f t="shared" si="312"/>
        <v>0</v>
      </c>
      <c r="Y800" s="427">
        <f t="shared" si="301"/>
        <v>0</v>
      </c>
      <c r="Z800" s="428">
        <f t="shared" si="302"/>
        <v>0</v>
      </c>
      <c r="AA800" s="431">
        <f t="shared" si="313"/>
        <v>0</v>
      </c>
      <c r="AB800" s="432">
        <f t="shared" si="314"/>
        <v>0</v>
      </c>
      <c r="AC800" s="427" t="e">
        <f t="shared" si="315"/>
        <v>#N/A</v>
      </c>
      <c r="AD800" s="428" t="e">
        <f t="shared" si="316"/>
        <v>#N/A</v>
      </c>
      <c r="AE800" s="427" t="e">
        <f t="shared" si="317"/>
        <v>#N/A</v>
      </c>
      <c r="AF800" s="428" t="e">
        <f t="shared" si="318"/>
        <v>#N/A</v>
      </c>
      <c r="AG800" s="431" t="e">
        <f t="shared" si="319"/>
        <v>#N/A</v>
      </c>
      <c r="AH800" s="432" t="e">
        <f t="shared" si="320"/>
        <v>#N/A</v>
      </c>
    </row>
    <row r="801" spans="4:34" x14ac:dyDescent="0.25">
      <c r="D801" s="335"/>
      <c r="E801" s="335"/>
      <c r="F801" s="335"/>
      <c r="G801" s="335"/>
      <c r="H801" s="411">
        <f t="shared" si="303"/>
        <v>0</v>
      </c>
      <c r="I801" s="412">
        <v>0</v>
      </c>
      <c r="J801" s="411">
        <f t="shared" si="297"/>
        <v>0</v>
      </c>
      <c r="K801" s="412">
        <f t="shared" si="304"/>
        <v>0</v>
      </c>
      <c r="L801" s="411">
        <f t="shared" si="305"/>
        <v>0</v>
      </c>
      <c r="M801" s="412">
        <f t="shared" si="298"/>
        <v>0</v>
      </c>
      <c r="N801" s="411">
        <v>0</v>
      </c>
      <c r="O801" s="412">
        <f t="shared" si="306"/>
        <v>0</v>
      </c>
      <c r="P801" s="335"/>
      <c r="Q801" s="427">
        <f t="shared" si="307"/>
        <v>0</v>
      </c>
      <c r="R801" s="428">
        <f t="shared" si="308"/>
        <v>0</v>
      </c>
      <c r="S801" s="427">
        <f t="shared" si="299"/>
        <v>0</v>
      </c>
      <c r="T801" s="428">
        <f t="shared" si="300"/>
        <v>0</v>
      </c>
      <c r="U801" s="431">
        <f t="shared" si="309"/>
        <v>0</v>
      </c>
      <c r="V801" s="432">
        <f t="shared" si="310"/>
        <v>0</v>
      </c>
      <c r="W801" s="427">
        <f t="shared" si="311"/>
        <v>0</v>
      </c>
      <c r="X801" s="428">
        <f t="shared" si="312"/>
        <v>0</v>
      </c>
      <c r="Y801" s="427">
        <f t="shared" si="301"/>
        <v>0</v>
      </c>
      <c r="Z801" s="428">
        <f t="shared" si="302"/>
        <v>0</v>
      </c>
      <c r="AA801" s="431">
        <f t="shared" si="313"/>
        <v>0</v>
      </c>
      <c r="AB801" s="432">
        <f t="shared" si="314"/>
        <v>0</v>
      </c>
      <c r="AC801" s="427" t="e">
        <f t="shared" si="315"/>
        <v>#N/A</v>
      </c>
      <c r="AD801" s="428" t="e">
        <f t="shared" si="316"/>
        <v>#N/A</v>
      </c>
      <c r="AE801" s="427" t="e">
        <f t="shared" si="317"/>
        <v>#N/A</v>
      </c>
      <c r="AF801" s="428" t="e">
        <f t="shared" si="318"/>
        <v>#N/A</v>
      </c>
      <c r="AG801" s="431" t="e">
        <f t="shared" si="319"/>
        <v>#N/A</v>
      </c>
      <c r="AH801" s="432" t="e">
        <f t="shared" si="320"/>
        <v>#N/A</v>
      </c>
    </row>
    <row r="802" spans="4:34" x14ac:dyDescent="0.25">
      <c r="D802" s="335"/>
      <c r="E802" s="335"/>
      <c r="F802" s="335"/>
      <c r="G802" s="335"/>
      <c r="H802" s="411">
        <f t="shared" si="303"/>
        <v>0</v>
      </c>
      <c r="I802" s="412">
        <v>0</v>
      </c>
      <c r="J802" s="411">
        <f t="shared" si="297"/>
        <v>0</v>
      </c>
      <c r="K802" s="412">
        <f t="shared" si="304"/>
        <v>0</v>
      </c>
      <c r="L802" s="411">
        <f t="shared" si="305"/>
        <v>0</v>
      </c>
      <c r="M802" s="412">
        <f t="shared" si="298"/>
        <v>0</v>
      </c>
      <c r="N802" s="411">
        <v>0</v>
      </c>
      <c r="O802" s="412">
        <f t="shared" si="306"/>
        <v>0</v>
      </c>
      <c r="P802" s="335"/>
      <c r="Q802" s="427">
        <f t="shared" si="307"/>
        <v>0</v>
      </c>
      <c r="R802" s="428">
        <f t="shared" si="308"/>
        <v>0</v>
      </c>
      <c r="S802" s="427">
        <f t="shared" si="299"/>
        <v>0</v>
      </c>
      <c r="T802" s="428">
        <f t="shared" si="300"/>
        <v>0</v>
      </c>
      <c r="U802" s="431">
        <f t="shared" si="309"/>
        <v>0</v>
      </c>
      <c r="V802" s="432">
        <f t="shared" si="310"/>
        <v>0</v>
      </c>
      <c r="W802" s="427">
        <f t="shared" si="311"/>
        <v>0</v>
      </c>
      <c r="X802" s="428">
        <f t="shared" si="312"/>
        <v>0</v>
      </c>
      <c r="Y802" s="427">
        <f t="shared" si="301"/>
        <v>0</v>
      </c>
      <c r="Z802" s="428">
        <f t="shared" si="302"/>
        <v>0</v>
      </c>
      <c r="AA802" s="431">
        <f t="shared" si="313"/>
        <v>0</v>
      </c>
      <c r="AB802" s="432">
        <f t="shared" si="314"/>
        <v>0</v>
      </c>
      <c r="AC802" s="427" t="e">
        <f t="shared" si="315"/>
        <v>#N/A</v>
      </c>
      <c r="AD802" s="428" t="e">
        <f t="shared" si="316"/>
        <v>#N/A</v>
      </c>
      <c r="AE802" s="427" t="e">
        <f t="shared" si="317"/>
        <v>#N/A</v>
      </c>
      <c r="AF802" s="428" t="e">
        <f t="shared" si="318"/>
        <v>#N/A</v>
      </c>
      <c r="AG802" s="431" t="e">
        <f t="shared" si="319"/>
        <v>#N/A</v>
      </c>
      <c r="AH802" s="432" t="e">
        <f t="shared" si="320"/>
        <v>#N/A</v>
      </c>
    </row>
    <row r="803" spans="4:34" x14ac:dyDescent="0.25">
      <c r="D803" s="335"/>
      <c r="E803" s="335"/>
      <c r="F803" s="335"/>
      <c r="G803" s="335"/>
      <c r="H803" s="411">
        <f t="shared" si="303"/>
        <v>0</v>
      </c>
      <c r="I803" s="412">
        <v>0</v>
      </c>
      <c r="J803" s="411">
        <f t="shared" si="297"/>
        <v>0</v>
      </c>
      <c r="K803" s="412">
        <f t="shared" si="304"/>
        <v>0</v>
      </c>
      <c r="L803" s="411">
        <f t="shared" si="305"/>
        <v>0</v>
      </c>
      <c r="M803" s="412">
        <f t="shared" si="298"/>
        <v>0</v>
      </c>
      <c r="N803" s="411">
        <v>0</v>
      </c>
      <c r="O803" s="412">
        <f t="shared" si="306"/>
        <v>0</v>
      </c>
      <c r="P803" s="335"/>
      <c r="Q803" s="427">
        <f t="shared" si="307"/>
        <v>0</v>
      </c>
      <c r="R803" s="428">
        <f t="shared" si="308"/>
        <v>0</v>
      </c>
      <c r="S803" s="427">
        <f t="shared" si="299"/>
        <v>0</v>
      </c>
      <c r="T803" s="428">
        <f t="shared" si="300"/>
        <v>0</v>
      </c>
      <c r="U803" s="431">
        <f t="shared" si="309"/>
        <v>0</v>
      </c>
      <c r="V803" s="432">
        <f t="shared" si="310"/>
        <v>0</v>
      </c>
      <c r="W803" s="427">
        <f t="shared" si="311"/>
        <v>0</v>
      </c>
      <c r="X803" s="428">
        <f t="shared" si="312"/>
        <v>0</v>
      </c>
      <c r="Y803" s="427">
        <f t="shared" si="301"/>
        <v>0</v>
      </c>
      <c r="Z803" s="428">
        <f t="shared" si="302"/>
        <v>0</v>
      </c>
      <c r="AA803" s="431">
        <f t="shared" si="313"/>
        <v>0</v>
      </c>
      <c r="AB803" s="432">
        <f t="shared" si="314"/>
        <v>0</v>
      </c>
      <c r="AC803" s="427" t="e">
        <f t="shared" si="315"/>
        <v>#N/A</v>
      </c>
      <c r="AD803" s="428" t="e">
        <f t="shared" si="316"/>
        <v>#N/A</v>
      </c>
      <c r="AE803" s="427" t="e">
        <f t="shared" si="317"/>
        <v>#N/A</v>
      </c>
      <c r="AF803" s="428" t="e">
        <f t="shared" si="318"/>
        <v>#N/A</v>
      </c>
      <c r="AG803" s="431" t="e">
        <f t="shared" si="319"/>
        <v>#N/A</v>
      </c>
      <c r="AH803" s="432" t="e">
        <f t="shared" si="320"/>
        <v>#N/A</v>
      </c>
    </row>
    <row r="804" spans="4:34" x14ac:dyDescent="0.25">
      <c r="D804" s="335"/>
      <c r="E804" s="335"/>
      <c r="F804" s="335"/>
      <c r="G804" s="335"/>
      <c r="H804" s="411">
        <f t="shared" si="303"/>
        <v>0</v>
      </c>
      <c r="I804" s="412">
        <v>0</v>
      </c>
      <c r="J804" s="411">
        <f t="shared" si="297"/>
        <v>0</v>
      </c>
      <c r="K804" s="412">
        <f t="shared" si="304"/>
        <v>0</v>
      </c>
      <c r="L804" s="411">
        <f t="shared" si="305"/>
        <v>0</v>
      </c>
      <c r="M804" s="412">
        <f t="shared" si="298"/>
        <v>0</v>
      </c>
      <c r="N804" s="411">
        <v>0</v>
      </c>
      <c r="O804" s="412">
        <f t="shared" si="306"/>
        <v>0</v>
      </c>
      <c r="P804" s="335"/>
      <c r="Q804" s="427">
        <f t="shared" si="307"/>
        <v>0</v>
      </c>
      <c r="R804" s="428">
        <f t="shared" si="308"/>
        <v>0</v>
      </c>
      <c r="S804" s="427">
        <f t="shared" si="299"/>
        <v>0</v>
      </c>
      <c r="T804" s="428">
        <f t="shared" si="300"/>
        <v>0</v>
      </c>
      <c r="U804" s="431">
        <f t="shared" si="309"/>
        <v>0</v>
      </c>
      <c r="V804" s="432">
        <f t="shared" si="310"/>
        <v>0</v>
      </c>
      <c r="W804" s="427">
        <f t="shared" si="311"/>
        <v>0</v>
      </c>
      <c r="X804" s="428">
        <f t="shared" si="312"/>
        <v>0</v>
      </c>
      <c r="Y804" s="427">
        <f t="shared" si="301"/>
        <v>0</v>
      </c>
      <c r="Z804" s="428">
        <f t="shared" si="302"/>
        <v>0</v>
      </c>
      <c r="AA804" s="431">
        <f t="shared" si="313"/>
        <v>0</v>
      </c>
      <c r="AB804" s="432">
        <f t="shared" si="314"/>
        <v>0</v>
      </c>
      <c r="AC804" s="427" t="e">
        <f t="shared" si="315"/>
        <v>#N/A</v>
      </c>
      <c r="AD804" s="428" t="e">
        <f t="shared" si="316"/>
        <v>#N/A</v>
      </c>
      <c r="AE804" s="427" t="e">
        <f t="shared" si="317"/>
        <v>#N/A</v>
      </c>
      <c r="AF804" s="428" t="e">
        <f t="shared" si="318"/>
        <v>#N/A</v>
      </c>
      <c r="AG804" s="431" t="e">
        <f t="shared" si="319"/>
        <v>#N/A</v>
      </c>
      <c r="AH804" s="432" t="e">
        <f t="shared" si="320"/>
        <v>#N/A</v>
      </c>
    </row>
    <row r="805" spans="4:34" x14ac:dyDescent="0.25">
      <c r="D805" s="335"/>
      <c r="E805" s="335"/>
      <c r="F805" s="335"/>
      <c r="G805" s="335"/>
      <c r="H805" s="411">
        <f t="shared" si="303"/>
        <v>0</v>
      </c>
      <c r="I805" s="412">
        <v>0</v>
      </c>
      <c r="J805" s="411">
        <f t="shared" si="297"/>
        <v>0</v>
      </c>
      <c r="K805" s="412">
        <f t="shared" si="304"/>
        <v>0</v>
      </c>
      <c r="L805" s="411">
        <f t="shared" si="305"/>
        <v>0</v>
      </c>
      <c r="M805" s="412">
        <f t="shared" si="298"/>
        <v>0</v>
      </c>
      <c r="N805" s="411">
        <v>0</v>
      </c>
      <c r="O805" s="412">
        <f t="shared" si="306"/>
        <v>0</v>
      </c>
      <c r="P805" s="335"/>
      <c r="Q805" s="427">
        <f t="shared" si="307"/>
        <v>0</v>
      </c>
      <c r="R805" s="428">
        <f t="shared" si="308"/>
        <v>0</v>
      </c>
      <c r="S805" s="427">
        <f t="shared" si="299"/>
        <v>0</v>
      </c>
      <c r="T805" s="428">
        <f t="shared" si="300"/>
        <v>0</v>
      </c>
      <c r="U805" s="431">
        <f t="shared" si="309"/>
        <v>0</v>
      </c>
      <c r="V805" s="432">
        <f t="shared" si="310"/>
        <v>0</v>
      </c>
      <c r="W805" s="427">
        <f t="shared" si="311"/>
        <v>0</v>
      </c>
      <c r="X805" s="428">
        <f t="shared" si="312"/>
        <v>0</v>
      </c>
      <c r="Y805" s="427">
        <f t="shared" si="301"/>
        <v>0</v>
      </c>
      <c r="Z805" s="428">
        <f t="shared" si="302"/>
        <v>0</v>
      </c>
      <c r="AA805" s="431">
        <f t="shared" si="313"/>
        <v>0</v>
      </c>
      <c r="AB805" s="432">
        <f t="shared" si="314"/>
        <v>0</v>
      </c>
      <c r="AC805" s="427" t="e">
        <f t="shared" si="315"/>
        <v>#N/A</v>
      </c>
      <c r="AD805" s="428" t="e">
        <f t="shared" si="316"/>
        <v>#N/A</v>
      </c>
      <c r="AE805" s="427" t="e">
        <f t="shared" si="317"/>
        <v>#N/A</v>
      </c>
      <c r="AF805" s="428" t="e">
        <f t="shared" si="318"/>
        <v>#N/A</v>
      </c>
      <c r="AG805" s="431" t="e">
        <f t="shared" si="319"/>
        <v>#N/A</v>
      </c>
      <c r="AH805" s="432" t="e">
        <f t="shared" si="320"/>
        <v>#N/A</v>
      </c>
    </row>
    <row r="806" spans="4:34" x14ac:dyDescent="0.25">
      <c r="D806" s="335"/>
      <c r="E806" s="335"/>
      <c r="F806" s="335"/>
      <c r="G806" s="335"/>
      <c r="H806" s="411">
        <f t="shared" si="303"/>
        <v>0</v>
      </c>
      <c r="I806" s="412">
        <v>0</v>
      </c>
      <c r="J806" s="411">
        <f t="shared" si="297"/>
        <v>0</v>
      </c>
      <c r="K806" s="412">
        <f t="shared" si="304"/>
        <v>0</v>
      </c>
      <c r="L806" s="411">
        <f t="shared" si="305"/>
        <v>0</v>
      </c>
      <c r="M806" s="412">
        <f t="shared" si="298"/>
        <v>0</v>
      </c>
      <c r="N806" s="411">
        <v>0</v>
      </c>
      <c r="O806" s="412">
        <f t="shared" si="306"/>
        <v>0</v>
      </c>
      <c r="P806" s="335"/>
      <c r="Q806" s="427">
        <f t="shared" si="307"/>
        <v>0</v>
      </c>
      <c r="R806" s="428">
        <f t="shared" si="308"/>
        <v>0</v>
      </c>
      <c r="S806" s="427">
        <f t="shared" si="299"/>
        <v>0</v>
      </c>
      <c r="T806" s="428">
        <f t="shared" si="300"/>
        <v>0</v>
      </c>
      <c r="U806" s="431">
        <f t="shared" si="309"/>
        <v>0</v>
      </c>
      <c r="V806" s="432">
        <f t="shared" si="310"/>
        <v>0</v>
      </c>
      <c r="W806" s="427">
        <f t="shared" si="311"/>
        <v>0</v>
      </c>
      <c r="X806" s="428">
        <f t="shared" si="312"/>
        <v>0</v>
      </c>
      <c r="Y806" s="427">
        <f t="shared" si="301"/>
        <v>0</v>
      </c>
      <c r="Z806" s="428">
        <f t="shared" si="302"/>
        <v>0</v>
      </c>
      <c r="AA806" s="431">
        <f t="shared" si="313"/>
        <v>0</v>
      </c>
      <c r="AB806" s="432">
        <f t="shared" si="314"/>
        <v>0</v>
      </c>
      <c r="AC806" s="427" t="e">
        <f t="shared" si="315"/>
        <v>#N/A</v>
      </c>
      <c r="AD806" s="428" t="e">
        <f t="shared" si="316"/>
        <v>#N/A</v>
      </c>
      <c r="AE806" s="427" t="e">
        <f t="shared" si="317"/>
        <v>#N/A</v>
      </c>
      <c r="AF806" s="428" t="e">
        <f t="shared" si="318"/>
        <v>#N/A</v>
      </c>
      <c r="AG806" s="431" t="e">
        <f t="shared" si="319"/>
        <v>#N/A</v>
      </c>
      <c r="AH806" s="432" t="e">
        <f t="shared" si="320"/>
        <v>#N/A</v>
      </c>
    </row>
    <row r="807" spans="4:34" x14ac:dyDescent="0.25">
      <c r="D807" s="335"/>
      <c r="E807" s="335"/>
      <c r="F807" s="335"/>
      <c r="G807" s="335"/>
      <c r="H807" s="411">
        <f t="shared" si="303"/>
        <v>0</v>
      </c>
      <c r="I807" s="412">
        <v>0</v>
      </c>
      <c r="J807" s="411">
        <f t="shared" si="297"/>
        <v>0</v>
      </c>
      <c r="K807" s="412">
        <f t="shared" si="304"/>
        <v>0</v>
      </c>
      <c r="L807" s="411">
        <f t="shared" si="305"/>
        <v>0</v>
      </c>
      <c r="M807" s="412">
        <f t="shared" si="298"/>
        <v>0</v>
      </c>
      <c r="N807" s="411">
        <v>0</v>
      </c>
      <c r="O807" s="412">
        <f t="shared" si="306"/>
        <v>0</v>
      </c>
      <c r="P807" s="335"/>
      <c r="Q807" s="427">
        <f t="shared" si="307"/>
        <v>0</v>
      </c>
      <c r="R807" s="428">
        <f t="shared" si="308"/>
        <v>0</v>
      </c>
      <c r="S807" s="427">
        <f t="shared" si="299"/>
        <v>0</v>
      </c>
      <c r="T807" s="428">
        <f t="shared" si="300"/>
        <v>0</v>
      </c>
      <c r="U807" s="431">
        <f t="shared" si="309"/>
        <v>0</v>
      </c>
      <c r="V807" s="432">
        <f t="shared" si="310"/>
        <v>0</v>
      </c>
      <c r="W807" s="427">
        <f t="shared" si="311"/>
        <v>0</v>
      </c>
      <c r="X807" s="428">
        <f t="shared" si="312"/>
        <v>0</v>
      </c>
      <c r="Y807" s="427">
        <f t="shared" si="301"/>
        <v>0</v>
      </c>
      <c r="Z807" s="428">
        <f t="shared" si="302"/>
        <v>0</v>
      </c>
      <c r="AA807" s="431">
        <f t="shared" si="313"/>
        <v>0</v>
      </c>
      <c r="AB807" s="432">
        <f t="shared" si="314"/>
        <v>0</v>
      </c>
      <c r="AC807" s="427" t="e">
        <f t="shared" si="315"/>
        <v>#N/A</v>
      </c>
      <c r="AD807" s="428" t="e">
        <f t="shared" si="316"/>
        <v>#N/A</v>
      </c>
      <c r="AE807" s="427" t="e">
        <f t="shared" si="317"/>
        <v>#N/A</v>
      </c>
      <c r="AF807" s="428" t="e">
        <f t="shared" si="318"/>
        <v>#N/A</v>
      </c>
      <c r="AG807" s="431" t="e">
        <f t="shared" si="319"/>
        <v>#N/A</v>
      </c>
      <c r="AH807" s="432" t="e">
        <f t="shared" si="320"/>
        <v>#N/A</v>
      </c>
    </row>
    <row r="808" spans="4:34" x14ac:dyDescent="0.25">
      <c r="D808" s="335"/>
      <c r="E808" s="335"/>
      <c r="F808" s="335"/>
      <c r="G808" s="335"/>
      <c r="H808" s="411">
        <f t="shared" si="303"/>
        <v>0</v>
      </c>
      <c r="I808" s="412">
        <v>0</v>
      </c>
      <c r="J808" s="411">
        <f t="shared" si="297"/>
        <v>0</v>
      </c>
      <c r="K808" s="412">
        <f t="shared" si="304"/>
        <v>0</v>
      </c>
      <c r="L808" s="411">
        <f t="shared" si="305"/>
        <v>0</v>
      </c>
      <c r="M808" s="412">
        <f t="shared" si="298"/>
        <v>0</v>
      </c>
      <c r="N808" s="411">
        <v>0</v>
      </c>
      <c r="O808" s="412">
        <f t="shared" si="306"/>
        <v>0</v>
      </c>
      <c r="P808" s="335"/>
      <c r="Q808" s="427">
        <f t="shared" si="307"/>
        <v>0</v>
      </c>
      <c r="R808" s="428">
        <f t="shared" si="308"/>
        <v>0</v>
      </c>
      <c r="S808" s="427">
        <f t="shared" si="299"/>
        <v>0</v>
      </c>
      <c r="T808" s="428">
        <f t="shared" si="300"/>
        <v>0</v>
      </c>
      <c r="U808" s="431">
        <f t="shared" si="309"/>
        <v>0</v>
      </c>
      <c r="V808" s="432">
        <f t="shared" si="310"/>
        <v>0</v>
      </c>
      <c r="W808" s="427">
        <f t="shared" si="311"/>
        <v>0</v>
      </c>
      <c r="X808" s="428">
        <f t="shared" si="312"/>
        <v>0</v>
      </c>
      <c r="Y808" s="427">
        <f t="shared" si="301"/>
        <v>0</v>
      </c>
      <c r="Z808" s="428">
        <f t="shared" si="302"/>
        <v>0</v>
      </c>
      <c r="AA808" s="431">
        <f t="shared" si="313"/>
        <v>0</v>
      </c>
      <c r="AB808" s="432">
        <f t="shared" si="314"/>
        <v>0</v>
      </c>
      <c r="AC808" s="427" t="e">
        <f t="shared" si="315"/>
        <v>#N/A</v>
      </c>
      <c r="AD808" s="428" t="e">
        <f t="shared" si="316"/>
        <v>#N/A</v>
      </c>
      <c r="AE808" s="427" t="e">
        <f t="shared" si="317"/>
        <v>#N/A</v>
      </c>
      <c r="AF808" s="428" t="e">
        <f t="shared" si="318"/>
        <v>#N/A</v>
      </c>
      <c r="AG808" s="431" t="e">
        <f t="shared" si="319"/>
        <v>#N/A</v>
      </c>
      <c r="AH808" s="432" t="e">
        <f t="shared" si="320"/>
        <v>#N/A</v>
      </c>
    </row>
    <row r="809" spans="4:34" x14ac:dyDescent="0.25">
      <c r="D809" s="335"/>
      <c r="E809" s="335"/>
      <c r="F809" s="335"/>
      <c r="G809" s="335"/>
      <c r="H809" s="411">
        <f t="shared" si="303"/>
        <v>0</v>
      </c>
      <c r="I809" s="412">
        <v>0</v>
      </c>
      <c r="J809" s="411">
        <f t="shared" si="297"/>
        <v>0</v>
      </c>
      <c r="K809" s="412">
        <f t="shared" si="304"/>
        <v>0</v>
      </c>
      <c r="L809" s="411">
        <f t="shared" si="305"/>
        <v>0</v>
      </c>
      <c r="M809" s="412">
        <f t="shared" si="298"/>
        <v>0</v>
      </c>
      <c r="N809" s="411">
        <v>0</v>
      </c>
      <c r="O809" s="412">
        <f t="shared" si="306"/>
        <v>0</v>
      </c>
      <c r="P809" s="335"/>
      <c r="Q809" s="427">
        <f t="shared" si="307"/>
        <v>0</v>
      </c>
      <c r="R809" s="428">
        <f t="shared" si="308"/>
        <v>0</v>
      </c>
      <c r="S809" s="427">
        <f t="shared" si="299"/>
        <v>0</v>
      </c>
      <c r="T809" s="428">
        <f t="shared" si="300"/>
        <v>0</v>
      </c>
      <c r="U809" s="431">
        <f t="shared" si="309"/>
        <v>0</v>
      </c>
      <c r="V809" s="432">
        <f t="shared" si="310"/>
        <v>0</v>
      </c>
      <c r="W809" s="427">
        <f t="shared" si="311"/>
        <v>0</v>
      </c>
      <c r="X809" s="428">
        <f t="shared" si="312"/>
        <v>0</v>
      </c>
      <c r="Y809" s="427">
        <f t="shared" si="301"/>
        <v>0</v>
      </c>
      <c r="Z809" s="428">
        <f t="shared" si="302"/>
        <v>0</v>
      </c>
      <c r="AA809" s="431">
        <f t="shared" si="313"/>
        <v>0</v>
      </c>
      <c r="AB809" s="432">
        <f t="shared" si="314"/>
        <v>0</v>
      </c>
      <c r="AC809" s="427" t="e">
        <f t="shared" si="315"/>
        <v>#N/A</v>
      </c>
      <c r="AD809" s="428" t="e">
        <f t="shared" si="316"/>
        <v>#N/A</v>
      </c>
      <c r="AE809" s="427" t="e">
        <f t="shared" si="317"/>
        <v>#N/A</v>
      </c>
      <c r="AF809" s="428" t="e">
        <f t="shared" si="318"/>
        <v>#N/A</v>
      </c>
      <c r="AG809" s="431" t="e">
        <f t="shared" si="319"/>
        <v>#N/A</v>
      </c>
      <c r="AH809" s="432" t="e">
        <f t="shared" si="320"/>
        <v>#N/A</v>
      </c>
    </row>
    <row r="810" spans="4:34" x14ac:dyDescent="0.25">
      <c r="D810" s="335"/>
      <c r="E810" s="335"/>
      <c r="F810" s="335"/>
      <c r="G810" s="335"/>
      <c r="H810" s="411">
        <f t="shared" si="303"/>
        <v>0</v>
      </c>
      <c r="I810" s="412">
        <v>0</v>
      </c>
      <c r="J810" s="411">
        <f t="shared" si="297"/>
        <v>0</v>
      </c>
      <c r="K810" s="412">
        <f t="shared" si="304"/>
        <v>0</v>
      </c>
      <c r="L810" s="411">
        <f t="shared" si="305"/>
        <v>0</v>
      </c>
      <c r="M810" s="412">
        <f t="shared" si="298"/>
        <v>0</v>
      </c>
      <c r="N810" s="411">
        <v>0</v>
      </c>
      <c r="O810" s="412">
        <f t="shared" si="306"/>
        <v>0</v>
      </c>
      <c r="P810" s="335"/>
      <c r="Q810" s="427">
        <f t="shared" si="307"/>
        <v>0</v>
      </c>
      <c r="R810" s="428">
        <f t="shared" si="308"/>
        <v>0</v>
      </c>
      <c r="S810" s="427">
        <f t="shared" si="299"/>
        <v>0</v>
      </c>
      <c r="T810" s="428">
        <f t="shared" si="300"/>
        <v>0</v>
      </c>
      <c r="U810" s="431">
        <f t="shared" si="309"/>
        <v>0</v>
      </c>
      <c r="V810" s="432">
        <f t="shared" si="310"/>
        <v>0</v>
      </c>
      <c r="W810" s="427">
        <f t="shared" si="311"/>
        <v>0</v>
      </c>
      <c r="X810" s="428">
        <f t="shared" si="312"/>
        <v>0</v>
      </c>
      <c r="Y810" s="427">
        <f t="shared" si="301"/>
        <v>0</v>
      </c>
      <c r="Z810" s="428">
        <f t="shared" si="302"/>
        <v>0</v>
      </c>
      <c r="AA810" s="431">
        <f t="shared" si="313"/>
        <v>0</v>
      </c>
      <c r="AB810" s="432">
        <f t="shared" si="314"/>
        <v>0</v>
      </c>
      <c r="AC810" s="427" t="e">
        <f t="shared" si="315"/>
        <v>#N/A</v>
      </c>
      <c r="AD810" s="428" t="e">
        <f t="shared" si="316"/>
        <v>#N/A</v>
      </c>
      <c r="AE810" s="427" t="e">
        <f t="shared" si="317"/>
        <v>#N/A</v>
      </c>
      <c r="AF810" s="428" t="e">
        <f t="shared" si="318"/>
        <v>#N/A</v>
      </c>
      <c r="AG810" s="431" t="e">
        <f t="shared" si="319"/>
        <v>#N/A</v>
      </c>
      <c r="AH810" s="432" t="e">
        <f t="shared" si="320"/>
        <v>#N/A</v>
      </c>
    </row>
    <row r="811" spans="4:34" x14ac:dyDescent="0.25">
      <c r="D811" s="335"/>
      <c r="E811" s="335"/>
      <c r="F811" s="335"/>
      <c r="G811" s="335"/>
      <c r="H811" s="411">
        <f t="shared" si="303"/>
        <v>0</v>
      </c>
      <c r="I811" s="412">
        <v>0</v>
      </c>
      <c r="J811" s="411">
        <f t="shared" si="297"/>
        <v>0</v>
      </c>
      <c r="K811" s="412">
        <f t="shared" si="304"/>
        <v>0</v>
      </c>
      <c r="L811" s="411">
        <f t="shared" si="305"/>
        <v>0</v>
      </c>
      <c r="M811" s="412">
        <f t="shared" si="298"/>
        <v>0</v>
      </c>
      <c r="N811" s="411">
        <v>0</v>
      </c>
      <c r="O811" s="412">
        <f t="shared" si="306"/>
        <v>0</v>
      </c>
      <c r="P811" s="335"/>
      <c r="Q811" s="427">
        <f t="shared" si="307"/>
        <v>0</v>
      </c>
      <c r="R811" s="428">
        <f t="shared" si="308"/>
        <v>0</v>
      </c>
      <c r="S811" s="427">
        <f t="shared" si="299"/>
        <v>0</v>
      </c>
      <c r="T811" s="428">
        <f t="shared" si="300"/>
        <v>0</v>
      </c>
      <c r="U811" s="431">
        <f t="shared" si="309"/>
        <v>0</v>
      </c>
      <c r="V811" s="432">
        <f t="shared" si="310"/>
        <v>0</v>
      </c>
      <c r="W811" s="427">
        <f t="shared" si="311"/>
        <v>0</v>
      </c>
      <c r="X811" s="428">
        <f t="shared" si="312"/>
        <v>0</v>
      </c>
      <c r="Y811" s="427">
        <f t="shared" si="301"/>
        <v>0</v>
      </c>
      <c r="Z811" s="428">
        <f t="shared" si="302"/>
        <v>0</v>
      </c>
      <c r="AA811" s="431">
        <f t="shared" si="313"/>
        <v>0</v>
      </c>
      <c r="AB811" s="432">
        <f t="shared" si="314"/>
        <v>0</v>
      </c>
      <c r="AC811" s="427" t="e">
        <f t="shared" si="315"/>
        <v>#N/A</v>
      </c>
      <c r="AD811" s="428" t="e">
        <f t="shared" si="316"/>
        <v>#N/A</v>
      </c>
      <c r="AE811" s="427" t="e">
        <f t="shared" si="317"/>
        <v>#N/A</v>
      </c>
      <c r="AF811" s="428" t="e">
        <f t="shared" si="318"/>
        <v>#N/A</v>
      </c>
      <c r="AG811" s="431" t="e">
        <f t="shared" si="319"/>
        <v>#N/A</v>
      </c>
      <c r="AH811" s="432" t="e">
        <f t="shared" si="320"/>
        <v>#N/A</v>
      </c>
    </row>
    <row r="812" spans="4:34" x14ac:dyDescent="0.25">
      <c r="D812" s="335"/>
      <c r="E812" s="335"/>
      <c r="F812" s="335"/>
      <c r="G812" s="335"/>
      <c r="H812" s="411">
        <f t="shared" si="303"/>
        <v>0</v>
      </c>
      <c r="I812" s="412">
        <v>0</v>
      </c>
      <c r="J812" s="411">
        <f t="shared" si="297"/>
        <v>0</v>
      </c>
      <c r="K812" s="412">
        <f t="shared" si="304"/>
        <v>0</v>
      </c>
      <c r="L812" s="411">
        <f t="shared" si="305"/>
        <v>0</v>
      </c>
      <c r="M812" s="412">
        <f t="shared" si="298"/>
        <v>0</v>
      </c>
      <c r="N812" s="411">
        <v>0</v>
      </c>
      <c r="O812" s="412">
        <f t="shared" si="306"/>
        <v>0</v>
      </c>
      <c r="P812" s="335"/>
      <c r="Q812" s="427">
        <f t="shared" si="307"/>
        <v>0</v>
      </c>
      <c r="R812" s="428">
        <f t="shared" si="308"/>
        <v>0</v>
      </c>
      <c r="S812" s="427">
        <f t="shared" si="299"/>
        <v>0</v>
      </c>
      <c r="T812" s="428">
        <f t="shared" si="300"/>
        <v>0</v>
      </c>
      <c r="U812" s="431">
        <f t="shared" si="309"/>
        <v>0</v>
      </c>
      <c r="V812" s="432">
        <f t="shared" si="310"/>
        <v>0</v>
      </c>
      <c r="W812" s="427">
        <f t="shared" si="311"/>
        <v>0</v>
      </c>
      <c r="X812" s="428">
        <f t="shared" si="312"/>
        <v>0</v>
      </c>
      <c r="Y812" s="427">
        <f t="shared" si="301"/>
        <v>0</v>
      </c>
      <c r="Z812" s="428">
        <f t="shared" si="302"/>
        <v>0</v>
      </c>
      <c r="AA812" s="431">
        <f t="shared" si="313"/>
        <v>0</v>
      </c>
      <c r="AB812" s="432">
        <f t="shared" si="314"/>
        <v>0</v>
      </c>
      <c r="AC812" s="427" t="e">
        <f t="shared" si="315"/>
        <v>#N/A</v>
      </c>
      <c r="AD812" s="428" t="e">
        <f t="shared" si="316"/>
        <v>#N/A</v>
      </c>
      <c r="AE812" s="427" t="e">
        <f t="shared" si="317"/>
        <v>#N/A</v>
      </c>
      <c r="AF812" s="428" t="e">
        <f t="shared" si="318"/>
        <v>#N/A</v>
      </c>
      <c r="AG812" s="431" t="e">
        <f t="shared" si="319"/>
        <v>#N/A</v>
      </c>
      <c r="AH812" s="432" t="e">
        <f t="shared" si="320"/>
        <v>#N/A</v>
      </c>
    </row>
    <row r="813" spans="4:34" x14ac:dyDescent="0.25">
      <c r="D813" s="335"/>
      <c r="E813" s="335"/>
      <c r="F813" s="335"/>
      <c r="G813" s="335"/>
      <c r="H813" s="411">
        <f t="shared" si="303"/>
        <v>0</v>
      </c>
      <c r="I813" s="412">
        <v>0</v>
      </c>
      <c r="J813" s="411">
        <f t="shared" si="297"/>
        <v>0</v>
      </c>
      <c r="K813" s="412">
        <f t="shared" si="304"/>
        <v>0</v>
      </c>
      <c r="L813" s="411">
        <f t="shared" si="305"/>
        <v>0</v>
      </c>
      <c r="M813" s="412">
        <f t="shared" si="298"/>
        <v>0</v>
      </c>
      <c r="N813" s="411">
        <v>0</v>
      </c>
      <c r="O813" s="412">
        <f t="shared" si="306"/>
        <v>0</v>
      </c>
      <c r="P813" s="335"/>
      <c r="Q813" s="427">
        <f t="shared" si="307"/>
        <v>0</v>
      </c>
      <c r="R813" s="428">
        <f t="shared" si="308"/>
        <v>0</v>
      </c>
      <c r="S813" s="427">
        <f t="shared" si="299"/>
        <v>0</v>
      </c>
      <c r="T813" s="428">
        <f t="shared" si="300"/>
        <v>0</v>
      </c>
      <c r="U813" s="431">
        <f t="shared" si="309"/>
        <v>0</v>
      </c>
      <c r="V813" s="432">
        <f t="shared" si="310"/>
        <v>0</v>
      </c>
      <c r="W813" s="427">
        <f t="shared" si="311"/>
        <v>0</v>
      </c>
      <c r="X813" s="428">
        <f t="shared" si="312"/>
        <v>0</v>
      </c>
      <c r="Y813" s="427">
        <f t="shared" si="301"/>
        <v>0</v>
      </c>
      <c r="Z813" s="428">
        <f t="shared" si="302"/>
        <v>0</v>
      </c>
      <c r="AA813" s="431">
        <f t="shared" si="313"/>
        <v>0</v>
      </c>
      <c r="AB813" s="432">
        <f t="shared" si="314"/>
        <v>0</v>
      </c>
      <c r="AC813" s="427" t="e">
        <f t="shared" si="315"/>
        <v>#N/A</v>
      </c>
      <c r="AD813" s="428" t="e">
        <f t="shared" si="316"/>
        <v>#N/A</v>
      </c>
      <c r="AE813" s="427" t="e">
        <f t="shared" si="317"/>
        <v>#N/A</v>
      </c>
      <c r="AF813" s="428" t="e">
        <f t="shared" si="318"/>
        <v>#N/A</v>
      </c>
      <c r="AG813" s="431" t="e">
        <f t="shared" si="319"/>
        <v>#N/A</v>
      </c>
      <c r="AH813" s="432" t="e">
        <f t="shared" si="320"/>
        <v>#N/A</v>
      </c>
    </row>
    <row r="814" spans="4:34" x14ac:dyDescent="0.25">
      <c r="D814" s="335"/>
      <c r="E814" s="335"/>
      <c r="F814" s="335"/>
      <c r="G814" s="335"/>
      <c r="H814" s="411">
        <f t="shared" si="303"/>
        <v>0</v>
      </c>
      <c r="I814" s="412">
        <v>0</v>
      </c>
      <c r="J814" s="411">
        <f t="shared" si="297"/>
        <v>0</v>
      </c>
      <c r="K814" s="412">
        <f t="shared" si="304"/>
        <v>0</v>
      </c>
      <c r="L814" s="411">
        <f t="shared" si="305"/>
        <v>0</v>
      </c>
      <c r="M814" s="412">
        <f t="shared" si="298"/>
        <v>0</v>
      </c>
      <c r="N814" s="411">
        <v>0</v>
      </c>
      <c r="O814" s="412">
        <f t="shared" si="306"/>
        <v>0</v>
      </c>
      <c r="P814" s="335"/>
      <c r="Q814" s="427">
        <f t="shared" si="307"/>
        <v>0</v>
      </c>
      <c r="R814" s="428">
        <f t="shared" si="308"/>
        <v>0</v>
      </c>
      <c r="S814" s="427">
        <f t="shared" si="299"/>
        <v>0</v>
      </c>
      <c r="T814" s="428">
        <f t="shared" si="300"/>
        <v>0</v>
      </c>
      <c r="U814" s="431">
        <f t="shared" si="309"/>
        <v>0</v>
      </c>
      <c r="V814" s="432">
        <f t="shared" si="310"/>
        <v>0</v>
      </c>
      <c r="W814" s="427">
        <f t="shared" si="311"/>
        <v>0</v>
      </c>
      <c r="X814" s="428">
        <f t="shared" si="312"/>
        <v>0</v>
      </c>
      <c r="Y814" s="427">
        <f t="shared" si="301"/>
        <v>0</v>
      </c>
      <c r="Z814" s="428">
        <f t="shared" si="302"/>
        <v>0</v>
      </c>
      <c r="AA814" s="431">
        <f t="shared" si="313"/>
        <v>0</v>
      </c>
      <c r="AB814" s="432">
        <f t="shared" si="314"/>
        <v>0</v>
      </c>
      <c r="AC814" s="427" t="e">
        <f t="shared" si="315"/>
        <v>#N/A</v>
      </c>
      <c r="AD814" s="428" t="e">
        <f t="shared" si="316"/>
        <v>#N/A</v>
      </c>
      <c r="AE814" s="427" t="e">
        <f t="shared" si="317"/>
        <v>#N/A</v>
      </c>
      <c r="AF814" s="428" t="e">
        <f t="shared" si="318"/>
        <v>#N/A</v>
      </c>
      <c r="AG814" s="431" t="e">
        <f t="shared" si="319"/>
        <v>#N/A</v>
      </c>
      <c r="AH814" s="432" t="e">
        <f t="shared" si="320"/>
        <v>#N/A</v>
      </c>
    </row>
    <row r="815" spans="4:34" x14ac:dyDescent="0.25">
      <c r="D815" s="335"/>
      <c r="E815" s="335"/>
      <c r="F815" s="335"/>
      <c r="G815" s="335"/>
      <c r="H815" s="411">
        <f t="shared" si="303"/>
        <v>0</v>
      </c>
      <c r="I815" s="412">
        <v>0</v>
      </c>
      <c r="J815" s="411">
        <f t="shared" si="297"/>
        <v>0</v>
      </c>
      <c r="K815" s="412">
        <f t="shared" si="304"/>
        <v>0</v>
      </c>
      <c r="L815" s="411">
        <f t="shared" si="305"/>
        <v>0</v>
      </c>
      <c r="M815" s="412">
        <f t="shared" si="298"/>
        <v>0</v>
      </c>
      <c r="N815" s="411">
        <v>0</v>
      </c>
      <c r="O815" s="412">
        <f t="shared" si="306"/>
        <v>0</v>
      </c>
      <c r="P815" s="335"/>
      <c r="Q815" s="427">
        <f t="shared" si="307"/>
        <v>0</v>
      </c>
      <c r="R815" s="428">
        <f t="shared" si="308"/>
        <v>0</v>
      </c>
      <c r="S815" s="427">
        <f t="shared" si="299"/>
        <v>0</v>
      </c>
      <c r="T815" s="428">
        <f t="shared" si="300"/>
        <v>0</v>
      </c>
      <c r="U815" s="431">
        <f t="shared" si="309"/>
        <v>0</v>
      </c>
      <c r="V815" s="432">
        <f t="shared" si="310"/>
        <v>0</v>
      </c>
      <c r="W815" s="427">
        <f t="shared" si="311"/>
        <v>0</v>
      </c>
      <c r="X815" s="428">
        <f t="shared" si="312"/>
        <v>0</v>
      </c>
      <c r="Y815" s="427">
        <f t="shared" si="301"/>
        <v>0</v>
      </c>
      <c r="Z815" s="428">
        <f t="shared" si="302"/>
        <v>0</v>
      </c>
      <c r="AA815" s="431">
        <f t="shared" si="313"/>
        <v>0</v>
      </c>
      <c r="AB815" s="432">
        <f t="shared" si="314"/>
        <v>0</v>
      </c>
      <c r="AC815" s="427" t="e">
        <f t="shared" si="315"/>
        <v>#N/A</v>
      </c>
      <c r="AD815" s="428" t="e">
        <f t="shared" si="316"/>
        <v>#N/A</v>
      </c>
      <c r="AE815" s="427" t="e">
        <f t="shared" si="317"/>
        <v>#N/A</v>
      </c>
      <c r="AF815" s="428" t="e">
        <f t="shared" si="318"/>
        <v>#N/A</v>
      </c>
      <c r="AG815" s="431" t="e">
        <f t="shared" si="319"/>
        <v>#N/A</v>
      </c>
      <c r="AH815" s="432" t="e">
        <f t="shared" si="320"/>
        <v>#N/A</v>
      </c>
    </row>
    <row r="816" spans="4:34" x14ac:dyDescent="0.25">
      <c r="D816" s="335"/>
      <c r="E816" s="335"/>
      <c r="F816" s="335"/>
      <c r="G816" s="335"/>
      <c r="H816" s="411">
        <f t="shared" si="303"/>
        <v>0</v>
      </c>
      <c r="I816" s="412">
        <v>0</v>
      </c>
      <c r="J816" s="411">
        <f t="shared" si="297"/>
        <v>0</v>
      </c>
      <c r="K816" s="412">
        <f t="shared" si="304"/>
        <v>0</v>
      </c>
      <c r="L816" s="411">
        <f t="shared" si="305"/>
        <v>0</v>
      </c>
      <c r="M816" s="412">
        <f t="shared" si="298"/>
        <v>0</v>
      </c>
      <c r="N816" s="411">
        <v>0</v>
      </c>
      <c r="O816" s="412">
        <f t="shared" si="306"/>
        <v>0</v>
      </c>
      <c r="P816" s="335"/>
      <c r="Q816" s="427">
        <f t="shared" si="307"/>
        <v>0</v>
      </c>
      <c r="R816" s="428">
        <f t="shared" si="308"/>
        <v>0</v>
      </c>
      <c r="S816" s="427">
        <f t="shared" si="299"/>
        <v>0</v>
      </c>
      <c r="T816" s="428">
        <f t="shared" si="300"/>
        <v>0</v>
      </c>
      <c r="U816" s="431">
        <f t="shared" si="309"/>
        <v>0</v>
      </c>
      <c r="V816" s="432">
        <f t="shared" si="310"/>
        <v>0</v>
      </c>
      <c r="W816" s="427">
        <f t="shared" si="311"/>
        <v>0</v>
      </c>
      <c r="X816" s="428">
        <f t="shared" si="312"/>
        <v>0</v>
      </c>
      <c r="Y816" s="427">
        <f t="shared" si="301"/>
        <v>0</v>
      </c>
      <c r="Z816" s="428">
        <f t="shared" si="302"/>
        <v>0</v>
      </c>
      <c r="AA816" s="431">
        <f t="shared" si="313"/>
        <v>0</v>
      </c>
      <c r="AB816" s="432">
        <f t="shared" si="314"/>
        <v>0</v>
      </c>
      <c r="AC816" s="427" t="e">
        <f t="shared" si="315"/>
        <v>#N/A</v>
      </c>
      <c r="AD816" s="428" t="e">
        <f t="shared" si="316"/>
        <v>#N/A</v>
      </c>
      <c r="AE816" s="427" t="e">
        <f t="shared" si="317"/>
        <v>#N/A</v>
      </c>
      <c r="AF816" s="428" t="e">
        <f t="shared" si="318"/>
        <v>#N/A</v>
      </c>
      <c r="AG816" s="431" t="e">
        <f t="shared" si="319"/>
        <v>#N/A</v>
      </c>
      <c r="AH816" s="432" t="e">
        <f t="shared" si="320"/>
        <v>#N/A</v>
      </c>
    </row>
    <row r="817" spans="4:34" x14ac:dyDescent="0.25">
      <c r="D817" s="335"/>
      <c r="E817" s="335"/>
      <c r="F817" s="335"/>
      <c r="G817" s="335"/>
      <c r="H817" s="411">
        <f t="shared" si="303"/>
        <v>0</v>
      </c>
      <c r="I817" s="412">
        <v>0</v>
      </c>
      <c r="J817" s="411">
        <f t="shared" si="297"/>
        <v>0</v>
      </c>
      <c r="K817" s="412">
        <f t="shared" si="304"/>
        <v>0</v>
      </c>
      <c r="L817" s="411">
        <f t="shared" si="305"/>
        <v>0</v>
      </c>
      <c r="M817" s="412">
        <f t="shared" si="298"/>
        <v>0</v>
      </c>
      <c r="N817" s="411">
        <v>0</v>
      </c>
      <c r="O817" s="412">
        <f t="shared" si="306"/>
        <v>0</v>
      </c>
      <c r="P817" s="335"/>
      <c r="Q817" s="427">
        <f t="shared" si="307"/>
        <v>0</v>
      </c>
      <c r="R817" s="428">
        <f t="shared" si="308"/>
        <v>0</v>
      </c>
      <c r="S817" s="427">
        <f t="shared" si="299"/>
        <v>0</v>
      </c>
      <c r="T817" s="428">
        <f t="shared" si="300"/>
        <v>0</v>
      </c>
      <c r="U817" s="431">
        <f t="shared" si="309"/>
        <v>0</v>
      </c>
      <c r="V817" s="432">
        <f t="shared" si="310"/>
        <v>0</v>
      </c>
      <c r="W817" s="427">
        <f t="shared" si="311"/>
        <v>0</v>
      </c>
      <c r="X817" s="428">
        <f t="shared" si="312"/>
        <v>0</v>
      </c>
      <c r="Y817" s="427">
        <f t="shared" si="301"/>
        <v>0</v>
      </c>
      <c r="Z817" s="428">
        <f t="shared" si="302"/>
        <v>0</v>
      </c>
      <c r="AA817" s="431">
        <f t="shared" si="313"/>
        <v>0</v>
      </c>
      <c r="AB817" s="432">
        <f t="shared" si="314"/>
        <v>0</v>
      </c>
      <c r="AC817" s="427" t="e">
        <f t="shared" si="315"/>
        <v>#N/A</v>
      </c>
      <c r="AD817" s="428" t="e">
        <f t="shared" si="316"/>
        <v>#N/A</v>
      </c>
      <c r="AE817" s="427" t="e">
        <f t="shared" si="317"/>
        <v>#N/A</v>
      </c>
      <c r="AF817" s="428" t="e">
        <f t="shared" si="318"/>
        <v>#N/A</v>
      </c>
      <c r="AG817" s="431" t="e">
        <f t="shared" si="319"/>
        <v>#N/A</v>
      </c>
      <c r="AH817" s="432" t="e">
        <f t="shared" si="320"/>
        <v>#N/A</v>
      </c>
    </row>
    <row r="818" spans="4:34" x14ac:dyDescent="0.25">
      <c r="D818" s="335"/>
      <c r="E818" s="335"/>
      <c r="F818" s="335"/>
      <c r="G818" s="335"/>
      <c r="H818" s="411">
        <f t="shared" si="303"/>
        <v>0</v>
      </c>
      <c r="I818" s="412">
        <v>0</v>
      </c>
      <c r="J818" s="411">
        <f t="shared" si="297"/>
        <v>0</v>
      </c>
      <c r="K818" s="412">
        <f t="shared" si="304"/>
        <v>0</v>
      </c>
      <c r="L818" s="411">
        <f t="shared" si="305"/>
        <v>0</v>
      </c>
      <c r="M818" s="412">
        <f t="shared" si="298"/>
        <v>0</v>
      </c>
      <c r="N818" s="411">
        <v>0</v>
      </c>
      <c r="O818" s="412">
        <f t="shared" si="306"/>
        <v>0</v>
      </c>
      <c r="P818" s="335"/>
      <c r="Q818" s="427">
        <f t="shared" si="307"/>
        <v>0</v>
      </c>
      <c r="R818" s="428">
        <f t="shared" si="308"/>
        <v>0</v>
      </c>
      <c r="S818" s="427">
        <f t="shared" si="299"/>
        <v>0</v>
      </c>
      <c r="T818" s="428">
        <f t="shared" si="300"/>
        <v>0</v>
      </c>
      <c r="U818" s="431">
        <f t="shared" si="309"/>
        <v>0</v>
      </c>
      <c r="V818" s="432">
        <f t="shared" si="310"/>
        <v>0</v>
      </c>
      <c r="W818" s="427">
        <f t="shared" si="311"/>
        <v>0</v>
      </c>
      <c r="X818" s="428">
        <f t="shared" si="312"/>
        <v>0</v>
      </c>
      <c r="Y818" s="427">
        <f t="shared" si="301"/>
        <v>0</v>
      </c>
      <c r="Z818" s="428">
        <f t="shared" si="302"/>
        <v>0</v>
      </c>
      <c r="AA818" s="431">
        <f t="shared" si="313"/>
        <v>0</v>
      </c>
      <c r="AB818" s="432">
        <f t="shared" si="314"/>
        <v>0</v>
      </c>
      <c r="AC818" s="427" t="e">
        <f t="shared" si="315"/>
        <v>#N/A</v>
      </c>
      <c r="AD818" s="428" t="e">
        <f t="shared" si="316"/>
        <v>#N/A</v>
      </c>
      <c r="AE818" s="427" t="e">
        <f t="shared" si="317"/>
        <v>#N/A</v>
      </c>
      <c r="AF818" s="428" t="e">
        <f t="shared" si="318"/>
        <v>#N/A</v>
      </c>
      <c r="AG818" s="431" t="e">
        <f t="shared" si="319"/>
        <v>#N/A</v>
      </c>
      <c r="AH818" s="432" t="e">
        <f t="shared" si="320"/>
        <v>#N/A</v>
      </c>
    </row>
    <row r="819" spans="4:34" x14ac:dyDescent="0.25">
      <c r="D819" s="335"/>
      <c r="E819" s="335"/>
      <c r="F819" s="335"/>
      <c r="G819" s="335"/>
      <c r="H819" s="411">
        <f t="shared" si="303"/>
        <v>0</v>
      </c>
      <c r="I819" s="412">
        <v>0</v>
      </c>
      <c r="J819" s="411">
        <f t="shared" si="297"/>
        <v>0</v>
      </c>
      <c r="K819" s="412">
        <f t="shared" si="304"/>
        <v>0</v>
      </c>
      <c r="L819" s="411">
        <f t="shared" si="305"/>
        <v>0</v>
      </c>
      <c r="M819" s="412">
        <f t="shared" si="298"/>
        <v>0</v>
      </c>
      <c r="N819" s="411">
        <v>0</v>
      </c>
      <c r="O819" s="412">
        <f t="shared" si="306"/>
        <v>0</v>
      </c>
      <c r="P819" s="335"/>
      <c r="Q819" s="427">
        <f t="shared" si="307"/>
        <v>0</v>
      </c>
      <c r="R819" s="428">
        <f t="shared" si="308"/>
        <v>0</v>
      </c>
      <c r="S819" s="427">
        <f t="shared" si="299"/>
        <v>0</v>
      </c>
      <c r="T819" s="428">
        <f t="shared" si="300"/>
        <v>0</v>
      </c>
      <c r="U819" s="431">
        <f t="shared" si="309"/>
        <v>0</v>
      </c>
      <c r="V819" s="432">
        <f t="shared" si="310"/>
        <v>0</v>
      </c>
      <c r="W819" s="427">
        <f t="shared" si="311"/>
        <v>0</v>
      </c>
      <c r="X819" s="428">
        <f t="shared" si="312"/>
        <v>0</v>
      </c>
      <c r="Y819" s="427">
        <f t="shared" si="301"/>
        <v>0</v>
      </c>
      <c r="Z819" s="428">
        <f t="shared" si="302"/>
        <v>0</v>
      </c>
      <c r="AA819" s="431">
        <f t="shared" si="313"/>
        <v>0</v>
      </c>
      <c r="AB819" s="432">
        <f t="shared" si="314"/>
        <v>0</v>
      </c>
      <c r="AC819" s="427" t="e">
        <f t="shared" si="315"/>
        <v>#N/A</v>
      </c>
      <c r="AD819" s="428" t="e">
        <f t="shared" si="316"/>
        <v>#N/A</v>
      </c>
      <c r="AE819" s="427" t="e">
        <f t="shared" si="317"/>
        <v>#N/A</v>
      </c>
      <c r="AF819" s="428" t="e">
        <f t="shared" si="318"/>
        <v>#N/A</v>
      </c>
      <c r="AG819" s="431" t="e">
        <f t="shared" si="319"/>
        <v>#N/A</v>
      </c>
      <c r="AH819" s="432" t="e">
        <f t="shared" si="320"/>
        <v>#N/A</v>
      </c>
    </row>
    <row r="820" spans="4:34" x14ac:dyDescent="0.25">
      <c r="D820" s="335"/>
      <c r="E820" s="335"/>
      <c r="F820" s="335"/>
      <c r="G820" s="335"/>
      <c r="H820" s="411">
        <f t="shared" si="303"/>
        <v>0</v>
      </c>
      <c r="I820" s="412">
        <v>0</v>
      </c>
      <c r="J820" s="411">
        <f t="shared" si="297"/>
        <v>0</v>
      </c>
      <c r="K820" s="412">
        <f t="shared" si="304"/>
        <v>0</v>
      </c>
      <c r="L820" s="411">
        <f t="shared" si="305"/>
        <v>0</v>
      </c>
      <c r="M820" s="412">
        <f t="shared" si="298"/>
        <v>0</v>
      </c>
      <c r="N820" s="411">
        <v>0</v>
      </c>
      <c r="O820" s="412">
        <f t="shared" si="306"/>
        <v>0</v>
      </c>
      <c r="P820" s="335"/>
      <c r="Q820" s="427">
        <f t="shared" si="307"/>
        <v>0</v>
      </c>
      <c r="R820" s="428">
        <f t="shared" si="308"/>
        <v>0</v>
      </c>
      <c r="S820" s="427">
        <f t="shared" si="299"/>
        <v>0</v>
      </c>
      <c r="T820" s="428">
        <f t="shared" si="300"/>
        <v>0</v>
      </c>
      <c r="U820" s="431">
        <f t="shared" si="309"/>
        <v>0</v>
      </c>
      <c r="V820" s="432">
        <f t="shared" si="310"/>
        <v>0</v>
      </c>
      <c r="W820" s="427">
        <f t="shared" si="311"/>
        <v>0</v>
      </c>
      <c r="X820" s="428">
        <f t="shared" si="312"/>
        <v>0</v>
      </c>
      <c r="Y820" s="427">
        <f t="shared" si="301"/>
        <v>0</v>
      </c>
      <c r="Z820" s="428">
        <f t="shared" si="302"/>
        <v>0</v>
      </c>
      <c r="AA820" s="431">
        <f t="shared" si="313"/>
        <v>0</v>
      </c>
      <c r="AB820" s="432">
        <f t="shared" si="314"/>
        <v>0</v>
      </c>
      <c r="AC820" s="427" t="e">
        <f t="shared" si="315"/>
        <v>#N/A</v>
      </c>
      <c r="AD820" s="428" t="e">
        <f t="shared" si="316"/>
        <v>#N/A</v>
      </c>
      <c r="AE820" s="427" t="e">
        <f t="shared" si="317"/>
        <v>#N/A</v>
      </c>
      <c r="AF820" s="428" t="e">
        <f t="shared" si="318"/>
        <v>#N/A</v>
      </c>
      <c r="AG820" s="431" t="e">
        <f t="shared" si="319"/>
        <v>#N/A</v>
      </c>
      <c r="AH820" s="432" t="e">
        <f t="shared" si="320"/>
        <v>#N/A</v>
      </c>
    </row>
    <row r="821" spans="4:34" x14ac:dyDescent="0.25">
      <c r="D821" s="335"/>
      <c r="E821" s="335"/>
      <c r="F821" s="335"/>
      <c r="G821" s="335"/>
      <c r="H821" s="411">
        <f t="shared" si="303"/>
        <v>0</v>
      </c>
      <c r="I821" s="412">
        <v>0</v>
      </c>
      <c r="J821" s="411">
        <f t="shared" si="297"/>
        <v>0</v>
      </c>
      <c r="K821" s="412">
        <f t="shared" si="304"/>
        <v>0</v>
      </c>
      <c r="L821" s="411">
        <f t="shared" si="305"/>
        <v>0</v>
      </c>
      <c r="M821" s="412">
        <f t="shared" si="298"/>
        <v>0</v>
      </c>
      <c r="N821" s="411">
        <v>0</v>
      </c>
      <c r="O821" s="412">
        <f t="shared" si="306"/>
        <v>0</v>
      </c>
      <c r="P821" s="335"/>
      <c r="Q821" s="427">
        <f t="shared" si="307"/>
        <v>0</v>
      </c>
      <c r="R821" s="428">
        <f t="shared" si="308"/>
        <v>0</v>
      </c>
      <c r="S821" s="427">
        <f t="shared" si="299"/>
        <v>0</v>
      </c>
      <c r="T821" s="428">
        <f t="shared" si="300"/>
        <v>0</v>
      </c>
      <c r="U821" s="431">
        <f t="shared" si="309"/>
        <v>0</v>
      </c>
      <c r="V821" s="432">
        <f t="shared" si="310"/>
        <v>0</v>
      </c>
      <c r="W821" s="427">
        <f t="shared" si="311"/>
        <v>0</v>
      </c>
      <c r="X821" s="428">
        <f t="shared" si="312"/>
        <v>0</v>
      </c>
      <c r="Y821" s="427">
        <f t="shared" si="301"/>
        <v>0</v>
      </c>
      <c r="Z821" s="428">
        <f t="shared" si="302"/>
        <v>0</v>
      </c>
      <c r="AA821" s="431">
        <f t="shared" si="313"/>
        <v>0</v>
      </c>
      <c r="AB821" s="432">
        <f t="shared" si="314"/>
        <v>0</v>
      </c>
      <c r="AC821" s="427" t="e">
        <f t="shared" si="315"/>
        <v>#N/A</v>
      </c>
      <c r="AD821" s="428" t="e">
        <f t="shared" si="316"/>
        <v>#N/A</v>
      </c>
      <c r="AE821" s="427" t="e">
        <f t="shared" si="317"/>
        <v>#N/A</v>
      </c>
      <c r="AF821" s="428" t="e">
        <f t="shared" si="318"/>
        <v>#N/A</v>
      </c>
      <c r="AG821" s="431" t="e">
        <f t="shared" si="319"/>
        <v>#N/A</v>
      </c>
      <c r="AH821" s="432" t="e">
        <f t="shared" si="320"/>
        <v>#N/A</v>
      </c>
    </row>
    <row r="822" spans="4:34" x14ac:dyDescent="0.25">
      <c r="D822" s="335"/>
      <c r="E822" s="335"/>
      <c r="F822" s="335"/>
      <c r="G822" s="335"/>
      <c r="H822" s="411">
        <f t="shared" si="303"/>
        <v>0</v>
      </c>
      <c r="I822" s="412">
        <v>0</v>
      </c>
      <c r="J822" s="411">
        <f t="shared" si="297"/>
        <v>0</v>
      </c>
      <c r="K822" s="412">
        <f t="shared" si="304"/>
        <v>0</v>
      </c>
      <c r="L822" s="411">
        <f t="shared" si="305"/>
        <v>0</v>
      </c>
      <c r="M822" s="412">
        <f t="shared" si="298"/>
        <v>0</v>
      </c>
      <c r="N822" s="411">
        <v>0</v>
      </c>
      <c r="O822" s="412">
        <f t="shared" si="306"/>
        <v>0</v>
      </c>
      <c r="P822" s="335"/>
      <c r="Q822" s="427">
        <f t="shared" si="307"/>
        <v>0</v>
      </c>
      <c r="R822" s="428">
        <f t="shared" si="308"/>
        <v>0</v>
      </c>
      <c r="S822" s="427">
        <f t="shared" si="299"/>
        <v>0</v>
      </c>
      <c r="T822" s="428">
        <f t="shared" si="300"/>
        <v>0</v>
      </c>
      <c r="U822" s="431">
        <f t="shared" si="309"/>
        <v>0</v>
      </c>
      <c r="V822" s="432">
        <f t="shared" si="310"/>
        <v>0</v>
      </c>
      <c r="W822" s="427">
        <f t="shared" si="311"/>
        <v>0</v>
      </c>
      <c r="X822" s="428">
        <f t="shared" si="312"/>
        <v>0</v>
      </c>
      <c r="Y822" s="427">
        <f t="shared" si="301"/>
        <v>0</v>
      </c>
      <c r="Z822" s="428">
        <f t="shared" si="302"/>
        <v>0</v>
      </c>
      <c r="AA822" s="431">
        <f t="shared" si="313"/>
        <v>0</v>
      </c>
      <c r="AB822" s="432">
        <f t="shared" si="314"/>
        <v>0</v>
      </c>
      <c r="AC822" s="427" t="e">
        <f t="shared" si="315"/>
        <v>#N/A</v>
      </c>
      <c r="AD822" s="428" t="e">
        <f t="shared" si="316"/>
        <v>#N/A</v>
      </c>
      <c r="AE822" s="427" t="e">
        <f t="shared" si="317"/>
        <v>#N/A</v>
      </c>
      <c r="AF822" s="428" t="e">
        <f t="shared" si="318"/>
        <v>#N/A</v>
      </c>
      <c r="AG822" s="431" t="e">
        <f t="shared" si="319"/>
        <v>#N/A</v>
      </c>
      <c r="AH822" s="432" t="e">
        <f t="shared" si="320"/>
        <v>#N/A</v>
      </c>
    </row>
    <row r="823" spans="4:34" x14ac:dyDescent="0.25">
      <c r="D823" s="335"/>
      <c r="E823" s="335"/>
      <c r="F823" s="335"/>
      <c r="G823" s="335"/>
      <c r="H823" s="411">
        <f t="shared" si="303"/>
        <v>0</v>
      </c>
      <c r="I823" s="412">
        <v>0</v>
      </c>
      <c r="J823" s="411">
        <f t="shared" si="297"/>
        <v>0</v>
      </c>
      <c r="K823" s="412">
        <f t="shared" si="304"/>
        <v>0</v>
      </c>
      <c r="L823" s="411">
        <f t="shared" si="305"/>
        <v>0</v>
      </c>
      <c r="M823" s="412">
        <f t="shared" si="298"/>
        <v>0</v>
      </c>
      <c r="N823" s="411">
        <v>0</v>
      </c>
      <c r="O823" s="412">
        <f t="shared" si="306"/>
        <v>0</v>
      </c>
      <c r="P823" s="335"/>
      <c r="Q823" s="427">
        <f t="shared" si="307"/>
        <v>0</v>
      </c>
      <c r="R823" s="428">
        <f t="shared" si="308"/>
        <v>0</v>
      </c>
      <c r="S823" s="427">
        <f t="shared" si="299"/>
        <v>0</v>
      </c>
      <c r="T823" s="428">
        <f t="shared" si="300"/>
        <v>0</v>
      </c>
      <c r="U823" s="431">
        <f t="shared" si="309"/>
        <v>0</v>
      </c>
      <c r="V823" s="432">
        <f t="shared" si="310"/>
        <v>0</v>
      </c>
      <c r="W823" s="427">
        <f t="shared" si="311"/>
        <v>0</v>
      </c>
      <c r="X823" s="428">
        <f t="shared" si="312"/>
        <v>0</v>
      </c>
      <c r="Y823" s="427">
        <f t="shared" si="301"/>
        <v>0</v>
      </c>
      <c r="Z823" s="428">
        <f t="shared" si="302"/>
        <v>0</v>
      </c>
      <c r="AA823" s="431">
        <f t="shared" si="313"/>
        <v>0</v>
      </c>
      <c r="AB823" s="432">
        <f t="shared" si="314"/>
        <v>0</v>
      </c>
      <c r="AC823" s="427" t="e">
        <f t="shared" si="315"/>
        <v>#N/A</v>
      </c>
      <c r="AD823" s="428" t="e">
        <f t="shared" si="316"/>
        <v>#N/A</v>
      </c>
      <c r="AE823" s="427" t="e">
        <f t="shared" si="317"/>
        <v>#N/A</v>
      </c>
      <c r="AF823" s="428" t="e">
        <f t="shared" si="318"/>
        <v>#N/A</v>
      </c>
      <c r="AG823" s="431" t="e">
        <f t="shared" si="319"/>
        <v>#N/A</v>
      </c>
      <c r="AH823" s="432" t="e">
        <f t="shared" si="320"/>
        <v>#N/A</v>
      </c>
    </row>
    <row r="824" spans="4:34" x14ac:dyDescent="0.25">
      <c r="D824" s="335"/>
      <c r="E824" s="335"/>
      <c r="F824" s="335"/>
      <c r="G824" s="335"/>
      <c r="H824" s="411">
        <f t="shared" si="303"/>
        <v>0</v>
      </c>
      <c r="I824" s="412">
        <v>0</v>
      </c>
      <c r="J824" s="411">
        <f t="shared" si="297"/>
        <v>0</v>
      </c>
      <c r="K824" s="412">
        <f t="shared" si="304"/>
        <v>0</v>
      </c>
      <c r="L824" s="411">
        <f t="shared" si="305"/>
        <v>0</v>
      </c>
      <c r="M824" s="412">
        <f t="shared" si="298"/>
        <v>0</v>
      </c>
      <c r="N824" s="411">
        <v>0</v>
      </c>
      <c r="O824" s="412">
        <f t="shared" si="306"/>
        <v>0</v>
      </c>
      <c r="P824" s="335"/>
      <c r="Q824" s="427">
        <f t="shared" si="307"/>
        <v>0</v>
      </c>
      <c r="R824" s="428">
        <f t="shared" si="308"/>
        <v>0</v>
      </c>
      <c r="S824" s="427">
        <f t="shared" si="299"/>
        <v>0</v>
      </c>
      <c r="T824" s="428">
        <f t="shared" si="300"/>
        <v>0</v>
      </c>
      <c r="U824" s="431">
        <f t="shared" si="309"/>
        <v>0</v>
      </c>
      <c r="V824" s="432">
        <f t="shared" si="310"/>
        <v>0</v>
      </c>
      <c r="W824" s="427">
        <f t="shared" si="311"/>
        <v>0</v>
      </c>
      <c r="X824" s="428">
        <f t="shared" si="312"/>
        <v>0</v>
      </c>
      <c r="Y824" s="427">
        <f t="shared" si="301"/>
        <v>0</v>
      </c>
      <c r="Z824" s="428">
        <f t="shared" si="302"/>
        <v>0</v>
      </c>
      <c r="AA824" s="431">
        <f t="shared" si="313"/>
        <v>0</v>
      </c>
      <c r="AB824" s="432">
        <f t="shared" si="314"/>
        <v>0</v>
      </c>
      <c r="AC824" s="427" t="e">
        <f t="shared" si="315"/>
        <v>#N/A</v>
      </c>
      <c r="AD824" s="428" t="e">
        <f t="shared" si="316"/>
        <v>#N/A</v>
      </c>
      <c r="AE824" s="427" t="e">
        <f t="shared" si="317"/>
        <v>#N/A</v>
      </c>
      <c r="AF824" s="428" t="e">
        <f t="shared" si="318"/>
        <v>#N/A</v>
      </c>
      <c r="AG824" s="431" t="e">
        <f t="shared" si="319"/>
        <v>#N/A</v>
      </c>
      <c r="AH824" s="432" t="e">
        <f t="shared" si="320"/>
        <v>#N/A</v>
      </c>
    </row>
    <row r="825" spans="4:34" x14ac:dyDescent="0.25">
      <c r="D825" s="335"/>
      <c r="E825" s="335"/>
      <c r="F825" s="335"/>
      <c r="G825" s="335"/>
      <c r="H825" s="411">
        <f t="shared" si="303"/>
        <v>0</v>
      </c>
      <c r="I825" s="412">
        <v>0</v>
      </c>
      <c r="J825" s="411">
        <f t="shared" si="297"/>
        <v>0</v>
      </c>
      <c r="K825" s="412">
        <f t="shared" si="304"/>
        <v>0</v>
      </c>
      <c r="L825" s="411">
        <f t="shared" si="305"/>
        <v>0</v>
      </c>
      <c r="M825" s="412">
        <f t="shared" si="298"/>
        <v>0</v>
      </c>
      <c r="N825" s="411">
        <v>0</v>
      </c>
      <c r="O825" s="412">
        <f t="shared" si="306"/>
        <v>0</v>
      </c>
      <c r="P825" s="335"/>
      <c r="Q825" s="427">
        <f t="shared" si="307"/>
        <v>0</v>
      </c>
      <c r="R825" s="428">
        <f t="shared" si="308"/>
        <v>0</v>
      </c>
      <c r="S825" s="427">
        <f t="shared" si="299"/>
        <v>0</v>
      </c>
      <c r="T825" s="428">
        <f t="shared" si="300"/>
        <v>0</v>
      </c>
      <c r="U825" s="431">
        <f t="shared" si="309"/>
        <v>0</v>
      </c>
      <c r="V825" s="432">
        <f t="shared" si="310"/>
        <v>0</v>
      </c>
      <c r="W825" s="427">
        <f t="shared" si="311"/>
        <v>0</v>
      </c>
      <c r="X825" s="428">
        <f t="shared" si="312"/>
        <v>0</v>
      </c>
      <c r="Y825" s="427">
        <f t="shared" si="301"/>
        <v>0</v>
      </c>
      <c r="Z825" s="428">
        <f t="shared" si="302"/>
        <v>0</v>
      </c>
      <c r="AA825" s="431">
        <f t="shared" si="313"/>
        <v>0</v>
      </c>
      <c r="AB825" s="432">
        <f t="shared" si="314"/>
        <v>0</v>
      </c>
      <c r="AC825" s="427" t="e">
        <f t="shared" si="315"/>
        <v>#N/A</v>
      </c>
      <c r="AD825" s="428" t="e">
        <f t="shared" si="316"/>
        <v>#N/A</v>
      </c>
      <c r="AE825" s="427" t="e">
        <f t="shared" si="317"/>
        <v>#N/A</v>
      </c>
      <c r="AF825" s="428" t="e">
        <f t="shared" si="318"/>
        <v>#N/A</v>
      </c>
      <c r="AG825" s="431" t="e">
        <f t="shared" si="319"/>
        <v>#N/A</v>
      </c>
      <c r="AH825" s="432" t="e">
        <f t="shared" si="320"/>
        <v>#N/A</v>
      </c>
    </row>
    <row r="826" spans="4:34" x14ac:dyDescent="0.25">
      <c r="D826" s="335"/>
      <c r="E826" s="335"/>
      <c r="F826" s="335"/>
      <c r="G826" s="335"/>
      <c r="H826" s="411">
        <f t="shared" si="303"/>
        <v>0</v>
      </c>
      <c r="I826" s="412">
        <v>0</v>
      </c>
      <c r="J826" s="411">
        <f t="shared" si="297"/>
        <v>0</v>
      </c>
      <c r="K826" s="412">
        <f t="shared" si="304"/>
        <v>0</v>
      </c>
      <c r="L826" s="411">
        <f t="shared" si="305"/>
        <v>0</v>
      </c>
      <c r="M826" s="412">
        <f t="shared" si="298"/>
        <v>0</v>
      </c>
      <c r="N826" s="411">
        <v>0</v>
      </c>
      <c r="O826" s="412">
        <f t="shared" si="306"/>
        <v>0</v>
      </c>
      <c r="P826" s="335"/>
      <c r="Q826" s="427">
        <f t="shared" si="307"/>
        <v>0</v>
      </c>
      <c r="R826" s="428">
        <f t="shared" si="308"/>
        <v>0</v>
      </c>
      <c r="S826" s="427">
        <f t="shared" si="299"/>
        <v>0</v>
      </c>
      <c r="T826" s="428">
        <f t="shared" si="300"/>
        <v>0</v>
      </c>
      <c r="U826" s="431">
        <f t="shared" si="309"/>
        <v>0</v>
      </c>
      <c r="V826" s="432">
        <f t="shared" si="310"/>
        <v>0</v>
      </c>
      <c r="W826" s="427">
        <f t="shared" si="311"/>
        <v>0</v>
      </c>
      <c r="X826" s="428">
        <f t="shared" si="312"/>
        <v>0</v>
      </c>
      <c r="Y826" s="427">
        <f t="shared" si="301"/>
        <v>0</v>
      </c>
      <c r="Z826" s="428">
        <f t="shared" si="302"/>
        <v>0</v>
      </c>
      <c r="AA826" s="431">
        <f t="shared" si="313"/>
        <v>0</v>
      </c>
      <c r="AB826" s="432">
        <f t="shared" si="314"/>
        <v>0</v>
      </c>
      <c r="AC826" s="427" t="e">
        <f t="shared" si="315"/>
        <v>#N/A</v>
      </c>
      <c r="AD826" s="428" t="e">
        <f t="shared" si="316"/>
        <v>#N/A</v>
      </c>
      <c r="AE826" s="427" t="e">
        <f t="shared" si="317"/>
        <v>#N/A</v>
      </c>
      <c r="AF826" s="428" t="e">
        <f t="shared" si="318"/>
        <v>#N/A</v>
      </c>
      <c r="AG826" s="431" t="e">
        <f t="shared" si="319"/>
        <v>#N/A</v>
      </c>
      <c r="AH826" s="432" t="e">
        <f t="shared" si="320"/>
        <v>#N/A</v>
      </c>
    </row>
    <row r="827" spans="4:34" x14ac:dyDescent="0.25">
      <c r="D827" s="335"/>
      <c r="E827" s="335"/>
      <c r="F827" s="335"/>
      <c r="G827" s="335"/>
      <c r="H827" s="411">
        <f t="shared" si="303"/>
        <v>0</v>
      </c>
      <c r="I827" s="412">
        <v>0</v>
      </c>
      <c r="J827" s="411">
        <f t="shared" si="297"/>
        <v>0</v>
      </c>
      <c r="K827" s="412">
        <f t="shared" si="304"/>
        <v>0</v>
      </c>
      <c r="L827" s="411">
        <f t="shared" si="305"/>
        <v>0</v>
      </c>
      <c r="M827" s="412">
        <f t="shared" si="298"/>
        <v>0</v>
      </c>
      <c r="N827" s="411">
        <v>0</v>
      </c>
      <c r="O827" s="412">
        <f t="shared" si="306"/>
        <v>0</v>
      </c>
      <c r="P827" s="335"/>
      <c r="Q827" s="427">
        <f t="shared" si="307"/>
        <v>0</v>
      </c>
      <c r="R827" s="428">
        <f t="shared" si="308"/>
        <v>0</v>
      </c>
      <c r="S827" s="427">
        <f t="shared" si="299"/>
        <v>0</v>
      </c>
      <c r="T827" s="428">
        <f t="shared" si="300"/>
        <v>0</v>
      </c>
      <c r="U827" s="431">
        <f t="shared" si="309"/>
        <v>0</v>
      </c>
      <c r="V827" s="432">
        <f t="shared" si="310"/>
        <v>0</v>
      </c>
      <c r="W827" s="427">
        <f t="shared" si="311"/>
        <v>0</v>
      </c>
      <c r="X827" s="428">
        <f t="shared" si="312"/>
        <v>0</v>
      </c>
      <c r="Y827" s="427">
        <f t="shared" si="301"/>
        <v>0</v>
      </c>
      <c r="Z827" s="428">
        <f t="shared" si="302"/>
        <v>0</v>
      </c>
      <c r="AA827" s="431">
        <f t="shared" si="313"/>
        <v>0</v>
      </c>
      <c r="AB827" s="432">
        <f t="shared" si="314"/>
        <v>0</v>
      </c>
      <c r="AC827" s="427" t="e">
        <f t="shared" si="315"/>
        <v>#N/A</v>
      </c>
      <c r="AD827" s="428" t="e">
        <f t="shared" si="316"/>
        <v>#N/A</v>
      </c>
      <c r="AE827" s="427" t="e">
        <f t="shared" si="317"/>
        <v>#N/A</v>
      </c>
      <c r="AF827" s="428" t="e">
        <f t="shared" si="318"/>
        <v>#N/A</v>
      </c>
      <c r="AG827" s="431" t="e">
        <f t="shared" si="319"/>
        <v>#N/A</v>
      </c>
      <c r="AH827" s="432" t="e">
        <f t="shared" si="320"/>
        <v>#N/A</v>
      </c>
    </row>
    <row r="828" spans="4:34" x14ac:dyDescent="0.25">
      <c r="D828" s="335"/>
      <c r="E828" s="335"/>
      <c r="F828" s="335"/>
      <c r="G828" s="335"/>
      <c r="H828" s="411">
        <f t="shared" si="303"/>
        <v>0</v>
      </c>
      <c r="I828" s="412">
        <v>0</v>
      </c>
      <c r="J828" s="411">
        <f t="shared" si="297"/>
        <v>0</v>
      </c>
      <c r="K828" s="412">
        <f t="shared" si="304"/>
        <v>0</v>
      </c>
      <c r="L828" s="411">
        <f t="shared" si="305"/>
        <v>0</v>
      </c>
      <c r="M828" s="412">
        <f t="shared" si="298"/>
        <v>0</v>
      </c>
      <c r="N828" s="411">
        <v>0</v>
      </c>
      <c r="O828" s="412">
        <f t="shared" si="306"/>
        <v>0</v>
      </c>
      <c r="P828" s="335"/>
      <c r="Q828" s="427">
        <f t="shared" si="307"/>
        <v>0</v>
      </c>
      <c r="R828" s="428">
        <f t="shared" si="308"/>
        <v>0</v>
      </c>
      <c r="S828" s="427">
        <f t="shared" si="299"/>
        <v>0</v>
      </c>
      <c r="T828" s="428">
        <f t="shared" si="300"/>
        <v>0</v>
      </c>
      <c r="U828" s="431">
        <f t="shared" si="309"/>
        <v>0</v>
      </c>
      <c r="V828" s="432">
        <f t="shared" si="310"/>
        <v>0</v>
      </c>
      <c r="W828" s="427">
        <f t="shared" si="311"/>
        <v>0</v>
      </c>
      <c r="X828" s="428">
        <f t="shared" si="312"/>
        <v>0</v>
      </c>
      <c r="Y828" s="427">
        <f t="shared" si="301"/>
        <v>0</v>
      </c>
      <c r="Z828" s="428">
        <f t="shared" si="302"/>
        <v>0</v>
      </c>
      <c r="AA828" s="431">
        <f t="shared" si="313"/>
        <v>0</v>
      </c>
      <c r="AB828" s="432">
        <f t="shared" si="314"/>
        <v>0</v>
      </c>
      <c r="AC828" s="427" t="e">
        <f t="shared" si="315"/>
        <v>#N/A</v>
      </c>
      <c r="AD828" s="428" t="e">
        <f t="shared" si="316"/>
        <v>#N/A</v>
      </c>
      <c r="AE828" s="427" t="e">
        <f t="shared" si="317"/>
        <v>#N/A</v>
      </c>
      <c r="AF828" s="428" t="e">
        <f t="shared" si="318"/>
        <v>#N/A</v>
      </c>
      <c r="AG828" s="431" t="e">
        <f t="shared" si="319"/>
        <v>#N/A</v>
      </c>
      <c r="AH828" s="432" t="e">
        <f t="shared" si="320"/>
        <v>#N/A</v>
      </c>
    </row>
    <row r="829" spans="4:34" x14ac:dyDescent="0.25">
      <c r="D829" s="335"/>
      <c r="E829" s="335"/>
      <c r="F829" s="335"/>
      <c r="G829" s="335"/>
      <c r="H829" s="411">
        <f t="shared" si="303"/>
        <v>0</v>
      </c>
      <c r="I829" s="412">
        <v>0</v>
      </c>
      <c r="J829" s="411">
        <f t="shared" si="297"/>
        <v>0</v>
      </c>
      <c r="K829" s="412">
        <f t="shared" si="304"/>
        <v>0</v>
      </c>
      <c r="L829" s="411">
        <f t="shared" si="305"/>
        <v>0</v>
      </c>
      <c r="M829" s="412">
        <f t="shared" si="298"/>
        <v>0</v>
      </c>
      <c r="N829" s="411">
        <v>0</v>
      </c>
      <c r="O829" s="412">
        <f t="shared" si="306"/>
        <v>0</v>
      </c>
      <c r="P829" s="335"/>
      <c r="Q829" s="427">
        <f t="shared" si="307"/>
        <v>0</v>
      </c>
      <c r="R829" s="428">
        <f t="shared" si="308"/>
        <v>0</v>
      </c>
      <c r="S829" s="427">
        <f t="shared" si="299"/>
        <v>0</v>
      </c>
      <c r="T829" s="428">
        <f t="shared" si="300"/>
        <v>0</v>
      </c>
      <c r="U829" s="431">
        <f t="shared" si="309"/>
        <v>0</v>
      </c>
      <c r="V829" s="432">
        <f t="shared" si="310"/>
        <v>0</v>
      </c>
      <c r="W829" s="427">
        <f t="shared" si="311"/>
        <v>0</v>
      </c>
      <c r="X829" s="428">
        <f t="shared" si="312"/>
        <v>0</v>
      </c>
      <c r="Y829" s="427">
        <f t="shared" si="301"/>
        <v>0</v>
      </c>
      <c r="Z829" s="428">
        <f t="shared" si="302"/>
        <v>0</v>
      </c>
      <c r="AA829" s="431">
        <f t="shared" si="313"/>
        <v>0</v>
      </c>
      <c r="AB829" s="432">
        <f t="shared" si="314"/>
        <v>0</v>
      </c>
      <c r="AC829" s="427" t="e">
        <f t="shared" si="315"/>
        <v>#N/A</v>
      </c>
      <c r="AD829" s="428" t="e">
        <f t="shared" si="316"/>
        <v>#N/A</v>
      </c>
      <c r="AE829" s="427" t="e">
        <f t="shared" si="317"/>
        <v>#N/A</v>
      </c>
      <c r="AF829" s="428" t="e">
        <f t="shared" si="318"/>
        <v>#N/A</v>
      </c>
      <c r="AG829" s="431" t="e">
        <f t="shared" si="319"/>
        <v>#N/A</v>
      </c>
      <c r="AH829" s="432" t="e">
        <f t="shared" si="320"/>
        <v>#N/A</v>
      </c>
    </row>
    <row r="830" spans="4:34" x14ac:dyDescent="0.25">
      <c r="D830" s="335"/>
      <c r="E830" s="335"/>
      <c r="F830" s="335"/>
      <c r="G830" s="335"/>
      <c r="H830" s="411">
        <f t="shared" si="303"/>
        <v>0</v>
      </c>
      <c r="I830" s="412">
        <v>0</v>
      </c>
      <c r="J830" s="411">
        <f t="shared" si="297"/>
        <v>0</v>
      </c>
      <c r="K830" s="412">
        <f t="shared" si="304"/>
        <v>0</v>
      </c>
      <c r="L830" s="411">
        <f t="shared" si="305"/>
        <v>0</v>
      </c>
      <c r="M830" s="412">
        <f t="shared" si="298"/>
        <v>0</v>
      </c>
      <c r="N830" s="411">
        <v>0</v>
      </c>
      <c r="O830" s="412">
        <f t="shared" si="306"/>
        <v>0</v>
      </c>
      <c r="P830" s="335"/>
      <c r="Q830" s="427">
        <f t="shared" si="307"/>
        <v>0</v>
      </c>
      <c r="R830" s="428">
        <f t="shared" si="308"/>
        <v>0</v>
      </c>
      <c r="S830" s="427">
        <f t="shared" si="299"/>
        <v>0</v>
      </c>
      <c r="T830" s="428">
        <f t="shared" si="300"/>
        <v>0</v>
      </c>
      <c r="U830" s="431">
        <f t="shared" si="309"/>
        <v>0</v>
      </c>
      <c r="V830" s="432">
        <f t="shared" si="310"/>
        <v>0</v>
      </c>
      <c r="W830" s="427">
        <f t="shared" si="311"/>
        <v>0</v>
      </c>
      <c r="X830" s="428">
        <f t="shared" si="312"/>
        <v>0</v>
      </c>
      <c r="Y830" s="427">
        <f t="shared" si="301"/>
        <v>0</v>
      </c>
      <c r="Z830" s="428">
        <f t="shared" si="302"/>
        <v>0</v>
      </c>
      <c r="AA830" s="431">
        <f t="shared" si="313"/>
        <v>0</v>
      </c>
      <c r="AB830" s="432">
        <f t="shared" si="314"/>
        <v>0</v>
      </c>
      <c r="AC830" s="427" t="e">
        <f t="shared" si="315"/>
        <v>#N/A</v>
      </c>
      <c r="AD830" s="428" t="e">
        <f t="shared" si="316"/>
        <v>#N/A</v>
      </c>
      <c r="AE830" s="427" t="e">
        <f t="shared" si="317"/>
        <v>#N/A</v>
      </c>
      <c r="AF830" s="428" t="e">
        <f t="shared" si="318"/>
        <v>#N/A</v>
      </c>
      <c r="AG830" s="431" t="e">
        <f t="shared" si="319"/>
        <v>#N/A</v>
      </c>
      <c r="AH830" s="432" t="e">
        <f t="shared" si="320"/>
        <v>#N/A</v>
      </c>
    </row>
    <row r="831" spans="4:34" x14ac:dyDescent="0.25">
      <c r="D831" s="335"/>
      <c r="E831" s="335"/>
      <c r="F831" s="335"/>
      <c r="G831" s="335"/>
      <c r="H831" s="411">
        <f t="shared" si="303"/>
        <v>0</v>
      </c>
      <c r="I831" s="412">
        <v>0</v>
      </c>
      <c r="J831" s="411">
        <f t="shared" si="297"/>
        <v>0</v>
      </c>
      <c r="K831" s="412">
        <f t="shared" si="304"/>
        <v>0</v>
      </c>
      <c r="L831" s="411">
        <f t="shared" si="305"/>
        <v>0</v>
      </c>
      <c r="M831" s="412">
        <f t="shared" si="298"/>
        <v>0</v>
      </c>
      <c r="N831" s="411">
        <v>0</v>
      </c>
      <c r="O831" s="412">
        <f t="shared" si="306"/>
        <v>0</v>
      </c>
      <c r="P831" s="335"/>
      <c r="Q831" s="427">
        <f t="shared" si="307"/>
        <v>0</v>
      </c>
      <c r="R831" s="428">
        <f t="shared" si="308"/>
        <v>0</v>
      </c>
      <c r="S831" s="427">
        <f t="shared" si="299"/>
        <v>0</v>
      </c>
      <c r="T831" s="428">
        <f t="shared" si="300"/>
        <v>0</v>
      </c>
      <c r="U831" s="431">
        <f t="shared" si="309"/>
        <v>0</v>
      </c>
      <c r="V831" s="432">
        <f t="shared" si="310"/>
        <v>0</v>
      </c>
      <c r="W831" s="427">
        <f t="shared" si="311"/>
        <v>0</v>
      </c>
      <c r="X831" s="428">
        <f t="shared" si="312"/>
        <v>0</v>
      </c>
      <c r="Y831" s="427">
        <f t="shared" si="301"/>
        <v>0</v>
      </c>
      <c r="Z831" s="428">
        <f t="shared" si="302"/>
        <v>0</v>
      </c>
      <c r="AA831" s="431">
        <f t="shared" si="313"/>
        <v>0</v>
      </c>
      <c r="AB831" s="432">
        <f t="shared" si="314"/>
        <v>0</v>
      </c>
      <c r="AC831" s="427" t="e">
        <f t="shared" si="315"/>
        <v>#N/A</v>
      </c>
      <c r="AD831" s="428" t="e">
        <f t="shared" si="316"/>
        <v>#N/A</v>
      </c>
      <c r="AE831" s="427" t="e">
        <f t="shared" si="317"/>
        <v>#N/A</v>
      </c>
      <c r="AF831" s="428" t="e">
        <f t="shared" si="318"/>
        <v>#N/A</v>
      </c>
      <c r="AG831" s="431" t="e">
        <f t="shared" si="319"/>
        <v>#N/A</v>
      </c>
      <c r="AH831" s="432" t="e">
        <f t="shared" si="320"/>
        <v>#N/A</v>
      </c>
    </row>
    <row r="832" spans="4:34" x14ac:dyDescent="0.25">
      <c r="D832" s="335"/>
      <c r="E832" s="335"/>
      <c r="F832" s="335"/>
      <c r="G832" s="335"/>
      <c r="H832" s="411">
        <f t="shared" si="303"/>
        <v>0</v>
      </c>
      <c r="I832" s="412">
        <v>0</v>
      </c>
      <c r="J832" s="411">
        <f t="shared" si="297"/>
        <v>0</v>
      </c>
      <c r="K832" s="412">
        <f t="shared" si="304"/>
        <v>0</v>
      </c>
      <c r="L832" s="411">
        <f t="shared" si="305"/>
        <v>0</v>
      </c>
      <c r="M832" s="412">
        <f t="shared" si="298"/>
        <v>0</v>
      </c>
      <c r="N832" s="411">
        <v>0</v>
      </c>
      <c r="O832" s="412">
        <f t="shared" si="306"/>
        <v>0</v>
      </c>
      <c r="P832" s="335"/>
      <c r="Q832" s="427">
        <f t="shared" si="307"/>
        <v>0</v>
      </c>
      <c r="R832" s="428">
        <f t="shared" si="308"/>
        <v>0</v>
      </c>
      <c r="S832" s="427">
        <f t="shared" si="299"/>
        <v>0</v>
      </c>
      <c r="T832" s="428">
        <f t="shared" si="300"/>
        <v>0</v>
      </c>
      <c r="U832" s="431">
        <f t="shared" si="309"/>
        <v>0</v>
      </c>
      <c r="V832" s="432">
        <f t="shared" si="310"/>
        <v>0</v>
      </c>
      <c r="W832" s="427">
        <f t="shared" si="311"/>
        <v>0</v>
      </c>
      <c r="X832" s="428">
        <f t="shared" si="312"/>
        <v>0</v>
      </c>
      <c r="Y832" s="427">
        <f t="shared" si="301"/>
        <v>0</v>
      </c>
      <c r="Z832" s="428">
        <f t="shared" si="302"/>
        <v>0</v>
      </c>
      <c r="AA832" s="431">
        <f t="shared" si="313"/>
        <v>0</v>
      </c>
      <c r="AB832" s="432">
        <f t="shared" si="314"/>
        <v>0</v>
      </c>
      <c r="AC832" s="427" t="e">
        <f t="shared" si="315"/>
        <v>#N/A</v>
      </c>
      <c r="AD832" s="428" t="e">
        <f t="shared" si="316"/>
        <v>#N/A</v>
      </c>
      <c r="AE832" s="427" t="e">
        <f t="shared" si="317"/>
        <v>#N/A</v>
      </c>
      <c r="AF832" s="428" t="e">
        <f t="shared" si="318"/>
        <v>#N/A</v>
      </c>
      <c r="AG832" s="431" t="e">
        <f t="shared" si="319"/>
        <v>#N/A</v>
      </c>
      <c r="AH832" s="432" t="e">
        <f t="shared" si="320"/>
        <v>#N/A</v>
      </c>
    </row>
    <row r="833" spans="4:34" x14ac:dyDescent="0.25">
      <c r="D833" s="335"/>
      <c r="E833" s="335"/>
      <c r="F833" s="335"/>
      <c r="G833" s="335"/>
      <c r="H833" s="411">
        <f t="shared" si="303"/>
        <v>0</v>
      </c>
      <c r="I833" s="412">
        <v>0</v>
      </c>
      <c r="J833" s="411">
        <f t="shared" si="297"/>
        <v>0</v>
      </c>
      <c r="K833" s="412">
        <f t="shared" si="304"/>
        <v>0</v>
      </c>
      <c r="L833" s="411">
        <f t="shared" si="305"/>
        <v>0</v>
      </c>
      <c r="M833" s="412">
        <f t="shared" si="298"/>
        <v>0</v>
      </c>
      <c r="N833" s="411">
        <v>0</v>
      </c>
      <c r="O833" s="412">
        <f t="shared" si="306"/>
        <v>0</v>
      </c>
      <c r="P833" s="335"/>
      <c r="Q833" s="427">
        <f t="shared" si="307"/>
        <v>0</v>
      </c>
      <c r="R833" s="428">
        <f t="shared" si="308"/>
        <v>0</v>
      </c>
      <c r="S833" s="427">
        <f t="shared" si="299"/>
        <v>0</v>
      </c>
      <c r="T833" s="428">
        <f t="shared" si="300"/>
        <v>0</v>
      </c>
      <c r="U833" s="431">
        <f t="shared" si="309"/>
        <v>0</v>
      </c>
      <c r="V833" s="432">
        <f t="shared" si="310"/>
        <v>0</v>
      </c>
      <c r="W833" s="427">
        <f t="shared" si="311"/>
        <v>0</v>
      </c>
      <c r="X833" s="428">
        <f t="shared" si="312"/>
        <v>0</v>
      </c>
      <c r="Y833" s="427">
        <f t="shared" si="301"/>
        <v>0</v>
      </c>
      <c r="Z833" s="428">
        <f t="shared" si="302"/>
        <v>0</v>
      </c>
      <c r="AA833" s="431">
        <f t="shared" si="313"/>
        <v>0</v>
      </c>
      <c r="AB833" s="432">
        <f t="shared" si="314"/>
        <v>0</v>
      </c>
      <c r="AC833" s="427" t="e">
        <f t="shared" si="315"/>
        <v>#N/A</v>
      </c>
      <c r="AD833" s="428" t="e">
        <f t="shared" si="316"/>
        <v>#N/A</v>
      </c>
      <c r="AE833" s="427" t="e">
        <f t="shared" si="317"/>
        <v>#N/A</v>
      </c>
      <c r="AF833" s="428" t="e">
        <f t="shared" si="318"/>
        <v>#N/A</v>
      </c>
      <c r="AG833" s="431" t="e">
        <f t="shared" si="319"/>
        <v>#N/A</v>
      </c>
      <c r="AH833" s="432" t="e">
        <f t="shared" si="320"/>
        <v>#N/A</v>
      </c>
    </row>
    <row r="834" spans="4:34" x14ac:dyDescent="0.25">
      <c r="D834" s="335"/>
      <c r="E834" s="335"/>
      <c r="F834" s="335"/>
      <c r="G834" s="335"/>
      <c r="H834" s="411">
        <f t="shared" si="303"/>
        <v>0</v>
      </c>
      <c r="I834" s="412">
        <v>0</v>
      </c>
      <c r="J834" s="411">
        <f t="shared" si="297"/>
        <v>0</v>
      </c>
      <c r="K834" s="412">
        <f t="shared" si="304"/>
        <v>0</v>
      </c>
      <c r="L834" s="411">
        <f t="shared" si="305"/>
        <v>0</v>
      </c>
      <c r="M834" s="412">
        <f t="shared" si="298"/>
        <v>0</v>
      </c>
      <c r="N834" s="411">
        <v>0</v>
      </c>
      <c r="O834" s="412">
        <f t="shared" si="306"/>
        <v>0</v>
      </c>
      <c r="P834" s="335"/>
      <c r="Q834" s="427">
        <f t="shared" si="307"/>
        <v>0</v>
      </c>
      <c r="R834" s="428">
        <f t="shared" si="308"/>
        <v>0</v>
      </c>
      <c r="S834" s="427">
        <f t="shared" si="299"/>
        <v>0</v>
      </c>
      <c r="T834" s="428">
        <f t="shared" si="300"/>
        <v>0</v>
      </c>
      <c r="U834" s="431">
        <f t="shared" si="309"/>
        <v>0</v>
      </c>
      <c r="V834" s="432">
        <f t="shared" si="310"/>
        <v>0</v>
      </c>
      <c r="W834" s="427">
        <f t="shared" si="311"/>
        <v>0</v>
      </c>
      <c r="X834" s="428">
        <f t="shared" si="312"/>
        <v>0</v>
      </c>
      <c r="Y834" s="427">
        <f t="shared" si="301"/>
        <v>0</v>
      </c>
      <c r="Z834" s="428">
        <f t="shared" si="302"/>
        <v>0</v>
      </c>
      <c r="AA834" s="431">
        <f t="shared" si="313"/>
        <v>0</v>
      </c>
      <c r="AB834" s="432">
        <f t="shared" si="314"/>
        <v>0</v>
      </c>
      <c r="AC834" s="427" t="e">
        <f t="shared" si="315"/>
        <v>#N/A</v>
      </c>
      <c r="AD834" s="428" t="e">
        <f t="shared" si="316"/>
        <v>#N/A</v>
      </c>
      <c r="AE834" s="427" t="e">
        <f t="shared" si="317"/>
        <v>#N/A</v>
      </c>
      <c r="AF834" s="428" t="e">
        <f t="shared" si="318"/>
        <v>#N/A</v>
      </c>
      <c r="AG834" s="431" t="e">
        <f t="shared" si="319"/>
        <v>#N/A</v>
      </c>
      <c r="AH834" s="432" t="e">
        <f t="shared" si="320"/>
        <v>#N/A</v>
      </c>
    </row>
    <row r="835" spans="4:34" x14ac:dyDescent="0.25">
      <c r="D835" s="335"/>
      <c r="E835" s="335"/>
      <c r="F835" s="335"/>
      <c r="G835" s="335"/>
      <c r="H835" s="411">
        <f t="shared" si="303"/>
        <v>0</v>
      </c>
      <c r="I835" s="412">
        <v>0</v>
      </c>
      <c r="J835" s="411">
        <f t="shared" si="297"/>
        <v>0</v>
      </c>
      <c r="K835" s="412">
        <f t="shared" si="304"/>
        <v>0</v>
      </c>
      <c r="L835" s="411">
        <f t="shared" si="305"/>
        <v>0</v>
      </c>
      <c r="M835" s="412">
        <f t="shared" si="298"/>
        <v>0</v>
      </c>
      <c r="N835" s="411">
        <v>0</v>
      </c>
      <c r="O835" s="412">
        <f t="shared" si="306"/>
        <v>0</v>
      </c>
      <c r="P835" s="335"/>
      <c r="Q835" s="427">
        <f t="shared" si="307"/>
        <v>0</v>
      </c>
      <c r="R835" s="428">
        <f t="shared" si="308"/>
        <v>0</v>
      </c>
      <c r="S835" s="427">
        <f t="shared" si="299"/>
        <v>0</v>
      </c>
      <c r="T835" s="428">
        <f t="shared" si="300"/>
        <v>0</v>
      </c>
      <c r="U835" s="431">
        <f t="shared" si="309"/>
        <v>0</v>
      </c>
      <c r="V835" s="432">
        <f t="shared" si="310"/>
        <v>0</v>
      </c>
      <c r="W835" s="427">
        <f t="shared" si="311"/>
        <v>0</v>
      </c>
      <c r="X835" s="428">
        <f t="shared" si="312"/>
        <v>0</v>
      </c>
      <c r="Y835" s="427">
        <f t="shared" si="301"/>
        <v>0</v>
      </c>
      <c r="Z835" s="428">
        <f t="shared" si="302"/>
        <v>0</v>
      </c>
      <c r="AA835" s="431">
        <f t="shared" si="313"/>
        <v>0</v>
      </c>
      <c r="AB835" s="432">
        <f t="shared" si="314"/>
        <v>0</v>
      </c>
      <c r="AC835" s="427" t="e">
        <f t="shared" si="315"/>
        <v>#N/A</v>
      </c>
      <c r="AD835" s="428" t="e">
        <f t="shared" si="316"/>
        <v>#N/A</v>
      </c>
      <c r="AE835" s="427" t="e">
        <f t="shared" si="317"/>
        <v>#N/A</v>
      </c>
      <c r="AF835" s="428" t="e">
        <f t="shared" si="318"/>
        <v>#N/A</v>
      </c>
      <c r="AG835" s="431" t="e">
        <f t="shared" si="319"/>
        <v>#N/A</v>
      </c>
      <c r="AH835" s="432" t="e">
        <f t="shared" si="320"/>
        <v>#N/A</v>
      </c>
    </row>
    <row r="836" spans="4:34" x14ac:dyDescent="0.25">
      <c r="D836" s="335"/>
      <c r="E836" s="335"/>
      <c r="F836" s="335"/>
      <c r="G836" s="335"/>
      <c r="H836" s="411">
        <f t="shared" si="303"/>
        <v>0</v>
      </c>
      <c r="I836" s="412">
        <v>0</v>
      </c>
      <c r="J836" s="411">
        <f t="shared" si="297"/>
        <v>0</v>
      </c>
      <c r="K836" s="412">
        <f t="shared" si="304"/>
        <v>0</v>
      </c>
      <c r="L836" s="411">
        <f t="shared" si="305"/>
        <v>0</v>
      </c>
      <c r="M836" s="412">
        <f t="shared" si="298"/>
        <v>0</v>
      </c>
      <c r="N836" s="411">
        <v>0</v>
      </c>
      <c r="O836" s="412">
        <f t="shared" si="306"/>
        <v>0</v>
      </c>
      <c r="P836" s="335"/>
      <c r="Q836" s="427">
        <f t="shared" si="307"/>
        <v>0</v>
      </c>
      <c r="R836" s="428">
        <f t="shared" si="308"/>
        <v>0</v>
      </c>
      <c r="S836" s="427">
        <f t="shared" si="299"/>
        <v>0</v>
      </c>
      <c r="T836" s="428">
        <f t="shared" si="300"/>
        <v>0</v>
      </c>
      <c r="U836" s="431">
        <f t="shared" si="309"/>
        <v>0</v>
      </c>
      <c r="V836" s="432">
        <f t="shared" si="310"/>
        <v>0</v>
      </c>
      <c r="W836" s="427">
        <f t="shared" si="311"/>
        <v>0</v>
      </c>
      <c r="X836" s="428">
        <f t="shared" si="312"/>
        <v>0</v>
      </c>
      <c r="Y836" s="427">
        <f t="shared" si="301"/>
        <v>0</v>
      </c>
      <c r="Z836" s="428">
        <f t="shared" si="302"/>
        <v>0</v>
      </c>
      <c r="AA836" s="431">
        <f t="shared" si="313"/>
        <v>0</v>
      </c>
      <c r="AB836" s="432">
        <f t="shared" si="314"/>
        <v>0</v>
      </c>
      <c r="AC836" s="427" t="e">
        <f t="shared" si="315"/>
        <v>#N/A</v>
      </c>
      <c r="AD836" s="428" t="e">
        <f t="shared" si="316"/>
        <v>#N/A</v>
      </c>
      <c r="AE836" s="427" t="e">
        <f t="shared" si="317"/>
        <v>#N/A</v>
      </c>
      <c r="AF836" s="428" t="e">
        <f t="shared" si="318"/>
        <v>#N/A</v>
      </c>
      <c r="AG836" s="431" t="e">
        <f t="shared" si="319"/>
        <v>#N/A</v>
      </c>
      <c r="AH836" s="432" t="e">
        <f t="shared" si="320"/>
        <v>#N/A</v>
      </c>
    </row>
    <row r="837" spans="4:34" x14ac:dyDescent="0.25">
      <c r="D837" s="335"/>
      <c r="E837" s="335"/>
      <c r="F837" s="335"/>
      <c r="G837" s="335"/>
      <c r="H837" s="411">
        <f t="shared" si="303"/>
        <v>0</v>
      </c>
      <c r="I837" s="412">
        <v>0</v>
      </c>
      <c r="J837" s="411">
        <f t="shared" si="297"/>
        <v>0</v>
      </c>
      <c r="K837" s="412">
        <f t="shared" si="304"/>
        <v>0</v>
      </c>
      <c r="L837" s="411">
        <f t="shared" si="305"/>
        <v>0</v>
      </c>
      <c r="M837" s="412">
        <f t="shared" si="298"/>
        <v>0</v>
      </c>
      <c r="N837" s="411">
        <v>0</v>
      </c>
      <c r="O837" s="412">
        <f t="shared" si="306"/>
        <v>0</v>
      </c>
      <c r="P837" s="335"/>
      <c r="Q837" s="427">
        <f t="shared" si="307"/>
        <v>0</v>
      </c>
      <c r="R837" s="428">
        <f t="shared" si="308"/>
        <v>0</v>
      </c>
      <c r="S837" s="427">
        <f t="shared" si="299"/>
        <v>0</v>
      </c>
      <c r="T837" s="428">
        <f t="shared" si="300"/>
        <v>0</v>
      </c>
      <c r="U837" s="431">
        <f t="shared" si="309"/>
        <v>0</v>
      </c>
      <c r="V837" s="432">
        <f t="shared" si="310"/>
        <v>0</v>
      </c>
      <c r="W837" s="427">
        <f t="shared" si="311"/>
        <v>0</v>
      </c>
      <c r="X837" s="428">
        <f t="shared" si="312"/>
        <v>0</v>
      </c>
      <c r="Y837" s="427">
        <f t="shared" si="301"/>
        <v>0</v>
      </c>
      <c r="Z837" s="428">
        <f t="shared" si="302"/>
        <v>0</v>
      </c>
      <c r="AA837" s="431">
        <f t="shared" si="313"/>
        <v>0</v>
      </c>
      <c r="AB837" s="432">
        <f t="shared" si="314"/>
        <v>0</v>
      </c>
      <c r="AC837" s="427" t="e">
        <f t="shared" si="315"/>
        <v>#N/A</v>
      </c>
      <c r="AD837" s="428" t="e">
        <f t="shared" si="316"/>
        <v>#N/A</v>
      </c>
      <c r="AE837" s="427" t="e">
        <f t="shared" si="317"/>
        <v>#N/A</v>
      </c>
      <c r="AF837" s="428" t="e">
        <f t="shared" si="318"/>
        <v>#N/A</v>
      </c>
      <c r="AG837" s="431" t="e">
        <f t="shared" si="319"/>
        <v>#N/A</v>
      </c>
      <c r="AH837" s="432" t="e">
        <f t="shared" si="320"/>
        <v>#N/A</v>
      </c>
    </row>
    <row r="838" spans="4:34" x14ac:dyDescent="0.25">
      <c r="D838" s="335"/>
      <c r="E838" s="335"/>
      <c r="F838" s="335"/>
      <c r="G838" s="335"/>
      <c r="H838" s="411">
        <f t="shared" si="303"/>
        <v>0</v>
      </c>
      <c r="I838" s="412">
        <v>0</v>
      </c>
      <c r="J838" s="411">
        <f t="shared" si="297"/>
        <v>0</v>
      </c>
      <c r="K838" s="412">
        <f t="shared" si="304"/>
        <v>0</v>
      </c>
      <c r="L838" s="411">
        <f t="shared" si="305"/>
        <v>0</v>
      </c>
      <c r="M838" s="412">
        <f t="shared" si="298"/>
        <v>0</v>
      </c>
      <c r="N838" s="411">
        <v>0</v>
      </c>
      <c r="O838" s="412">
        <f t="shared" si="306"/>
        <v>0</v>
      </c>
      <c r="P838" s="335"/>
      <c r="Q838" s="427">
        <f t="shared" si="307"/>
        <v>0</v>
      </c>
      <c r="R838" s="428">
        <f t="shared" si="308"/>
        <v>0</v>
      </c>
      <c r="S838" s="427">
        <f t="shared" si="299"/>
        <v>0</v>
      </c>
      <c r="T838" s="428">
        <f t="shared" si="300"/>
        <v>0</v>
      </c>
      <c r="U838" s="431">
        <f t="shared" si="309"/>
        <v>0</v>
      </c>
      <c r="V838" s="432">
        <f t="shared" si="310"/>
        <v>0</v>
      </c>
      <c r="W838" s="427">
        <f t="shared" si="311"/>
        <v>0</v>
      </c>
      <c r="X838" s="428">
        <f t="shared" si="312"/>
        <v>0</v>
      </c>
      <c r="Y838" s="427">
        <f t="shared" si="301"/>
        <v>0</v>
      </c>
      <c r="Z838" s="428">
        <f t="shared" si="302"/>
        <v>0</v>
      </c>
      <c r="AA838" s="431">
        <f t="shared" si="313"/>
        <v>0</v>
      </c>
      <c r="AB838" s="432">
        <f t="shared" si="314"/>
        <v>0</v>
      </c>
      <c r="AC838" s="427" t="e">
        <f t="shared" si="315"/>
        <v>#N/A</v>
      </c>
      <c r="AD838" s="428" t="e">
        <f t="shared" si="316"/>
        <v>#N/A</v>
      </c>
      <c r="AE838" s="427" t="e">
        <f t="shared" si="317"/>
        <v>#N/A</v>
      </c>
      <c r="AF838" s="428" t="e">
        <f t="shared" si="318"/>
        <v>#N/A</v>
      </c>
      <c r="AG838" s="431" t="e">
        <f t="shared" si="319"/>
        <v>#N/A</v>
      </c>
      <c r="AH838" s="432" t="e">
        <f t="shared" si="320"/>
        <v>#N/A</v>
      </c>
    </row>
    <row r="839" spans="4:34" x14ac:dyDescent="0.25">
      <c r="D839" s="335"/>
      <c r="E839" s="335"/>
      <c r="F839" s="335"/>
      <c r="G839" s="335"/>
      <c r="H839" s="411">
        <f t="shared" si="303"/>
        <v>0</v>
      </c>
      <c r="I839" s="412">
        <v>0</v>
      </c>
      <c r="J839" s="411">
        <f t="shared" si="297"/>
        <v>0</v>
      </c>
      <c r="K839" s="412">
        <f t="shared" si="304"/>
        <v>0</v>
      </c>
      <c r="L839" s="411">
        <f t="shared" si="305"/>
        <v>0</v>
      </c>
      <c r="M839" s="412">
        <f t="shared" si="298"/>
        <v>0</v>
      </c>
      <c r="N839" s="411">
        <v>0</v>
      </c>
      <c r="O839" s="412">
        <f t="shared" si="306"/>
        <v>0</v>
      </c>
      <c r="P839" s="335"/>
      <c r="Q839" s="427">
        <f t="shared" si="307"/>
        <v>0</v>
      </c>
      <c r="R839" s="428">
        <f t="shared" si="308"/>
        <v>0</v>
      </c>
      <c r="S839" s="427">
        <f t="shared" si="299"/>
        <v>0</v>
      </c>
      <c r="T839" s="428">
        <f t="shared" si="300"/>
        <v>0</v>
      </c>
      <c r="U839" s="431">
        <f t="shared" si="309"/>
        <v>0</v>
      </c>
      <c r="V839" s="432">
        <f t="shared" si="310"/>
        <v>0</v>
      </c>
      <c r="W839" s="427">
        <f t="shared" si="311"/>
        <v>0</v>
      </c>
      <c r="X839" s="428">
        <f t="shared" si="312"/>
        <v>0</v>
      </c>
      <c r="Y839" s="427">
        <f t="shared" si="301"/>
        <v>0</v>
      </c>
      <c r="Z839" s="428">
        <f t="shared" si="302"/>
        <v>0</v>
      </c>
      <c r="AA839" s="431">
        <f t="shared" si="313"/>
        <v>0</v>
      </c>
      <c r="AB839" s="432">
        <f t="shared" si="314"/>
        <v>0</v>
      </c>
      <c r="AC839" s="427" t="e">
        <f t="shared" si="315"/>
        <v>#N/A</v>
      </c>
      <c r="AD839" s="428" t="e">
        <f t="shared" si="316"/>
        <v>#N/A</v>
      </c>
      <c r="AE839" s="427" t="e">
        <f t="shared" si="317"/>
        <v>#N/A</v>
      </c>
      <c r="AF839" s="428" t="e">
        <f t="shared" si="318"/>
        <v>#N/A</v>
      </c>
      <c r="AG839" s="431" t="e">
        <f t="shared" si="319"/>
        <v>#N/A</v>
      </c>
      <c r="AH839" s="432" t="e">
        <f t="shared" si="320"/>
        <v>#N/A</v>
      </c>
    </row>
    <row r="840" spans="4:34" x14ac:dyDescent="0.25">
      <c r="D840" s="335"/>
      <c r="E840" s="335"/>
      <c r="F840" s="335"/>
      <c r="G840" s="335"/>
      <c r="H840" s="411">
        <f t="shared" si="303"/>
        <v>0</v>
      </c>
      <c r="I840" s="412">
        <v>0</v>
      </c>
      <c r="J840" s="411">
        <f t="shared" ref="J840:J903" si="321">Wx</f>
        <v>0</v>
      </c>
      <c r="K840" s="412">
        <f t="shared" si="304"/>
        <v>0</v>
      </c>
      <c r="L840" s="411">
        <f t="shared" si="305"/>
        <v>0</v>
      </c>
      <c r="M840" s="412">
        <f t="shared" ref="M840:M903" si="322">Wy</f>
        <v>0</v>
      </c>
      <c r="N840" s="411">
        <v>0</v>
      </c>
      <c r="O840" s="412">
        <f t="shared" si="306"/>
        <v>0</v>
      </c>
      <c r="P840" s="335"/>
      <c r="Q840" s="427">
        <f t="shared" si="307"/>
        <v>0</v>
      </c>
      <c r="R840" s="428">
        <f t="shared" si="308"/>
        <v>0</v>
      </c>
      <c r="S840" s="427">
        <f t="shared" ref="S840:S903" si="323">IF(AND(Q840&gt;=0,Q840&lt;=Wx),Q840,"")</f>
        <v>0</v>
      </c>
      <c r="T840" s="428">
        <f t="shared" ref="T840:T903" si="324">IF(AND(R840&gt;=0,R840&lt;=Wy),R840,"")</f>
        <v>0</v>
      </c>
      <c r="U840" s="431">
        <f t="shared" si="309"/>
        <v>0</v>
      </c>
      <c r="V840" s="432">
        <f t="shared" si="310"/>
        <v>0</v>
      </c>
      <c r="W840" s="427">
        <f t="shared" si="311"/>
        <v>0</v>
      </c>
      <c r="X840" s="428">
        <f t="shared" si="312"/>
        <v>0</v>
      </c>
      <c r="Y840" s="427">
        <f t="shared" ref="Y840:Y903" si="325">IF(AND(W840&gt;=0,W840&lt;=Wx),W840,"")</f>
        <v>0</v>
      </c>
      <c r="Z840" s="428">
        <f t="shared" ref="Z840:Z903" si="326">IF(AND(X840&gt;=0,X840&lt;=Wy),X840,"")</f>
        <v>0</v>
      </c>
      <c r="AA840" s="431">
        <f t="shared" si="313"/>
        <v>0</v>
      </c>
      <c r="AB840" s="432">
        <f t="shared" si="314"/>
        <v>0</v>
      </c>
      <c r="AC840" s="427" t="e">
        <f t="shared" si="315"/>
        <v>#N/A</v>
      </c>
      <c r="AD840" s="428" t="e">
        <f t="shared" si="316"/>
        <v>#N/A</v>
      </c>
      <c r="AE840" s="427" t="e">
        <f t="shared" si="317"/>
        <v>#N/A</v>
      </c>
      <c r="AF840" s="428" t="e">
        <f t="shared" si="318"/>
        <v>#N/A</v>
      </c>
      <c r="AG840" s="431" t="e">
        <f t="shared" si="319"/>
        <v>#N/A</v>
      </c>
      <c r="AH840" s="432" t="e">
        <f t="shared" si="320"/>
        <v>#N/A</v>
      </c>
    </row>
    <row r="841" spans="4:34" x14ac:dyDescent="0.25">
      <c r="D841" s="335"/>
      <c r="E841" s="335"/>
      <c r="F841" s="335"/>
      <c r="G841" s="335"/>
      <c r="H841" s="411">
        <f t="shared" ref="H841:H904" si="327">H840+Wx/INCREMENTS</f>
        <v>0</v>
      </c>
      <c r="I841" s="412">
        <v>0</v>
      </c>
      <c r="J841" s="411">
        <f t="shared" si="321"/>
        <v>0</v>
      </c>
      <c r="K841" s="412">
        <f t="shared" ref="K841:K904" si="328">K840+Wy/INCREMENTS</f>
        <v>0</v>
      </c>
      <c r="L841" s="411">
        <f t="shared" ref="L841:L904" si="329">L840-Wx/INCREMENTS</f>
        <v>0</v>
      </c>
      <c r="M841" s="412">
        <f t="shared" si="322"/>
        <v>0</v>
      </c>
      <c r="N841" s="411">
        <v>0</v>
      </c>
      <c r="O841" s="412">
        <f t="shared" ref="O841:O904" si="330">O840-Wy/INCREMENTS</f>
        <v>0</v>
      </c>
      <c r="P841" s="335"/>
      <c r="Q841" s="427">
        <f t="shared" ref="Q841:Q904" si="331">Q840+((SQRT(Wx^2+Wy^2))*COS(RADIANS(θ))/INCREMENTS)</f>
        <v>0</v>
      </c>
      <c r="R841" s="428">
        <f t="shared" ref="R841:R904" si="332">R840+((SQRT(Wx^2+Wy^2))*SIN(RADIANS(θ))/INCREMENTS)</f>
        <v>0</v>
      </c>
      <c r="S841" s="427">
        <f t="shared" si="323"/>
        <v>0</v>
      </c>
      <c r="T841" s="428">
        <f t="shared" si="324"/>
        <v>0</v>
      </c>
      <c r="U841" s="431">
        <f t="shared" ref="U841:U904" si="333">IF(AND(S841&lt;&gt;"",T841&lt;&gt;""),S841,"")</f>
        <v>0</v>
      </c>
      <c r="V841" s="432">
        <f t="shared" ref="V841:V904" si="334">IF(AND(S841&lt;&gt;"",T841&lt;&gt;""),T841,"")</f>
        <v>0</v>
      </c>
      <c r="W841" s="427">
        <f t="shared" ref="W841:W904" si="335">W840+((SQRT(Wx^2+Wy^2))*COS(RADIANS(θ))/INCREMENTS)</f>
        <v>0</v>
      </c>
      <c r="X841" s="428">
        <f t="shared" ref="X841:X904" si="336">X840+((SQRT(Wx^2+Wy^2))*SIN(RADIANS(θ))/INCREMENTS)</f>
        <v>0</v>
      </c>
      <c r="Y841" s="427">
        <f t="shared" si="325"/>
        <v>0</v>
      </c>
      <c r="Z841" s="428">
        <f t="shared" si="326"/>
        <v>0</v>
      </c>
      <c r="AA841" s="431">
        <f t="shared" ref="AA841:AA904" si="337">IF(AND(Y841&lt;&gt;"",Z841&lt;&gt;""),Y841,"")</f>
        <v>0</v>
      </c>
      <c r="AB841" s="432">
        <f t="shared" ref="AB841:AB904" si="338">IF(AND(Y841&lt;&gt;"",Z841&lt;&gt;""),Z841,"")</f>
        <v>0</v>
      </c>
      <c r="AC841" s="427" t="e">
        <f t="shared" si="315"/>
        <v>#N/A</v>
      </c>
      <c r="AD841" s="428" t="e">
        <f t="shared" si="316"/>
        <v>#N/A</v>
      </c>
      <c r="AE841" s="427" t="e">
        <f t="shared" si="317"/>
        <v>#N/A</v>
      </c>
      <c r="AF841" s="428" t="e">
        <f t="shared" si="318"/>
        <v>#N/A</v>
      </c>
      <c r="AG841" s="431" t="e">
        <f t="shared" si="319"/>
        <v>#N/A</v>
      </c>
      <c r="AH841" s="432" t="e">
        <f t="shared" si="320"/>
        <v>#N/A</v>
      </c>
    </row>
    <row r="842" spans="4:34" x14ac:dyDescent="0.25">
      <c r="D842" s="335"/>
      <c r="E842" s="335"/>
      <c r="F842" s="335"/>
      <c r="G842" s="335"/>
      <c r="H842" s="411">
        <f t="shared" si="327"/>
        <v>0</v>
      </c>
      <c r="I842" s="412">
        <v>0</v>
      </c>
      <c r="J842" s="411">
        <f t="shared" si="321"/>
        <v>0</v>
      </c>
      <c r="K842" s="412">
        <f t="shared" si="328"/>
        <v>0</v>
      </c>
      <c r="L842" s="411">
        <f t="shared" si="329"/>
        <v>0</v>
      </c>
      <c r="M842" s="412">
        <f t="shared" si="322"/>
        <v>0</v>
      </c>
      <c r="N842" s="411">
        <v>0</v>
      </c>
      <c r="O842" s="412">
        <f t="shared" si="330"/>
        <v>0</v>
      </c>
      <c r="P842" s="335"/>
      <c r="Q842" s="427">
        <f t="shared" si="331"/>
        <v>0</v>
      </c>
      <c r="R842" s="428">
        <f t="shared" si="332"/>
        <v>0</v>
      </c>
      <c r="S842" s="427">
        <f t="shared" si="323"/>
        <v>0</v>
      </c>
      <c r="T842" s="428">
        <f t="shared" si="324"/>
        <v>0</v>
      </c>
      <c r="U842" s="431">
        <f t="shared" si="333"/>
        <v>0</v>
      </c>
      <c r="V842" s="432">
        <f t="shared" si="334"/>
        <v>0</v>
      </c>
      <c r="W842" s="427">
        <f t="shared" si="335"/>
        <v>0</v>
      </c>
      <c r="X842" s="428">
        <f t="shared" si="336"/>
        <v>0</v>
      </c>
      <c r="Y842" s="427">
        <f t="shared" si="325"/>
        <v>0</v>
      </c>
      <c r="Z842" s="428">
        <f t="shared" si="326"/>
        <v>0</v>
      </c>
      <c r="AA842" s="431">
        <f t="shared" si="337"/>
        <v>0</v>
      </c>
      <c r="AB842" s="432">
        <f t="shared" si="338"/>
        <v>0</v>
      </c>
      <c r="AC842" s="427" t="e">
        <f t="shared" ref="AC842:AC905" si="339">AC841+((SQRT(Wx^2+Wy^2))*COS(RADIANS(θ))/INCREMENTS)</f>
        <v>#N/A</v>
      </c>
      <c r="AD842" s="428" t="e">
        <f t="shared" ref="AD842:AD905" si="340">AD841+((SQRT(Wx^2+Wy^2))*SIN(RADIANS(θ))/INCREMENTS)</f>
        <v>#N/A</v>
      </c>
      <c r="AE842" s="427" t="e">
        <f t="shared" ref="AE842:AE905" si="341">IF(AND(AC842&gt;=0,AC842&lt;=Wx),AC842,"")</f>
        <v>#N/A</v>
      </c>
      <c r="AF842" s="428" t="e">
        <f t="shared" ref="AF842:AF905" si="342">IF(AND(AD842&gt;=0,AD842&lt;=Wy),AD842,"")</f>
        <v>#N/A</v>
      </c>
      <c r="AG842" s="431" t="e">
        <f t="shared" ref="AG842:AG905" si="343">IF(AND(AE842&lt;&gt;"",AF842&lt;&gt;""),AE842,"")</f>
        <v>#N/A</v>
      </c>
      <c r="AH842" s="432" t="e">
        <f t="shared" ref="AH842:AH905" si="344">IF(AND(AE842&lt;&gt;"",AF842&lt;&gt;""),AF842,"")</f>
        <v>#N/A</v>
      </c>
    </row>
    <row r="843" spans="4:34" x14ac:dyDescent="0.25">
      <c r="D843" s="335"/>
      <c r="E843" s="335"/>
      <c r="F843" s="335"/>
      <c r="G843" s="335"/>
      <c r="H843" s="411">
        <f t="shared" si="327"/>
        <v>0</v>
      </c>
      <c r="I843" s="412">
        <v>0</v>
      </c>
      <c r="J843" s="411">
        <f t="shared" si="321"/>
        <v>0</v>
      </c>
      <c r="K843" s="412">
        <f t="shared" si="328"/>
        <v>0</v>
      </c>
      <c r="L843" s="411">
        <f t="shared" si="329"/>
        <v>0</v>
      </c>
      <c r="M843" s="412">
        <f t="shared" si="322"/>
        <v>0</v>
      </c>
      <c r="N843" s="411">
        <v>0</v>
      </c>
      <c r="O843" s="412">
        <f t="shared" si="330"/>
        <v>0</v>
      </c>
      <c r="P843" s="335"/>
      <c r="Q843" s="427">
        <f t="shared" si="331"/>
        <v>0</v>
      </c>
      <c r="R843" s="428">
        <f t="shared" si="332"/>
        <v>0</v>
      </c>
      <c r="S843" s="427">
        <f t="shared" si="323"/>
        <v>0</v>
      </c>
      <c r="T843" s="428">
        <f t="shared" si="324"/>
        <v>0</v>
      </c>
      <c r="U843" s="431">
        <f t="shared" si="333"/>
        <v>0</v>
      </c>
      <c r="V843" s="432">
        <f t="shared" si="334"/>
        <v>0</v>
      </c>
      <c r="W843" s="427">
        <f t="shared" si="335"/>
        <v>0</v>
      </c>
      <c r="X843" s="428">
        <f t="shared" si="336"/>
        <v>0</v>
      </c>
      <c r="Y843" s="427">
        <f t="shared" si="325"/>
        <v>0</v>
      </c>
      <c r="Z843" s="428">
        <f t="shared" si="326"/>
        <v>0</v>
      </c>
      <c r="AA843" s="431">
        <f t="shared" si="337"/>
        <v>0</v>
      </c>
      <c r="AB843" s="432">
        <f t="shared" si="338"/>
        <v>0</v>
      </c>
      <c r="AC843" s="427" t="e">
        <f t="shared" si="339"/>
        <v>#N/A</v>
      </c>
      <c r="AD843" s="428" t="e">
        <f t="shared" si="340"/>
        <v>#N/A</v>
      </c>
      <c r="AE843" s="427" t="e">
        <f t="shared" si="341"/>
        <v>#N/A</v>
      </c>
      <c r="AF843" s="428" t="e">
        <f t="shared" si="342"/>
        <v>#N/A</v>
      </c>
      <c r="AG843" s="431" t="e">
        <f t="shared" si="343"/>
        <v>#N/A</v>
      </c>
      <c r="AH843" s="432" t="e">
        <f t="shared" si="344"/>
        <v>#N/A</v>
      </c>
    </row>
    <row r="844" spans="4:34" x14ac:dyDescent="0.25">
      <c r="D844" s="335"/>
      <c r="E844" s="335"/>
      <c r="F844" s="335"/>
      <c r="G844" s="335"/>
      <c r="H844" s="411">
        <f t="shared" si="327"/>
        <v>0</v>
      </c>
      <c r="I844" s="412">
        <v>0</v>
      </c>
      <c r="J844" s="411">
        <f t="shared" si="321"/>
        <v>0</v>
      </c>
      <c r="K844" s="412">
        <f t="shared" si="328"/>
        <v>0</v>
      </c>
      <c r="L844" s="411">
        <f t="shared" si="329"/>
        <v>0</v>
      </c>
      <c r="M844" s="412">
        <f t="shared" si="322"/>
        <v>0</v>
      </c>
      <c r="N844" s="411">
        <v>0</v>
      </c>
      <c r="O844" s="412">
        <f t="shared" si="330"/>
        <v>0</v>
      </c>
      <c r="P844" s="335"/>
      <c r="Q844" s="427">
        <f t="shared" si="331"/>
        <v>0</v>
      </c>
      <c r="R844" s="428">
        <f t="shared" si="332"/>
        <v>0</v>
      </c>
      <c r="S844" s="427">
        <f t="shared" si="323"/>
        <v>0</v>
      </c>
      <c r="T844" s="428">
        <f t="shared" si="324"/>
        <v>0</v>
      </c>
      <c r="U844" s="431">
        <f t="shared" si="333"/>
        <v>0</v>
      </c>
      <c r="V844" s="432">
        <f t="shared" si="334"/>
        <v>0</v>
      </c>
      <c r="W844" s="427">
        <f t="shared" si="335"/>
        <v>0</v>
      </c>
      <c r="X844" s="428">
        <f t="shared" si="336"/>
        <v>0</v>
      </c>
      <c r="Y844" s="427">
        <f t="shared" si="325"/>
        <v>0</v>
      </c>
      <c r="Z844" s="428">
        <f t="shared" si="326"/>
        <v>0</v>
      </c>
      <c r="AA844" s="431">
        <f t="shared" si="337"/>
        <v>0</v>
      </c>
      <c r="AB844" s="432">
        <f t="shared" si="338"/>
        <v>0</v>
      </c>
      <c r="AC844" s="427" t="e">
        <f t="shared" si="339"/>
        <v>#N/A</v>
      </c>
      <c r="AD844" s="428" t="e">
        <f t="shared" si="340"/>
        <v>#N/A</v>
      </c>
      <c r="AE844" s="427" t="e">
        <f t="shared" si="341"/>
        <v>#N/A</v>
      </c>
      <c r="AF844" s="428" t="e">
        <f t="shared" si="342"/>
        <v>#N/A</v>
      </c>
      <c r="AG844" s="431" t="e">
        <f t="shared" si="343"/>
        <v>#N/A</v>
      </c>
      <c r="AH844" s="432" t="e">
        <f t="shared" si="344"/>
        <v>#N/A</v>
      </c>
    </row>
    <row r="845" spans="4:34" x14ac:dyDescent="0.25">
      <c r="D845" s="335"/>
      <c r="E845" s="335"/>
      <c r="F845" s="335"/>
      <c r="G845" s="335"/>
      <c r="H845" s="411">
        <f t="shared" si="327"/>
        <v>0</v>
      </c>
      <c r="I845" s="412">
        <v>0</v>
      </c>
      <c r="J845" s="411">
        <f t="shared" si="321"/>
        <v>0</v>
      </c>
      <c r="K845" s="412">
        <f t="shared" si="328"/>
        <v>0</v>
      </c>
      <c r="L845" s="411">
        <f t="shared" si="329"/>
        <v>0</v>
      </c>
      <c r="M845" s="412">
        <f t="shared" si="322"/>
        <v>0</v>
      </c>
      <c r="N845" s="411">
        <v>0</v>
      </c>
      <c r="O845" s="412">
        <f t="shared" si="330"/>
        <v>0</v>
      </c>
      <c r="P845" s="335"/>
      <c r="Q845" s="427">
        <f t="shared" si="331"/>
        <v>0</v>
      </c>
      <c r="R845" s="428">
        <f t="shared" si="332"/>
        <v>0</v>
      </c>
      <c r="S845" s="427">
        <f t="shared" si="323"/>
        <v>0</v>
      </c>
      <c r="T845" s="428">
        <f t="shared" si="324"/>
        <v>0</v>
      </c>
      <c r="U845" s="431">
        <f t="shared" si="333"/>
        <v>0</v>
      </c>
      <c r="V845" s="432">
        <f t="shared" si="334"/>
        <v>0</v>
      </c>
      <c r="W845" s="427">
        <f t="shared" si="335"/>
        <v>0</v>
      </c>
      <c r="X845" s="428">
        <f t="shared" si="336"/>
        <v>0</v>
      </c>
      <c r="Y845" s="427">
        <f t="shared" si="325"/>
        <v>0</v>
      </c>
      <c r="Z845" s="428">
        <f t="shared" si="326"/>
        <v>0</v>
      </c>
      <c r="AA845" s="431">
        <f t="shared" si="337"/>
        <v>0</v>
      </c>
      <c r="AB845" s="432">
        <f t="shared" si="338"/>
        <v>0</v>
      </c>
      <c r="AC845" s="427" t="e">
        <f t="shared" si="339"/>
        <v>#N/A</v>
      </c>
      <c r="AD845" s="428" t="e">
        <f t="shared" si="340"/>
        <v>#N/A</v>
      </c>
      <c r="AE845" s="427" t="e">
        <f t="shared" si="341"/>
        <v>#N/A</v>
      </c>
      <c r="AF845" s="428" t="e">
        <f t="shared" si="342"/>
        <v>#N/A</v>
      </c>
      <c r="AG845" s="431" t="e">
        <f t="shared" si="343"/>
        <v>#N/A</v>
      </c>
      <c r="AH845" s="432" t="e">
        <f t="shared" si="344"/>
        <v>#N/A</v>
      </c>
    </row>
    <row r="846" spans="4:34" x14ac:dyDescent="0.25">
      <c r="D846" s="335"/>
      <c r="E846" s="335"/>
      <c r="F846" s="335"/>
      <c r="G846" s="335"/>
      <c r="H846" s="411">
        <f t="shared" si="327"/>
        <v>0</v>
      </c>
      <c r="I846" s="412">
        <v>0</v>
      </c>
      <c r="J846" s="411">
        <f t="shared" si="321"/>
        <v>0</v>
      </c>
      <c r="K846" s="412">
        <f t="shared" si="328"/>
        <v>0</v>
      </c>
      <c r="L846" s="411">
        <f t="shared" si="329"/>
        <v>0</v>
      </c>
      <c r="M846" s="412">
        <f t="shared" si="322"/>
        <v>0</v>
      </c>
      <c r="N846" s="411">
        <v>0</v>
      </c>
      <c r="O846" s="412">
        <f t="shared" si="330"/>
        <v>0</v>
      </c>
      <c r="P846" s="335"/>
      <c r="Q846" s="427">
        <f t="shared" si="331"/>
        <v>0</v>
      </c>
      <c r="R846" s="428">
        <f t="shared" si="332"/>
        <v>0</v>
      </c>
      <c r="S846" s="427">
        <f t="shared" si="323"/>
        <v>0</v>
      </c>
      <c r="T846" s="428">
        <f t="shared" si="324"/>
        <v>0</v>
      </c>
      <c r="U846" s="431">
        <f t="shared" si="333"/>
        <v>0</v>
      </c>
      <c r="V846" s="432">
        <f t="shared" si="334"/>
        <v>0</v>
      </c>
      <c r="W846" s="427">
        <f t="shared" si="335"/>
        <v>0</v>
      </c>
      <c r="X846" s="428">
        <f t="shared" si="336"/>
        <v>0</v>
      </c>
      <c r="Y846" s="427">
        <f t="shared" si="325"/>
        <v>0</v>
      </c>
      <c r="Z846" s="428">
        <f t="shared" si="326"/>
        <v>0</v>
      </c>
      <c r="AA846" s="431">
        <f t="shared" si="337"/>
        <v>0</v>
      </c>
      <c r="AB846" s="432">
        <f t="shared" si="338"/>
        <v>0</v>
      </c>
      <c r="AC846" s="427" t="e">
        <f t="shared" si="339"/>
        <v>#N/A</v>
      </c>
      <c r="AD846" s="428" t="e">
        <f t="shared" si="340"/>
        <v>#N/A</v>
      </c>
      <c r="AE846" s="427" t="e">
        <f t="shared" si="341"/>
        <v>#N/A</v>
      </c>
      <c r="AF846" s="428" t="e">
        <f t="shared" si="342"/>
        <v>#N/A</v>
      </c>
      <c r="AG846" s="431" t="e">
        <f t="shared" si="343"/>
        <v>#N/A</v>
      </c>
      <c r="AH846" s="432" t="e">
        <f t="shared" si="344"/>
        <v>#N/A</v>
      </c>
    </row>
    <row r="847" spans="4:34" x14ac:dyDescent="0.25">
      <c r="D847" s="335"/>
      <c r="E847" s="335"/>
      <c r="F847" s="335"/>
      <c r="G847" s="335"/>
      <c r="H847" s="411">
        <f t="shared" si="327"/>
        <v>0</v>
      </c>
      <c r="I847" s="412">
        <v>0</v>
      </c>
      <c r="J847" s="411">
        <f t="shared" si="321"/>
        <v>0</v>
      </c>
      <c r="K847" s="412">
        <f t="shared" si="328"/>
        <v>0</v>
      </c>
      <c r="L847" s="411">
        <f t="shared" si="329"/>
        <v>0</v>
      </c>
      <c r="M847" s="412">
        <f t="shared" si="322"/>
        <v>0</v>
      </c>
      <c r="N847" s="411">
        <v>0</v>
      </c>
      <c r="O847" s="412">
        <f t="shared" si="330"/>
        <v>0</v>
      </c>
      <c r="P847" s="335"/>
      <c r="Q847" s="427">
        <f t="shared" si="331"/>
        <v>0</v>
      </c>
      <c r="R847" s="428">
        <f t="shared" si="332"/>
        <v>0</v>
      </c>
      <c r="S847" s="427">
        <f t="shared" si="323"/>
        <v>0</v>
      </c>
      <c r="T847" s="428">
        <f t="shared" si="324"/>
        <v>0</v>
      </c>
      <c r="U847" s="431">
        <f t="shared" si="333"/>
        <v>0</v>
      </c>
      <c r="V847" s="432">
        <f t="shared" si="334"/>
        <v>0</v>
      </c>
      <c r="W847" s="427">
        <f t="shared" si="335"/>
        <v>0</v>
      </c>
      <c r="X847" s="428">
        <f t="shared" si="336"/>
        <v>0</v>
      </c>
      <c r="Y847" s="427">
        <f t="shared" si="325"/>
        <v>0</v>
      </c>
      <c r="Z847" s="428">
        <f t="shared" si="326"/>
        <v>0</v>
      </c>
      <c r="AA847" s="431">
        <f t="shared" si="337"/>
        <v>0</v>
      </c>
      <c r="AB847" s="432">
        <f t="shared" si="338"/>
        <v>0</v>
      </c>
      <c r="AC847" s="427" t="e">
        <f t="shared" si="339"/>
        <v>#N/A</v>
      </c>
      <c r="AD847" s="428" t="e">
        <f t="shared" si="340"/>
        <v>#N/A</v>
      </c>
      <c r="AE847" s="427" t="e">
        <f t="shared" si="341"/>
        <v>#N/A</v>
      </c>
      <c r="AF847" s="428" t="e">
        <f t="shared" si="342"/>
        <v>#N/A</v>
      </c>
      <c r="AG847" s="431" t="e">
        <f t="shared" si="343"/>
        <v>#N/A</v>
      </c>
      <c r="AH847" s="432" t="e">
        <f t="shared" si="344"/>
        <v>#N/A</v>
      </c>
    </row>
    <row r="848" spans="4:34" x14ac:dyDescent="0.25">
      <c r="D848" s="335"/>
      <c r="E848" s="335"/>
      <c r="F848" s="335"/>
      <c r="G848" s="335"/>
      <c r="H848" s="411">
        <f t="shared" si="327"/>
        <v>0</v>
      </c>
      <c r="I848" s="412">
        <v>0</v>
      </c>
      <c r="J848" s="411">
        <f t="shared" si="321"/>
        <v>0</v>
      </c>
      <c r="K848" s="412">
        <f t="shared" si="328"/>
        <v>0</v>
      </c>
      <c r="L848" s="411">
        <f t="shared" si="329"/>
        <v>0</v>
      </c>
      <c r="M848" s="412">
        <f t="shared" si="322"/>
        <v>0</v>
      </c>
      <c r="N848" s="411">
        <v>0</v>
      </c>
      <c r="O848" s="412">
        <f t="shared" si="330"/>
        <v>0</v>
      </c>
      <c r="P848" s="335"/>
      <c r="Q848" s="427">
        <f t="shared" si="331"/>
        <v>0</v>
      </c>
      <c r="R848" s="428">
        <f t="shared" si="332"/>
        <v>0</v>
      </c>
      <c r="S848" s="427">
        <f t="shared" si="323"/>
        <v>0</v>
      </c>
      <c r="T848" s="428">
        <f t="shared" si="324"/>
        <v>0</v>
      </c>
      <c r="U848" s="431">
        <f t="shared" si="333"/>
        <v>0</v>
      </c>
      <c r="V848" s="432">
        <f t="shared" si="334"/>
        <v>0</v>
      </c>
      <c r="W848" s="427">
        <f t="shared" si="335"/>
        <v>0</v>
      </c>
      <c r="X848" s="428">
        <f t="shared" si="336"/>
        <v>0</v>
      </c>
      <c r="Y848" s="427">
        <f t="shared" si="325"/>
        <v>0</v>
      </c>
      <c r="Z848" s="428">
        <f t="shared" si="326"/>
        <v>0</v>
      </c>
      <c r="AA848" s="431">
        <f t="shared" si="337"/>
        <v>0</v>
      </c>
      <c r="AB848" s="432">
        <f t="shared" si="338"/>
        <v>0</v>
      </c>
      <c r="AC848" s="427" t="e">
        <f t="shared" si="339"/>
        <v>#N/A</v>
      </c>
      <c r="AD848" s="428" t="e">
        <f t="shared" si="340"/>
        <v>#N/A</v>
      </c>
      <c r="AE848" s="427" t="e">
        <f t="shared" si="341"/>
        <v>#N/A</v>
      </c>
      <c r="AF848" s="428" t="e">
        <f t="shared" si="342"/>
        <v>#N/A</v>
      </c>
      <c r="AG848" s="431" t="e">
        <f t="shared" si="343"/>
        <v>#N/A</v>
      </c>
      <c r="AH848" s="432" t="e">
        <f t="shared" si="344"/>
        <v>#N/A</v>
      </c>
    </row>
    <row r="849" spans="4:34" x14ac:dyDescent="0.25">
      <c r="D849" s="335"/>
      <c r="E849" s="335"/>
      <c r="F849" s="335"/>
      <c r="G849" s="335"/>
      <c r="H849" s="411">
        <f t="shared" si="327"/>
        <v>0</v>
      </c>
      <c r="I849" s="412">
        <v>0</v>
      </c>
      <c r="J849" s="411">
        <f t="shared" si="321"/>
        <v>0</v>
      </c>
      <c r="K849" s="412">
        <f t="shared" si="328"/>
        <v>0</v>
      </c>
      <c r="L849" s="411">
        <f t="shared" si="329"/>
        <v>0</v>
      </c>
      <c r="M849" s="412">
        <f t="shared" si="322"/>
        <v>0</v>
      </c>
      <c r="N849" s="411">
        <v>0</v>
      </c>
      <c r="O849" s="412">
        <f t="shared" si="330"/>
        <v>0</v>
      </c>
      <c r="P849" s="335"/>
      <c r="Q849" s="427">
        <f t="shared" si="331"/>
        <v>0</v>
      </c>
      <c r="R849" s="428">
        <f t="shared" si="332"/>
        <v>0</v>
      </c>
      <c r="S849" s="427">
        <f t="shared" si="323"/>
        <v>0</v>
      </c>
      <c r="T849" s="428">
        <f t="shared" si="324"/>
        <v>0</v>
      </c>
      <c r="U849" s="431">
        <f t="shared" si="333"/>
        <v>0</v>
      </c>
      <c r="V849" s="432">
        <f t="shared" si="334"/>
        <v>0</v>
      </c>
      <c r="W849" s="427">
        <f t="shared" si="335"/>
        <v>0</v>
      </c>
      <c r="X849" s="428">
        <f t="shared" si="336"/>
        <v>0</v>
      </c>
      <c r="Y849" s="427">
        <f t="shared" si="325"/>
        <v>0</v>
      </c>
      <c r="Z849" s="428">
        <f t="shared" si="326"/>
        <v>0</v>
      </c>
      <c r="AA849" s="431">
        <f t="shared" si="337"/>
        <v>0</v>
      </c>
      <c r="AB849" s="432">
        <f t="shared" si="338"/>
        <v>0</v>
      </c>
      <c r="AC849" s="427" t="e">
        <f t="shared" si="339"/>
        <v>#N/A</v>
      </c>
      <c r="AD849" s="428" t="e">
        <f t="shared" si="340"/>
        <v>#N/A</v>
      </c>
      <c r="AE849" s="427" t="e">
        <f t="shared" si="341"/>
        <v>#N/A</v>
      </c>
      <c r="AF849" s="428" t="e">
        <f t="shared" si="342"/>
        <v>#N/A</v>
      </c>
      <c r="AG849" s="431" t="e">
        <f t="shared" si="343"/>
        <v>#N/A</v>
      </c>
      <c r="AH849" s="432" t="e">
        <f t="shared" si="344"/>
        <v>#N/A</v>
      </c>
    </row>
    <row r="850" spans="4:34" x14ac:dyDescent="0.25">
      <c r="D850" s="335"/>
      <c r="E850" s="335"/>
      <c r="F850" s="335"/>
      <c r="G850" s="335"/>
      <c r="H850" s="411">
        <f t="shared" si="327"/>
        <v>0</v>
      </c>
      <c r="I850" s="412">
        <v>0</v>
      </c>
      <c r="J850" s="411">
        <f t="shared" si="321"/>
        <v>0</v>
      </c>
      <c r="K850" s="412">
        <f t="shared" si="328"/>
        <v>0</v>
      </c>
      <c r="L850" s="411">
        <f t="shared" si="329"/>
        <v>0</v>
      </c>
      <c r="M850" s="412">
        <f t="shared" si="322"/>
        <v>0</v>
      </c>
      <c r="N850" s="411">
        <v>0</v>
      </c>
      <c r="O850" s="412">
        <f t="shared" si="330"/>
        <v>0</v>
      </c>
      <c r="P850" s="335"/>
      <c r="Q850" s="427">
        <f t="shared" si="331"/>
        <v>0</v>
      </c>
      <c r="R850" s="428">
        <f t="shared" si="332"/>
        <v>0</v>
      </c>
      <c r="S850" s="427">
        <f t="shared" si="323"/>
        <v>0</v>
      </c>
      <c r="T850" s="428">
        <f t="shared" si="324"/>
        <v>0</v>
      </c>
      <c r="U850" s="431">
        <f t="shared" si="333"/>
        <v>0</v>
      </c>
      <c r="V850" s="432">
        <f t="shared" si="334"/>
        <v>0</v>
      </c>
      <c r="W850" s="427">
        <f t="shared" si="335"/>
        <v>0</v>
      </c>
      <c r="X850" s="428">
        <f t="shared" si="336"/>
        <v>0</v>
      </c>
      <c r="Y850" s="427">
        <f t="shared" si="325"/>
        <v>0</v>
      </c>
      <c r="Z850" s="428">
        <f t="shared" si="326"/>
        <v>0</v>
      </c>
      <c r="AA850" s="431">
        <f t="shared" si="337"/>
        <v>0</v>
      </c>
      <c r="AB850" s="432">
        <f t="shared" si="338"/>
        <v>0</v>
      </c>
      <c r="AC850" s="427" t="e">
        <f t="shared" si="339"/>
        <v>#N/A</v>
      </c>
      <c r="AD850" s="428" t="e">
        <f t="shared" si="340"/>
        <v>#N/A</v>
      </c>
      <c r="AE850" s="427" t="e">
        <f t="shared" si="341"/>
        <v>#N/A</v>
      </c>
      <c r="AF850" s="428" t="e">
        <f t="shared" si="342"/>
        <v>#N/A</v>
      </c>
      <c r="AG850" s="431" t="e">
        <f t="shared" si="343"/>
        <v>#N/A</v>
      </c>
      <c r="AH850" s="432" t="e">
        <f t="shared" si="344"/>
        <v>#N/A</v>
      </c>
    </row>
    <row r="851" spans="4:34" x14ac:dyDescent="0.25">
      <c r="D851" s="335"/>
      <c r="E851" s="335"/>
      <c r="F851" s="335"/>
      <c r="G851" s="335"/>
      <c r="H851" s="411">
        <f t="shared" si="327"/>
        <v>0</v>
      </c>
      <c r="I851" s="412">
        <v>0</v>
      </c>
      <c r="J851" s="411">
        <f t="shared" si="321"/>
        <v>0</v>
      </c>
      <c r="K851" s="412">
        <f t="shared" si="328"/>
        <v>0</v>
      </c>
      <c r="L851" s="411">
        <f t="shared" si="329"/>
        <v>0</v>
      </c>
      <c r="M851" s="412">
        <f t="shared" si="322"/>
        <v>0</v>
      </c>
      <c r="N851" s="411">
        <v>0</v>
      </c>
      <c r="O851" s="412">
        <f t="shared" si="330"/>
        <v>0</v>
      </c>
      <c r="P851" s="335"/>
      <c r="Q851" s="427">
        <f t="shared" si="331"/>
        <v>0</v>
      </c>
      <c r="R851" s="428">
        <f t="shared" si="332"/>
        <v>0</v>
      </c>
      <c r="S851" s="427">
        <f t="shared" si="323"/>
        <v>0</v>
      </c>
      <c r="T851" s="428">
        <f t="shared" si="324"/>
        <v>0</v>
      </c>
      <c r="U851" s="431">
        <f t="shared" si="333"/>
        <v>0</v>
      </c>
      <c r="V851" s="432">
        <f t="shared" si="334"/>
        <v>0</v>
      </c>
      <c r="W851" s="427">
        <f t="shared" si="335"/>
        <v>0</v>
      </c>
      <c r="X851" s="428">
        <f t="shared" si="336"/>
        <v>0</v>
      </c>
      <c r="Y851" s="427">
        <f t="shared" si="325"/>
        <v>0</v>
      </c>
      <c r="Z851" s="428">
        <f t="shared" si="326"/>
        <v>0</v>
      </c>
      <c r="AA851" s="431">
        <f t="shared" si="337"/>
        <v>0</v>
      </c>
      <c r="AB851" s="432">
        <f t="shared" si="338"/>
        <v>0</v>
      </c>
      <c r="AC851" s="427" t="e">
        <f t="shared" si="339"/>
        <v>#N/A</v>
      </c>
      <c r="AD851" s="428" t="e">
        <f t="shared" si="340"/>
        <v>#N/A</v>
      </c>
      <c r="AE851" s="427" t="e">
        <f t="shared" si="341"/>
        <v>#N/A</v>
      </c>
      <c r="AF851" s="428" t="e">
        <f t="shared" si="342"/>
        <v>#N/A</v>
      </c>
      <c r="AG851" s="431" t="e">
        <f t="shared" si="343"/>
        <v>#N/A</v>
      </c>
      <c r="AH851" s="432" t="e">
        <f t="shared" si="344"/>
        <v>#N/A</v>
      </c>
    </row>
    <row r="852" spans="4:34" x14ac:dyDescent="0.25">
      <c r="D852" s="335"/>
      <c r="E852" s="335"/>
      <c r="F852" s="335"/>
      <c r="G852" s="335"/>
      <c r="H852" s="411">
        <f t="shared" si="327"/>
        <v>0</v>
      </c>
      <c r="I852" s="412">
        <v>0</v>
      </c>
      <c r="J852" s="411">
        <f t="shared" si="321"/>
        <v>0</v>
      </c>
      <c r="K852" s="412">
        <f t="shared" si="328"/>
        <v>0</v>
      </c>
      <c r="L852" s="411">
        <f t="shared" si="329"/>
        <v>0</v>
      </c>
      <c r="M852" s="412">
        <f t="shared" si="322"/>
        <v>0</v>
      </c>
      <c r="N852" s="411">
        <v>0</v>
      </c>
      <c r="O852" s="412">
        <f t="shared" si="330"/>
        <v>0</v>
      </c>
      <c r="P852" s="335"/>
      <c r="Q852" s="427">
        <f t="shared" si="331"/>
        <v>0</v>
      </c>
      <c r="R852" s="428">
        <f t="shared" si="332"/>
        <v>0</v>
      </c>
      <c r="S852" s="427">
        <f t="shared" si="323"/>
        <v>0</v>
      </c>
      <c r="T852" s="428">
        <f t="shared" si="324"/>
        <v>0</v>
      </c>
      <c r="U852" s="431">
        <f t="shared" si="333"/>
        <v>0</v>
      </c>
      <c r="V852" s="432">
        <f t="shared" si="334"/>
        <v>0</v>
      </c>
      <c r="W852" s="427">
        <f t="shared" si="335"/>
        <v>0</v>
      </c>
      <c r="X852" s="428">
        <f t="shared" si="336"/>
        <v>0</v>
      </c>
      <c r="Y852" s="427">
        <f t="shared" si="325"/>
        <v>0</v>
      </c>
      <c r="Z852" s="428">
        <f t="shared" si="326"/>
        <v>0</v>
      </c>
      <c r="AA852" s="431">
        <f t="shared" si="337"/>
        <v>0</v>
      </c>
      <c r="AB852" s="432">
        <f t="shared" si="338"/>
        <v>0</v>
      </c>
      <c r="AC852" s="427" t="e">
        <f t="shared" si="339"/>
        <v>#N/A</v>
      </c>
      <c r="AD852" s="428" t="e">
        <f t="shared" si="340"/>
        <v>#N/A</v>
      </c>
      <c r="AE852" s="427" t="e">
        <f t="shared" si="341"/>
        <v>#N/A</v>
      </c>
      <c r="AF852" s="428" t="e">
        <f t="shared" si="342"/>
        <v>#N/A</v>
      </c>
      <c r="AG852" s="431" t="e">
        <f t="shared" si="343"/>
        <v>#N/A</v>
      </c>
      <c r="AH852" s="432" t="e">
        <f t="shared" si="344"/>
        <v>#N/A</v>
      </c>
    </row>
    <row r="853" spans="4:34" x14ac:dyDescent="0.25">
      <c r="D853" s="335"/>
      <c r="E853" s="335"/>
      <c r="F853" s="335"/>
      <c r="G853" s="335"/>
      <c r="H853" s="411">
        <f t="shared" si="327"/>
        <v>0</v>
      </c>
      <c r="I853" s="412">
        <v>0</v>
      </c>
      <c r="J853" s="411">
        <f t="shared" si="321"/>
        <v>0</v>
      </c>
      <c r="K853" s="412">
        <f t="shared" si="328"/>
        <v>0</v>
      </c>
      <c r="L853" s="411">
        <f t="shared" si="329"/>
        <v>0</v>
      </c>
      <c r="M853" s="412">
        <f t="shared" si="322"/>
        <v>0</v>
      </c>
      <c r="N853" s="411">
        <v>0</v>
      </c>
      <c r="O853" s="412">
        <f t="shared" si="330"/>
        <v>0</v>
      </c>
      <c r="P853" s="335"/>
      <c r="Q853" s="427">
        <f t="shared" si="331"/>
        <v>0</v>
      </c>
      <c r="R853" s="428">
        <f t="shared" si="332"/>
        <v>0</v>
      </c>
      <c r="S853" s="427">
        <f t="shared" si="323"/>
        <v>0</v>
      </c>
      <c r="T853" s="428">
        <f t="shared" si="324"/>
        <v>0</v>
      </c>
      <c r="U853" s="431">
        <f t="shared" si="333"/>
        <v>0</v>
      </c>
      <c r="V853" s="432">
        <f t="shared" si="334"/>
        <v>0</v>
      </c>
      <c r="W853" s="427">
        <f t="shared" si="335"/>
        <v>0</v>
      </c>
      <c r="X853" s="428">
        <f t="shared" si="336"/>
        <v>0</v>
      </c>
      <c r="Y853" s="427">
        <f t="shared" si="325"/>
        <v>0</v>
      </c>
      <c r="Z853" s="428">
        <f t="shared" si="326"/>
        <v>0</v>
      </c>
      <c r="AA853" s="431">
        <f t="shared" si="337"/>
        <v>0</v>
      </c>
      <c r="AB853" s="432">
        <f t="shared" si="338"/>
        <v>0</v>
      </c>
      <c r="AC853" s="427" t="e">
        <f t="shared" si="339"/>
        <v>#N/A</v>
      </c>
      <c r="AD853" s="428" t="e">
        <f t="shared" si="340"/>
        <v>#N/A</v>
      </c>
      <c r="AE853" s="427" t="e">
        <f t="shared" si="341"/>
        <v>#N/A</v>
      </c>
      <c r="AF853" s="428" t="e">
        <f t="shared" si="342"/>
        <v>#N/A</v>
      </c>
      <c r="AG853" s="431" t="e">
        <f t="shared" si="343"/>
        <v>#N/A</v>
      </c>
      <c r="AH853" s="432" t="e">
        <f t="shared" si="344"/>
        <v>#N/A</v>
      </c>
    </row>
    <row r="854" spans="4:34" x14ac:dyDescent="0.25">
      <c r="D854" s="335"/>
      <c r="E854" s="335"/>
      <c r="F854" s="335"/>
      <c r="G854" s="335"/>
      <c r="H854" s="411">
        <f t="shared" si="327"/>
        <v>0</v>
      </c>
      <c r="I854" s="412">
        <v>0</v>
      </c>
      <c r="J854" s="411">
        <f t="shared" si="321"/>
        <v>0</v>
      </c>
      <c r="K854" s="412">
        <f t="shared" si="328"/>
        <v>0</v>
      </c>
      <c r="L854" s="411">
        <f t="shared" si="329"/>
        <v>0</v>
      </c>
      <c r="M854" s="412">
        <f t="shared" si="322"/>
        <v>0</v>
      </c>
      <c r="N854" s="411">
        <v>0</v>
      </c>
      <c r="O854" s="412">
        <f t="shared" si="330"/>
        <v>0</v>
      </c>
      <c r="P854" s="335"/>
      <c r="Q854" s="427">
        <f t="shared" si="331"/>
        <v>0</v>
      </c>
      <c r="R854" s="428">
        <f t="shared" si="332"/>
        <v>0</v>
      </c>
      <c r="S854" s="427">
        <f t="shared" si="323"/>
        <v>0</v>
      </c>
      <c r="T854" s="428">
        <f t="shared" si="324"/>
        <v>0</v>
      </c>
      <c r="U854" s="431">
        <f t="shared" si="333"/>
        <v>0</v>
      </c>
      <c r="V854" s="432">
        <f t="shared" si="334"/>
        <v>0</v>
      </c>
      <c r="W854" s="427">
        <f t="shared" si="335"/>
        <v>0</v>
      </c>
      <c r="X854" s="428">
        <f t="shared" si="336"/>
        <v>0</v>
      </c>
      <c r="Y854" s="427">
        <f t="shared" si="325"/>
        <v>0</v>
      </c>
      <c r="Z854" s="428">
        <f t="shared" si="326"/>
        <v>0</v>
      </c>
      <c r="AA854" s="431">
        <f t="shared" si="337"/>
        <v>0</v>
      </c>
      <c r="AB854" s="432">
        <f t="shared" si="338"/>
        <v>0</v>
      </c>
      <c r="AC854" s="427" t="e">
        <f t="shared" si="339"/>
        <v>#N/A</v>
      </c>
      <c r="AD854" s="428" t="e">
        <f t="shared" si="340"/>
        <v>#N/A</v>
      </c>
      <c r="AE854" s="427" t="e">
        <f t="shared" si="341"/>
        <v>#N/A</v>
      </c>
      <c r="AF854" s="428" t="e">
        <f t="shared" si="342"/>
        <v>#N/A</v>
      </c>
      <c r="AG854" s="431" t="e">
        <f t="shared" si="343"/>
        <v>#N/A</v>
      </c>
      <c r="AH854" s="432" t="e">
        <f t="shared" si="344"/>
        <v>#N/A</v>
      </c>
    </row>
    <row r="855" spans="4:34" x14ac:dyDescent="0.25">
      <c r="D855" s="335"/>
      <c r="E855" s="335"/>
      <c r="F855" s="335"/>
      <c r="G855" s="335"/>
      <c r="H855" s="411">
        <f t="shared" si="327"/>
        <v>0</v>
      </c>
      <c r="I855" s="412">
        <v>0</v>
      </c>
      <c r="J855" s="411">
        <f t="shared" si="321"/>
        <v>0</v>
      </c>
      <c r="K855" s="412">
        <f t="shared" si="328"/>
        <v>0</v>
      </c>
      <c r="L855" s="411">
        <f t="shared" si="329"/>
        <v>0</v>
      </c>
      <c r="M855" s="412">
        <f t="shared" si="322"/>
        <v>0</v>
      </c>
      <c r="N855" s="411">
        <v>0</v>
      </c>
      <c r="O855" s="412">
        <f t="shared" si="330"/>
        <v>0</v>
      </c>
      <c r="P855" s="335"/>
      <c r="Q855" s="427">
        <f t="shared" si="331"/>
        <v>0</v>
      </c>
      <c r="R855" s="428">
        <f t="shared" si="332"/>
        <v>0</v>
      </c>
      <c r="S855" s="427">
        <f t="shared" si="323"/>
        <v>0</v>
      </c>
      <c r="T855" s="428">
        <f t="shared" si="324"/>
        <v>0</v>
      </c>
      <c r="U855" s="431">
        <f t="shared" si="333"/>
        <v>0</v>
      </c>
      <c r="V855" s="432">
        <f t="shared" si="334"/>
        <v>0</v>
      </c>
      <c r="W855" s="427">
        <f t="shared" si="335"/>
        <v>0</v>
      </c>
      <c r="X855" s="428">
        <f t="shared" si="336"/>
        <v>0</v>
      </c>
      <c r="Y855" s="427">
        <f t="shared" si="325"/>
        <v>0</v>
      </c>
      <c r="Z855" s="428">
        <f t="shared" si="326"/>
        <v>0</v>
      </c>
      <c r="AA855" s="431">
        <f t="shared" si="337"/>
        <v>0</v>
      </c>
      <c r="AB855" s="432">
        <f t="shared" si="338"/>
        <v>0</v>
      </c>
      <c r="AC855" s="427" t="e">
        <f t="shared" si="339"/>
        <v>#N/A</v>
      </c>
      <c r="AD855" s="428" t="e">
        <f t="shared" si="340"/>
        <v>#N/A</v>
      </c>
      <c r="AE855" s="427" t="e">
        <f t="shared" si="341"/>
        <v>#N/A</v>
      </c>
      <c r="AF855" s="428" t="e">
        <f t="shared" si="342"/>
        <v>#N/A</v>
      </c>
      <c r="AG855" s="431" t="e">
        <f t="shared" si="343"/>
        <v>#N/A</v>
      </c>
      <c r="AH855" s="432" t="e">
        <f t="shared" si="344"/>
        <v>#N/A</v>
      </c>
    </row>
    <row r="856" spans="4:34" x14ac:dyDescent="0.25">
      <c r="D856" s="335"/>
      <c r="E856" s="335"/>
      <c r="F856" s="335"/>
      <c r="G856" s="335"/>
      <c r="H856" s="411">
        <f t="shared" si="327"/>
        <v>0</v>
      </c>
      <c r="I856" s="412">
        <v>0</v>
      </c>
      <c r="J856" s="411">
        <f t="shared" si="321"/>
        <v>0</v>
      </c>
      <c r="K856" s="412">
        <f t="shared" si="328"/>
        <v>0</v>
      </c>
      <c r="L856" s="411">
        <f t="shared" si="329"/>
        <v>0</v>
      </c>
      <c r="M856" s="412">
        <f t="shared" si="322"/>
        <v>0</v>
      </c>
      <c r="N856" s="411">
        <v>0</v>
      </c>
      <c r="O856" s="412">
        <f t="shared" si="330"/>
        <v>0</v>
      </c>
      <c r="P856" s="335"/>
      <c r="Q856" s="427">
        <f t="shared" si="331"/>
        <v>0</v>
      </c>
      <c r="R856" s="428">
        <f t="shared" si="332"/>
        <v>0</v>
      </c>
      <c r="S856" s="427">
        <f t="shared" si="323"/>
        <v>0</v>
      </c>
      <c r="T856" s="428">
        <f t="shared" si="324"/>
        <v>0</v>
      </c>
      <c r="U856" s="431">
        <f t="shared" si="333"/>
        <v>0</v>
      </c>
      <c r="V856" s="432">
        <f t="shared" si="334"/>
        <v>0</v>
      </c>
      <c r="W856" s="427">
        <f t="shared" si="335"/>
        <v>0</v>
      </c>
      <c r="X856" s="428">
        <f t="shared" si="336"/>
        <v>0</v>
      </c>
      <c r="Y856" s="427">
        <f t="shared" si="325"/>
        <v>0</v>
      </c>
      <c r="Z856" s="428">
        <f t="shared" si="326"/>
        <v>0</v>
      </c>
      <c r="AA856" s="431">
        <f t="shared" si="337"/>
        <v>0</v>
      </c>
      <c r="AB856" s="432">
        <f t="shared" si="338"/>
        <v>0</v>
      </c>
      <c r="AC856" s="427" t="e">
        <f t="shared" si="339"/>
        <v>#N/A</v>
      </c>
      <c r="AD856" s="428" t="e">
        <f t="shared" si="340"/>
        <v>#N/A</v>
      </c>
      <c r="AE856" s="427" t="e">
        <f t="shared" si="341"/>
        <v>#N/A</v>
      </c>
      <c r="AF856" s="428" t="e">
        <f t="shared" si="342"/>
        <v>#N/A</v>
      </c>
      <c r="AG856" s="431" t="e">
        <f t="shared" si="343"/>
        <v>#N/A</v>
      </c>
      <c r="AH856" s="432" t="e">
        <f t="shared" si="344"/>
        <v>#N/A</v>
      </c>
    </row>
    <row r="857" spans="4:34" x14ac:dyDescent="0.25">
      <c r="D857" s="335"/>
      <c r="E857" s="335"/>
      <c r="F857" s="335"/>
      <c r="G857" s="335"/>
      <c r="H857" s="411">
        <f t="shared" si="327"/>
        <v>0</v>
      </c>
      <c r="I857" s="412">
        <v>0</v>
      </c>
      <c r="J857" s="411">
        <f t="shared" si="321"/>
        <v>0</v>
      </c>
      <c r="K857" s="412">
        <f t="shared" si="328"/>
        <v>0</v>
      </c>
      <c r="L857" s="411">
        <f t="shared" si="329"/>
        <v>0</v>
      </c>
      <c r="M857" s="412">
        <f t="shared" si="322"/>
        <v>0</v>
      </c>
      <c r="N857" s="411">
        <v>0</v>
      </c>
      <c r="O857" s="412">
        <f t="shared" si="330"/>
        <v>0</v>
      </c>
      <c r="P857" s="335"/>
      <c r="Q857" s="427">
        <f t="shared" si="331"/>
        <v>0</v>
      </c>
      <c r="R857" s="428">
        <f t="shared" si="332"/>
        <v>0</v>
      </c>
      <c r="S857" s="427">
        <f t="shared" si="323"/>
        <v>0</v>
      </c>
      <c r="T857" s="428">
        <f t="shared" si="324"/>
        <v>0</v>
      </c>
      <c r="U857" s="431">
        <f t="shared" si="333"/>
        <v>0</v>
      </c>
      <c r="V857" s="432">
        <f t="shared" si="334"/>
        <v>0</v>
      </c>
      <c r="W857" s="427">
        <f t="shared" si="335"/>
        <v>0</v>
      </c>
      <c r="X857" s="428">
        <f t="shared" si="336"/>
        <v>0</v>
      </c>
      <c r="Y857" s="427">
        <f t="shared" si="325"/>
        <v>0</v>
      </c>
      <c r="Z857" s="428">
        <f t="shared" si="326"/>
        <v>0</v>
      </c>
      <c r="AA857" s="431">
        <f t="shared" si="337"/>
        <v>0</v>
      </c>
      <c r="AB857" s="432">
        <f t="shared" si="338"/>
        <v>0</v>
      </c>
      <c r="AC857" s="427" t="e">
        <f t="shared" si="339"/>
        <v>#N/A</v>
      </c>
      <c r="AD857" s="428" t="e">
        <f t="shared" si="340"/>
        <v>#N/A</v>
      </c>
      <c r="AE857" s="427" t="e">
        <f t="shared" si="341"/>
        <v>#N/A</v>
      </c>
      <c r="AF857" s="428" t="e">
        <f t="shared" si="342"/>
        <v>#N/A</v>
      </c>
      <c r="AG857" s="431" t="e">
        <f t="shared" si="343"/>
        <v>#N/A</v>
      </c>
      <c r="AH857" s="432" t="e">
        <f t="shared" si="344"/>
        <v>#N/A</v>
      </c>
    </row>
    <row r="858" spans="4:34" x14ac:dyDescent="0.25">
      <c r="D858" s="335"/>
      <c r="E858" s="335"/>
      <c r="F858" s="335"/>
      <c r="G858" s="335"/>
      <c r="H858" s="411">
        <f t="shared" si="327"/>
        <v>0</v>
      </c>
      <c r="I858" s="412">
        <v>0</v>
      </c>
      <c r="J858" s="411">
        <f t="shared" si="321"/>
        <v>0</v>
      </c>
      <c r="K858" s="412">
        <f t="shared" si="328"/>
        <v>0</v>
      </c>
      <c r="L858" s="411">
        <f t="shared" si="329"/>
        <v>0</v>
      </c>
      <c r="M858" s="412">
        <f t="shared" si="322"/>
        <v>0</v>
      </c>
      <c r="N858" s="411">
        <v>0</v>
      </c>
      <c r="O858" s="412">
        <f t="shared" si="330"/>
        <v>0</v>
      </c>
      <c r="P858" s="335"/>
      <c r="Q858" s="427">
        <f t="shared" si="331"/>
        <v>0</v>
      </c>
      <c r="R858" s="428">
        <f t="shared" si="332"/>
        <v>0</v>
      </c>
      <c r="S858" s="427">
        <f t="shared" si="323"/>
        <v>0</v>
      </c>
      <c r="T858" s="428">
        <f t="shared" si="324"/>
        <v>0</v>
      </c>
      <c r="U858" s="431">
        <f t="shared" si="333"/>
        <v>0</v>
      </c>
      <c r="V858" s="432">
        <f t="shared" si="334"/>
        <v>0</v>
      </c>
      <c r="W858" s="427">
        <f t="shared" si="335"/>
        <v>0</v>
      </c>
      <c r="X858" s="428">
        <f t="shared" si="336"/>
        <v>0</v>
      </c>
      <c r="Y858" s="427">
        <f t="shared" si="325"/>
        <v>0</v>
      </c>
      <c r="Z858" s="428">
        <f t="shared" si="326"/>
        <v>0</v>
      </c>
      <c r="AA858" s="431">
        <f t="shared" si="337"/>
        <v>0</v>
      </c>
      <c r="AB858" s="432">
        <f t="shared" si="338"/>
        <v>0</v>
      </c>
      <c r="AC858" s="427" t="e">
        <f t="shared" si="339"/>
        <v>#N/A</v>
      </c>
      <c r="AD858" s="428" t="e">
        <f t="shared" si="340"/>
        <v>#N/A</v>
      </c>
      <c r="AE858" s="427" t="e">
        <f t="shared" si="341"/>
        <v>#N/A</v>
      </c>
      <c r="AF858" s="428" t="e">
        <f t="shared" si="342"/>
        <v>#N/A</v>
      </c>
      <c r="AG858" s="431" t="e">
        <f t="shared" si="343"/>
        <v>#N/A</v>
      </c>
      <c r="AH858" s="432" t="e">
        <f t="shared" si="344"/>
        <v>#N/A</v>
      </c>
    </row>
    <row r="859" spans="4:34" x14ac:dyDescent="0.25">
      <c r="D859" s="335"/>
      <c r="E859" s="335"/>
      <c r="F859" s="335"/>
      <c r="G859" s="335"/>
      <c r="H859" s="411">
        <f t="shared" si="327"/>
        <v>0</v>
      </c>
      <c r="I859" s="412">
        <v>0</v>
      </c>
      <c r="J859" s="411">
        <f t="shared" si="321"/>
        <v>0</v>
      </c>
      <c r="K859" s="412">
        <f t="shared" si="328"/>
        <v>0</v>
      </c>
      <c r="L859" s="411">
        <f t="shared" si="329"/>
        <v>0</v>
      </c>
      <c r="M859" s="412">
        <f t="shared" si="322"/>
        <v>0</v>
      </c>
      <c r="N859" s="411">
        <v>0</v>
      </c>
      <c r="O859" s="412">
        <f t="shared" si="330"/>
        <v>0</v>
      </c>
      <c r="P859" s="335"/>
      <c r="Q859" s="427">
        <f t="shared" si="331"/>
        <v>0</v>
      </c>
      <c r="R859" s="428">
        <f t="shared" si="332"/>
        <v>0</v>
      </c>
      <c r="S859" s="427">
        <f t="shared" si="323"/>
        <v>0</v>
      </c>
      <c r="T859" s="428">
        <f t="shared" si="324"/>
        <v>0</v>
      </c>
      <c r="U859" s="431">
        <f t="shared" si="333"/>
        <v>0</v>
      </c>
      <c r="V859" s="432">
        <f t="shared" si="334"/>
        <v>0</v>
      </c>
      <c r="W859" s="427">
        <f t="shared" si="335"/>
        <v>0</v>
      </c>
      <c r="X859" s="428">
        <f t="shared" si="336"/>
        <v>0</v>
      </c>
      <c r="Y859" s="427">
        <f t="shared" si="325"/>
        <v>0</v>
      </c>
      <c r="Z859" s="428">
        <f t="shared" si="326"/>
        <v>0</v>
      </c>
      <c r="AA859" s="431">
        <f t="shared" si="337"/>
        <v>0</v>
      </c>
      <c r="AB859" s="432">
        <f t="shared" si="338"/>
        <v>0</v>
      </c>
      <c r="AC859" s="427" t="e">
        <f t="shared" si="339"/>
        <v>#N/A</v>
      </c>
      <c r="AD859" s="428" t="e">
        <f t="shared" si="340"/>
        <v>#N/A</v>
      </c>
      <c r="AE859" s="427" t="e">
        <f t="shared" si="341"/>
        <v>#N/A</v>
      </c>
      <c r="AF859" s="428" t="e">
        <f t="shared" si="342"/>
        <v>#N/A</v>
      </c>
      <c r="AG859" s="431" t="e">
        <f t="shared" si="343"/>
        <v>#N/A</v>
      </c>
      <c r="AH859" s="432" t="e">
        <f t="shared" si="344"/>
        <v>#N/A</v>
      </c>
    </row>
    <row r="860" spans="4:34" x14ac:dyDescent="0.25">
      <c r="D860" s="335"/>
      <c r="E860" s="335"/>
      <c r="F860" s="335"/>
      <c r="G860" s="335"/>
      <c r="H860" s="411">
        <f t="shared" si="327"/>
        <v>0</v>
      </c>
      <c r="I860" s="412">
        <v>0</v>
      </c>
      <c r="J860" s="411">
        <f t="shared" si="321"/>
        <v>0</v>
      </c>
      <c r="K860" s="412">
        <f t="shared" si="328"/>
        <v>0</v>
      </c>
      <c r="L860" s="411">
        <f t="shared" si="329"/>
        <v>0</v>
      </c>
      <c r="M860" s="412">
        <f t="shared" si="322"/>
        <v>0</v>
      </c>
      <c r="N860" s="411">
        <v>0</v>
      </c>
      <c r="O860" s="412">
        <f t="shared" si="330"/>
        <v>0</v>
      </c>
      <c r="P860" s="335"/>
      <c r="Q860" s="427">
        <f t="shared" si="331"/>
        <v>0</v>
      </c>
      <c r="R860" s="428">
        <f t="shared" si="332"/>
        <v>0</v>
      </c>
      <c r="S860" s="427">
        <f t="shared" si="323"/>
        <v>0</v>
      </c>
      <c r="T860" s="428">
        <f t="shared" si="324"/>
        <v>0</v>
      </c>
      <c r="U860" s="431">
        <f t="shared" si="333"/>
        <v>0</v>
      </c>
      <c r="V860" s="432">
        <f t="shared" si="334"/>
        <v>0</v>
      </c>
      <c r="W860" s="427">
        <f t="shared" si="335"/>
        <v>0</v>
      </c>
      <c r="X860" s="428">
        <f t="shared" si="336"/>
        <v>0</v>
      </c>
      <c r="Y860" s="427">
        <f t="shared" si="325"/>
        <v>0</v>
      </c>
      <c r="Z860" s="428">
        <f t="shared" si="326"/>
        <v>0</v>
      </c>
      <c r="AA860" s="431">
        <f t="shared" si="337"/>
        <v>0</v>
      </c>
      <c r="AB860" s="432">
        <f t="shared" si="338"/>
        <v>0</v>
      </c>
      <c r="AC860" s="427" t="e">
        <f t="shared" si="339"/>
        <v>#N/A</v>
      </c>
      <c r="AD860" s="428" t="e">
        <f t="shared" si="340"/>
        <v>#N/A</v>
      </c>
      <c r="AE860" s="427" t="e">
        <f t="shared" si="341"/>
        <v>#N/A</v>
      </c>
      <c r="AF860" s="428" t="e">
        <f t="shared" si="342"/>
        <v>#N/A</v>
      </c>
      <c r="AG860" s="431" t="e">
        <f t="shared" si="343"/>
        <v>#N/A</v>
      </c>
      <c r="AH860" s="432" t="e">
        <f t="shared" si="344"/>
        <v>#N/A</v>
      </c>
    </row>
    <row r="861" spans="4:34" x14ac:dyDescent="0.25">
      <c r="D861" s="335"/>
      <c r="E861" s="335"/>
      <c r="F861" s="335"/>
      <c r="G861" s="335"/>
      <c r="H861" s="411">
        <f t="shared" si="327"/>
        <v>0</v>
      </c>
      <c r="I861" s="412">
        <v>0</v>
      </c>
      <c r="J861" s="411">
        <f t="shared" si="321"/>
        <v>0</v>
      </c>
      <c r="K861" s="412">
        <f t="shared" si="328"/>
        <v>0</v>
      </c>
      <c r="L861" s="411">
        <f t="shared" si="329"/>
        <v>0</v>
      </c>
      <c r="M861" s="412">
        <f t="shared" si="322"/>
        <v>0</v>
      </c>
      <c r="N861" s="411">
        <v>0</v>
      </c>
      <c r="O861" s="412">
        <f t="shared" si="330"/>
        <v>0</v>
      </c>
      <c r="P861" s="335"/>
      <c r="Q861" s="427">
        <f t="shared" si="331"/>
        <v>0</v>
      </c>
      <c r="R861" s="428">
        <f t="shared" si="332"/>
        <v>0</v>
      </c>
      <c r="S861" s="427">
        <f t="shared" si="323"/>
        <v>0</v>
      </c>
      <c r="T861" s="428">
        <f t="shared" si="324"/>
        <v>0</v>
      </c>
      <c r="U861" s="431">
        <f t="shared" si="333"/>
        <v>0</v>
      </c>
      <c r="V861" s="432">
        <f t="shared" si="334"/>
        <v>0</v>
      </c>
      <c r="W861" s="427">
        <f t="shared" si="335"/>
        <v>0</v>
      </c>
      <c r="X861" s="428">
        <f t="shared" si="336"/>
        <v>0</v>
      </c>
      <c r="Y861" s="427">
        <f t="shared" si="325"/>
        <v>0</v>
      </c>
      <c r="Z861" s="428">
        <f t="shared" si="326"/>
        <v>0</v>
      </c>
      <c r="AA861" s="431">
        <f t="shared" si="337"/>
        <v>0</v>
      </c>
      <c r="AB861" s="432">
        <f t="shared" si="338"/>
        <v>0</v>
      </c>
      <c r="AC861" s="427" t="e">
        <f t="shared" si="339"/>
        <v>#N/A</v>
      </c>
      <c r="AD861" s="428" t="e">
        <f t="shared" si="340"/>
        <v>#N/A</v>
      </c>
      <c r="AE861" s="427" t="e">
        <f t="shared" si="341"/>
        <v>#N/A</v>
      </c>
      <c r="AF861" s="428" t="e">
        <f t="shared" si="342"/>
        <v>#N/A</v>
      </c>
      <c r="AG861" s="431" t="e">
        <f t="shared" si="343"/>
        <v>#N/A</v>
      </c>
      <c r="AH861" s="432" t="e">
        <f t="shared" si="344"/>
        <v>#N/A</v>
      </c>
    </row>
    <row r="862" spans="4:34" x14ac:dyDescent="0.25">
      <c r="D862" s="335"/>
      <c r="E862" s="335"/>
      <c r="F862" s="335"/>
      <c r="G862" s="335"/>
      <c r="H862" s="411">
        <f t="shared" si="327"/>
        <v>0</v>
      </c>
      <c r="I862" s="412">
        <v>0</v>
      </c>
      <c r="J862" s="411">
        <f t="shared" si="321"/>
        <v>0</v>
      </c>
      <c r="K862" s="412">
        <f t="shared" si="328"/>
        <v>0</v>
      </c>
      <c r="L862" s="411">
        <f t="shared" si="329"/>
        <v>0</v>
      </c>
      <c r="M862" s="412">
        <f t="shared" si="322"/>
        <v>0</v>
      </c>
      <c r="N862" s="411">
        <v>0</v>
      </c>
      <c r="O862" s="412">
        <f t="shared" si="330"/>
        <v>0</v>
      </c>
      <c r="P862" s="335"/>
      <c r="Q862" s="427">
        <f t="shared" si="331"/>
        <v>0</v>
      </c>
      <c r="R862" s="428">
        <f t="shared" si="332"/>
        <v>0</v>
      </c>
      <c r="S862" s="427">
        <f t="shared" si="323"/>
        <v>0</v>
      </c>
      <c r="T862" s="428">
        <f t="shared" si="324"/>
        <v>0</v>
      </c>
      <c r="U862" s="431">
        <f t="shared" si="333"/>
        <v>0</v>
      </c>
      <c r="V862" s="432">
        <f t="shared" si="334"/>
        <v>0</v>
      </c>
      <c r="W862" s="427">
        <f t="shared" si="335"/>
        <v>0</v>
      </c>
      <c r="X862" s="428">
        <f t="shared" si="336"/>
        <v>0</v>
      </c>
      <c r="Y862" s="427">
        <f t="shared" si="325"/>
        <v>0</v>
      </c>
      <c r="Z862" s="428">
        <f t="shared" si="326"/>
        <v>0</v>
      </c>
      <c r="AA862" s="431">
        <f t="shared" si="337"/>
        <v>0</v>
      </c>
      <c r="AB862" s="432">
        <f t="shared" si="338"/>
        <v>0</v>
      </c>
      <c r="AC862" s="427" t="e">
        <f t="shared" si="339"/>
        <v>#N/A</v>
      </c>
      <c r="AD862" s="428" t="e">
        <f t="shared" si="340"/>
        <v>#N/A</v>
      </c>
      <c r="AE862" s="427" t="e">
        <f t="shared" si="341"/>
        <v>#N/A</v>
      </c>
      <c r="AF862" s="428" t="e">
        <f t="shared" si="342"/>
        <v>#N/A</v>
      </c>
      <c r="AG862" s="431" t="e">
        <f t="shared" si="343"/>
        <v>#N/A</v>
      </c>
      <c r="AH862" s="432" t="e">
        <f t="shared" si="344"/>
        <v>#N/A</v>
      </c>
    </row>
    <row r="863" spans="4:34" x14ac:dyDescent="0.25">
      <c r="D863" s="335"/>
      <c r="E863" s="335"/>
      <c r="F863" s="335"/>
      <c r="G863" s="335"/>
      <c r="H863" s="411">
        <f t="shared" si="327"/>
        <v>0</v>
      </c>
      <c r="I863" s="412">
        <v>0</v>
      </c>
      <c r="J863" s="411">
        <f t="shared" si="321"/>
        <v>0</v>
      </c>
      <c r="K863" s="412">
        <f t="shared" si="328"/>
        <v>0</v>
      </c>
      <c r="L863" s="411">
        <f t="shared" si="329"/>
        <v>0</v>
      </c>
      <c r="M863" s="412">
        <f t="shared" si="322"/>
        <v>0</v>
      </c>
      <c r="N863" s="411">
        <v>0</v>
      </c>
      <c r="O863" s="412">
        <f t="shared" si="330"/>
        <v>0</v>
      </c>
      <c r="P863" s="335"/>
      <c r="Q863" s="427">
        <f t="shared" si="331"/>
        <v>0</v>
      </c>
      <c r="R863" s="428">
        <f t="shared" si="332"/>
        <v>0</v>
      </c>
      <c r="S863" s="427">
        <f t="shared" si="323"/>
        <v>0</v>
      </c>
      <c r="T863" s="428">
        <f t="shared" si="324"/>
        <v>0</v>
      </c>
      <c r="U863" s="431">
        <f t="shared" si="333"/>
        <v>0</v>
      </c>
      <c r="V863" s="432">
        <f t="shared" si="334"/>
        <v>0</v>
      </c>
      <c r="W863" s="427">
        <f t="shared" si="335"/>
        <v>0</v>
      </c>
      <c r="X863" s="428">
        <f t="shared" si="336"/>
        <v>0</v>
      </c>
      <c r="Y863" s="427">
        <f t="shared" si="325"/>
        <v>0</v>
      </c>
      <c r="Z863" s="428">
        <f t="shared" si="326"/>
        <v>0</v>
      </c>
      <c r="AA863" s="431">
        <f t="shared" si="337"/>
        <v>0</v>
      </c>
      <c r="AB863" s="432">
        <f t="shared" si="338"/>
        <v>0</v>
      </c>
      <c r="AC863" s="427" t="e">
        <f t="shared" si="339"/>
        <v>#N/A</v>
      </c>
      <c r="AD863" s="428" t="e">
        <f t="shared" si="340"/>
        <v>#N/A</v>
      </c>
      <c r="AE863" s="427" t="e">
        <f t="shared" si="341"/>
        <v>#N/A</v>
      </c>
      <c r="AF863" s="428" t="e">
        <f t="shared" si="342"/>
        <v>#N/A</v>
      </c>
      <c r="AG863" s="431" t="e">
        <f t="shared" si="343"/>
        <v>#N/A</v>
      </c>
      <c r="AH863" s="432" t="e">
        <f t="shared" si="344"/>
        <v>#N/A</v>
      </c>
    </row>
    <row r="864" spans="4:34" x14ac:dyDescent="0.25">
      <c r="D864" s="335"/>
      <c r="E864" s="335"/>
      <c r="F864" s="335"/>
      <c r="G864" s="335"/>
      <c r="H864" s="411">
        <f t="shared" si="327"/>
        <v>0</v>
      </c>
      <c r="I864" s="412">
        <v>0</v>
      </c>
      <c r="J864" s="411">
        <f t="shared" si="321"/>
        <v>0</v>
      </c>
      <c r="K864" s="412">
        <f t="shared" si="328"/>
        <v>0</v>
      </c>
      <c r="L864" s="411">
        <f t="shared" si="329"/>
        <v>0</v>
      </c>
      <c r="M864" s="412">
        <f t="shared" si="322"/>
        <v>0</v>
      </c>
      <c r="N864" s="411">
        <v>0</v>
      </c>
      <c r="O864" s="412">
        <f t="shared" si="330"/>
        <v>0</v>
      </c>
      <c r="P864" s="335"/>
      <c r="Q864" s="427">
        <f t="shared" si="331"/>
        <v>0</v>
      </c>
      <c r="R864" s="428">
        <f t="shared" si="332"/>
        <v>0</v>
      </c>
      <c r="S864" s="427">
        <f t="shared" si="323"/>
        <v>0</v>
      </c>
      <c r="T864" s="428">
        <f t="shared" si="324"/>
        <v>0</v>
      </c>
      <c r="U864" s="431">
        <f t="shared" si="333"/>
        <v>0</v>
      </c>
      <c r="V864" s="432">
        <f t="shared" si="334"/>
        <v>0</v>
      </c>
      <c r="W864" s="427">
        <f t="shared" si="335"/>
        <v>0</v>
      </c>
      <c r="X864" s="428">
        <f t="shared" si="336"/>
        <v>0</v>
      </c>
      <c r="Y864" s="427">
        <f t="shared" si="325"/>
        <v>0</v>
      </c>
      <c r="Z864" s="428">
        <f t="shared" si="326"/>
        <v>0</v>
      </c>
      <c r="AA864" s="431">
        <f t="shared" si="337"/>
        <v>0</v>
      </c>
      <c r="AB864" s="432">
        <f t="shared" si="338"/>
        <v>0</v>
      </c>
      <c r="AC864" s="427" t="e">
        <f t="shared" si="339"/>
        <v>#N/A</v>
      </c>
      <c r="AD864" s="428" t="e">
        <f t="shared" si="340"/>
        <v>#N/A</v>
      </c>
      <c r="AE864" s="427" t="e">
        <f t="shared" si="341"/>
        <v>#N/A</v>
      </c>
      <c r="AF864" s="428" t="e">
        <f t="shared" si="342"/>
        <v>#N/A</v>
      </c>
      <c r="AG864" s="431" t="e">
        <f t="shared" si="343"/>
        <v>#N/A</v>
      </c>
      <c r="AH864" s="432" t="e">
        <f t="shared" si="344"/>
        <v>#N/A</v>
      </c>
    </row>
    <row r="865" spans="4:34" x14ac:dyDescent="0.25">
      <c r="D865" s="335"/>
      <c r="E865" s="335"/>
      <c r="F865" s="335"/>
      <c r="G865" s="335"/>
      <c r="H865" s="411">
        <f t="shared" si="327"/>
        <v>0</v>
      </c>
      <c r="I865" s="412">
        <v>0</v>
      </c>
      <c r="J865" s="411">
        <f t="shared" si="321"/>
        <v>0</v>
      </c>
      <c r="K865" s="412">
        <f t="shared" si="328"/>
        <v>0</v>
      </c>
      <c r="L865" s="411">
        <f t="shared" si="329"/>
        <v>0</v>
      </c>
      <c r="M865" s="412">
        <f t="shared" si="322"/>
        <v>0</v>
      </c>
      <c r="N865" s="411">
        <v>0</v>
      </c>
      <c r="O865" s="412">
        <f t="shared" si="330"/>
        <v>0</v>
      </c>
      <c r="P865" s="335"/>
      <c r="Q865" s="427">
        <f t="shared" si="331"/>
        <v>0</v>
      </c>
      <c r="R865" s="428">
        <f t="shared" si="332"/>
        <v>0</v>
      </c>
      <c r="S865" s="427">
        <f t="shared" si="323"/>
        <v>0</v>
      </c>
      <c r="T865" s="428">
        <f t="shared" si="324"/>
        <v>0</v>
      </c>
      <c r="U865" s="431">
        <f t="shared" si="333"/>
        <v>0</v>
      </c>
      <c r="V865" s="432">
        <f t="shared" si="334"/>
        <v>0</v>
      </c>
      <c r="W865" s="427">
        <f t="shared" si="335"/>
        <v>0</v>
      </c>
      <c r="X865" s="428">
        <f t="shared" si="336"/>
        <v>0</v>
      </c>
      <c r="Y865" s="427">
        <f t="shared" si="325"/>
        <v>0</v>
      </c>
      <c r="Z865" s="428">
        <f t="shared" si="326"/>
        <v>0</v>
      </c>
      <c r="AA865" s="431">
        <f t="shared" si="337"/>
        <v>0</v>
      </c>
      <c r="AB865" s="432">
        <f t="shared" si="338"/>
        <v>0</v>
      </c>
      <c r="AC865" s="427" t="e">
        <f t="shared" si="339"/>
        <v>#N/A</v>
      </c>
      <c r="AD865" s="428" t="e">
        <f t="shared" si="340"/>
        <v>#N/A</v>
      </c>
      <c r="AE865" s="427" t="e">
        <f t="shared" si="341"/>
        <v>#N/A</v>
      </c>
      <c r="AF865" s="428" t="e">
        <f t="shared" si="342"/>
        <v>#N/A</v>
      </c>
      <c r="AG865" s="431" t="e">
        <f t="shared" si="343"/>
        <v>#N/A</v>
      </c>
      <c r="AH865" s="432" t="e">
        <f t="shared" si="344"/>
        <v>#N/A</v>
      </c>
    </row>
    <row r="866" spans="4:34" x14ac:dyDescent="0.25">
      <c r="D866" s="335"/>
      <c r="E866" s="335"/>
      <c r="F866" s="335"/>
      <c r="G866" s="335"/>
      <c r="H866" s="411">
        <f t="shared" si="327"/>
        <v>0</v>
      </c>
      <c r="I866" s="412">
        <v>0</v>
      </c>
      <c r="J866" s="411">
        <f t="shared" si="321"/>
        <v>0</v>
      </c>
      <c r="K866" s="412">
        <f t="shared" si="328"/>
        <v>0</v>
      </c>
      <c r="L866" s="411">
        <f t="shared" si="329"/>
        <v>0</v>
      </c>
      <c r="M866" s="412">
        <f t="shared" si="322"/>
        <v>0</v>
      </c>
      <c r="N866" s="411">
        <v>0</v>
      </c>
      <c r="O866" s="412">
        <f t="shared" si="330"/>
        <v>0</v>
      </c>
      <c r="P866" s="335"/>
      <c r="Q866" s="427">
        <f t="shared" si="331"/>
        <v>0</v>
      </c>
      <c r="R866" s="428">
        <f t="shared" si="332"/>
        <v>0</v>
      </c>
      <c r="S866" s="427">
        <f t="shared" si="323"/>
        <v>0</v>
      </c>
      <c r="T866" s="428">
        <f t="shared" si="324"/>
        <v>0</v>
      </c>
      <c r="U866" s="431">
        <f t="shared" si="333"/>
        <v>0</v>
      </c>
      <c r="V866" s="432">
        <f t="shared" si="334"/>
        <v>0</v>
      </c>
      <c r="W866" s="427">
        <f t="shared" si="335"/>
        <v>0</v>
      </c>
      <c r="X866" s="428">
        <f t="shared" si="336"/>
        <v>0</v>
      </c>
      <c r="Y866" s="427">
        <f t="shared" si="325"/>
        <v>0</v>
      </c>
      <c r="Z866" s="428">
        <f t="shared" si="326"/>
        <v>0</v>
      </c>
      <c r="AA866" s="431">
        <f t="shared" si="337"/>
        <v>0</v>
      </c>
      <c r="AB866" s="432">
        <f t="shared" si="338"/>
        <v>0</v>
      </c>
      <c r="AC866" s="427" t="e">
        <f t="shared" si="339"/>
        <v>#N/A</v>
      </c>
      <c r="AD866" s="428" t="e">
        <f t="shared" si="340"/>
        <v>#N/A</v>
      </c>
      <c r="AE866" s="427" t="e">
        <f t="shared" si="341"/>
        <v>#N/A</v>
      </c>
      <c r="AF866" s="428" t="e">
        <f t="shared" si="342"/>
        <v>#N/A</v>
      </c>
      <c r="AG866" s="431" t="e">
        <f t="shared" si="343"/>
        <v>#N/A</v>
      </c>
      <c r="AH866" s="432" t="e">
        <f t="shared" si="344"/>
        <v>#N/A</v>
      </c>
    </row>
    <row r="867" spans="4:34" x14ac:dyDescent="0.25">
      <c r="D867" s="335"/>
      <c r="E867" s="335"/>
      <c r="F867" s="335"/>
      <c r="G867" s="335"/>
      <c r="H867" s="411">
        <f t="shared" si="327"/>
        <v>0</v>
      </c>
      <c r="I867" s="412">
        <v>0</v>
      </c>
      <c r="J867" s="411">
        <f t="shared" si="321"/>
        <v>0</v>
      </c>
      <c r="K867" s="412">
        <f t="shared" si="328"/>
        <v>0</v>
      </c>
      <c r="L867" s="411">
        <f t="shared" si="329"/>
        <v>0</v>
      </c>
      <c r="M867" s="412">
        <f t="shared" si="322"/>
        <v>0</v>
      </c>
      <c r="N867" s="411">
        <v>0</v>
      </c>
      <c r="O867" s="412">
        <f t="shared" si="330"/>
        <v>0</v>
      </c>
      <c r="P867" s="335"/>
      <c r="Q867" s="427">
        <f t="shared" si="331"/>
        <v>0</v>
      </c>
      <c r="R867" s="428">
        <f t="shared" si="332"/>
        <v>0</v>
      </c>
      <c r="S867" s="427">
        <f t="shared" si="323"/>
        <v>0</v>
      </c>
      <c r="T867" s="428">
        <f t="shared" si="324"/>
        <v>0</v>
      </c>
      <c r="U867" s="431">
        <f t="shared" si="333"/>
        <v>0</v>
      </c>
      <c r="V867" s="432">
        <f t="shared" si="334"/>
        <v>0</v>
      </c>
      <c r="W867" s="427">
        <f t="shared" si="335"/>
        <v>0</v>
      </c>
      <c r="X867" s="428">
        <f t="shared" si="336"/>
        <v>0</v>
      </c>
      <c r="Y867" s="427">
        <f t="shared" si="325"/>
        <v>0</v>
      </c>
      <c r="Z867" s="428">
        <f t="shared" si="326"/>
        <v>0</v>
      </c>
      <c r="AA867" s="431">
        <f t="shared" si="337"/>
        <v>0</v>
      </c>
      <c r="AB867" s="432">
        <f t="shared" si="338"/>
        <v>0</v>
      </c>
      <c r="AC867" s="427" t="e">
        <f t="shared" si="339"/>
        <v>#N/A</v>
      </c>
      <c r="AD867" s="428" t="e">
        <f t="shared" si="340"/>
        <v>#N/A</v>
      </c>
      <c r="AE867" s="427" t="e">
        <f t="shared" si="341"/>
        <v>#N/A</v>
      </c>
      <c r="AF867" s="428" t="e">
        <f t="shared" si="342"/>
        <v>#N/A</v>
      </c>
      <c r="AG867" s="431" t="e">
        <f t="shared" si="343"/>
        <v>#N/A</v>
      </c>
      <c r="AH867" s="432" t="e">
        <f t="shared" si="344"/>
        <v>#N/A</v>
      </c>
    </row>
    <row r="868" spans="4:34" x14ac:dyDescent="0.25">
      <c r="D868" s="335"/>
      <c r="E868" s="335"/>
      <c r="F868" s="335"/>
      <c r="G868" s="335"/>
      <c r="H868" s="411">
        <f t="shared" si="327"/>
        <v>0</v>
      </c>
      <c r="I868" s="412">
        <v>0</v>
      </c>
      <c r="J868" s="411">
        <f t="shared" si="321"/>
        <v>0</v>
      </c>
      <c r="K868" s="412">
        <f t="shared" si="328"/>
        <v>0</v>
      </c>
      <c r="L868" s="411">
        <f t="shared" si="329"/>
        <v>0</v>
      </c>
      <c r="M868" s="412">
        <f t="shared" si="322"/>
        <v>0</v>
      </c>
      <c r="N868" s="411">
        <v>0</v>
      </c>
      <c r="O868" s="412">
        <f t="shared" si="330"/>
        <v>0</v>
      </c>
      <c r="P868" s="335"/>
      <c r="Q868" s="427">
        <f t="shared" si="331"/>
        <v>0</v>
      </c>
      <c r="R868" s="428">
        <f t="shared" si="332"/>
        <v>0</v>
      </c>
      <c r="S868" s="427">
        <f t="shared" si="323"/>
        <v>0</v>
      </c>
      <c r="T868" s="428">
        <f t="shared" si="324"/>
        <v>0</v>
      </c>
      <c r="U868" s="431">
        <f t="shared" si="333"/>
        <v>0</v>
      </c>
      <c r="V868" s="432">
        <f t="shared" si="334"/>
        <v>0</v>
      </c>
      <c r="W868" s="427">
        <f t="shared" si="335"/>
        <v>0</v>
      </c>
      <c r="X868" s="428">
        <f t="shared" si="336"/>
        <v>0</v>
      </c>
      <c r="Y868" s="427">
        <f t="shared" si="325"/>
        <v>0</v>
      </c>
      <c r="Z868" s="428">
        <f t="shared" si="326"/>
        <v>0</v>
      </c>
      <c r="AA868" s="431">
        <f t="shared" si="337"/>
        <v>0</v>
      </c>
      <c r="AB868" s="432">
        <f t="shared" si="338"/>
        <v>0</v>
      </c>
      <c r="AC868" s="427" t="e">
        <f t="shared" si="339"/>
        <v>#N/A</v>
      </c>
      <c r="AD868" s="428" t="e">
        <f t="shared" si="340"/>
        <v>#N/A</v>
      </c>
      <c r="AE868" s="427" t="e">
        <f t="shared" si="341"/>
        <v>#N/A</v>
      </c>
      <c r="AF868" s="428" t="e">
        <f t="shared" si="342"/>
        <v>#N/A</v>
      </c>
      <c r="AG868" s="431" t="e">
        <f t="shared" si="343"/>
        <v>#N/A</v>
      </c>
      <c r="AH868" s="432" t="e">
        <f t="shared" si="344"/>
        <v>#N/A</v>
      </c>
    </row>
    <row r="869" spans="4:34" x14ac:dyDescent="0.25">
      <c r="D869" s="335"/>
      <c r="E869" s="335"/>
      <c r="F869" s="335"/>
      <c r="G869" s="335"/>
      <c r="H869" s="411">
        <f t="shared" si="327"/>
        <v>0</v>
      </c>
      <c r="I869" s="412">
        <v>0</v>
      </c>
      <c r="J869" s="411">
        <f t="shared" si="321"/>
        <v>0</v>
      </c>
      <c r="K869" s="412">
        <f t="shared" si="328"/>
        <v>0</v>
      </c>
      <c r="L869" s="411">
        <f t="shared" si="329"/>
        <v>0</v>
      </c>
      <c r="M869" s="412">
        <f t="shared" si="322"/>
        <v>0</v>
      </c>
      <c r="N869" s="411">
        <v>0</v>
      </c>
      <c r="O869" s="412">
        <f t="shared" si="330"/>
        <v>0</v>
      </c>
      <c r="P869" s="335"/>
      <c r="Q869" s="427">
        <f t="shared" si="331"/>
        <v>0</v>
      </c>
      <c r="R869" s="428">
        <f t="shared" si="332"/>
        <v>0</v>
      </c>
      <c r="S869" s="427">
        <f t="shared" si="323"/>
        <v>0</v>
      </c>
      <c r="T869" s="428">
        <f t="shared" si="324"/>
        <v>0</v>
      </c>
      <c r="U869" s="431">
        <f t="shared" si="333"/>
        <v>0</v>
      </c>
      <c r="V869" s="432">
        <f t="shared" si="334"/>
        <v>0</v>
      </c>
      <c r="W869" s="427">
        <f t="shared" si="335"/>
        <v>0</v>
      </c>
      <c r="X869" s="428">
        <f t="shared" si="336"/>
        <v>0</v>
      </c>
      <c r="Y869" s="427">
        <f t="shared" si="325"/>
        <v>0</v>
      </c>
      <c r="Z869" s="428">
        <f t="shared" si="326"/>
        <v>0</v>
      </c>
      <c r="AA869" s="431">
        <f t="shared" si="337"/>
        <v>0</v>
      </c>
      <c r="AB869" s="432">
        <f t="shared" si="338"/>
        <v>0</v>
      </c>
      <c r="AC869" s="427" t="e">
        <f t="shared" si="339"/>
        <v>#N/A</v>
      </c>
      <c r="AD869" s="428" t="e">
        <f t="shared" si="340"/>
        <v>#N/A</v>
      </c>
      <c r="AE869" s="427" t="e">
        <f t="shared" si="341"/>
        <v>#N/A</v>
      </c>
      <c r="AF869" s="428" t="e">
        <f t="shared" si="342"/>
        <v>#N/A</v>
      </c>
      <c r="AG869" s="431" t="e">
        <f t="shared" si="343"/>
        <v>#N/A</v>
      </c>
      <c r="AH869" s="432" t="e">
        <f t="shared" si="344"/>
        <v>#N/A</v>
      </c>
    </row>
    <row r="870" spans="4:34" x14ac:dyDescent="0.25">
      <c r="D870" s="335"/>
      <c r="E870" s="335"/>
      <c r="F870" s="335"/>
      <c r="G870" s="335"/>
      <c r="H870" s="411">
        <f t="shared" si="327"/>
        <v>0</v>
      </c>
      <c r="I870" s="412">
        <v>0</v>
      </c>
      <c r="J870" s="411">
        <f t="shared" si="321"/>
        <v>0</v>
      </c>
      <c r="K870" s="412">
        <f t="shared" si="328"/>
        <v>0</v>
      </c>
      <c r="L870" s="411">
        <f t="shared" si="329"/>
        <v>0</v>
      </c>
      <c r="M870" s="412">
        <f t="shared" si="322"/>
        <v>0</v>
      </c>
      <c r="N870" s="411">
        <v>0</v>
      </c>
      <c r="O870" s="412">
        <f t="shared" si="330"/>
        <v>0</v>
      </c>
      <c r="P870" s="335"/>
      <c r="Q870" s="427">
        <f t="shared" si="331"/>
        <v>0</v>
      </c>
      <c r="R870" s="428">
        <f t="shared" si="332"/>
        <v>0</v>
      </c>
      <c r="S870" s="427">
        <f t="shared" si="323"/>
        <v>0</v>
      </c>
      <c r="T870" s="428">
        <f t="shared" si="324"/>
        <v>0</v>
      </c>
      <c r="U870" s="431">
        <f t="shared" si="333"/>
        <v>0</v>
      </c>
      <c r="V870" s="432">
        <f t="shared" si="334"/>
        <v>0</v>
      </c>
      <c r="W870" s="427">
        <f t="shared" si="335"/>
        <v>0</v>
      </c>
      <c r="X870" s="428">
        <f t="shared" si="336"/>
        <v>0</v>
      </c>
      <c r="Y870" s="427">
        <f t="shared" si="325"/>
        <v>0</v>
      </c>
      <c r="Z870" s="428">
        <f t="shared" si="326"/>
        <v>0</v>
      </c>
      <c r="AA870" s="431">
        <f t="shared" si="337"/>
        <v>0</v>
      </c>
      <c r="AB870" s="432">
        <f t="shared" si="338"/>
        <v>0</v>
      </c>
      <c r="AC870" s="427" t="e">
        <f t="shared" si="339"/>
        <v>#N/A</v>
      </c>
      <c r="AD870" s="428" t="e">
        <f t="shared" si="340"/>
        <v>#N/A</v>
      </c>
      <c r="AE870" s="427" t="e">
        <f t="shared" si="341"/>
        <v>#N/A</v>
      </c>
      <c r="AF870" s="428" t="e">
        <f t="shared" si="342"/>
        <v>#N/A</v>
      </c>
      <c r="AG870" s="431" t="e">
        <f t="shared" si="343"/>
        <v>#N/A</v>
      </c>
      <c r="AH870" s="432" t="e">
        <f t="shared" si="344"/>
        <v>#N/A</v>
      </c>
    </row>
    <row r="871" spans="4:34" x14ac:dyDescent="0.25">
      <c r="D871" s="335"/>
      <c r="E871" s="335"/>
      <c r="F871" s="335"/>
      <c r="G871" s="335"/>
      <c r="H871" s="411">
        <f t="shared" si="327"/>
        <v>0</v>
      </c>
      <c r="I871" s="412">
        <v>0</v>
      </c>
      <c r="J871" s="411">
        <f t="shared" si="321"/>
        <v>0</v>
      </c>
      <c r="K871" s="412">
        <f t="shared" si="328"/>
        <v>0</v>
      </c>
      <c r="L871" s="411">
        <f t="shared" si="329"/>
        <v>0</v>
      </c>
      <c r="M871" s="412">
        <f t="shared" si="322"/>
        <v>0</v>
      </c>
      <c r="N871" s="411">
        <v>0</v>
      </c>
      <c r="O871" s="412">
        <f t="shared" si="330"/>
        <v>0</v>
      </c>
      <c r="P871" s="335"/>
      <c r="Q871" s="427">
        <f t="shared" si="331"/>
        <v>0</v>
      </c>
      <c r="R871" s="428">
        <f t="shared" si="332"/>
        <v>0</v>
      </c>
      <c r="S871" s="427">
        <f t="shared" si="323"/>
        <v>0</v>
      </c>
      <c r="T871" s="428">
        <f t="shared" si="324"/>
        <v>0</v>
      </c>
      <c r="U871" s="431">
        <f t="shared" si="333"/>
        <v>0</v>
      </c>
      <c r="V871" s="432">
        <f t="shared" si="334"/>
        <v>0</v>
      </c>
      <c r="W871" s="427">
        <f t="shared" si="335"/>
        <v>0</v>
      </c>
      <c r="X871" s="428">
        <f t="shared" si="336"/>
        <v>0</v>
      </c>
      <c r="Y871" s="427">
        <f t="shared" si="325"/>
        <v>0</v>
      </c>
      <c r="Z871" s="428">
        <f t="shared" si="326"/>
        <v>0</v>
      </c>
      <c r="AA871" s="431">
        <f t="shared" si="337"/>
        <v>0</v>
      </c>
      <c r="AB871" s="432">
        <f t="shared" si="338"/>
        <v>0</v>
      </c>
      <c r="AC871" s="427" t="e">
        <f t="shared" si="339"/>
        <v>#N/A</v>
      </c>
      <c r="AD871" s="428" t="e">
        <f t="shared" si="340"/>
        <v>#N/A</v>
      </c>
      <c r="AE871" s="427" t="e">
        <f t="shared" si="341"/>
        <v>#N/A</v>
      </c>
      <c r="AF871" s="428" t="e">
        <f t="shared" si="342"/>
        <v>#N/A</v>
      </c>
      <c r="AG871" s="431" t="e">
        <f t="shared" si="343"/>
        <v>#N/A</v>
      </c>
      <c r="AH871" s="432" t="e">
        <f t="shared" si="344"/>
        <v>#N/A</v>
      </c>
    </row>
    <row r="872" spans="4:34" x14ac:dyDescent="0.25">
      <c r="D872" s="335"/>
      <c r="E872" s="335"/>
      <c r="F872" s="335"/>
      <c r="G872" s="335"/>
      <c r="H872" s="411">
        <f t="shared" si="327"/>
        <v>0</v>
      </c>
      <c r="I872" s="412">
        <v>0</v>
      </c>
      <c r="J872" s="411">
        <f t="shared" si="321"/>
        <v>0</v>
      </c>
      <c r="K872" s="412">
        <f t="shared" si="328"/>
        <v>0</v>
      </c>
      <c r="L872" s="411">
        <f t="shared" si="329"/>
        <v>0</v>
      </c>
      <c r="M872" s="412">
        <f t="shared" si="322"/>
        <v>0</v>
      </c>
      <c r="N872" s="411">
        <v>0</v>
      </c>
      <c r="O872" s="412">
        <f t="shared" si="330"/>
        <v>0</v>
      </c>
      <c r="P872" s="335"/>
      <c r="Q872" s="427">
        <f t="shared" si="331"/>
        <v>0</v>
      </c>
      <c r="R872" s="428">
        <f t="shared" si="332"/>
        <v>0</v>
      </c>
      <c r="S872" s="427">
        <f t="shared" si="323"/>
        <v>0</v>
      </c>
      <c r="T872" s="428">
        <f t="shared" si="324"/>
        <v>0</v>
      </c>
      <c r="U872" s="431">
        <f t="shared" si="333"/>
        <v>0</v>
      </c>
      <c r="V872" s="432">
        <f t="shared" si="334"/>
        <v>0</v>
      </c>
      <c r="W872" s="427">
        <f t="shared" si="335"/>
        <v>0</v>
      </c>
      <c r="X872" s="428">
        <f t="shared" si="336"/>
        <v>0</v>
      </c>
      <c r="Y872" s="427">
        <f t="shared" si="325"/>
        <v>0</v>
      </c>
      <c r="Z872" s="428">
        <f t="shared" si="326"/>
        <v>0</v>
      </c>
      <c r="AA872" s="431">
        <f t="shared" si="337"/>
        <v>0</v>
      </c>
      <c r="AB872" s="432">
        <f t="shared" si="338"/>
        <v>0</v>
      </c>
      <c r="AC872" s="427" t="e">
        <f t="shared" si="339"/>
        <v>#N/A</v>
      </c>
      <c r="AD872" s="428" t="e">
        <f t="shared" si="340"/>
        <v>#N/A</v>
      </c>
      <c r="AE872" s="427" t="e">
        <f t="shared" si="341"/>
        <v>#N/A</v>
      </c>
      <c r="AF872" s="428" t="e">
        <f t="shared" si="342"/>
        <v>#N/A</v>
      </c>
      <c r="AG872" s="431" t="e">
        <f t="shared" si="343"/>
        <v>#N/A</v>
      </c>
      <c r="AH872" s="432" t="e">
        <f t="shared" si="344"/>
        <v>#N/A</v>
      </c>
    </row>
    <row r="873" spans="4:34" x14ac:dyDescent="0.25">
      <c r="D873" s="335"/>
      <c r="E873" s="335"/>
      <c r="F873" s="335"/>
      <c r="G873" s="335"/>
      <c r="H873" s="411">
        <f t="shared" si="327"/>
        <v>0</v>
      </c>
      <c r="I873" s="412">
        <v>0</v>
      </c>
      <c r="J873" s="411">
        <f t="shared" si="321"/>
        <v>0</v>
      </c>
      <c r="K873" s="412">
        <f t="shared" si="328"/>
        <v>0</v>
      </c>
      <c r="L873" s="411">
        <f t="shared" si="329"/>
        <v>0</v>
      </c>
      <c r="M873" s="412">
        <f t="shared" si="322"/>
        <v>0</v>
      </c>
      <c r="N873" s="411">
        <v>0</v>
      </c>
      <c r="O873" s="412">
        <f t="shared" si="330"/>
        <v>0</v>
      </c>
      <c r="P873" s="335"/>
      <c r="Q873" s="427">
        <f t="shared" si="331"/>
        <v>0</v>
      </c>
      <c r="R873" s="428">
        <f t="shared" si="332"/>
        <v>0</v>
      </c>
      <c r="S873" s="427">
        <f t="shared" si="323"/>
        <v>0</v>
      </c>
      <c r="T873" s="428">
        <f t="shared" si="324"/>
        <v>0</v>
      </c>
      <c r="U873" s="431">
        <f t="shared" si="333"/>
        <v>0</v>
      </c>
      <c r="V873" s="432">
        <f t="shared" si="334"/>
        <v>0</v>
      </c>
      <c r="W873" s="427">
        <f t="shared" si="335"/>
        <v>0</v>
      </c>
      <c r="X873" s="428">
        <f t="shared" si="336"/>
        <v>0</v>
      </c>
      <c r="Y873" s="427">
        <f t="shared" si="325"/>
        <v>0</v>
      </c>
      <c r="Z873" s="428">
        <f t="shared" si="326"/>
        <v>0</v>
      </c>
      <c r="AA873" s="431">
        <f t="shared" si="337"/>
        <v>0</v>
      </c>
      <c r="AB873" s="432">
        <f t="shared" si="338"/>
        <v>0</v>
      </c>
      <c r="AC873" s="427" t="e">
        <f t="shared" si="339"/>
        <v>#N/A</v>
      </c>
      <c r="AD873" s="428" t="e">
        <f t="shared" si="340"/>
        <v>#N/A</v>
      </c>
      <c r="AE873" s="427" t="e">
        <f t="shared" si="341"/>
        <v>#N/A</v>
      </c>
      <c r="AF873" s="428" t="e">
        <f t="shared" si="342"/>
        <v>#N/A</v>
      </c>
      <c r="AG873" s="431" t="e">
        <f t="shared" si="343"/>
        <v>#N/A</v>
      </c>
      <c r="AH873" s="432" t="e">
        <f t="shared" si="344"/>
        <v>#N/A</v>
      </c>
    </row>
    <row r="874" spans="4:34" x14ac:dyDescent="0.25">
      <c r="D874" s="335"/>
      <c r="E874" s="335"/>
      <c r="F874" s="335"/>
      <c r="G874" s="335"/>
      <c r="H874" s="411">
        <f t="shared" si="327"/>
        <v>0</v>
      </c>
      <c r="I874" s="412">
        <v>0</v>
      </c>
      <c r="J874" s="411">
        <f t="shared" si="321"/>
        <v>0</v>
      </c>
      <c r="K874" s="412">
        <f t="shared" si="328"/>
        <v>0</v>
      </c>
      <c r="L874" s="411">
        <f t="shared" si="329"/>
        <v>0</v>
      </c>
      <c r="M874" s="412">
        <f t="shared" si="322"/>
        <v>0</v>
      </c>
      <c r="N874" s="411">
        <v>0</v>
      </c>
      <c r="O874" s="412">
        <f t="shared" si="330"/>
        <v>0</v>
      </c>
      <c r="P874" s="335"/>
      <c r="Q874" s="427">
        <f t="shared" si="331"/>
        <v>0</v>
      </c>
      <c r="R874" s="428">
        <f t="shared" si="332"/>
        <v>0</v>
      </c>
      <c r="S874" s="427">
        <f t="shared" si="323"/>
        <v>0</v>
      </c>
      <c r="T874" s="428">
        <f t="shared" si="324"/>
        <v>0</v>
      </c>
      <c r="U874" s="431">
        <f t="shared" si="333"/>
        <v>0</v>
      </c>
      <c r="V874" s="432">
        <f t="shared" si="334"/>
        <v>0</v>
      </c>
      <c r="W874" s="427">
        <f t="shared" si="335"/>
        <v>0</v>
      </c>
      <c r="X874" s="428">
        <f t="shared" si="336"/>
        <v>0</v>
      </c>
      <c r="Y874" s="427">
        <f t="shared" si="325"/>
        <v>0</v>
      </c>
      <c r="Z874" s="428">
        <f t="shared" si="326"/>
        <v>0</v>
      </c>
      <c r="AA874" s="431">
        <f t="shared" si="337"/>
        <v>0</v>
      </c>
      <c r="AB874" s="432">
        <f t="shared" si="338"/>
        <v>0</v>
      </c>
      <c r="AC874" s="427" t="e">
        <f t="shared" si="339"/>
        <v>#N/A</v>
      </c>
      <c r="AD874" s="428" t="e">
        <f t="shared" si="340"/>
        <v>#N/A</v>
      </c>
      <c r="AE874" s="427" t="e">
        <f t="shared" si="341"/>
        <v>#N/A</v>
      </c>
      <c r="AF874" s="428" t="e">
        <f t="shared" si="342"/>
        <v>#N/A</v>
      </c>
      <c r="AG874" s="431" t="e">
        <f t="shared" si="343"/>
        <v>#N/A</v>
      </c>
      <c r="AH874" s="432" t="e">
        <f t="shared" si="344"/>
        <v>#N/A</v>
      </c>
    </row>
    <row r="875" spans="4:34" x14ac:dyDescent="0.25">
      <c r="D875" s="335"/>
      <c r="E875" s="335"/>
      <c r="F875" s="335"/>
      <c r="G875" s="335"/>
      <c r="H875" s="411">
        <f t="shared" si="327"/>
        <v>0</v>
      </c>
      <c r="I875" s="412">
        <v>0</v>
      </c>
      <c r="J875" s="411">
        <f t="shared" si="321"/>
        <v>0</v>
      </c>
      <c r="K875" s="412">
        <f t="shared" si="328"/>
        <v>0</v>
      </c>
      <c r="L875" s="411">
        <f t="shared" si="329"/>
        <v>0</v>
      </c>
      <c r="M875" s="412">
        <f t="shared" si="322"/>
        <v>0</v>
      </c>
      <c r="N875" s="411">
        <v>0</v>
      </c>
      <c r="O875" s="412">
        <f t="shared" si="330"/>
        <v>0</v>
      </c>
      <c r="P875" s="335"/>
      <c r="Q875" s="427">
        <f t="shared" si="331"/>
        <v>0</v>
      </c>
      <c r="R875" s="428">
        <f t="shared" si="332"/>
        <v>0</v>
      </c>
      <c r="S875" s="427">
        <f t="shared" si="323"/>
        <v>0</v>
      </c>
      <c r="T875" s="428">
        <f t="shared" si="324"/>
        <v>0</v>
      </c>
      <c r="U875" s="431">
        <f t="shared" si="333"/>
        <v>0</v>
      </c>
      <c r="V875" s="432">
        <f t="shared" si="334"/>
        <v>0</v>
      </c>
      <c r="W875" s="427">
        <f t="shared" si="335"/>
        <v>0</v>
      </c>
      <c r="X875" s="428">
        <f t="shared" si="336"/>
        <v>0</v>
      </c>
      <c r="Y875" s="427">
        <f t="shared" si="325"/>
        <v>0</v>
      </c>
      <c r="Z875" s="428">
        <f t="shared" si="326"/>
        <v>0</v>
      </c>
      <c r="AA875" s="431">
        <f t="shared" si="337"/>
        <v>0</v>
      </c>
      <c r="AB875" s="432">
        <f t="shared" si="338"/>
        <v>0</v>
      </c>
      <c r="AC875" s="427" t="e">
        <f t="shared" si="339"/>
        <v>#N/A</v>
      </c>
      <c r="AD875" s="428" t="e">
        <f t="shared" si="340"/>
        <v>#N/A</v>
      </c>
      <c r="AE875" s="427" t="e">
        <f t="shared" si="341"/>
        <v>#N/A</v>
      </c>
      <c r="AF875" s="428" t="e">
        <f t="shared" si="342"/>
        <v>#N/A</v>
      </c>
      <c r="AG875" s="431" t="e">
        <f t="shared" si="343"/>
        <v>#N/A</v>
      </c>
      <c r="AH875" s="432" t="e">
        <f t="shared" si="344"/>
        <v>#N/A</v>
      </c>
    </row>
    <row r="876" spans="4:34" x14ac:dyDescent="0.25">
      <c r="D876" s="335"/>
      <c r="E876" s="335"/>
      <c r="F876" s="335"/>
      <c r="G876" s="335"/>
      <c r="H876" s="411">
        <f t="shared" si="327"/>
        <v>0</v>
      </c>
      <c r="I876" s="412">
        <v>0</v>
      </c>
      <c r="J876" s="411">
        <f t="shared" si="321"/>
        <v>0</v>
      </c>
      <c r="K876" s="412">
        <f t="shared" si="328"/>
        <v>0</v>
      </c>
      <c r="L876" s="411">
        <f t="shared" si="329"/>
        <v>0</v>
      </c>
      <c r="M876" s="412">
        <f t="shared" si="322"/>
        <v>0</v>
      </c>
      <c r="N876" s="411">
        <v>0</v>
      </c>
      <c r="O876" s="412">
        <f t="shared" si="330"/>
        <v>0</v>
      </c>
      <c r="P876" s="335"/>
      <c r="Q876" s="427">
        <f t="shared" si="331"/>
        <v>0</v>
      </c>
      <c r="R876" s="428">
        <f t="shared" si="332"/>
        <v>0</v>
      </c>
      <c r="S876" s="427">
        <f t="shared" si="323"/>
        <v>0</v>
      </c>
      <c r="T876" s="428">
        <f t="shared" si="324"/>
        <v>0</v>
      </c>
      <c r="U876" s="431">
        <f t="shared" si="333"/>
        <v>0</v>
      </c>
      <c r="V876" s="432">
        <f t="shared" si="334"/>
        <v>0</v>
      </c>
      <c r="W876" s="427">
        <f t="shared" si="335"/>
        <v>0</v>
      </c>
      <c r="X876" s="428">
        <f t="shared" si="336"/>
        <v>0</v>
      </c>
      <c r="Y876" s="427">
        <f t="shared" si="325"/>
        <v>0</v>
      </c>
      <c r="Z876" s="428">
        <f t="shared" si="326"/>
        <v>0</v>
      </c>
      <c r="AA876" s="431">
        <f t="shared" si="337"/>
        <v>0</v>
      </c>
      <c r="AB876" s="432">
        <f t="shared" si="338"/>
        <v>0</v>
      </c>
      <c r="AC876" s="427" t="e">
        <f t="shared" si="339"/>
        <v>#N/A</v>
      </c>
      <c r="AD876" s="428" t="e">
        <f t="shared" si="340"/>
        <v>#N/A</v>
      </c>
      <c r="AE876" s="427" t="e">
        <f t="shared" si="341"/>
        <v>#N/A</v>
      </c>
      <c r="AF876" s="428" t="e">
        <f t="shared" si="342"/>
        <v>#N/A</v>
      </c>
      <c r="AG876" s="431" t="e">
        <f t="shared" si="343"/>
        <v>#N/A</v>
      </c>
      <c r="AH876" s="432" t="e">
        <f t="shared" si="344"/>
        <v>#N/A</v>
      </c>
    </row>
    <row r="877" spans="4:34" x14ac:dyDescent="0.25">
      <c r="D877" s="335"/>
      <c r="E877" s="335"/>
      <c r="F877" s="335"/>
      <c r="G877" s="335"/>
      <c r="H877" s="411">
        <f t="shared" si="327"/>
        <v>0</v>
      </c>
      <c r="I877" s="412">
        <v>0</v>
      </c>
      <c r="J877" s="411">
        <f t="shared" si="321"/>
        <v>0</v>
      </c>
      <c r="K877" s="412">
        <f t="shared" si="328"/>
        <v>0</v>
      </c>
      <c r="L877" s="411">
        <f t="shared" si="329"/>
        <v>0</v>
      </c>
      <c r="M877" s="412">
        <f t="shared" si="322"/>
        <v>0</v>
      </c>
      <c r="N877" s="411">
        <v>0</v>
      </c>
      <c r="O877" s="412">
        <f t="shared" si="330"/>
        <v>0</v>
      </c>
      <c r="P877" s="335"/>
      <c r="Q877" s="427">
        <f t="shared" si="331"/>
        <v>0</v>
      </c>
      <c r="R877" s="428">
        <f t="shared" si="332"/>
        <v>0</v>
      </c>
      <c r="S877" s="427">
        <f t="shared" si="323"/>
        <v>0</v>
      </c>
      <c r="T877" s="428">
        <f t="shared" si="324"/>
        <v>0</v>
      </c>
      <c r="U877" s="431">
        <f t="shared" si="333"/>
        <v>0</v>
      </c>
      <c r="V877" s="432">
        <f t="shared" si="334"/>
        <v>0</v>
      </c>
      <c r="W877" s="427">
        <f t="shared" si="335"/>
        <v>0</v>
      </c>
      <c r="X877" s="428">
        <f t="shared" si="336"/>
        <v>0</v>
      </c>
      <c r="Y877" s="427">
        <f t="shared" si="325"/>
        <v>0</v>
      </c>
      <c r="Z877" s="428">
        <f t="shared" si="326"/>
        <v>0</v>
      </c>
      <c r="AA877" s="431">
        <f t="shared" si="337"/>
        <v>0</v>
      </c>
      <c r="AB877" s="432">
        <f t="shared" si="338"/>
        <v>0</v>
      </c>
      <c r="AC877" s="427" t="e">
        <f t="shared" si="339"/>
        <v>#N/A</v>
      </c>
      <c r="AD877" s="428" t="e">
        <f t="shared" si="340"/>
        <v>#N/A</v>
      </c>
      <c r="AE877" s="427" t="e">
        <f t="shared" si="341"/>
        <v>#N/A</v>
      </c>
      <c r="AF877" s="428" t="e">
        <f t="shared" si="342"/>
        <v>#N/A</v>
      </c>
      <c r="AG877" s="431" t="e">
        <f t="shared" si="343"/>
        <v>#N/A</v>
      </c>
      <c r="AH877" s="432" t="e">
        <f t="shared" si="344"/>
        <v>#N/A</v>
      </c>
    </row>
    <row r="878" spans="4:34" x14ac:dyDescent="0.25">
      <c r="D878" s="335"/>
      <c r="E878" s="335"/>
      <c r="F878" s="335"/>
      <c r="G878" s="335"/>
      <c r="H878" s="411">
        <f t="shared" si="327"/>
        <v>0</v>
      </c>
      <c r="I878" s="412">
        <v>0</v>
      </c>
      <c r="J878" s="411">
        <f t="shared" si="321"/>
        <v>0</v>
      </c>
      <c r="K878" s="412">
        <f t="shared" si="328"/>
        <v>0</v>
      </c>
      <c r="L878" s="411">
        <f t="shared" si="329"/>
        <v>0</v>
      </c>
      <c r="M878" s="412">
        <f t="shared" si="322"/>
        <v>0</v>
      </c>
      <c r="N878" s="411">
        <v>0</v>
      </c>
      <c r="O878" s="412">
        <f t="shared" si="330"/>
        <v>0</v>
      </c>
      <c r="P878" s="335"/>
      <c r="Q878" s="427">
        <f t="shared" si="331"/>
        <v>0</v>
      </c>
      <c r="R878" s="428">
        <f t="shared" si="332"/>
        <v>0</v>
      </c>
      <c r="S878" s="427">
        <f t="shared" si="323"/>
        <v>0</v>
      </c>
      <c r="T878" s="428">
        <f t="shared" si="324"/>
        <v>0</v>
      </c>
      <c r="U878" s="431">
        <f t="shared" si="333"/>
        <v>0</v>
      </c>
      <c r="V878" s="432">
        <f t="shared" si="334"/>
        <v>0</v>
      </c>
      <c r="W878" s="427">
        <f t="shared" si="335"/>
        <v>0</v>
      </c>
      <c r="X878" s="428">
        <f t="shared" si="336"/>
        <v>0</v>
      </c>
      <c r="Y878" s="427">
        <f t="shared" si="325"/>
        <v>0</v>
      </c>
      <c r="Z878" s="428">
        <f t="shared" si="326"/>
        <v>0</v>
      </c>
      <c r="AA878" s="431">
        <f t="shared" si="337"/>
        <v>0</v>
      </c>
      <c r="AB878" s="432">
        <f t="shared" si="338"/>
        <v>0</v>
      </c>
      <c r="AC878" s="427" t="e">
        <f t="shared" si="339"/>
        <v>#N/A</v>
      </c>
      <c r="AD878" s="428" t="e">
        <f t="shared" si="340"/>
        <v>#N/A</v>
      </c>
      <c r="AE878" s="427" t="e">
        <f t="shared" si="341"/>
        <v>#N/A</v>
      </c>
      <c r="AF878" s="428" t="e">
        <f t="shared" si="342"/>
        <v>#N/A</v>
      </c>
      <c r="AG878" s="431" t="e">
        <f t="shared" si="343"/>
        <v>#N/A</v>
      </c>
      <c r="AH878" s="432" t="e">
        <f t="shared" si="344"/>
        <v>#N/A</v>
      </c>
    </row>
    <row r="879" spans="4:34" x14ac:dyDescent="0.25">
      <c r="D879" s="335"/>
      <c r="E879" s="335"/>
      <c r="F879" s="335"/>
      <c r="G879" s="335"/>
      <c r="H879" s="411">
        <f t="shared" si="327"/>
        <v>0</v>
      </c>
      <c r="I879" s="412">
        <v>0</v>
      </c>
      <c r="J879" s="411">
        <f t="shared" si="321"/>
        <v>0</v>
      </c>
      <c r="K879" s="412">
        <f t="shared" si="328"/>
        <v>0</v>
      </c>
      <c r="L879" s="411">
        <f t="shared" si="329"/>
        <v>0</v>
      </c>
      <c r="M879" s="412">
        <f t="shared" si="322"/>
        <v>0</v>
      </c>
      <c r="N879" s="411">
        <v>0</v>
      </c>
      <c r="O879" s="412">
        <f t="shared" si="330"/>
        <v>0</v>
      </c>
      <c r="P879" s="335"/>
      <c r="Q879" s="427">
        <f t="shared" si="331"/>
        <v>0</v>
      </c>
      <c r="R879" s="428">
        <f t="shared" si="332"/>
        <v>0</v>
      </c>
      <c r="S879" s="427">
        <f t="shared" si="323"/>
        <v>0</v>
      </c>
      <c r="T879" s="428">
        <f t="shared" si="324"/>
        <v>0</v>
      </c>
      <c r="U879" s="431">
        <f t="shared" si="333"/>
        <v>0</v>
      </c>
      <c r="V879" s="432">
        <f t="shared" si="334"/>
        <v>0</v>
      </c>
      <c r="W879" s="427">
        <f t="shared" si="335"/>
        <v>0</v>
      </c>
      <c r="X879" s="428">
        <f t="shared" si="336"/>
        <v>0</v>
      </c>
      <c r="Y879" s="427">
        <f t="shared" si="325"/>
        <v>0</v>
      </c>
      <c r="Z879" s="428">
        <f t="shared" si="326"/>
        <v>0</v>
      </c>
      <c r="AA879" s="431">
        <f t="shared" si="337"/>
        <v>0</v>
      </c>
      <c r="AB879" s="432">
        <f t="shared" si="338"/>
        <v>0</v>
      </c>
      <c r="AC879" s="427" t="e">
        <f t="shared" si="339"/>
        <v>#N/A</v>
      </c>
      <c r="AD879" s="428" t="e">
        <f t="shared" si="340"/>
        <v>#N/A</v>
      </c>
      <c r="AE879" s="427" t="e">
        <f t="shared" si="341"/>
        <v>#N/A</v>
      </c>
      <c r="AF879" s="428" t="e">
        <f t="shared" si="342"/>
        <v>#N/A</v>
      </c>
      <c r="AG879" s="431" t="e">
        <f t="shared" si="343"/>
        <v>#N/A</v>
      </c>
      <c r="AH879" s="432" t="e">
        <f t="shared" si="344"/>
        <v>#N/A</v>
      </c>
    </row>
    <row r="880" spans="4:34" x14ac:dyDescent="0.25">
      <c r="D880" s="335"/>
      <c r="E880" s="335"/>
      <c r="F880" s="335"/>
      <c r="G880" s="335"/>
      <c r="H880" s="411">
        <f t="shared" si="327"/>
        <v>0</v>
      </c>
      <c r="I880" s="412">
        <v>0</v>
      </c>
      <c r="J880" s="411">
        <f t="shared" si="321"/>
        <v>0</v>
      </c>
      <c r="K880" s="412">
        <f t="shared" si="328"/>
        <v>0</v>
      </c>
      <c r="L880" s="411">
        <f t="shared" si="329"/>
        <v>0</v>
      </c>
      <c r="M880" s="412">
        <f t="shared" si="322"/>
        <v>0</v>
      </c>
      <c r="N880" s="411">
        <v>0</v>
      </c>
      <c r="O880" s="412">
        <f t="shared" si="330"/>
        <v>0</v>
      </c>
      <c r="P880" s="335"/>
      <c r="Q880" s="427">
        <f t="shared" si="331"/>
        <v>0</v>
      </c>
      <c r="R880" s="428">
        <f t="shared" si="332"/>
        <v>0</v>
      </c>
      <c r="S880" s="427">
        <f t="shared" si="323"/>
        <v>0</v>
      </c>
      <c r="T880" s="428">
        <f t="shared" si="324"/>
        <v>0</v>
      </c>
      <c r="U880" s="431">
        <f t="shared" si="333"/>
        <v>0</v>
      </c>
      <c r="V880" s="432">
        <f t="shared" si="334"/>
        <v>0</v>
      </c>
      <c r="W880" s="427">
        <f t="shared" si="335"/>
        <v>0</v>
      </c>
      <c r="X880" s="428">
        <f t="shared" si="336"/>
        <v>0</v>
      </c>
      <c r="Y880" s="427">
        <f t="shared" si="325"/>
        <v>0</v>
      </c>
      <c r="Z880" s="428">
        <f t="shared" si="326"/>
        <v>0</v>
      </c>
      <c r="AA880" s="431">
        <f t="shared" si="337"/>
        <v>0</v>
      </c>
      <c r="AB880" s="432">
        <f t="shared" si="338"/>
        <v>0</v>
      </c>
      <c r="AC880" s="427" t="e">
        <f t="shared" si="339"/>
        <v>#N/A</v>
      </c>
      <c r="AD880" s="428" t="e">
        <f t="shared" si="340"/>
        <v>#N/A</v>
      </c>
      <c r="AE880" s="427" t="e">
        <f t="shared" si="341"/>
        <v>#N/A</v>
      </c>
      <c r="AF880" s="428" t="e">
        <f t="shared" si="342"/>
        <v>#N/A</v>
      </c>
      <c r="AG880" s="431" t="e">
        <f t="shared" si="343"/>
        <v>#N/A</v>
      </c>
      <c r="AH880" s="432" t="e">
        <f t="shared" si="344"/>
        <v>#N/A</v>
      </c>
    </row>
    <row r="881" spans="4:34" x14ac:dyDescent="0.25">
      <c r="D881" s="335"/>
      <c r="E881" s="335"/>
      <c r="F881" s="335"/>
      <c r="G881" s="335"/>
      <c r="H881" s="411">
        <f t="shared" si="327"/>
        <v>0</v>
      </c>
      <c r="I881" s="412">
        <v>0</v>
      </c>
      <c r="J881" s="411">
        <f t="shared" si="321"/>
        <v>0</v>
      </c>
      <c r="K881" s="412">
        <f t="shared" si="328"/>
        <v>0</v>
      </c>
      <c r="L881" s="411">
        <f t="shared" si="329"/>
        <v>0</v>
      </c>
      <c r="M881" s="412">
        <f t="shared" si="322"/>
        <v>0</v>
      </c>
      <c r="N881" s="411">
        <v>0</v>
      </c>
      <c r="O881" s="412">
        <f t="shared" si="330"/>
        <v>0</v>
      </c>
      <c r="P881" s="335"/>
      <c r="Q881" s="427">
        <f t="shared" si="331"/>
        <v>0</v>
      </c>
      <c r="R881" s="428">
        <f t="shared" si="332"/>
        <v>0</v>
      </c>
      <c r="S881" s="427">
        <f t="shared" si="323"/>
        <v>0</v>
      </c>
      <c r="T881" s="428">
        <f t="shared" si="324"/>
        <v>0</v>
      </c>
      <c r="U881" s="431">
        <f t="shared" si="333"/>
        <v>0</v>
      </c>
      <c r="V881" s="432">
        <f t="shared" si="334"/>
        <v>0</v>
      </c>
      <c r="W881" s="427">
        <f t="shared" si="335"/>
        <v>0</v>
      </c>
      <c r="X881" s="428">
        <f t="shared" si="336"/>
        <v>0</v>
      </c>
      <c r="Y881" s="427">
        <f t="shared" si="325"/>
        <v>0</v>
      </c>
      <c r="Z881" s="428">
        <f t="shared" si="326"/>
        <v>0</v>
      </c>
      <c r="AA881" s="431">
        <f t="shared" si="337"/>
        <v>0</v>
      </c>
      <c r="AB881" s="432">
        <f t="shared" si="338"/>
        <v>0</v>
      </c>
      <c r="AC881" s="427" t="e">
        <f t="shared" si="339"/>
        <v>#N/A</v>
      </c>
      <c r="AD881" s="428" t="e">
        <f t="shared" si="340"/>
        <v>#N/A</v>
      </c>
      <c r="AE881" s="427" t="e">
        <f t="shared" si="341"/>
        <v>#N/A</v>
      </c>
      <c r="AF881" s="428" t="e">
        <f t="shared" si="342"/>
        <v>#N/A</v>
      </c>
      <c r="AG881" s="431" t="e">
        <f t="shared" si="343"/>
        <v>#N/A</v>
      </c>
      <c r="AH881" s="432" t="e">
        <f t="shared" si="344"/>
        <v>#N/A</v>
      </c>
    </row>
    <row r="882" spans="4:34" x14ac:dyDescent="0.25">
      <c r="D882" s="335"/>
      <c r="E882" s="335"/>
      <c r="F882" s="335"/>
      <c r="G882" s="335"/>
      <c r="H882" s="411">
        <f t="shared" si="327"/>
        <v>0</v>
      </c>
      <c r="I882" s="412">
        <v>0</v>
      </c>
      <c r="J882" s="411">
        <f t="shared" si="321"/>
        <v>0</v>
      </c>
      <c r="K882" s="412">
        <f t="shared" si="328"/>
        <v>0</v>
      </c>
      <c r="L882" s="411">
        <f t="shared" si="329"/>
        <v>0</v>
      </c>
      <c r="M882" s="412">
        <f t="shared" si="322"/>
        <v>0</v>
      </c>
      <c r="N882" s="411">
        <v>0</v>
      </c>
      <c r="O882" s="412">
        <f t="shared" si="330"/>
        <v>0</v>
      </c>
      <c r="P882" s="335"/>
      <c r="Q882" s="427">
        <f t="shared" si="331"/>
        <v>0</v>
      </c>
      <c r="R882" s="428">
        <f t="shared" si="332"/>
        <v>0</v>
      </c>
      <c r="S882" s="427">
        <f t="shared" si="323"/>
        <v>0</v>
      </c>
      <c r="T882" s="428">
        <f t="shared" si="324"/>
        <v>0</v>
      </c>
      <c r="U882" s="431">
        <f t="shared" si="333"/>
        <v>0</v>
      </c>
      <c r="V882" s="432">
        <f t="shared" si="334"/>
        <v>0</v>
      </c>
      <c r="W882" s="427">
        <f t="shared" si="335"/>
        <v>0</v>
      </c>
      <c r="X882" s="428">
        <f t="shared" si="336"/>
        <v>0</v>
      </c>
      <c r="Y882" s="427">
        <f t="shared" si="325"/>
        <v>0</v>
      </c>
      <c r="Z882" s="428">
        <f t="shared" si="326"/>
        <v>0</v>
      </c>
      <c r="AA882" s="431">
        <f t="shared" si="337"/>
        <v>0</v>
      </c>
      <c r="AB882" s="432">
        <f t="shared" si="338"/>
        <v>0</v>
      </c>
      <c r="AC882" s="427" t="e">
        <f t="shared" si="339"/>
        <v>#N/A</v>
      </c>
      <c r="AD882" s="428" t="e">
        <f t="shared" si="340"/>
        <v>#N/A</v>
      </c>
      <c r="AE882" s="427" t="e">
        <f t="shared" si="341"/>
        <v>#N/A</v>
      </c>
      <c r="AF882" s="428" t="e">
        <f t="shared" si="342"/>
        <v>#N/A</v>
      </c>
      <c r="AG882" s="431" t="e">
        <f t="shared" si="343"/>
        <v>#N/A</v>
      </c>
      <c r="AH882" s="432" t="e">
        <f t="shared" si="344"/>
        <v>#N/A</v>
      </c>
    </row>
    <row r="883" spans="4:34" x14ac:dyDescent="0.25">
      <c r="D883" s="335"/>
      <c r="E883" s="335"/>
      <c r="F883" s="335"/>
      <c r="G883" s="335"/>
      <c r="H883" s="411">
        <f t="shared" si="327"/>
        <v>0</v>
      </c>
      <c r="I883" s="412">
        <v>0</v>
      </c>
      <c r="J883" s="411">
        <f t="shared" si="321"/>
        <v>0</v>
      </c>
      <c r="K883" s="412">
        <f t="shared" si="328"/>
        <v>0</v>
      </c>
      <c r="L883" s="411">
        <f t="shared" si="329"/>
        <v>0</v>
      </c>
      <c r="M883" s="412">
        <f t="shared" si="322"/>
        <v>0</v>
      </c>
      <c r="N883" s="411">
        <v>0</v>
      </c>
      <c r="O883" s="412">
        <f t="shared" si="330"/>
        <v>0</v>
      </c>
      <c r="P883" s="335"/>
      <c r="Q883" s="427">
        <f t="shared" si="331"/>
        <v>0</v>
      </c>
      <c r="R883" s="428">
        <f t="shared" si="332"/>
        <v>0</v>
      </c>
      <c r="S883" s="427">
        <f t="shared" si="323"/>
        <v>0</v>
      </c>
      <c r="T883" s="428">
        <f t="shared" si="324"/>
        <v>0</v>
      </c>
      <c r="U883" s="431">
        <f t="shared" si="333"/>
        <v>0</v>
      </c>
      <c r="V883" s="432">
        <f t="shared" si="334"/>
        <v>0</v>
      </c>
      <c r="W883" s="427">
        <f t="shared" si="335"/>
        <v>0</v>
      </c>
      <c r="X883" s="428">
        <f t="shared" si="336"/>
        <v>0</v>
      </c>
      <c r="Y883" s="427">
        <f t="shared" si="325"/>
        <v>0</v>
      </c>
      <c r="Z883" s="428">
        <f t="shared" si="326"/>
        <v>0</v>
      </c>
      <c r="AA883" s="431">
        <f t="shared" si="337"/>
        <v>0</v>
      </c>
      <c r="AB883" s="432">
        <f t="shared" si="338"/>
        <v>0</v>
      </c>
      <c r="AC883" s="427" t="e">
        <f t="shared" si="339"/>
        <v>#N/A</v>
      </c>
      <c r="AD883" s="428" t="e">
        <f t="shared" si="340"/>
        <v>#N/A</v>
      </c>
      <c r="AE883" s="427" t="e">
        <f t="shared" si="341"/>
        <v>#N/A</v>
      </c>
      <c r="AF883" s="428" t="e">
        <f t="shared" si="342"/>
        <v>#N/A</v>
      </c>
      <c r="AG883" s="431" t="e">
        <f t="shared" si="343"/>
        <v>#N/A</v>
      </c>
      <c r="AH883" s="432" t="e">
        <f t="shared" si="344"/>
        <v>#N/A</v>
      </c>
    </row>
    <row r="884" spans="4:34" x14ac:dyDescent="0.25">
      <c r="D884" s="335"/>
      <c r="E884" s="335"/>
      <c r="F884" s="335"/>
      <c r="G884" s="335"/>
      <c r="H884" s="411">
        <f t="shared" si="327"/>
        <v>0</v>
      </c>
      <c r="I884" s="412">
        <v>0</v>
      </c>
      <c r="J884" s="411">
        <f t="shared" si="321"/>
        <v>0</v>
      </c>
      <c r="K884" s="412">
        <f t="shared" si="328"/>
        <v>0</v>
      </c>
      <c r="L884" s="411">
        <f t="shared" si="329"/>
        <v>0</v>
      </c>
      <c r="M884" s="412">
        <f t="shared" si="322"/>
        <v>0</v>
      </c>
      <c r="N884" s="411">
        <v>0</v>
      </c>
      <c r="O884" s="412">
        <f t="shared" si="330"/>
        <v>0</v>
      </c>
      <c r="P884" s="335"/>
      <c r="Q884" s="427">
        <f t="shared" si="331"/>
        <v>0</v>
      </c>
      <c r="R884" s="428">
        <f t="shared" si="332"/>
        <v>0</v>
      </c>
      <c r="S884" s="427">
        <f t="shared" si="323"/>
        <v>0</v>
      </c>
      <c r="T884" s="428">
        <f t="shared" si="324"/>
        <v>0</v>
      </c>
      <c r="U884" s="431">
        <f t="shared" si="333"/>
        <v>0</v>
      </c>
      <c r="V884" s="432">
        <f t="shared" si="334"/>
        <v>0</v>
      </c>
      <c r="W884" s="427">
        <f t="shared" si="335"/>
        <v>0</v>
      </c>
      <c r="X884" s="428">
        <f t="shared" si="336"/>
        <v>0</v>
      </c>
      <c r="Y884" s="427">
        <f t="shared" si="325"/>
        <v>0</v>
      </c>
      <c r="Z884" s="428">
        <f t="shared" si="326"/>
        <v>0</v>
      </c>
      <c r="AA884" s="431">
        <f t="shared" si="337"/>
        <v>0</v>
      </c>
      <c r="AB884" s="432">
        <f t="shared" si="338"/>
        <v>0</v>
      </c>
      <c r="AC884" s="427" t="e">
        <f t="shared" si="339"/>
        <v>#N/A</v>
      </c>
      <c r="AD884" s="428" t="e">
        <f t="shared" si="340"/>
        <v>#N/A</v>
      </c>
      <c r="AE884" s="427" t="e">
        <f t="shared" si="341"/>
        <v>#N/A</v>
      </c>
      <c r="AF884" s="428" t="e">
        <f t="shared" si="342"/>
        <v>#N/A</v>
      </c>
      <c r="AG884" s="431" t="e">
        <f t="shared" si="343"/>
        <v>#N/A</v>
      </c>
      <c r="AH884" s="432" t="e">
        <f t="shared" si="344"/>
        <v>#N/A</v>
      </c>
    </row>
    <row r="885" spans="4:34" x14ac:dyDescent="0.25">
      <c r="D885" s="335"/>
      <c r="E885" s="335"/>
      <c r="F885" s="335"/>
      <c r="G885" s="335"/>
      <c r="H885" s="411">
        <f t="shared" si="327"/>
        <v>0</v>
      </c>
      <c r="I885" s="412">
        <v>0</v>
      </c>
      <c r="J885" s="411">
        <f t="shared" si="321"/>
        <v>0</v>
      </c>
      <c r="K885" s="412">
        <f t="shared" si="328"/>
        <v>0</v>
      </c>
      <c r="L885" s="411">
        <f t="shared" si="329"/>
        <v>0</v>
      </c>
      <c r="M885" s="412">
        <f t="shared" si="322"/>
        <v>0</v>
      </c>
      <c r="N885" s="411">
        <v>0</v>
      </c>
      <c r="O885" s="412">
        <f t="shared" si="330"/>
        <v>0</v>
      </c>
      <c r="P885" s="335"/>
      <c r="Q885" s="427">
        <f t="shared" si="331"/>
        <v>0</v>
      </c>
      <c r="R885" s="428">
        <f t="shared" si="332"/>
        <v>0</v>
      </c>
      <c r="S885" s="427">
        <f t="shared" si="323"/>
        <v>0</v>
      </c>
      <c r="T885" s="428">
        <f t="shared" si="324"/>
        <v>0</v>
      </c>
      <c r="U885" s="431">
        <f t="shared" si="333"/>
        <v>0</v>
      </c>
      <c r="V885" s="432">
        <f t="shared" si="334"/>
        <v>0</v>
      </c>
      <c r="W885" s="427">
        <f t="shared" si="335"/>
        <v>0</v>
      </c>
      <c r="X885" s="428">
        <f t="shared" si="336"/>
        <v>0</v>
      </c>
      <c r="Y885" s="427">
        <f t="shared" si="325"/>
        <v>0</v>
      </c>
      <c r="Z885" s="428">
        <f t="shared" si="326"/>
        <v>0</v>
      </c>
      <c r="AA885" s="431">
        <f t="shared" si="337"/>
        <v>0</v>
      </c>
      <c r="AB885" s="432">
        <f t="shared" si="338"/>
        <v>0</v>
      </c>
      <c r="AC885" s="427" t="e">
        <f t="shared" si="339"/>
        <v>#N/A</v>
      </c>
      <c r="AD885" s="428" t="e">
        <f t="shared" si="340"/>
        <v>#N/A</v>
      </c>
      <c r="AE885" s="427" t="e">
        <f t="shared" si="341"/>
        <v>#N/A</v>
      </c>
      <c r="AF885" s="428" t="e">
        <f t="shared" si="342"/>
        <v>#N/A</v>
      </c>
      <c r="AG885" s="431" t="e">
        <f t="shared" si="343"/>
        <v>#N/A</v>
      </c>
      <c r="AH885" s="432" t="e">
        <f t="shared" si="344"/>
        <v>#N/A</v>
      </c>
    </row>
    <row r="886" spans="4:34" x14ac:dyDescent="0.25">
      <c r="D886" s="335"/>
      <c r="E886" s="335"/>
      <c r="F886" s="335"/>
      <c r="G886" s="335"/>
      <c r="H886" s="411">
        <f t="shared" si="327"/>
        <v>0</v>
      </c>
      <c r="I886" s="412">
        <v>0</v>
      </c>
      <c r="J886" s="411">
        <f t="shared" si="321"/>
        <v>0</v>
      </c>
      <c r="K886" s="412">
        <f t="shared" si="328"/>
        <v>0</v>
      </c>
      <c r="L886" s="411">
        <f t="shared" si="329"/>
        <v>0</v>
      </c>
      <c r="M886" s="412">
        <f t="shared" si="322"/>
        <v>0</v>
      </c>
      <c r="N886" s="411">
        <v>0</v>
      </c>
      <c r="O886" s="412">
        <f t="shared" si="330"/>
        <v>0</v>
      </c>
      <c r="P886" s="335"/>
      <c r="Q886" s="427">
        <f t="shared" si="331"/>
        <v>0</v>
      </c>
      <c r="R886" s="428">
        <f t="shared" si="332"/>
        <v>0</v>
      </c>
      <c r="S886" s="427">
        <f t="shared" si="323"/>
        <v>0</v>
      </c>
      <c r="T886" s="428">
        <f t="shared" si="324"/>
        <v>0</v>
      </c>
      <c r="U886" s="431">
        <f t="shared" si="333"/>
        <v>0</v>
      </c>
      <c r="V886" s="432">
        <f t="shared" si="334"/>
        <v>0</v>
      </c>
      <c r="W886" s="427">
        <f t="shared" si="335"/>
        <v>0</v>
      </c>
      <c r="X886" s="428">
        <f t="shared" si="336"/>
        <v>0</v>
      </c>
      <c r="Y886" s="427">
        <f t="shared" si="325"/>
        <v>0</v>
      </c>
      <c r="Z886" s="428">
        <f t="shared" si="326"/>
        <v>0</v>
      </c>
      <c r="AA886" s="431">
        <f t="shared" si="337"/>
        <v>0</v>
      </c>
      <c r="AB886" s="432">
        <f t="shared" si="338"/>
        <v>0</v>
      </c>
      <c r="AC886" s="427" t="e">
        <f t="shared" si="339"/>
        <v>#N/A</v>
      </c>
      <c r="AD886" s="428" t="e">
        <f t="shared" si="340"/>
        <v>#N/A</v>
      </c>
      <c r="AE886" s="427" t="e">
        <f t="shared" si="341"/>
        <v>#N/A</v>
      </c>
      <c r="AF886" s="428" t="e">
        <f t="shared" si="342"/>
        <v>#N/A</v>
      </c>
      <c r="AG886" s="431" t="e">
        <f t="shared" si="343"/>
        <v>#N/A</v>
      </c>
      <c r="AH886" s="432" t="e">
        <f t="shared" si="344"/>
        <v>#N/A</v>
      </c>
    </row>
    <row r="887" spans="4:34" x14ac:dyDescent="0.25">
      <c r="D887" s="335"/>
      <c r="E887" s="335"/>
      <c r="F887" s="335"/>
      <c r="G887" s="335"/>
      <c r="H887" s="411">
        <f t="shared" si="327"/>
        <v>0</v>
      </c>
      <c r="I887" s="412">
        <v>0</v>
      </c>
      <c r="J887" s="411">
        <f t="shared" si="321"/>
        <v>0</v>
      </c>
      <c r="K887" s="412">
        <f t="shared" si="328"/>
        <v>0</v>
      </c>
      <c r="L887" s="411">
        <f t="shared" si="329"/>
        <v>0</v>
      </c>
      <c r="M887" s="412">
        <f t="shared" si="322"/>
        <v>0</v>
      </c>
      <c r="N887" s="411">
        <v>0</v>
      </c>
      <c r="O887" s="412">
        <f t="shared" si="330"/>
        <v>0</v>
      </c>
      <c r="P887" s="335"/>
      <c r="Q887" s="427">
        <f t="shared" si="331"/>
        <v>0</v>
      </c>
      <c r="R887" s="428">
        <f t="shared" si="332"/>
        <v>0</v>
      </c>
      <c r="S887" s="427">
        <f t="shared" si="323"/>
        <v>0</v>
      </c>
      <c r="T887" s="428">
        <f t="shared" si="324"/>
        <v>0</v>
      </c>
      <c r="U887" s="431">
        <f t="shared" si="333"/>
        <v>0</v>
      </c>
      <c r="V887" s="432">
        <f t="shared" si="334"/>
        <v>0</v>
      </c>
      <c r="W887" s="427">
        <f t="shared" si="335"/>
        <v>0</v>
      </c>
      <c r="X887" s="428">
        <f t="shared" si="336"/>
        <v>0</v>
      </c>
      <c r="Y887" s="427">
        <f t="shared" si="325"/>
        <v>0</v>
      </c>
      <c r="Z887" s="428">
        <f t="shared" si="326"/>
        <v>0</v>
      </c>
      <c r="AA887" s="431">
        <f t="shared" si="337"/>
        <v>0</v>
      </c>
      <c r="AB887" s="432">
        <f t="shared" si="338"/>
        <v>0</v>
      </c>
      <c r="AC887" s="427" t="e">
        <f t="shared" si="339"/>
        <v>#N/A</v>
      </c>
      <c r="AD887" s="428" t="e">
        <f t="shared" si="340"/>
        <v>#N/A</v>
      </c>
      <c r="AE887" s="427" t="e">
        <f t="shared" si="341"/>
        <v>#N/A</v>
      </c>
      <c r="AF887" s="428" t="e">
        <f t="shared" si="342"/>
        <v>#N/A</v>
      </c>
      <c r="AG887" s="431" t="e">
        <f t="shared" si="343"/>
        <v>#N/A</v>
      </c>
      <c r="AH887" s="432" t="e">
        <f t="shared" si="344"/>
        <v>#N/A</v>
      </c>
    </row>
    <row r="888" spans="4:34" x14ac:dyDescent="0.25">
      <c r="D888" s="335"/>
      <c r="E888" s="335"/>
      <c r="F888" s="335"/>
      <c r="G888" s="335"/>
      <c r="H888" s="411">
        <f t="shared" si="327"/>
        <v>0</v>
      </c>
      <c r="I888" s="412">
        <v>0</v>
      </c>
      <c r="J888" s="411">
        <f t="shared" si="321"/>
        <v>0</v>
      </c>
      <c r="K888" s="412">
        <f t="shared" si="328"/>
        <v>0</v>
      </c>
      <c r="L888" s="411">
        <f t="shared" si="329"/>
        <v>0</v>
      </c>
      <c r="M888" s="412">
        <f t="shared" si="322"/>
        <v>0</v>
      </c>
      <c r="N888" s="411">
        <v>0</v>
      </c>
      <c r="O888" s="412">
        <f t="shared" si="330"/>
        <v>0</v>
      </c>
      <c r="P888" s="335"/>
      <c r="Q888" s="427">
        <f t="shared" si="331"/>
        <v>0</v>
      </c>
      <c r="R888" s="428">
        <f t="shared" si="332"/>
        <v>0</v>
      </c>
      <c r="S888" s="427">
        <f t="shared" si="323"/>
        <v>0</v>
      </c>
      <c r="T888" s="428">
        <f t="shared" si="324"/>
        <v>0</v>
      </c>
      <c r="U888" s="431">
        <f t="shared" si="333"/>
        <v>0</v>
      </c>
      <c r="V888" s="432">
        <f t="shared" si="334"/>
        <v>0</v>
      </c>
      <c r="W888" s="427">
        <f t="shared" si="335"/>
        <v>0</v>
      </c>
      <c r="X888" s="428">
        <f t="shared" si="336"/>
        <v>0</v>
      </c>
      <c r="Y888" s="427">
        <f t="shared" si="325"/>
        <v>0</v>
      </c>
      <c r="Z888" s="428">
        <f t="shared" si="326"/>
        <v>0</v>
      </c>
      <c r="AA888" s="431">
        <f t="shared" si="337"/>
        <v>0</v>
      </c>
      <c r="AB888" s="432">
        <f t="shared" si="338"/>
        <v>0</v>
      </c>
      <c r="AC888" s="427" t="e">
        <f t="shared" si="339"/>
        <v>#N/A</v>
      </c>
      <c r="AD888" s="428" t="e">
        <f t="shared" si="340"/>
        <v>#N/A</v>
      </c>
      <c r="AE888" s="427" t="e">
        <f t="shared" si="341"/>
        <v>#N/A</v>
      </c>
      <c r="AF888" s="428" t="e">
        <f t="shared" si="342"/>
        <v>#N/A</v>
      </c>
      <c r="AG888" s="431" t="e">
        <f t="shared" si="343"/>
        <v>#N/A</v>
      </c>
      <c r="AH888" s="432" t="e">
        <f t="shared" si="344"/>
        <v>#N/A</v>
      </c>
    </row>
    <row r="889" spans="4:34" x14ac:dyDescent="0.25">
      <c r="D889" s="335"/>
      <c r="E889" s="335"/>
      <c r="F889" s="335"/>
      <c r="G889" s="335"/>
      <c r="H889" s="411">
        <f t="shared" si="327"/>
        <v>0</v>
      </c>
      <c r="I889" s="412">
        <v>0</v>
      </c>
      <c r="J889" s="411">
        <f t="shared" si="321"/>
        <v>0</v>
      </c>
      <c r="K889" s="412">
        <f t="shared" si="328"/>
        <v>0</v>
      </c>
      <c r="L889" s="411">
        <f t="shared" si="329"/>
        <v>0</v>
      </c>
      <c r="M889" s="412">
        <f t="shared" si="322"/>
        <v>0</v>
      </c>
      <c r="N889" s="411">
        <v>0</v>
      </c>
      <c r="O889" s="412">
        <f t="shared" si="330"/>
        <v>0</v>
      </c>
      <c r="P889" s="335"/>
      <c r="Q889" s="427">
        <f t="shared" si="331"/>
        <v>0</v>
      </c>
      <c r="R889" s="428">
        <f t="shared" si="332"/>
        <v>0</v>
      </c>
      <c r="S889" s="427">
        <f t="shared" si="323"/>
        <v>0</v>
      </c>
      <c r="T889" s="428">
        <f t="shared" si="324"/>
        <v>0</v>
      </c>
      <c r="U889" s="431">
        <f t="shared" si="333"/>
        <v>0</v>
      </c>
      <c r="V889" s="432">
        <f t="shared" si="334"/>
        <v>0</v>
      </c>
      <c r="W889" s="427">
        <f t="shared" si="335"/>
        <v>0</v>
      </c>
      <c r="X889" s="428">
        <f t="shared" si="336"/>
        <v>0</v>
      </c>
      <c r="Y889" s="427">
        <f t="shared" si="325"/>
        <v>0</v>
      </c>
      <c r="Z889" s="428">
        <f t="shared" si="326"/>
        <v>0</v>
      </c>
      <c r="AA889" s="431">
        <f t="shared" si="337"/>
        <v>0</v>
      </c>
      <c r="AB889" s="432">
        <f t="shared" si="338"/>
        <v>0</v>
      </c>
      <c r="AC889" s="427" t="e">
        <f t="shared" si="339"/>
        <v>#N/A</v>
      </c>
      <c r="AD889" s="428" t="e">
        <f t="shared" si="340"/>
        <v>#N/A</v>
      </c>
      <c r="AE889" s="427" t="e">
        <f t="shared" si="341"/>
        <v>#N/A</v>
      </c>
      <c r="AF889" s="428" t="e">
        <f t="shared" si="342"/>
        <v>#N/A</v>
      </c>
      <c r="AG889" s="431" t="e">
        <f t="shared" si="343"/>
        <v>#N/A</v>
      </c>
      <c r="AH889" s="432" t="e">
        <f t="shared" si="344"/>
        <v>#N/A</v>
      </c>
    </row>
    <row r="890" spans="4:34" x14ac:dyDescent="0.25">
      <c r="D890" s="335"/>
      <c r="E890" s="335"/>
      <c r="F890" s="335"/>
      <c r="G890" s="335"/>
      <c r="H890" s="411">
        <f t="shared" si="327"/>
        <v>0</v>
      </c>
      <c r="I890" s="412">
        <v>0</v>
      </c>
      <c r="J890" s="411">
        <f t="shared" si="321"/>
        <v>0</v>
      </c>
      <c r="K890" s="412">
        <f t="shared" si="328"/>
        <v>0</v>
      </c>
      <c r="L890" s="411">
        <f t="shared" si="329"/>
        <v>0</v>
      </c>
      <c r="M890" s="412">
        <f t="shared" si="322"/>
        <v>0</v>
      </c>
      <c r="N890" s="411">
        <v>0</v>
      </c>
      <c r="O890" s="412">
        <f t="shared" si="330"/>
        <v>0</v>
      </c>
      <c r="P890" s="335"/>
      <c r="Q890" s="427">
        <f t="shared" si="331"/>
        <v>0</v>
      </c>
      <c r="R890" s="428">
        <f t="shared" si="332"/>
        <v>0</v>
      </c>
      <c r="S890" s="427">
        <f t="shared" si="323"/>
        <v>0</v>
      </c>
      <c r="T890" s="428">
        <f t="shared" si="324"/>
        <v>0</v>
      </c>
      <c r="U890" s="431">
        <f t="shared" si="333"/>
        <v>0</v>
      </c>
      <c r="V890" s="432">
        <f t="shared" si="334"/>
        <v>0</v>
      </c>
      <c r="W890" s="427">
        <f t="shared" si="335"/>
        <v>0</v>
      </c>
      <c r="X890" s="428">
        <f t="shared" si="336"/>
        <v>0</v>
      </c>
      <c r="Y890" s="427">
        <f t="shared" si="325"/>
        <v>0</v>
      </c>
      <c r="Z890" s="428">
        <f t="shared" si="326"/>
        <v>0</v>
      </c>
      <c r="AA890" s="431">
        <f t="shared" si="337"/>
        <v>0</v>
      </c>
      <c r="AB890" s="432">
        <f t="shared" si="338"/>
        <v>0</v>
      </c>
      <c r="AC890" s="427" t="e">
        <f t="shared" si="339"/>
        <v>#N/A</v>
      </c>
      <c r="AD890" s="428" t="e">
        <f t="shared" si="340"/>
        <v>#N/A</v>
      </c>
      <c r="AE890" s="427" t="e">
        <f t="shared" si="341"/>
        <v>#N/A</v>
      </c>
      <c r="AF890" s="428" t="e">
        <f t="shared" si="342"/>
        <v>#N/A</v>
      </c>
      <c r="AG890" s="431" t="e">
        <f t="shared" si="343"/>
        <v>#N/A</v>
      </c>
      <c r="AH890" s="432" t="e">
        <f t="shared" si="344"/>
        <v>#N/A</v>
      </c>
    </row>
    <row r="891" spans="4:34" x14ac:dyDescent="0.25">
      <c r="D891" s="335"/>
      <c r="E891" s="335"/>
      <c r="F891" s="335"/>
      <c r="G891" s="335"/>
      <c r="H891" s="411">
        <f t="shared" si="327"/>
        <v>0</v>
      </c>
      <c r="I891" s="412">
        <v>0</v>
      </c>
      <c r="J891" s="411">
        <f t="shared" si="321"/>
        <v>0</v>
      </c>
      <c r="K891" s="412">
        <f t="shared" si="328"/>
        <v>0</v>
      </c>
      <c r="L891" s="411">
        <f t="shared" si="329"/>
        <v>0</v>
      </c>
      <c r="M891" s="412">
        <f t="shared" si="322"/>
        <v>0</v>
      </c>
      <c r="N891" s="411">
        <v>0</v>
      </c>
      <c r="O891" s="412">
        <f t="shared" si="330"/>
        <v>0</v>
      </c>
      <c r="P891" s="335"/>
      <c r="Q891" s="427">
        <f t="shared" si="331"/>
        <v>0</v>
      </c>
      <c r="R891" s="428">
        <f t="shared" si="332"/>
        <v>0</v>
      </c>
      <c r="S891" s="427">
        <f t="shared" si="323"/>
        <v>0</v>
      </c>
      <c r="T891" s="428">
        <f t="shared" si="324"/>
        <v>0</v>
      </c>
      <c r="U891" s="431">
        <f t="shared" si="333"/>
        <v>0</v>
      </c>
      <c r="V891" s="432">
        <f t="shared" si="334"/>
        <v>0</v>
      </c>
      <c r="W891" s="427">
        <f t="shared" si="335"/>
        <v>0</v>
      </c>
      <c r="X891" s="428">
        <f t="shared" si="336"/>
        <v>0</v>
      </c>
      <c r="Y891" s="427">
        <f t="shared" si="325"/>
        <v>0</v>
      </c>
      <c r="Z891" s="428">
        <f t="shared" si="326"/>
        <v>0</v>
      </c>
      <c r="AA891" s="431">
        <f t="shared" si="337"/>
        <v>0</v>
      </c>
      <c r="AB891" s="432">
        <f t="shared" si="338"/>
        <v>0</v>
      </c>
      <c r="AC891" s="427" t="e">
        <f t="shared" si="339"/>
        <v>#N/A</v>
      </c>
      <c r="AD891" s="428" t="e">
        <f t="shared" si="340"/>
        <v>#N/A</v>
      </c>
      <c r="AE891" s="427" t="e">
        <f t="shared" si="341"/>
        <v>#N/A</v>
      </c>
      <c r="AF891" s="428" t="e">
        <f t="shared" si="342"/>
        <v>#N/A</v>
      </c>
      <c r="AG891" s="431" t="e">
        <f t="shared" si="343"/>
        <v>#N/A</v>
      </c>
      <c r="AH891" s="432" t="e">
        <f t="shared" si="344"/>
        <v>#N/A</v>
      </c>
    </row>
    <row r="892" spans="4:34" x14ac:dyDescent="0.25">
      <c r="D892" s="335"/>
      <c r="E892" s="335"/>
      <c r="F892" s="335"/>
      <c r="G892" s="335"/>
      <c r="H892" s="411">
        <f t="shared" si="327"/>
        <v>0</v>
      </c>
      <c r="I892" s="412">
        <v>0</v>
      </c>
      <c r="J892" s="411">
        <f t="shared" si="321"/>
        <v>0</v>
      </c>
      <c r="K892" s="412">
        <f t="shared" si="328"/>
        <v>0</v>
      </c>
      <c r="L892" s="411">
        <f t="shared" si="329"/>
        <v>0</v>
      </c>
      <c r="M892" s="412">
        <f t="shared" si="322"/>
        <v>0</v>
      </c>
      <c r="N892" s="411">
        <v>0</v>
      </c>
      <c r="O892" s="412">
        <f t="shared" si="330"/>
        <v>0</v>
      </c>
      <c r="P892" s="335"/>
      <c r="Q892" s="427">
        <f t="shared" si="331"/>
        <v>0</v>
      </c>
      <c r="R892" s="428">
        <f t="shared" si="332"/>
        <v>0</v>
      </c>
      <c r="S892" s="427">
        <f t="shared" si="323"/>
        <v>0</v>
      </c>
      <c r="T892" s="428">
        <f t="shared" si="324"/>
        <v>0</v>
      </c>
      <c r="U892" s="431">
        <f t="shared" si="333"/>
        <v>0</v>
      </c>
      <c r="V892" s="432">
        <f t="shared" si="334"/>
        <v>0</v>
      </c>
      <c r="W892" s="427">
        <f t="shared" si="335"/>
        <v>0</v>
      </c>
      <c r="X892" s="428">
        <f t="shared" si="336"/>
        <v>0</v>
      </c>
      <c r="Y892" s="427">
        <f t="shared" si="325"/>
        <v>0</v>
      </c>
      <c r="Z892" s="428">
        <f t="shared" si="326"/>
        <v>0</v>
      </c>
      <c r="AA892" s="431">
        <f t="shared" si="337"/>
        <v>0</v>
      </c>
      <c r="AB892" s="432">
        <f t="shared" si="338"/>
        <v>0</v>
      </c>
      <c r="AC892" s="427" t="e">
        <f t="shared" si="339"/>
        <v>#N/A</v>
      </c>
      <c r="AD892" s="428" t="e">
        <f t="shared" si="340"/>
        <v>#N/A</v>
      </c>
      <c r="AE892" s="427" t="e">
        <f t="shared" si="341"/>
        <v>#N/A</v>
      </c>
      <c r="AF892" s="428" t="e">
        <f t="shared" si="342"/>
        <v>#N/A</v>
      </c>
      <c r="AG892" s="431" t="e">
        <f t="shared" si="343"/>
        <v>#N/A</v>
      </c>
      <c r="AH892" s="432" t="e">
        <f t="shared" si="344"/>
        <v>#N/A</v>
      </c>
    </row>
    <row r="893" spans="4:34" x14ac:dyDescent="0.25">
      <c r="D893" s="335"/>
      <c r="E893" s="335"/>
      <c r="F893" s="335"/>
      <c r="G893" s="335"/>
      <c r="H893" s="411">
        <f t="shared" si="327"/>
        <v>0</v>
      </c>
      <c r="I893" s="412">
        <v>0</v>
      </c>
      <c r="J893" s="411">
        <f t="shared" si="321"/>
        <v>0</v>
      </c>
      <c r="K893" s="412">
        <f t="shared" si="328"/>
        <v>0</v>
      </c>
      <c r="L893" s="411">
        <f t="shared" si="329"/>
        <v>0</v>
      </c>
      <c r="M893" s="412">
        <f t="shared" si="322"/>
        <v>0</v>
      </c>
      <c r="N893" s="411">
        <v>0</v>
      </c>
      <c r="O893" s="412">
        <f t="shared" si="330"/>
        <v>0</v>
      </c>
      <c r="P893" s="335"/>
      <c r="Q893" s="427">
        <f t="shared" si="331"/>
        <v>0</v>
      </c>
      <c r="R893" s="428">
        <f t="shared" si="332"/>
        <v>0</v>
      </c>
      <c r="S893" s="427">
        <f t="shared" si="323"/>
        <v>0</v>
      </c>
      <c r="T893" s="428">
        <f t="shared" si="324"/>
        <v>0</v>
      </c>
      <c r="U893" s="431">
        <f t="shared" si="333"/>
        <v>0</v>
      </c>
      <c r="V893" s="432">
        <f t="shared" si="334"/>
        <v>0</v>
      </c>
      <c r="W893" s="427">
        <f t="shared" si="335"/>
        <v>0</v>
      </c>
      <c r="X893" s="428">
        <f t="shared" si="336"/>
        <v>0</v>
      </c>
      <c r="Y893" s="427">
        <f t="shared" si="325"/>
        <v>0</v>
      </c>
      <c r="Z893" s="428">
        <f t="shared" si="326"/>
        <v>0</v>
      </c>
      <c r="AA893" s="431">
        <f t="shared" si="337"/>
        <v>0</v>
      </c>
      <c r="AB893" s="432">
        <f t="shared" si="338"/>
        <v>0</v>
      </c>
      <c r="AC893" s="427" t="e">
        <f t="shared" si="339"/>
        <v>#N/A</v>
      </c>
      <c r="AD893" s="428" t="e">
        <f t="shared" si="340"/>
        <v>#N/A</v>
      </c>
      <c r="AE893" s="427" t="e">
        <f t="shared" si="341"/>
        <v>#N/A</v>
      </c>
      <c r="AF893" s="428" t="e">
        <f t="shared" si="342"/>
        <v>#N/A</v>
      </c>
      <c r="AG893" s="431" t="e">
        <f t="shared" si="343"/>
        <v>#N/A</v>
      </c>
      <c r="AH893" s="432" t="e">
        <f t="shared" si="344"/>
        <v>#N/A</v>
      </c>
    </row>
    <row r="894" spans="4:34" x14ac:dyDescent="0.25">
      <c r="D894" s="335"/>
      <c r="E894" s="335"/>
      <c r="F894" s="335"/>
      <c r="G894" s="335"/>
      <c r="H894" s="411">
        <f t="shared" si="327"/>
        <v>0</v>
      </c>
      <c r="I894" s="412">
        <v>0</v>
      </c>
      <c r="J894" s="411">
        <f t="shared" si="321"/>
        <v>0</v>
      </c>
      <c r="K894" s="412">
        <f t="shared" si="328"/>
        <v>0</v>
      </c>
      <c r="L894" s="411">
        <f t="shared" si="329"/>
        <v>0</v>
      </c>
      <c r="M894" s="412">
        <f t="shared" si="322"/>
        <v>0</v>
      </c>
      <c r="N894" s="411">
        <v>0</v>
      </c>
      <c r="O894" s="412">
        <f t="shared" si="330"/>
        <v>0</v>
      </c>
      <c r="P894" s="335"/>
      <c r="Q894" s="427">
        <f t="shared" si="331"/>
        <v>0</v>
      </c>
      <c r="R894" s="428">
        <f t="shared" si="332"/>
        <v>0</v>
      </c>
      <c r="S894" s="427">
        <f t="shared" si="323"/>
        <v>0</v>
      </c>
      <c r="T894" s="428">
        <f t="shared" si="324"/>
        <v>0</v>
      </c>
      <c r="U894" s="431">
        <f t="shared" si="333"/>
        <v>0</v>
      </c>
      <c r="V894" s="432">
        <f t="shared" si="334"/>
        <v>0</v>
      </c>
      <c r="W894" s="427">
        <f t="shared" si="335"/>
        <v>0</v>
      </c>
      <c r="X894" s="428">
        <f t="shared" si="336"/>
        <v>0</v>
      </c>
      <c r="Y894" s="427">
        <f t="shared" si="325"/>
        <v>0</v>
      </c>
      <c r="Z894" s="428">
        <f t="shared" si="326"/>
        <v>0</v>
      </c>
      <c r="AA894" s="431">
        <f t="shared" si="337"/>
        <v>0</v>
      </c>
      <c r="AB894" s="432">
        <f t="shared" si="338"/>
        <v>0</v>
      </c>
      <c r="AC894" s="427" t="e">
        <f t="shared" si="339"/>
        <v>#N/A</v>
      </c>
      <c r="AD894" s="428" t="e">
        <f t="shared" si="340"/>
        <v>#N/A</v>
      </c>
      <c r="AE894" s="427" t="e">
        <f t="shared" si="341"/>
        <v>#N/A</v>
      </c>
      <c r="AF894" s="428" t="e">
        <f t="shared" si="342"/>
        <v>#N/A</v>
      </c>
      <c r="AG894" s="431" t="e">
        <f t="shared" si="343"/>
        <v>#N/A</v>
      </c>
      <c r="AH894" s="432" t="e">
        <f t="shared" si="344"/>
        <v>#N/A</v>
      </c>
    </row>
    <row r="895" spans="4:34" x14ac:dyDescent="0.25">
      <c r="D895" s="335"/>
      <c r="E895" s="335"/>
      <c r="F895" s="335"/>
      <c r="G895" s="335"/>
      <c r="H895" s="411">
        <f t="shared" si="327"/>
        <v>0</v>
      </c>
      <c r="I895" s="412">
        <v>0</v>
      </c>
      <c r="J895" s="411">
        <f t="shared" si="321"/>
        <v>0</v>
      </c>
      <c r="K895" s="412">
        <f t="shared" si="328"/>
        <v>0</v>
      </c>
      <c r="L895" s="411">
        <f t="shared" si="329"/>
        <v>0</v>
      </c>
      <c r="M895" s="412">
        <f t="shared" si="322"/>
        <v>0</v>
      </c>
      <c r="N895" s="411">
        <v>0</v>
      </c>
      <c r="O895" s="412">
        <f t="shared" si="330"/>
        <v>0</v>
      </c>
      <c r="P895" s="335"/>
      <c r="Q895" s="427">
        <f t="shared" si="331"/>
        <v>0</v>
      </c>
      <c r="R895" s="428">
        <f t="shared" si="332"/>
        <v>0</v>
      </c>
      <c r="S895" s="427">
        <f t="shared" si="323"/>
        <v>0</v>
      </c>
      <c r="T895" s="428">
        <f t="shared" si="324"/>
        <v>0</v>
      </c>
      <c r="U895" s="431">
        <f t="shared" si="333"/>
        <v>0</v>
      </c>
      <c r="V895" s="432">
        <f t="shared" si="334"/>
        <v>0</v>
      </c>
      <c r="W895" s="427">
        <f t="shared" si="335"/>
        <v>0</v>
      </c>
      <c r="X895" s="428">
        <f t="shared" si="336"/>
        <v>0</v>
      </c>
      <c r="Y895" s="427">
        <f t="shared" si="325"/>
        <v>0</v>
      </c>
      <c r="Z895" s="428">
        <f t="shared" si="326"/>
        <v>0</v>
      </c>
      <c r="AA895" s="431">
        <f t="shared" si="337"/>
        <v>0</v>
      </c>
      <c r="AB895" s="432">
        <f t="shared" si="338"/>
        <v>0</v>
      </c>
      <c r="AC895" s="427" t="e">
        <f t="shared" si="339"/>
        <v>#N/A</v>
      </c>
      <c r="AD895" s="428" t="e">
        <f t="shared" si="340"/>
        <v>#N/A</v>
      </c>
      <c r="AE895" s="427" t="e">
        <f t="shared" si="341"/>
        <v>#N/A</v>
      </c>
      <c r="AF895" s="428" t="e">
        <f t="shared" si="342"/>
        <v>#N/A</v>
      </c>
      <c r="AG895" s="431" t="e">
        <f t="shared" si="343"/>
        <v>#N/A</v>
      </c>
      <c r="AH895" s="432" t="e">
        <f t="shared" si="344"/>
        <v>#N/A</v>
      </c>
    </row>
    <row r="896" spans="4:34" x14ac:dyDescent="0.25">
      <c r="D896" s="335"/>
      <c r="E896" s="335"/>
      <c r="F896" s="335"/>
      <c r="G896" s="335"/>
      <c r="H896" s="411">
        <f t="shared" si="327"/>
        <v>0</v>
      </c>
      <c r="I896" s="412">
        <v>0</v>
      </c>
      <c r="J896" s="411">
        <f t="shared" si="321"/>
        <v>0</v>
      </c>
      <c r="K896" s="412">
        <f t="shared" si="328"/>
        <v>0</v>
      </c>
      <c r="L896" s="411">
        <f t="shared" si="329"/>
        <v>0</v>
      </c>
      <c r="M896" s="412">
        <f t="shared" si="322"/>
        <v>0</v>
      </c>
      <c r="N896" s="411">
        <v>0</v>
      </c>
      <c r="O896" s="412">
        <f t="shared" si="330"/>
        <v>0</v>
      </c>
      <c r="P896" s="335"/>
      <c r="Q896" s="427">
        <f t="shared" si="331"/>
        <v>0</v>
      </c>
      <c r="R896" s="428">
        <f t="shared" si="332"/>
        <v>0</v>
      </c>
      <c r="S896" s="427">
        <f t="shared" si="323"/>
        <v>0</v>
      </c>
      <c r="T896" s="428">
        <f t="shared" si="324"/>
        <v>0</v>
      </c>
      <c r="U896" s="431">
        <f t="shared" si="333"/>
        <v>0</v>
      </c>
      <c r="V896" s="432">
        <f t="shared" si="334"/>
        <v>0</v>
      </c>
      <c r="W896" s="427">
        <f t="shared" si="335"/>
        <v>0</v>
      </c>
      <c r="X896" s="428">
        <f t="shared" si="336"/>
        <v>0</v>
      </c>
      <c r="Y896" s="427">
        <f t="shared" si="325"/>
        <v>0</v>
      </c>
      <c r="Z896" s="428">
        <f t="shared" si="326"/>
        <v>0</v>
      </c>
      <c r="AA896" s="431">
        <f t="shared" si="337"/>
        <v>0</v>
      </c>
      <c r="AB896" s="432">
        <f t="shared" si="338"/>
        <v>0</v>
      </c>
      <c r="AC896" s="427" t="e">
        <f t="shared" si="339"/>
        <v>#N/A</v>
      </c>
      <c r="AD896" s="428" t="e">
        <f t="shared" si="340"/>
        <v>#N/A</v>
      </c>
      <c r="AE896" s="427" t="e">
        <f t="shared" si="341"/>
        <v>#N/A</v>
      </c>
      <c r="AF896" s="428" t="e">
        <f t="shared" si="342"/>
        <v>#N/A</v>
      </c>
      <c r="AG896" s="431" t="e">
        <f t="shared" si="343"/>
        <v>#N/A</v>
      </c>
      <c r="AH896" s="432" t="e">
        <f t="shared" si="344"/>
        <v>#N/A</v>
      </c>
    </row>
    <row r="897" spans="4:34" x14ac:dyDescent="0.25">
      <c r="D897" s="335"/>
      <c r="E897" s="335"/>
      <c r="F897" s="335"/>
      <c r="G897" s="335"/>
      <c r="H897" s="411">
        <f t="shared" si="327"/>
        <v>0</v>
      </c>
      <c r="I897" s="412">
        <v>0</v>
      </c>
      <c r="J897" s="411">
        <f t="shared" si="321"/>
        <v>0</v>
      </c>
      <c r="K897" s="412">
        <f t="shared" si="328"/>
        <v>0</v>
      </c>
      <c r="L897" s="411">
        <f t="shared" si="329"/>
        <v>0</v>
      </c>
      <c r="M897" s="412">
        <f t="shared" si="322"/>
        <v>0</v>
      </c>
      <c r="N897" s="411">
        <v>0</v>
      </c>
      <c r="O897" s="412">
        <f t="shared" si="330"/>
        <v>0</v>
      </c>
      <c r="P897" s="335"/>
      <c r="Q897" s="427">
        <f t="shared" si="331"/>
        <v>0</v>
      </c>
      <c r="R897" s="428">
        <f t="shared" si="332"/>
        <v>0</v>
      </c>
      <c r="S897" s="427">
        <f t="shared" si="323"/>
        <v>0</v>
      </c>
      <c r="T897" s="428">
        <f t="shared" si="324"/>
        <v>0</v>
      </c>
      <c r="U897" s="431">
        <f t="shared" si="333"/>
        <v>0</v>
      </c>
      <c r="V897" s="432">
        <f t="shared" si="334"/>
        <v>0</v>
      </c>
      <c r="W897" s="427">
        <f t="shared" si="335"/>
        <v>0</v>
      </c>
      <c r="X897" s="428">
        <f t="shared" si="336"/>
        <v>0</v>
      </c>
      <c r="Y897" s="427">
        <f t="shared" si="325"/>
        <v>0</v>
      </c>
      <c r="Z897" s="428">
        <f t="shared" si="326"/>
        <v>0</v>
      </c>
      <c r="AA897" s="431">
        <f t="shared" si="337"/>
        <v>0</v>
      </c>
      <c r="AB897" s="432">
        <f t="shared" si="338"/>
        <v>0</v>
      </c>
      <c r="AC897" s="427" t="e">
        <f t="shared" si="339"/>
        <v>#N/A</v>
      </c>
      <c r="AD897" s="428" t="e">
        <f t="shared" si="340"/>
        <v>#N/A</v>
      </c>
      <c r="AE897" s="427" t="e">
        <f t="shared" si="341"/>
        <v>#N/A</v>
      </c>
      <c r="AF897" s="428" t="e">
        <f t="shared" si="342"/>
        <v>#N/A</v>
      </c>
      <c r="AG897" s="431" t="e">
        <f t="shared" si="343"/>
        <v>#N/A</v>
      </c>
      <c r="AH897" s="432" t="e">
        <f t="shared" si="344"/>
        <v>#N/A</v>
      </c>
    </row>
    <row r="898" spans="4:34" x14ac:dyDescent="0.25">
      <c r="D898" s="335"/>
      <c r="E898" s="335"/>
      <c r="F898" s="335"/>
      <c r="G898" s="335"/>
      <c r="H898" s="411">
        <f t="shared" si="327"/>
        <v>0</v>
      </c>
      <c r="I898" s="412">
        <v>0</v>
      </c>
      <c r="J898" s="411">
        <f t="shared" si="321"/>
        <v>0</v>
      </c>
      <c r="K898" s="412">
        <f t="shared" si="328"/>
        <v>0</v>
      </c>
      <c r="L898" s="411">
        <f t="shared" si="329"/>
        <v>0</v>
      </c>
      <c r="M898" s="412">
        <f t="shared" si="322"/>
        <v>0</v>
      </c>
      <c r="N898" s="411">
        <v>0</v>
      </c>
      <c r="O898" s="412">
        <f t="shared" si="330"/>
        <v>0</v>
      </c>
      <c r="P898" s="335"/>
      <c r="Q898" s="427">
        <f t="shared" si="331"/>
        <v>0</v>
      </c>
      <c r="R898" s="428">
        <f t="shared" si="332"/>
        <v>0</v>
      </c>
      <c r="S898" s="427">
        <f t="shared" si="323"/>
        <v>0</v>
      </c>
      <c r="T898" s="428">
        <f t="shared" si="324"/>
        <v>0</v>
      </c>
      <c r="U898" s="431">
        <f t="shared" si="333"/>
        <v>0</v>
      </c>
      <c r="V898" s="432">
        <f t="shared" si="334"/>
        <v>0</v>
      </c>
      <c r="W898" s="427">
        <f t="shared" si="335"/>
        <v>0</v>
      </c>
      <c r="X898" s="428">
        <f t="shared" si="336"/>
        <v>0</v>
      </c>
      <c r="Y898" s="427">
        <f t="shared" si="325"/>
        <v>0</v>
      </c>
      <c r="Z898" s="428">
        <f t="shared" si="326"/>
        <v>0</v>
      </c>
      <c r="AA898" s="431">
        <f t="shared" si="337"/>
        <v>0</v>
      </c>
      <c r="AB898" s="432">
        <f t="shared" si="338"/>
        <v>0</v>
      </c>
      <c r="AC898" s="427" t="e">
        <f t="shared" si="339"/>
        <v>#N/A</v>
      </c>
      <c r="AD898" s="428" t="e">
        <f t="shared" si="340"/>
        <v>#N/A</v>
      </c>
      <c r="AE898" s="427" t="e">
        <f t="shared" si="341"/>
        <v>#N/A</v>
      </c>
      <c r="AF898" s="428" t="e">
        <f t="shared" si="342"/>
        <v>#N/A</v>
      </c>
      <c r="AG898" s="431" t="e">
        <f t="shared" si="343"/>
        <v>#N/A</v>
      </c>
      <c r="AH898" s="432" t="e">
        <f t="shared" si="344"/>
        <v>#N/A</v>
      </c>
    </row>
    <row r="899" spans="4:34" x14ac:dyDescent="0.25">
      <c r="D899" s="335"/>
      <c r="E899" s="335"/>
      <c r="F899" s="335"/>
      <c r="G899" s="335"/>
      <c r="H899" s="411">
        <f t="shared" si="327"/>
        <v>0</v>
      </c>
      <c r="I899" s="412">
        <v>0</v>
      </c>
      <c r="J899" s="411">
        <f t="shared" si="321"/>
        <v>0</v>
      </c>
      <c r="K899" s="412">
        <f t="shared" si="328"/>
        <v>0</v>
      </c>
      <c r="L899" s="411">
        <f t="shared" si="329"/>
        <v>0</v>
      </c>
      <c r="M899" s="412">
        <f t="shared" si="322"/>
        <v>0</v>
      </c>
      <c r="N899" s="411">
        <v>0</v>
      </c>
      <c r="O899" s="412">
        <f t="shared" si="330"/>
        <v>0</v>
      </c>
      <c r="P899" s="335"/>
      <c r="Q899" s="427">
        <f t="shared" si="331"/>
        <v>0</v>
      </c>
      <c r="R899" s="428">
        <f t="shared" si="332"/>
        <v>0</v>
      </c>
      <c r="S899" s="427">
        <f t="shared" si="323"/>
        <v>0</v>
      </c>
      <c r="T899" s="428">
        <f t="shared" si="324"/>
        <v>0</v>
      </c>
      <c r="U899" s="431">
        <f t="shared" si="333"/>
        <v>0</v>
      </c>
      <c r="V899" s="432">
        <f t="shared" si="334"/>
        <v>0</v>
      </c>
      <c r="W899" s="427">
        <f t="shared" si="335"/>
        <v>0</v>
      </c>
      <c r="X899" s="428">
        <f t="shared" si="336"/>
        <v>0</v>
      </c>
      <c r="Y899" s="427">
        <f t="shared" si="325"/>
        <v>0</v>
      </c>
      <c r="Z899" s="428">
        <f t="shared" si="326"/>
        <v>0</v>
      </c>
      <c r="AA899" s="431">
        <f t="shared" si="337"/>
        <v>0</v>
      </c>
      <c r="AB899" s="432">
        <f t="shared" si="338"/>
        <v>0</v>
      </c>
      <c r="AC899" s="427" t="e">
        <f t="shared" si="339"/>
        <v>#N/A</v>
      </c>
      <c r="AD899" s="428" t="e">
        <f t="shared" si="340"/>
        <v>#N/A</v>
      </c>
      <c r="AE899" s="427" t="e">
        <f t="shared" si="341"/>
        <v>#N/A</v>
      </c>
      <c r="AF899" s="428" t="e">
        <f t="shared" si="342"/>
        <v>#N/A</v>
      </c>
      <c r="AG899" s="431" t="e">
        <f t="shared" si="343"/>
        <v>#N/A</v>
      </c>
      <c r="AH899" s="432" t="e">
        <f t="shared" si="344"/>
        <v>#N/A</v>
      </c>
    </row>
    <row r="900" spans="4:34" x14ac:dyDescent="0.25">
      <c r="D900" s="335"/>
      <c r="E900" s="335"/>
      <c r="F900" s="335"/>
      <c r="G900" s="335"/>
      <c r="H900" s="411">
        <f t="shared" si="327"/>
        <v>0</v>
      </c>
      <c r="I900" s="412">
        <v>0</v>
      </c>
      <c r="J900" s="411">
        <f t="shared" si="321"/>
        <v>0</v>
      </c>
      <c r="K900" s="412">
        <f t="shared" si="328"/>
        <v>0</v>
      </c>
      <c r="L900" s="411">
        <f t="shared" si="329"/>
        <v>0</v>
      </c>
      <c r="M900" s="412">
        <f t="shared" si="322"/>
        <v>0</v>
      </c>
      <c r="N900" s="411">
        <v>0</v>
      </c>
      <c r="O900" s="412">
        <f t="shared" si="330"/>
        <v>0</v>
      </c>
      <c r="P900" s="335"/>
      <c r="Q900" s="427">
        <f t="shared" si="331"/>
        <v>0</v>
      </c>
      <c r="R900" s="428">
        <f t="shared" si="332"/>
        <v>0</v>
      </c>
      <c r="S900" s="427">
        <f t="shared" si="323"/>
        <v>0</v>
      </c>
      <c r="T900" s="428">
        <f t="shared" si="324"/>
        <v>0</v>
      </c>
      <c r="U900" s="431">
        <f t="shared" si="333"/>
        <v>0</v>
      </c>
      <c r="V900" s="432">
        <f t="shared" si="334"/>
        <v>0</v>
      </c>
      <c r="W900" s="427">
        <f t="shared" si="335"/>
        <v>0</v>
      </c>
      <c r="X900" s="428">
        <f t="shared" si="336"/>
        <v>0</v>
      </c>
      <c r="Y900" s="427">
        <f t="shared" si="325"/>
        <v>0</v>
      </c>
      <c r="Z900" s="428">
        <f t="shared" si="326"/>
        <v>0</v>
      </c>
      <c r="AA900" s="431">
        <f t="shared" si="337"/>
        <v>0</v>
      </c>
      <c r="AB900" s="432">
        <f t="shared" si="338"/>
        <v>0</v>
      </c>
      <c r="AC900" s="427" t="e">
        <f t="shared" si="339"/>
        <v>#N/A</v>
      </c>
      <c r="AD900" s="428" t="e">
        <f t="shared" si="340"/>
        <v>#N/A</v>
      </c>
      <c r="AE900" s="427" t="e">
        <f t="shared" si="341"/>
        <v>#N/A</v>
      </c>
      <c r="AF900" s="428" t="e">
        <f t="shared" si="342"/>
        <v>#N/A</v>
      </c>
      <c r="AG900" s="431" t="e">
        <f t="shared" si="343"/>
        <v>#N/A</v>
      </c>
      <c r="AH900" s="432" t="e">
        <f t="shared" si="344"/>
        <v>#N/A</v>
      </c>
    </row>
    <row r="901" spans="4:34" x14ac:dyDescent="0.25">
      <c r="D901" s="335"/>
      <c r="E901" s="335"/>
      <c r="F901" s="335"/>
      <c r="G901" s="335"/>
      <c r="H901" s="411">
        <f t="shared" si="327"/>
        <v>0</v>
      </c>
      <c r="I901" s="412">
        <v>0</v>
      </c>
      <c r="J901" s="411">
        <f t="shared" si="321"/>
        <v>0</v>
      </c>
      <c r="K901" s="412">
        <f t="shared" si="328"/>
        <v>0</v>
      </c>
      <c r="L901" s="411">
        <f t="shared" si="329"/>
        <v>0</v>
      </c>
      <c r="M901" s="412">
        <f t="shared" si="322"/>
        <v>0</v>
      </c>
      <c r="N901" s="411">
        <v>0</v>
      </c>
      <c r="O901" s="412">
        <f t="shared" si="330"/>
        <v>0</v>
      </c>
      <c r="P901" s="335"/>
      <c r="Q901" s="427">
        <f t="shared" si="331"/>
        <v>0</v>
      </c>
      <c r="R901" s="428">
        <f t="shared" si="332"/>
        <v>0</v>
      </c>
      <c r="S901" s="427">
        <f t="shared" si="323"/>
        <v>0</v>
      </c>
      <c r="T901" s="428">
        <f t="shared" si="324"/>
        <v>0</v>
      </c>
      <c r="U901" s="431">
        <f t="shared" si="333"/>
        <v>0</v>
      </c>
      <c r="V901" s="432">
        <f t="shared" si="334"/>
        <v>0</v>
      </c>
      <c r="W901" s="427">
        <f t="shared" si="335"/>
        <v>0</v>
      </c>
      <c r="X901" s="428">
        <f t="shared" si="336"/>
        <v>0</v>
      </c>
      <c r="Y901" s="427">
        <f t="shared" si="325"/>
        <v>0</v>
      </c>
      <c r="Z901" s="428">
        <f t="shared" si="326"/>
        <v>0</v>
      </c>
      <c r="AA901" s="431">
        <f t="shared" si="337"/>
        <v>0</v>
      </c>
      <c r="AB901" s="432">
        <f t="shared" si="338"/>
        <v>0</v>
      </c>
      <c r="AC901" s="427" t="e">
        <f t="shared" si="339"/>
        <v>#N/A</v>
      </c>
      <c r="AD901" s="428" t="e">
        <f t="shared" si="340"/>
        <v>#N/A</v>
      </c>
      <c r="AE901" s="427" t="e">
        <f t="shared" si="341"/>
        <v>#N/A</v>
      </c>
      <c r="AF901" s="428" t="e">
        <f t="shared" si="342"/>
        <v>#N/A</v>
      </c>
      <c r="AG901" s="431" t="e">
        <f t="shared" si="343"/>
        <v>#N/A</v>
      </c>
      <c r="AH901" s="432" t="e">
        <f t="shared" si="344"/>
        <v>#N/A</v>
      </c>
    </row>
    <row r="902" spans="4:34" x14ac:dyDescent="0.25">
      <c r="D902" s="335"/>
      <c r="E902" s="335"/>
      <c r="F902" s="335"/>
      <c r="G902" s="335"/>
      <c r="H902" s="411">
        <f t="shared" si="327"/>
        <v>0</v>
      </c>
      <c r="I902" s="412">
        <v>0</v>
      </c>
      <c r="J902" s="411">
        <f t="shared" si="321"/>
        <v>0</v>
      </c>
      <c r="K902" s="412">
        <f t="shared" si="328"/>
        <v>0</v>
      </c>
      <c r="L902" s="411">
        <f t="shared" si="329"/>
        <v>0</v>
      </c>
      <c r="M902" s="412">
        <f t="shared" si="322"/>
        <v>0</v>
      </c>
      <c r="N902" s="411">
        <v>0</v>
      </c>
      <c r="O902" s="412">
        <f t="shared" si="330"/>
        <v>0</v>
      </c>
      <c r="P902" s="335"/>
      <c r="Q902" s="427">
        <f t="shared" si="331"/>
        <v>0</v>
      </c>
      <c r="R902" s="428">
        <f t="shared" si="332"/>
        <v>0</v>
      </c>
      <c r="S902" s="427">
        <f t="shared" si="323"/>
        <v>0</v>
      </c>
      <c r="T902" s="428">
        <f t="shared" si="324"/>
        <v>0</v>
      </c>
      <c r="U902" s="431">
        <f t="shared" si="333"/>
        <v>0</v>
      </c>
      <c r="V902" s="432">
        <f t="shared" si="334"/>
        <v>0</v>
      </c>
      <c r="W902" s="427">
        <f t="shared" si="335"/>
        <v>0</v>
      </c>
      <c r="X902" s="428">
        <f t="shared" si="336"/>
        <v>0</v>
      </c>
      <c r="Y902" s="427">
        <f t="shared" si="325"/>
        <v>0</v>
      </c>
      <c r="Z902" s="428">
        <f t="shared" si="326"/>
        <v>0</v>
      </c>
      <c r="AA902" s="431">
        <f t="shared" si="337"/>
        <v>0</v>
      </c>
      <c r="AB902" s="432">
        <f t="shared" si="338"/>
        <v>0</v>
      </c>
      <c r="AC902" s="427" t="e">
        <f t="shared" si="339"/>
        <v>#N/A</v>
      </c>
      <c r="AD902" s="428" t="e">
        <f t="shared" si="340"/>
        <v>#N/A</v>
      </c>
      <c r="AE902" s="427" t="e">
        <f t="shared" si="341"/>
        <v>#N/A</v>
      </c>
      <c r="AF902" s="428" t="e">
        <f t="shared" si="342"/>
        <v>#N/A</v>
      </c>
      <c r="AG902" s="431" t="e">
        <f t="shared" si="343"/>
        <v>#N/A</v>
      </c>
      <c r="AH902" s="432" t="e">
        <f t="shared" si="344"/>
        <v>#N/A</v>
      </c>
    </row>
    <row r="903" spans="4:34" x14ac:dyDescent="0.25">
      <c r="D903" s="335"/>
      <c r="E903" s="335"/>
      <c r="F903" s="335"/>
      <c r="G903" s="335"/>
      <c r="H903" s="411">
        <f t="shared" si="327"/>
        <v>0</v>
      </c>
      <c r="I903" s="412">
        <v>0</v>
      </c>
      <c r="J903" s="411">
        <f t="shared" si="321"/>
        <v>0</v>
      </c>
      <c r="K903" s="412">
        <f t="shared" si="328"/>
        <v>0</v>
      </c>
      <c r="L903" s="411">
        <f t="shared" si="329"/>
        <v>0</v>
      </c>
      <c r="M903" s="412">
        <f t="shared" si="322"/>
        <v>0</v>
      </c>
      <c r="N903" s="411">
        <v>0</v>
      </c>
      <c r="O903" s="412">
        <f t="shared" si="330"/>
        <v>0</v>
      </c>
      <c r="P903" s="335"/>
      <c r="Q903" s="427">
        <f t="shared" si="331"/>
        <v>0</v>
      </c>
      <c r="R903" s="428">
        <f t="shared" si="332"/>
        <v>0</v>
      </c>
      <c r="S903" s="427">
        <f t="shared" si="323"/>
        <v>0</v>
      </c>
      <c r="T903" s="428">
        <f t="shared" si="324"/>
        <v>0</v>
      </c>
      <c r="U903" s="431">
        <f t="shared" si="333"/>
        <v>0</v>
      </c>
      <c r="V903" s="432">
        <f t="shared" si="334"/>
        <v>0</v>
      </c>
      <c r="W903" s="427">
        <f t="shared" si="335"/>
        <v>0</v>
      </c>
      <c r="X903" s="428">
        <f t="shared" si="336"/>
        <v>0</v>
      </c>
      <c r="Y903" s="427">
        <f t="shared" si="325"/>
        <v>0</v>
      </c>
      <c r="Z903" s="428">
        <f t="shared" si="326"/>
        <v>0</v>
      </c>
      <c r="AA903" s="431">
        <f t="shared" si="337"/>
        <v>0</v>
      </c>
      <c r="AB903" s="432">
        <f t="shared" si="338"/>
        <v>0</v>
      </c>
      <c r="AC903" s="427" t="e">
        <f t="shared" si="339"/>
        <v>#N/A</v>
      </c>
      <c r="AD903" s="428" t="e">
        <f t="shared" si="340"/>
        <v>#N/A</v>
      </c>
      <c r="AE903" s="427" t="e">
        <f t="shared" si="341"/>
        <v>#N/A</v>
      </c>
      <c r="AF903" s="428" t="e">
        <f t="shared" si="342"/>
        <v>#N/A</v>
      </c>
      <c r="AG903" s="431" t="e">
        <f t="shared" si="343"/>
        <v>#N/A</v>
      </c>
      <c r="AH903" s="432" t="e">
        <f t="shared" si="344"/>
        <v>#N/A</v>
      </c>
    </row>
    <row r="904" spans="4:34" x14ac:dyDescent="0.25">
      <c r="D904" s="335"/>
      <c r="E904" s="335"/>
      <c r="F904" s="335"/>
      <c r="G904" s="335"/>
      <c r="H904" s="411">
        <f t="shared" si="327"/>
        <v>0</v>
      </c>
      <c r="I904" s="412">
        <v>0</v>
      </c>
      <c r="J904" s="411">
        <f t="shared" ref="J904:J967" si="345">Wx</f>
        <v>0</v>
      </c>
      <c r="K904" s="412">
        <f t="shared" si="328"/>
        <v>0</v>
      </c>
      <c r="L904" s="411">
        <f t="shared" si="329"/>
        <v>0</v>
      </c>
      <c r="M904" s="412">
        <f t="shared" ref="M904:M967" si="346">Wy</f>
        <v>0</v>
      </c>
      <c r="N904" s="411">
        <v>0</v>
      </c>
      <c r="O904" s="412">
        <f t="shared" si="330"/>
        <v>0</v>
      </c>
      <c r="P904" s="335"/>
      <c r="Q904" s="427">
        <f t="shared" si="331"/>
        <v>0</v>
      </c>
      <c r="R904" s="428">
        <f t="shared" si="332"/>
        <v>0</v>
      </c>
      <c r="S904" s="427">
        <f t="shared" ref="S904:S967" si="347">IF(AND(Q904&gt;=0,Q904&lt;=Wx),Q904,"")</f>
        <v>0</v>
      </c>
      <c r="T904" s="428">
        <f t="shared" ref="T904:T967" si="348">IF(AND(R904&gt;=0,R904&lt;=Wy),R904,"")</f>
        <v>0</v>
      </c>
      <c r="U904" s="431">
        <f t="shared" si="333"/>
        <v>0</v>
      </c>
      <c r="V904" s="432">
        <f t="shared" si="334"/>
        <v>0</v>
      </c>
      <c r="W904" s="427">
        <f t="shared" si="335"/>
        <v>0</v>
      </c>
      <c r="X904" s="428">
        <f t="shared" si="336"/>
        <v>0</v>
      </c>
      <c r="Y904" s="427">
        <f t="shared" ref="Y904:Y967" si="349">IF(AND(W904&gt;=0,W904&lt;=Wx),W904,"")</f>
        <v>0</v>
      </c>
      <c r="Z904" s="428">
        <f t="shared" ref="Z904:Z967" si="350">IF(AND(X904&gt;=0,X904&lt;=Wy),X904,"")</f>
        <v>0</v>
      </c>
      <c r="AA904" s="431">
        <f t="shared" si="337"/>
        <v>0</v>
      </c>
      <c r="AB904" s="432">
        <f t="shared" si="338"/>
        <v>0</v>
      </c>
      <c r="AC904" s="427" t="e">
        <f t="shared" si="339"/>
        <v>#N/A</v>
      </c>
      <c r="AD904" s="428" t="e">
        <f t="shared" si="340"/>
        <v>#N/A</v>
      </c>
      <c r="AE904" s="427" t="e">
        <f t="shared" si="341"/>
        <v>#N/A</v>
      </c>
      <c r="AF904" s="428" t="e">
        <f t="shared" si="342"/>
        <v>#N/A</v>
      </c>
      <c r="AG904" s="431" t="e">
        <f t="shared" si="343"/>
        <v>#N/A</v>
      </c>
      <c r="AH904" s="432" t="e">
        <f t="shared" si="344"/>
        <v>#N/A</v>
      </c>
    </row>
    <row r="905" spans="4:34" x14ac:dyDescent="0.25">
      <c r="D905" s="335"/>
      <c r="E905" s="335"/>
      <c r="F905" s="335"/>
      <c r="G905" s="335"/>
      <c r="H905" s="411">
        <f t="shared" ref="H905:H968" si="351">H904+Wx/INCREMENTS</f>
        <v>0</v>
      </c>
      <c r="I905" s="412">
        <v>0</v>
      </c>
      <c r="J905" s="411">
        <f t="shared" si="345"/>
        <v>0</v>
      </c>
      <c r="K905" s="412">
        <f t="shared" ref="K905:K968" si="352">K904+Wy/INCREMENTS</f>
        <v>0</v>
      </c>
      <c r="L905" s="411">
        <f t="shared" ref="L905:L968" si="353">L904-Wx/INCREMENTS</f>
        <v>0</v>
      </c>
      <c r="M905" s="412">
        <f t="shared" si="346"/>
        <v>0</v>
      </c>
      <c r="N905" s="411">
        <v>0</v>
      </c>
      <c r="O905" s="412">
        <f t="shared" ref="O905:O968" si="354">O904-Wy/INCREMENTS</f>
        <v>0</v>
      </c>
      <c r="P905" s="335"/>
      <c r="Q905" s="427">
        <f t="shared" ref="Q905:Q968" si="355">Q904+((SQRT(Wx^2+Wy^2))*COS(RADIANS(θ))/INCREMENTS)</f>
        <v>0</v>
      </c>
      <c r="R905" s="428">
        <f t="shared" ref="R905:R968" si="356">R904+((SQRT(Wx^2+Wy^2))*SIN(RADIANS(θ))/INCREMENTS)</f>
        <v>0</v>
      </c>
      <c r="S905" s="427">
        <f t="shared" si="347"/>
        <v>0</v>
      </c>
      <c r="T905" s="428">
        <f t="shared" si="348"/>
        <v>0</v>
      </c>
      <c r="U905" s="431">
        <f t="shared" ref="U905:U968" si="357">IF(AND(S905&lt;&gt;"",T905&lt;&gt;""),S905,"")</f>
        <v>0</v>
      </c>
      <c r="V905" s="432">
        <f t="shared" ref="V905:V968" si="358">IF(AND(S905&lt;&gt;"",T905&lt;&gt;""),T905,"")</f>
        <v>0</v>
      </c>
      <c r="W905" s="427">
        <f t="shared" ref="W905:W968" si="359">W904+((SQRT(Wx^2+Wy^2))*COS(RADIANS(θ))/INCREMENTS)</f>
        <v>0</v>
      </c>
      <c r="X905" s="428">
        <f t="shared" ref="X905:X968" si="360">X904+((SQRT(Wx^2+Wy^2))*SIN(RADIANS(θ))/INCREMENTS)</f>
        <v>0</v>
      </c>
      <c r="Y905" s="427">
        <f t="shared" si="349"/>
        <v>0</v>
      </c>
      <c r="Z905" s="428">
        <f t="shared" si="350"/>
        <v>0</v>
      </c>
      <c r="AA905" s="431">
        <f t="shared" ref="AA905:AA968" si="361">IF(AND(Y905&lt;&gt;"",Z905&lt;&gt;""),Y905,"")</f>
        <v>0</v>
      </c>
      <c r="AB905" s="432">
        <f t="shared" ref="AB905:AB968" si="362">IF(AND(Y905&lt;&gt;"",Z905&lt;&gt;""),Z905,"")</f>
        <v>0</v>
      </c>
      <c r="AC905" s="427" t="e">
        <f t="shared" si="339"/>
        <v>#N/A</v>
      </c>
      <c r="AD905" s="428" t="e">
        <f t="shared" si="340"/>
        <v>#N/A</v>
      </c>
      <c r="AE905" s="427" t="e">
        <f t="shared" si="341"/>
        <v>#N/A</v>
      </c>
      <c r="AF905" s="428" t="e">
        <f t="shared" si="342"/>
        <v>#N/A</v>
      </c>
      <c r="AG905" s="431" t="e">
        <f t="shared" si="343"/>
        <v>#N/A</v>
      </c>
      <c r="AH905" s="432" t="e">
        <f t="shared" si="344"/>
        <v>#N/A</v>
      </c>
    </row>
    <row r="906" spans="4:34" x14ac:dyDescent="0.25">
      <c r="D906" s="335"/>
      <c r="E906" s="335"/>
      <c r="F906" s="335"/>
      <c r="G906" s="335"/>
      <c r="H906" s="411">
        <f t="shared" si="351"/>
        <v>0</v>
      </c>
      <c r="I906" s="412">
        <v>0</v>
      </c>
      <c r="J906" s="411">
        <f t="shared" si="345"/>
        <v>0</v>
      </c>
      <c r="K906" s="412">
        <f t="shared" si="352"/>
        <v>0</v>
      </c>
      <c r="L906" s="411">
        <f t="shared" si="353"/>
        <v>0</v>
      </c>
      <c r="M906" s="412">
        <f t="shared" si="346"/>
        <v>0</v>
      </c>
      <c r="N906" s="411">
        <v>0</v>
      </c>
      <c r="O906" s="412">
        <f t="shared" si="354"/>
        <v>0</v>
      </c>
      <c r="P906" s="335"/>
      <c r="Q906" s="427">
        <f t="shared" si="355"/>
        <v>0</v>
      </c>
      <c r="R906" s="428">
        <f t="shared" si="356"/>
        <v>0</v>
      </c>
      <c r="S906" s="427">
        <f t="shared" si="347"/>
        <v>0</v>
      </c>
      <c r="T906" s="428">
        <f t="shared" si="348"/>
        <v>0</v>
      </c>
      <c r="U906" s="431">
        <f t="shared" si="357"/>
        <v>0</v>
      </c>
      <c r="V906" s="432">
        <f t="shared" si="358"/>
        <v>0</v>
      </c>
      <c r="W906" s="427">
        <f t="shared" si="359"/>
        <v>0</v>
      </c>
      <c r="X906" s="428">
        <f t="shared" si="360"/>
        <v>0</v>
      </c>
      <c r="Y906" s="427">
        <f t="shared" si="349"/>
        <v>0</v>
      </c>
      <c r="Z906" s="428">
        <f t="shared" si="350"/>
        <v>0</v>
      </c>
      <c r="AA906" s="431">
        <f t="shared" si="361"/>
        <v>0</v>
      </c>
      <c r="AB906" s="432">
        <f t="shared" si="362"/>
        <v>0</v>
      </c>
      <c r="AC906" s="427" t="e">
        <f t="shared" ref="AC906:AC969" si="363">AC905+((SQRT(Wx^2+Wy^2))*COS(RADIANS(θ))/INCREMENTS)</f>
        <v>#N/A</v>
      </c>
      <c r="AD906" s="428" t="e">
        <f t="shared" ref="AD906:AD969" si="364">AD905+((SQRT(Wx^2+Wy^2))*SIN(RADIANS(θ))/INCREMENTS)</f>
        <v>#N/A</v>
      </c>
      <c r="AE906" s="427" t="e">
        <f t="shared" ref="AE906:AE969" si="365">IF(AND(AC906&gt;=0,AC906&lt;=Wx),AC906,"")</f>
        <v>#N/A</v>
      </c>
      <c r="AF906" s="428" t="e">
        <f t="shared" ref="AF906:AF969" si="366">IF(AND(AD906&gt;=0,AD906&lt;=Wy),AD906,"")</f>
        <v>#N/A</v>
      </c>
      <c r="AG906" s="431" t="e">
        <f t="shared" ref="AG906:AG969" si="367">IF(AND(AE906&lt;&gt;"",AF906&lt;&gt;""),AE906,"")</f>
        <v>#N/A</v>
      </c>
      <c r="AH906" s="432" t="e">
        <f t="shared" ref="AH906:AH969" si="368">IF(AND(AE906&lt;&gt;"",AF906&lt;&gt;""),AF906,"")</f>
        <v>#N/A</v>
      </c>
    </row>
    <row r="907" spans="4:34" x14ac:dyDescent="0.25">
      <c r="D907" s="335"/>
      <c r="E907" s="335"/>
      <c r="F907" s="335"/>
      <c r="G907" s="335"/>
      <c r="H907" s="411">
        <f t="shared" si="351"/>
        <v>0</v>
      </c>
      <c r="I907" s="412">
        <v>0</v>
      </c>
      <c r="J907" s="411">
        <f t="shared" si="345"/>
        <v>0</v>
      </c>
      <c r="K907" s="412">
        <f t="shared" si="352"/>
        <v>0</v>
      </c>
      <c r="L907" s="411">
        <f t="shared" si="353"/>
        <v>0</v>
      </c>
      <c r="M907" s="412">
        <f t="shared" si="346"/>
        <v>0</v>
      </c>
      <c r="N907" s="411">
        <v>0</v>
      </c>
      <c r="O907" s="412">
        <f t="shared" si="354"/>
        <v>0</v>
      </c>
      <c r="P907" s="335"/>
      <c r="Q907" s="427">
        <f t="shared" si="355"/>
        <v>0</v>
      </c>
      <c r="R907" s="428">
        <f t="shared" si="356"/>
        <v>0</v>
      </c>
      <c r="S907" s="427">
        <f t="shared" si="347"/>
        <v>0</v>
      </c>
      <c r="T907" s="428">
        <f t="shared" si="348"/>
        <v>0</v>
      </c>
      <c r="U907" s="431">
        <f t="shared" si="357"/>
        <v>0</v>
      </c>
      <c r="V907" s="432">
        <f t="shared" si="358"/>
        <v>0</v>
      </c>
      <c r="W907" s="427">
        <f t="shared" si="359"/>
        <v>0</v>
      </c>
      <c r="X907" s="428">
        <f t="shared" si="360"/>
        <v>0</v>
      </c>
      <c r="Y907" s="427">
        <f t="shared" si="349"/>
        <v>0</v>
      </c>
      <c r="Z907" s="428">
        <f t="shared" si="350"/>
        <v>0</v>
      </c>
      <c r="AA907" s="431">
        <f t="shared" si="361"/>
        <v>0</v>
      </c>
      <c r="AB907" s="432">
        <f t="shared" si="362"/>
        <v>0</v>
      </c>
      <c r="AC907" s="427" t="e">
        <f t="shared" si="363"/>
        <v>#N/A</v>
      </c>
      <c r="AD907" s="428" t="e">
        <f t="shared" si="364"/>
        <v>#N/A</v>
      </c>
      <c r="AE907" s="427" t="e">
        <f t="shared" si="365"/>
        <v>#N/A</v>
      </c>
      <c r="AF907" s="428" t="e">
        <f t="shared" si="366"/>
        <v>#N/A</v>
      </c>
      <c r="AG907" s="431" t="e">
        <f t="shared" si="367"/>
        <v>#N/A</v>
      </c>
      <c r="AH907" s="432" t="e">
        <f t="shared" si="368"/>
        <v>#N/A</v>
      </c>
    </row>
    <row r="908" spans="4:34" x14ac:dyDescent="0.25">
      <c r="D908" s="335"/>
      <c r="E908" s="335"/>
      <c r="F908" s="335"/>
      <c r="G908" s="335"/>
      <c r="H908" s="411">
        <f t="shared" si="351"/>
        <v>0</v>
      </c>
      <c r="I908" s="412">
        <v>0</v>
      </c>
      <c r="J908" s="411">
        <f t="shared" si="345"/>
        <v>0</v>
      </c>
      <c r="K908" s="412">
        <f t="shared" si="352"/>
        <v>0</v>
      </c>
      <c r="L908" s="411">
        <f t="shared" si="353"/>
        <v>0</v>
      </c>
      <c r="M908" s="412">
        <f t="shared" si="346"/>
        <v>0</v>
      </c>
      <c r="N908" s="411">
        <v>0</v>
      </c>
      <c r="O908" s="412">
        <f t="shared" si="354"/>
        <v>0</v>
      </c>
      <c r="P908" s="335"/>
      <c r="Q908" s="427">
        <f t="shared" si="355"/>
        <v>0</v>
      </c>
      <c r="R908" s="428">
        <f t="shared" si="356"/>
        <v>0</v>
      </c>
      <c r="S908" s="427">
        <f t="shared" si="347"/>
        <v>0</v>
      </c>
      <c r="T908" s="428">
        <f t="shared" si="348"/>
        <v>0</v>
      </c>
      <c r="U908" s="431">
        <f t="shared" si="357"/>
        <v>0</v>
      </c>
      <c r="V908" s="432">
        <f t="shared" si="358"/>
        <v>0</v>
      </c>
      <c r="W908" s="427">
        <f t="shared" si="359"/>
        <v>0</v>
      </c>
      <c r="X908" s="428">
        <f t="shared" si="360"/>
        <v>0</v>
      </c>
      <c r="Y908" s="427">
        <f t="shared" si="349"/>
        <v>0</v>
      </c>
      <c r="Z908" s="428">
        <f t="shared" si="350"/>
        <v>0</v>
      </c>
      <c r="AA908" s="431">
        <f t="shared" si="361"/>
        <v>0</v>
      </c>
      <c r="AB908" s="432">
        <f t="shared" si="362"/>
        <v>0</v>
      </c>
      <c r="AC908" s="427" t="e">
        <f t="shared" si="363"/>
        <v>#N/A</v>
      </c>
      <c r="AD908" s="428" t="e">
        <f t="shared" si="364"/>
        <v>#N/A</v>
      </c>
      <c r="AE908" s="427" t="e">
        <f t="shared" si="365"/>
        <v>#N/A</v>
      </c>
      <c r="AF908" s="428" t="e">
        <f t="shared" si="366"/>
        <v>#N/A</v>
      </c>
      <c r="AG908" s="431" t="e">
        <f t="shared" si="367"/>
        <v>#N/A</v>
      </c>
      <c r="AH908" s="432" t="e">
        <f t="shared" si="368"/>
        <v>#N/A</v>
      </c>
    </row>
    <row r="909" spans="4:34" x14ac:dyDescent="0.25">
      <c r="D909" s="335"/>
      <c r="E909" s="335"/>
      <c r="F909" s="335"/>
      <c r="G909" s="335"/>
      <c r="H909" s="411">
        <f t="shared" si="351"/>
        <v>0</v>
      </c>
      <c r="I909" s="412">
        <v>0</v>
      </c>
      <c r="J909" s="411">
        <f t="shared" si="345"/>
        <v>0</v>
      </c>
      <c r="K909" s="412">
        <f t="shared" si="352"/>
        <v>0</v>
      </c>
      <c r="L909" s="411">
        <f t="shared" si="353"/>
        <v>0</v>
      </c>
      <c r="M909" s="412">
        <f t="shared" si="346"/>
        <v>0</v>
      </c>
      <c r="N909" s="411">
        <v>0</v>
      </c>
      <c r="O909" s="412">
        <f t="shared" si="354"/>
        <v>0</v>
      </c>
      <c r="P909" s="335"/>
      <c r="Q909" s="427">
        <f t="shared" si="355"/>
        <v>0</v>
      </c>
      <c r="R909" s="428">
        <f t="shared" si="356"/>
        <v>0</v>
      </c>
      <c r="S909" s="427">
        <f t="shared" si="347"/>
        <v>0</v>
      </c>
      <c r="T909" s="428">
        <f t="shared" si="348"/>
        <v>0</v>
      </c>
      <c r="U909" s="431">
        <f t="shared" si="357"/>
        <v>0</v>
      </c>
      <c r="V909" s="432">
        <f t="shared" si="358"/>
        <v>0</v>
      </c>
      <c r="W909" s="427">
        <f t="shared" si="359"/>
        <v>0</v>
      </c>
      <c r="X909" s="428">
        <f t="shared" si="360"/>
        <v>0</v>
      </c>
      <c r="Y909" s="427">
        <f t="shared" si="349"/>
        <v>0</v>
      </c>
      <c r="Z909" s="428">
        <f t="shared" si="350"/>
        <v>0</v>
      </c>
      <c r="AA909" s="431">
        <f t="shared" si="361"/>
        <v>0</v>
      </c>
      <c r="AB909" s="432">
        <f t="shared" si="362"/>
        <v>0</v>
      </c>
      <c r="AC909" s="427" t="e">
        <f t="shared" si="363"/>
        <v>#N/A</v>
      </c>
      <c r="AD909" s="428" t="e">
        <f t="shared" si="364"/>
        <v>#N/A</v>
      </c>
      <c r="AE909" s="427" t="e">
        <f t="shared" si="365"/>
        <v>#N/A</v>
      </c>
      <c r="AF909" s="428" t="e">
        <f t="shared" si="366"/>
        <v>#N/A</v>
      </c>
      <c r="AG909" s="431" t="e">
        <f t="shared" si="367"/>
        <v>#N/A</v>
      </c>
      <c r="AH909" s="432" t="e">
        <f t="shared" si="368"/>
        <v>#N/A</v>
      </c>
    </row>
    <row r="910" spans="4:34" x14ac:dyDescent="0.25">
      <c r="D910" s="335"/>
      <c r="E910" s="335"/>
      <c r="F910" s="335"/>
      <c r="G910" s="335"/>
      <c r="H910" s="411">
        <f t="shared" si="351"/>
        <v>0</v>
      </c>
      <c r="I910" s="412">
        <v>0</v>
      </c>
      <c r="J910" s="411">
        <f t="shared" si="345"/>
        <v>0</v>
      </c>
      <c r="K910" s="412">
        <f t="shared" si="352"/>
        <v>0</v>
      </c>
      <c r="L910" s="411">
        <f t="shared" si="353"/>
        <v>0</v>
      </c>
      <c r="M910" s="412">
        <f t="shared" si="346"/>
        <v>0</v>
      </c>
      <c r="N910" s="411">
        <v>0</v>
      </c>
      <c r="O910" s="412">
        <f t="shared" si="354"/>
        <v>0</v>
      </c>
      <c r="P910" s="335"/>
      <c r="Q910" s="427">
        <f t="shared" si="355"/>
        <v>0</v>
      </c>
      <c r="R910" s="428">
        <f t="shared" si="356"/>
        <v>0</v>
      </c>
      <c r="S910" s="427">
        <f t="shared" si="347"/>
        <v>0</v>
      </c>
      <c r="T910" s="428">
        <f t="shared" si="348"/>
        <v>0</v>
      </c>
      <c r="U910" s="431">
        <f t="shared" si="357"/>
        <v>0</v>
      </c>
      <c r="V910" s="432">
        <f t="shared" si="358"/>
        <v>0</v>
      </c>
      <c r="W910" s="427">
        <f t="shared" si="359"/>
        <v>0</v>
      </c>
      <c r="X910" s="428">
        <f t="shared" si="360"/>
        <v>0</v>
      </c>
      <c r="Y910" s="427">
        <f t="shared" si="349"/>
        <v>0</v>
      </c>
      <c r="Z910" s="428">
        <f t="shared" si="350"/>
        <v>0</v>
      </c>
      <c r="AA910" s="431">
        <f t="shared" si="361"/>
        <v>0</v>
      </c>
      <c r="AB910" s="432">
        <f t="shared" si="362"/>
        <v>0</v>
      </c>
      <c r="AC910" s="427" t="e">
        <f t="shared" si="363"/>
        <v>#N/A</v>
      </c>
      <c r="AD910" s="428" t="e">
        <f t="shared" si="364"/>
        <v>#N/A</v>
      </c>
      <c r="AE910" s="427" t="e">
        <f t="shared" si="365"/>
        <v>#N/A</v>
      </c>
      <c r="AF910" s="428" t="e">
        <f t="shared" si="366"/>
        <v>#N/A</v>
      </c>
      <c r="AG910" s="431" t="e">
        <f t="shared" si="367"/>
        <v>#N/A</v>
      </c>
      <c r="AH910" s="432" t="e">
        <f t="shared" si="368"/>
        <v>#N/A</v>
      </c>
    </row>
    <row r="911" spans="4:34" x14ac:dyDescent="0.25">
      <c r="D911" s="335"/>
      <c r="E911" s="335"/>
      <c r="F911" s="335"/>
      <c r="G911" s="335"/>
      <c r="H911" s="411">
        <f t="shared" si="351"/>
        <v>0</v>
      </c>
      <c r="I911" s="412">
        <v>0</v>
      </c>
      <c r="J911" s="411">
        <f t="shared" si="345"/>
        <v>0</v>
      </c>
      <c r="K911" s="412">
        <f t="shared" si="352"/>
        <v>0</v>
      </c>
      <c r="L911" s="411">
        <f t="shared" si="353"/>
        <v>0</v>
      </c>
      <c r="M911" s="412">
        <f t="shared" si="346"/>
        <v>0</v>
      </c>
      <c r="N911" s="411">
        <v>0</v>
      </c>
      <c r="O911" s="412">
        <f t="shared" si="354"/>
        <v>0</v>
      </c>
      <c r="P911" s="335"/>
      <c r="Q911" s="427">
        <f t="shared" si="355"/>
        <v>0</v>
      </c>
      <c r="R911" s="428">
        <f t="shared" si="356"/>
        <v>0</v>
      </c>
      <c r="S911" s="427">
        <f t="shared" si="347"/>
        <v>0</v>
      </c>
      <c r="T911" s="428">
        <f t="shared" si="348"/>
        <v>0</v>
      </c>
      <c r="U911" s="431">
        <f t="shared" si="357"/>
        <v>0</v>
      </c>
      <c r="V911" s="432">
        <f t="shared" si="358"/>
        <v>0</v>
      </c>
      <c r="W911" s="427">
        <f t="shared" si="359"/>
        <v>0</v>
      </c>
      <c r="X911" s="428">
        <f t="shared" si="360"/>
        <v>0</v>
      </c>
      <c r="Y911" s="427">
        <f t="shared" si="349"/>
        <v>0</v>
      </c>
      <c r="Z911" s="428">
        <f t="shared" si="350"/>
        <v>0</v>
      </c>
      <c r="AA911" s="431">
        <f t="shared" si="361"/>
        <v>0</v>
      </c>
      <c r="AB911" s="432">
        <f t="shared" si="362"/>
        <v>0</v>
      </c>
      <c r="AC911" s="427" t="e">
        <f t="shared" si="363"/>
        <v>#N/A</v>
      </c>
      <c r="AD911" s="428" t="e">
        <f t="shared" si="364"/>
        <v>#N/A</v>
      </c>
      <c r="AE911" s="427" t="e">
        <f t="shared" si="365"/>
        <v>#N/A</v>
      </c>
      <c r="AF911" s="428" t="e">
        <f t="shared" si="366"/>
        <v>#N/A</v>
      </c>
      <c r="AG911" s="431" t="e">
        <f t="shared" si="367"/>
        <v>#N/A</v>
      </c>
      <c r="AH911" s="432" t="e">
        <f t="shared" si="368"/>
        <v>#N/A</v>
      </c>
    </row>
    <row r="912" spans="4:34" x14ac:dyDescent="0.25">
      <c r="D912" s="335"/>
      <c r="E912" s="335"/>
      <c r="F912" s="335"/>
      <c r="G912" s="335"/>
      <c r="H912" s="411">
        <f t="shared" si="351"/>
        <v>0</v>
      </c>
      <c r="I912" s="412">
        <v>0</v>
      </c>
      <c r="J912" s="411">
        <f t="shared" si="345"/>
        <v>0</v>
      </c>
      <c r="K912" s="412">
        <f t="shared" si="352"/>
        <v>0</v>
      </c>
      <c r="L912" s="411">
        <f t="shared" si="353"/>
        <v>0</v>
      </c>
      <c r="M912" s="412">
        <f t="shared" si="346"/>
        <v>0</v>
      </c>
      <c r="N912" s="411">
        <v>0</v>
      </c>
      <c r="O912" s="412">
        <f t="shared" si="354"/>
        <v>0</v>
      </c>
      <c r="P912" s="335"/>
      <c r="Q912" s="427">
        <f t="shared" si="355"/>
        <v>0</v>
      </c>
      <c r="R912" s="428">
        <f t="shared" si="356"/>
        <v>0</v>
      </c>
      <c r="S912" s="427">
        <f t="shared" si="347"/>
        <v>0</v>
      </c>
      <c r="T912" s="428">
        <f t="shared" si="348"/>
        <v>0</v>
      </c>
      <c r="U912" s="431">
        <f t="shared" si="357"/>
        <v>0</v>
      </c>
      <c r="V912" s="432">
        <f t="shared" si="358"/>
        <v>0</v>
      </c>
      <c r="W912" s="427">
        <f t="shared" si="359"/>
        <v>0</v>
      </c>
      <c r="X912" s="428">
        <f t="shared" si="360"/>
        <v>0</v>
      </c>
      <c r="Y912" s="427">
        <f t="shared" si="349"/>
        <v>0</v>
      </c>
      <c r="Z912" s="428">
        <f t="shared" si="350"/>
        <v>0</v>
      </c>
      <c r="AA912" s="431">
        <f t="shared" si="361"/>
        <v>0</v>
      </c>
      <c r="AB912" s="432">
        <f t="shared" si="362"/>
        <v>0</v>
      </c>
      <c r="AC912" s="427" t="e">
        <f t="shared" si="363"/>
        <v>#N/A</v>
      </c>
      <c r="AD912" s="428" t="e">
        <f t="shared" si="364"/>
        <v>#N/A</v>
      </c>
      <c r="AE912" s="427" t="e">
        <f t="shared" si="365"/>
        <v>#N/A</v>
      </c>
      <c r="AF912" s="428" t="e">
        <f t="shared" si="366"/>
        <v>#N/A</v>
      </c>
      <c r="AG912" s="431" t="e">
        <f t="shared" si="367"/>
        <v>#N/A</v>
      </c>
      <c r="AH912" s="432" t="e">
        <f t="shared" si="368"/>
        <v>#N/A</v>
      </c>
    </row>
    <row r="913" spans="4:34" x14ac:dyDescent="0.25">
      <c r="D913" s="335"/>
      <c r="E913" s="335"/>
      <c r="F913" s="335"/>
      <c r="G913" s="335"/>
      <c r="H913" s="411">
        <f t="shared" si="351"/>
        <v>0</v>
      </c>
      <c r="I913" s="412">
        <v>0</v>
      </c>
      <c r="J913" s="411">
        <f t="shared" si="345"/>
        <v>0</v>
      </c>
      <c r="K913" s="412">
        <f t="shared" si="352"/>
        <v>0</v>
      </c>
      <c r="L913" s="411">
        <f t="shared" si="353"/>
        <v>0</v>
      </c>
      <c r="M913" s="412">
        <f t="shared" si="346"/>
        <v>0</v>
      </c>
      <c r="N913" s="411">
        <v>0</v>
      </c>
      <c r="O913" s="412">
        <f t="shared" si="354"/>
        <v>0</v>
      </c>
      <c r="P913" s="335"/>
      <c r="Q913" s="427">
        <f t="shared" si="355"/>
        <v>0</v>
      </c>
      <c r="R913" s="428">
        <f t="shared" si="356"/>
        <v>0</v>
      </c>
      <c r="S913" s="427">
        <f t="shared" si="347"/>
        <v>0</v>
      </c>
      <c r="T913" s="428">
        <f t="shared" si="348"/>
        <v>0</v>
      </c>
      <c r="U913" s="431">
        <f t="shared" si="357"/>
        <v>0</v>
      </c>
      <c r="V913" s="432">
        <f t="shared" si="358"/>
        <v>0</v>
      </c>
      <c r="W913" s="427">
        <f t="shared" si="359"/>
        <v>0</v>
      </c>
      <c r="X913" s="428">
        <f t="shared" si="360"/>
        <v>0</v>
      </c>
      <c r="Y913" s="427">
        <f t="shared" si="349"/>
        <v>0</v>
      </c>
      <c r="Z913" s="428">
        <f t="shared" si="350"/>
        <v>0</v>
      </c>
      <c r="AA913" s="431">
        <f t="shared" si="361"/>
        <v>0</v>
      </c>
      <c r="AB913" s="432">
        <f t="shared" si="362"/>
        <v>0</v>
      </c>
      <c r="AC913" s="427" t="e">
        <f t="shared" si="363"/>
        <v>#N/A</v>
      </c>
      <c r="AD913" s="428" t="e">
        <f t="shared" si="364"/>
        <v>#N/A</v>
      </c>
      <c r="AE913" s="427" t="e">
        <f t="shared" si="365"/>
        <v>#N/A</v>
      </c>
      <c r="AF913" s="428" t="e">
        <f t="shared" si="366"/>
        <v>#N/A</v>
      </c>
      <c r="AG913" s="431" t="e">
        <f t="shared" si="367"/>
        <v>#N/A</v>
      </c>
      <c r="AH913" s="432" t="e">
        <f t="shared" si="368"/>
        <v>#N/A</v>
      </c>
    </row>
    <row r="914" spans="4:34" x14ac:dyDescent="0.25">
      <c r="D914" s="335"/>
      <c r="E914" s="335"/>
      <c r="F914" s="335"/>
      <c r="G914" s="335"/>
      <c r="H914" s="411">
        <f t="shared" si="351"/>
        <v>0</v>
      </c>
      <c r="I914" s="412">
        <v>0</v>
      </c>
      <c r="J914" s="411">
        <f t="shared" si="345"/>
        <v>0</v>
      </c>
      <c r="K914" s="412">
        <f t="shared" si="352"/>
        <v>0</v>
      </c>
      <c r="L914" s="411">
        <f t="shared" si="353"/>
        <v>0</v>
      </c>
      <c r="M914" s="412">
        <f t="shared" si="346"/>
        <v>0</v>
      </c>
      <c r="N914" s="411">
        <v>0</v>
      </c>
      <c r="O914" s="412">
        <f t="shared" si="354"/>
        <v>0</v>
      </c>
      <c r="P914" s="335"/>
      <c r="Q914" s="427">
        <f t="shared" si="355"/>
        <v>0</v>
      </c>
      <c r="R914" s="428">
        <f t="shared" si="356"/>
        <v>0</v>
      </c>
      <c r="S914" s="427">
        <f t="shared" si="347"/>
        <v>0</v>
      </c>
      <c r="T914" s="428">
        <f t="shared" si="348"/>
        <v>0</v>
      </c>
      <c r="U914" s="431">
        <f t="shared" si="357"/>
        <v>0</v>
      </c>
      <c r="V914" s="432">
        <f t="shared" si="358"/>
        <v>0</v>
      </c>
      <c r="W914" s="427">
        <f t="shared" si="359"/>
        <v>0</v>
      </c>
      <c r="X914" s="428">
        <f t="shared" si="360"/>
        <v>0</v>
      </c>
      <c r="Y914" s="427">
        <f t="shared" si="349"/>
        <v>0</v>
      </c>
      <c r="Z914" s="428">
        <f t="shared" si="350"/>
        <v>0</v>
      </c>
      <c r="AA914" s="431">
        <f t="shared" si="361"/>
        <v>0</v>
      </c>
      <c r="AB914" s="432">
        <f t="shared" si="362"/>
        <v>0</v>
      </c>
      <c r="AC914" s="427" t="e">
        <f t="shared" si="363"/>
        <v>#N/A</v>
      </c>
      <c r="AD914" s="428" t="e">
        <f t="shared" si="364"/>
        <v>#N/A</v>
      </c>
      <c r="AE914" s="427" t="e">
        <f t="shared" si="365"/>
        <v>#N/A</v>
      </c>
      <c r="AF914" s="428" t="e">
        <f t="shared" si="366"/>
        <v>#N/A</v>
      </c>
      <c r="AG914" s="431" t="e">
        <f t="shared" si="367"/>
        <v>#N/A</v>
      </c>
      <c r="AH914" s="432" t="e">
        <f t="shared" si="368"/>
        <v>#N/A</v>
      </c>
    </row>
    <row r="915" spans="4:34" x14ac:dyDescent="0.25">
      <c r="D915" s="335"/>
      <c r="E915" s="335"/>
      <c r="F915" s="335"/>
      <c r="G915" s="335"/>
      <c r="H915" s="411">
        <f t="shared" si="351"/>
        <v>0</v>
      </c>
      <c r="I915" s="412">
        <v>0</v>
      </c>
      <c r="J915" s="411">
        <f t="shared" si="345"/>
        <v>0</v>
      </c>
      <c r="K915" s="412">
        <f t="shared" si="352"/>
        <v>0</v>
      </c>
      <c r="L915" s="411">
        <f t="shared" si="353"/>
        <v>0</v>
      </c>
      <c r="M915" s="412">
        <f t="shared" si="346"/>
        <v>0</v>
      </c>
      <c r="N915" s="411">
        <v>0</v>
      </c>
      <c r="O915" s="412">
        <f t="shared" si="354"/>
        <v>0</v>
      </c>
      <c r="P915" s="335"/>
      <c r="Q915" s="427">
        <f t="shared" si="355"/>
        <v>0</v>
      </c>
      <c r="R915" s="428">
        <f t="shared" si="356"/>
        <v>0</v>
      </c>
      <c r="S915" s="427">
        <f t="shared" si="347"/>
        <v>0</v>
      </c>
      <c r="T915" s="428">
        <f t="shared" si="348"/>
        <v>0</v>
      </c>
      <c r="U915" s="431">
        <f t="shared" si="357"/>
        <v>0</v>
      </c>
      <c r="V915" s="432">
        <f t="shared" si="358"/>
        <v>0</v>
      </c>
      <c r="W915" s="427">
        <f t="shared" si="359"/>
        <v>0</v>
      </c>
      <c r="X915" s="428">
        <f t="shared" si="360"/>
        <v>0</v>
      </c>
      <c r="Y915" s="427">
        <f t="shared" si="349"/>
        <v>0</v>
      </c>
      <c r="Z915" s="428">
        <f t="shared" si="350"/>
        <v>0</v>
      </c>
      <c r="AA915" s="431">
        <f t="shared" si="361"/>
        <v>0</v>
      </c>
      <c r="AB915" s="432">
        <f t="shared" si="362"/>
        <v>0</v>
      </c>
      <c r="AC915" s="427" t="e">
        <f t="shared" si="363"/>
        <v>#N/A</v>
      </c>
      <c r="AD915" s="428" t="e">
        <f t="shared" si="364"/>
        <v>#N/A</v>
      </c>
      <c r="AE915" s="427" t="e">
        <f t="shared" si="365"/>
        <v>#N/A</v>
      </c>
      <c r="AF915" s="428" t="e">
        <f t="shared" si="366"/>
        <v>#N/A</v>
      </c>
      <c r="AG915" s="431" t="e">
        <f t="shared" si="367"/>
        <v>#N/A</v>
      </c>
      <c r="AH915" s="432" t="e">
        <f t="shared" si="368"/>
        <v>#N/A</v>
      </c>
    </row>
    <row r="916" spans="4:34" x14ac:dyDescent="0.25">
      <c r="D916" s="335"/>
      <c r="E916" s="335"/>
      <c r="F916" s="335"/>
      <c r="G916" s="335"/>
      <c r="H916" s="411">
        <f t="shared" si="351"/>
        <v>0</v>
      </c>
      <c r="I916" s="412">
        <v>0</v>
      </c>
      <c r="J916" s="411">
        <f t="shared" si="345"/>
        <v>0</v>
      </c>
      <c r="K916" s="412">
        <f t="shared" si="352"/>
        <v>0</v>
      </c>
      <c r="L916" s="411">
        <f t="shared" si="353"/>
        <v>0</v>
      </c>
      <c r="M916" s="412">
        <f t="shared" si="346"/>
        <v>0</v>
      </c>
      <c r="N916" s="411">
        <v>0</v>
      </c>
      <c r="O916" s="412">
        <f t="shared" si="354"/>
        <v>0</v>
      </c>
      <c r="P916" s="335"/>
      <c r="Q916" s="427">
        <f t="shared" si="355"/>
        <v>0</v>
      </c>
      <c r="R916" s="428">
        <f t="shared" si="356"/>
        <v>0</v>
      </c>
      <c r="S916" s="427">
        <f t="shared" si="347"/>
        <v>0</v>
      </c>
      <c r="T916" s="428">
        <f t="shared" si="348"/>
        <v>0</v>
      </c>
      <c r="U916" s="431">
        <f t="shared" si="357"/>
        <v>0</v>
      </c>
      <c r="V916" s="432">
        <f t="shared" si="358"/>
        <v>0</v>
      </c>
      <c r="W916" s="427">
        <f t="shared" si="359"/>
        <v>0</v>
      </c>
      <c r="X916" s="428">
        <f t="shared" si="360"/>
        <v>0</v>
      </c>
      <c r="Y916" s="427">
        <f t="shared" si="349"/>
        <v>0</v>
      </c>
      <c r="Z916" s="428">
        <f t="shared" si="350"/>
        <v>0</v>
      </c>
      <c r="AA916" s="431">
        <f t="shared" si="361"/>
        <v>0</v>
      </c>
      <c r="AB916" s="432">
        <f t="shared" si="362"/>
        <v>0</v>
      </c>
      <c r="AC916" s="427" t="e">
        <f t="shared" si="363"/>
        <v>#N/A</v>
      </c>
      <c r="AD916" s="428" t="e">
        <f t="shared" si="364"/>
        <v>#N/A</v>
      </c>
      <c r="AE916" s="427" t="e">
        <f t="shared" si="365"/>
        <v>#N/A</v>
      </c>
      <c r="AF916" s="428" t="e">
        <f t="shared" si="366"/>
        <v>#N/A</v>
      </c>
      <c r="AG916" s="431" t="e">
        <f t="shared" si="367"/>
        <v>#N/A</v>
      </c>
      <c r="AH916" s="432" t="e">
        <f t="shared" si="368"/>
        <v>#N/A</v>
      </c>
    </row>
    <row r="917" spans="4:34" x14ac:dyDescent="0.25">
      <c r="D917" s="335"/>
      <c r="E917" s="335"/>
      <c r="F917" s="335"/>
      <c r="G917" s="335"/>
      <c r="H917" s="411">
        <f t="shared" si="351"/>
        <v>0</v>
      </c>
      <c r="I917" s="412">
        <v>0</v>
      </c>
      <c r="J917" s="411">
        <f t="shared" si="345"/>
        <v>0</v>
      </c>
      <c r="K917" s="412">
        <f t="shared" si="352"/>
        <v>0</v>
      </c>
      <c r="L917" s="411">
        <f t="shared" si="353"/>
        <v>0</v>
      </c>
      <c r="M917" s="412">
        <f t="shared" si="346"/>
        <v>0</v>
      </c>
      <c r="N917" s="411">
        <v>0</v>
      </c>
      <c r="O917" s="412">
        <f t="shared" si="354"/>
        <v>0</v>
      </c>
      <c r="P917" s="335"/>
      <c r="Q917" s="427">
        <f t="shared" si="355"/>
        <v>0</v>
      </c>
      <c r="R917" s="428">
        <f t="shared" si="356"/>
        <v>0</v>
      </c>
      <c r="S917" s="427">
        <f t="shared" si="347"/>
        <v>0</v>
      </c>
      <c r="T917" s="428">
        <f t="shared" si="348"/>
        <v>0</v>
      </c>
      <c r="U917" s="431">
        <f t="shared" si="357"/>
        <v>0</v>
      </c>
      <c r="V917" s="432">
        <f t="shared" si="358"/>
        <v>0</v>
      </c>
      <c r="W917" s="427">
        <f t="shared" si="359"/>
        <v>0</v>
      </c>
      <c r="X917" s="428">
        <f t="shared" si="360"/>
        <v>0</v>
      </c>
      <c r="Y917" s="427">
        <f t="shared" si="349"/>
        <v>0</v>
      </c>
      <c r="Z917" s="428">
        <f t="shared" si="350"/>
        <v>0</v>
      </c>
      <c r="AA917" s="431">
        <f t="shared" si="361"/>
        <v>0</v>
      </c>
      <c r="AB917" s="432">
        <f t="shared" si="362"/>
        <v>0</v>
      </c>
      <c r="AC917" s="427" t="e">
        <f t="shared" si="363"/>
        <v>#N/A</v>
      </c>
      <c r="AD917" s="428" t="e">
        <f t="shared" si="364"/>
        <v>#N/A</v>
      </c>
      <c r="AE917" s="427" t="e">
        <f t="shared" si="365"/>
        <v>#N/A</v>
      </c>
      <c r="AF917" s="428" t="e">
        <f t="shared" si="366"/>
        <v>#N/A</v>
      </c>
      <c r="AG917" s="431" t="e">
        <f t="shared" si="367"/>
        <v>#N/A</v>
      </c>
      <c r="AH917" s="432" t="e">
        <f t="shared" si="368"/>
        <v>#N/A</v>
      </c>
    </row>
    <row r="918" spans="4:34" x14ac:dyDescent="0.25">
      <c r="D918" s="335"/>
      <c r="E918" s="335"/>
      <c r="F918" s="335"/>
      <c r="G918" s="335"/>
      <c r="H918" s="411">
        <f t="shared" si="351"/>
        <v>0</v>
      </c>
      <c r="I918" s="412">
        <v>0</v>
      </c>
      <c r="J918" s="411">
        <f t="shared" si="345"/>
        <v>0</v>
      </c>
      <c r="K918" s="412">
        <f t="shared" si="352"/>
        <v>0</v>
      </c>
      <c r="L918" s="411">
        <f t="shared" si="353"/>
        <v>0</v>
      </c>
      <c r="M918" s="412">
        <f t="shared" si="346"/>
        <v>0</v>
      </c>
      <c r="N918" s="411">
        <v>0</v>
      </c>
      <c r="O918" s="412">
        <f t="shared" si="354"/>
        <v>0</v>
      </c>
      <c r="P918" s="335"/>
      <c r="Q918" s="427">
        <f t="shared" si="355"/>
        <v>0</v>
      </c>
      <c r="R918" s="428">
        <f t="shared" si="356"/>
        <v>0</v>
      </c>
      <c r="S918" s="427">
        <f t="shared" si="347"/>
        <v>0</v>
      </c>
      <c r="T918" s="428">
        <f t="shared" si="348"/>
        <v>0</v>
      </c>
      <c r="U918" s="431">
        <f t="shared" si="357"/>
        <v>0</v>
      </c>
      <c r="V918" s="432">
        <f t="shared" si="358"/>
        <v>0</v>
      </c>
      <c r="W918" s="427">
        <f t="shared" si="359"/>
        <v>0</v>
      </c>
      <c r="X918" s="428">
        <f t="shared" si="360"/>
        <v>0</v>
      </c>
      <c r="Y918" s="427">
        <f t="shared" si="349"/>
        <v>0</v>
      </c>
      <c r="Z918" s="428">
        <f t="shared" si="350"/>
        <v>0</v>
      </c>
      <c r="AA918" s="431">
        <f t="shared" si="361"/>
        <v>0</v>
      </c>
      <c r="AB918" s="432">
        <f t="shared" si="362"/>
        <v>0</v>
      </c>
      <c r="AC918" s="427" t="e">
        <f t="shared" si="363"/>
        <v>#N/A</v>
      </c>
      <c r="AD918" s="428" t="e">
        <f t="shared" si="364"/>
        <v>#N/A</v>
      </c>
      <c r="AE918" s="427" t="e">
        <f t="shared" si="365"/>
        <v>#N/A</v>
      </c>
      <c r="AF918" s="428" t="e">
        <f t="shared" si="366"/>
        <v>#N/A</v>
      </c>
      <c r="AG918" s="431" t="e">
        <f t="shared" si="367"/>
        <v>#N/A</v>
      </c>
      <c r="AH918" s="432" t="e">
        <f t="shared" si="368"/>
        <v>#N/A</v>
      </c>
    </row>
    <row r="919" spans="4:34" x14ac:dyDescent="0.25">
      <c r="D919" s="335"/>
      <c r="E919" s="335"/>
      <c r="F919" s="335"/>
      <c r="G919" s="335"/>
      <c r="H919" s="411">
        <f t="shared" si="351"/>
        <v>0</v>
      </c>
      <c r="I919" s="412">
        <v>0</v>
      </c>
      <c r="J919" s="411">
        <f t="shared" si="345"/>
        <v>0</v>
      </c>
      <c r="K919" s="412">
        <f t="shared" si="352"/>
        <v>0</v>
      </c>
      <c r="L919" s="411">
        <f t="shared" si="353"/>
        <v>0</v>
      </c>
      <c r="M919" s="412">
        <f t="shared" si="346"/>
        <v>0</v>
      </c>
      <c r="N919" s="411">
        <v>0</v>
      </c>
      <c r="O919" s="412">
        <f t="shared" si="354"/>
        <v>0</v>
      </c>
      <c r="P919" s="335"/>
      <c r="Q919" s="427">
        <f t="shared" si="355"/>
        <v>0</v>
      </c>
      <c r="R919" s="428">
        <f t="shared" si="356"/>
        <v>0</v>
      </c>
      <c r="S919" s="427">
        <f t="shared" si="347"/>
        <v>0</v>
      </c>
      <c r="T919" s="428">
        <f t="shared" si="348"/>
        <v>0</v>
      </c>
      <c r="U919" s="431">
        <f t="shared" si="357"/>
        <v>0</v>
      </c>
      <c r="V919" s="432">
        <f t="shared" si="358"/>
        <v>0</v>
      </c>
      <c r="W919" s="427">
        <f t="shared" si="359"/>
        <v>0</v>
      </c>
      <c r="X919" s="428">
        <f t="shared" si="360"/>
        <v>0</v>
      </c>
      <c r="Y919" s="427">
        <f t="shared" si="349"/>
        <v>0</v>
      </c>
      <c r="Z919" s="428">
        <f t="shared" si="350"/>
        <v>0</v>
      </c>
      <c r="AA919" s="431">
        <f t="shared" si="361"/>
        <v>0</v>
      </c>
      <c r="AB919" s="432">
        <f t="shared" si="362"/>
        <v>0</v>
      </c>
      <c r="AC919" s="427" t="e">
        <f t="shared" si="363"/>
        <v>#N/A</v>
      </c>
      <c r="AD919" s="428" t="e">
        <f t="shared" si="364"/>
        <v>#N/A</v>
      </c>
      <c r="AE919" s="427" t="e">
        <f t="shared" si="365"/>
        <v>#N/A</v>
      </c>
      <c r="AF919" s="428" t="e">
        <f t="shared" si="366"/>
        <v>#N/A</v>
      </c>
      <c r="AG919" s="431" t="e">
        <f t="shared" si="367"/>
        <v>#N/A</v>
      </c>
      <c r="AH919" s="432" t="e">
        <f t="shared" si="368"/>
        <v>#N/A</v>
      </c>
    </row>
    <row r="920" spans="4:34" x14ac:dyDescent="0.25">
      <c r="D920" s="335"/>
      <c r="E920" s="335"/>
      <c r="F920" s="335"/>
      <c r="G920" s="335"/>
      <c r="H920" s="411">
        <f t="shared" si="351"/>
        <v>0</v>
      </c>
      <c r="I920" s="412">
        <v>0</v>
      </c>
      <c r="J920" s="411">
        <f t="shared" si="345"/>
        <v>0</v>
      </c>
      <c r="K920" s="412">
        <f t="shared" si="352"/>
        <v>0</v>
      </c>
      <c r="L920" s="411">
        <f t="shared" si="353"/>
        <v>0</v>
      </c>
      <c r="M920" s="412">
        <f t="shared" si="346"/>
        <v>0</v>
      </c>
      <c r="N920" s="411">
        <v>0</v>
      </c>
      <c r="O920" s="412">
        <f t="shared" si="354"/>
        <v>0</v>
      </c>
      <c r="P920" s="335"/>
      <c r="Q920" s="427">
        <f t="shared" si="355"/>
        <v>0</v>
      </c>
      <c r="R920" s="428">
        <f t="shared" si="356"/>
        <v>0</v>
      </c>
      <c r="S920" s="427">
        <f t="shared" si="347"/>
        <v>0</v>
      </c>
      <c r="T920" s="428">
        <f t="shared" si="348"/>
        <v>0</v>
      </c>
      <c r="U920" s="431">
        <f t="shared" si="357"/>
        <v>0</v>
      </c>
      <c r="V920" s="432">
        <f t="shared" si="358"/>
        <v>0</v>
      </c>
      <c r="W920" s="427">
        <f t="shared" si="359"/>
        <v>0</v>
      </c>
      <c r="X920" s="428">
        <f t="shared" si="360"/>
        <v>0</v>
      </c>
      <c r="Y920" s="427">
        <f t="shared" si="349"/>
        <v>0</v>
      </c>
      <c r="Z920" s="428">
        <f t="shared" si="350"/>
        <v>0</v>
      </c>
      <c r="AA920" s="431">
        <f t="shared" si="361"/>
        <v>0</v>
      </c>
      <c r="AB920" s="432">
        <f t="shared" si="362"/>
        <v>0</v>
      </c>
      <c r="AC920" s="427" t="e">
        <f t="shared" si="363"/>
        <v>#N/A</v>
      </c>
      <c r="AD920" s="428" t="e">
        <f t="shared" si="364"/>
        <v>#N/A</v>
      </c>
      <c r="AE920" s="427" t="e">
        <f t="shared" si="365"/>
        <v>#N/A</v>
      </c>
      <c r="AF920" s="428" t="e">
        <f t="shared" si="366"/>
        <v>#N/A</v>
      </c>
      <c r="AG920" s="431" t="e">
        <f t="shared" si="367"/>
        <v>#N/A</v>
      </c>
      <c r="AH920" s="432" t="e">
        <f t="shared" si="368"/>
        <v>#N/A</v>
      </c>
    </row>
    <row r="921" spans="4:34" x14ac:dyDescent="0.25">
      <c r="D921" s="335"/>
      <c r="E921" s="335"/>
      <c r="F921" s="335"/>
      <c r="G921" s="335"/>
      <c r="H921" s="411">
        <f t="shared" si="351"/>
        <v>0</v>
      </c>
      <c r="I921" s="412">
        <v>0</v>
      </c>
      <c r="J921" s="411">
        <f t="shared" si="345"/>
        <v>0</v>
      </c>
      <c r="K921" s="412">
        <f t="shared" si="352"/>
        <v>0</v>
      </c>
      <c r="L921" s="411">
        <f t="shared" si="353"/>
        <v>0</v>
      </c>
      <c r="M921" s="412">
        <f t="shared" si="346"/>
        <v>0</v>
      </c>
      <c r="N921" s="411">
        <v>0</v>
      </c>
      <c r="O921" s="412">
        <f t="shared" si="354"/>
        <v>0</v>
      </c>
      <c r="P921" s="335"/>
      <c r="Q921" s="427">
        <f t="shared" si="355"/>
        <v>0</v>
      </c>
      <c r="R921" s="428">
        <f t="shared" si="356"/>
        <v>0</v>
      </c>
      <c r="S921" s="427">
        <f t="shared" si="347"/>
        <v>0</v>
      </c>
      <c r="T921" s="428">
        <f t="shared" si="348"/>
        <v>0</v>
      </c>
      <c r="U921" s="431">
        <f t="shared" si="357"/>
        <v>0</v>
      </c>
      <c r="V921" s="432">
        <f t="shared" si="358"/>
        <v>0</v>
      </c>
      <c r="W921" s="427">
        <f t="shared" si="359"/>
        <v>0</v>
      </c>
      <c r="X921" s="428">
        <f t="shared" si="360"/>
        <v>0</v>
      </c>
      <c r="Y921" s="427">
        <f t="shared" si="349"/>
        <v>0</v>
      </c>
      <c r="Z921" s="428">
        <f t="shared" si="350"/>
        <v>0</v>
      </c>
      <c r="AA921" s="431">
        <f t="shared" si="361"/>
        <v>0</v>
      </c>
      <c r="AB921" s="432">
        <f t="shared" si="362"/>
        <v>0</v>
      </c>
      <c r="AC921" s="427" t="e">
        <f t="shared" si="363"/>
        <v>#N/A</v>
      </c>
      <c r="AD921" s="428" t="e">
        <f t="shared" si="364"/>
        <v>#N/A</v>
      </c>
      <c r="AE921" s="427" t="e">
        <f t="shared" si="365"/>
        <v>#N/A</v>
      </c>
      <c r="AF921" s="428" t="e">
        <f t="shared" si="366"/>
        <v>#N/A</v>
      </c>
      <c r="AG921" s="431" t="e">
        <f t="shared" si="367"/>
        <v>#N/A</v>
      </c>
      <c r="AH921" s="432" t="e">
        <f t="shared" si="368"/>
        <v>#N/A</v>
      </c>
    </row>
    <row r="922" spans="4:34" x14ac:dyDescent="0.25">
      <c r="D922" s="335"/>
      <c r="E922" s="335"/>
      <c r="F922" s="335"/>
      <c r="G922" s="335"/>
      <c r="H922" s="411">
        <f t="shared" si="351"/>
        <v>0</v>
      </c>
      <c r="I922" s="412">
        <v>0</v>
      </c>
      <c r="J922" s="411">
        <f t="shared" si="345"/>
        <v>0</v>
      </c>
      <c r="K922" s="412">
        <f t="shared" si="352"/>
        <v>0</v>
      </c>
      <c r="L922" s="411">
        <f t="shared" si="353"/>
        <v>0</v>
      </c>
      <c r="M922" s="412">
        <f t="shared" si="346"/>
        <v>0</v>
      </c>
      <c r="N922" s="411">
        <v>0</v>
      </c>
      <c r="O922" s="412">
        <f t="shared" si="354"/>
        <v>0</v>
      </c>
      <c r="P922" s="335"/>
      <c r="Q922" s="427">
        <f t="shared" si="355"/>
        <v>0</v>
      </c>
      <c r="R922" s="428">
        <f t="shared" si="356"/>
        <v>0</v>
      </c>
      <c r="S922" s="427">
        <f t="shared" si="347"/>
        <v>0</v>
      </c>
      <c r="T922" s="428">
        <f t="shared" si="348"/>
        <v>0</v>
      </c>
      <c r="U922" s="431">
        <f t="shared" si="357"/>
        <v>0</v>
      </c>
      <c r="V922" s="432">
        <f t="shared" si="358"/>
        <v>0</v>
      </c>
      <c r="W922" s="427">
        <f t="shared" si="359"/>
        <v>0</v>
      </c>
      <c r="X922" s="428">
        <f t="shared" si="360"/>
        <v>0</v>
      </c>
      <c r="Y922" s="427">
        <f t="shared" si="349"/>
        <v>0</v>
      </c>
      <c r="Z922" s="428">
        <f t="shared" si="350"/>
        <v>0</v>
      </c>
      <c r="AA922" s="431">
        <f t="shared" si="361"/>
        <v>0</v>
      </c>
      <c r="AB922" s="432">
        <f t="shared" si="362"/>
        <v>0</v>
      </c>
      <c r="AC922" s="427" t="e">
        <f t="shared" si="363"/>
        <v>#N/A</v>
      </c>
      <c r="AD922" s="428" t="e">
        <f t="shared" si="364"/>
        <v>#N/A</v>
      </c>
      <c r="AE922" s="427" t="e">
        <f t="shared" si="365"/>
        <v>#N/A</v>
      </c>
      <c r="AF922" s="428" t="e">
        <f t="shared" si="366"/>
        <v>#N/A</v>
      </c>
      <c r="AG922" s="431" t="e">
        <f t="shared" si="367"/>
        <v>#N/A</v>
      </c>
      <c r="AH922" s="432" t="e">
        <f t="shared" si="368"/>
        <v>#N/A</v>
      </c>
    </row>
    <row r="923" spans="4:34" x14ac:dyDescent="0.25">
      <c r="D923" s="335"/>
      <c r="E923" s="335"/>
      <c r="F923" s="335"/>
      <c r="G923" s="335"/>
      <c r="H923" s="411">
        <f t="shared" si="351"/>
        <v>0</v>
      </c>
      <c r="I923" s="412">
        <v>0</v>
      </c>
      <c r="J923" s="411">
        <f t="shared" si="345"/>
        <v>0</v>
      </c>
      <c r="K923" s="412">
        <f t="shared" si="352"/>
        <v>0</v>
      </c>
      <c r="L923" s="411">
        <f t="shared" si="353"/>
        <v>0</v>
      </c>
      <c r="M923" s="412">
        <f t="shared" si="346"/>
        <v>0</v>
      </c>
      <c r="N923" s="411">
        <v>0</v>
      </c>
      <c r="O923" s="412">
        <f t="shared" si="354"/>
        <v>0</v>
      </c>
      <c r="P923" s="335"/>
      <c r="Q923" s="427">
        <f t="shared" si="355"/>
        <v>0</v>
      </c>
      <c r="R923" s="428">
        <f t="shared" si="356"/>
        <v>0</v>
      </c>
      <c r="S923" s="427">
        <f t="shared" si="347"/>
        <v>0</v>
      </c>
      <c r="T923" s="428">
        <f t="shared" si="348"/>
        <v>0</v>
      </c>
      <c r="U923" s="431">
        <f t="shared" si="357"/>
        <v>0</v>
      </c>
      <c r="V923" s="432">
        <f t="shared" si="358"/>
        <v>0</v>
      </c>
      <c r="W923" s="427">
        <f t="shared" si="359"/>
        <v>0</v>
      </c>
      <c r="X923" s="428">
        <f t="shared" si="360"/>
        <v>0</v>
      </c>
      <c r="Y923" s="427">
        <f t="shared" si="349"/>
        <v>0</v>
      </c>
      <c r="Z923" s="428">
        <f t="shared" si="350"/>
        <v>0</v>
      </c>
      <c r="AA923" s="431">
        <f t="shared" si="361"/>
        <v>0</v>
      </c>
      <c r="AB923" s="432">
        <f t="shared" si="362"/>
        <v>0</v>
      </c>
      <c r="AC923" s="427" t="e">
        <f t="shared" si="363"/>
        <v>#N/A</v>
      </c>
      <c r="AD923" s="428" t="e">
        <f t="shared" si="364"/>
        <v>#N/A</v>
      </c>
      <c r="AE923" s="427" t="e">
        <f t="shared" si="365"/>
        <v>#N/A</v>
      </c>
      <c r="AF923" s="428" t="e">
        <f t="shared" si="366"/>
        <v>#N/A</v>
      </c>
      <c r="AG923" s="431" t="e">
        <f t="shared" si="367"/>
        <v>#N/A</v>
      </c>
      <c r="AH923" s="432" t="e">
        <f t="shared" si="368"/>
        <v>#N/A</v>
      </c>
    </row>
    <row r="924" spans="4:34" x14ac:dyDescent="0.25">
      <c r="D924" s="335"/>
      <c r="E924" s="335"/>
      <c r="F924" s="335"/>
      <c r="G924" s="335"/>
      <c r="H924" s="411">
        <f t="shared" si="351"/>
        <v>0</v>
      </c>
      <c r="I924" s="412">
        <v>0</v>
      </c>
      <c r="J924" s="411">
        <f t="shared" si="345"/>
        <v>0</v>
      </c>
      <c r="K924" s="412">
        <f t="shared" si="352"/>
        <v>0</v>
      </c>
      <c r="L924" s="411">
        <f t="shared" si="353"/>
        <v>0</v>
      </c>
      <c r="M924" s="412">
        <f t="shared" si="346"/>
        <v>0</v>
      </c>
      <c r="N924" s="411">
        <v>0</v>
      </c>
      <c r="O924" s="412">
        <f t="shared" si="354"/>
        <v>0</v>
      </c>
      <c r="P924" s="335"/>
      <c r="Q924" s="427">
        <f t="shared" si="355"/>
        <v>0</v>
      </c>
      <c r="R924" s="428">
        <f t="shared" si="356"/>
        <v>0</v>
      </c>
      <c r="S924" s="427">
        <f t="shared" si="347"/>
        <v>0</v>
      </c>
      <c r="T924" s="428">
        <f t="shared" si="348"/>
        <v>0</v>
      </c>
      <c r="U924" s="431">
        <f t="shared" si="357"/>
        <v>0</v>
      </c>
      <c r="V924" s="432">
        <f t="shared" si="358"/>
        <v>0</v>
      </c>
      <c r="W924" s="427">
        <f t="shared" si="359"/>
        <v>0</v>
      </c>
      <c r="X924" s="428">
        <f t="shared" si="360"/>
        <v>0</v>
      </c>
      <c r="Y924" s="427">
        <f t="shared" si="349"/>
        <v>0</v>
      </c>
      <c r="Z924" s="428">
        <f t="shared" si="350"/>
        <v>0</v>
      </c>
      <c r="AA924" s="431">
        <f t="shared" si="361"/>
        <v>0</v>
      </c>
      <c r="AB924" s="432">
        <f t="shared" si="362"/>
        <v>0</v>
      </c>
      <c r="AC924" s="427" t="e">
        <f t="shared" si="363"/>
        <v>#N/A</v>
      </c>
      <c r="AD924" s="428" t="e">
        <f t="shared" si="364"/>
        <v>#N/A</v>
      </c>
      <c r="AE924" s="427" t="e">
        <f t="shared" si="365"/>
        <v>#N/A</v>
      </c>
      <c r="AF924" s="428" t="e">
        <f t="shared" si="366"/>
        <v>#N/A</v>
      </c>
      <c r="AG924" s="431" t="e">
        <f t="shared" si="367"/>
        <v>#N/A</v>
      </c>
      <c r="AH924" s="432" t="e">
        <f t="shared" si="368"/>
        <v>#N/A</v>
      </c>
    </row>
    <row r="925" spans="4:34" x14ac:dyDescent="0.25">
      <c r="D925" s="335"/>
      <c r="E925" s="335"/>
      <c r="F925" s="335"/>
      <c r="G925" s="335"/>
      <c r="H925" s="411">
        <f t="shared" si="351"/>
        <v>0</v>
      </c>
      <c r="I925" s="412">
        <v>0</v>
      </c>
      <c r="J925" s="411">
        <f t="shared" si="345"/>
        <v>0</v>
      </c>
      <c r="K925" s="412">
        <f t="shared" si="352"/>
        <v>0</v>
      </c>
      <c r="L925" s="411">
        <f t="shared" si="353"/>
        <v>0</v>
      </c>
      <c r="M925" s="412">
        <f t="shared" si="346"/>
        <v>0</v>
      </c>
      <c r="N925" s="411">
        <v>0</v>
      </c>
      <c r="O925" s="412">
        <f t="shared" si="354"/>
        <v>0</v>
      </c>
      <c r="P925" s="335"/>
      <c r="Q925" s="427">
        <f t="shared" si="355"/>
        <v>0</v>
      </c>
      <c r="R925" s="428">
        <f t="shared" si="356"/>
        <v>0</v>
      </c>
      <c r="S925" s="427">
        <f t="shared" si="347"/>
        <v>0</v>
      </c>
      <c r="T925" s="428">
        <f t="shared" si="348"/>
        <v>0</v>
      </c>
      <c r="U925" s="431">
        <f t="shared" si="357"/>
        <v>0</v>
      </c>
      <c r="V925" s="432">
        <f t="shared" si="358"/>
        <v>0</v>
      </c>
      <c r="W925" s="427">
        <f t="shared" si="359"/>
        <v>0</v>
      </c>
      <c r="X925" s="428">
        <f t="shared" si="360"/>
        <v>0</v>
      </c>
      <c r="Y925" s="427">
        <f t="shared" si="349"/>
        <v>0</v>
      </c>
      <c r="Z925" s="428">
        <f t="shared" si="350"/>
        <v>0</v>
      </c>
      <c r="AA925" s="431">
        <f t="shared" si="361"/>
        <v>0</v>
      </c>
      <c r="AB925" s="432">
        <f t="shared" si="362"/>
        <v>0</v>
      </c>
      <c r="AC925" s="427" t="e">
        <f t="shared" si="363"/>
        <v>#N/A</v>
      </c>
      <c r="AD925" s="428" t="e">
        <f t="shared" si="364"/>
        <v>#N/A</v>
      </c>
      <c r="AE925" s="427" t="e">
        <f t="shared" si="365"/>
        <v>#N/A</v>
      </c>
      <c r="AF925" s="428" t="e">
        <f t="shared" si="366"/>
        <v>#N/A</v>
      </c>
      <c r="AG925" s="431" t="e">
        <f t="shared" si="367"/>
        <v>#N/A</v>
      </c>
      <c r="AH925" s="432" t="e">
        <f t="shared" si="368"/>
        <v>#N/A</v>
      </c>
    </row>
    <row r="926" spans="4:34" x14ac:dyDescent="0.25">
      <c r="D926" s="335"/>
      <c r="E926" s="335"/>
      <c r="F926" s="335"/>
      <c r="G926" s="335"/>
      <c r="H926" s="411">
        <f t="shared" si="351"/>
        <v>0</v>
      </c>
      <c r="I926" s="412">
        <v>0</v>
      </c>
      <c r="J926" s="411">
        <f t="shared" si="345"/>
        <v>0</v>
      </c>
      <c r="K926" s="412">
        <f t="shared" si="352"/>
        <v>0</v>
      </c>
      <c r="L926" s="411">
        <f t="shared" si="353"/>
        <v>0</v>
      </c>
      <c r="M926" s="412">
        <f t="shared" si="346"/>
        <v>0</v>
      </c>
      <c r="N926" s="411">
        <v>0</v>
      </c>
      <c r="O926" s="412">
        <f t="shared" si="354"/>
        <v>0</v>
      </c>
      <c r="P926" s="335"/>
      <c r="Q926" s="427">
        <f t="shared" si="355"/>
        <v>0</v>
      </c>
      <c r="R926" s="428">
        <f t="shared" si="356"/>
        <v>0</v>
      </c>
      <c r="S926" s="427">
        <f t="shared" si="347"/>
        <v>0</v>
      </c>
      <c r="T926" s="428">
        <f t="shared" si="348"/>
        <v>0</v>
      </c>
      <c r="U926" s="431">
        <f t="shared" si="357"/>
        <v>0</v>
      </c>
      <c r="V926" s="432">
        <f t="shared" si="358"/>
        <v>0</v>
      </c>
      <c r="W926" s="427">
        <f t="shared" si="359"/>
        <v>0</v>
      </c>
      <c r="X926" s="428">
        <f t="shared" si="360"/>
        <v>0</v>
      </c>
      <c r="Y926" s="427">
        <f t="shared" si="349"/>
        <v>0</v>
      </c>
      <c r="Z926" s="428">
        <f t="shared" si="350"/>
        <v>0</v>
      </c>
      <c r="AA926" s="431">
        <f t="shared" si="361"/>
        <v>0</v>
      </c>
      <c r="AB926" s="432">
        <f t="shared" si="362"/>
        <v>0</v>
      </c>
      <c r="AC926" s="427" t="e">
        <f t="shared" si="363"/>
        <v>#N/A</v>
      </c>
      <c r="AD926" s="428" t="e">
        <f t="shared" si="364"/>
        <v>#N/A</v>
      </c>
      <c r="AE926" s="427" t="e">
        <f t="shared" si="365"/>
        <v>#N/A</v>
      </c>
      <c r="AF926" s="428" t="e">
        <f t="shared" si="366"/>
        <v>#N/A</v>
      </c>
      <c r="AG926" s="431" t="e">
        <f t="shared" si="367"/>
        <v>#N/A</v>
      </c>
      <c r="AH926" s="432" t="e">
        <f t="shared" si="368"/>
        <v>#N/A</v>
      </c>
    </row>
    <row r="927" spans="4:34" x14ac:dyDescent="0.25">
      <c r="D927" s="335"/>
      <c r="E927" s="335"/>
      <c r="F927" s="335"/>
      <c r="G927" s="335"/>
      <c r="H927" s="411">
        <f t="shared" si="351"/>
        <v>0</v>
      </c>
      <c r="I927" s="412">
        <v>0</v>
      </c>
      <c r="J927" s="411">
        <f t="shared" si="345"/>
        <v>0</v>
      </c>
      <c r="K927" s="412">
        <f t="shared" si="352"/>
        <v>0</v>
      </c>
      <c r="L927" s="411">
        <f t="shared" si="353"/>
        <v>0</v>
      </c>
      <c r="M927" s="412">
        <f t="shared" si="346"/>
        <v>0</v>
      </c>
      <c r="N927" s="411">
        <v>0</v>
      </c>
      <c r="O927" s="412">
        <f t="shared" si="354"/>
        <v>0</v>
      </c>
      <c r="P927" s="335"/>
      <c r="Q927" s="427">
        <f t="shared" si="355"/>
        <v>0</v>
      </c>
      <c r="R927" s="428">
        <f t="shared" si="356"/>
        <v>0</v>
      </c>
      <c r="S927" s="427">
        <f t="shared" si="347"/>
        <v>0</v>
      </c>
      <c r="T927" s="428">
        <f t="shared" si="348"/>
        <v>0</v>
      </c>
      <c r="U927" s="431">
        <f t="shared" si="357"/>
        <v>0</v>
      </c>
      <c r="V927" s="432">
        <f t="shared" si="358"/>
        <v>0</v>
      </c>
      <c r="W927" s="427">
        <f t="shared" si="359"/>
        <v>0</v>
      </c>
      <c r="X927" s="428">
        <f t="shared" si="360"/>
        <v>0</v>
      </c>
      <c r="Y927" s="427">
        <f t="shared" si="349"/>
        <v>0</v>
      </c>
      <c r="Z927" s="428">
        <f t="shared" si="350"/>
        <v>0</v>
      </c>
      <c r="AA927" s="431">
        <f t="shared" si="361"/>
        <v>0</v>
      </c>
      <c r="AB927" s="432">
        <f t="shared" si="362"/>
        <v>0</v>
      </c>
      <c r="AC927" s="427" t="e">
        <f t="shared" si="363"/>
        <v>#N/A</v>
      </c>
      <c r="AD927" s="428" t="e">
        <f t="shared" si="364"/>
        <v>#N/A</v>
      </c>
      <c r="AE927" s="427" t="e">
        <f t="shared" si="365"/>
        <v>#N/A</v>
      </c>
      <c r="AF927" s="428" t="e">
        <f t="shared" si="366"/>
        <v>#N/A</v>
      </c>
      <c r="AG927" s="431" t="e">
        <f t="shared" si="367"/>
        <v>#N/A</v>
      </c>
      <c r="AH927" s="432" t="e">
        <f t="shared" si="368"/>
        <v>#N/A</v>
      </c>
    </row>
    <row r="928" spans="4:34" x14ac:dyDescent="0.25">
      <c r="D928" s="335"/>
      <c r="E928" s="335"/>
      <c r="F928" s="335"/>
      <c r="G928" s="335"/>
      <c r="H928" s="411">
        <f t="shared" si="351"/>
        <v>0</v>
      </c>
      <c r="I928" s="412">
        <v>0</v>
      </c>
      <c r="J928" s="411">
        <f t="shared" si="345"/>
        <v>0</v>
      </c>
      <c r="K928" s="412">
        <f t="shared" si="352"/>
        <v>0</v>
      </c>
      <c r="L928" s="411">
        <f t="shared" si="353"/>
        <v>0</v>
      </c>
      <c r="M928" s="412">
        <f t="shared" si="346"/>
        <v>0</v>
      </c>
      <c r="N928" s="411">
        <v>0</v>
      </c>
      <c r="O928" s="412">
        <f t="shared" si="354"/>
        <v>0</v>
      </c>
      <c r="P928" s="335"/>
      <c r="Q928" s="427">
        <f t="shared" si="355"/>
        <v>0</v>
      </c>
      <c r="R928" s="428">
        <f t="shared" si="356"/>
        <v>0</v>
      </c>
      <c r="S928" s="427">
        <f t="shared" si="347"/>
        <v>0</v>
      </c>
      <c r="T928" s="428">
        <f t="shared" si="348"/>
        <v>0</v>
      </c>
      <c r="U928" s="431">
        <f t="shared" si="357"/>
        <v>0</v>
      </c>
      <c r="V928" s="432">
        <f t="shared" si="358"/>
        <v>0</v>
      </c>
      <c r="W928" s="427">
        <f t="shared" si="359"/>
        <v>0</v>
      </c>
      <c r="X928" s="428">
        <f t="shared" si="360"/>
        <v>0</v>
      </c>
      <c r="Y928" s="427">
        <f t="shared" si="349"/>
        <v>0</v>
      </c>
      <c r="Z928" s="428">
        <f t="shared" si="350"/>
        <v>0</v>
      </c>
      <c r="AA928" s="431">
        <f t="shared" si="361"/>
        <v>0</v>
      </c>
      <c r="AB928" s="432">
        <f t="shared" si="362"/>
        <v>0</v>
      </c>
      <c r="AC928" s="427" t="e">
        <f t="shared" si="363"/>
        <v>#N/A</v>
      </c>
      <c r="AD928" s="428" t="e">
        <f t="shared" si="364"/>
        <v>#N/A</v>
      </c>
      <c r="AE928" s="427" t="e">
        <f t="shared" si="365"/>
        <v>#N/A</v>
      </c>
      <c r="AF928" s="428" t="e">
        <f t="shared" si="366"/>
        <v>#N/A</v>
      </c>
      <c r="AG928" s="431" t="e">
        <f t="shared" si="367"/>
        <v>#N/A</v>
      </c>
      <c r="AH928" s="432" t="e">
        <f t="shared" si="368"/>
        <v>#N/A</v>
      </c>
    </row>
    <row r="929" spans="4:34" x14ac:dyDescent="0.25">
      <c r="D929" s="335"/>
      <c r="E929" s="335"/>
      <c r="F929" s="335"/>
      <c r="G929" s="335"/>
      <c r="H929" s="411">
        <f t="shared" si="351"/>
        <v>0</v>
      </c>
      <c r="I929" s="412">
        <v>0</v>
      </c>
      <c r="J929" s="411">
        <f t="shared" si="345"/>
        <v>0</v>
      </c>
      <c r="K929" s="412">
        <f t="shared" si="352"/>
        <v>0</v>
      </c>
      <c r="L929" s="411">
        <f t="shared" si="353"/>
        <v>0</v>
      </c>
      <c r="M929" s="412">
        <f t="shared" si="346"/>
        <v>0</v>
      </c>
      <c r="N929" s="411">
        <v>0</v>
      </c>
      <c r="O929" s="412">
        <f t="shared" si="354"/>
        <v>0</v>
      </c>
      <c r="P929" s="335"/>
      <c r="Q929" s="427">
        <f t="shared" si="355"/>
        <v>0</v>
      </c>
      <c r="R929" s="428">
        <f t="shared" si="356"/>
        <v>0</v>
      </c>
      <c r="S929" s="427">
        <f t="shared" si="347"/>
        <v>0</v>
      </c>
      <c r="T929" s="428">
        <f t="shared" si="348"/>
        <v>0</v>
      </c>
      <c r="U929" s="431">
        <f t="shared" si="357"/>
        <v>0</v>
      </c>
      <c r="V929" s="432">
        <f t="shared" si="358"/>
        <v>0</v>
      </c>
      <c r="W929" s="427">
        <f t="shared" si="359"/>
        <v>0</v>
      </c>
      <c r="X929" s="428">
        <f t="shared" si="360"/>
        <v>0</v>
      </c>
      <c r="Y929" s="427">
        <f t="shared" si="349"/>
        <v>0</v>
      </c>
      <c r="Z929" s="428">
        <f t="shared" si="350"/>
        <v>0</v>
      </c>
      <c r="AA929" s="431">
        <f t="shared" si="361"/>
        <v>0</v>
      </c>
      <c r="AB929" s="432">
        <f t="shared" si="362"/>
        <v>0</v>
      </c>
      <c r="AC929" s="427" t="e">
        <f t="shared" si="363"/>
        <v>#N/A</v>
      </c>
      <c r="AD929" s="428" t="e">
        <f t="shared" si="364"/>
        <v>#N/A</v>
      </c>
      <c r="AE929" s="427" t="e">
        <f t="shared" si="365"/>
        <v>#N/A</v>
      </c>
      <c r="AF929" s="428" t="e">
        <f t="shared" si="366"/>
        <v>#N/A</v>
      </c>
      <c r="AG929" s="431" t="e">
        <f t="shared" si="367"/>
        <v>#N/A</v>
      </c>
      <c r="AH929" s="432" t="e">
        <f t="shared" si="368"/>
        <v>#N/A</v>
      </c>
    </row>
    <row r="930" spans="4:34" x14ac:dyDescent="0.25">
      <c r="D930" s="335"/>
      <c r="E930" s="335"/>
      <c r="F930" s="335"/>
      <c r="G930" s="335"/>
      <c r="H930" s="411">
        <f t="shared" si="351"/>
        <v>0</v>
      </c>
      <c r="I930" s="412">
        <v>0</v>
      </c>
      <c r="J930" s="411">
        <f t="shared" si="345"/>
        <v>0</v>
      </c>
      <c r="K930" s="412">
        <f t="shared" si="352"/>
        <v>0</v>
      </c>
      <c r="L930" s="411">
        <f t="shared" si="353"/>
        <v>0</v>
      </c>
      <c r="M930" s="412">
        <f t="shared" si="346"/>
        <v>0</v>
      </c>
      <c r="N930" s="411">
        <v>0</v>
      </c>
      <c r="O930" s="412">
        <f t="shared" si="354"/>
        <v>0</v>
      </c>
      <c r="P930" s="335"/>
      <c r="Q930" s="427">
        <f t="shared" si="355"/>
        <v>0</v>
      </c>
      <c r="R930" s="428">
        <f t="shared" si="356"/>
        <v>0</v>
      </c>
      <c r="S930" s="427">
        <f t="shared" si="347"/>
        <v>0</v>
      </c>
      <c r="T930" s="428">
        <f t="shared" si="348"/>
        <v>0</v>
      </c>
      <c r="U930" s="431">
        <f t="shared" si="357"/>
        <v>0</v>
      </c>
      <c r="V930" s="432">
        <f t="shared" si="358"/>
        <v>0</v>
      </c>
      <c r="W930" s="427">
        <f t="shared" si="359"/>
        <v>0</v>
      </c>
      <c r="X930" s="428">
        <f t="shared" si="360"/>
        <v>0</v>
      </c>
      <c r="Y930" s="427">
        <f t="shared" si="349"/>
        <v>0</v>
      </c>
      <c r="Z930" s="428">
        <f t="shared" si="350"/>
        <v>0</v>
      </c>
      <c r="AA930" s="431">
        <f t="shared" si="361"/>
        <v>0</v>
      </c>
      <c r="AB930" s="432">
        <f t="shared" si="362"/>
        <v>0</v>
      </c>
      <c r="AC930" s="427" t="e">
        <f t="shared" si="363"/>
        <v>#N/A</v>
      </c>
      <c r="AD930" s="428" t="e">
        <f t="shared" si="364"/>
        <v>#N/A</v>
      </c>
      <c r="AE930" s="427" t="e">
        <f t="shared" si="365"/>
        <v>#N/A</v>
      </c>
      <c r="AF930" s="428" t="e">
        <f t="shared" si="366"/>
        <v>#N/A</v>
      </c>
      <c r="AG930" s="431" t="e">
        <f t="shared" si="367"/>
        <v>#N/A</v>
      </c>
      <c r="AH930" s="432" t="e">
        <f t="shared" si="368"/>
        <v>#N/A</v>
      </c>
    </row>
    <row r="931" spans="4:34" x14ac:dyDescent="0.25">
      <c r="D931" s="335"/>
      <c r="E931" s="335"/>
      <c r="F931" s="335"/>
      <c r="G931" s="335"/>
      <c r="H931" s="411">
        <f t="shared" si="351"/>
        <v>0</v>
      </c>
      <c r="I931" s="412">
        <v>0</v>
      </c>
      <c r="J931" s="411">
        <f t="shared" si="345"/>
        <v>0</v>
      </c>
      <c r="K931" s="412">
        <f t="shared" si="352"/>
        <v>0</v>
      </c>
      <c r="L931" s="411">
        <f t="shared" si="353"/>
        <v>0</v>
      </c>
      <c r="M931" s="412">
        <f t="shared" si="346"/>
        <v>0</v>
      </c>
      <c r="N931" s="411">
        <v>0</v>
      </c>
      <c r="O931" s="412">
        <f t="shared" si="354"/>
        <v>0</v>
      </c>
      <c r="P931" s="335"/>
      <c r="Q931" s="427">
        <f t="shared" si="355"/>
        <v>0</v>
      </c>
      <c r="R931" s="428">
        <f t="shared" si="356"/>
        <v>0</v>
      </c>
      <c r="S931" s="427">
        <f t="shared" si="347"/>
        <v>0</v>
      </c>
      <c r="T931" s="428">
        <f t="shared" si="348"/>
        <v>0</v>
      </c>
      <c r="U931" s="431">
        <f t="shared" si="357"/>
        <v>0</v>
      </c>
      <c r="V931" s="432">
        <f t="shared" si="358"/>
        <v>0</v>
      </c>
      <c r="W931" s="427">
        <f t="shared" si="359"/>
        <v>0</v>
      </c>
      <c r="X931" s="428">
        <f t="shared" si="360"/>
        <v>0</v>
      </c>
      <c r="Y931" s="427">
        <f t="shared" si="349"/>
        <v>0</v>
      </c>
      <c r="Z931" s="428">
        <f t="shared" si="350"/>
        <v>0</v>
      </c>
      <c r="AA931" s="431">
        <f t="shared" si="361"/>
        <v>0</v>
      </c>
      <c r="AB931" s="432">
        <f t="shared" si="362"/>
        <v>0</v>
      </c>
      <c r="AC931" s="427" t="e">
        <f t="shared" si="363"/>
        <v>#N/A</v>
      </c>
      <c r="AD931" s="428" t="e">
        <f t="shared" si="364"/>
        <v>#N/A</v>
      </c>
      <c r="AE931" s="427" t="e">
        <f t="shared" si="365"/>
        <v>#N/A</v>
      </c>
      <c r="AF931" s="428" t="e">
        <f t="shared" si="366"/>
        <v>#N/A</v>
      </c>
      <c r="AG931" s="431" t="e">
        <f t="shared" si="367"/>
        <v>#N/A</v>
      </c>
      <c r="AH931" s="432" t="e">
        <f t="shared" si="368"/>
        <v>#N/A</v>
      </c>
    </row>
    <row r="932" spans="4:34" x14ac:dyDescent="0.25">
      <c r="D932" s="335"/>
      <c r="E932" s="335"/>
      <c r="F932" s="335"/>
      <c r="G932" s="335"/>
      <c r="H932" s="411">
        <f t="shared" si="351"/>
        <v>0</v>
      </c>
      <c r="I932" s="412">
        <v>0</v>
      </c>
      <c r="J932" s="411">
        <f t="shared" si="345"/>
        <v>0</v>
      </c>
      <c r="K932" s="412">
        <f t="shared" si="352"/>
        <v>0</v>
      </c>
      <c r="L932" s="411">
        <f t="shared" si="353"/>
        <v>0</v>
      </c>
      <c r="M932" s="412">
        <f t="shared" si="346"/>
        <v>0</v>
      </c>
      <c r="N932" s="411">
        <v>0</v>
      </c>
      <c r="O932" s="412">
        <f t="shared" si="354"/>
        <v>0</v>
      </c>
      <c r="P932" s="335"/>
      <c r="Q932" s="427">
        <f t="shared" si="355"/>
        <v>0</v>
      </c>
      <c r="R932" s="428">
        <f t="shared" si="356"/>
        <v>0</v>
      </c>
      <c r="S932" s="427">
        <f t="shared" si="347"/>
        <v>0</v>
      </c>
      <c r="T932" s="428">
        <f t="shared" si="348"/>
        <v>0</v>
      </c>
      <c r="U932" s="431">
        <f t="shared" si="357"/>
        <v>0</v>
      </c>
      <c r="V932" s="432">
        <f t="shared" si="358"/>
        <v>0</v>
      </c>
      <c r="W932" s="427">
        <f t="shared" si="359"/>
        <v>0</v>
      </c>
      <c r="X932" s="428">
        <f t="shared" si="360"/>
        <v>0</v>
      </c>
      <c r="Y932" s="427">
        <f t="shared" si="349"/>
        <v>0</v>
      </c>
      <c r="Z932" s="428">
        <f t="shared" si="350"/>
        <v>0</v>
      </c>
      <c r="AA932" s="431">
        <f t="shared" si="361"/>
        <v>0</v>
      </c>
      <c r="AB932" s="432">
        <f t="shared" si="362"/>
        <v>0</v>
      </c>
      <c r="AC932" s="427" t="e">
        <f t="shared" si="363"/>
        <v>#N/A</v>
      </c>
      <c r="AD932" s="428" t="e">
        <f t="shared" si="364"/>
        <v>#N/A</v>
      </c>
      <c r="AE932" s="427" t="e">
        <f t="shared" si="365"/>
        <v>#N/A</v>
      </c>
      <c r="AF932" s="428" t="e">
        <f t="shared" si="366"/>
        <v>#N/A</v>
      </c>
      <c r="AG932" s="431" t="e">
        <f t="shared" si="367"/>
        <v>#N/A</v>
      </c>
      <c r="AH932" s="432" t="e">
        <f t="shared" si="368"/>
        <v>#N/A</v>
      </c>
    </row>
    <row r="933" spans="4:34" x14ac:dyDescent="0.25">
      <c r="D933" s="335"/>
      <c r="E933" s="335"/>
      <c r="F933" s="335"/>
      <c r="G933" s="335"/>
      <c r="H933" s="411">
        <f t="shared" si="351"/>
        <v>0</v>
      </c>
      <c r="I933" s="412">
        <v>0</v>
      </c>
      <c r="J933" s="411">
        <f t="shared" si="345"/>
        <v>0</v>
      </c>
      <c r="K933" s="412">
        <f t="shared" si="352"/>
        <v>0</v>
      </c>
      <c r="L933" s="411">
        <f t="shared" si="353"/>
        <v>0</v>
      </c>
      <c r="M933" s="412">
        <f t="shared" si="346"/>
        <v>0</v>
      </c>
      <c r="N933" s="411">
        <v>0</v>
      </c>
      <c r="O933" s="412">
        <f t="shared" si="354"/>
        <v>0</v>
      </c>
      <c r="P933" s="335"/>
      <c r="Q933" s="427">
        <f t="shared" si="355"/>
        <v>0</v>
      </c>
      <c r="R933" s="428">
        <f t="shared" si="356"/>
        <v>0</v>
      </c>
      <c r="S933" s="427">
        <f t="shared" si="347"/>
        <v>0</v>
      </c>
      <c r="T933" s="428">
        <f t="shared" si="348"/>
        <v>0</v>
      </c>
      <c r="U933" s="431">
        <f t="shared" si="357"/>
        <v>0</v>
      </c>
      <c r="V933" s="432">
        <f t="shared" si="358"/>
        <v>0</v>
      </c>
      <c r="W933" s="427">
        <f t="shared" si="359"/>
        <v>0</v>
      </c>
      <c r="X933" s="428">
        <f t="shared" si="360"/>
        <v>0</v>
      </c>
      <c r="Y933" s="427">
        <f t="shared" si="349"/>
        <v>0</v>
      </c>
      <c r="Z933" s="428">
        <f t="shared" si="350"/>
        <v>0</v>
      </c>
      <c r="AA933" s="431">
        <f t="shared" si="361"/>
        <v>0</v>
      </c>
      <c r="AB933" s="432">
        <f t="shared" si="362"/>
        <v>0</v>
      </c>
      <c r="AC933" s="427" t="e">
        <f t="shared" si="363"/>
        <v>#N/A</v>
      </c>
      <c r="AD933" s="428" t="e">
        <f t="shared" si="364"/>
        <v>#N/A</v>
      </c>
      <c r="AE933" s="427" t="e">
        <f t="shared" si="365"/>
        <v>#N/A</v>
      </c>
      <c r="AF933" s="428" t="e">
        <f t="shared" si="366"/>
        <v>#N/A</v>
      </c>
      <c r="AG933" s="431" t="e">
        <f t="shared" si="367"/>
        <v>#N/A</v>
      </c>
      <c r="AH933" s="432" t="e">
        <f t="shared" si="368"/>
        <v>#N/A</v>
      </c>
    </row>
    <row r="934" spans="4:34" x14ac:dyDescent="0.25">
      <c r="D934" s="335"/>
      <c r="E934" s="335"/>
      <c r="F934" s="335"/>
      <c r="G934" s="335"/>
      <c r="H934" s="411">
        <f t="shared" si="351"/>
        <v>0</v>
      </c>
      <c r="I934" s="412">
        <v>0</v>
      </c>
      <c r="J934" s="411">
        <f t="shared" si="345"/>
        <v>0</v>
      </c>
      <c r="K934" s="412">
        <f t="shared" si="352"/>
        <v>0</v>
      </c>
      <c r="L934" s="411">
        <f t="shared" si="353"/>
        <v>0</v>
      </c>
      <c r="M934" s="412">
        <f t="shared" si="346"/>
        <v>0</v>
      </c>
      <c r="N934" s="411">
        <v>0</v>
      </c>
      <c r="O934" s="412">
        <f t="shared" si="354"/>
        <v>0</v>
      </c>
      <c r="P934" s="335"/>
      <c r="Q934" s="427">
        <f t="shared" si="355"/>
        <v>0</v>
      </c>
      <c r="R934" s="428">
        <f t="shared" si="356"/>
        <v>0</v>
      </c>
      <c r="S934" s="427">
        <f t="shared" si="347"/>
        <v>0</v>
      </c>
      <c r="T934" s="428">
        <f t="shared" si="348"/>
        <v>0</v>
      </c>
      <c r="U934" s="431">
        <f t="shared" si="357"/>
        <v>0</v>
      </c>
      <c r="V934" s="432">
        <f t="shared" si="358"/>
        <v>0</v>
      </c>
      <c r="W934" s="427">
        <f t="shared" si="359"/>
        <v>0</v>
      </c>
      <c r="X934" s="428">
        <f t="shared" si="360"/>
        <v>0</v>
      </c>
      <c r="Y934" s="427">
        <f t="shared" si="349"/>
        <v>0</v>
      </c>
      <c r="Z934" s="428">
        <f t="shared" si="350"/>
        <v>0</v>
      </c>
      <c r="AA934" s="431">
        <f t="shared" si="361"/>
        <v>0</v>
      </c>
      <c r="AB934" s="432">
        <f t="shared" si="362"/>
        <v>0</v>
      </c>
      <c r="AC934" s="427" t="e">
        <f t="shared" si="363"/>
        <v>#N/A</v>
      </c>
      <c r="AD934" s="428" t="e">
        <f t="shared" si="364"/>
        <v>#N/A</v>
      </c>
      <c r="AE934" s="427" t="e">
        <f t="shared" si="365"/>
        <v>#N/A</v>
      </c>
      <c r="AF934" s="428" t="e">
        <f t="shared" si="366"/>
        <v>#N/A</v>
      </c>
      <c r="AG934" s="431" t="e">
        <f t="shared" si="367"/>
        <v>#N/A</v>
      </c>
      <c r="AH934" s="432" t="e">
        <f t="shared" si="368"/>
        <v>#N/A</v>
      </c>
    </row>
    <row r="935" spans="4:34" x14ac:dyDescent="0.25">
      <c r="D935" s="335"/>
      <c r="E935" s="335"/>
      <c r="F935" s="335"/>
      <c r="G935" s="335"/>
      <c r="H935" s="411">
        <f t="shared" si="351"/>
        <v>0</v>
      </c>
      <c r="I935" s="412">
        <v>0</v>
      </c>
      <c r="J935" s="411">
        <f t="shared" si="345"/>
        <v>0</v>
      </c>
      <c r="K935" s="412">
        <f t="shared" si="352"/>
        <v>0</v>
      </c>
      <c r="L935" s="411">
        <f t="shared" si="353"/>
        <v>0</v>
      </c>
      <c r="M935" s="412">
        <f t="shared" si="346"/>
        <v>0</v>
      </c>
      <c r="N935" s="411">
        <v>0</v>
      </c>
      <c r="O935" s="412">
        <f t="shared" si="354"/>
        <v>0</v>
      </c>
      <c r="P935" s="335"/>
      <c r="Q935" s="427">
        <f t="shared" si="355"/>
        <v>0</v>
      </c>
      <c r="R935" s="428">
        <f t="shared" si="356"/>
        <v>0</v>
      </c>
      <c r="S935" s="427">
        <f t="shared" si="347"/>
        <v>0</v>
      </c>
      <c r="T935" s="428">
        <f t="shared" si="348"/>
        <v>0</v>
      </c>
      <c r="U935" s="431">
        <f t="shared" si="357"/>
        <v>0</v>
      </c>
      <c r="V935" s="432">
        <f t="shared" si="358"/>
        <v>0</v>
      </c>
      <c r="W935" s="427">
        <f t="shared" si="359"/>
        <v>0</v>
      </c>
      <c r="X935" s="428">
        <f t="shared" si="360"/>
        <v>0</v>
      </c>
      <c r="Y935" s="427">
        <f t="shared" si="349"/>
        <v>0</v>
      </c>
      <c r="Z935" s="428">
        <f t="shared" si="350"/>
        <v>0</v>
      </c>
      <c r="AA935" s="431">
        <f t="shared" si="361"/>
        <v>0</v>
      </c>
      <c r="AB935" s="432">
        <f t="shared" si="362"/>
        <v>0</v>
      </c>
      <c r="AC935" s="427" t="e">
        <f t="shared" si="363"/>
        <v>#N/A</v>
      </c>
      <c r="AD935" s="428" t="e">
        <f t="shared" si="364"/>
        <v>#N/A</v>
      </c>
      <c r="AE935" s="427" t="e">
        <f t="shared" si="365"/>
        <v>#N/A</v>
      </c>
      <c r="AF935" s="428" t="e">
        <f t="shared" si="366"/>
        <v>#N/A</v>
      </c>
      <c r="AG935" s="431" t="e">
        <f t="shared" si="367"/>
        <v>#N/A</v>
      </c>
      <c r="AH935" s="432" t="e">
        <f t="shared" si="368"/>
        <v>#N/A</v>
      </c>
    </row>
    <row r="936" spans="4:34" x14ac:dyDescent="0.25">
      <c r="D936" s="335"/>
      <c r="E936" s="335"/>
      <c r="F936" s="335"/>
      <c r="G936" s="335"/>
      <c r="H936" s="411">
        <f t="shared" si="351"/>
        <v>0</v>
      </c>
      <c r="I936" s="412">
        <v>0</v>
      </c>
      <c r="J936" s="411">
        <f t="shared" si="345"/>
        <v>0</v>
      </c>
      <c r="K936" s="412">
        <f t="shared" si="352"/>
        <v>0</v>
      </c>
      <c r="L936" s="411">
        <f t="shared" si="353"/>
        <v>0</v>
      </c>
      <c r="M936" s="412">
        <f t="shared" si="346"/>
        <v>0</v>
      </c>
      <c r="N936" s="411">
        <v>0</v>
      </c>
      <c r="O936" s="412">
        <f t="shared" si="354"/>
        <v>0</v>
      </c>
      <c r="P936" s="335"/>
      <c r="Q936" s="427">
        <f t="shared" si="355"/>
        <v>0</v>
      </c>
      <c r="R936" s="428">
        <f t="shared" si="356"/>
        <v>0</v>
      </c>
      <c r="S936" s="427">
        <f t="shared" si="347"/>
        <v>0</v>
      </c>
      <c r="T936" s="428">
        <f t="shared" si="348"/>
        <v>0</v>
      </c>
      <c r="U936" s="431">
        <f t="shared" si="357"/>
        <v>0</v>
      </c>
      <c r="V936" s="432">
        <f t="shared" si="358"/>
        <v>0</v>
      </c>
      <c r="W936" s="427">
        <f t="shared" si="359"/>
        <v>0</v>
      </c>
      <c r="X936" s="428">
        <f t="shared" si="360"/>
        <v>0</v>
      </c>
      <c r="Y936" s="427">
        <f t="shared" si="349"/>
        <v>0</v>
      </c>
      <c r="Z936" s="428">
        <f t="shared" si="350"/>
        <v>0</v>
      </c>
      <c r="AA936" s="431">
        <f t="shared" si="361"/>
        <v>0</v>
      </c>
      <c r="AB936" s="432">
        <f t="shared" si="362"/>
        <v>0</v>
      </c>
      <c r="AC936" s="427" t="e">
        <f t="shared" si="363"/>
        <v>#N/A</v>
      </c>
      <c r="AD936" s="428" t="e">
        <f t="shared" si="364"/>
        <v>#N/A</v>
      </c>
      <c r="AE936" s="427" t="e">
        <f t="shared" si="365"/>
        <v>#N/A</v>
      </c>
      <c r="AF936" s="428" t="e">
        <f t="shared" si="366"/>
        <v>#N/A</v>
      </c>
      <c r="AG936" s="431" t="e">
        <f t="shared" si="367"/>
        <v>#N/A</v>
      </c>
      <c r="AH936" s="432" t="e">
        <f t="shared" si="368"/>
        <v>#N/A</v>
      </c>
    </row>
    <row r="937" spans="4:34" x14ac:dyDescent="0.25">
      <c r="D937" s="335"/>
      <c r="E937" s="335"/>
      <c r="F937" s="335"/>
      <c r="G937" s="335"/>
      <c r="H937" s="411">
        <f t="shared" si="351"/>
        <v>0</v>
      </c>
      <c r="I937" s="412">
        <v>0</v>
      </c>
      <c r="J937" s="411">
        <f t="shared" si="345"/>
        <v>0</v>
      </c>
      <c r="K937" s="412">
        <f t="shared" si="352"/>
        <v>0</v>
      </c>
      <c r="L937" s="411">
        <f t="shared" si="353"/>
        <v>0</v>
      </c>
      <c r="M937" s="412">
        <f t="shared" si="346"/>
        <v>0</v>
      </c>
      <c r="N937" s="411">
        <v>0</v>
      </c>
      <c r="O937" s="412">
        <f t="shared" si="354"/>
        <v>0</v>
      </c>
      <c r="P937" s="335"/>
      <c r="Q937" s="427">
        <f t="shared" si="355"/>
        <v>0</v>
      </c>
      <c r="R937" s="428">
        <f t="shared" si="356"/>
        <v>0</v>
      </c>
      <c r="S937" s="427">
        <f t="shared" si="347"/>
        <v>0</v>
      </c>
      <c r="T937" s="428">
        <f t="shared" si="348"/>
        <v>0</v>
      </c>
      <c r="U937" s="431">
        <f t="shared" si="357"/>
        <v>0</v>
      </c>
      <c r="V937" s="432">
        <f t="shared" si="358"/>
        <v>0</v>
      </c>
      <c r="W937" s="427">
        <f t="shared" si="359"/>
        <v>0</v>
      </c>
      <c r="X937" s="428">
        <f t="shared" si="360"/>
        <v>0</v>
      </c>
      <c r="Y937" s="427">
        <f t="shared" si="349"/>
        <v>0</v>
      </c>
      <c r="Z937" s="428">
        <f t="shared" si="350"/>
        <v>0</v>
      </c>
      <c r="AA937" s="431">
        <f t="shared" si="361"/>
        <v>0</v>
      </c>
      <c r="AB937" s="432">
        <f t="shared" si="362"/>
        <v>0</v>
      </c>
      <c r="AC937" s="427" t="e">
        <f t="shared" si="363"/>
        <v>#N/A</v>
      </c>
      <c r="AD937" s="428" t="e">
        <f t="shared" si="364"/>
        <v>#N/A</v>
      </c>
      <c r="AE937" s="427" t="e">
        <f t="shared" si="365"/>
        <v>#N/A</v>
      </c>
      <c r="AF937" s="428" t="e">
        <f t="shared" si="366"/>
        <v>#N/A</v>
      </c>
      <c r="AG937" s="431" t="e">
        <f t="shared" si="367"/>
        <v>#N/A</v>
      </c>
      <c r="AH937" s="432" t="e">
        <f t="shared" si="368"/>
        <v>#N/A</v>
      </c>
    </row>
    <row r="938" spans="4:34" x14ac:dyDescent="0.25">
      <c r="D938" s="335"/>
      <c r="E938" s="335"/>
      <c r="F938" s="335"/>
      <c r="G938" s="335"/>
      <c r="H938" s="411">
        <f t="shared" si="351"/>
        <v>0</v>
      </c>
      <c r="I938" s="412">
        <v>0</v>
      </c>
      <c r="J938" s="411">
        <f t="shared" si="345"/>
        <v>0</v>
      </c>
      <c r="K938" s="412">
        <f t="shared" si="352"/>
        <v>0</v>
      </c>
      <c r="L938" s="411">
        <f t="shared" si="353"/>
        <v>0</v>
      </c>
      <c r="M938" s="412">
        <f t="shared" si="346"/>
        <v>0</v>
      </c>
      <c r="N938" s="411">
        <v>0</v>
      </c>
      <c r="O938" s="412">
        <f t="shared" si="354"/>
        <v>0</v>
      </c>
      <c r="P938" s="335"/>
      <c r="Q938" s="427">
        <f t="shared" si="355"/>
        <v>0</v>
      </c>
      <c r="R938" s="428">
        <f t="shared" si="356"/>
        <v>0</v>
      </c>
      <c r="S938" s="427">
        <f t="shared" si="347"/>
        <v>0</v>
      </c>
      <c r="T938" s="428">
        <f t="shared" si="348"/>
        <v>0</v>
      </c>
      <c r="U938" s="431">
        <f t="shared" si="357"/>
        <v>0</v>
      </c>
      <c r="V938" s="432">
        <f t="shared" si="358"/>
        <v>0</v>
      </c>
      <c r="W938" s="427">
        <f t="shared" si="359"/>
        <v>0</v>
      </c>
      <c r="X938" s="428">
        <f t="shared" si="360"/>
        <v>0</v>
      </c>
      <c r="Y938" s="427">
        <f t="shared" si="349"/>
        <v>0</v>
      </c>
      <c r="Z938" s="428">
        <f t="shared" si="350"/>
        <v>0</v>
      </c>
      <c r="AA938" s="431">
        <f t="shared" si="361"/>
        <v>0</v>
      </c>
      <c r="AB938" s="432">
        <f t="shared" si="362"/>
        <v>0</v>
      </c>
      <c r="AC938" s="427" t="e">
        <f t="shared" si="363"/>
        <v>#N/A</v>
      </c>
      <c r="AD938" s="428" t="e">
        <f t="shared" si="364"/>
        <v>#N/A</v>
      </c>
      <c r="AE938" s="427" t="e">
        <f t="shared" si="365"/>
        <v>#N/A</v>
      </c>
      <c r="AF938" s="428" t="e">
        <f t="shared" si="366"/>
        <v>#N/A</v>
      </c>
      <c r="AG938" s="431" t="e">
        <f t="shared" si="367"/>
        <v>#N/A</v>
      </c>
      <c r="AH938" s="432" t="e">
        <f t="shared" si="368"/>
        <v>#N/A</v>
      </c>
    </row>
    <row r="939" spans="4:34" x14ac:dyDescent="0.25">
      <c r="D939" s="335"/>
      <c r="E939" s="335"/>
      <c r="F939" s="335"/>
      <c r="G939" s="335"/>
      <c r="H939" s="411">
        <f t="shared" si="351"/>
        <v>0</v>
      </c>
      <c r="I939" s="412">
        <v>0</v>
      </c>
      <c r="J939" s="411">
        <f t="shared" si="345"/>
        <v>0</v>
      </c>
      <c r="K939" s="412">
        <f t="shared" si="352"/>
        <v>0</v>
      </c>
      <c r="L939" s="411">
        <f t="shared" si="353"/>
        <v>0</v>
      </c>
      <c r="M939" s="412">
        <f t="shared" si="346"/>
        <v>0</v>
      </c>
      <c r="N939" s="411">
        <v>0</v>
      </c>
      <c r="O939" s="412">
        <f t="shared" si="354"/>
        <v>0</v>
      </c>
      <c r="P939" s="335"/>
      <c r="Q939" s="427">
        <f t="shared" si="355"/>
        <v>0</v>
      </c>
      <c r="R939" s="428">
        <f t="shared" si="356"/>
        <v>0</v>
      </c>
      <c r="S939" s="427">
        <f t="shared" si="347"/>
        <v>0</v>
      </c>
      <c r="T939" s="428">
        <f t="shared" si="348"/>
        <v>0</v>
      </c>
      <c r="U939" s="431">
        <f t="shared" si="357"/>
        <v>0</v>
      </c>
      <c r="V939" s="432">
        <f t="shared" si="358"/>
        <v>0</v>
      </c>
      <c r="W939" s="427">
        <f t="shared" si="359"/>
        <v>0</v>
      </c>
      <c r="X939" s="428">
        <f t="shared" si="360"/>
        <v>0</v>
      </c>
      <c r="Y939" s="427">
        <f t="shared" si="349"/>
        <v>0</v>
      </c>
      <c r="Z939" s="428">
        <f t="shared" si="350"/>
        <v>0</v>
      </c>
      <c r="AA939" s="431">
        <f t="shared" si="361"/>
        <v>0</v>
      </c>
      <c r="AB939" s="432">
        <f t="shared" si="362"/>
        <v>0</v>
      </c>
      <c r="AC939" s="427" t="e">
        <f t="shared" si="363"/>
        <v>#N/A</v>
      </c>
      <c r="AD939" s="428" t="e">
        <f t="shared" si="364"/>
        <v>#N/A</v>
      </c>
      <c r="AE939" s="427" t="e">
        <f t="shared" si="365"/>
        <v>#N/A</v>
      </c>
      <c r="AF939" s="428" t="e">
        <f t="shared" si="366"/>
        <v>#N/A</v>
      </c>
      <c r="AG939" s="431" t="e">
        <f t="shared" si="367"/>
        <v>#N/A</v>
      </c>
      <c r="AH939" s="432" t="e">
        <f t="shared" si="368"/>
        <v>#N/A</v>
      </c>
    </row>
    <row r="940" spans="4:34" x14ac:dyDescent="0.25">
      <c r="D940" s="335"/>
      <c r="E940" s="335"/>
      <c r="F940" s="335"/>
      <c r="G940" s="335"/>
      <c r="H940" s="411">
        <f t="shared" si="351"/>
        <v>0</v>
      </c>
      <c r="I940" s="412">
        <v>0</v>
      </c>
      <c r="J940" s="411">
        <f t="shared" si="345"/>
        <v>0</v>
      </c>
      <c r="K940" s="412">
        <f t="shared" si="352"/>
        <v>0</v>
      </c>
      <c r="L940" s="411">
        <f t="shared" si="353"/>
        <v>0</v>
      </c>
      <c r="M940" s="412">
        <f t="shared" si="346"/>
        <v>0</v>
      </c>
      <c r="N940" s="411">
        <v>0</v>
      </c>
      <c r="O940" s="412">
        <f t="shared" si="354"/>
        <v>0</v>
      </c>
      <c r="P940" s="335"/>
      <c r="Q940" s="427">
        <f t="shared" si="355"/>
        <v>0</v>
      </c>
      <c r="R940" s="428">
        <f t="shared" si="356"/>
        <v>0</v>
      </c>
      <c r="S940" s="427">
        <f t="shared" si="347"/>
        <v>0</v>
      </c>
      <c r="T940" s="428">
        <f t="shared" si="348"/>
        <v>0</v>
      </c>
      <c r="U940" s="431">
        <f t="shared" si="357"/>
        <v>0</v>
      </c>
      <c r="V940" s="432">
        <f t="shared" si="358"/>
        <v>0</v>
      </c>
      <c r="W940" s="427">
        <f t="shared" si="359"/>
        <v>0</v>
      </c>
      <c r="X940" s="428">
        <f t="shared" si="360"/>
        <v>0</v>
      </c>
      <c r="Y940" s="427">
        <f t="shared" si="349"/>
        <v>0</v>
      </c>
      <c r="Z940" s="428">
        <f t="shared" si="350"/>
        <v>0</v>
      </c>
      <c r="AA940" s="431">
        <f t="shared" si="361"/>
        <v>0</v>
      </c>
      <c r="AB940" s="432">
        <f t="shared" si="362"/>
        <v>0</v>
      </c>
      <c r="AC940" s="427" t="e">
        <f t="shared" si="363"/>
        <v>#N/A</v>
      </c>
      <c r="AD940" s="428" t="e">
        <f t="shared" si="364"/>
        <v>#N/A</v>
      </c>
      <c r="AE940" s="427" t="e">
        <f t="shared" si="365"/>
        <v>#N/A</v>
      </c>
      <c r="AF940" s="428" t="e">
        <f t="shared" si="366"/>
        <v>#N/A</v>
      </c>
      <c r="AG940" s="431" t="e">
        <f t="shared" si="367"/>
        <v>#N/A</v>
      </c>
      <c r="AH940" s="432" t="e">
        <f t="shared" si="368"/>
        <v>#N/A</v>
      </c>
    </row>
    <row r="941" spans="4:34" x14ac:dyDescent="0.25">
      <c r="D941" s="335"/>
      <c r="E941" s="335"/>
      <c r="F941" s="335"/>
      <c r="G941" s="335"/>
      <c r="H941" s="411">
        <f t="shared" si="351"/>
        <v>0</v>
      </c>
      <c r="I941" s="412">
        <v>0</v>
      </c>
      <c r="J941" s="411">
        <f t="shared" si="345"/>
        <v>0</v>
      </c>
      <c r="K941" s="412">
        <f t="shared" si="352"/>
        <v>0</v>
      </c>
      <c r="L941" s="411">
        <f t="shared" si="353"/>
        <v>0</v>
      </c>
      <c r="M941" s="412">
        <f t="shared" si="346"/>
        <v>0</v>
      </c>
      <c r="N941" s="411">
        <v>0</v>
      </c>
      <c r="O941" s="412">
        <f t="shared" si="354"/>
        <v>0</v>
      </c>
      <c r="P941" s="335"/>
      <c r="Q941" s="427">
        <f t="shared" si="355"/>
        <v>0</v>
      </c>
      <c r="R941" s="428">
        <f t="shared" si="356"/>
        <v>0</v>
      </c>
      <c r="S941" s="427">
        <f t="shared" si="347"/>
        <v>0</v>
      </c>
      <c r="T941" s="428">
        <f t="shared" si="348"/>
        <v>0</v>
      </c>
      <c r="U941" s="431">
        <f t="shared" si="357"/>
        <v>0</v>
      </c>
      <c r="V941" s="432">
        <f t="shared" si="358"/>
        <v>0</v>
      </c>
      <c r="W941" s="427">
        <f t="shared" si="359"/>
        <v>0</v>
      </c>
      <c r="X941" s="428">
        <f t="shared" si="360"/>
        <v>0</v>
      </c>
      <c r="Y941" s="427">
        <f t="shared" si="349"/>
        <v>0</v>
      </c>
      <c r="Z941" s="428">
        <f t="shared" si="350"/>
        <v>0</v>
      </c>
      <c r="AA941" s="431">
        <f t="shared" si="361"/>
        <v>0</v>
      </c>
      <c r="AB941" s="432">
        <f t="shared" si="362"/>
        <v>0</v>
      </c>
      <c r="AC941" s="427" t="e">
        <f t="shared" si="363"/>
        <v>#N/A</v>
      </c>
      <c r="AD941" s="428" t="e">
        <f t="shared" si="364"/>
        <v>#N/A</v>
      </c>
      <c r="AE941" s="427" t="e">
        <f t="shared" si="365"/>
        <v>#N/A</v>
      </c>
      <c r="AF941" s="428" t="e">
        <f t="shared" si="366"/>
        <v>#N/A</v>
      </c>
      <c r="AG941" s="431" t="e">
        <f t="shared" si="367"/>
        <v>#N/A</v>
      </c>
      <c r="AH941" s="432" t="e">
        <f t="shared" si="368"/>
        <v>#N/A</v>
      </c>
    </row>
    <row r="942" spans="4:34" x14ac:dyDescent="0.25">
      <c r="D942" s="335"/>
      <c r="E942" s="335"/>
      <c r="F942" s="335"/>
      <c r="G942" s="335"/>
      <c r="H942" s="411">
        <f t="shared" si="351"/>
        <v>0</v>
      </c>
      <c r="I942" s="412">
        <v>0</v>
      </c>
      <c r="J942" s="411">
        <f t="shared" si="345"/>
        <v>0</v>
      </c>
      <c r="K942" s="412">
        <f t="shared" si="352"/>
        <v>0</v>
      </c>
      <c r="L942" s="411">
        <f t="shared" si="353"/>
        <v>0</v>
      </c>
      <c r="M942" s="412">
        <f t="shared" si="346"/>
        <v>0</v>
      </c>
      <c r="N942" s="411">
        <v>0</v>
      </c>
      <c r="O942" s="412">
        <f t="shared" si="354"/>
        <v>0</v>
      </c>
      <c r="P942" s="335"/>
      <c r="Q942" s="427">
        <f t="shared" si="355"/>
        <v>0</v>
      </c>
      <c r="R942" s="428">
        <f t="shared" si="356"/>
        <v>0</v>
      </c>
      <c r="S942" s="427">
        <f t="shared" si="347"/>
        <v>0</v>
      </c>
      <c r="T942" s="428">
        <f t="shared" si="348"/>
        <v>0</v>
      </c>
      <c r="U942" s="431">
        <f t="shared" si="357"/>
        <v>0</v>
      </c>
      <c r="V942" s="432">
        <f t="shared" si="358"/>
        <v>0</v>
      </c>
      <c r="W942" s="427">
        <f t="shared" si="359"/>
        <v>0</v>
      </c>
      <c r="X942" s="428">
        <f t="shared" si="360"/>
        <v>0</v>
      </c>
      <c r="Y942" s="427">
        <f t="shared" si="349"/>
        <v>0</v>
      </c>
      <c r="Z942" s="428">
        <f t="shared" si="350"/>
        <v>0</v>
      </c>
      <c r="AA942" s="431">
        <f t="shared" si="361"/>
        <v>0</v>
      </c>
      <c r="AB942" s="432">
        <f t="shared" si="362"/>
        <v>0</v>
      </c>
      <c r="AC942" s="427" t="e">
        <f t="shared" si="363"/>
        <v>#N/A</v>
      </c>
      <c r="AD942" s="428" t="e">
        <f t="shared" si="364"/>
        <v>#N/A</v>
      </c>
      <c r="AE942" s="427" t="e">
        <f t="shared" si="365"/>
        <v>#N/A</v>
      </c>
      <c r="AF942" s="428" t="e">
        <f t="shared" si="366"/>
        <v>#N/A</v>
      </c>
      <c r="AG942" s="431" t="e">
        <f t="shared" si="367"/>
        <v>#N/A</v>
      </c>
      <c r="AH942" s="432" t="e">
        <f t="shared" si="368"/>
        <v>#N/A</v>
      </c>
    </row>
    <row r="943" spans="4:34" x14ac:dyDescent="0.25">
      <c r="D943" s="335"/>
      <c r="E943" s="335"/>
      <c r="F943" s="335"/>
      <c r="G943" s="335"/>
      <c r="H943" s="411">
        <f t="shared" si="351"/>
        <v>0</v>
      </c>
      <c r="I943" s="412">
        <v>0</v>
      </c>
      <c r="J943" s="411">
        <f t="shared" si="345"/>
        <v>0</v>
      </c>
      <c r="K943" s="412">
        <f t="shared" si="352"/>
        <v>0</v>
      </c>
      <c r="L943" s="411">
        <f t="shared" si="353"/>
        <v>0</v>
      </c>
      <c r="M943" s="412">
        <f t="shared" si="346"/>
        <v>0</v>
      </c>
      <c r="N943" s="411">
        <v>0</v>
      </c>
      <c r="O943" s="412">
        <f t="shared" si="354"/>
        <v>0</v>
      </c>
      <c r="P943" s="335"/>
      <c r="Q943" s="427">
        <f t="shared" si="355"/>
        <v>0</v>
      </c>
      <c r="R943" s="428">
        <f t="shared" si="356"/>
        <v>0</v>
      </c>
      <c r="S943" s="427">
        <f t="shared" si="347"/>
        <v>0</v>
      </c>
      <c r="T943" s="428">
        <f t="shared" si="348"/>
        <v>0</v>
      </c>
      <c r="U943" s="431">
        <f t="shared" si="357"/>
        <v>0</v>
      </c>
      <c r="V943" s="432">
        <f t="shared" si="358"/>
        <v>0</v>
      </c>
      <c r="W943" s="427">
        <f t="shared" si="359"/>
        <v>0</v>
      </c>
      <c r="X943" s="428">
        <f t="shared" si="360"/>
        <v>0</v>
      </c>
      <c r="Y943" s="427">
        <f t="shared" si="349"/>
        <v>0</v>
      </c>
      <c r="Z943" s="428">
        <f t="shared" si="350"/>
        <v>0</v>
      </c>
      <c r="AA943" s="431">
        <f t="shared" si="361"/>
        <v>0</v>
      </c>
      <c r="AB943" s="432">
        <f t="shared" si="362"/>
        <v>0</v>
      </c>
      <c r="AC943" s="427" t="e">
        <f t="shared" si="363"/>
        <v>#N/A</v>
      </c>
      <c r="AD943" s="428" t="e">
        <f t="shared" si="364"/>
        <v>#N/A</v>
      </c>
      <c r="AE943" s="427" t="e">
        <f t="shared" si="365"/>
        <v>#N/A</v>
      </c>
      <c r="AF943" s="428" t="e">
        <f t="shared" si="366"/>
        <v>#N/A</v>
      </c>
      <c r="AG943" s="431" t="e">
        <f t="shared" si="367"/>
        <v>#N/A</v>
      </c>
      <c r="AH943" s="432" t="e">
        <f t="shared" si="368"/>
        <v>#N/A</v>
      </c>
    </row>
    <row r="944" spans="4:34" x14ac:dyDescent="0.25">
      <c r="D944" s="335"/>
      <c r="E944" s="335"/>
      <c r="F944" s="335"/>
      <c r="G944" s="335"/>
      <c r="H944" s="411">
        <f t="shared" si="351"/>
        <v>0</v>
      </c>
      <c r="I944" s="412">
        <v>0</v>
      </c>
      <c r="J944" s="411">
        <f t="shared" si="345"/>
        <v>0</v>
      </c>
      <c r="K944" s="412">
        <f t="shared" si="352"/>
        <v>0</v>
      </c>
      <c r="L944" s="411">
        <f t="shared" si="353"/>
        <v>0</v>
      </c>
      <c r="M944" s="412">
        <f t="shared" si="346"/>
        <v>0</v>
      </c>
      <c r="N944" s="411">
        <v>0</v>
      </c>
      <c r="O944" s="412">
        <f t="shared" si="354"/>
        <v>0</v>
      </c>
      <c r="P944" s="335"/>
      <c r="Q944" s="427">
        <f t="shared" si="355"/>
        <v>0</v>
      </c>
      <c r="R944" s="428">
        <f t="shared" si="356"/>
        <v>0</v>
      </c>
      <c r="S944" s="427">
        <f t="shared" si="347"/>
        <v>0</v>
      </c>
      <c r="T944" s="428">
        <f t="shared" si="348"/>
        <v>0</v>
      </c>
      <c r="U944" s="431">
        <f t="shared" si="357"/>
        <v>0</v>
      </c>
      <c r="V944" s="432">
        <f t="shared" si="358"/>
        <v>0</v>
      </c>
      <c r="W944" s="427">
        <f t="shared" si="359"/>
        <v>0</v>
      </c>
      <c r="X944" s="428">
        <f t="shared" si="360"/>
        <v>0</v>
      </c>
      <c r="Y944" s="427">
        <f t="shared" si="349"/>
        <v>0</v>
      </c>
      <c r="Z944" s="428">
        <f t="shared" si="350"/>
        <v>0</v>
      </c>
      <c r="AA944" s="431">
        <f t="shared" si="361"/>
        <v>0</v>
      </c>
      <c r="AB944" s="432">
        <f t="shared" si="362"/>
        <v>0</v>
      </c>
      <c r="AC944" s="427" t="e">
        <f t="shared" si="363"/>
        <v>#N/A</v>
      </c>
      <c r="AD944" s="428" t="e">
        <f t="shared" si="364"/>
        <v>#N/A</v>
      </c>
      <c r="AE944" s="427" t="e">
        <f t="shared" si="365"/>
        <v>#N/A</v>
      </c>
      <c r="AF944" s="428" t="e">
        <f t="shared" si="366"/>
        <v>#N/A</v>
      </c>
      <c r="AG944" s="431" t="e">
        <f t="shared" si="367"/>
        <v>#N/A</v>
      </c>
      <c r="AH944" s="432" t="e">
        <f t="shared" si="368"/>
        <v>#N/A</v>
      </c>
    </row>
    <row r="945" spans="4:34" x14ac:dyDescent="0.25">
      <c r="D945" s="335"/>
      <c r="E945" s="335"/>
      <c r="F945" s="335"/>
      <c r="G945" s="335"/>
      <c r="H945" s="411">
        <f t="shared" si="351"/>
        <v>0</v>
      </c>
      <c r="I945" s="412">
        <v>0</v>
      </c>
      <c r="J945" s="411">
        <f t="shared" si="345"/>
        <v>0</v>
      </c>
      <c r="K945" s="412">
        <f t="shared" si="352"/>
        <v>0</v>
      </c>
      <c r="L945" s="411">
        <f t="shared" si="353"/>
        <v>0</v>
      </c>
      <c r="M945" s="412">
        <f t="shared" si="346"/>
        <v>0</v>
      </c>
      <c r="N945" s="411">
        <v>0</v>
      </c>
      <c r="O945" s="412">
        <f t="shared" si="354"/>
        <v>0</v>
      </c>
      <c r="P945" s="335"/>
      <c r="Q945" s="427">
        <f t="shared" si="355"/>
        <v>0</v>
      </c>
      <c r="R945" s="428">
        <f t="shared" si="356"/>
        <v>0</v>
      </c>
      <c r="S945" s="427">
        <f t="shared" si="347"/>
        <v>0</v>
      </c>
      <c r="T945" s="428">
        <f t="shared" si="348"/>
        <v>0</v>
      </c>
      <c r="U945" s="431">
        <f t="shared" si="357"/>
        <v>0</v>
      </c>
      <c r="V945" s="432">
        <f t="shared" si="358"/>
        <v>0</v>
      </c>
      <c r="W945" s="427">
        <f t="shared" si="359"/>
        <v>0</v>
      </c>
      <c r="X945" s="428">
        <f t="shared" si="360"/>
        <v>0</v>
      </c>
      <c r="Y945" s="427">
        <f t="shared" si="349"/>
        <v>0</v>
      </c>
      <c r="Z945" s="428">
        <f t="shared" si="350"/>
        <v>0</v>
      </c>
      <c r="AA945" s="431">
        <f t="shared" si="361"/>
        <v>0</v>
      </c>
      <c r="AB945" s="432">
        <f t="shared" si="362"/>
        <v>0</v>
      </c>
      <c r="AC945" s="427" t="e">
        <f t="shared" si="363"/>
        <v>#N/A</v>
      </c>
      <c r="AD945" s="428" t="e">
        <f t="shared" si="364"/>
        <v>#N/A</v>
      </c>
      <c r="AE945" s="427" t="e">
        <f t="shared" si="365"/>
        <v>#N/A</v>
      </c>
      <c r="AF945" s="428" t="e">
        <f t="shared" si="366"/>
        <v>#N/A</v>
      </c>
      <c r="AG945" s="431" t="e">
        <f t="shared" si="367"/>
        <v>#N/A</v>
      </c>
      <c r="AH945" s="432" t="e">
        <f t="shared" si="368"/>
        <v>#N/A</v>
      </c>
    </row>
    <row r="946" spans="4:34" x14ac:dyDescent="0.25">
      <c r="D946" s="335"/>
      <c r="E946" s="335"/>
      <c r="F946" s="335"/>
      <c r="G946" s="335"/>
      <c r="H946" s="411">
        <f t="shared" si="351"/>
        <v>0</v>
      </c>
      <c r="I946" s="412">
        <v>0</v>
      </c>
      <c r="J946" s="411">
        <f t="shared" si="345"/>
        <v>0</v>
      </c>
      <c r="K946" s="412">
        <f t="shared" si="352"/>
        <v>0</v>
      </c>
      <c r="L946" s="411">
        <f t="shared" si="353"/>
        <v>0</v>
      </c>
      <c r="M946" s="412">
        <f t="shared" si="346"/>
        <v>0</v>
      </c>
      <c r="N946" s="411">
        <v>0</v>
      </c>
      <c r="O946" s="412">
        <f t="shared" si="354"/>
        <v>0</v>
      </c>
      <c r="P946" s="335"/>
      <c r="Q946" s="427">
        <f t="shared" si="355"/>
        <v>0</v>
      </c>
      <c r="R946" s="428">
        <f t="shared" si="356"/>
        <v>0</v>
      </c>
      <c r="S946" s="427">
        <f t="shared" si="347"/>
        <v>0</v>
      </c>
      <c r="T946" s="428">
        <f t="shared" si="348"/>
        <v>0</v>
      </c>
      <c r="U946" s="431">
        <f t="shared" si="357"/>
        <v>0</v>
      </c>
      <c r="V946" s="432">
        <f t="shared" si="358"/>
        <v>0</v>
      </c>
      <c r="W946" s="427">
        <f t="shared" si="359"/>
        <v>0</v>
      </c>
      <c r="X946" s="428">
        <f t="shared" si="360"/>
        <v>0</v>
      </c>
      <c r="Y946" s="427">
        <f t="shared" si="349"/>
        <v>0</v>
      </c>
      <c r="Z946" s="428">
        <f t="shared" si="350"/>
        <v>0</v>
      </c>
      <c r="AA946" s="431">
        <f t="shared" si="361"/>
        <v>0</v>
      </c>
      <c r="AB946" s="432">
        <f t="shared" si="362"/>
        <v>0</v>
      </c>
      <c r="AC946" s="427" t="e">
        <f t="shared" si="363"/>
        <v>#N/A</v>
      </c>
      <c r="AD946" s="428" t="e">
        <f t="shared" si="364"/>
        <v>#N/A</v>
      </c>
      <c r="AE946" s="427" t="e">
        <f t="shared" si="365"/>
        <v>#N/A</v>
      </c>
      <c r="AF946" s="428" t="e">
        <f t="shared" si="366"/>
        <v>#N/A</v>
      </c>
      <c r="AG946" s="431" t="e">
        <f t="shared" si="367"/>
        <v>#N/A</v>
      </c>
      <c r="AH946" s="432" t="e">
        <f t="shared" si="368"/>
        <v>#N/A</v>
      </c>
    </row>
    <row r="947" spans="4:34" x14ac:dyDescent="0.25">
      <c r="D947" s="335"/>
      <c r="E947" s="335"/>
      <c r="F947" s="335"/>
      <c r="G947" s="335"/>
      <c r="H947" s="411">
        <f t="shared" si="351"/>
        <v>0</v>
      </c>
      <c r="I947" s="412">
        <v>0</v>
      </c>
      <c r="J947" s="411">
        <f t="shared" si="345"/>
        <v>0</v>
      </c>
      <c r="K947" s="412">
        <f t="shared" si="352"/>
        <v>0</v>
      </c>
      <c r="L947" s="411">
        <f t="shared" si="353"/>
        <v>0</v>
      </c>
      <c r="M947" s="412">
        <f t="shared" si="346"/>
        <v>0</v>
      </c>
      <c r="N947" s="411">
        <v>0</v>
      </c>
      <c r="O947" s="412">
        <f t="shared" si="354"/>
        <v>0</v>
      </c>
      <c r="P947" s="335"/>
      <c r="Q947" s="427">
        <f t="shared" si="355"/>
        <v>0</v>
      </c>
      <c r="R947" s="428">
        <f t="shared" si="356"/>
        <v>0</v>
      </c>
      <c r="S947" s="427">
        <f t="shared" si="347"/>
        <v>0</v>
      </c>
      <c r="T947" s="428">
        <f t="shared" si="348"/>
        <v>0</v>
      </c>
      <c r="U947" s="431">
        <f t="shared" si="357"/>
        <v>0</v>
      </c>
      <c r="V947" s="432">
        <f t="shared" si="358"/>
        <v>0</v>
      </c>
      <c r="W947" s="427">
        <f t="shared" si="359"/>
        <v>0</v>
      </c>
      <c r="X947" s="428">
        <f t="shared" si="360"/>
        <v>0</v>
      </c>
      <c r="Y947" s="427">
        <f t="shared" si="349"/>
        <v>0</v>
      </c>
      <c r="Z947" s="428">
        <f t="shared" si="350"/>
        <v>0</v>
      </c>
      <c r="AA947" s="431">
        <f t="shared" si="361"/>
        <v>0</v>
      </c>
      <c r="AB947" s="432">
        <f t="shared" si="362"/>
        <v>0</v>
      </c>
      <c r="AC947" s="427" t="e">
        <f t="shared" si="363"/>
        <v>#N/A</v>
      </c>
      <c r="AD947" s="428" t="e">
        <f t="shared" si="364"/>
        <v>#N/A</v>
      </c>
      <c r="AE947" s="427" t="e">
        <f t="shared" si="365"/>
        <v>#N/A</v>
      </c>
      <c r="AF947" s="428" t="e">
        <f t="shared" si="366"/>
        <v>#N/A</v>
      </c>
      <c r="AG947" s="431" t="e">
        <f t="shared" si="367"/>
        <v>#N/A</v>
      </c>
      <c r="AH947" s="432" t="e">
        <f t="shared" si="368"/>
        <v>#N/A</v>
      </c>
    </row>
    <row r="948" spans="4:34" x14ac:dyDescent="0.25">
      <c r="D948" s="335"/>
      <c r="E948" s="335"/>
      <c r="F948" s="335"/>
      <c r="G948" s="335"/>
      <c r="H948" s="411">
        <f t="shared" si="351"/>
        <v>0</v>
      </c>
      <c r="I948" s="412">
        <v>0</v>
      </c>
      <c r="J948" s="411">
        <f t="shared" si="345"/>
        <v>0</v>
      </c>
      <c r="K948" s="412">
        <f t="shared" si="352"/>
        <v>0</v>
      </c>
      <c r="L948" s="411">
        <f t="shared" si="353"/>
        <v>0</v>
      </c>
      <c r="M948" s="412">
        <f t="shared" si="346"/>
        <v>0</v>
      </c>
      <c r="N948" s="411">
        <v>0</v>
      </c>
      <c r="O948" s="412">
        <f t="shared" si="354"/>
        <v>0</v>
      </c>
      <c r="P948" s="335"/>
      <c r="Q948" s="427">
        <f t="shared" si="355"/>
        <v>0</v>
      </c>
      <c r="R948" s="428">
        <f t="shared" si="356"/>
        <v>0</v>
      </c>
      <c r="S948" s="427">
        <f t="shared" si="347"/>
        <v>0</v>
      </c>
      <c r="T948" s="428">
        <f t="shared" si="348"/>
        <v>0</v>
      </c>
      <c r="U948" s="431">
        <f t="shared" si="357"/>
        <v>0</v>
      </c>
      <c r="V948" s="432">
        <f t="shared" si="358"/>
        <v>0</v>
      </c>
      <c r="W948" s="427">
        <f t="shared" si="359"/>
        <v>0</v>
      </c>
      <c r="X948" s="428">
        <f t="shared" si="360"/>
        <v>0</v>
      </c>
      <c r="Y948" s="427">
        <f t="shared" si="349"/>
        <v>0</v>
      </c>
      <c r="Z948" s="428">
        <f t="shared" si="350"/>
        <v>0</v>
      </c>
      <c r="AA948" s="431">
        <f t="shared" si="361"/>
        <v>0</v>
      </c>
      <c r="AB948" s="432">
        <f t="shared" si="362"/>
        <v>0</v>
      </c>
      <c r="AC948" s="427" t="e">
        <f t="shared" si="363"/>
        <v>#N/A</v>
      </c>
      <c r="AD948" s="428" t="e">
        <f t="shared" si="364"/>
        <v>#N/A</v>
      </c>
      <c r="AE948" s="427" t="e">
        <f t="shared" si="365"/>
        <v>#N/A</v>
      </c>
      <c r="AF948" s="428" t="e">
        <f t="shared" si="366"/>
        <v>#N/A</v>
      </c>
      <c r="AG948" s="431" t="e">
        <f t="shared" si="367"/>
        <v>#N/A</v>
      </c>
      <c r="AH948" s="432" t="e">
        <f t="shared" si="368"/>
        <v>#N/A</v>
      </c>
    </row>
    <row r="949" spans="4:34" x14ac:dyDescent="0.25">
      <c r="D949" s="335"/>
      <c r="E949" s="335"/>
      <c r="F949" s="335"/>
      <c r="G949" s="335"/>
      <c r="H949" s="411">
        <f t="shared" si="351"/>
        <v>0</v>
      </c>
      <c r="I949" s="412">
        <v>0</v>
      </c>
      <c r="J949" s="411">
        <f t="shared" si="345"/>
        <v>0</v>
      </c>
      <c r="K949" s="412">
        <f t="shared" si="352"/>
        <v>0</v>
      </c>
      <c r="L949" s="411">
        <f t="shared" si="353"/>
        <v>0</v>
      </c>
      <c r="M949" s="412">
        <f t="shared" si="346"/>
        <v>0</v>
      </c>
      <c r="N949" s="411">
        <v>0</v>
      </c>
      <c r="O949" s="412">
        <f t="shared" si="354"/>
        <v>0</v>
      </c>
      <c r="P949" s="335"/>
      <c r="Q949" s="427">
        <f t="shared" si="355"/>
        <v>0</v>
      </c>
      <c r="R949" s="428">
        <f t="shared" si="356"/>
        <v>0</v>
      </c>
      <c r="S949" s="427">
        <f t="shared" si="347"/>
        <v>0</v>
      </c>
      <c r="T949" s="428">
        <f t="shared" si="348"/>
        <v>0</v>
      </c>
      <c r="U949" s="431">
        <f t="shared" si="357"/>
        <v>0</v>
      </c>
      <c r="V949" s="432">
        <f t="shared" si="358"/>
        <v>0</v>
      </c>
      <c r="W949" s="427">
        <f t="shared" si="359"/>
        <v>0</v>
      </c>
      <c r="X949" s="428">
        <f t="shared" si="360"/>
        <v>0</v>
      </c>
      <c r="Y949" s="427">
        <f t="shared" si="349"/>
        <v>0</v>
      </c>
      <c r="Z949" s="428">
        <f t="shared" si="350"/>
        <v>0</v>
      </c>
      <c r="AA949" s="431">
        <f t="shared" si="361"/>
        <v>0</v>
      </c>
      <c r="AB949" s="432">
        <f t="shared" si="362"/>
        <v>0</v>
      </c>
      <c r="AC949" s="427" t="e">
        <f t="shared" si="363"/>
        <v>#N/A</v>
      </c>
      <c r="AD949" s="428" t="e">
        <f t="shared" si="364"/>
        <v>#N/A</v>
      </c>
      <c r="AE949" s="427" t="e">
        <f t="shared" si="365"/>
        <v>#N/A</v>
      </c>
      <c r="AF949" s="428" t="e">
        <f t="shared" si="366"/>
        <v>#N/A</v>
      </c>
      <c r="AG949" s="431" t="e">
        <f t="shared" si="367"/>
        <v>#N/A</v>
      </c>
      <c r="AH949" s="432" t="e">
        <f t="shared" si="368"/>
        <v>#N/A</v>
      </c>
    </row>
    <row r="950" spans="4:34" x14ac:dyDescent="0.25">
      <c r="D950" s="335"/>
      <c r="E950" s="335"/>
      <c r="F950" s="335"/>
      <c r="G950" s="335"/>
      <c r="H950" s="411">
        <f t="shared" si="351"/>
        <v>0</v>
      </c>
      <c r="I950" s="412">
        <v>0</v>
      </c>
      <c r="J950" s="411">
        <f t="shared" si="345"/>
        <v>0</v>
      </c>
      <c r="K950" s="412">
        <f t="shared" si="352"/>
        <v>0</v>
      </c>
      <c r="L950" s="411">
        <f t="shared" si="353"/>
        <v>0</v>
      </c>
      <c r="M950" s="412">
        <f t="shared" si="346"/>
        <v>0</v>
      </c>
      <c r="N950" s="411">
        <v>0</v>
      </c>
      <c r="O950" s="412">
        <f t="shared" si="354"/>
        <v>0</v>
      </c>
      <c r="P950" s="335"/>
      <c r="Q950" s="427">
        <f t="shared" si="355"/>
        <v>0</v>
      </c>
      <c r="R950" s="428">
        <f t="shared" si="356"/>
        <v>0</v>
      </c>
      <c r="S950" s="427">
        <f t="shared" si="347"/>
        <v>0</v>
      </c>
      <c r="T950" s="428">
        <f t="shared" si="348"/>
        <v>0</v>
      </c>
      <c r="U950" s="431">
        <f t="shared" si="357"/>
        <v>0</v>
      </c>
      <c r="V950" s="432">
        <f t="shared" si="358"/>
        <v>0</v>
      </c>
      <c r="W950" s="427">
        <f t="shared" si="359"/>
        <v>0</v>
      </c>
      <c r="X950" s="428">
        <f t="shared" si="360"/>
        <v>0</v>
      </c>
      <c r="Y950" s="427">
        <f t="shared" si="349"/>
        <v>0</v>
      </c>
      <c r="Z950" s="428">
        <f t="shared" si="350"/>
        <v>0</v>
      </c>
      <c r="AA950" s="431">
        <f t="shared" si="361"/>
        <v>0</v>
      </c>
      <c r="AB950" s="432">
        <f t="shared" si="362"/>
        <v>0</v>
      </c>
      <c r="AC950" s="427" t="e">
        <f t="shared" si="363"/>
        <v>#N/A</v>
      </c>
      <c r="AD950" s="428" t="e">
        <f t="shared" si="364"/>
        <v>#N/A</v>
      </c>
      <c r="AE950" s="427" t="e">
        <f t="shared" si="365"/>
        <v>#N/A</v>
      </c>
      <c r="AF950" s="428" t="e">
        <f t="shared" si="366"/>
        <v>#N/A</v>
      </c>
      <c r="AG950" s="431" t="e">
        <f t="shared" si="367"/>
        <v>#N/A</v>
      </c>
      <c r="AH950" s="432" t="e">
        <f t="shared" si="368"/>
        <v>#N/A</v>
      </c>
    </row>
    <row r="951" spans="4:34" x14ac:dyDescent="0.25">
      <c r="D951" s="335"/>
      <c r="E951" s="335"/>
      <c r="F951" s="335"/>
      <c r="G951" s="335"/>
      <c r="H951" s="411">
        <f t="shared" si="351"/>
        <v>0</v>
      </c>
      <c r="I951" s="412">
        <v>0</v>
      </c>
      <c r="J951" s="411">
        <f t="shared" si="345"/>
        <v>0</v>
      </c>
      <c r="K951" s="412">
        <f t="shared" si="352"/>
        <v>0</v>
      </c>
      <c r="L951" s="411">
        <f t="shared" si="353"/>
        <v>0</v>
      </c>
      <c r="M951" s="412">
        <f t="shared" si="346"/>
        <v>0</v>
      </c>
      <c r="N951" s="411">
        <v>0</v>
      </c>
      <c r="O951" s="412">
        <f t="shared" si="354"/>
        <v>0</v>
      </c>
      <c r="P951" s="335"/>
      <c r="Q951" s="427">
        <f t="shared" si="355"/>
        <v>0</v>
      </c>
      <c r="R951" s="428">
        <f t="shared" si="356"/>
        <v>0</v>
      </c>
      <c r="S951" s="427">
        <f t="shared" si="347"/>
        <v>0</v>
      </c>
      <c r="T951" s="428">
        <f t="shared" si="348"/>
        <v>0</v>
      </c>
      <c r="U951" s="431">
        <f t="shared" si="357"/>
        <v>0</v>
      </c>
      <c r="V951" s="432">
        <f t="shared" si="358"/>
        <v>0</v>
      </c>
      <c r="W951" s="427">
        <f t="shared" si="359"/>
        <v>0</v>
      </c>
      <c r="X951" s="428">
        <f t="shared" si="360"/>
        <v>0</v>
      </c>
      <c r="Y951" s="427">
        <f t="shared" si="349"/>
        <v>0</v>
      </c>
      <c r="Z951" s="428">
        <f t="shared" si="350"/>
        <v>0</v>
      </c>
      <c r="AA951" s="431">
        <f t="shared" si="361"/>
        <v>0</v>
      </c>
      <c r="AB951" s="432">
        <f t="shared" si="362"/>
        <v>0</v>
      </c>
      <c r="AC951" s="427" t="e">
        <f t="shared" si="363"/>
        <v>#N/A</v>
      </c>
      <c r="AD951" s="428" t="e">
        <f t="shared" si="364"/>
        <v>#N/A</v>
      </c>
      <c r="AE951" s="427" t="e">
        <f t="shared" si="365"/>
        <v>#N/A</v>
      </c>
      <c r="AF951" s="428" t="e">
        <f t="shared" si="366"/>
        <v>#N/A</v>
      </c>
      <c r="AG951" s="431" t="e">
        <f t="shared" si="367"/>
        <v>#N/A</v>
      </c>
      <c r="AH951" s="432" t="e">
        <f t="shared" si="368"/>
        <v>#N/A</v>
      </c>
    </row>
    <row r="952" spans="4:34" x14ac:dyDescent="0.25">
      <c r="D952" s="335"/>
      <c r="E952" s="335"/>
      <c r="F952" s="335"/>
      <c r="G952" s="335"/>
      <c r="H952" s="411">
        <f t="shared" si="351"/>
        <v>0</v>
      </c>
      <c r="I952" s="412">
        <v>0</v>
      </c>
      <c r="J952" s="411">
        <f t="shared" si="345"/>
        <v>0</v>
      </c>
      <c r="K952" s="412">
        <f t="shared" si="352"/>
        <v>0</v>
      </c>
      <c r="L952" s="411">
        <f t="shared" si="353"/>
        <v>0</v>
      </c>
      <c r="M952" s="412">
        <f t="shared" si="346"/>
        <v>0</v>
      </c>
      <c r="N952" s="411">
        <v>0</v>
      </c>
      <c r="O952" s="412">
        <f t="shared" si="354"/>
        <v>0</v>
      </c>
      <c r="P952" s="335"/>
      <c r="Q952" s="427">
        <f t="shared" si="355"/>
        <v>0</v>
      </c>
      <c r="R952" s="428">
        <f t="shared" si="356"/>
        <v>0</v>
      </c>
      <c r="S952" s="427">
        <f t="shared" si="347"/>
        <v>0</v>
      </c>
      <c r="T952" s="428">
        <f t="shared" si="348"/>
        <v>0</v>
      </c>
      <c r="U952" s="431">
        <f t="shared" si="357"/>
        <v>0</v>
      </c>
      <c r="V952" s="432">
        <f t="shared" si="358"/>
        <v>0</v>
      </c>
      <c r="W952" s="427">
        <f t="shared" si="359"/>
        <v>0</v>
      </c>
      <c r="X952" s="428">
        <f t="shared" si="360"/>
        <v>0</v>
      </c>
      <c r="Y952" s="427">
        <f t="shared" si="349"/>
        <v>0</v>
      </c>
      <c r="Z952" s="428">
        <f t="shared" si="350"/>
        <v>0</v>
      </c>
      <c r="AA952" s="431">
        <f t="shared" si="361"/>
        <v>0</v>
      </c>
      <c r="AB952" s="432">
        <f t="shared" si="362"/>
        <v>0</v>
      </c>
      <c r="AC952" s="427" t="e">
        <f t="shared" si="363"/>
        <v>#N/A</v>
      </c>
      <c r="AD952" s="428" t="e">
        <f t="shared" si="364"/>
        <v>#N/A</v>
      </c>
      <c r="AE952" s="427" t="e">
        <f t="shared" si="365"/>
        <v>#N/A</v>
      </c>
      <c r="AF952" s="428" t="e">
        <f t="shared" si="366"/>
        <v>#N/A</v>
      </c>
      <c r="AG952" s="431" t="e">
        <f t="shared" si="367"/>
        <v>#N/A</v>
      </c>
      <c r="AH952" s="432" t="e">
        <f t="shared" si="368"/>
        <v>#N/A</v>
      </c>
    </row>
    <row r="953" spans="4:34" x14ac:dyDescent="0.25">
      <c r="D953" s="335"/>
      <c r="E953" s="335"/>
      <c r="F953" s="335"/>
      <c r="G953" s="335"/>
      <c r="H953" s="411">
        <f t="shared" si="351"/>
        <v>0</v>
      </c>
      <c r="I953" s="412">
        <v>0</v>
      </c>
      <c r="J953" s="411">
        <f t="shared" si="345"/>
        <v>0</v>
      </c>
      <c r="K953" s="412">
        <f t="shared" si="352"/>
        <v>0</v>
      </c>
      <c r="L953" s="411">
        <f t="shared" si="353"/>
        <v>0</v>
      </c>
      <c r="M953" s="412">
        <f t="shared" si="346"/>
        <v>0</v>
      </c>
      <c r="N953" s="411">
        <v>0</v>
      </c>
      <c r="O953" s="412">
        <f t="shared" si="354"/>
        <v>0</v>
      </c>
      <c r="P953" s="335"/>
      <c r="Q953" s="427">
        <f t="shared" si="355"/>
        <v>0</v>
      </c>
      <c r="R953" s="428">
        <f t="shared" si="356"/>
        <v>0</v>
      </c>
      <c r="S953" s="427">
        <f t="shared" si="347"/>
        <v>0</v>
      </c>
      <c r="T953" s="428">
        <f t="shared" si="348"/>
        <v>0</v>
      </c>
      <c r="U953" s="431">
        <f t="shared" si="357"/>
        <v>0</v>
      </c>
      <c r="V953" s="432">
        <f t="shared" si="358"/>
        <v>0</v>
      </c>
      <c r="W953" s="427">
        <f t="shared" si="359"/>
        <v>0</v>
      </c>
      <c r="X953" s="428">
        <f t="shared" si="360"/>
        <v>0</v>
      </c>
      <c r="Y953" s="427">
        <f t="shared" si="349"/>
        <v>0</v>
      </c>
      <c r="Z953" s="428">
        <f t="shared" si="350"/>
        <v>0</v>
      </c>
      <c r="AA953" s="431">
        <f t="shared" si="361"/>
        <v>0</v>
      </c>
      <c r="AB953" s="432">
        <f t="shared" si="362"/>
        <v>0</v>
      </c>
      <c r="AC953" s="427" t="e">
        <f t="shared" si="363"/>
        <v>#N/A</v>
      </c>
      <c r="AD953" s="428" t="e">
        <f t="shared" si="364"/>
        <v>#N/A</v>
      </c>
      <c r="AE953" s="427" t="e">
        <f t="shared" si="365"/>
        <v>#N/A</v>
      </c>
      <c r="AF953" s="428" t="e">
        <f t="shared" si="366"/>
        <v>#N/A</v>
      </c>
      <c r="AG953" s="431" t="e">
        <f t="shared" si="367"/>
        <v>#N/A</v>
      </c>
      <c r="AH953" s="432" t="e">
        <f t="shared" si="368"/>
        <v>#N/A</v>
      </c>
    </row>
    <row r="954" spans="4:34" x14ac:dyDescent="0.25">
      <c r="D954" s="335"/>
      <c r="E954" s="335"/>
      <c r="F954" s="335"/>
      <c r="G954" s="335"/>
      <c r="H954" s="411">
        <f t="shared" si="351"/>
        <v>0</v>
      </c>
      <c r="I954" s="412">
        <v>0</v>
      </c>
      <c r="J954" s="411">
        <f t="shared" si="345"/>
        <v>0</v>
      </c>
      <c r="K954" s="412">
        <f t="shared" si="352"/>
        <v>0</v>
      </c>
      <c r="L954" s="411">
        <f t="shared" si="353"/>
        <v>0</v>
      </c>
      <c r="M954" s="412">
        <f t="shared" si="346"/>
        <v>0</v>
      </c>
      <c r="N954" s="411">
        <v>0</v>
      </c>
      <c r="O954" s="412">
        <f t="shared" si="354"/>
        <v>0</v>
      </c>
      <c r="P954" s="335"/>
      <c r="Q954" s="427">
        <f t="shared" si="355"/>
        <v>0</v>
      </c>
      <c r="R954" s="428">
        <f t="shared" si="356"/>
        <v>0</v>
      </c>
      <c r="S954" s="427">
        <f t="shared" si="347"/>
        <v>0</v>
      </c>
      <c r="T954" s="428">
        <f t="shared" si="348"/>
        <v>0</v>
      </c>
      <c r="U954" s="431">
        <f t="shared" si="357"/>
        <v>0</v>
      </c>
      <c r="V954" s="432">
        <f t="shared" si="358"/>
        <v>0</v>
      </c>
      <c r="W954" s="427">
        <f t="shared" si="359"/>
        <v>0</v>
      </c>
      <c r="X954" s="428">
        <f t="shared" si="360"/>
        <v>0</v>
      </c>
      <c r="Y954" s="427">
        <f t="shared" si="349"/>
        <v>0</v>
      </c>
      <c r="Z954" s="428">
        <f t="shared" si="350"/>
        <v>0</v>
      </c>
      <c r="AA954" s="431">
        <f t="shared" si="361"/>
        <v>0</v>
      </c>
      <c r="AB954" s="432">
        <f t="shared" si="362"/>
        <v>0</v>
      </c>
      <c r="AC954" s="427" t="e">
        <f t="shared" si="363"/>
        <v>#N/A</v>
      </c>
      <c r="AD954" s="428" t="e">
        <f t="shared" si="364"/>
        <v>#N/A</v>
      </c>
      <c r="AE954" s="427" t="e">
        <f t="shared" si="365"/>
        <v>#N/A</v>
      </c>
      <c r="AF954" s="428" t="e">
        <f t="shared" si="366"/>
        <v>#N/A</v>
      </c>
      <c r="AG954" s="431" t="e">
        <f t="shared" si="367"/>
        <v>#N/A</v>
      </c>
      <c r="AH954" s="432" t="e">
        <f t="shared" si="368"/>
        <v>#N/A</v>
      </c>
    </row>
    <row r="955" spans="4:34" x14ac:dyDescent="0.25">
      <c r="D955" s="335"/>
      <c r="E955" s="335"/>
      <c r="F955" s="335"/>
      <c r="G955" s="335"/>
      <c r="H955" s="411">
        <f t="shared" si="351"/>
        <v>0</v>
      </c>
      <c r="I955" s="412">
        <v>0</v>
      </c>
      <c r="J955" s="411">
        <f t="shared" si="345"/>
        <v>0</v>
      </c>
      <c r="K955" s="412">
        <f t="shared" si="352"/>
        <v>0</v>
      </c>
      <c r="L955" s="411">
        <f t="shared" si="353"/>
        <v>0</v>
      </c>
      <c r="M955" s="412">
        <f t="shared" si="346"/>
        <v>0</v>
      </c>
      <c r="N955" s="411">
        <v>0</v>
      </c>
      <c r="O955" s="412">
        <f t="shared" si="354"/>
        <v>0</v>
      </c>
      <c r="P955" s="335"/>
      <c r="Q955" s="427">
        <f t="shared" si="355"/>
        <v>0</v>
      </c>
      <c r="R955" s="428">
        <f t="shared" si="356"/>
        <v>0</v>
      </c>
      <c r="S955" s="427">
        <f t="shared" si="347"/>
        <v>0</v>
      </c>
      <c r="T955" s="428">
        <f t="shared" si="348"/>
        <v>0</v>
      </c>
      <c r="U955" s="431">
        <f t="shared" si="357"/>
        <v>0</v>
      </c>
      <c r="V955" s="432">
        <f t="shared" si="358"/>
        <v>0</v>
      </c>
      <c r="W955" s="427">
        <f t="shared" si="359"/>
        <v>0</v>
      </c>
      <c r="X955" s="428">
        <f t="shared" si="360"/>
        <v>0</v>
      </c>
      <c r="Y955" s="427">
        <f t="shared" si="349"/>
        <v>0</v>
      </c>
      <c r="Z955" s="428">
        <f t="shared" si="350"/>
        <v>0</v>
      </c>
      <c r="AA955" s="431">
        <f t="shared" si="361"/>
        <v>0</v>
      </c>
      <c r="AB955" s="432">
        <f t="shared" si="362"/>
        <v>0</v>
      </c>
      <c r="AC955" s="427" t="e">
        <f t="shared" si="363"/>
        <v>#N/A</v>
      </c>
      <c r="AD955" s="428" t="e">
        <f t="shared" si="364"/>
        <v>#N/A</v>
      </c>
      <c r="AE955" s="427" t="e">
        <f t="shared" si="365"/>
        <v>#N/A</v>
      </c>
      <c r="AF955" s="428" t="e">
        <f t="shared" si="366"/>
        <v>#N/A</v>
      </c>
      <c r="AG955" s="431" t="e">
        <f t="shared" si="367"/>
        <v>#N/A</v>
      </c>
      <c r="AH955" s="432" t="e">
        <f t="shared" si="368"/>
        <v>#N/A</v>
      </c>
    </row>
    <row r="956" spans="4:34" x14ac:dyDescent="0.25">
      <c r="D956" s="335"/>
      <c r="E956" s="335"/>
      <c r="F956" s="335"/>
      <c r="G956" s="335"/>
      <c r="H956" s="411">
        <f t="shared" si="351"/>
        <v>0</v>
      </c>
      <c r="I956" s="412">
        <v>0</v>
      </c>
      <c r="J956" s="411">
        <f t="shared" si="345"/>
        <v>0</v>
      </c>
      <c r="K956" s="412">
        <f t="shared" si="352"/>
        <v>0</v>
      </c>
      <c r="L956" s="411">
        <f t="shared" si="353"/>
        <v>0</v>
      </c>
      <c r="M956" s="412">
        <f t="shared" si="346"/>
        <v>0</v>
      </c>
      <c r="N956" s="411">
        <v>0</v>
      </c>
      <c r="O956" s="412">
        <f t="shared" si="354"/>
        <v>0</v>
      </c>
      <c r="P956" s="335"/>
      <c r="Q956" s="427">
        <f t="shared" si="355"/>
        <v>0</v>
      </c>
      <c r="R956" s="428">
        <f t="shared" si="356"/>
        <v>0</v>
      </c>
      <c r="S956" s="427">
        <f t="shared" si="347"/>
        <v>0</v>
      </c>
      <c r="T956" s="428">
        <f t="shared" si="348"/>
        <v>0</v>
      </c>
      <c r="U956" s="431">
        <f t="shared" si="357"/>
        <v>0</v>
      </c>
      <c r="V956" s="432">
        <f t="shared" si="358"/>
        <v>0</v>
      </c>
      <c r="W956" s="427">
        <f t="shared" si="359"/>
        <v>0</v>
      </c>
      <c r="X956" s="428">
        <f t="shared" si="360"/>
        <v>0</v>
      </c>
      <c r="Y956" s="427">
        <f t="shared" si="349"/>
        <v>0</v>
      </c>
      <c r="Z956" s="428">
        <f t="shared" si="350"/>
        <v>0</v>
      </c>
      <c r="AA956" s="431">
        <f t="shared" si="361"/>
        <v>0</v>
      </c>
      <c r="AB956" s="432">
        <f t="shared" si="362"/>
        <v>0</v>
      </c>
      <c r="AC956" s="427" t="e">
        <f t="shared" si="363"/>
        <v>#N/A</v>
      </c>
      <c r="AD956" s="428" t="e">
        <f t="shared" si="364"/>
        <v>#N/A</v>
      </c>
      <c r="AE956" s="427" t="e">
        <f t="shared" si="365"/>
        <v>#N/A</v>
      </c>
      <c r="AF956" s="428" t="e">
        <f t="shared" si="366"/>
        <v>#N/A</v>
      </c>
      <c r="AG956" s="431" t="e">
        <f t="shared" si="367"/>
        <v>#N/A</v>
      </c>
      <c r="AH956" s="432" t="e">
        <f t="shared" si="368"/>
        <v>#N/A</v>
      </c>
    </row>
    <row r="957" spans="4:34" x14ac:dyDescent="0.25">
      <c r="D957" s="335"/>
      <c r="E957" s="335"/>
      <c r="F957" s="335"/>
      <c r="G957" s="335"/>
      <c r="H957" s="411">
        <f t="shared" si="351"/>
        <v>0</v>
      </c>
      <c r="I957" s="412">
        <v>0</v>
      </c>
      <c r="J957" s="411">
        <f t="shared" si="345"/>
        <v>0</v>
      </c>
      <c r="K957" s="412">
        <f t="shared" si="352"/>
        <v>0</v>
      </c>
      <c r="L957" s="411">
        <f t="shared" si="353"/>
        <v>0</v>
      </c>
      <c r="M957" s="412">
        <f t="shared" si="346"/>
        <v>0</v>
      </c>
      <c r="N957" s="411">
        <v>0</v>
      </c>
      <c r="O957" s="412">
        <f t="shared" si="354"/>
        <v>0</v>
      </c>
      <c r="P957" s="335"/>
      <c r="Q957" s="427">
        <f t="shared" si="355"/>
        <v>0</v>
      </c>
      <c r="R957" s="428">
        <f t="shared" si="356"/>
        <v>0</v>
      </c>
      <c r="S957" s="427">
        <f t="shared" si="347"/>
        <v>0</v>
      </c>
      <c r="T957" s="428">
        <f t="shared" si="348"/>
        <v>0</v>
      </c>
      <c r="U957" s="431">
        <f t="shared" si="357"/>
        <v>0</v>
      </c>
      <c r="V957" s="432">
        <f t="shared" si="358"/>
        <v>0</v>
      </c>
      <c r="W957" s="427">
        <f t="shared" si="359"/>
        <v>0</v>
      </c>
      <c r="X957" s="428">
        <f t="shared" si="360"/>
        <v>0</v>
      </c>
      <c r="Y957" s="427">
        <f t="shared" si="349"/>
        <v>0</v>
      </c>
      <c r="Z957" s="428">
        <f t="shared" si="350"/>
        <v>0</v>
      </c>
      <c r="AA957" s="431">
        <f t="shared" si="361"/>
        <v>0</v>
      </c>
      <c r="AB957" s="432">
        <f t="shared" si="362"/>
        <v>0</v>
      </c>
      <c r="AC957" s="427" t="e">
        <f t="shared" si="363"/>
        <v>#N/A</v>
      </c>
      <c r="AD957" s="428" t="e">
        <f t="shared" si="364"/>
        <v>#N/A</v>
      </c>
      <c r="AE957" s="427" t="e">
        <f t="shared" si="365"/>
        <v>#N/A</v>
      </c>
      <c r="AF957" s="428" t="e">
        <f t="shared" si="366"/>
        <v>#N/A</v>
      </c>
      <c r="AG957" s="431" t="e">
        <f t="shared" si="367"/>
        <v>#N/A</v>
      </c>
      <c r="AH957" s="432" t="e">
        <f t="shared" si="368"/>
        <v>#N/A</v>
      </c>
    </row>
    <row r="958" spans="4:34" x14ac:dyDescent="0.25">
      <c r="D958" s="335"/>
      <c r="E958" s="335"/>
      <c r="F958" s="335"/>
      <c r="G958" s="335"/>
      <c r="H958" s="411">
        <f t="shared" si="351"/>
        <v>0</v>
      </c>
      <c r="I958" s="412">
        <v>0</v>
      </c>
      <c r="J958" s="411">
        <f t="shared" si="345"/>
        <v>0</v>
      </c>
      <c r="K958" s="412">
        <f t="shared" si="352"/>
        <v>0</v>
      </c>
      <c r="L958" s="411">
        <f t="shared" si="353"/>
        <v>0</v>
      </c>
      <c r="M958" s="412">
        <f t="shared" si="346"/>
        <v>0</v>
      </c>
      <c r="N958" s="411">
        <v>0</v>
      </c>
      <c r="O958" s="412">
        <f t="shared" si="354"/>
        <v>0</v>
      </c>
      <c r="P958" s="335"/>
      <c r="Q958" s="427">
        <f t="shared" si="355"/>
        <v>0</v>
      </c>
      <c r="R958" s="428">
        <f t="shared" si="356"/>
        <v>0</v>
      </c>
      <c r="S958" s="427">
        <f t="shared" si="347"/>
        <v>0</v>
      </c>
      <c r="T958" s="428">
        <f t="shared" si="348"/>
        <v>0</v>
      </c>
      <c r="U958" s="431">
        <f t="shared" si="357"/>
        <v>0</v>
      </c>
      <c r="V958" s="432">
        <f t="shared" si="358"/>
        <v>0</v>
      </c>
      <c r="W958" s="427">
        <f t="shared" si="359"/>
        <v>0</v>
      </c>
      <c r="X958" s="428">
        <f t="shared" si="360"/>
        <v>0</v>
      </c>
      <c r="Y958" s="427">
        <f t="shared" si="349"/>
        <v>0</v>
      </c>
      <c r="Z958" s="428">
        <f t="shared" si="350"/>
        <v>0</v>
      </c>
      <c r="AA958" s="431">
        <f t="shared" si="361"/>
        <v>0</v>
      </c>
      <c r="AB958" s="432">
        <f t="shared" si="362"/>
        <v>0</v>
      </c>
      <c r="AC958" s="427" t="e">
        <f t="shared" si="363"/>
        <v>#N/A</v>
      </c>
      <c r="AD958" s="428" t="e">
        <f t="shared" si="364"/>
        <v>#N/A</v>
      </c>
      <c r="AE958" s="427" t="e">
        <f t="shared" si="365"/>
        <v>#N/A</v>
      </c>
      <c r="AF958" s="428" t="e">
        <f t="shared" si="366"/>
        <v>#N/A</v>
      </c>
      <c r="AG958" s="431" t="e">
        <f t="shared" si="367"/>
        <v>#N/A</v>
      </c>
      <c r="AH958" s="432" t="e">
        <f t="shared" si="368"/>
        <v>#N/A</v>
      </c>
    </row>
    <row r="959" spans="4:34" x14ac:dyDescent="0.25">
      <c r="D959" s="335"/>
      <c r="E959" s="335"/>
      <c r="F959" s="335"/>
      <c r="G959" s="335"/>
      <c r="H959" s="411">
        <f t="shared" si="351"/>
        <v>0</v>
      </c>
      <c r="I959" s="412">
        <v>0</v>
      </c>
      <c r="J959" s="411">
        <f t="shared" si="345"/>
        <v>0</v>
      </c>
      <c r="K959" s="412">
        <f t="shared" si="352"/>
        <v>0</v>
      </c>
      <c r="L959" s="411">
        <f t="shared" si="353"/>
        <v>0</v>
      </c>
      <c r="M959" s="412">
        <f t="shared" si="346"/>
        <v>0</v>
      </c>
      <c r="N959" s="411">
        <v>0</v>
      </c>
      <c r="O959" s="412">
        <f t="shared" si="354"/>
        <v>0</v>
      </c>
      <c r="P959" s="335"/>
      <c r="Q959" s="427">
        <f t="shared" si="355"/>
        <v>0</v>
      </c>
      <c r="R959" s="428">
        <f t="shared" si="356"/>
        <v>0</v>
      </c>
      <c r="S959" s="427">
        <f t="shared" si="347"/>
        <v>0</v>
      </c>
      <c r="T959" s="428">
        <f t="shared" si="348"/>
        <v>0</v>
      </c>
      <c r="U959" s="431">
        <f t="shared" si="357"/>
        <v>0</v>
      </c>
      <c r="V959" s="432">
        <f t="shared" si="358"/>
        <v>0</v>
      </c>
      <c r="W959" s="427">
        <f t="shared" si="359"/>
        <v>0</v>
      </c>
      <c r="X959" s="428">
        <f t="shared" si="360"/>
        <v>0</v>
      </c>
      <c r="Y959" s="427">
        <f t="shared" si="349"/>
        <v>0</v>
      </c>
      <c r="Z959" s="428">
        <f t="shared" si="350"/>
        <v>0</v>
      </c>
      <c r="AA959" s="431">
        <f t="shared" si="361"/>
        <v>0</v>
      </c>
      <c r="AB959" s="432">
        <f t="shared" si="362"/>
        <v>0</v>
      </c>
      <c r="AC959" s="427" t="e">
        <f t="shared" si="363"/>
        <v>#N/A</v>
      </c>
      <c r="AD959" s="428" t="e">
        <f t="shared" si="364"/>
        <v>#N/A</v>
      </c>
      <c r="AE959" s="427" t="e">
        <f t="shared" si="365"/>
        <v>#N/A</v>
      </c>
      <c r="AF959" s="428" t="e">
        <f t="shared" si="366"/>
        <v>#N/A</v>
      </c>
      <c r="AG959" s="431" t="e">
        <f t="shared" si="367"/>
        <v>#N/A</v>
      </c>
      <c r="AH959" s="432" t="e">
        <f t="shared" si="368"/>
        <v>#N/A</v>
      </c>
    </row>
    <row r="960" spans="4:34" x14ac:dyDescent="0.25">
      <c r="D960" s="335"/>
      <c r="E960" s="335"/>
      <c r="F960" s="335"/>
      <c r="G960" s="335"/>
      <c r="H960" s="411">
        <f t="shared" si="351"/>
        <v>0</v>
      </c>
      <c r="I960" s="412">
        <v>0</v>
      </c>
      <c r="J960" s="411">
        <f t="shared" si="345"/>
        <v>0</v>
      </c>
      <c r="K960" s="412">
        <f t="shared" si="352"/>
        <v>0</v>
      </c>
      <c r="L960" s="411">
        <f t="shared" si="353"/>
        <v>0</v>
      </c>
      <c r="M960" s="412">
        <f t="shared" si="346"/>
        <v>0</v>
      </c>
      <c r="N960" s="411">
        <v>0</v>
      </c>
      <c r="O960" s="412">
        <f t="shared" si="354"/>
        <v>0</v>
      </c>
      <c r="P960" s="335"/>
      <c r="Q960" s="427">
        <f t="shared" si="355"/>
        <v>0</v>
      </c>
      <c r="R960" s="428">
        <f t="shared" si="356"/>
        <v>0</v>
      </c>
      <c r="S960" s="427">
        <f t="shared" si="347"/>
        <v>0</v>
      </c>
      <c r="T960" s="428">
        <f t="shared" si="348"/>
        <v>0</v>
      </c>
      <c r="U960" s="431">
        <f t="shared" si="357"/>
        <v>0</v>
      </c>
      <c r="V960" s="432">
        <f t="shared" si="358"/>
        <v>0</v>
      </c>
      <c r="W960" s="427">
        <f t="shared" si="359"/>
        <v>0</v>
      </c>
      <c r="X960" s="428">
        <f t="shared" si="360"/>
        <v>0</v>
      </c>
      <c r="Y960" s="427">
        <f t="shared" si="349"/>
        <v>0</v>
      </c>
      <c r="Z960" s="428">
        <f t="shared" si="350"/>
        <v>0</v>
      </c>
      <c r="AA960" s="431">
        <f t="shared" si="361"/>
        <v>0</v>
      </c>
      <c r="AB960" s="432">
        <f t="shared" si="362"/>
        <v>0</v>
      </c>
      <c r="AC960" s="427" t="e">
        <f t="shared" si="363"/>
        <v>#N/A</v>
      </c>
      <c r="AD960" s="428" t="e">
        <f t="shared" si="364"/>
        <v>#N/A</v>
      </c>
      <c r="AE960" s="427" t="e">
        <f t="shared" si="365"/>
        <v>#N/A</v>
      </c>
      <c r="AF960" s="428" t="e">
        <f t="shared" si="366"/>
        <v>#N/A</v>
      </c>
      <c r="AG960" s="431" t="e">
        <f t="shared" si="367"/>
        <v>#N/A</v>
      </c>
      <c r="AH960" s="432" t="e">
        <f t="shared" si="368"/>
        <v>#N/A</v>
      </c>
    </row>
    <row r="961" spans="4:34" x14ac:dyDescent="0.25">
      <c r="D961" s="335"/>
      <c r="E961" s="335"/>
      <c r="F961" s="335"/>
      <c r="G961" s="335"/>
      <c r="H961" s="411">
        <f t="shared" si="351"/>
        <v>0</v>
      </c>
      <c r="I961" s="412">
        <v>0</v>
      </c>
      <c r="J961" s="411">
        <f t="shared" si="345"/>
        <v>0</v>
      </c>
      <c r="K961" s="412">
        <f t="shared" si="352"/>
        <v>0</v>
      </c>
      <c r="L961" s="411">
        <f t="shared" si="353"/>
        <v>0</v>
      </c>
      <c r="M961" s="412">
        <f t="shared" si="346"/>
        <v>0</v>
      </c>
      <c r="N961" s="411">
        <v>0</v>
      </c>
      <c r="O961" s="412">
        <f t="shared" si="354"/>
        <v>0</v>
      </c>
      <c r="P961" s="335"/>
      <c r="Q961" s="427">
        <f t="shared" si="355"/>
        <v>0</v>
      </c>
      <c r="R961" s="428">
        <f t="shared" si="356"/>
        <v>0</v>
      </c>
      <c r="S961" s="427">
        <f t="shared" si="347"/>
        <v>0</v>
      </c>
      <c r="T961" s="428">
        <f t="shared" si="348"/>
        <v>0</v>
      </c>
      <c r="U961" s="431">
        <f t="shared" si="357"/>
        <v>0</v>
      </c>
      <c r="V961" s="432">
        <f t="shared" si="358"/>
        <v>0</v>
      </c>
      <c r="W961" s="427">
        <f t="shared" si="359"/>
        <v>0</v>
      </c>
      <c r="X961" s="428">
        <f t="shared" si="360"/>
        <v>0</v>
      </c>
      <c r="Y961" s="427">
        <f t="shared" si="349"/>
        <v>0</v>
      </c>
      <c r="Z961" s="428">
        <f t="shared" si="350"/>
        <v>0</v>
      </c>
      <c r="AA961" s="431">
        <f t="shared" si="361"/>
        <v>0</v>
      </c>
      <c r="AB961" s="432">
        <f t="shared" si="362"/>
        <v>0</v>
      </c>
      <c r="AC961" s="427" t="e">
        <f t="shared" si="363"/>
        <v>#N/A</v>
      </c>
      <c r="AD961" s="428" t="e">
        <f t="shared" si="364"/>
        <v>#N/A</v>
      </c>
      <c r="AE961" s="427" t="e">
        <f t="shared" si="365"/>
        <v>#N/A</v>
      </c>
      <c r="AF961" s="428" t="e">
        <f t="shared" si="366"/>
        <v>#N/A</v>
      </c>
      <c r="AG961" s="431" t="e">
        <f t="shared" si="367"/>
        <v>#N/A</v>
      </c>
      <c r="AH961" s="432" t="e">
        <f t="shared" si="368"/>
        <v>#N/A</v>
      </c>
    </row>
    <row r="962" spans="4:34" x14ac:dyDescent="0.25">
      <c r="D962" s="335"/>
      <c r="E962" s="335"/>
      <c r="F962" s="335"/>
      <c r="G962" s="335"/>
      <c r="H962" s="411">
        <f t="shared" si="351"/>
        <v>0</v>
      </c>
      <c r="I962" s="412">
        <v>0</v>
      </c>
      <c r="J962" s="411">
        <f t="shared" si="345"/>
        <v>0</v>
      </c>
      <c r="K962" s="412">
        <f t="shared" si="352"/>
        <v>0</v>
      </c>
      <c r="L962" s="411">
        <f t="shared" si="353"/>
        <v>0</v>
      </c>
      <c r="M962" s="412">
        <f t="shared" si="346"/>
        <v>0</v>
      </c>
      <c r="N962" s="411">
        <v>0</v>
      </c>
      <c r="O962" s="412">
        <f t="shared" si="354"/>
        <v>0</v>
      </c>
      <c r="P962" s="335"/>
      <c r="Q962" s="427">
        <f t="shared" si="355"/>
        <v>0</v>
      </c>
      <c r="R962" s="428">
        <f t="shared" si="356"/>
        <v>0</v>
      </c>
      <c r="S962" s="427">
        <f t="shared" si="347"/>
        <v>0</v>
      </c>
      <c r="T962" s="428">
        <f t="shared" si="348"/>
        <v>0</v>
      </c>
      <c r="U962" s="431">
        <f t="shared" si="357"/>
        <v>0</v>
      </c>
      <c r="V962" s="432">
        <f t="shared" si="358"/>
        <v>0</v>
      </c>
      <c r="W962" s="427">
        <f t="shared" si="359"/>
        <v>0</v>
      </c>
      <c r="X962" s="428">
        <f t="shared" si="360"/>
        <v>0</v>
      </c>
      <c r="Y962" s="427">
        <f t="shared" si="349"/>
        <v>0</v>
      </c>
      <c r="Z962" s="428">
        <f t="shared" si="350"/>
        <v>0</v>
      </c>
      <c r="AA962" s="431">
        <f t="shared" si="361"/>
        <v>0</v>
      </c>
      <c r="AB962" s="432">
        <f t="shared" si="362"/>
        <v>0</v>
      </c>
      <c r="AC962" s="427" t="e">
        <f t="shared" si="363"/>
        <v>#N/A</v>
      </c>
      <c r="AD962" s="428" t="e">
        <f t="shared" si="364"/>
        <v>#N/A</v>
      </c>
      <c r="AE962" s="427" t="e">
        <f t="shared" si="365"/>
        <v>#N/A</v>
      </c>
      <c r="AF962" s="428" t="e">
        <f t="shared" si="366"/>
        <v>#N/A</v>
      </c>
      <c r="AG962" s="431" t="e">
        <f t="shared" si="367"/>
        <v>#N/A</v>
      </c>
      <c r="AH962" s="432" t="e">
        <f t="shared" si="368"/>
        <v>#N/A</v>
      </c>
    </row>
    <row r="963" spans="4:34" x14ac:dyDescent="0.25">
      <c r="D963" s="335"/>
      <c r="E963" s="335"/>
      <c r="F963" s="335"/>
      <c r="G963" s="335"/>
      <c r="H963" s="411">
        <f t="shared" si="351"/>
        <v>0</v>
      </c>
      <c r="I963" s="412">
        <v>0</v>
      </c>
      <c r="J963" s="411">
        <f t="shared" si="345"/>
        <v>0</v>
      </c>
      <c r="K963" s="412">
        <f t="shared" si="352"/>
        <v>0</v>
      </c>
      <c r="L963" s="411">
        <f t="shared" si="353"/>
        <v>0</v>
      </c>
      <c r="M963" s="412">
        <f t="shared" si="346"/>
        <v>0</v>
      </c>
      <c r="N963" s="411">
        <v>0</v>
      </c>
      <c r="O963" s="412">
        <f t="shared" si="354"/>
        <v>0</v>
      </c>
      <c r="P963" s="335"/>
      <c r="Q963" s="427">
        <f t="shared" si="355"/>
        <v>0</v>
      </c>
      <c r="R963" s="428">
        <f t="shared" si="356"/>
        <v>0</v>
      </c>
      <c r="S963" s="427">
        <f t="shared" si="347"/>
        <v>0</v>
      </c>
      <c r="T963" s="428">
        <f t="shared" si="348"/>
        <v>0</v>
      </c>
      <c r="U963" s="431">
        <f t="shared" si="357"/>
        <v>0</v>
      </c>
      <c r="V963" s="432">
        <f t="shared" si="358"/>
        <v>0</v>
      </c>
      <c r="W963" s="427">
        <f t="shared" si="359"/>
        <v>0</v>
      </c>
      <c r="X963" s="428">
        <f t="shared" si="360"/>
        <v>0</v>
      </c>
      <c r="Y963" s="427">
        <f t="shared" si="349"/>
        <v>0</v>
      </c>
      <c r="Z963" s="428">
        <f t="shared" si="350"/>
        <v>0</v>
      </c>
      <c r="AA963" s="431">
        <f t="shared" si="361"/>
        <v>0</v>
      </c>
      <c r="AB963" s="432">
        <f t="shared" si="362"/>
        <v>0</v>
      </c>
      <c r="AC963" s="427" t="e">
        <f t="shared" si="363"/>
        <v>#N/A</v>
      </c>
      <c r="AD963" s="428" t="e">
        <f t="shared" si="364"/>
        <v>#N/A</v>
      </c>
      <c r="AE963" s="427" t="e">
        <f t="shared" si="365"/>
        <v>#N/A</v>
      </c>
      <c r="AF963" s="428" t="e">
        <f t="shared" si="366"/>
        <v>#N/A</v>
      </c>
      <c r="AG963" s="431" t="e">
        <f t="shared" si="367"/>
        <v>#N/A</v>
      </c>
      <c r="AH963" s="432" t="e">
        <f t="shared" si="368"/>
        <v>#N/A</v>
      </c>
    </row>
    <row r="964" spans="4:34" x14ac:dyDescent="0.25">
      <c r="D964" s="335"/>
      <c r="E964" s="335"/>
      <c r="F964" s="335"/>
      <c r="G964" s="335"/>
      <c r="H964" s="411">
        <f t="shared" si="351"/>
        <v>0</v>
      </c>
      <c r="I964" s="412">
        <v>0</v>
      </c>
      <c r="J964" s="411">
        <f t="shared" si="345"/>
        <v>0</v>
      </c>
      <c r="K964" s="412">
        <f t="shared" si="352"/>
        <v>0</v>
      </c>
      <c r="L964" s="411">
        <f t="shared" si="353"/>
        <v>0</v>
      </c>
      <c r="M964" s="412">
        <f t="shared" si="346"/>
        <v>0</v>
      </c>
      <c r="N964" s="411">
        <v>0</v>
      </c>
      <c r="O964" s="412">
        <f t="shared" si="354"/>
        <v>0</v>
      </c>
      <c r="P964" s="335"/>
      <c r="Q964" s="427">
        <f t="shared" si="355"/>
        <v>0</v>
      </c>
      <c r="R964" s="428">
        <f t="shared" si="356"/>
        <v>0</v>
      </c>
      <c r="S964" s="427">
        <f t="shared" si="347"/>
        <v>0</v>
      </c>
      <c r="T964" s="428">
        <f t="shared" si="348"/>
        <v>0</v>
      </c>
      <c r="U964" s="431">
        <f t="shared" si="357"/>
        <v>0</v>
      </c>
      <c r="V964" s="432">
        <f t="shared" si="358"/>
        <v>0</v>
      </c>
      <c r="W964" s="427">
        <f t="shared" si="359"/>
        <v>0</v>
      </c>
      <c r="X964" s="428">
        <f t="shared" si="360"/>
        <v>0</v>
      </c>
      <c r="Y964" s="427">
        <f t="shared" si="349"/>
        <v>0</v>
      </c>
      <c r="Z964" s="428">
        <f t="shared" si="350"/>
        <v>0</v>
      </c>
      <c r="AA964" s="431">
        <f t="shared" si="361"/>
        <v>0</v>
      </c>
      <c r="AB964" s="432">
        <f t="shared" si="362"/>
        <v>0</v>
      </c>
      <c r="AC964" s="427" t="e">
        <f t="shared" si="363"/>
        <v>#N/A</v>
      </c>
      <c r="AD964" s="428" t="e">
        <f t="shared" si="364"/>
        <v>#N/A</v>
      </c>
      <c r="AE964" s="427" t="e">
        <f t="shared" si="365"/>
        <v>#N/A</v>
      </c>
      <c r="AF964" s="428" t="e">
        <f t="shared" si="366"/>
        <v>#N/A</v>
      </c>
      <c r="AG964" s="431" t="e">
        <f t="shared" si="367"/>
        <v>#N/A</v>
      </c>
      <c r="AH964" s="432" t="e">
        <f t="shared" si="368"/>
        <v>#N/A</v>
      </c>
    </row>
    <row r="965" spans="4:34" x14ac:dyDescent="0.25">
      <c r="D965" s="335"/>
      <c r="E965" s="335"/>
      <c r="F965" s="335"/>
      <c r="G965" s="335"/>
      <c r="H965" s="411">
        <f t="shared" si="351"/>
        <v>0</v>
      </c>
      <c r="I965" s="412">
        <v>0</v>
      </c>
      <c r="J965" s="411">
        <f t="shared" si="345"/>
        <v>0</v>
      </c>
      <c r="K965" s="412">
        <f t="shared" si="352"/>
        <v>0</v>
      </c>
      <c r="L965" s="411">
        <f t="shared" si="353"/>
        <v>0</v>
      </c>
      <c r="M965" s="412">
        <f t="shared" si="346"/>
        <v>0</v>
      </c>
      <c r="N965" s="411">
        <v>0</v>
      </c>
      <c r="O965" s="412">
        <f t="shared" si="354"/>
        <v>0</v>
      </c>
      <c r="P965" s="335"/>
      <c r="Q965" s="427">
        <f t="shared" si="355"/>
        <v>0</v>
      </c>
      <c r="R965" s="428">
        <f t="shared" si="356"/>
        <v>0</v>
      </c>
      <c r="S965" s="427">
        <f t="shared" si="347"/>
        <v>0</v>
      </c>
      <c r="T965" s="428">
        <f t="shared" si="348"/>
        <v>0</v>
      </c>
      <c r="U965" s="431">
        <f t="shared" si="357"/>
        <v>0</v>
      </c>
      <c r="V965" s="432">
        <f t="shared" si="358"/>
        <v>0</v>
      </c>
      <c r="W965" s="427">
        <f t="shared" si="359"/>
        <v>0</v>
      </c>
      <c r="X965" s="428">
        <f t="shared" si="360"/>
        <v>0</v>
      </c>
      <c r="Y965" s="427">
        <f t="shared" si="349"/>
        <v>0</v>
      </c>
      <c r="Z965" s="428">
        <f t="shared" si="350"/>
        <v>0</v>
      </c>
      <c r="AA965" s="431">
        <f t="shared" si="361"/>
        <v>0</v>
      </c>
      <c r="AB965" s="432">
        <f t="shared" si="362"/>
        <v>0</v>
      </c>
      <c r="AC965" s="427" t="e">
        <f t="shared" si="363"/>
        <v>#N/A</v>
      </c>
      <c r="AD965" s="428" t="e">
        <f t="shared" si="364"/>
        <v>#N/A</v>
      </c>
      <c r="AE965" s="427" t="e">
        <f t="shared" si="365"/>
        <v>#N/A</v>
      </c>
      <c r="AF965" s="428" t="e">
        <f t="shared" si="366"/>
        <v>#N/A</v>
      </c>
      <c r="AG965" s="431" t="e">
        <f t="shared" si="367"/>
        <v>#N/A</v>
      </c>
      <c r="AH965" s="432" t="e">
        <f t="shared" si="368"/>
        <v>#N/A</v>
      </c>
    </row>
    <row r="966" spans="4:34" x14ac:dyDescent="0.25">
      <c r="D966" s="335"/>
      <c r="E966" s="335"/>
      <c r="F966" s="335"/>
      <c r="G966" s="335"/>
      <c r="H966" s="411">
        <f t="shared" si="351"/>
        <v>0</v>
      </c>
      <c r="I966" s="412">
        <v>0</v>
      </c>
      <c r="J966" s="411">
        <f t="shared" si="345"/>
        <v>0</v>
      </c>
      <c r="K966" s="412">
        <f t="shared" si="352"/>
        <v>0</v>
      </c>
      <c r="L966" s="411">
        <f t="shared" si="353"/>
        <v>0</v>
      </c>
      <c r="M966" s="412">
        <f t="shared" si="346"/>
        <v>0</v>
      </c>
      <c r="N966" s="411">
        <v>0</v>
      </c>
      <c r="O966" s="412">
        <f t="shared" si="354"/>
        <v>0</v>
      </c>
      <c r="P966" s="335"/>
      <c r="Q966" s="427">
        <f t="shared" si="355"/>
        <v>0</v>
      </c>
      <c r="R966" s="428">
        <f t="shared" si="356"/>
        <v>0</v>
      </c>
      <c r="S966" s="427">
        <f t="shared" si="347"/>
        <v>0</v>
      </c>
      <c r="T966" s="428">
        <f t="shared" si="348"/>
        <v>0</v>
      </c>
      <c r="U966" s="431">
        <f t="shared" si="357"/>
        <v>0</v>
      </c>
      <c r="V966" s="432">
        <f t="shared" si="358"/>
        <v>0</v>
      </c>
      <c r="W966" s="427">
        <f t="shared" si="359"/>
        <v>0</v>
      </c>
      <c r="X966" s="428">
        <f t="shared" si="360"/>
        <v>0</v>
      </c>
      <c r="Y966" s="427">
        <f t="shared" si="349"/>
        <v>0</v>
      </c>
      <c r="Z966" s="428">
        <f t="shared" si="350"/>
        <v>0</v>
      </c>
      <c r="AA966" s="431">
        <f t="shared" si="361"/>
        <v>0</v>
      </c>
      <c r="AB966" s="432">
        <f t="shared" si="362"/>
        <v>0</v>
      </c>
      <c r="AC966" s="427" t="e">
        <f t="shared" si="363"/>
        <v>#N/A</v>
      </c>
      <c r="AD966" s="428" t="e">
        <f t="shared" si="364"/>
        <v>#N/A</v>
      </c>
      <c r="AE966" s="427" t="e">
        <f t="shared" si="365"/>
        <v>#N/A</v>
      </c>
      <c r="AF966" s="428" t="e">
        <f t="shared" si="366"/>
        <v>#N/A</v>
      </c>
      <c r="AG966" s="431" t="e">
        <f t="shared" si="367"/>
        <v>#N/A</v>
      </c>
      <c r="AH966" s="432" t="e">
        <f t="shared" si="368"/>
        <v>#N/A</v>
      </c>
    </row>
    <row r="967" spans="4:34" x14ac:dyDescent="0.25">
      <c r="D967" s="335"/>
      <c r="E967" s="335"/>
      <c r="F967" s="335"/>
      <c r="G967" s="335"/>
      <c r="H967" s="411">
        <f t="shared" si="351"/>
        <v>0</v>
      </c>
      <c r="I967" s="412">
        <v>0</v>
      </c>
      <c r="J967" s="411">
        <f t="shared" si="345"/>
        <v>0</v>
      </c>
      <c r="K967" s="412">
        <f t="shared" si="352"/>
        <v>0</v>
      </c>
      <c r="L967" s="411">
        <f t="shared" si="353"/>
        <v>0</v>
      </c>
      <c r="M967" s="412">
        <f t="shared" si="346"/>
        <v>0</v>
      </c>
      <c r="N967" s="411">
        <v>0</v>
      </c>
      <c r="O967" s="412">
        <f t="shared" si="354"/>
        <v>0</v>
      </c>
      <c r="P967" s="335"/>
      <c r="Q967" s="427">
        <f t="shared" si="355"/>
        <v>0</v>
      </c>
      <c r="R967" s="428">
        <f t="shared" si="356"/>
        <v>0</v>
      </c>
      <c r="S967" s="427">
        <f t="shared" si="347"/>
        <v>0</v>
      </c>
      <c r="T967" s="428">
        <f t="shared" si="348"/>
        <v>0</v>
      </c>
      <c r="U967" s="431">
        <f t="shared" si="357"/>
        <v>0</v>
      </c>
      <c r="V967" s="432">
        <f t="shared" si="358"/>
        <v>0</v>
      </c>
      <c r="W967" s="427">
        <f t="shared" si="359"/>
        <v>0</v>
      </c>
      <c r="X967" s="428">
        <f t="shared" si="360"/>
        <v>0</v>
      </c>
      <c r="Y967" s="427">
        <f t="shared" si="349"/>
        <v>0</v>
      </c>
      <c r="Z967" s="428">
        <f t="shared" si="350"/>
        <v>0</v>
      </c>
      <c r="AA967" s="431">
        <f t="shared" si="361"/>
        <v>0</v>
      </c>
      <c r="AB967" s="432">
        <f t="shared" si="362"/>
        <v>0</v>
      </c>
      <c r="AC967" s="427" t="e">
        <f t="shared" si="363"/>
        <v>#N/A</v>
      </c>
      <c r="AD967" s="428" t="e">
        <f t="shared" si="364"/>
        <v>#N/A</v>
      </c>
      <c r="AE967" s="427" t="e">
        <f t="shared" si="365"/>
        <v>#N/A</v>
      </c>
      <c r="AF967" s="428" t="e">
        <f t="shared" si="366"/>
        <v>#N/A</v>
      </c>
      <c r="AG967" s="431" t="e">
        <f t="shared" si="367"/>
        <v>#N/A</v>
      </c>
      <c r="AH967" s="432" t="e">
        <f t="shared" si="368"/>
        <v>#N/A</v>
      </c>
    </row>
    <row r="968" spans="4:34" x14ac:dyDescent="0.25">
      <c r="D968" s="335"/>
      <c r="E968" s="335"/>
      <c r="F968" s="335"/>
      <c r="G968" s="335"/>
      <c r="H968" s="411">
        <f t="shared" si="351"/>
        <v>0</v>
      </c>
      <c r="I968" s="412">
        <v>0</v>
      </c>
      <c r="J968" s="411">
        <f t="shared" ref="J968:J1031" si="369">Wx</f>
        <v>0</v>
      </c>
      <c r="K968" s="412">
        <f t="shared" si="352"/>
        <v>0</v>
      </c>
      <c r="L968" s="411">
        <f t="shared" si="353"/>
        <v>0</v>
      </c>
      <c r="M968" s="412">
        <f t="shared" ref="M968:M1031" si="370">Wy</f>
        <v>0</v>
      </c>
      <c r="N968" s="411">
        <v>0</v>
      </c>
      <c r="O968" s="412">
        <f t="shared" si="354"/>
        <v>0</v>
      </c>
      <c r="P968" s="335"/>
      <c r="Q968" s="427">
        <f t="shared" si="355"/>
        <v>0</v>
      </c>
      <c r="R968" s="428">
        <f t="shared" si="356"/>
        <v>0</v>
      </c>
      <c r="S968" s="427">
        <f t="shared" ref="S968:S1031" si="371">IF(AND(Q968&gt;=0,Q968&lt;=Wx),Q968,"")</f>
        <v>0</v>
      </c>
      <c r="T968" s="428">
        <f t="shared" ref="T968:T1031" si="372">IF(AND(R968&gt;=0,R968&lt;=Wy),R968,"")</f>
        <v>0</v>
      </c>
      <c r="U968" s="431">
        <f t="shared" si="357"/>
        <v>0</v>
      </c>
      <c r="V968" s="432">
        <f t="shared" si="358"/>
        <v>0</v>
      </c>
      <c r="W968" s="427">
        <f t="shared" si="359"/>
        <v>0</v>
      </c>
      <c r="X968" s="428">
        <f t="shared" si="360"/>
        <v>0</v>
      </c>
      <c r="Y968" s="427">
        <f t="shared" ref="Y968:Y1031" si="373">IF(AND(W968&gt;=0,W968&lt;=Wx),W968,"")</f>
        <v>0</v>
      </c>
      <c r="Z968" s="428">
        <f t="shared" ref="Z968:Z1031" si="374">IF(AND(X968&gt;=0,X968&lt;=Wy),X968,"")</f>
        <v>0</v>
      </c>
      <c r="AA968" s="431">
        <f t="shared" si="361"/>
        <v>0</v>
      </c>
      <c r="AB968" s="432">
        <f t="shared" si="362"/>
        <v>0</v>
      </c>
      <c r="AC968" s="427" t="e">
        <f t="shared" si="363"/>
        <v>#N/A</v>
      </c>
      <c r="AD968" s="428" t="e">
        <f t="shared" si="364"/>
        <v>#N/A</v>
      </c>
      <c r="AE968" s="427" t="e">
        <f t="shared" si="365"/>
        <v>#N/A</v>
      </c>
      <c r="AF968" s="428" t="e">
        <f t="shared" si="366"/>
        <v>#N/A</v>
      </c>
      <c r="AG968" s="431" t="e">
        <f t="shared" si="367"/>
        <v>#N/A</v>
      </c>
      <c r="AH968" s="432" t="e">
        <f t="shared" si="368"/>
        <v>#N/A</v>
      </c>
    </row>
    <row r="969" spans="4:34" x14ac:dyDescent="0.25">
      <c r="D969" s="335"/>
      <c r="E969" s="335"/>
      <c r="F969" s="335"/>
      <c r="G969" s="335"/>
      <c r="H969" s="411">
        <f t="shared" ref="H969:H1032" si="375">H968+Wx/INCREMENTS</f>
        <v>0</v>
      </c>
      <c r="I969" s="412">
        <v>0</v>
      </c>
      <c r="J969" s="411">
        <f t="shared" si="369"/>
        <v>0</v>
      </c>
      <c r="K969" s="412">
        <f t="shared" ref="K969:K1032" si="376">K968+Wy/INCREMENTS</f>
        <v>0</v>
      </c>
      <c r="L969" s="411">
        <f t="shared" ref="L969:L1032" si="377">L968-Wx/INCREMENTS</f>
        <v>0</v>
      </c>
      <c r="M969" s="412">
        <f t="shared" si="370"/>
        <v>0</v>
      </c>
      <c r="N969" s="411">
        <v>0</v>
      </c>
      <c r="O969" s="412">
        <f t="shared" ref="O969:O1032" si="378">O968-Wy/INCREMENTS</f>
        <v>0</v>
      </c>
      <c r="P969" s="335"/>
      <c r="Q969" s="427">
        <f t="shared" ref="Q969:Q1032" si="379">Q968+((SQRT(Wx^2+Wy^2))*COS(RADIANS(θ))/INCREMENTS)</f>
        <v>0</v>
      </c>
      <c r="R969" s="428">
        <f t="shared" ref="R969:R1032" si="380">R968+((SQRT(Wx^2+Wy^2))*SIN(RADIANS(θ))/INCREMENTS)</f>
        <v>0</v>
      </c>
      <c r="S969" s="427">
        <f t="shared" si="371"/>
        <v>0</v>
      </c>
      <c r="T969" s="428">
        <f t="shared" si="372"/>
        <v>0</v>
      </c>
      <c r="U969" s="431">
        <f t="shared" ref="U969:U1032" si="381">IF(AND(S969&lt;&gt;"",T969&lt;&gt;""),S969,"")</f>
        <v>0</v>
      </c>
      <c r="V969" s="432">
        <f t="shared" ref="V969:V1032" si="382">IF(AND(S969&lt;&gt;"",T969&lt;&gt;""),T969,"")</f>
        <v>0</v>
      </c>
      <c r="W969" s="427">
        <f t="shared" ref="W969:W1032" si="383">W968+((SQRT(Wx^2+Wy^2))*COS(RADIANS(θ))/INCREMENTS)</f>
        <v>0</v>
      </c>
      <c r="X969" s="428">
        <f t="shared" ref="X969:X1032" si="384">X968+((SQRT(Wx^2+Wy^2))*SIN(RADIANS(θ))/INCREMENTS)</f>
        <v>0</v>
      </c>
      <c r="Y969" s="427">
        <f t="shared" si="373"/>
        <v>0</v>
      </c>
      <c r="Z969" s="428">
        <f t="shared" si="374"/>
        <v>0</v>
      </c>
      <c r="AA969" s="431">
        <f t="shared" ref="AA969:AA1032" si="385">IF(AND(Y969&lt;&gt;"",Z969&lt;&gt;""),Y969,"")</f>
        <v>0</v>
      </c>
      <c r="AB969" s="432">
        <f t="shared" ref="AB969:AB1032" si="386">IF(AND(Y969&lt;&gt;"",Z969&lt;&gt;""),Z969,"")</f>
        <v>0</v>
      </c>
      <c r="AC969" s="427" t="e">
        <f t="shared" si="363"/>
        <v>#N/A</v>
      </c>
      <c r="AD969" s="428" t="e">
        <f t="shared" si="364"/>
        <v>#N/A</v>
      </c>
      <c r="AE969" s="427" t="e">
        <f t="shared" si="365"/>
        <v>#N/A</v>
      </c>
      <c r="AF969" s="428" t="e">
        <f t="shared" si="366"/>
        <v>#N/A</v>
      </c>
      <c r="AG969" s="431" t="e">
        <f t="shared" si="367"/>
        <v>#N/A</v>
      </c>
      <c r="AH969" s="432" t="e">
        <f t="shared" si="368"/>
        <v>#N/A</v>
      </c>
    </row>
    <row r="970" spans="4:34" x14ac:dyDescent="0.25">
      <c r="D970" s="335"/>
      <c r="E970" s="335"/>
      <c r="F970" s="335"/>
      <c r="G970" s="335"/>
      <c r="H970" s="411">
        <f t="shared" si="375"/>
        <v>0</v>
      </c>
      <c r="I970" s="412">
        <v>0</v>
      </c>
      <c r="J970" s="411">
        <f t="shared" si="369"/>
        <v>0</v>
      </c>
      <c r="K970" s="412">
        <f t="shared" si="376"/>
        <v>0</v>
      </c>
      <c r="L970" s="411">
        <f t="shared" si="377"/>
        <v>0</v>
      </c>
      <c r="M970" s="412">
        <f t="shared" si="370"/>
        <v>0</v>
      </c>
      <c r="N970" s="411">
        <v>0</v>
      </c>
      <c r="O970" s="412">
        <f t="shared" si="378"/>
        <v>0</v>
      </c>
      <c r="P970" s="335"/>
      <c r="Q970" s="427">
        <f t="shared" si="379"/>
        <v>0</v>
      </c>
      <c r="R970" s="428">
        <f t="shared" si="380"/>
        <v>0</v>
      </c>
      <c r="S970" s="427">
        <f t="shared" si="371"/>
        <v>0</v>
      </c>
      <c r="T970" s="428">
        <f t="shared" si="372"/>
        <v>0</v>
      </c>
      <c r="U970" s="431">
        <f t="shared" si="381"/>
        <v>0</v>
      </c>
      <c r="V970" s="432">
        <f t="shared" si="382"/>
        <v>0</v>
      </c>
      <c r="W970" s="427">
        <f t="shared" si="383"/>
        <v>0</v>
      </c>
      <c r="X970" s="428">
        <f t="shared" si="384"/>
        <v>0</v>
      </c>
      <c r="Y970" s="427">
        <f t="shared" si="373"/>
        <v>0</v>
      </c>
      <c r="Z970" s="428">
        <f t="shared" si="374"/>
        <v>0</v>
      </c>
      <c r="AA970" s="431">
        <f t="shared" si="385"/>
        <v>0</v>
      </c>
      <c r="AB970" s="432">
        <f t="shared" si="386"/>
        <v>0</v>
      </c>
      <c r="AC970" s="427" t="e">
        <f t="shared" ref="AC970:AC1033" si="387">AC969+((SQRT(Wx^2+Wy^2))*COS(RADIANS(θ))/INCREMENTS)</f>
        <v>#N/A</v>
      </c>
      <c r="AD970" s="428" t="e">
        <f t="shared" ref="AD970:AD1033" si="388">AD969+((SQRT(Wx^2+Wy^2))*SIN(RADIANS(θ))/INCREMENTS)</f>
        <v>#N/A</v>
      </c>
      <c r="AE970" s="427" t="e">
        <f t="shared" ref="AE970:AE1033" si="389">IF(AND(AC970&gt;=0,AC970&lt;=Wx),AC970,"")</f>
        <v>#N/A</v>
      </c>
      <c r="AF970" s="428" t="e">
        <f t="shared" ref="AF970:AF1033" si="390">IF(AND(AD970&gt;=0,AD970&lt;=Wy),AD970,"")</f>
        <v>#N/A</v>
      </c>
      <c r="AG970" s="431" t="e">
        <f t="shared" ref="AG970:AG1033" si="391">IF(AND(AE970&lt;&gt;"",AF970&lt;&gt;""),AE970,"")</f>
        <v>#N/A</v>
      </c>
      <c r="AH970" s="432" t="e">
        <f t="shared" ref="AH970:AH1033" si="392">IF(AND(AE970&lt;&gt;"",AF970&lt;&gt;""),AF970,"")</f>
        <v>#N/A</v>
      </c>
    </row>
    <row r="971" spans="4:34" x14ac:dyDescent="0.25">
      <c r="D971" s="335"/>
      <c r="E971" s="335"/>
      <c r="F971" s="335"/>
      <c r="G971" s="335"/>
      <c r="H971" s="411">
        <f t="shared" si="375"/>
        <v>0</v>
      </c>
      <c r="I971" s="412">
        <v>0</v>
      </c>
      <c r="J971" s="411">
        <f t="shared" si="369"/>
        <v>0</v>
      </c>
      <c r="K971" s="412">
        <f t="shared" si="376"/>
        <v>0</v>
      </c>
      <c r="L971" s="411">
        <f t="shared" si="377"/>
        <v>0</v>
      </c>
      <c r="M971" s="412">
        <f t="shared" si="370"/>
        <v>0</v>
      </c>
      <c r="N971" s="411">
        <v>0</v>
      </c>
      <c r="O971" s="412">
        <f t="shared" si="378"/>
        <v>0</v>
      </c>
      <c r="P971" s="335"/>
      <c r="Q971" s="427">
        <f t="shared" si="379"/>
        <v>0</v>
      </c>
      <c r="R971" s="428">
        <f t="shared" si="380"/>
        <v>0</v>
      </c>
      <c r="S971" s="427">
        <f t="shared" si="371"/>
        <v>0</v>
      </c>
      <c r="T971" s="428">
        <f t="shared" si="372"/>
        <v>0</v>
      </c>
      <c r="U971" s="431">
        <f t="shared" si="381"/>
        <v>0</v>
      </c>
      <c r="V971" s="432">
        <f t="shared" si="382"/>
        <v>0</v>
      </c>
      <c r="W971" s="427">
        <f t="shared" si="383"/>
        <v>0</v>
      </c>
      <c r="X971" s="428">
        <f t="shared" si="384"/>
        <v>0</v>
      </c>
      <c r="Y971" s="427">
        <f t="shared" si="373"/>
        <v>0</v>
      </c>
      <c r="Z971" s="428">
        <f t="shared" si="374"/>
        <v>0</v>
      </c>
      <c r="AA971" s="431">
        <f t="shared" si="385"/>
        <v>0</v>
      </c>
      <c r="AB971" s="432">
        <f t="shared" si="386"/>
        <v>0</v>
      </c>
      <c r="AC971" s="427" t="e">
        <f t="shared" si="387"/>
        <v>#N/A</v>
      </c>
      <c r="AD971" s="428" t="e">
        <f t="shared" si="388"/>
        <v>#N/A</v>
      </c>
      <c r="AE971" s="427" t="e">
        <f t="shared" si="389"/>
        <v>#N/A</v>
      </c>
      <c r="AF971" s="428" t="e">
        <f t="shared" si="390"/>
        <v>#N/A</v>
      </c>
      <c r="AG971" s="431" t="e">
        <f t="shared" si="391"/>
        <v>#N/A</v>
      </c>
      <c r="AH971" s="432" t="e">
        <f t="shared" si="392"/>
        <v>#N/A</v>
      </c>
    </row>
    <row r="972" spans="4:34" x14ac:dyDescent="0.25">
      <c r="D972" s="335"/>
      <c r="E972" s="335"/>
      <c r="F972" s="335"/>
      <c r="G972" s="335"/>
      <c r="H972" s="411">
        <f t="shared" si="375"/>
        <v>0</v>
      </c>
      <c r="I972" s="412">
        <v>0</v>
      </c>
      <c r="J972" s="411">
        <f t="shared" si="369"/>
        <v>0</v>
      </c>
      <c r="K972" s="412">
        <f t="shared" si="376"/>
        <v>0</v>
      </c>
      <c r="L972" s="411">
        <f t="shared" si="377"/>
        <v>0</v>
      </c>
      <c r="M972" s="412">
        <f t="shared" si="370"/>
        <v>0</v>
      </c>
      <c r="N972" s="411">
        <v>0</v>
      </c>
      <c r="O972" s="412">
        <f t="shared" si="378"/>
        <v>0</v>
      </c>
      <c r="P972" s="335"/>
      <c r="Q972" s="427">
        <f t="shared" si="379"/>
        <v>0</v>
      </c>
      <c r="R972" s="428">
        <f t="shared" si="380"/>
        <v>0</v>
      </c>
      <c r="S972" s="427">
        <f t="shared" si="371"/>
        <v>0</v>
      </c>
      <c r="T972" s="428">
        <f t="shared" si="372"/>
        <v>0</v>
      </c>
      <c r="U972" s="431">
        <f t="shared" si="381"/>
        <v>0</v>
      </c>
      <c r="V972" s="432">
        <f t="shared" si="382"/>
        <v>0</v>
      </c>
      <c r="W972" s="427">
        <f t="shared" si="383"/>
        <v>0</v>
      </c>
      <c r="X972" s="428">
        <f t="shared" si="384"/>
        <v>0</v>
      </c>
      <c r="Y972" s="427">
        <f t="shared" si="373"/>
        <v>0</v>
      </c>
      <c r="Z972" s="428">
        <f t="shared" si="374"/>
        <v>0</v>
      </c>
      <c r="AA972" s="431">
        <f t="shared" si="385"/>
        <v>0</v>
      </c>
      <c r="AB972" s="432">
        <f t="shared" si="386"/>
        <v>0</v>
      </c>
      <c r="AC972" s="427" t="e">
        <f t="shared" si="387"/>
        <v>#N/A</v>
      </c>
      <c r="AD972" s="428" t="e">
        <f t="shared" si="388"/>
        <v>#N/A</v>
      </c>
      <c r="AE972" s="427" t="e">
        <f t="shared" si="389"/>
        <v>#N/A</v>
      </c>
      <c r="AF972" s="428" t="e">
        <f t="shared" si="390"/>
        <v>#N/A</v>
      </c>
      <c r="AG972" s="431" t="e">
        <f t="shared" si="391"/>
        <v>#N/A</v>
      </c>
      <c r="AH972" s="432" t="e">
        <f t="shared" si="392"/>
        <v>#N/A</v>
      </c>
    </row>
    <row r="973" spans="4:34" x14ac:dyDescent="0.25">
      <c r="D973" s="335"/>
      <c r="E973" s="335"/>
      <c r="F973" s="335"/>
      <c r="G973" s="335"/>
      <c r="H973" s="411">
        <f t="shared" si="375"/>
        <v>0</v>
      </c>
      <c r="I973" s="412">
        <v>0</v>
      </c>
      <c r="J973" s="411">
        <f t="shared" si="369"/>
        <v>0</v>
      </c>
      <c r="K973" s="412">
        <f t="shared" si="376"/>
        <v>0</v>
      </c>
      <c r="L973" s="411">
        <f t="shared" si="377"/>
        <v>0</v>
      </c>
      <c r="M973" s="412">
        <f t="shared" si="370"/>
        <v>0</v>
      </c>
      <c r="N973" s="411">
        <v>0</v>
      </c>
      <c r="O973" s="412">
        <f t="shared" si="378"/>
        <v>0</v>
      </c>
      <c r="P973" s="335"/>
      <c r="Q973" s="427">
        <f t="shared" si="379"/>
        <v>0</v>
      </c>
      <c r="R973" s="428">
        <f t="shared" si="380"/>
        <v>0</v>
      </c>
      <c r="S973" s="427">
        <f t="shared" si="371"/>
        <v>0</v>
      </c>
      <c r="T973" s="428">
        <f t="shared" si="372"/>
        <v>0</v>
      </c>
      <c r="U973" s="431">
        <f t="shared" si="381"/>
        <v>0</v>
      </c>
      <c r="V973" s="432">
        <f t="shared" si="382"/>
        <v>0</v>
      </c>
      <c r="W973" s="427">
        <f t="shared" si="383"/>
        <v>0</v>
      </c>
      <c r="X973" s="428">
        <f t="shared" si="384"/>
        <v>0</v>
      </c>
      <c r="Y973" s="427">
        <f t="shared" si="373"/>
        <v>0</v>
      </c>
      <c r="Z973" s="428">
        <f t="shared" si="374"/>
        <v>0</v>
      </c>
      <c r="AA973" s="431">
        <f t="shared" si="385"/>
        <v>0</v>
      </c>
      <c r="AB973" s="432">
        <f t="shared" si="386"/>
        <v>0</v>
      </c>
      <c r="AC973" s="427" t="e">
        <f t="shared" si="387"/>
        <v>#N/A</v>
      </c>
      <c r="AD973" s="428" t="e">
        <f t="shared" si="388"/>
        <v>#N/A</v>
      </c>
      <c r="AE973" s="427" t="e">
        <f t="shared" si="389"/>
        <v>#N/A</v>
      </c>
      <c r="AF973" s="428" t="e">
        <f t="shared" si="390"/>
        <v>#N/A</v>
      </c>
      <c r="AG973" s="431" t="e">
        <f t="shared" si="391"/>
        <v>#N/A</v>
      </c>
      <c r="AH973" s="432" t="e">
        <f t="shared" si="392"/>
        <v>#N/A</v>
      </c>
    </row>
    <row r="974" spans="4:34" x14ac:dyDescent="0.25">
      <c r="D974" s="335"/>
      <c r="E974" s="335"/>
      <c r="F974" s="335"/>
      <c r="G974" s="335"/>
      <c r="H974" s="411">
        <f t="shared" si="375"/>
        <v>0</v>
      </c>
      <c r="I974" s="412">
        <v>0</v>
      </c>
      <c r="J974" s="411">
        <f t="shared" si="369"/>
        <v>0</v>
      </c>
      <c r="K974" s="412">
        <f t="shared" si="376"/>
        <v>0</v>
      </c>
      <c r="L974" s="411">
        <f t="shared" si="377"/>
        <v>0</v>
      </c>
      <c r="M974" s="412">
        <f t="shared" si="370"/>
        <v>0</v>
      </c>
      <c r="N974" s="411">
        <v>0</v>
      </c>
      <c r="O974" s="412">
        <f t="shared" si="378"/>
        <v>0</v>
      </c>
      <c r="P974" s="335"/>
      <c r="Q974" s="427">
        <f t="shared" si="379"/>
        <v>0</v>
      </c>
      <c r="R974" s="428">
        <f t="shared" si="380"/>
        <v>0</v>
      </c>
      <c r="S974" s="427">
        <f t="shared" si="371"/>
        <v>0</v>
      </c>
      <c r="T974" s="428">
        <f t="shared" si="372"/>
        <v>0</v>
      </c>
      <c r="U974" s="431">
        <f t="shared" si="381"/>
        <v>0</v>
      </c>
      <c r="V974" s="432">
        <f t="shared" si="382"/>
        <v>0</v>
      </c>
      <c r="W974" s="427">
        <f t="shared" si="383"/>
        <v>0</v>
      </c>
      <c r="X974" s="428">
        <f t="shared" si="384"/>
        <v>0</v>
      </c>
      <c r="Y974" s="427">
        <f t="shared" si="373"/>
        <v>0</v>
      </c>
      <c r="Z974" s="428">
        <f t="shared" si="374"/>
        <v>0</v>
      </c>
      <c r="AA974" s="431">
        <f t="shared" si="385"/>
        <v>0</v>
      </c>
      <c r="AB974" s="432">
        <f t="shared" si="386"/>
        <v>0</v>
      </c>
      <c r="AC974" s="427" t="e">
        <f t="shared" si="387"/>
        <v>#N/A</v>
      </c>
      <c r="AD974" s="428" t="e">
        <f t="shared" si="388"/>
        <v>#N/A</v>
      </c>
      <c r="AE974" s="427" t="e">
        <f t="shared" si="389"/>
        <v>#N/A</v>
      </c>
      <c r="AF974" s="428" t="e">
        <f t="shared" si="390"/>
        <v>#N/A</v>
      </c>
      <c r="AG974" s="431" t="e">
        <f t="shared" si="391"/>
        <v>#N/A</v>
      </c>
      <c r="AH974" s="432" t="e">
        <f t="shared" si="392"/>
        <v>#N/A</v>
      </c>
    </row>
    <row r="975" spans="4:34" x14ac:dyDescent="0.25">
      <c r="D975" s="335"/>
      <c r="E975" s="335"/>
      <c r="F975" s="335"/>
      <c r="G975" s="335"/>
      <c r="H975" s="411">
        <f t="shared" si="375"/>
        <v>0</v>
      </c>
      <c r="I975" s="412">
        <v>0</v>
      </c>
      <c r="J975" s="411">
        <f t="shared" si="369"/>
        <v>0</v>
      </c>
      <c r="K975" s="412">
        <f t="shared" si="376"/>
        <v>0</v>
      </c>
      <c r="L975" s="411">
        <f t="shared" si="377"/>
        <v>0</v>
      </c>
      <c r="M975" s="412">
        <f t="shared" si="370"/>
        <v>0</v>
      </c>
      <c r="N975" s="411">
        <v>0</v>
      </c>
      <c r="O975" s="412">
        <f t="shared" si="378"/>
        <v>0</v>
      </c>
      <c r="P975" s="335"/>
      <c r="Q975" s="427">
        <f t="shared" si="379"/>
        <v>0</v>
      </c>
      <c r="R975" s="428">
        <f t="shared" si="380"/>
        <v>0</v>
      </c>
      <c r="S975" s="427">
        <f t="shared" si="371"/>
        <v>0</v>
      </c>
      <c r="T975" s="428">
        <f t="shared" si="372"/>
        <v>0</v>
      </c>
      <c r="U975" s="431">
        <f t="shared" si="381"/>
        <v>0</v>
      </c>
      <c r="V975" s="432">
        <f t="shared" si="382"/>
        <v>0</v>
      </c>
      <c r="W975" s="427">
        <f t="shared" si="383"/>
        <v>0</v>
      </c>
      <c r="X975" s="428">
        <f t="shared" si="384"/>
        <v>0</v>
      </c>
      <c r="Y975" s="427">
        <f t="shared" si="373"/>
        <v>0</v>
      </c>
      <c r="Z975" s="428">
        <f t="shared" si="374"/>
        <v>0</v>
      </c>
      <c r="AA975" s="431">
        <f t="shared" si="385"/>
        <v>0</v>
      </c>
      <c r="AB975" s="432">
        <f t="shared" si="386"/>
        <v>0</v>
      </c>
      <c r="AC975" s="427" t="e">
        <f t="shared" si="387"/>
        <v>#N/A</v>
      </c>
      <c r="AD975" s="428" t="e">
        <f t="shared" si="388"/>
        <v>#N/A</v>
      </c>
      <c r="AE975" s="427" t="e">
        <f t="shared" si="389"/>
        <v>#N/A</v>
      </c>
      <c r="AF975" s="428" t="e">
        <f t="shared" si="390"/>
        <v>#N/A</v>
      </c>
      <c r="AG975" s="431" t="e">
        <f t="shared" si="391"/>
        <v>#N/A</v>
      </c>
      <c r="AH975" s="432" t="e">
        <f t="shared" si="392"/>
        <v>#N/A</v>
      </c>
    </row>
    <row r="976" spans="4:34" x14ac:dyDescent="0.25">
      <c r="D976" s="335"/>
      <c r="E976" s="335"/>
      <c r="F976" s="335"/>
      <c r="G976" s="335"/>
      <c r="H976" s="411">
        <f t="shared" si="375"/>
        <v>0</v>
      </c>
      <c r="I976" s="412">
        <v>0</v>
      </c>
      <c r="J976" s="411">
        <f t="shared" si="369"/>
        <v>0</v>
      </c>
      <c r="K976" s="412">
        <f t="shared" si="376"/>
        <v>0</v>
      </c>
      <c r="L976" s="411">
        <f t="shared" si="377"/>
        <v>0</v>
      </c>
      <c r="M976" s="412">
        <f t="shared" si="370"/>
        <v>0</v>
      </c>
      <c r="N976" s="411">
        <v>0</v>
      </c>
      <c r="O976" s="412">
        <f t="shared" si="378"/>
        <v>0</v>
      </c>
      <c r="P976" s="335"/>
      <c r="Q976" s="427">
        <f t="shared" si="379"/>
        <v>0</v>
      </c>
      <c r="R976" s="428">
        <f t="shared" si="380"/>
        <v>0</v>
      </c>
      <c r="S976" s="427">
        <f t="shared" si="371"/>
        <v>0</v>
      </c>
      <c r="T976" s="428">
        <f t="shared" si="372"/>
        <v>0</v>
      </c>
      <c r="U976" s="431">
        <f t="shared" si="381"/>
        <v>0</v>
      </c>
      <c r="V976" s="432">
        <f t="shared" si="382"/>
        <v>0</v>
      </c>
      <c r="W976" s="427">
        <f t="shared" si="383"/>
        <v>0</v>
      </c>
      <c r="X976" s="428">
        <f t="shared" si="384"/>
        <v>0</v>
      </c>
      <c r="Y976" s="427">
        <f t="shared" si="373"/>
        <v>0</v>
      </c>
      <c r="Z976" s="428">
        <f t="shared" si="374"/>
        <v>0</v>
      </c>
      <c r="AA976" s="431">
        <f t="shared" si="385"/>
        <v>0</v>
      </c>
      <c r="AB976" s="432">
        <f t="shared" si="386"/>
        <v>0</v>
      </c>
      <c r="AC976" s="427" t="e">
        <f t="shared" si="387"/>
        <v>#N/A</v>
      </c>
      <c r="AD976" s="428" t="e">
        <f t="shared" si="388"/>
        <v>#N/A</v>
      </c>
      <c r="AE976" s="427" t="e">
        <f t="shared" si="389"/>
        <v>#N/A</v>
      </c>
      <c r="AF976" s="428" t="e">
        <f t="shared" si="390"/>
        <v>#N/A</v>
      </c>
      <c r="AG976" s="431" t="e">
        <f t="shared" si="391"/>
        <v>#N/A</v>
      </c>
      <c r="AH976" s="432" t="e">
        <f t="shared" si="392"/>
        <v>#N/A</v>
      </c>
    </row>
    <row r="977" spans="4:34" x14ac:dyDescent="0.25">
      <c r="D977" s="335"/>
      <c r="E977" s="335"/>
      <c r="F977" s="335"/>
      <c r="G977" s="335"/>
      <c r="H977" s="411">
        <f t="shared" si="375"/>
        <v>0</v>
      </c>
      <c r="I977" s="412">
        <v>0</v>
      </c>
      <c r="J977" s="411">
        <f t="shared" si="369"/>
        <v>0</v>
      </c>
      <c r="K977" s="412">
        <f t="shared" si="376"/>
        <v>0</v>
      </c>
      <c r="L977" s="411">
        <f t="shared" si="377"/>
        <v>0</v>
      </c>
      <c r="M977" s="412">
        <f t="shared" si="370"/>
        <v>0</v>
      </c>
      <c r="N977" s="411">
        <v>0</v>
      </c>
      <c r="O977" s="412">
        <f t="shared" si="378"/>
        <v>0</v>
      </c>
      <c r="P977" s="335"/>
      <c r="Q977" s="427">
        <f t="shared" si="379"/>
        <v>0</v>
      </c>
      <c r="R977" s="428">
        <f t="shared" si="380"/>
        <v>0</v>
      </c>
      <c r="S977" s="427">
        <f t="shared" si="371"/>
        <v>0</v>
      </c>
      <c r="T977" s="428">
        <f t="shared" si="372"/>
        <v>0</v>
      </c>
      <c r="U977" s="431">
        <f t="shared" si="381"/>
        <v>0</v>
      </c>
      <c r="V977" s="432">
        <f t="shared" si="382"/>
        <v>0</v>
      </c>
      <c r="W977" s="427">
        <f t="shared" si="383"/>
        <v>0</v>
      </c>
      <c r="X977" s="428">
        <f t="shared" si="384"/>
        <v>0</v>
      </c>
      <c r="Y977" s="427">
        <f t="shared" si="373"/>
        <v>0</v>
      </c>
      <c r="Z977" s="428">
        <f t="shared" si="374"/>
        <v>0</v>
      </c>
      <c r="AA977" s="431">
        <f t="shared" si="385"/>
        <v>0</v>
      </c>
      <c r="AB977" s="432">
        <f t="shared" si="386"/>
        <v>0</v>
      </c>
      <c r="AC977" s="427" t="e">
        <f t="shared" si="387"/>
        <v>#N/A</v>
      </c>
      <c r="AD977" s="428" t="e">
        <f t="shared" si="388"/>
        <v>#N/A</v>
      </c>
      <c r="AE977" s="427" t="e">
        <f t="shared" si="389"/>
        <v>#N/A</v>
      </c>
      <c r="AF977" s="428" t="e">
        <f t="shared" si="390"/>
        <v>#N/A</v>
      </c>
      <c r="AG977" s="431" t="e">
        <f t="shared" si="391"/>
        <v>#N/A</v>
      </c>
      <c r="AH977" s="432" t="e">
        <f t="shared" si="392"/>
        <v>#N/A</v>
      </c>
    </row>
    <row r="978" spans="4:34" x14ac:dyDescent="0.25">
      <c r="D978" s="335"/>
      <c r="E978" s="335"/>
      <c r="F978" s="335"/>
      <c r="G978" s="335"/>
      <c r="H978" s="411">
        <f t="shared" si="375"/>
        <v>0</v>
      </c>
      <c r="I978" s="412">
        <v>0</v>
      </c>
      <c r="J978" s="411">
        <f t="shared" si="369"/>
        <v>0</v>
      </c>
      <c r="K978" s="412">
        <f t="shared" si="376"/>
        <v>0</v>
      </c>
      <c r="L978" s="411">
        <f t="shared" si="377"/>
        <v>0</v>
      </c>
      <c r="M978" s="412">
        <f t="shared" si="370"/>
        <v>0</v>
      </c>
      <c r="N978" s="411">
        <v>0</v>
      </c>
      <c r="O978" s="412">
        <f t="shared" si="378"/>
        <v>0</v>
      </c>
      <c r="P978" s="335"/>
      <c r="Q978" s="427">
        <f t="shared" si="379"/>
        <v>0</v>
      </c>
      <c r="R978" s="428">
        <f t="shared" si="380"/>
        <v>0</v>
      </c>
      <c r="S978" s="427">
        <f t="shared" si="371"/>
        <v>0</v>
      </c>
      <c r="T978" s="428">
        <f t="shared" si="372"/>
        <v>0</v>
      </c>
      <c r="U978" s="431">
        <f t="shared" si="381"/>
        <v>0</v>
      </c>
      <c r="V978" s="432">
        <f t="shared" si="382"/>
        <v>0</v>
      </c>
      <c r="W978" s="427">
        <f t="shared" si="383"/>
        <v>0</v>
      </c>
      <c r="X978" s="428">
        <f t="shared" si="384"/>
        <v>0</v>
      </c>
      <c r="Y978" s="427">
        <f t="shared" si="373"/>
        <v>0</v>
      </c>
      <c r="Z978" s="428">
        <f t="shared" si="374"/>
        <v>0</v>
      </c>
      <c r="AA978" s="431">
        <f t="shared" si="385"/>
        <v>0</v>
      </c>
      <c r="AB978" s="432">
        <f t="shared" si="386"/>
        <v>0</v>
      </c>
      <c r="AC978" s="427" t="e">
        <f t="shared" si="387"/>
        <v>#N/A</v>
      </c>
      <c r="AD978" s="428" t="e">
        <f t="shared" si="388"/>
        <v>#N/A</v>
      </c>
      <c r="AE978" s="427" t="e">
        <f t="shared" si="389"/>
        <v>#N/A</v>
      </c>
      <c r="AF978" s="428" t="e">
        <f t="shared" si="390"/>
        <v>#N/A</v>
      </c>
      <c r="AG978" s="431" t="e">
        <f t="shared" si="391"/>
        <v>#N/A</v>
      </c>
      <c r="AH978" s="432" t="e">
        <f t="shared" si="392"/>
        <v>#N/A</v>
      </c>
    </row>
    <row r="979" spans="4:34" x14ac:dyDescent="0.25">
      <c r="D979" s="335"/>
      <c r="E979" s="335"/>
      <c r="F979" s="335"/>
      <c r="G979" s="335"/>
      <c r="H979" s="411">
        <f t="shared" si="375"/>
        <v>0</v>
      </c>
      <c r="I979" s="412">
        <v>0</v>
      </c>
      <c r="J979" s="411">
        <f t="shared" si="369"/>
        <v>0</v>
      </c>
      <c r="K979" s="412">
        <f t="shared" si="376"/>
        <v>0</v>
      </c>
      <c r="L979" s="411">
        <f t="shared" si="377"/>
        <v>0</v>
      </c>
      <c r="M979" s="412">
        <f t="shared" si="370"/>
        <v>0</v>
      </c>
      <c r="N979" s="411">
        <v>0</v>
      </c>
      <c r="O979" s="412">
        <f t="shared" si="378"/>
        <v>0</v>
      </c>
      <c r="P979" s="335"/>
      <c r="Q979" s="427">
        <f t="shared" si="379"/>
        <v>0</v>
      </c>
      <c r="R979" s="428">
        <f t="shared" si="380"/>
        <v>0</v>
      </c>
      <c r="S979" s="427">
        <f t="shared" si="371"/>
        <v>0</v>
      </c>
      <c r="T979" s="428">
        <f t="shared" si="372"/>
        <v>0</v>
      </c>
      <c r="U979" s="431">
        <f t="shared" si="381"/>
        <v>0</v>
      </c>
      <c r="V979" s="432">
        <f t="shared" si="382"/>
        <v>0</v>
      </c>
      <c r="W979" s="427">
        <f t="shared" si="383"/>
        <v>0</v>
      </c>
      <c r="X979" s="428">
        <f t="shared" si="384"/>
        <v>0</v>
      </c>
      <c r="Y979" s="427">
        <f t="shared" si="373"/>
        <v>0</v>
      </c>
      <c r="Z979" s="428">
        <f t="shared" si="374"/>
        <v>0</v>
      </c>
      <c r="AA979" s="431">
        <f t="shared" si="385"/>
        <v>0</v>
      </c>
      <c r="AB979" s="432">
        <f t="shared" si="386"/>
        <v>0</v>
      </c>
      <c r="AC979" s="427" t="e">
        <f t="shared" si="387"/>
        <v>#N/A</v>
      </c>
      <c r="AD979" s="428" t="e">
        <f t="shared" si="388"/>
        <v>#N/A</v>
      </c>
      <c r="AE979" s="427" t="e">
        <f t="shared" si="389"/>
        <v>#N/A</v>
      </c>
      <c r="AF979" s="428" t="e">
        <f t="shared" si="390"/>
        <v>#N/A</v>
      </c>
      <c r="AG979" s="431" t="e">
        <f t="shared" si="391"/>
        <v>#N/A</v>
      </c>
      <c r="AH979" s="432" t="e">
        <f t="shared" si="392"/>
        <v>#N/A</v>
      </c>
    </row>
    <row r="980" spans="4:34" x14ac:dyDescent="0.25">
      <c r="D980" s="335"/>
      <c r="E980" s="335"/>
      <c r="F980" s="335"/>
      <c r="G980" s="335"/>
      <c r="H980" s="411">
        <f t="shared" si="375"/>
        <v>0</v>
      </c>
      <c r="I980" s="412">
        <v>0</v>
      </c>
      <c r="J980" s="411">
        <f t="shared" si="369"/>
        <v>0</v>
      </c>
      <c r="K980" s="412">
        <f t="shared" si="376"/>
        <v>0</v>
      </c>
      <c r="L980" s="411">
        <f t="shared" si="377"/>
        <v>0</v>
      </c>
      <c r="M980" s="412">
        <f t="shared" si="370"/>
        <v>0</v>
      </c>
      <c r="N980" s="411">
        <v>0</v>
      </c>
      <c r="O980" s="412">
        <f t="shared" si="378"/>
        <v>0</v>
      </c>
      <c r="P980" s="335"/>
      <c r="Q980" s="427">
        <f t="shared" si="379"/>
        <v>0</v>
      </c>
      <c r="R980" s="428">
        <f t="shared" si="380"/>
        <v>0</v>
      </c>
      <c r="S980" s="427">
        <f t="shared" si="371"/>
        <v>0</v>
      </c>
      <c r="T980" s="428">
        <f t="shared" si="372"/>
        <v>0</v>
      </c>
      <c r="U980" s="431">
        <f t="shared" si="381"/>
        <v>0</v>
      </c>
      <c r="V980" s="432">
        <f t="shared" si="382"/>
        <v>0</v>
      </c>
      <c r="W980" s="427">
        <f t="shared" si="383"/>
        <v>0</v>
      </c>
      <c r="X980" s="428">
        <f t="shared" si="384"/>
        <v>0</v>
      </c>
      <c r="Y980" s="427">
        <f t="shared" si="373"/>
        <v>0</v>
      </c>
      <c r="Z980" s="428">
        <f t="shared" si="374"/>
        <v>0</v>
      </c>
      <c r="AA980" s="431">
        <f t="shared" si="385"/>
        <v>0</v>
      </c>
      <c r="AB980" s="432">
        <f t="shared" si="386"/>
        <v>0</v>
      </c>
      <c r="AC980" s="427" t="e">
        <f t="shared" si="387"/>
        <v>#N/A</v>
      </c>
      <c r="AD980" s="428" t="e">
        <f t="shared" si="388"/>
        <v>#N/A</v>
      </c>
      <c r="AE980" s="427" t="e">
        <f t="shared" si="389"/>
        <v>#N/A</v>
      </c>
      <c r="AF980" s="428" t="e">
        <f t="shared" si="390"/>
        <v>#N/A</v>
      </c>
      <c r="AG980" s="431" t="e">
        <f t="shared" si="391"/>
        <v>#N/A</v>
      </c>
      <c r="AH980" s="432" t="e">
        <f t="shared" si="392"/>
        <v>#N/A</v>
      </c>
    </row>
    <row r="981" spans="4:34" x14ac:dyDescent="0.25">
      <c r="D981" s="335"/>
      <c r="E981" s="335"/>
      <c r="F981" s="335"/>
      <c r="G981" s="335"/>
      <c r="H981" s="411">
        <f t="shared" si="375"/>
        <v>0</v>
      </c>
      <c r="I981" s="412">
        <v>0</v>
      </c>
      <c r="J981" s="411">
        <f t="shared" si="369"/>
        <v>0</v>
      </c>
      <c r="K981" s="412">
        <f t="shared" si="376"/>
        <v>0</v>
      </c>
      <c r="L981" s="411">
        <f t="shared" si="377"/>
        <v>0</v>
      </c>
      <c r="M981" s="412">
        <f t="shared" si="370"/>
        <v>0</v>
      </c>
      <c r="N981" s="411">
        <v>0</v>
      </c>
      <c r="O981" s="412">
        <f t="shared" si="378"/>
        <v>0</v>
      </c>
      <c r="P981" s="335"/>
      <c r="Q981" s="427">
        <f t="shared" si="379"/>
        <v>0</v>
      </c>
      <c r="R981" s="428">
        <f t="shared" si="380"/>
        <v>0</v>
      </c>
      <c r="S981" s="427">
        <f t="shared" si="371"/>
        <v>0</v>
      </c>
      <c r="T981" s="428">
        <f t="shared" si="372"/>
        <v>0</v>
      </c>
      <c r="U981" s="431">
        <f t="shared" si="381"/>
        <v>0</v>
      </c>
      <c r="V981" s="432">
        <f t="shared" si="382"/>
        <v>0</v>
      </c>
      <c r="W981" s="427">
        <f t="shared" si="383"/>
        <v>0</v>
      </c>
      <c r="X981" s="428">
        <f t="shared" si="384"/>
        <v>0</v>
      </c>
      <c r="Y981" s="427">
        <f t="shared" si="373"/>
        <v>0</v>
      </c>
      <c r="Z981" s="428">
        <f t="shared" si="374"/>
        <v>0</v>
      </c>
      <c r="AA981" s="431">
        <f t="shared" si="385"/>
        <v>0</v>
      </c>
      <c r="AB981" s="432">
        <f t="shared" si="386"/>
        <v>0</v>
      </c>
      <c r="AC981" s="427" t="e">
        <f t="shared" si="387"/>
        <v>#N/A</v>
      </c>
      <c r="AD981" s="428" t="e">
        <f t="shared" si="388"/>
        <v>#N/A</v>
      </c>
      <c r="AE981" s="427" t="e">
        <f t="shared" si="389"/>
        <v>#N/A</v>
      </c>
      <c r="AF981" s="428" t="e">
        <f t="shared" si="390"/>
        <v>#N/A</v>
      </c>
      <c r="AG981" s="431" t="e">
        <f t="shared" si="391"/>
        <v>#N/A</v>
      </c>
      <c r="AH981" s="432" t="e">
        <f t="shared" si="392"/>
        <v>#N/A</v>
      </c>
    </row>
    <row r="982" spans="4:34" x14ac:dyDescent="0.25">
      <c r="D982" s="335"/>
      <c r="E982" s="335"/>
      <c r="F982" s="335"/>
      <c r="G982" s="335"/>
      <c r="H982" s="411">
        <f t="shared" si="375"/>
        <v>0</v>
      </c>
      <c r="I982" s="412">
        <v>0</v>
      </c>
      <c r="J982" s="411">
        <f t="shared" si="369"/>
        <v>0</v>
      </c>
      <c r="K982" s="412">
        <f t="shared" si="376"/>
        <v>0</v>
      </c>
      <c r="L982" s="411">
        <f t="shared" si="377"/>
        <v>0</v>
      </c>
      <c r="M982" s="412">
        <f t="shared" si="370"/>
        <v>0</v>
      </c>
      <c r="N982" s="411">
        <v>0</v>
      </c>
      <c r="O982" s="412">
        <f t="shared" si="378"/>
        <v>0</v>
      </c>
      <c r="P982" s="335"/>
      <c r="Q982" s="427">
        <f t="shared" si="379"/>
        <v>0</v>
      </c>
      <c r="R982" s="428">
        <f t="shared" si="380"/>
        <v>0</v>
      </c>
      <c r="S982" s="427">
        <f t="shared" si="371"/>
        <v>0</v>
      </c>
      <c r="T982" s="428">
        <f t="shared" si="372"/>
        <v>0</v>
      </c>
      <c r="U982" s="431">
        <f t="shared" si="381"/>
        <v>0</v>
      </c>
      <c r="V982" s="432">
        <f t="shared" si="382"/>
        <v>0</v>
      </c>
      <c r="W982" s="427">
        <f t="shared" si="383"/>
        <v>0</v>
      </c>
      <c r="X982" s="428">
        <f t="shared" si="384"/>
        <v>0</v>
      </c>
      <c r="Y982" s="427">
        <f t="shared" si="373"/>
        <v>0</v>
      </c>
      <c r="Z982" s="428">
        <f t="shared" si="374"/>
        <v>0</v>
      </c>
      <c r="AA982" s="431">
        <f t="shared" si="385"/>
        <v>0</v>
      </c>
      <c r="AB982" s="432">
        <f t="shared" si="386"/>
        <v>0</v>
      </c>
      <c r="AC982" s="427" t="e">
        <f t="shared" si="387"/>
        <v>#N/A</v>
      </c>
      <c r="AD982" s="428" t="e">
        <f t="shared" si="388"/>
        <v>#N/A</v>
      </c>
      <c r="AE982" s="427" t="e">
        <f t="shared" si="389"/>
        <v>#N/A</v>
      </c>
      <c r="AF982" s="428" t="e">
        <f t="shared" si="390"/>
        <v>#N/A</v>
      </c>
      <c r="AG982" s="431" t="e">
        <f t="shared" si="391"/>
        <v>#N/A</v>
      </c>
      <c r="AH982" s="432" t="e">
        <f t="shared" si="392"/>
        <v>#N/A</v>
      </c>
    </row>
    <row r="983" spans="4:34" x14ac:dyDescent="0.25">
      <c r="D983" s="335"/>
      <c r="E983" s="335"/>
      <c r="F983" s="335"/>
      <c r="G983" s="335"/>
      <c r="H983" s="411">
        <f t="shared" si="375"/>
        <v>0</v>
      </c>
      <c r="I983" s="412">
        <v>0</v>
      </c>
      <c r="J983" s="411">
        <f t="shared" si="369"/>
        <v>0</v>
      </c>
      <c r="K983" s="412">
        <f t="shared" si="376"/>
        <v>0</v>
      </c>
      <c r="L983" s="411">
        <f t="shared" si="377"/>
        <v>0</v>
      </c>
      <c r="M983" s="412">
        <f t="shared" si="370"/>
        <v>0</v>
      </c>
      <c r="N983" s="411">
        <v>0</v>
      </c>
      <c r="O983" s="412">
        <f t="shared" si="378"/>
        <v>0</v>
      </c>
      <c r="P983" s="335"/>
      <c r="Q983" s="427">
        <f t="shared" si="379"/>
        <v>0</v>
      </c>
      <c r="R983" s="428">
        <f t="shared" si="380"/>
        <v>0</v>
      </c>
      <c r="S983" s="427">
        <f t="shared" si="371"/>
        <v>0</v>
      </c>
      <c r="T983" s="428">
        <f t="shared" si="372"/>
        <v>0</v>
      </c>
      <c r="U983" s="431">
        <f t="shared" si="381"/>
        <v>0</v>
      </c>
      <c r="V983" s="432">
        <f t="shared" si="382"/>
        <v>0</v>
      </c>
      <c r="W983" s="427">
        <f t="shared" si="383"/>
        <v>0</v>
      </c>
      <c r="X983" s="428">
        <f t="shared" si="384"/>
        <v>0</v>
      </c>
      <c r="Y983" s="427">
        <f t="shared" si="373"/>
        <v>0</v>
      </c>
      <c r="Z983" s="428">
        <f t="shared" si="374"/>
        <v>0</v>
      </c>
      <c r="AA983" s="431">
        <f t="shared" si="385"/>
        <v>0</v>
      </c>
      <c r="AB983" s="432">
        <f t="shared" si="386"/>
        <v>0</v>
      </c>
      <c r="AC983" s="427" t="e">
        <f t="shared" si="387"/>
        <v>#N/A</v>
      </c>
      <c r="AD983" s="428" t="e">
        <f t="shared" si="388"/>
        <v>#N/A</v>
      </c>
      <c r="AE983" s="427" t="e">
        <f t="shared" si="389"/>
        <v>#N/A</v>
      </c>
      <c r="AF983" s="428" t="e">
        <f t="shared" si="390"/>
        <v>#N/A</v>
      </c>
      <c r="AG983" s="431" t="e">
        <f t="shared" si="391"/>
        <v>#N/A</v>
      </c>
      <c r="AH983" s="432" t="e">
        <f t="shared" si="392"/>
        <v>#N/A</v>
      </c>
    </row>
    <row r="984" spans="4:34" x14ac:dyDescent="0.25">
      <c r="D984" s="335"/>
      <c r="E984" s="335"/>
      <c r="F984" s="335"/>
      <c r="G984" s="335"/>
      <c r="H984" s="411">
        <f t="shared" si="375"/>
        <v>0</v>
      </c>
      <c r="I984" s="412">
        <v>0</v>
      </c>
      <c r="J984" s="411">
        <f t="shared" si="369"/>
        <v>0</v>
      </c>
      <c r="K984" s="412">
        <f t="shared" si="376"/>
        <v>0</v>
      </c>
      <c r="L984" s="411">
        <f t="shared" si="377"/>
        <v>0</v>
      </c>
      <c r="M984" s="412">
        <f t="shared" si="370"/>
        <v>0</v>
      </c>
      <c r="N984" s="411">
        <v>0</v>
      </c>
      <c r="O984" s="412">
        <f t="shared" si="378"/>
        <v>0</v>
      </c>
      <c r="P984" s="335"/>
      <c r="Q984" s="427">
        <f t="shared" si="379"/>
        <v>0</v>
      </c>
      <c r="R984" s="428">
        <f t="shared" si="380"/>
        <v>0</v>
      </c>
      <c r="S984" s="427">
        <f t="shared" si="371"/>
        <v>0</v>
      </c>
      <c r="T984" s="428">
        <f t="shared" si="372"/>
        <v>0</v>
      </c>
      <c r="U984" s="431">
        <f t="shared" si="381"/>
        <v>0</v>
      </c>
      <c r="V984" s="432">
        <f t="shared" si="382"/>
        <v>0</v>
      </c>
      <c r="W984" s="427">
        <f t="shared" si="383"/>
        <v>0</v>
      </c>
      <c r="X984" s="428">
        <f t="shared" si="384"/>
        <v>0</v>
      </c>
      <c r="Y984" s="427">
        <f t="shared" si="373"/>
        <v>0</v>
      </c>
      <c r="Z984" s="428">
        <f t="shared" si="374"/>
        <v>0</v>
      </c>
      <c r="AA984" s="431">
        <f t="shared" si="385"/>
        <v>0</v>
      </c>
      <c r="AB984" s="432">
        <f t="shared" si="386"/>
        <v>0</v>
      </c>
      <c r="AC984" s="427" t="e">
        <f t="shared" si="387"/>
        <v>#N/A</v>
      </c>
      <c r="AD984" s="428" t="e">
        <f t="shared" si="388"/>
        <v>#N/A</v>
      </c>
      <c r="AE984" s="427" t="e">
        <f t="shared" si="389"/>
        <v>#N/A</v>
      </c>
      <c r="AF984" s="428" t="e">
        <f t="shared" si="390"/>
        <v>#N/A</v>
      </c>
      <c r="AG984" s="431" t="e">
        <f t="shared" si="391"/>
        <v>#N/A</v>
      </c>
      <c r="AH984" s="432" t="e">
        <f t="shared" si="392"/>
        <v>#N/A</v>
      </c>
    </row>
    <row r="985" spans="4:34" x14ac:dyDescent="0.25">
      <c r="D985" s="335"/>
      <c r="E985" s="335"/>
      <c r="F985" s="335"/>
      <c r="G985" s="335"/>
      <c r="H985" s="411">
        <f t="shared" si="375"/>
        <v>0</v>
      </c>
      <c r="I985" s="412">
        <v>0</v>
      </c>
      <c r="J985" s="411">
        <f t="shared" si="369"/>
        <v>0</v>
      </c>
      <c r="K985" s="412">
        <f t="shared" si="376"/>
        <v>0</v>
      </c>
      <c r="L985" s="411">
        <f t="shared" si="377"/>
        <v>0</v>
      </c>
      <c r="M985" s="412">
        <f t="shared" si="370"/>
        <v>0</v>
      </c>
      <c r="N985" s="411">
        <v>0</v>
      </c>
      <c r="O985" s="412">
        <f t="shared" si="378"/>
        <v>0</v>
      </c>
      <c r="P985" s="335"/>
      <c r="Q985" s="427">
        <f t="shared" si="379"/>
        <v>0</v>
      </c>
      <c r="R985" s="428">
        <f t="shared" si="380"/>
        <v>0</v>
      </c>
      <c r="S985" s="427">
        <f t="shared" si="371"/>
        <v>0</v>
      </c>
      <c r="T985" s="428">
        <f t="shared" si="372"/>
        <v>0</v>
      </c>
      <c r="U985" s="431">
        <f t="shared" si="381"/>
        <v>0</v>
      </c>
      <c r="V985" s="432">
        <f t="shared" si="382"/>
        <v>0</v>
      </c>
      <c r="W985" s="427">
        <f t="shared" si="383"/>
        <v>0</v>
      </c>
      <c r="X985" s="428">
        <f t="shared" si="384"/>
        <v>0</v>
      </c>
      <c r="Y985" s="427">
        <f t="shared" si="373"/>
        <v>0</v>
      </c>
      <c r="Z985" s="428">
        <f t="shared" si="374"/>
        <v>0</v>
      </c>
      <c r="AA985" s="431">
        <f t="shared" si="385"/>
        <v>0</v>
      </c>
      <c r="AB985" s="432">
        <f t="shared" si="386"/>
        <v>0</v>
      </c>
      <c r="AC985" s="427" t="e">
        <f t="shared" si="387"/>
        <v>#N/A</v>
      </c>
      <c r="AD985" s="428" t="e">
        <f t="shared" si="388"/>
        <v>#N/A</v>
      </c>
      <c r="AE985" s="427" t="e">
        <f t="shared" si="389"/>
        <v>#N/A</v>
      </c>
      <c r="AF985" s="428" t="e">
        <f t="shared" si="390"/>
        <v>#N/A</v>
      </c>
      <c r="AG985" s="431" t="e">
        <f t="shared" si="391"/>
        <v>#N/A</v>
      </c>
      <c r="AH985" s="432" t="e">
        <f t="shared" si="392"/>
        <v>#N/A</v>
      </c>
    </row>
    <row r="986" spans="4:34" x14ac:dyDescent="0.25">
      <c r="D986" s="335"/>
      <c r="E986" s="335"/>
      <c r="F986" s="335"/>
      <c r="G986" s="335"/>
      <c r="H986" s="411">
        <f t="shared" si="375"/>
        <v>0</v>
      </c>
      <c r="I986" s="412">
        <v>0</v>
      </c>
      <c r="J986" s="411">
        <f t="shared" si="369"/>
        <v>0</v>
      </c>
      <c r="K986" s="412">
        <f t="shared" si="376"/>
        <v>0</v>
      </c>
      <c r="L986" s="411">
        <f t="shared" si="377"/>
        <v>0</v>
      </c>
      <c r="M986" s="412">
        <f t="shared" si="370"/>
        <v>0</v>
      </c>
      <c r="N986" s="411">
        <v>0</v>
      </c>
      <c r="O986" s="412">
        <f t="shared" si="378"/>
        <v>0</v>
      </c>
      <c r="P986" s="335"/>
      <c r="Q986" s="427">
        <f t="shared" si="379"/>
        <v>0</v>
      </c>
      <c r="R986" s="428">
        <f t="shared" si="380"/>
        <v>0</v>
      </c>
      <c r="S986" s="427">
        <f t="shared" si="371"/>
        <v>0</v>
      </c>
      <c r="T986" s="428">
        <f t="shared" si="372"/>
        <v>0</v>
      </c>
      <c r="U986" s="431">
        <f t="shared" si="381"/>
        <v>0</v>
      </c>
      <c r="V986" s="432">
        <f t="shared" si="382"/>
        <v>0</v>
      </c>
      <c r="W986" s="427">
        <f t="shared" si="383"/>
        <v>0</v>
      </c>
      <c r="X986" s="428">
        <f t="shared" si="384"/>
        <v>0</v>
      </c>
      <c r="Y986" s="427">
        <f t="shared" si="373"/>
        <v>0</v>
      </c>
      <c r="Z986" s="428">
        <f t="shared" si="374"/>
        <v>0</v>
      </c>
      <c r="AA986" s="431">
        <f t="shared" si="385"/>
        <v>0</v>
      </c>
      <c r="AB986" s="432">
        <f t="shared" si="386"/>
        <v>0</v>
      </c>
      <c r="AC986" s="427" t="e">
        <f t="shared" si="387"/>
        <v>#N/A</v>
      </c>
      <c r="AD986" s="428" t="e">
        <f t="shared" si="388"/>
        <v>#N/A</v>
      </c>
      <c r="AE986" s="427" t="e">
        <f t="shared" si="389"/>
        <v>#N/A</v>
      </c>
      <c r="AF986" s="428" t="e">
        <f t="shared" si="390"/>
        <v>#N/A</v>
      </c>
      <c r="AG986" s="431" t="e">
        <f t="shared" si="391"/>
        <v>#N/A</v>
      </c>
      <c r="AH986" s="432" t="e">
        <f t="shared" si="392"/>
        <v>#N/A</v>
      </c>
    </row>
    <row r="987" spans="4:34" x14ac:dyDescent="0.25">
      <c r="D987" s="335"/>
      <c r="E987" s="335"/>
      <c r="F987" s="335"/>
      <c r="G987" s="335"/>
      <c r="H987" s="411">
        <f t="shared" si="375"/>
        <v>0</v>
      </c>
      <c r="I987" s="412">
        <v>0</v>
      </c>
      <c r="J987" s="411">
        <f t="shared" si="369"/>
        <v>0</v>
      </c>
      <c r="K987" s="412">
        <f t="shared" si="376"/>
        <v>0</v>
      </c>
      <c r="L987" s="411">
        <f t="shared" si="377"/>
        <v>0</v>
      </c>
      <c r="M987" s="412">
        <f t="shared" si="370"/>
        <v>0</v>
      </c>
      <c r="N987" s="411">
        <v>0</v>
      </c>
      <c r="O987" s="412">
        <f t="shared" si="378"/>
        <v>0</v>
      </c>
      <c r="P987" s="335"/>
      <c r="Q987" s="427">
        <f t="shared" si="379"/>
        <v>0</v>
      </c>
      <c r="R987" s="428">
        <f t="shared" si="380"/>
        <v>0</v>
      </c>
      <c r="S987" s="427">
        <f t="shared" si="371"/>
        <v>0</v>
      </c>
      <c r="T987" s="428">
        <f t="shared" si="372"/>
        <v>0</v>
      </c>
      <c r="U987" s="431">
        <f t="shared" si="381"/>
        <v>0</v>
      </c>
      <c r="V987" s="432">
        <f t="shared" si="382"/>
        <v>0</v>
      </c>
      <c r="W987" s="427">
        <f t="shared" si="383"/>
        <v>0</v>
      </c>
      <c r="X987" s="428">
        <f t="shared" si="384"/>
        <v>0</v>
      </c>
      <c r="Y987" s="427">
        <f t="shared" si="373"/>
        <v>0</v>
      </c>
      <c r="Z987" s="428">
        <f t="shared" si="374"/>
        <v>0</v>
      </c>
      <c r="AA987" s="431">
        <f t="shared" si="385"/>
        <v>0</v>
      </c>
      <c r="AB987" s="432">
        <f t="shared" si="386"/>
        <v>0</v>
      </c>
      <c r="AC987" s="427" t="e">
        <f t="shared" si="387"/>
        <v>#N/A</v>
      </c>
      <c r="AD987" s="428" t="e">
        <f t="shared" si="388"/>
        <v>#N/A</v>
      </c>
      <c r="AE987" s="427" t="e">
        <f t="shared" si="389"/>
        <v>#N/A</v>
      </c>
      <c r="AF987" s="428" t="e">
        <f t="shared" si="390"/>
        <v>#N/A</v>
      </c>
      <c r="AG987" s="431" t="e">
        <f t="shared" si="391"/>
        <v>#N/A</v>
      </c>
      <c r="AH987" s="432" t="e">
        <f t="shared" si="392"/>
        <v>#N/A</v>
      </c>
    </row>
    <row r="988" spans="4:34" x14ac:dyDescent="0.25">
      <c r="D988" s="335"/>
      <c r="E988" s="335"/>
      <c r="F988" s="335"/>
      <c r="G988" s="335"/>
      <c r="H988" s="411">
        <f t="shared" si="375"/>
        <v>0</v>
      </c>
      <c r="I988" s="412">
        <v>0</v>
      </c>
      <c r="J988" s="411">
        <f t="shared" si="369"/>
        <v>0</v>
      </c>
      <c r="K988" s="412">
        <f t="shared" si="376"/>
        <v>0</v>
      </c>
      <c r="L988" s="411">
        <f t="shared" si="377"/>
        <v>0</v>
      </c>
      <c r="M988" s="412">
        <f t="shared" si="370"/>
        <v>0</v>
      </c>
      <c r="N988" s="411">
        <v>0</v>
      </c>
      <c r="O988" s="412">
        <f t="shared" si="378"/>
        <v>0</v>
      </c>
      <c r="P988" s="335"/>
      <c r="Q988" s="427">
        <f t="shared" si="379"/>
        <v>0</v>
      </c>
      <c r="R988" s="428">
        <f t="shared" si="380"/>
        <v>0</v>
      </c>
      <c r="S988" s="427">
        <f t="shared" si="371"/>
        <v>0</v>
      </c>
      <c r="T988" s="428">
        <f t="shared" si="372"/>
        <v>0</v>
      </c>
      <c r="U988" s="431">
        <f t="shared" si="381"/>
        <v>0</v>
      </c>
      <c r="V988" s="432">
        <f t="shared" si="382"/>
        <v>0</v>
      </c>
      <c r="W988" s="427">
        <f t="shared" si="383"/>
        <v>0</v>
      </c>
      <c r="X988" s="428">
        <f t="shared" si="384"/>
        <v>0</v>
      </c>
      <c r="Y988" s="427">
        <f t="shared" si="373"/>
        <v>0</v>
      </c>
      <c r="Z988" s="428">
        <f t="shared" si="374"/>
        <v>0</v>
      </c>
      <c r="AA988" s="431">
        <f t="shared" si="385"/>
        <v>0</v>
      </c>
      <c r="AB988" s="432">
        <f t="shared" si="386"/>
        <v>0</v>
      </c>
      <c r="AC988" s="427" t="e">
        <f t="shared" si="387"/>
        <v>#N/A</v>
      </c>
      <c r="AD988" s="428" t="e">
        <f t="shared" si="388"/>
        <v>#N/A</v>
      </c>
      <c r="AE988" s="427" t="e">
        <f t="shared" si="389"/>
        <v>#N/A</v>
      </c>
      <c r="AF988" s="428" t="e">
        <f t="shared" si="390"/>
        <v>#N/A</v>
      </c>
      <c r="AG988" s="431" t="e">
        <f t="shared" si="391"/>
        <v>#N/A</v>
      </c>
      <c r="AH988" s="432" t="e">
        <f t="shared" si="392"/>
        <v>#N/A</v>
      </c>
    </row>
    <row r="989" spans="4:34" x14ac:dyDescent="0.25">
      <c r="D989" s="335"/>
      <c r="E989" s="335"/>
      <c r="F989" s="335"/>
      <c r="G989" s="335"/>
      <c r="H989" s="411">
        <f t="shared" si="375"/>
        <v>0</v>
      </c>
      <c r="I989" s="412">
        <v>0</v>
      </c>
      <c r="J989" s="411">
        <f t="shared" si="369"/>
        <v>0</v>
      </c>
      <c r="K989" s="412">
        <f t="shared" si="376"/>
        <v>0</v>
      </c>
      <c r="L989" s="411">
        <f t="shared" si="377"/>
        <v>0</v>
      </c>
      <c r="M989" s="412">
        <f t="shared" si="370"/>
        <v>0</v>
      </c>
      <c r="N989" s="411">
        <v>0</v>
      </c>
      <c r="O989" s="412">
        <f t="shared" si="378"/>
        <v>0</v>
      </c>
      <c r="P989" s="335"/>
      <c r="Q989" s="427">
        <f t="shared" si="379"/>
        <v>0</v>
      </c>
      <c r="R989" s="428">
        <f t="shared" si="380"/>
        <v>0</v>
      </c>
      <c r="S989" s="427">
        <f t="shared" si="371"/>
        <v>0</v>
      </c>
      <c r="T989" s="428">
        <f t="shared" si="372"/>
        <v>0</v>
      </c>
      <c r="U989" s="431">
        <f t="shared" si="381"/>
        <v>0</v>
      </c>
      <c r="V989" s="432">
        <f t="shared" si="382"/>
        <v>0</v>
      </c>
      <c r="W989" s="427">
        <f t="shared" si="383"/>
        <v>0</v>
      </c>
      <c r="X989" s="428">
        <f t="shared" si="384"/>
        <v>0</v>
      </c>
      <c r="Y989" s="427">
        <f t="shared" si="373"/>
        <v>0</v>
      </c>
      <c r="Z989" s="428">
        <f t="shared" si="374"/>
        <v>0</v>
      </c>
      <c r="AA989" s="431">
        <f t="shared" si="385"/>
        <v>0</v>
      </c>
      <c r="AB989" s="432">
        <f t="shared" si="386"/>
        <v>0</v>
      </c>
      <c r="AC989" s="427" t="e">
        <f t="shared" si="387"/>
        <v>#N/A</v>
      </c>
      <c r="AD989" s="428" t="e">
        <f t="shared" si="388"/>
        <v>#N/A</v>
      </c>
      <c r="AE989" s="427" t="e">
        <f t="shared" si="389"/>
        <v>#N/A</v>
      </c>
      <c r="AF989" s="428" t="e">
        <f t="shared" si="390"/>
        <v>#N/A</v>
      </c>
      <c r="AG989" s="431" t="e">
        <f t="shared" si="391"/>
        <v>#N/A</v>
      </c>
      <c r="AH989" s="432" t="e">
        <f t="shared" si="392"/>
        <v>#N/A</v>
      </c>
    </row>
    <row r="990" spans="4:34" x14ac:dyDescent="0.25">
      <c r="D990" s="335"/>
      <c r="E990" s="335"/>
      <c r="F990" s="335"/>
      <c r="G990" s="335"/>
      <c r="H990" s="411">
        <f t="shared" si="375"/>
        <v>0</v>
      </c>
      <c r="I990" s="412">
        <v>0</v>
      </c>
      <c r="J990" s="411">
        <f t="shared" si="369"/>
        <v>0</v>
      </c>
      <c r="K990" s="412">
        <f t="shared" si="376"/>
        <v>0</v>
      </c>
      <c r="L990" s="411">
        <f t="shared" si="377"/>
        <v>0</v>
      </c>
      <c r="M990" s="412">
        <f t="shared" si="370"/>
        <v>0</v>
      </c>
      <c r="N990" s="411">
        <v>0</v>
      </c>
      <c r="O990" s="412">
        <f t="shared" si="378"/>
        <v>0</v>
      </c>
      <c r="P990" s="335"/>
      <c r="Q990" s="427">
        <f t="shared" si="379"/>
        <v>0</v>
      </c>
      <c r="R990" s="428">
        <f t="shared" si="380"/>
        <v>0</v>
      </c>
      <c r="S990" s="427">
        <f t="shared" si="371"/>
        <v>0</v>
      </c>
      <c r="T990" s="428">
        <f t="shared" si="372"/>
        <v>0</v>
      </c>
      <c r="U990" s="431">
        <f t="shared" si="381"/>
        <v>0</v>
      </c>
      <c r="V990" s="432">
        <f t="shared" si="382"/>
        <v>0</v>
      </c>
      <c r="W990" s="427">
        <f t="shared" si="383"/>
        <v>0</v>
      </c>
      <c r="X990" s="428">
        <f t="shared" si="384"/>
        <v>0</v>
      </c>
      <c r="Y990" s="427">
        <f t="shared" si="373"/>
        <v>0</v>
      </c>
      <c r="Z990" s="428">
        <f t="shared" si="374"/>
        <v>0</v>
      </c>
      <c r="AA990" s="431">
        <f t="shared" si="385"/>
        <v>0</v>
      </c>
      <c r="AB990" s="432">
        <f t="shared" si="386"/>
        <v>0</v>
      </c>
      <c r="AC990" s="427" t="e">
        <f t="shared" si="387"/>
        <v>#N/A</v>
      </c>
      <c r="AD990" s="428" t="e">
        <f t="shared" si="388"/>
        <v>#N/A</v>
      </c>
      <c r="AE990" s="427" t="e">
        <f t="shared" si="389"/>
        <v>#N/A</v>
      </c>
      <c r="AF990" s="428" t="e">
        <f t="shared" si="390"/>
        <v>#N/A</v>
      </c>
      <c r="AG990" s="431" t="e">
        <f t="shared" si="391"/>
        <v>#N/A</v>
      </c>
      <c r="AH990" s="432" t="e">
        <f t="shared" si="392"/>
        <v>#N/A</v>
      </c>
    </row>
    <row r="991" spans="4:34" x14ac:dyDescent="0.25">
      <c r="D991" s="335"/>
      <c r="E991" s="335"/>
      <c r="F991" s="335"/>
      <c r="G991" s="335"/>
      <c r="H991" s="411">
        <f t="shared" si="375"/>
        <v>0</v>
      </c>
      <c r="I991" s="412">
        <v>0</v>
      </c>
      <c r="J991" s="411">
        <f t="shared" si="369"/>
        <v>0</v>
      </c>
      <c r="K991" s="412">
        <f t="shared" si="376"/>
        <v>0</v>
      </c>
      <c r="L991" s="411">
        <f t="shared" si="377"/>
        <v>0</v>
      </c>
      <c r="M991" s="412">
        <f t="shared" si="370"/>
        <v>0</v>
      </c>
      <c r="N991" s="411">
        <v>0</v>
      </c>
      <c r="O991" s="412">
        <f t="shared" si="378"/>
        <v>0</v>
      </c>
      <c r="P991" s="335"/>
      <c r="Q991" s="427">
        <f t="shared" si="379"/>
        <v>0</v>
      </c>
      <c r="R991" s="428">
        <f t="shared" si="380"/>
        <v>0</v>
      </c>
      <c r="S991" s="427">
        <f t="shared" si="371"/>
        <v>0</v>
      </c>
      <c r="T991" s="428">
        <f t="shared" si="372"/>
        <v>0</v>
      </c>
      <c r="U991" s="431">
        <f t="shared" si="381"/>
        <v>0</v>
      </c>
      <c r="V991" s="432">
        <f t="shared" si="382"/>
        <v>0</v>
      </c>
      <c r="W991" s="427">
        <f t="shared" si="383"/>
        <v>0</v>
      </c>
      <c r="X991" s="428">
        <f t="shared" si="384"/>
        <v>0</v>
      </c>
      <c r="Y991" s="427">
        <f t="shared" si="373"/>
        <v>0</v>
      </c>
      <c r="Z991" s="428">
        <f t="shared" si="374"/>
        <v>0</v>
      </c>
      <c r="AA991" s="431">
        <f t="shared" si="385"/>
        <v>0</v>
      </c>
      <c r="AB991" s="432">
        <f t="shared" si="386"/>
        <v>0</v>
      </c>
      <c r="AC991" s="427" t="e">
        <f t="shared" si="387"/>
        <v>#N/A</v>
      </c>
      <c r="AD991" s="428" t="e">
        <f t="shared" si="388"/>
        <v>#N/A</v>
      </c>
      <c r="AE991" s="427" t="e">
        <f t="shared" si="389"/>
        <v>#N/A</v>
      </c>
      <c r="AF991" s="428" t="e">
        <f t="shared" si="390"/>
        <v>#N/A</v>
      </c>
      <c r="AG991" s="431" t="e">
        <f t="shared" si="391"/>
        <v>#N/A</v>
      </c>
      <c r="AH991" s="432" t="e">
        <f t="shared" si="392"/>
        <v>#N/A</v>
      </c>
    </row>
    <row r="992" spans="4:34" x14ac:dyDescent="0.25">
      <c r="D992" s="335"/>
      <c r="E992" s="335"/>
      <c r="F992" s="335"/>
      <c r="G992" s="335"/>
      <c r="H992" s="411">
        <f t="shared" si="375"/>
        <v>0</v>
      </c>
      <c r="I992" s="412">
        <v>0</v>
      </c>
      <c r="J992" s="411">
        <f t="shared" si="369"/>
        <v>0</v>
      </c>
      <c r="K992" s="412">
        <f t="shared" si="376"/>
        <v>0</v>
      </c>
      <c r="L992" s="411">
        <f t="shared" si="377"/>
        <v>0</v>
      </c>
      <c r="M992" s="412">
        <f t="shared" si="370"/>
        <v>0</v>
      </c>
      <c r="N992" s="411">
        <v>0</v>
      </c>
      <c r="O992" s="412">
        <f t="shared" si="378"/>
        <v>0</v>
      </c>
      <c r="P992" s="335"/>
      <c r="Q992" s="427">
        <f t="shared" si="379"/>
        <v>0</v>
      </c>
      <c r="R992" s="428">
        <f t="shared" si="380"/>
        <v>0</v>
      </c>
      <c r="S992" s="427">
        <f t="shared" si="371"/>
        <v>0</v>
      </c>
      <c r="T992" s="428">
        <f t="shared" si="372"/>
        <v>0</v>
      </c>
      <c r="U992" s="431">
        <f t="shared" si="381"/>
        <v>0</v>
      </c>
      <c r="V992" s="432">
        <f t="shared" si="382"/>
        <v>0</v>
      </c>
      <c r="W992" s="427">
        <f t="shared" si="383"/>
        <v>0</v>
      </c>
      <c r="X992" s="428">
        <f t="shared" si="384"/>
        <v>0</v>
      </c>
      <c r="Y992" s="427">
        <f t="shared" si="373"/>
        <v>0</v>
      </c>
      <c r="Z992" s="428">
        <f t="shared" si="374"/>
        <v>0</v>
      </c>
      <c r="AA992" s="431">
        <f t="shared" si="385"/>
        <v>0</v>
      </c>
      <c r="AB992" s="432">
        <f t="shared" si="386"/>
        <v>0</v>
      </c>
      <c r="AC992" s="427" t="e">
        <f t="shared" si="387"/>
        <v>#N/A</v>
      </c>
      <c r="AD992" s="428" t="e">
        <f t="shared" si="388"/>
        <v>#N/A</v>
      </c>
      <c r="AE992" s="427" t="e">
        <f t="shared" si="389"/>
        <v>#N/A</v>
      </c>
      <c r="AF992" s="428" t="e">
        <f t="shared" si="390"/>
        <v>#N/A</v>
      </c>
      <c r="AG992" s="431" t="e">
        <f t="shared" si="391"/>
        <v>#N/A</v>
      </c>
      <c r="AH992" s="432" t="e">
        <f t="shared" si="392"/>
        <v>#N/A</v>
      </c>
    </row>
    <row r="993" spans="4:34" x14ac:dyDescent="0.25">
      <c r="D993" s="335"/>
      <c r="E993" s="335"/>
      <c r="F993" s="335"/>
      <c r="G993" s="335"/>
      <c r="H993" s="411">
        <f t="shared" si="375"/>
        <v>0</v>
      </c>
      <c r="I993" s="412">
        <v>0</v>
      </c>
      <c r="J993" s="411">
        <f t="shared" si="369"/>
        <v>0</v>
      </c>
      <c r="K993" s="412">
        <f t="shared" si="376"/>
        <v>0</v>
      </c>
      <c r="L993" s="411">
        <f t="shared" si="377"/>
        <v>0</v>
      </c>
      <c r="M993" s="412">
        <f t="shared" si="370"/>
        <v>0</v>
      </c>
      <c r="N993" s="411">
        <v>0</v>
      </c>
      <c r="O993" s="412">
        <f t="shared" si="378"/>
        <v>0</v>
      </c>
      <c r="P993" s="335"/>
      <c r="Q993" s="427">
        <f t="shared" si="379"/>
        <v>0</v>
      </c>
      <c r="R993" s="428">
        <f t="shared" si="380"/>
        <v>0</v>
      </c>
      <c r="S993" s="427">
        <f t="shared" si="371"/>
        <v>0</v>
      </c>
      <c r="T993" s="428">
        <f t="shared" si="372"/>
        <v>0</v>
      </c>
      <c r="U993" s="431">
        <f t="shared" si="381"/>
        <v>0</v>
      </c>
      <c r="V993" s="432">
        <f t="shared" si="382"/>
        <v>0</v>
      </c>
      <c r="W993" s="427">
        <f t="shared" si="383"/>
        <v>0</v>
      </c>
      <c r="X993" s="428">
        <f t="shared" si="384"/>
        <v>0</v>
      </c>
      <c r="Y993" s="427">
        <f t="shared" si="373"/>
        <v>0</v>
      </c>
      <c r="Z993" s="428">
        <f t="shared" si="374"/>
        <v>0</v>
      </c>
      <c r="AA993" s="431">
        <f t="shared" si="385"/>
        <v>0</v>
      </c>
      <c r="AB993" s="432">
        <f t="shared" si="386"/>
        <v>0</v>
      </c>
      <c r="AC993" s="427" t="e">
        <f t="shared" si="387"/>
        <v>#N/A</v>
      </c>
      <c r="AD993" s="428" t="e">
        <f t="shared" si="388"/>
        <v>#N/A</v>
      </c>
      <c r="AE993" s="427" t="e">
        <f t="shared" si="389"/>
        <v>#N/A</v>
      </c>
      <c r="AF993" s="428" t="e">
        <f t="shared" si="390"/>
        <v>#N/A</v>
      </c>
      <c r="AG993" s="431" t="e">
        <f t="shared" si="391"/>
        <v>#N/A</v>
      </c>
      <c r="AH993" s="432" t="e">
        <f t="shared" si="392"/>
        <v>#N/A</v>
      </c>
    </row>
    <row r="994" spans="4:34" x14ac:dyDescent="0.25">
      <c r="D994" s="335"/>
      <c r="E994" s="335"/>
      <c r="F994" s="335"/>
      <c r="G994" s="335"/>
      <c r="H994" s="411">
        <f t="shared" si="375"/>
        <v>0</v>
      </c>
      <c r="I994" s="412">
        <v>0</v>
      </c>
      <c r="J994" s="411">
        <f t="shared" si="369"/>
        <v>0</v>
      </c>
      <c r="K994" s="412">
        <f t="shared" si="376"/>
        <v>0</v>
      </c>
      <c r="L994" s="411">
        <f t="shared" si="377"/>
        <v>0</v>
      </c>
      <c r="M994" s="412">
        <f t="shared" si="370"/>
        <v>0</v>
      </c>
      <c r="N994" s="411">
        <v>0</v>
      </c>
      <c r="O994" s="412">
        <f t="shared" si="378"/>
        <v>0</v>
      </c>
      <c r="P994" s="335"/>
      <c r="Q994" s="427">
        <f t="shared" si="379"/>
        <v>0</v>
      </c>
      <c r="R994" s="428">
        <f t="shared" si="380"/>
        <v>0</v>
      </c>
      <c r="S994" s="427">
        <f t="shared" si="371"/>
        <v>0</v>
      </c>
      <c r="T994" s="428">
        <f t="shared" si="372"/>
        <v>0</v>
      </c>
      <c r="U994" s="431">
        <f t="shared" si="381"/>
        <v>0</v>
      </c>
      <c r="V994" s="432">
        <f t="shared" si="382"/>
        <v>0</v>
      </c>
      <c r="W994" s="427">
        <f t="shared" si="383"/>
        <v>0</v>
      </c>
      <c r="X994" s="428">
        <f t="shared" si="384"/>
        <v>0</v>
      </c>
      <c r="Y994" s="427">
        <f t="shared" si="373"/>
        <v>0</v>
      </c>
      <c r="Z994" s="428">
        <f t="shared" si="374"/>
        <v>0</v>
      </c>
      <c r="AA994" s="431">
        <f t="shared" si="385"/>
        <v>0</v>
      </c>
      <c r="AB994" s="432">
        <f t="shared" si="386"/>
        <v>0</v>
      </c>
      <c r="AC994" s="427" t="e">
        <f t="shared" si="387"/>
        <v>#N/A</v>
      </c>
      <c r="AD994" s="428" t="e">
        <f t="shared" si="388"/>
        <v>#N/A</v>
      </c>
      <c r="AE994" s="427" t="e">
        <f t="shared" si="389"/>
        <v>#N/A</v>
      </c>
      <c r="AF994" s="428" t="e">
        <f t="shared" si="390"/>
        <v>#N/A</v>
      </c>
      <c r="AG994" s="431" t="e">
        <f t="shared" si="391"/>
        <v>#N/A</v>
      </c>
      <c r="AH994" s="432" t="e">
        <f t="shared" si="392"/>
        <v>#N/A</v>
      </c>
    </row>
    <row r="995" spans="4:34" x14ac:dyDescent="0.25">
      <c r="D995" s="335"/>
      <c r="E995" s="335"/>
      <c r="F995" s="335"/>
      <c r="G995" s="335"/>
      <c r="H995" s="411">
        <f t="shared" si="375"/>
        <v>0</v>
      </c>
      <c r="I995" s="412">
        <v>0</v>
      </c>
      <c r="J995" s="411">
        <f t="shared" si="369"/>
        <v>0</v>
      </c>
      <c r="K995" s="412">
        <f t="shared" si="376"/>
        <v>0</v>
      </c>
      <c r="L995" s="411">
        <f t="shared" si="377"/>
        <v>0</v>
      </c>
      <c r="M995" s="412">
        <f t="shared" si="370"/>
        <v>0</v>
      </c>
      <c r="N995" s="411">
        <v>0</v>
      </c>
      <c r="O995" s="412">
        <f t="shared" si="378"/>
        <v>0</v>
      </c>
      <c r="P995" s="335"/>
      <c r="Q995" s="427">
        <f t="shared" si="379"/>
        <v>0</v>
      </c>
      <c r="R995" s="428">
        <f t="shared" si="380"/>
        <v>0</v>
      </c>
      <c r="S995" s="427">
        <f t="shared" si="371"/>
        <v>0</v>
      </c>
      <c r="T995" s="428">
        <f t="shared" si="372"/>
        <v>0</v>
      </c>
      <c r="U995" s="431">
        <f t="shared" si="381"/>
        <v>0</v>
      </c>
      <c r="V995" s="432">
        <f t="shared" si="382"/>
        <v>0</v>
      </c>
      <c r="W995" s="427">
        <f t="shared" si="383"/>
        <v>0</v>
      </c>
      <c r="X995" s="428">
        <f t="shared" si="384"/>
        <v>0</v>
      </c>
      <c r="Y995" s="427">
        <f t="shared" si="373"/>
        <v>0</v>
      </c>
      <c r="Z995" s="428">
        <f t="shared" si="374"/>
        <v>0</v>
      </c>
      <c r="AA995" s="431">
        <f t="shared" si="385"/>
        <v>0</v>
      </c>
      <c r="AB995" s="432">
        <f t="shared" si="386"/>
        <v>0</v>
      </c>
      <c r="AC995" s="427" t="e">
        <f t="shared" si="387"/>
        <v>#N/A</v>
      </c>
      <c r="AD995" s="428" t="e">
        <f t="shared" si="388"/>
        <v>#N/A</v>
      </c>
      <c r="AE995" s="427" t="e">
        <f t="shared" si="389"/>
        <v>#N/A</v>
      </c>
      <c r="AF995" s="428" t="e">
        <f t="shared" si="390"/>
        <v>#N/A</v>
      </c>
      <c r="AG995" s="431" t="e">
        <f t="shared" si="391"/>
        <v>#N/A</v>
      </c>
      <c r="AH995" s="432" t="e">
        <f t="shared" si="392"/>
        <v>#N/A</v>
      </c>
    </row>
    <row r="996" spans="4:34" x14ac:dyDescent="0.25">
      <c r="D996" s="335"/>
      <c r="E996" s="335"/>
      <c r="F996" s="335"/>
      <c r="G996" s="335"/>
      <c r="H996" s="411">
        <f t="shared" si="375"/>
        <v>0</v>
      </c>
      <c r="I996" s="412">
        <v>0</v>
      </c>
      <c r="J996" s="411">
        <f t="shared" si="369"/>
        <v>0</v>
      </c>
      <c r="K996" s="412">
        <f t="shared" si="376"/>
        <v>0</v>
      </c>
      <c r="L996" s="411">
        <f t="shared" si="377"/>
        <v>0</v>
      </c>
      <c r="M996" s="412">
        <f t="shared" si="370"/>
        <v>0</v>
      </c>
      <c r="N996" s="411">
        <v>0</v>
      </c>
      <c r="O996" s="412">
        <f t="shared" si="378"/>
        <v>0</v>
      </c>
      <c r="P996" s="335"/>
      <c r="Q996" s="427">
        <f t="shared" si="379"/>
        <v>0</v>
      </c>
      <c r="R996" s="428">
        <f t="shared" si="380"/>
        <v>0</v>
      </c>
      <c r="S996" s="427">
        <f t="shared" si="371"/>
        <v>0</v>
      </c>
      <c r="T996" s="428">
        <f t="shared" si="372"/>
        <v>0</v>
      </c>
      <c r="U996" s="431">
        <f t="shared" si="381"/>
        <v>0</v>
      </c>
      <c r="V996" s="432">
        <f t="shared" si="382"/>
        <v>0</v>
      </c>
      <c r="W996" s="427">
        <f t="shared" si="383"/>
        <v>0</v>
      </c>
      <c r="X996" s="428">
        <f t="shared" si="384"/>
        <v>0</v>
      </c>
      <c r="Y996" s="427">
        <f t="shared" si="373"/>
        <v>0</v>
      </c>
      <c r="Z996" s="428">
        <f t="shared" si="374"/>
        <v>0</v>
      </c>
      <c r="AA996" s="431">
        <f t="shared" si="385"/>
        <v>0</v>
      </c>
      <c r="AB996" s="432">
        <f t="shared" si="386"/>
        <v>0</v>
      </c>
      <c r="AC996" s="427" t="e">
        <f t="shared" si="387"/>
        <v>#N/A</v>
      </c>
      <c r="AD996" s="428" t="e">
        <f t="shared" si="388"/>
        <v>#N/A</v>
      </c>
      <c r="AE996" s="427" t="e">
        <f t="shared" si="389"/>
        <v>#N/A</v>
      </c>
      <c r="AF996" s="428" t="e">
        <f t="shared" si="390"/>
        <v>#N/A</v>
      </c>
      <c r="AG996" s="431" t="e">
        <f t="shared" si="391"/>
        <v>#N/A</v>
      </c>
      <c r="AH996" s="432" t="e">
        <f t="shared" si="392"/>
        <v>#N/A</v>
      </c>
    </row>
    <row r="997" spans="4:34" x14ac:dyDescent="0.25">
      <c r="D997" s="335"/>
      <c r="E997" s="335"/>
      <c r="F997" s="335"/>
      <c r="G997" s="335"/>
      <c r="H997" s="411">
        <f t="shared" si="375"/>
        <v>0</v>
      </c>
      <c r="I997" s="412">
        <v>0</v>
      </c>
      <c r="J997" s="411">
        <f t="shared" si="369"/>
        <v>0</v>
      </c>
      <c r="K997" s="412">
        <f t="shared" si="376"/>
        <v>0</v>
      </c>
      <c r="L997" s="411">
        <f t="shared" si="377"/>
        <v>0</v>
      </c>
      <c r="M997" s="412">
        <f t="shared" si="370"/>
        <v>0</v>
      </c>
      <c r="N997" s="411">
        <v>0</v>
      </c>
      <c r="O997" s="412">
        <f t="shared" si="378"/>
        <v>0</v>
      </c>
      <c r="P997" s="335"/>
      <c r="Q997" s="427">
        <f t="shared" si="379"/>
        <v>0</v>
      </c>
      <c r="R997" s="428">
        <f t="shared" si="380"/>
        <v>0</v>
      </c>
      <c r="S997" s="427">
        <f t="shared" si="371"/>
        <v>0</v>
      </c>
      <c r="T997" s="428">
        <f t="shared" si="372"/>
        <v>0</v>
      </c>
      <c r="U997" s="431">
        <f t="shared" si="381"/>
        <v>0</v>
      </c>
      <c r="V997" s="432">
        <f t="shared" si="382"/>
        <v>0</v>
      </c>
      <c r="W997" s="427">
        <f t="shared" si="383"/>
        <v>0</v>
      </c>
      <c r="X997" s="428">
        <f t="shared" si="384"/>
        <v>0</v>
      </c>
      <c r="Y997" s="427">
        <f t="shared" si="373"/>
        <v>0</v>
      </c>
      <c r="Z997" s="428">
        <f t="shared" si="374"/>
        <v>0</v>
      </c>
      <c r="AA997" s="431">
        <f t="shared" si="385"/>
        <v>0</v>
      </c>
      <c r="AB997" s="432">
        <f t="shared" si="386"/>
        <v>0</v>
      </c>
      <c r="AC997" s="427" t="e">
        <f t="shared" si="387"/>
        <v>#N/A</v>
      </c>
      <c r="AD997" s="428" t="e">
        <f t="shared" si="388"/>
        <v>#N/A</v>
      </c>
      <c r="AE997" s="427" t="e">
        <f t="shared" si="389"/>
        <v>#N/A</v>
      </c>
      <c r="AF997" s="428" t="e">
        <f t="shared" si="390"/>
        <v>#N/A</v>
      </c>
      <c r="AG997" s="431" t="e">
        <f t="shared" si="391"/>
        <v>#N/A</v>
      </c>
      <c r="AH997" s="432" t="e">
        <f t="shared" si="392"/>
        <v>#N/A</v>
      </c>
    </row>
    <row r="998" spans="4:34" x14ac:dyDescent="0.25">
      <c r="D998" s="335"/>
      <c r="E998" s="335"/>
      <c r="F998" s="335"/>
      <c r="G998" s="335"/>
      <c r="H998" s="411">
        <f t="shared" si="375"/>
        <v>0</v>
      </c>
      <c r="I998" s="412">
        <v>0</v>
      </c>
      <c r="J998" s="411">
        <f t="shared" si="369"/>
        <v>0</v>
      </c>
      <c r="K998" s="412">
        <f t="shared" si="376"/>
        <v>0</v>
      </c>
      <c r="L998" s="411">
        <f t="shared" si="377"/>
        <v>0</v>
      </c>
      <c r="M998" s="412">
        <f t="shared" si="370"/>
        <v>0</v>
      </c>
      <c r="N998" s="411">
        <v>0</v>
      </c>
      <c r="O998" s="412">
        <f t="shared" si="378"/>
        <v>0</v>
      </c>
      <c r="P998" s="335"/>
      <c r="Q998" s="427">
        <f t="shared" si="379"/>
        <v>0</v>
      </c>
      <c r="R998" s="428">
        <f t="shared" si="380"/>
        <v>0</v>
      </c>
      <c r="S998" s="427">
        <f t="shared" si="371"/>
        <v>0</v>
      </c>
      <c r="T998" s="428">
        <f t="shared" si="372"/>
        <v>0</v>
      </c>
      <c r="U998" s="431">
        <f t="shared" si="381"/>
        <v>0</v>
      </c>
      <c r="V998" s="432">
        <f t="shared" si="382"/>
        <v>0</v>
      </c>
      <c r="W998" s="427">
        <f t="shared" si="383"/>
        <v>0</v>
      </c>
      <c r="X998" s="428">
        <f t="shared" si="384"/>
        <v>0</v>
      </c>
      <c r="Y998" s="427">
        <f t="shared" si="373"/>
        <v>0</v>
      </c>
      <c r="Z998" s="428">
        <f t="shared" si="374"/>
        <v>0</v>
      </c>
      <c r="AA998" s="431">
        <f t="shared" si="385"/>
        <v>0</v>
      </c>
      <c r="AB998" s="432">
        <f t="shared" si="386"/>
        <v>0</v>
      </c>
      <c r="AC998" s="427" t="e">
        <f t="shared" si="387"/>
        <v>#N/A</v>
      </c>
      <c r="AD998" s="428" t="e">
        <f t="shared" si="388"/>
        <v>#N/A</v>
      </c>
      <c r="AE998" s="427" t="e">
        <f t="shared" si="389"/>
        <v>#N/A</v>
      </c>
      <c r="AF998" s="428" t="e">
        <f t="shared" si="390"/>
        <v>#N/A</v>
      </c>
      <c r="AG998" s="431" t="e">
        <f t="shared" si="391"/>
        <v>#N/A</v>
      </c>
      <c r="AH998" s="432" t="e">
        <f t="shared" si="392"/>
        <v>#N/A</v>
      </c>
    </row>
    <row r="999" spans="4:34" x14ac:dyDescent="0.25">
      <c r="D999" s="335"/>
      <c r="E999" s="335"/>
      <c r="F999" s="335"/>
      <c r="G999" s="335"/>
      <c r="H999" s="411">
        <f t="shared" si="375"/>
        <v>0</v>
      </c>
      <c r="I999" s="412">
        <v>0</v>
      </c>
      <c r="J999" s="411">
        <f t="shared" si="369"/>
        <v>0</v>
      </c>
      <c r="K999" s="412">
        <f t="shared" si="376"/>
        <v>0</v>
      </c>
      <c r="L999" s="411">
        <f t="shared" si="377"/>
        <v>0</v>
      </c>
      <c r="M999" s="412">
        <f t="shared" si="370"/>
        <v>0</v>
      </c>
      <c r="N999" s="411">
        <v>0</v>
      </c>
      <c r="O999" s="412">
        <f t="shared" si="378"/>
        <v>0</v>
      </c>
      <c r="P999" s="335"/>
      <c r="Q999" s="427">
        <f t="shared" si="379"/>
        <v>0</v>
      </c>
      <c r="R999" s="428">
        <f t="shared" si="380"/>
        <v>0</v>
      </c>
      <c r="S999" s="427">
        <f t="shared" si="371"/>
        <v>0</v>
      </c>
      <c r="T999" s="428">
        <f t="shared" si="372"/>
        <v>0</v>
      </c>
      <c r="U999" s="431">
        <f t="shared" si="381"/>
        <v>0</v>
      </c>
      <c r="V999" s="432">
        <f t="shared" si="382"/>
        <v>0</v>
      </c>
      <c r="W999" s="427">
        <f t="shared" si="383"/>
        <v>0</v>
      </c>
      <c r="X999" s="428">
        <f t="shared" si="384"/>
        <v>0</v>
      </c>
      <c r="Y999" s="427">
        <f t="shared" si="373"/>
        <v>0</v>
      </c>
      <c r="Z999" s="428">
        <f t="shared" si="374"/>
        <v>0</v>
      </c>
      <c r="AA999" s="431">
        <f t="shared" si="385"/>
        <v>0</v>
      </c>
      <c r="AB999" s="432">
        <f t="shared" si="386"/>
        <v>0</v>
      </c>
      <c r="AC999" s="427" t="e">
        <f t="shared" si="387"/>
        <v>#N/A</v>
      </c>
      <c r="AD999" s="428" t="e">
        <f t="shared" si="388"/>
        <v>#N/A</v>
      </c>
      <c r="AE999" s="427" t="e">
        <f t="shared" si="389"/>
        <v>#N/A</v>
      </c>
      <c r="AF999" s="428" t="e">
        <f t="shared" si="390"/>
        <v>#N/A</v>
      </c>
      <c r="AG999" s="431" t="e">
        <f t="shared" si="391"/>
        <v>#N/A</v>
      </c>
      <c r="AH999" s="432" t="e">
        <f t="shared" si="392"/>
        <v>#N/A</v>
      </c>
    </row>
    <row r="1000" spans="4:34" x14ac:dyDescent="0.25">
      <c r="D1000" s="335"/>
      <c r="E1000" s="335"/>
      <c r="F1000" s="335"/>
      <c r="G1000" s="335"/>
      <c r="H1000" s="411">
        <f t="shared" si="375"/>
        <v>0</v>
      </c>
      <c r="I1000" s="412">
        <v>0</v>
      </c>
      <c r="J1000" s="411">
        <f t="shared" si="369"/>
        <v>0</v>
      </c>
      <c r="K1000" s="412">
        <f t="shared" si="376"/>
        <v>0</v>
      </c>
      <c r="L1000" s="411">
        <f t="shared" si="377"/>
        <v>0</v>
      </c>
      <c r="M1000" s="412">
        <f t="shared" si="370"/>
        <v>0</v>
      </c>
      <c r="N1000" s="411">
        <v>0</v>
      </c>
      <c r="O1000" s="412">
        <f t="shared" si="378"/>
        <v>0</v>
      </c>
      <c r="P1000" s="335"/>
      <c r="Q1000" s="427">
        <f t="shared" si="379"/>
        <v>0</v>
      </c>
      <c r="R1000" s="428">
        <f t="shared" si="380"/>
        <v>0</v>
      </c>
      <c r="S1000" s="427">
        <f t="shared" si="371"/>
        <v>0</v>
      </c>
      <c r="T1000" s="428">
        <f t="shared" si="372"/>
        <v>0</v>
      </c>
      <c r="U1000" s="431">
        <f t="shared" si="381"/>
        <v>0</v>
      </c>
      <c r="V1000" s="432">
        <f t="shared" si="382"/>
        <v>0</v>
      </c>
      <c r="W1000" s="427">
        <f t="shared" si="383"/>
        <v>0</v>
      </c>
      <c r="X1000" s="428">
        <f t="shared" si="384"/>
        <v>0</v>
      </c>
      <c r="Y1000" s="427">
        <f t="shared" si="373"/>
        <v>0</v>
      </c>
      <c r="Z1000" s="428">
        <f t="shared" si="374"/>
        <v>0</v>
      </c>
      <c r="AA1000" s="431">
        <f t="shared" si="385"/>
        <v>0</v>
      </c>
      <c r="AB1000" s="432">
        <f t="shared" si="386"/>
        <v>0</v>
      </c>
      <c r="AC1000" s="427" t="e">
        <f t="shared" si="387"/>
        <v>#N/A</v>
      </c>
      <c r="AD1000" s="428" t="e">
        <f t="shared" si="388"/>
        <v>#N/A</v>
      </c>
      <c r="AE1000" s="427" t="e">
        <f t="shared" si="389"/>
        <v>#N/A</v>
      </c>
      <c r="AF1000" s="428" t="e">
        <f t="shared" si="390"/>
        <v>#N/A</v>
      </c>
      <c r="AG1000" s="431" t="e">
        <f t="shared" si="391"/>
        <v>#N/A</v>
      </c>
      <c r="AH1000" s="432" t="e">
        <f t="shared" si="392"/>
        <v>#N/A</v>
      </c>
    </row>
    <row r="1001" spans="4:34" x14ac:dyDescent="0.25">
      <c r="D1001" s="335"/>
      <c r="E1001" s="335"/>
      <c r="F1001" s="335"/>
      <c r="G1001" s="335"/>
      <c r="H1001" s="411">
        <f t="shared" si="375"/>
        <v>0</v>
      </c>
      <c r="I1001" s="412">
        <v>0</v>
      </c>
      <c r="J1001" s="411">
        <f t="shared" si="369"/>
        <v>0</v>
      </c>
      <c r="K1001" s="412">
        <f t="shared" si="376"/>
        <v>0</v>
      </c>
      <c r="L1001" s="411">
        <f t="shared" si="377"/>
        <v>0</v>
      </c>
      <c r="M1001" s="412">
        <f t="shared" si="370"/>
        <v>0</v>
      </c>
      <c r="N1001" s="411">
        <v>0</v>
      </c>
      <c r="O1001" s="412">
        <f t="shared" si="378"/>
        <v>0</v>
      </c>
      <c r="P1001" s="335"/>
      <c r="Q1001" s="427">
        <f t="shared" si="379"/>
        <v>0</v>
      </c>
      <c r="R1001" s="428">
        <f t="shared" si="380"/>
        <v>0</v>
      </c>
      <c r="S1001" s="427">
        <f t="shared" si="371"/>
        <v>0</v>
      </c>
      <c r="T1001" s="428">
        <f t="shared" si="372"/>
        <v>0</v>
      </c>
      <c r="U1001" s="431">
        <f t="shared" si="381"/>
        <v>0</v>
      </c>
      <c r="V1001" s="432">
        <f t="shared" si="382"/>
        <v>0</v>
      </c>
      <c r="W1001" s="427">
        <f t="shared" si="383"/>
        <v>0</v>
      </c>
      <c r="X1001" s="428">
        <f t="shared" si="384"/>
        <v>0</v>
      </c>
      <c r="Y1001" s="427">
        <f t="shared" si="373"/>
        <v>0</v>
      </c>
      <c r="Z1001" s="428">
        <f t="shared" si="374"/>
        <v>0</v>
      </c>
      <c r="AA1001" s="431">
        <f t="shared" si="385"/>
        <v>0</v>
      </c>
      <c r="AB1001" s="432">
        <f t="shared" si="386"/>
        <v>0</v>
      </c>
      <c r="AC1001" s="427" t="e">
        <f t="shared" si="387"/>
        <v>#N/A</v>
      </c>
      <c r="AD1001" s="428" t="e">
        <f t="shared" si="388"/>
        <v>#N/A</v>
      </c>
      <c r="AE1001" s="427" t="e">
        <f t="shared" si="389"/>
        <v>#N/A</v>
      </c>
      <c r="AF1001" s="428" t="e">
        <f t="shared" si="390"/>
        <v>#N/A</v>
      </c>
      <c r="AG1001" s="431" t="e">
        <f t="shared" si="391"/>
        <v>#N/A</v>
      </c>
      <c r="AH1001" s="432" t="e">
        <f t="shared" si="392"/>
        <v>#N/A</v>
      </c>
    </row>
    <row r="1002" spans="4:34" x14ac:dyDescent="0.25">
      <c r="D1002" s="335"/>
      <c r="E1002" s="335"/>
      <c r="F1002" s="335"/>
      <c r="G1002" s="335"/>
      <c r="H1002" s="411">
        <f t="shared" si="375"/>
        <v>0</v>
      </c>
      <c r="I1002" s="412">
        <v>0</v>
      </c>
      <c r="J1002" s="411">
        <f t="shared" si="369"/>
        <v>0</v>
      </c>
      <c r="K1002" s="412">
        <f t="shared" si="376"/>
        <v>0</v>
      </c>
      <c r="L1002" s="411">
        <f t="shared" si="377"/>
        <v>0</v>
      </c>
      <c r="M1002" s="412">
        <f t="shared" si="370"/>
        <v>0</v>
      </c>
      <c r="N1002" s="411">
        <v>0</v>
      </c>
      <c r="O1002" s="412">
        <f t="shared" si="378"/>
        <v>0</v>
      </c>
      <c r="P1002" s="335"/>
      <c r="Q1002" s="427">
        <f t="shared" si="379"/>
        <v>0</v>
      </c>
      <c r="R1002" s="428">
        <f t="shared" si="380"/>
        <v>0</v>
      </c>
      <c r="S1002" s="427">
        <f t="shared" si="371"/>
        <v>0</v>
      </c>
      <c r="T1002" s="428">
        <f t="shared" si="372"/>
        <v>0</v>
      </c>
      <c r="U1002" s="431">
        <f t="shared" si="381"/>
        <v>0</v>
      </c>
      <c r="V1002" s="432">
        <f t="shared" si="382"/>
        <v>0</v>
      </c>
      <c r="W1002" s="427">
        <f t="shared" si="383"/>
        <v>0</v>
      </c>
      <c r="X1002" s="428">
        <f t="shared" si="384"/>
        <v>0</v>
      </c>
      <c r="Y1002" s="427">
        <f t="shared" si="373"/>
        <v>0</v>
      </c>
      <c r="Z1002" s="428">
        <f t="shared" si="374"/>
        <v>0</v>
      </c>
      <c r="AA1002" s="431">
        <f t="shared" si="385"/>
        <v>0</v>
      </c>
      <c r="AB1002" s="432">
        <f t="shared" si="386"/>
        <v>0</v>
      </c>
      <c r="AC1002" s="427" t="e">
        <f t="shared" si="387"/>
        <v>#N/A</v>
      </c>
      <c r="AD1002" s="428" t="e">
        <f t="shared" si="388"/>
        <v>#N/A</v>
      </c>
      <c r="AE1002" s="427" t="e">
        <f t="shared" si="389"/>
        <v>#N/A</v>
      </c>
      <c r="AF1002" s="428" t="e">
        <f t="shared" si="390"/>
        <v>#N/A</v>
      </c>
      <c r="AG1002" s="431" t="e">
        <f t="shared" si="391"/>
        <v>#N/A</v>
      </c>
      <c r="AH1002" s="432" t="e">
        <f t="shared" si="392"/>
        <v>#N/A</v>
      </c>
    </row>
    <row r="1003" spans="4:34" x14ac:dyDescent="0.25">
      <c r="D1003" s="335"/>
      <c r="E1003" s="335"/>
      <c r="F1003" s="335"/>
      <c r="G1003" s="335"/>
      <c r="H1003" s="411">
        <f t="shared" si="375"/>
        <v>0</v>
      </c>
      <c r="I1003" s="412">
        <v>0</v>
      </c>
      <c r="J1003" s="411">
        <f t="shared" si="369"/>
        <v>0</v>
      </c>
      <c r="K1003" s="412">
        <f t="shared" si="376"/>
        <v>0</v>
      </c>
      <c r="L1003" s="411">
        <f t="shared" si="377"/>
        <v>0</v>
      </c>
      <c r="M1003" s="412">
        <f t="shared" si="370"/>
        <v>0</v>
      </c>
      <c r="N1003" s="411">
        <v>0</v>
      </c>
      <c r="O1003" s="412">
        <f t="shared" si="378"/>
        <v>0</v>
      </c>
      <c r="P1003" s="335"/>
      <c r="Q1003" s="427">
        <f t="shared" si="379"/>
        <v>0</v>
      </c>
      <c r="R1003" s="428">
        <f t="shared" si="380"/>
        <v>0</v>
      </c>
      <c r="S1003" s="427">
        <f t="shared" si="371"/>
        <v>0</v>
      </c>
      <c r="T1003" s="428">
        <f t="shared" si="372"/>
        <v>0</v>
      </c>
      <c r="U1003" s="431">
        <f t="shared" si="381"/>
        <v>0</v>
      </c>
      <c r="V1003" s="432">
        <f t="shared" si="382"/>
        <v>0</v>
      </c>
      <c r="W1003" s="427">
        <f t="shared" si="383"/>
        <v>0</v>
      </c>
      <c r="X1003" s="428">
        <f t="shared" si="384"/>
        <v>0</v>
      </c>
      <c r="Y1003" s="427">
        <f t="shared" si="373"/>
        <v>0</v>
      </c>
      <c r="Z1003" s="428">
        <f t="shared" si="374"/>
        <v>0</v>
      </c>
      <c r="AA1003" s="431">
        <f t="shared" si="385"/>
        <v>0</v>
      </c>
      <c r="AB1003" s="432">
        <f t="shared" si="386"/>
        <v>0</v>
      </c>
      <c r="AC1003" s="427" t="e">
        <f t="shared" si="387"/>
        <v>#N/A</v>
      </c>
      <c r="AD1003" s="428" t="e">
        <f t="shared" si="388"/>
        <v>#N/A</v>
      </c>
      <c r="AE1003" s="427" t="e">
        <f t="shared" si="389"/>
        <v>#N/A</v>
      </c>
      <c r="AF1003" s="428" t="e">
        <f t="shared" si="390"/>
        <v>#N/A</v>
      </c>
      <c r="AG1003" s="431" t="e">
        <f t="shared" si="391"/>
        <v>#N/A</v>
      </c>
      <c r="AH1003" s="432" t="e">
        <f t="shared" si="392"/>
        <v>#N/A</v>
      </c>
    </row>
    <row r="1004" spans="4:34" x14ac:dyDescent="0.25">
      <c r="D1004" s="335"/>
      <c r="E1004" s="335"/>
      <c r="F1004" s="335"/>
      <c r="G1004" s="335"/>
      <c r="H1004" s="411">
        <f t="shared" si="375"/>
        <v>0</v>
      </c>
      <c r="I1004" s="412">
        <v>0</v>
      </c>
      <c r="J1004" s="411">
        <f t="shared" si="369"/>
        <v>0</v>
      </c>
      <c r="K1004" s="412">
        <f t="shared" si="376"/>
        <v>0</v>
      </c>
      <c r="L1004" s="411">
        <f t="shared" si="377"/>
        <v>0</v>
      </c>
      <c r="M1004" s="412">
        <f t="shared" si="370"/>
        <v>0</v>
      </c>
      <c r="N1004" s="411">
        <v>0</v>
      </c>
      <c r="O1004" s="412">
        <f t="shared" si="378"/>
        <v>0</v>
      </c>
      <c r="P1004" s="335"/>
      <c r="Q1004" s="427">
        <f t="shared" si="379"/>
        <v>0</v>
      </c>
      <c r="R1004" s="428">
        <f t="shared" si="380"/>
        <v>0</v>
      </c>
      <c r="S1004" s="427">
        <f t="shared" si="371"/>
        <v>0</v>
      </c>
      <c r="T1004" s="428">
        <f t="shared" si="372"/>
        <v>0</v>
      </c>
      <c r="U1004" s="431">
        <f t="shared" si="381"/>
        <v>0</v>
      </c>
      <c r="V1004" s="432">
        <f t="shared" si="382"/>
        <v>0</v>
      </c>
      <c r="W1004" s="427">
        <f t="shared" si="383"/>
        <v>0</v>
      </c>
      <c r="X1004" s="428">
        <f t="shared" si="384"/>
        <v>0</v>
      </c>
      <c r="Y1004" s="427">
        <f t="shared" si="373"/>
        <v>0</v>
      </c>
      <c r="Z1004" s="428">
        <f t="shared" si="374"/>
        <v>0</v>
      </c>
      <c r="AA1004" s="431">
        <f t="shared" si="385"/>
        <v>0</v>
      </c>
      <c r="AB1004" s="432">
        <f t="shared" si="386"/>
        <v>0</v>
      </c>
      <c r="AC1004" s="427" t="e">
        <f t="shared" si="387"/>
        <v>#N/A</v>
      </c>
      <c r="AD1004" s="428" t="e">
        <f t="shared" si="388"/>
        <v>#N/A</v>
      </c>
      <c r="AE1004" s="427" t="e">
        <f t="shared" si="389"/>
        <v>#N/A</v>
      </c>
      <c r="AF1004" s="428" t="e">
        <f t="shared" si="390"/>
        <v>#N/A</v>
      </c>
      <c r="AG1004" s="431" t="e">
        <f t="shared" si="391"/>
        <v>#N/A</v>
      </c>
      <c r="AH1004" s="432" t="e">
        <f t="shared" si="392"/>
        <v>#N/A</v>
      </c>
    </row>
    <row r="1005" spans="4:34" x14ac:dyDescent="0.25">
      <c r="D1005" s="335"/>
      <c r="E1005" s="335"/>
      <c r="F1005" s="335"/>
      <c r="G1005" s="335"/>
      <c r="H1005" s="411">
        <f t="shared" si="375"/>
        <v>0</v>
      </c>
      <c r="I1005" s="412">
        <v>0</v>
      </c>
      <c r="J1005" s="411">
        <f t="shared" si="369"/>
        <v>0</v>
      </c>
      <c r="K1005" s="412">
        <f t="shared" si="376"/>
        <v>0</v>
      </c>
      <c r="L1005" s="411">
        <f t="shared" si="377"/>
        <v>0</v>
      </c>
      <c r="M1005" s="412">
        <f t="shared" si="370"/>
        <v>0</v>
      </c>
      <c r="N1005" s="411">
        <v>0</v>
      </c>
      <c r="O1005" s="412">
        <f t="shared" si="378"/>
        <v>0</v>
      </c>
      <c r="P1005" s="335"/>
      <c r="Q1005" s="427">
        <f t="shared" si="379"/>
        <v>0</v>
      </c>
      <c r="R1005" s="428">
        <f t="shared" si="380"/>
        <v>0</v>
      </c>
      <c r="S1005" s="427">
        <f t="shared" si="371"/>
        <v>0</v>
      </c>
      <c r="T1005" s="428">
        <f t="shared" si="372"/>
        <v>0</v>
      </c>
      <c r="U1005" s="431">
        <f t="shared" si="381"/>
        <v>0</v>
      </c>
      <c r="V1005" s="432">
        <f t="shared" si="382"/>
        <v>0</v>
      </c>
      <c r="W1005" s="427">
        <f t="shared" si="383"/>
        <v>0</v>
      </c>
      <c r="X1005" s="428">
        <f t="shared" si="384"/>
        <v>0</v>
      </c>
      <c r="Y1005" s="427">
        <f t="shared" si="373"/>
        <v>0</v>
      </c>
      <c r="Z1005" s="428">
        <f t="shared" si="374"/>
        <v>0</v>
      </c>
      <c r="AA1005" s="431">
        <f t="shared" si="385"/>
        <v>0</v>
      </c>
      <c r="AB1005" s="432">
        <f t="shared" si="386"/>
        <v>0</v>
      </c>
      <c r="AC1005" s="427" t="e">
        <f t="shared" si="387"/>
        <v>#N/A</v>
      </c>
      <c r="AD1005" s="428" t="e">
        <f t="shared" si="388"/>
        <v>#N/A</v>
      </c>
      <c r="AE1005" s="427" t="e">
        <f t="shared" si="389"/>
        <v>#N/A</v>
      </c>
      <c r="AF1005" s="428" t="e">
        <f t="shared" si="390"/>
        <v>#N/A</v>
      </c>
      <c r="AG1005" s="431" t="e">
        <f t="shared" si="391"/>
        <v>#N/A</v>
      </c>
      <c r="AH1005" s="432" t="e">
        <f t="shared" si="392"/>
        <v>#N/A</v>
      </c>
    </row>
    <row r="1006" spans="4:34" x14ac:dyDescent="0.25">
      <c r="D1006" s="335"/>
      <c r="E1006" s="335"/>
      <c r="F1006" s="335"/>
      <c r="G1006" s="335"/>
      <c r="H1006" s="411">
        <f t="shared" si="375"/>
        <v>0</v>
      </c>
      <c r="I1006" s="412">
        <v>0</v>
      </c>
      <c r="J1006" s="411">
        <f t="shared" si="369"/>
        <v>0</v>
      </c>
      <c r="K1006" s="412">
        <f t="shared" si="376"/>
        <v>0</v>
      </c>
      <c r="L1006" s="411">
        <f t="shared" si="377"/>
        <v>0</v>
      </c>
      <c r="M1006" s="412">
        <f t="shared" si="370"/>
        <v>0</v>
      </c>
      <c r="N1006" s="411">
        <v>0</v>
      </c>
      <c r="O1006" s="412">
        <f t="shared" si="378"/>
        <v>0</v>
      </c>
      <c r="P1006" s="335"/>
      <c r="Q1006" s="427">
        <f t="shared" si="379"/>
        <v>0</v>
      </c>
      <c r="R1006" s="428">
        <f t="shared" si="380"/>
        <v>0</v>
      </c>
      <c r="S1006" s="427">
        <f t="shared" si="371"/>
        <v>0</v>
      </c>
      <c r="T1006" s="428">
        <f t="shared" si="372"/>
        <v>0</v>
      </c>
      <c r="U1006" s="431">
        <f t="shared" si="381"/>
        <v>0</v>
      </c>
      <c r="V1006" s="432">
        <f t="shared" si="382"/>
        <v>0</v>
      </c>
      <c r="W1006" s="427">
        <f t="shared" si="383"/>
        <v>0</v>
      </c>
      <c r="X1006" s="428">
        <f t="shared" si="384"/>
        <v>0</v>
      </c>
      <c r="Y1006" s="427">
        <f t="shared" si="373"/>
        <v>0</v>
      </c>
      <c r="Z1006" s="428">
        <f t="shared" si="374"/>
        <v>0</v>
      </c>
      <c r="AA1006" s="431">
        <f t="shared" si="385"/>
        <v>0</v>
      </c>
      <c r="AB1006" s="432">
        <f t="shared" si="386"/>
        <v>0</v>
      </c>
      <c r="AC1006" s="427" t="e">
        <f t="shared" si="387"/>
        <v>#N/A</v>
      </c>
      <c r="AD1006" s="428" t="e">
        <f t="shared" si="388"/>
        <v>#N/A</v>
      </c>
      <c r="AE1006" s="427" t="e">
        <f t="shared" si="389"/>
        <v>#N/A</v>
      </c>
      <c r="AF1006" s="428" t="e">
        <f t="shared" si="390"/>
        <v>#N/A</v>
      </c>
      <c r="AG1006" s="431" t="e">
        <f t="shared" si="391"/>
        <v>#N/A</v>
      </c>
      <c r="AH1006" s="432" t="e">
        <f t="shared" si="392"/>
        <v>#N/A</v>
      </c>
    </row>
    <row r="1007" spans="4:34" x14ac:dyDescent="0.25">
      <c r="D1007" s="335"/>
      <c r="E1007" s="335"/>
      <c r="F1007" s="335"/>
      <c r="G1007" s="335"/>
      <c r="H1007" s="411">
        <f t="shared" si="375"/>
        <v>0</v>
      </c>
      <c r="I1007" s="412">
        <v>0</v>
      </c>
      <c r="J1007" s="411">
        <f t="shared" si="369"/>
        <v>0</v>
      </c>
      <c r="K1007" s="412">
        <f t="shared" si="376"/>
        <v>0</v>
      </c>
      <c r="L1007" s="411">
        <f t="shared" si="377"/>
        <v>0</v>
      </c>
      <c r="M1007" s="412">
        <f t="shared" si="370"/>
        <v>0</v>
      </c>
      <c r="N1007" s="411">
        <v>0</v>
      </c>
      <c r="O1007" s="412">
        <f t="shared" si="378"/>
        <v>0</v>
      </c>
      <c r="P1007" s="335"/>
      <c r="Q1007" s="427">
        <f t="shared" si="379"/>
        <v>0</v>
      </c>
      <c r="R1007" s="428">
        <f t="shared" si="380"/>
        <v>0</v>
      </c>
      <c r="S1007" s="427">
        <f t="shared" si="371"/>
        <v>0</v>
      </c>
      <c r="T1007" s="428">
        <f t="shared" si="372"/>
        <v>0</v>
      </c>
      <c r="U1007" s="431">
        <f t="shared" si="381"/>
        <v>0</v>
      </c>
      <c r="V1007" s="432">
        <f t="shared" si="382"/>
        <v>0</v>
      </c>
      <c r="W1007" s="427">
        <f t="shared" si="383"/>
        <v>0</v>
      </c>
      <c r="X1007" s="428">
        <f t="shared" si="384"/>
        <v>0</v>
      </c>
      <c r="Y1007" s="427">
        <f t="shared" si="373"/>
        <v>0</v>
      </c>
      <c r="Z1007" s="428">
        <f t="shared" si="374"/>
        <v>0</v>
      </c>
      <c r="AA1007" s="431">
        <f t="shared" si="385"/>
        <v>0</v>
      </c>
      <c r="AB1007" s="432">
        <f t="shared" si="386"/>
        <v>0</v>
      </c>
      <c r="AC1007" s="427" t="e">
        <f t="shared" si="387"/>
        <v>#N/A</v>
      </c>
      <c r="AD1007" s="428" t="e">
        <f t="shared" si="388"/>
        <v>#N/A</v>
      </c>
      <c r="AE1007" s="427" t="e">
        <f t="shared" si="389"/>
        <v>#N/A</v>
      </c>
      <c r="AF1007" s="428" t="e">
        <f t="shared" si="390"/>
        <v>#N/A</v>
      </c>
      <c r="AG1007" s="431" t="e">
        <f t="shared" si="391"/>
        <v>#N/A</v>
      </c>
      <c r="AH1007" s="432" t="e">
        <f t="shared" si="392"/>
        <v>#N/A</v>
      </c>
    </row>
    <row r="1008" spans="4:34" x14ac:dyDescent="0.25">
      <c r="D1008" s="335"/>
      <c r="E1008" s="335"/>
      <c r="F1008" s="335"/>
      <c r="G1008" s="335"/>
      <c r="H1008" s="411">
        <f t="shared" si="375"/>
        <v>0</v>
      </c>
      <c r="I1008" s="412">
        <v>0</v>
      </c>
      <c r="J1008" s="411">
        <f t="shared" si="369"/>
        <v>0</v>
      </c>
      <c r="K1008" s="412">
        <f t="shared" si="376"/>
        <v>0</v>
      </c>
      <c r="L1008" s="411">
        <f t="shared" si="377"/>
        <v>0</v>
      </c>
      <c r="M1008" s="412">
        <f t="shared" si="370"/>
        <v>0</v>
      </c>
      <c r="N1008" s="411">
        <v>0</v>
      </c>
      <c r="O1008" s="412">
        <f t="shared" si="378"/>
        <v>0</v>
      </c>
      <c r="P1008" s="335"/>
      <c r="Q1008" s="427">
        <f t="shared" si="379"/>
        <v>0</v>
      </c>
      <c r="R1008" s="428">
        <f t="shared" si="380"/>
        <v>0</v>
      </c>
      <c r="S1008" s="427">
        <f t="shared" si="371"/>
        <v>0</v>
      </c>
      <c r="T1008" s="428">
        <f t="shared" si="372"/>
        <v>0</v>
      </c>
      <c r="U1008" s="431">
        <f t="shared" si="381"/>
        <v>0</v>
      </c>
      <c r="V1008" s="432">
        <f t="shared" si="382"/>
        <v>0</v>
      </c>
      <c r="W1008" s="427">
        <f t="shared" si="383"/>
        <v>0</v>
      </c>
      <c r="X1008" s="428">
        <f t="shared" si="384"/>
        <v>0</v>
      </c>
      <c r="Y1008" s="427">
        <f t="shared" si="373"/>
        <v>0</v>
      </c>
      <c r="Z1008" s="428">
        <f t="shared" si="374"/>
        <v>0</v>
      </c>
      <c r="AA1008" s="431">
        <f t="shared" si="385"/>
        <v>0</v>
      </c>
      <c r="AB1008" s="432">
        <f t="shared" si="386"/>
        <v>0</v>
      </c>
      <c r="AC1008" s="427" t="e">
        <f t="shared" si="387"/>
        <v>#N/A</v>
      </c>
      <c r="AD1008" s="428" t="e">
        <f t="shared" si="388"/>
        <v>#N/A</v>
      </c>
      <c r="AE1008" s="427" t="e">
        <f t="shared" si="389"/>
        <v>#N/A</v>
      </c>
      <c r="AF1008" s="428" t="e">
        <f t="shared" si="390"/>
        <v>#N/A</v>
      </c>
      <c r="AG1008" s="431" t="e">
        <f t="shared" si="391"/>
        <v>#N/A</v>
      </c>
      <c r="AH1008" s="432" t="e">
        <f t="shared" si="392"/>
        <v>#N/A</v>
      </c>
    </row>
    <row r="1009" spans="4:34" x14ac:dyDescent="0.25">
      <c r="D1009" s="335"/>
      <c r="E1009" s="335"/>
      <c r="F1009" s="335"/>
      <c r="G1009" s="335"/>
      <c r="H1009" s="411">
        <f t="shared" si="375"/>
        <v>0</v>
      </c>
      <c r="I1009" s="412">
        <v>0</v>
      </c>
      <c r="J1009" s="411">
        <f t="shared" si="369"/>
        <v>0</v>
      </c>
      <c r="K1009" s="412">
        <f t="shared" si="376"/>
        <v>0</v>
      </c>
      <c r="L1009" s="411">
        <f t="shared" si="377"/>
        <v>0</v>
      </c>
      <c r="M1009" s="412">
        <f t="shared" si="370"/>
        <v>0</v>
      </c>
      <c r="N1009" s="411">
        <v>0</v>
      </c>
      <c r="O1009" s="412">
        <f t="shared" si="378"/>
        <v>0</v>
      </c>
      <c r="P1009" s="335"/>
      <c r="Q1009" s="427">
        <f t="shared" si="379"/>
        <v>0</v>
      </c>
      <c r="R1009" s="428">
        <f t="shared" si="380"/>
        <v>0</v>
      </c>
      <c r="S1009" s="427">
        <f t="shared" si="371"/>
        <v>0</v>
      </c>
      <c r="T1009" s="428">
        <f t="shared" si="372"/>
        <v>0</v>
      </c>
      <c r="U1009" s="431">
        <f t="shared" si="381"/>
        <v>0</v>
      </c>
      <c r="V1009" s="432">
        <f t="shared" si="382"/>
        <v>0</v>
      </c>
      <c r="W1009" s="427">
        <f t="shared" si="383"/>
        <v>0</v>
      </c>
      <c r="X1009" s="428">
        <f t="shared" si="384"/>
        <v>0</v>
      </c>
      <c r="Y1009" s="427">
        <f t="shared" si="373"/>
        <v>0</v>
      </c>
      <c r="Z1009" s="428">
        <f t="shared" si="374"/>
        <v>0</v>
      </c>
      <c r="AA1009" s="431">
        <f t="shared" si="385"/>
        <v>0</v>
      </c>
      <c r="AB1009" s="432">
        <f t="shared" si="386"/>
        <v>0</v>
      </c>
      <c r="AC1009" s="427" t="e">
        <f t="shared" si="387"/>
        <v>#N/A</v>
      </c>
      <c r="AD1009" s="428" t="e">
        <f t="shared" si="388"/>
        <v>#N/A</v>
      </c>
      <c r="AE1009" s="427" t="e">
        <f t="shared" si="389"/>
        <v>#N/A</v>
      </c>
      <c r="AF1009" s="428" t="e">
        <f t="shared" si="390"/>
        <v>#N/A</v>
      </c>
      <c r="AG1009" s="431" t="e">
        <f t="shared" si="391"/>
        <v>#N/A</v>
      </c>
      <c r="AH1009" s="432" t="e">
        <f t="shared" si="392"/>
        <v>#N/A</v>
      </c>
    </row>
    <row r="1010" spans="4:34" x14ac:dyDescent="0.25">
      <c r="D1010" s="335"/>
      <c r="E1010" s="335"/>
      <c r="F1010" s="335"/>
      <c r="G1010" s="335"/>
      <c r="H1010" s="411">
        <f t="shared" si="375"/>
        <v>0</v>
      </c>
      <c r="I1010" s="412">
        <v>0</v>
      </c>
      <c r="J1010" s="411">
        <f t="shared" si="369"/>
        <v>0</v>
      </c>
      <c r="K1010" s="412">
        <f t="shared" si="376"/>
        <v>0</v>
      </c>
      <c r="L1010" s="411">
        <f t="shared" si="377"/>
        <v>0</v>
      </c>
      <c r="M1010" s="412">
        <f t="shared" si="370"/>
        <v>0</v>
      </c>
      <c r="N1010" s="411">
        <v>0</v>
      </c>
      <c r="O1010" s="412">
        <f t="shared" si="378"/>
        <v>0</v>
      </c>
      <c r="P1010" s="335"/>
      <c r="Q1010" s="427">
        <f t="shared" si="379"/>
        <v>0</v>
      </c>
      <c r="R1010" s="428">
        <f t="shared" si="380"/>
        <v>0</v>
      </c>
      <c r="S1010" s="427">
        <f t="shared" si="371"/>
        <v>0</v>
      </c>
      <c r="T1010" s="428">
        <f t="shared" si="372"/>
        <v>0</v>
      </c>
      <c r="U1010" s="431">
        <f t="shared" si="381"/>
        <v>0</v>
      </c>
      <c r="V1010" s="432">
        <f t="shared" si="382"/>
        <v>0</v>
      </c>
      <c r="W1010" s="427">
        <f t="shared" si="383"/>
        <v>0</v>
      </c>
      <c r="X1010" s="428">
        <f t="shared" si="384"/>
        <v>0</v>
      </c>
      <c r="Y1010" s="427">
        <f t="shared" si="373"/>
        <v>0</v>
      </c>
      <c r="Z1010" s="428">
        <f t="shared" si="374"/>
        <v>0</v>
      </c>
      <c r="AA1010" s="431">
        <f t="shared" si="385"/>
        <v>0</v>
      </c>
      <c r="AB1010" s="432">
        <f t="shared" si="386"/>
        <v>0</v>
      </c>
      <c r="AC1010" s="427" t="e">
        <f t="shared" si="387"/>
        <v>#N/A</v>
      </c>
      <c r="AD1010" s="428" t="e">
        <f t="shared" si="388"/>
        <v>#N/A</v>
      </c>
      <c r="AE1010" s="427" t="e">
        <f t="shared" si="389"/>
        <v>#N/A</v>
      </c>
      <c r="AF1010" s="428" t="e">
        <f t="shared" si="390"/>
        <v>#N/A</v>
      </c>
      <c r="AG1010" s="431" t="e">
        <f t="shared" si="391"/>
        <v>#N/A</v>
      </c>
      <c r="AH1010" s="432" t="e">
        <f t="shared" si="392"/>
        <v>#N/A</v>
      </c>
    </row>
    <row r="1011" spans="4:34" x14ac:dyDescent="0.25">
      <c r="D1011" s="335"/>
      <c r="E1011" s="335"/>
      <c r="F1011" s="335"/>
      <c r="G1011" s="335"/>
      <c r="H1011" s="411">
        <f t="shared" si="375"/>
        <v>0</v>
      </c>
      <c r="I1011" s="412">
        <v>0</v>
      </c>
      <c r="J1011" s="411">
        <f t="shared" si="369"/>
        <v>0</v>
      </c>
      <c r="K1011" s="412">
        <f t="shared" si="376"/>
        <v>0</v>
      </c>
      <c r="L1011" s="411">
        <f t="shared" si="377"/>
        <v>0</v>
      </c>
      <c r="M1011" s="412">
        <f t="shared" si="370"/>
        <v>0</v>
      </c>
      <c r="N1011" s="411">
        <v>0</v>
      </c>
      <c r="O1011" s="412">
        <f t="shared" si="378"/>
        <v>0</v>
      </c>
      <c r="P1011" s="335"/>
      <c r="Q1011" s="427">
        <f t="shared" si="379"/>
        <v>0</v>
      </c>
      <c r="R1011" s="428">
        <f t="shared" si="380"/>
        <v>0</v>
      </c>
      <c r="S1011" s="427">
        <f t="shared" si="371"/>
        <v>0</v>
      </c>
      <c r="T1011" s="428">
        <f t="shared" si="372"/>
        <v>0</v>
      </c>
      <c r="U1011" s="431">
        <f t="shared" si="381"/>
        <v>0</v>
      </c>
      <c r="V1011" s="432">
        <f t="shared" si="382"/>
        <v>0</v>
      </c>
      <c r="W1011" s="427">
        <f t="shared" si="383"/>
        <v>0</v>
      </c>
      <c r="X1011" s="428">
        <f t="shared" si="384"/>
        <v>0</v>
      </c>
      <c r="Y1011" s="427">
        <f t="shared" si="373"/>
        <v>0</v>
      </c>
      <c r="Z1011" s="428">
        <f t="shared" si="374"/>
        <v>0</v>
      </c>
      <c r="AA1011" s="431">
        <f t="shared" si="385"/>
        <v>0</v>
      </c>
      <c r="AB1011" s="432">
        <f t="shared" si="386"/>
        <v>0</v>
      </c>
      <c r="AC1011" s="427" t="e">
        <f t="shared" si="387"/>
        <v>#N/A</v>
      </c>
      <c r="AD1011" s="428" t="e">
        <f t="shared" si="388"/>
        <v>#N/A</v>
      </c>
      <c r="AE1011" s="427" t="e">
        <f t="shared" si="389"/>
        <v>#N/A</v>
      </c>
      <c r="AF1011" s="428" t="e">
        <f t="shared" si="390"/>
        <v>#N/A</v>
      </c>
      <c r="AG1011" s="431" t="e">
        <f t="shared" si="391"/>
        <v>#N/A</v>
      </c>
      <c r="AH1011" s="432" t="e">
        <f t="shared" si="392"/>
        <v>#N/A</v>
      </c>
    </row>
    <row r="1012" spans="4:34" x14ac:dyDescent="0.25">
      <c r="D1012" s="335"/>
      <c r="E1012" s="335"/>
      <c r="F1012" s="335"/>
      <c r="G1012" s="335"/>
      <c r="H1012" s="411">
        <f t="shared" si="375"/>
        <v>0</v>
      </c>
      <c r="I1012" s="412">
        <v>0</v>
      </c>
      <c r="J1012" s="411">
        <f t="shared" si="369"/>
        <v>0</v>
      </c>
      <c r="K1012" s="412">
        <f t="shared" si="376"/>
        <v>0</v>
      </c>
      <c r="L1012" s="411">
        <f t="shared" si="377"/>
        <v>0</v>
      </c>
      <c r="M1012" s="412">
        <f t="shared" si="370"/>
        <v>0</v>
      </c>
      <c r="N1012" s="411">
        <v>0</v>
      </c>
      <c r="O1012" s="412">
        <f t="shared" si="378"/>
        <v>0</v>
      </c>
      <c r="P1012" s="335"/>
      <c r="Q1012" s="427">
        <f t="shared" si="379"/>
        <v>0</v>
      </c>
      <c r="R1012" s="428">
        <f t="shared" si="380"/>
        <v>0</v>
      </c>
      <c r="S1012" s="427">
        <f t="shared" si="371"/>
        <v>0</v>
      </c>
      <c r="T1012" s="428">
        <f t="shared" si="372"/>
        <v>0</v>
      </c>
      <c r="U1012" s="431">
        <f t="shared" si="381"/>
        <v>0</v>
      </c>
      <c r="V1012" s="432">
        <f t="shared" si="382"/>
        <v>0</v>
      </c>
      <c r="W1012" s="427">
        <f t="shared" si="383"/>
        <v>0</v>
      </c>
      <c r="X1012" s="428">
        <f t="shared" si="384"/>
        <v>0</v>
      </c>
      <c r="Y1012" s="427">
        <f t="shared" si="373"/>
        <v>0</v>
      </c>
      <c r="Z1012" s="428">
        <f t="shared" si="374"/>
        <v>0</v>
      </c>
      <c r="AA1012" s="431">
        <f t="shared" si="385"/>
        <v>0</v>
      </c>
      <c r="AB1012" s="432">
        <f t="shared" si="386"/>
        <v>0</v>
      </c>
      <c r="AC1012" s="427" t="e">
        <f t="shared" si="387"/>
        <v>#N/A</v>
      </c>
      <c r="AD1012" s="428" t="e">
        <f t="shared" si="388"/>
        <v>#N/A</v>
      </c>
      <c r="AE1012" s="427" t="e">
        <f t="shared" si="389"/>
        <v>#N/A</v>
      </c>
      <c r="AF1012" s="428" t="e">
        <f t="shared" si="390"/>
        <v>#N/A</v>
      </c>
      <c r="AG1012" s="431" t="e">
        <f t="shared" si="391"/>
        <v>#N/A</v>
      </c>
      <c r="AH1012" s="432" t="e">
        <f t="shared" si="392"/>
        <v>#N/A</v>
      </c>
    </row>
    <row r="1013" spans="4:34" x14ac:dyDescent="0.25">
      <c r="D1013" s="335"/>
      <c r="E1013" s="335"/>
      <c r="F1013" s="335"/>
      <c r="G1013" s="335"/>
      <c r="H1013" s="411">
        <f t="shared" si="375"/>
        <v>0</v>
      </c>
      <c r="I1013" s="412">
        <v>0</v>
      </c>
      <c r="J1013" s="411">
        <f t="shared" si="369"/>
        <v>0</v>
      </c>
      <c r="K1013" s="412">
        <f t="shared" si="376"/>
        <v>0</v>
      </c>
      <c r="L1013" s="411">
        <f t="shared" si="377"/>
        <v>0</v>
      </c>
      <c r="M1013" s="412">
        <f t="shared" si="370"/>
        <v>0</v>
      </c>
      <c r="N1013" s="411">
        <v>0</v>
      </c>
      <c r="O1013" s="412">
        <f t="shared" si="378"/>
        <v>0</v>
      </c>
      <c r="P1013" s="335"/>
      <c r="Q1013" s="427">
        <f t="shared" si="379"/>
        <v>0</v>
      </c>
      <c r="R1013" s="428">
        <f t="shared" si="380"/>
        <v>0</v>
      </c>
      <c r="S1013" s="427">
        <f t="shared" si="371"/>
        <v>0</v>
      </c>
      <c r="T1013" s="428">
        <f t="shared" si="372"/>
        <v>0</v>
      </c>
      <c r="U1013" s="431">
        <f t="shared" si="381"/>
        <v>0</v>
      </c>
      <c r="V1013" s="432">
        <f t="shared" si="382"/>
        <v>0</v>
      </c>
      <c r="W1013" s="427">
        <f t="shared" si="383"/>
        <v>0</v>
      </c>
      <c r="X1013" s="428">
        <f t="shared" si="384"/>
        <v>0</v>
      </c>
      <c r="Y1013" s="427">
        <f t="shared" si="373"/>
        <v>0</v>
      </c>
      <c r="Z1013" s="428">
        <f t="shared" si="374"/>
        <v>0</v>
      </c>
      <c r="AA1013" s="431">
        <f t="shared" si="385"/>
        <v>0</v>
      </c>
      <c r="AB1013" s="432">
        <f t="shared" si="386"/>
        <v>0</v>
      </c>
      <c r="AC1013" s="427" t="e">
        <f t="shared" si="387"/>
        <v>#N/A</v>
      </c>
      <c r="AD1013" s="428" t="e">
        <f t="shared" si="388"/>
        <v>#N/A</v>
      </c>
      <c r="AE1013" s="427" t="e">
        <f t="shared" si="389"/>
        <v>#N/A</v>
      </c>
      <c r="AF1013" s="428" t="e">
        <f t="shared" si="390"/>
        <v>#N/A</v>
      </c>
      <c r="AG1013" s="431" t="e">
        <f t="shared" si="391"/>
        <v>#N/A</v>
      </c>
      <c r="AH1013" s="432" t="e">
        <f t="shared" si="392"/>
        <v>#N/A</v>
      </c>
    </row>
    <row r="1014" spans="4:34" x14ac:dyDescent="0.25">
      <c r="D1014" s="335"/>
      <c r="E1014" s="335"/>
      <c r="F1014" s="335"/>
      <c r="G1014" s="335"/>
      <c r="H1014" s="411">
        <f t="shared" si="375"/>
        <v>0</v>
      </c>
      <c r="I1014" s="412">
        <v>0</v>
      </c>
      <c r="J1014" s="411">
        <f t="shared" si="369"/>
        <v>0</v>
      </c>
      <c r="K1014" s="412">
        <f t="shared" si="376"/>
        <v>0</v>
      </c>
      <c r="L1014" s="411">
        <f t="shared" si="377"/>
        <v>0</v>
      </c>
      <c r="M1014" s="412">
        <f t="shared" si="370"/>
        <v>0</v>
      </c>
      <c r="N1014" s="411">
        <v>0</v>
      </c>
      <c r="O1014" s="412">
        <f t="shared" si="378"/>
        <v>0</v>
      </c>
      <c r="P1014" s="335"/>
      <c r="Q1014" s="427">
        <f t="shared" si="379"/>
        <v>0</v>
      </c>
      <c r="R1014" s="428">
        <f t="shared" si="380"/>
        <v>0</v>
      </c>
      <c r="S1014" s="427">
        <f t="shared" si="371"/>
        <v>0</v>
      </c>
      <c r="T1014" s="428">
        <f t="shared" si="372"/>
        <v>0</v>
      </c>
      <c r="U1014" s="431">
        <f t="shared" si="381"/>
        <v>0</v>
      </c>
      <c r="V1014" s="432">
        <f t="shared" si="382"/>
        <v>0</v>
      </c>
      <c r="W1014" s="427">
        <f t="shared" si="383"/>
        <v>0</v>
      </c>
      <c r="X1014" s="428">
        <f t="shared" si="384"/>
        <v>0</v>
      </c>
      <c r="Y1014" s="427">
        <f t="shared" si="373"/>
        <v>0</v>
      </c>
      <c r="Z1014" s="428">
        <f t="shared" si="374"/>
        <v>0</v>
      </c>
      <c r="AA1014" s="431">
        <f t="shared" si="385"/>
        <v>0</v>
      </c>
      <c r="AB1014" s="432">
        <f t="shared" si="386"/>
        <v>0</v>
      </c>
      <c r="AC1014" s="427" t="e">
        <f t="shared" si="387"/>
        <v>#N/A</v>
      </c>
      <c r="AD1014" s="428" t="e">
        <f t="shared" si="388"/>
        <v>#N/A</v>
      </c>
      <c r="AE1014" s="427" t="e">
        <f t="shared" si="389"/>
        <v>#N/A</v>
      </c>
      <c r="AF1014" s="428" t="e">
        <f t="shared" si="390"/>
        <v>#N/A</v>
      </c>
      <c r="AG1014" s="431" t="e">
        <f t="shared" si="391"/>
        <v>#N/A</v>
      </c>
      <c r="AH1014" s="432" t="e">
        <f t="shared" si="392"/>
        <v>#N/A</v>
      </c>
    </row>
    <row r="1015" spans="4:34" x14ac:dyDescent="0.25">
      <c r="D1015" s="335"/>
      <c r="E1015" s="335"/>
      <c r="F1015" s="335"/>
      <c r="G1015" s="335"/>
      <c r="H1015" s="411">
        <f t="shared" si="375"/>
        <v>0</v>
      </c>
      <c r="I1015" s="412">
        <v>0</v>
      </c>
      <c r="J1015" s="411">
        <f t="shared" si="369"/>
        <v>0</v>
      </c>
      <c r="K1015" s="412">
        <f t="shared" si="376"/>
        <v>0</v>
      </c>
      <c r="L1015" s="411">
        <f t="shared" si="377"/>
        <v>0</v>
      </c>
      <c r="M1015" s="412">
        <f t="shared" si="370"/>
        <v>0</v>
      </c>
      <c r="N1015" s="411">
        <v>0</v>
      </c>
      <c r="O1015" s="412">
        <f t="shared" si="378"/>
        <v>0</v>
      </c>
      <c r="P1015" s="335"/>
      <c r="Q1015" s="427">
        <f t="shared" si="379"/>
        <v>0</v>
      </c>
      <c r="R1015" s="428">
        <f t="shared" si="380"/>
        <v>0</v>
      </c>
      <c r="S1015" s="427">
        <f t="shared" si="371"/>
        <v>0</v>
      </c>
      <c r="T1015" s="428">
        <f t="shared" si="372"/>
        <v>0</v>
      </c>
      <c r="U1015" s="431">
        <f t="shared" si="381"/>
        <v>0</v>
      </c>
      <c r="V1015" s="432">
        <f t="shared" si="382"/>
        <v>0</v>
      </c>
      <c r="W1015" s="427">
        <f t="shared" si="383"/>
        <v>0</v>
      </c>
      <c r="X1015" s="428">
        <f t="shared" si="384"/>
        <v>0</v>
      </c>
      <c r="Y1015" s="427">
        <f t="shared" si="373"/>
        <v>0</v>
      </c>
      <c r="Z1015" s="428">
        <f t="shared" si="374"/>
        <v>0</v>
      </c>
      <c r="AA1015" s="431">
        <f t="shared" si="385"/>
        <v>0</v>
      </c>
      <c r="AB1015" s="432">
        <f t="shared" si="386"/>
        <v>0</v>
      </c>
      <c r="AC1015" s="427" t="e">
        <f t="shared" si="387"/>
        <v>#N/A</v>
      </c>
      <c r="AD1015" s="428" t="e">
        <f t="shared" si="388"/>
        <v>#N/A</v>
      </c>
      <c r="AE1015" s="427" t="e">
        <f t="shared" si="389"/>
        <v>#N/A</v>
      </c>
      <c r="AF1015" s="428" t="e">
        <f t="shared" si="390"/>
        <v>#N/A</v>
      </c>
      <c r="AG1015" s="431" t="e">
        <f t="shared" si="391"/>
        <v>#N/A</v>
      </c>
      <c r="AH1015" s="432" t="e">
        <f t="shared" si="392"/>
        <v>#N/A</v>
      </c>
    </row>
    <row r="1016" spans="4:34" x14ac:dyDescent="0.25">
      <c r="D1016" s="335"/>
      <c r="E1016" s="335"/>
      <c r="F1016" s="335"/>
      <c r="G1016" s="335"/>
      <c r="H1016" s="411">
        <f t="shared" si="375"/>
        <v>0</v>
      </c>
      <c r="I1016" s="412">
        <v>0</v>
      </c>
      <c r="J1016" s="411">
        <f t="shared" si="369"/>
        <v>0</v>
      </c>
      <c r="K1016" s="412">
        <f t="shared" si="376"/>
        <v>0</v>
      </c>
      <c r="L1016" s="411">
        <f t="shared" si="377"/>
        <v>0</v>
      </c>
      <c r="M1016" s="412">
        <f t="shared" si="370"/>
        <v>0</v>
      </c>
      <c r="N1016" s="411">
        <v>0</v>
      </c>
      <c r="O1016" s="412">
        <f t="shared" si="378"/>
        <v>0</v>
      </c>
      <c r="P1016" s="335"/>
      <c r="Q1016" s="427">
        <f t="shared" si="379"/>
        <v>0</v>
      </c>
      <c r="R1016" s="428">
        <f t="shared" si="380"/>
        <v>0</v>
      </c>
      <c r="S1016" s="427">
        <f t="shared" si="371"/>
        <v>0</v>
      </c>
      <c r="T1016" s="428">
        <f t="shared" si="372"/>
        <v>0</v>
      </c>
      <c r="U1016" s="431">
        <f t="shared" si="381"/>
        <v>0</v>
      </c>
      <c r="V1016" s="432">
        <f t="shared" si="382"/>
        <v>0</v>
      </c>
      <c r="W1016" s="427">
        <f t="shared" si="383"/>
        <v>0</v>
      </c>
      <c r="X1016" s="428">
        <f t="shared" si="384"/>
        <v>0</v>
      </c>
      <c r="Y1016" s="427">
        <f t="shared" si="373"/>
        <v>0</v>
      </c>
      <c r="Z1016" s="428">
        <f t="shared" si="374"/>
        <v>0</v>
      </c>
      <c r="AA1016" s="431">
        <f t="shared" si="385"/>
        <v>0</v>
      </c>
      <c r="AB1016" s="432">
        <f t="shared" si="386"/>
        <v>0</v>
      </c>
      <c r="AC1016" s="427" t="e">
        <f t="shared" si="387"/>
        <v>#N/A</v>
      </c>
      <c r="AD1016" s="428" t="e">
        <f t="shared" si="388"/>
        <v>#N/A</v>
      </c>
      <c r="AE1016" s="427" t="e">
        <f t="shared" si="389"/>
        <v>#N/A</v>
      </c>
      <c r="AF1016" s="428" t="e">
        <f t="shared" si="390"/>
        <v>#N/A</v>
      </c>
      <c r="AG1016" s="431" t="e">
        <f t="shared" si="391"/>
        <v>#N/A</v>
      </c>
      <c r="AH1016" s="432" t="e">
        <f t="shared" si="392"/>
        <v>#N/A</v>
      </c>
    </row>
    <row r="1017" spans="4:34" x14ac:dyDescent="0.25">
      <c r="D1017" s="335"/>
      <c r="E1017" s="335"/>
      <c r="F1017" s="335"/>
      <c r="G1017" s="335"/>
      <c r="H1017" s="411">
        <f t="shared" si="375"/>
        <v>0</v>
      </c>
      <c r="I1017" s="412">
        <v>0</v>
      </c>
      <c r="J1017" s="411">
        <f t="shared" si="369"/>
        <v>0</v>
      </c>
      <c r="K1017" s="412">
        <f t="shared" si="376"/>
        <v>0</v>
      </c>
      <c r="L1017" s="411">
        <f t="shared" si="377"/>
        <v>0</v>
      </c>
      <c r="M1017" s="412">
        <f t="shared" si="370"/>
        <v>0</v>
      </c>
      <c r="N1017" s="411">
        <v>0</v>
      </c>
      <c r="O1017" s="412">
        <f t="shared" si="378"/>
        <v>0</v>
      </c>
      <c r="P1017" s="335"/>
      <c r="Q1017" s="427">
        <f t="shared" si="379"/>
        <v>0</v>
      </c>
      <c r="R1017" s="428">
        <f t="shared" si="380"/>
        <v>0</v>
      </c>
      <c r="S1017" s="427">
        <f t="shared" si="371"/>
        <v>0</v>
      </c>
      <c r="T1017" s="428">
        <f t="shared" si="372"/>
        <v>0</v>
      </c>
      <c r="U1017" s="431">
        <f t="shared" si="381"/>
        <v>0</v>
      </c>
      <c r="V1017" s="432">
        <f t="shared" si="382"/>
        <v>0</v>
      </c>
      <c r="W1017" s="427">
        <f t="shared" si="383"/>
        <v>0</v>
      </c>
      <c r="X1017" s="428">
        <f t="shared" si="384"/>
        <v>0</v>
      </c>
      <c r="Y1017" s="427">
        <f t="shared" si="373"/>
        <v>0</v>
      </c>
      <c r="Z1017" s="428">
        <f t="shared" si="374"/>
        <v>0</v>
      </c>
      <c r="AA1017" s="431">
        <f t="shared" si="385"/>
        <v>0</v>
      </c>
      <c r="AB1017" s="432">
        <f t="shared" si="386"/>
        <v>0</v>
      </c>
      <c r="AC1017" s="427" t="e">
        <f t="shared" si="387"/>
        <v>#N/A</v>
      </c>
      <c r="AD1017" s="428" t="e">
        <f t="shared" si="388"/>
        <v>#N/A</v>
      </c>
      <c r="AE1017" s="427" t="e">
        <f t="shared" si="389"/>
        <v>#N/A</v>
      </c>
      <c r="AF1017" s="428" t="e">
        <f t="shared" si="390"/>
        <v>#N/A</v>
      </c>
      <c r="AG1017" s="431" t="e">
        <f t="shared" si="391"/>
        <v>#N/A</v>
      </c>
      <c r="AH1017" s="432" t="e">
        <f t="shared" si="392"/>
        <v>#N/A</v>
      </c>
    </row>
    <row r="1018" spans="4:34" x14ac:dyDescent="0.25">
      <c r="D1018" s="335"/>
      <c r="E1018" s="335"/>
      <c r="F1018" s="335"/>
      <c r="G1018" s="335"/>
      <c r="H1018" s="411">
        <f t="shared" si="375"/>
        <v>0</v>
      </c>
      <c r="I1018" s="412">
        <v>0</v>
      </c>
      <c r="J1018" s="411">
        <f t="shared" si="369"/>
        <v>0</v>
      </c>
      <c r="K1018" s="412">
        <f t="shared" si="376"/>
        <v>0</v>
      </c>
      <c r="L1018" s="411">
        <f t="shared" si="377"/>
        <v>0</v>
      </c>
      <c r="M1018" s="412">
        <f t="shared" si="370"/>
        <v>0</v>
      </c>
      <c r="N1018" s="411">
        <v>0</v>
      </c>
      <c r="O1018" s="412">
        <f t="shared" si="378"/>
        <v>0</v>
      </c>
      <c r="P1018" s="335"/>
      <c r="Q1018" s="427">
        <f t="shared" si="379"/>
        <v>0</v>
      </c>
      <c r="R1018" s="428">
        <f t="shared" si="380"/>
        <v>0</v>
      </c>
      <c r="S1018" s="427">
        <f t="shared" si="371"/>
        <v>0</v>
      </c>
      <c r="T1018" s="428">
        <f t="shared" si="372"/>
        <v>0</v>
      </c>
      <c r="U1018" s="431">
        <f t="shared" si="381"/>
        <v>0</v>
      </c>
      <c r="V1018" s="432">
        <f t="shared" si="382"/>
        <v>0</v>
      </c>
      <c r="W1018" s="427">
        <f t="shared" si="383"/>
        <v>0</v>
      </c>
      <c r="X1018" s="428">
        <f t="shared" si="384"/>
        <v>0</v>
      </c>
      <c r="Y1018" s="427">
        <f t="shared" si="373"/>
        <v>0</v>
      </c>
      <c r="Z1018" s="428">
        <f t="shared" si="374"/>
        <v>0</v>
      </c>
      <c r="AA1018" s="431">
        <f t="shared" si="385"/>
        <v>0</v>
      </c>
      <c r="AB1018" s="432">
        <f t="shared" si="386"/>
        <v>0</v>
      </c>
      <c r="AC1018" s="427" t="e">
        <f t="shared" si="387"/>
        <v>#N/A</v>
      </c>
      <c r="AD1018" s="428" t="e">
        <f t="shared" si="388"/>
        <v>#N/A</v>
      </c>
      <c r="AE1018" s="427" t="e">
        <f t="shared" si="389"/>
        <v>#N/A</v>
      </c>
      <c r="AF1018" s="428" t="e">
        <f t="shared" si="390"/>
        <v>#N/A</v>
      </c>
      <c r="AG1018" s="431" t="e">
        <f t="shared" si="391"/>
        <v>#N/A</v>
      </c>
      <c r="AH1018" s="432" t="e">
        <f t="shared" si="392"/>
        <v>#N/A</v>
      </c>
    </row>
    <row r="1019" spans="4:34" x14ac:dyDescent="0.25">
      <c r="D1019" s="335"/>
      <c r="E1019" s="335"/>
      <c r="F1019" s="335"/>
      <c r="G1019" s="335"/>
      <c r="H1019" s="411">
        <f t="shared" si="375"/>
        <v>0</v>
      </c>
      <c r="I1019" s="412">
        <v>0</v>
      </c>
      <c r="J1019" s="411">
        <f t="shared" si="369"/>
        <v>0</v>
      </c>
      <c r="K1019" s="412">
        <f t="shared" si="376"/>
        <v>0</v>
      </c>
      <c r="L1019" s="411">
        <f t="shared" si="377"/>
        <v>0</v>
      </c>
      <c r="M1019" s="412">
        <f t="shared" si="370"/>
        <v>0</v>
      </c>
      <c r="N1019" s="411">
        <v>0</v>
      </c>
      <c r="O1019" s="412">
        <f t="shared" si="378"/>
        <v>0</v>
      </c>
      <c r="P1019" s="335"/>
      <c r="Q1019" s="427">
        <f t="shared" si="379"/>
        <v>0</v>
      </c>
      <c r="R1019" s="428">
        <f t="shared" si="380"/>
        <v>0</v>
      </c>
      <c r="S1019" s="427">
        <f t="shared" si="371"/>
        <v>0</v>
      </c>
      <c r="T1019" s="428">
        <f t="shared" si="372"/>
        <v>0</v>
      </c>
      <c r="U1019" s="431">
        <f t="shared" si="381"/>
        <v>0</v>
      </c>
      <c r="V1019" s="432">
        <f t="shared" si="382"/>
        <v>0</v>
      </c>
      <c r="W1019" s="427">
        <f t="shared" si="383"/>
        <v>0</v>
      </c>
      <c r="X1019" s="428">
        <f t="shared" si="384"/>
        <v>0</v>
      </c>
      <c r="Y1019" s="427">
        <f t="shared" si="373"/>
        <v>0</v>
      </c>
      <c r="Z1019" s="428">
        <f t="shared" si="374"/>
        <v>0</v>
      </c>
      <c r="AA1019" s="431">
        <f t="shared" si="385"/>
        <v>0</v>
      </c>
      <c r="AB1019" s="432">
        <f t="shared" si="386"/>
        <v>0</v>
      </c>
      <c r="AC1019" s="427" t="e">
        <f t="shared" si="387"/>
        <v>#N/A</v>
      </c>
      <c r="AD1019" s="428" t="e">
        <f t="shared" si="388"/>
        <v>#N/A</v>
      </c>
      <c r="AE1019" s="427" t="e">
        <f t="shared" si="389"/>
        <v>#N/A</v>
      </c>
      <c r="AF1019" s="428" t="e">
        <f t="shared" si="390"/>
        <v>#N/A</v>
      </c>
      <c r="AG1019" s="431" t="e">
        <f t="shared" si="391"/>
        <v>#N/A</v>
      </c>
      <c r="AH1019" s="432" t="e">
        <f t="shared" si="392"/>
        <v>#N/A</v>
      </c>
    </row>
    <row r="1020" spans="4:34" x14ac:dyDescent="0.25">
      <c r="D1020" s="335"/>
      <c r="E1020" s="335"/>
      <c r="F1020" s="335"/>
      <c r="G1020" s="335"/>
      <c r="H1020" s="411">
        <f t="shared" si="375"/>
        <v>0</v>
      </c>
      <c r="I1020" s="412">
        <v>0</v>
      </c>
      <c r="J1020" s="411">
        <f t="shared" si="369"/>
        <v>0</v>
      </c>
      <c r="K1020" s="412">
        <f t="shared" si="376"/>
        <v>0</v>
      </c>
      <c r="L1020" s="411">
        <f t="shared" si="377"/>
        <v>0</v>
      </c>
      <c r="M1020" s="412">
        <f t="shared" si="370"/>
        <v>0</v>
      </c>
      <c r="N1020" s="411">
        <v>0</v>
      </c>
      <c r="O1020" s="412">
        <f t="shared" si="378"/>
        <v>0</v>
      </c>
      <c r="P1020" s="335"/>
      <c r="Q1020" s="427">
        <f t="shared" si="379"/>
        <v>0</v>
      </c>
      <c r="R1020" s="428">
        <f t="shared" si="380"/>
        <v>0</v>
      </c>
      <c r="S1020" s="427">
        <f t="shared" si="371"/>
        <v>0</v>
      </c>
      <c r="T1020" s="428">
        <f t="shared" si="372"/>
        <v>0</v>
      </c>
      <c r="U1020" s="431">
        <f t="shared" si="381"/>
        <v>0</v>
      </c>
      <c r="V1020" s="432">
        <f t="shared" si="382"/>
        <v>0</v>
      </c>
      <c r="W1020" s="427">
        <f t="shared" si="383"/>
        <v>0</v>
      </c>
      <c r="X1020" s="428">
        <f t="shared" si="384"/>
        <v>0</v>
      </c>
      <c r="Y1020" s="427">
        <f t="shared" si="373"/>
        <v>0</v>
      </c>
      <c r="Z1020" s="428">
        <f t="shared" si="374"/>
        <v>0</v>
      </c>
      <c r="AA1020" s="431">
        <f t="shared" si="385"/>
        <v>0</v>
      </c>
      <c r="AB1020" s="432">
        <f t="shared" si="386"/>
        <v>0</v>
      </c>
      <c r="AC1020" s="427" t="e">
        <f t="shared" si="387"/>
        <v>#N/A</v>
      </c>
      <c r="AD1020" s="428" t="e">
        <f t="shared" si="388"/>
        <v>#N/A</v>
      </c>
      <c r="AE1020" s="427" t="e">
        <f t="shared" si="389"/>
        <v>#N/A</v>
      </c>
      <c r="AF1020" s="428" t="e">
        <f t="shared" si="390"/>
        <v>#N/A</v>
      </c>
      <c r="AG1020" s="431" t="e">
        <f t="shared" si="391"/>
        <v>#N/A</v>
      </c>
      <c r="AH1020" s="432" t="e">
        <f t="shared" si="392"/>
        <v>#N/A</v>
      </c>
    </row>
    <row r="1021" spans="4:34" x14ac:dyDescent="0.25">
      <c r="D1021" s="335"/>
      <c r="E1021" s="335"/>
      <c r="F1021" s="335"/>
      <c r="G1021" s="335"/>
      <c r="H1021" s="411">
        <f t="shared" si="375"/>
        <v>0</v>
      </c>
      <c r="I1021" s="412">
        <v>0</v>
      </c>
      <c r="J1021" s="411">
        <f t="shared" si="369"/>
        <v>0</v>
      </c>
      <c r="K1021" s="412">
        <f t="shared" si="376"/>
        <v>0</v>
      </c>
      <c r="L1021" s="411">
        <f t="shared" si="377"/>
        <v>0</v>
      </c>
      <c r="M1021" s="412">
        <f t="shared" si="370"/>
        <v>0</v>
      </c>
      <c r="N1021" s="411">
        <v>0</v>
      </c>
      <c r="O1021" s="412">
        <f t="shared" si="378"/>
        <v>0</v>
      </c>
      <c r="P1021" s="335"/>
      <c r="Q1021" s="427">
        <f t="shared" si="379"/>
        <v>0</v>
      </c>
      <c r="R1021" s="428">
        <f t="shared" si="380"/>
        <v>0</v>
      </c>
      <c r="S1021" s="427">
        <f t="shared" si="371"/>
        <v>0</v>
      </c>
      <c r="T1021" s="428">
        <f t="shared" si="372"/>
        <v>0</v>
      </c>
      <c r="U1021" s="431">
        <f t="shared" si="381"/>
        <v>0</v>
      </c>
      <c r="V1021" s="432">
        <f t="shared" si="382"/>
        <v>0</v>
      </c>
      <c r="W1021" s="427">
        <f t="shared" si="383"/>
        <v>0</v>
      </c>
      <c r="X1021" s="428">
        <f t="shared" si="384"/>
        <v>0</v>
      </c>
      <c r="Y1021" s="427">
        <f t="shared" si="373"/>
        <v>0</v>
      </c>
      <c r="Z1021" s="428">
        <f t="shared" si="374"/>
        <v>0</v>
      </c>
      <c r="AA1021" s="431">
        <f t="shared" si="385"/>
        <v>0</v>
      </c>
      <c r="AB1021" s="432">
        <f t="shared" si="386"/>
        <v>0</v>
      </c>
      <c r="AC1021" s="427" t="e">
        <f t="shared" si="387"/>
        <v>#N/A</v>
      </c>
      <c r="AD1021" s="428" t="e">
        <f t="shared" si="388"/>
        <v>#N/A</v>
      </c>
      <c r="AE1021" s="427" t="e">
        <f t="shared" si="389"/>
        <v>#N/A</v>
      </c>
      <c r="AF1021" s="428" t="e">
        <f t="shared" si="390"/>
        <v>#N/A</v>
      </c>
      <c r="AG1021" s="431" t="e">
        <f t="shared" si="391"/>
        <v>#N/A</v>
      </c>
      <c r="AH1021" s="432" t="e">
        <f t="shared" si="392"/>
        <v>#N/A</v>
      </c>
    </row>
    <row r="1022" spans="4:34" x14ac:dyDescent="0.25">
      <c r="D1022" s="335"/>
      <c r="E1022" s="335"/>
      <c r="F1022" s="335"/>
      <c r="G1022" s="335"/>
      <c r="H1022" s="411">
        <f t="shared" si="375"/>
        <v>0</v>
      </c>
      <c r="I1022" s="412">
        <v>0</v>
      </c>
      <c r="J1022" s="411">
        <f t="shared" si="369"/>
        <v>0</v>
      </c>
      <c r="K1022" s="412">
        <f t="shared" si="376"/>
        <v>0</v>
      </c>
      <c r="L1022" s="411">
        <f t="shared" si="377"/>
        <v>0</v>
      </c>
      <c r="M1022" s="412">
        <f t="shared" si="370"/>
        <v>0</v>
      </c>
      <c r="N1022" s="411">
        <v>0</v>
      </c>
      <c r="O1022" s="412">
        <f t="shared" si="378"/>
        <v>0</v>
      </c>
      <c r="P1022" s="335"/>
      <c r="Q1022" s="427">
        <f t="shared" si="379"/>
        <v>0</v>
      </c>
      <c r="R1022" s="428">
        <f t="shared" si="380"/>
        <v>0</v>
      </c>
      <c r="S1022" s="427">
        <f t="shared" si="371"/>
        <v>0</v>
      </c>
      <c r="T1022" s="428">
        <f t="shared" si="372"/>
        <v>0</v>
      </c>
      <c r="U1022" s="431">
        <f t="shared" si="381"/>
        <v>0</v>
      </c>
      <c r="V1022" s="432">
        <f t="shared" si="382"/>
        <v>0</v>
      </c>
      <c r="W1022" s="427">
        <f t="shared" si="383"/>
        <v>0</v>
      </c>
      <c r="X1022" s="428">
        <f t="shared" si="384"/>
        <v>0</v>
      </c>
      <c r="Y1022" s="427">
        <f t="shared" si="373"/>
        <v>0</v>
      </c>
      <c r="Z1022" s="428">
        <f t="shared" si="374"/>
        <v>0</v>
      </c>
      <c r="AA1022" s="431">
        <f t="shared" si="385"/>
        <v>0</v>
      </c>
      <c r="AB1022" s="432">
        <f t="shared" si="386"/>
        <v>0</v>
      </c>
      <c r="AC1022" s="427" t="e">
        <f t="shared" si="387"/>
        <v>#N/A</v>
      </c>
      <c r="AD1022" s="428" t="e">
        <f t="shared" si="388"/>
        <v>#N/A</v>
      </c>
      <c r="AE1022" s="427" t="e">
        <f t="shared" si="389"/>
        <v>#N/A</v>
      </c>
      <c r="AF1022" s="428" t="e">
        <f t="shared" si="390"/>
        <v>#N/A</v>
      </c>
      <c r="AG1022" s="431" t="e">
        <f t="shared" si="391"/>
        <v>#N/A</v>
      </c>
      <c r="AH1022" s="432" t="e">
        <f t="shared" si="392"/>
        <v>#N/A</v>
      </c>
    </row>
    <row r="1023" spans="4:34" x14ac:dyDescent="0.25">
      <c r="D1023" s="335"/>
      <c r="E1023" s="335"/>
      <c r="F1023" s="335"/>
      <c r="G1023" s="335"/>
      <c r="H1023" s="411">
        <f t="shared" si="375"/>
        <v>0</v>
      </c>
      <c r="I1023" s="412">
        <v>0</v>
      </c>
      <c r="J1023" s="411">
        <f t="shared" si="369"/>
        <v>0</v>
      </c>
      <c r="K1023" s="412">
        <f t="shared" si="376"/>
        <v>0</v>
      </c>
      <c r="L1023" s="411">
        <f t="shared" si="377"/>
        <v>0</v>
      </c>
      <c r="M1023" s="412">
        <f t="shared" si="370"/>
        <v>0</v>
      </c>
      <c r="N1023" s="411">
        <v>0</v>
      </c>
      <c r="O1023" s="412">
        <f t="shared" si="378"/>
        <v>0</v>
      </c>
      <c r="P1023" s="335"/>
      <c r="Q1023" s="427">
        <f t="shared" si="379"/>
        <v>0</v>
      </c>
      <c r="R1023" s="428">
        <f t="shared" si="380"/>
        <v>0</v>
      </c>
      <c r="S1023" s="427">
        <f t="shared" si="371"/>
        <v>0</v>
      </c>
      <c r="T1023" s="428">
        <f t="shared" si="372"/>
        <v>0</v>
      </c>
      <c r="U1023" s="431">
        <f t="shared" si="381"/>
        <v>0</v>
      </c>
      <c r="V1023" s="432">
        <f t="shared" si="382"/>
        <v>0</v>
      </c>
      <c r="W1023" s="427">
        <f t="shared" si="383"/>
        <v>0</v>
      </c>
      <c r="X1023" s="428">
        <f t="shared" si="384"/>
        <v>0</v>
      </c>
      <c r="Y1023" s="427">
        <f t="shared" si="373"/>
        <v>0</v>
      </c>
      <c r="Z1023" s="428">
        <f t="shared" si="374"/>
        <v>0</v>
      </c>
      <c r="AA1023" s="431">
        <f t="shared" si="385"/>
        <v>0</v>
      </c>
      <c r="AB1023" s="432">
        <f t="shared" si="386"/>
        <v>0</v>
      </c>
      <c r="AC1023" s="427" t="e">
        <f t="shared" si="387"/>
        <v>#N/A</v>
      </c>
      <c r="AD1023" s="428" t="e">
        <f t="shared" si="388"/>
        <v>#N/A</v>
      </c>
      <c r="AE1023" s="427" t="e">
        <f t="shared" si="389"/>
        <v>#N/A</v>
      </c>
      <c r="AF1023" s="428" t="e">
        <f t="shared" si="390"/>
        <v>#N/A</v>
      </c>
      <c r="AG1023" s="431" t="e">
        <f t="shared" si="391"/>
        <v>#N/A</v>
      </c>
      <c r="AH1023" s="432" t="e">
        <f t="shared" si="392"/>
        <v>#N/A</v>
      </c>
    </row>
    <row r="1024" spans="4:34" x14ac:dyDescent="0.25">
      <c r="D1024" s="335"/>
      <c r="E1024" s="335"/>
      <c r="F1024" s="335"/>
      <c r="G1024" s="335"/>
      <c r="H1024" s="411">
        <f t="shared" si="375"/>
        <v>0</v>
      </c>
      <c r="I1024" s="412">
        <v>0</v>
      </c>
      <c r="J1024" s="411">
        <f t="shared" si="369"/>
        <v>0</v>
      </c>
      <c r="K1024" s="412">
        <f t="shared" si="376"/>
        <v>0</v>
      </c>
      <c r="L1024" s="411">
        <f t="shared" si="377"/>
        <v>0</v>
      </c>
      <c r="M1024" s="412">
        <f t="shared" si="370"/>
        <v>0</v>
      </c>
      <c r="N1024" s="411">
        <v>0</v>
      </c>
      <c r="O1024" s="412">
        <f t="shared" si="378"/>
        <v>0</v>
      </c>
      <c r="P1024" s="335"/>
      <c r="Q1024" s="427">
        <f t="shared" si="379"/>
        <v>0</v>
      </c>
      <c r="R1024" s="428">
        <f t="shared" si="380"/>
        <v>0</v>
      </c>
      <c r="S1024" s="427">
        <f t="shared" si="371"/>
        <v>0</v>
      </c>
      <c r="T1024" s="428">
        <f t="shared" si="372"/>
        <v>0</v>
      </c>
      <c r="U1024" s="431">
        <f t="shared" si="381"/>
        <v>0</v>
      </c>
      <c r="V1024" s="432">
        <f t="shared" si="382"/>
        <v>0</v>
      </c>
      <c r="W1024" s="427">
        <f t="shared" si="383"/>
        <v>0</v>
      </c>
      <c r="X1024" s="428">
        <f t="shared" si="384"/>
        <v>0</v>
      </c>
      <c r="Y1024" s="427">
        <f t="shared" si="373"/>
        <v>0</v>
      </c>
      <c r="Z1024" s="428">
        <f t="shared" si="374"/>
        <v>0</v>
      </c>
      <c r="AA1024" s="431">
        <f t="shared" si="385"/>
        <v>0</v>
      </c>
      <c r="AB1024" s="432">
        <f t="shared" si="386"/>
        <v>0</v>
      </c>
      <c r="AC1024" s="427" t="e">
        <f t="shared" si="387"/>
        <v>#N/A</v>
      </c>
      <c r="AD1024" s="428" t="e">
        <f t="shared" si="388"/>
        <v>#N/A</v>
      </c>
      <c r="AE1024" s="427" t="e">
        <f t="shared" si="389"/>
        <v>#N/A</v>
      </c>
      <c r="AF1024" s="428" t="e">
        <f t="shared" si="390"/>
        <v>#N/A</v>
      </c>
      <c r="AG1024" s="431" t="e">
        <f t="shared" si="391"/>
        <v>#N/A</v>
      </c>
      <c r="AH1024" s="432" t="e">
        <f t="shared" si="392"/>
        <v>#N/A</v>
      </c>
    </row>
    <row r="1025" spans="4:34" x14ac:dyDescent="0.25">
      <c r="D1025" s="335"/>
      <c r="E1025" s="335"/>
      <c r="F1025" s="335"/>
      <c r="G1025" s="335"/>
      <c r="H1025" s="411">
        <f t="shared" si="375"/>
        <v>0</v>
      </c>
      <c r="I1025" s="412">
        <v>0</v>
      </c>
      <c r="J1025" s="411">
        <f t="shared" si="369"/>
        <v>0</v>
      </c>
      <c r="K1025" s="412">
        <f t="shared" si="376"/>
        <v>0</v>
      </c>
      <c r="L1025" s="411">
        <f t="shared" si="377"/>
        <v>0</v>
      </c>
      <c r="M1025" s="412">
        <f t="shared" si="370"/>
        <v>0</v>
      </c>
      <c r="N1025" s="411">
        <v>0</v>
      </c>
      <c r="O1025" s="412">
        <f t="shared" si="378"/>
        <v>0</v>
      </c>
      <c r="P1025" s="335"/>
      <c r="Q1025" s="427">
        <f t="shared" si="379"/>
        <v>0</v>
      </c>
      <c r="R1025" s="428">
        <f t="shared" si="380"/>
        <v>0</v>
      </c>
      <c r="S1025" s="427">
        <f t="shared" si="371"/>
        <v>0</v>
      </c>
      <c r="T1025" s="428">
        <f t="shared" si="372"/>
        <v>0</v>
      </c>
      <c r="U1025" s="431">
        <f t="shared" si="381"/>
        <v>0</v>
      </c>
      <c r="V1025" s="432">
        <f t="shared" si="382"/>
        <v>0</v>
      </c>
      <c r="W1025" s="427">
        <f t="shared" si="383"/>
        <v>0</v>
      </c>
      <c r="X1025" s="428">
        <f t="shared" si="384"/>
        <v>0</v>
      </c>
      <c r="Y1025" s="427">
        <f t="shared" si="373"/>
        <v>0</v>
      </c>
      <c r="Z1025" s="428">
        <f t="shared" si="374"/>
        <v>0</v>
      </c>
      <c r="AA1025" s="431">
        <f t="shared" si="385"/>
        <v>0</v>
      </c>
      <c r="AB1025" s="432">
        <f t="shared" si="386"/>
        <v>0</v>
      </c>
      <c r="AC1025" s="427" t="e">
        <f t="shared" si="387"/>
        <v>#N/A</v>
      </c>
      <c r="AD1025" s="428" t="e">
        <f t="shared" si="388"/>
        <v>#N/A</v>
      </c>
      <c r="AE1025" s="427" t="e">
        <f t="shared" si="389"/>
        <v>#N/A</v>
      </c>
      <c r="AF1025" s="428" t="e">
        <f t="shared" si="390"/>
        <v>#N/A</v>
      </c>
      <c r="AG1025" s="431" t="e">
        <f t="shared" si="391"/>
        <v>#N/A</v>
      </c>
      <c r="AH1025" s="432" t="e">
        <f t="shared" si="392"/>
        <v>#N/A</v>
      </c>
    </row>
    <row r="1026" spans="4:34" x14ac:dyDescent="0.25">
      <c r="D1026" s="335"/>
      <c r="E1026" s="335"/>
      <c r="F1026" s="335"/>
      <c r="G1026" s="335"/>
      <c r="H1026" s="411">
        <f t="shared" si="375"/>
        <v>0</v>
      </c>
      <c r="I1026" s="412">
        <v>0</v>
      </c>
      <c r="J1026" s="411">
        <f t="shared" si="369"/>
        <v>0</v>
      </c>
      <c r="K1026" s="412">
        <f t="shared" si="376"/>
        <v>0</v>
      </c>
      <c r="L1026" s="411">
        <f t="shared" si="377"/>
        <v>0</v>
      </c>
      <c r="M1026" s="412">
        <f t="shared" si="370"/>
        <v>0</v>
      </c>
      <c r="N1026" s="411">
        <v>0</v>
      </c>
      <c r="O1026" s="412">
        <f t="shared" si="378"/>
        <v>0</v>
      </c>
      <c r="P1026" s="335"/>
      <c r="Q1026" s="427">
        <f t="shared" si="379"/>
        <v>0</v>
      </c>
      <c r="R1026" s="428">
        <f t="shared" si="380"/>
        <v>0</v>
      </c>
      <c r="S1026" s="427">
        <f t="shared" si="371"/>
        <v>0</v>
      </c>
      <c r="T1026" s="428">
        <f t="shared" si="372"/>
        <v>0</v>
      </c>
      <c r="U1026" s="431">
        <f t="shared" si="381"/>
        <v>0</v>
      </c>
      <c r="V1026" s="432">
        <f t="shared" si="382"/>
        <v>0</v>
      </c>
      <c r="W1026" s="427">
        <f t="shared" si="383"/>
        <v>0</v>
      </c>
      <c r="X1026" s="428">
        <f t="shared" si="384"/>
        <v>0</v>
      </c>
      <c r="Y1026" s="427">
        <f t="shared" si="373"/>
        <v>0</v>
      </c>
      <c r="Z1026" s="428">
        <f t="shared" si="374"/>
        <v>0</v>
      </c>
      <c r="AA1026" s="431">
        <f t="shared" si="385"/>
        <v>0</v>
      </c>
      <c r="AB1026" s="432">
        <f t="shared" si="386"/>
        <v>0</v>
      </c>
      <c r="AC1026" s="427" t="e">
        <f t="shared" si="387"/>
        <v>#N/A</v>
      </c>
      <c r="AD1026" s="428" t="e">
        <f t="shared" si="388"/>
        <v>#N/A</v>
      </c>
      <c r="AE1026" s="427" t="e">
        <f t="shared" si="389"/>
        <v>#N/A</v>
      </c>
      <c r="AF1026" s="428" t="e">
        <f t="shared" si="390"/>
        <v>#N/A</v>
      </c>
      <c r="AG1026" s="431" t="e">
        <f t="shared" si="391"/>
        <v>#N/A</v>
      </c>
      <c r="AH1026" s="432" t="e">
        <f t="shared" si="392"/>
        <v>#N/A</v>
      </c>
    </row>
    <row r="1027" spans="4:34" x14ac:dyDescent="0.25">
      <c r="D1027" s="335"/>
      <c r="E1027" s="335"/>
      <c r="F1027" s="335"/>
      <c r="G1027" s="335"/>
      <c r="H1027" s="411">
        <f t="shared" si="375"/>
        <v>0</v>
      </c>
      <c r="I1027" s="412">
        <v>0</v>
      </c>
      <c r="J1027" s="411">
        <f t="shared" si="369"/>
        <v>0</v>
      </c>
      <c r="K1027" s="412">
        <f t="shared" si="376"/>
        <v>0</v>
      </c>
      <c r="L1027" s="411">
        <f t="shared" si="377"/>
        <v>0</v>
      </c>
      <c r="M1027" s="412">
        <f t="shared" si="370"/>
        <v>0</v>
      </c>
      <c r="N1027" s="411">
        <v>0</v>
      </c>
      <c r="O1027" s="412">
        <f t="shared" si="378"/>
        <v>0</v>
      </c>
      <c r="P1027" s="335"/>
      <c r="Q1027" s="427">
        <f t="shared" si="379"/>
        <v>0</v>
      </c>
      <c r="R1027" s="428">
        <f t="shared" si="380"/>
        <v>0</v>
      </c>
      <c r="S1027" s="427">
        <f t="shared" si="371"/>
        <v>0</v>
      </c>
      <c r="T1027" s="428">
        <f t="shared" si="372"/>
        <v>0</v>
      </c>
      <c r="U1027" s="431">
        <f t="shared" si="381"/>
        <v>0</v>
      </c>
      <c r="V1027" s="432">
        <f t="shared" si="382"/>
        <v>0</v>
      </c>
      <c r="W1027" s="427">
        <f t="shared" si="383"/>
        <v>0</v>
      </c>
      <c r="X1027" s="428">
        <f t="shared" si="384"/>
        <v>0</v>
      </c>
      <c r="Y1027" s="427">
        <f t="shared" si="373"/>
        <v>0</v>
      </c>
      <c r="Z1027" s="428">
        <f t="shared" si="374"/>
        <v>0</v>
      </c>
      <c r="AA1027" s="431">
        <f t="shared" si="385"/>
        <v>0</v>
      </c>
      <c r="AB1027" s="432">
        <f t="shared" si="386"/>
        <v>0</v>
      </c>
      <c r="AC1027" s="427" t="e">
        <f t="shared" si="387"/>
        <v>#N/A</v>
      </c>
      <c r="AD1027" s="428" t="e">
        <f t="shared" si="388"/>
        <v>#N/A</v>
      </c>
      <c r="AE1027" s="427" t="e">
        <f t="shared" si="389"/>
        <v>#N/A</v>
      </c>
      <c r="AF1027" s="428" t="e">
        <f t="shared" si="390"/>
        <v>#N/A</v>
      </c>
      <c r="AG1027" s="431" t="e">
        <f t="shared" si="391"/>
        <v>#N/A</v>
      </c>
      <c r="AH1027" s="432" t="e">
        <f t="shared" si="392"/>
        <v>#N/A</v>
      </c>
    </row>
    <row r="1028" spans="4:34" x14ac:dyDescent="0.25">
      <c r="D1028" s="335"/>
      <c r="E1028" s="335"/>
      <c r="F1028" s="335"/>
      <c r="G1028" s="335"/>
      <c r="H1028" s="411">
        <f t="shared" si="375"/>
        <v>0</v>
      </c>
      <c r="I1028" s="412">
        <v>0</v>
      </c>
      <c r="J1028" s="411">
        <f t="shared" si="369"/>
        <v>0</v>
      </c>
      <c r="K1028" s="412">
        <f t="shared" si="376"/>
        <v>0</v>
      </c>
      <c r="L1028" s="411">
        <f t="shared" si="377"/>
        <v>0</v>
      </c>
      <c r="M1028" s="412">
        <f t="shared" si="370"/>
        <v>0</v>
      </c>
      <c r="N1028" s="411">
        <v>0</v>
      </c>
      <c r="O1028" s="412">
        <f t="shared" si="378"/>
        <v>0</v>
      </c>
      <c r="P1028" s="335"/>
      <c r="Q1028" s="427">
        <f t="shared" si="379"/>
        <v>0</v>
      </c>
      <c r="R1028" s="428">
        <f t="shared" si="380"/>
        <v>0</v>
      </c>
      <c r="S1028" s="427">
        <f t="shared" si="371"/>
        <v>0</v>
      </c>
      <c r="T1028" s="428">
        <f t="shared" si="372"/>
        <v>0</v>
      </c>
      <c r="U1028" s="431">
        <f t="shared" si="381"/>
        <v>0</v>
      </c>
      <c r="V1028" s="432">
        <f t="shared" si="382"/>
        <v>0</v>
      </c>
      <c r="W1028" s="427">
        <f t="shared" si="383"/>
        <v>0</v>
      </c>
      <c r="X1028" s="428">
        <f t="shared" si="384"/>
        <v>0</v>
      </c>
      <c r="Y1028" s="427">
        <f t="shared" si="373"/>
        <v>0</v>
      </c>
      <c r="Z1028" s="428">
        <f t="shared" si="374"/>
        <v>0</v>
      </c>
      <c r="AA1028" s="431">
        <f t="shared" si="385"/>
        <v>0</v>
      </c>
      <c r="AB1028" s="432">
        <f t="shared" si="386"/>
        <v>0</v>
      </c>
      <c r="AC1028" s="427" t="e">
        <f t="shared" si="387"/>
        <v>#N/A</v>
      </c>
      <c r="AD1028" s="428" t="e">
        <f t="shared" si="388"/>
        <v>#N/A</v>
      </c>
      <c r="AE1028" s="427" t="e">
        <f t="shared" si="389"/>
        <v>#N/A</v>
      </c>
      <c r="AF1028" s="428" t="e">
        <f t="shared" si="390"/>
        <v>#N/A</v>
      </c>
      <c r="AG1028" s="431" t="e">
        <f t="shared" si="391"/>
        <v>#N/A</v>
      </c>
      <c r="AH1028" s="432" t="e">
        <f t="shared" si="392"/>
        <v>#N/A</v>
      </c>
    </row>
    <row r="1029" spans="4:34" x14ac:dyDescent="0.25">
      <c r="D1029" s="335"/>
      <c r="E1029" s="335"/>
      <c r="F1029" s="335"/>
      <c r="G1029" s="335"/>
      <c r="H1029" s="411">
        <f t="shared" si="375"/>
        <v>0</v>
      </c>
      <c r="I1029" s="412">
        <v>0</v>
      </c>
      <c r="J1029" s="411">
        <f t="shared" si="369"/>
        <v>0</v>
      </c>
      <c r="K1029" s="412">
        <f t="shared" si="376"/>
        <v>0</v>
      </c>
      <c r="L1029" s="411">
        <f t="shared" si="377"/>
        <v>0</v>
      </c>
      <c r="M1029" s="412">
        <f t="shared" si="370"/>
        <v>0</v>
      </c>
      <c r="N1029" s="411">
        <v>0</v>
      </c>
      <c r="O1029" s="412">
        <f t="shared" si="378"/>
        <v>0</v>
      </c>
      <c r="P1029" s="335"/>
      <c r="Q1029" s="427">
        <f t="shared" si="379"/>
        <v>0</v>
      </c>
      <c r="R1029" s="428">
        <f t="shared" si="380"/>
        <v>0</v>
      </c>
      <c r="S1029" s="427">
        <f t="shared" si="371"/>
        <v>0</v>
      </c>
      <c r="T1029" s="428">
        <f t="shared" si="372"/>
        <v>0</v>
      </c>
      <c r="U1029" s="431">
        <f t="shared" si="381"/>
        <v>0</v>
      </c>
      <c r="V1029" s="432">
        <f t="shared" si="382"/>
        <v>0</v>
      </c>
      <c r="W1029" s="427">
        <f t="shared" si="383"/>
        <v>0</v>
      </c>
      <c r="X1029" s="428">
        <f t="shared" si="384"/>
        <v>0</v>
      </c>
      <c r="Y1029" s="427">
        <f t="shared" si="373"/>
        <v>0</v>
      </c>
      <c r="Z1029" s="428">
        <f t="shared" si="374"/>
        <v>0</v>
      </c>
      <c r="AA1029" s="431">
        <f t="shared" si="385"/>
        <v>0</v>
      </c>
      <c r="AB1029" s="432">
        <f t="shared" si="386"/>
        <v>0</v>
      </c>
      <c r="AC1029" s="427" t="e">
        <f t="shared" si="387"/>
        <v>#N/A</v>
      </c>
      <c r="AD1029" s="428" t="e">
        <f t="shared" si="388"/>
        <v>#N/A</v>
      </c>
      <c r="AE1029" s="427" t="e">
        <f t="shared" si="389"/>
        <v>#N/A</v>
      </c>
      <c r="AF1029" s="428" t="e">
        <f t="shared" si="390"/>
        <v>#N/A</v>
      </c>
      <c r="AG1029" s="431" t="e">
        <f t="shared" si="391"/>
        <v>#N/A</v>
      </c>
      <c r="AH1029" s="432" t="e">
        <f t="shared" si="392"/>
        <v>#N/A</v>
      </c>
    </row>
    <row r="1030" spans="4:34" x14ac:dyDescent="0.25">
      <c r="D1030" s="335"/>
      <c r="E1030" s="335"/>
      <c r="F1030" s="335"/>
      <c r="G1030" s="335"/>
      <c r="H1030" s="411">
        <f t="shared" si="375"/>
        <v>0</v>
      </c>
      <c r="I1030" s="412">
        <v>0</v>
      </c>
      <c r="J1030" s="411">
        <f t="shared" si="369"/>
        <v>0</v>
      </c>
      <c r="K1030" s="412">
        <f t="shared" si="376"/>
        <v>0</v>
      </c>
      <c r="L1030" s="411">
        <f t="shared" si="377"/>
        <v>0</v>
      </c>
      <c r="M1030" s="412">
        <f t="shared" si="370"/>
        <v>0</v>
      </c>
      <c r="N1030" s="411">
        <v>0</v>
      </c>
      <c r="O1030" s="412">
        <f t="shared" si="378"/>
        <v>0</v>
      </c>
      <c r="P1030" s="335"/>
      <c r="Q1030" s="427">
        <f t="shared" si="379"/>
        <v>0</v>
      </c>
      <c r="R1030" s="428">
        <f t="shared" si="380"/>
        <v>0</v>
      </c>
      <c r="S1030" s="427">
        <f t="shared" si="371"/>
        <v>0</v>
      </c>
      <c r="T1030" s="428">
        <f t="shared" si="372"/>
        <v>0</v>
      </c>
      <c r="U1030" s="431">
        <f t="shared" si="381"/>
        <v>0</v>
      </c>
      <c r="V1030" s="432">
        <f t="shared" si="382"/>
        <v>0</v>
      </c>
      <c r="W1030" s="427">
        <f t="shared" si="383"/>
        <v>0</v>
      </c>
      <c r="X1030" s="428">
        <f t="shared" si="384"/>
        <v>0</v>
      </c>
      <c r="Y1030" s="427">
        <f t="shared" si="373"/>
        <v>0</v>
      </c>
      <c r="Z1030" s="428">
        <f t="shared" si="374"/>
        <v>0</v>
      </c>
      <c r="AA1030" s="431">
        <f t="shared" si="385"/>
        <v>0</v>
      </c>
      <c r="AB1030" s="432">
        <f t="shared" si="386"/>
        <v>0</v>
      </c>
      <c r="AC1030" s="427" t="e">
        <f t="shared" si="387"/>
        <v>#N/A</v>
      </c>
      <c r="AD1030" s="428" t="e">
        <f t="shared" si="388"/>
        <v>#N/A</v>
      </c>
      <c r="AE1030" s="427" t="e">
        <f t="shared" si="389"/>
        <v>#N/A</v>
      </c>
      <c r="AF1030" s="428" t="e">
        <f t="shared" si="390"/>
        <v>#N/A</v>
      </c>
      <c r="AG1030" s="431" t="e">
        <f t="shared" si="391"/>
        <v>#N/A</v>
      </c>
      <c r="AH1030" s="432" t="e">
        <f t="shared" si="392"/>
        <v>#N/A</v>
      </c>
    </row>
    <row r="1031" spans="4:34" x14ac:dyDescent="0.25">
      <c r="D1031" s="335"/>
      <c r="E1031" s="335"/>
      <c r="F1031" s="335"/>
      <c r="G1031" s="335"/>
      <c r="H1031" s="411">
        <f t="shared" si="375"/>
        <v>0</v>
      </c>
      <c r="I1031" s="412">
        <v>0</v>
      </c>
      <c r="J1031" s="411">
        <f t="shared" si="369"/>
        <v>0</v>
      </c>
      <c r="K1031" s="412">
        <f t="shared" si="376"/>
        <v>0</v>
      </c>
      <c r="L1031" s="411">
        <f t="shared" si="377"/>
        <v>0</v>
      </c>
      <c r="M1031" s="412">
        <f t="shared" si="370"/>
        <v>0</v>
      </c>
      <c r="N1031" s="411">
        <v>0</v>
      </c>
      <c r="O1031" s="412">
        <f t="shared" si="378"/>
        <v>0</v>
      </c>
      <c r="P1031" s="335"/>
      <c r="Q1031" s="427">
        <f t="shared" si="379"/>
        <v>0</v>
      </c>
      <c r="R1031" s="428">
        <f t="shared" si="380"/>
        <v>0</v>
      </c>
      <c r="S1031" s="427">
        <f t="shared" si="371"/>
        <v>0</v>
      </c>
      <c r="T1031" s="428">
        <f t="shared" si="372"/>
        <v>0</v>
      </c>
      <c r="U1031" s="431">
        <f t="shared" si="381"/>
        <v>0</v>
      </c>
      <c r="V1031" s="432">
        <f t="shared" si="382"/>
        <v>0</v>
      </c>
      <c r="W1031" s="427">
        <f t="shared" si="383"/>
        <v>0</v>
      </c>
      <c r="X1031" s="428">
        <f t="shared" si="384"/>
        <v>0</v>
      </c>
      <c r="Y1031" s="427">
        <f t="shared" si="373"/>
        <v>0</v>
      </c>
      <c r="Z1031" s="428">
        <f t="shared" si="374"/>
        <v>0</v>
      </c>
      <c r="AA1031" s="431">
        <f t="shared" si="385"/>
        <v>0</v>
      </c>
      <c r="AB1031" s="432">
        <f t="shared" si="386"/>
        <v>0</v>
      </c>
      <c r="AC1031" s="427" t="e">
        <f t="shared" si="387"/>
        <v>#N/A</v>
      </c>
      <c r="AD1031" s="428" t="e">
        <f t="shared" si="388"/>
        <v>#N/A</v>
      </c>
      <c r="AE1031" s="427" t="e">
        <f t="shared" si="389"/>
        <v>#N/A</v>
      </c>
      <c r="AF1031" s="428" t="e">
        <f t="shared" si="390"/>
        <v>#N/A</v>
      </c>
      <c r="AG1031" s="431" t="e">
        <f t="shared" si="391"/>
        <v>#N/A</v>
      </c>
      <c r="AH1031" s="432" t="e">
        <f t="shared" si="392"/>
        <v>#N/A</v>
      </c>
    </row>
    <row r="1032" spans="4:34" x14ac:dyDescent="0.25">
      <c r="D1032" s="335"/>
      <c r="E1032" s="335"/>
      <c r="F1032" s="335"/>
      <c r="G1032" s="335"/>
      <c r="H1032" s="411">
        <f t="shared" si="375"/>
        <v>0</v>
      </c>
      <c r="I1032" s="412">
        <v>0</v>
      </c>
      <c r="J1032" s="411">
        <f t="shared" ref="J1032:J1095" si="393">Wx</f>
        <v>0</v>
      </c>
      <c r="K1032" s="412">
        <f t="shared" si="376"/>
        <v>0</v>
      </c>
      <c r="L1032" s="411">
        <f t="shared" si="377"/>
        <v>0</v>
      </c>
      <c r="M1032" s="412">
        <f t="shared" ref="M1032:M1095" si="394">Wy</f>
        <v>0</v>
      </c>
      <c r="N1032" s="411">
        <v>0</v>
      </c>
      <c r="O1032" s="412">
        <f t="shared" si="378"/>
        <v>0</v>
      </c>
      <c r="P1032" s="335"/>
      <c r="Q1032" s="427">
        <f t="shared" si="379"/>
        <v>0</v>
      </c>
      <c r="R1032" s="428">
        <f t="shared" si="380"/>
        <v>0</v>
      </c>
      <c r="S1032" s="427">
        <f t="shared" ref="S1032:S1095" si="395">IF(AND(Q1032&gt;=0,Q1032&lt;=Wx),Q1032,"")</f>
        <v>0</v>
      </c>
      <c r="T1032" s="428">
        <f t="shared" ref="T1032:T1095" si="396">IF(AND(R1032&gt;=0,R1032&lt;=Wy),R1032,"")</f>
        <v>0</v>
      </c>
      <c r="U1032" s="431">
        <f t="shared" si="381"/>
        <v>0</v>
      </c>
      <c r="V1032" s="432">
        <f t="shared" si="382"/>
        <v>0</v>
      </c>
      <c r="W1032" s="427">
        <f t="shared" si="383"/>
        <v>0</v>
      </c>
      <c r="X1032" s="428">
        <f t="shared" si="384"/>
        <v>0</v>
      </c>
      <c r="Y1032" s="427">
        <f t="shared" ref="Y1032:Y1095" si="397">IF(AND(W1032&gt;=0,W1032&lt;=Wx),W1032,"")</f>
        <v>0</v>
      </c>
      <c r="Z1032" s="428">
        <f t="shared" ref="Z1032:Z1095" si="398">IF(AND(X1032&gt;=0,X1032&lt;=Wy),X1032,"")</f>
        <v>0</v>
      </c>
      <c r="AA1032" s="431">
        <f t="shared" si="385"/>
        <v>0</v>
      </c>
      <c r="AB1032" s="432">
        <f t="shared" si="386"/>
        <v>0</v>
      </c>
      <c r="AC1032" s="427" t="e">
        <f t="shared" si="387"/>
        <v>#N/A</v>
      </c>
      <c r="AD1032" s="428" t="e">
        <f t="shared" si="388"/>
        <v>#N/A</v>
      </c>
      <c r="AE1032" s="427" t="e">
        <f t="shared" si="389"/>
        <v>#N/A</v>
      </c>
      <c r="AF1032" s="428" t="e">
        <f t="shared" si="390"/>
        <v>#N/A</v>
      </c>
      <c r="AG1032" s="431" t="e">
        <f t="shared" si="391"/>
        <v>#N/A</v>
      </c>
      <c r="AH1032" s="432" t="e">
        <f t="shared" si="392"/>
        <v>#N/A</v>
      </c>
    </row>
    <row r="1033" spans="4:34" x14ac:dyDescent="0.25">
      <c r="D1033" s="335"/>
      <c r="E1033" s="335"/>
      <c r="F1033" s="335"/>
      <c r="G1033" s="335"/>
      <c r="H1033" s="411">
        <f t="shared" ref="H1033:H1096" si="399">H1032+Wx/INCREMENTS</f>
        <v>0</v>
      </c>
      <c r="I1033" s="412">
        <v>0</v>
      </c>
      <c r="J1033" s="411">
        <f t="shared" si="393"/>
        <v>0</v>
      </c>
      <c r="K1033" s="412">
        <f t="shared" ref="K1033:K1096" si="400">K1032+Wy/INCREMENTS</f>
        <v>0</v>
      </c>
      <c r="L1033" s="411">
        <f t="shared" ref="L1033:L1096" si="401">L1032-Wx/INCREMENTS</f>
        <v>0</v>
      </c>
      <c r="M1033" s="412">
        <f t="shared" si="394"/>
        <v>0</v>
      </c>
      <c r="N1033" s="411">
        <v>0</v>
      </c>
      <c r="O1033" s="412">
        <f t="shared" ref="O1033:O1096" si="402">O1032-Wy/INCREMENTS</f>
        <v>0</v>
      </c>
      <c r="P1033" s="335"/>
      <c r="Q1033" s="427">
        <f t="shared" ref="Q1033:Q1096" si="403">Q1032+((SQRT(Wx^2+Wy^2))*COS(RADIANS(θ))/INCREMENTS)</f>
        <v>0</v>
      </c>
      <c r="R1033" s="428">
        <f t="shared" ref="R1033:R1096" si="404">R1032+((SQRT(Wx^2+Wy^2))*SIN(RADIANS(θ))/INCREMENTS)</f>
        <v>0</v>
      </c>
      <c r="S1033" s="427">
        <f t="shared" si="395"/>
        <v>0</v>
      </c>
      <c r="T1033" s="428">
        <f t="shared" si="396"/>
        <v>0</v>
      </c>
      <c r="U1033" s="431">
        <f t="shared" ref="U1033:U1096" si="405">IF(AND(S1033&lt;&gt;"",T1033&lt;&gt;""),S1033,"")</f>
        <v>0</v>
      </c>
      <c r="V1033" s="432">
        <f t="shared" ref="V1033:V1096" si="406">IF(AND(S1033&lt;&gt;"",T1033&lt;&gt;""),T1033,"")</f>
        <v>0</v>
      </c>
      <c r="W1033" s="427">
        <f t="shared" ref="W1033:W1096" si="407">W1032+((SQRT(Wx^2+Wy^2))*COS(RADIANS(θ))/INCREMENTS)</f>
        <v>0</v>
      </c>
      <c r="X1033" s="428">
        <f t="shared" ref="X1033:X1096" si="408">X1032+((SQRT(Wx^2+Wy^2))*SIN(RADIANS(θ))/INCREMENTS)</f>
        <v>0</v>
      </c>
      <c r="Y1033" s="427">
        <f t="shared" si="397"/>
        <v>0</v>
      </c>
      <c r="Z1033" s="428">
        <f t="shared" si="398"/>
        <v>0</v>
      </c>
      <c r="AA1033" s="431">
        <f t="shared" ref="AA1033:AA1096" si="409">IF(AND(Y1033&lt;&gt;"",Z1033&lt;&gt;""),Y1033,"")</f>
        <v>0</v>
      </c>
      <c r="AB1033" s="432">
        <f t="shared" ref="AB1033:AB1096" si="410">IF(AND(Y1033&lt;&gt;"",Z1033&lt;&gt;""),Z1033,"")</f>
        <v>0</v>
      </c>
      <c r="AC1033" s="427" t="e">
        <f t="shared" si="387"/>
        <v>#N/A</v>
      </c>
      <c r="AD1033" s="428" t="e">
        <f t="shared" si="388"/>
        <v>#N/A</v>
      </c>
      <c r="AE1033" s="427" t="e">
        <f t="shared" si="389"/>
        <v>#N/A</v>
      </c>
      <c r="AF1033" s="428" t="e">
        <f t="shared" si="390"/>
        <v>#N/A</v>
      </c>
      <c r="AG1033" s="431" t="e">
        <f t="shared" si="391"/>
        <v>#N/A</v>
      </c>
      <c r="AH1033" s="432" t="e">
        <f t="shared" si="392"/>
        <v>#N/A</v>
      </c>
    </row>
    <row r="1034" spans="4:34" x14ac:dyDescent="0.25">
      <c r="D1034" s="335"/>
      <c r="E1034" s="335"/>
      <c r="F1034" s="335"/>
      <c r="G1034" s="335"/>
      <c r="H1034" s="411">
        <f t="shared" si="399"/>
        <v>0</v>
      </c>
      <c r="I1034" s="412">
        <v>0</v>
      </c>
      <c r="J1034" s="411">
        <f t="shared" si="393"/>
        <v>0</v>
      </c>
      <c r="K1034" s="412">
        <f t="shared" si="400"/>
        <v>0</v>
      </c>
      <c r="L1034" s="411">
        <f t="shared" si="401"/>
        <v>0</v>
      </c>
      <c r="M1034" s="412">
        <f t="shared" si="394"/>
        <v>0</v>
      </c>
      <c r="N1034" s="411">
        <v>0</v>
      </c>
      <c r="O1034" s="412">
        <f t="shared" si="402"/>
        <v>0</v>
      </c>
      <c r="P1034" s="335"/>
      <c r="Q1034" s="427">
        <f t="shared" si="403"/>
        <v>0</v>
      </c>
      <c r="R1034" s="428">
        <f t="shared" si="404"/>
        <v>0</v>
      </c>
      <c r="S1034" s="427">
        <f t="shared" si="395"/>
        <v>0</v>
      </c>
      <c r="T1034" s="428">
        <f t="shared" si="396"/>
        <v>0</v>
      </c>
      <c r="U1034" s="431">
        <f t="shared" si="405"/>
        <v>0</v>
      </c>
      <c r="V1034" s="432">
        <f t="shared" si="406"/>
        <v>0</v>
      </c>
      <c r="W1034" s="427">
        <f t="shared" si="407"/>
        <v>0</v>
      </c>
      <c r="X1034" s="428">
        <f t="shared" si="408"/>
        <v>0</v>
      </c>
      <c r="Y1034" s="427">
        <f t="shared" si="397"/>
        <v>0</v>
      </c>
      <c r="Z1034" s="428">
        <f t="shared" si="398"/>
        <v>0</v>
      </c>
      <c r="AA1034" s="431">
        <f t="shared" si="409"/>
        <v>0</v>
      </c>
      <c r="AB1034" s="432">
        <f t="shared" si="410"/>
        <v>0</v>
      </c>
      <c r="AC1034" s="427" t="e">
        <f t="shared" ref="AC1034:AC1097" si="411">AC1033+((SQRT(Wx^2+Wy^2))*COS(RADIANS(θ))/INCREMENTS)</f>
        <v>#N/A</v>
      </c>
      <c r="AD1034" s="428" t="e">
        <f t="shared" ref="AD1034:AD1097" si="412">AD1033+((SQRT(Wx^2+Wy^2))*SIN(RADIANS(θ))/INCREMENTS)</f>
        <v>#N/A</v>
      </c>
      <c r="AE1034" s="427" t="e">
        <f t="shared" ref="AE1034:AE1097" si="413">IF(AND(AC1034&gt;=0,AC1034&lt;=Wx),AC1034,"")</f>
        <v>#N/A</v>
      </c>
      <c r="AF1034" s="428" t="e">
        <f t="shared" ref="AF1034:AF1097" si="414">IF(AND(AD1034&gt;=0,AD1034&lt;=Wy),AD1034,"")</f>
        <v>#N/A</v>
      </c>
      <c r="AG1034" s="431" t="e">
        <f t="shared" ref="AG1034:AG1097" si="415">IF(AND(AE1034&lt;&gt;"",AF1034&lt;&gt;""),AE1034,"")</f>
        <v>#N/A</v>
      </c>
      <c r="AH1034" s="432" t="e">
        <f t="shared" ref="AH1034:AH1097" si="416">IF(AND(AE1034&lt;&gt;"",AF1034&lt;&gt;""),AF1034,"")</f>
        <v>#N/A</v>
      </c>
    </row>
    <row r="1035" spans="4:34" x14ac:dyDescent="0.25">
      <c r="D1035" s="335"/>
      <c r="E1035" s="335"/>
      <c r="F1035" s="335"/>
      <c r="G1035" s="335"/>
      <c r="H1035" s="411">
        <f t="shared" si="399"/>
        <v>0</v>
      </c>
      <c r="I1035" s="412">
        <v>0</v>
      </c>
      <c r="J1035" s="411">
        <f t="shared" si="393"/>
        <v>0</v>
      </c>
      <c r="K1035" s="412">
        <f t="shared" si="400"/>
        <v>0</v>
      </c>
      <c r="L1035" s="411">
        <f t="shared" si="401"/>
        <v>0</v>
      </c>
      <c r="M1035" s="412">
        <f t="shared" si="394"/>
        <v>0</v>
      </c>
      <c r="N1035" s="411">
        <v>0</v>
      </c>
      <c r="O1035" s="412">
        <f t="shared" si="402"/>
        <v>0</v>
      </c>
      <c r="P1035" s="335"/>
      <c r="Q1035" s="427">
        <f t="shared" si="403"/>
        <v>0</v>
      </c>
      <c r="R1035" s="428">
        <f t="shared" si="404"/>
        <v>0</v>
      </c>
      <c r="S1035" s="427">
        <f t="shared" si="395"/>
        <v>0</v>
      </c>
      <c r="T1035" s="428">
        <f t="shared" si="396"/>
        <v>0</v>
      </c>
      <c r="U1035" s="431">
        <f t="shared" si="405"/>
        <v>0</v>
      </c>
      <c r="V1035" s="432">
        <f t="shared" si="406"/>
        <v>0</v>
      </c>
      <c r="W1035" s="427">
        <f t="shared" si="407"/>
        <v>0</v>
      </c>
      <c r="X1035" s="428">
        <f t="shared" si="408"/>
        <v>0</v>
      </c>
      <c r="Y1035" s="427">
        <f t="shared" si="397"/>
        <v>0</v>
      </c>
      <c r="Z1035" s="428">
        <f t="shared" si="398"/>
        <v>0</v>
      </c>
      <c r="AA1035" s="431">
        <f t="shared" si="409"/>
        <v>0</v>
      </c>
      <c r="AB1035" s="432">
        <f t="shared" si="410"/>
        <v>0</v>
      </c>
      <c r="AC1035" s="427" t="e">
        <f t="shared" si="411"/>
        <v>#N/A</v>
      </c>
      <c r="AD1035" s="428" t="e">
        <f t="shared" si="412"/>
        <v>#N/A</v>
      </c>
      <c r="AE1035" s="427" t="e">
        <f t="shared" si="413"/>
        <v>#N/A</v>
      </c>
      <c r="AF1035" s="428" t="e">
        <f t="shared" si="414"/>
        <v>#N/A</v>
      </c>
      <c r="AG1035" s="431" t="e">
        <f t="shared" si="415"/>
        <v>#N/A</v>
      </c>
      <c r="AH1035" s="432" t="e">
        <f t="shared" si="416"/>
        <v>#N/A</v>
      </c>
    </row>
    <row r="1036" spans="4:34" x14ac:dyDescent="0.25">
      <c r="D1036" s="335"/>
      <c r="E1036" s="335"/>
      <c r="F1036" s="335"/>
      <c r="G1036" s="335"/>
      <c r="H1036" s="411">
        <f t="shared" si="399"/>
        <v>0</v>
      </c>
      <c r="I1036" s="412">
        <v>0</v>
      </c>
      <c r="J1036" s="411">
        <f t="shared" si="393"/>
        <v>0</v>
      </c>
      <c r="K1036" s="412">
        <f t="shared" si="400"/>
        <v>0</v>
      </c>
      <c r="L1036" s="411">
        <f t="shared" si="401"/>
        <v>0</v>
      </c>
      <c r="M1036" s="412">
        <f t="shared" si="394"/>
        <v>0</v>
      </c>
      <c r="N1036" s="411">
        <v>0</v>
      </c>
      <c r="O1036" s="412">
        <f t="shared" si="402"/>
        <v>0</v>
      </c>
      <c r="P1036" s="335"/>
      <c r="Q1036" s="427">
        <f t="shared" si="403"/>
        <v>0</v>
      </c>
      <c r="R1036" s="428">
        <f t="shared" si="404"/>
        <v>0</v>
      </c>
      <c r="S1036" s="427">
        <f t="shared" si="395"/>
        <v>0</v>
      </c>
      <c r="T1036" s="428">
        <f t="shared" si="396"/>
        <v>0</v>
      </c>
      <c r="U1036" s="431">
        <f t="shared" si="405"/>
        <v>0</v>
      </c>
      <c r="V1036" s="432">
        <f t="shared" si="406"/>
        <v>0</v>
      </c>
      <c r="W1036" s="427">
        <f t="shared" si="407"/>
        <v>0</v>
      </c>
      <c r="X1036" s="428">
        <f t="shared" si="408"/>
        <v>0</v>
      </c>
      <c r="Y1036" s="427">
        <f t="shared" si="397"/>
        <v>0</v>
      </c>
      <c r="Z1036" s="428">
        <f t="shared" si="398"/>
        <v>0</v>
      </c>
      <c r="AA1036" s="431">
        <f t="shared" si="409"/>
        <v>0</v>
      </c>
      <c r="AB1036" s="432">
        <f t="shared" si="410"/>
        <v>0</v>
      </c>
      <c r="AC1036" s="427" t="e">
        <f t="shared" si="411"/>
        <v>#N/A</v>
      </c>
      <c r="AD1036" s="428" t="e">
        <f t="shared" si="412"/>
        <v>#N/A</v>
      </c>
      <c r="AE1036" s="427" t="e">
        <f t="shared" si="413"/>
        <v>#N/A</v>
      </c>
      <c r="AF1036" s="428" t="e">
        <f t="shared" si="414"/>
        <v>#N/A</v>
      </c>
      <c r="AG1036" s="431" t="e">
        <f t="shared" si="415"/>
        <v>#N/A</v>
      </c>
      <c r="AH1036" s="432" t="e">
        <f t="shared" si="416"/>
        <v>#N/A</v>
      </c>
    </row>
    <row r="1037" spans="4:34" x14ac:dyDescent="0.25">
      <c r="D1037" s="335"/>
      <c r="E1037" s="335"/>
      <c r="F1037" s="335"/>
      <c r="G1037" s="335"/>
      <c r="H1037" s="411">
        <f t="shared" si="399"/>
        <v>0</v>
      </c>
      <c r="I1037" s="412">
        <v>0</v>
      </c>
      <c r="J1037" s="411">
        <f t="shared" si="393"/>
        <v>0</v>
      </c>
      <c r="K1037" s="412">
        <f t="shared" si="400"/>
        <v>0</v>
      </c>
      <c r="L1037" s="411">
        <f t="shared" si="401"/>
        <v>0</v>
      </c>
      <c r="M1037" s="412">
        <f t="shared" si="394"/>
        <v>0</v>
      </c>
      <c r="N1037" s="411">
        <v>0</v>
      </c>
      <c r="O1037" s="412">
        <f t="shared" si="402"/>
        <v>0</v>
      </c>
      <c r="P1037" s="335"/>
      <c r="Q1037" s="427">
        <f t="shared" si="403"/>
        <v>0</v>
      </c>
      <c r="R1037" s="428">
        <f t="shared" si="404"/>
        <v>0</v>
      </c>
      <c r="S1037" s="427">
        <f t="shared" si="395"/>
        <v>0</v>
      </c>
      <c r="T1037" s="428">
        <f t="shared" si="396"/>
        <v>0</v>
      </c>
      <c r="U1037" s="431">
        <f t="shared" si="405"/>
        <v>0</v>
      </c>
      <c r="V1037" s="432">
        <f t="shared" si="406"/>
        <v>0</v>
      </c>
      <c r="W1037" s="427">
        <f t="shared" si="407"/>
        <v>0</v>
      </c>
      <c r="X1037" s="428">
        <f t="shared" si="408"/>
        <v>0</v>
      </c>
      <c r="Y1037" s="427">
        <f t="shared" si="397"/>
        <v>0</v>
      </c>
      <c r="Z1037" s="428">
        <f t="shared" si="398"/>
        <v>0</v>
      </c>
      <c r="AA1037" s="431">
        <f t="shared" si="409"/>
        <v>0</v>
      </c>
      <c r="AB1037" s="432">
        <f t="shared" si="410"/>
        <v>0</v>
      </c>
      <c r="AC1037" s="427" t="e">
        <f t="shared" si="411"/>
        <v>#N/A</v>
      </c>
      <c r="AD1037" s="428" t="e">
        <f t="shared" si="412"/>
        <v>#N/A</v>
      </c>
      <c r="AE1037" s="427" t="e">
        <f t="shared" si="413"/>
        <v>#N/A</v>
      </c>
      <c r="AF1037" s="428" t="e">
        <f t="shared" si="414"/>
        <v>#N/A</v>
      </c>
      <c r="AG1037" s="431" t="e">
        <f t="shared" si="415"/>
        <v>#N/A</v>
      </c>
      <c r="AH1037" s="432" t="e">
        <f t="shared" si="416"/>
        <v>#N/A</v>
      </c>
    </row>
    <row r="1038" spans="4:34" x14ac:dyDescent="0.25">
      <c r="D1038" s="335"/>
      <c r="E1038" s="335"/>
      <c r="F1038" s="335"/>
      <c r="G1038" s="335"/>
      <c r="H1038" s="411">
        <f t="shared" si="399"/>
        <v>0</v>
      </c>
      <c r="I1038" s="412">
        <v>0</v>
      </c>
      <c r="J1038" s="411">
        <f t="shared" si="393"/>
        <v>0</v>
      </c>
      <c r="K1038" s="412">
        <f t="shared" si="400"/>
        <v>0</v>
      </c>
      <c r="L1038" s="411">
        <f t="shared" si="401"/>
        <v>0</v>
      </c>
      <c r="M1038" s="412">
        <f t="shared" si="394"/>
        <v>0</v>
      </c>
      <c r="N1038" s="411">
        <v>0</v>
      </c>
      <c r="O1038" s="412">
        <f t="shared" si="402"/>
        <v>0</v>
      </c>
      <c r="P1038" s="335"/>
      <c r="Q1038" s="427">
        <f t="shared" si="403"/>
        <v>0</v>
      </c>
      <c r="R1038" s="428">
        <f t="shared" si="404"/>
        <v>0</v>
      </c>
      <c r="S1038" s="427">
        <f t="shared" si="395"/>
        <v>0</v>
      </c>
      <c r="T1038" s="428">
        <f t="shared" si="396"/>
        <v>0</v>
      </c>
      <c r="U1038" s="431">
        <f t="shared" si="405"/>
        <v>0</v>
      </c>
      <c r="V1038" s="432">
        <f t="shared" si="406"/>
        <v>0</v>
      </c>
      <c r="W1038" s="427">
        <f t="shared" si="407"/>
        <v>0</v>
      </c>
      <c r="X1038" s="428">
        <f t="shared" si="408"/>
        <v>0</v>
      </c>
      <c r="Y1038" s="427">
        <f t="shared" si="397"/>
        <v>0</v>
      </c>
      <c r="Z1038" s="428">
        <f t="shared" si="398"/>
        <v>0</v>
      </c>
      <c r="AA1038" s="431">
        <f t="shared" si="409"/>
        <v>0</v>
      </c>
      <c r="AB1038" s="432">
        <f t="shared" si="410"/>
        <v>0</v>
      </c>
      <c r="AC1038" s="427" t="e">
        <f t="shared" si="411"/>
        <v>#N/A</v>
      </c>
      <c r="AD1038" s="428" t="e">
        <f t="shared" si="412"/>
        <v>#N/A</v>
      </c>
      <c r="AE1038" s="427" t="e">
        <f t="shared" si="413"/>
        <v>#N/A</v>
      </c>
      <c r="AF1038" s="428" t="e">
        <f t="shared" si="414"/>
        <v>#N/A</v>
      </c>
      <c r="AG1038" s="431" t="e">
        <f t="shared" si="415"/>
        <v>#N/A</v>
      </c>
      <c r="AH1038" s="432" t="e">
        <f t="shared" si="416"/>
        <v>#N/A</v>
      </c>
    </row>
    <row r="1039" spans="4:34" x14ac:dyDescent="0.25">
      <c r="D1039" s="335"/>
      <c r="E1039" s="335"/>
      <c r="F1039" s="335"/>
      <c r="G1039" s="335"/>
      <c r="H1039" s="411">
        <f t="shared" si="399"/>
        <v>0</v>
      </c>
      <c r="I1039" s="412">
        <v>0</v>
      </c>
      <c r="J1039" s="411">
        <f t="shared" si="393"/>
        <v>0</v>
      </c>
      <c r="K1039" s="412">
        <f t="shared" si="400"/>
        <v>0</v>
      </c>
      <c r="L1039" s="411">
        <f t="shared" si="401"/>
        <v>0</v>
      </c>
      <c r="M1039" s="412">
        <f t="shared" si="394"/>
        <v>0</v>
      </c>
      <c r="N1039" s="411">
        <v>0</v>
      </c>
      <c r="O1039" s="412">
        <f t="shared" si="402"/>
        <v>0</v>
      </c>
      <c r="P1039" s="335"/>
      <c r="Q1039" s="427">
        <f t="shared" si="403"/>
        <v>0</v>
      </c>
      <c r="R1039" s="428">
        <f t="shared" si="404"/>
        <v>0</v>
      </c>
      <c r="S1039" s="427">
        <f t="shared" si="395"/>
        <v>0</v>
      </c>
      <c r="T1039" s="428">
        <f t="shared" si="396"/>
        <v>0</v>
      </c>
      <c r="U1039" s="431">
        <f t="shared" si="405"/>
        <v>0</v>
      </c>
      <c r="V1039" s="432">
        <f t="shared" si="406"/>
        <v>0</v>
      </c>
      <c r="W1039" s="427">
        <f t="shared" si="407"/>
        <v>0</v>
      </c>
      <c r="X1039" s="428">
        <f t="shared" si="408"/>
        <v>0</v>
      </c>
      <c r="Y1039" s="427">
        <f t="shared" si="397"/>
        <v>0</v>
      </c>
      <c r="Z1039" s="428">
        <f t="shared" si="398"/>
        <v>0</v>
      </c>
      <c r="AA1039" s="431">
        <f t="shared" si="409"/>
        <v>0</v>
      </c>
      <c r="AB1039" s="432">
        <f t="shared" si="410"/>
        <v>0</v>
      </c>
      <c r="AC1039" s="427" t="e">
        <f t="shared" si="411"/>
        <v>#N/A</v>
      </c>
      <c r="AD1039" s="428" t="e">
        <f t="shared" si="412"/>
        <v>#N/A</v>
      </c>
      <c r="AE1039" s="427" t="e">
        <f t="shared" si="413"/>
        <v>#N/A</v>
      </c>
      <c r="AF1039" s="428" t="e">
        <f t="shared" si="414"/>
        <v>#N/A</v>
      </c>
      <c r="AG1039" s="431" t="e">
        <f t="shared" si="415"/>
        <v>#N/A</v>
      </c>
      <c r="AH1039" s="432" t="e">
        <f t="shared" si="416"/>
        <v>#N/A</v>
      </c>
    </row>
    <row r="1040" spans="4:34" x14ac:dyDescent="0.25">
      <c r="D1040" s="335"/>
      <c r="E1040" s="335"/>
      <c r="F1040" s="335"/>
      <c r="G1040" s="335"/>
      <c r="H1040" s="411">
        <f t="shared" si="399"/>
        <v>0</v>
      </c>
      <c r="I1040" s="412">
        <v>0</v>
      </c>
      <c r="J1040" s="411">
        <f t="shared" si="393"/>
        <v>0</v>
      </c>
      <c r="K1040" s="412">
        <f t="shared" si="400"/>
        <v>0</v>
      </c>
      <c r="L1040" s="411">
        <f t="shared" si="401"/>
        <v>0</v>
      </c>
      <c r="M1040" s="412">
        <f t="shared" si="394"/>
        <v>0</v>
      </c>
      <c r="N1040" s="411">
        <v>0</v>
      </c>
      <c r="O1040" s="412">
        <f t="shared" si="402"/>
        <v>0</v>
      </c>
      <c r="P1040" s="335"/>
      <c r="Q1040" s="427">
        <f t="shared" si="403"/>
        <v>0</v>
      </c>
      <c r="R1040" s="428">
        <f t="shared" si="404"/>
        <v>0</v>
      </c>
      <c r="S1040" s="427">
        <f t="shared" si="395"/>
        <v>0</v>
      </c>
      <c r="T1040" s="428">
        <f t="shared" si="396"/>
        <v>0</v>
      </c>
      <c r="U1040" s="431">
        <f t="shared" si="405"/>
        <v>0</v>
      </c>
      <c r="V1040" s="432">
        <f t="shared" si="406"/>
        <v>0</v>
      </c>
      <c r="W1040" s="427">
        <f t="shared" si="407"/>
        <v>0</v>
      </c>
      <c r="X1040" s="428">
        <f t="shared" si="408"/>
        <v>0</v>
      </c>
      <c r="Y1040" s="427">
        <f t="shared" si="397"/>
        <v>0</v>
      </c>
      <c r="Z1040" s="428">
        <f t="shared" si="398"/>
        <v>0</v>
      </c>
      <c r="AA1040" s="431">
        <f t="shared" si="409"/>
        <v>0</v>
      </c>
      <c r="AB1040" s="432">
        <f t="shared" si="410"/>
        <v>0</v>
      </c>
      <c r="AC1040" s="427" t="e">
        <f t="shared" si="411"/>
        <v>#N/A</v>
      </c>
      <c r="AD1040" s="428" t="e">
        <f t="shared" si="412"/>
        <v>#N/A</v>
      </c>
      <c r="AE1040" s="427" t="e">
        <f t="shared" si="413"/>
        <v>#N/A</v>
      </c>
      <c r="AF1040" s="428" t="e">
        <f t="shared" si="414"/>
        <v>#N/A</v>
      </c>
      <c r="AG1040" s="431" t="e">
        <f t="shared" si="415"/>
        <v>#N/A</v>
      </c>
      <c r="AH1040" s="432" t="e">
        <f t="shared" si="416"/>
        <v>#N/A</v>
      </c>
    </row>
    <row r="1041" spans="4:34" x14ac:dyDescent="0.25">
      <c r="D1041" s="335"/>
      <c r="E1041" s="335"/>
      <c r="F1041" s="335"/>
      <c r="G1041" s="335"/>
      <c r="H1041" s="411">
        <f t="shared" si="399"/>
        <v>0</v>
      </c>
      <c r="I1041" s="412">
        <v>0</v>
      </c>
      <c r="J1041" s="411">
        <f t="shared" si="393"/>
        <v>0</v>
      </c>
      <c r="K1041" s="412">
        <f t="shared" si="400"/>
        <v>0</v>
      </c>
      <c r="L1041" s="411">
        <f t="shared" si="401"/>
        <v>0</v>
      </c>
      <c r="M1041" s="412">
        <f t="shared" si="394"/>
        <v>0</v>
      </c>
      <c r="N1041" s="411">
        <v>0</v>
      </c>
      <c r="O1041" s="412">
        <f t="shared" si="402"/>
        <v>0</v>
      </c>
      <c r="P1041" s="335"/>
      <c r="Q1041" s="427">
        <f t="shared" si="403"/>
        <v>0</v>
      </c>
      <c r="R1041" s="428">
        <f t="shared" si="404"/>
        <v>0</v>
      </c>
      <c r="S1041" s="427">
        <f t="shared" si="395"/>
        <v>0</v>
      </c>
      <c r="T1041" s="428">
        <f t="shared" si="396"/>
        <v>0</v>
      </c>
      <c r="U1041" s="431">
        <f t="shared" si="405"/>
        <v>0</v>
      </c>
      <c r="V1041" s="432">
        <f t="shared" si="406"/>
        <v>0</v>
      </c>
      <c r="W1041" s="427">
        <f t="shared" si="407"/>
        <v>0</v>
      </c>
      <c r="X1041" s="428">
        <f t="shared" si="408"/>
        <v>0</v>
      </c>
      <c r="Y1041" s="427">
        <f t="shared" si="397"/>
        <v>0</v>
      </c>
      <c r="Z1041" s="428">
        <f t="shared" si="398"/>
        <v>0</v>
      </c>
      <c r="AA1041" s="431">
        <f t="shared" si="409"/>
        <v>0</v>
      </c>
      <c r="AB1041" s="432">
        <f t="shared" si="410"/>
        <v>0</v>
      </c>
      <c r="AC1041" s="427" t="e">
        <f t="shared" si="411"/>
        <v>#N/A</v>
      </c>
      <c r="AD1041" s="428" t="e">
        <f t="shared" si="412"/>
        <v>#N/A</v>
      </c>
      <c r="AE1041" s="427" t="e">
        <f t="shared" si="413"/>
        <v>#N/A</v>
      </c>
      <c r="AF1041" s="428" t="e">
        <f t="shared" si="414"/>
        <v>#N/A</v>
      </c>
      <c r="AG1041" s="431" t="e">
        <f t="shared" si="415"/>
        <v>#N/A</v>
      </c>
      <c r="AH1041" s="432" t="e">
        <f t="shared" si="416"/>
        <v>#N/A</v>
      </c>
    </row>
    <row r="1042" spans="4:34" x14ac:dyDescent="0.25">
      <c r="D1042" s="335"/>
      <c r="E1042" s="335"/>
      <c r="F1042" s="335"/>
      <c r="G1042" s="335"/>
      <c r="H1042" s="411">
        <f t="shared" si="399"/>
        <v>0</v>
      </c>
      <c r="I1042" s="412">
        <v>0</v>
      </c>
      <c r="J1042" s="411">
        <f t="shared" si="393"/>
        <v>0</v>
      </c>
      <c r="K1042" s="412">
        <f t="shared" si="400"/>
        <v>0</v>
      </c>
      <c r="L1042" s="411">
        <f t="shared" si="401"/>
        <v>0</v>
      </c>
      <c r="M1042" s="412">
        <f t="shared" si="394"/>
        <v>0</v>
      </c>
      <c r="N1042" s="411">
        <v>0</v>
      </c>
      <c r="O1042" s="412">
        <f t="shared" si="402"/>
        <v>0</v>
      </c>
      <c r="P1042" s="335"/>
      <c r="Q1042" s="427">
        <f t="shared" si="403"/>
        <v>0</v>
      </c>
      <c r="R1042" s="428">
        <f t="shared" si="404"/>
        <v>0</v>
      </c>
      <c r="S1042" s="427">
        <f t="shared" si="395"/>
        <v>0</v>
      </c>
      <c r="T1042" s="428">
        <f t="shared" si="396"/>
        <v>0</v>
      </c>
      <c r="U1042" s="431">
        <f t="shared" si="405"/>
        <v>0</v>
      </c>
      <c r="V1042" s="432">
        <f t="shared" si="406"/>
        <v>0</v>
      </c>
      <c r="W1042" s="427">
        <f t="shared" si="407"/>
        <v>0</v>
      </c>
      <c r="X1042" s="428">
        <f t="shared" si="408"/>
        <v>0</v>
      </c>
      <c r="Y1042" s="427">
        <f t="shared" si="397"/>
        <v>0</v>
      </c>
      <c r="Z1042" s="428">
        <f t="shared" si="398"/>
        <v>0</v>
      </c>
      <c r="AA1042" s="431">
        <f t="shared" si="409"/>
        <v>0</v>
      </c>
      <c r="AB1042" s="432">
        <f t="shared" si="410"/>
        <v>0</v>
      </c>
      <c r="AC1042" s="427" t="e">
        <f t="shared" si="411"/>
        <v>#N/A</v>
      </c>
      <c r="AD1042" s="428" t="e">
        <f t="shared" si="412"/>
        <v>#N/A</v>
      </c>
      <c r="AE1042" s="427" t="e">
        <f t="shared" si="413"/>
        <v>#N/A</v>
      </c>
      <c r="AF1042" s="428" t="e">
        <f t="shared" si="414"/>
        <v>#N/A</v>
      </c>
      <c r="AG1042" s="431" t="e">
        <f t="shared" si="415"/>
        <v>#N/A</v>
      </c>
      <c r="AH1042" s="432" t="e">
        <f t="shared" si="416"/>
        <v>#N/A</v>
      </c>
    </row>
    <row r="1043" spans="4:34" x14ac:dyDescent="0.25">
      <c r="D1043" s="335"/>
      <c r="E1043" s="335"/>
      <c r="F1043" s="335"/>
      <c r="G1043" s="335"/>
      <c r="H1043" s="411">
        <f t="shared" si="399"/>
        <v>0</v>
      </c>
      <c r="I1043" s="412">
        <v>0</v>
      </c>
      <c r="J1043" s="411">
        <f t="shared" si="393"/>
        <v>0</v>
      </c>
      <c r="K1043" s="412">
        <f t="shared" si="400"/>
        <v>0</v>
      </c>
      <c r="L1043" s="411">
        <f t="shared" si="401"/>
        <v>0</v>
      </c>
      <c r="M1043" s="412">
        <f t="shared" si="394"/>
        <v>0</v>
      </c>
      <c r="N1043" s="411">
        <v>0</v>
      </c>
      <c r="O1043" s="412">
        <f t="shared" si="402"/>
        <v>0</v>
      </c>
      <c r="P1043" s="335"/>
      <c r="Q1043" s="427">
        <f t="shared" si="403"/>
        <v>0</v>
      </c>
      <c r="R1043" s="428">
        <f t="shared" si="404"/>
        <v>0</v>
      </c>
      <c r="S1043" s="427">
        <f t="shared" si="395"/>
        <v>0</v>
      </c>
      <c r="T1043" s="428">
        <f t="shared" si="396"/>
        <v>0</v>
      </c>
      <c r="U1043" s="431">
        <f t="shared" si="405"/>
        <v>0</v>
      </c>
      <c r="V1043" s="432">
        <f t="shared" si="406"/>
        <v>0</v>
      </c>
      <c r="W1043" s="427">
        <f t="shared" si="407"/>
        <v>0</v>
      </c>
      <c r="X1043" s="428">
        <f t="shared" si="408"/>
        <v>0</v>
      </c>
      <c r="Y1043" s="427">
        <f t="shared" si="397"/>
        <v>0</v>
      </c>
      <c r="Z1043" s="428">
        <f t="shared" si="398"/>
        <v>0</v>
      </c>
      <c r="AA1043" s="431">
        <f t="shared" si="409"/>
        <v>0</v>
      </c>
      <c r="AB1043" s="432">
        <f t="shared" si="410"/>
        <v>0</v>
      </c>
      <c r="AC1043" s="427" t="e">
        <f t="shared" si="411"/>
        <v>#N/A</v>
      </c>
      <c r="AD1043" s="428" t="e">
        <f t="shared" si="412"/>
        <v>#N/A</v>
      </c>
      <c r="AE1043" s="427" t="e">
        <f t="shared" si="413"/>
        <v>#N/A</v>
      </c>
      <c r="AF1043" s="428" t="e">
        <f t="shared" si="414"/>
        <v>#N/A</v>
      </c>
      <c r="AG1043" s="431" t="e">
        <f t="shared" si="415"/>
        <v>#N/A</v>
      </c>
      <c r="AH1043" s="432" t="e">
        <f t="shared" si="416"/>
        <v>#N/A</v>
      </c>
    </row>
    <row r="1044" spans="4:34" x14ac:dyDescent="0.25">
      <c r="D1044" s="335"/>
      <c r="E1044" s="335"/>
      <c r="F1044" s="335"/>
      <c r="G1044" s="335"/>
      <c r="H1044" s="411">
        <f t="shared" si="399"/>
        <v>0</v>
      </c>
      <c r="I1044" s="412">
        <v>0</v>
      </c>
      <c r="J1044" s="411">
        <f t="shared" si="393"/>
        <v>0</v>
      </c>
      <c r="K1044" s="412">
        <f t="shared" si="400"/>
        <v>0</v>
      </c>
      <c r="L1044" s="411">
        <f t="shared" si="401"/>
        <v>0</v>
      </c>
      <c r="M1044" s="412">
        <f t="shared" si="394"/>
        <v>0</v>
      </c>
      <c r="N1044" s="411">
        <v>0</v>
      </c>
      <c r="O1044" s="412">
        <f t="shared" si="402"/>
        <v>0</v>
      </c>
      <c r="P1044" s="335"/>
      <c r="Q1044" s="427">
        <f t="shared" si="403"/>
        <v>0</v>
      </c>
      <c r="R1044" s="428">
        <f t="shared" si="404"/>
        <v>0</v>
      </c>
      <c r="S1044" s="427">
        <f t="shared" si="395"/>
        <v>0</v>
      </c>
      <c r="T1044" s="428">
        <f t="shared" si="396"/>
        <v>0</v>
      </c>
      <c r="U1044" s="431">
        <f t="shared" si="405"/>
        <v>0</v>
      </c>
      <c r="V1044" s="432">
        <f t="shared" si="406"/>
        <v>0</v>
      </c>
      <c r="W1044" s="427">
        <f t="shared" si="407"/>
        <v>0</v>
      </c>
      <c r="X1044" s="428">
        <f t="shared" si="408"/>
        <v>0</v>
      </c>
      <c r="Y1044" s="427">
        <f t="shared" si="397"/>
        <v>0</v>
      </c>
      <c r="Z1044" s="428">
        <f t="shared" si="398"/>
        <v>0</v>
      </c>
      <c r="AA1044" s="431">
        <f t="shared" si="409"/>
        <v>0</v>
      </c>
      <c r="AB1044" s="432">
        <f t="shared" si="410"/>
        <v>0</v>
      </c>
      <c r="AC1044" s="427" t="e">
        <f t="shared" si="411"/>
        <v>#N/A</v>
      </c>
      <c r="AD1044" s="428" t="e">
        <f t="shared" si="412"/>
        <v>#N/A</v>
      </c>
      <c r="AE1044" s="427" t="e">
        <f t="shared" si="413"/>
        <v>#N/A</v>
      </c>
      <c r="AF1044" s="428" t="e">
        <f t="shared" si="414"/>
        <v>#N/A</v>
      </c>
      <c r="AG1044" s="431" t="e">
        <f t="shared" si="415"/>
        <v>#N/A</v>
      </c>
      <c r="AH1044" s="432" t="e">
        <f t="shared" si="416"/>
        <v>#N/A</v>
      </c>
    </row>
    <row r="1045" spans="4:34" x14ac:dyDescent="0.25">
      <c r="D1045" s="335"/>
      <c r="E1045" s="335"/>
      <c r="F1045" s="335"/>
      <c r="G1045" s="335"/>
      <c r="H1045" s="411">
        <f t="shared" si="399"/>
        <v>0</v>
      </c>
      <c r="I1045" s="412">
        <v>0</v>
      </c>
      <c r="J1045" s="411">
        <f t="shared" si="393"/>
        <v>0</v>
      </c>
      <c r="K1045" s="412">
        <f t="shared" si="400"/>
        <v>0</v>
      </c>
      <c r="L1045" s="411">
        <f t="shared" si="401"/>
        <v>0</v>
      </c>
      <c r="M1045" s="412">
        <f t="shared" si="394"/>
        <v>0</v>
      </c>
      <c r="N1045" s="411">
        <v>0</v>
      </c>
      <c r="O1045" s="412">
        <f t="shared" si="402"/>
        <v>0</v>
      </c>
      <c r="P1045" s="335"/>
      <c r="Q1045" s="427">
        <f t="shared" si="403"/>
        <v>0</v>
      </c>
      <c r="R1045" s="428">
        <f t="shared" si="404"/>
        <v>0</v>
      </c>
      <c r="S1045" s="427">
        <f t="shared" si="395"/>
        <v>0</v>
      </c>
      <c r="T1045" s="428">
        <f t="shared" si="396"/>
        <v>0</v>
      </c>
      <c r="U1045" s="431">
        <f t="shared" si="405"/>
        <v>0</v>
      </c>
      <c r="V1045" s="432">
        <f t="shared" si="406"/>
        <v>0</v>
      </c>
      <c r="W1045" s="427">
        <f t="shared" si="407"/>
        <v>0</v>
      </c>
      <c r="X1045" s="428">
        <f t="shared" si="408"/>
        <v>0</v>
      </c>
      <c r="Y1045" s="427">
        <f t="shared" si="397"/>
        <v>0</v>
      </c>
      <c r="Z1045" s="428">
        <f t="shared" si="398"/>
        <v>0</v>
      </c>
      <c r="AA1045" s="431">
        <f t="shared" si="409"/>
        <v>0</v>
      </c>
      <c r="AB1045" s="432">
        <f t="shared" si="410"/>
        <v>0</v>
      </c>
      <c r="AC1045" s="427" t="e">
        <f t="shared" si="411"/>
        <v>#N/A</v>
      </c>
      <c r="AD1045" s="428" t="e">
        <f t="shared" si="412"/>
        <v>#N/A</v>
      </c>
      <c r="AE1045" s="427" t="e">
        <f t="shared" si="413"/>
        <v>#N/A</v>
      </c>
      <c r="AF1045" s="428" t="e">
        <f t="shared" si="414"/>
        <v>#N/A</v>
      </c>
      <c r="AG1045" s="431" t="e">
        <f t="shared" si="415"/>
        <v>#N/A</v>
      </c>
      <c r="AH1045" s="432" t="e">
        <f t="shared" si="416"/>
        <v>#N/A</v>
      </c>
    </row>
    <row r="1046" spans="4:34" x14ac:dyDescent="0.25">
      <c r="D1046" s="335"/>
      <c r="E1046" s="335"/>
      <c r="F1046" s="335"/>
      <c r="G1046" s="335"/>
      <c r="H1046" s="411">
        <f t="shared" si="399"/>
        <v>0</v>
      </c>
      <c r="I1046" s="412">
        <v>0</v>
      </c>
      <c r="J1046" s="411">
        <f t="shared" si="393"/>
        <v>0</v>
      </c>
      <c r="K1046" s="412">
        <f t="shared" si="400"/>
        <v>0</v>
      </c>
      <c r="L1046" s="411">
        <f t="shared" si="401"/>
        <v>0</v>
      </c>
      <c r="M1046" s="412">
        <f t="shared" si="394"/>
        <v>0</v>
      </c>
      <c r="N1046" s="411">
        <v>0</v>
      </c>
      <c r="O1046" s="412">
        <f t="shared" si="402"/>
        <v>0</v>
      </c>
      <c r="P1046" s="335"/>
      <c r="Q1046" s="427">
        <f t="shared" si="403"/>
        <v>0</v>
      </c>
      <c r="R1046" s="428">
        <f t="shared" si="404"/>
        <v>0</v>
      </c>
      <c r="S1046" s="427">
        <f t="shared" si="395"/>
        <v>0</v>
      </c>
      <c r="T1046" s="428">
        <f t="shared" si="396"/>
        <v>0</v>
      </c>
      <c r="U1046" s="431">
        <f t="shared" si="405"/>
        <v>0</v>
      </c>
      <c r="V1046" s="432">
        <f t="shared" si="406"/>
        <v>0</v>
      </c>
      <c r="W1046" s="427">
        <f t="shared" si="407"/>
        <v>0</v>
      </c>
      <c r="X1046" s="428">
        <f t="shared" si="408"/>
        <v>0</v>
      </c>
      <c r="Y1046" s="427">
        <f t="shared" si="397"/>
        <v>0</v>
      </c>
      <c r="Z1046" s="428">
        <f t="shared" si="398"/>
        <v>0</v>
      </c>
      <c r="AA1046" s="431">
        <f t="shared" si="409"/>
        <v>0</v>
      </c>
      <c r="AB1046" s="432">
        <f t="shared" si="410"/>
        <v>0</v>
      </c>
      <c r="AC1046" s="427" t="e">
        <f t="shared" si="411"/>
        <v>#N/A</v>
      </c>
      <c r="AD1046" s="428" t="e">
        <f t="shared" si="412"/>
        <v>#N/A</v>
      </c>
      <c r="AE1046" s="427" t="e">
        <f t="shared" si="413"/>
        <v>#N/A</v>
      </c>
      <c r="AF1046" s="428" t="e">
        <f t="shared" si="414"/>
        <v>#N/A</v>
      </c>
      <c r="AG1046" s="431" t="e">
        <f t="shared" si="415"/>
        <v>#N/A</v>
      </c>
      <c r="AH1046" s="432" t="e">
        <f t="shared" si="416"/>
        <v>#N/A</v>
      </c>
    </row>
    <row r="1047" spans="4:34" x14ac:dyDescent="0.25">
      <c r="D1047" s="335"/>
      <c r="E1047" s="335"/>
      <c r="F1047" s="335"/>
      <c r="G1047" s="335"/>
      <c r="H1047" s="411">
        <f t="shared" si="399"/>
        <v>0</v>
      </c>
      <c r="I1047" s="412">
        <v>0</v>
      </c>
      <c r="J1047" s="411">
        <f t="shared" si="393"/>
        <v>0</v>
      </c>
      <c r="K1047" s="412">
        <f t="shared" si="400"/>
        <v>0</v>
      </c>
      <c r="L1047" s="411">
        <f t="shared" si="401"/>
        <v>0</v>
      </c>
      <c r="M1047" s="412">
        <f t="shared" si="394"/>
        <v>0</v>
      </c>
      <c r="N1047" s="411">
        <v>0</v>
      </c>
      <c r="O1047" s="412">
        <f t="shared" si="402"/>
        <v>0</v>
      </c>
      <c r="P1047" s="335"/>
      <c r="Q1047" s="427">
        <f t="shared" si="403"/>
        <v>0</v>
      </c>
      <c r="R1047" s="428">
        <f t="shared" si="404"/>
        <v>0</v>
      </c>
      <c r="S1047" s="427">
        <f t="shared" si="395"/>
        <v>0</v>
      </c>
      <c r="T1047" s="428">
        <f t="shared" si="396"/>
        <v>0</v>
      </c>
      <c r="U1047" s="431">
        <f t="shared" si="405"/>
        <v>0</v>
      </c>
      <c r="V1047" s="432">
        <f t="shared" si="406"/>
        <v>0</v>
      </c>
      <c r="W1047" s="427">
        <f t="shared" si="407"/>
        <v>0</v>
      </c>
      <c r="X1047" s="428">
        <f t="shared" si="408"/>
        <v>0</v>
      </c>
      <c r="Y1047" s="427">
        <f t="shared" si="397"/>
        <v>0</v>
      </c>
      <c r="Z1047" s="428">
        <f t="shared" si="398"/>
        <v>0</v>
      </c>
      <c r="AA1047" s="431">
        <f t="shared" si="409"/>
        <v>0</v>
      </c>
      <c r="AB1047" s="432">
        <f t="shared" si="410"/>
        <v>0</v>
      </c>
      <c r="AC1047" s="427" t="e">
        <f t="shared" si="411"/>
        <v>#N/A</v>
      </c>
      <c r="AD1047" s="428" t="e">
        <f t="shared" si="412"/>
        <v>#N/A</v>
      </c>
      <c r="AE1047" s="427" t="e">
        <f t="shared" si="413"/>
        <v>#N/A</v>
      </c>
      <c r="AF1047" s="428" t="e">
        <f t="shared" si="414"/>
        <v>#N/A</v>
      </c>
      <c r="AG1047" s="431" t="e">
        <f t="shared" si="415"/>
        <v>#N/A</v>
      </c>
      <c r="AH1047" s="432" t="e">
        <f t="shared" si="416"/>
        <v>#N/A</v>
      </c>
    </row>
    <row r="1048" spans="4:34" x14ac:dyDescent="0.25">
      <c r="D1048" s="335"/>
      <c r="E1048" s="335"/>
      <c r="F1048" s="335"/>
      <c r="G1048" s="335"/>
      <c r="H1048" s="411">
        <f t="shared" si="399"/>
        <v>0</v>
      </c>
      <c r="I1048" s="412">
        <v>0</v>
      </c>
      <c r="J1048" s="411">
        <f t="shared" si="393"/>
        <v>0</v>
      </c>
      <c r="K1048" s="412">
        <f t="shared" si="400"/>
        <v>0</v>
      </c>
      <c r="L1048" s="411">
        <f t="shared" si="401"/>
        <v>0</v>
      </c>
      <c r="M1048" s="412">
        <f t="shared" si="394"/>
        <v>0</v>
      </c>
      <c r="N1048" s="411">
        <v>0</v>
      </c>
      <c r="O1048" s="412">
        <f t="shared" si="402"/>
        <v>0</v>
      </c>
      <c r="P1048" s="335"/>
      <c r="Q1048" s="427">
        <f t="shared" si="403"/>
        <v>0</v>
      </c>
      <c r="R1048" s="428">
        <f t="shared" si="404"/>
        <v>0</v>
      </c>
      <c r="S1048" s="427">
        <f t="shared" si="395"/>
        <v>0</v>
      </c>
      <c r="T1048" s="428">
        <f t="shared" si="396"/>
        <v>0</v>
      </c>
      <c r="U1048" s="431">
        <f t="shared" si="405"/>
        <v>0</v>
      </c>
      <c r="V1048" s="432">
        <f t="shared" si="406"/>
        <v>0</v>
      </c>
      <c r="W1048" s="427">
        <f t="shared" si="407"/>
        <v>0</v>
      </c>
      <c r="X1048" s="428">
        <f t="shared" si="408"/>
        <v>0</v>
      </c>
      <c r="Y1048" s="427">
        <f t="shared" si="397"/>
        <v>0</v>
      </c>
      <c r="Z1048" s="428">
        <f t="shared" si="398"/>
        <v>0</v>
      </c>
      <c r="AA1048" s="431">
        <f t="shared" si="409"/>
        <v>0</v>
      </c>
      <c r="AB1048" s="432">
        <f t="shared" si="410"/>
        <v>0</v>
      </c>
      <c r="AC1048" s="427" t="e">
        <f t="shared" si="411"/>
        <v>#N/A</v>
      </c>
      <c r="AD1048" s="428" t="e">
        <f t="shared" si="412"/>
        <v>#N/A</v>
      </c>
      <c r="AE1048" s="427" t="e">
        <f t="shared" si="413"/>
        <v>#N/A</v>
      </c>
      <c r="AF1048" s="428" t="e">
        <f t="shared" si="414"/>
        <v>#N/A</v>
      </c>
      <c r="AG1048" s="431" t="e">
        <f t="shared" si="415"/>
        <v>#N/A</v>
      </c>
      <c r="AH1048" s="432" t="e">
        <f t="shared" si="416"/>
        <v>#N/A</v>
      </c>
    </row>
    <row r="1049" spans="4:34" x14ac:dyDescent="0.25">
      <c r="D1049" s="335"/>
      <c r="E1049" s="335"/>
      <c r="F1049" s="335"/>
      <c r="G1049" s="335"/>
      <c r="H1049" s="411">
        <f t="shared" si="399"/>
        <v>0</v>
      </c>
      <c r="I1049" s="412">
        <v>0</v>
      </c>
      <c r="J1049" s="411">
        <f t="shared" si="393"/>
        <v>0</v>
      </c>
      <c r="K1049" s="412">
        <f t="shared" si="400"/>
        <v>0</v>
      </c>
      <c r="L1049" s="411">
        <f t="shared" si="401"/>
        <v>0</v>
      </c>
      <c r="M1049" s="412">
        <f t="shared" si="394"/>
        <v>0</v>
      </c>
      <c r="N1049" s="411">
        <v>0</v>
      </c>
      <c r="O1049" s="412">
        <f t="shared" si="402"/>
        <v>0</v>
      </c>
      <c r="P1049" s="335"/>
      <c r="Q1049" s="427">
        <f t="shared" si="403"/>
        <v>0</v>
      </c>
      <c r="R1049" s="428">
        <f t="shared" si="404"/>
        <v>0</v>
      </c>
      <c r="S1049" s="427">
        <f t="shared" si="395"/>
        <v>0</v>
      </c>
      <c r="T1049" s="428">
        <f t="shared" si="396"/>
        <v>0</v>
      </c>
      <c r="U1049" s="431">
        <f t="shared" si="405"/>
        <v>0</v>
      </c>
      <c r="V1049" s="432">
        <f t="shared" si="406"/>
        <v>0</v>
      </c>
      <c r="W1049" s="427">
        <f t="shared" si="407"/>
        <v>0</v>
      </c>
      <c r="X1049" s="428">
        <f t="shared" si="408"/>
        <v>0</v>
      </c>
      <c r="Y1049" s="427">
        <f t="shared" si="397"/>
        <v>0</v>
      </c>
      <c r="Z1049" s="428">
        <f t="shared" si="398"/>
        <v>0</v>
      </c>
      <c r="AA1049" s="431">
        <f t="shared" si="409"/>
        <v>0</v>
      </c>
      <c r="AB1049" s="432">
        <f t="shared" si="410"/>
        <v>0</v>
      </c>
      <c r="AC1049" s="427" t="e">
        <f t="shared" si="411"/>
        <v>#N/A</v>
      </c>
      <c r="AD1049" s="428" t="e">
        <f t="shared" si="412"/>
        <v>#N/A</v>
      </c>
      <c r="AE1049" s="427" t="e">
        <f t="shared" si="413"/>
        <v>#N/A</v>
      </c>
      <c r="AF1049" s="428" t="e">
        <f t="shared" si="414"/>
        <v>#N/A</v>
      </c>
      <c r="AG1049" s="431" t="e">
        <f t="shared" si="415"/>
        <v>#N/A</v>
      </c>
      <c r="AH1049" s="432" t="e">
        <f t="shared" si="416"/>
        <v>#N/A</v>
      </c>
    </row>
    <row r="1050" spans="4:34" x14ac:dyDescent="0.25">
      <c r="D1050" s="335"/>
      <c r="E1050" s="335"/>
      <c r="F1050" s="335"/>
      <c r="G1050" s="335"/>
      <c r="H1050" s="411">
        <f t="shared" si="399"/>
        <v>0</v>
      </c>
      <c r="I1050" s="412">
        <v>0</v>
      </c>
      <c r="J1050" s="411">
        <f t="shared" si="393"/>
        <v>0</v>
      </c>
      <c r="K1050" s="412">
        <f t="shared" si="400"/>
        <v>0</v>
      </c>
      <c r="L1050" s="411">
        <f t="shared" si="401"/>
        <v>0</v>
      </c>
      <c r="M1050" s="412">
        <f t="shared" si="394"/>
        <v>0</v>
      </c>
      <c r="N1050" s="411">
        <v>0</v>
      </c>
      <c r="O1050" s="412">
        <f t="shared" si="402"/>
        <v>0</v>
      </c>
      <c r="P1050" s="335"/>
      <c r="Q1050" s="427">
        <f t="shared" si="403"/>
        <v>0</v>
      </c>
      <c r="R1050" s="428">
        <f t="shared" si="404"/>
        <v>0</v>
      </c>
      <c r="S1050" s="427">
        <f t="shared" si="395"/>
        <v>0</v>
      </c>
      <c r="T1050" s="428">
        <f t="shared" si="396"/>
        <v>0</v>
      </c>
      <c r="U1050" s="431">
        <f t="shared" si="405"/>
        <v>0</v>
      </c>
      <c r="V1050" s="432">
        <f t="shared" si="406"/>
        <v>0</v>
      </c>
      <c r="W1050" s="427">
        <f t="shared" si="407"/>
        <v>0</v>
      </c>
      <c r="X1050" s="428">
        <f t="shared" si="408"/>
        <v>0</v>
      </c>
      <c r="Y1050" s="427">
        <f t="shared" si="397"/>
        <v>0</v>
      </c>
      <c r="Z1050" s="428">
        <f t="shared" si="398"/>
        <v>0</v>
      </c>
      <c r="AA1050" s="431">
        <f t="shared" si="409"/>
        <v>0</v>
      </c>
      <c r="AB1050" s="432">
        <f t="shared" si="410"/>
        <v>0</v>
      </c>
      <c r="AC1050" s="427" t="e">
        <f t="shared" si="411"/>
        <v>#N/A</v>
      </c>
      <c r="AD1050" s="428" t="e">
        <f t="shared" si="412"/>
        <v>#N/A</v>
      </c>
      <c r="AE1050" s="427" t="e">
        <f t="shared" si="413"/>
        <v>#N/A</v>
      </c>
      <c r="AF1050" s="428" t="e">
        <f t="shared" si="414"/>
        <v>#N/A</v>
      </c>
      <c r="AG1050" s="431" t="e">
        <f t="shared" si="415"/>
        <v>#N/A</v>
      </c>
      <c r="AH1050" s="432" t="e">
        <f t="shared" si="416"/>
        <v>#N/A</v>
      </c>
    </row>
    <row r="1051" spans="4:34" x14ac:dyDescent="0.25">
      <c r="D1051" s="335"/>
      <c r="E1051" s="335"/>
      <c r="F1051" s="335"/>
      <c r="G1051" s="335"/>
      <c r="H1051" s="411">
        <f t="shared" si="399"/>
        <v>0</v>
      </c>
      <c r="I1051" s="412">
        <v>0</v>
      </c>
      <c r="J1051" s="411">
        <f t="shared" si="393"/>
        <v>0</v>
      </c>
      <c r="K1051" s="412">
        <f t="shared" si="400"/>
        <v>0</v>
      </c>
      <c r="L1051" s="411">
        <f t="shared" si="401"/>
        <v>0</v>
      </c>
      <c r="M1051" s="412">
        <f t="shared" si="394"/>
        <v>0</v>
      </c>
      <c r="N1051" s="411">
        <v>0</v>
      </c>
      <c r="O1051" s="412">
        <f t="shared" si="402"/>
        <v>0</v>
      </c>
      <c r="P1051" s="335"/>
      <c r="Q1051" s="427">
        <f t="shared" si="403"/>
        <v>0</v>
      </c>
      <c r="R1051" s="428">
        <f t="shared" si="404"/>
        <v>0</v>
      </c>
      <c r="S1051" s="427">
        <f t="shared" si="395"/>
        <v>0</v>
      </c>
      <c r="T1051" s="428">
        <f t="shared" si="396"/>
        <v>0</v>
      </c>
      <c r="U1051" s="431">
        <f t="shared" si="405"/>
        <v>0</v>
      </c>
      <c r="V1051" s="432">
        <f t="shared" si="406"/>
        <v>0</v>
      </c>
      <c r="W1051" s="427">
        <f t="shared" si="407"/>
        <v>0</v>
      </c>
      <c r="X1051" s="428">
        <f t="shared" si="408"/>
        <v>0</v>
      </c>
      <c r="Y1051" s="427">
        <f t="shared" si="397"/>
        <v>0</v>
      </c>
      <c r="Z1051" s="428">
        <f t="shared" si="398"/>
        <v>0</v>
      </c>
      <c r="AA1051" s="431">
        <f t="shared" si="409"/>
        <v>0</v>
      </c>
      <c r="AB1051" s="432">
        <f t="shared" si="410"/>
        <v>0</v>
      </c>
      <c r="AC1051" s="427" t="e">
        <f t="shared" si="411"/>
        <v>#N/A</v>
      </c>
      <c r="AD1051" s="428" t="e">
        <f t="shared" si="412"/>
        <v>#N/A</v>
      </c>
      <c r="AE1051" s="427" t="e">
        <f t="shared" si="413"/>
        <v>#N/A</v>
      </c>
      <c r="AF1051" s="428" t="e">
        <f t="shared" si="414"/>
        <v>#N/A</v>
      </c>
      <c r="AG1051" s="431" t="e">
        <f t="shared" si="415"/>
        <v>#N/A</v>
      </c>
      <c r="AH1051" s="432" t="e">
        <f t="shared" si="416"/>
        <v>#N/A</v>
      </c>
    </row>
    <row r="1052" spans="4:34" x14ac:dyDescent="0.25">
      <c r="D1052" s="335"/>
      <c r="E1052" s="335"/>
      <c r="F1052" s="335"/>
      <c r="G1052" s="335"/>
      <c r="H1052" s="411">
        <f t="shared" si="399"/>
        <v>0</v>
      </c>
      <c r="I1052" s="412">
        <v>0</v>
      </c>
      <c r="J1052" s="411">
        <f t="shared" si="393"/>
        <v>0</v>
      </c>
      <c r="K1052" s="412">
        <f t="shared" si="400"/>
        <v>0</v>
      </c>
      <c r="L1052" s="411">
        <f t="shared" si="401"/>
        <v>0</v>
      </c>
      <c r="M1052" s="412">
        <f t="shared" si="394"/>
        <v>0</v>
      </c>
      <c r="N1052" s="411">
        <v>0</v>
      </c>
      <c r="O1052" s="412">
        <f t="shared" si="402"/>
        <v>0</v>
      </c>
      <c r="P1052" s="335"/>
      <c r="Q1052" s="427">
        <f t="shared" si="403"/>
        <v>0</v>
      </c>
      <c r="R1052" s="428">
        <f t="shared" si="404"/>
        <v>0</v>
      </c>
      <c r="S1052" s="427">
        <f t="shared" si="395"/>
        <v>0</v>
      </c>
      <c r="T1052" s="428">
        <f t="shared" si="396"/>
        <v>0</v>
      </c>
      <c r="U1052" s="431">
        <f t="shared" si="405"/>
        <v>0</v>
      </c>
      <c r="V1052" s="432">
        <f t="shared" si="406"/>
        <v>0</v>
      </c>
      <c r="W1052" s="427">
        <f t="shared" si="407"/>
        <v>0</v>
      </c>
      <c r="X1052" s="428">
        <f t="shared" si="408"/>
        <v>0</v>
      </c>
      <c r="Y1052" s="427">
        <f t="shared" si="397"/>
        <v>0</v>
      </c>
      <c r="Z1052" s="428">
        <f t="shared" si="398"/>
        <v>0</v>
      </c>
      <c r="AA1052" s="431">
        <f t="shared" si="409"/>
        <v>0</v>
      </c>
      <c r="AB1052" s="432">
        <f t="shared" si="410"/>
        <v>0</v>
      </c>
      <c r="AC1052" s="427" t="e">
        <f t="shared" si="411"/>
        <v>#N/A</v>
      </c>
      <c r="AD1052" s="428" t="e">
        <f t="shared" si="412"/>
        <v>#N/A</v>
      </c>
      <c r="AE1052" s="427" t="e">
        <f t="shared" si="413"/>
        <v>#N/A</v>
      </c>
      <c r="AF1052" s="428" t="e">
        <f t="shared" si="414"/>
        <v>#N/A</v>
      </c>
      <c r="AG1052" s="431" t="e">
        <f t="shared" si="415"/>
        <v>#N/A</v>
      </c>
      <c r="AH1052" s="432" t="e">
        <f t="shared" si="416"/>
        <v>#N/A</v>
      </c>
    </row>
    <row r="1053" spans="4:34" x14ac:dyDescent="0.25">
      <c r="D1053" s="335"/>
      <c r="E1053" s="335"/>
      <c r="F1053" s="335"/>
      <c r="G1053" s="335"/>
      <c r="H1053" s="411">
        <f t="shared" si="399"/>
        <v>0</v>
      </c>
      <c r="I1053" s="412">
        <v>0</v>
      </c>
      <c r="J1053" s="411">
        <f t="shared" si="393"/>
        <v>0</v>
      </c>
      <c r="K1053" s="412">
        <f t="shared" si="400"/>
        <v>0</v>
      </c>
      <c r="L1053" s="411">
        <f t="shared" si="401"/>
        <v>0</v>
      </c>
      <c r="M1053" s="412">
        <f t="shared" si="394"/>
        <v>0</v>
      </c>
      <c r="N1053" s="411">
        <v>0</v>
      </c>
      <c r="O1053" s="412">
        <f t="shared" si="402"/>
        <v>0</v>
      </c>
      <c r="P1053" s="335"/>
      <c r="Q1053" s="427">
        <f t="shared" si="403"/>
        <v>0</v>
      </c>
      <c r="R1053" s="428">
        <f t="shared" si="404"/>
        <v>0</v>
      </c>
      <c r="S1053" s="427">
        <f t="shared" si="395"/>
        <v>0</v>
      </c>
      <c r="T1053" s="428">
        <f t="shared" si="396"/>
        <v>0</v>
      </c>
      <c r="U1053" s="431">
        <f t="shared" si="405"/>
        <v>0</v>
      </c>
      <c r="V1053" s="432">
        <f t="shared" si="406"/>
        <v>0</v>
      </c>
      <c r="W1053" s="427">
        <f t="shared" si="407"/>
        <v>0</v>
      </c>
      <c r="X1053" s="428">
        <f t="shared" si="408"/>
        <v>0</v>
      </c>
      <c r="Y1053" s="427">
        <f t="shared" si="397"/>
        <v>0</v>
      </c>
      <c r="Z1053" s="428">
        <f t="shared" si="398"/>
        <v>0</v>
      </c>
      <c r="AA1053" s="431">
        <f t="shared" si="409"/>
        <v>0</v>
      </c>
      <c r="AB1053" s="432">
        <f t="shared" si="410"/>
        <v>0</v>
      </c>
      <c r="AC1053" s="427" t="e">
        <f t="shared" si="411"/>
        <v>#N/A</v>
      </c>
      <c r="AD1053" s="428" t="e">
        <f t="shared" si="412"/>
        <v>#N/A</v>
      </c>
      <c r="AE1053" s="427" t="e">
        <f t="shared" si="413"/>
        <v>#N/A</v>
      </c>
      <c r="AF1053" s="428" t="e">
        <f t="shared" si="414"/>
        <v>#N/A</v>
      </c>
      <c r="AG1053" s="431" t="e">
        <f t="shared" si="415"/>
        <v>#N/A</v>
      </c>
      <c r="AH1053" s="432" t="e">
        <f t="shared" si="416"/>
        <v>#N/A</v>
      </c>
    </row>
    <row r="1054" spans="4:34" x14ac:dyDescent="0.25">
      <c r="D1054" s="335"/>
      <c r="E1054" s="335"/>
      <c r="F1054" s="335"/>
      <c r="G1054" s="335"/>
      <c r="H1054" s="411">
        <f t="shared" si="399"/>
        <v>0</v>
      </c>
      <c r="I1054" s="412">
        <v>0</v>
      </c>
      <c r="J1054" s="411">
        <f t="shared" si="393"/>
        <v>0</v>
      </c>
      <c r="K1054" s="412">
        <f t="shared" si="400"/>
        <v>0</v>
      </c>
      <c r="L1054" s="411">
        <f t="shared" si="401"/>
        <v>0</v>
      </c>
      <c r="M1054" s="412">
        <f t="shared" si="394"/>
        <v>0</v>
      </c>
      <c r="N1054" s="411">
        <v>0</v>
      </c>
      <c r="O1054" s="412">
        <f t="shared" si="402"/>
        <v>0</v>
      </c>
      <c r="P1054" s="335"/>
      <c r="Q1054" s="427">
        <f t="shared" si="403"/>
        <v>0</v>
      </c>
      <c r="R1054" s="428">
        <f t="shared" si="404"/>
        <v>0</v>
      </c>
      <c r="S1054" s="427">
        <f t="shared" si="395"/>
        <v>0</v>
      </c>
      <c r="T1054" s="428">
        <f t="shared" si="396"/>
        <v>0</v>
      </c>
      <c r="U1054" s="431">
        <f t="shared" si="405"/>
        <v>0</v>
      </c>
      <c r="V1054" s="432">
        <f t="shared" si="406"/>
        <v>0</v>
      </c>
      <c r="W1054" s="427">
        <f t="shared" si="407"/>
        <v>0</v>
      </c>
      <c r="X1054" s="428">
        <f t="shared" si="408"/>
        <v>0</v>
      </c>
      <c r="Y1054" s="427">
        <f t="shared" si="397"/>
        <v>0</v>
      </c>
      <c r="Z1054" s="428">
        <f t="shared" si="398"/>
        <v>0</v>
      </c>
      <c r="AA1054" s="431">
        <f t="shared" si="409"/>
        <v>0</v>
      </c>
      <c r="AB1054" s="432">
        <f t="shared" si="410"/>
        <v>0</v>
      </c>
      <c r="AC1054" s="427" t="e">
        <f t="shared" si="411"/>
        <v>#N/A</v>
      </c>
      <c r="AD1054" s="428" t="e">
        <f t="shared" si="412"/>
        <v>#N/A</v>
      </c>
      <c r="AE1054" s="427" t="e">
        <f t="shared" si="413"/>
        <v>#N/A</v>
      </c>
      <c r="AF1054" s="428" t="e">
        <f t="shared" si="414"/>
        <v>#N/A</v>
      </c>
      <c r="AG1054" s="431" t="e">
        <f t="shared" si="415"/>
        <v>#N/A</v>
      </c>
      <c r="AH1054" s="432" t="e">
        <f t="shared" si="416"/>
        <v>#N/A</v>
      </c>
    </row>
    <row r="1055" spans="4:34" x14ac:dyDescent="0.25">
      <c r="D1055" s="335"/>
      <c r="E1055" s="335"/>
      <c r="F1055" s="335"/>
      <c r="G1055" s="335"/>
      <c r="H1055" s="411">
        <f t="shared" si="399"/>
        <v>0</v>
      </c>
      <c r="I1055" s="412">
        <v>0</v>
      </c>
      <c r="J1055" s="411">
        <f t="shared" si="393"/>
        <v>0</v>
      </c>
      <c r="K1055" s="412">
        <f t="shared" si="400"/>
        <v>0</v>
      </c>
      <c r="L1055" s="411">
        <f t="shared" si="401"/>
        <v>0</v>
      </c>
      <c r="M1055" s="412">
        <f t="shared" si="394"/>
        <v>0</v>
      </c>
      <c r="N1055" s="411">
        <v>0</v>
      </c>
      <c r="O1055" s="412">
        <f t="shared" si="402"/>
        <v>0</v>
      </c>
      <c r="P1055" s="335"/>
      <c r="Q1055" s="427">
        <f t="shared" si="403"/>
        <v>0</v>
      </c>
      <c r="R1055" s="428">
        <f t="shared" si="404"/>
        <v>0</v>
      </c>
      <c r="S1055" s="427">
        <f t="shared" si="395"/>
        <v>0</v>
      </c>
      <c r="T1055" s="428">
        <f t="shared" si="396"/>
        <v>0</v>
      </c>
      <c r="U1055" s="431">
        <f t="shared" si="405"/>
        <v>0</v>
      </c>
      <c r="V1055" s="432">
        <f t="shared" si="406"/>
        <v>0</v>
      </c>
      <c r="W1055" s="427">
        <f t="shared" si="407"/>
        <v>0</v>
      </c>
      <c r="X1055" s="428">
        <f t="shared" si="408"/>
        <v>0</v>
      </c>
      <c r="Y1055" s="427">
        <f t="shared" si="397"/>
        <v>0</v>
      </c>
      <c r="Z1055" s="428">
        <f t="shared" si="398"/>
        <v>0</v>
      </c>
      <c r="AA1055" s="431">
        <f t="shared" si="409"/>
        <v>0</v>
      </c>
      <c r="AB1055" s="432">
        <f t="shared" si="410"/>
        <v>0</v>
      </c>
      <c r="AC1055" s="427" t="e">
        <f t="shared" si="411"/>
        <v>#N/A</v>
      </c>
      <c r="AD1055" s="428" t="e">
        <f t="shared" si="412"/>
        <v>#N/A</v>
      </c>
      <c r="AE1055" s="427" t="e">
        <f t="shared" si="413"/>
        <v>#N/A</v>
      </c>
      <c r="AF1055" s="428" t="e">
        <f t="shared" si="414"/>
        <v>#N/A</v>
      </c>
      <c r="AG1055" s="431" t="e">
        <f t="shared" si="415"/>
        <v>#N/A</v>
      </c>
      <c r="AH1055" s="432" t="e">
        <f t="shared" si="416"/>
        <v>#N/A</v>
      </c>
    </row>
    <row r="1056" spans="4:34" x14ac:dyDescent="0.25">
      <c r="D1056" s="335"/>
      <c r="E1056" s="335"/>
      <c r="F1056" s="335"/>
      <c r="G1056" s="335"/>
      <c r="H1056" s="411">
        <f t="shared" si="399"/>
        <v>0</v>
      </c>
      <c r="I1056" s="412">
        <v>0</v>
      </c>
      <c r="J1056" s="411">
        <f t="shared" si="393"/>
        <v>0</v>
      </c>
      <c r="K1056" s="412">
        <f t="shared" si="400"/>
        <v>0</v>
      </c>
      <c r="L1056" s="411">
        <f t="shared" si="401"/>
        <v>0</v>
      </c>
      <c r="M1056" s="412">
        <f t="shared" si="394"/>
        <v>0</v>
      </c>
      <c r="N1056" s="411">
        <v>0</v>
      </c>
      <c r="O1056" s="412">
        <f t="shared" si="402"/>
        <v>0</v>
      </c>
      <c r="P1056" s="335"/>
      <c r="Q1056" s="427">
        <f t="shared" si="403"/>
        <v>0</v>
      </c>
      <c r="R1056" s="428">
        <f t="shared" si="404"/>
        <v>0</v>
      </c>
      <c r="S1056" s="427">
        <f t="shared" si="395"/>
        <v>0</v>
      </c>
      <c r="T1056" s="428">
        <f t="shared" si="396"/>
        <v>0</v>
      </c>
      <c r="U1056" s="431">
        <f t="shared" si="405"/>
        <v>0</v>
      </c>
      <c r="V1056" s="432">
        <f t="shared" si="406"/>
        <v>0</v>
      </c>
      <c r="W1056" s="427">
        <f t="shared" si="407"/>
        <v>0</v>
      </c>
      <c r="X1056" s="428">
        <f t="shared" si="408"/>
        <v>0</v>
      </c>
      <c r="Y1056" s="427">
        <f t="shared" si="397"/>
        <v>0</v>
      </c>
      <c r="Z1056" s="428">
        <f t="shared" si="398"/>
        <v>0</v>
      </c>
      <c r="AA1056" s="431">
        <f t="shared" si="409"/>
        <v>0</v>
      </c>
      <c r="AB1056" s="432">
        <f t="shared" si="410"/>
        <v>0</v>
      </c>
      <c r="AC1056" s="427" t="e">
        <f t="shared" si="411"/>
        <v>#N/A</v>
      </c>
      <c r="AD1056" s="428" t="e">
        <f t="shared" si="412"/>
        <v>#N/A</v>
      </c>
      <c r="AE1056" s="427" t="e">
        <f t="shared" si="413"/>
        <v>#N/A</v>
      </c>
      <c r="AF1056" s="428" t="e">
        <f t="shared" si="414"/>
        <v>#N/A</v>
      </c>
      <c r="AG1056" s="431" t="e">
        <f t="shared" si="415"/>
        <v>#N/A</v>
      </c>
      <c r="AH1056" s="432" t="e">
        <f t="shared" si="416"/>
        <v>#N/A</v>
      </c>
    </row>
    <row r="1057" spans="4:34" x14ac:dyDescent="0.25">
      <c r="D1057" s="335"/>
      <c r="E1057" s="335"/>
      <c r="F1057" s="335"/>
      <c r="G1057" s="335"/>
      <c r="H1057" s="411">
        <f t="shared" si="399"/>
        <v>0</v>
      </c>
      <c r="I1057" s="412">
        <v>0</v>
      </c>
      <c r="J1057" s="411">
        <f t="shared" si="393"/>
        <v>0</v>
      </c>
      <c r="K1057" s="412">
        <f t="shared" si="400"/>
        <v>0</v>
      </c>
      <c r="L1057" s="411">
        <f t="shared" si="401"/>
        <v>0</v>
      </c>
      <c r="M1057" s="412">
        <f t="shared" si="394"/>
        <v>0</v>
      </c>
      <c r="N1057" s="411">
        <v>0</v>
      </c>
      <c r="O1057" s="412">
        <f t="shared" si="402"/>
        <v>0</v>
      </c>
      <c r="P1057" s="335"/>
      <c r="Q1057" s="427">
        <f t="shared" si="403"/>
        <v>0</v>
      </c>
      <c r="R1057" s="428">
        <f t="shared" si="404"/>
        <v>0</v>
      </c>
      <c r="S1057" s="427">
        <f t="shared" si="395"/>
        <v>0</v>
      </c>
      <c r="T1057" s="428">
        <f t="shared" si="396"/>
        <v>0</v>
      </c>
      <c r="U1057" s="431">
        <f t="shared" si="405"/>
        <v>0</v>
      </c>
      <c r="V1057" s="432">
        <f t="shared" si="406"/>
        <v>0</v>
      </c>
      <c r="W1057" s="427">
        <f t="shared" si="407"/>
        <v>0</v>
      </c>
      <c r="X1057" s="428">
        <f t="shared" si="408"/>
        <v>0</v>
      </c>
      <c r="Y1057" s="427">
        <f t="shared" si="397"/>
        <v>0</v>
      </c>
      <c r="Z1057" s="428">
        <f t="shared" si="398"/>
        <v>0</v>
      </c>
      <c r="AA1057" s="431">
        <f t="shared" si="409"/>
        <v>0</v>
      </c>
      <c r="AB1057" s="432">
        <f t="shared" si="410"/>
        <v>0</v>
      </c>
      <c r="AC1057" s="427" t="e">
        <f t="shared" si="411"/>
        <v>#N/A</v>
      </c>
      <c r="AD1057" s="428" t="e">
        <f t="shared" si="412"/>
        <v>#N/A</v>
      </c>
      <c r="AE1057" s="427" t="e">
        <f t="shared" si="413"/>
        <v>#N/A</v>
      </c>
      <c r="AF1057" s="428" t="e">
        <f t="shared" si="414"/>
        <v>#N/A</v>
      </c>
      <c r="AG1057" s="431" t="e">
        <f t="shared" si="415"/>
        <v>#N/A</v>
      </c>
      <c r="AH1057" s="432" t="e">
        <f t="shared" si="416"/>
        <v>#N/A</v>
      </c>
    </row>
    <row r="1058" spans="4:34" x14ac:dyDescent="0.25">
      <c r="D1058" s="335"/>
      <c r="E1058" s="335"/>
      <c r="F1058" s="335"/>
      <c r="G1058" s="335"/>
      <c r="H1058" s="411">
        <f t="shared" si="399"/>
        <v>0</v>
      </c>
      <c r="I1058" s="412">
        <v>0</v>
      </c>
      <c r="J1058" s="411">
        <f t="shared" si="393"/>
        <v>0</v>
      </c>
      <c r="K1058" s="412">
        <f t="shared" si="400"/>
        <v>0</v>
      </c>
      <c r="L1058" s="411">
        <f t="shared" si="401"/>
        <v>0</v>
      </c>
      <c r="M1058" s="412">
        <f t="shared" si="394"/>
        <v>0</v>
      </c>
      <c r="N1058" s="411">
        <v>0</v>
      </c>
      <c r="O1058" s="412">
        <f t="shared" si="402"/>
        <v>0</v>
      </c>
      <c r="P1058" s="335"/>
      <c r="Q1058" s="427">
        <f t="shared" si="403"/>
        <v>0</v>
      </c>
      <c r="R1058" s="428">
        <f t="shared" si="404"/>
        <v>0</v>
      </c>
      <c r="S1058" s="427">
        <f t="shared" si="395"/>
        <v>0</v>
      </c>
      <c r="T1058" s="428">
        <f t="shared" si="396"/>
        <v>0</v>
      </c>
      <c r="U1058" s="431">
        <f t="shared" si="405"/>
        <v>0</v>
      </c>
      <c r="V1058" s="432">
        <f t="shared" si="406"/>
        <v>0</v>
      </c>
      <c r="W1058" s="427">
        <f t="shared" si="407"/>
        <v>0</v>
      </c>
      <c r="X1058" s="428">
        <f t="shared" si="408"/>
        <v>0</v>
      </c>
      <c r="Y1058" s="427">
        <f t="shared" si="397"/>
        <v>0</v>
      </c>
      <c r="Z1058" s="428">
        <f t="shared" si="398"/>
        <v>0</v>
      </c>
      <c r="AA1058" s="431">
        <f t="shared" si="409"/>
        <v>0</v>
      </c>
      <c r="AB1058" s="432">
        <f t="shared" si="410"/>
        <v>0</v>
      </c>
      <c r="AC1058" s="427" t="e">
        <f t="shared" si="411"/>
        <v>#N/A</v>
      </c>
      <c r="AD1058" s="428" t="e">
        <f t="shared" si="412"/>
        <v>#N/A</v>
      </c>
      <c r="AE1058" s="427" t="e">
        <f t="shared" si="413"/>
        <v>#N/A</v>
      </c>
      <c r="AF1058" s="428" t="e">
        <f t="shared" si="414"/>
        <v>#N/A</v>
      </c>
      <c r="AG1058" s="431" t="e">
        <f t="shared" si="415"/>
        <v>#N/A</v>
      </c>
      <c r="AH1058" s="432" t="e">
        <f t="shared" si="416"/>
        <v>#N/A</v>
      </c>
    </row>
    <row r="1059" spans="4:34" x14ac:dyDescent="0.25">
      <c r="D1059" s="335"/>
      <c r="E1059" s="335"/>
      <c r="F1059" s="335"/>
      <c r="G1059" s="335"/>
      <c r="H1059" s="411">
        <f t="shared" si="399"/>
        <v>0</v>
      </c>
      <c r="I1059" s="412">
        <v>0</v>
      </c>
      <c r="J1059" s="411">
        <f t="shared" si="393"/>
        <v>0</v>
      </c>
      <c r="K1059" s="412">
        <f t="shared" si="400"/>
        <v>0</v>
      </c>
      <c r="L1059" s="411">
        <f t="shared" si="401"/>
        <v>0</v>
      </c>
      <c r="M1059" s="412">
        <f t="shared" si="394"/>
        <v>0</v>
      </c>
      <c r="N1059" s="411">
        <v>0</v>
      </c>
      <c r="O1059" s="412">
        <f t="shared" si="402"/>
        <v>0</v>
      </c>
      <c r="P1059" s="335"/>
      <c r="Q1059" s="427">
        <f t="shared" si="403"/>
        <v>0</v>
      </c>
      <c r="R1059" s="428">
        <f t="shared" si="404"/>
        <v>0</v>
      </c>
      <c r="S1059" s="427">
        <f t="shared" si="395"/>
        <v>0</v>
      </c>
      <c r="T1059" s="428">
        <f t="shared" si="396"/>
        <v>0</v>
      </c>
      <c r="U1059" s="431">
        <f t="shared" si="405"/>
        <v>0</v>
      </c>
      <c r="V1059" s="432">
        <f t="shared" si="406"/>
        <v>0</v>
      </c>
      <c r="W1059" s="427">
        <f t="shared" si="407"/>
        <v>0</v>
      </c>
      <c r="X1059" s="428">
        <f t="shared" si="408"/>
        <v>0</v>
      </c>
      <c r="Y1059" s="427">
        <f t="shared" si="397"/>
        <v>0</v>
      </c>
      <c r="Z1059" s="428">
        <f t="shared" si="398"/>
        <v>0</v>
      </c>
      <c r="AA1059" s="431">
        <f t="shared" si="409"/>
        <v>0</v>
      </c>
      <c r="AB1059" s="432">
        <f t="shared" si="410"/>
        <v>0</v>
      </c>
      <c r="AC1059" s="427" t="e">
        <f t="shared" si="411"/>
        <v>#N/A</v>
      </c>
      <c r="AD1059" s="428" t="e">
        <f t="shared" si="412"/>
        <v>#N/A</v>
      </c>
      <c r="AE1059" s="427" t="e">
        <f t="shared" si="413"/>
        <v>#N/A</v>
      </c>
      <c r="AF1059" s="428" t="e">
        <f t="shared" si="414"/>
        <v>#N/A</v>
      </c>
      <c r="AG1059" s="431" t="e">
        <f t="shared" si="415"/>
        <v>#N/A</v>
      </c>
      <c r="AH1059" s="432" t="e">
        <f t="shared" si="416"/>
        <v>#N/A</v>
      </c>
    </row>
    <row r="1060" spans="4:34" x14ac:dyDescent="0.25">
      <c r="D1060" s="335"/>
      <c r="E1060" s="335"/>
      <c r="F1060" s="335"/>
      <c r="G1060" s="335"/>
      <c r="H1060" s="411">
        <f t="shared" si="399"/>
        <v>0</v>
      </c>
      <c r="I1060" s="412">
        <v>0</v>
      </c>
      <c r="J1060" s="411">
        <f t="shared" si="393"/>
        <v>0</v>
      </c>
      <c r="K1060" s="412">
        <f t="shared" si="400"/>
        <v>0</v>
      </c>
      <c r="L1060" s="411">
        <f t="shared" si="401"/>
        <v>0</v>
      </c>
      <c r="M1060" s="412">
        <f t="shared" si="394"/>
        <v>0</v>
      </c>
      <c r="N1060" s="411">
        <v>0</v>
      </c>
      <c r="O1060" s="412">
        <f t="shared" si="402"/>
        <v>0</v>
      </c>
      <c r="P1060" s="335"/>
      <c r="Q1060" s="427">
        <f t="shared" si="403"/>
        <v>0</v>
      </c>
      <c r="R1060" s="428">
        <f t="shared" si="404"/>
        <v>0</v>
      </c>
      <c r="S1060" s="427">
        <f t="shared" si="395"/>
        <v>0</v>
      </c>
      <c r="T1060" s="428">
        <f t="shared" si="396"/>
        <v>0</v>
      </c>
      <c r="U1060" s="431">
        <f t="shared" si="405"/>
        <v>0</v>
      </c>
      <c r="V1060" s="432">
        <f t="shared" si="406"/>
        <v>0</v>
      </c>
      <c r="W1060" s="427">
        <f t="shared" si="407"/>
        <v>0</v>
      </c>
      <c r="X1060" s="428">
        <f t="shared" si="408"/>
        <v>0</v>
      </c>
      <c r="Y1060" s="427">
        <f t="shared" si="397"/>
        <v>0</v>
      </c>
      <c r="Z1060" s="428">
        <f t="shared" si="398"/>
        <v>0</v>
      </c>
      <c r="AA1060" s="431">
        <f t="shared" si="409"/>
        <v>0</v>
      </c>
      <c r="AB1060" s="432">
        <f t="shared" si="410"/>
        <v>0</v>
      </c>
      <c r="AC1060" s="427" t="e">
        <f t="shared" si="411"/>
        <v>#N/A</v>
      </c>
      <c r="AD1060" s="428" t="e">
        <f t="shared" si="412"/>
        <v>#N/A</v>
      </c>
      <c r="AE1060" s="427" t="e">
        <f t="shared" si="413"/>
        <v>#N/A</v>
      </c>
      <c r="AF1060" s="428" t="e">
        <f t="shared" si="414"/>
        <v>#N/A</v>
      </c>
      <c r="AG1060" s="431" t="e">
        <f t="shared" si="415"/>
        <v>#N/A</v>
      </c>
      <c r="AH1060" s="432" t="e">
        <f t="shared" si="416"/>
        <v>#N/A</v>
      </c>
    </row>
    <row r="1061" spans="4:34" x14ac:dyDescent="0.25">
      <c r="D1061" s="335"/>
      <c r="E1061" s="335"/>
      <c r="F1061" s="335"/>
      <c r="G1061" s="335"/>
      <c r="H1061" s="411">
        <f t="shared" si="399"/>
        <v>0</v>
      </c>
      <c r="I1061" s="412">
        <v>0</v>
      </c>
      <c r="J1061" s="411">
        <f t="shared" si="393"/>
        <v>0</v>
      </c>
      <c r="K1061" s="412">
        <f t="shared" si="400"/>
        <v>0</v>
      </c>
      <c r="L1061" s="411">
        <f t="shared" si="401"/>
        <v>0</v>
      </c>
      <c r="M1061" s="412">
        <f t="shared" si="394"/>
        <v>0</v>
      </c>
      <c r="N1061" s="411">
        <v>0</v>
      </c>
      <c r="O1061" s="412">
        <f t="shared" si="402"/>
        <v>0</v>
      </c>
      <c r="P1061" s="335"/>
      <c r="Q1061" s="427">
        <f t="shared" si="403"/>
        <v>0</v>
      </c>
      <c r="R1061" s="428">
        <f t="shared" si="404"/>
        <v>0</v>
      </c>
      <c r="S1061" s="427">
        <f t="shared" si="395"/>
        <v>0</v>
      </c>
      <c r="T1061" s="428">
        <f t="shared" si="396"/>
        <v>0</v>
      </c>
      <c r="U1061" s="431">
        <f t="shared" si="405"/>
        <v>0</v>
      </c>
      <c r="V1061" s="432">
        <f t="shared" si="406"/>
        <v>0</v>
      </c>
      <c r="W1061" s="427">
        <f t="shared" si="407"/>
        <v>0</v>
      </c>
      <c r="X1061" s="428">
        <f t="shared" si="408"/>
        <v>0</v>
      </c>
      <c r="Y1061" s="427">
        <f t="shared" si="397"/>
        <v>0</v>
      </c>
      <c r="Z1061" s="428">
        <f t="shared" si="398"/>
        <v>0</v>
      </c>
      <c r="AA1061" s="431">
        <f t="shared" si="409"/>
        <v>0</v>
      </c>
      <c r="AB1061" s="432">
        <f t="shared" si="410"/>
        <v>0</v>
      </c>
      <c r="AC1061" s="427" t="e">
        <f t="shared" si="411"/>
        <v>#N/A</v>
      </c>
      <c r="AD1061" s="428" t="e">
        <f t="shared" si="412"/>
        <v>#N/A</v>
      </c>
      <c r="AE1061" s="427" t="e">
        <f t="shared" si="413"/>
        <v>#N/A</v>
      </c>
      <c r="AF1061" s="428" t="e">
        <f t="shared" si="414"/>
        <v>#N/A</v>
      </c>
      <c r="AG1061" s="431" t="e">
        <f t="shared" si="415"/>
        <v>#N/A</v>
      </c>
      <c r="AH1061" s="432" t="e">
        <f t="shared" si="416"/>
        <v>#N/A</v>
      </c>
    </row>
    <row r="1062" spans="4:34" x14ac:dyDescent="0.25">
      <c r="D1062" s="335"/>
      <c r="E1062" s="335"/>
      <c r="F1062" s="335"/>
      <c r="G1062" s="335"/>
      <c r="H1062" s="411">
        <f t="shared" si="399"/>
        <v>0</v>
      </c>
      <c r="I1062" s="412">
        <v>0</v>
      </c>
      <c r="J1062" s="411">
        <f t="shared" si="393"/>
        <v>0</v>
      </c>
      <c r="K1062" s="412">
        <f t="shared" si="400"/>
        <v>0</v>
      </c>
      <c r="L1062" s="411">
        <f t="shared" si="401"/>
        <v>0</v>
      </c>
      <c r="M1062" s="412">
        <f t="shared" si="394"/>
        <v>0</v>
      </c>
      <c r="N1062" s="411">
        <v>0</v>
      </c>
      <c r="O1062" s="412">
        <f t="shared" si="402"/>
        <v>0</v>
      </c>
      <c r="P1062" s="335"/>
      <c r="Q1062" s="427">
        <f t="shared" si="403"/>
        <v>0</v>
      </c>
      <c r="R1062" s="428">
        <f t="shared" si="404"/>
        <v>0</v>
      </c>
      <c r="S1062" s="427">
        <f t="shared" si="395"/>
        <v>0</v>
      </c>
      <c r="T1062" s="428">
        <f t="shared" si="396"/>
        <v>0</v>
      </c>
      <c r="U1062" s="431">
        <f t="shared" si="405"/>
        <v>0</v>
      </c>
      <c r="V1062" s="432">
        <f t="shared" si="406"/>
        <v>0</v>
      </c>
      <c r="W1062" s="427">
        <f t="shared" si="407"/>
        <v>0</v>
      </c>
      <c r="X1062" s="428">
        <f t="shared" si="408"/>
        <v>0</v>
      </c>
      <c r="Y1062" s="427">
        <f t="shared" si="397"/>
        <v>0</v>
      </c>
      <c r="Z1062" s="428">
        <f t="shared" si="398"/>
        <v>0</v>
      </c>
      <c r="AA1062" s="431">
        <f t="shared" si="409"/>
        <v>0</v>
      </c>
      <c r="AB1062" s="432">
        <f t="shared" si="410"/>
        <v>0</v>
      </c>
      <c r="AC1062" s="427" t="e">
        <f t="shared" si="411"/>
        <v>#N/A</v>
      </c>
      <c r="AD1062" s="428" t="e">
        <f t="shared" si="412"/>
        <v>#N/A</v>
      </c>
      <c r="AE1062" s="427" t="e">
        <f t="shared" si="413"/>
        <v>#N/A</v>
      </c>
      <c r="AF1062" s="428" t="e">
        <f t="shared" si="414"/>
        <v>#N/A</v>
      </c>
      <c r="AG1062" s="431" t="e">
        <f t="shared" si="415"/>
        <v>#N/A</v>
      </c>
      <c r="AH1062" s="432" t="e">
        <f t="shared" si="416"/>
        <v>#N/A</v>
      </c>
    </row>
    <row r="1063" spans="4:34" x14ac:dyDescent="0.25">
      <c r="D1063" s="335"/>
      <c r="E1063" s="335"/>
      <c r="F1063" s="335"/>
      <c r="G1063" s="335"/>
      <c r="H1063" s="411">
        <f t="shared" si="399"/>
        <v>0</v>
      </c>
      <c r="I1063" s="412">
        <v>0</v>
      </c>
      <c r="J1063" s="411">
        <f t="shared" si="393"/>
        <v>0</v>
      </c>
      <c r="K1063" s="412">
        <f t="shared" si="400"/>
        <v>0</v>
      </c>
      <c r="L1063" s="411">
        <f t="shared" si="401"/>
        <v>0</v>
      </c>
      <c r="M1063" s="412">
        <f t="shared" si="394"/>
        <v>0</v>
      </c>
      <c r="N1063" s="411">
        <v>0</v>
      </c>
      <c r="O1063" s="412">
        <f t="shared" si="402"/>
        <v>0</v>
      </c>
      <c r="P1063" s="335"/>
      <c r="Q1063" s="427">
        <f t="shared" si="403"/>
        <v>0</v>
      </c>
      <c r="R1063" s="428">
        <f t="shared" si="404"/>
        <v>0</v>
      </c>
      <c r="S1063" s="427">
        <f t="shared" si="395"/>
        <v>0</v>
      </c>
      <c r="T1063" s="428">
        <f t="shared" si="396"/>
        <v>0</v>
      </c>
      <c r="U1063" s="431">
        <f t="shared" si="405"/>
        <v>0</v>
      </c>
      <c r="V1063" s="432">
        <f t="shared" si="406"/>
        <v>0</v>
      </c>
      <c r="W1063" s="427">
        <f t="shared" si="407"/>
        <v>0</v>
      </c>
      <c r="X1063" s="428">
        <f t="shared" si="408"/>
        <v>0</v>
      </c>
      <c r="Y1063" s="427">
        <f t="shared" si="397"/>
        <v>0</v>
      </c>
      <c r="Z1063" s="428">
        <f t="shared" si="398"/>
        <v>0</v>
      </c>
      <c r="AA1063" s="431">
        <f t="shared" si="409"/>
        <v>0</v>
      </c>
      <c r="AB1063" s="432">
        <f t="shared" si="410"/>
        <v>0</v>
      </c>
      <c r="AC1063" s="427" t="e">
        <f t="shared" si="411"/>
        <v>#N/A</v>
      </c>
      <c r="AD1063" s="428" t="e">
        <f t="shared" si="412"/>
        <v>#N/A</v>
      </c>
      <c r="AE1063" s="427" t="e">
        <f t="shared" si="413"/>
        <v>#N/A</v>
      </c>
      <c r="AF1063" s="428" t="e">
        <f t="shared" si="414"/>
        <v>#N/A</v>
      </c>
      <c r="AG1063" s="431" t="e">
        <f t="shared" si="415"/>
        <v>#N/A</v>
      </c>
      <c r="AH1063" s="432" t="e">
        <f t="shared" si="416"/>
        <v>#N/A</v>
      </c>
    </row>
    <row r="1064" spans="4:34" x14ac:dyDescent="0.25">
      <c r="D1064" s="335"/>
      <c r="E1064" s="335"/>
      <c r="F1064" s="335"/>
      <c r="G1064" s="335"/>
      <c r="H1064" s="411">
        <f t="shared" si="399"/>
        <v>0</v>
      </c>
      <c r="I1064" s="412">
        <v>0</v>
      </c>
      <c r="J1064" s="411">
        <f t="shared" si="393"/>
        <v>0</v>
      </c>
      <c r="K1064" s="412">
        <f t="shared" si="400"/>
        <v>0</v>
      </c>
      <c r="L1064" s="411">
        <f t="shared" si="401"/>
        <v>0</v>
      </c>
      <c r="M1064" s="412">
        <f t="shared" si="394"/>
        <v>0</v>
      </c>
      <c r="N1064" s="411">
        <v>0</v>
      </c>
      <c r="O1064" s="412">
        <f t="shared" si="402"/>
        <v>0</v>
      </c>
      <c r="P1064" s="335"/>
      <c r="Q1064" s="427">
        <f t="shared" si="403"/>
        <v>0</v>
      </c>
      <c r="R1064" s="428">
        <f t="shared" si="404"/>
        <v>0</v>
      </c>
      <c r="S1064" s="427">
        <f t="shared" si="395"/>
        <v>0</v>
      </c>
      <c r="T1064" s="428">
        <f t="shared" si="396"/>
        <v>0</v>
      </c>
      <c r="U1064" s="431">
        <f t="shared" si="405"/>
        <v>0</v>
      </c>
      <c r="V1064" s="432">
        <f t="shared" si="406"/>
        <v>0</v>
      </c>
      <c r="W1064" s="427">
        <f t="shared" si="407"/>
        <v>0</v>
      </c>
      <c r="X1064" s="428">
        <f t="shared" si="408"/>
        <v>0</v>
      </c>
      <c r="Y1064" s="427">
        <f t="shared" si="397"/>
        <v>0</v>
      </c>
      <c r="Z1064" s="428">
        <f t="shared" si="398"/>
        <v>0</v>
      </c>
      <c r="AA1064" s="431">
        <f t="shared" si="409"/>
        <v>0</v>
      </c>
      <c r="AB1064" s="432">
        <f t="shared" si="410"/>
        <v>0</v>
      </c>
      <c r="AC1064" s="427" t="e">
        <f t="shared" si="411"/>
        <v>#N/A</v>
      </c>
      <c r="AD1064" s="428" t="e">
        <f t="shared" si="412"/>
        <v>#N/A</v>
      </c>
      <c r="AE1064" s="427" t="e">
        <f t="shared" si="413"/>
        <v>#N/A</v>
      </c>
      <c r="AF1064" s="428" t="e">
        <f t="shared" si="414"/>
        <v>#N/A</v>
      </c>
      <c r="AG1064" s="431" t="e">
        <f t="shared" si="415"/>
        <v>#N/A</v>
      </c>
      <c r="AH1064" s="432" t="e">
        <f t="shared" si="416"/>
        <v>#N/A</v>
      </c>
    </row>
    <row r="1065" spans="4:34" x14ac:dyDescent="0.25">
      <c r="D1065" s="335"/>
      <c r="E1065" s="335"/>
      <c r="F1065" s="335"/>
      <c r="G1065" s="335"/>
      <c r="H1065" s="411">
        <f t="shared" si="399"/>
        <v>0</v>
      </c>
      <c r="I1065" s="412">
        <v>0</v>
      </c>
      <c r="J1065" s="411">
        <f t="shared" si="393"/>
        <v>0</v>
      </c>
      <c r="K1065" s="412">
        <f t="shared" si="400"/>
        <v>0</v>
      </c>
      <c r="L1065" s="411">
        <f t="shared" si="401"/>
        <v>0</v>
      </c>
      <c r="M1065" s="412">
        <f t="shared" si="394"/>
        <v>0</v>
      </c>
      <c r="N1065" s="411">
        <v>0</v>
      </c>
      <c r="O1065" s="412">
        <f t="shared" si="402"/>
        <v>0</v>
      </c>
      <c r="P1065" s="335"/>
      <c r="Q1065" s="427">
        <f t="shared" si="403"/>
        <v>0</v>
      </c>
      <c r="R1065" s="428">
        <f t="shared" si="404"/>
        <v>0</v>
      </c>
      <c r="S1065" s="427">
        <f t="shared" si="395"/>
        <v>0</v>
      </c>
      <c r="T1065" s="428">
        <f t="shared" si="396"/>
        <v>0</v>
      </c>
      <c r="U1065" s="431">
        <f t="shared" si="405"/>
        <v>0</v>
      </c>
      <c r="V1065" s="432">
        <f t="shared" si="406"/>
        <v>0</v>
      </c>
      <c r="W1065" s="427">
        <f t="shared" si="407"/>
        <v>0</v>
      </c>
      <c r="X1065" s="428">
        <f t="shared" si="408"/>
        <v>0</v>
      </c>
      <c r="Y1065" s="427">
        <f t="shared" si="397"/>
        <v>0</v>
      </c>
      <c r="Z1065" s="428">
        <f t="shared" si="398"/>
        <v>0</v>
      </c>
      <c r="AA1065" s="431">
        <f t="shared" si="409"/>
        <v>0</v>
      </c>
      <c r="AB1065" s="432">
        <f t="shared" si="410"/>
        <v>0</v>
      </c>
      <c r="AC1065" s="427" t="e">
        <f t="shared" si="411"/>
        <v>#N/A</v>
      </c>
      <c r="AD1065" s="428" t="e">
        <f t="shared" si="412"/>
        <v>#N/A</v>
      </c>
      <c r="AE1065" s="427" t="e">
        <f t="shared" si="413"/>
        <v>#N/A</v>
      </c>
      <c r="AF1065" s="428" t="e">
        <f t="shared" si="414"/>
        <v>#N/A</v>
      </c>
      <c r="AG1065" s="431" t="e">
        <f t="shared" si="415"/>
        <v>#N/A</v>
      </c>
      <c r="AH1065" s="432" t="e">
        <f t="shared" si="416"/>
        <v>#N/A</v>
      </c>
    </row>
    <row r="1066" spans="4:34" x14ac:dyDescent="0.25">
      <c r="D1066" s="335"/>
      <c r="E1066" s="335"/>
      <c r="F1066" s="335"/>
      <c r="G1066" s="335"/>
      <c r="H1066" s="411">
        <f t="shared" si="399"/>
        <v>0</v>
      </c>
      <c r="I1066" s="412">
        <v>0</v>
      </c>
      <c r="J1066" s="411">
        <f t="shared" si="393"/>
        <v>0</v>
      </c>
      <c r="K1066" s="412">
        <f t="shared" si="400"/>
        <v>0</v>
      </c>
      <c r="L1066" s="411">
        <f t="shared" si="401"/>
        <v>0</v>
      </c>
      <c r="M1066" s="412">
        <f t="shared" si="394"/>
        <v>0</v>
      </c>
      <c r="N1066" s="411">
        <v>0</v>
      </c>
      <c r="O1066" s="412">
        <f t="shared" si="402"/>
        <v>0</v>
      </c>
      <c r="P1066" s="335"/>
      <c r="Q1066" s="427">
        <f t="shared" si="403"/>
        <v>0</v>
      </c>
      <c r="R1066" s="428">
        <f t="shared" si="404"/>
        <v>0</v>
      </c>
      <c r="S1066" s="427">
        <f t="shared" si="395"/>
        <v>0</v>
      </c>
      <c r="T1066" s="428">
        <f t="shared" si="396"/>
        <v>0</v>
      </c>
      <c r="U1066" s="431">
        <f t="shared" si="405"/>
        <v>0</v>
      </c>
      <c r="V1066" s="432">
        <f t="shared" si="406"/>
        <v>0</v>
      </c>
      <c r="W1066" s="427">
        <f t="shared" si="407"/>
        <v>0</v>
      </c>
      <c r="X1066" s="428">
        <f t="shared" si="408"/>
        <v>0</v>
      </c>
      <c r="Y1066" s="427">
        <f t="shared" si="397"/>
        <v>0</v>
      </c>
      <c r="Z1066" s="428">
        <f t="shared" si="398"/>
        <v>0</v>
      </c>
      <c r="AA1066" s="431">
        <f t="shared" si="409"/>
        <v>0</v>
      </c>
      <c r="AB1066" s="432">
        <f t="shared" si="410"/>
        <v>0</v>
      </c>
      <c r="AC1066" s="427" t="e">
        <f t="shared" si="411"/>
        <v>#N/A</v>
      </c>
      <c r="AD1066" s="428" t="e">
        <f t="shared" si="412"/>
        <v>#N/A</v>
      </c>
      <c r="AE1066" s="427" t="e">
        <f t="shared" si="413"/>
        <v>#N/A</v>
      </c>
      <c r="AF1066" s="428" t="e">
        <f t="shared" si="414"/>
        <v>#N/A</v>
      </c>
      <c r="AG1066" s="431" t="e">
        <f t="shared" si="415"/>
        <v>#N/A</v>
      </c>
      <c r="AH1066" s="432" t="e">
        <f t="shared" si="416"/>
        <v>#N/A</v>
      </c>
    </row>
    <row r="1067" spans="4:34" x14ac:dyDescent="0.25">
      <c r="D1067" s="335"/>
      <c r="E1067" s="335"/>
      <c r="F1067" s="335"/>
      <c r="G1067" s="335"/>
      <c r="H1067" s="411">
        <f t="shared" si="399"/>
        <v>0</v>
      </c>
      <c r="I1067" s="412">
        <v>0</v>
      </c>
      <c r="J1067" s="411">
        <f t="shared" si="393"/>
        <v>0</v>
      </c>
      <c r="K1067" s="412">
        <f t="shared" si="400"/>
        <v>0</v>
      </c>
      <c r="L1067" s="411">
        <f t="shared" si="401"/>
        <v>0</v>
      </c>
      <c r="M1067" s="412">
        <f t="shared" si="394"/>
        <v>0</v>
      </c>
      <c r="N1067" s="411">
        <v>0</v>
      </c>
      <c r="O1067" s="412">
        <f t="shared" si="402"/>
        <v>0</v>
      </c>
      <c r="P1067" s="335"/>
      <c r="Q1067" s="427">
        <f t="shared" si="403"/>
        <v>0</v>
      </c>
      <c r="R1067" s="428">
        <f t="shared" si="404"/>
        <v>0</v>
      </c>
      <c r="S1067" s="427">
        <f t="shared" si="395"/>
        <v>0</v>
      </c>
      <c r="T1067" s="428">
        <f t="shared" si="396"/>
        <v>0</v>
      </c>
      <c r="U1067" s="431">
        <f t="shared" si="405"/>
        <v>0</v>
      </c>
      <c r="V1067" s="432">
        <f t="shared" si="406"/>
        <v>0</v>
      </c>
      <c r="W1067" s="427">
        <f t="shared" si="407"/>
        <v>0</v>
      </c>
      <c r="X1067" s="428">
        <f t="shared" si="408"/>
        <v>0</v>
      </c>
      <c r="Y1067" s="427">
        <f t="shared" si="397"/>
        <v>0</v>
      </c>
      <c r="Z1067" s="428">
        <f t="shared" si="398"/>
        <v>0</v>
      </c>
      <c r="AA1067" s="431">
        <f t="shared" si="409"/>
        <v>0</v>
      </c>
      <c r="AB1067" s="432">
        <f t="shared" si="410"/>
        <v>0</v>
      </c>
      <c r="AC1067" s="427" t="e">
        <f t="shared" si="411"/>
        <v>#N/A</v>
      </c>
      <c r="AD1067" s="428" t="e">
        <f t="shared" si="412"/>
        <v>#N/A</v>
      </c>
      <c r="AE1067" s="427" t="e">
        <f t="shared" si="413"/>
        <v>#N/A</v>
      </c>
      <c r="AF1067" s="428" t="e">
        <f t="shared" si="414"/>
        <v>#N/A</v>
      </c>
      <c r="AG1067" s="431" t="e">
        <f t="shared" si="415"/>
        <v>#N/A</v>
      </c>
      <c r="AH1067" s="432" t="e">
        <f t="shared" si="416"/>
        <v>#N/A</v>
      </c>
    </row>
    <row r="1068" spans="4:34" x14ac:dyDescent="0.25">
      <c r="D1068" s="335"/>
      <c r="E1068" s="335"/>
      <c r="F1068" s="335"/>
      <c r="G1068" s="335"/>
      <c r="H1068" s="411">
        <f t="shared" si="399"/>
        <v>0</v>
      </c>
      <c r="I1068" s="412">
        <v>0</v>
      </c>
      <c r="J1068" s="411">
        <f t="shared" si="393"/>
        <v>0</v>
      </c>
      <c r="K1068" s="412">
        <f t="shared" si="400"/>
        <v>0</v>
      </c>
      <c r="L1068" s="411">
        <f t="shared" si="401"/>
        <v>0</v>
      </c>
      <c r="M1068" s="412">
        <f t="shared" si="394"/>
        <v>0</v>
      </c>
      <c r="N1068" s="411">
        <v>0</v>
      </c>
      <c r="O1068" s="412">
        <f t="shared" si="402"/>
        <v>0</v>
      </c>
      <c r="P1068" s="335"/>
      <c r="Q1068" s="427">
        <f t="shared" si="403"/>
        <v>0</v>
      </c>
      <c r="R1068" s="428">
        <f t="shared" si="404"/>
        <v>0</v>
      </c>
      <c r="S1068" s="427">
        <f t="shared" si="395"/>
        <v>0</v>
      </c>
      <c r="T1068" s="428">
        <f t="shared" si="396"/>
        <v>0</v>
      </c>
      <c r="U1068" s="431">
        <f t="shared" si="405"/>
        <v>0</v>
      </c>
      <c r="V1068" s="432">
        <f t="shared" si="406"/>
        <v>0</v>
      </c>
      <c r="W1068" s="427">
        <f t="shared" si="407"/>
        <v>0</v>
      </c>
      <c r="X1068" s="428">
        <f t="shared" si="408"/>
        <v>0</v>
      </c>
      <c r="Y1068" s="427">
        <f t="shared" si="397"/>
        <v>0</v>
      </c>
      <c r="Z1068" s="428">
        <f t="shared" si="398"/>
        <v>0</v>
      </c>
      <c r="AA1068" s="431">
        <f t="shared" si="409"/>
        <v>0</v>
      </c>
      <c r="AB1068" s="432">
        <f t="shared" si="410"/>
        <v>0</v>
      </c>
      <c r="AC1068" s="427" t="e">
        <f t="shared" si="411"/>
        <v>#N/A</v>
      </c>
      <c r="AD1068" s="428" t="e">
        <f t="shared" si="412"/>
        <v>#N/A</v>
      </c>
      <c r="AE1068" s="427" t="e">
        <f t="shared" si="413"/>
        <v>#N/A</v>
      </c>
      <c r="AF1068" s="428" t="e">
        <f t="shared" si="414"/>
        <v>#N/A</v>
      </c>
      <c r="AG1068" s="431" t="e">
        <f t="shared" si="415"/>
        <v>#N/A</v>
      </c>
      <c r="AH1068" s="432" t="e">
        <f t="shared" si="416"/>
        <v>#N/A</v>
      </c>
    </row>
    <row r="1069" spans="4:34" x14ac:dyDescent="0.25">
      <c r="D1069" s="335"/>
      <c r="E1069" s="335"/>
      <c r="F1069" s="335"/>
      <c r="G1069" s="335"/>
      <c r="H1069" s="411">
        <f t="shared" si="399"/>
        <v>0</v>
      </c>
      <c r="I1069" s="412">
        <v>0</v>
      </c>
      <c r="J1069" s="411">
        <f t="shared" si="393"/>
        <v>0</v>
      </c>
      <c r="K1069" s="412">
        <f t="shared" si="400"/>
        <v>0</v>
      </c>
      <c r="L1069" s="411">
        <f t="shared" si="401"/>
        <v>0</v>
      </c>
      <c r="M1069" s="412">
        <f t="shared" si="394"/>
        <v>0</v>
      </c>
      <c r="N1069" s="411">
        <v>0</v>
      </c>
      <c r="O1069" s="412">
        <f t="shared" si="402"/>
        <v>0</v>
      </c>
      <c r="P1069" s="335"/>
      <c r="Q1069" s="427">
        <f t="shared" si="403"/>
        <v>0</v>
      </c>
      <c r="R1069" s="428">
        <f t="shared" si="404"/>
        <v>0</v>
      </c>
      <c r="S1069" s="427">
        <f t="shared" si="395"/>
        <v>0</v>
      </c>
      <c r="T1069" s="428">
        <f t="shared" si="396"/>
        <v>0</v>
      </c>
      <c r="U1069" s="431">
        <f t="shared" si="405"/>
        <v>0</v>
      </c>
      <c r="V1069" s="432">
        <f t="shared" si="406"/>
        <v>0</v>
      </c>
      <c r="W1069" s="427">
        <f t="shared" si="407"/>
        <v>0</v>
      </c>
      <c r="X1069" s="428">
        <f t="shared" si="408"/>
        <v>0</v>
      </c>
      <c r="Y1069" s="427">
        <f t="shared" si="397"/>
        <v>0</v>
      </c>
      <c r="Z1069" s="428">
        <f t="shared" si="398"/>
        <v>0</v>
      </c>
      <c r="AA1069" s="431">
        <f t="shared" si="409"/>
        <v>0</v>
      </c>
      <c r="AB1069" s="432">
        <f t="shared" si="410"/>
        <v>0</v>
      </c>
      <c r="AC1069" s="427" t="e">
        <f t="shared" si="411"/>
        <v>#N/A</v>
      </c>
      <c r="AD1069" s="428" t="e">
        <f t="shared" si="412"/>
        <v>#N/A</v>
      </c>
      <c r="AE1069" s="427" t="e">
        <f t="shared" si="413"/>
        <v>#N/A</v>
      </c>
      <c r="AF1069" s="428" t="e">
        <f t="shared" si="414"/>
        <v>#N/A</v>
      </c>
      <c r="AG1069" s="431" t="e">
        <f t="shared" si="415"/>
        <v>#N/A</v>
      </c>
      <c r="AH1069" s="432" t="e">
        <f t="shared" si="416"/>
        <v>#N/A</v>
      </c>
    </row>
    <row r="1070" spans="4:34" x14ac:dyDescent="0.25">
      <c r="D1070" s="335"/>
      <c r="E1070" s="335"/>
      <c r="F1070" s="335"/>
      <c r="G1070" s="335"/>
      <c r="H1070" s="411">
        <f t="shared" si="399"/>
        <v>0</v>
      </c>
      <c r="I1070" s="412">
        <v>0</v>
      </c>
      <c r="J1070" s="411">
        <f t="shared" si="393"/>
        <v>0</v>
      </c>
      <c r="K1070" s="412">
        <f t="shared" si="400"/>
        <v>0</v>
      </c>
      <c r="L1070" s="411">
        <f t="shared" si="401"/>
        <v>0</v>
      </c>
      <c r="M1070" s="412">
        <f t="shared" si="394"/>
        <v>0</v>
      </c>
      <c r="N1070" s="411">
        <v>0</v>
      </c>
      <c r="O1070" s="412">
        <f t="shared" si="402"/>
        <v>0</v>
      </c>
      <c r="P1070" s="335"/>
      <c r="Q1070" s="427">
        <f t="shared" si="403"/>
        <v>0</v>
      </c>
      <c r="R1070" s="428">
        <f t="shared" si="404"/>
        <v>0</v>
      </c>
      <c r="S1070" s="427">
        <f t="shared" si="395"/>
        <v>0</v>
      </c>
      <c r="T1070" s="428">
        <f t="shared" si="396"/>
        <v>0</v>
      </c>
      <c r="U1070" s="431">
        <f t="shared" si="405"/>
        <v>0</v>
      </c>
      <c r="V1070" s="432">
        <f t="shared" si="406"/>
        <v>0</v>
      </c>
      <c r="W1070" s="427">
        <f t="shared" si="407"/>
        <v>0</v>
      </c>
      <c r="X1070" s="428">
        <f t="shared" si="408"/>
        <v>0</v>
      </c>
      <c r="Y1070" s="427">
        <f t="shared" si="397"/>
        <v>0</v>
      </c>
      <c r="Z1070" s="428">
        <f t="shared" si="398"/>
        <v>0</v>
      </c>
      <c r="AA1070" s="431">
        <f t="shared" si="409"/>
        <v>0</v>
      </c>
      <c r="AB1070" s="432">
        <f t="shared" si="410"/>
        <v>0</v>
      </c>
      <c r="AC1070" s="427" t="e">
        <f t="shared" si="411"/>
        <v>#N/A</v>
      </c>
      <c r="AD1070" s="428" t="e">
        <f t="shared" si="412"/>
        <v>#N/A</v>
      </c>
      <c r="AE1070" s="427" t="e">
        <f t="shared" si="413"/>
        <v>#N/A</v>
      </c>
      <c r="AF1070" s="428" t="e">
        <f t="shared" si="414"/>
        <v>#N/A</v>
      </c>
      <c r="AG1070" s="431" t="e">
        <f t="shared" si="415"/>
        <v>#N/A</v>
      </c>
      <c r="AH1070" s="432" t="e">
        <f t="shared" si="416"/>
        <v>#N/A</v>
      </c>
    </row>
    <row r="1071" spans="4:34" x14ac:dyDescent="0.25">
      <c r="D1071" s="335"/>
      <c r="E1071" s="335"/>
      <c r="F1071" s="335"/>
      <c r="G1071" s="335"/>
      <c r="H1071" s="411">
        <f t="shared" si="399"/>
        <v>0</v>
      </c>
      <c r="I1071" s="412">
        <v>0</v>
      </c>
      <c r="J1071" s="411">
        <f t="shared" si="393"/>
        <v>0</v>
      </c>
      <c r="K1071" s="412">
        <f t="shared" si="400"/>
        <v>0</v>
      </c>
      <c r="L1071" s="411">
        <f t="shared" si="401"/>
        <v>0</v>
      </c>
      <c r="M1071" s="412">
        <f t="shared" si="394"/>
        <v>0</v>
      </c>
      <c r="N1071" s="411">
        <v>0</v>
      </c>
      <c r="O1071" s="412">
        <f t="shared" si="402"/>
        <v>0</v>
      </c>
      <c r="P1071" s="335"/>
      <c r="Q1071" s="427">
        <f t="shared" si="403"/>
        <v>0</v>
      </c>
      <c r="R1071" s="428">
        <f t="shared" si="404"/>
        <v>0</v>
      </c>
      <c r="S1071" s="427">
        <f t="shared" si="395"/>
        <v>0</v>
      </c>
      <c r="T1071" s="428">
        <f t="shared" si="396"/>
        <v>0</v>
      </c>
      <c r="U1071" s="431">
        <f t="shared" si="405"/>
        <v>0</v>
      </c>
      <c r="V1071" s="432">
        <f t="shared" si="406"/>
        <v>0</v>
      </c>
      <c r="W1071" s="427">
        <f t="shared" si="407"/>
        <v>0</v>
      </c>
      <c r="X1071" s="428">
        <f t="shared" si="408"/>
        <v>0</v>
      </c>
      <c r="Y1071" s="427">
        <f t="shared" si="397"/>
        <v>0</v>
      </c>
      <c r="Z1071" s="428">
        <f t="shared" si="398"/>
        <v>0</v>
      </c>
      <c r="AA1071" s="431">
        <f t="shared" si="409"/>
        <v>0</v>
      </c>
      <c r="AB1071" s="432">
        <f t="shared" si="410"/>
        <v>0</v>
      </c>
      <c r="AC1071" s="427" t="e">
        <f t="shared" si="411"/>
        <v>#N/A</v>
      </c>
      <c r="AD1071" s="428" t="e">
        <f t="shared" si="412"/>
        <v>#N/A</v>
      </c>
      <c r="AE1071" s="427" t="e">
        <f t="shared" si="413"/>
        <v>#N/A</v>
      </c>
      <c r="AF1071" s="428" t="e">
        <f t="shared" si="414"/>
        <v>#N/A</v>
      </c>
      <c r="AG1071" s="431" t="e">
        <f t="shared" si="415"/>
        <v>#N/A</v>
      </c>
      <c r="AH1071" s="432" t="e">
        <f t="shared" si="416"/>
        <v>#N/A</v>
      </c>
    </row>
    <row r="1072" spans="4:34" x14ac:dyDescent="0.25">
      <c r="D1072" s="335"/>
      <c r="E1072" s="335"/>
      <c r="F1072" s="335"/>
      <c r="G1072" s="335"/>
      <c r="H1072" s="411">
        <f t="shared" si="399"/>
        <v>0</v>
      </c>
      <c r="I1072" s="412">
        <v>0</v>
      </c>
      <c r="J1072" s="411">
        <f t="shared" si="393"/>
        <v>0</v>
      </c>
      <c r="K1072" s="412">
        <f t="shared" si="400"/>
        <v>0</v>
      </c>
      <c r="L1072" s="411">
        <f t="shared" si="401"/>
        <v>0</v>
      </c>
      <c r="M1072" s="412">
        <f t="shared" si="394"/>
        <v>0</v>
      </c>
      <c r="N1072" s="411">
        <v>0</v>
      </c>
      <c r="O1072" s="412">
        <f t="shared" si="402"/>
        <v>0</v>
      </c>
      <c r="P1072" s="335"/>
      <c r="Q1072" s="427">
        <f t="shared" si="403"/>
        <v>0</v>
      </c>
      <c r="R1072" s="428">
        <f t="shared" si="404"/>
        <v>0</v>
      </c>
      <c r="S1072" s="427">
        <f t="shared" si="395"/>
        <v>0</v>
      </c>
      <c r="T1072" s="428">
        <f t="shared" si="396"/>
        <v>0</v>
      </c>
      <c r="U1072" s="431">
        <f t="shared" si="405"/>
        <v>0</v>
      </c>
      <c r="V1072" s="432">
        <f t="shared" si="406"/>
        <v>0</v>
      </c>
      <c r="W1072" s="427">
        <f t="shared" si="407"/>
        <v>0</v>
      </c>
      <c r="X1072" s="428">
        <f t="shared" si="408"/>
        <v>0</v>
      </c>
      <c r="Y1072" s="427">
        <f t="shared" si="397"/>
        <v>0</v>
      </c>
      <c r="Z1072" s="428">
        <f t="shared" si="398"/>
        <v>0</v>
      </c>
      <c r="AA1072" s="431">
        <f t="shared" si="409"/>
        <v>0</v>
      </c>
      <c r="AB1072" s="432">
        <f t="shared" si="410"/>
        <v>0</v>
      </c>
      <c r="AC1072" s="427" t="e">
        <f t="shared" si="411"/>
        <v>#N/A</v>
      </c>
      <c r="AD1072" s="428" t="e">
        <f t="shared" si="412"/>
        <v>#N/A</v>
      </c>
      <c r="AE1072" s="427" t="e">
        <f t="shared" si="413"/>
        <v>#N/A</v>
      </c>
      <c r="AF1072" s="428" t="e">
        <f t="shared" si="414"/>
        <v>#N/A</v>
      </c>
      <c r="AG1072" s="431" t="e">
        <f t="shared" si="415"/>
        <v>#N/A</v>
      </c>
      <c r="AH1072" s="432" t="e">
        <f t="shared" si="416"/>
        <v>#N/A</v>
      </c>
    </row>
    <row r="1073" spans="4:34" x14ac:dyDescent="0.25">
      <c r="D1073" s="335"/>
      <c r="E1073" s="335"/>
      <c r="F1073" s="335"/>
      <c r="G1073" s="335"/>
      <c r="H1073" s="411">
        <f t="shared" si="399"/>
        <v>0</v>
      </c>
      <c r="I1073" s="412">
        <v>0</v>
      </c>
      <c r="J1073" s="411">
        <f t="shared" si="393"/>
        <v>0</v>
      </c>
      <c r="K1073" s="412">
        <f t="shared" si="400"/>
        <v>0</v>
      </c>
      <c r="L1073" s="411">
        <f t="shared" si="401"/>
        <v>0</v>
      </c>
      <c r="M1073" s="412">
        <f t="shared" si="394"/>
        <v>0</v>
      </c>
      <c r="N1073" s="411">
        <v>0</v>
      </c>
      <c r="O1073" s="412">
        <f t="shared" si="402"/>
        <v>0</v>
      </c>
      <c r="P1073" s="335"/>
      <c r="Q1073" s="427">
        <f t="shared" si="403"/>
        <v>0</v>
      </c>
      <c r="R1073" s="428">
        <f t="shared" si="404"/>
        <v>0</v>
      </c>
      <c r="S1073" s="427">
        <f t="shared" si="395"/>
        <v>0</v>
      </c>
      <c r="T1073" s="428">
        <f t="shared" si="396"/>
        <v>0</v>
      </c>
      <c r="U1073" s="431">
        <f t="shared" si="405"/>
        <v>0</v>
      </c>
      <c r="V1073" s="432">
        <f t="shared" si="406"/>
        <v>0</v>
      </c>
      <c r="W1073" s="427">
        <f t="shared" si="407"/>
        <v>0</v>
      </c>
      <c r="X1073" s="428">
        <f t="shared" si="408"/>
        <v>0</v>
      </c>
      <c r="Y1073" s="427">
        <f t="shared" si="397"/>
        <v>0</v>
      </c>
      <c r="Z1073" s="428">
        <f t="shared" si="398"/>
        <v>0</v>
      </c>
      <c r="AA1073" s="431">
        <f t="shared" si="409"/>
        <v>0</v>
      </c>
      <c r="AB1073" s="432">
        <f t="shared" si="410"/>
        <v>0</v>
      </c>
      <c r="AC1073" s="427" t="e">
        <f t="shared" si="411"/>
        <v>#N/A</v>
      </c>
      <c r="AD1073" s="428" t="e">
        <f t="shared" si="412"/>
        <v>#N/A</v>
      </c>
      <c r="AE1073" s="427" t="e">
        <f t="shared" si="413"/>
        <v>#N/A</v>
      </c>
      <c r="AF1073" s="428" t="e">
        <f t="shared" si="414"/>
        <v>#N/A</v>
      </c>
      <c r="AG1073" s="431" t="e">
        <f t="shared" si="415"/>
        <v>#N/A</v>
      </c>
      <c r="AH1073" s="432" t="e">
        <f t="shared" si="416"/>
        <v>#N/A</v>
      </c>
    </row>
    <row r="1074" spans="4:34" x14ac:dyDescent="0.25">
      <c r="D1074" s="335"/>
      <c r="E1074" s="335"/>
      <c r="F1074" s="335"/>
      <c r="G1074" s="335"/>
      <c r="H1074" s="411">
        <f t="shared" si="399"/>
        <v>0</v>
      </c>
      <c r="I1074" s="412">
        <v>0</v>
      </c>
      <c r="J1074" s="411">
        <f t="shared" si="393"/>
        <v>0</v>
      </c>
      <c r="K1074" s="412">
        <f t="shared" si="400"/>
        <v>0</v>
      </c>
      <c r="L1074" s="411">
        <f t="shared" si="401"/>
        <v>0</v>
      </c>
      <c r="M1074" s="412">
        <f t="shared" si="394"/>
        <v>0</v>
      </c>
      <c r="N1074" s="411">
        <v>0</v>
      </c>
      <c r="O1074" s="412">
        <f t="shared" si="402"/>
        <v>0</v>
      </c>
      <c r="P1074" s="335"/>
      <c r="Q1074" s="427">
        <f t="shared" si="403"/>
        <v>0</v>
      </c>
      <c r="R1074" s="428">
        <f t="shared" si="404"/>
        <v>0</v>
      </c>
      <c r="S1074" s="427">
        <f t="shared" si="395"/>
        <v>0</v>
      </c>
      <c r="T1074" s="428">
        <f t="shared" si="396"/>
        <v>0</v>
      </c>
      <c r="U1074" s="431">
        <f t="shared" si="405"/>
        <v>0</v>
      </c>
      <c r="V1074" s="432">
        <f t="shared" si="406"/>
        <v>0</v>
      </c>
      <c r="W1074" s="427">
        <f t="shared" si="407"/>
        <v>0</v>
      </c>
      <c r="X1074" s="428">
        <f t="shared" si="408"/>
        <v>0</v>
      </c>
      <c r="Y1074" s="427">
        <f t="shared" si="397"/>
        <v>0</v>
      </c>
      <c r="Z1074" s="428">
        <f t="shared" si="398"/>
        <v>0</v>
      </c>
      <c r="AA1074" s="431">
        <f t="shared" si="409"/>
        <v>0</v>
      </c>
      <c r="AB1074" s="432">
        <f t="shared" si="410"/>
        <v>0</v>
      </c>
      <c r="AC1074" s="427" t="e">
        <f t="shared" si="411"/>
        <v>#N/A</v>
      </c>
      <c r="AD1074" s="428" t="e">
        <f t="shared" si="412"/>
        <v>#N/A</v>
      </c>
      <c r="AE1074" s="427" t="e">
        <f t="shared" si="413"/>
        <v>#N/A</v>
      </c>
      <c r="AF1074" s="428" t="e">
        <f t="shared" si="414"/>
        <v>#N/A</v>
      </c>
      <c r="AG1074" s="431" t="e">
        <f t="shared" si="415"/>
        <v>#N/A</v>
      </c>
      <c r="AH1074" s="432" t="e">
        <f t="shared" si="416"/>
        <v>#N/A</v>
      </c>
    </row>
    <row r="1075" spans="4:34" x14ac:dyDescent="0.25">
      <c r="D1075" s="335"/>
      <c r="E1075" s="335"/>
      <c r="F1075" s="335"/>
      <c r="G1075" s="335"/>
      <c r="H1075" s="411">
        <f t="shared" si="399"/>
        <v>0</v>
      </c>
      <c r="I1075" s="412">
        <v>0</v>
      </c>
      <c r="J1075" s="411">
        <f t="shared" si="393"/>
        <v>0</v>
      </c>
      <c r="K1075" s="412">
        <f t="shared" si="400"/>
        <v>0</v>
      </c>
      <c r="L1075" s="411">
        <f t="shared" si="401"/>
        <v>0</v>
      </c>
      <c r="M1075" s="412">
        <f t="shared" si="394"/>
        <v>0</v>
      </c>
      <c r="N1075" s="411">
        <v>0</v>
      </c>
      <c r="O1075" s="412">
        <f t="shared" si="402"/>
        <v>0</v>
      </c>
      <c r="P1075" s="335"/>
      <c r="Q1075" s="427">
        <f t="shared" si="403"/>
        <v>0</v>
      </c>
      <c r="R1075" s="428">
        <f t="shared" si="404"/>
        <v>0</v>
      </c>
      <c r="S1075" s="427">
        <f t="shared" si="395"/>
        <v>0</v>
      </c>
      <c r="T1075" s="428">
        <f t="shared" si="396"/>
        <v>0</v>
      </c>
      <c r="U1075" s="431">
        <f t="shared" si="405"/>
        <v>0</v>
      </c>
      <c r="V1075" s="432">
        <f t="shared" si="406"/>
        <v>0</v>
      </c>
      <c r="W1075" s="427">
        <f t="shared" si="407"/>
        <v>0</v>
      </c>
      <c r="X1075" s="428">
        <f t="shared" si="408"/>
        <v>0</v>
      </c>
      <c r="Y1075" s="427">
        <f t="shared" si="397"/>
        <v>0</v>
      </c>
      <c r="Z1075" s="428">
        <f t="shared" si="398"/>
        <v>0</v>
      </c>
      <c r="AA1075" s="431">
        <f t="shared" si="409"/>
        <v>0</v>
      </c>
      <c r="AB1075" s="432">
        <f t="shared" si="410"/>
        <v>0</v>
      </c>
      <c r="AC1075" s="427" t="e">
        <f t="shared" si="411"/>
        <v>#N/A</v>
      </c>
      <c r="AD1075" s="428" t="e">
        <f t="shared" si="412"/>
        <v>#N/A</v>
      </c>
      <c r="AE1075" s="427" t="e">
        <f t="shared" si="413"/>
        <v>#N/A</v>
      </c>
      <c r="AF1075" s="428" t="e">
        <f t="shared" si="414"/>
        <v>#N/A</v>
      </c>
      <c r="AG1075" s="431" t="e">
        <f t="shared" si="415"/>
        <v>#N/A</v>
      </c>
      <c r="AH1075" s="432" t="e">
        <f t="shared" si="416"/>
        <v>#N/A</v>
      </c>
    </row>
    <row r="1076" spans="4:34" x14ac:dyDescent="0.25">
      <c r="D1076" s="335"/>
      <c r="E1076" s="335"/>
      <c r="F1076" s="335"/>
      <c r="G1076" s="335"/>
      <c r="H1076" s="411">
        <f t="shared" si="399"/>
        <v>0</v>
      </c>
      <c r="I1076" s="412">
        <v>0</v>
      </c>
      <c r="J1076" s="411">
        <f t="shared" si="393"/>
        <v>0</v>
      </c>
      <c r="K1076" s="412">
        <f t="shared" si="400"/>
        <v>0</v>
      </c>
      <c r="L1076" s="411">
        <f t="shared" si="401"/>
        <v>0</v>
      </c>
      <c r="M1076" s="412">
        <f t="shared" si="394"/>
        <v>0</v>
      </c>
      <c r="N1076" s="411">
        <v>0</v>
      </c>
      <c r="O1076" s="412">
        <f t="shared" si="402"/>
        <v>0</v>
      </c>
      <c r="P1076" s="335"/>
      <c r="Q1076" s="427">
        <f t="shared" si="403"/>
        <v>0</v>
      </c>
      <c r="R1076" s="428">
        <f t="shared" si="404"/>
        <v>0</v>
      </c>
      <c r="S1076" s="427">
        <f t="shared" si="395"/>
        <v>0</v>
      </c>
      <c r="T1076" s="428">
        <f t="shared" si="396"/>
        <v>0</v>
      </c>
      <c r="U1076" s="431">
        <f t="shared" si="405"/>
        <v>0</v>
      </c>
      <c r="V1076" s="432">
        <f t="shared" si="406"/>
        <v>0</v>
      </c>
      <c r="W1076" s="427">
        <f t="shared" si="407"/>
        <v>0</v>
      </c>
      <c r="X1076" s="428">
        <f t="shared" si="408"/>
        <v>0</v>
      </c>
      <c r="Y1076" s="427">
        <f t="shared" si="397"/>
        <v>0</v>
      </c>
      <c r="Z1076" s="428">
        <f t="shared" si="398"/>
        <v>0</v>
      </c>
      <c r="AA1076" s="431">
        <f t="shared" si="409"/>
        <v>0</v>
      </c>
      <c r="AB1076" s="432">
        <f t="shared" si="410"/>
        <v>0</v>
      </c>
      <c r="AC1076" s="427" t="e">
        <f t="shared" si="411"/>
        <v>#N/A</v>
      </c>
      <c r="AD1076" s="428" t="e">
        <f t="shared" si="412"/>
        <v>#N/A</v>
      </c>
      <c r="AE1076" s="427" t="e">
        <f t="shared" si="413"/>
        <v>#N/A</v>
      </c>
      <c r="AF1076" s="428" t="e">
        <f t="shared" si="414"/>
        <v>#N/A</v>
      </c>
      <c r="AG1076" s="431" t="e">
        <f t="shared" si="415"/>
        <v>#N/A</v>
      </c>
      <c r="AH1076" s="432" t="e">
        <f t="shared" si="416"/>
        <v>#N/A</v>
      </c>
    </row>
    <row r="1077" spans="4:34" x14ac:dyDescent="0.25">
      <c r="D1077" s="335"/>
      <c r="E1077" s="335"/>
      <c r="F1077" s="335"/>
      <c r="G1077" s="335"/>
      <c r="H1077" s="411">
        <f t="shared" si="399"/>
        <v>0</v>
      </c>
      <c r="I1077" s="412">
        <v>0</v>
      </c>
      <c r="J1077" s="411">
        <f t="shared" si="393"/>
        <v>0</v>
      </c>
      <c r="K1077" s="412">
        <f t="shared" si="400"/>
        <v>0</v>
      </c>
      <c r="L1077" s="411">
        <f t="shared" si="401"/>
        <v>0</v>
      </c>
      <c r="M1077" s="412">
        <f t="shared" si="394"/>
        <v>0</v>
      </c>
      <c r="N1077" s="411">
        <v>0</v>
      </c>
      <c r="O1077" s="412">
        <f t="shared" si="402"/>
        <v>0</v>
      </c>
      <c r="P1077" s="335"/>
      <c r="Q1077" s="427">
        <f t="shared" si="403"/>
        <v>0</v>
      </c>
      <c r="R1077" s="428">
        <f t="shared" si="404"/>
        <v>0</v>
      </c>
      <c r="S1077" s="427">
        <f t="shared" si="395"/>
        <v>0</v>
      </c>
      <c r="T1077" s="428">
        <f t="shared" si="396"/>
        <v>0</v>
      </c>
      <c r="U1077" s="431">
        <f t="shared" si="405"/>
        <v>0</v>
      </c>
      <c r="V1077" s="432">
        <f t="shared" si="406"/>
        <v>0</v>
      </c>
      <c r="W1077" s="427">
        <f t="shared" si="407"/>
        <v>0</v>
      </c>
      <c r="X1077" s="428">
        <f t="shared" si="408"/>
        <v>0</v>
      </c>
      <c r="Y1077" s="427">
        <f t="shared" si="397"/>
        <v>0</v>
      </c>
      <c r="Z1077" s="428">
        <f t="shared" si="398"/>
        <v>0</v>
      </c>
      <c r="AA1077" s="431">
        <f t="shared" si="409"/>
        <v>0</v>
      </c>
      <c r="AB1077" s="432">
        <f t="shared" si="410"/>
        <v>0</v>
      </c>
      <c r="AC1077" s="427" t="e">
        <f t="shared" si="411"/>
        <v>#N/A</v>
      </c>
      <c r="AD1077" s="428" t="e">
        <f t="shared" si="412"/>
        <v>#N/A</v>
      </c>
      <c r="AE1077" s="427" t="e">
        <f t="shared" si="413"/>
        <v>#N/A</v>
      </c>
      <c r="AF1077" s="428" t="e">
        <f t="shared" si="414"/>
        <v>#N/A</v>
      </c>
      <c r="AG1077" s="431" t="e">
        <f t="shared" si="415"/>
        <v>#N/A</v>
      </c>
      <c r="AH1077" s="432" t="e">
        <f t="shared" si="416"/>
        <v>#N/A</v>
      </c>
    </row>
    <row r="1078" spans="4:34" x14ac:dyDescent="0.25">
      <c r="D1078" s="335"/>
      <c r="E1078" s="335"/>
      <c r="F1078" s="335"/>
      <c r="G1078" s="335"/>
      <c r="H1078" s="411">
        <f t="shared" si="399"/>
        <v>0</v>
      </c>
      <c r="I1078" s="412">
        <v>0</v>
      </c>
      <c r="J1078" s="411">
        <f t="shared" si="393"/>
        <v>0</v>
      </c>
      <c r="K1078" s="412">
        <f t="shared" si="400"/>
        <v>0</v>
      </c>
      <c r="L1078" s="411">
        <f t="shared" si="401"/>
        <v>0</v>
      </c>
      <c r="M1078" s="412">
        <f t="shared" si="394"/>
        <v>0</v>
      </c>
      <c r="N1078" s="411">
        <v>0</v>
      </c>
      <c r="O1078" s="412">
        <f t="shared" si="402"/>
        <v>0</v>
      </c>
      <c r="P1078" s="335"/>
      <c r="Q1078" s="427">
        <f t="shared" si="403"/>
        <v>0</v>
      </c>
      <c r="R1078" s="428">
        <f t="shared" si="404"/>
        <v>0</v>
      </c>
      <c r="S1078" s="427">
        <f t="shared" si="395"/>
        <v>0</v>
      </c>
      <c r="T1078" s="428">
        <f t="shared" si="396"/>
        <v>0</v>
      </c>
      <c r="U1078" s="431">
        <f t="shared" si="405"/>
        <v>0</v>
      </c>
      <c r="V1078" s="432">
        <f t="shared" si="406"/>
        <v>0</v>
      </c>
      <c r="W1078" s="427">
        <f t="shared" si="407"/>
        <v>0</v>
      </c>
      <c r="X1078" s="428">
        <f t="shared" si="408"/>
        <v>0</v>
      </c>
      <c r="Y1078" s="427">
        <f t="shared" si="397"/>
        <v>0</v>
      </c>
      <c r="Z1078" s="428">
        <f t="shared" si="398"/>
        <v>0</v>
      </c>
      <c r="AA1078" s="431">
        <f t="shared" si="409"/>
        <v>0</v>
      </c>
      <c r="AB1078" s="432">
        <f t="shared" si="410"/>
        <v>0</v>
      </c>
      <c r="AC1078" s="427" t="e">
        <f t="shared" si="411"/>
        <v>#N/A</v>
      </c>
      <c r="AD1078" s="428" t="e">
        <f t="shared" si="412"/>
        <v>#N/A</v>
      </c>
      <c r="AE1078" s="427" t="e">
        <f t="shared" si="413"/>
        <v>#N/A</v>
      </c>
      <c r="AF1078" s="428" t="e">
        <f t="shared" si="414"/>
        <v>#N/A</v>
      </c>
      <c r="AG1078" s="431" t="e">
        <f t="shared" si="415"/>
        <v>#N/A</v>
      </c>
      <c r="AH1078" s="432" t="e">
        <f t="shared" si="416"/>
        <v>#N/A</v>
      </c>
    </row>
    <row r="1079" spans="4:34" x14ac:dyDescent="0.25">
      <c r="D1079" s="335"/>
      <c r="E1079" s="335"/>
      <c r="F1079" s="335"/>
      <c r="G1079" s="335"/>
      <c r="H1079" s="411">
        <f t="shared" si="399"/>
        <v>0</v>
      </c>
      <c r="I1079" s="412">
        <v>0</v>
      </c>
      <c r="J1079" s="411">
        <f t="shared" si="393"/>
        <v>0</v>
      </c>
      <c r="K1079" s="412">
        <f t="shared" si="400"/>
        <v>0</v>
      </c>
      <c r="L1079" s="411">
        <f t="shared" si="401"/>
        <v>0</v>
      </c>
      <c r="M1079" s="412">
        <f t="shared" si="394"/>
        <v>0</v>
      </c>
      <c r="N1079" s="411">
        <v>0</v>
      </c>
      <c r="O1079" s="412">
        <f t="shared" si="402"/>
        <v>0</v>
      </c>
      <c r="P1079" s="335"/>
      <c r="Q1079" s="427">
        <f t="shared" si="403"/>
        <v>0</v>
      </c>
      <c r="R1079" s="428">
        <f t="shared" si="404"/>
        <v>0</v>
      </c>
      <c r="S1079" s="427">
        <f t="shared" si="395"/>
        <v>0</v>
      </c>
      <c r="T1079" s="428">
        <f t="shared" si="396"/>
        <v>0</v>
      </c>
      <c r="U1079" s="431">
        <f t="shared" si="405"/>
        <v>0</v>
      </c>
      <c r="V1079" s="432">
        <f t="shared" si="406"/>
        <v>0</v>
      </c>
      <c r="W1079" s="427">
        <f t="shared" si="407"/>
        <v>0</v>
      </c>
      <c r="X1079" s="428">
        <f t="shared" si="408"/>
        <v>0</v>
      </c>
      <c r="Y1079" s="427">
        <f t="shared" si="397"/>
        <v>0</v>
      </c>
      <c r="Z1079" s="428">
        <f t="shared" si="398"/>
        <v>0</v>
      </c>
      <c r="AA1079" s="431">
        <f t="shared" si="409"/>
        <v>0</v>
      </c>
      <c r="AB1079" s="432">
        <f t="shared" si="410"/>
        <v>0</v>
      </c>
      <c r="AC1079" s="427" t="e">
        <f t="shared" si="411"/>
        <v>#N/A</v>
      </c>
      <c r="AD1079" s="428" t="e">
        <f t="shared" si="412"/>
        <v>#N/A</v>
      </c>
      <c r="AE1079" s="427" t="e">
        <f t="shared" si="413"/>
        <v>#N/A</v>
      </c>
      <c r="AF1079" s="428" t="e">
        <f t="shared" si="414"/>
        <v>#N/A</v>
      </c>
      <c r="AG1079" s="431" t="e">
        <f t="shared" si="415"/>
        <v>#N/A</v>
      </c>
      <c r="AH1079" s="432" t="e">
        <f t="shared" si="416"/>
        <v>#N/A</v>
      </c>
    </row>
    <row r="1080" spans="4:34" x14ac:dyDescent="0.25">
      <c r="D1080" s="335"/>
      <c r="E1080" s="335"/>
      <c r="F1080" s="335"/>
      <c r="G1080" s="335"/>
      <c r="H1080" s="411">
        <f t="shared" si="399"/>
        <v>0</v>
      </c>
      <c r="I1080" s="412">
        <v>0</v>
      </c>
      <c r="J1080" s="411">
        <f t="shared" si="393"/>
        <v>0</v>
      </c>
      <c r="K1080" s="412">
        <f t="shared" si="400"/>
        <v>0</v>
      </c>
      <c r="L1080" s="411">
        <f t="shared" si="401"/>
        <v>0</v>
      </c>
      <c r="M1080" s="412">
        <f t="shared" si="394"/>
        <v>0</v>
      </c>
      <c r="N1080" s="411">
        <v>0</v>
      </c>
      <c r="O1080" s="412">
        <f t="shared" si="402"/>
        <v>0</v>
      </c>
      <c r="P1080" s="335"/>
      <c r="Q1080" s="427">
        <f t="shared" si="403"/>
        <v>0</v>
      </c>
      <c r="R1080" s="428">
        <f t="shared" si="404"/>
        <v>0</v>
      </c>
      <c r="S1080" s="427">
        <f t="shared" si="395"/>
        <v>0</v>
      </c>
      <c r="T1080" s="428">
        <f t="shared" si="396"/>
        <v>0</v>
      </c>
      <c r="U1080" s="431">
        <f t="shared" si="405"/>
        <v>0</v>
      </c>
      <c r="V1080" s="432">
        <f t="shared" si="406"/>
        <v>0</v>
      </c>
      <c r="W1080" s="427">
        <f t="shared" si="407"/>
        <v>0</v>
      </c>
      <c r="X1080" s="428">
        <f t="shared" si="408"/>
        <v>0</v>
      </c>
      <c r="Y1080" s="427">
        <f t="shared" si="397"/>
        <v>0</v>
      </c>
      <c r="Z1080" s="428">
        <f t="shared" si="398"/>
        <v>0</v>
      </c>
      <c r="AA1080" s="431">
        <f t="shared" si="409"/>
        <v>0</v>
      </c>
      <c r="AB1080" s="432">
        <f t="shared" si="410"/>
        <v>0</v>
      </c>
      <c r="AC1080" s="427" t="e">
        <f t="shared" si="411"/>
        <v>#N/A</v>
      </c>
      <c r="AD1080" s="428" t="e">
        <f t="shared" si="412"/>
        <v>#N/A</v>
      </c>
      <c r="AE1080" s="427" t="e">
        <f t="shared" si="413"/>
        <v>#N/A</v>
      </c>
      <c r="AF1080" s="428" t="e">
        <f t="shared" si="414"/>
        <v>#N/A</v>
      </c>
      <c r="AG1080" s="431" t="e">
        <f t="shared" si="415"/>
        <v>#N/A</v>
      </c>
      <c r="AH1080" s="432" t="e">
        <f t="shared" si="416"/>
        <v>#N/A</v>
      </c>
    </row>
    <row r="1081" spans="4:34" x14ac:dyDescent="0.25">
      <c r="D1081" s="335"/>
      <c r="E1081" s="335"/>
      <c r="F1081" s="335"/>
      <c r="G1081" s="335"/>
      <c r="H1081" s="411">
        <f t="shared" si="399"/>
        <v>0</v>
      </c>
      <c r="I1081" s="412">
        <v>0</v>
      </c>
      <c r="J1081" s="411">
        <f t="shared" si="393"/>
        <v>0</v>
      </c>
      <c r="K1081" s="412">
        <f t="shared" si="400"/>
        <v>0</v>
      </c>
      <c r="L1081" s="411">
        <f t="shared" si="401"/>
        <v>0</v>
      </c>
      <c r="M1081" s="412">
        <f t="shared" si="394"/>
        <v>0</v>
      </c>
      <c r="N1081" s="411">
        <v>0</v>
      </c>
      <c r="O1081" s="412">
        <f t="shared" si="402"/>
        <v>0</v>
      </c>
      <c r="P1081" s="335"/>
      <c r="Q1081" s="427">
        <f t="shared" si="403"/>
        <v>0</v>
      </c>
      <c r="R1081" s="428">
        <f t="shared" si="404"/>
        <v>0</v>
      </c>
      <c r="S1081" s="427">
        <f t="shared" si="395"/>
        <v>0</v>
      </c>
      <c r="T1081" s="428">
        <f t="shared" si="396"/>
        <v>0</v>
      </c>
      <c r="U1081" s="431">
        <f t="shared" si="405"/>
        <v>0</v>
      </c>
      <c r="V1081" s="432">
        <f t="shared" si="406"/>
        <v>0</v>
      </c>
      <c r="W1081" s="427">
        <f t="shared" si="407"/>
        <v>0</v>
      </c>
      <c r="X1081" s="428">
        <f t="shared" si="408"/>
        <v>0</v>
      </c>
      <c r="Y1081" s="427">
        <f t="shared" si="397"/>
        <v>0</v>
      </c>
      <c r="Z1081" s="428">
        <f t="shared" si="398"/>
        <v>0</v>
      </c>
      <c r="AA1081" s="431">
        <f t="shared" si="409"/>
        <v>0</v>
      </c>
      <c r="AB1081" s="432">
        <f t="shared" si="410"/>
        <v>0</v>
      </c>
      <c r="AC1081" s="427" t="e">
        <f t="shared" si="411"/>
        <v>#N/A</v>
      </c>
      <c r="AD1081" s="428" t="e">
        <f t="shared" si="412"/>
        <v>#N/A</v>
      </c>
      <c r="AE1081" s="427" t="e">
        <f t="shared" si="413"/>
        <v>#N/A</v>
      </c>
      <c r="AF1081" s="428" t="e">
        <f t="shared" si="414"/>
        <v>#N/A</v>
      </c>
      <c r="AG1081" s="431" t="e">
        <f t="shared" si="415"/>
        <v>#N/A</v>
      </c>
      <c r="AH1081" s="432" t="e">
        <f t="shared" si="416"/>
        <v>#N/A</v>
      </c>
    </row>
    <row r="1082" spans="4:34" x14ac:dyDescent="0.25">
      <c r="D1082" s="335"/>
      <c r="E1082" s="335"/>
      <c r="F1082" s="335"/>
      <c r="G1082" s="335"/>
      <c r="H1082" s="411">
        <f t="shared" si="399"/>
        <v>0</v>
      </c>
      <c r="I1082" s="412">
        <v>0</v>
      </c>
      <c r="J1082" s="411">
        <f t="shared" si="393"/>
        <v>0</v>
      </c>
      <c r="K1082" s="412">
        <f t="shared" si="400"/>
        <v>0</v>
      </c>
      <c r="L1082" s="411">
        <f t="shared" si="401"/>
        <v>0</v>
      </c>
      <c r="M1082" s="412">
        <f t="shared" si="394"/>
        <v>0</v>
      </c>
      <c r="N1082" s="411">
        <v>0</v>
      </c>
      <c r="O1082" s="412">
        <f t="shared" si="402"/>
        <v>0</v>
      </c>
      <c r="P1082" s="335"/>
      <c r="Q1082" s="427">
        <f t="shared" si="403"/>
        <v>0</v>
      </c>
      <c r="R1082" s="428">
        <f t="shared" si="404"/>
        <v>0</v>
      </c>
      <c r="S1082" s="427">
        <f t="shared" si="395"/>
        <v>0</v>
      </c>
      <c r="T1082" s="428">
        <f t="shared" si="396"/>
        <v>0</v>
      </c>
      <c r="U1082" s="431">
        <f t="shared" si="405"/>
        <v>0</v>
      </c>
      <c r="V1082" s="432">
        <f t="shared" si="406"/>
        <v>0</v>
      </c>
      <c r="W1082" s="427">
        <f t="shared" si="407"/>
        <v>0</v>
      </c>
      <c r="X1082" s="428">
        <f t="shared" si="408"/>
        <v>0</v>
      </c>
      <c r="Y1082" s="427">
        <f t="shared" si="397"/>
        <v>0</v>
      </c>
      <c r="Z1082" s="428">
        <f t="shared" si="398"/>
        <v>0</v>
      </c>
      <c r="AA1082" s="431">
        <f t="shared" si="409"/>
        <v>0</v>
      </c>
      <c r="AB1082" s="432">
        <f t="shared" si="410"/>
        <v>0</v>
      </c>
      <c r="AC1082" s="427" t="e">
        <f t="shared" si="411"/>
        <v>#N/A</v>
      </c>
      <c r="AD1082" s="428" t="e">
        <f t="shared" si="412"/>
        <v>#N/A</v>
      </c>
      <c r="AE1082" s="427" t="e">
        <f t="shared" si="413"/>
        <v>#N/A</v>
      </c>
      <c r="AF1082" s="428" t="e">
        <f t="shared" si="414"/>
        <v>#N/A</v>
      </c>
      <c r="AG1082" s="431" t="e">
        <f t="shared" si="415"/>
        <v>#N/A</v>
      </c>
      <c r="AH1082" s="432" t="e">
        <f t="shared" si="416"/>
        <v>#N/A</v>
      </c>
    </row>
    <row r="1083" spans="4:34" x14ac:dyDescent="0.25">
      <c r="D1083" s="335"/>
      <c r="E1083" s="335"/>
      <c r="F1083" s="335"/>
      <c r="G1083" s="335"/>
      <c r="H1083" s="411">
        <f t="shared" si="399"/>
        <v>0</v>
      </c>
      <c r="I1083" s="412">
        <v>0</v>
      </c>
      <c r="J1083" s="411">
        <f t="shared" si="393"/>
        <v>0</v>
      </c>
      <c r="K1083" s="412">
        <f t="shared" si="400"/>
        <v>0</v>
      </c>
      <c r="L1083" s="411">
        <f t="shared" si="401"/>
        <v>0</v>
      </c>
      <c r="M1083" s="412">
        <f t="shared" si="394"/>
        <v>0</v>
      </c>
      <c r="N1083" s="411">
        <v>0</v>
      </c>
      <c r="O1083" s="412">
        <f t="shared" si="402"/>
        <v>0</v>
      </c>
      <c r="P1083" s="335"/>
      <c r="Q1083" s="427">
        <f t="shared" si="403"/>
        <v>0</v>
      </c>
      <c r="R1083" s="428">
        <f t="shared" si="404"/>
        <v>0</v>
      </c>
      <c r="S1083" s="427">
        <f t="shared" si="395"/>
        <v>0</v>
      </c>
      <c r="T1083" s="428">
        <f t="shared" si="396"/>
        <v>0</v>
      </c>
      <c r="U1083" s="431">
        <f t="shared" si="405"/>
        <v>0</v>
      </c>
      <c r="V1083" s="432">
        <f t="shared" si="406"/>
        <v>0</v>
      </c>
      <c r="W1083" s="427">
        <f t="shared" si="407"/>
        <v>0</v>
      </c>
      <c r="X1083" s="428">
        <f t="shared" si="408"/>
        <v>0</v>
      </c>
      <c r="Y1083" s="427">
        <f t="shared" si="397"/>
        <v>0</v>
      </c>
      <c r="Z1083" s="428">
        <f t="shared" si="398"/>
        <v>0</v>
      </c>
      <c r="AA1083" s="431">
        <f t="shared" si="409"/>
        <v>0</v>
      </c>
      <c r="AB1083" s="432">
        <f t="shared" si="410"/>
        <v>0</v>
      </c>
      <c r="AC1083" s="427" t="e">
        <f t="shared" si="411"/>
        <v>#N/A</v>
      </c>
      <c r="AD1083" s="428" t="e">
        <f t="shared" si="412"/>
        <v>#N/A</v>
      </c>
      <c r="AE1083" s="427" t="e">
        <f t="shared" si="413"/>
        <v>#N/A</v>
      </c>
      <c r="AF1083" s="428" t="e">
        <f t="shared" si="414"/>
        <v>#N/A</v>
      </c>
      <c r="AG1083" s="431" t="e">
        <f t="shared" si="415"/>
        <v>#N/A</v>
      </c>
      <c r="AH1083" s="432" t="e">
        <f t="shared" si="416"/>
        <v>#N/A</v>
      </c>
    </row>
    <row r="1084" spans="4:34" x14ac:dyDescent="0.25">
      <c r="D1084" s="335"/>
      <c r="E1084" s="335"/>
      <c r="F1084" s="335"/>
      <c r="G1084" s="335"/>
      <c r="H1084" s="411">
        <f t="shared" si="399"/>
        <v>0</v>
      </c>
      <c r="I1084" s="412">
        <v>0</v>
      </c>
      <c r="J1084" s="411">
        <f t="shared" si="393"/>
        <v>0</v>
      </c>
      <c r="K1084" s="412">
        <f t="shared" si="400"/>
        <v>0</v>
      </c>
      <c r="L1084" s="411">
        <f t="shared" si="401"/>
        <v>0</v>
      </c>
      <c r="M1084" s="412">
        <f t="shared" si="394"/>
        <v>0</v>
      </c>
      <c r="N1084" s="411">
        <v>0</v>
      </c>
      <c r="O1084" s="412">
        <f t="shared" si="402"/>
        <v>0</v>
      </c>
      <c r="P1084" s="335"/>
      <c r="Q1084" s="427">
        <f t="shared" si="403"/>
        <v>0</v>
      </c>
      <c r="R1084" s="428">
        <f t="shared" si="404"/>
        <v>0</v>
      </c>
      <c r="S1084" s="427">
        <f t="shared" si="395"/>
        <v>0</v>
      </c>
      <c r="T1084" s="428">
        <f t="shared" si="396"/>
        <v>0</v>
      </c>
      <c r="U1084" s="431">
        <f t="shared" si="405"/>
        <v>0</v>
      </c>
      <c r="V1084" s="432">
        <f t="shared" si="406"/>
        <v>0</v>
      </c>
      <c r="W1084" s="427">
        <f t="shared" si="407"/>
        <v>0</v>
      </c>
      <c r="X1084" s="428">
        <f t="shared" si="408"/>
        <v>0</v>
      </c>
      <c r="Y1084" s="427">
        <f t="shared" si="397"/>
        <v>0</v>
      </c>
      <c r="Z1084" s="428">
        <f t="shared" si="398"/>
        <v>0</v>
      </c>
      <c r="AA1084" s="431">
        <f t="shared" si="409"/>
        <v>0</v>
      </c>
      <c r="AB1084" s="432">
        <f t="shared" si="410"/>
        <v>0</v>
      </c>
      <c r="AC1084" s="427" t="e">
        <f t="shared" si="411"/>
        <v>#N/A</v>
      </c>
      <c r="AD1084" s="428" t="e">
        <f t="shared" si="412"/>
        <v>#N/A</v>
      </c>
      <c r="AE1084" s="427" t="e">
        <f t="shared" si="413"/>
        <v>#N/A</v>
      </c>
      <c r="AF1084" s="428" t="e">
        <f t="shared" si="414"/>
        <v>#N/A</v>
      </c>
      <c r="AG1084" s="431" t="e">
        <f t="shared" si="415"/>
        <v>#N/A</v>
      </c>
      <c r="AH1084" s="432" t="e">
        <f t="shared" si="416"/>
        <v>#N/A</v>
      </c>
    </row>
    <row r="1085" spans="4:34" x14ac:dyDescent="0.25">
      <c r="D1085" s="335"/>
      <c r="E1085" s="335"/>
      <c r="F1085" s="335"/>
      <c r="G1085" s="335"/>
      <c r="H1085" s="411">
        <f t="shared" si="399"/>
        <v>0</v>
      </c>
      <c r="I1085" s="412">
        <v>0</v>
      </c>
      <c r="J1085" s="411">
        <f t="shared" si="393"/>
        <v>0</v>
      </c>
      <c r="K1085" s="412">
        <f t="shared" si="400"/>
        <v>0</v>
      </c>
      <c r="L1085" s="411">
        <f t="shared" si="401"/>
        <v>0</v>
      </c>
      <c r="M1085" s="412">
        <f t="shared" si="394"/>
        <v>0</v>
      </c>
      <c r="N1085" s="411">
        <v>0</v>
      </c>
      <c r="O1085" s="412">
        <f t="shared" si="402"/>
        <v>0</v>
      </c>
      <c r="P1085" s="335"/>
      <c r="Q1085" s="427">
        <f t="shared" si="403"/>
        <v>0</v>
      </c>
      <c r="R1085" s="428">
        <f t="shared" si="404"/>
        <v>0</v>
      </c>
      <c r="S1085" s="427">
        <f t="shared" si="395"/>
        <v>0</v>
      </c>
      <c r="T1085" s="428">
        <f t="shared" si="396"/>
        <v>0</v>
      </c>
      <c r="U1085" s="431">
        <f t="shared" si="405"/>
        <v>0</v>
      </c>
      <c r="V1085" s="432">
        <f t="shared" si="406"/>
        <v>0</v>
      </c>
      <c r="W1085" s="427">
        <f t="shared" si="407"/>
        <v>0</v>
      </c>
      <c r="X1085" s="428">
        <f t="shared" si="408"/>
        <v>0</v>
      </c>
      <c r="Y1085" s="427">
        <f t="shared" si="397"/>
        <v>0</v>
      </c>
      <c r="Z1085" s="428">
        <f t="shared" si="398"/>
        <v>0</v>
      </c>
      <c r="AA1085" s="431">
        <f t="shared" si="409"/>
        <v>0</v>
      </c>
      <c r="AB1085" s="432">
        <f t="shared" si="410"/>
        <v>0</v>
      </c>
      <c r="AC1085" s="427" t="e">
        <f t="shared" si="411"/>
        <v>#N/A</v>
      </c>
      <c r="AD1085" s="428" t="e">
        <f t="shared" si="412"/>
        <v>#N/A</v>
      </c>
      <c r="AE1085" s="427" t="e">
        <f t="shared" si="413"/>
        <v>#N/A</v>
      </c>
      <c r="AF1085" s="428" t="e">
        <f t="shared" si="414"/>
        <v>#N/A</v>
      </c>
      <c r="AG1085" s="431" t="e">
        <f t="shared" si="415"/>
        <v>#N/A</v>
      </c>
      <c r="AH1085" s="432" t="e">
        <f t="shared" si="416"/>
        <v>#N/A</v>
      </c>
    </row>
    <row r="1086" spans="4:34" x14ac:dyDescent="0.25">
      <c r="D1086" s="335"/>
      <c r="E1086" s="335"/>
      <c r="F1086" s="335"/>
      <c r="G1086" s="335"/>
      <c r="H1086" s="411">
        <f t="shared" si="399"/>
        <v>0</v>
      </c>
      <c r="I1086" s="412">
        <v>0</v>
      </c>
      <c r="J1086" s="411">
        <f t="shared" si="393"/>
        <v>0</v>
      </c>
      <c r="K1086" s="412">
        <f t="shared" si="400"/>
        <v>0</v>
      </c>
      <c r="L1086" s="411">
        <f t="shared" si="401"/>
        <v>0</v>
      </c>
      <c r="M1086" s="412">
        <f t="shared" si="394"/>
        <v>0</v>
      </c>
      <c r="N1086" s="411">
        <v>0</v>
      </c>
      <c r="O1086" s="412">
        <f t="shared" si="402"/>
        <v>0</v>
      </c>
      <c r="P1086" s="335"/>
      <c r="Q1086" s="427">
        <f t="shared" si="403"/>
        <v>0</v>
      </c>
      <c r="R1086" s="428">
        <f t="shared" si="404"/>
        <v>0</v>
      </c>
      <c r="S1086" s="427">
        <f t="shared" si="395"/>
        <v>0</v>
      </c>
      <c r="T1086" s="428">
        <f t="shared" si="396"/>
        <v>0</v>
      </c>
      <c r="U1086" s="431">
        <f t="shared" si="405"/>
        <v>0</v>
      </c>
      <c r="V1086" s="432">
        <f t="shared" si="406"/>
        <v>0</v>
      </c>
      <c r="W1086" s="427">
        <f t="shared" si="407"/>
        <v>0</v>
      </c>
      <c r="X1086" s="428">
        <f t="shared" si="408"/>
        <v>0</v>
      </c>
      <c r="Y1086" s="427">
        <f t="shared" si="397"/>
        <v>0</v>
      </c>
      <c r="Z1086" s="428">
        <f t="shared" si="398"/>
        <v>0</v>
      </c>
      <c r="AA1086" s="431">
        <f t="shared" si="409"/>
        <v>0</v>
      </c>
      <c r="AB1086" s="432">
        <f t="shared" si="410"/>
        <v>0</v>
      </c>
      <c r="AC1086" s="427" t="e">
        <f t="shared" si="411"/>
        <v>#N/A</v>
      </c>
      <c r="AD1086" s="428" t="e">
        <f t="shared" si="412"/>
        <v>#N/A</v>
      </c>
      <c r="AE1086" s="427" t="e">
        <f t="shared" si="413"/>
        <v>#N/A</v>
      </c>
      <c r="AF1086" s="428" t="e">
        <f t="shared" si="414"/>
        <v>#N/A</v>
      </c>
      <c r="AG1086" s="431" t="e">
        <f t="shared" si="415"/>
        <v>#N/A</v>
      </c>
      <c r="AH1086" s="432" t="e">
        <f t="shared" si="416"/>
        <v>#N/A</v>
      </c>
    </row>
    <row r="1087" spans="4:34" x14ac:dyDescent="0.25">
      <c r="D1087" s="335"/>
      <c r="E1087" s="335"/>
      <c r="F1087" s="335"/>
      <c r="G1087" s="335"/>
      <c r="H1087" s="411">
        <f t="shared" si="399"/>
        <v>0</v>
      </c>
      <c r="I1087" s="412">
        <v>0</v>
      </c>
      <c r="J1087" s="411">
        <f t="shared" si="393"/>
        <v>0</v>
      </c>
      <c r="K1087" s="412">
        <f t="shared" si="400"/>
        <v>0</v>
      </c>
      <c r="L1087" s="411">
        <f t="shared" si="401"/>
        <v>0</v>
      </c>
      <c r="M1087" s="412">
        <f t="shared" si="394"/>
        <v>0</v>
      </c>
      <c r="N1087" s="411">
        <v>0</v>
      </c>
      <c r="O1087" s="412">
        <f t="shared" si="402"/>
        <v>0</v>
      </c>
      <c r="P1087" s="335"/>
      <c r="Q1087" s="427">
        <f t="shared" si="403"/>
        <v>0</v>
      </c>
      <c r="R1087" s="428">
        <f t="shared" si="404"/>
        <v>0</v>
      </c>
      <c r="S1087" s="427">
        <f t="shared" si="395"/>
        <v>0</v>
      </c>
      <c r="T1087" s="428">
        <f t="shared" si="396"/>
        <v>0</v>
      </c>
      <c r="U1087" s="431">
        <f t="shared" si="405"/>
        <v>0</v>
      </c>
      <c r="V1087" s="432">
        <f t="shared" si="406"/>
        <v>0</v>
      </c>
      <c r="W1087" s="427">
        <f t="shared" si="407"/>
        <v>0</v>
      </c>
      <c r="X1087" s="428">
        <f t="shared" si="408"/>
        <v>0</v>
      </c>
      <c r="Y1087" s="427">
        <f t="shared" si="397"/>
        <v>0</v>
      </c>
      <c r="Z1087" s="428">
        <f t="shared" si="398"/>
        <v>0</v>
      </c>
      <c r="AA1087" s="431">
        <f t="shared" si="409"/>
        <v>0</v>
      </c>
      <c r="AB1087" s="432">
        <f t="shared" si="410"/>
        <v>0</v>
      </c>
      <c r="AC1087" s="427" t="e">
        <f t="shared" si="411"/>
        <v>#N/A</v>
      </c>
      <c r="AD1087" s="428" t="e">
        <f t="shared" si="412"/>
        <v>#N/A</v>
      </c>
      <c r="AE1087" s="427" t="e">
        <f t="shared" si="413"/>
        <v>#N/A</v>
      </c>
      <c r="AF1087" s="428" t="e">
        <f t="shared" si="414"/>
        <v>#N/A</v>
      </c>
      <c r="AG1087" s="431" t="e">
        <f t="shared" si="415"/>
        <v>#N/A</v>
      </c>
      <c r="AH1087" s="432" t="e">
        <f t="shared" si="416"/>
        <v>#N/A</v>
      </c>
    </row>
    <row r="1088" spans="4:34" x14ac:dyDescent="0.25">
      <c r="D1088" s="335"/>
      <c r="E1088" s="335"/>
      <c r="F1088" s="335"/>
      <c r="G1088" s="335"/>
      <c r="H1088" s="411">
        <f t="shared" si="399"/>
        <v>0</v>
      </c>
      <c r="I1088" s="412">
        <v>0</v>
      </c>
      <c r="J1088" s="411">
        <f t="shared" si="393"/>
        <v>0</v>
      </c>
      <c r="K1088" s="412">
        <f t="shared" si="400"/>
        <v>0</v>
      </c>
      <c r="L1088" s="411">
        <f t="shared" si="401"/>
        <v>0</v>
      </c>
      <c r="M1088" s="412">
        <f t="shared" si="394"/>
        <v>0</v>
      </c>
      <c r="N1088" s="411">
        <v>0</v>
      </c>
      <c r="O1088" s="412">
        <f t="shared" si="402"/>
        <v>0</v>
      </c>
      <c r="P1088" s="335"/>
      <c r="Q1088" s="427">
        <f t="shared" si="403"/>
        <v>0</v>
      </c>
      <c r="R1088" s="428">
        <f t="shared" si="404"/>
        <v>0</v>
      </c>
      <c r="S1088" s="427">
        <f t="shared" si="395"/>
        <v>0</v>
      </c>
      <c r="T1088" s="428">
        <f t="shared" si="396"/>
        <v>0</v>
      </c>
      <c r="U1088" s="431">
        <f t="shared" si="405"/>
        <v>0</v>
      </c>
      <c r="V1088" s="432">
        <f t="shared" si="406"/>
        <v>0</v>
      </c>
      <c r="W1088" s="427">
        <f t="shared" si="407"/>
        <v>0</v>
      </c>
      <c r="X1088" s="428">
        <f t="shared" si="408"/>
        <v>0</v>
      </c>
      <c r="Y1088" s="427">
        <f t="shared" si="397"/>
        <v>0</v>
      </c>
      <c r="Z1088" s="428">
        <f t="shared" si="398"/>
        <v>0</v>
      </c>
      <c r="AA1088" s="431">
        <f t="shared" si="409"/>
        <v>0</v>
      </c>
      <c r="AB1088" s="432">
        <f t="shared" si="410"/>
        <v>0</v>
      </c>
      <c r="AC1088" s="427" t="e">
        <f t="shared" si="411"/>
        <v>#N/A</v>
      </c>
      <c r="AD1088" s="428" t="e">
        <f t="shared" si="412"/>
        <v>#N/A</v>
      </c>
      <c r="AE1088" s="427" t="e">
        <f t="shared" si="413"/>
        <v>#N/A</v>
      </c>
      <c r="AF1088" s="428" t="e">
        <f t="shared" si="414"/>
        <v>#N/A</v>
      </c>
      <c r="AG1088" s="431" t="e">
        <f t="shared" si="415"/>
        <v>#N/A</v>
      </c>
      <c r="AH1088" s="432" t="e">
        <f t="shared" si="416"/>
        <v>#N/A</v>
      </c>
    </row>
    <row r="1089" spans="4:34" x14ac:dyDescent="0.25">
      <c r="D1089" s="335"/>
      <c r="E1089" s="335"/>
      <c r="F1089" s="335"/>
      <c r="G1089" s="335"/>
      <c r="H1089" s="411">
        <f t="shared" si="399"/>
        <v>0</v>
      </c>
      <c r="I1089" s="412">
        <v>0</v>
      </c>
      <c r="J1089" s="411">
        <f t="shared" si="393"/>
        <v>0</v>
      </c>
      <c r="K1089" s="412">
        <f t="shared" si="400"/>
        <v>0</v>
      </c>
      <c r="L1089" s="411">
        <f t="shared" si="401"/>
        <v>0</v>
      </c>
      <c r="M1089" s="412">
        <f t="shared" si="394"/>
        <v>0</v>
      </c>
      <c r="N1089" s="411">
        <v>0</v>
      </c>
      <c r="O1089" s="412">
        <f t="shared" si="402"/>
        <v>0</v>
      </c>
      <c r="P1089" s="335"/>
      <c r="Q1089" s="427">
        <f t="shared" si="403"/>
        <v>0</v>
      </c>
      <c r="R1089" s="428">
        <f t="shared" si="404"/>
        <v>0</v>
      </c>
      <c r="S1089" s="427">
        <f t="shared" si="395"/>
        <v>0</v>
      </c>
      <c r="T1089" s="428">
        <f t="shared" si="396"/>
        <v>0</v>
      </c>
      <c r="U1089" s="431">
        <f t="shared" si="405"/>
        <v>0</v>
      </c>
      <c r="V1089" s="432">
        <f t="shared" si="406"/>
        <v>0</v>
      </c>
      <c r="W1089" s="427">
        <f t="shared" si="407"/>
        <v>0</v>
      </c>
      <c r="X1089" s="428">
        <f t="shared" si="408"/>
        <v>0</v>
      </c>
      <c r="Y1089" s="427">
        <f t="shared" si="397"/>
        <v>0</v>
      </c>
      <c r="Z1089" s="428">
        <f t="shared" si="398"/>
        <v>0</v>
      </c>
      <c r="AA1089" s="431">
        <f t="shared" si="409"/>
        <v>0</v>
      </c>
      <c r="AB1089" s="432">
        <f t="shared" si="410"/>
        <v>0</v>
      </c>
      <c r="AC1089" s="427" t="e">
        <f t="shared" si="411"/>
        <v>#N/A</v>
      </c>
      <c r="AD1089" s="428" t="e">
        <f t="shared" si="412"/>
        <v>#N/A</v>
      </c>
      <c r="AE1089" s="427" t="e">
        <f t="shared" si="413"/>
        <v>#N/A</v>
      </c>
      <c r="AF1089" s="428" t="e">
        <f t="shared" si="414"/>
        <v>#N/A</v>
      </c>
      <c r="AG1089" s="431" t="e">
        <f t="shared" si="415"/>
        <v>#N/A</v>
      </c>
      <c r="AH1089" s="432" t="e">
        <f t="shared" si="416"/>
        <v>#N/A</v>
      </c>
    </row>
    <row r="1090" spans="4:34" x14ac:dyDescent="0.25">
      <c r="D1090" s="335"/>
      <c r="E1090" s="335"/>
      <c r="F1090" s="335"/>
      <c r="G1090" s="335"/>
      <c r="H1090" s="411">
        <f t="shared" si="399"/>
        <v>0</v>
      </c>
      <c r="I1090" s="412">
        <v>0</v>
      </c>
      <c r="J1090" s="411">
        <f t="shared" si="393"/>
        <v>0</v>
      </c>
      <c r="K1090" s="412">
        <f t="shared" si="400"/>
        <v>0</v>
      </c>
      <c r="L1090" s="411">
        <f t="shared" si="401"/>
        <v>0</v>
      </c>
      <c r="M1090" s="412">
        <f t="shared" si="394"/>
        <v>0</v>
      </c>
      <c r="N1090" s="411">
        <v>0</v>
      </c>
      <c r="O1090" s="412">
        <f t="shared" si="402"/>
        <v>0</v>
      </c>
      <c r="P1090" s="335"/>
      <c r="Q1090" s="427">
        <f t="shared" si="403"/>
        <v>0</v>
      </c>
      <c r="R1090" s="428">
        <f t="shared" si="404"/>
        <v>0</v>
      </c>
      <c r="S1090" s="427">
        <f t="shared" si="395"/>
        <v>0</v>
      </c>
      <c r="T1090" s="428">
        <f t="shared" si="396"/>
        <v>0</v>
      </c>
      <c r="U1090" s="431">
        <f t="shared" si="405"/>
        <v>0</v>
      </c>
      <c r="V1090" s="432">
        <f t="shared" si="406"/>
        <v>0</v>
      </c>
      <c r="W1090" s="427">
        <f t="shared" si="407"/>
        <v>0</v>
      </c>
      <c r="X1090" s="428">
        <f t="shared" si="408"/>
        <v>0</v>
      </c>
      <c r="Y1090" s="427">
        <f t="shared" si="397"/>
        <v>0</v>
      </c>
      <c r="Z1090" s="428">
        <f t="shared" si="398"/>
        <v>0</v>
      </c>
      <c r="AA1090" s="431">
        <f t="shared" si="409"/>
        <v>0</v>
      </c>
      <c r="AB1090" s="432">
        <f t="shared" si="410"/>
        <v>0</v>
      </c>
      <c r="AC1090" s="427" t="e">
        <f t="shared" si="411"/>
        <v>#N/A</v>
      </c>
      <c r="AD1090" s="428" t="e">
        <f t="shared" si="412"/>
        <v>#N/A</v>
      </c>
      <c r="AE1090" s="427" t="e">
        <f t="shared" si="413"/>
        <v>#N/A</v>
      </c>
      <c r="AF1090" s="428" t="e">
        <f t="shared" si="414"/>
        <v>#N/A</v>
      </c>
      <c r="AG1090" s="431" t="e">
        <f t="shared" si="415"/>
        <v>#N/A</v>
      </c>
      <c r="AH1090" s="432" t="e">
        <f t="shared" si="416"/>
        <v>#N/A</v>
      </c>
    </row>
    <row r="1091" spans="4:34" x14ac:dyDescent="0.25">
      <c r="D1091" s="335"/>
      <c r="E1091" s="335"/>
      <c r="F1091" s="335"/>
      <c r="G1091" s="335"/>
      <c r="H1091" s="411">
        <f t="shared" si="399"/>
        <v>0</v>
      </c>
      <c r="I1091" s="412">
        <v>0</v>
      </c>
      <c r="J1091" s="411">
        <f t="shared" si="393"/>
        <v>0</v>
      </c>
      <c r="K1091" s="412">
        <f t="shared" si="400"/>
        <v>0</v>
      </c>
      <c r="L1091" s="411">
        <f t="shared" si="401"/>
        <v>0</v>
      </c>
      <c r="M1091" s="412">
        <f t="shared" si="394"/>
        <v>0</v>
      </c>
      <c r="N1091" s="411">
        <v>0</v>
      </c>
      <c r="O1091" s="412">
        <f t="shared" si="402"/>
        <v>0</v>
      </c>
      <c r="P1091" s="335"/>
      <c r="Q1091" s="427">
        <f t="shared" si="403"/>
        <v>0</v>
      </c>
      <c r="R1091" s="428">
        <f t="shared" si="404"/>
        <v>0</v>
      </c>
      <c r="S1091" s="427">
        <f t="shared" si="395"/>
        <v>0</v>
      </c>
      <c r="T1091" s="428">
        <f t="shared" si="396"/>
        <v>0</v>
      </c>
      <c r="U1091" s="431">
        <f t="shared" si="405"/>
        <v>0</v>
      </c>
      <c r="V1091" s="432">
        <f t="shared" si="406"/>
        <v>0</v>
      </c>
      <c r="W1091" s="427">
        <f t="shared" si="407"/>
        <v>0</v>
      </c>
      <c r="X1091" s="428">
        <f t="shared" si="408"/>
        <v>0</v>
      </c>
      <c r="Y1091" s="427">
        <f t="shared" si="397"/>
        <v>0</v>
      </c>
      <c r="Z1091" s="428">
        <f t="shared" si="398"/>
        <v>0</v>
      </c>
      <c r="AA1091" s="431">
        <f t="shared" si="409"/>
        <v>0</v>
      </c>
      <c r="AB1091" s="432">
        <f t="shared" si="410"/>
        <v>0</v>
      </c>
      <c r="AC1091" s="427" t="e">
        <f t="shared" si="411"/>
        <v>#N/A</v>
      </c>
      <c r="AD1091" s="428" t="e">
        <f t="shared" si="412"/>
        <v>#N/A</v>
      </c>
      <c r="AE1091" s="427" t="e">
        <f t="shared" si="413"/>
        <v>#N/A</v>
      </c>
      <c r="AF1091" s="428" t="e">
        <f t="shared" si="414"/>
        <v>#N/A</v>
      </c>
      <c r="AG1091" s="431" t="e">
        <f t="shared" si="415"/>
        <v>#N/A</v>
      </c>
      <c r="AH1091" s="432" t="e">
        <f t="shared" si="416"/>
        <v>#N/A</v>
      </c>
    </row>
    <row r="1092" spans="4:34" x14ac:dyDescent="0.25">
      <c r="D1092" s="335"/>
      <c r="E1092" s="335"/>
      <c r="F1092" s="335"/>
      <c r="G1092" s="335"/>
      <c r="H1092" s="411">
        <f t="shared" si="399"/>
        <v>0</v>
      </c>
      <c r="I1092" s="412">
        <v>0</v>
      </c>
      <c r="J1092" s="411">
        <f t="shared" si="393"/>
        <v>0</v>
      </c>
      <c r="K1092" s="412">
        <f t="shared" si="400"/>
        <v>0</v>
      </c>
      <c r="L1092" s="411">
        <f t="shared" si="401"/>
        <v>0</v>
      </c>
      <c r="M1092" s="412">
        <f t="shared" si="394"/>
        <v>0</v>
      </c>
      <c r="N1092" s="411">
        <v>0</v>
      </c>
      <c r="O1092" s="412">
        <f t="shared" si="402"/>
        <v>0</v>
      </c>
      <c r="P1092" s="335"/>
      <c r="Q1092" s="427">
        <f t="shared" si="403"/>
        <v>0</v>
      </c>
      <c r="R1092" s="428">
        <f t="shared" si="404"/>
        <v>0</v>
      </c>
      <c r="S1092" s="427">
        <f t="shared" si="395"/>
        <v>0</v>
      </c>
      <c r="T1092" s="428">
        <f t="shared" si="396"/>
        <v>0</v>
      </c>
      <c r="U1092" s="431">
        <f t="shared" si="405"/>
        <v>0</v>
      </c>
      <c r="V1092" s="432">
        <f t="shared" si="406"/>
        <v>0</v>
      </c>
      <c r="W1092" s="427">
        <f t="shared" si="407"/>
        <v>0</v>
      </c>
      <c r="X1092" s="428">
        <f t="shared" si="408"/>
        <v>0</v>
      </c>
      <c r="Y1092" s="427">
        <f t="shared" si="397"/>
        <v>0</v>
      </c>
      <c r="Z1092" s="428">
        <f t="shared" si="398"/>
        <v>0</v>
      </c>
      <c r="AA1092" s="431">
        <f t="shared" si="409"/>
        <v>0</v>
      </c>
      <c r="AB1092" s="432">
        <f t="shared" si="410"/>
        <v>0</v>
      </c>
      <c r="AC1092" s="427" t="e">
        <f t="shared" si="411"/>
        <v>#N/A</v>
      </c>
      <c r="AD1092" s="428" t="e">
        <f t="shared" si="412"/>
        <v>#N/A</v>
      </c>
      <c r="AE1092" s="427" t="e">
        <f t="shared" si="413"/>
        <v>#N/A</v>
      </c>
      <c r="AF1092" s="428" t="e">
        <f t="shared" si="414"/>
        <v>#N/A</v>
      </c>
      <c r="AG1092" s="431" t="e">
        <f t="shared" si="415"/>
        <v>#N/A</v>
      </c>
      <c r="AH1092" s="432" t="e">
        <f t="shared" si="416"/>
        <v>#N/A</v>
      </c>
    </row>
    <row r="1093" spans="4:34" x14ac:dyDescent="0.25">
      <c r="D1093" s="335"/>
      <c r="E1093" s="335"/>
      <c r="F1093" s="335"/>
      <c r="G1093" s="335"/>
      <c r="H1093" s="411">
        <f t="shared" si="399"/>
        <v>0</v>
      </c>
      <c r="I1093" s="412">
        <v>0</v>
      </c>
      <c r="J1093" s="411">
        <f t="shared" si="393"/>
        <v>0</v>
      </c>
      <c r="K1093" s="412">
        <f t="shared" si="400"/>
        <v>0</v>
      </c>
      <c r="L1093" s="411">
        <f t="shared" si="401"/>
        <v>0</v>
      </c>
      <c r="M1093" s="412">
        <f t="shared" si="394"/>
        <v>0</v>
      </c>
      <c r="N1093" s="411">
        <v>0</v>
      </c>
      <c r="O1093" s="412">
        <f t="shared" si="402"/>
        <v>0</v>
      </c>
      <c r="P1093" s="335"/>
      <c r="Q1093" s="427">
        <f t="shared" si="403"/>
        <v>0</v>
      </c>
      <c r="R1093" s="428">
        <f t="shared" si="404"/>
        <v>0</v>
      </c>
      <c r="S1093" s="427">
        <f t="shared" si="395"/>
        <v>0</v>
      </c>
      <c r="T1093" s="428">
        <f t="shared" si="396"/>
        <v>0</v>
      </c>
      <c r="U1093" s="431">
        <f t="shared" si="405"/>
        <v>0</v>
      </c>
      <c r="V1093" s="432">
        <f t="shared" si="406"/>
        <v>0</v>
      </c>
      <c r="W1093" s="427">
        <f t="shared" si="407"/>
        <v>0</v>
      </c>
      <c r="X1093" s="428">
        <f t="shared" si="408"/>
        <v>0</v>
      </c>
      <c r="Y1093" s="427">
        <f t="shared" si="397"/>
        <v>0</v>
      </c>
      <c r="Z1093" s="428">
        <f t="shared" si="398"/>
        <v>0</v>
      </c>
      <c r="AA1093" s="431">
        <f t="shared" si="409"/>
        <v>0</v>
      </c>
      <c r="AB1093" s="432">
        <f t="shared" si="410"/>
        <v>0</v>
      </c>
      <c r="AC1093" s="427" t="e">
        <f t="shared" si="411"/>
        <v>#N/A</v>
      </c>
      <c r="AD1093" s="428" t="e">
        <f t="shared" si="412"/>
        <v>#N/A</v>
      </c>
      <c r="AE1093" s="427" t="e">
        <f t="shared" si="413"/>
        <v>#N/A</v>
      </c>
      <c r="AF1093" s="428" t="e">
        <f t="shared" si="414"/>
        <v>#N/A</v>
      </c>
      <c r="AG1093" s="431" t="e">
        <f t="shared" si="415"/>
        <v>#N/A</v>
      </c>
      <c r="AH1093" s="432" t="e">
        <f t="shared" si="416"/>
        <v>#N/A</v>
      </c>
    </row>
    <row r="1094" spans="4:34" x14ac:dyDescent="0.25">
      <c r="D1094" s="335"/>
      <c r="E1094" s="335"/>
      <c r="F1094" s="335"/>
      <c r="G1094" s="335"/>
      <c r="H1094" s="411">
        <f t="shared" si="399"/>
        <v>0</v>
      </c>
      <c r="I1094" s="412">
        <v>0</v>
      </c>
      <c r="J1094" s="411">
        <f t="shared" si="393"/>
        <v>0</v>
      </c>
      <c r="K1094" s="412">
        <f t="shared" si="400"/>
        <v>0</v>
      </c>
      <c r="L1094" s="411">
        <f t="shared" si="401"/>
        <v>0</v>
      </c>
      <c r="M1094" s="412">
        <f t="shared" si="394"/>
        <v>0</v>
      </c>
      <c r="N1094" s="411">
        <v>0</v>
      </c>
      <c r="O1094" s="412">
        <f t="shared" si="402"/>
        <v>0</v>
      </c>
      <c r="P1094" s="335"/>
      <c r="Q1094" s="427">
        <f t="shared" si="403"/>
        <v>0</v>
      </c>
      <c r="R1094" s="428">
        <f t="shared" si="404"/>
        <v>0</v>
      </c>
      <c r="S1094" s="427">
        <f t="shared" si="395"/>
        <v>0</v>
      </c>
      <c r="T1094" s="428">
        <f t="shared" si="396"/>
        <v>0</v>
      </c>
      <c r="U1094" s="431">
        <f t="shared" si="405"/>
        <v>0</v>
      </c>
      <c r="V1094" s="432">
        <f t="shared" si="406"/>
        <v>0</v>
      </c>
      <c r="W1094" s="427">
        <f t="shared" si="407"/>
        <v>0</v>
      </c>
      <c r="X1094" s="428">
        <f t="shared" si="408"/>
        <v>0</v>
      </c>
      <c r="Y1094" s="427">
        <f t="shared" si="397"/>
        <v>0</v>
      </c>
      <c r="Z1094" s="428">
        <f t="shared" si="398"/>
        <v>0</v>
      </c>
      <c r="AA1094" s="431">
        <f t="shared" si="409"/>
        <v>0</v>
      </c>
      <c r="AB1094" s="432">
        <f t="shared" si="410"/>
        <v>0</v>
      </c>
      <c r="AC1094" s="427" t="e">
        <f t="shared" si="411"/>
        <v>#N/A</v>
      </c>
      <c r="AD1094" s="428" t="e">
        <f t="shared" si="412"/>
        <v>#N/A</v>
      </c>
      <c r="AE1094" s="427" t="e">
        <f t="shared" si="413"/>
        <v>#N/A</v>
      </c>
      <c r="AF1094" s="428" t="e">
        <f t="shared" si="414"/>
        <v>#N/A</v>
      </c>
      <c r="AG1094" s="431" t="e">
        <f t="shared" si="415"/>
        <v>#N/A</v>
      </c>
      <c r="AH1094" s="432" t="e">
        <f t="shared" si="416"/>
        <v>#N/A</v>
      </c>
    </row>
    <row r="1095" spans="4:34" x14ac:dyDescent="0.25">
      <c r="D1095" s="335"/>
      <c r="E1095" s="335"/>
      <c r="F1095" s="335"/>
      <c r="G1095" s="335"/>
      <c r="H1095" s="411">
        <f t="shared" si="399"/>
        <v>0</v>
      </c>
      <c r="I1095" s="412">
        <v>0</v>
      </c>
      <c r="J1095" s="411">
        <f t="shared" si="393"/>
        <v>0</v>
      </c>
      <c r="K1095" s="412">
        <f t="shared" si="400"/>
        <v>0</v>
      </c>
      <c r="L1095" s="411">
        <f t="shared" si="401"/>
        <v>0</v>
      </c>
      <c r="M1095" s="412">
        <f t="shared" si="394"/>
        <v>0</v>
      </c>
      <c r="N1095" s="411">
        <v>0</v>
      </c>
      <c r="O1095" s="412">
        <f t="shared" si="402"/>
        <v>0</v>
      </c>
      <c r="P1095" s="335"/>
      <c r="Q1095" s="427">
        <f t="shared" si="403"/>
        <v>0</v>
      </c>
      <c r="R1095" s="428">
        <f t="shared" si="404"/>
        <v>0</v>
      </c>
      <c r="S1095" s="427">
        <f t="shared" si="395"/>
        <v>0</v>
      </c>
      <c r="T1095" s="428">
        <f t="shared" si="396"/>
        <v>0</v>
      </c>
      <c r="U1095" s="431">
        <f t="shared" si="405"/>
        <v>0</v>
      </c>
      <c r="V1095" s="432">
        <f t="shared" si="406"/>
        <v>0</v>
      </c>
      <c r="W1095" s="427">
        <f t="shared" si="407"/>
        <v>0</v>
      </c>
      <c r="X1095" s="428">
        <f t="shared" si="408"/>
        <v>0</v>
      </c>
      <c r="Y1095" s="427">
        <f t="shared" si="397"/>
        <v>0</v>
      </c>
      <c r="Z1095" s="428">
        <f t="shared" si="398"/>
        <v>0</v>
      </c>
      <c r="AA1095" s="431">
        <f t="shared" si="409"/>
        <v>0</v>
      </c>
      <c r="AB1095" s="432">
        <f t="shared" si="410"/>
        <v>0</v>
      </c>
      <c r="AC1095" s="427" t="e">
        <f t="shared" si="411"/>
        <v>#N/A</v>
      </c>
      <c r="AD1095" s="428" t="e">
        <f t="shared" si="412"/>
        <v>#N/A</v>
      </c>
      <c r="AE1095" s="427" t="e">
        <f t="shared" si="413"/>
        <v>#N/A</v>
      </c>
      <c r="AF1095" s="428" t="e">
        <f t="shared" si="414"/>
        <v>#N/A</v>
      </c>
      <c r="AG1095" s="431" t="e">
        <f t="shared" si="415"/>
        <v>#N/A</v>
      </c>
      <c r="AH1095" s="432" t="e">
        <f t="shared" si="416"/>
        <v>#N/A</v>
      </c>
    </row>
    <row r="1096" spans="4:34" x14ac:dyDescent="0.25">
      <c r="D1096" s="335"/>
      <c r="E1096" s="335"/>
      <c r="F1096" s="335"/>
      <c r="G1096" s="335"/>
      <c r="H1096" s="411">
        <f t="shared" si="399"/>
        <v>0</v>
      </c>
      <c r="I1096" s="412">
        <v>0</v>
      </c>
      <c r="J1096" s="411">
        <f t="shared" ref="J1096:J1159" si="417">Wx</f>
        <v>0</v>
      </c>
      <c r="K1096" s="412">
        <f t="shared" si="400"/>
        <v>0</v>
      </c>
      <c r="L1096" s="411">
        <f t="shared" si="401"/>
        <v>0</v>
      </c>
      <c r="M1096" s="412">
        <f t="shared" ref="M1096:M1159" si="418">Wy</f>
        <v>0</v>
      </c>
      <c r="N1096" s="411">
        <v>0</v>
      </c>
      <c r="O1096" s="412">
        <f t="shared" si="402"/>
        <v>0</v>
      </c>
      <c r="P1096" s="335"/>
      <c r="Q1096" s="427">
        <f t="shared" si="403"/>
        <v>0</v>
      </c>
      <c r="R1096" s="428">
        <f t="shared" si="404"/>
        <v>0</v>
      </c>
      <c r="S1096" s="427">
        <f t="shared" ref="S1096:S1159" si="419">IF(AND(Q1096&gt;=0,Q1096&lt;=Wx),Q1096,"")</f>
        <v>0</v>
      </c>
      <c r="T1096" s="428">
        <f t="shared" ref="T1096:T1159" si="420">IF(AND(R1096&gt;=0,R1096&lt;=Wy),R1096,"")</f>
        <v>0</v>
      </c>
      <c r="U1096" s="431">
        <f t="shared" si="405"/>
        <v>0</v>
      </c>
      <c r="V1096" s="432">
        <f t="shared" si="406"/>
        <v>0</v>
      </c>
      <c r="W1096" s="427">
        <f t="shared" si="407"/>
        <v>0</v>
      </c>
      <c r="X1096" s="428">
        <f t="shared" si="408"/>
        <v>0</v>
      </c>
      <c r="Y1096" s="427">
        <f t="shared" ref="Y1096:Y1159" si="421">IF(AND(W1096&gt;=0,W1096&lt;=Wx),W1096,"")</f>
        <v>0</v>
      </c>
      <c r="Z1096" s="428">
        <f t="shared" ref="Z1096:Z1159" si="422">IF(AND(X1096&gt;=0,X1096&lt;=Wy),X1096,"")</f>
        <v>0</v>
      </c>
      <c r="AA1096" s="431">
        <f t="shared" si="409"/>
        <v>0</v>
      </c>
      <c r="AB1096" s="432">
        <f t="shared" si="410"/>
        <v>0</v>
      </c>
      <c r="AC1096" s="427" t="e">
        <f t="shared" si="411"/>
        <v>#N/A</v>
      </c>
      <c r="AD1096" s="428" t="e">
        <f t="shared" si="412"/>
        <v>#N/A</v>
      </c>
      <c r="AE1096" s="427" t="e">
        <f t="shared" si="413"/>
        <v>#N/A</v>
      </c>
      <c r="AF1096" s="428" t="e">
        <f t="shared" si="414"/>
        <v>#N/A</v>
      </c>
      <c r="AG1096" s="431" t="e">
        <f t="shared" si="415"/>
        <v>#N/A</v>
      </c>
      <c r="AH1096" s="432" t="e">
        <f t="shared" si="416"/>
        <v>#N/A</v>
      </c>
    </row>
    <row r="1097" spans="4:34" x14ac:dyDescent="0.25">
      <c r="D1097" s="335"/>
      <c r="E1097" s="335"/>
      <c r="F1097" s="335"/>
      <c r="G1097" s="335"/>
      <c r="H1097" s="411">
        <f t="shared" ref="H1097:H1160" si="423">H1096+Wx/INCREMENTS</f>
        <v>0</v>
      </c>
      <c r="I1097" s="412">
        <v>0</v>
      </c>
      <c r="J1097" s="411">
        <f t="shared" si="417"/>
        <v>0</v>
      </c>
      <c r="K1097" s="412">
        <f t="shared" ref="K1097:K1160" si="424">K1096+Wy/INCREMENTS</f>
        <v>0</v>
      </c>
      <c r="L1097" s="411">
        <f t="shared" ref="L1097:L1160" si="425">L1096-Wx/INCREMENTS</f>
        <v>0</v>
      </c>
      <c r="M1097" s="412">
        <f t="shared" si="418"/>
        <v>0</v>
      </c>
      <c r="N1097" s="411">
        <v>0</v>
      </c>
      <c r="O1097" s="412">
        <f t="shared" ref="O1097:O1160" si="426">O1096-Wy/INCREMENTS</f>
        <v>0</v>
      </c>
      <c r="P1097" s="335"/>
      <c r="Q1097" s="427">
        <f t="shared" ref="Q1097:Q1160" si="427">Q1096+((SQRT(Wx^2+Wy^2))*COS(RADIANS(θ))/INCREMENTS)</f>
        <v>0</v>
      </c>
      <c r="R1097" s="428">
        <f t="shared" ref="R1097:R1160" si="428">R1096+((SQRT(Wx^2+Wy^2))*SIN(RADIANS(θ))/INCREMENTS)</f>
        <v>0</v>
      </c>
      <c r="S1097" s="427">
        <f t="shared" si="419"/>
        <v>0</v>
      </c>
      <c r="T1097" s="428">
        <f t="shared" si="420"/>
        <v>0</v>
      </c>
      <c r="U1097" s="431">
        <f t="shared" ref="U1097:U1160" si="429">IF(AND(S1097&lt;&gt;"",T1097&lt;&gt;""),S1097,"")</f>
        <v>0</v>
      </c>
      <c r="V1097" s="432">
        <f t="shared" ref="V1097:V1160" si="430">IF(AND(S1097&lt;&gt;"",T1097&lt;&gt;""),T1097,"")</f>
        <v>0</v>
      </c>
      <c r="W1097" s="427">
        <f t="shared" ref="W1097:W1160" si="431">W1096+((SQRT(Wx^2+Wy^2))*COS(RADIANS(θ))/INCREMENTS)</f>
        <v>0</v>
      </c>
      <c r="X1097" s="428">
        <f t="shared" ref="X1097:X1160" si="432">X1096+((SQRT(Wx^2+Wy^2))*SIN(RADIANS(θ))/INCREMENTS)</f>
        <v>0</v>
      </c>
      <c r="Y1097" s="427">
        <f t="shared" si="421"/>
        <v>0</v>
      </c>
      <c r="Z1097" s="428">
        <f t="shared" si="422"/>
        <v>0</v>
      </c>
      <c r="AA1097" s="431">
        <f t="shared" ref="AA1097:AA1160" si="433">IF(AND(Y1097&lt;&gt;"",Z1097&lt;&gt;""),Y1097,"")</f>
        <v>0</v>
      </c>
      <c r="AB1097" s="432">
        <f t="shared" ref="AB1097:AB1160" si="434">IF(AND(Y1097&lt;&gt;"",Z1097&lt;&gt;""),Z1097,"")</f>
        <v>0</v>
      </c>
      <c r="AC1097" s="427" t="e">
        <f t="shared" si="411"/>
        <v>#N/A</v>
      </c>
      <c r="AD1097" s="428" t="e">
        <f t="shared" si="412"/>
        <v>#N/A</v>
      </c>
      <c r="AE1097" s="427" t="e">
        <f t="shared" si="413"/>
        <v>#N/A</v>
      </c>
      <c r="AF1097" s="428" t="e">
        <f t="shared" si="414"/>
        <v>#N/A</v>
      </c>
      <c r="AG1097" s="431" t="e">
        <f t="shared" si="415"/>
        <v>#N/A</v>
      </c>
      <c r="AH1097" s="432" t="e">
        <f t="shared" si="416"/>
        <v>#N/A</v>
      </c>
    </row>
    <row r="1098" spans="4:34" x14ac:dyDescent="0.25">
      <c r="D1098" s="335"/>
      <c r="E1098" s="335"/>
      <c r="F1098" s="335"/>
      <c r="G1098" s="335"/>
      <c r="H1098" s="411">
        <f t="shared" si="423"/>
        <v>0</v>
      </c>
      <c r="I1098" s="412">
        <v>0</v>
      </c>
      <c r="J1098" s="411">
        <f t="shared" si="417"/>
        <v>0</v>
      </c>
      <c r="K1098" s="412">
        <f t="shared" si="424"/>
        <v>0</v>
      </c>
      <c r="L1098" s="411">
        <f t="shared" si="425"/>
        <v>0</v>
      </c>
      <c r="M1098" s="412">
        <f t="shared" si="418"/>
        <v>0</v>
      </c>
      <c r="N1098" s="411">
        <v>0</v>
      </c>
      <c r="O1098" s="412">
        <f t="shared" si="426"/>
        <v>0</v>
      </c>
      <c r="P1098" s="335"/>
      <c r="Q1098" s="427">
        <f t="shared" si="427"/>
        <v>0</v>
      </c>
      <c r="R1098" s="428">
        <f t="shared" si="428"/>
        <v>0</v>
      </c>
      <c r="S1098" s="427">
        <f t="shared" si="419"/>
        <v>0</v>
      </c>
      <c r="T1098" s="428">
        <f t="shared" si="420"/>
        <v>0</v>
      </c>
      <c r="U1098" s="431">
        <f t="shared" si="429"/>
        <v>0</v>
      </c>
      <c r="V1098" s="432">
        <f t="shared" si="430"/>
        <v>0</v>
      </c>
      <c r="W1098" s="427">
        <f t="shared" si="431"/>
        <v>0</v>
      </c>
      <c r="X1098" s="428">
        <f t="shared" si="432"/>
        <v>0</v>
      </c>
      <c r="Y1098" s="427">
        <f t="shared" si="421"/>
        <v>0</v>
      </c>
      <c r="Z1098" s="428">
        <f t="shared" si="422"/>
        <v>0</v>
      </c>
      <c r="AA1098" s="431">
        <f t="shared" si="433"/>
        <v>0</v>
      </c>
      <c r="AB1098" s="432">
        <f t="shared" si="434"/>
        <v>0</v>
      </c>
      <c r="AC1098" s="427" t="e">
        <f t="shared" ref="AC1098:AC1161" si="435">AC1097+((SQRT(Wx^2+Wy^2))*COS(RADIANS(θ))/INCREMENTS)</f>
        <v>#N/A</v>
      </c>
      <c r="AD1098" s="428" t="e">
        <f t="shared" ref="AD1098:AD1161" si="436">AD1097+((SQRT(Wx^2+Wy^2))*SIN(RADIANS(θ))/INCREMENTS)</f>
        <v>#N/A</v>
      </c>
      <c r="AE1098" s="427" t="e">
        <f t="shared" ref="AE1098:AE1161" si="437">IF(AND(AC1098&gt;=0,AC1098&lt;=Wx),AC1098,"")</f>
        <v>#N/A</v>
      </c>
      <c r="AF1098" s="428" t="e">
        <f t="shared" ref="AF1098:AF1161" si="438">IF(AND(AD1098&gt;=0,AD1098&lt;=Wy),AD1098,"")</f>
        <v>#N/A</v>
      </c>
      <c r="AG1098" s="431" t="e">
        <f t="shared" ref="AG1098:AG1161" si="439">IF(AND(AE1098&lt;&gt;"",AF1098&lt;&gt;""),AE1098,"")</f>
        <v>#N/A</v>
      </c>
      <c r="AH1098" s="432" t="e">
        <f t="shared" ref="AH1098:AH1161" si="440">IF(AND(AE1098&lt;&gt;"",AF1098&lt;&gt;""),AF1098,"")</f>
        <v>#N/A</v>
      </c>
    </row>
    <row r="1099" spans="4:34" x14ac:dyDescent="0.25">
      <c r="D1099" s="335"/>
      <c r="E1099" s="335"/>
      <c r="F1099" s="335"/>
      <c r="G1099" s="335"/>
      <c r="H1099" s="411">
        <f t="shared" si="423"/>
        <v>0</v>
      </c>
      <c r="I1099" s="412">
        <v>0</v>
      </c>
      <c r="J1099" s="411">
        <f t="shared" si="417"/>
        <v>0</v>
      </c>
      <c r="K1099" s="412">
        <f t="shared" si="424"/>
        <v>0</v>
      </c>
      <c r="L1099" s="411">
        <f t="shared" si="425"/>
        <v>0</v>
      </c>
      <c r="M1099" s="412">
        <f t="shared" si="418"/>
        <v>0</v>
      </c>
      <c r="N1099" s="411">
        <v>0</v>
      </c>
      <c r="O1099" s="412">
        <f t="shared" si="426"/>
        <v>0</v>
      </c>
      <c r="P1099" s="335"/>
      <c r="Q1099" s="427">
        <f t="shared" si="427"/>
        <v>0</v>
      </c>
      <c r="R1099" s="428">
        <f t="shared" si="428"/>
        <v>0</v>
      </c>
      <c r="S1099" s="427">
        <f t="shared" si="419"/>
        <v>0</v>
      </c>
      <c r="T1099" s="428">
        <f t="shared" si="420"/>
        <v>0</v>
      </c>
      <c r="U1099" s="431">
        <f t="shared" si="429"/>
        <v>0</v>
      </c>
      <c r="V1099" s="432">
        <f t="shared" si="430"/>
        <v>0</v>
      </c>
      <c r="W1099" s="427">
        <f t="shared" si="431"/>
        <v>0</v>
      </c>
      <c r="X1099" s="428">
        <f t="shared" si="432"/>
        <v>0</v>
      </c>
      <c r="Y1099" s="427">
        <f t="shared" si="421"/>
        <v>0</v>
      </c>
      <c r="Z1099" s="428">
        <f t="shared" si="422"/>
        <v>0</v>
      </c>
      <c r="AA1099" s="431">
        <f t="shared" si="433"/>
        <v>0</v>
      </c>
      <c r="AB1099" s="432">
        <f t="shared" si="434"/>
        <v>0</v>
      </c>
      <c r="AC1099" s="427" t="e">
        <f t="shared" si="435"/>
        <v>#N/A</v>
      </c>
      <c r="AD1099" s="428" t="e">
        <f t="shared" si="436"/>
        <v>#N/A</v>
      </c>
      <c r="AE1099" s="427" t="e">
        <f t="shared" si="437"/>
        <v>#N/A</v>
      </c>
      <c r="AF1099" s="428" t="e">
        <f t="shared" si="438"/>
        <v>#N/A</v>
      </c>
      <c r="AG1099" s="431" t="e">
        <f t="shared" si="439"/>
        <v>#N/A</v>
      </c>
      <c r="AH1099" s="432" t="e">
        <f t="shared" si="440"/>
        <v>#N/A</v>
      </c>
    </row>
    <row r="1100" spans="4:34" x14ac:dyDescent="0.25">
      <c r="D1100" s="335"/>
      <c r="E1100" s="335"/>
      <c r="F1100" s="335"/>
      <c r="G1100" s="335"/>
      <c r="H1100" s="411">
        <f t="shared" si="423"/>
        <v>0</v>
      </c>
      <c r="I1100" s="412">
        <v>0</v>
      </c>
      <c r="J1100" s="411">
        <f t="shared" si="417"/>
        <v>0</v>
      </c>
      <c r="K1100" s="412">
        <f t="shared" si="424"/>
        <v>0</v>
      </c>
      <c r="L1100" s="411">
        <f t="shared" si="425"/>
        <v>0</v>
      </c>
      <c r="M1100" s="412">
        <f t="shared" si="418"/>
        <v>0</v>
      </c>
      <c r="N1100" s="411">
        <v>0</v>
      </c>
      <c r="O1100" s="412">
        <f t="shared" si="426"/>
        <v>0</v>
      </c>
      <c r="P1100" s="335"/>
      <c r="Q1100" s="427">
        <f t="shared" si="427"/>
        <v>0</v>
      </c>
      <c r="R1100" s="428">
        <f t="shared" si="428"/>
        <v>0</v>
      </c>
      <c r="S1100" s="427">
        <f t="shared" si="419"/>
        <v>0</v>
      </c>
      <c r="T1100" s="428">
        <f t="shared" si="420"/>
        <v>0</v>
      </c>
      <c r="U1100" s="431">
        <f t="shared" si="429"/>
        <v>0</v>
      </c>
      <c r="V1100" s="432">
        <f t="shared" si="430"/>
        <v>0</v>
      </c>
      <c r="W1100" s="427">
        <f t="shared" si="431"/>
        <v>0</v>
      </c>
      <c r="X1100" s="428">
        <f t="shared" si="432"/>
        <v>0</v>
      </c>
      <c r="Y1100" s="427">
        <f t="shared" si="421"/>
        <v>0</v>
      </c>
      <c r="Z1100" s="428">
        <f t="shared" si="422"/>
        <v>0</v>
      </c>
      <c r="AA1100" s="431">
        <f t="shared" si="433"/>
        <v>0</v>
      </c>
      <c r="AB1100" s="432">
        <f t="shared" si="434"/>
        <v>0</v>
      </c>
      <c r="AC1100" s="427" t="e">
        <f t="shared" si="435"/>
        <v>#N/A</v>
      </c>
      <c r="AD1100" s="428" t="e">
        <f t="shared" si="436"/>
        <v>#N/A</v>
      </c>
      <c r="AE1100" s="427" t="e">
        <f t="shared" si="437"/>
        <v>#N/A</v>
      </c>
      <c r="AF1100" s="428" t="e">
        <f t="shared" si="438"/>
        <v>#N/A</v>
      </c>
      <c r="AG1100" s="431" t="e">
        <f t="shared" si="439"/>
        <v>#N/A</v>
      </c>
      <c r="AH1100" s="432" t="e">
        <f t="shared" si="440"/>
        <v>#N/A</v>
      </c>
    </row>
    <row r="1101" spans="4:34" x14ac:dyDescent="0.25">
      <c r="D1101" s="335"/>
      <c r="E1101" s="335"/>
      <c r="F1101" s="335"/>
      <c r="G1101" s="335"/>
      <c r="H1101" s="411">
        <f t="shared" si="423"/>
        <v>0</v>
      </c>
      <c r="I1101" s="412">
        <v>0</v>
      </c>
      <c r="J1101" s="411">
        <f t="shared" si="417"/>
        <v>0</v>
      </c>
      <c r="K1101" s="412">
        <f t="shared" si="424"/>
        <v>0</v>
      </c>
      <c r="L1101" s="411">
        <f t="shared" si="425"/>
        <v>0</v>
      </c>
      <c r="M1101" s="412">
        <f t="shared" si="418"/>
        <v>0</v>
      </c>
      <c r="N1101" s="411">
        <v>0</v>
      </c>
      <c r="O1101" s="412">
        <f t="shared" si="426"/>
        <v>0</v>
      </c>
      <c r="P1101" s="335"/>
      <c r="Q1101" s="427">
        <f t="shared" si="427"/>
        <v>0</v>
      </c>
      <c r="R1101" s="428">
        <f t="shared" si="428"/>
        <v>0</v>
      </c>
      <c r="S1101" s="427">
        <f t="shared" si="419"/>
        <v>0</v>
      </c>
      <c r="T1101" s="428">
        <f t="shared" si="420"/>
        <v>0</v>
      </c>
      <c r="U1101" s="431">
        <f t="shared" si="429"/>
        <v>0</v>
      </c>
      <c r="V1101" s="432">
        <f t="shared" si="430"/>
        <v>0</v>
      </c>
      <c r="W1101" s="427">
        <f t="shared" si="431"/>
        <v>0</v>
      </c>
      <c r="X1101" s="428">
        <f t="shared" si="432"/>
        <v>0</v>
      </c>
      <c r="Y1101" s="427">
        <f t="shared" si="421"/>
        <v>0</v>
      </c>
      <c r="Z1101" s="428">
        <f t="shared" si="422"/>
        <v>0</v>
      </c>
      <c r="AA1101" s="431">
        <f t="shared" si="433"/>
        <v>0</v>
      </c>
      <c r="AB1101" s="432">
        <f t="shared" si="434"/>
        <v>0</v>
      </c>
      <c r="AC1101" s="427" t="e">
        <f t="shared" si="435"/>
        <v>#N/A</v>
      </c>
      <c r="AD1101" s="428" t="e">
        <f t="shared" si="436"/>
        <v>#N/A</v>
      </c>
      <c r="AE1101" s="427" t="e">
        <f t="shared" si="437"/>
        <v>#N/A</v>
      </c>
      <c r="AF1101" s="428" t="e">
        <f t="shared" si="438"/>
        <v>#N/A</v>
      </c>
      <c r="AG1101" s="431" t="e">
        <f t="shared" si="439"/>
        <v>#N/A</v>
      </c>
      <c r="AH1101" s="432" t="e">
        <f t="shared" si="440"/>
        <v>#N/A</v>
      </c>
    </row>
    <row r="1102" spans="4:34" x14ac:dyDescent="0.25">
      <c r="D1102" s="335"/>
      <c r="E1102" s="335"/>
      <c r="F1102" s="335"/>
      <c r="G1102" s="335"/>
      <c r="H1102" s="411">
        <f t="shared" si="423"/>
        <v>0</v>
      </c>
      <c r="I1102" s="412">
        <v>0</v>
      </c>
      <c r="J1102" s="411">
        <f t="shared" si="417"/>
        <v>0</v>
      </c>
      <c r="K1102" s="412">
        <f t="shared" si="424"/>
        <v>0</v>
      </c>
      <c r="L1102" s="411">
        <f t="shared" si="425"/>
        <v>0</v>
      </c>
      <c r="M1102" s="412">
        <f t="shared" si="418"/>
        <v>0</v>
      </c>
      <c r="N1102" s="411">
        <v>0</v>
      </c>
      <c r="O1102" s="412">
        <f t="shared" si="426"/>
        <v>0</v>
      </c>
      <c r="P1102" s="335"/>
      <c r="Q1102" s="427">
        <f t="shared" si="427"/>
        <v>0</v>
      </c>
      <c r="R1102" s="428">
        <f t="shared" si="428"/>
        <v>0</v>
      </c>
      <c r="S1102" s="427">
        <f t="shared" si="419"/>
        <v>0</v>
      </c>
      <c r="T1102" s="428">
        <f t="shared" si="420"/>
        <v>0</v>
      </c>
      <c r="U1102" s="431">
        <f t="shared" si="429"/>
        <v>0</v>
      </c>
      <c r="V1102" s="432">
        <f t="shared" si="430"/>
        <v>0</v>
      </c>
      <c r="W1102" s="427">
        <f t="shared" si="431"/>
        <v>0</v>
      </c>
      <c r="X1102" s="428">
        <f t="shared" si="432"/>
        <v>0</v>
      </c>
      <c r="Y1102" s="427">
        <f t="shared" si="421"/>
        <v>0</v>
      </c>
      <c r="Z1102" s="428">
        <f t="shared" si="422"/>
        <v>0</v>
      </c>
      <c r="AA1102" s="431">
        <f t="shared" si="433"/>
        <v>0</v>
      </c>
      <c r="AB1102" s="432">
        <f t="shared" si="434"/>
        <v>0</v>
      </c>
      <c r="AC1102" s="427" t="e">
        <f t="shared" si="435"/>
        <v>#N/A</v>
      </c>
      <c r="AD1102" s="428" t="e">
        <f t="shared" si="436"/>
        <v>#N/A</v>
      </c>
      <c r="AE1102" s="427" t="e">
        <f t="shared" si="437"/>
        <v>#N/A</v>
      </c>
      <c r="AF1102" s="428" t="e">
        <f t="shared" si="438"/>
        <v>#N/A</v>
      </c>
      <c r="AG1102" s="431" t="e">
        <f t="shared" si="439"/>
        <v>#N/A</v>
      </c>
      <c r="AH1102" s="432" t="e">
        <f t="shared" si="440"/>
        <v>#N/A</v>
      </c>
    </row>
    <row r="1103" spans="4:34" x14ac:dyDescent="0.25">
      <c r="D1103" s="335"/>
      <c r="E1103" s="335"/>
      <c r="F1103" s="335"/>
      <c r="G1103" s="335"/>
      <c r="H1103" s="411">
        <f t="shared" si="423"/>
        <v>0</v>
      </c>
      <c r="I1103" s="412">
        <v>0</v>
      </c>
      <c r="J1103" s="411">
        <f t="shared" si="417"/>
        <v>0</v>
      </c>
      <c r="K1103" s="412">
        <f t="shared" si="424"/>
        <v>0</v>
      </c>
      <c r="L1103" s="411">
        <f t="shared" si="425"/>
        <v>0</v>
      </c>
      <c r="M1103" s="412">
        <f t="shared" si="418"/>
        <v>0</v>
      </c>
      <c r="N1103" s="411">
        <v>0</v>
      </c>
      <c r="O1103" s="412">
        <f t="shared" si="426"/>
        <v>0</v>
      </c>
      <c r="P1103" s="335"/>
      <c r="Q1103" s="427">
        <f t="shared" si="427"/>
        <v>0</v>
      </c>
      <c r="R1103" s="428">
        <f t="shared" si="428"/>
        <v>0</v>
      </c>
      <c r="S1103" s="427">
        <f t="shared" si="419"/>
        <v>0</v>
      </c>
      <c r="T1103" s="428">
        <f t="shared" si="420"/>
        <v>0</v>
      </c>
      <c r="U1103" s="431">
        <f t="shared" si="429"/>
        <v>0</v>
      </c>
      <c r="V1103" s="432">
        <f t="shared" si="430"/>
        <v>0</v>
      </c>
      <c r="W1103" s="427">
        <f t="shared" si="431"/>
        <v>0</v>
      </c>
      <c r="X1103" s="428">
        <f t="shared" si="432"/>
        <v>0</v>
      </c>
      <c r="Y1103" s="427">
        <f t="shared" si="421"/>
        <v>0</v>
      </c>
      <c r="Z1103" s="428">
        <f t="shared" si="422"/>
        <v>0</v>
      </c>
      <c r="AA1103" s="431">
        <f t="shared" si="433"/>
        <v>0</v>
      </c>
      <c r="AB1103" s="432">
        <f t="shared" si="434"/>
        <v>0</v>
      </c>
      <c r="AC1103" s="427" t="e">
        <f t="shared" si="435"/>
        <v>#N/A</v>
      </c>
      <c r="AD1103" s="428" t="e">
        <f t="shared" si="436"/>
        <v>#N/A</v>
      </c>
      <c r="AE1103" s="427" t="e">
        <f t="shared" si="437"/>
        <v>#N/A</v>
      </c>
      <c r="AF1103" s="428" t="e">
        <f t="shared" si="438"/>
        <v>#N/A</v>
      </c>
      <c r="AG1103" s="431" t="e">
        <f t="shared" si="439"/>
        <v>#N/A</v>
      </c>
      <c r="AH1103" s="432" t="e">
        <f t="shared" si="440"/>
        <v>#N/A</v>
      </c>
    </row>
    <row r="1104" spans="4:34" x14ac:dyDescent="0.25">
      <c r="D1104" s="335"/>
      <c r="E1104" s="335"/>
      <c r="F1104" s="335"/>
      <c r="G1104" s="335"/>
      <c r="H1104" s="411">
        <f t="shared" si="423"/>
        <v>0</v>
      </c>
      <c r="I1104" s="412">
        <v>0</v>
      </c>
      <c r="J1104" s="411">
        <f t="shared" si="417"/>
        <v>0</v>
      </c>
      <c r="K1104" s="412">
        <f t="shared" si="424"/>
        <v>0</v>
      </c>
      <c r="L1104" s="411">
        <f t="shared" si="425"/>
        <v>0</v>
      </c>
      <c r="M1104" s="412">
        <f t="shared" si="418"/>
        <v>0</v>
      </c>
      <c r="N1104" s="411">
        <v>0</v>
      </c>
      <c r="O1104" s="412">
        <f t="shared" si="426"/>
        <v>0</v>
      </c>
      <c r="P1104" s="335"/>
      <c r="Q1104" s="427">
        <f t="shared" si="427"/>
        <v>0</v>
      </c>
      <c r="R1104" s="428">
        <f t="shared" si="428"/>
        <v>0</v>
      </c>
      <c r="S1104" s="427">
        <f t="shared" si="419"/>
        <v>0</v>
      </c>
      <c r="T1104" s="428">
        <f t="shared" si="420"/>
        <v>0</v>
      </c>
      <c r="U1104" s="431">
        <f t="shared" si="429"/>
        <v>0</v>
      </c>
      <c r="V1104" s="432">
        <f t="shared" si="430"/>
        <v>0</v>
      </c>
      <c r="W1104" s="427">
        <f t="shared" si="431"/>
        <v>0</v>
      </c>
      <c r="X1104" s="428">
        <f t="shared" si="432"/>
        <v>0</v>
      </c>
      <c r="Y1104" s="427">
        <f t="shared" si="421"/>
        <v>0</v>
      </c>
      <c r="Z1104" s="428">
        <f t="shared" si="422"/>
        <v>0</v>
      </c>
      <c r="AA1104" s="431">
        <f t="shared" si="433"/>
        <v>0</v>
      </c>
      <c r="AB1104" s="432">
        <f t="shared" si="434"/>
        <v>0</v>
      </c>
      <c r="AC1104" s="427" t="e">
        <f t="shared" si="435"/>
        <v>#N/A</v>
      </c>
      <c r="AD1104" s="428" t="e">
        <f t="shared" si="436"/>
        <v>#N/A</v>
      </c>
      <c r="AE1104" s="427" t="e">
        <f t="shared" si="437"/>
        <v>#N/A</v>
      </c>
      <c r="AF1104" s="428" t="e">
        <f t="shared" si="438"/>
        <v>#N/A</v>
      </c>
      <c r="AG1104" s="431" t="e">
        <f t="shared" si="439"/>
        <v>#N/A</v>
      </c>
      <c r="AH1104" s="432" t="e">
        <f t="shared" si="440"/>
        <v>#N/A</v>
      </c>
    </row>
    <row r="1105" spans="4:34" x14ac:dyDescent="0.25">
      <c r="D1105" s="335"/>
      <c r="E1105" s="335"/>
      <c r="F1105" s="335"/>
      <c r="G1105" s="335"/>
      <c r="H1105" s="411">
        <f t="shared" si="423"/>
        <v>0</v>
      </c>
      <c r="I1105" s="412">
        <v>0</v>
      </c>
      <c r="J1105" s="411">
        <f t="shared" si="417"/>
        <v>0</v>
      </c>
      <c r="K1105" s="412">
        <f t="shared" si="424"/>
        <v>0</v>
      </c>
      <c r="L1105" s="411">
        <f t="shared" si="425"/>
        <v>0</v>
      </c>
      <c r="M1105" s="412">
        <f t="shared" si="418"/>
        <v>0</v>
      </c>
      <c r="N1105" s="411">
        <v>0</v>
      </c>
      <c r="O1105" s="412">
        <f t="shared" si="426"/>
        <v>0</v>
      </c>
      <c r="P1105" s="335"/>
      <c r="Q1105" s="427">
        <f t="shared" si="427"/>
        <v>0</v>
      </c>
      <c r="R1105" s="428">
        <f t="shared" si="428"/>
        <v>0</v>
      </c>
      <c r="S1105" s="427">
        <f t="shared" si="419"/>
        <v>0</v>
      </c>
      <c r="T1105" s="428">
        <f t="shared" si="420"/>
        <v>0</v>
      </c>
      <c r="U1105" s="431">
        <f t="shared" si="429"/>
        <v>0</v>
      </c>
      <c r="V1105" s="432">
        <f t="shared" si="430"/>
        <v>0</v>
      </c>
      <c r="W1105" s="427">
        <f t="shared" si="431"/>
        <v>0</v>
      </c>
      <c r="X1105" s="428">
        <f t="shared" si="432"/>
        <v>0</v>
      </c>
      <c r="Y1105" s="427">
        <f t="shared" si="421"/>
        <v>0</v>
      </c>
      <c r="Z1105" s="428">
        <f t="shared" si="422"/>
        <v>0</v>
      </c>
      <c r="AA1105" s="431">
        <f t="shared" si="433"/>
        <v>0</v>
      </c>
      <c r="AB1105" s="432">
        <f t="shared" si="434"/>
        <v>0</v>
      </c>
      <c r="AC1105" s="427" t="e">
        <f t="shared" si="435"/>
        <v>#N/A</v>
      </c>
      <c r="AD1105" s="428" t="e">
        <f t="shared" si="436"/>
        <v>#N/A</v>
      </c>
      <c r="AE1105" s="427" t="e">
        <f t="shared" si="437"/>
        <v>#N/A</v>
      </c>
      <c r="AF1105" s="428" t="e">
        <f t="shared" si="438"/>
        <v>#N/A</v>
      </c>
      <c r="AG1105" s="431" t="e">
        <f t="shared" si="439"/>
        <v>#N/A</v>
      </c>
      <c r="AH1105" s="432" t="e">
        <f t="shared" si="440"/>
        <v>#N/A</v>
      </c>
    </row>
    <row r="1106" spans="4:34" x14ac:dyDescent="0.25">
      <c r="D1106" s="335"/>
      <c r="E1106" s="335"/>
      <c r="F1106" s="335"/>
      <c r="G1106" s="335"/>
      <c r="H1106" s="411">
        <f t="shared" si="423"/>
        <v>0</v>
      </c>
      <c r="I1106" s="412">
        <v>0</v>
      </c>
      <c r="J1106" s="411">
        <f t="shared" si="417"/>
        <v>0</v>
      </c>
      <c r="K1106" s="412">
        <f t="shared" si="424"/>
        <v>0</v>
      </c>
      <c r="L1106" s="411">
        <f t="shared" si="425"/>
        <v>0</v>
      </c>
      <c r="M1106" s="412">
        <f t="shared" si="418"/>
        <v>0</v>
      </c>
      <c r="N1106" s="411">
        <v>0</v>
      </c>
      <c r="O1106" s="412">
        <f t="shared" si="426"/>
        <v>0</v>
      </c>
      <c r="P1106" s="335"/>
      <c r="Q1106" s="427">
        <f t="shared" si="427"/>
        <v>0</v>
      </c>
      <c r="R1106" s="428">
        <f t="shared" si="428"/>
        <v>0</v>
      </c>
      <c r="S1106" s="427">
        <f t="shared" si="419"/>
        <v>0</v>
      </c>
      <c r="T1106" s="428">
        <f t="shared" si="420"/>
        <v>0</v>
      </c>
      <c r="U1106" s="431">
        <f t="shared" si="429"/>
        <v>0</v>
      </c>
      <c r="V1106" s="432">
        <f t="shared" si="430"/>
        <v>0</v>
      </c>
      <c r="W1106" s="427">
        <f t="shared" si="431"/>
        <v>0</v>
      </c>
      <c r="X1106" s="428">
        <f t="shared" si="432"/>
        <v>0</v>
      </c>
      <c r="Y1106" s="427">
        <f t="shared" si="421"/>
        <v>0</v>
      </c>
      <c r="Z1106" s="428">
        <f t="shared" si="422"/>
        <v>0</v>
      </c>
      <c r="AA1106" s="431">
        <f t="shared" si="433"/>
        <v>0</v>
      </c>
      <c r="AB1106" s="432">
        <f t="shared" si="434"/>
        <v>0</v>
      </c>
      <c r="AC1106" s="427" t="e">
        <f t="shared" si="435"/>
        <v>#N/A</v>
      </c>
      <c r="AD1106" s="428" t="e">
        <f t="shared" si="436"/>
        <v>#N/A</v>
      </c>
      <c r="AE1106" s="427" t="e">
        <f t="shared" si="437"/>
        <v>#N/A</v>
      </c>
      <c r="AF1106" s="428" t="e">
        <f t="shared" si="438"/>
        <v>#N/A</v>
      </c>
      <c r="AG1106" s="431" t="e">
        <f t="shared" si="439"/>
        <v>#N/A</v>
      </c>
      <c r="AH1106" s="432" t="e">
        <f t="shared" si="440"/>
        <v>#N/A</v>
      </c>
    </row>
    <row r="1107" spans="4:34" x14ac:dyDescent="0.25">
      <c r="D1107" s="335"/>
      <c r="E1107" s="335"/>
      <c r="F1107" s="335"/>
      <c r="G1107" s="335"/>
      <c r="H1107" s="411">
        <f t="shared" si="423"/>
        <v>0</v>
      </c>
      <c r="I1107" s="412">
        <v>0</v>
      </c>
      <c r="J1107" s="411">
        <f t="shared" si="417"/>
        <v>0</v>
      </c>
      <c r="K1107" s="412">
        <f t="shared" si="424"/>
        <v>0</v>
      </c>
      <c r="L1107" s="411">
        <f t="shared" si="425"/>
        <v>0</v>
      </c>
      <c r="M1107" s="412">
        <f t="shared" si="418"/>
        <v>0</v>
      </c>
      <c r="N1107" s="411">
        <v>0</v>
      </c>
      <c r="O1107" s="412">
        <f t="shared" si="426"/>
        <v>0</v>
      </c>
      <c r="P1107" s="335"/>
      <c r="Q1107" s="427">
        <f t="shared" si="427"/>
        <v>0</v>
      </c>
      <c r="R1107" s="428">
        <f t="shared" si="428"/>
        <v>0</v>
      </c>
      <c r="S1107" s="427">
        <f t="shared" si="419"/>
        <v>0</v>
      </c>
      <c r="T1107" s="428">
        <f t="shared" si="420"/>
        <v>0</v>
      </c>
      <c r="U1107" s="431">
        <f t="shared" si="429"/>
        <v>0</v>
      </c>
      <c r="V1107" s="432">
        <f t="shared" si="430"/>
        <v>0</v>
      </c>
      <c r="W1107" s="427">
        <f t="shared" si="431"/>
        <v>0</v>
      </c>
      <c r="X1107" s="428">
        <f t="shared" si="432"/>
        <v>0</v>
      </c>
      <c r="Y1107" s="427">
        <f t="shared" si="421"/>
        <v>0</v>
      </c>
      <c r="Z1107" s="428">
        <f t="shared" si="422"/>
        <v>0</v>
      </c>
      <c r="AA1107" s="431">
        <f t="shared" si="433"/>
        <v>0</v>
      </c>
      <c r="AB1107" s="432">
        <f t="shared" si="434"/>
        <v>0</v>
      </c>
      <c r="AC1107" s="427" t="e">
        <f t="shared" si="435"/>
        <v>#N/A</v>
      </c>
      <c r="AD1107" s="428" t="e">
        <f t="shared" si="436"/>
        <v>#N/A</v>
      </c>
      <c r="AE1107" s="427" t="e">
        <f t="shared" si="437"/>
        <v>#N/A</v>
      </c>
      <c r="AF1107" s="428" t="e">
        <f t="shared" si="438"/>
        <v>#N/A</v>
      </c>
      <c r="AG1107" s="431" t="e">
        <f t="shared" si="439"/>
        <v>#N/A</v>
      </c>
      <c r="AH1107" s="432" t="e">
        <f t="shared" si="440"/>
        <v>#N/A</v>
      </c>
    </row>
    <row r="1108" spans="4:34" x14ac:dyDescent="0.25">
      <c r="D1108" s="335"/>
      <c r="E1108" s="335"/>
      <c r="F1108" s="335"/>
      <c r="G1108" s="335"/>
      <c r="H1108" s="411">
        <f t="shared" si="423"/>
        <v>0</v>
      </c>
      <c r="I1108" s="412">
        <v>0</v>
      </c>
      <c r="J1108" s="411">
        <f t="shared" si="417"/>
        <v>0</v>
      </c>
      <c r="K1108" s="412">
        <f t="shared" si="424"/>
        <v>0</v>
      </c>
      <c r="L1108" s="411">
        <f t="shared" si="425"/>
        <v>0</v>
      </c>
      <c r="M1108" s="412">
        <f t="shared" si="418"/>
        <v>0</v>
      </c>
      <c r="N1108" s="411">
        <v>0</v>
      </c>
      <c r="O1108" s="412">
        <f t="shared" si="426"/>
        <v>0</v>
      </c>
      <c r="P1108" s="335"/>
      <c r="Q1108" s="427">
        <f t="shared" si="427"/>
        <v>0</v>
      </c>
      <c r="R1108" s="428">
        <f t="shared" si="428"/>
        <v>0</v>
      </c>
      <c r="S1108" s="427">
        <f t="shared" si="419"/>
        <v>0</v>
      </c>
      <c r="T1108" s="428">
        <f t="shared" si="420"/>
        <v>0</v>
      </c>
      <c r="U1108" s="431">
        <f t="shared" si="429"/>
        <v>0</v>
      </c>
      <c r="V1108" s="432">
        <f t="shared" si="430"/>
        <v>0</v>
      </c>
      <c r="W1108" s="427">
        <f t="shared" si="431"/>
        <v>0</v>
      </c>
      <c r="X1108" s="428">
        <f t="shared" si="432"/>
        <v>0</v>
      </c>
      <c r="Y1108" s="427">
        <f t="shared" si="421"/>
        <v>0</v>
      </c>
      <c r="Z1108" s="428">
        <f t="shared" si="422"/>
        <v>0</v>
      </c>
      <c r="AA1108" s="431">
        <f t="shared" si="433"/>
        <v>0</v>
      </c>
      <c r="AB1108" s="432">
        <f t="shared" si="434"/>
        <v>0</v>
      </c>
      <c r="AC1108" s="427" t="e">
        <f t="shared" si="435"/>
        <v>#N/A</v>
      </c>
      <c r="AD1108" s="428" t="e">
        <f t="shared" si="436"/>
        <v>#N/A</v>
      </c>
      <c r="AE1108" s="427" t="e">
        <f t="shared" si="437"/>
        <v>#N/A</v>
      </c>
      <c r="AF1108" s="428" t="e">
        <f t="shared" si="438"/>
        <v>#N/A</v>
      </c>
      <c r="AG1108" s="431" t="e">
        <f t="shared" si="439"/>
        <v>#N/A</v>
      </c>
      <c r="AH1108" s="432" t="e">
        <f t="shared" si="440"/>
        <v>#N/A</v>
      </c>
    </row>
    <row r="1109" spans="4:34" x14ac:dyDescent="0.25">
      <c r="D1109" s="335"/>
      <c r="E1109" s="335"/>
      <c r="F1109" s="335"/>
      <c r="G1109" s="335"/>
      <c r="H1109" s="411">
        <f t="shared" si="423"/>
        <v>0</v>
      </c>
      <c r="I1109" s="412">
        <v>0</v>
      </c>
      <c r="J1109" s="411">
        <f t="shared" si="417"/>
        <v>0</v>
      </c>
      <c r="K1109" s="412">
        <f t="shared" si="424"/>
        <v>0</v>
      </c>
      <c r="L1109" s="411">
        <f t="shared" si="425"/>
        <v>0</v>
      </c>
      <c r="M1109" s="412">
        <f t="shared" si="418"/>
        <v>0</v>
      </c>
      <c r="N1109" s="411">
        <v>0</v>
      </c>
      <c r="O1109" s="412">
        <f t="shared" si="426"/>
        <v>0</v>
      </c>
      <c r="P1109" s="335"/>
      <c r="Q1109" s="427">
        <f t="shared" si="427"/>
        <v>0</v>
      </c>
      <c r="R1109" s="428">
        <f t="shared" si="428"/>
        <v>0</v>
      </c>
      <c r="S1109" s="427">
        <f t="shared" si="419"/>
        <v>0</v>
      </c>
      <c r="T1109" s="428">
        <f t="shared" si="420"/>
        <v>0</v>
      </c>
      <c r="U1109" s="431">
        <f t="shared" si="429"/>
        <v>0</v>
      </c>
      <c r="V1109" s="432">
        <f t="shared" si="430"/>
        <v>0</v>
      </c>
      <c r="W1109" s="427">
        <f t="shared" si="431"/>
        <v>0</v>
      </c>
      <c r="X1109" s="428">
        <f t="shared" si="432"/>
        <v>0</v>
      </c>
      <c r="Y1109" s="427">
        <f t="shared" si="421"/>
        <v>0</v>
      </c>
      <c r="Z1109" s="428">
        <f t="shared" si="422"/>
        <v>0</v>
      </c>
      <c r="AA1109" s="431">
        <f t="shared" si="433"/>
        <v>0</v>
      </c>
      <c r="AB1109" s="432">
        <f t="shared" si="434"/>
        <v>0</v>
      </c>
      <c r="AC1109" s="427" t="e">
        <f t="shared" si="435"/>
        <v>#N/A</v>
      </c>
      <c r="AD1109" s="428" t="e">
        <f t="shared" si="436"/>
        <v>#N/A</v>
      </c>
      <c r="AE1109" s="427" t="e">
        <f t="shared" si="437"/>
        <v>#N/A</v>
      </c>
      <c r="AF1109" s="428" t="e">
        <f t="shared" si="438"/>
        <v>#N/A</v>
      </c>
      <c r="AG1109" s="431" t="e">
        <f t="shared" si="439"/>
        <v>#N/A</v>
      </c>
      <c r="AH1109" s="432" t="e">
        <f t="shared" si="440"/>
        <v>#N/A</v>
      </c>
    </row>
    <row r="1110" spans="4:34" x14ac:dyDescent="0.25">
      <c r="D1110" s="335"/>
      <c r="E1110" s="335"/>
      <c r="F1110" s="335"/>
      <c r="G1110" s="335"/>
      <c r="H1110" s="411">
        <f t="shared" si="423"/>
        <v>0</v>
      </c>
      <c r="I1110" s="412">
        <v>0</v>
      </c>
      <c r="J1110" s="411">
        <f t="shared" si="417"/>
        <v>0</v>
      </c>
      <c r="K1110" s="412">
        <f t="shared" si="424"/>
        <v>0</v>
      </c>
      <c r="L1110" s="411">
        <f t="shared" si="425"/>
        <v>0</v>
      </c>
      <c r="M1110" s="412">
        <f t="shared" si="418"/>
        <v>0</v>
      </c>
      <c r="N1110" s="411">
        <v>0</v>
      </c>
      <c r="O1110" s="412">
        <f t="shared" si="426"/>
        <v>0</v>
      </c>
      <c r="P1110" s="335"/>
      <c r="Q1110" s="427">
        <f t="shared" si="427"/>
        <v>0</v>
      </c>
      <c r="R1110" s="428">
        <f t="shared" si="428"/>
        <v>0</v>
      </c>
      <c r="S1110" s="427">
        <f t="shared" si="419"/>
        <v>0</v>
      </c>
      <c r="T1110" s="428">
        <f t="shared" si="420"/>
        <v>0</v>
      </c>
      <c r="U1110" s="431">
        <f t="shared" si="429"/>
        <v>0</v>
      </c>
      <c r="V1110" s="432">
        <f t="shared" si="430"/>
        <v>0</v>
      </c>
      <c r="W1110" s="427">
        <f t="shared" si="431"/>
        <v>0</v>
      </c>
      <c r="X1110" s="428">
        <f t="shared" si="432"/>
        <v>0</v>
      </c>
      <c r="Y1110" s="427">
        <f t="shared" si="421"/>
        <v>0</v>
      </c>
      <c r="Z1110" s="428">
        <f t="shared" si="422"/>
        <v>0</v>
      </c>
      <c r="AA1110" s="431">
        <f t="shared" si="433"/>
        <v>0</v>
      </c>
      <c r="AB1110" s="432">
        <f t="shared" si="434"/>
        <v>0</v>
      </c>
      <c r="AC1110" s="427" t="e">
        <f t="shared" si="435"/>
        <v>#N/A</v>
      </c>
      <c r="AD1110" s="428" t="e">
        <f t="shared" si="436"/>
        <v>#N/A</v>
      </c>
      <c r="AE1110" s="427" t="e">
        <f t="shared" si="437"/>
        <v>#N/A</v>
      </c>
      <c r="AF1110" s="428" t="e">
        <f t="shared" si="438"/>
        <v>#N/A</v>
      </c>
      <c r="AG1110" s="431" t="e">
        <f t="shared" si="439"/>
        <v>#N/A</v>
      </c>
      <c r="AH1110" s="432" t="e">
        <f t="shared" si="440"/>
        <v>#N/A</v>
      </c>
    </row>
    <row r="1111" spans="4:34" x14ac:dyDescent="0.25">
      <c r="D1111" s="335"/>
      <c r="E1111" s="335"/>
      <c r="F1111" s="335"/>
      <c r="G1111" s="335"/>
      <c r="H1111" s="411">
        <f t="shared" si="423"/>
        <v>0</v>
      </c>
      <c r="I1111" s="412">
        <v>0</v>
      </c>
      <c r="J1111" s="411">
        <f t="shared" si="417"/>
        <v>0</v>
      </c>
      <c r="K1111" s="412">
        <f t="shared" si="424"/>
        <v>0</v>
      </c>
      <c r="L1111" s="411">
        <f t="shared" si="425"/>
        <v>0</v>
      </c>
      <c r="M1111" s="412">
        <f t="shared" si="418"/>
        <v>0</v>
      </c>
      <c r="N1111" s="411">
        <v>0</v>
      </c>
      <c r="O1111" s="412">
        <f t="shared" si="426"/>
        <v>0</v>
      </c>
      <c r="P1111" s="335"/>
      <c r="Q1111" s="427">
        <f t="shared" si="427"/>
        <v>0</v>
      </c>
      <c r="R1111" s="428">
        <f t="shared" si="428"/>
        <v>0</v>
      </c>
      <c r="S1111" s="427">
        <f t="shared" si="419"/>
        <v>0</v>
      </c>
      <c r="T1111" s="428">
        <f t="shared" si="420"/>
        <v>0</v>
      </c>
      <c r="U1111" s="431">
        <f t="shared" si="429"/>
        <v>0</v>
      </c>
      <c r="V1111" s="432">
        <f t="shared" si="430"/>
        <v>0</v>
      </c>
      <c r="W1111" s="427">
        <f t="shared" si="431"/>
        <v>0</v>
      </c>
      <c r="X1111" s="428">
        <f t="shared" si="432"/>
        <v>0</v>
      </c>
      <c r="Y1111" s="427">
        <f t="shared" si="421"/>
        <v>0</v>
      </c>
      <c r="Z1111" s="428">
        <f t="shared" si="422"/>
        <v>0</v>
      </c>
      <c r="AA1111" s="431">
        <f t="shared" si="433"/>
        <v>0</v>
      </c>
      <c r="AB1111" s="432">
        <f t="shared" si="434"/>
        <v>0</v>
      </c>
      <c r="AC1111" s="427" t="e">
        <f t="shared" si="435"/>
        <v>#N/A</v>
      </c>
      <c r="AD1111" s="428" t="e">
        <f t="shared" si="436"/>
        <v>#N/A</v>
      </c>
      <c r="AE1111" s="427" t="e">
        <f t="shared" si="437"/>
        <v>#N/A</v>
      </c>
      <c r="AF1111" s="428" t="e">
        <f t="shared" si="438"/>
        <v>#N/A</v>
      </c>
      <c r="AG1111" s="431" t="e">
        <f t="shared" si="439"/>
        <v>#N/A</v>
      </c>
      <c r="AH1111" s="432" t="e">
        <f t="shared" si="440"/>
        <v>#N/A</v>
      </c>
    </row>
    <row r="1112" spans="4:34" x14ac:dyDescent="0.25">
      <c r="D1112" s="335"/>
      <c r="E1112" s="335"/>
      <c r="F1112" s="335"/>
      <c r="G1112" s="335"/>
      <c r="H1112" s="411">
        <f t="shared" si="423"/>
        <v>0</v>
      </c>
      <c r="I1112" s="412">
        <v>0</v>
      </c>
      <c r="J1112" s="411">
        <f t="shared" si="417"/>
        <v>0</v>
      </c>
      <c r="K1112" s="412">
        <f t="shared" si="424"/>
        <v>0</v>
      </c>
      <c r="L1112" s="411">
        <f t="shared" si="425"/>
        <v>0</v>
      </c>
      <c r="M1112" s="412">
        <f t="shared" si="418"/>
        <v>0</v>
      </c>
      <c r="N1112" s="411">
        <v>0</v>
      </c>
      <c r="O1112" s="412">
        <f t="shared" si="426"/>
        <v>0</v>
      </c>
      <c r="P1112" s="335"/>
      <c r="Q1112" s="427">
        <f t="shared" si="427"/>
        <v>0</v>
      </c>
      <c r="R1112" s="428">
        <f t="shared" si="428"/>
        <v>0</v>
      </c>
      <c r="S1112" s="427">
        <f t="shared" si="419"/>
        <v>0</v>
      </c>
      <c r="T1112" s="428">
        <f t="shared" si="420"/>
        <v>0</v>
      </c>
      <c r="U1112" s="431">
        <f t="shared" si="429"/>
        <v>0</v>
      </c>
      <c r="V1112" s="432">
        <f t="shared" si="430"/>
        <v>0</v>
      </c>
      <c r="W1112" s="427">
        <f t="shared" si="431"/>
        <v>0</v>
      </c>
      <c r="X1112" s="428">
        <f t="shared" si="432"/>
        <v>0</v>
      </c>
      <c r="Y1112" s="427">
        <f t="shared" si="421"/>
        <v>0</v>
      </c>
      <c r="Z1112" s="428">
        <f t="shared" si="422"/>
        <v>0</v>
      </c>
      <c r="AA1112" s="431">
        <f t="shared" si="433"/>
        <v>0</v>
      </c>
      <c r="AB1112" s="432">
        <f t="shared" si="434"/>
        <v>0</v>
      </c>
      <c r="AC1112" s="427" t="e">
        <f t="shared" si="435"/>
        <v>#N/A</v>
      </c>
      <c r="AD1112" s="428" t="e">
        <f t="shared" si="436"/>
        <v>#N/A</v>
      </c>
      <c r="AE1112" s="427" t="e">
        <f t="shared" si="437"/>
        <v>#N/A</v>
      </c>
      <c r="AF1112" s="428" t="e">
        <f t="shared" si="438"/>
        <v>#N/A</v>
      </c>
      <c r="AG1112" s="431" t="e">
        <f t="shared" si="439"/>
        <v>#N/A</v>
      </c>
      <c r="AH1112" s="432" t="e">
        <f t="shared" si="440"/>
        <v>#N/A</v>
      </c>
    </row>
    <row r="1113" spans="4:34" x14ac:dyDescent="0.25">
      <c r="D1113" s="335"/>
      <c r="E1113" s="335"/>
      <c r="F1113" s="335"/>
      <c r="G1113" s="335"/>
      <c r="H1113" s="411">
        <f t="shared" si="423"/>
        <v>0</v>
      </c>
      <c r="I1113" s="412">
        <v>0</v>
      </c>
      <c r="J1113" s="411">
        <f t="shared" si="417"/>
        <v>0</v>
      </c>
      <c r="K1113" s="412">
        <f t="shared" si="424"/>
        <v>0</v>
      </c>
      <c r="L1113" s="411">
        <f t="shared" si="425"/>
        <v>0</v>
      </c>
      <c r="M1113" s="412">
        <f t="shared" si="418"/>
        <v>0</v>
      </c>
      <c r="N1113" s="411">
        <v>0</v>
      </c>
      <c r="O1113" s="412">
        <f t="shared" si="426"/>
        <v>0</v>
      </c>
      <c r="P1113" s="335"/>
      <c r="Q1113" s="427">
        <f t="shared" si="427"/>
        <v>0</v>
      </c>
      <c r="R1113" s="428">
        <f t="shared" si="428"/>
        <v>0</v>
      </c>
      <c r="S1113" s="427">
        <f t="shared" si="419"/>
        <v>0</v>
      </c>
      <c r="T1113" s="428">
        <f t="shared" si="420"/>
        <v>0</v>
      </c>
      <c r="U1113" s="431">
        <f t="shared" si="429"/>
        <v>0</v>
      </c>
      <c r="V1113" s="432">
        <f t="shared" si="430"/>
        <v>0</v>
      </c>
      <c r="W1113" s="427">
        <f t="shared" si="431"/>
        <v>0</v>
      </c>
      <c r="X1113" s="428">
        <f t="shared" si="432"/>
        <v>0</v>
      </c>
      <c r="Y1113" s="427">
        <f t="shared" si="421"/>
        <v>0</v>
      </c>
      <c r="Z1113" s="428">
        <f t="shared" si="422"/>
        <v>0</v>
      </c>
      <c r="AA1113" s="431">
        <f t="shared" si="433"/>
        <v>0</v>
      </c>
      <c r="AB1113" s="432">
        <f t="shared" si="434"/>
        <v>0</v>
      </c>
      <c r="AC1113" s="427" t="e">
        <f t="shared" si="435"/>
        <v>#N/A</v>
      </c>
      <c r="AD1113" s="428" t="e">
        <f t="shared" si="436"/>
        <v>#N/A</v>
      </c>
      <c r="AE1113" s="427" t="e">
        <f t="shared" si="437"/>
        <v>#N/A</v>
      </c>
      <c r="AF1113" s="428" t="e">
        <f t="shared" si="438"/>
        <v>#N/A</v>
      </c>
      <c r="AG1113" s="431" t="e">
        <f t="shared" si="439"/>
        <v>#N/A</v>
      </c>
      <c r="AH1113" s="432" t="e">
        <f t="shared" si="440"/>
        <v>#N/A</v>
      </c>
    </row>
    <row r="1114" spans="4:34" x14ac:dyDescent="0.25">
      <c r="D1114" s="335"/>
      <c r="E1114" s="335"/>
      <c r="F1114" s="335"/>
      <c r="G1114" s="335"/>
      <c r="H1114" s="411">
        <f t="shared" si="423"/>
        <v>0</v>
      </c>
      <c r="I1114" s="412">
        <v>0</v>
      </c>
      <c r="J1114" s="411">
        <f t="shared" si="417"/>
        <v>0</v>
      </c>
      <c r="K1114" s="412">
        <f t="shared" si="424"/>
        <v>0</v>
      </c>
      <c r="L1114" s="411">
        <f t="shared" si="425"/>
        <v>0</v>
      </c>
      <c r="M1114" s="412">
        <f t="shared" si="418"/>
        <v>0</v>
      </c>
      <c r="N1114" s="411">
        <v>0</v>
      </c>
      <c r="O1114" s="412">
        <f t="shared" si="426"/>
        <v>0</v>
      </c>
      <c r="P1114" s="335"/>
      <c r="Q1114" s="427">
        <f t="shared" si="427"/>
        <v>0</v>
      </c>
      <c r="R1114" s="428">
        <f t="shared" si="428"/>
        <v>0</v>
      </c>
      <c r="S1114" s="427">
        <f t="shared" si="419"/>
        <v>0</v>
      </c>
      <c r="T1114" s="428">
        <f t="shared" si="420"/>
        <v>0</v>
      </c>
      <c r="U1114" s="431">
        <f t="shared" si="429"/>
        <v>0</v>
      </c>
      <c r="V1114" s="432">
        <f t="shared" si="430"/>
        <v>0</v>
      </c>
      <c r="W1114" s="427">
        <f t="shared" si="431"/>
        <v>0</v>
      </c>
      <c r="X1114" s="428">
        <f t="shared" si="432"/>
        <v>0</v>
      </c>
      <c r="Y1114" s="427">
        <f t="shared" si="421"/>
        <v>0</v>
      </c>
      <c r="Z1114" s="428">
        <f t="shared" si="422"/>
        <v>0</v>
      </c>
      <c r="AA1114" s="431">
        <f t="shared" si="433"/>
        <v>0</v>
      </c>
      <c r="AB1114" s="432">
        <f t="shared" si="434"/>
        <v>0</v>
      </c>
      <c r="AC1114" s="427" t="e">
        <f t="shared" si="435"/>
        <v>#N/A</v>
      </c>
      <c r="AD1114" s="428" t="e">
        <f t="shared" si="436"/>
        <v>#N/A</v>
      </c>
      <c r="AE1114" s="427" t="e">
        <f t="shared" si="437"/>
        <v>#N/A</v>
      </c>
      <c r="AF1114" s="428" t="e">
        <f t="shared" si="438"/>
        <v>#N/A</v>
      </c>
      <c r="AG1114" s="431" t="e">
        <f t="shared" si="439"/>
        <v>#N/A</v>
      </c>
      <c r="AH1114" s="432" t="e">
        <f t="shared" si="440"/>
        <v>#N/A</v>
      </c>
    </row>
    <row r="1115" spans="4:34" x14ac:dyDescent="0.25">
      <c r="D1115" s="335"/>
      <c r="E1115" s="335"/>
      <c r="F1115" s="335"/>
      <c r="G1115" s="335"/>
      <c r="H1115" s="411">
        <f t="shared" si="423"/>
        <v>0</v>
      </c>
      <c r="I1115" s="412">
        <v>0</v>
      </c>
      <c r="J1115" s="411">
        <f t="shared" si="417"/>
        <v>0</v>
      </c>
      <c r="K1115" s="412">
        <f t="shared" si="424"/>
        <v>0</v>
      </c>
      <c r="L1115" s="411">
        <f t="shared" si="425"/>
        <v>0</v>
      </c>
      <c r="M1115" s="412">
        <f t="shared" si="418"/>
        <v>0</v>
      </c>
      <c r="N1115" s="411">
        <v>0</v>
      </c>
      <c r="O1115" s="412">
        <f t="shared" si="426"/>
        <v>0</v>
      </c>
      <c r="P1115" s="335"/>
      <c r="Q1115" s="427">
        <f t="shared" si="427"/>
        <v>0</v>
      </c>
      <c r="R1115" s="428">
        <f t="shared" si="428"/>
        <v>0</v>
      </c>
      <c r="S1115" s="427">
        <f t="shared" si="419"/>
        <v>0</v>
      </c>
      <c r="T1115" s="428">
        <f t="shared" si="420"/>
        <v>0</v>
      </c>
      <c r="U1115" s="431">
        <f t="shared" si="429"/>
        <v>0</v>
      </c>
      <c r="V1115" s="432">
        <f t="shared" si="430"/>
        <v>0</v>
      </c>
      <c r="W1115" s="427">
        <f t="shared" si="431"/>
        <v>0</v>
      </c>
      <c r="X1115" s="428">
        <f t="shared" si="432"/>
        <v>0</v>
      </c>
      <c r="Y1115" s="427">
        <f t="shared" si="421"/>
        <v>0</v>
      </c>
      <c r="Z1115" s="428">
        <f t="shared" si="422"/>
        <v>0</v>
      </c>
      <c r="AA1115" s="431">
        <f t="shared" si="433"/>
        <v>0</v>
      </c>
      <c r="AB1115" s="432">
        <f t="shared" si="434"/>
        <v>0</v>
      </c>
      <c r="AC1115" s="427" t="e">
        <f t="shared" si="435"/>
        <v>#N/A</v>
      </c>
      <c r="AD1115" s="428" t="e">
        <f t="shared" si="436"/>
        <v>#N/A</v>
      </c>
      <c r="AE1115" s="427" t="e">
        <f t="shared" si="437"/>
        <v>#N/A</v>
      </c>
      <c r="AF1115" s="428" t="e">
        <f t="shared" si="438"/>
        <v>#N/A</v>
      </c>
      <c r="AG1115" s="431" t="e">
        <f t="shared" si="439"/>
        <v>#N/A</v>
      </c>
      <c r="AH1115" s="432" t="e">
        <f t="shared" si="440"/>
        <v>#N/A</v>
      </c>
    </row>
    <row r="1116" spans="4:34" x14ac:dyDescent="0.25">
      <c r="D1116" s="335"/>
      <c r="E1116" s="335"/>
      <c r="F1116" s="335"/>
      <c r="G1116" s="335"/>
      <c r="H1116" s="411">
        <f t="shared" si="423"/>
        <v>0</v>
      </c>
      <c r="I1116" s="412">
        <v>0</v>
      </c>
      <c r="J1116" s="411">
        <f t="shared" si="417"/>
        <v>0</v>
      </c>
      <c r="K1116" s="412">
        <f t="shared" si="424"/>
        <v>0</v>
      </c>
      <c r="L1116" s="411">
        <f t="shared" si="425"/>
        <v>0</v>
      </c>
      <c r="M1116" s="412">
        <f t="shared" si="418"/>
        <v>0</v>
      </c>
      <c r="N1116" s="411">
        <v>0</v>
      </c>
      <c r="O1116" s="412">
        <f t="shared" si="426"/>
        <v>0</v>
      </c>
      <c r="P1116" s="335"/>
      <c r="Q1116" s="427">
        <f t="shared" si="427"/>
        <v>0</v>
      </c>
      <c r="R1116" s="428">
        <f t="shared" si="428"/>
        <v>0</v>
      </c>
      <c r="S1116" s="427">
        <f t="shared" si="419"/>
        <v>0</v>
      </c>
      <c r="T1116" s="428">
        <f t="shared" si="420"/>
        <v>0</v>
      </c>
      <c r="U1116" s="431">
        <f t="shared" si="429"/>
        <v>0</v>
      </c>
      <c r="V1116" s="432">
        <f t="shared" si="430"/>
        <v>0</v>
      </c>
      <c r="W1116" s="427">
        <f t="shared" si="431"/>
        <v>0</v>
      </c>
      <c r="X1116" s="428">
        <f t="shared" si="432"/>
        <v>0</v>
      </c>
      <c r="Y1116" s="427">
        <f t="shared" si="421"/>
        <v>0</v>
      </c>
      <c r="Z1116" s="428">
        <f t="shared" si="422"/>
        <v>0</v>
      </c>
      <c r="AA1116" s="431">
        <f t="shared" si="433"/>
        <v>0</v>
      </c>
      <c r="AB1116" s="432">
        <f t="shared" si="434"/>
        <v>0</v>
      </c>
      <c r="AC1116" s="427" t="e">
        <f t="shared" si="435"/>
        <v>#N/A</v>
      </c>
      <c r="AD1116" s="428" t="e">
        <f t="shared" si="436"/>
        <v>#N/A</v>
      </c>
      <c r="AE1116" s="427" t="e">
        <f t="shared" si="437"/>
        <v>#N/A</v>
      </c>
      <c r="AF1116" s="428" t="e">
        <f t="shared" si="438"/>
        <v>#N/A</v>
      </c>
      <c r="AG1116" s="431" t="e">
        <f t="shared" si="439"/>
        <v>#N/A</v>
      </c>
      <c r="AH1116" s="432" t="e">
        <f t="shared" si="440"/>
        <v>#N/A</v>
      </c>
    </row>
    <row r="1117" spans="4:34" x14ac:dyDescent="0.25">
      <c r="D1117" s="335"/>
      <c r="E1117" s="335"/>
      <c r="F1117" s="335"/>
      <c r="G1117" s="335"/>
      <c r="H1117" s="411">
        <f t="shared" si="423"/>
        <v>0</v>
      </c>
      <c r="I1117" s="412">
        <v>0</v>
      </c>
      <c r="J1117" s="411">
        <f t="shared" si="417"/>
        <v>0</v>
      </c>
      <c r="K1117" s="412">
        <f t="shared" si="424"/>
        <v>0</v>
      </c>
      <c r="L1117" s="411">
        <f t="shared" si="425"/>
        <v>0</v>
      </c>
      <c r="M1117" s="412">
        <f t="shared" si="418"/>
        <v>0</v>
      </c>
      <c r="N1117" s="411">
        <v>0</v>
      </c>
      <c r="O1117" s="412">
        <f t="shared" si="426"/>
        <v>0</v>
      </c>
      <c r="P1117" s="335"/>
      <c r="Q1117" s="427">
        <f t="shared" si="427"/>
        <v>0</v>
      </c>
      <c r="R1117" s="428">
        <f t="shared" si="428"/>
        <v>0</v>
      </c>
      <c r="S1117" s="427">
        <f t="shared" si="419"/>
        <v>0</v>
      </c>
      <c r="T1117" s="428">
        <f t="shared" si="420"/>
        <v>0</v>
      </c>
      <c r="U1117" s="431">
        <f t="shared" si="429"/>
        <v>0</v>
      </c>
      <c r="V1117" s="432">
        <f t="shared" si="430"/>
        <v>0</v>
      </c>
      <c r="W1117" s="427">
        <f t="shared" si="431"/>
        <v>0</v>
      </c>
      <c r="X1117" s="428">
        <f t="shared" si="432"/>
        <v>0</v>
      </c>
      <c r="Y1117" s="427">
        <f t="shared" si="421"/>
        <v>0</v>
      </c>
      <c r="Z1117" s="428">
        <f t="shared" si="422"/>
        <v>0</v>
      </c>
      <c r="AA1117" s="431">
        <f t="shared" si="433"/>
        <v>0</v>
      </c>
      <c r="AB1117" s="432">
        <f t="shared" si="434"/>
        <v>0</v>
      </c>
      <c r="AC1117" s="427" t="e">
        <f t="shared" si="435"/>
        <v>#N/A</v>
      </c>
      <c r="AD1117" s="428" t="e">
        <f t="shared" si="436"/>
        <v>#N/A</v>
      </c>
      <c r="AE1117" s="427" t="e">
        <f t="shared" si="437"/>
        <v>#N/A</v>
      </c>
      <c r="AF1117" s="428" t="e">
        <f t="shared" si="438"/>
        <v>#N/A</v>
      </c>
      <c r="AG1117" s="431" t="e">
        <f t="shared" si="439"/>
        <v>#N/A</v>
      </c>
      <c r="AH1117" s="432" t="e">
        <f t="shared" si="440"/>
        <v>#N/A</v>
      </c>
    </row>
    <row r="1118" spans="4:34" x14ac:dyDescent="0.25">
      <c r="D1118" s="335"/>
      <c r="E1118" s="335"/>
      <c r="F1118" s="335"/>
      <c r="G1118" s="335"/>
      <c r="H1118" s="411">
        <f t="shared" si="423"/>
        <v>0</v>
      </c>
      <c r="I1118" s="412">
        <v>0</v>
      </c>
      <c r="J1118" s="411">
        <f t="shared" si="417"/>
        <v>0</v>
      </c>
      <c r="K1118" s="412">
        <f t="shared" si="424"/>
        <v>0</v>
      </c>
      <c r="L1118" s="411">
        <f t="shared" si="425"/>
        <v>0</v>
      </c>
      <c r="M1118" s="412">
        <f t="shared" si="418"/>
        <v>0</v>
      </c>
      <c r="N1118" s="411">
        <v>0</v>
      </c>
      <c r="O1118" s="412">
        <f t="shared" si="426"/>
        <v>0</v>
      </c>
      <c r="P1118" s="335"/>
      <c r="Q1118" s="427">
        <f t="shared" si="427"/>
        <v>0</v>
      </c>
      <c r="R1118" s="428">
        <f t="shared" si="428"/>
        <v>0</v>
      </c>
      <c r="S1118" s="427">
        <f t="shared" si="419"/>
        <v>0</v>
      </c>
      <c r="T1118" s="428">
        <f t="shared" si="420"/>
        <v>0</v>
      </c>
      <c r="U1118" s="431">
        <f t="shared" si="429"/>
        <v>0</v>
      </c>
      <c r="V1118" s="432">
        <f t="shared" si="430"/>
        <v>0</v>
      </c>
      <c r="W1118" s="427">
        <f t="shared" si="431"/>
        <v>0</v>
      </c>
      <c r="X1118" s="428">
        <f t="shared" si="432"/>
        <v>0</v>
      </c>
      <c r="Y1118" s="427">
        <f t="shared" si="421"/>
        <v>0</v>
      </c>
      <c r="Z1118" s="428">
        <f t="shared" si="422"/>
        <v>0</v>
      </c>
      <c r="AA1118" s="431">
        <f t="shared" si="433"/>
        <v>0</v>
      </c>
      <c r="AB1118" s="432">
        <f t="shared" si="434"/>
        <v>0</v>
      </c>
      <c r="AC1118" s="427" t="e">
        <f t="shared" si="435"/>
        <v>#N/A</v>
      </c>
      <c r="AD1118" s="428" t="e">
        <f t="shared" si="436"/>
        <v>#N/A</v>
      </c>
      <c r="AE1118" s="427" t="e">
        <f t="shared" si="437"/>
        <v>#N/A</v>
      </c>
      <c r="AF1118" s="428" t="e">
        <f t="shared" si="438"/>
        <v>#N/A</v>
      </c>
      <c r="AG1118" s="431" t="e">
        <f t="shared" si="439"/>
        <v>#N/A</v>
      </c>
      <c r="AH1118" s="432" t="e">
        <f t="shared" si="440"/>
        <v>#N/A</v>
      </c>
    </row>
    <row r="1119" spans="4:34" x14ac:dyDescent="0.25">
      <c r="D1119" s="335"/>
      <c r="E1119" s="335"/>
      <c r="F1119" s="335"/>
      <c r="G1119" s="335"/>
      <c r="H1119" s="411">
        <f t="shared" si="423"/>
        <v>0</v>
      </c>
      <c r="I1119" s="412">
        <v>0</v>
      </c>
      <c r="J1119" s="411">
        <f t="shared" si="417"/>
        <v>0</v>
      </c>
      <c r="K1119" s="412">
        <f t="shared" si="424"/>
        <v>0</v>
      </c>
      <c r="L1119" s="411">
        <f t="shared" si="425"/>
        <v>0</v>
      </c>
      <c r="M1119" s="412">
        <f t="shared" si="418"/>
        <v>0</v>
      </c>
      <c r="N1119" s="411">
        <v>0</v>
      </c>
      <c r="O1119" s="412">
        <f t="shared" si="426"/>
        <v>0</v>
      </c>
      <c r="P1119" s="335"/>
      <c r="Q1119" s="427">
        <f t="shared" si="427"/>
        <v>0</v>
      </c>
      <c r="R1119" s="428">
        <f t="shared" si="428"/>
        <v>0</v>
      </c>
      <c r="S1119" s="427">
        <f t="shared" si="419"/>
        <v>0</v>
      </c>
      <c r="T1119" s="428">
        <f t="shared" si="420"/>
        <v>0</v>
      </c>
      <c r="U1119" s="431">
        <f t="shared" si="429"/>
        <v>0</v>
      </c>
      <c r="V1119" s="432">
        <f t="shared" si="430"/>
        <v>0</v>
      </c>
      <c r="W1119" s="427">
        <f t="shared" si="431"/>
        <v>0</v>
      </c>
      <c r="X1119" s="428">
        <f t="shared" si="432"/>
        <v>0</v>
      </c>
      <c r="Y1119" s="427">
        <f t="shared" si="421"/>
        <v>0</v>
      </c>
      <c r="Z1119" s="428">
        <f t="shared" si="422"/>
        <v>0</v>
      </c>
      <c r="AA1119" s="431">
        <f t="shared" si="433"/>
        <v>0</v>
      </c>
      <c r="AB1119" s="432">
        <f t="shared" si="434"/>
        <v>0</v>
      </c>
      <c r="AC1119" s="427" t="e">
        <f t="shared" si="435"/>
        <v>#N/A</v>
      </c>
      <c r="AD1119" s="428" t="e">
        <f t="shared" si="436"/>
        <v>#N/A</v>
      </c>
      <c r="AE1119" s="427" t="e">
        <f t="shared" si="437"/>
        <v>#N/A</v>
      </c>
      <c r="AF1119" s="428" t="e">
        <f t="shared" si="438"/>
        <v>#N/A</v>
      </c>
      <c r="AG1119" s="431" t="e">
        <f t="shared" si="439"/>
        <v>#N/A</v>
      </c>
      <c r="AH1119" s="432" t="e">
        <f t="shared" si="440"/>
        <v>#N/A</v>
      </c>
    </row>
    <row r="1120" spans="4:34" x14ac:dyDescent="0.25">
      <c r="D1120" s="335"/>
      <c r="E1120" s="335"/>
      <c r="F1120" s="335"/>
      <c r="G1120" s="335"/>
      <c r="H1120" s="411">
        <f t="shared" si="423"/>
        <v>0</v>
      </c>
      <c r="I1120" s="412">
        <v>0</v>
      </c>
      <c r="J1120" s="411">
        <f t="shared" si="417"/>
        <v>0</v>
      </c>
      <c r="K1120" s="412">
        <f t="shared" si="424"/>
        <v>0</v>
      </c>
      <c r="L1120" s="411">
        <f t="shared" si="425"/>
        <v>0</v>
      </c>
      <c r="M1120" s="412">
        <f t="shared" si="418"/>
        <v>0</v>
      </c>
      <c r="N1120" s="411">
        <v>0</v>
      </c>
      <c r="O1120" s="412">
        <f t="shared" si="426"/>
        <v>0</v>
      </c>
      <c r="P1120" s="335"/>
      <c r="Q1120" s="427">
        <f t="shared" si="427"/>
        <v>0</v>
      </c>
      <c r="R1120" s="428">
        <f t="shared" si="428"/>
        <v>0</v>
      </c>
      <c r="S1120" s="427">
        <f t="shared" si="419"/>
        <v>0</v>
      </c>
      <c r="T1120" s="428">
        <f t="shared" si="420"/>
        <v>0</v>
      </c>
      <c r="U1120" s="431">
        <f t="shared" si="429"/>
        <v>0</v>
      </c>
      <c r="V1120" s="432">
        <f t="shared" si="430"/>
        <v>0</v>
      </c>
      <c r="W1120" s="427">
        <f t="shared" si="431"/>
        <v>0</v>
      </c>
      <c r="X1120" s="428">
        <f t="shared" si="432"/>
        <v>0</v>
      </c>
      <c r="Y1120" s="427">
        <f t="shared" si="421"/>
        <v>0</v>
      </c>
      <c r="Z1120" s="428">
        <f t="shared" si="422"/>
        <v>0</v>
      </c>
      <c r="AA1120" s="431">
        <f t="shared" si="433"/>
        <v>0</v>
      </c>
      <c r="AB1120" s="432">
        <f t="shared" si="434"/>
        <v>0</v>
      </c>
      <c r="AC1120" s="427" t="e">
        <f t="shared" si="435"/>
        <v>#N/A</v>
      </c>
      <c r="AD1120" s="428" t="e">
        <f t="shared" si="436"/>
        <v>#N/A</v>
      </c>
      <c r="AE1120" s="427" t="e">
        <f t="shared" si="437"/>
        <v>#N/A</v>
      </c>
      <c r="AF1120" s="428" t="e">
        <f t="shared" si="438"/>
        <v>#N/A</v>
      </c>
      <c r="AG1120" s="431" t="e">
        <f t="shared" si="439"/>
        <v>#N/A</v>
      </c>
      <c r="AH1120" s="432" t="e">
        <f t="shared" si="440"/>
        <v>#N/A</v>
      </c>
    </row>
    <row r="1121" spans="4:34" x14ac:dyDescent="0.25">
      <c r="D1121" s="335"/>
      <c r="E1121" s="335"/>
      <c r="F1121" s="335"/>
      <c r="G1121" s="335"/>
      <c r="H1121" s="411">
        <f t="shared" si="423"/>
        <v>0</v>
      </c>
      <c r="I1121" s="412">
        <v>0</v>
      </c>
      <c r="J1121" s="411">
        <f t="shared" si="417"/>
        <v>0</v>
      </c>
      <c r="K1121" s="412">
        <f t="shared" si="424"/>
        <v>0</v>
      </c>
      <c r="L1121" s="411">
        <f t="shared" si="425"/>
        <v>0</v>
      </c>
      <c r="M1121" s="412">
        <f t="shared" si="418"/>
        <v>0</v>
      </c>
      <c r="N1121" s="411">
        <v>0</v>
      </c>
      <c r="O1121" s="412">
        <f t="shared" si="426"/>
        <v>0</v>
      </c>
      <c r="P1121" s="335"/>
      <c r="Q1121" s="427">
        <f t="shared" si="427"/>
        <v>0</v>
      </c>
      <c r="R1121" s="428">
        <f t="shared" si="428"/>
        <v>0</v>
      </c>
      <c r="S1121" s="427">
        <f t="shared" si="419"/>
        <v>0</v>
      </c>
      <c r="T1121" s="428">
        <f t="shared" si="420"/>
        <v>0</v>
      </c>
      <c r="U1121" s="431">
        <f t="shared" si="429"/>
        <v>0</v>
      </c>
      <c r="V1121" s="432">
        <f t="shared" si="430"/>
        <v>0</v>
      </c>
      <c r="W1121" s="427">
        <f t="shared" si="431"/>
        <v>0</v>
      </c>
      <c r="X1121" s="428">
        <f t="shared" si="432"/>
        <v>0</v>
      </c>
      <c r="Y1121" s="427">
        <f t="shared" si="421"/>
        <v>0</v>
      </c>
      <c r="Z1121" s="428">
        <f t="shared" si="422"/>
        <v>0</v>
      </c>
      <c r="AA1121" s="431">
        <f t="shared" si="433"/>
        <v>0</v>
      </c>
      <c r="AB1121" s="432">
        <f t="shared" si="434"/>
        <v>0</v>
      </c>
      <c r="AC1121" s="427" t="e">
        <f t="shared" si="435"/>
        <v>#N/A</v>
      </c>
      <c r="AD1121" s="428" t="e">
        <f t="shared" si="436"/>
        <v>#N/A</v>
      </c>
      <c r="AE1121" s="427" t="e">
        <f t="shared" si="437"/>
        <v>#N/A</v>
      </c>
      <c r="AF1121" s="428" t="e">
        <f t="shared" si="438"/>
        <v>#N/A</v>
      </c>
      <c r="AG1121" s="431" t="e">
        <f t="shared" si="439"/>
        <v>#N/A</v>
      </c>
      <c r="AH1121" s="432" t="e">
        <f t="shared" si="440"/>
        <v>#N/A</v>
      </c>
    </row>
    <row r="1122" spans="4:34" x14ac:dyDescent="0.25">
      <c r="D1122" s="335"/>
      <c r="E1122" s="335"/>
      <c r="F1122" s="335"/>
      <c r="G1122" s="335"/>
      <c r="H1122" s="411">
        <f t="shared" si="423"/>
        <v>0</v>
      </c>
      <c r="I1122" s="412">
        <v>0</v>
      </c>
      <c r="J1122" s="411">
        <f t="shared" si="417"/>
        <v>0</v>
      </c>
      <c r="K1122" s="412">
        <f t="shared" si="424"/>
        <v>0</v>
      </c>
      <c r="L1122" s="411">
        <f t="shared" si="425"/>
        <v>0</v>
      </c>
      <c r="M1122" s="412">
        <f t="shared" si="418"/>
        <v>0</v>
      </c>
      <c r="N1122" s="411">
        <v>0</v>
      </c>
      <c r="O1122" s="412">
        <f t="shared" si="426"/>
        <v>0</v>
      </c>
      <c r="P1122" s="335"/>
      <c r="Q1122" s="427">
        <f t="shared" si="427"/>
        <v>0</v>
      </c>
      <c r="R1122" s="428">
        <f t="shared" si="428"/>
        <v>0</v>
      </c>
      <c r="S1122" s="427">
        <f t="shared" si="419"/>
        <v>0</v>
      </c>
      <c r="T1122" s="428">
        <f t="shared" si="420"/>
        <v>0</v>
      </c>
      <c r="U1122" s="431">
        <f t="shared" si="429"/>
        <v>0</v>
      </c>
      <c r="V1122" s="432">
        <f t="shared" si="430"/>
        <v>0</v>
      </c>
      <c r="W1122" s="427">
        <f t="shared" si="431"/>
        <v>0</v>
      </c>
      <c r="X1122" s="428">
        <f t="shared" si="432"/>
        <v>0</v>
      </c>
      <c r="Y1122" s="427">
        <f t="shared" si="421"/>
        <v>0</v>
      </c>
      <c r="Z1122" s="428">
        <f t="shared" si="422"/>
        <v>0</v>
      </c>
      <c r="AA1122" s="431">
        <f t="shared" si="433"/>
        <v>0</v>
      </c>
      <c r="AB1122" s="432">
        <f t="shared" si="434"/>
        <v>0</v>
      </c>
      <c r="AC1122" s="427" t="e">
        <f t="shared" si="435"/>
        <v>#N/A</v>
      </c>
      <c r="AD1122" s="428" t="e">
        <f t="shared" si="436"/>
        <v>#N/A</v>
      </c>
      <c r="AE1122" s="427" t="e">
        <f t="shared" si="437"/>
        <v>#N/A</v>
      </c>
      <c r="AF1122" s="428" t="e">
        <f t="shared" si="438"/>
        <v>#N/A</v>
      </c>
      <c r="AG1122" s="431" t="e">
        <f t="shared" si="439"/>
        <v>#N/A</v>
      </c>
      <c r="AH1122" s="432" t="e">
        <f t="shared" si="440"/>
        <v>#N/A</v>
      </c>
    </row>
    <row r="1123" spans="4:34" x14ac:dyDescent="0.25">
      <c r="D1123" s="335"/>
      <c r="E1123" s="335"/>
      <c r="F1123" s="335"/>
      <c r="G1123" s="335"/>
      <c r="H1123" s="411">
        <f t="shared" si="423"/>
        <v>0</v>
      </c>
      <c r="I1123" s="412">
        <v>0</v>
      </c>
      <c r="J1123" s="411">
        <f t="shared" si="417"/>
        <v>0</v>
      </c>
      <c r="K1123" s="412">
        <f t="shared" si="424"/>
        <v>0</v>
      </c>
      <c r="L1123" s="411">
        <f t="shared" si="425"/>
        <v>0</v>
      </c>
      <c r="M1123" s="412">
        <f t="shared" si="418"/>
        <v>0</v>
      </c>
      <c r="N1123" s="411">
        <v>0</v>
      </c>
      <c r="O1123" s="412">
        <f t="shared" si="426"/>
        <v>0</v>
      </c>
      <c r="P1123" s="335"/>
      <c r="Q1123" s="427">
        <f t="shared" si="427"/>
        <v>0</v>
      </c>
      <c r="R1123" s="428">
        <f t="shared" si="428"/>
        <v>0</v>
      </c>
      <c r="S1123" s="427">
        <f t="shared" si="419"/>
        <v>0</v>
      </c>
      <c r="T1123" s="428">
        <f t="shared" si="420"/>
        <v>0</v>
      </c>
      <c r="U1123" s="431">
        <f t="shared" si="429"/>
        <v>0</v>
      </c>
      <c r="V1123" s="432">
        <f t="shared" si="430"/>
        <v>0</v>
      </c>
      <c r="W1123" s="427">
        <f t="shared" si="431"/>
        <v>0</v>
      </c>
      <c r="X1123" s="428">
        <f t="shared" si="432"/>
        <v>0</v>
      </c>
      <c r="Y1123" s="427">
        <f t="shared" si="421"/>
        <v>0</v>
      </c>
      <c r="Z1123" s="428">
        <f t="shared" si="422"/>
        <v>0</v>
      </c>
      <c r="AA1123" s="431">
        <f t="shared" si="433"/>
        <v>0</v>
      </c>
      <c r="AB1123" s="432">
        <f t="shared" si="434"/>
        <v>0</v>
      </c>
      <c r="AC1123" s="427" t="e">
        <f t="shared" si="435"/>
        <v>#N/A</v>
      </c>
      <c r="AD1123" s="428" t="e">
        <f t="shared" si="436"/>
        <v>#N/A</v>
      </c>
      <c r="AE1123" s="427" t="e">
        <f t="shared" si="437"/>
        <v>#N/A</v>
      </c>
      <c r="AF1123" s="428" t="e">
        <f t="shared" si="438"/>
        <v>#N/A</v>
      </c>
      <c r="AG1123" s="431" t="e">
        <f t="shared" si="439"/>
        <v>#N/A</v>
      </c>
      <c r="AH1123" s="432" t="e">
        <f t="shared" si="440"/>
        <v>#N/A</v>
      </c>
    </row>
    <row r="1124" spans="4:34" x14ac:dyDescent="0.25">
      <c r="D1124" s="335"/>
      <c r="E1124" s="335"/>
      <c r="F1124" s="335"/>
      <c r="G1124" s="335"/>
      <c r="H1124" s="411">
        <f t="shared" si="423"/>
        <v>0</v>
      </c>
      <c r="I1124" s="412">
        <v>0</v>
      </c>
      <c r="J1124" s="411">
        <f t="shared" si="417"/>
        <v>0</v>
      </c>
      <c r="K1124" s="412">
        <f t="shared" si="424"/>
        <v>0</v>
      </c>
      <c r="L1124" s="411">
        <f t="shared" si="425"/>
        <v>0</v>
      </c>
      <c r="M1124" s="412">
        <f t="shared" si="418"/>
        <v>0</v>
      </c>
      <c r="N1124" s="411">
        <v>0</v>
      </c>
      <c r="O1124" s="412">
        <f t="shared" si="426"/>
        <v>0</v>
      </c>
      <c r="P1124" s="335"/>
      <c r="Q1124" s="427">
        <f t="shared" si="427"/>
        <v>0</v>
      </c>
      <c r="R1124" s="428">
        <f t="shared" si="428"/>
        <v>0</v>
      </c>
      <c r="S1124" s="427">
        <f t="shared" si="419"/>
        <v>0</v>
      </c>
      <c r="T1124" s="428">
        <f t="shared" si="420"/>
        <v>0</v>
      </c>
      <c r="U1124" s="431">
        <f t="shared" si="429"/>
        <v>0</v>
      </c>
      <c r="V1124" s="432">
        <f t="shared" si="430"/>
        <v>0</v>
      </c>
      <c r="W1124" s="427">
        <f t="shared" si="431"/>
        <v>0</v>
      </c>
      <c r="X1124" s="428">
        <f t="shared" si="432"/>
        <v>0</v>
      </c>
      <c r="Y1124" s="427">
        <f t="shared" si="421"/>
        <v>0</v>
      </c>
      <c r="Z1124" s="428">
        <f t="shared" si="422"/>
        <v>0</v>
      </c>
      <c r="AA1124" s="431">
        <f t="shared" si="433"/>
        <v>0</v>
      </c>
      <c r="AB1124" s="432">
        <f t="shared" si="434"/>
        <v>0</v>
      </c>
      <c r="AC1124" s="427" t="e">
        <f t="shared" si="435"/>
        <v>#N/A</v>
      </c>
      <c r="AD1124" s="428" t="e">
        <f t="shared" si="436"/>
        <v>#N/A</v>
      </c>
      <c r="AE1124" s="427" t="e">
        <f t="shared" si="437"/>
        <v>#N/A</v>
      </c>
      <c r="AF1124" s="428" t="e">
        <f t="shared" si="438"/>
        <v>#N/A</v>
      </c>
      <c r="AG1124" s="431" t="e">
        <f t="shared" si="439"/>
        <v>#N/A</v>
      </c>
      <c r="AH1124" s="432" t="e">
        <f t="shared" si="440"/>
        <v>#N/A</v>
      </c>
    </row>
    <row r="1125" spans="4:34" x14ac:dyDescent="0.25">
      <c r="D1125" s="335"/>
      <c r="E1125" s="335"/>
      <c r="F1125" s="335"/>
      <c r="G1125" s="335"/>
      <c r="H1125" s="411">
        <f t="shared" si="423"/>
        <v>0</v>
      </c>
      <c r="I1125" s="412">
        <v>0</v>
      </c>
      <c r="J1125" s="411">
        <f t="shared" si="417"/>
        <v>0</v>
      </c>
      <c r="K1125" s="412">
        <f t="shared" si="424"/>
        <v>0</v>
      </c>
      <c r="L1125" s="411">
        <f t="shared" si="425"/>
        <v>0</v>
      </c>
      <c r="M1125" s="412">
        <f t="shared" si="418"/>
        <v>0</v>
      </c>
      <c r="N1125" s="411">
        <v>0</v>
      </c>
      <c r="O1125" s="412">
        <f t="shared" si="426"/>
        <v>0</v>
      </c>
      <c r="P1125" s="335"/>
      <c r="Q1125" s="427">
        <f t="shared" si="427"/>
        <v>0</v>
      </c>
      <c r="R1125" s="428">
        <f t="shared" si="428"/>
        <v>0</v>
      </c>
      <c r="S1125" s="427">
        <f t="shared" si="419"/>
        <v>0</v>
      </c>
      <c r="T1125" s="428">
        <f t="shared" si="420"/>
        <v>0</v>
      </c>
      <c r="U1125" s="431">
        <f t="shared" si="429"/>
        <v>0</v>
      </c>
      <c r="V1125" s="432">
        <f t="shared" si="430"/>
        <v>0</v>
      </c>
      <c r="W1125" s="427">
        <f t="shared" si="431"/>
        <v>0</v>
      </c>
      <c r="X1125" s="428">
        <f t="shared" si="432"/>
        <v>0</v>
      </c>
      <c r="Y1125" s="427">
        <f t="shared" si="421"/>
        <v>0</v>
      </c>
      <c r="Z1125" s="428">
        <f t="shared" si="422"/>
        <v>0</v>
      </c>
      <c r="AA1125" s="431">
        <f t="shared" si="433"/>
        <v>0</v>
      </c>
      <c r="AB1125" s="432">
        <f t="shared" si="434"/>
        <v>0</v>
      </c>
      <c r="AC1125" s="427" t="e">
        <f t="shared" si="435"/>
        <v>#N/A</v>
      </c>
      <c r="AD1125" s="428" t="e">
        <f t="shared" si="436"/>
        <v>#N/A</v>
      </c>
      <c r="AE1125" s="427" t="e">
        <f t="shared" si="437"/>
        <v>#N/A</v>
      </c>
      <c r="AF1125" s="428" t="e">
        <f t="shared" si="438"/>
        <v>#N/A</v>
      </c>
      <c r="AG1125" s="431" t="e">
        <f t="shared" si="439"/>
        <v>#N/A</v>
      </c>
      <c r="AH1125" s="432" t="e">
        <f t="shared" si="440"/>
        <v>#N/A</v>
      </c>
    </row>
    <row r="1126" spans="4:34" x14ac:dyDescent="0.25">
      <c r="D1126" s="335"/>
      <c r="E1126" s="335"/>
      <c r="F1126" s="335"/>
      <c r="G1126" s="335"/>
      <c r="H1126" s="411">
        <f t="shared" si="423"/>
        <v>0</v>
      </c>
      <c r="I1126" s="412">
        <v>0</v>
      </c>
      <c r="J1126" s="411">
        <f t="shared" si="417"/>
        <v>0</v>
      </c>
      <c r="K1126" s="412">
        <f t="shared" si="424"/>
        <v>0</v>
      </c>
      <c r="L1126" s="411">
        <f t="shared" si="425"/>
        <v>0</v>
      </c>
      <c r="M1126" s="412">
        <f t="shared" si="418"/>
        <v>0</v>
      </c>
      <c r="N1126" s="411">
        <v>0</v>
      </c>
      <c r="O1126" s="412">
        <f t="shared" si="426"/>
        <v>0</v>
      </c>
      <c r="P1126" s="335"/>
      <c r="Q1126" s="427">
        <f t="shared" si="427"/>
        <v>0</v>
      </c>
      <c r="R1126" s="428">
        <f t="shared" si="428"/>
        <v>0</v>
      </c>
      <c r="S1126" s="427">
        <f t="shared" si="419"/>
        <v>0</v>
      </c>
      <c r="T1126" s="428">
        <f t="shared" si="420"/>
        <v>0</v>
      </c>
      <c r="U1126" s="431">
        <f t="shared" si="429"/>
        <v>0</v>
      </c>
      <c r="V1126" s="432">
        <f t="shared" si="430"/>
        <v>0</v>
      </c>
      <c r="W1126" s="427">
        <f t="shared" si="431"/>
        <v>0</v>
      </c>
      <c r="X1126" s="428">
        <f t="shared" si="432"/>
        <v>0</v>
      </c>
      <c r="Y1126" s="427">
        <f t="shared" si="421"/>
        <v>0</v>
      </c>
      <c r="Z1126" s="428">
        <f t="shared" si="422"/>
        <v>0</v>
      </c>
      <c r="AA1126" s="431">
        <f t="shared" si="433"/>
        <v>0</v>
      </c>
      <c r="AB1126" s="432">
        <f t="shared" si="434"/>
        <v>0</v>
      </c>
      <c r="AC1126" s="427" t="e">
        <f t="shared" si="435"/>
        <v>#N/A</v>
      </c>
      <c r="AD1126" s="428" t="e">
        <f t="shared" si="436"/>
        <v>#N/A</v>
      </c>
      <c r="AE1126" s="427" t="e">
        <f t="shared" si="437"/>
        <v>#N/A</v>
      </c>
      <c r="AF1126" s="428" t="e">
        <f t="shared" si="438"/>
        <v>#N/A</v>
      </c>
      <c r="AG1126" s="431" t="e">
        <f t="shared" si="439"/>
        <v>#N/A</v>
      </c>
      <c r="AH1126" s="432" t="e">
        <f t="shared" si="440"/>
        <v>#N/A</v>
      </c>
    </row>
    <row r="1127" spans="4:34" x14ac:dyDescent="0.25">
      <c r="D1127" s="335"/>
      <c r="E1127" s="335"/>
      <c r="F1127" s="335"/>
      <c r="G1127" s="335"/>
      <c r="H1127" s="411">
        <f t="shared" si="423"/>
        <v>0</v>
      </c>
      <c r="I1127" s="412">
        <v>0</v>
      </c>
      <c r="J1127" s="411">
        <f t="shared" si="417"/>
        <v>0</v>
      </c>
      <c r="K1127" s="412">
        <f t="shared" si="424"/>
        <v>0</v>
      </c>
      <c r="L1127" s="411">
        <f t="shared" si="425"/>
        <v>0</v>
      </c>
      <c r="M1127" s="412">
        <f t="shared" si="418"/>
        <v>0</v>
      </c>
      <c r="N1127" s="411">
        <v>0</v>
      </c>
      <c r="O1127" s="412">
        <f t="shared" si="426"/>
        <v>0</v>
      </c>
      <c r="P1127" s="335"/>
      <c r="Q1127" s="427">
        <f t="shared" si="427"/>
        <v>0</v>
      </c>
      <c r="R1127" s="428">
        <f t="shared" si="428"/>
        <v>0</v>
      </c>
      <c r="S1127" s="427">
        <f t="shared" si="419"/>
        <v>0</v>
      </c>
      <c r="T1127" s="428">
        <f t="shared" si="420"/>
        <v>0</v>
      </c>
      <c r="U1127" s="431">
        <f t="shared" si="429"/>
        <v>0</v>
      </c>
      <c r="V1127" s="432">
        <f t="shared" si="430"/>
        <v>0</v>
      </c>
      <c r="W1127" s="427">
        <f t="shared" si="431"/>
        <v>0</v>
      </c>
      <c r="X1127" s="428">
        <f t="shared" si="432"/>
        <v>0</v>
      </c>
      <c r="Y1127" s="427">
        <f t="shared" si="421"/>
        <v>0</v>
      </c>
      <c r="Z1127" s="428">
        <f t="shared" si="422"/>
        <v>0</v>
      </c>
      <c r="AA1127" s="431">
        <f t="shared" si="433"/>
        <v>0</v>
      </c>
      <c r="AB1127" s="432">
        <f t="shared" si="434"/>
        <v>0</v>
      </c>
      <c r="AC1127" s="427" t="e">
        <f t="shared" si="435"/>
        <v>#N/A</v>
      </c>
      <c r="AD1127" s="428" t="e">
        <f t="shared" si="436"/>
        <v>#N/A</v>
      </c>
      <c r="AE1127" s="427" t="e">
        <f t="shared" si="437"/>
        <v>#N/A</v>
      </c>
      <c r="AF1127" s="428" t="e">
        <f t="shared" si="438"/>
        <v>#N/A</v>
      </c>
      <c r="AG1127" s="431" t="e">
        <f t="shared" si="439"/>
        <v>#N/A</v>
      </c>
      <c r="AH1127" s="432" t="e">
        <f t="shared" si="440"/>
        <v>#N/A</v>
      </c>
    </row>
    <row r="1128" spans="4:34" x14ac:dyDescent="0.25">
      <c r="D1128" s="335"/>
      <c r="E1128" s="335"/>
      <c r="F1128" s="335"/>
      <c r="G1128" s="335"/>
      <c r="H1128" s="411">
        <f t="shared" si="423"/>
        <v>0</v>
      </c>
      <c r="I1128" s="412">
        <v>0</v>
      </c>
      <c r="J1128" s="411">
        <f t="shared" si="417"/>
        <v>0</v>
      </c>
      <c r="K1128" s="412">
        <f t="shared" si="424"/>
        <v>0</v>
      </c>
      <c r="L1128" s="411">
        <f t="shared" si="425"/>
        <v>0</v>
      </c>
      <c r="M1128" s="412">
        <f t="shared" si="418"/>
        <v>0</v>
      </c>
      <c r="N1128" s="411">
        <v>0</v>
      </c>
      <c r="O1128" s="412">
        <f t="shared" si="426"/>
        <v>0</v>
      </c>
      <c r="P1128" s="335"/>
      <c r="Q1128" s="427">
        <f t="shared" si="427"/>
        <v>0</v>
      </c>
      <c r="R1128" s="428">
        <f t="shared" si="428"/>
        <v>0</v>
      </c>
      <c r="S1128" s="427">
        <f t="shared" si="419"/>
        <v>0</v>
      </c>
      <c r="T1128" s="428">
        <f t="shared" si="420"/>
        <v>0</v>
      </c>
      <c r="U1128" s="431">
        <f t="shared" si="429"/>
        <v>0</v>
      </c>
      <c r="V1128" s="432">
        <f t="shared" si="430"/>
        <v>0</v>
      </c>
      <c r="W1128" s="427">
        <f t="shared" si="431"/>
        <v>0</v>
      </c>
      <c r="X1128" s="428">
        <f t="shared" si="432"/>
        <v>0</v>
      </c>
      <c r="Y1128" s="427">
        <f t="shared" si="421"/>
        <v>0</v>
      </c>
      <c r="Z1128" s="428">
        <f t="shared" si="422"/>
        <v>0</v>
      </c>
      <c r="AA1128" s="431">
        <f t="shared" si="433"/>
        <v>0</v>
      </c>
      <c r="AB1128" s="432">
        <f t="shared" si="434"/>
        <v>0</v>
      </c>
      <c r="AC1128" s="427" t="e">
        <f t="shared" si="435"/>
        <v>#N/A</v>
      </c>
      <c r="AD1128" s="428" t="e">
        <f t="shared" si="436"/>
        <v>#N/A</v>
      </c>
      <c r="AE1128" s="427" t="e">
        <f t="shared" si="437"/>
        <v>#N/A</v>
      </c>
      <c r="AF1128" s="428" t="e">
        <f t="shared" si="438"/>
        <v>#N/A</v>
      </c>
      <c r="AG1128" s="431" t="e">
        <f t="shared" si="439"/>
        <v>#N/A</v>
      </c>
      <c r="AH1128" s="432" t="e">
        <f t="shared" si="440"/>
        <v>#N/A</v>
      </c>
    </row>
    <row r="1129" spans="4:34" x14ac:dyDescent="0.25">
      <c r="D1129" s="335"/>
      <c r="E1129" s="335"/>
      <c r="F1129" s="335"/>
      <c r="G1129" s="335"/>
      <c r="H1129" s="411">
        <f t="shared" si="423"/>
        <v>0</v>
      </c>
      <c r="I1129" s="412">
        <v>0</v>
      </c>
      <c r="J1129" s="411">
        <f t="shared" si="417"/>
        <v>0</v>
      </c>
      <c r="K1129" s="412">
        <f t="shared" si="424"/>
        <v>0</v>
      </c>
      <c r="L1129" s="411">
        <f t="shared" si="425"/>
        <v>0</v>
      </c>
      <c r="M1129" s="412">
        <f t="shared" si="418"/>
        <v>0</v>
      </c>
      <c r="N1129" s="411">
        <v>0</v>
      </c>
      <c r="O1129" s="412">
        <f t="shared" si="426"/>
        <v>0</v>
      </c>
      <c r="P1129" s="335"/>
      <c r="Q1129" s="427">
        <f t="shared" si="427"/>
        <v>0</v>
      </c>
      <c r="R1129" s="428">
        <f t="shared" si="428"/>
        <v>0</v>
      </c>
      <c r="S1129" s="427">
        <f t="shared" si="419"/>
        <v>0</v>
      </c>
      <c r="T1129" s="428">
        <f t="shared" si="420"/>
        <v>0</v>
      </c>
      <c r="U1129" s="431">
        <f t="shared" si="429"/>
        <v>0</v>
      </c>
      <c r="V1129" s="432">
        <f t="shared" si="430"/>
        <v>0</v>
      </c>
      <c r="W1129" s="427">
        <f t="shared" si="431"/>
        <v>0</v>
      </c>
      <c r="X1129" s="428">
        <f t="shared" si="432"/>
        <v>0</v>
      </c>
      <c r="Y1129" s="427">
        <f t="shared" si="421"/>
        <v>0</v>
      </c>
      <c r="Z1129" s="428">
        <f t="shared" si="422"/>
        <v>0</v>
      </c>
      <c r="AA1129" s="431">
        <f t="shared" si="433"/>
        <v>0</v>
      </c>
      <c r="AB1129" s="432">
        <f t="shared" si="434"/>
        <v>0</v>
      </c>
      <c r="AC1129" s="427" t="e">
        <f t="shared" si="435"/>
        <v>#N/A</v>
      </c>
      <c r="AD1129" s="428" t="e">
        <f t="shared" si="436"/>
        <v>#N/A</v>
      </c>
      <c r="AE1129" s="427" t="e">
        <f t="shared" si="437"/>
        <v>#N/A</v>
      </c>
      <c r="AF1129" s="428" t="e">
        <f t="shared" si="438"/>
        <v>#N/A</v>
      </c>
      <c r="AG1129" s="431" t="e">
        <f t="shared" si="439"/>
        <v>#N/A</v>
      </c>
      <c r="AH1129" s="432" t="e">
        <f t="shared" si="440"/>
        <v>#N/A</v>
      </c>
    </row>
    <row r="1130" spans="4:34" x14ac:dyDescent="0.25">
      <c r="D1130" s="335"/>
      <c r="E1130" s="335"/>
      <c r="F1130" s="335"/>
      <c r="G1130" s="335"/>
      <c r="H1130" s="411">
        <f t="shared" si="423"/>
        <v>0</v>
      </c>
      <c r="I1130" s="412">
        <v>0</v>
      </c>
      <c r="J1130" s="411">
        <f t="shared" si="417"/>
        <v>0</v>
      </c>
      <c r="K1130" s="412">
        <f t="shared" si="424"/>
        <v>0</v>
      </c>
      <c r="L1130" s="411">
        <f t="shared" si="425"/>
        <v>0</v>
      </c>
      <c r="M1130" s="412">
        <f t="shared" si="418"/>
        <v>0</v>
      </c>
      <c r="N1130" s="411">
        <v>0</v>
      </c>
      <c r="O1130" s="412">
        <f t="shared" si="426"/>
        <v>0</v>
      </c>
      <c r="P1130" s="335"/>
      <c r="Q1130" s="427">
        <f t="shared" si="427"/>
        <v>0</v>
      </c>
      <c r="R1130" s="428">
        <f t="shared" si="428"/>
        <v>0</v>
      </c>
      <c r="S1130" s="427">
        <f t="shared" si="419"/>
        <v>0</v>
      </c>
      <c r="T1130" s="428">
        <f t="shared" si="420"/>
        <v>0</v>
      </c>
      <c r="U1130" s="431">
        <f t="shared" si="429"/>
        <v>0</v>
      </c>
      <c r="V1130" s="432">
        <f t="shared" si="430"/>
        <v>0</v>
      </c>
      <c r="W1130" s="427">
        <f t="shared" si="431"/>
        <v>0</v>
      </c>
      <c r="X1130" s="428">
        <f t="shared" si="432"/>
        <v>0</v>
      </c>
      <c r="Y1130" s="427">
        <f t="shared" si="421"/>
        <v>0</v>
      </c>
      <c r="Z1130" s="428">
        <f t="shared" si="422"/>
        <v>0</v>
      </c>
      <c r="AA1130" s="431">
        <f t="shared" si="433"/>
        <v>0</v>
      </c>
      <c r="AB1130" s="432">
        <f t="shared" si="434"/>
        <v>0</v>
      </c>
      <c r="AC1130" s="427" t="e">
        <f t="shared" si="435"/>
        <v>#N/A</v>
      </c>
      <c r="AD1130" s="428" t="e">
        <f t="shared" si="436"/>
        <v>#N/A</v>
      </c>
      <c r="AE1130" s="427" t="e">
        <f t="shared" si="437"/>
        <v>#N/A</v>
      </c>
      <c r="AF1130" s="428" t="e">
        <f t="shared" si="438"/>
        <v>#N/A</v>
      </c>
      <c r="AG1130" s="431" t="e">
        <f t="shared" si="439"/>
        <v>#N/A</v>
      </c>
      <c r="AH1130" s="432" t="e">
        <f t="shared" si="440"/>
        <v>#N/A</v>
      </c>
    </row>
    <row r="1131" spans="4:34" x14ac:dyDescent="0.25">
      <c r="D1131" s="335"/>
      <c r="E1131" s="335"/>
      <c r="F1131" s="335"/>
      <c r="G1131" s="335"/>
      <c r="H1131" s="411">
        <f t="shared" si="423"/>
        <v>0</v>
      </c>
      <c r="I1131" s="412">
        <v>0</v>
      </c>
      <c r="J1131" s="411">
        <f t="shared" si="417"/>
        <v>0</v>
      </c>
      <c r="K1131" s="412">
        <f t="shared" si="424"/>
        <v>0</v>
      </c>
      <c r="L1131" s="411">
        <f t="shared" si="425"/>
        <v>0</v>
      </c>
      <c r="M1131" s="412">
        <f t="shared" si="418"/>
        <v>0</v>
      </c>
      <c r="N1131" s="411">
        <v>0</v>
      </c>
      <c r="O1131" s="412">
        <f t="shared" si="426"/>
        <v>0</v>
      </c>
      <c r="P1131" s="335"/>
      <c r="Q1131" s="427">
        <f t="shared" si="427"/>
        <v>0</v>
      </c>
      <c r="R1131" s="428">
        <f t="shared" si="428"/>
        <v>0</v>
      </c>
      <c r="S1131" s="427">
        <f t="shared" si="419"/>
        <v>0</v>
      </c>
      <c r="T1131" s="428">
        <f t="shared" si="420"/>
        <v>0</v>
      </c>
      <c r="U1131" s="431">
        <f t="shared" si="429"/>
        <v>0</v>
      </c>
      <c r="V1131" s="432">
        <f t="shared" si="430"/>
        <v>0</v>
      </c>
      <c r="W1131" s="427">
        <f t="shared" si="431"/>
        <v>0</v>
      </c>
      <c r="X1131" s="428">
        <f t="shared" si="432"/>
        <v>0</v>
      </c>
      <c r="Y1131" s="427">
        <f t="shared" si="421"/>
        <v>0</v>
      </c>
      <c r="Z1131" s="428">
        <f t="shared" si="422"/>
        <v>0</v>
      </c>
      <c r="AA1131" s="431">
        <f t="shared" si="433"/>
        <v>0</v>
      </c>
      <c r="AB1131" s="432">
        <f t="shared" si="434"/>
        <v>0</v>
      </c>
      <c r="AC1131" s="427" t="e">
        <f t="shared" si="435"/>
        <v>#N/A</v>
      </c>
      <c r="AD1131" s="428" t="e">
        <f t="shared" si="436"/>
        <v>#N/A</v>
      </c>
      <c r="AE1131" s="427" t="e">
        <f t="shared" si="437"/>
        <v>#N/A</v>
      </c>
      <c r="AF1131" s="428" t="e">
        <f t="shared" si="438"/>
        <v>#N/A</v>
      </c>
      <c r="AG1131" s="431" t="e">
        <f t="shared" si="439"/>
        <v>#N/A</v>
      </c>
      <c r="AH1131" s="432" t="e">
        <f t="shared" si="440"/>
        <v>#N/A</v>
      </c>
    </row>
    <row r="1132" spans="4:34" x14ac:dyDescent="0.25">
      <c r="D1132" s="335"/>
      <c r="E1132" s="335"/>
      <c r="F1132" s="335"/>
      <c r="G1132" s="335"/>
      <c r="H1132" s="411">
        <f t="shared" si="423"/>
        <v>0</v>
      </c>
      <c r="I1132" s="412">
        <v>0</v>
      </c>
      <c r="J1132" s="411">
        <f t="shared" si="417"/>
        <v>0</v>
      </c>
      <c r="K1132" s="412">
        <f t="shared" si="424"/>
        <v>0</v>
      </c>
      <c r="L1132" s="411">
        <f t="shared" si="425"/>
        <v>0</v>
      </c>
      <c r="M1132" s="412">
        <f t="shared" si="418"/>
        <v>0</v>
      </c>
      <c r="N1132" s="411">
        <v>0</v>
      </c>
      <c r="O1132" s="412">
        <f t="shared" si="426"/>
        <v>0</v>
      </c>
      <c r="P1132" s="335"/>
      <c r="Q1132" s="427">
        <f t="shared" si="427"/>
        <v>0</v>
      </c>
      <c r="R1132" s="428">
        <f t="shared" si="428"/>
        <v>0</v>
      </c>
      <c r="S1132" s="427">
        <f t="shared" si="419"/>
        <v>0</v>
      </c>
      <c r="T1132" s="428">
        <f t="shared" si="420"/>
        <v>0</v>
      </c>
      <c r="U1132" s="431">
        <f t="shared" si="429"/>
        <v>0</v>
      </c>
      <c r="V1132" s="432">
        <f t="shared" si="430"/>
        <v>0</v>
      </c>
      <c r="W1132" s="427">
        <f t="shared" si="431"/>
        <v>0</v>
      </c>
      <c r="X1132" s="428">
        <f t="shared" si="432"/>
        <v>0</v>
      </c>
      <c r="Y1132" s="427">
        <f t="shared" si="421"/>
        <v>0</v>
      </c>
      <c r="Z1132" s="428">
        <f t="shared" si="422"/>
        <v>0</v>
      </c>
      <c r="AA1132" s="431">
        <f t="shared" si="433"/>
        <v>0</v>
      </c>
      <c r="AB1132" s="432">
        <f t="shared" si="434"/>
        <v>0</v>
      </c>
      <c r="AC1132" s="427" t="e">
        <f t="shared" si="435"/>
        <v>#N/A</v>
      </c>
      <c r="AD1132" s="428" t="e">
        <f t="shared" si="436"/>
        <v>#N/A</v>
      </c>
      <c r="AE1132" s="427" t="e">
        <f t="shared" si="437"/>
        <v>#N/A</v>
      </c>
      <c r="AF1132" s="428" t="e">
        <f t="shared" si="438"/>
        <v>#N/A</v>
      </c>
      <c r="AG1132" s="431" t="e">
        <f t="shared" si="439"/>
        <v>#N/A</v>
      </c>
      <c r="AH1132" s="432" t="e">
        <f t="shared" si="440"/>
        <v>#N/A</v>
      </c>
    </row>
    <row r="1133" spans="4:34" x14ac:dyDescent="0.25">
      <c r="D1133" s="335"/>
      <c r="E1133" s="335"/>
      <c r="F1133" s="335"/>
      <c r="G1133" s="335"/>
      <c r="H1133" s="411">
        <f t="shared" si="423"/>
        <v>0</v>
      </c>
      <c r="I1133" s="412">
        <v>0</v>
      </c>
      <c r="J1133" s="411">
        <f t="shared" si="417"/>
        <v>0</v>
      </c>
      <c r="K1133" s="412">
        <f t="shared" si="424"/>
        <v>0</v>
      </c>
      <c r="L1133" s="411">
        <f t="shared" si="425"/>
        <v>0</v>
      </c>
      <c r="M1133" s="412">
        <f t="shared" si="418"/>
        <v>0</v>
      </c>
      <c r="N1133" s="411">
        <v>0</v>
      </c>
      <c r="O1133" s="412">
        <f t="shared" si="426"/>
        <v>0</v>
      </c>
      <c r="P1133" s="335"/>
      <c r="Q1133" s="427">
        <f t="shared" si="427"/>
        <v>0</v>
      </c>
      <c r="R1133" s="428">
        <f t="shared" si="428"/>
        <v>0</v>
      </c>
      <c r="S1133" s="427">
        <f t="shared" si="419"/>
        <v>0</v>
      </c>
      <c r="T1133" s="428">
        <f t="shared" si="420"/>
        <v>0</v>
      </c>
      <c r="U1133" s="431">
        <f t="shared" si="429"/>
        <v>0</v>
      </c>
      <c r="V1133" s="432">
        <f t="shared" si="430"/>
        <v>0</v>
      </c>
      <c r="W1133" s="427">
        <f t="shared" si="431"/>
        <v>0</v>
      </c>
      <c r="X1133" s="428">
        <f t="shared" si="432"/>
        <v>0</v>
      </c>
      <c r="Y1133" s="427">
        <f t="shared" si="421"/>
        <v>0</v>
      </c>
      <c r="Z1133" s="428">
        <f t="shared" si="422"/>
        <v>0</v>
      </c>
      <c r="AA1133" s="431">
        <f t="shared" si="433"/>
        <v>0</v>
      </c>
      <c r="AB1133" s="432">
        <f t="shared" si="434"/>
        <v>0</v>
      </c>
      <c r="AC1133" s="427" t="e">
        <f t="shared" si="435"/>
        <v>#N/A</v>
      </c>
      <c r="AD1133" s="428" t="e">
        <f t="shared" si="436"/>
        <v>#N/A</v>
      </c>
      <c r="AE1133" s="427" t="e">
        <f t="shared" si="437"/>
        <v>#N/A</v>
      </c>
      <c r="AF1133" s="428" t="e">
        <f t="shared" si="438"/>
        <v>#N/A</v>
      </c>
      <c r="AG1133" s="431" t="e">
        <f t="shared" si="439"/>
        <v>#N/A</v>
      </c>
      <c r="AH1133" s="432" t="e">
        <f t="shared" si="440"/>
        <v>#N/A</v>
      </c>
    </row>
    <row r="1134" spans="4:34" x14ac:dyDescent="0.25">
      <c r="D1134" s="335"/>
      <c r="E1134" s="335"/>
      <c r="F1134" s="335"/>
      <c r="G1134" s="335"/>
      <c r="H1134" s="411">
        <f t="shared" si="423"/>
        <v>0</v>
      </c>
      <c r="I1134" s="412">
        <v>0</v>
      </c>
      <c r="J1134" s="411">
        <f t="shared" si="417"/>
        <v>0</v>
      </c>
      <c r="K1134" s="412">
        <f t="shared" si="424"/>
        <v>0</v>
      </c>
      <c r="L1134" s="411">
        <f t="shared" si="425"/>
        <v>0</v>
      </c>
      <c r="M1134" s="412">
        <f t="shared" si="418"/>
        <v>0</v>
      </c>
      <c r="N1134" s="411">
        <v>0</v>
      </c>
      <c r="O1134" s="412">
        <f t="shared" si="426"/>
        <v>0</v>
      </c>
      <c r="P1134" s="335"/>
      <c r="Q1134" s="427">
        <f t="shared" si="427"/>
        <v>0</v>
      </c>
      <c r="R1134" s="428">
        <f t="shared" si="428"/>
        <v>0</v>
      </c>
      <c r="S1134" s="427">
        <f t="shared" si="419"/>
        <v>0</v>
      </c>
      <c r="T1134" s="428">
        <f t="shared" si="420"/>
        <v>0</v>
      </c>
      <c r="U1134" s="431">
        <f t="shared" si="429"/>
        <v>0</v>
      </c>
      <c r="V1134" s="432">
        <f t="shared" si="430"/>
        <v>0</v>
      </c>
      <c r="W1134" s="427">
        <f t="shared" si="431"/>
        <v>0</v>
      </c>
      <c r="X1134" s="428">
        <f t="shared" si="432"/>
        <v>0</v>
      </c>
      <c r="Y1134" s="427">
        <f t="shared" si="421"/>
        <v>0</v>
      </c>
      <c r="Z1134" s="428">
        <f t="shared" si="422"/>
        <v>0</v>
      </c>
      <c r="AA1134" s="431">
        <f t="shared" si="433"/>
        <v>0</v>
      </c>
      <c r="AB1134" s="432">
        <f t="shared" si="434"/>
        <v>0</v>
      </c>
      <c r="AC1134" s="427" t="e">
        <f t="shared" si="435"/>
        <v>#N/A</v>
      </c>
      <c r="AD1134" s="428" t="e">
        <f t="shared" si="436"/>
        <v>#N/A</v>
      </c>
      <c r="AE1134" s="427" t="e">
        <f t="shared" si="437"/>
        <v>#N/A</v>
      </c>
      <c r="AF1134" s="428" t="e">
        <f t="shared" si="438"/>
        <v>#N/A</v>
      </c>
      <c r="AG1134" s="431" t="e">
        <f t="shared" si="439"/>
        <v>#N/A</v>
      </c>
      <c r="AH1134" s="432" t="e">
        <f t="shared" si="440"/>
        <v>#N/A</v>
      </c>
    </row>
    <row r="1135" spans="4:34" x14ac:dyDescent="0.25">
      <c r="D1135" s="335"/>
      <c r="E1135" s="335"/>
      <c r="F1135" s="335"/>
      <c r="G1135" s="335"/>
      <c r="H1135" s="411">
        <f t="shared" si="423"/>
        <v>0</v>
      </c>
      <c r="I1135" s="412">
        <v>0</v>
      </c>
      <c r="J1135" s="411">
        <f t="shared" si="417"/>
        <v>0</v>
      </c>
      <c r="K1135" s="412">
        <f t="shared" si="424"/>
        <v>0</v>
      </c>
      <c r="L1135" s="411">
        <f t="shared" si="425"/>
        <v>0</v>
      </c>
      <c r="M1135" s="412">
        <f t="shared" si="418"/>
        <v>0</v>
      </c>
      <c r="N1135" s="411">
        <v>0</v>
      </c>
      <c r="O1135" s="412">
        <f t="shared" si="426"/>
        <v>0</v>
      </c>
      <c r="P1135" s="335"/>
      <c r="Q1135" s="427">
        <f t="shared" si="427"/>
        <v>0</v>
      </c>
      <c r="R1135" s="428">
        <f t="shared" si="428"/>
        <v>0</v>
      </c>
      <c r="S1135" s="427">
        <f t="shared" si="419"/>
        <v>0</v>
      </c>
      <c r="T1135" s="428">
        <f t="shared" si="420"/>
        <v>0</v>
      </c>
      <c r="U1135" s="431">
        <f t="shared" si="429"/>
        <v>0</v>
      </c>
      <c r="V1135" s="432">
        <f t="shared" si="430"/>
        <v>0</v>
      </c>
      <c r="W1135" s="427">
        <f t="shared" si="431"/>
        <v>0</v>
      </c>
      <c r="X1135" s="428">
        <f t="shared" si="432"/>
        <v>0</v>
      </c>
      <c r="Y1135" s="427">
        <f t="shared" si="421"/>
        <v>0</v>
      </c>
      <c r="Z1135" s="428">
        <f t="shared" si="422"/>
        <v>0</v>
      </c>
      <c r="AA1135" s="431">
        <f t="shared" si="433"/>
        <v>0</v>
      </c>
      <c r="AB1135" s="432">
        <f t="shared" si="434"/>
        <v>0</v>
      </c>
      <c r="AC1135" s="427" t="e">
        <f t="shared" si="435"/>
        <v>#N/A</v>
      </c>
      <c r="AD1135" s="428" t="e">
        <f t="shared" si="436"/>
        <v>#N/A</v>
      </c>
      <c r="AE1135" s="427" t="e">
        <f t="shared" si="437"/>
        <v>#N/A</v>
      </c>
      <c r="AF1135" s="428" t="e">
        <f t="shared" si="438"/>
        <v>#N/A</v>
      </c>
      <c r="AG1135" s="431" t="e">
        <f t="shared" si="439"/>
        <v>#N/A</v>
      </c>
      <c r="AH1135" s="432" t="e">
        <f t="shared" si="440"/>
        <v>#N/A</v>
      </c>
    </row>
    <row r="1136" spans="4:34" x14ac:dyDescent="0.25">
      <c r="D1136" s="335"/>
      <c r="E1136" s="335"/>
      <c r="F1136" s="335"/>
      <c r="G1136" s="335"/>
      <c r="H1136" s="411">
        <f t="shared" si="423"/>
        <v>0</v>
      </c>
      <c r="I1136" s="412">
        <v>0</v>
      </c>
      <c r="J1136" s="411">
        <f t="shared" si="417"/>
        <v>0</v>
      </c>
      <c r="K1136" s="412">
        <f t="shared" si="424"/>
        <v>0</v>
      </c>
      <c r="L1136" s="411">
        <f t="shared" si="425"/>
        <v>0</v>
      </c>
      <c r="M1136" s="412">
        <f t="shared" si="418"/>
        <v>0</v>
      </c>
      <c r="N1136" s="411">
        <v>0</v>
      </c>
      <c r="O1136" s="412">
        <f t="shared" si="426"/>
        <v>0</v>
      </c>
      <c r="P1136" s="335"/>
      <c r="Q1136" s="427">
        <f t="shared" si="427"/>
        <v>0</v>
      </c>
      <c r="R1136" s="428">
        <f t="shared" si="428"/>
        <v>0</v>
      </c>
      <c r="S1136" s="427">
        <f t="shared" si="419"/>
        <v>0</v>
      </c>
      <c r="T1136" s="428">
        <f t="shared" si="420"/>
        <v>0</v>
      </c>
      <c r="U1136" s="431">
        <f t="shared" si="429"/>
        <v>0</v>
      </c>
      <c r="V1136" s="432">
        <f t="shared" si="430"/>
        <v>0</v>
      </c>
      <c r="W1136" s="427">
        <f t="shared" si="431"/>
        <v>0</v>
      </c>
      <c r="X1136" s="428">
        <f t="shared" si="432"/>
        <v>0</v>
      </c>
      <c r="Y1136" s="427">
        <f t="shared" si="421"/>
        <v>0</v>
      </c>
      <c r="Z1136" s="428">
        <f t="shared" si="422"/>
        <v>0</v>
      </c>
      <c r="AA1136" s="431">
        <f t="shared" si="433"/>
        <v>0</v>
      </c>
      <c r="AB1136" s="432">
        <f t="shared" si="434"/>
        <v>0</v>
      </c>
      <c r="AC1136" s="427" t="e">
        <f t="shared" si="435"/>
        <v>#N/A</v>
      </c>
      <c r="AD1136" s="428" t="e">
        <f t="shared" si="436"/>
        <v>#N/A</v>
      </c>
      <c r="AE1136" s="427" t="e">
        <f t="shared" si="437"/>
        <v>#N/A</v>
      </c>
      <c r="AF1136" s="428" t="e">
        <f t="shared" si="438"/>
        <v>#N/A</v>
      </c>
      <c r="AG1136" s="431" t="e">
        <f t="shared" si="439"/>
        <v>#N/A</v>
      </c>
      <c r="AH1136" s="432" t="e">
        <f t="shared" si="440"/>
        <v>#N/A</v>
      </c>
    </row>
    <row r="1137" spans="4:34" x14ac:dyDescent="0.25">
      <c r="D1137" s="335"/>
      <c r="E1137" s="335"/>
      <c r="F1137" s="335"/>
      <c r="G1137" s="335"/>
      <c r="H1137" s="411">
        <f t="shared" si="423"/>
        <v>0</v>
      </c>
      <c r="I1137" s="412">
        <v>0</v>
      </c>
      <c r="J1137" s="411">
        <f t="shared" si="417"/>
        <v>0</v>
      </c>
      <c r="K1137" s="412">
        <f t="shared" si="424"/>
        <v>0</v>
      </c>
      <c r="L1137" s="411">
        <f t="shared" si="425"/>
        <v>0</v>
      </c>
      <c r="M1137" s="412">
        <f t="shared" si="418"/>
        <v>0</v>
      </c>
      <c r="N1137" s="411">
        <v>0</v>
      </c>
      <c r="O1137" s="412">
        <f t="shared" si="426"/>
        <v>0</v>
      </c>
      <c r="P1137" s="335"/>
      <c r="Q1137" s="427">
        <f t="shared" si="427"/>
        <v>0</v>
      </c>
      <c r="R1137" s="428">
        <f t="shared" si="428"/>
        <v>0</v>
      </c>
      <c r="S1137" s="427">
        <f t="shared" si="419"/>
        <v>0</v>
      </c>
      <c r="T1137" s="428">
        <f t="shared" si="420"/>
        <v>0</v>
      </c>
      <c r="U1137" s="431">
        <f t="shared" si="429"/>
        <v>0</v>
      </c>
      <c r="V1137" s="432">
        <f t="shared" si="430"/>
        <v>0</v>
      </c>
      <c r="W1137" s="427">
        <f t="shared" si="431"/>
        <v>0</v>
      </c>
      <c r="X1137" s="428">
        <f t="shared" si="432"/>
        <v>0</v>
      </c>
      <c r="Y1137" s="427">
        <f t="shared" si="421"/>
        <v>0</v>
      </c>
      <c r="Z1137" s="428">
        <f t="shared" si="422"/>
        <v>0</v>
      </c>
      <c r="AA1137" s="431">
        <f t="shared" si="433"/>
        <v>0</v>
      </c>
      <c r="AB1137" s="432">
        <f t="shared" si="434"/>
        <v>0</v>
      </c>
      <c r="AC1137" s="427" t="e">
        <f t="shared" si="435"/>
        <v>#N/A</v>
      </c>
      <c r="AD1137" s="428" t="e">
        <f t="shared" si="436"/>
        <v>#N/A</v>
      </c>
      <c r="AE1137" s="427" t="e">
        <f t="shared" si="437"/>
        <v>#N/A</v>
      </c>
      <c r="AF1137" s="428" t="e">
        <f t="shared" si="438"/>
        <v>#N/A</v>
      </c>
      <c r="AG1137" s="431" t="e">
        <f t="shared" si="439"/>
        <v>#N/A</v>
      </c>
      <c r="AH1137" s="432" t="e">
        <f t="shared" si="440"/>
        <v>#N/A</v>
      </c>
    </row>
    <row r="1138" spans="4:34" x14ac:dyDescent="0.25">
      <c r="D1138" s="335"/>
      <c r="E1138" s="335"/>
      <c r="F1138" s="335"/>
      <c r="G1138" s="335"/>
      <c r="H1138" s="411">
        <f t="shared" si="423"/>
        <v>0</v>
      </c>
      <c r="I1138" s="412">
        <v>0</v>
      </c>
      <c r="J1138" s="411">
        <f t="shared" si="417"/>
        <v>0</v>
      </c>
      <c r="K1138" s="412">
        <f t="shared" si="424"/>
        <v>0</v>
      </c>
      <c r="L1138" s="411">
        <f t="shared" si="425"/>
        <v>0</v>
      </c>
      <c r="M1138" s="412">
        <f t="shared" si="418"/>
        <v>0</v>
      </c>
      <c r="N1138" s="411">
        <v>0</v>
      </c>
      <c r="O1138" s="412">
        <f t="shared" si="426"/>
        <v>0</v>
      </c>
      <c r="P1138" s="335"/>
      <c r="Q1138" s="427">
        <f t="shared" si="427"/>
        <v>0</v>
      </c>
      <c r="R1138" s="428">
        <f t="shared" si="428"/>
        <v>0</v>
      </c>
      <c r="S1138" s="427">
        <f t="shared" si="419"/>
        <v>0</v>
      </c>
      <c r="T1138" s="428">
        <f t="shared" si="420"/>
        <v>0</v>
      </c>
      <c r="U1138" s="431">
        <f t="shared" si="429"/>
        <v>0</v>
      </c>
      <c r="V1138" s="432">
        <f t="shared" si="430"/>
        <v>0</v>
      </c>
      <c r="W1138" s="427">
        <f t="shared" si="431"/>
        <v>0</v>
      </c>
      <c r="X1138" s="428">
        <f t="shared" si="432"/>
        <v>0</v>
      </c>
      <c r="Y1138" s="427">
        <f t="shared" si="421"/>
        <v>0</v>
      </c>
      <c r="Z1138" s="428">
        <f t="shared" si="422"/>
        <v>0</v>
      </c>
      <c r="AA1138" s="431">
        <f t="shared" si="433"/>
        <v>0</v>
      </c>
      <c r="AB1138" s="432">
        <f t="shared" si="434"/>
        <v>0</v>
      </c>
      <c r="AC1138" s="427" t="e">
        <f t="shared" si="435"/>
        <v>#N/A</v>
      </c>
      <c r="AD1138" s="428" t="e">
        <f t="shared" si="436"/>
        <v>#N/A</v>
      </c>
      <c r="AE1138" s="427" t="e">
        <f t="shared" si="437"/>
        <v>#N/A</v>
      </c>
      <c r="AF1138" s="428" t="e">
        <f t="shared" si="438"/>
        <v>#N/A</v>
      </c>
      <c r="AG1138" s="431" t="e">
        <f t="shared" si="439"/>
        <v>#N/A</v>
      </c>
      <c r="AH1138" s="432" t="e">
        <f t="shared" si="440"/>
        <v>#N/A</v>
      </c>
    </row>
    <row r="1139" spans="4:34" x14ac:dyDescent="0.25">
      <c r="D1139" s="335"/>
      <c r="E1139" s="335"/>
      <c r="F1139" s="335"/>
      <c r="G1139" s="335"/>
      <c r="H1139" s="411">
        <f t="shared" si="423"/>
        <v>0</v>
      </c>
      <c r="I1139" s="412">
        <v>0</v>
      </c>
      <c r="J1139" s="411">
        <f t="shared" si="417"/>
        <v>0</v>
      </c>
      <c r="K1139" s="412">
        <f t="shared" si="424"/>
        <v>0</v>
      </c>
      <c r="L1139" s="411">
        <f t="shared" si="425"/>
        <v>0</v>
      </c>
      <c r="M1139" s="412">
        <f t="shared" si="418"/>
        <v>0</v>
      </c>
      <c r="N1139" s="411">
        <v>0</v>
      </c>
      <c r="O1139" s="412">
        <f t="shared" si="426"/>
        <v>0</v>
      </c>
      <c r="P1139" s="335"/>
      <c r="Q1139" s="427">
        <f t="shared" si="427"/>
        <v>0</v>
      </c>
      <c r="R1139" s="428">
        <f t="shared" si="428"/>
        <v>0</v>
      </c>
      <c r="S1139" s="427">
        <f t="shared" si="419"/>
        <v>0</v>
      </c>
      <c r="T1139" s="428">
        <f t="shared" si="420"/>
        <v>0</v>
      </c>
      <c r="U1139" s="431">
        <f t="shared" si="429"/>
        <v>0</v>
      </c>
      <c r="V1139" s="432">
        <f t="shared" si="430"/>
        <v>0</v>
      </c>
      <c r="W1139" s="427">
        <f t="shared" si="431"/>
        <v>0</v>
      </c>
      <c r="X1139" s="428">
        <f t="shared" si="432"/>
        <v>0</v>
      </c>
      <c r="Y1139" s="427">
        <f t="shared" si="421"/>
        <v>0</v>
      </c>
      <c r="Z1139" s="428">
        <f t="shared" si="422"/>
        <v>0</v>
      </c>
      <c r="AA1139" s="431">
        <f t="shared" si="433"/>
        <v>0</v>
      </c>
      <c r="AB1139" s="432">
        <f t="shared" si="434"/>
        <v>0</v>
      </c>
      <c r="AC1139" s="427" t="e">
        <f t="shared" si="435"/>
        <v>#N/A</v>
      </c>
      <c r="AD1139" s="428" t="e">
        <f t="shared" si="436"/>
        <v>#N/A</v>
      </c>
      <c r="AE1139" s="427" t="e">
        <f t="shared" si="437"/>
        <v>#N/A</v>
      </c>
      <c r="AF1139" s="428" t="e">
        <f t="shared" si="438"/>
        <v>#N/A</v>
      </c>
      <c r="AG1139" s="431" t="e">
        <f t="shared" si="439"/>
        <v>#N/A</v>
      </c>
      <c r="AH1139" s="432" t="e">
        <f t="shared" si="440"/>
        <v>#N/A</v>
      </c>
    </row>
    <row r="1140" spans="4:34" x14ac:dyDescent="0.25">
      <c r="D1140" s="335"/>
      <c r="E1140" s="335"/>
      <c r="F1140" s="335"/>
      <c r="G1140" s="335"/>
      <c r="H1140" s="411">
        <f t="shared" si="423"/>
        <v>0</v>
      </c>
      <c r="I1140" s="412">
        <v>0</v>
      </c>
      <c r="J1140" s="411">
        <f t="shared" si="417"/>
        <v>0</v>
      </c>
      <c r="K1140" s="412">
        <f t="shared" si="424"/>
        <v>0</v>
      </c>
      <c r="L1140" s="411">
        <f t="shared" si="425"/>
        <v>0</v>
      </c>
      <c r="M1140" s="412">
        <f t="shared" si="418"/>
        <v>0</v>
      </c>
      <c r="N1140" s="411">
        <v>0</v>
      </c>
      <c r="O1140" s="412">
        <f t="shared" si="426"/>
        <v>0</v>
      </c>
      <c r="P1140" s="335"/>
      <c r="Q1140" s="427">
        <f t="shared" si="427"/>
        <v>0</v>
      </c>
      <c r="R1140" s="428">
        <f t="shared" si="428"/>
        <v>0</v>
      </c>
      <c r="S1140" s="427">
        <f t="shared" si="419"/>
        <v>0</v>
      </c>
      <c r="T1140" s="428">
        <f t="shared" si="420"/>
        <v>0</v>
      </c>
      <c r="U1140" s="431">
        <f t="shared" si="429"/>
        <v>0</v>
      </c>
      <c r="V1140" s="432">
        <f t="shared" si="430"/>
        <v>0</v>
      </c>
      <c r="W1140" s="427">
        <f t="shared" si="431"/>
        <v>0</v>
      </c>
      <c r="X1140" s="428">
        <f t="shared" si="432"/>
        <v>0</v>
      </c>
      <c r="Y1140" s="427">
        <f t="shared" si="421"/>
        <v>0</v>
      </c>
      <c r="Z1140" s="428">
        <f t="shared" si="422"/>
        <v>0</v>
      </c>
      <c r="AA1140" s="431">
        <f t="shared" si="433"/>
        <v>0</v>
      </c>
      <c r="AB1140" s="432">
        <f t="shared" si="434"/>
        <v>0</v>
      </c>
      <c r="AC1140" s="427" t="e">
        <f t="shared" si="435"/>
        <v>#N/A</v>
      </c>
      <c r="AD1140" s="428" t="e">
        <f t="shared" si="436"/>
        <v>#N/A</v>
      </c>
      <c r="AE1140" s="427" t="e">
        <f t="shared" si="437"/>
        <v>#N/A</v>
      </c>
      <c r="AF1140" s="428" t="e">
        <f t="shared" si="438"/>
        <v>#N/A</v>
      </c>
      <c r="AG1140" s="431" t="e">
        <f t="shared" si="439"/>
        <v>#N/A</v>
      </c>
      <c r="AH1140" s="432" t="e">
        <f t="shared" si="440"/>
        <v>#N/A</v>
      </c>
    </row>
    <row r="1141" spans="4:34" x14ac:dyDescent="0.25">
      <c r="D1141" s="335"/>
      <c r="E1141" s="335"/>
      <c r="F1141" s="335"/>
      <c r="G1141" s="335"/>
      <c r="H1141" s="411">
        <f t="shared" si="423"/>
        <v>0</v>
      </c>
      <c r="I1141" s="412">
        <v>0</v>
      </c>
      <c r="J1141" s="411">
        <f t="shared" si="417"/>
        <v>0</v>
      </c>
      <c r="K1141" s="412">
        <f t="shared" si="424"/>
        <v>0</v>
      </c>
      <c r="L1141" s="411">
        <f t="shared" si="425"/>
        <v>0</v>
      </c>
      <c r="M1141" s="412">
        <f t="shared" si="418"/>
        <v>0</v>
      </c>
      <c r="N1141" s="411">
        <v>0</v>
      </c>
      <c r="O1141" s="412">
        <f t="shared" si="426"/>
        <v>0</v>
      </c>
      <c r="P1141" s="335"/>
      <c r="Q1141" s="427">
        <f t="shared" si="427"/>
        <v>0</v>
      </c>
      <c r="R1141" s="428">
        <f t="shared" si="428"/>
        <v>0</v>
      </c>
      <c r="S1141" s="427">
        <f t="shared" si="419"/>
        <v>0</v>
      </c>
      <c r="T1141" s="428">
        <f t="shared" si="420"/>
        <v>0</v>
      </c>
      <c r="U1141" s="431">
        <f t="shared" si="429"/>
        <v>0</v>
      </c>
      <c r="V1141" s="432">
        <f t="shared" si="430"/>
        <v>0</v>
      </c>
      <c r="W1141" s="427">
        <f t="shared" si="431"/>
        <v>0</v>
      </c>
      <c r="X1141" s="428">
        <f t="shared" si="432"/>
        <v>0</v>
      </c>
      <c r="Y1141" s="427">
        <f t="shared" si="421"/>
        <v>0</v>
      </c>
      <c r="Z1141" s="428">
        <f t="shared" si="422"/>
        <v>0</v>
      </c>
      <c r="AA1141" s="431">
        <f t="shared" si="433"/>
        <v>0</v>
      </c>
      <c r="AB1141" s="432">
        <f t="shared" si="434"/>
        <v>0</v>
      </c>
      <c r="AC1141" s="427" t="e">
        <f t="shared" si="435"/>
        <v>#N/A</v>
      </c>
      <c r="AD1141" s="428" t="e">
        <f t="shared" si="436"/>
        <v>#N/A</v>
      </c>
      <c r="AE1141" s="427" t="e">
        <f t="shared" si="437"/>
        <v>#N/A</v>
      </c>
      <c r="AF1141" s="428" t="e">
        <f t="shared" si="438"/>
        <v>#N/A</v>
      </c>
      <c r="AG1141" s="431" t="e">
        <f t="shared" si="439"/>
        <v>#N/A</v>
      </c>
      <c r="AH1141" s="432" t="e">
        <f t="shared" si="440"/>
        <v>#N/A</v>
      </c>
    </row>
    <row r="1142" spans="4:34" x14ac:dyDescent="0.25">
      <c r="D1142" s="335"/>
      <c r="E1142" s="335"/>
      <c r="F1142" s="335"/>
      <c r="G1142" s="335"/>
      <c r="H1142" s="411">
        <f t="shared" si="423"/>
        <v>0</v>
      </c>
      <c r="I1142" s="412">
        <v>0</v>
      </c>
      <c r="J1142" s="411">
        <f t="shared" si="417"/>
        <v>0</v>
      </c>
      <c r="K1142" s="412">
        <f t="shared" si="424"/>
        <v>0</v>
      </c>
      <c r="L1142" s="411">
        <f t="shared" si="425"/>
        <v>0</v>
      </c>
      <c r="M1142" s="412">
        <f t="shared" si="418"/>
        <v>0</v>
      </c>
      <c r="N1142" s="411">
        <v>0</v>
      </c>
      <c r="O1142" s="412">
        <f t="shared" si="426"/>
        <v>0</v>
      </c>
      <c r="P1142" s="335"/>
      <c r="Q1142" s="427">
        <f t="shared" si="427"/>
        <v>0</v>
      </c>
      <c r="R1142" s="428">
        <f t="shared" si="428"/>
        <v>0</v>
      </c>
      <c r="S1142" s="427">
        <f t="shared" si="419"/>
        <v>0</v>
      </c>
      <c r="T1142" s="428">
        <f t="shared" si="420"/>
        <v>0</v>
      </c>
      <c r="U1142" s="431">
        <f t="shared" si="429"/>
        <v>0</v>
      </c>
      <c r="V1142" s="432">
        <f t="shared" si="430"/>
        <v>0</v>
      </c>
      <c r="W1142" s="427">
        <f t="shared" si="431"/>
        <v>0</v>
      </c>
      <c r="X1142" s="428">
        <f t="shared" si="432"/>
        <v>0</v>
      </c>
      <c r="Y1142" s="427">
        <f t="shared" si="421"/>
        <v>0</v>
      </c>
      <c r="Z1142" s="428">
        <f t="shared" si="422"/>
        <v>0</v>
      </c>
      <c r="AA1142" s="431">
        <f t="shared" si="433"/>
        <v>0</v>
      </c>
      <c r="AB1142" s="432">
        <f t="shared" si="434"/>
        <v>0</v>
      </c>
      <c r="AC1142" s="427" t="e">
        <f t="shared" si="435"/>
        <v>#N/A</v>
      </c>
      <c r="AD1142" s="428" t="e">
        <f t="shared" si="436"/>
        <v>#N/A</v>
      </c>
      <c r="AE1142" s="427" t="e">
        <f t="shared" si="437"/>
        <v>#N/A</v>
      </c>
      <c r="AF1142" s="428" t="e">
        <f t="shared" si="438"/>
        <v>#N/A</v>
      </c>
      <c r="AG1142" s="431" t="e">
        <f t="shared" si="439"/>
        <v>#N/A</v>
      </c>
      <c r="AH1142" s="432" t="e">
        <f t="shared" si="440"/>
        <v>#N/A</v>
      </c>
    </row>
    <row r="1143" spans="4:34" x14ac:dyDescent="0.25">
      <c r="D1143" s="335"/>
      <c r="E1143" s="335"/>
      <c r="F1143" s="335"/>
      <c r="G1143" s="335"/>
      <c r="H1143" s="411">
        <f t="shared" si="423"/>
        <v>0</v>
      </c>
      <c r="I1143" s="412">
        <v>0</v>
      </c>
      <c r="J1143" s="411">
        <f t="shared" si="417"/>
        <v>0</v>
      </c>
      <c r="K1143" s="412">
        <f t="shared" si="424"/>
        <v>0</v>
      </c>
      <c r="L1143" s="411">
        <f t="shared" si="425"/>
        <v>0</v>
      </c>
      <c r="M1143" s="412">
        <f t="shared" si="418"/>
        <v>0</v>
      </c>
      <c r="N1143" s="411">
        <v>0</v>
      </c>
      <c r="O1143" s="412">
        <f t="shared" si="426"/>
        <v>0</v>
      </c>
      <c r="P1143" s="335"/>
      <c r="Q1143" s="427">
        <f t="shared" si="427"/>
        <v>0</v>
      </c>
      <c r="R1143" s="428">
        <f t="shared" si="428"/>
        <v>0</v>
      </c>
      <c r="S1143" s="427">
        <f t="shared" si="419"/>
        <v>0</v>
      </c>
      <c r="T1143" s="428">
        <f t="shared" si="420"/>
        <v>0</v>
      </c>
      <c r="U1143" s="431">
        <f t="shared" si="429"/>
        <v>0</v>
      </c>
      <c r="V1143" s="432">
        <f t="shared" si="430"/>
        <v>0</v>
      </c>
      <c r="W1143" s="427">
        <f t="shared" si="431"/>
        <v>0</v>
      </c>
      <c r="X1143" s="428">
        <f t="shared" si="432"/>
        <v>0</v>
      </c>
      <c r="Y1143" s="427">
        <f t="shared" si="421"/>
        <v>0</v>
      </c>
      <c r="Z1143" s="428">
        <f t="shared" si="422"/>
        <v>0</v>
      </c>
      <c r="AA1143" s="431">
        <f t="shared" si="433"/>
        <v>0</v>
      </c>
      <c r="AB1143" s="432">
        <f t="shared" si="434"/>
        <v>0</v>
      </c>
      <c r="AC1143" s="427" t="e">
        <f t="shared" si="435"/>
        <v>#N/A</v>
      </c>
      <c r="AD1143" s="428" t="e">
        <f t="shared" si="436"/>
        <v>#N/A</v>
      </c>
      <c r="AE1143" s="427" t="e">
        <f t="shared" si="437"/>
        <v>#N/A</v>
      </c>
      <c r="AF1143" s="428" t="e">
        <f t="shared" si="438"/>
        <v>#N/A</v>
      </c>
      <c r="AG1143" s="431" t="e">
        <f t="shared" si="439"/>
        <v>#N/A</v>
      </c>
      <c r="AH1143" s="432" t="e">
        <f t="shared" si="440"/>
        <v>#N/A</v>
      </c>
    </row>
    <row r="1144" spans="4:34" x14ac:dyDescent="0.25">
      <c r="D1144" s="335"/>
      <c r="E1144" s="335"/>
      <c r="F1144" s="335"/>
      <c r="G1144" s="335"/>
      <c r="H1144" s="411">
        <f t="shared" si="423"/>
        <v>0</v>
      </c>
      <c r="I1144" s="412">
        <v>0</v>
      </c>
      <c r="J1144" s="411">
        <f t="shared" si="417"/>
        <v>0</v>
      </c>
      <c r="K1144" s="412">
        <f t="shared" si="424"/>
        <v>0</v>
      </c>
      <c r="L1144" s="411">
        <f t="shared" si="425"/>
        <v>0</v>
      </c>
      <c r="M1144" s="412">
        <f t="shared" si="418"/>
        <v>0</v>
      </c>
      <c r="N1144" s="411">
        <v>0</v>
      </c>
      <c r="O1144" s="412">
        <f t="shared" si="426"/>
        <v>0</v>
      </c>
      <c r="P1144" s="335"/>
      <c r="Q1144" s="427">
        <f t="shared" si="427"/>
        <v>0</v>
      </c>
      <c r="R1144" s="428">
        <f t="shared" si="428"/>
        <v>0</v>
      </c>
      <c r="S1144" s="427">
        <f t="shared" si="419"/>
        <v>0</v>
      </c>
      <c r="T1144" s="428">
        <f t="shared" si="420"/>
        <v>0</v>
      </c>
      <c r="U1144" s="431">
        <f t="shared" si="429"/>
        <v>0</v>
      </c>
      <c r="V1144" s="432">
        <f t="shared" si="430"/>
        <v>0</v>
      </c>
      <c r="W1144" s="427">
        <f t="shared" si="431"/>
        <v>0</v>
      </c>
      <c r="X1144" s="428">
        <f t="shared" si="432"/>
        <v>0</v>
      </c>
      <c r="Y1144" s="427">
        <f t="shared" si="421"/>
        <v>0</v>
      </c>
      <c r="Z1144" s="428">
        <f t="shared" si="422"/>
        <v>0</v>
      </c>
      <c r="AA1144" s="431">
        <f t="shared" si="433"/>
        <v>0</v>
      </c>
      <c r="AB1144" s="432">
        <f t="shared" si="434"/>
        <v>0</v>
      </c>
      <c r="AC1144" s="427" t="e">
        <f t="shared" si="435"/>
        <v>#N/A</v>
      </c>
      <c r="AD1144" s="428" t="e">
        <f t="shared" si="436"/>
        <v>#N/A</v>
      </c>
      <c r="AE1144" s="427" t="e">
        <f t="shared" si="437"/>
        <v>#N/A</v>
      </c>
      <c r="AF1144" s="428" t="e">
        <f t="shared" si="438"/>
        <v>#N/A</v>
      </c>
      <c r="AG1144" s="431" t="e">
        <f t="shared" si="439"/>
        <v>#N/A</v>
      </c>
      <c r="AH1144" s="432" t="e">
        <f t="shared" si="440"/>
        <v>#N/A</v>
      </c>
    </row>
    <row r="1145" spans="4:34" x14ac:dyDescent="0.25">
      <c r="D1145" s="335"/>
      <c r="E1145" s="335"/>
      <c r="F1145" s="335"/>
      <c r="G1145" s="335"/>
      <c r="H1145" s="411">
        <f t="shared" si="423"/>
        <v>0</v>
      </c>
      <c r="I1145" s="412">
        <v>0</v>
      </c>
      <c r="J1145" s="411">
        <f t="shared" si="417"/>
        <v>0</v>
      </c>
      <c r="K1145" s="412">
        <f t="shared" si="424"/>
        <v>0</v>
      </c>
      <c r="L1145" s="411">
        <f t="shared" si="425"/>
        <v>0</v>
      </c>
      <c r="M1145" s="412">
        <f t="shared" si="418"/>
        <v>0</v>
      </c>
      <c r="N1145" s="411">
        <v>0</v>
      </c>
      <c r="O1145" s="412">
        <f t="shared" si="426"/>
        <v>0</v>
      </c>
      <c r="P1145" s="335"/>
      <c r="Q1145" s="427">
        <f t="shared" si="427"/>
        <v>0</v>
      </c>
      <c r="R1145" s="428">
        <f t="shared" si="428"/>
        <v>0</v>
      </c>
      <c r="S1145" s="427">
        <f t="shared" si="419"/>
        <v>0</v>
      </c>
      <c r="T1145" s="428">
        <f t="shared" si="420"/>
        <v>0</v>
      </c>
      <c r="U1145" s="431">
        <f t="shared" si="429"/>
        <v>0</v>
      </c>
      <c r="V1145" s="432">
        <f t="shared" si="430"/>
        <v>0</v>
      </c>
      <c r="W1145" s="427">
        <f t="shared" si="431"/>
        <v>0</v>
      </c>
      <c r="X1145" s="428">
        <f t="shared" si="432"/>
        <v>0</v>
      </c>
      <c r="Y1145" s="427">
        <f t="shared" si="421"/>
        <v>0</v>
      </c>
      <c r="Z1145" s="428">
        <f t="shared" si="422"/>
        <v>0</v>
      </c>
      <c r="AA1145" s="431">
        <f t="shared" si="433"/>
        <v>0</v>
      </c>
      <c r="AB1145" s="432">
        <f t="shared" si="434"/>
        <v>0</v>
      </c>
      <c r="AC1145" s="427" t="e">
        <f t="shared" si="435"/>
        <v>#N/A</v>
      </c>
      <c r="AD1145" s="428" t="e">
        <f t="shared" si="436"/>
        <v>#N/A</v>
      </c>
      <c r="AE1145" s="427" t="e">
        <f t="shared" si="437"/>
        <v>#N/A</v>
      </c>
      <c r="AF1145" s="428" t="e">
        <f t="shared" si="438"/>
        <v>#N/A</v>
      </c>
      <c r="AG1145" s="431" t="e">
        <f t="shared" si="439"/>
        <v>#N/A</v>
      </c>
      <c r="AH1145" s="432" t="e">
        <f t="shared" si="440"/>
        <v>#N/A</v>
      </c>
    </row>
    <row r="1146" spans="4:34" x14ac:dyDescent="0.25">
      <c r="D1146" s="335"/>
      <c r="E1146" s="335"/>
      <c r="F1146" s="335"/>
      <c r="G1146" s="335"/>
      <c r="H1146" s="411">
        <f t="shared" si="423"/>
        <v>0</v>
      </c>
      <c r="I1146" s="412">
        <v>0</v>
      </c>
      <c r="J1146" s="411">
        <f t="shared" si="417"/>
        <v>0</v>
      </c>
      <c r="K1146" s="412">
        <f t="shared" si="424"/>
        <v>0</v>
      </c>
      <c r="L1146" s="411">
        <f t="shared" si="425"/>
        <v>0</v>
      </c>
      <c r="M1146" s="412">
        <f t="shared" si="418"/>
        <v>0</v>
      </c>
      <c r="N1146" s="411">
        <v>0</v>
      </c>
      <c r="O1146" s="412">
        <f t="shared" si="426"/>
        <v>0</v>
      </c>
      <c r="P1146" s="335"/>
      <c r="Q1146" s="427">
        <f t="shared" si="427"/>
        <v>0</v>
      </c>
      <c r="R1146" s="428">
        <f t="shared" si="428"/>
        <v>0</v>
      </c>
      <c r="S1146" s="427">
        <f t="shared" si="419"/>
        <v>0</v>
      </c>
      <c r="T1146" s="428">
        <f t="shared" si="420"/>
        <v>0</v>
      </c>
      <c r="U1146" s="431">
        <f t="shared" si="429"/>
        <v>0</v>
      </c>
      <c r="V1146" s="432">
        <f t="shared" si="430"/>
        <v>0</v>
      </c>
      <c r="W1146" s="427">
        <f t="shared" si="431"/>
        <v>0</v>
      </c>
      <c r="X1146" s="428">
        <f t="shared" si="432"/>
        <v>0</v>
      </c>
      <c r="Y1146" s="427">
        <f t="shared" si="421"/>
        <v>0</v>
      </c>
      <c r="Z1146" s="428">
        <f t="shared" si="422"/>
        <v>0</v>
      </c>
      <c r="AA1146" s="431">
        <f t="shared" si="433"/>
        <v>0</v>
      </c>
      <c r="AB1146" s="432">
        <f t="shared" si="434"/>
        <v>0</v>
      </c>
      <c r="AC1146" s="427" t="e">
        <f t="shared" si="435"/>
        <v>#N/A</v>
      </c>
      <c r="AD1146" s="428" t="e">
        <f t="shared" si="436"/>
        <v>#N/A</v>
      </c>
      <c r="AE1146" s="427" t="e">
        <f t="shared" si="437"/>
        <v>#N/A</v>
      </c>
      <c r="AF1146" s="428" t="e">
        <f t="shared" si="438"/>
        <v>#N/A</v>
      </c>
      <c r="AG1146" s="431" t="e">
        <f t="shared" si="439"/>
        <v>#N/A</v>
      </c>
      <c r="AH1146" s="432" t="e">
        <f t="shared" si="440"/>
        <v>#N/A</v>
      </c>
    </row>
    <row r="1147" spans="4:34" x14ac:dyDescent="0.25">
      <c r="D1147" s="335"/>
      <c r="E1147" s="335"/>
      <c r="F1147" s="335"/>
      <c r="G1147" s="335"/>
      <c r="H1147" s="411">
        <f t="shared" si="423"/>
        <v>0</v>
      </c>
      <c r="I1147" s="412">
        <v>0</v>
      </c>
      <c r="J1147" s="411">
        <f t="shared" si="417"/>
        <v>0</v>
      </c>
      <c r="K1147" s="412">
        <f t="shared" si="424"/>
        <v>0</v>
      </c>
      <c r="L1147" s="411">
        <f t="shared" si="425"/>
        <v>0</v>
      </c>
      <c r="M1147" s="412">
        <f t="shared" si="418"/>
        <v>0</v>
      </c>
      <c r="N1147" s="411">
        <v>0</v>
      </c>
      <c r="O1147" s="412">
        <f t="shared" si="426"/>
        <v>0</v>
      </c>
      <c r="P1147" s="335"/>
      <c r="Q1147" s="427">
        <f t="shared" si="427"/>
        <v>0</v>
      </c>
      <c r="R1147" s="428">
        <f t="shared" si="428"/>
        <v>0</v>
      </c>
      <c r="S1147" s="427">
        <f t="shared" si="419"/>
        <v>0</v>
      </c>
      <c r="T1147" s="428">
        <f t="shared" si="420"/>
        <v>0</v>
      </c>
      <c r="U1147" s="431">
        <f t="shared" si="429"/>
        <v>0</v>
      </c>
      <c r="V1147" s="432">
        <f t="shared" si="430"/>
        <v>0</v>
      </c>
      <c r="W1147" s="427">
        <f t="shared" si="431"/>
        <v>0</v>
      </c>
      <c r="X1147" s="428">
        <f t="shared" si="432"/>
        <v>0</v>
      </c>
      <c r="Y1147" s="427">
        <f t="shared" si="421"/>
        <v>0</v>
      </c>
      <c r="Z1147" s="428">
        <f t="shared" si="422"/>
        <v>0</v>
      </c>
      <c r="AA1147" s="431">
        <f t="shared" si="433"/>
        <v>0</v>
      </c>
      <c r="AB1147" s="432">
        <f t="shared" si="434"/>
        <v>0</v>
      </c>
      <c r="AC1147" s="427" t="e">
        <f t="shared" si="435"/>
        <v>#N/A</v>
      </c>
      <c r="AD1147" s="428" t="e">
        <f t="shared" si="436"/>
        <v>#N/A</v>
      </c>
      <c r="AE1147" s="427" t="e">
        <f t="shared" si="437"/>
        <v>#N/A</v>
      </c>
      <c r="AF1147" s="428" t="e">
        <f t="shared" si="438"/>
        <v>#N/A</v>
      </c>
      <c r="AG1147" s="431" t="e">
        <f t="shared" si="439"/>
        <v>#N/A</v>
      </c>
      <c r="AH1147" s="432" t="e">
        <f t="shared" si="440"/>
        <v>#N/A</v>
      </c>
    </row>
    <row r="1148" spans="4:34" x14ac:dyDescent="0.25">
      <c r="D1148" s="335"/>
      <c r="E1148" s="335"/>
      <c r="F1148" s="335"/>
      <c r="G1148" s="335"/>
      <c r="H1148" s="411">
        <f t="shared" si="423"/>
        <v>0</v>
      </c>
      <c r="I1148" s="412">
        <v>0</v>
      </c>
      <c r="J1148" s="411">
        <f t="shared" si="417"/>
        <v>0</v>
      </c>
      <c r="K1148" s="412">
        <f t="shared" si="424"/>
        <v>0</v>
      </c>
      <c r="L1148" s="411">
        <f t="shared" si="425"/>
        <v>0</v>
      </c>
      <c r="M1148" s="412">
        <f t="shared" si="418"/>
        <v>0</v>
      </c>
      <c r="N1148" s="411">
        <v>0</v>
      </c>
      <c r="O1148" s="412">
        <f t="shared" si="426"/>
        <v>0</v>
      </c>
      <c r="P1148" s="335"/>
      <c r="Q1148" s="427">
        <f t="shared" si="427"/>
        <v>0</v>
      </c>
      <c r="R1148" s="428">
        <f t="shared" si="428"/>
        <v>0</v>
      </c>
      <c r="S1148" s="427">
        <f t="shared" si="419"/>
        <v>0</v>
      </c>
      <c r="T1148" s="428">
        <f t="shared" si="420"/>
        <v>0</v>
      </c>
      <c r="U1148" s="431">
        <f t="shared" si="429"/>
        <v>0</v>
      </c>
      <c r="V1148" s="432">
        <f t="shared" si="430"/>
        <v>0</v>
      </c>
      <c r="W1148" s="427">
        <f t="shared" si="431"/>
        <v>0</v>
      </c>
      <c r="X1148" s="428">
        <f t="shared" si="432"/>
        <v>0</v>
      </c>
      <c r="Y1148" s="427">
        <f t="shared" si="421"/>
        <v>0</v>
      </c>
      <c r="Z1148" s="428">
        <f t="shared" si="422"/>
        <v>0</v>
      </c>
      <c r="AA1148" s="431">
        <f t="shared" si="433"/>
        <v>0</v>
      </c>
      <c r="AB1148" s="432">
        <f t="shared" si="434"/>
        <v>0</v>
      </c>
      <c r="AC1148" s="427" t="e">
        <f t="shared" si="435"/>
        <v>#N/A</v>
      </c>
      <c r="AD1148" s="428" t="e">
        <f t="shared" si="436"/>
        <v>#N/A</v>
      </c>
      <c r="AE1148" s="427" t="e">
        <f t="shared" si="437"/>
        <v>#N/A</v>
      </c>
      <c r="AF1148" s="428" t="e">
        <f t="shared" si="438"/>
        <v>#N/A</v>
      </c>
      <c r="AG1148" s="431" t="e">
        <f t="shared" si="439"/>
        <v>#N/A</v>
      </c>
      <c r="AH1148" s="432" t="e">
        <f t="shared" si="440"/>
        <v>#N/A</v>
      </c>
    </row>
    <row r="1149" spans="4:34" x14ac:dyDescent="0.25">
      <c r="D1149" s="335"/>
      <c r="E1149" s="335"/>
      <c r="F1149" s="335"/>
      <c r="G1149" s="335"/>
      <c r="H1149" s="411">
        <f t="shared" si="423"/>
        <v>0</v>
      </c>
      <c r="I1149" s="412">
        <v>0</v>
      </c>
      <c r="J1149" s="411">
        <f t="shared" si="417"/>
        <v>0</v>
      </c>
      <c r="K1149" s="412">
        <f t="shared" si="424"/>
        <v>0</v>
      </c>
      <c r="L1149" s="411">
        <f t="shared" si="425"/>
        <v>0</v>
      </c>
      <c r="M1149" s="412">
        <f t="shared" si="418"/>
        <v>0</v>
      </c>
      <c r="N1149" s="411">
        <v>0</v>
      </c>
      <c r="O1149" s="412">
        <f t="shared" si="426"/>
        <v>0</v>
      </c>
      <c r="P1149" s="335"/>
      <c r="Q1149" s="427">
        <f t="shared" si="427"/>
        <v>0</v>
      </c>
      <c r="R1149" s="428">
        <f t="shared" si="428"/>
        <v>0</v>
      </c>
      <c r="S1149" s="427">
        <f t="shared" si="419"/>
        <v>0</v>
      </c>
      <c r="T1149" s="428">
        <f t="shared" si="420"/>
        <v>0</v>
      </c>
      <c r="U1149" s="431">
        <f t="shared" si="429"/>
        <v>0</v>
      </c>
      <c r="V1149" s="432">
        <f t="shared" si="430"/>
        <v>0</v>
      </c>
      <c r="W1149" s="427">
        <f t="shared" si="431"/>
        <v>0</v>
      </c>
      <c r="X1149" s="428">
        <f t="shared" si="432"/>
        <v>0</v>
      </c>
      <c r="Y1149" s="427">
        <f t="shared" si="421"/>
        <v>0</v>
      </c>
      <c r="Z1149" s="428">
        <f t="shared" si="422"/>
        <v>0</v>
      </c>
      <c r="AA1149" s="431">
        <f t="shared" si="433"/>
        <v>0</v>
      </c>
      <c r="AB1149" s="432">
        <f t="shared" si="434"/>
        <v>0</v>
      </c>
      <c r="AC1149" s="427" t="e">
        <f t="shared" si="435"/>
        <v>#N/A</v>
      </c>
      <c r="AD1149" s="428" t="e">
        <f t="shared" si="436"/>
        <v>#N/A</v>
      </c>
      <c r="AE1149" s="427" t="e">
        <f t="shared" si="437"/>
        <v>#N/A</v>
      </c>
      <c r="AF1149" s="428" t="e">
        <f t="shared" si="438"/>
        <v>#N/A</v>
      </c>
      <c r="AG1149" s="431" t="e">
        <f t="shared" si="439"/>
        <v>#N/A</v>
      </c>
      <c r="AH1149" s="432" t="e">
        <f t="shared" si="440"/>
        <v>#N/A</v>
      </c>
    </row>
    <row r="1150" spans="4:34" x14ac:dyDescent="0.25">
      <c r="D1150" s="335"/>
      <c r="E1150" s="335"/>
      <c r="F1150" s="335"/>
      <c r="G1150" s="335"/>
      <c r="H1150" s="411">
        <f t="shared" si="423"/>
        <v>0</v>
      </c>
      <c r="I1150" s="412">
        <v>0</v>
      </c>
      <c r="J1150" s="411">
        <f t="shared" si="417"/>
        <v>0</v>
      </c>
      <c r="K1150" s="412">
        <f t="shared" si="424"/>
        <v>0</v>
      </c>
      <c r="L1150" s="411">
        <f t="shared" si="425"/>
        <v>0</v>
      </c>
      <c r="M1150" s="412">
        <f t="shared" si="418"/>
        <v>0</v>
      </c>
      <c r="N1150" s="411">
        <v>0</v>
      </c>
      <c r="O1150" s="412">
        <f t="shared" si="426"/>
        <v>0</v>
      </c>
      <c r="P1150" s="335"/>
      <c r="Q1150" s="427">
        <f t="shared" si="427"/>
        <v>0</v>
      </c>
      <c r="R1150" s="428">
        <f t="shared" si="428"/>
        <v>0</v>
      </c>
      <c r="S1150" s="427">
        <f t="shared" si="419"/>
        <v>0</v>
      </c>
      <c r="T1150" s="428">
        <f t="shared" si="420"/>
        <v>0</v>
      </c>
      <c r="U1150" s="431">
        <f t="shared" si="429"/>
        <v>0</v>
      </c>
      <c r="V1150" s="432">
        <f t="shared" si="430"/>
        <v>0</v>
      </c>
      <c r="W1150" s="427">
        <f t="shared" si="431"/>
        <v>0</v>
      </c>
      <c r="X1150" s="428">
        <f t="shared" si="432"/>
        <v>0</v>
      </c>
      <c r="Y1150" s="427">
        <f t="shared" si="421"/>
        <v>0</v>
      </c>
      <c r="Z1150" s="428">
        <f t="shared" si="422"/>
        <v>0</v>
      </c>
      <c r="AA1150" s="431">
        <f t="shared" si="433"/>
        <v>0</v>
      </c>
      <c r="AB1150" s="432">
        <f t="shared" si="434"/>
        <v>0</v>
      </c>
      <c r="AC1150" s="427" t="e">
        <f t="shared" si="435"/>
        <v>#N/A</v>
      </c>
      <c r="AD1150" s="428" t="e">
        <f t="shared" si="436"/>
        <v>#N/A</v>
      </c>
      <c r="AE1150" s="427" t="e">
        <f t="shared" si="437"/>
        <v>#N/A</v>
      </c>
      <c r="AF1150" s="428" t="e">
        <f t="shared" si="438"/>
        <v>#N/A</v>
      </c>
      <c r="AG1150" s="431" t="e">
        <f t="shared" si="439"/>
        <v>#N/A</v>
      </c>
      <c r="AH1150" s="432" t="e">
        <f t="shared" si="440"/>
        <v>#N/A</v>
      </c>
    </row>
    <row r="1151" spans="4:34" x14ac:dyDescent="0.25">
      <c r="D1151" s="335"/>
      <c r="E1151" s="335"/>
      <c r="F1151" s="335"/>
      <c r="G1151" s="335"/>
      <c r="H1151" s="411">
        <f t="shared" si="423"/>
        <v>0</v>
      </c>
      <c r="I1151" s="412">
        <v>0</v>
      </c>
      <c r="J1151" s="411">
        <f t="shared" si="417"/>
        <v>0</v>
      </c>
      <c r="K1151" s="412">
        <f t="shared" si="424"/>
        <v>0</v>
      </c>
      <c r="L1151" s="411">
        <f t="shared" si="425"/>
        <v>0</v>
      </c>
      <c r="M1151" s="412">
        <f t="shared" si="418"/>
        <v>0</v>
      </c>
      <c r="N1151" s="411">
        <v>0</v>
      </c>
      <c r="O1151" s="412">
        <f t="shared" si="426"/>
        <v>0</v>
      </c>
      <c r="P1151" s="335"/>
      <c r="Q1151" s="427">
        <f t="shared" si="427"/>
        <v>0</v>
      </c>
      <c r="R1151" s="428">
        <f t="shared" si="428"/>
        <v>0</v>
      </c>
      <c r="S1151" s="427">
        <f t="shared" si="419"/>
        <v>0</v>
      </c>
      <c r="T1151" s="428">
        <f t="shared" si="420"/>
        <v>0</v>
      </c>
      <c r="U1151" s="431">
        <f t="shared" si="429"/>
        <v>0</v>
      </c>
      <c r="V1151" s="432">
        <f t="shared" si="430"/>
        <v>0</v>
      </c>
      <c r="W1151" s="427">
        <f t="shared" si="431"/>
        <v>0</v>
      </c>
      <c r="X1151" s="428">
        <f t="shared" si="432"/>
        <v>0</v>
      </c>
      <c r="Y1151" s="427">
        <f t="shared" si="421"/>
        <v>0</v>
      </c>
      <c r="Z1151" s="428">
        <f t="shared" si="422"/>
        <v>0</v>
      </c>
      <c r="AA1151" s="431">
        <f t="shared" si="433"/>
        <v>0</v>
      </c>
      <c r="AB1151" s="432">
        <f t="shared" si="434"/>
        <v>0</v>
      </c>
      <c r="AC1151" s="427" t="e">
        <f t="shared" si="435"/>
        <v>#N/A</v>
      </c>
      <c r="AD1151" s="428" t="e">
        <f t="shared" si="436"/>
        <v>#N/A</v>
      </c>
      <c r="AE1151" s="427" t="e">
        <f t="shared" si="437"/>
        <v>#N/A</v>
      </c>
      <c r="AF1151" s="428" t="e">
        <f t="shared" si="438"/>
        <v>#N/A</v>
      </c>
      <c r="AG1151" s="431" t="e">
        <f t="shared" si="439"/>
        <v>#N/A</v>
      </c>
      <c r="AH1151" s="432" t="e">
        <f t="shared" si="440"/>
        <v>#N/A</v>
      </c>
    </row>
    <row r="1152" spans="4:34" x14ac:dyDescent="0.25">
      <c r="D1152" s="335"/>
      <c r="E1152" s="335"/>
      <c r="F1152" s="335"/>
      <c r="G1152" s="335"/>
      <c r="H1152" s="411">
        <f t="shared" si="423"/>
        <v>0</v>
      </c>
      <c r="I1152" s="412">
        <v>0</v>
      </c>
      <c r="J1152" s="411">
        <f t="shared" si="417"/>
        <v>0</v>
      </c>
      <c r="K1152" s="412">
        <f t="shared" si="424"/>
        <v>0</v>
      </c>
      <c r="L1152" s="411">
        <f t="shared" si="425"/>
        <v>0</v>
      </c>
      <c r="M1152" s="412">
        <f t="shared" si="418"/>
        <v>0</v>
      </c>
      <c r="N1152" s="411">
        <v>0</v>
      </c>
      <c r="O1152" s="412">
        <f t="shared" si="426"/>
        <v>0</v>
      </c>
      <c r="P1152" s="335"/>
      <c r="Q1152" s="427">
        <f t="shared" si="427"/>
        <v>0</v>
      </c>
      <c r="R1152" s="428">
        <f t="shared" si="428"/>
        <v>0</v>
      </c>
      <c r="S1152" s="427">
        <f t="shared" si="419"/>
        <v>0</v>
      </c>
      <c r="T1152" s="428">
        <f t="shared" si="420"/>
        <v>0</v>
      </c>
      <c r="U1152" s="431">
        <f t="shared" si="429"/>
        <v>0</v>
      </c>
      <c r="V1152" s="432">
        <f t="shared" si="430"/>
        <v>0</v>
      </c>
      <c r="W1152" s="427">
        <f t="shared" si="431"/>
        <v>0</v>
      </c>
      <c r="X1152" s="428">
        <f t="shared" si="432"/>
        <v>0</v>
      </c>
      <c r="Y1152" s="427">
        <f t="shared" si="421"/>
        <v>0</v>
      </c>
      <c r="Z1152" s="428">
        <f t="shared" si="422"/>
        <v>0</v>
      </c>
      <c r="AA1152" s="431">
        <f t="shared" si="433"/>
        <v>0</v>
      </c>
      <c r="AB1152" s="432">
        <f t="shared" si="434"/>
        <v>0</v>
      </c>
      <c r="AC1152" s="427" t="e">
        <f t="shared" si="435"/>
        <v>#N/A</v>
      </c>
      <c r="AD1152" s="428" t="e">
        <f t="shared" si="436"/>
        <v>#N/A</v>
      </c>
      <c r="AE1152" s="427" t="e">
        <f t="shared" si="437"/>
        <v>#N/A</v>
      </c>
      <c r="AF1152" s="428" t="e">
        <f t="shared" si="438"/>
        <v>#N/A</v>
      </c>
      <c r="AG1152" s="431" t="e">
        <f t="shared" si="439"/>
        <v>#N/A</v>
      </c>
      <c r="AH1152" s="432" t="e">
        <f t="shared" si="440"/>
        <v>#N/A</v>
      </c>
    </row>
    <row r="1153" spans="4:34" x14ac:dyDescent="0.25">
      <c r="D1153" s="335"/>
      <c r="E1153" s="335"/>
      <c r="F1153" s="335"/>
      <c r="G1153" s="335"/>
      <c r="H1153" s="411">
        <f t="shared" si="423"/>
        <v>0</v>
      </c>
      <c r="I1153" s="412">
        <v>0</v>
      </c>
      <c r="J1153" s="411">
        <f t="shared" si="417"/>
        <v>0</v>
      </c>
      <c r="K1153" s="412">
        <f t="shared" si="424"/>
        <v>0</v>
      </c>
      <c r="L1153" s="411">
        <f t="shared" si="425"/>
        <v>0</v>
      </c>
      <c r="M1153" s="412">
        <f t="shared" si="418"/>
        <v>0</v>
      </c>
      <c r="N1153" s="411">
        <v>0</v>
      </c>
      <c r="O1153" s="412">
        <f t="shared" si="426"/>
        <v>0</v>
      </c>
      <c r="P1153" s="335"/>
      <c r="Q1153" s="427">
        <f t="shared" si="427"/>
        <v>0</v>
      </c>
      <c r="R1153" s="428">
        <f t="shared" si="428"/>
        <v>0</v>
      </c>
      <c r="S1153" s="427">
        <f t="shared" si="419"/>
        <v>0</v>
      </c>
      <c r="T1153" s="428">
        <f t="shared" si="420"/>
        <v>0</v>
      </c>
      <c r="U1153" s="431">
        <f t="shared" si="429"/>
        <v>0</v>
      </c>
      <c r="V1153" s="432">
        <f t="shared" si="430"/>
        <v>0</v>
      </c>
      <c r="W1153" s="427">
        <f t="shared" si="431"/>
        <v>0</v>
      </c>
      <c r="X1153" s="428">
        <f t="shared" si="432"/>
        <v>0</v>
      </c>
      <c r="Y1153" s="427">
        <f t="shared" si="421"/>
        <v>0</v>
      </c>
      <c r="Z1153" s="428">
        <f t="shared" si="422"/>
        <v>0</v>
      </c>
      <c r="AA1153" s="431">
        <f t="shared" si="433"/>
        <v>0</v>
      </c>
      <c r="AB1153" s="432">
        <f t="shared" si="434"/>
        <v>0</v>
      </c>
      <c r="AC1153" s="427" t="e">
        <f t="shared" si="435"/>
        <v>#N/A</v>
      </c>
      <c r="AD1153" s="428" t="e">
        <f t="shared" si="436"/>
        <v>#N/A</v>
      </c>
      <c r="AE1153" s="427" t="e">
        <f t="shared" si="437"/>
        <v>#N/A</v>
      </c>
      <c r="AF1153" s="428" t="e">
        <f t="shared" si="438"/>
        <v>#N/A</v>
      </c>
      <c r="AG1153" s="431" t="e">
        <f t="shared" si="439"/>
        <v>#N/A</v>
      </c>
      <c r="AH1153" s="432" t="e">
        <f t="shared" si="440"/>
        <v>#N/A</v>
      </c>
    </row>
    <row r="1154" spans="4:34" x14ac:dyDescent="0.25">
      <c r="D1154" s="335"/>
      <c r="E1154" s="335"/>
      <c r="F1154" s="335"/>
      <c r="G1154" s="335"/>
      <c r="H1154" s="411">
        <f t="shared" si="423"/>
        <v>0</v>
      </c>
      <c r="I1154" s="412">
        <v>0</v>
      </c>
      <c r="J1154" s="411">
        <f t="shared" si="417"/>
        <v>0</v>
      </c>
      <c r="K1154" s="412">
        <f t="shared" si="424"/>
        <v>0</v>
      </c>
      <c r="L1154" s="411">
        <f t="shared" si="425"/>
        <v>0</v>
      </c>
      <c r="M1154" s="412">
        <f t="shared" si="418"/>
        <v>0</v>
      </c>
      <c r="N1154" s="411">
        <v>0</v>
      </c>
      <c r="O1154" s="412">
        <f t="shared" si="426"/>
        <v>0</v>
      </c>
      <c r="P1154" s="335"/>
      <c r="Q1154" s="427">
        <f t="shared" si="427"/>
        <v>0</v>
      </c>
      <c r="R1154" s="428">
        <f t="shared" si="428"/>
        <v>0</v>
      </c>
      <c r="S1154" s="427">
        <f t="shared" si="419"/>
        <v>0</v>
      </c>
      <c r="T1154" s="428">
        <f t="shared" si="420"/>
        <v>0</v>
      </c>
      <c r="U1154" s="431">
        <f t="shared" si="429"/>
        <v>0</v>
      </c>
      <c r="V1154" s="432">
        <f t="shared" si="430"/>
        <v>0</v>
      </c>
      <c r="W1154" s="427">
        <f t="shared" si="431"/>
        <v>0</v>
      </c>
      <c r="X1154" s="428">
        <f t="shared" si="432"/>
        <v>0</v>
      </c>
      <c r="Y1154" s="427">
        <f t="shared" si="421"/>
        <v>0</v>
      </c>
      <c r="Z1154" s="428">
        <f t="shared" si="422"/>
        <v>0</v>
      </c>
      <c r="AA1154" s="431">
        <f t="shared" si="433"/>
        <v>0</v>
      </c>
      <c r="AB1154" s="432">
        <f t="shared" si="434"/>
        <v>0</v>
      </c>
      <c r="AC1154" s="427" t="e">
        <f t="shared" si="435"/>
        <v>#N/A</v>
      </c>
      <c r="AD1154" s="428" t="e">
        <f t="shared" si="436"/>
        <v>#N/A</v>
      </c>
      <c r="AE1154" s="427" t="e">
        <f t="shared" si="437"/>
        <v>#N/A</v>
      </c>
      <c r="AF1154" s="428" t="e">
        <f t="shared" si="438"/>
        <v>#N/A</v>
      </c>
      <c r="AG1154" s="431" t="e">
        <f t="shared" si="439"/>
        <v>#N/A</v>
      </c>
      <c r="AH1154" s="432" t="e">
        <f t="shared" si="440"/>
        <v>#N/A</v>
      </c>
    </row>
    <row r="1155" spans="4:34" x14ac:dyDescent="0.25">
      <c r="D1155" s="335"/>
      <c r="E1155" s="335"/>
      <c r="F1155" s="335"/>
      <c r="G1155" s="335"/>
      <c r="H1155" s="411">
        <f t="shared" si="423"/>
        <v>0</v>
      </c>
      <c r="I1155" s="412">
        <v>0</v>
      </c>
      <c r="J1155" s="411">
        <f t="shared" si="417"/>
        <v>0</v>
      </c>
      <c r="K1155" s="412">
        <f t="shared" si="424"/>
        <v>0</v>
      </c>
      <c r="L1155" s="411">
        <f t="shared" si="425"/>
        <v>0</v>
      </c>
      <c r="M1155" s="412">
        <f t="shared" si="418"/>
        <v>0</v>
      </c>
      <c r="N1155" s="411">
        <v>0</v>
      </c>
      <c r="O1155" s="412">
        <f t="shared" si="426"/>
        <v>0</v>
      </c>
      <c r="P1155" s="335"/>
      <c r="Q1155" s="427">
        <f t="shared" si="427"/>
        <v>0</v>
      </c>
      <c r="R1155" s="428">
        <f t="shared" si="428"/>
        <v>0</v>
      </c>
      <c r="S1155" s="427">
        <f t="shared" si="419"/>
        <v>0</v>
      </c>
      <c r="T1155" s="428">
        <f t="shared" si="420"/>
        <v>0</v>
      </c>
      <c r="U1155" s="431">
        <f t="shared" si="429"/>
        <v>0</v>
      </c>
      <c r="V1155" s="432">
        <f t="shared" si="430"/>
        <v>0</v>
      </c>
      <c r="W1155" s="427">
        <f t="shared" si="431"/>
        <v>0</v>
      </c>
      <c r="X1155" s="428">
        <f t="shared" si="432"/>
        <v>0</v>
      </c>
      <c r="Y1155" s="427">
        <f t="shared" si="421"/>
        <v>0</v>
      </c>
      <c r="Z1155" s="428">
        <f t="shared" si="422"/>
        <v>0</v>
      </c>
      <c r="AA1155" s="431">
        <f t="shared" si="433"/>
        <v>0</v>
      </c>
      <c r="AB1155" s="432">
        <f t="shared" si="434"/>
        <v>0</v>
      </c>
      <c r="AC1155" s="427" t="e">
        <f t="shared" si="435"/>
        <v>#N/A</v>
      </c>
      <c r="AD1155" s="428" t="e">
        <f t="shared" si="436"/>
        <v>#N/A</v>
      </c>
      <c r="AE1155" s="427" t="e">
        <f t="shared" si="437"/>
        <v>#N/A</v>
      </c>
      <c r="AF1155" s="428" t="e">
        <f t="shared" si="438"/>
        <v>#N/A</v>
      </c>
      <c r="AG1155" s="431" t="e">
        <f t="shared" si="439"/>
        <v>#N/A</v>
      </c>
      <c r="AH1155" s="432" t="e">
        <f t="shared" si="440"/>
        <v>#N/A</v>
      </c>
    </row>
    <row r="1156" spans="4:34" x14ac:dyDescent="0.25">
      <c r="D1156" s="335"/>
      <c r="E1156" s="335"/>
      <c r="F1156" s="335"/>
      <c r="G1156" s="335"/>
      <c r="H1156" s="411">
        <f t="shared" si="423"/>
        <v>0</v>
      </c>
      <c r="I1156" s="412">
        <v>0</v>
      </c>
      <c r="J1156" s="411">
        <f t="shared" si="417"/>
        <v>0</v>
      </c>
      <c r="K1156" s="412">
        <f t="shared" si="424"/>
        <v>0</v>
      </c>
      <c r="L1156" s="411">
        <f t="shared" si="425"/>
        <v>0</v>
      </c>
      <c r="M1156" s="412">
        <f t="shared" si="418"/>
        <v>0</v>
      </c>
      <c r="N1156" s="411">
        <v>0</v>
      </c>
      <c r="O1156" s="412">
        <f t="shared" si="426"/>
        <v>0</v>
      </c>
      <c r="P1156" s="335"/>
      <c r="Q1156" s="427">
        <f t="shared" si="427"/>
        <v>0</v>
      </c>
      <c r="R1156" s="428">
        <f t="shared" si="428"/>
        <v>0</v>
      </c>
      <c r="S1156" s="427">
        <f t="shared" si="419"/>
        <v>0</v>
      </c>
      <c r="T1156" s="428">
        <f t="shared" si="420"/>
        <v>0</v>
      </c>
      <c r="U1156" s="431">
        <f t="shared" si="429"/>
        <v>0</v>
      </c>
      <c r="V1156" s="432">
        <f t="shared" si="430"/>
        <v>0</v>
      </c>
      <c r="W1156" s="427">
        <f t="shared" si="431"/>
        <v>0</v>
      </c>
      <c r="X1156" s="428">
        <f t="shared" si="432"/>
        <v>0</v>
      </c>
      <c r="Y1156" s="427">
        <f t="shared" si="421"/>
        <v>0</v>
      </c>
      <c r="Z1156" s="428">
        <f t="shared" si="422"/>
        <v>0</v>
      </c>
      <c r="AA1156" s="431">
        <f t="shared" si="433"/>
        <v>0</v>
      </c>
      <c r="AB1156" s="432">
        <f t="shared" si="434"/>
        <v>0</v>
      </c>
      <c r="AC1156" s="427" t="e">
        <f t="shared" si="435"/>
        <v>#N/A</v>
      </c>
      <c r="AD1156" s="428" t="e">
        <f t="shared" si="436"/>
        <v>#N/A</v>
      </c>
      <c r="AE1156" s="427" t="e">
        <f t="shared" si="437"/>
        <v>#N/A</v>
      </c>
      <c r="AF1156" s="428" t="e">
        <f t="shared" si="438"/>
        <v>#N/A</v>
      </c>
      <c r="AG1156" s="431" t="e">
        <f t="shared" si="439"/>
        <v>#N/A</v>
      </c>
      <c r="AH1156" s="432" t="e">
        <f t="shared" si="440"/>
        <v>#N/A</v>
      </c>
    </row>
    <row r="1157" spans="4:34" x14ac:dyDescent="0.25">
      <c r="D1157" s="335"/>
      <c r="E1157" s="335"/>
      <c r="F1157" s="335"/>
      <c r="G1157" s="335"/>
      <c r="H1157" s="411">
        <f t="shared" si="423"/>
        <v>0</v>
      </c>
      <c r="I1157" s="412">
        <v>0</v>
      </c>
      <c r="J1157" s="411">
        <f t="shared" si="417"/>
        <v>0</v>
      </c>
      <c r="K1157" s="412">
        <f t="shared" si="424"/>
        <v>0</v>
      </c>
      <c r="L1157" s="411">
        <f t="shared" si="425"/>
        <v>0</v>
      </c>
      <c r="M1157" s="412">
        <f t="shared" si="418"/>
        <v>0</v>
      </c>
      <c r="N1157" s="411">
        <v>0</v>
      </c>
      <c r="O1157" s="412">
        <f t="shared" si="426"/>
        <v>0</v>
      </c>
      <c r="P1157" s="335"/>
      <c r="Q1157" s="427">
        <f t="shared" si="427"/>
        <v>0</v>
      </c>
      <c r="R1157" s="428">
        <f t="shared" si="428"/>
        <v>0</v>
      </c>
      <c r="S1157" s="427">
        <f t="shared" si="419"/>
        <v>0</v>
      </c>
      <c r="T1157" s="428">
        <f t="shared" si="420"/>
        <v>0</v>
      </c>
      <c r="U1157" s="431">
        <f t="shared" si="429"/>
        <v>0</v>
      </c>
      <c r="V1157" s="432">
        <f t="shared" si="430"/>
        <v>0</v>
      </c>
      <c r="W1157" s="427">
        <f t="shared" si="431"/>
        <v>0</v>
      </c>
      <c r="X1157" s="428">
        <f t="shared" si="432"/>
        <v>0</v>
      </c>
      <c r="Y1157" s="427">
        <f t="shared" si="421"/>
        <v>0</v>
      </c>
      <c r="Z1157" s="428">
        <f t="shared" si="422"/>
        <v>0</v>
      </c>
      <c r="AA1157" s="431">
        <f t="shared" si="433"/>
        <v>0</v>
      </c>
      <c r="AB1157" s="432">
        <f t="shared" si="434"/>
        <v>0</v>
      </c>
      <c r="AC1157" s="427" t="e">
        <f t="shared" si="435"/>
        <v>#N/A</v>
      </c>
      <c r="AD1157" s="428" t="e">
        <f t="shared" si="436"/>
        <v>#N/A</v>
      </c>
      <c r="AE1157" s="427" t="e">
        <f t="shared" si="437"/>
        <v>#N/A</v>
      </c>
      <c r="AF1157" s="428" t="e">
        <f t="shared" si="438"/>
        <v>#N/A</v>
      </c>
      <c r="AG1157" s="431" t="e">
        <f t="shared" si="439"/>
        <v>#N/A</v>
      </c>
      <c r="AH1157" s="432" t="e">
        <f t="shared" si="440"/>
        <v>#N/A</v>
      </c>
    </row>
    <row r="1158" spans="4:34" x14ac:dyDescent="0.25">
      <c r="D1158" s="335"/>
      <c r="E1158" s="335"/>
      <c r="F1158" s="335"/>
      <c r="G1158" s="335"/>
      <c r="H1158" s="411">
        <f t="shared" si="423"/>
        <v>0</v>
      </c>
      <c r="I1158" s="412">
        <v>0</v>
      </c>
      <c r="J1158" s="411">
        <f t="shared" si="417"/>
        <v>0</v>
      </c>
      <c r="K1158" s="412">
        <f t="shared" si="424"/>
        <v>0</v>
      </c>
      <c r="L1158" s="411">
        <f t="shared" si="425"/>
        <v>0</v>
      </c>
      <c r="M1158" s="412">
        <f t="shared" si="418"/>
        <v>0</v>
      </c>
      <c r="N1158" s="411">
        <v>0</v>
      </c>
      <c r="O1158" s="412">
        <f t="shared" si="426"/>
        <v>0</v>
      </c>
      <c r="P1158" s="335"/>
      <c r="Q1158" s="427">
        <f t="shared" si="427"/>
        <v>0</v>
      </c>
      <c r="R1158" s="428">
        <f t="shared" si="428"/>
        <v>0</v>
      </c>
      <c r="S1158" s="427">
        <f t="shared" si="419"/>
        <v>0</v>
      </c>
      <c r="T1158" s="428">
        <f t="shared" si="420"/>
        <v>0</v>
      </c>
      <c r="U1158" s="431">
        <f t="shared" si="429"/>
        <v>0</v>
      </c>
      <c r="V1158" s="432">
        <f t="shared" si="430"/>
        <v>0</v>
      </c>
      <c r="W1158" s="427">
        <f t="shared" si="431"/>
        <v>0</v>
      </c>
      <c r="X1158" s="428">
        <f t="shared" si="432"/>
        <v>0</v>
      </c>
      <c r="Y1158" s="427">
        <f t="shared" si="421"/>
        <v>0</v>
      </c>
      <c r="Z1158" s="428">
        <f t="shared" si="422"/>
        <v>0</v>
      </c>
      <c r="AA1158" s="431">
        <f t="shared" si="433"/>
        <v>0</v>
      </c>
      <c r="AB1158" s="432">
        <f t="shared" si="434"/>
        <v>0</v>
      </c>
      <c r="AC1158" s="427" t="e">
        <f t="shared" si="435"/>
        <v>#N/A</v>
      </c>
      <c r="AD1158" s="428" t="e">
        <f t="shared" si="436"/>
        <v>#N/A</v>
      </c>
      <c r="AE1158" s="427" t="e">
        <f t="shared" si="437"/>
        <v>#N/A</v>
      </c>
      <c r="AF1158" s="428" t="e">
        <f t="shared" si="438"/>
        <v>#N/A</v>
      </c>
      <c r="AG1158" s="431" t="e">
        <f t="shared" si="439"/>
        <v>#N/A</v>
      </c>
      <c r="AH1158" s="432" t="e">
        <f t="shared" si="440"/>
        <v>#N/A</v>
      </c>
    </row>
    <row r="1159" spans="4:34" x14ac:dyDescent="0.25">
      <c r="D1159" s="335"/>
      <c r="E1159" s="335"/>
      <c r="F1159" s="335"/>
      <c r="G1159" s="335"/>
      <c r="H1159" s="411">
        <f t="shared" si="423"/>
        <v>0</v>
      </c>
      <c r="I1159" s="412">
        <v>0</v>
      </c>
      <c r="J1159" s="411">
        <f t="shared" si="417"/>
        <v>0</v>
      </c>
      <c r="K1159" s="412">
        <f t="shared" si="424"/>
        <v>0</v>
      </c>
      <c r="L1159" s="411">
        <f t="shared" si="425"/>
        <v>0</v>
      </c>
      <c r="M1159" s="412">
        <f t="shared" si="418"/>
        <v>0</v>
      </c>
      <c r="N1159" s="411">
        <v>0</v>
      </c>
      <c r="O1159" s="412">
        <f t="shared" si="426"/>
        <v>0</v>
      </c>
      <c r="P1159" s="335"/>
      <c r="Q1159" s="427">
        <f t="shared" si="427"/>
        <v>0</v>
      </c>
      <c r="R1159" s="428">
        <f t="shared" si="428"/>
        <v>0</v>
      </c>
      <c r="S1159" s="427">
        <f t="shared" si="419"/>
        <v>0</v>
      </c>
      <c r="T1159" s="428">
        <f t="shared" si="420"/>
        <v>0</v>
      </c>
      <c r="U1159" s="431">
        <f t="shared" si="429"/>
        <v>0</v>
      </c>
      <c r="V1159" s="432">
        <f t="shared" si="430"/>
        <v>0</v>
      </c>
      <c r="W1159" s="427">
        <f t="shared" si="431"/>
        <v>0</v>
      </c>
      <c r="X1159" s="428">
        <f t="shared" si="432"/>
        <v>0</v>
      </c>
      <c r="Y1159" s="427">
        <f t="shared" si="421"/>
        <v>0</v>
      </c>
      <c r="Z1159" s="428">
        <f t="shared" si="422"/>
        <v>0</v>
      </c>
      <c r="AA1159" s="431">
        <f t="shared" si="433"/>
        <v>0</v>
      </c>
      <c r="AB1159" s="432">
        <f t="shared" si="434"/>
        <v>0</v>
      </c>
      <c r="AC1159" s="427" t="e">
        <f t="shared" si="435"/>
        <v>#N/A</v>
      </c>
      <c r="AD1159" s="428" t="e">
        <f t="shared" si="436"/>
        <v>#N/A</v>
      </c>
      <c r="AE1159" s="427" t="e">
        <f t="shared" si="437"/>
        <v>#N/A</v>
      </c>
      <c r="AF1159" s="428" t="e">
        <f t="shared" si="438"/>
        <v>#N/A</v>
      </c>
      <c r="AG1159" s="431" t="e">
        <f t="shared" si="439"/>
        <v>#N/A</v>
      </c>
      <c r="AH1159" s="432" t="e">
        <f t="shared" si="440"/>
        <v>#N/A</v>
      </c>
    </row>
    <row r="1160" spans="4:34" x14ac:dyDescent="0.25">
      <c r="D1160" s="335"/>
      <c r="E1160" s="335"/>
      <c r="F1160" s="335"/>
      <c r="G1160" s="335"/>
      <c r="H1160" s="411">
        <f t="shared" si="423"/>
        <v>0</v>
      </c>
      <c r="I1160" s="412">
        <v>0</v>
      </c>
      <c r="J1160" s="411">
        <f t="shared" ref="J1160:J1223" si="441">Wx</f>
        <v>0</v>
      </c>
      <c r="K1160" s="412">
        <f t="shared" si="424"/>
        <v>0</v>
      </c>
      <c r="L1160" s="411">
        <f t="shared" si="425"/>
        <v>0</v>
      </c>
      <c r="M1160" s="412">
        <f t="shared" ref="M1160:M1223" si="442">Wy</f>
        <v>0</v>
      </c>
      <c r="N1160" s="411">
        <v>0</v>
      </c>
      <c r="O1160" s="412">
        <f t="shared" si="426"/>
        <v>0</v>
      </c>
      <c r="P1160" s="335"/>
      <c r="Q1160" s="427">
        <f t="shared" si="427"/>
        <v>0</v>
      </c>
      <c r="R1160" s="428">
        <f t="shared" si="428"/>
        <v>0</v>
      </c>
      <c r="S1160" s="427">
        <f t="shared" ref="S1160:S1223" si="443">IF(AND(Q1160&gt;=0,Q1160&lt;=Wx),Q1160,"")</f>
        <v>0</v>
      </c>
      <c r="T1160" s="428">
        <f t="shared" ref="T1160:T1223" si="444">IF(AND(R1160&gt;=0,R1160&lt;=Wy),R1160,"")</f>
        <v>0</v>
      </c>
      <c r="U1160" s="431">
        <f t="shared" si="429"/>
        <v>0</v>
      </c>
      <c r="V1160" s="432">
        <f t="shared" si="430"/>
        <v>0</v>
      </c>
      <c r="W1160" s="427">
        <f t="shared" si="431"/>
        <v>0</v>
      </c>
      <c r="X1160" s="428">
        <f t="shared" si="432"/>
        <v>0</v>
      </c>
      <c r="Y1160" s="427">
        <f t="shared" ref="Y1160:Y1223" si="445">IF(AND(W1160&gt;=0,W1160&lt;=Wx),W1160,"")</f>
        <v>0</v>
      </c>
      <c r="Z1160" s="428">
        <f t="shared" ref="Z1160:Z1223" si="446">IF(AND(X1160&gt;=0,X1160&lt;=Wy),X1160,"")</f>
        <v>0</v>
      </c>
      <c r="AA1160" s="431">
        <f t="shared" si="433"/>
        <v>0</v>
      </c>
      <c r="AB1160" s="432">
        <f t="shared" si="434"/>
        <v>0</v>
      </c>
      <c r="AC1160" s="427" t="e">
        <f t="shared" si="435"/>
        <v>#N/A</v>
      </c>
      <c r="AD1160" s="428" t="e">
        <f t="shared" si="436"/>
        <v>#N/A</v>
      </c>
      <c r="AE1160" s="427" t="e">
        <f t="shared" si="437"/>
        <v>#N/A</v>
      </c>
      <c r="AF1160" s="428" t="e">
        <f t="shared" si="438"/>
        <v>#N/A</v>
      </c>
      <c r="AG1160" s="431" t="e">
        <f t="shared" si="439"/>
        <v>#N/A</v>
      </c>
      <c r="AH1160" s="432" t="e">
        <f t="shared" si="440"/>
        <v>#N/A</v>
      </c>
    </row>
    <row r="1161" spans="4:34" x14ac:dyDescent="0.25">
      <c r="D1161" s="335"/>
      <c r="E1161" s="335"/>
      <c r="F1161" s="335"/>
      <c r="G1161" s="335"/>
      <c r="H1161" s="411">
        <f t="shared" ref="H1161:H1224" si="447">H1160+Wx/INCREMENTS</f>
        <v>0</v>
      </c>
      <c r="I1161" s="412">
        <v>0</v>
      </c>
      <c r="J1161" s="411">
        <f t="shared" si="441"/>
        <v>0</v>
      </c>
      <c r="K1161" s="412">
        <f t="shared" ref="K1161:K1224" si="448">K1160+Wy/INCREMENTS</f>
        <v>0</v>
      </c>
      <c r="L1161" s="411">
        <f t="shared" ref="L1161:L1224" si="449">L1160-Wx/INCREMENTS</f>
        <v>0</v>
      </c>
      <c r="M1161" s="412">
        <f t="shared" si="442"/>
        <v>0</v>
      </c>
      <c r="N1161" s="411">
        <v>0</v>
      </c>
      <c r="O1161" s="412">
        <f t="shared" ref="O1161:O1224" si="450">O1160-Wy/INCREMENTS</f>
        <v>0</v>
      </c>
      <c r="P1161" s="335"/>
      <c r="Q1161" s="427">
        <f t="shared" ref="Q1161:Q1224" si="451">Q1160+((SQRT(Wx^2+Wy^2))*COS(RADIANS(θ))/INCREMENTS)</f>
        <v>0</v>
      </c>
      <c r="R1161" s="428">
        <f t="shared" ref="R1161:R1224" si="452">R1160+((SQRT(Wx^2+Wy^2))*SIN(RADIANS(θ))/INCREMENTS)</f>
        <v>0</v>
      </c>
      <c r="S1161" s="427">
        <f t="shared" si="443"/>
        <v>0</v>
      </c>
      <c r="T1161" s="428">
        <f t="shared" si="444"/>
        <v>0</v>
      </c>
      <c r="U1161" s="431">
        <f t="shared" ref="U1161:U1224" si="453">IF(AND(S1161&lt;&gt;"",T1161&lt;&gt;""),S1161,"")</f>
        <v>0</v>
      </c>
      <c r="V1161" s="432">
        <f t="shared" ref="V1161:V1224" si="454">IF(AND(S1161&lt;&gt;"",T1161&lt;&gt;""),T1161,"")</f>
        <v>0</v>
      </c>
      <c r="W1161" s="427">
        <f t="shared" ref="W1161:W1224" si="455">W1160+((SQRT(Wx^2+Wy^2))*COS(RADIANS(θ))/INCREMENTS)</f>
        <v>0</v>
      </c>
      <c r="X1161" s="428">
        <f t="shared" ref="X1161:X1224" si="456">X1160+((SQRT(Wx^2+Wy^2))*SIN(RADIANS(θ))/INCREMENTS)</f>
        <v>0</v>
      </c>
      <c r="Y1161" s="427">
        <f t="shared" si="445"/>
        <v>0</v>
      </c>
      <c r="Z1161" s="428">
        <f t="shared" si="446"/>
        <v>0</v>
      </c>
      <c r="AA1161" s="431">
        <f t="shared" ref="AA1161:AA1224" si="457">IF(AND(Y1161&lt;&gt;"",Z1161&lt;&gt;""),Y1161,"")</f>
        <v>0</v>
      </c>
      <c r="AB1161" s="432">
        <f t="shared" ref="AB1161:AB1224" si="458">IF(AND(Y1161&lt;&gt;"",Z1161&lt;&gt;""),Z1161,"")</f>
        <v>0</v>
      </c>
      <c r="AC1161" s="427" t="e">
        <f t="shared" si="435"/>
        <v>#N/A</v>
      </c>
      <c r="AD1161" s="428" t="e">
        <f t="shared" si="436"/>
        <v>#N/A</v>
      </c>
      <c r="AE1161" s="427" t="e">
        <f t="shared" si="437"/>
        <v>#N/A</v>
      </c>
      <c r="AF1161" s="428" t="e">
        <f t="shared" si="438"/>
        <v>#N/A</v>
      </c>
      <c r="AG1161" s="431" t="e">
        <f t="shared" si="439"/>
        <v>#N/A</v>
      </c>
      <c r="AH1161" s="432" t="e">
        <f t="shared" si="440"/>
        <v>#N/A</v>
      </c>
    </row>
    <row r="1162" spans="4:34" x14ac:dyDescent="0.25">
      <c r="D1162" s="335"/>
      <c r="E1162" s="335"/>
      <c r="F1162" s="335"/>
      <c r="G1162" s="335"/>
      <c r="H1162" s="411">
        <f t="shared" si="447"/>
        <v>0</v>
      </c>
      <c r="I1162" s="412">
        <v>0</v>
      </c>
      <c r="J1162" s="411">
        <f t="shared" si="441"/>
        <v>0</v>
      </c>
      <c r="K1162" s="412">
        <f t="shared" si="448"/>
        <v>0</v>
      </c>
      <c r="L1162" s="411">
        <f t="shared" si="449"/>
        <v>0</v>
      </c>
      <c r="M1162" s="412">
        <f t="shared" si="442"/>
        <v>0</v>
      </c>
      <c r="N1162" s="411">
        <v>0</v>
      </c>
      <c r="O1162" s="412">
        <f t="shared" si="450"/>
        <v>0</v>
      </c>
      <c r="P1162" s="335"/>
      <c r="Q1162" s="427">
        <f t="shared" si="451"/>
        <v>0</v>
      </c>
      <c r="R1162" s="428">
        <f t="shared" si="452"/>
        <v>0</v>
      </c>
      <c r="S1162" s="427">
        <f t="shared" si="443"/>
        <v>0</v>
      </c>
      <c r="T1162" s="428">
        <f t="shared" si="444"/>
        <v>0</v>
      </c>
      <c r="U1162" s="431">
        <f t="shared" si="453"/>
        <v>0</v>
      </c>
      <c r="V1162" s="432">
        <f t="shared" si="454"/>
        <v>0</v>
      </c>
      <c r="W1162" s="427">
        <f t="shared" si="455"/>
        <v>0</v>
      </c>
      <c r="X1162" s="428">
        <f t="shared" si="456"/>
        <v>0</v>
      </c>
      <c r="Y1162" s="427">
        <f t="shared" si="445"/>
        <v>0</v>
      </c>
      <c r="Z1162" s="428">
        <f t="shared" si="446"/>
        <v>0</v>
      </c>
      <c r="AA1162" s="431">
        <f t="shared" si="457"/>
        <v>0</v>
      </c>
      <c r="AB1162" s="432">
        <f t="shared" si="458"/>
        <v>0</v>
      </c>
      <c r="AC1162" s="427" t="e">
        <f t="shared" ref="AC1162:AC1225" si="459">AC1161+((SQRT(Wx^2+Wy^2))*COS(RADIANS(θ))/INCREMENTS)</f>
        <v>#N/A</v>
      </c>
      <c r="AD1162" s="428" t="e">
        <f t="shared" ref="AD1162:AD1225" si="460">AD1161+((SQRT(Wx^2+Wy^2))*SIN(RADIANS(θ))/INCREMENTS)</f>
        <v>#N/A</v>
      </c>
      <c r="AE1162" s="427" t="e">
        <f t="shared" ref="AE1162:AE1225" si="461">IF(AND(AC1162&gt;=0,AC1162&lt;=Wx),AC1162,"")</f>
        <v>#N/A</v>
      </c>
      <c r="AF1162" s="428" t="e">
        <f t="shared" ref="AF1162:AF1225" si="462">IF(AND(AD1162&gt;=0,AD1162&lt;=Wy),AD1162,"")</f>
        <v>#N/A</v>
      </c>
      <c r="AG1162" s="431" t="e">
        <f t="shared" ref="AG1162:AG1225" si="463">IF(AND(AE1162&lt;&gt;"",AF1162&lt;&gt;""),AE1162,"")</f>
        <v>#N/A</v>
      </c>
      <c r="AH1162" s="432" t="e">
        <f t="shared" ref="AH1162:AH1225" si="464">IF(AND(AE1162&lt;&gt;"",AF1162&lt;&gt;""),AF1162,"")</f>
        <v>#N/A</v>
      </c>
    </row>
    <row r="1163" spans="4:34" x14ac:dyDescent="0.25">
      <c r="D1163" s="335"/>
      <c r="E1163" s="335"/>
      <c r="F1163" s="335"/>
      <c r="G1163" s="335"/>
      <c r="H1163" s="411">
        <f t="shared" si="447"/>
        <v>0</v>
      </c>
      <c r="I1163" s="412">
        <v>0</v>
      </c>
      <c r="J1163" s="411">
        <f t="shared" si="441"/>
        <v>0</v>
      </c>
      <c r="K1163" s="412">
        <f t="shared" si="448"/>
        <v>0</v>
      </c>
      <c r="L1163" s="411">
        <f t="shared" si="449"/>
        <v>0</v>
      </c>
      <c r="M1163" s="412">
        <f t="shared" si="442"/>
        <v>0</v>
      </c>
      <c r="N1163" s="411">
        <v>0</v>
      </c>
      <c r="O1163" s="412">
        <f t="shared" si="450"/>
        <v>0</v>
      </c>
      <c r="P1163" s="335"/>
      <c r="Q1163" s="427">
        <f t="shared" si="451"/>
        <v>0</v>
      </c>
      <c r="R1163" s="428">
        <f t="shared" si="452"/>
        <v>0</v>
      </c>
      <c r="S1163" s="427">
        <f t="shared" si="443"/>
        <v>0</v>
      </c>
      <c r="T1163" s="428">
        <f t="shared" si="444"/>
        <v>0</v>
      </c>
      <c r="U1163" s="431">
        <f t="shared" si="453"/>
        <v>0</v>
      </c>
      <c r="V1163" s="432">
        <f t="shared" si="454"/>
        <v>0</v>
      </c>
      <c r="W1163" s="427">
        <f t="shared" si="455"/>
        <v>0</v>
      </c>
      <c r="X1163" s="428">
        <f t="shared" si="456"/>
        <v>0</v>
      </c>
      <c r="Y1163" s="427">
        <f t="shared" si="445"/>
        <v>0</v>
      </c>
      <c r="Z1163" s="428">
        <f t="shared" si="446"/>
        <v>0</v>
      </c>
      <c r="AA1163" s="431">
        <f t="shared" si="457"/>
        <v>0</v>
      </c>
      <c r="AB1163" s="432">
        <f t="shared" si="458"/>
        <v>0</v>
      </c>
      <c r="AC1163" s="427" t="e">
        <f t="shared" si="459"/>
        <v>#N/A</v>
      </c>
      <c r="AD1163" s="428" t="e">
        <f t="shared" si="460"/>
        <v>#N/A</v>
      </c>
      <c r="AE1163" s="427" t="e">
        <f t="shared" si="461"/>
        <v>#N/A</v>
      </c>
      <c r="AF1163" s="428" t="e">
        <f t="shared" si="462"/>
        <v>#N/A</v>
      </c>
      <c r="AG1163" s="431" t="e">
        <f t="shared" si="463"/>
        <v>#N/A</v>
      </c>
      <c r="AH1163" s="432" t="e">
        <f t="shared" si="464"/>
        <v>#N/A</v>
      </c>
    </row>
    <row r="1164" spans="4:34" x14ac:dyDescent="0.25">
      <c r="D1164" s="335"/>
      <c r="E1164" s="335"/>
      <c r="F1164" s="335"/>
      <c r="G1164" s="335"/>
      <c r="H1164" s="411">
        <f t="shared" si="447"/>
        <v>0</v>
      </c>
      <c r="I1164" s="412">
        <v>0</v>
      </c>
      <c r="J1164" s="411">
        <f t="shared" si="441"/>
        <v>0</v>
      </c>
      <c r="K1164" s="412">
        <f t="shared" si="448"/>
        <v>0</v>
      </c>
      <c r="L1164" s="411">
        <f t="shared" si="449"/>
        <v>0</v>
      </c>
      <c r="M1164" s="412">
        <f t="shared" si="442"/>
        <v>0</v>
      </c>
      <c r="N1164" s="411">
        <v>0</v>
      </c>
      <c r="O1164" s="412">
        <f t="shared" si="450"/>
        <v>0</v>
      </c>
      <c r="P1164" s="335"/>
      <c r="Q1164" s="427">
        <f t="shared" si="451"/>
        <v>0</v>
      </c>
      <c r="R1164" s="428">
        <f t="shared" si="452"/>
        <v>0</v>
      </c>
      <c r="S1164" s="427">
        <f t="shared" si="443"/>
        <v>0</v>
      </c>
      <c r="T1164" s="428">
        <f t="shared" si="444"/>
        <v>0</v>
      </c>
      <c r="U1164" s="431">
        <f t="shared" si="453"/>
        <v>0</v>
      </c>
      <c r="V1164" s="432">
        <f t="shared" si="454"/>
        <v>0</v>
      </c>
      <c r="W1164" s="427">
        <f t="shared" si="455"/>
        <v>0</v>
      </c>
      <c r="X1164" s="428">
        <f t="shared" si="456"/>
        <v>0</v>
      </c>
      <c r="Y1164" s="427">
        <f t="shared" si="445"/>
        <v>0</v>
      </c>
      <c r="Z1164" s="428">
        <f t="shared" si="446"/>
        <v>0</v>
      </c>
      <c r="AA1164" s="431">
        <f t="shared" si="457"/>
        <v>0</v>
      </c>
      <c r="AB1164" s="432">
        <f t="shared" si="458"/>
        <v>0</v>
      </c>
      <c r="AC1164" s="427" t="e">
        <f t="shared" si="459"/>
        <v>#N/A</v>
      </c>
      <c r="AD1164" s="428" t="e">
        <f t="shared" si="460"/>
        <v>#N/A</v>
      </c>
      <c r="AE1164" s="427" t="e">
        <f t="shared" si="461"/>
        <v>#N/A</v>
      </c>
      <c r="AF1164" s="428" t="e">
        <f t="shared" si="462"/>
        <v>#N/A</v>
      </c>
      <c r="AG1164" s="431" t="e">
        <f t="shared" si="463"/>
        <v>#N/A</v>
      </c>
      <c r="AH1164" s="432" t="e">
        <f t="shared" si="464"/>
        <v>#N/A</v>
      </c>
    </row>
    <row r="1165" spans="4:34" x14ac:dyDescent="0.25">
      <c r="D1165" s="335"/>
      <c r="E1165" s="335"/>
      <c r="F1165" s="335"/>
      <c r="G1165" s="335"/>
      <c r="H1165" s="411">
        <f t="shared" si="447"/>
        <v>0</v>
      </c>
      <c r="I1165" s="412">
        <v>0</v>
      </c>
      <c r="J1165" s="411">
        <f t="shared" si="441"/>
        <v>0</v>
      </c>
      <c r="K1165" s="412">
        <f t="shared" si="448"/>
        <v>0</v>
      </c>
      <c r="L1165" s="411">
        <f t="shared" si="449"/>
        <v>0</v>
      </c>
      <c r="M1165" s="412">
        <f t="shared" si="442"/>
        <v>0</v>
      </c>
      <c r="N1165" s="411">
        <v>0</v>
      </c>
      <c r="O1165" s="412">
        <f t="shared" si="450"/>
        <v>0</v>
      </c>
      <c r="P1165" s="335"/>
      <c r="Q1165" s="427">
        <f t="shared" si="451"/>
        <v>0</v>
      </c>
      <c r="R1165" s="428">
        <f t="shared" si="452"/>
        <v>0</v>
      </c>
      <c r="S1165" s="427">
        <f t="shared" si="443"/>
        <v>0</v>
      </c>
      <c r="T1165" s="428">
        <f t="shared" si="444"/>
        <v>0</v>
      </c>
      <c r="U1165" s="431">
        <f t="shared" si="453"/>
        <v>0</v>
      </c>
      <c r="V1165" s="432">
        <f t="shared" si="454"/>
        <v>0</v>
      </c>
      <c r="W1165" s="427">
        <f t="shared" si="455"/>
        <v>0</v>
      </c>
      <c r="X1165" s="428">
        <f t="shared" si="456"/>
        <v>0</v>
      </c>
      <c r="Y1165" s="427">
        <f t="shared" si="445"/>
        <v>0</v>
      </c>
      <c r="Z1165" s="428">
        <f t="shared" si="446"/>
        <v>0</v>
      </c>
      <c r="AA1165" s="431">
        <f t="shared" si="457"/>
        <v>0</v>
      </c>
      <c r="AB1165" s="432">
        <f t="shared" si="458"/>
        <v>0</v>
      </c>
      <c r="AC1165" s="427" t="e">
        <f t="shared" si="459"/>
        <v>#N/A</v>
      </c>
      <c r="AD1165" s="428" t="e">
        <f t="shared" si="460"/>
        <v>#N/A</v>
      </c>
      <c r="AE1165" s="427" t="e">
        <f t="shared" si="461"/>
        <v>#N/A</v>
      </c>
      <c r="AF1165" s="428" t="e">
        <f t="shared" si="462"/>
        <v>#N/A</v>
      </c>
      <c r="AG1165" s="431" t="e">
        <f t="shared" si="463"/>
        <v>#N/A</v>
      </c>
      <c r="AH1165" s="432" t="e">
        <f t="shared" si="464"/>
        <v>#N/A</v>
      </c>
    </row>
    <row r="1166" spans="4:34" x14ac:dyDescent="0.25">
      <c r="D1166" s="335"/>
      <c r="E1166" s="335"/>
      <c r="F1166" s="335"/>
      <c r="G1166" s="335"/>
      <c r="H1166" s="411">
        <f t="shared" si="447"/>
        <v>0</v>
      </c>
      <c r="I1166" s="412">
        <v>0</v>
      </c>
      <c r="J1166" s="411">
        <f t="shared" si="441"/>
        <v>0</v>
      </c>
      <c r="K1166" s="412">
        <f t="shared" si="448"/>
        <v>0</v>
      </c>
      <c r="L1166" s="411">
        <f t="shared" si="449"/>
        <v>0</v>
      </c>
      <c r="M1166" s="412">
        <f t="shared" si="442"/>
        <v>0</v>
      </c>
      <c r="N1166" s="411">
        <v>0</v>
      </c>
      <c r="O1166" s="412">
        <f t="shared" si="450"/>
        <v>0</v>
      </c>
      <c r="P1166" s="335"/>
      <c r="Q1166" s="427">
        <f t="shared" si="451"/>
        <v>0</v>
      </c>
      <c r="R1166" s="428">
        <f t="shared" si="452"/>
        <v>0</v>
      </c>
      <c r="S1166" s="427">
        <f t="shared" si="443"/>
        <v>0</v>
      </c>
      <c r="T1166" s="428">
        <f t="shared" si="444"/>
        <v>0</v>
      </c>
      <c r="U1166" s="431">
        <f t="shared" si="453"/>
        <v>0</v>
      </c>
      <c r="V1166" s="432">
        <f t="shared" si="454"/>
        <v>0</v>
      </c>
      <c r="W1166" s="427">
        <f t="shared" si="455"/>
        <v>0</v>
      </c>
      <c r="X1166" s="428">
        <f t="shared" si="456"/>
        <v>0</v>
      </c>
      <c r="Y1166" s="427">
        <f t="shared" si="445"/>
        <v>0</v>
      </c>
      <c r="Z1166" s="428">
        <f t="shared" si="446"/>
        <v>0</v>
      </c>
      <c r="AA1166" s="431">
        <f t="shared" si="457"/>
        <v>0</v>
      </c>
      <c r="AB1166" s="432">
        <f t="shared" si="458"/>
        <v>0</v>
      </c>
      <c r="AC1166" s="427" t="e">
        <f t="shared" si="459"/>
        <v>#N/A</v>
      </c>
      <c r="AD1166" s="428" t="e">
        <f t="shared" si="460"/>
        <v>#N/A</v>
      </c>
      <c r="AE1166" s="427" t="e">
        <f t="shared" si="461"/>
        <v>#N/A</v>
      </c>
      <c r="AF1166" s="428" t="e">
        <f t="shared" si="462"/>
        <v>#N/A</v>
      </c>
      <c r="AG1166" s="431" t="e">
        <f t="shared" si="463"/>
        <v>#N/A</v>
      </c>
      <c r="AH1166" s="432" t="e">
        <f t="shared" si="464"/>
        <v>#N/A</v>
      </c>
    </row>
    <row r="1167" spans="4:34" x14ac:dyDescent="0.25">
      <c r="D1167" s="335"/>
      <c r="E1167" s="335"/>
      <c r="F1167" s="335"/>
      <c r="G1167" s="335"/>
      <c r="H1167" s="411">
        <f t="shared" si="447"/>
        <v>0</v>
      </c>
      <c r="I1167" s="412">
        <v>0</v>
      </c>
      <c r="J1167" s="411">
        <f t="shared" si="441"/>
        <v>0</v>
      </c>
      <c r="K1167" s="412">
        <f t="shared" si="448"/>
        <v>0</v>
      </c>
      <c r="L1167" s="411">
        <f t="shared" si="449"/>
        <v>0</v>
      </c>
      <c r="M1167" s="412">
        <f t="shared" si="442"/>
        <v>0</v>
      </c>
      <c r="N1167" s="411">
        <v>0</v>
      </c>
      <c r="O1167" s="412">
        <f t="shared" si="450"/>
        <v>0</v>
      </c>
      <c r="P1167" s="335"/>
      <c r="Q1167" s="427">
        <f t="shared" si="451"/>
        <v>0</v>
      </c>
      <c r="R1167" s="428">
        <f t="shared" si="452"/>
        <v>0</v>
      </c>
      <c r="S1167" s="427">
        <f t="shared" si="443"/>
        <v>0</v>
      </c>
      <c r="T1167" s="428">
        <f t="shared" si="444"/>
        <v>0</v>
      </c>
      <c r="U1167" s="431">
        <f t="shared" si="453"/>
        <v>0</v>
      </c>
      <c r="V1167" s="432">
        <f t="shared" si="454"/>
        <v>0</v>
      </c>
      <c r="W1167" s="427">
        <f t="shared" si="455"/>
        <v>0</v>
      </c>
      <c r="X1167" s="428">
        <f t="shared" si="456"/>
        <v>0</v>
      </c>
      <c r="Y1167" s="427">
        <f t="shared" si="445"/>
        <v>0</v>
      </c>
      <c r="Z1167" s="428">
        <f t="shared" si="446"/>
        <v>0</v>
      </c>
      <c r="AA1167" s="431">
        <f t="shared" si="457"/>
        <v>0</v>
      </c>
      <c r="AB1167" s="432">
        <f t="shared" si="458"/>
        <v>0</v>
      </c>
      <c r="AC1167" s="427" t="e">
        <f t="shared" si="459"/>
        <v>#N/A</v>
      </c>
      <c r="AD1167" s="428" t="e">
        <f t="shared" si="460"/>
        <v>#N/A</v>
      </c>
      <c r="AE1167" s="427" t="e">
        <f t="shared" si="461"/>
        <v>#N/A</v>
      </c>
      <c r="AF1167" s="428" t="e">
        <f t="shared" si="462"/>
        <v>#N/A</v>
      </c>
      <c r="AG1167" s="431" t="e">
        <f t="shared" si="463"/>
        <v>#N/A</v>
      </c>
      <c r="AH1167" s="432" t="e">
        <f t="shared" si="464"/>
        <v>#N/A</v>
      </c>
    </row>
    <row r="1168" spans="4:34" x14ac:dyDescent="0.25">
      <c r="D1168" s="335"/>
      <c r="E1168" s="335"/>
      <c r="F1168" s="335"/>
      <c r="G1168" s="335"/>
      <c r="H1168" s="411">
        <f t="shared" si="447"/>
        <v>0</v>
      </c>
      <c r="I1168" s="412">
        <v>0</v>
      </c>
      <c r="J1168" s="411">
        <f t="shared" si="441"/>
        <v>0</v>
      </c>
      <c r="K1168" s="412">
        <f t="shared" si="448"/>
        <v>0</v>
      </c>
      <c r="L1168" s="411">
        <f t="shared" si="449"/>
        <v>0</v>
      </c>
      <c r="M1168" s="412">
        <f t="shared" si="442"/>
        <v>0</v>
      </c>
      <c r="N1168" s="411">
        <v>0</v>
      </c>
      <c r="O1168" s="412">
        <f t="shared" si="450"/>
        <v>0</v>
      </c>
      <c r="P1168" s="335"/>
      <c r="Q1168" s="427">
        <f t="shared" si="451"/>
        <v>0</v>
      </c>
      <c r="R1168" s="428">
        <f t="shared" si="452"/>
        <v>0</v>
      </c>
      <c r="S1168" s="427">
        <f t="shared" si="443"/>
        <v>0</v>
      </c>
      <c r="T1168" s="428">
        <f t="shared" si="444"/>
        <v>0</v>
      </c>
      <c r="U1168" s="431">
        <f t="shared" si="453"/>
        <v>0</v>
      </c>
      <c r="V1168" s="432">
        <f t="shared" si="454"/>
        <v>0</v>
      </c>
      <c r="W1168" s="427">
        <f t="shared" si="455"/>
        <v>0</v>
      </c>
      <c r="X1168" s="428">
        <f t="shared" si="456"/>
        <v>0</v>
      </c>
      <c r="Y1168" s="427">
        <f t="shared" si="445"/>
        <v>0</v>
      </c>
      <c r="Z1168" s="428">
        <f t="shared" si="446"/>
        <v>0</v>
      </c>
      <c r="AA1168" s="431">
        <f t="shared" si="457"/>
        <v>0</v>
      </c>
      <c r="AB1168" s="432">
        <f t="shared" si="458"/>
        <v>0</v>
      </c>
      <c r="AC1168" s="427" t="e">
        <f t="shared" si="459"/>
        <v>#N/A</v>
      </c>
      <c r="AD1168" s="428" t="e">
        <f t="shared" si="460"/>
        <v>#N/A</v>
      </c>
      <c r="AE1168" s="427" t="e">
        <f t="shared" si="461"/>
        <v>#N/A</v>
      </c>
      <c r="AF1168" s="428" t="e">
        <f t="shared" si="462"/>
        <v>#N/A</v>
      </c>
      <c r="AG1168" s="431" t="e">
        <f t="shared" si="463"/>
        <v>#N/A</v>
      </c>
      <c r="AH1168" s="432" t="e">
        <f t="shared" si="464"/>
        <v>#N/A</v>
      </c>
    </row>
    <row r="1169" spans="4:34" x14ac:dyDescent="0.25">
      <c r="D1169" s="335"/>
      <c r="E1169" s="335"/>
      <c r="F1169" s="335"/>
      <c r="G1169" s="335"/>
      <c r="H1169" s="411">
        <f t="shared" si="447"/>
        <v>0</v>
      </c>
      <c r="I1169" s="412">
        <v>0</v>
      </c>
      <c r="J1169" s="411">
        <f t="shared" si="441"/>
        <v>0</v>
      </c>
      <c r="K1169" s="412">
        <f t="shared" si="448"/>
        <v>0</v>
      </c>
      <c r="L1169" s="411">
        <f t="shared" si="449"/>
        <v>0</v>
      </c>
      <c r="M1169" s="412">
        <f t="shared" si="442"/>
        <v>0</v>
      </c>
      <c r="N1169" s="411">
        <v>0</v>
      </c>
      <c r="O1169" s="412">
        <f t="shared" si="450"/>
        <v>0</v>
      </c>
      <c r="P1169" s="335"/>
      <c r="Q1169" s="427">
        <f t="shared" si="451"/>
        <v>0</v>
      </c>
      <c r="R1169" s="428">
        <f t="shared" si="452"/>
        <v>0</v>
      </c>
      <c r="S1169" s="427">
        <f t="shared" si="443"/>
        <v>0</v>
      </c>
      <c r="T1169" s="428">
        <f t="shared" si="444"/>
        <v>0</v>
      </c>
      <c r="U1169" s="431">
        <f t="shared" si="453"/>
        <v>0</v>
      </c>
      <c r="V1169" s="432">
        <f t="shared" si="454"/>
        <v>0</v>
      </c>
      <c r="W1169" s="427">
        <f t="shared" si="455"/>
        <v>0</v>
      </c>
      <c r="X1169" s="428">
        <f t="shared" si="456"/>
        <v>0</v>
      </c>
      <c r="Y1169" s="427">
        <f t="shared" si="445"/>
        <v>0</v>
      </c>
      <c r="Z1169" s="428">
        <f t="shared" si="446"/>
        <v>0</v>
      </c>
      <c r="AA1169" s="431">
        <f t="shared" si="457"/>
        <v>0</v>
      </c>
      <c r="AB1169" s="432">
        <f t="shared" si="458"/>
        <v>0</v>
      </c>
      <c r="AC1169" s="427" t="e">
        <f t="shared" si="459"/>
        <v>#N/A</v>
      </c>
      <c r="AD1169" s="428" t="e">
        <f t="shared" si="460"/>
        <v>#N/A</v>
      </c>
      <c r="AE1169" s="427" t="e">
        <f t="shared" si="461"/>
        <v>#N/A</v>
      </c>
      <c r="AF1169" s="428" t="e">
        <f t="shared" si="462"/>
        <v>#N/A</v>
      </c>
      <c r="AG1169" s="431" t="e">
        <f t="shared" si="463"/>
        <v>#N/A</v>
      </c>
      <c r="AH1169" s="432" t="e">
        <f t="shared" si="464"/>
        <v>#N/A</v>
      </c>
    </row>
    <row r="1170" spans="4:34" x14ac:dyDescent="0.25">
      <c r="D1170" s="335"/>
      <c r="E1170" s="335"/>
      <c r="F1170" s="335"/>
      <c r="G1170" s="335"/>
      <c r="H1170" s="411">
        <f t="shared" si="447"/>
        <v>0</v>
      </c>
      <c r="I1170" s="412">
        <v>0</v>
      </c>
      <c r="J1170" s="411">
        <f t="shared" si="441"/>
        <v>0</v>
      </c>
      <c r="K1170" s="412">
        <f t="shared" si="448"/>
        <v>0</v>
      </c>
      <c r="L1170" s="411">
        <f t="shared" si="449"/>
        <v>0</v>
      </c>
      <c r="M1170" s="412">
        <f t="shared" si="442"/>
        <v>0</v>
      </c>
      <c r="N1170" s="411">
        <v>0</v>
      </c>
      <c r="O1170" s="412">
        <f t="shared" si="450"/>
        <v>0</v>
      </c>
      <c r="P1170" s="335"/>
      <c r="Q1170" s="427">
        <f t="shared" si="451"/>
        <v>0</v>
      </c>
      <c r="R1170" s="428">
        <f t="shared" si="452"/>
        <v>0</v>
      </c>
      <c r="S1170" s="427">
        <f t="shared" si="443"/>
        <v>0</v>
      </c>
      <c r="T1170" s="428">
        <f t="shared" si="444"/>
        <v>0</v>
      </c>
      <c r="U1170" s="431">
        <f t="shared" si="453"/>
        <v>0</v>
      </c>
      <c r="V1170" s="432">
        <f t="shared" si="454"/>
        <v>0</v>
      </c>
      <c r="W1170" s="427">
        <f t="shared" si="455"/>
        <v>0</v>
      </c>
      <c r="X1170" s="428">
        <f t="shared" si="456"/>
        <v>0</v>
      </c>
      <c r="Y1170" s="427">
        <f t="shared" si="445"/>
        <v>0</v>
      </c>
      <c r="Z1170" s="428">
        <f t="shared" si="446"/>
        <v>0</v>
      </c>
      <c r="AA1170" s="431">
        <f t="shared" si="457"/>
        <v>0</v>
      </c>
      <c r="AB1170" s="432">
        <f t="shared" si="458"/>
        <v>0</v>
      </c>
      <c r="AC1170" s="427" t="e">
        <f t="shared" si="459"/>
        <v>#N/A</v>
      </c>
      <c r="AD1170" s="428" t="e">
        <f t="shared" si="460"/>
        <v>#N/A</v>
      </c>
      <c r="AE1170" s="427" t="e">
        <f t="shared" si="461"/>
        <v>#N/A</v>
      </c>
      <c r="AF1170" s="428" t="e">
        <f t="shared" si="462"/>
        <v>#N/A</v>
      </c>
      <c r="AG1170" s="431" t="e">
        <f t="shared" si="463"/>
        <v>#N/A</v>
      </c>
      <c r="AH1170" s="432" t="e">
        <f t="shared" si="464"/>
        <v>#N/A</v>
      </c>
    </row>
    <row r="1171" spans="4:34" x14ac:dyDescent="0.25">
      <c r="D1171" s="335"/>
      <c r="E1171" s="335"/>
      <c r="F1171" s="335"/>
      <c r="G1171" s="335"/>
      <c r="H1171" s="411">
        <f t="shared" si="447"/>
        <v>0</v>
      </c>
      <c r="I1171" s="412">
        <v>0</v>
      </c>
      <c r="J1171" s="411">
        <f t="shared" si="441"/>
        <v>0</v>
      </c>
      <c r="K1171" s="412">
        <f t="shared" si="448"/>
        <v>0</v>
      </c>
      <c r="L1171" s="411">
        <f t="shared" si="449"/>
        <v>0</v>
      </c>
      <c r="M1171" s="412">
        <f t="shared" si="442"/>
        <v>0</v>
      </c>
      <c r="N1171" s="411">
        <v>0</v>
      </c>
      <c r="O1171" s="412">
        <f t="shared" si="450"/>
        <v>0</v>
      </c>
      <c r="P1171" s="335"/>
      <c r="Q1171" s="427">
        <f t="shared" si="451"/>
        <v>0</v>
      </c>
      <c r="R1171" s="428">
        <f t="shared" si="452"/>
        <v>0</v>
      </c>
      <c r="S1171" s="427">
        <f t="shared" si="443"/>
        <v>0</v>
      </c>
      <c r="T1171" s="428">
        <f t="shared" si="444"/>
        <v>0</v>
      </c>
      <c r="U1171" s="431">
        <f t="shared" si="453"/>
        <v>0</v>
      </c>
      <c r="V1171" s="432">
        <f t="shared" si="454"/>
        <v>0</v>
      </c>
      <c r="W1171" s="427">
        <f t="shared" si="455"/>
        <v>0</v>
      </c>
      <c r="X1171" s="428">
        <f t="shared" si="456"/>
        <v>0</v>
      </c>
      <c r="Y1171" s="427">
        <f t="shared" si="445"/>
        <v>0</v>
      </c>
      <c r="Z1171" s="428">
        <f t="shared" si="446"/>
        <v>0</v>
      </c>
      <c r="AA1171" s="431">
        <f t="shared" si="457"/>
        <v>0</v>
      </c>
      <c r="AB1171" s="432">
        <f t="shared" si="458"/>
        <v>0</v>
      </c>
      <c r="AC1171" s="427" t="e">
        <f t="shared" si="459"/>
        <v>#N/A</v>
      </c>
      <c r="AD1171" s="428" t="e">
        <f t="shared" si="460"/>
        <v>#N/A</v>
      </c>
      <c r="AE1171" s="427" t="e">
        <f t="shared" si="461"/>
        <v>#N/A</v>
      </c>
      <c r="AF1171" s="428" t="e">
        <f t="shared" si="462"/>
        <v>#N/A</v>
      </c>
      <c r="AG1171" s="431" t="e">
        <f t="shared" si="463"/>
        <v>#N/A</v>
      </c>
      <c r="AH1171" s="432" t="e">
        <f t="shared" si="464"/>
        <v>#N/A</v>
      </c>
    </row>
    <row r="1172" spans="4:34" x14ac:dyDescent="0.25">
      <c r="D1172" s="335"/>
      <c r="E1172" s="335"/>
      <c r="F1172" s="335"/>
      <c r="G1172" s="335"/>
      <c r="H1172" s="411">
        <f t="shared" si="447"/>
        <v>0</v>
      </c>
      <c r="I1172" s="412">
        <v>0</v>
      </c>
      <c r="J1172" s="411">
        <f t="shared" si="441"/>
        <v>0</v>
      </c>
      <c r="K1172" s="412">
        <f t="shared" si="448"/>
        <v>0</v>
      </c>
      <c r="L1172" s="411">
        <f t="shared" si="449"/>
        <v>0</v>
      </c>
      <c r="M1172" s="412">
        <f t="shared" si="442"/>
        <v>0</v>
      </c>
      <c r="N1172" s="411">
        <v>0</v>
      </c>
      <c r="O1172" s="412">
        <f t="shared" si="450"/>
        <v>0</v>
      </c>
      <c r="P1172" s="335"/>
      <c r="Q1172" s="427">
        <f t="shared" si="451"/>
        <v>0</v>
      </c>
      <c r="R1172" s="428">
        <f t="shared" si="452"/>
        <v>0</v>
      </c>
      <c r="S1172" s="427">
        <f t="shared" si="443"/>
        <v>0</v>
      </c>
      <c r="T1172" s="428">
        <f t="shared" si="444"/>
        <v>0</v>
      </c>
      <c r="U1172" s="431">
        <f t="shared" si="453"/>
        <v>0</v>
      </c>
      <c r="V1172" s="432">
        <f t="shared" si="454"/>
        <v>0</v>
      </c>
      <c r="W1172" s="427">
        <f t="shared" si="455"/>
        <v>0</v>
      </c>
      <c r="X1172" s="428">
        <f t="shared" si="456"/>
        <v>0</v>
      </c>
      <c r="Y1172" s="427">
        <f t="shared" si="445"/>
        <v>0</v>
      </c>
      <c r="Z1172" s="428">
        <f t="shared" si="446"/>
        <v>0</v>
      </c>
      <c r="AA1172" s="431">
        <f t="shared" si="457"/>
        <v>0</v>
      </c>
      <c r="AB1172" s="432">
        <f t="shared" si="458"/>
        <v>0</v>
      </c>
      <c r="AC1172" s="427" t="e">
        <f t="shared" si="459"/>
        <v>#N/A</v>
      </c>
      <c r="AD1172" s="428" t="e">
        <f t="shared" si="460"/>
        <v>#N/A</v>
      </c>
      <c r="AE1172" s="427" t="e">
        <f t="shared" si="461"/>
        <v>#N/A</v>
      </c>
      <c r="AF1172" s="428" t="e">
        <f t="shared" si="462"/>
        <v>#N/A</v>
      </c>
      <c r="AG1172" s="431" t="e">
        <f t="shared" si="463"/>
        <v>#N/A</v>
      </c>
      <c r="AH1172" s="432" t="e">
        <f t="shared" si="464"/>
        <v>#N/A</v>
      </c>
    </row>
    <row r="1173" spans="4:34" x14ac:dyDescent="0.25">
      <c r="D1173" s="335"/>
      <c r="E1173" s="335"/>
      <c r="F1173" s="335"/>
      <c r="G1173" s="335"/>
      <c r="H1173" s="411">
        <f t="shared" si="447"/>
        <v>0</v>
      </c>
      <c r="I1173" s="412">
        <v>0</v>
      </c>
      <c r="J1173" s="411">
        <f t="shared" si="441"/>
        <v>0</v>
      </c>
      <c r="K1173" s="412">
        <f t="shared" si="448"/>
        <v>0</v>
      </c>
      <c r="L1173" s="411">
        <f t="shared" si="449"/>
        <v>0</v>
      </c>
      <c r="M1173" s="412">
        <f t="shared" si="442"/>
        <v>0</v>
      </c>
      <c r="N1173" s="411">
        <v>0</v>
      </c>
      <c r="O1173" s="412">
        <f t="shared" si="450"/>
        <v>0</v>
      </c>
      <c r="P1173" s="335"/>
      <c r="Q1173" s="427">
        <f t="shared" si="451"/>
        <v>0</v>
      </c>
      <c r="R1173" s="428">
        <f t="shared" si="452"/>
        <v>0</v>
      </c>
      <c r="S1173" s="427">
        <f t="shared" si="443"/>
        <v>0</v>
      </c>
      <c r="T1173" s="428">
        <f t="shared" si="444"/>
        <v>0</v>
      </c>
      <c r="U1173" s="431">
        <f t="shared" si="453"/>
        <v>0</v>
      </c>
      <c r="V1173" s="432">
        <f t="shared" si="454"/>
        <v>0</v>
      </c>
      <c r="W1173" s="427">
        <f t="shared" si="455"/>
        <v>0</v>
      </c>
      <c r="X1173" s="428">
        <f t="shared" si="456"/>
        <v>0</v>
      </c>
      <c r="Y1173" s="427">
        <f t="shared" si="445"/>
        <v>0</v>
      </c>
      <c r="Z1173" s="428">
        <f t="shared" si="446"/>
        <v>0</v>
      </c>
      <c r="AA1173" s="431">
        <f t="shared" si="457"/>
        <v>0</v>
      </c>
      <c r="AB1173" s="432">
        <f t="shared" si="458"/>
        <v>0</v>
      </c>
      <c r="AC1173" s="427" t="e">
        <f t="shared" si="459"/>
        <v>#N/A</v>
      </c>
      <c r="AD1173" s="428" t="e">
        <f t="shared" si="460"/>
        <v>#N/A</v>
      </c>
      <c r="AE1173" s="427" t="e">
        <f t="shared" si="461"/>
        <v>#N/A</v>
      </c>
      <c r="AF1173" s="428" t="e">
        <f t="shared" si="462"/>
        <v>#N/A</v>
      </c>
      <c r="AG1173" s="431" t="e">
        <f t="shared" si="463"/>
        <v>#N/A</v>
      </c>
      <c r="AH1173" s="432" t="e">
        <f t="shared" si="464"/>
        <v>#N/A</v>
      </c>
    </row>
    <row r="1174" spans="4:34" x14ac:dyDescent="0.25">
      <c r="D1174" s="335"/>
      <c r="E1174" s="335"/>
      <c r="F1174" s="335"/>
      <c r="G1174" s="335"/>
      <c r="H1174" s="411">
        <f t="shared" si="447"/>
        <v>0</v>
      </c>
      <c r="I1174" s="412">
        <v>0</v>
      </c>
      <c r="J1174" s="411">
        <f t="shared" si="441"/>
        <v>0</v>
      </c>
      <c r="K1174" s="412">
        <f t="shared" si="448"/>
        <v>0</v>
      </c>
      <c r="L1174" s="411">
        <f t="shared" si="449"/>
        <v>0</v>
      </c>
      <c r="M1174" s="412">
        <f t="shared" si="442"/>
        <v>0</v>
      </c>
      <c r="N1174" s="411">
        <v>0</v>
      </c>
      <c r="O1174" s="412">
        <f t="shared" si="450"/>
        <v>0</v>
      </c>
      <c r="P1174" s="335"/>
      <c r="Q1174" s="427">
        <f t="shared" si="451"/>
        <v>0</v>
      </c>
      <c r="R1174" s="428">
        <f t="shared" si="452"/>
        <v>0</v>
      </c>
      <c r="S1174" s="427">
        <f t="shared" si="443"/>
        <v>0</v>
      </c>
      <c r="T1174" s="428">
        <f t="shared" si="444"/>
        <v>0</v>
      </c>
      <c r="U1174" s="431">
        <f t="shared" si="453"/>
        <v>0</v>
      </c>
      <c r="V1174" s="432">
        <f t="shared" si="454"/>
        <v>0</v>
      </c>
      <c r="W1174" s="427">
        <f t="shared" si="455"/>
        <v>0</v>
      </c>
      <c r="X1174" s="428">
        <f t="shared" si="456"/>
        <v>0</v>
      </c>
      <c r="Y1174" s="427">
        <f t="shared" si="445"/>
        <v>0</v>
      </c>
      <c r="Z1174" s="428">
        <f t="shared" si="446"/>
        <v>0</v>
      </c>
      <c r="AA1174" s="431">
        <f t="shared" si="457"/>
        <v>0</v>
      </c>
      <c r="AB1174" s="432">
        <f t="shared" si="458"/>
        <v>0</v>
      </c>
      <c r="AC1174" s="427" t="e">
        <f t="shared" si="459"/>
        <v>#N/A</v>
      </c>
      <c r="AD1174" s="428" t="e">
        <f t="shared" si="460"/>
        <v>#N/A</v>
      </c>
      <c r="AE1174" s="427" t="e">
        <f t="shared" si="461"/>
        <v>#N/A</v>
      </c>
      <c r="AF1174" s="428" t="e">
        <f t="shared" si="462"/>
        <v>#N/A</v>
      </c>
      <c r="AG1174" s="431" t="e">
        <f t="shared" si="463"/>
        <v>#N/A</v>
      </c>
      <c r="AH1174" s="432" t="e">
        <f t="shared" si="464"/>
        <v>#N/A</v>
      </c>
    </row>
    <row r="1175" spans="4:34" x14ac:dyDescent="0.25">
      <c r="D1175" s="335"/>
      <c r="E1175" s="335"/>
      <c r="F1175" s="335"/>
      <c r="G1175" s="335"/>
      <c r="H1175" s="411">
        <f t="shared" si="447"/>
        <v>0</v>
      </c>
      <c r="I1175" s="412">
        <v>0</v>
      </c>
      <c r="J1175" s="411">
        <f t="shared" si="441"/>
        <v>0</v>
      </c>
      <c r="K1175" s="412">
        <f t="shared" si="448"/>
        <v>0</v>
      </c>
      <c r="L1175" s="411">
        <f t="shared" si="449"/>
        <v>0</v>
      </c>
      <c r="M1175" s="412">
        <f t="shared" si="442"/>
        <v>0</v>
      </c>
      <c r="N1175" s="411">
        <v>0</v>
      </c>
      <c r="O1175" s="412">
        <f t="shared" si="450"/>
        <v>0</v>
      </c>
      <c r="P1175" s="335"/>
      <c r="Q1175" s="427">
        <f t="shared" si="451"/>
        <v>0</v>
      </c>
      <c r="R1175" s="428">
        <f t="shared" si="452"/>
        <v>0</v>
      </c>
      <c r="S1175" s="427">
        <f t="shared" si="443"/>
        <v>0</v>
      </c>
      <c r="T1175" s="428">
        <f t="shared" si="444"/>
        <v>0</v>
      </c>
      <c r="U1175" s="431">
        <f t="shared" si="453"/>
        <v>0</v>
      </c>
      <c r="V1175" s="432">
        <f t="shared" si="454"/>
        <v>0</v>
      </c>
      <c r="W1175" s="427">
        <f t="shared" si="455"/>
        <v>0</v>
      </c>
      <c r="X1175" s="428">
        <f t="shared" si="456"/>
        <v>0</v>
      </c>
      <c r="Y1175" s="427">
        <f t="shared" si="445"/>
        <v>0</v>
      </c>
      <c r="Z1175" s="428">
        <f t="shared" si="446"/>
        <v>0</v>
      </c>
      <c r="AA1175" s="431">
        <f t="shared" si="457"/>
        <v>0</v>
      </c>
      <c r="AB1175" s="432">
        <f t="shared" si="458"/>
        <v>0</v>
      </c>
      <c r="AC1175" s="427" t="e">
        <f t="shared" si="459"/>
        <v>#N/A</v>
      </c>
      <c r="AD1175" s="428" t="e">
        <f t="shared" si="460"/>
        <v>#N/A</v>
      </c>
      <c r="AE1175" s="427" t="e">
        <f t="shared" si="461"/>
        <v>#N/A</v>
      </c>
      <c r="AF1175" s="428" t="e">
        <f t="shared" si="462"/>
        <v>#N/A</v>
      </c>
      <c r="AG1175" s="431" t="e">
        <f t="shared" si="463"/>
        <v>#N/A</v>
      </c>
      <c r="AH1175" s="432" t="e">
        <f t="shared" si="464"/>
        <v>#N/A</v>
      </c>
    </row>
    <row r="1176" spans="4:34" x14ac:dyDescent="0.25">
      <c r="D1176" s="335"/>
      <c r="E1176" s="335"/>
      <c r="F1176" s="335"/>
      <c r="G1176" s="335"/>
      <c r="H1176" s="411">
        <f t="shared" si="447"/>
        <v>0</v>
      </c>
      <c r="I1176" s="412">
        <v>0</v>
      </c>
      <c r="J1176" s="411">
        <f t="shared" si="441"/>
        <v>0</v>
      </c>
      <c r="K1176" s="412">
        <f t="shared" si="448"/>
        <v>0</v>
      </c>
      <c r="L1176" s="411">
        <f t="shared" si="449"/>
        <v>0</v>
      </c>
      <c r="M1176" s="412">
        <f t="shared" si="442"/>
        <v>0</v>
      </c>
      <c r="N1176" s="411">
        <v>0</v>
      </c>
      <c r="O1176" s="412">
        <f t="shared" si="450"/>
        <v>0</v>
      </c>
      <c r="P1176" s="335"/>
      <c r="Q1176" s="427">
        <f t="shared" si="451"/>
        <v>0</v>
      </c>
      <c r="R1176" s="428">
        <f t="shared" si="452"/>
        <v>0</v>
      </c>
      <c r="S1176" s="427">
        <f t="shared" si="443"/>
        <v>0</v>
      </c>
      <c r="T1176" s="428">
        <f t="shared" si="444"/>
        <v>0</v>
      </c>
      <c r="U1176" s="431">
        <f t="shared" si="453"/>
        <v>0</v>
      </c>
      <c r="V1176" s="432">
        <f t="shared" si="454"/>
        <v>0</v>
      </c>
      <c r="W1176" s="427">
        <f t="shared" si="455"/>
        <v>0</v>
      </c>
      <c r="X1176" s="428">
        <f t="shared" si="456"/>
        <v>0</v>
      </c>
      <c r="Y1176" s="427">
        <f t="shared" si="445"/>
        <v>0</v>
      </c>
      <c r="Z1176" s="428">
        <f t="shared" si="446"/>
        <v>0</v>
      </c>
      <c r="AA1176" s="431">
        <f t="shared" si="457"/>
        <v>0</v>
      </c>
      <c r="AB1176" s="432">
        <f t="shared" si="458"/>
        <v>0</v>
      </c>
      <c r="AC1176" s="427" t="e">
        <f t="shared" si="459"/>
        <v>#N/A</v>
      </c>
      <c r="AD1176" s="428" t="e">
        <f t="shared" si="460"/>
        <v>#N/A</v>
      </c>
      <c r="AE1176" s="427" t="e">
        <f t="shared" si="461"/>
        <v>#N/A</v>
      </c>
      <c r="AF1176" s="428" t="e">
        <f t="shared" si="462"/>
        <v>#N/A</v>
      </c>
      <c r="AG1176" s="431" t="e">
        <f t="shared" si="463"/>
        <v>#N/A</v>
      </c>
      <c r="AH1176" s="432" t="e">
        <f t="shared" si="464"/>
        <v>#N/A</v>
      </c>
    </row>
    <row r="1177" spans="4:34" x14ac:dyDescent="0.25">
      <c r="D1177" s="335"/>
      <c r="E1177" s="335"/>
      <c r="F1177" s="335"/>
      <c r="G1177" s="335"/>
      <c r="H1177" s="411">
        <f t="shared" si="447"/>
        <v>0</v>
      </c>
      <c r="I1177" s="412">
        <v>0</v>
      </c>
      <c r="J1177" s="411">
        <f t="shared" si="441"/>
        <v>0</v>
      </c>
      <c r="K1177" s="412">
        <f t="shared" si="448"/>
        <v>0</v>
      </c>
      <c r="L1177" s="411">
        <f t="shared" si="449"/>
        <v>0</v>
      </c>
      <c r="M1177" s="412">
        <f t="shared" si="442"/>
        <v>0</v>
      </c>
      <c r="N1177" s="411">
        <v>0</v>
      </c>
      <c r="O1177" s="412">
        <f t="shared" si="450"/>
        <v>0</v>
      </c>
      <c r="P1177" s="335"/>
      <c r="Q1177" s="427">
        <f t="shared" si="451"/>
        <v>0</v>
      </c>
      <c r="R1177" s="428">
        <f t="shared" si="452"/>
        <v>0</v>
      </c>
      <c r="S1177" s="427">
        <f t="shared" si="443"/>
        <v>0</v>
      </c>
      <c r="T1177" s="428">
        <f t="shared" si="444"/>
        <v>0</v>
      </c>
      <c r="U1177" s="431">
        <f t="shared" si="453"/>
        <v>0</v>
      </c>
      <c r="V1177" s="432">
        <f t="shared" si="454"/>
        <v>0</v>
      </c>
      <c r="W1177" s="427">
        <f t="shared" si="455"/>
        <v>0</v>
      </c>
      <c r="X1177" s="428">
        <f t="shared" si="456"/>
        <v>0</v>
      </c>
      <c r="Y1177" s="427">
        <f t="shared" si="445"/>
        <v>0</v>
      </c>
      <c r="Z1177" s="428">
        <f t="shared" si="446"/>
        <v>0</v>
      </c>
      <c r="AA1177" s="431">
        <f t="shared" si="457"/>
        <v>0</v>
      </c>
      <c r="AB1177" s="432">
        <f t="shared" si="458"/>
        <v>0</v>
      </c>
      <c r="AC1177" s="427" t="e">
        <f t="shared" si="459"/>
        <v>#N/A</v>
      </c>
      <c r="AD1177" s="428" t="e">
        <f t="shared" si="460"/>
        <v>#N/A</v>
      </c>
      <c r="AE1177" s="427" t="e">
        <f t="shared" si="461"/>
        <v>#N/A</v>
      </c>
      <c r="AF1177" s="428" t="e">
        <f t="shared" si="462"/>
        <v>#N/A</v>
      </c>
      <c r="AG1177" s="431" t="e">
        <f t="shared" si="463"/>
        <v>#N/A</v>
      </c>
      <c r="AH1177" s="432" t="e">
        <f t="shared" si="464"/>
        <v>#N/A</v>
      </c>
    </row>
    <row r="1178" spans="4:34" x14ac:dyDescent="0.25">
      <c r="D1178" s="335"/>
      <c r="E1178" s="335"/>
      <c r="F1178" s="335"/>
      <c r="G1178" s="335"/>
      <c r="H1178" s="411">
        <f t="shared" si="447"/>
        <v>0</v>
      </c>
      <c r="I1178" s="412">
        <v>0</v>
      </c>
      <c r="J1178" s="411">
        <f t="shared" si="441"/>
        <v>0</v>
      </c>
      <c r="K1178" s="412">
        <f t="shared" si="448"/>
        <v>0</v>
      </c>
      <c r="L1178" s="411">
        <f t="shared" si="449"/>
        <v>0</v>
      </c>
      <c r="M1178" s="412">
        <f t="shared" si="442"/>
        <v>0</v>
      </c>
      <c r="N1178" s="411">
        <v>0</v>
      </c>
      <c r="O1178" s="412">
        <f t="shared" si="450"/>
        <v>0</v>
      </c>
      <c r="P1178" s="335"/>
      <c r="Q1178" s="427">
        <f t="shared" si="451"/>
        <v>0</v>
      </c>
      <c r="R1178" s="428">
        <f t="shared" si="452"/>
        <v>0</v>
      </c>
      <c r="S1178" s="427">
        <f t="shared" si="443"/>
        <v>0</v>
      </c>
      <c r="T1178" s="428">
        <f t="shared" si="444"/>
        <v>0</v>
      </c>
      <c r="U1178" s="431">
        <f t="shared" si="453"/>
        <v>0</v>
      </c>
      <c r="V1178" s="432">
        <f t="shared" si="454"/>
        <v>0</v>
      </c>
      <c r="W1178" s="427">
        <f t="shared" si="455"/>
        <v>0</v>
      </c>
      <c r="X1178" s="428">
        <f t="shared" si="456"/>
        <v>0</v>
      </c>
      <c r="Y1178" s="427">
        <f t="shared" si="445"/>
        <v>0</v>
      </c>
      <c r="Z1178" s="428">
        <f t="shared" si="446"/>
        <v>0</v>
      </c>
      <c r="AA1178" s="431">
        <f t="shared" si="457"/>
        <v>0</v>
      </c>
      <c r="AB1178" s="432">
        <f t="shared" si="458"/>
        <v>0</v>
      </c>
      <c r="AC1178" s="427" t="e">
        <f t="shared" si="459"/>
        <v>#N/A</v>
      </c>
      <c r="AD1178" s="428" t="e">
        <f t="shared" si="460"/>
        <v>#N/A</v>
      </c>
      <c r="AE1178" s="427" t="e">
        <f t="shared" si="461"/>
        <v>#N/A</v>
      </c>
      <c r="AF1178" s="428" t="e">
        <f t="shared" si="462"/>
        <v>#N/A</v>
      </c>
      <c r="AG1178" s="431" t="e">
        <f t="shared" si="463"/>
        <v>#N/A</v>
      </c>
      <c r="AH1178" s="432" t="e">
        <f t="shared" si="464"/>
        <v>#N/A</v>
      </c>
    </row>
    <row r="1179" spans="4:34" x14ac:dyDescent="0.25">
      <c r="D1179" s="335"/>
      <c r="E1179" s="335"/>
      <c r="F1179" s="335"/>
      <c r="G1179" s="335"/>
      <c r="H1179" s="411">
        <f t="shared" si="447"/>
        <v>0</v>
      </c>
      <c r="I1179" s="412">
        <v>0</v>
      </c>
      <c r="J1179" s="411">
        <f t="shared" si="441"/>
        <v>0</v>
      </c>
      <c r="K1179" s="412">
        <f t="shared" si="448"/>
        <v>0</v>
      </c>
      <c r="L1179" s="411">
        <f t="shared" si="449"/>
        <v>0</v>
      </c>
      <c r="M1179" s="412">
        <f t="shared" si="442"/>
        <v>0</v>
      </c>
      <c r="N1179" s="411">
        <v>0</v>
      </c>
      <c r="O1179" s="412">
        <f t="shared" si="450"/>
        <v>0</v>
      </c>
      <c r="P1179" s="335"/>
      <c r="Q1179" s="427">
        <f t="shared" si="451"/>
        <v>0</v>
      </c>
      <c r="R1179" s="428">
        <f t="shared" si="452"/>
        <v>0</v>
      </c>
      <c r="S1179" s="427">
        <f t="shared" si="443"/>
        <v>0</v>
      </c>
      <c r="T1179" s="428">
        <f t="shared" si="444"/>
        <v>0</v>
      </c>
      <c r="U1179" s="431">
        <f t="shared" si="453"/>
        <v>0</v>
      </c>
      <c r="V1179" s="432">
        <f t="shared" si="454"/>
        <v>0</v>
      </c>
      <c r="W1179" s="427">
        <f t="shared" si="455"/>
        <v>0</v>
      </c>
      <c r="X1179" s="428">
        <f t="shared" si="456"/>
        <v>0</v>
      </c>
      <c r="Y1179" s="427">
        <f t="shared" si="445"/>
        <v>0</v>
      </c>
      <c r="Z1179" s="428">
        <f t="shared" si="446"/>
        <v>0</v>
      </c>
      <c r="AA1179" s="431">
        <f t="shared" si="457"/>
        <v>0</v>
      </c>
      <c r="AB1179" s="432">
        <f t="shared" si="458"/>
        <v>0</v>
      </c>
      <c r="AC1179" s="427" t="e">
        <f t="shared" si="459"/>
        <v>#N/A</v>
      </c>
      <c r="AD1179" s="428" t="e">
        <f t="shared" si="460"/>
        <v>#N/A</v>
      </c>
      <c r="AE1179" s="427" t="e">
        <f t="shared" si="461"/>
        <v>#N/A</v>
      </c>
      <c r="AF1179" s="428" t="e">
        <f t="shared" si="462"/>
        <v>#N/A</v>
      </c>
      <c r="AG1179" s="431" t="e">
        <f t="shared" si="463"/>
        <v>#N/A</v>
      </c>
      <c r="AH1179" s="432" t="e">
        <f t="shared" si="464"/>
        <v>#N/A</v>
      </c>
    </row>
    <row r="1180" spans="4:34" x14ac:dyDescent="0.25">
      <c r="D1180" s="335"/>
      <c r="E1180" s="335"/>
      <c r="F1180" s="335"/>
      <c r="G1180" s="335"/>
      <c r="H1180" s="411">
        <f t="shared" si="447"/>
        <v>0</v>
      </c>
      <c r="I1180" s="412">
        <v>0</v>
      </c>
      <c r="J1180" s="411">
        <f t="shared" si="441"/>
        <v>0</v>
      </c>
      <c r="K1180" s="412">
        <f t="shared" si="448"/>
        <v>0</v>
      </c>
      <c r="L1180" s="411">
        <f t="shared" si="449"/>
        <v>0</v>
      </c>
      <c r="M1180" s="412">
        <f t="shared" si="442"/>
        <v>0</v>
      </c>
      <c r="N1180" s="411">
        <v>0</v>
      </c>
      <c r="O1180" s="412">
        <f t="shared" si="450"/>
        <v>0</v>
      </c>
      <c r="P1180" s="335"/>
      <c r="Q1180" s="427">
        <f t="shared" si="451"/>
        <v>0</v>
      </c>
      <c r="R1180" s="428">
        <f t="shared" si="452"/>
        <v>0</v>
      </c>
      <c r="S1180" s="427">
        <f t="shared" si="443"/>
        <v>0</v>
      </c>
      <c r="T1180" s="428">
        <f t="shared" si="444"/>
        <v>0</v>
      </c>
      <c r="U1180" s="431">
        <f t="shared" si="453"/>
        <v>0</v>
      </c>
      <c r="V1180" s="432">
        <f t="shared" si="454"/>
        <v>0</v>
      </c>
      <c r="W1180" s="427">
        <f t="shared" si="455"/>
        <v>0</v>
      </c>
      <c r="X1180" s="428">
        <f t="shared" si="456"/>
        <v>0</v>
      </c>
      <c r="Y1180" s="427">
        <f t="shared" si="445"/>
        <v>0</v>
      </c>
      <c r="Z1180" s="428">
        <f t="shared" si="446"/>
        <v>0</v>
      </c>
      <c r="AA1180" s="431">
        <f t="shared" si="457"/>
        <v>0</v>
      </c>
      <c r="AB1180" s="432">
        <f t="shared" si="458"/>
        <v>0</v>
      </c>
      <c r="AC1180" s="427" t="e">
        <f t="shared" si="459"/>
        <v>#N/A</v>
      </c>
      <c r="AD1180" s="428" t="e">
        <f t="shared" si="460"/>
        <v>#N/A</v>
      </c>
      <c r="AE1180" s="427" t="e">
        <f t="shared" si="461"/>
        <v>#N/A</v>
      </c>
      <c r="AF1180" s="428" t="e">
        <f t="shared" si="462"/>
        <v>#N/A</v>
      </c>
      <c r="AG1180" s="431" t="e">
        <f t="shared" si="463"/>
        <v>#N/A</v>
      </c>
      <c r="AH1180" s="432" t="e">
        <f t="shared" si="464"/>
        <v>#N/A</v>
      </c>
    </row>
    <row r="1181" spans="4:34" x14ac:dyDescent="0.25">
      <c r="D1181" s="335"/>
      <c r="E1181" s="335"/>
      <c r="F1181" s="335"/>
      <c r="G1181" s="335"/>
      <c r="H1181" s="411">
        <f t="shared" si="447"/>
        <v>0</v>
      </c>
      <c r="I1181" s="412">
        <v>0</v>
      </c>
      <c r="J1181" s="411">
        <f t="shared" si="441"/>
        <v>0</v>
      </c>
      <c r="K1181" s="412">
        <f t="shared" si="448"/>
        <v>0</v>
      </c>
      <c r="L1181" s="411">
        <f t="shared" si="449"/>
        <v>0</v>
      </c>
      <c r="M1181" s="412">
        <f t="shared" si="442"/>
        <v>0</v>
      </c>
      <c r="N1181" s="411">
        <v>0</v>
      </c>
      <c r="O1181" s="412">
        <f t="shared" si="450"/>
        <v>0</v>
      </c>
      <c r="P1181" s="335"/>
      <c r="Q1181" s="427">
        <f t="shared" si="451"/>
        <v>0</v>
      </c>
      <c r="R1181" s="428">
        <f t="shared" si="452"/>
        <v>0</v>
      </c>
      <c r="S1181" s="427">
        <f t="shared" si="443"/>
        <v>0</v>
      </c>
      <c r="T1181" s="428">
        <f t="shared" si="444"/>
        <v>0</v>
      </c>
      <c r="U1181" s="431">
        <f t="shared" si="453"/>
        <v>0</v>
      </c>
      <c r="V1181" s="432">
        <f t="shared" si="454"/>
        <v>0</v>
      </c>
      <c r="W1181" s="427">
        <f t="shared" si="455"/>
        <v>0</v>
      </c>
      <c r="X1181" s="428">
        <f t="shared" si="456"/>
        <v>0</v>
      </c>
      <c r="Y1181" s="427">
        <f t="shared" si="445"/>
        <v>0</v>
      </c>
      <c r="Z1181" s="428">
        <f t="shared" si="446"/>
        <v>0</v>
      </c>
      <c r="AA1181" s="431">
        <f t="shared" si="457"/>
        <v>0</v>
      </c>
      <c r="AB1181" s="432">
        <f t="shared" si="458"/>
        <v>0</v>
      </c>
      <c r="AC1181" s="427" t="e">
        <f t="shared" si="459"/>
        <v>#N/A</v>
      </c>
      <c r="AD1181" s="428" t="e">
        <f t="shared" si="460"/>
        <v>#N/A</v>
      </c>
      <c r="AE1181" s="427" t="e">
        <f t="shared" si="461"/>
        <v>#N/A</v>
      </c>
      <c r="AF1181" s="428" t="e">
        <f t="shared" si="462"/>
        <v>#N/A</v>
      </c>
      <c r="AG1181" s="431" t="e">
        <f t="shared" si="463"/>
        <v>#N/A</v>
      </c>
      <c r="AH1181" s="432" t="e">
        <f t="shared" si="464"/>
        <v>#N/A</v>
      </c>
    </row>
    <row r="1182" spans="4:34" x14ac:dyDescent="0.25">
      <c r="D1182" s="335"/>
      <c r="E1182" s="335"/>
      <c r="F1182" s="335"/>
      <c r="G1182" s="335"/>
      <c r="H1182" s="411">
        <f t="shared" si="447"/>
        <v>0</v>
      </c>
      <c r="I1182" s="412">
        <v>0</v>
      </c>
      <c r="J1182" s="411">
        <f t="shared" si="441"/>
        <v>0</v>
      </c>
      <c r="K1182" s="412">
        <f t="shared" si="448"/>
        <v>0</v>
      </c>
      <c r="L1182" s="411">
        <f t="shared" si="449"/>
        <v>0</v>
      </c>
      <c r="M1182" s="412">
        <f t="shared" si="442"/>
        <v>0</v>
      </c>
      <c r="N1182" s="411">
        <v>0</v>
      </c>
      <c r="O1182" s="412">
        <f t="shared" si="450"/>
        <v>0</v>
      </c>
      <c r="P1182" s="335"/>
      <c r="Q1182" s="427">
        <f t="shared" si="451"/>
        <v>0</v>
      </c>
      <c r="R1182" s="428">
        <f t="shared" si="452"/>
        <v>0</v>
      </c>
      <c r="S1182" s="427">
        <f t="shared" si="443"/>
        <v>0</v>
      </c>
      <c r="T1182" s="428">
        <f t="shared" si="444"/>
        <v>0</v>
      </c>
      <c r="U1182" s="431">
        <f t="shared" si="453"/>
        <v>0</v>
      </c>
      <c r="V1182" s="432">
        <f t="shared" si="454"/>
        <v>0</v>
      </c>
      <c r="W1182" s="427">
        <f t="shared" si="455"/>
        <v>0</v>
      </c>
      <c r="X1182" s="428">
        <f t="shared" si="456"/>
        <v>0</v>
      </c>
      <c r="Y1182" s="427">
        <f t="shared" si="445"/>
        <v>0</v>
      </c>
      <c r="Z1182" s="428">
        <f t="shared" si="446"/>
        <v>0</v>
      </c>
      <c r="AA1182" s="431">
        <f t="shared" si="457"/>
        <v>0</v>
      </c>
      <c r="AB1182" s="432">
        <f t="shared" si="458"/>
        <v>0</v>
      </c>
      <c r="AC1182" s="427" t="e">
        <f t="shared" si="459"/>
        <v>#N/A</v>
      </c>
      <c r="AD1182" s="428" t="e">
        <f t="shared" si="460"/>
        <v>#N/A</v>
      </c>
      <c r="AE1182" s="427" t="e">
        <f t="shared" si="461"/>
        <v>#N/A</v>
      </c>
      <c r="AF1182" s="428" t="e">
        <f t="shared" si="462"/>
        <v>#N/A</v>
      </c>
      <c r="AG1182" s="431" t="e">
        <f t="shared" si="463"/>
        <v>#N/A</v>
      </c>
      <c r="AH1182" s="432" t="e">
        <f t="shared" si="464"/>
        <v>#N/A</v>
      </c>
    </row>
    <row r="1183" spans="4:34" x14ac:dyDescent="0.25">
      <c r="D1183" s="335"/>
      <c r="E1183" s="335"/>
      <c r="F1183" s="335"/>
      <c r="G1183" s="335"/>
      <c r="H1183" s="411">
        <f t="shared" si="447"/>
        <v>0</v>
      </c>
      <c r="I1183" s="412">
        <v>0</v>
      </c>
      <c r="J1183" s="411">
        <f t="shared" si="441"/>
        <v>0</v>
      </c>
      <c r="K1183" s="412">
        <f t="shared" si="448"/>
        <v>0</v>
      </c>
      <c r="L1183" s="411">
        <f t="shared" si="449"/>
        <v>0</v>
      </c>
      <c r="M1183" s="412">
        <f t="shared" si="442"/>
        <v>0</v>
      </c>
      <c r="N1183" s="411">
        <v>0</v>
      </c>
      <c r="O1183" s="412">
        <f t="shared" si="450"/>
        <v>0</v>
      </c>
      <c r="P1183" s="335"/>
      <c r="Q1183" s="427">
        <f t="shared" si="451"/>
        <v>0</v>
      </c>
      <c r="R1183" s="428">
        <f t="shared" si="452"/>
        <v>0</v>
      </c>
      <c r="S1183" s="427">
        <f t="shared" si="443"/>
        <v>0</v>
      </c>
      <c r="T1183" s="428">
        <f t="shared" si="444"/>
        <v>0</v>
      </c>
      <c r="U1183" s="431">
        <f t="shared" si="453"/>
        <v>0</v>
      </c>
      <c r="V1183" s="432">
        <f t="shared" si="454"/>
        <v>0</v>
      </c>
      <c r="W1183" s="427">
        <f t="shared" si="455"/>
        <v>0</v>
      </c>
      <c r="X1183" s="428">
        <f t="shared" si="456"/>
        <v>0</v>
      </c>
      <c r="Y1183" s="427">
        <f t="shared" si="445"/>
        <v>0</v>
      </c>
      <c r="Z1183" s="428">
        <f t="shared" si="446"/>
        <v>0</v>
      </c>
      <c r="AA1183" s="431">
        <f t="shared" si="457"/>
        <v>0</v>
      </c>
      <c r="AB1183" s="432">
        <f t="shared" si="458"/>
        <v>0</v>
      </c>
      <c r="AC1183" s="427" t="e">
        <f t="shared" si="459"/>
        <v>#N/A</v>
      </c>
      <c r="AD1183" s="428" t="e">
        <f t="shared" si="460"/>
        <v>#N/A</v>
      </c>
      <c r="AE1183" s="427" t="e">
        <f t="shared" si="461"/>
        <v>#N/A</v>
      </c>
      <c r="AF1183" s="428" t="e">
        <f t="shared" si="462"/>
        <v>#N/A</v>
      </c>
      <c r="AG1183" s="431" t="e">
        <f t="shared" si="463"/>
        <v>#N/A</v>
      </c>
      <c r="AH1183" s="432" t="e">
        <f t="shared" si="464"/>
        <v>#N/A</v>
      </c>
    </row>
    <row r="1184" spans="4:34" x14ac:dyDescent="0.25">
      <c r="D1184" s="335"/>
      <c r="E1184" s="335"/>
      <c r="F1184" s="335"/>
      <c r="G1184" s="335"/>
      <c r="H1184" s="411">
        <f t="shared" si="447"/>
        <v>0</v>
      </c>
      <c r="I1184" s="412">
        <v>0</v>
      </c>
      <c r="J1184" s="411">
        <f t="shared" si="441"/>
        <v>0</v>
      </c>
      <c r="K1184" s="412">
        <f t="shared" si="448"/>
        <v>0</v>
      </c>
      <c r="L1184" s="411">
        <f t="shared" si="449"/>
        <v>0</v>
      </c>
      <c r="M1184" s="412">
        <f t="shared" si="442"/>
        <v>0</v>
      </c>
      <c r="N1184" s="411">
        <v>0</v>
      </c>
      <c r="O1184" s="412">
        <f t="shared" si="450"/>
        <v>0</v>
      </c>
      <c r="P1184" s="335"/>
      <c r="Q1184" s="427">
        <f t="shared" si="451"/>
        <v>0</v>
      </c>
      <c r="R1184" s="428">
        <f t="shared" si="452"/>
        <v>0</v>
      </c>
      <c r="S1184" s="427">
        <f t="shared" si="443"/>
        <v>0</v>
      </c>
      <c r="T1184" s="428">
        <f t="shared" si="444"/>
        <v>0</v>
      </c>
      <c r="U1184" s="431">
        <f t="shared" si="453"/>
        <v>0</v>
      </c>
      <c r="V1184" s="432">
        <f t="shared" si="454"/>
        <v>0</v>
      </c>
      <c r="W1184" s="427">
        <f t="shared" si="455"/>
        <v>0</v>
      </c>
      <c r="X1184" s="428">
        <f t="shared" si="456"/>
        <v>0</v>
      </c>
      <c r="Y1184" s="427">
        <f t="shared" si="445"/>
        <v>0</v>
      </c>
      <c r="Z1184" s="428">
        <f t="shared" si="446"/>
        <v>0</v>
      </c>
      <c r="AA1184" s="431">
        <f t="shared" si="457"/>
        <v>0</v>
      </c>
      <c r="AB1184" s="432">
        <f t="shared" si="458"/>
        <v>0</v>
      </c>
      <c r="AC1184" s="427" t="e">
        <f t="shared" si="459"/>
        <v>#N/A</v>
      </c>
      <c r="AD1184" s="428" t="e">
        <f t="shared" si="460"/>
        <v>#N/A</v>
      </c>
      <c r="AE1184" s="427" t="e">
        <f t="shared" si="461"/>
        <v>#N/A</v>
      </c>
      <c r="AF1184" s="428" t="e">
        <f t="shared" si="462"/>
        <v>#N/A</v>
      </c>
      <c r="AG1184" s="431" t="e">
        <f t="shared" si="463"/>
        <v>#N/A</v>
      </c>
      <c r="AH1184" s="432" t="e">
        <f t="shared" si="464"/>
        <v>#N/A</v>
      </c>
    </row>
    <row r="1185" spans="4:34" x14ac:dyDescent="0.25">
      <c r="D1185" s="335"/>
      <c r="E1185" s="335"/>
      <c r="F1185" s="335"/>
      <c r="G1185" s="335"/>
      <c r="H1185" s="411">
        <f t="shared" si="447"/>
        <v>0</v>
      </c>
      <c r="I1185" s="412">
        <v>0</v>
      </c>
      <c r="J1185" s="411">
        <f t="shared" si="441"/>
        <v>0</v>
      </c>
      <c r="K1185" s="412">
        <f t="shared" si="448"/>
        <v>0</v>
      </c>
      <c r="L1185" s="411">
        <f t="shared" si="449"/>
        <v>0</v>
      </c>
      <c r="M1185" s="412">
        <f t="shared" si="442"/>
        <v>0</v>
      </c>
      <c r="N1185" s="411">
        <v>0</v>
      </c>
      <c r="O1185" s="412">
        <f t="shared" si="450"/>
        <v>0</v>
      </c>
      <c r="P1185" s="335"/>
      <c r="Q1185" s="427">
        <f t="shared" si="451"/>
        <v>0</v>
      </c>
      <c r="R1185" s="428">
        <f t="shared" si="452"/>
        <v>0</v>
      </c>
      <c r="S1185" s="427">
        <f t="shared" si="443"/>
        <v>0</v>
      </c>
      <c r="T1185" s="428">
        <f t="shared" si="444"/>
        <v>0</v>
      </c>
      <c r="U1185" s="431">
        <f t="shared" si="453"/>
        <v>0</v>
      </c>
      <c r="V1185" s="432">
        <f t="shared" si="454"/>
        <v>0</v>
      </c>
      <c r="W1185" s="427">
        <f t="shared" si="455"/>
        <v>0</v>
      </c>
      <c r="X1185" s="428">
        <f t="shared" si="456"/>
        <v>0</v>
      </c>
      <c r="Y1185" s="427">
        <f t="shared" si="445"/>
        <v>0</v>
      </c>
      <c r="Z1185" s="428">
        <f t="shared" si="446"/>
        <v>0</v>
      </c>
      <c r="AA1185" s="431">
        <f t="shared" si="457"/>
        <v>0</v>
      </c>
      <c r="AB1185" s="432">
        <f t="shared" si="458"/>
        <v>0</v>
      </c>
      <c r="AC1185" s="427" t="e">
        <f t="shared" si="459"/>
        <v>#N/A</v>
      </c>
      <c r="AD1185" s="428" t="e">
        <f t="shared" si="460"/>
        <v>#N/A</v>
      </c>
      <c r="AE1185" s="427" t="e">
        <f t="shared" si="461"/>
        <v>#N/A</v>
      </c>
      <c r="AF1185" s="428" t="e">
        <f t="shared" si="462"/>
        <v>#N/A</v>
      </c>
      <c r="AG1185" s="431" t="e">
        <f t="shared" si="463"/>
        <v>#N/A</v>
      </c>
      <c r="AH1185" s="432" t="e">
        <f t="shared" si="464"/>
        <v>#N/A</v>
      </c>
    </row>
    <row r="1186" spans="4:34" x14ac:dyDescent="0.25">
      <c r="D1186" s="335"/>
      <c r="E1186" s="335"/>
      <c r="F1186" s="335"/>
      <c r="G1186" s="335"/>
      <c r="H1186" s="411">
        <f t="shared" si="447"/>
        <v>0</v>
      </c>
      <c r="I1186" s="412">
        <v>0</v>
      </c>
      <c r="J1186" s="411">
        <f t="shared" si="441"/>
        <v>0</v>
      </c>
      <c r="K1186" s="412">
        <f t="shared" si="448"/>
        <v>0</v>
      </c>
      <c r="L1186" s="411">
        <f t="shared" si="449"/>
        <v>0</v>
      </c>
      <c r="M1186" s="412">
        <f t="shared" si="442"/>
        <v>0</v>
      </c>
      <c r="N1186" s="411">
        <v>0</v>
      </c>
      <c r="O1186" s="412">
        <f t="shared" si="450"/>
        <v>0</v>
      </c>
      <c r="P1186" s="335"/>
      <c r="Q1186" s="427">
        <f t="shared" si="451"/>
        <v>0</v>
      </c>
      <c r="R1186" s="428">
        <f t="shared" si="452"/>
        <v>0</v>
      </c>
      <c r="S1186" s="427">
        <f t="shared" si="443"/>
        <v>0</v>
      </c>
      <c r="T1186" s="428">
        <f t="shared" si="444"/>
        <v>0</v>
      </c>
      <c r="U1186" s="431">
        <f t="shared" si="453"/>
        <v>0</v>
      </c>
      <c r="V1186" s="432">
        <f t="shared" si="454"/>
        <v>0</v>
      </c>
      <c r="W1186" s="427">
        <f t="shared" si="455"/>
        <v>0</v>
      </c>
      <c r="X1186" s="428">
        <f t="shared" si="456"/>
        <v>0</v>
      </c>
      <c r="Y1186" s="427">
        <f t="shared" si="445"/>
        <v>0</v>
      </c>
      <c r="Z1186" s="428">
        <f t="shared" si="446"/>
        <v>0</v>
      </c>
      <c r="AA1186" s="431">
        <f t="shared" si="457"/>
        <v>0</v>
      </c>
      <c r="AB1186" s="432">
        <f t="shared" si="458"/>
        <v>0</v>
      </c>
      <c r="AC1186" s="427" t="e">
        <f t="shared" si="459"/>
        <v>#N/A</v>
      </c>
      <c r="AD1186" s="428" t="e">
        <f t="shared" si="460"/>
        <v>#N/A</v>
      </c>
      <c r="AE1186" s="427" t="e">
        <f t="shared" si="461"/>
        <v>#N/A</v>
      </c>
      <c r="AF1186" s="428" t="e">
        <f t="shared" si="462"/>
        <v>#N/A</v>
      </c>
      <c r="AG1186" s="431" t="e">
        <f t="shared" si="463"/>
        <v>#N/A</v>
      </c>
      <c r="AH1186" s="432" t="e">
        <f t="shared" si="464"/>
        <v>#N/A</v>
      </c>
    </row>
    <row r="1187" spans="4:34" x14ac:dyDescent="0.25">
      <c r="D1187" s="335"/>
      <c r="E1187" s="335"/>
      <c r="F1187" s="335"/>
      <c r="G1187" s="335"/>
      <c r="H1187" s="411">
        <f t="shared" si="447"/>
        <v>0</v>
      </c>
      <c r="I1187" s="412">
        <v>0</v>
      </c>
      <c r="J1187" s="411">
        <f t="shared" si="441"/>
        <v>0</v>
      </c>
      <c r="K1187" s="412">
        <f t="shared" si="448"/>
        <v>0</v>
      </c>
      <c r="L1187" s="411">
        <f t="shared" si="449"/>
        <v>0</v>
      </c>
      <c r="M1187" s="412">
        <f t="shared" si="442"/>
        <v>0</v>
      </c>
      <c r="N1187" s="411">
        <v>0</v>
      </c>
      <c r="O1187" s="412">
        <f t="shared" si="450"/>
        <v>0</v>
      </c>
      <c r="P1187" s="335"/>
      <c r="Q1187" s="427">
        <f t="shared" si="451"/>
        <v>0</v>
      </c>
      <c r="R1187" s="428">
        <f t="shared" si="452"/>
        <v>0</v>
      </c>
      <c r="S1187" s="427">
        <f t="shared" si="443"/>
        <v>0</v>
      </c>
      <c r="T1187" s="428">
        <f t="shared" si="444"/>
        <v>0</v>
      </c>
      <c r="U1187" s="431">
        <f t="shared" si="453"/>
        <v>0</v>
      </c>
      <c r="V1187" s="432">
        <f t="shared" si="454"/>
        <v>0</v>
      </c>
      <c r="W1187" s="427">
        <f t="shared" si="455"/>
        <v>0</v>
      </c>
      <c r="X1187" s="428">
        <f t="shared" si="456"/>
        <v>0</v>
      </c>
      <c r="Y1187" s="427">
        <f t="shared" si="445"/>
        <v>0</v>
      </c>
      <c r="Z1187" s="428">
        <f t="shared" si="446"/>
        <v>0</v>
      </c>
      <c r="AA1187" s="431">
        <f t="shared" si="457"/>
        <v>0</v>
      </c>
      <c r="AB1187" s="432">
        <f t="shared" si="458"/>
        <v>0</v>
      </c>
      <c r="AC1187" s="427" t="e">
        <f t="shared" si="459"/>
        <v>#N/A</v>
      </c>
      <c r="AD1187" s="428" t="e">
        <f t="shared" si="460"/>
        <v>#N/A</v>
      </c>
      <c r="AE1187" s="427" t="e">
        <f t="shared" si="461"/>
        <v>#N/A</v>
      </c>
      <c r="AF1187" s="428" t="e">
        <f t="shared" si="462"/>
        <v>#N/A</v>
      </c>
      <c r="AG1187" s="431" t="e">
        <f t="shared" si="463"/>
        <v>#N/A</v>
      </c>
      <c r="AH1187" s="432" t="e">
        <f t="shared" si="464"/>
        <v>#N/A</v>
      </c>
    </row>
    <row r="1188" spans="4:34" x14ac:dyDescent="0.25">
      <c r="D1188" s="335"/>
      <c r="E1188" s="335"/>
      <c r="F1188" s="335"/>
      <c r="G1188" s="335"/>
      <c r="H1188" s="411">
        <f t="shared" si="447"/>
        <v>0</v>
      </c>
      <c r="I1188" s="412">
        <v>0</v>
      </c>
      <c r="J1188" s="411">
        <f t="shared" si="441"/>
        <v>0</v>
      </c>
      <c r="K1188" s="412">
        <f t="shared" si="448"/>
        <v>0</v>
      </c>
      <c r="L1188" s="411">
        <f t="shared" si="449"/>
        <v>0</v>
      </c>
      <c r="M1188" s="412">
        <f t="shared" si="442"/>
        <v>0</v>
      </c>
      <c r="N1188" s="411">
        <v>0</v>
      </c>
      <c r="O1188" s="412">
        <f t="shared" si="450"/>
        <v>0</v>
      </c>
      <c r="P1188" s="335"/>
      <c r="Q1188" s="427">
        <f t="shared" si="451"/>
        <v>0</v>
      </c>
      <c r="R1188" s="428">
        <f t="shared" si="452"/>
        <v>0</v>
      </c>
      <c r="S1188" s="427">
        <f t="shared" si="443"/>
        <v>0</v>
      </c>
      <c r="T1188" s="428">
        <f t="shared" si="444"/>
        <v>0</v>
      </c>
      <c r="U1188" s="431">
        <f t="shared" si="453"/>
        <v>0</v>
      </c>
      <c r="V1188" s="432">
        <f t="shared" si="454"/>
        <v>0</v>
      </c>
      <c r="W1188" s="427">
        <f t="shared" si="455"/>
        <v>0</v>
      </c>
      <c r="X1188" s="428">
        <f t="shared" si="456"/>
        <v>0</v>
      </c>
      <c r="Y1188" s="427">
        <f t="shared" si="445"/>
        <v>0</v>
      </c>
      <c r="Z1188" s="428">
        <f t="shared" si="446"/>
        <v>0</v>
      </c>
      <c r="AA1188" s="431">
        <f t="shared" si="457"/>
        <v>0</v>
      </c>
      <c r="AB1188" s="432">
        <f t="shared" si="458"/>
        <v>0</v>
      </c>
      <c r="AC1188" s="427" t="e">
        <f t="shared" si="459"/>
        <v>#N/A</v>
      </c>
      <c r="AD1188" s="428" t="e">
        <f t="shared" si="460"/>
        <v>#N/A</v>
      </c>
      <c r="AE1188" s="427" t="e">
        <f t="shared" si="461"/>
        <v>#N/A</v>
      </c>
      <c r="AF1188" s="428" t="e">
        <f t="shared" si="462"/>
        <v>#N/A</v>
      </c>
      <c r="AG1188" s="431" t="e">
        <f t="shared" si="463"/>
        <v>#N/A</v>
      </c>
      <c r="AH1188" s="432" t="e">
        <f t="shared" si="464"/>
        <v>#N/A</v>
      </c>
    </row>
    <row r="1189" spans="4:34" x14ac:dyDescent="0.25">
      <c r="D1189" s="335"/>
      <c r="E1189" s="335"/>
      <c r="F1189" s="335"/>
      <c r="G1189" s="335"/>
      <c r="H1189" s="411">
        <f t="shared" si="447"/>
        <v>0</v>
      </c>
      <c r="I1189" s="412">
        <v>0</v>
      </c>
      <c r="J1189" s="411">
        <f t="shared" si="441"/>
        <v>0</v>
      </c>
      <c r="K1189" s="412">
        <f t="shared" si="448"/>
        <v>0</v>
      </c>
      <c r="L1189" s="411">
        <f t="shared" si="449"/>
        <v>0</v>
      </c>
      <c r="M1189" s="412">
        <f t="shared" si="442"/>
        <v>0</v>
      </c>
      <c r="N1189" s="411">
        <v>0</v>
      </c>
      <c r="O1189" s="412">
        <f t="shared" si="450"/>
        <v>0</v>
      </c>
      <c r="P1189" s="335"/>
      <c r="Q1189" s="427">
        <f t="shared" si="451"/>
        <v>0</v>
      </c>
      <c r="R1189" s="428">
        <f t="shared" si="452"/>
        <v>0</v>
      </c>
      <c r="S1189" s="427">
        <f t="shared" si="443"/>
        <v>0</v>
      </c>
      <c r="T1189" s="428">
        <f t="shared" si="444"/>
        <v>0</v>
      </c>
      <c r="U1189" s="431">
        <f t="shared" si="453"/>
        <v>0</v>
      </c>
      <c r="V1189" s="432">
        <f t="shared" si="454"/>
        <v>0</v>
      </c>
      <c r="W1189" s="427">
        <f t="shared" si="455"/>
        <v>0</v>
      </c>
      <c r="X1189" s="428">
        <f t="shared" si="456"/>
        <v>0</v>
      </c>
      <c r="Y1189" s="427">
        <f t="shared" si="445"/>
        <v>0</v>
      </c>
      <c r="Z1189" s="428">
        <f t="shared" si="446"/>
        <v>0</v>
      </c>
      <c r="AA1189" s="431">
        <f t="shared" si="457"/>
        <v>0</v>
      </c>
      <c r="AB1189" s="432">
        <f t="shared" si="458"/>
        <v>0</v>
      </c>
      <c r="AC1189" s="427" t="e">
        <f t="shared" si="459"/>
        <v>#N/A</v>
      </c>
      <c r="AD1189" s="428" t="e">
        <f t="shared" si="460"/>
        <v>#N/A</v>
      </c>
      <c r="AE1189" s="427" t="e">
        <f t="shared" si="461"/>
        <v>#N/A</v>
      </c>
      <c r="AF1189" s="428" t="e">
        <f t="shared" si="462"/>
        <v>#N/A</v>
      </c>
      <c r="AG1189" s="431" t="e">
        <f t="shared" si="463"/>
        <v>#N/A</v>
      </c>
      <c r="AH1189" s="432" t="e">
        <f t="shared" si="464"/>
        <v>#N/A</v>
      </c>
    </row>
    <row r="1190" spans="4:34" x14ac:dyDescent="0.25">
      <c r="D1190" s="335"/>
      <c r="E1190" s="335"/>
      <c r="F1190" s="335"/>
      <c r="G1190" s="335"/>
      <c r="H1190" s="411">
        <f t="shared" si="447"/>
        <v>0</v>
      </c>
      <c r="I1190" s="412">
        <v>0</v>
      </c>
      <c r="J1190" s="411">
        <f t="shared" si="441"/>
        <v>0</v>
      </c>
      <c r="K1190" s="412">
        <f t="shared" si="448"/>
        <v>0</v>
      </c>
      <c r="L1190" s="411">
        <f t="shared" si="449"/>
        <v>0</v>
      </c>
      <c r="M1190" s="412">
        <f t="shared" si="442"/>
        <v>0</v>
      </c>
      <c r="N1190" s="411">
        <v>0</v>
      </c>
      <c r="O1190" s="412">
        <f t="shared" si="450"/>
        <v>0</v>
      </c>
      <c r="P1190" s="335"/>
      <c r="Q1190" s="427">
        <f t="shared" si="451"/>
        <v>0</v>
      </c>
      <c r="R1190" s="428">
        <f t="shared" si="452"/>
        <v>0</v>
      </c>
      <c r="S1190" s="427">
        <f t="shared" si="443"/>
        <v>0</v>
      </c>
      <c r="T1190" s="428">
        <f t="shared" si="444"/>
        <v>0</v>
      </c>
      <c r="U1190" s="431">
        <f t="shared" si="453"/>
        <v>0</v>
      </c>
      <c r="V1190" s="432">
        <f t="shared" si="454"/>
        <v>0</v>
      </c>
      <c r="W1190" s="427">
        <f t="shared" si="455"/>
        <v>0</v>
      </c>
      <c r="X1190" s="428">
        <f t="shared" si="456"/>
        <v>0</v>
      </c>
      <c r="Y1190" s="427">
        <f t="shared" si="445"/>
        <v>0</v>
      </c>
      <c r="Z1190" s="428">
        <f t="shared" si="446"/>
        <v>0</v>
      </c>
      <c r="AA1190" s="431">
        <f t="shared" si="457"/>
        <v>0</v>
      </c>
      <c r="AB1190" s="432">
        <f t="shared" si="458"/>
        <v>0</v>
      </c>
      <c r="AC1190" s="427" t="e">
        <f t="shared" si="459"/>
        <v>#N/A</v>
      </c>
      <c r="AD1190" s="428" t="e">
        <f t="shared" si="460"/>
        <v>#N/A</v>
      </c>
      <c r="AE1190" s="427" t="e">
        <f t="shared" si="461"/>
        <v>#N/A</v>
      </c>
      <c r="AF1190" s="428" t="e">
        <f t="shared" si="462"/>
        <v>#N/A</v>
      </c>
      <c r="AG1190" s="431" t="e">
        <f t="shared" si="463"/>
        <v>#N/A</v>
      </c>
      <c r="AH1190" s="432" t="e">
        <f t="shared" si="464"/>
        <v>#N/A</v>
      </c>
    </row>
    <row r="1191" spans="4:34" x14ac:dyDescent="0.25">
      <c r="D1191" s="335"/>
      <c r="E1191" s="335"/>
      <c r="F1191" s="335"/>
      <c r="G1191" s="335"/>
      <c r="H1191" s="411">
        <f t="shared" si="447"/>
        <v>0</v>
      </c>
      <c r="I1191" s="412">
        <v>0</v>
      </c>
      <c r="J1191" s="411">
        <f t="shared" si="441"/>
        <v>0</v>
      </c>
      <c r="K1191" s="412">
        <f t="shared" si="448"/>
        <v>0</v>
      </c>
      <c r="L1191" s="411">
        <f t="shared" si="449"/>
        <v>0</v>
      </c>
      <c r="M1191" s="412">
        <f t="shared" si="442"/>
        <v>0</v>
      </c>
      <c r="N1191" s="411">
        <v>0</v>
      </c>
      <c r="O1191" s="412">
        <f t="shared" si="450"/>
        <v>0</v>
      </c>
      <c r="P1191" s="335"/>
      <c r="Q1191" s="427">
        <f t="shared" si="451"/>
        <v>0</v>
      </c>
      <c r="R1191" s="428">
        <f t="shared" si="452"/>
        <v>0</v>
      </c>
      <c r="S1191" s="427">
        <f t="shared" si="443"/>
        <v>0</v>
      </c>
      <c r="T1191" s="428">
        <f t="shared" si="444"/>
        <v>0</v>
      </c>
      <c r="U1191" s="431">
        <f t="shared" si="453"/>
        <v>0</v>
      </c>
      <c r="V1191" s="432">
        <f t="shared" si="454"/>
        <v>0</v>
      </c>
      <c r="W1191" s="427">
        <f t="shared" si="455"/>
        <v>0</v>
      </c>
      <c r="X1191" s="428">
        <f t="shared" si="456"/>
        <v>0</v>
      </c>
      <c r="Y1191" s="427">
        <f t="shared" si="445"/>
        <v>0</v>
      </c>
      <c r="Z1191" s="428">
        <f t="shared" si="446"/>
        <v>0</v>
      </c>
      <c r="AA1191" s="431">
        <f t="shared" si="457"/>
        <v>0</v>
      </c>
      <c r="AB1191" s="432">
        <f t="shared" si="458"/>
        <v>0</v>
      </c>
      <c r="AC1191" s="427" t="e">
        <f t="shared" si="459"/>
        <v>#N/A</v>
      </c>
      <c r="AD1191" s="428" t="e">
        <f t="shared" si="460"/>
        <v>#N/A</v>
      </c>
      <c r="AE1191" s="427" t="e">
        <f t="shared" si="461"/>
        <v>#N/A</v>
      </c>
      <c r="AF1191" s="428" t="e">
        <f t="shared" si="462"/>
        <v>#N/A</v>
      </c>
      <c r="AG1191" s="431" t="e">
        <f t="shared" si="463"/>
        <v>#N/A</v>
      </c>
      <c r="AH1191" s="432" t="e">
        <f t="shared" si="464"/>
        <v>#N/A</v>
      </c>
    </row>
    <row r="1192" spans="4:34" x14ac:dyDescent="0.25">
      <c r="D1192" s="335"/>
      <c r="E1192" s="335"/>
      <c r="F1192" s="335"/>
      <c r="G1192" s="335"/>
      <c r="H1192" s="411">
        <f t="shared" si="447"/>
        <v>0</v>
      </c>
      <c r="I1192" s="412">
        <v>0</v>
      </c>
      <c r="J1192" s="411">
        <f t="shared" si="441"/>
        <v>0</v>
      </c>
      <c r="K1192" s="412">
        <f t="shared" si="448"/>
        <v>0</v>
      </c>
      <c r="L1192" s="411">
        <f t="shared" si="449"/>
        <v>0</v>
      </c>
      <c r="M1192" s="412">
        <f t="shared" si="442"/>
        <v>0</v>
      </c>
      <c r="N1192" s="411">
        <v>0</v>
      </c>
      <c r="O1192" s="412">
        <f t="shared" si="450"/>
        <v>0</v>
      </c>
      <c r="P1192" s="335"/>
      <c r="Q1192" s="427">
        <f t="shared" si="451"/>
        <v>0</v>
      </c>
      <c r="R1192" s="428">
        <f t="shared" si="452"/>
        <v>0</v>
      </c>
      <c r="S1192" s="427">
        <f t="shared" si="443"/>
        <v>0</v>
      </c>
      <c r="T1192" s="428">
        <f t="shared" si="444"/>
        <v>0</v>
      </c>
      <c r="U1192" s="431">
        <f t="shared" si="453"/>
        <v>0</v>
      </c>
      <c r="V1192" s="432">
        <f t="shared" si="454"/>
        <v>0</v>
      </c>
      <c r="W1192" s="427">
        <f t="shared" si="455"/>
        <v>0</v>
      </c>
      <c r="X1192" s="428">
        <f t="shared" si="456"/>
        <v>0</v>
      </c>
      <c r="Y1192" s="427">
        <f t="shared" si="445"/>
        <v>0</v>
      </c>
      <c r="Z1192" s="428">
        <f t="shared" si="446"/>
        <v>0</v>
      </c>
      <c r="AA1192" s="431">
        <f t="shared" si="457"/>
        <v>0</v>
      </c>
      <c r="AB1192" s="432">
        <f t="shared" si="458"/>
        <v>0</v>
      </c>
      <c r="AC1192" s="427" t="e">
        <f t="shared" si="459"/>
        <v>#N/A</v>
      </c>
      <c r="AD1192" s="428" t="e">
        <f t="shared" si="460"/>
        <v>#N/A</v>
      </c>
      <c r="AE1192" s="427" t="e">
        <f t="shared" si="461"/>
        <v>#N/A</v>
      </c>
      <c r="AF1192" s="428" t="e">
        <f t="shared" si="462"/>
        <v>#N/A</v>
      </c>
      <c r="AG1192" s="431" t="e">
        <f t="shared" si="463"/>
        <v>#N/A</v>
      </c>
      <c r="AH1192" s="432" t="e">
        <f t="shared" si="464"/>
        <v>#N/A</v>
      </c>
    </row>
    <row r="1193" spans="4:34" x14ac:dyDescent="0.25">
      <c r="D1193" s="335"/>
      <c r="E1193" s="335"/>
      <c r="F1193" s="335"/>
      <c r="G1193" s="335"/>
      <c r="H1193" s="411">
        <f t="shared" si="447"/>
        <v>0</v>
      </c>
      <c r="I1193" s="412">
        <v>0</v>
      </c>
      <c r="J1193" s="411">
        <f t="shared" si="441"/>
        <v>0</v>
      </c>
      <c r="K1193" s="412">
        <f t="shared" si="448"/>
        <v>0</v>
      </c>
      <c r="L1193" s="411">
        <f t="shared" si="449"/>
        <v>0</v>
      </c>
      <c r="M1193" s="412">
        <f t="shared" si="442"/>
        <v>0</v>
      </c>
      <c r="N1193" s="411">
        <v>0</v>
      </c>
      <c r="O1193" s="412">
        <f t="shared" si="450"/>
        <v>0</v>
      </c>
      <c r="P1193" s="335"/>
      <c r="Q1193" s="427">
        <f t="shared" si="451"/>
        <v>0</v>
      </c>
      <c r="R1193" s="428">
        <f t="shared" si="452"/>
        <v>0</v>
      </c>
      <c r="S1193" s="427">
        <f t="shared" si="443"/>
        <v>0</v>
      </c>
      <c r="T1193" s="428">
        <f t="shared" si="444"/>
        <v>0</v>
      </c>
      <c r="U1193" s="431">
        <f t="shared" si="453"/>
        <v>0</v>
      </c>
      <c r="V1193" s="432">
        <f t="shared" si="454"/>
        <v>0</v>
      </c>
      <c r="W1193" s="427">
        <f t="shared" si="455"/>
        <v>0</v>
      </c>
      <c r="X1193" s="428">
        <f t="shared" si="456"/>
        <v>0</v>
      </c>
      <c r="Y1193" s="427">
        <f t="shared" si="445"/>
        <v>0</v>
      </c>
      <c r="Z1193" s="428">
        <f t="shared" si="446"/>
        <v>0</v>
      </c>
      <c r="AA1193" s="431">
        <f t="shared" si="457"/>
        <v>0</v>
      </c>
      <c r="AB1193" s="432">
        <f t="shared" si="458"/>
        <v>0</v>
      </c>
      <c r="AC1193" s="427" t="e">
        <f t="shared" si="459"/>
        <v>#N/A</v>
      </c>
      <c r="AD1193" s="428" t="e">
        <f t="shared" si="460"/>
        <v>#N/A</v>
      </c>
      <c r="AE1193" s="427" t="e">
        <f t="shared" si="461"/>
        <v>#N/A</v>
      </c>
      <c r="AF1193" s="428" t="e">
        <f t="shared" si="462"/>
        <v>#N/A</v>
      </c>
      <c r="AG1193" s="431" t="e">
        <f t="shared" si="463"/>
        <v>#N/A</v>
      </c>
      <c r="AH1193" s="432" t="e">
        <f t="shared" si="464"/>
        <v>#N/A</v>
      </c>
    </row>
    <row r="1194" spans="4:34" x14ac:dyDescent="0.25">
      <c r="D1194" s="335"/>
      <c r="E1194" s="335"/>
      <c r="F1194" s="335"/>
      <c r="G1194" s="335"/>
      <c r="H1194" s="411">
        <f t="shared" si="447"/>
        <v>0</v>
      </c>
      <c r="I1194" s="412">
        <v>0</v>
      </c>
      <c r="J1194" s="411">
        <f t="shared" si="441"/>
        <v>0</v>
      </c>
      <c r="K1194" s="412">
        <f t="shared" si="448"/>
        <v>0</v>
      </c>
      <c r="L1194" s="411">
        <f t="shared" si="449"/>
        <v>0</v>
      </c>
      <c r="M1194" s="412">
        <f t="shared" si="442"/>
        <v>0</v>
      </c>
      <c r="N1194" s="411">
        <v>0</v>
      </c>
      <c r="O1194" s="412">
        <f t="shared" si="450"/>
        <v>0</v>
      </c>
      <c r="P1194" s="335"/>
      <c r="Q1194" s="427">
        <f t="shared" si="451"/>
        <v>0</v>
      </c>
      <c r="R1194" s="428">
        <f t="shared" si="452"/>
        <v>0</v>
      </c>
      <c r="S1194" s="427">
        <f t="shared" si="443"/>
        <v>0</v>
      </c>
      <c r="T1194" s="428">
        <f t="shared" si="444"/>
        <v>0</v>
      </c>
      <c r="U1194" s="431">
        <f t="shared" si="453"/>
        <v>0</v>
      </c>
      <c r="V1194" s="432">
        <f t="shared" si="454"/>
        <v>0</v>
      </c>
      <c r="W1194" s="427">
        <f t="shared" si="455"/>
        <v>0</v>
      </c>
      <c r="X1194" s="428">
        <f t="shared" si="456"/>
        <v>0</v>
      </c>
      <c r="Y1194" s="427">
        <f t="shared" si="445"/>
        <v>0</v>
      </c>
      <c r="Z1194" s="428">
        <f t="shared" si="446"/>
        <v>0</v>
      </c>
      <c r="AA1194" s="431">
        <f t="shared" si="457"/>
        <v>0</v>
      </c>
      <c r="AB1194" s="432">
        <f t="shared" si="458"/>
        <v>0</v>
      </c>
      <c r="AC1194" s="427" t="e">
        <f t="shared" si="459"/>
        <v>#N/A</v>
      </c>
      <c r="AD1194" s="428" t="e">
        <f t="shared" si="460"/>
        <v>#N/A</v>
      </c>
      <c r="AE1194" s="427" t="e">
        <f t="shared" si="461"/>
        <v>#N/A</v>
      </c>
      <c r="AF1194" s="428" t="e">
        <f t="shared" si="462"/>
        <v>#N/A</v>
      </c>
      <c r="AG1194" s="431" t="e">
        <f t="shared" si="463"/>
        <v>#N/A</v>
      </c>
      <c r="AH1194" s="432" t="e">
        <f t="shared" si="464"/>
        <v>#N/A</v>
      </c>
    </row>
    <row r="1195" spans="4:34" x14ac:dyDescent="0.25">
      <c r="D1195" s="335"/>
      <c r="E1195" s="335"/>
      <c r="F1195" s="335"/>
      <c r="G1195" s="335"/>
      <c r="H1195" s="411">
        <f t="shared" si="447"/>
        <v>0</v>
      </c>
      <c r="I1195" s="412">
        <v>0</v>
      </c>
      <c r="J1195" s="411">
        <f t="shared" si="441"/>
        <v>0</v>
      </c>
      <c r="K1195" s="412">
        <f t="shared" si="448"/>
        <v>0</v>
      </c>
      <c r="L1195" s="411">
        <f t="shared" si="449"/>
        <v>0</v>
      </c>
      <c r="M1195" s="412">
        <f t="shared" si="442"/>
        <v>0</v>
      </c>
      <c r="N1195" s="411">
        <v>0</v>
      </c>
      <c r="O1195" s="412">
        <f t="shared" si="450"/>
        <v>0</v>
      </c>
      <c r="P1195" s="335"/>
      <c r="Q1195" s="427">
        <f t="shared" si="451"/>
        <v>0</v>
      </c>
      <c r="R1195" s="428">
        <f t="shared" si="452"/>
        <v>0</v>
      </c>
      <c r="S1195" s="427">
        <f t="shared" si="443"/>
        <v>0</v>
      </c>
      <c r="T1195" s="428">
        <f t="shared" si="444"/>
        <v>0</v>
      </c>
      <c r="U1195" s="431">
        <f t="shared" si="453"/>
        <v>0</v>
      </c>
      <c r="V1195" s="432">
        <f t="shared" si="454"/>
        <v>0</v>
      </c>
      <c r="W1195" s="427">
        <f t="shared" si="455"/>
        <v>0</v>
      </c>
      <c r="X1195" s="428">
        <f t="shared" si="456"/>
        <v>0</v>
      </c>
      <c r="Y1195" s="427">
        <f t="shared" si="445"/>
        <v>0</v>
      </c>
      <c r="Z1195" s="428">
        <f t="shared" si="446"/>
        <v>0</v>
      </c>
      <c r="AA1195" s="431">
        <f t="shared" si="457"/>
        <v>0</v>
      </c>
      <c r="AB1195" s="432">
        <f t="shared" si="458"/>
        <v>0</v>
      </c>
      <c r="AC1195" s="427" t="e">
        <f t="shared" si="459"/>
        <v>#N/A</v>
      </c>
      <c r="AD1195" s="428" t="e">
        <f t="shared" si="460"/>
        <v>#N/A</v>
      </c>
      <c r="AE1195" s="427" t="e">
        <f t="shared" si="461"/>
        <v>#N/A</v>
      </c>
      <c r="AF1195" s="428" t="e">
        <f t="shared" si="462"/>
        <v>#N/A</v>
      </c>
      <c r="AG1195" s="431" t="e">
        <f t="shared" si="463"/>
        <v>#N/A</v>
      </c>
      <c r="AH1195" s="432" t="e">
        <f t="shared" si="464"/>
        <v>#N/A</v>
      </c>
    </row>
    <row r="1196" spans="4:34" x14ac:dyDescent="0.25">
      <c r="D1196" s="335"/>
      <c r="E1196" s="335"/>
      <c r="F1196" s="335"/>
      <c r="G1196" s="335"/>
      <c r="H1196" s="411">
        <f t="shared" si="447"/>
        <v>0</v>
      </c>
      <c r="I1196" s="412">
        <v>0</v>
      </c>
      <c r="J1196" s="411">
        <f t="shared" si="441"/>
        <v>0</v>
      </c>
      <c r="K1196" s="412">
        <f t="shared" si="448"/>
        <v>0</v>
      </c>
      <c r="L1196" s="411">
        <f t="shared" si="449"/>
        <v>0</v>
      </c>
      <c r="M1196" s="412">
        <f t="shared" si="442"/>
        <v>0</v>
      </c>
      <c r="N1196" s="411">
        <v>0</v>
      </c>
      <c r="O1196" s="412">
        <f t="shared" si="450"/>
        <v>0</v>
      </c>
      <c r="P1196" s="335"/>
      <c r="Q1196" s="427">
        <f t="shared" si="451"/>
        <v>0</v>
      </c>
      <c r="R1196" s="428">
        <f t="shared" si="452"/>
        <v>0</v>
      </c>
      <c r="S1196" s="427">
        <f t="shared" si="443"/>
        <v>0</v>
      </c>
      <c r="T1196" s="428">
        <f t="shared" si="444"/>
        <v>0</v>
      </c>
      <c r="U1196" s="431">
        <f t="shared" si="453"/>
        <v>0</v>
      </c>
      <c r="V1196" s="432">
        <f t="shared" si="454"/>
        <v>0</v>
      </c>
      <c r="W1196" s="427">
        <f t="shared" si="455"/>
        <v>0</v>
      </c>
      <c r="X1196" s="428">
        <f t="shared" si="456"/>
        <v>0</v>
      </c>
      <c r="Y1196" s="427">
        <f t="shared" si="445"/>
        <v>0</v>
      </c>
      <c r="Z1196" s="428">
        <f t="shared" si="446"/>
        <v>0</v>
      </c>
      <c r="AA1196" s="431">
        <f t="shared" si="457"/>
        <v>0</v>
      </c>
      <c r="AB1196" s="432">
        <f t="shared" si="458"/>
        <v>0</v>
      </c>
      <c r="AC1196" s="427" t="e">
        <f t="shared" si="459"/>
        <v>#N/A</v>
      </c>
      <c r="AD1196" s="428" t="e">
        <f t="shared" si="460"/>
        <v>#N/A</v>
      </c>
      <c r="AE1196" s="427" t="e">
        <f t="shared" si="461"/>
        <v>#N/A</v>
      </c>
      <c r="AF1196" s="428" t="e">
        <f t="shared" si="462"/>
        <v>#N/A</v>
      </c>
      <c r="AG1196" s="431" t="e">
        <f t="shared" si="463"/>
        <v>#N/A</v>
      </c>
      <c r="AH1196" s="432" t="e">
        <f t="shared" si="464"/>
        <v>#N/A</v>
      </c>
    </row>
    <row r="1197" spans="4:34" x14ac:dyDescent="0.25">
      <c r="D1197" s="335"/>
      <c r="E1197" s="335"/>
      <c r="F1197" s="335"/>
      <c r="G1197" s="335"/>
      <c r="H1197" s="411">
        <f t="shared" si="447"/>
        <v>0</v>
      </c>
      <c r="I1197" s="412">
        <v>0</v>
      </c>
      <c r="J1197" s="411">
        <f t="shared" si="441"/>
        <v>0</v>
      </c>
      <c r="K1197" s="412">
        <f t="shared" si="448"/>
        <v>0</v>
      </c>
      <c r="L1197" s="411">
        <f t="shared" si="449"/>
        <v>0</v>
      </c>
      <c r="M1197" s="412">
        <f t="shared" si="442"/>
        <v>0</v>
      </c>
      <c r="N1197" s="411">
        <v>0</v>
      </c>
      <c r="O1197" s="412">
        <f t="shared" si="450"/>
        <v>0</v>
      </c>
      <c r="P1197" s="335"/>
      <c r="Q1197" s="427">
        <f t="shared" si="451"/>
        <v>0</v>
      </c>
      <c r="R1197" s="428">
        <f t="shared" si="452"/>
        <v>0</v>
      </c>
      <c r="S1197" s="427">
        <f t="shared" si="443"/>
        <v>0</v>
      </c>
      <c r="T1197" s="428">
        <f t="shared" si="444"/>
        <v>0</v>
      </c>
      <c r="U1197" s="431">
        <f t="shared" si="453"/>
        <v>0</v>
      </c>
      <c r="V1197" s="432">
        <f t="shared" si="454"/>
        <v>0</v>
      </c>
      <c r="W1197" s="427">
        <f t="shared" si="455"/>
        <v>0</v>
      </c>
      <c r="X1197" s="428">
        <f t="shared" si="456"/>
        <v>0</v>
      </c>
      <c r="Y1197" s="427">
        <f t="shared" si="445"/>
        <v>0</v>
      </c>
      <c r="Z1197" s="428">
        <f t="shared" si="446"/>
        <v>0</v>
      </c>
      <c r="AA1197" s="431">
        <f t="shared" si="457"/>
        <v>0</v>
      </c>
      <c r="AB1197" s="432">
        <f t="shared" si="458"/>
        <v>0</v>
      </c>
      <c r="AC1197" s="427" t="e">
        <f t="shared" si="459"/>
        <v>#N/A</v>
      </c>
      <c r="AD1197" s="428" t="e">
        <f t="shared" si="460"/>
        <v>#N/A</v>
      </c>
      <c r="AE1197" s="427" t="e">
        <f t="shared" si="461"/>
        <v>#N/A</v>
      </c>
      <c r="AF1197" s="428" t="e">
        <f t="shared" si="462"/>
        <v>#N/A</v>
      </c>
      <c r="AG1197" s="431" t="e">
        <f t="shared" si="463"/>
        <v>#N/A</v>
      </c>
      <c r="AH1197" s="432" t="e">
        <f t="shared" si="464"/>
        <v>#N/A</v>
      </c>
    </row>
    <row r="1198" spans="4:34" x14ac:dyDescent="0.25">
      <c r="D1198" s="335"/>
      <c r="E1198" s="335"/>
      <c r="F1198" s="335"/>
      <c r="G1198" s="335"/>
      <c r="H1198" s="411">
        <f t="shared" si="447"/>
        <v>0</v>
      </c>
      <c r="I1198" s="412">
        <v>0</v>
      </c>
      <c r="J1198" s="411">
        <f t="shared" si="441"/>
        <v>0</v>
      </c>
      <c r="K1198" s="412">
        <f t="shared" si="448"/>
        <v>0</v>
      </c>
      <c r="L1198" s="411">
        <f t="shared" si="449"/>
        <v>0</v>
      </c>
      <c r="M1198" s="412">
        <f t="shared" si="442"/>
        <v>0</v>
      </c>
      <c r="N1198" s="411">
        <v>0</v>
      </c>
      <c r="O1198" s="412">
        <f t="shared" si="450"/>
        <v>0</v>
      </c>
      <c r="P1198" s="335"/>
      <c r="Q1198" s="427">
        <f t="shared" si="451"/>
        <v>0</v>
      </c>
      <c r="R1198" s="428">
        <f t="shared" si="452"/>
        <v>0</v>
      </c>
      <c r="S1198" s="427">
        <f t="shared" si="443"/>
        <v>0</v>
      </c>
      <c r="T1198" s="428">
        <f t="shared" si="444"/>
        <v>0</v>
      </c>
      <c r="U1198" s="431">
        <f t="shared" si="453"/>
        <v>0</v>
      </c>
      <c r="V1198" s="432">
        <f t="shared" si="454"/>
        <v>0</v>
      </c>
      <c r="W1198" s="427">
        <f t="shared" si="455"/>
        <v>0</v>
      </c>
      <c r="X1198" s="428">
        <f t="shared" si="456"/>
        <v>0</v>
      </c>
      <c r="Y1198" s="427">
        <f t="shared" si="445"/>
        <v>0</v>
      </c>
      <c r="Z1198" s="428">
        <f t="shared" si="446"/>
        <v>0</v>
      </c>
      <c r="AA1198" s="431">
        <f t="shared" si="457"/>
        <v>0</v>
      </c>
      <c r="AB1198" s="432">
        <f t="shared" si="458"/>
        <v>0</v>
      </c>
      <c r="AC1198" s="427" t="e">
        <f t="shared" si="459"/>
        <v>#N/A</v>
      </c>
      <c r="AD1198" s="428" t="e">
        <f t="shared" si="460"/>
        <v>#N/A</v>
      </c>
      <c r="AE1198" s="427" t="e">
        <f t="shared" si="461"/>
        <v>#N/A</v>
      </c>
      <c r="AF1198" s="428" t="e">
        <f t="shared" si="462"/>
        <v>#N/A</v>
      </c>
      <c r="AG1198" s="431" t="e">
        <f t="shared" si="463"/>
        <v>#N/A</v>
      </c>
      <c r="AH1198" s="432" t="e">
        <f t="shared" si="464"/>
        <v>#N/A</v>
      </c>
    </row>
    <row r="1199" spans="4:34" x14ac:dyDescent="0.25">
      <c r="D1199" s="335"/>
      <c r="E1199" s="335"/>
      <c r="F1199" s="335"/>
      <c r="G1199" s="335"/>
      <c r="H1199" s="411">
        <f t="shared" si="447"/>
        <v>0</v>
      </c>
      <c r="I1199" s="412">
        <v>0</v>
      </c>
      <c r="J1199" s="411">
        <f t="shared" si="441"/>
        <v>0</v>
      </c>
      <c r="K1199" s="412">
        <f t="shared" si="448"/>
        <v>0</v>
      </c>
      <c r="L1199" s="411">
        <f t="shared" si="449"/>
        <v>0</v>
      </c>
      <c r="M1199" s="412">
        <f t="shared" si="442"/>
        <v>0</v>
      </c>
      <c r="N1199" s="411">
        <v>0</v>
      </c>
      <c r="O1199" s="412">
        <f t="shared" si="450"/>
        <v>0</v>
      </c>
      <c r="P1199" s="335"/>
      <c r="Q1199" s="427">
        <f t="shared" si="451"/>
        <v>0</v>
      </c>
      <c r="R1199" s="428">
        <f t="shared" si="452"/>
        <v>0</v>
      </c>
      <c r="S1199" s="427">
        <f t="shared" si="443"/>
        <v>0</v>
      </c>
      <c r="T1199" s="428">
        <f t="shared" si="444"/>
        <v>0</v>
      </c>
      <c r="U1199" s="431">
        <f t="shared" si="453"/>
        <v>0</v>
      </c>
      <c r="V1199" s="432">
        <f t="shared" si="454"/>
        <v>0</v>
      </c>
      <c r="W1199" s="427">
        <f t="shared" si="455"/>
        <v>0</v>
      </c>
      <c r="X1199" s="428">
        <f t="shared" si="456"/>
        <v>0</v>
      </c>
      <c r="Y1199" s="427">
        <f t="shared" si="445"/>
        <v>0</v>
      </c>
      <c r="Z1199" s="428">
        <f t="shared" si="446"/>
        <v>0</v>
      </c>
      <c r="AA1199" s="431">
        <f t="shared" si="457"/>
        <v>0</v>
      </c>
      <c r="AB1199" s="432">
        <f t="shared" si="458"/>
        <v>0</v>
      </c>
      <c r="AC1199" s="427" t="e">
        <f t="shared" si="459"/>
        <v>#N/A</v>
      </c>
      <c r="AD1199" s="428" t="e">
        <f t="shared" si="460"/>
        <v>#N/A</v>
      </c>
      <c r="AE1199" s="427" t="e">
        <f t="shared" si="461"/>
        <v>#N/A</v>
      </c>
      <c r="AF1199" s="428" t="e">
        <f t="shared" si="462"/>
        <v>#N/A</v>
      </c>
      <c r="AG1199" s="431" t="e">
        <f t="shared" si="463"/>
        <v>#N/A</v>
      </c>
      <c r="AH1199" s="432" t="e">
        <f t="shared" si="464"/>
        <v>#N/A</v>
      </c>
    </row>
    <row r="1200" spans="4:34" x14ac:dyDescent="0.25">
      <c r="D1200" s="335"/>
      <c r="E1200" s="335"/>
      <c r="F1200" s="335"/>
      <c r="G1200" s="335"/>
      <c r="H1200" s="411">
        <f t="shared" si="447"/>
        <v>0</v>
      </c>
      <c r="I1200" s="412">
        <v>0</v>
      </c>
      <c r="J1200" s="411">
        <f t="shared" si="441"/>
        <v>0</v>
      </c>
      <c r="K1200" s="412">
        <f t="shared" si="448"/>
        <v>0</v>
      </c>
      <c r="L1200" s="411">
        <f t="shared" si="449"/>
        <v>0</v>
      </c>
      <c r="M1200" s="412">
        <f t="shared" si="442"/>
        <v>0</v>
      </c>
      <c r="N1200" s="411">
        <v>0</v>
      </c>
      <c r="O1200" s="412">
        <f t="shared" si="450"/>
        <v>0</v>
      </c>
      <c r="P1200" s="335"/>
      <c r="Q1200" s="427">
        <f t="shared" si="451"/>
        <v>0</v>
      </c>
      <c r="R1200" s="428">
        <f t="shared" si="452"/>
        <v>0</v>
      </c>
      <c r="S1200" s="427">
        <f t="shared" si="443"/>
        <v>0</v>
      </c>
      <c r="T1200" s="428">
        <f t="shared" si="444"/>
        <v>0</v>
      </c>
      <c r="U1200" s="431">
        <f t="shared" si="453"/>
        <v>0</v>
      </c>
      <c r="V1200" s="432">
        <f t="shared" si="454"/>
        <v>0</v>
      </c>
      <c r="W1200" s="427">
        <f t="shared" si="455"/>
        <v>0</v>
      </c>
      <c r="X1200" s="428">
        <f t="shared" si="456"/>
        <v>0</v>
      </c>
      <c r="Y1200" s="427">
        <f t="shared" si="445"/>
        <v>0</v>
      </c>
      <c r="Z1200" s="428">
        <f t="shared" si="446"/>
        <v>0</v>
      </c>
      <c r="AA1200" s="431">
        <f t="shared" si="457"/>
        <v>0</v>
      </c>
      <c r="AB1200" s="432">
        <f t="shared" si="458"/>
        <v>0</v>
      </c>
      <c r="AC1200" s="427" t="e">
        <f t="shared" si="459"/>
        <v>#N/A</v>
      </c>
      <c r="AD1200" s="428" t="e">
        <f t="shared" si="460"/>
        <v>#N/A</v>
      </c>
      <c r="AE1200" s="427" t="e">
        <f t="shared" si="461"/>
        <v>#N/A</v>
      </c>
      <c r="AF1200" s="428" t="e">
        <f t="shared" si="462"/>
        <v>#N/A</v>
      </c>
      <c r="AG1200" s="431" t="e">
        <f t="shared" si="463"/>
        <v>#N/A</v>
      </c>
      <c r="AH1200" s="432" t="e">
        <f t="shared" si="464"/>
        <v>#N/A</v>
      </c>
    </row>
    <row r="1201" spans="4:34" x14ac:dyDescent="0.25">
      <c r="D1201" s="335"/>
      <c r="E1201" s="335"/>
      <c r="F1201" s="335"/>
      <c r="G1201" s="335"/>
      <c r="H1201" s="411">
        <f t="shared" si="447"/>
        <v>0</v>
      </c>
      <c r="I1201" s="412">
        <v>0</v>
      </c>
      <c r="J1201" s="411">
        <f t="shared" si="441"/>
        <v>0</v>
      </c>
      <c r="K1201" s="412">
        <f t="shared" si="448"/>
        <v>0</v>
      </c>
      <c r="L1201" s="411">
        <f t="shared" si="449"/>
        <v>0</v>
      </c>
      <c r="M1201" s="412">
        <f t="shared" si="442"/>
        <v>0</v>
      </c>
      <c r="N1201" s="411">
        <v>0</v>
      </c>
      <c r="O1201" s="412">
        <f t="shared" si="450"/>
        <v>0</v>
      </c>
      <c r="P1201" s="335"/>
      <c r="Q1201" s="427">
        <f t="shared" si="451"/>
        <v>0</v>
      </c>
      <c r="R1201" s="428">
        <f t="shared" si="452"/>
        <v>0</v>
      </c>
      <c r="S1201" s="427">
        <f t="shared" si="443"/>
        <v>0</v>
      </c>
      <c r="T1201" s="428">
        <f t="shared" si="444"/>
        <v>0</v>
      </c>
      <c r="U1201" s="431">
        <f t="shared" si="453"/>
        <v>0</v>
      </c>
      <c r="V1201" s="432">
        <f t="shared" si="454"/>
        <v>0</v>
      </c>
      <c r="W1201" s="427">
        <f t="shared" si="455"/>
        <v>0</v>
      </c>
      <c r="X1201" s="428">
        <f t="shared" si="456"/>
        <v>0</v>
      </c>
      <c r="Y1201" s="427">
        <f t="shared" si="445"/>
        <v>0</v>
      </c>
      <c r="Z1201" s="428">
        <f t="shared" si="446"/>
        <v>0</v>
      </c>
      <c r="AA1201" s="431">
        <f t="shared" si="457"/>
        <v>0</v>
      </c>
      <c r="AB1201" s="432">
        <f t="shared" si="458"/>
        <v>0</v>
      </c>
      <c r="AC1201" s="427" t="e">
        <f t="shared" si="459"/>
        <v>#N/A</v>
      </c>
      <c r="AD1201" s="428" t="e">
        <f t="shared" si="460"/>
        <v>#N/A</v>
      </c>
      <c r="AE1201" s="427" t="e">
        <f t="shared" si="461"/>
        <v>#N/A</v>
      </c>
      <c r="AF1201" s="428" t="e">
        <f t="shared" si="462"/>
        <v>#N/A</v>
      </c>
      <c r="AG1201" s="431" t="e">
        <f t="shared" si="463"/>
        <v>#N/A</v>
      </c>
      <c r="AH1201" s="432" t="e">
        <f t="shared" si="464"/>
        <v>#N/A</v>
      </c>
    </row>
    <row r="1202" spans="4:34" x14ac:dyDescent="0.25">
      <c r="D1202" s="335"/>
      <c r="E1202" s="335"/>
      <c r="F1202" s="335"/>
      <c r="G1202" s="335"/>
      <c r="H1202" s="411">
        <f t="shared" si="447"/>
        <v>0</v>
      </c>
      <c r="I1202" s="412">
        <v>0</v>
      </c>
      <c r="J1202" s="411">
        <f t="shared" si="441"/>
        <v>0</v>
      </c>
      <c r="K1202" s="412">
        <f t="shared" si="448"/>
        <v>0</v>
      </c>
      <c r="L1202" s="411">
        <f t="shared" si="449"/>
        <v>0</v>
      </c>
      <c r="M1202" s="412">
        <f t="shared" si="442"/>
        <v>0</v>
      </c>
      <c r="N1202" s="411">
        <v>0</v>
      </c>
      <c r="O1202" s="412">
        <f t="shared" si="450"/>
        <v>0</v>
      </c>
      <c r="P1202" s="335"/>
      <c r="Q1202" s="427">
        <f t="shared" si="451"/>
        <v>0</v>
      </c>
      <c r="R1202" s="428">
        <f t="shared" si="452"/>
        <v>0</v>
      </c>
      <c r="S1202" s="427">
        <f t="shared" si="443"/>
        <v>0</v>
      </c>
      <c r="T1202" s="428">
        <f t="shared" si="444"/>
        <v>0</v>
      </c>
      <c r="U1202" s="431">
        <f t="shared" si="453"/>
        <v>0</v>
      </c>
      <c r="V1202" s="432">
        <f t="shared" si="454"/>
        <v>0</v>
      </c>
      <c r="W1202" s="427">
        <f t="shared" si="455"/>
        <v>0</v>
      </c>
      <c r="X1202" s="428">
        <f t="shared" si="456"/>
        <v>0</v>
      </c>
      <c r="Y1202" s="427">
        <f t="shared" si="445"/>
        <v>0</v>
      </c>
      <c r="Z1202" s="428">
        <f t="shared" si="446"/>
        <v>0</v>
      </c>
      <c r="AA1202" s="431">
        <f t="shared" si="457"/>
        <v>0</v>
      </c>
      <c r="AB1202" s="432">
        <f t="shared" si="458"/>
        <v>0</v>
      </c>
      <c r="AC1202" s="427" t="e">
        <f t="shared" si="459"/>
        <v>#N/A</v>
      </c>
      <c r="AD1202" s="428" t="e">
        <f t="shared" si="460"/>
        <v>#N/A</v>
      </c>
      <c r="AE1202" s="427" t="e">
        <f t="shared" si="461"/>
        <v>#N/A</v>
      </c>
      <c r="AF1202" s="428" t="e">
        <f t="shared" si="462"/>
        <v>#N/A</v>
      </c>
      <c r="AG1202" s="431" t="e">
        <f t="shared" si="463"/>
        <v>#N/A</v>
      </c>
      <c r="AH1202" s="432" t="e">
        <f t="shared" si="464"/>
        <v>#N/A</v>
      </c>
    </row>
    <row r="1203" spans="4:34" x14ac:dyDescent="0.25">
      <c r="D1203" s="335"/>
      <c r="E1203" s="335"/>
      <c r="F1203" s="335"/>
      <c r="G1203" s="335"/>
      <c r="H1203" s="411">
        <f t="shared" si="447"/>
        <v>0</v>
      </c>
      <c r="I1203" s="412">
        <v>0</v>
      </c>
      <c r="J1203" s="411">
        <f t="shared" si="441"/>
        <v>0</v>
      </c>
      <c r="K1203" s="412">
        <f t="shared" si="448"/>
        <v>0</v>
      </c>
      <c r="L1203" s="411">
        <f t="shared" si="449"/>
        <v>0</v>
      </c>
      <c r="M1203" s="412">
        <f t="shared" si="442"/>
        <v>0</v>
      </c>
      <c r="N1203" s="411">
        <v>0</v>
      </c>
      <c r="O1203" s="412">
        <f t="shared" si="450"/>
        <v>0</v>
      </c>
      <c r="P1203" s="335"/>
      <c r="Q1203" s="427">
        <f t="shared" si="451"/>
        <v>0</v>
      </c>
      <c r="R1203" s="428">
        <f t="shared" si="452"/>
        <v>0</v>
      </c>
      <c r="S1203" s="427">
        <f t="shared" si="443"/>
        <v>0</v>
      </c>
      <c r="T1203" s="428">
        <f t="shared" si="444"/>
        <v>0</v>
      </c>
      <c r="U1203" s="431">
        <f t="shared" si="453"/>
        <v>0</v>
      </c>
      <c r="V1203" s="432">
        <f t="shared" si="454"/>
        <v>0</v>
      </c>
      <c r="W1203" s="427">
        <f t="shared" si="455"/>
        <v>0</v>
      </c>
      <c r="X1203" s="428">
        <f t="shared" si="456"/>
        <v>0</v>
      </c>
      <c r="Y1203" s="427">
        <f t="shared" si="445"/>
        <v>0</v>
      </c>
      <c r="Z1203" s="428">
        <f t="shared" si="446"/>
        <v>0</v>
      </c>
      <c r="AA1203" s="431">
        <f t="shared" si="457"/>
        <v>0</v>
      </c>
      <c r="AB1203" s="432">
        <f t="shared" si="458"/>
        <v>0</v>
      </c>
      <c r="AC1203" s="427" t="e">
        <f t="shared" si="459"/>
        <v>#N/A</v>
      </c>
      <c r="AD1203" s="428" t="e">
        <f t="shared" si="460"/>
        <v>#N/A</v>
      </c>
      <c r="AE1203" s="427" t="e">
        <f t="shared" si="461"/>
        <v>#N/A</v>
      </c>
      <c r="AF1203" s="428" t="e">
        <f t="shared" si="462"/>
        <v>#N/A</v>
      </c>
      <c r="AG1203" s="431" t="e">
        <f t="shared" si="463"/>
        <v>#N/A</v>
      </c>
      <c r="AH1203" s="432" t="e">
        <f t="shared" si="464"/>
        <v>#N/A</v>
      </c>
    </row>
    <row r="1204" spans="4:34" x14ac:dyDescent="0.25">
      <c r="D1204" s="335"/>
      <c r="E1204" s="335"/>
      <c r="F1204" s="335"/>
      <c r="G1204" s="335"/>
      <c r="H1204" s="411">
        <f t="shared" si="447"/>
        <v>0</v>
      </c>
      <c r="I1204" s="412">
        <v>0</v>
      </c>
      <c r="J1204" s="411">
        <f t="shared" si="441"/>
        <v>0</v>
      </c>
      <c r="K1204" s="412">
        <f t="shared" si="448"/>
        <v>0</v>
      </c>
      <c r="L1204" s="411">
        <f t="shared" si="449"/>
        <v>0</v>
      </c>
      <c r="M1204" s="412">
        <f t="shared" si="442"/>
        <v>0</v>
      </c>
      <c r="N1204" s="411">
        <v>0</v>
      </c>
      <c r="O1204" s="412">
        <f t="shared" si="450"/>
        <v>0</v>
      </c>
      <c r="P1204" s="335"/>
      <c r="Q1204" s="427">
        <f t="shared" si="451"/>
        <v>0</v>
      </c>
      <c r="R1204" s="428">
        <f t="shared" si="452"/>
        <v>0</v>
      </c>
      <c r="S1204" s="427">
        <f t="shared" si="443"/>
        <v>0</v>
      </c>
      <c r="T1204" s="428">
        <f t="shared" si="444"/>
        <v>0</v>
      </c>
      <c r="U1204" s="431">
        <f t="shared" si="453"/>
        <v>0</v>
      </c>
      <c r="V1204" s="432">
        <f t="shared" si="454"/>
        <v>0</v>
      </c>
      <c r="W1204" s="427">
        <f t="shared" si="455"/>
        <v>0</v>
      </c>
      <c r="X1204" s="428">
        <f t="shared" si="456"/>
        <v>0</v>
      </c>
      <c r="Y1204" s="427">
        <f t="shared" si="445"/>
        <v>0</v>
      </c>
      <c r="Z1204" s="428">
        <f t="shared" si="446"/>
        <v>0</v>
      </c>
      <c r="AA1204" s="431">
        <f t="shared" si="457"/>
        <v>0</v>
      </c>
      <c r="AB1204" s="432">
        <f t="shared" si="458"/>
        <v>0</v>
      </c>
      <c r="AC1204" s="427" t="e">
        <f t="shared" si="459"/>
        <v>#N/A</v>
      </c>
      <c r="AD1204" s="428" t="e">
        <f t="shared" si="460"/>
        <v>#N/A</v>
      </c>
      <c r="AE1204" s="427" t="e">
        <f t="shared" si="461"/>
        <v>#N/A</v>
      </c>
      <c r="AF1204" s="428" t="e">
        <f t="shared" si="462"/>
        <v>#N/A</v>
      </c>
      <c r="AG1204" s="431" t="e">
        <f t="shared" si="463"/>
        <v>#N/A</v>
      </c>
      <c r="AH1204" s="432" t="e">
        <f t="shared" si="464"/>
        <v>#N/A</v>
      </c>
    </row>
    <row r="1205" spans="4:34" x14ac:dyDescent="0.25">
      <c r="D1205" s="335"/>
      <c r="E1205" s="335"/>
      <c r="F1205" s="335"/>
      <c r="G1205" s="335"/>
      <c r="H1205" s="411">
        <f t="shared" si="447"/>
        <v>0</v>
      </c>
      <c r="I1205" s="412">
        <v>0</v>
      </c>
      <c r="J1205" s="411">
        <f t="shared" si="441"/>
        <v>0</v>
      </c>
      <c r="K1205" s="412">
        <f t="shared" si="448"/>
        <v>0</v>
      </c>
      <c r="L1205" s="411">
        <f t="shared" si="449"/>
        <v>0</v>
      </c>
      <c r="M1205" s="412">
        <f t="shared" si="442"/>
        <v>0</v>
      </c>
      <c r="N1205" s="411">
        <v>0</v>
      </c>
      <c r="O1205" s="412">
        <f t="shared" si="450"/>
        <v>0</v>
      </c>
      <c r="P1205" s="335"/>
      <c r="Q1205" s="427">
        <f t="shared" si="451"/>
        <v>0</v>
      </c>
      <c r="R1205" s="428">
        <f t="shared" si="452"/>
        <v>0</v>
      </c>
      <c r="S1205" s="427">
        <f t="shared" si="443"/>
        <v>0</v>
      </c>
      <c r="T1205" s="428">
        <f t="shared" si="444"/>
        <v>0</v>
      </c>
      <c r="U1205" s="431">
        <f t="shared" si="453"/>
        <v>0</v>
      </c>
      <c r="V1205" s="432">
        <f t="shared" si="454"/>
        <v>0</v>
      </c>
      <c r="W1205" s="427">
        <f t="shared" si="455"/>
        <v>0</v>
      </c>
      <c r="X1205" s="428">
        <f t="shared" si="456"/>
        <v>0</v>
      </c>
      <c r="Y1205" s="427">
        <f t="shared" si="445"/>
        <v>0</v>
      </c>
      <c r="Z1205" s="428">
        <f t="shared" si="446"/>
        <v>0</v>
      </c>
      <c r="AA1205" s="431">
        <f t="shared" si="457"/>
        <v>0</v>
      </c>
      <c r="AB1205" s="432">
        <f t="shared" si="458"/>
        <v>0</v>
      </c>
      <c r="AC1205" s="427" t="e">
        <f t="shared" si="459"/>
        <v>#N/A</v>
      </c>
      <c r="AD1205" s="428" t="e">
        <f t="shared" si="460"/>
        <v>#N/A</v>
      </c>
      <c r="AE1205" s="427" t="e">
        <f t="shared" si="461"/>
        <v>#N/A</v>
      </c>
      <c r="AF1205" s="428" t="e">
        <f t="shared" si="462"/>
        <v>#N/A</v>
      </c>
      <c r="AG1205" s="431" t="e">
        <f t="shared" si="463"/>
        <v>#N/A</v>
      </c>
      <c r="AH1205" s="432" t="e">
        <f t="shared" si="464"/>
        <v>#N/A</v>
      </c>
    </row>
    <row r="1206" spans="4:34" x14ac:dyDescent="0.25">
      <c r="D1206" s="335"/>
      <c r="E1206" s="335"/>
      <c r="F1206" s="335"/>
      <c r="G1206" s="335"/>
      <c r="H1206" s="411">
        <f t="shared" si="447"/>
        <v>0</v>
      </c>
      <c r="I1206" s="412">
        <v>0</v>
      </c>
      <c r="J1206" s="411">
        <f t="shared" si="441"/>
        <v>0</v>
      </c>
      <c r="K1206" s="412">
        <f t="shared" si="448"/>
        <v>0</v>
      </c>
      <c r="L1206" s="411">
        <f t="shared" si="449"/>
        <v>0</v>
      </c>
      <c r="M1206" s="412">
        <f t="shared" si="442"/>
        <v>0</v>
      </c>
      <c r="N1206" s="411">
        <v>0</v>
      </c>
      <c r="O1206" s="412">
        <f t="shared" si="450"/>
        <v>0</v>
      </c>
      <c r="P1206" s="335"/>
      <c r="Q1206" s="427">
        <f t="shared" si="451"/>
        <v>0</v>
      </c>
      <c r="R1206" s="428">
        <f t="shared" si="452"/>
        <v>0</v>
      </c>
      <c r="S1206" s="427">
        <f t="shared" si="443"/>
        <v>0</v>
      </c>
      <c r="T1206" s="428">
        <f t="shared" si="444"/>
        <v>0</v>
      </c>
      <c r="U1206" s="431">
        <f t="shared" si="453"/>
        <v>0</v>
      </c>
      <c r="V1206" s="432">
        <f t="shared" si="454"/>
        <v>0</v>
      </c>
      <c r="W1206" s="427">
        <f t="shared" si="455"/>
        <v>0</v>
      </c>
      <c r="X1206" s="428">
        <f t="shared" si="456"/>
        <v>0</v>
      </c>
      <c r="Y1206" s="427">
        <f t="shared" si="445"/>
        <v>0</v>
      </c>
      <c r="Z1206" s="428">
        <f t="shared" si="446"/>
        <v>0</v>
      </c>
      <c r="AA1206" s="431">
        <f t="shared" si="457"/>
        <v>0</v>
      </c>
      <c r="AB1206" s="432">
        <f t="shared" si="458"/>
        <v>0</v>
      </c>
      <c r="AC1206" s="427" t="e">
        <f t="shared" si="459"/>
        <v>#N/A</v>
      </c>
      <c r="AD1206" s="428" t="e">
        <f t="shared" si="460"/>
        <v>#N/A</v>
      </c>
      <c r="AE1206" s="427" t="e">
        <f t="shared" si="461"/>
        <v>#N/A</v>
      </c>
      <c r="AF1206" s="428" t="e">
        <f t="shared" si="462"/>
        <v>#N/A</v>
      </c>
      <c r="AG1206" s="431" t="e">
        <f t="shared" si="463"/>
        <v>#N/A</v>
      </c>
      <c r="AH1206" s="432" t="e">
        <f t="shared" si="464"/>
        <v>#N/A</v>
      </c>
    </row>
    <row r="1207" spans="4:34" x14ac:dyDescent="0.25">
      <c r="D1207" s="335"/>
      <c r="E1207" s="335"/>
      <c r="F1207" s="335"/>
      <c r="G1207" s="335"/>
      <c r="H1207" s="411">
        <f t="shared" si="447"/>
        <v>0</v>
      </c>
      <c r="I1207" s="412">
        <v>0</v>
      </c>
      <c r="J1207" s="411">
        <f t="shared" si="441"/>
        <v>0</v>
      </c>
      <c r="K1207" s="412">
        <f t="shared" si="448"/>
        <v>0</v>
      </c>
      <c r="L1207" s="411">
        <f t="shared" si="449"/>
        <v>0</v>
      </c>
      <c r="M1207" s="412">
        <f t="shared" si="442"/>
        <v>0</v>
      </c>
      <c r="N1207" s="411">
        <v>0</v>
      </c>
      <c r="O1207" s="412">
        <f t="shared" si="450"/>
        <v>0</v>
      </c>
      <c r="P1207" s="335"/>
      <c r="Q1207" s="427">
        <f t="shared" si="451"/>
        <v>0</v>
      </c>
      <c r="R1207" s="428">
        <f t="shared" si="452"/>
        <v>0</v>
      </c>
      <c r="S1207" s="427">
        <f t="shared" si="443"/>
        <v>0</v>
      </c>
      <c r="T1207" s="428">
        <f t="shared" si="444"/>
        <v>0</v>
      </c>
      <c r="U1207" s="431">
        <f t="shared" si="453"/>
        <v>0</v>
      </c>
      <c r="V1207" s="432">
        <f t="shared" si="454"/>
        <v>0</v>
      </c>
      <c r="W1207" s="427">
        <f t="shared" si="455"/>
        <v>0</v>
      </c>
      <c r="X1207" s="428">
        <f t="shared" si="456"/>
        <v>0</v>
      </c>
      <c r="Y1207" s="427">
        <f t="shared" si="445"/>
        <v>0</v>
      </c>
      <c r="Z1207" s="428">
        <f t="shared" si="446"/>
        <v>0</v>
      </c>
      <c r="AA1207" s="431">
        <f t="shared" si="457"/>
        <v>0</v>
      </c>
      <c r="AB1207" s="432">
        <f t="shared" si="458"/>
        <v>0</v>
      </c>
      <c r="AC1207" s="427" t="e">
        <f t="shared" si="459"/>
        <v>#N/A</v>
      </c>
      <c r="AD1207" s="428" t="e">
        <f t="shared" si="460"/>
        <v>#N/A</v>
      </c>
      <c r="AE1207" s="427" t="e">
        <f t="shared" si="461"/>
        <v>#N/A</v>
      </c>
      <c r="AF1207" s="428" t="e">
        <f t="shared" si="462"/>
        <v>#N/A</v>
      </c>
      <c r="AG1207" s="431" t="e">
        <f t="shared" si="463"/>
        <v>#N/A</v>
      </c>
      <c r="AH1207" s="432" t="e">
        <f t="shared" si="464"/>
        <v>#N/A</v>
      </c>
    </row>
    <row r="1208" spans="4:34" x14ac:dyDescent="0.25">
      <c r="D1208" s="335"/>
      <c r="E1208" s="335"/>
      <c r="F1208" s="335"/>
      <c r="G1208" s="335"/>
      <c r="H1208" s="411">
        <f t="shared" si="447"/>
        <v>0</v>
      </c>
      <c r="I1208" s="412">
        <v>0</v>
      </c>
      <c r="J1208" s="411">
        <f t="shared" si="441"/>
        <v>0</v>
      </c>
      <c r="K1208" s="412">
        <f t="shared" si="448"/>
        <v>0</v>
      </c>
      <c r="L1208" s="411">
        <f t="shared" si="449"/>
        <v>0</v>
      </c>
      <c r="M1208" s="412">
        <f t="shared" si="442"/>
        <v>0</v>
      </c>
      <c r="N1208" s="411">
        <v>0</v>
      </c>
      <c r="O1208" s="412">
        <f t="shared" si="450"/>
        <v>0</v>
      </c>
      <c r="P1208" s="335"/>
      <c r="Q1208" s="427">
        <f t="shared" si="451"/>
        <v>0</v>
      </c>
      <c r="R1208" s="428">
        <f t="shared" si="452"/>
        <v>0</v>
      </c>
      <c r="S1208" s="427">
        <f t="shared" si="443"/>
        <v>0</v>
      </c>
      <c r="T1208" s="428">
        <f t="shared" si="444"/>
        <v>0</v>
      </c>
      <c r="U1208" s="431">
        <f t="shared" si="453"/>
        <v>0</v>
      </c>
      <c r="V1208" s="432">
        <f t="shared" si="454"/>
        <v>0</v>
      </c>
      <c r="W1208" s="427">
        <f t="shared" si="455"/>
        <v>0</v>
      </c>
      <c r="X1208" s="428">
        <f t="shared" si="456"/>
        <v>0</v>
      </c>
      <c r="Y1208" s="427">
        <f t="shared" si="445"/>
        <v>0</v>
      </c>
      <c r="Z1208" s="428">
        <f t="shared" si="446"/>
        <v>0</v>
      </c>
      <c r="AA1208" s="431">
        <f t="shared" si="457"/>
        <v>0</v>
      </c>
      <c r="AB1208" s="432">
        <f t="shared" si="458"/>
        <v>0</v>
      </c>
      <c r="AC1208" s="427" t="e">
        <f t="shared" si="459"/>
        <v>#N/A</v>
      </c>
      <c r="AD1208" s="428" t="e">
        <f t="shared" si="460"/>
        <v>#N/A</v>
      </c>
      <c r="AE1208" s="427" t="e">
        <f t="shared" si="461"/>
        <v>#N/A</v>
      </c>
      <c r="AF1208" s="428" t="e">
        <f t="shared" si="462"/>
        <v>#N/A</v>
      </c>
      <c r="AG1208" s="431" t="e">
        <f t="shared" si="463"/>
        <v>#N/A</v>
      </c>
      <c r="AH1208" s="432" t="e">
        <f t="shared" si="464"/>
        <v>#N/A</v>
      </c>
    </row>
    <row r="1209" spans="4:34" x14ac:dyDescent="0.25">
      <c r="D1209" s="335"/>
      <c r="E1209" s="335"/>
      <c r="F1209" s="335"/>
      <c r="G1209" s="335"/>
      <c r="H1209" s="411">
        <f t="shared" si="447"/>
        <v>0</v>
      </c>
      <c r="I1209" s="412">
        <v>0</v>
      </c>
      <c r="J1209" s="411">
        <f t="shared" si="441"/>
        <v>0</v>
      </c>
      <c r="K1209" s="412">
        <f t="shared" si="448"/>
        <v>0</v>
      </c>
      <c r="L1209" s="411">
        <f t="shared" si="449"/>
        <v>0</v>
      </c>
      <c r="M1209" s="412">
        <f t="shared" si="442"/>
        <v>0</v>
      </c>
      <c r="N1209" s="411">
        <v>0</v>
      </c>
      <c r="O1209" s="412">
        <f t="shared" si="450"/>
        <v>0</v>
      </c>
      <c r="P1209" s="335"/>
      <c r="Q1209" s="427">
        <f t="shared" si="451"/>
        <v>0</v>
      </c>
      <c r="R1209" s="428">
        <f t="shared" si="452"/>
        <v>0</v>
      </c>
      <c r="S1209" s="427">
        <f t="shared" si="443"/>
        <v>0</v>
      </c>
      <c r="T1209" s="428">
        <f t="shared" si="444"/>
        <v>0</v>
      </c>
      <c r="U1209" s="431">
        <f t="shared" si="453"/>
        <v>0</v>
      </c>
      <c r="V1209" s="432">
        <f t="shared" si="454"/>
        <v>0</v>
      </c>
      <c r="W1209" s="427">
        <f t="shared" si="455"/>
        <v>0</v>
      </c>
      <c r="X1209" s="428">
        <f t="shared" si="456"/>
        <v>0</v>
      </c>
      <c r="Y1209" s="427">
        <f t="shared" si="445"/>
        <v>0</v>
      </c>
      <c r="Z1209" s="428">
        <f t="shared" si="446"/>
        <v>0</v>
      </c>
      <c r="AA1209" s="431">
        <f t="shared" si="457"/>
        <v>0</v>
      </c>
      <c r="AB1209" s="432">
        <f t="shared" si="458"/>
        <v>0</v>
      </c>
      <c r="AC1209" s="427" t="e">
        <f t="shared" si="459"/>
        <v>#N/A</v>
      </c>
      <c r="AD1209" s="428" t="e">
        <f t="shared" si="460"/>
        <v>#N/A</v>
      </c>
      <c r="AE1209" s="427" t="e">
        <f t="shared" si="461"/>
        <v>#N/A</v>
      </c>
      <c r="AF1209" s="428" t="e">
        <f t="shared" si="462"/>
        <v>#N/A</v>
      </c>
      <c r="AG1209" s="431" t="e">
        <f t="shared" si="463"/>
        <v>#N/A</v>
      </c>
      <c r="AH1209" s="432" t="e">
        <f t="shared" si="464"/>
        <v>#N/A</v>
      </c>
    </row>
    <row r="1210" spans="4:34" x14ac:dyDescent="0.25">
      <c r="D1210" s="335"/>
      <c r="E1210" s="335"/>
      <c r="F1210" s="335"/>
      <c r="G1210" s="335"/>
      <c r="H1210" s="411">
        <f t="shared" si="447"/>
        <v>0</v>
      </c>
      <c r="I1210" s="412">
        <v>0</v>
      </c>
      <c r="J1210" s="411">
        <f t="shared" si="441"/>
        <v>0</v>
      </c>
      <c r="K1210" s="412">
        <f t="shared" si="448"/>
        <v>0</v>
      </c>
      <c r="L1210" s="411">
        <f t="shared" si="449"/>
        <v>0</v>
      </c>
      <c r="M1210" s="412">
        <f t="shared" si="442"/>
        <v>0</v>
      </c>
      <c r="N1210" s="411">
        <v>0</v>
      </c>
      <c r="O1210" s="412">
        <f t="shared" si="450"/>
        <v>0</v>
      </c>
      <c r="P1210" s="335"/>
      <c r="Q1210" s="427">
        <f t="shared" si="451"/>
        <v>0</v>
      </c>
      <c r="R1210" s="428">
        <f t="shared" si="452"/>
        <v>0</v>
      </c>
      <c r="S1210" s="427">
        <f t="shared" si="443"/>
        <v>0</v>
      </c>
      <c r="T1210" s="428">
        <f t="shared" si="444"/>
        <v>0</v>
      </c>
      <c r="U1210" s="431">
        <f t="shared" si="453"/>
        <v>0</v>
      </c>
      <c r="V1210" s="432">
        <f t="shared" si="454"/>
        <v>0</v>
      </c>
      <c r="W1210" s="427">
        <f t="shared" si="455"/>
        <v>0</v>
      </c>
      <c r="X1210" s="428">
        <f t="shared" si="456"/>
        <v>0</v>
      </c>
      <c r="Y1210" s="427">
        <f t="shared" si="445"/>
        <v>0</v>
      </c>
      <c r="Z1210" s="428">
        <f t="shared" si="446"/>
        <v>0</v>
      </c>
      <c r="AA1210" s="431">
        <f t="shared" si="457"/>
        <v>0</v>
      </c>
      <c r="AB1210" s="432">
        <f t="shared" si="458"/>
        <v>0</v>
      </c>
      <c r="AC1210" s="427" t="e">
        <f t="shared" si="459"/>
        <v>#N/A</v>
      </c>
      <c r="AD1210" s="428" t="e">
        <f t="shared" si="460"/>
        <v>#N/A</v>
      </c>
      <c r="AE1210" s="427" t="e">
        <f t="shared" si="461"/>
        <v>#N/A</v>
      </c>
      <c r="AF1210" s="428" t="e">
        <f t="shared" si="462"/>
        <v>#N/A</v>
      </c>
      <c r="AG1210" s="431" t="e">
        <f t="shared" si="463"/>
        <v>#N/A</v>
      </c>
      <c r="AH1210" s="432" t="e">
        <f t="shared" si="464"/>
        <v>#N/A</v>
      </c>
    </row>
    <row r="1211" spans="4:34" x14ac:dyDescent="0.25">
      <c r="D1211" s="335"/>
      <c r="E1211" s="335"/>
      <c r="F1211" s="335"/>
      <c r="G1211" s="335"/>
      <c r="H1211" s="411">
        <f t="shared" si="447"/>
        <v>0</v>
      </c>
      <c r="I1211" s="412">
        <v>0</v>
      </c>
      <c r="J1211" s="411">
        <f t="shared" si="441"/>
        <v>0</v>
      </c>
      <c r="K1211" s="412">
        <f t="shared" si="448"/>
        <v>0</v>
      </c>
      <c r="L1211" s="411">
        <f t="shared" si="449"/>
        <v>0</v>
      </c>
      <c r="M1211" s="412">
        <f t="shared" si="442"/>
        <v>0</v>
      </c>
      <c r="N1211" s="411">
        <v>0</v>
      </c>
      <c r="O1211" s="412">
        <f t="shared" si="450"/>
        <v>0</v>
      </c>
      <c r="P1211" s="335"/>
      <c r="Q1211" s="427">
        <f t="shared" si="451"/>
        <v>0</v>
      </c>
      <c r="R1211" s="428">
        <f t="shared" si="452"/>
        <v>0</v>
      </c>
      <c r="S1211" s="427">
        <f t="shared" si="443"/>
        <v>0</v>
      </c>
      <c r="T1211" s="428">
        <f t="shared" si="444"/>
        <v>0</v>
      </c>
      <c r="U1211" s="431">
        <f t="shared" si="453"/>
        <v>0</v>
      </c>
      <c r="V1211" s="432">
        <f t="shared" si="454"/>
        <v>0</v>
      </c>
      <c r="W1211" s="427">
        <f t="shared" si="455"/>
        <v>0</v>
      </c>
      <c r="X1211" s="428">
        <f t="shared" si="456"/>
        <v>0</v>
      </c>
      <c r="Y1211" s="427">
        <f t="shared" si="445"/>
        <v>0</v>
      </c>
      <c r="Z1211" s="428">
        <f t="shared" si="446"/>
        <v>0</v>
      </c>
      <c r="AA1211" s="431">
        <f t="shared" si="457"/>
        <v>0</v>
      </c>
      <c r="AB1211" s="432">
        <f t="shared" si="458"/>
        <v>0</v>
      </c>
      <c r="AC1211" s="427" t="e">
        <f t="shared" si="459"/>
        <v>#N/A</v>
      </c>
      <c r="AD1211" s="428" t="e">
        <f t="shared" si="460"/>
        <v>#N/A</v>
      </c>
      <c r="AE1211" s="427" t="e">
        <f t="shared" si="461"/>
        <v>#N/A</v>
      </c>
      <c r="AF1211" s="428" t="e">
        <f t="shared" si="462"/>
        <v>#N/A</v>
      </c>
      <c r="AG1211" s="431" t="e">
        <f t="shared" si="463"/>
        <v>#N/A</v>
      </c>
      <c r="AH1211" s="432" t="e">
        <f t="shared" si="464"/>
        <v>#N/A</v>
      </c>
    </row>
    <row r="1212" spans="4:34" x14ac:dyDescent="0.25">
      <c r="D1212" s="335"/>
      <c r="E1212" s="335"/>
      <c r="F1212" s="335"/>
      <c r="G1212" s="335"/>
      <c r="H1212" s="411">
        <f t="shared" si="447"/>
        <v>0</v>
      </c>
      <c r="I1212" s="412">
        <v>0</v>
      </c>
      <c r="J1212" s="411">
        <f t="shared" si="441"/>
        <v>0</v>
      </c>
      <c r="K1212" s="412">
        <f t="shared" si="448"/>
        <v>0</v>
      </c>
      <c r="L1212" s="411">
        <f t="shared" si="449"/>
        <v>0</v>
      </c>
      <c r="M1212" s="412">
        <f t="shared" si="442"/>
        <v>0</v>
      </c>
      <c r="N1212" s="411">
        <v>0</v>
      </c>
      <c r="O1212" s="412">
        <f t="shared" si="450"/>
        <v>0</v>
      </c>
      <c r="P1212" s="335"/>
      <c r="Q1212" s="427">
        <f t="shared" si="451"/>
        <v>0</v>
      </c>
      <c r="R1212" s="428">
        <f t="shared" si="452"/>
        <v>0</v>
      </c>
      <c r="S1212" s="427">
        <f t="shared" si="443"/>
        <v>0</v>
      </c>
      <c r="T1212" s="428">
        <f t="shared" si="444"/>
        <v>0</v>
      </c>
      <c r="U1212" s="431">
        <f t="shared" si="453"/>
        <v>0</v>
      </c>
      <c r="V1212" s="432">
        <f t="shared" si="454"/>
        <v>0</v>
      </c>
      <c r="W1212" s="427">
        <f t="shared" si="455"/>
        <v>0</v>
      </c>
      <c r="X1212" s="428">
        <f t="shared" si="456"/>
        <v>0</v>
      </c>
      <c r="Y1212" s="427">
        <f t="shared" si="445"/>
        <v>0</v>
      </c>
      <c r="Z1212" s="428">
        <f t="shared" si="446"/>
        <v>0</v>
      </c>
      <c r="AA1212" s="431">
        <f t="shared" si="457"/>
        <v>0</v>
      </c>
      <c r="AB1212" s="432">
        <f t="shared" si="458"/>
        <v>0</v>
      </c>
      <c r="AC1212" s="427" t="e">
        <f t="shared" si="459"/>
        <v>#N/A</v>
      </c>
      <c r="AD1212" s="428" t="e">
        <f t="shared" si="460"/>
        <v>#N/A</v>
      </c>
      <c r="AE1212" s="427" t="e">
        <f t="shared" si="461"/>
        <v>#N/A</v>
      </c>
      <c r="AF1212" s="428" t="e">
        <f t="shared" si="462"/>
        <v>#N/A</v>
      </c>
      <c r="AG1212" s="431" t="e">
        <f t="shared" si="463"/>
        <v>#N/A</v>
      </c>
      <c r="AH1212" s="432" t="e">
        <f t="shared" si="464"/>
        <v>#N/A</v>
      </c>
    </row>
    <row r="1213" spans="4:34" x14ac:dyDescent="0.25">
      <c r="D1213" s="335"/>
      <c r="E1213" s="335"/>
      <c r="F1213" s="335"/>
      <c r="G1213" s="335"/>
      <c r="H1213" s="411">
        <f t="shared" si="447"/>
        <v>0</v>
      </c>
      <c r="I1213" s="412">
        <v>0</v>
      </c>
      <c r="J1213" s="411">
        <f t="shared" si="441"/>
        <v>0</v>
      </c>
      <c r="K1213" s="412">
        <f t="shared" si="448"/>
        <v>0</v>
      </c>
      <c r="L1213" s="411">
        <f t="shared" si="449"/>
        <v>0</v>
      </c>
      <c r="M1213" s="412">
        <f t="shared" si="442"/>
        <v>0</v>
      </c>
      <c r="N1213" s="411">
        <v>0</v>
      </c>
      <c r="O1213" s="412">
        <f t="shared" si="450"/>
        <v>0</v>
      </c>
      <c r="P1213" s="335"/>
      <c r="Q1213" s="427">
        <f t="shared" si="451"/>
        <v>0</v>
      </c>
      <c r="R1213" s="428">
        <f t="shared" si="452"/>
        <v>0</v>
      </c>
      <c r="S1213" s="427">
        <f t="shared" si="443"/>
        <v>0</v>
      </c>
      <c r="T1213" s="428">
        <f t="shared" si="444"/>
        <v>0</v>
      </c>
      <c r="U1213" s="431">
        <f t="shared" si="453"/>
        <v>0</v>
      </c>
      <c r="V1213" s="432">
        <f t="shared" si="454"/>
        <v>0</v>
      </c>
      <c r="W1213" s="427">
        <f t="shared" si="455"/>
        <v>0</v>
      </c>
      <c r="X1213" s="428">
        <f t="shared" si="456"/>
        <v>0</v>
      </c>
      <c r="Y1213" s="427">
        <f t="shared" si="445"/>
        <v>0</v>
      </c>
      <c r="Z1213" s="428">
        <f t="shared" si="446"/>
        <v>0</v>
      </c>
      <c r="AA1213" s="431">
        <f t="shared" si="457"/>
        <v>0</v>
      </c>
      <c r="AB1213" s="432">
        <f t="shared" si="458"/>
        <v>0</v>
      </c>
      <c r="AC1213" s="427" t="e">
        <f t="shared" si="459"/>
        <v>#N/A</v>
      </c>
      <c r="AD1213" s="428" t="e">
        <f t="shared" si="460"/>
        <v>#N/A</v>
      </c>
      <c r="AE1213" s="427" t="e">
        <f t="shared" si="461"/>
        <v>#N/A</v>
      </c>
      <c r="AF1213" s="428" t="e">
        <f t="shared" si="462"/>
        <v>#N/A</v>
      </c>
      <c r="AG1213" s="431" t="e">
        <f t="shared" si="463"/>
        <v>#N/A</v>
      </c>
      <c r="AH1213" s="432" t="e">
        <f t="shared" si="464"/>
        <v>#N/A</v>
      </c>
    </row>
    <row r="1214" spans="4:34" x14ac:dyDescent="0.25">
      <c r="D1214" s="335"/>
      <c r="E1214" s="335"/>
      <c r="F1214" s="335"/>
      <c r="G1214" s="335"/>
      <c r="H1214" s="411">
        <f t="shared" si="447"/>
        <v>0</v>
      </c>
      <c r="I1214" s="412">
        <v>0</v>
      </c>
      <c r="J1214" s="411">
        <f t="shared" si="441"/>
        <v>0</v>
      </c>
      <c r="K1214" s="412">
        <f t="shared" si="448"/>
        <v>0</v>
      </c>
      <c r="L1214" s="411">
        <f t="shared" si="449"/>
        <v>0</v>
      </c>
      <c r="M1214" s="412">
        <f t="shared" si="442"/>
        <v>0</v>
      </c>
      <c r="N1214" s="411">
        <v>0</v>
      </c>
      <c r="O1214" s="412">
        <f t="shared" si="450"/>
        <v>0</v>
      </c>
      <c r="P1214" s="335"/>
      <c r="Q1214" s="427">
        <f t="shared" si="451"/>
        <v>0</v>
      </c>
      <c r="R1214" s="428">
        <f t="shared" si="452"/>
        <v>0</v>
      </c>
      <c r="S1214" s="427">
        <f t="shared" si="443"/>
        <v>0</v>
      </c>
      <c r="T1214" s="428">
        <f t="shared" si="444"/>
        <v>0</v>
      </c>
      <c r="U1214" s="431">
        <f t="shared" si="453"/>
        <v>0</v>
      </c>
      <c r="V1214" s="432">
        <f t="shared" si="454"/>
        <v>0</v>
      </c>
      <c r="W1214" s="427">
        <f t="shared" si="455"/>
        <v>0</v>
      </c>
      <c r="X1214" s="428">
        <f t="shared" si="456"/>
        <v>0</v>
      </c>
      <c r="Y1214" s="427">
        <f t="shared" si="445"/>
        <v>0</v>
      </c>
      <c r="Z1214" s="428">
        <f t="shared" si="446"/>
        <v>0</v>
      </c>
      <c r="AA1214" s="431">
        <f t="shared" si="457"/>
        <v>0</v>
      </c>
      <c r="AB1214" s="432">
        <f t="shared" si="458"/>
        <v>0</v>
      </c>
      <c r="AC1214" s="427" t="e">
        <f t="shared" si="459"/>
        <v>#N/A</v>
      </c>
      <c r="AD1214" s="428" t="e">
        <f t="shared" si="460"/>
        <v>#N/A</v>
      </c>
      <c r="AE1214" s="427" t="e">
        <f t="shared" si="461"/>
        <v>#N/A</v>
      </c>
      <c r="AF1214" s="428" t="e">
        <f t="shared" si="462"/>
        <v>#N/A</v>
      </c>
      <c r="AG1214" s="431" t="e">
        <f t="shared" si="463"/>
        <v>#N/A</v>
      </c>
      <c r="AH1214" s="432" t="e">
        <f t="shared" si="464"/>
        <v>#N/A</v>
      </c>
    </row>
    <row r="1215" spans="4:34" x14ac:dyDescent="0.25">
      <c r="D1215" s="335"/>
      <c r="E1215" s="335"/>
      <c r="F1215" s="335"/>
      <c r="G1215" s="335"/>
      <c r="H1215" s="411">
        <f t="shared" si="447"/>
        <v>0</v>
      </c>
      <c r="I1215" s="412">
        <v>0</v>
      </c>
      <c r="J1215" s="411">
        <f t="shared" si="441"/>
        <v>0</v>
      </c>
      <c r="K1215" s="412">
        <f t="shared" si="448"/>
        <v>0</v>
      </c>
      <c r="L1215" s="411">
        <f t="shared" si="449"/>
        <v>0</v>
      </c>
      <c r="M1215" s="412">
        <f t="shared" si="442"/>
        <v>0</v>
      </c>
      <c r="N1215" s="411">
        <v>0</v>
      </c>
      <c r="O1215" s="412">
        <f t="shared" si="450"/>
        <v>0</v>
      </c>
      <c r="P1215" s="335"/>
      <c r="Q1215" s="427">
        <f t="shared" si="451"/>
        <v>0</v>
      </c>
      <c r="R1215" s="428">
        <f t="shared" si="452"/>
        <v>0</v>
      </c>
      <c r="S1215" s="427">
        <f t="shared" si="443"/>
        <v>0</v>
      </c>
      <c r="T1215" s="428">
        <f t="shared" si="444"/>
        <v>0</v>
      </c>
      <c r="U1215" s="431">
        <f t="shared" si="453"/>
        <v>0</v>
      </c>
      <c r="V1215" s="432">
        <f t="shared" si="454"/>
        <v>0</v>
      </c>
      <c r="W1215" s="427">
        <f t="shared" si="455"/>
        <v>0</v>
      </c>
      <c r="X1215" s="428">
        <f t="shared" si="456"/>
        <v>0</v>
      </c>
      <c r="Y1215" s="427">
        <f t="shared" si="445"/>
        <v>0</v>
      </c>
      <c r="Z1215" s="428">
        <f t="shared" si="446"/>
        <v>0</v>
      </c>
      <c r="AA1215" s="431">
        <f t="shared" si="457"/>
        <v>0</v>
      </c>
      <c r="AB1215" s="432">
        <f t="shared" si="458"/>
        <v>0</v>
      </c>
      <c r="AC1215" s="427" t="e">
        <f t="shared" si="459"/>
        <v>#N/A</v>
      </c>
      <c r="AD1215" s="428" t="e">
        <f t="shared" si="460"/>
        <v>#N/A</v>
      </c>
      <c r="AE1215" s="427" t="e">
        <f t="shared" si="461"/>
        <v>#N/A</v>
      </c>
      <c r="AF1215" s="428" t="e">
        <f t="shared" si="462"/>
        <v>#N/A</v>
      </c>
      <c r="AG1215" s="431" t="e">
        <f t="shared" si="463"/>
        <v>#N/A</v>
      </c>
      <c r="AH1215" s="432" t="e">
        <f t="shared" si="464"/>
        <v>#N/A</v>
      </c>
    </row>
    <row r="1216" spans="4:34" x14ac:dyDescent="0.25">
      <c r="D1216" s="335"/>
      <c r="E1216" s="335"/>
      <c r="F1216" s="335"/>
      <c r="G1216" s="335"/>
      <c r="H1216" s="411">
        <f t="shared" si="447"/>
        <v>0</v>
      </c>
      <c r="I1216" s="412">
        <v>0</v>
      </c>
      <c r="J1216" s="411">
        <f t="shared" si="441"/>
        <v>0</v>
      </c>
      <c r="K1216" s="412">
        <f t="shared" si="448"/>
        <v>0</v>
      </c>
      <c r="L1216" s="411">
        <f t="shared" si="449"/>
        <v>0</v>
      </c>
      <c r="M1216" s="412">
        <f t="shared" si="442"/>
        <v>0</v>
      </c>
      <c r="N1216" s="411">
        <v>0</v>
      </c>
      <c r="O1216" s="412">
        <f t="shared" si="450"/>
        <v>0</v>
      </c>
      <c r="P1216" s="335"/>
      <c r="Q1216" s="427">
        <f t="shared" si="451"/>
        <v>0</v>
      </c>
      <c r="R1216" s="428">
        <f t="shared" si="452"/>
        <v>0</v>
      </c>
      <c r="S1216" s="427">
        <f t="shared" si="443"/>
        <v>0</v>
      </c>
      <c r="T1216" s="428">
        <f t="shared" si="444"/>
        <v>0</v>
      </c>
      <c r="U1216" s="431">
        <f t="shared" si="453"/>
        <v>0</v>
      </c>
      <c r="V1216" s="432">
        <f t="shared" si="454"/>
        <v>0</v>
      </c>
      <c r="W1216" s="427">
        <f t="shared" si="455"/>
        <v>0</v>
      </c>
      <c r="X1216" s="428">
        <f t="shared" si="456"/>
        <v>0</v>
      </c>
      <c r="Y1216" s="427">
        <f t="shared" si="445"/>
        <v>0</v>
      </c>
      <c r="Z1216" s="428">
        <f t="shared" si="446"/>
        <v>0</v>
      </c>
      <c r="AA1216" s="431">
        <f t="shared" si="457"/>
        <v>0</v>
      </c>
      <c r="AB1216" s="432">
        <f t="shared" si="458"/>
        <v>0</v>
      </c>
      <c r="AC1216" s="427" t="e">
        <f t="shared" si="459"/>
        <v>#N/A</v>
      </c>
      <c r="AD1216" s="428" t="e">
        <f t="shared" si="460"/>
        <v>#N/A</v>
      </c>
      <c r="AE1216" s="427" t="e">
        <f t="shared" si="461"/>
        <v>#N/A</v>
      </c>
      <c r="AF1216" s="428" t="e">
        <f t="shared" si="462"/>
        <v>#N/A</v>
      </c>
      <c r="AG1216" s="431" t="e">
        <f t="shared" si="463"/>
        <v>#N/A</v>
      </c>
      <c r="AH1216" s="432" t="e">
        <f t="shared" si="464"/>
        <v>#N/A</v>
      </c>
    </row>
    <row r="1217" spans="4:34" x14ac:dyDescent="0.25">
      <c r="D1217" s="335"/>
      <c r="E1217" s="335"/>
      <c r="F1217" s="335"/>
      <c r="G1217" s="335"/>
      <c r="H1217" s="411">
        <f t="shared" si="447"/>
        <v>0</v>
      </c>
      <c r="I1217" s="412">
        <v>0</v>
      </c>
      <c r="J1217" s="411">
        <f t="shared" si="441"/>
        <v>0</v>
      </c>
      <c r="K1217" s="412">
        <f t="shared" si="448"/>
        <v>0</v>
      </c>
      <c r="L1217" s="411">
        <f t="shared" si="449"/>
        <v>0</v>
      </c>
      <c r="M1217" s="412">
        <f t="shared" si="442"/>
        <v>0</v>
      </c>
      <c r="N1217" s="411">
        <v>0</v>
      </c>
      <c r="O1217" s="412">
        <f t="shared" si="450"/>
        <v>0</v>
      </c>
      <c r="P1217" s="335"/>
      <c r="Q1217" s="427">
        <f t="shared" si="451"/>
        <v>0</v>
      </c>
      <c r="R1217" s="428">
        <f t="shared" si="452"/>
        <v>0</v>
      </c>
      <c r="S1217" s="427">
        <f t="shared" si="443"/>
        <v>0</v>
      </c>
      <c r="T1217" s="428">
        <f t="shared" si="444"/>
        <v>0</v>
      </c>
      <c r="U1217" s="431">
        <f t="shared" si="453"/>
        <v>0</v>
      </c>
      <c r="V1217" s="432">
        <f t="shared" si="454"/>
        <v>0</v>
      </c>
      <c r="W1217" s="427">
        <f t="shared" si="455"/>
        <v>0</v>
      </c>
      <c r="X1217" s="428">
        <f t="shared" si="456"/>
        <v>0</v>
      </c>
      <c r="Y1217" s="427">
        <f t="shared" si="445"/>
        <v>0</v>
      </c>
      <c r="Z1217" s="428">
        <f t="shared" si="446"/>
        <v>0</v>
      </c>
      <c r="AA1217" s="431">
        <f t="shared" si="457"/>
        <v>0</v>
      </c>
      <c r="AB1217" s="432">
        <f t="shared" si="458"/>
        <v>0</v>
      </c>
      <c r="AC1217" s="427" t="e">
        <f t="shared" si="459"/>
        <v>#N/A</v>
      </c>
      <c r="AD1217" s="428" t="e">
        <f t="shared" si="460"/>
        <v>#N/A</v>
      </c>
      <c r="AE1217" s="427" t="e">
        <f t="shared" si="461"/>
        <v>#N/A</v>
      </c>
      <c r="AF1217" s="428" t="e">
        <f t="shared" si="462"/>
        <v>#N/A</v>
      </c>
      <c r="AG1217" s="431" t="e">
        <f t="shared" si="463"/>
        <v>#N/A</v>
      </c>
      <c r="AH1217" s="432" t="e">
        <f t="shared" si="464"/>
        <v>#N/A</v>
      </c>
    </row>
    <row r="1218" spans="4:34" x14ac:dyDescent="0.25">
      <c r="D1218" s="335"/>
      <c r="E1218" s="335"/>
      <c r="F1218" s="335"/>
      <c r="G1218" s="335"/>
      <c r="H1218" s="411">
        <f t="shared" si="447"/>
        <v>0</v>
      </c>
      <c r="I1218" s="412">
        <v>0</v>
      </c>
      <c r="J1218" s="411">
        <f t="shared" si="441"/>
        <v>0</v>
      </c>
      <c r="K1218" s="412">
        <f t="shared" si="448"/>
        <v>0</v>
      </c>
      <c r="L1218" s="411">
        <f t="shared" si="449"/>
        <v>0</v>
      </c>
      <c r="M1218" s="412">
        <f t="shared" si="442"/>
        <v>0</v>
      </c>
      <c r="N1218" s="411">
        <v>0</v>
      </c>
      <c r="O1218" s="412">
        <f t="shared" si="450"/>
        <v>0</v>
      </c>
      <c r="P1218" s="335"/>
      <c r="Q1218" s="427">
        <f t="shared" si="451"/>
        <v>0</v>
      </c>
      <c r="R1218" s="428">
        <f t="shared" si="452"/>
        <v>0</v>
      </c>
      <c r="S1218" s="427">
        <f t="shared" si="443"/>
        <v>0</v>
      </c>
      <c r="T1218" s="428">
        <f t="shared" si="444"/>
        <v>0</v>
      </c>
      <c r="U1218" s="431">
        <f t="shared" si="453"/>
        <v>0</v>
      </c>
      <c r="V1218" s="432">
        <f t="shared" si="454"/>
        <v>0</v>
      </c>
      <c r="W1218" s="427">
        <f t="shared" si="455"/>
        <v>0</v>
      </c>
      <c r="X1218" s="428">
        <f t="shared" si="456"/>
        <v>0</v>
      </c>
      <c r="Y1218" s="427">
        <f t="shared" si="445"/>
        <v>0</v>
      </c>
      <c r="Z1218" s="428">
        <f t="shared" si="446"/>
        <v>0</v>
      </c>
      <c r="AA1218" s="431">
        <f t="shared" si="457"/>
        <v>0</v>
      </c>
      <c r="AB1218" s="432">
        <f t="shared" si="458"/>
        <v>0</v>
      </c>
      <c r="AC1218" s="427" t="e">
        <f t="shared" si="459"/>
        <v>#N/A</v>
      </c>
      <c r="AD1218" s="428" t="e">
        <f t="shared" si="460"/>
        <v>#N/A</v>
      </c>
      <c r="AE1218" s="427" t="e">
        <f t="shared" si="461"/>
        <v>#N/A</v>
      </c>
      <c r="AF1218" s="428" t="e">
        <f t="shared" si="462"/>
        <v>#N/A</v>
      </c>
      <c r="AG1218" s="431" t="e">
        <f t="shared" si="463"/>
        <v>#N/A</v>
      </c>
      <c r="AH1218" s="432" t="e">
        <f t="shared" si="464"/>
        <v>#N/A</v>
      </c>
    </row>
    <row r="1219" spans="4:34" x14ac:dyDescent="0.25">
      <c r="D1219" s="335"/>
      <c r="E1219" s="335"/>
      <c r="F1219" s="335"/>
      <c r="G1219" s="335"/>
      <c r="H1219" s="411">
        <f t="shared" si="447"/>
        <v>0</v>
      </c>
      <c r="I1219" s="412">
        <v>0</v>
      </c>
      <c r="J1219" s="411">
        <f t="shared" si="441"/>
        <v>0</v>
      </c>
      <c r="K1219" s="412">
        <f t="shared" si="448"/>
        <v>0</v>
      </c>
      <c r="L1219" s="411">
        <f t="shared" si="449"/>
        <v>0</v>
      </c>
      <c r="M1219" s="412">
        <f t="shared" si="442"/>
        <v>0</v>
      </c>
      <c r="N1219" s="411">
        <v>0</v>
      </c>
      <c r="O1219" s="412">
        <f t="shared" si="450"/>
        <v>0</v>
      </c>
      <c r="P1219" s="335"/>
      <c r="Q1219" s="427">
        <f t="shared" si="451"/>
        <v>0</v>
      </c>
      <c r="R1219" s="428">
        <f t="shared" si="452"/>
        <v>0</v>
      </c>
      <c r="S1219" s="427">
        <f t="shared" si="443"/>
        <v>0</v>
      </c>
      <c r="T1219" s="428">
        <f t="shared" si="444"/>
        <v>0</v>
      </c>
      <c r="U1219" s="431">
        <f t="shared" si="453"/>
        <v>0</v>
      </c>
      <c r="V1219" s="432">
        <f t="shared" si="454"/>
        <v>0</v>
      </c>
      <c r="W1219" s="427">
        <f t="shared" si="455"/>
        <v>0</v>
      </c>
      <c r="X1219" s="428">
        <f t="shared" si="456"/>
        <v>0</v>
      </c>
      <c r="Y1219" s="427">
        <f t="shared" si="445"/>
        <v>0</v>
      </c>
      <c r="Z1219" s="428">
        <f t="shared" si="446"/>
        <v>0</v>
      </c>
      <c r="AA1219" s="431">
        <f t="shared" si="457"/>
        <v>0</v>
      </c>
      <c r="AB1219" s="432">
        <f t="shared" si="458"/>
        <v>0</v>
      </c>
      <c r="AC1219" s="427" t="e">
        <f t="shared" si="459"/>
        <v>#N/A</v>
      </c>
      <c r="AD1219" s="428" t="e">
        <f t="shared" si="460"/>
        <v>#N/A</v>
      </c>
      <c r="AE1219" s="427" t="e">
        <f t="shared" si="461"/>
        <v>#N/A</v>
      </c>
      <c r="AF1219" s="428" t="e">
        <f t="shared" si="462"/>
        <v>#N/A</v>
      </c>
      <c r="AG1219" s="431" t="e">
        <f t="shared" si="463"/>
        <v>#N/A</v>
      </c>
      <c r="AH1219" s="432" t="e">
        <f t="shared" si="464"/>
        <v>#N/A</v>
      </c>
    </row>
    <row r="1220" spans="4:34" x14ac:dyDescent="0.25">
      <c r="D1220" s="335"/>
      <c r="E1220" s="335"/>
      <c r="F1220" s="335"/>
      <c r="G1220" s="335"/>
      <c r="H1220" s="411">
        <f t="shared" si="447"/>
        <v>0</v>
      </c>
      <c r="I1220" s="412">
        <v>0</v>
      </c>
      <c r="J1220" s="411">
        <f t="shared" si="441"/>
        <v>0</v>
      </c>
      <c r="K1220" s="412">
        <f t="shared" si="448"/>
        <v>0</v>
      </c>
      <c r="L1220" s="411">
        <f t="shared" si="449"/>
        <v>0</v>
      </c>
      <c r="M1220" s="412">
        <f t="shared" si="442"/>
        <v>0</v>
      </c>
      <c r="N1220" s="411">
        <v>0</v>
      </c>
      <c r="O1220" s="412">
        <f t="shared" si="450"/>
        <v>0</v>
      </c>
      <c r="P1220" s="335"/>
      <c r="Q1220" s="427">
        <f t="shared" si="451"/>
        <v>0</v>
      </c>
      <c r="R1220" s="428">
        <f t="shared" si="452"/>
        <v>0</v>
      </c>
      <c r="S1220" s="427">
        <f t="shared" si="443"/>
        <v>0</v>
      </c>
      <c r="T1220" s="428">
        <f t="shared" si="444"/>
        <v>0</v>
      </c>
      <c r="U1220" s="431">
        <f t="shared" si="453"/>
        <v>0</v>
      </c>
      <c r="V1220" s="432">
        <f t="shared" si="454"/>
        <v>0</v>
      </c>
      <c r="W1220" s="427">
        <f t="shared" si="455"/>
        <v>0</v>
      </c>
      <c r="X1220" s="428">
        <f t="shared" si="456"/>
        <v>0</v>
      </c>
      <c r="Y1220" s="427">
        <f t="shared" si="445"/>
        <v>0</v>
      </c>
      <c r="Z1220" s="428">
        <f t="shared" si="446"/>
        <v>0</v>
      </c>
      <c r="AA1220" s="431">
        <f t="shared" si="457"/>
        <v>0</v>
      </c>
      <c r="AB1220" s="432">
        <f t="shared" si="458"/>
        <v>0</v>
      </c>
      <c r="AC1220" s="427" t="e">
        <f t="shared" si="459"/>
        <v>#N/A</v>
      </c>
      <c r="AD1220" s="428" t="e">
        <f t="shared" si="460"/>
        <v>#N/A</v>
      </c>
      <c r="AE1220" s="427" t="e">
        <f t="shared" si="461"/>
        <v>#N/A</v>
      </c>
      <c r="AF1220" s="428" t="e">
        <f t="shared" si="462"/>
        <v>#N/A</v>
      </c>
      <c r="AG1220" s="431" t="e">
        <f t="shared" si="463"/>
        <v>#N/A</v>
      </c>
      <c r="AH1220" s="432" t="e">
        <f t="shared" si="464"/>
        <v>#N/A</v>
      </c>
    </row>
    <row r="1221" spans="4:34" x14ac:dyDescent="0.25">
      <c r="D1221" s="335"/>
      <c r="E1221" s="335"/>
      <c r="F1221" s="335"/>
      <c r="G1221" s="335"/>
      <c r="H1221" s="411">
        <f t="shared" si="447"/>
        <v>0</v>
      </c>
      <c r="I1221" s="412">
        <v>0</v>
      </c>
      <c r="J1221" s="411">
        <f t="shared" si="441"/>
        <v>0</v>
      </c>
      <c r="K1221" s="412">
        <f t="shared" si="448"/>
        <v>0</v>
      </c>
      <c r="L1221" s="411">
        <f t="shared" si="449"/>
        <v>0</v>
      </c>
      <c r="M1221" s="412">
        <f t="shared" si="442"/>
        <v>0</v>
      </c>
      <c r="N1221" s="411">
        <v>0</v>
      </c>
      <c r="O1221" s="412">
        <f t="shared" si="450"/>
        <v>0</v>
      </c>
      <c r="P1221" s="335"/>
      <c r="Q1221" s="427">
        <f t="shared" si="451"/>
        <v>0</v>
      </c>
      <c r="R1221" s="428">
        <f t="shared" si="452"/>
        <v>0</v>
      </c>
      <c r="S1221" s="427">
        <f t="shared" si="443"/>
        <v>0</v>
      </c>
      <c r="T1221" s="428">
        <f t="shared" si="444"/>
        <v>0</v>
      </c>
      <c r="U1221" s="431">
        <f t="shared" si="453"/>
        <v>0</v>
      </c>
      <c r="V1221" s="432">
        <f t="shared" si="454"/>
        <v>0</v>
      </c>
      <c r="W1221" s="427">
        <f t="shared" si="455"/>
        <v>0</v>
      </c>
      <c r="X1221" s="428">
        <f t="shared" si="456"/>
        <v>0</v>
      </c>
      <c r="Y1221" s="427">
        <f t="shared" si="445"/>
        <v>0</v>
      </c>
      <c r="Z1221" s="428">
        <f t="shared" si="446"/>
        <v>0</v>
      </c>
      <c r="AA1221" s="431">
        <f t="shared" si="457"/>
        <v>0</v>
      </c>
      <c r="AB1221" s="432">
        <f t="shared" si="458"/>
        <v>0</v>
      </c>
      <c r="AC1221" s="427" t="e">
        <f t="shared" si="459"/>
        <v>#N/A</v>
      </c>
      <c r="AD1221" s="428" t="e">
        <f t="shared" si="460"/>
        <v>#N/A</v>
      </c>
      <c r="AE1221" s="427" t="e">
        <f t="shared" si="461"/>
        <v>#N/A</v>
      </c>
      <c r="AF1221" s="428" t="e">
        <f t="shared" si="462"/>
        <v>#N/A</v>
      </c>
      <c r="AG1221" s="431" t="e">
        <f t="shared" si="463"/>
        <v>#N/A</v>
      </c>
      <c r="AH1221" s="432" t="e">
        <f t="shared" si="464"/>
        <v>#N/A</v>
      </c>
    </row>
    <row r="1222" spans="4:34" x14ac:dyDescent="0.25">
      <c r="D1222" s="335"/>
      <c r="E1222" s="335"/>
      <c r="F1222" s="335"/>
      <c r="G1222" s="335"/>
      <c r="H1222" s="411">
        <f t="shared" si="447"/>
        <v>0</v>
      </c>
      <c r="I1222" s="412">
        <v>0</v>
      </c>
      <c r="J1222" s="411">
        <f t="shared" si="441"/>
        <v>0</v>
      </c>
      <c r="K1222" s="412">
        <f t="shared" si="448"/>
        <v>0</v>
      </c>
      <c r="L1222" s="411">
        <f t="shared" si="449"/>
        <v>0</v>
      </c>
      <c r="M1222" s="412">
        <f t="shared" si="442"/>
        <v>0</v>
      </c>
      <c r="N1222" s="411">
        <v>0</v>
      </c>
      <c r="O1222" s="412">
        <f t="shared" si="450"/>
        <v>0</v>
      </c>
      <c r="P1222" s="335"/>
      <c r="Q1222" s="427">
        <f t="shared" si="451"/>
        <v>0</v>
      </c>
      <c r="R1222" s="428">
        <f t="shared" si="452"/>
        <v>0</v>
      </c>
      <c r="S1222" s="427">
        <f t="shared" si="443"/>
        <v>0</v>
      </c>
      <c r="T1222" s="428">
        <f t="shared" si="444"/>
        <v>0</v>
      </c>
      <c r="U1222" s="431">
        <f t="shared" si="453"/>
        <v>0</v>
      </c>
      <c r="V1222" s="432">
        <f t="shared" si="454"/>
        <v>0</v>
      </c>
      <c r="W1222" s="427">
        <f t="shared" si="455"/>
        <v>0</v>
      </c>
      <c r="X1222" s="428">
        <f t="shared" si="456"/>
        <v>0</v>
      </c>
      <c r="Y1222" s="427">
        <f t="shared" si="445"/>
        <v>0</v>
      </c>
      <c r="Z1222" s="428">
        <f t="shared" si="446"/>
        <v>0</v>
      </c>
      <c r="AA1222" s="431">
        <f t="shared" si="457"/>
        <v>0</v>
      </c>
      <c r="AB1222" s="432">
        <f t="shared" si="458"/>
        <v>0</v>
      </c>
      <c r="AC1222" s="427" t="e">
        <f t="shared" si="459"/>
        <v>#N/A</v>
      </c>
      <c r="AD1222" s="428" t="e">
        <f t="shared" si="460"/>
        <v>#N/A</v>
      </c>
      <c r="AE1222" s="427" t="e">
        <f t="shared" si="461"/>
        <v>#N/A</v>
      </c>
      <c r="AF1222" s="428" t="e">
        <f t="shared" si="462"/>
        <v>#N/A</v>
      </c>
      <c r="AG1222" s="431" t="e">
        <f t="shared" si="463"/>
        <v>#N/A</v>
      </c>
      <c r="AH1222" s="432" t="e">
        <f t="shared" si="464"/>
        <v>#N/A</v>
      </c>
    </row>
    <row r="1223" spans="4:34" x14ac:dyDescent="0.25">
      <c r="D1223" s="335"/>
      <c r="E1223" s="335"/>
      <c r="F1223" s="335"/>
      <c r="G1223" s="335"/>
      <c r="H1223" s="411">
        <f t="shared" si="447"/>
        <v>0</v>
      </c>
      <c r="I1223" s="412">
        <v>0</v>
      </c>
      <c r="J1223" s="411">
        <f t="shared" si="441"/>
        <v>0</v>
      </c>
      <c r="K1223" s="412">
        <f t="shared" si="448"/>
        <v>0</v>
      </c>
      <c r="L1223" s="411">
        <f t="shared" si="449"/>
        <v>0</v>
      </c>
      <c r="M1223" s="412">
        <f t="shared" si="442"/>
        <v>0</v>
      </c>
      <c r="N1223" s="411">
        <v>0</v>
      </c>
      <c r="O1223" s="412">
        <f t="shared" si="450"/>
        <v>0</v>
      </c>
      <c r="P1223" s="335"/>
      <c r="Q1223" s="427">
        <f t="shared" si="451"/>
        <v>0</v>
      </c>
      <c r="R1223" s="428">
        <f t="shared" si="452"/>
        <v>0</v>
      </c>
      <c r="S1223" s="427">
        <f t="shared" si="443"/>
        <v>0</v>
      </c>
      <c r="T1223" s="428">
        <f t="shared" si="444"/>
        <v>0</v>
      </c>
      <c r="U1223" s="431">
        <f t="shared" si="453"/>
        <v>0</v>
      </c>
      <c r="V1223" s="432">
        <f t="shared" si="454"/>
        <v>0</v>
      </c>
      <c r="W1223" s="427">
        <f t="shared" si="455"/>
        <v>0</v>
      </c>
      <c r="X1223" s="428">
        <f t="shared" si="456"/>
        <v>0</v>
      </c>
      <c r="Y1223" s="427">
        <f t="shared" si="445"/>
        <v>0</v>
      </c>
      <c r="Z1223" s="428">
        <f t="shared" si="446"/>
        <v>0</v>
      </c>
      <c r="AA1223" s="431">
        <f t="shared" si="457"/>
        <v>0</v>
      </c>
      <c r="AB1223" s="432">
        <f t="shared" si="458"/>
        <v>0</v>
      </c>
      <c r="AC1223" s="427" t="e">
        <f t="shared" si="459"/>
        <v>#N/A</v>
      </c>
      <c r="AD1223" s="428" t="e">
        <f t="shared" si="460"/>
        <v>#N/A</v>
      </c>
      <c r="AE1223" s="427" t="e">
        <f t="shared" si="461"/>
        <v>#N/A</v>
      </c>
      <c r="AF1223" s="428" t="e">
        <f t="shared" si="462"/>
        <v>#N/A</v>
      </c>
      <c r="AG1223" s="431" t="e">
        <f t="shared" si="463"/>
        <v>#N/A</v>
      </c>
      <c r="AH1223" s="432" t="e">
        <f t="shared" si="464"/>
        <v>#N/A</v>
      </c>
    </row>
    <row r="1224" spans="4:34" x14ac:dyDescent="0.25">
      <c r="D1224" s="335"/>
      <c r="E1224" s="335"/>
      <c r="F1224" s="335"/>
      <c r="G1224" s="335"/>
      <c r="H1224" s="411">
        <f t="shared" si="447"/>
        <v>0</v>
      </c>
      <c r="I1224" s="412">
        <v>0</v>
      </c>
      <c r="J1224" s="411">
        <f t="shared" ref="J1224:J1287" si="465">Wx</f>
        <v>0</v>
      </c>
      <c r="K1224" s="412">
        <f t="shared" si="448"/>
        <v>0</v>
      </c>
      <c r="L1224" s="411">
        <f t="shared" si="449"/>
        <v>0</v>
      </c>
      <c r="M1224" s="412">
        <f t="shared" ref="M1224:M1287" si="466">Wy</f>
        <v>0</v>
      </c>
      <c r="N1224" s="411">
        <v>0</v>
      </c>
      <c r="O1224" s="412">
        <f t="shared" si="450"/>
        <v>0</v>
      </c>
      <c r="P1224" s="335"/>
      <c r="Q1224" s="427">
        <f t="shared" si="451"/>
        <v>0</v>
      </c>
      <c r="R1224" s="428">
        <f t="shared" si="452"/>
        <v>0</v>
      </c>
      <c r="S1224" s="427">
        <f t="shared" ref="S1224:S1287" si="467">IF(AND(Q1224&gt;=0,Q1224&lt;=Wx),Q1224,"")</f>
        <v>0</v>
      </c>
      <c r="T1224" s="428">
        <f t="shared" ref="T1224:T1287" si="468">IF(AND(R1224&gt;=0,R1224&lt;=Wy),R1224,"")</f>
        <v>0</v>
      </c>
      <c r="U1224" s="431">
        <f t="shared" si="453"/>
        <v>0</v>
      </c>
      <c r="V1224" s="432">
        <f t="shared" si="454"/>
        <v>0</v>
      </c>
      <c r="W1224" s="427">
        <f t="shared" si="455"/>
        <v>0</v>
      </c>
      <c r="X1224" s="428">
        <f t="shared" si="456"/>
        <v>0</v>
      </c>
      <c r="Y1224" s="427">
        <f t="shared" ref="Y1224:Y1287" si="469">IF(AND(W1224&gt;=0,W1224&lt;=Wx),W1224,"")</f>
        <v>0</v>
      </c>
      <c r="Z1224" s="428">
        <f t="shared" ref="Z1224:Z1287" si="470">IF(AND(X1224&gt;=0,X1224&lt;=Wy),X1224,"")</f>
        <v>0</v>
      </c>
      <c r="AA1224" s="431">
        <f t="shared" si="457"/>
        <v>0</v>
      </c>
      <c r="AB1224" s="432">
        <f t="shared" si="458"/>
        <v>0</v>
      </c>
      <c r="AC1224" s="427" t="e">
        <f t="shared" si="459"/>
        <v>#N/A</v>
      </c>
      <c r="AD1224" s="428" t="e">
        <f t="shared" si="460"/>
        <v>#N/A</v>
      </c>
      <c r="AE1224" s="427" t="e">
        <f t="shared" si="461"/>
        <v>#N/A</v>
      </c>
      <c r="AF1224" s="428" t="e">
        <f t="shared" si="462"/>
        <v>#N/A</v>
      </c>
      <c r="AG1224" s="431" t="e">
        <f t="shared" si="463"/>
        <v>#N/A</v>
      </c>
      <c r="AH1224" s="432" t="e">
        <f t="shared" si="464"/>
        <v>#N/A</v>
      </c>
    </row>
    <row r="1225" spans="4:34" x14ac:dyDescent="0.25">
      <c r="D1225" s="335"/>
      <c r="E1225" s="335"/>
      <c r="F1225" s="335"/>
      <c r="G1225" s="335"/>
      <c r="H1225" s="411">
        <f t="shared" ref="H1225:H1288" si="471">H1224+Wx/INCREMENTS</f>
        <v>0</v>
      </c>
      <c r="I1225" s="412">
        <v>0</v>
      </c>
      <c r="J1225" s="411">
        <f t="shared" si="465"/>
        <v>0</v>
      </c>
      <c r="K1225" s="412">
        <f t="shared" ref="K1225:K1288" si="472">K1224+Wy/INCREMENTS</f>
        <v>0</v>
      </c>
      <c r="L1225" s="411">
        <f t="shared" ref="L1225:L1288" si="473">L1224-Wx/INCREMENTS</f>
        <v>0</v>
      </c>
      <c r="M1225" s="412">
        <f t="shared" si="466"/>
        <v>0</v>
      </c>
      <c r="N1225" s="411">
        <v>0</v>
      </c>
      <c r="O1225" s="412">
        <f t="shared" ref="O1225:O1288" si="474">O1224-Wy/INCREMENTS</f>
        <v>0</v>
      </c>
      <c r="P1225" s="335"/>
      <c r="Q1225" s="427">
        <f t="shared" ref="Q1225:Q1288" si="475">Q1224+((SQRT(Wx^2+Wy^2))*COS(RADIANS(θ))/INCREMENTS)</f>
        <v>0</v>
      </c>
      <c r="R1225" s="428">
        <f t="shared" ref="R1225:R1288" si="476">R1224+((SQRT(Wx^2+Wy^2))*SIN(RADIANS(θ))/INCREMENTS)</f>
        <v>0</v>
      </c>
      <c r="S1225" s="427">
        <f t="shared" si="467"/>
        <v>0</v>
      </c>
      <c r="T1225" s="428">
        <f t="shared" si="468"/>
        <v>0</v>
      </c>
      <c r="U1225" s="431">
        <f t="shared" ref="U1225:U1288" si="477">IF(AND(S1225&lt;&gt;"",T1225&lt;&gt;""),S1225,"")</f>
        <v>0</v>
      </c>
      <c r="V1225" s="432">
        <f t="shared" ref="V1225:V1288" si="478">IF(AND(S1225&lt;&gt;"",T1225&lt;&gt;""),T1225,"")</f>
        <v>0</v>
      </c>
      <c r="W1225" s="427">
        <f t="shared" ref="W1225:W1288" si="479">W1224+((SQRT(Wx^2+Wy^2))*COS(RADIANS(θ))/INCREMENTS)</f>
        <v>0</v>
      </c>
      <c r="X1225" s="428">
        <f t="shared" ref="X1225:X1288" si="480">X1224+((SQRT(Wx^2+Wy^2))*SIN(RADIANS(θ))/INCREMENTS)</f>
        <v>0</v>
      </c>
      <c r="Y1225" s="427">
        <f t="shared" si="469"/>
        <v>0</v>
      </c>
      <c r="Z1225" s="428">
        <f t="shared" si="470"/>
        <v>0</v>
      </c>
      <c r="AA1225" s="431">
        <f t="shared" ref="AA1225:AA1288" si="481">IF(AND(Y1225&lt;&gt;"",Z1225&lt;&gt;""),Y1225,"")</f>
        <v>0</v>
      </c>
      <c r="AB1225" s="432">
        <f t="shared" ref="AB1225:AB1288" si="482">IF(AND(Y1225&lt;&gt;"",Z1225&lt;&gt;""),Z1225,"")</f>
        <v>0</v>
      </c>
      <c r="AC1225" s="427" t="e">
        <f t="shared" si="459"/>
        <v>#N/A</v>
      </c>
      <c r="AD1225" s="428" t="e">
        <f t="shared" si="460"/>
        <v>#N/A</v>
      </c>
      <c r="AE1225" s="427" t="e">
        <f t="shared" si="461"/>
        <v>#N/A</v>
      </c>
      <c r="AF1225" s="428" t="e">
        <f t="shared" si="462"/>
        <v>#N/A</v>
      </c>
      <c r="AG1225" s="431" t="e">
        <f t="shared" si="463"/>
        <v>#N/A</v>
      </c>
      <c r="AH1225" s="432" t="e">
        <f t="shared" si="464"/>
        <v>#N/A</v>
      </c>
    </row>
    <row r="1226" spans="4:34" x14ac:dyDescent="0.25">
      <c r="D1226" s="335"/>
      <c r="E1226" s="335"/>
      <c r="F1226" s="335"/>
      <c r="G1226" s="335"/>
      <c r="H1226" s="411">
        <f t="shared" si="471"/>
        <v>0</v>
      </c>
      <c r="I1226" s="412">
        <v>0</v>
      </c>
      <c r="J1226" s="411">
        <f t="shared" si="465"/>
        <v>0</v>
      </c>
      <c r="K1226" s="412">
        <f t="shared" si="472"/>
        <v>0</v>
      </c>
      <c r="L1226" s="411">
        <f t="shared" si="473"/>
        <v>0</v>
      </c>
      <c r="M1226" s="412">
        <f t="shared" si="466"/>
        <v>0</v>
      </c>
      <c r="N1226" s="411">
        <v>0</v>
      </c>
      <c r="O1226" s="412">
        <f t="shared" si="474"/>
        <v>0</v>
      </c>
      <c r="P1226" s="335"/>
      <c r="Q1226" s="427">
        <f t="shared" si="475"/>
        <v>0</v>
      </c>
      <c r="R1226" s="428">
        <f t="shared" si="476"/>
        <v>0</v>
      </c>
      <c r="S1226" s="427">
        <f t="shared" si="467"/>
        <v>0</v>
      </c>
      <c r="T1226" s="428">
        <f t="shared" si="468"/>
        <v>0</v>
      </c>
      <c r="U1226" s="431">
        <f t="shared" si="477"/>
        <v>0</v>
      </c>
      <c r="V1226" s="432">
        <f t="shared" si="478"/>
        <v>0</v>
      </c>
      <c r="W1226" s="427">
        <f t="shared" si="479"/>
        <v>0</v>
      </c>
      <c r="X1226" s="428">
        <f t="shared" si="480"/>
        <v>0</v>
      </c>
      <c r="Y1226" s="427">
        <f t="shared" si="469"/>
        <v>0</v>
      </c>
      <c r="Z1226" s="428">
        <f t="shared" si="470"/>
        <v>0</v>
      </c>
      <c r="AA1226" s="431">
        <f t="shared" si="481"/>
        <v>0</v>
      </c>
      <c r="AB1226" s="432">
        <f t="shared" si="482"/>
        <v>0</v>
      </c>
      <c r="AC1226" s="427" t="e">
        <f t="shared" ref="AC1226:AC1289" si="483">AC1225+((SQRT(Wx^2+Wy^2))*COS(RADIANS(θ))/INCREMENTS)</f>
        <v>#N/A</v>
      </c>
      <c r="AD1226" s="428" t="e">
        <f t="shared" ref="AD1226:AD1289" si="484">AD1225+((SQRT(Wx^2+Wy^2))*SIN(RADIANS(θ))/INCREMENTS)</f>
        <v>#N/A</v>
      </c>
      <c r="AE1226" s="427" t="e">
        <f t="shared" ref="AE1226:AE1289" si="485">IF(AND(AC1226&gt;=0,AC1226&lt;=Wx),AC1226,"")</f>
        <v>#N/A</v>
      </c>
      <c r="AF1226" s="428" t="e">
        <f t="shared" ref="AF1226:AF1289" si="486">IF(AND(AD1226&gt;=0,AD1226&lt;=Wy),AD1226,"")</f>
        <v>#N/A</v>
      </c>
      <c r="AG1226" s="431" t="e">
        <f t="shared" ref="AG1226:AG1289" si="487">IF(AND(AE1226&lt;&gt;"",AF1226&lt;&gt;""),AE1226,"")</f>
        <v>#N/A</v>
      </c>
      <c r="AH1226" s="432" t="e">
        <f t="shared" ref="AH1226:AH1289" si="488">IF(AND(AE1226&lt;&gt;"",AF1226&lt;&gt;""),AF1226,"")</f>
        <v>#N/A</v>
      </c>
    </row>
    <row r="1227" spans="4:34" x14ac:dyDescent="0.25">
      <c r="D1227" s="335"/>
      <c r="E1227" s="335"/>
      <c r="F1227" s="335"/>
      <c r="G1227" s="335"/>
      <c r="H1227" s="411">
        <f t="shared" si="471"/>
        <v>0</v>
      </c>
      <c r="I1227" s="412">
        <v>0</v>
      </c>
      <c r="J1227" s="411">
        <f t="shared" si="465"/>
        <v>0</v>
      </c>
      <c r="K1227" s="412">
        <f t="shared" si="472"/>
        <v>0</v>
      </c>
      <c r="L1227" s="411">
        <f t="shared" si="473"/>
        <v>0</v>
      </c>
      <c r="M1227" s="412">
        <f t="shared" si="466"/>
        <v>0</v>
      </c>
      <c r="N1227" s="411">
        <v>0</v>
      </c>
      <c r="O1227" s="412">
        <f t="shared" si="474"/>
        <v>0</v>
      </c>
      <c r="P1227" s="335"/>
      <c r="Q1227" s="427">
        <f t="shared" si="475"/>
        <v>0</v>
      </c>
      <c r="R1227" s="428">
        <f t="shared" si="476"/>
        <v>0</v>
      </c>
      <c r="S1227" s="427">
        <f t="shared" si="467"/>
        <v>0</v>
      </c>
      <c r="T1227" s="428">
        <f t="shared" si="468"/>
        <v>0</v>
      </c>
      <c r="U1227" s="431">
        <f t="shared" si="477"/>
        <v>0</v>
      </c>
      <c r="V1227" s="432">
        <f t="shared" si="478"/>
        <v>0</v>
      </c>
      <c r="W1227" s="427">
        <f t="shared" si="479"/>
        <v>0</v>
      </c>
      <c r="X1227" s="428">
        <f t="shared" si="480"/>
        <v>0</v>
      </c>
      <c r="Y1227" s="427">
        <f t="shared" si="469"/>
        <v>0</v>
      </c>
      <c r="Z1227" s="428">
        <f t="shared" si="470"/>
        <v>0</v>
      </c>
      <c r="AA1227" s="431">
        <f t="shared" si="481"/>
        <v>0</v>
      </c>
      <c r="AB1227" s="432">
        <f t="shared" si="482"/>
        <v>0</v>
      </c>
      <c r="AC1227" s="427" t="e">
        <f t="shared" si="483"/>
        <v>#N/A</v>
      </c>
      <c r="AD1227" s="428" t="e">
        <f t="shared" si="484"/>
        <v>#N/A</v>
      </c>
      <c r="AE1227" s="427" t="e">
        <f t="shared" si="485"/>
        <v>#N/A</v>
      </c>
      <c r="AF1227" s="428" t="e">
        <f t="shared" si="486"/>
        <v>#N/A</v>
      </c>
      <c r="AG1227" s="431" t="e">
        <f t="shared" si="487"/>
        <v>#N/A</v>
      </c>
      <c r="AH1227" s="432" t="e">
        <f t="shared" si="488"/>
        <v>#N/A</v>
      </c>
    </row>
    <row r="1228" spans="4:34" x14ac:dyDescent="0.25">
      <c r="D1228" s="335"/>
      <c r="E1228" s="335"/>
      <c r="F1228" s="335"/>
      <c r="G1228" s="335"/>
      <c r="H1228" s="411">
        <f t="shared" si="471"/>
        <v>0</v>
      </c>
      <c r="I1228" s="412">
        <v>0</v>
      </c>
      <c r="J1228" s="411">
        <f t="shared" si="465"/>
        <v>0</v>
      </c>
      <c r="K1228" s="412">
        <f t="shared" si="472"/>
        <v>0</v>
      </c>
      <c r="L1228" s="411">
        <f t="shared" si="473"/>
        <v>0</v>
      </c>
      <c r="M1228" s="412">
        <f t="shared" si="466"/>
        <v>0</v>
      </c>
      <c r="N1228" s="411">
        <v>0</v>
      </c>
      <c r="O1228" s="412">
        <f t="shared" si="474"/>
        <v>0</v>
      </c>
      <c r="P1228" s="335"/>
      <c r="Q1228" s="427">
        <f t="shared" si="475"/>
        <v>0</v>
      </c>
      <c r="R1228" s="428">
        <f t="shared" si="476"/>
        <v>0</v>
      </c>
      <c r="S1228" s="427">
        <f t="shared" si="467"/>
        <v>0</v>
      </c>
      <c r="T1228" s="428">
        <f t="shared" si="468"/>
        <v>0</v>
      </c>
      <c r="U1228" s="431">
        <f t="shared" si="477"/>
        <v>0</v>
      </c>
      <c r="V1228" s="432">
        <f t="shared" si="478"/>
        <v>0</v>
      </c>
      <c r="W1228" s="427">
        <f t="shared" si="479"/>
        <v>0</v>
      </c>
      <c r="X1228" s="428">
        <f t="shared" si="480"/>
        <v>0</v>
      </c>
      <c r="Y1228" s="427">
        <f t="shared" si="469"/>
        <v>0</v>
      </c>
      <c r="Z1228" s="428">
        <f t="shared" si="470"/>
        <v>0</v>
      </c>
      <c r="AA1228" s="431">
        <f t="shared" si="481"/>
        <v>0</v>
      </c>
      <c r="AB1228" s="432">
        <f t="shared" si="482"/>
        <v>0</v>
      </c>
      <c r="AC1228" s="427" t="e">
        <f t="shared" si="483"/>
        <v>#N/A</v>
      </c>
      <c r="AD1228" s="428" t="e">
        <f t="shared" si="484"/>
        <v>#N/A</v>
      </c>
      <c r="AE1228" s="427" t="e">
        <f t="shared" si="485"/>
        <v>#N/A</v>
      </c>
      <c r="AF1228" s="428" t="e">
        <f t="shared" si="486"/>
        <v>#N/A</v>
      </c>
      <c r="AG1228" s="431" t="e">
        <f t="shared" si="487"/>
        <v>#N/A</v>
      </c>
      <c r="AH1228" s="432" t="e">
        <f t="shared" si="488"/>
        <v>#N/A</v>
      </c>
    </row>
    <row r="1229" spans="4:34" x14ac:dyDescent="0.25">
      <c r="D1229" s="335"/>
      <c r="E1229" s="335"/>
      <c r="F1229" s="335"/>
      <c r="G1229" s="335"/>
      <c r="H1229" s="411">
        <f t="shared" si="471"/>
        <v>0</v>
      </c>
      <c r="I1229" s="412">
        <v>0</v>
      </c>
      <c r="J1229" s="411">
        <f t="shared" si="465"/>
        <v>0</v>
      </c>
      <c r="K1229" s="412">
        <f t="shared" si="472"/>
        <v>0</v>
      </c>
      <c r="L1229" s="411">
        <f t="shared" si="473"/>
        <v>0</v>
      </c>
      <c r="M1229" s="412">
        <f t="shared" si="466"/>
        <v>0</v>
      </c>
      <c r="N1229" s="411">
        <v>0</v>
      </c>
      <c r="O1229" s="412">
        <f t="shared" si="474"/>
        <v>0</v>
      </c>
      <c r="P1229" s="335"/>
      <c r="Q1229" s="427">
        <f t="shared" si="475"/>
        <v>0</v>
      </c>
      <c r="R1229" s="428">
        <f t="shared" si="476"/>
        <v>0</v>
      </c>
      <c r="S1229" s="427">
        <f t="shared" si="467"/>
        <v>0</v>
      </c>
      <c r="T1229" s="428">
        <f t="shared" si="468"/>
        <v>0</v>
      </c>
      <c r="U1229" s="431">
        <f t="shared" si="477"/>
        <v>0</v>
      </c>
      <c r="V1229" s="432">
        <f t="shared" si="478"/>
        <v>0</v>
      </c>
      <c r="W1229" s="427">
        <f t="shared" si="479"/>
        <v>0</v>
      </c>
      <c r="X1229" s="428">
        <f t="shared" si="480"/>
        <v>0</v>
      </c>
      <c r="Y1229" s="427">
        <f t="shared" si="469"/>
        <v>0</v>
      </c>
      <c r="Z1229" s="428">
        <f t="shared" si="470"/>
        <v>0</v>
      </c>
      <c r="AA1229" s="431">
        <f t="shared" si="481"/>
        <v>0</v>
      </c>
      <c r="AB1229" s="432">
        <f t="shared" si="482"/>
        <v>0</v>
      </c>
      <c r="AC1229" s="427" t="e">
        <f t="shared" si="483"/>
        <v>#N/A</v>
      </c>
      <c r="AD1229" s="428" t="e">
        <f t="shared" si="484"/>
        <v>#N/A</v>
      </c>
      <c r="AE1229" s="427" t="e">
        <f t="shared" si="485"/>
        <v>#N/A</v>
      </c>
      <c r="AF1229" s="428" t="e">
        <f t="shared" si="486"/>
        <v>#N/A</v>
      </c>
      <c r="AG1229" s="431" t="e">
        <f t="shared" si="487"/>
        <v>#N/A</v>
      </c>
      <c r="AH1229" s="432" t="e">
        <f t="shared" si="488"/>
        <v>#N/A</v>
      </c>
    </row>
    <row r="1230" spans="4:34" x14ac:dyDescent="0.25">
      <c r="D1230" s="335"/>
      <c r="E1230" s="335"/>
      <c r="F1230" s="335"/>
      <c r="G1230" s="335"/>
      <c r="H1230" s="411">
        <f t="shared" si="471"/>
        <v>0</v>
      </c>
      <c r="I1230" s="412">
        <v>0</v>
      </c>
      <c r="J1230" s="411">
        <f t="shared" si="465"/>
        <v>0</v>
      </c>
      <c r="K1230" s="412">
        <f t="shared" si="472"/>
        <v>0</v>
      </c>
      <c r="L1230" s="411">
        <f t="shared" si="473"/>
        <v>0</v>
      </c>
      <c r="M1230" s="412">
        <f t="shared" si="466"/>
        <v>0</v>
      </c>
      <c r="N1230" s="411">
        <v>0</v>
      </c>
      <c r="O1230" s="412">
        <f t="shared" si="474"/>
        <v>0</v>
      </c>
      <c r="P1230" s="335"/>
      <c r="Q1230" s="427">
        <f t="shared" si="475"/>
        <v>0</v>
      </c>
      <c r="R1230" s="428">
        <f t="shared" si="476"/>
        <v>0</v>
      </c>
      <c r="S1230" s="427">
        <f t="shared" si="467"/>
        <v>0</v>
      </c>
      <c r="T1230" s="428">
        <f t="shared" si="468"/>
        <v>0</v>
      </c>
      <c r="U1230" s="431">
        <f t="shared" si="477"/>
        <v>0</v>
      </c>
      <c r="V1230" s="432">
        <f t="shared" si="478"/>
        <v>0</v>
      </c>
      <c r="W1230" s="427">
        <f t="shared" si="479"/>
        <v>0</v>
      </c>
      <c r="X1230" s="428">
        <f t="shared" si="480"/>
        <v>0</v>
      </c>
      <c r="Y1230" s="427">
        <f t="shared" si="469"/>
        <v>0</v>
      </c>
      <c r="Z1230" s="428">
        <f t="shared" si="470"/>
        <v>0</v>
      </c>
      <c r="AA1230" s="431">
        <f t="shared" si="481"/>
        <v>0</v>
      </c>
      <c r="AB1230" s="432">
        <f t="shared" si="482"/>
        <v>0</v>
      </c>
      <c r="AC1230" s="427" t="e">
        <f t="shared" si="483"/>
        <v>#N/A</v>
      </c>
      <c r="AD1230" s="428" t="e">
        <f t="shared" si="484"/>
        <v>#N/A</v>
      </c>
      <c r="AE1230" s="427" t="e">
        <f t="shared" si="485"/>
        <v>#N/A</v>
      </c>
      <c r="AF1230" s="428" t="e">
        <f t="shared" si="486"/>
        <v>#N/A</v>
      </c>
      <c r="AG1230" s="431" t="e">
        <f t="shared" si="487"/>
        <v>#N/A</v>
      </c>
      <c r="AH1230" s="432" t="e">
        <f t="shared" si="488"/>
        <v>#N/A</v>
      </c>
    </row>
    <row r="1231" spans="4:34" x14ac:dyDescent="0.25">
      <c r="D1231" s="335"/>
      <c r="E1231" s="335"/>
      <c r="F1231" s="335"/>
      <c r="G1231" s="335"/>
      <c r="H1231" s="411">
        <f t="shared" si="471"/>
        <v>0</v>
      </c>
      <c r="I1231" s="412">
        <v>0</v>
      </c>
      <c r="J1231" s="411">
        <f t="shared" si="465"/>
        <v>0</v>
      </c>
      <c r="K1231" s="412">
        <f t="shared" si="472"/>
        <v>0</v>
      </c>
      <c r="L1231" s="411">
        <f t="shared" si="473"/>
        <v>0</v>
      </c>
      <c r="M1231" s="412">
        <f t="shared" si="466"/>
        <v>0</v>
      </c>
      <c r="N1231" s="411">
        <v>0</v>
      </c>
      <c r="O1231" s="412">
        <f t="shared" si="474"/>
        <v>0</v>
      </c>
      <c r="P1231" s="335"/>
      <c r="Q1231" s="427">
        <f t="shared" si="475"/>
        <v>0</v>
      </c>
      <c r="R1231" s="428">
        <f t="shared" si="476"/>
        <v>0</v>
      </c>
      <c r="S1231" s="427">
        <f t="shared" si="467"/>
        <v>0</v>
      </c>
      <c r="T1231" s="428">
        <f t="shared" si="468"/>
        <v>0</v>
      </c>
      <c r="U1231" s="431">
        <f t="shared" si="477"/>
        <v>0</v>
      </c>
      <c r="V1231" s="432">
        <f t="shared" si="478"/>
        <v>0</v>
      </c>
      <c r="W1231" s="427">
        <f t="shared" si="479"/>
        <v>0</v>
      </c>
      <c r="X1231" s="428">
        <f t="shared" si="480"/>
        <v>0</v>
      </c>
      <c r="Y1231" s="427">
        <f t="shared" si="469"/>
        <v>0</v>
      </c>
      <c r="Z1231" s="428">
        <f t="shared" si="470"/>
        <v>0</v>
      </c>
      <c r="AA1231" s="431">
        <f t="shared" si="481"/>
        <v>0</v>
      </c>
      <c r="AB1231" s="432">
        <f t="shared" si="482"/>
        <v>0</v>
      </c>
      <c r="AC1231" s="427" t="e">
        <f t="shared" si="483"/>
        <v>#N/A</v>
      </c>
      <c r="AD1231" s="428" t="e">
        <f t="shared" si="484"/>
        <v>#N/A</v>
      </c>
      <c r="AE1231" s="427" t="e">
        <f t="shared" si="485"/>
        <v>#N/A</v>
      </c>
      <c r="AF1231" s="428" t="e">
        <f t="shared" si="486"/>
        <v>#N/A</v>
      </c>
      <c r="AG1231" s="431" t="e">
        <f t="shared" si="487"/>
        <v>#N/A</v>
      </c>
      <c r="AH1231" s="432" t="e">
        <f t="shared" si="488"/>
        <v>#N/A</v>
      </c>
    </row>
    <row r="1232" spans="4:34" x14ac:dyDescent="0.25">
      <c r="D1232" s="335"/>
      <c r="E1232" s="335"/>
      <c r="F1232" s="335"/>
      <c r="G1232" s="335"/>
      <c r="H1232" s="411">
        <f t="shared" si="471"/>
        <v>0</v>
      </c>
      <c r="I1232" s="412">
        <v>0</v>
      </c>
      <c r="J1232" s="411">
        <f t="shared" si="465"/>
        <v>0</v>
      </c>
      <c r="K1232" s="412">
        <f t="shared" si="472"/>
        <v>0</v>
      </c>
      <c r="L1232" s="411">
        <f t="shared" si="473"/>
        <v>0</v>
      </c>
      <c r="M1232" s="412">
        <f t="shared" si="466"/>
        <v>0</v>
      </c>
      <c r="N1232" s="411">
        <v>0</v>
      </c>
      <c r="O1232" s="412">
        <f t="shared" si="474"/>
        <v>0</v>
      </c>
      <c r="P1232" s="335"/>
      <c r="Q1232" s="427">
        <f t="shared" si="475"/>
        <v>0</v>
      </c>
      <c r="R1232" s="428">
        <f t="shared" si="476"/>
        <v>0</v>
      </c>
      <c r="S1232" s="427">
        <f t="shared" si="467"/>
        <v>0</v>
      </c>
      <c r="T1232" s="428">
        <f t="shared" si="468"/>
        <v>0</v>
      </c>
      <c r="U1232" s="431">
        <f t="shared" si="477"/>
        <v>0</v>
      </c>
      <c r="V1232" s="432">
        <f t="shared" si="478"/>
        <v>0</v>
      </c>
      <c r="W1232" s="427">
        <f t="shared" si="479"/>
        <v>0</v>
      </c>
      <c r="X1232" s="428">
        <f t="shared" si="480"/>
        <v>0</v>
      </c>
      <c r="Y1232" s="427">
        <f t="shared" si="469"/>
        <v>0</v>
      </c>
      <c r="Z1232" s="428">
        <f t="shared" si="470"/>
        <v>0</v>
      </c>
      <c r="AA1232" s="431">
        <f t="shared" si="481"/>
        <v>0</v>
      </c>
      <c r="AB1232" s="432">
        <f t="shared" si="482"/>
        <v>0</v>
      </c>
      <c r="AC1232" s="427" t="e">
        <f t="shared" si="483"/>
        <v>#N/A</v>
      </c>
      <c r="AD1232" s="428" t="e">
        <f t="shared" si="484"/>
        <v>#N/A</v>
      </c>
      <c r="AE1232" s="427" t="e">
        <f t="shared" si="485"/>
        <v>#N/A</v>
      </c>
      <c r="AF1232" s="428" t="e">
        <f t="shared" si="486"/>
        <v>#N/A</v>
      </c>
      <c r="AG1232" s="431" t="e">
        <f t="shared" si="487"/>
        <v>#N/A</v>
      </c>
      <c r="AH1232" s="432" t="e">
        <f t="shared" si="488"/>
        <v>#N/A</v>
      </c>
    </row>
    <row r="1233" spans="4:34" x14ac:dyDescent="0.25">
      <c r="D1233" s="335"/>
      <c r="E1233" s="335"/>
      <c r="F1233" s="335"/>
      <c r="G1233" s="335"/>
      <c r="H1233" s="411">
        <f t="shared" si="471"/>
        <v>0</v>
      </c>
      <c r="I1233" s="412">
        <v>0</v>
      </c>
      <c r="J1233" s="411">
        <f t="shared" si="465"/>
        <v>0</v>
      </c>
      <c r="K1233" s="412">
        <f t="shared" si="472"/>
        <v>0</v>
      </c>
      <c r="L1233" s="411">
        <f t="shared" si="473"/>
        <v>0</v>
      </c>
      <c r="M1233" s="412">
        <f t="shared" si="466"/>
        <v>0</v>
      </c>
      <c r="N1233" s="411">
        <v>0</v>
      </c>
      <c r="O1233" s="412">
        <f t="shared" si="474"/>
        <v>0</v>
      </c>
      <c r="P1233" s="335"/>
      <c r="Q1233" s="427">
        <f t="shared" si="475"/>
        <v>0</v>
      </c>
      <c r="R1233" s="428">
        <f t="shared" si="476"/>
        <v>0</v>
      </c>
      <c r="S1233" s="427">
        <f t="shared" si="467"/>
        <v>0</v>
      </c>
      <c r="T1233" s="428">
        <f t="shared" si="468"/>
        <v>0</v>
      </c>
      <c r="U1233" s="431">
        <f t="shared" si="477"/>
        <v>0</v>
      </c>
      <c r="V1233" s="432">
        <f t="shared" si="478"/>
        <v>0</v>
      </c>
      <c r="W1233" s="427">
        <f t="shared" si="479"/>
        <v>0</v>
      </c>
      <c r="X1233" s="428">
        <f t="shared" si="480"/>
        <v>0</v>
      </c>
      <c r="Y1233" s="427">
        <f t="shared" si="469"/>
        <v>0</v>
      </c>
      <c r="Z1233" s="428">
        <f t="shared" si="470"/>
        <v>0</v>
      </c>
      <c r="AA1233" s="431">
        <f t="shared" si="481"/>
        <v>0</v>
      </c>
      <c r="AB1233" s="432">
        <f t="shared" si="482"/>
        <v>0</v>
      </c>
      <c r="AC1233" s="427" t="e">
        <f t="shared" si="483"/>
        <v>#N/A</v>
      </c>
      <c r="AD1233" s="428" t="e">
        <f t="shared" si="484"/>
        <v>#N/A</v>
      </c>
      <c r="AE1233" s="427" t="e">
        <f t="shared" si="485"/>
        <v>#N/A</v>
      </c>
      <c r="AF1233" s="428" t="e">
        <f t="shared" si="486"/>
        <v>#N/A</v>
      </c>
      <c r="AG1233" s="431" t="e">
        <f t="shared" si="487"/>
        <v>#N/A</v>
      </c>
      <c r="AH1233" s="432" t="e">
        <f t="shared" si="488"/>
        <v>#N/A</v>
      </c>
    </row>
    <row r="1234" spans="4:34" x14ac:dyDescent="0.25">
      <c r="D1234" s="335"/>
      <c r="E1234" s="335"/>
      <c r="F1234" s="335"/>
      <c r="G1234" s="335"/>
      <c r="H1234" s="411">
        <f t="shared" si="471"/>
        <v>0</v>
      </c>
      <c r="I1234" s="412">
        <v>0</v>
      </c>
      <c r="J1234" s="411">
        <f t="shared" si="465"/>
        <v>0</v>
      </c>
      <c r="K1234" s="412">
        <f t="shared" si="472"/>
        <v>0</v>
      </c>
      <c r="L1234" s="411">
        <f t="shared" si="473"/>
        <v>0</v>
      </c>
      <c r="M1234" s="412">
        <f t="shared" si="466"/>
        <v>0</v>
      </c>
      <c r="N1234" s="411">
        <v>0</v>
      </c>
      <c r="O1234" s="412">
        <f t="shared" si="474"/>
        <v>0</v>
      </c>
      <c r="P1234" s="335"/>
      <c r="Q1234" s="427">
        <f t="shared" si="475"/>
        <v>0</v>
      </c>
      <c r="R1234" s="428">
        <f t="shared" si="476"/>
        <v>0</v>
      </c>
      <c r="S1234" s="427">
        <f t="shared" si="467"/>
        <v>0</v>
      </c>
      <c r="T1234" s="428">
        <f t="shared" si="468"/>
        <v>0</v>
      </c>
      <c r="U1234" s="431">
        <f t="shared" si="477"/>
        <v>0</v>
      </c>
      <c r="V1234" s="432">
        <f t="shared" si="478"/>
        <v>0</v>
      </c>
      <c r="W1234" s="427">
        <f t="shared" si="479"/>
        <v>0</v>
      </c>
      <c r="X1234" s="428">
        <f t="shared" si="480"/>
        <v>0</v>
      </c>
      <c r="Y1234" s="427">
        <f t="shared" si="469"/>
        <v>0</v>
      </c>
      <c r="Z1234" s="428">
        <f t="shared" si="470"/>
        <v>0</v>
      </c>
      <c r="AA1234" s="431">
        <f t="shared" si="481"/>
        <v>0</v>
      </c>
      <c r="AB1234" s="432">
        <f t="shared" si="482"/>
        <v>0</v>
      </c>
      <c r="AC1234" s="427" t="e">
        <f t="shared" si="483"/>
        <v>#N/A</v>
      </c>
      <c r="AD1234" s="428" t="e">
        <f t="shared" si="484"/>
        <v>#N/A</v>
      </c>
      <c r="AE1234" s="427" t="e">
        <f t="shared" si="485"/>
        <v>#N/A</v>
      </c>
      <c r="AF1234" s="428" t="e">
        <f t="shared" si="486"/>
        <v>#N/A</v>
      </c>
      <c r="AG1234" s="431" t="e">
        <f t="shared" si="487"/>
        <v>#N/A</v>
      </c>
      <c r="AH1234" s="432" t="e">
        <f t="shared" si="488"/>
        <v>#N/A</v>
      </c>
    </row>
    <row r="1235" spans="4:34" x14ac:dyDescent="0.25">
      <c r="D1235" s="335"/>
      <c r="E1235" s="335"/>
      <c r="F1235" s="335"/>
      <c r="G1235" s="335"/>
      <c r="H1235" s="411">
        <f t="shared" si="471"/>
        <v>0</v>
      </c>
      <c r="I1235" s="412">
        <v>0</v>
      </c>
      <c r="J1235" s="411">
        <f t="shared" si="465"/>
        <v>0</v>
      </c>
      <c r="K1235" s="412">
        <f t="shared" si="472"/>
        <v>0</v>
      </c>
      <c r="L1235" s="411">
        <f t="shared" si="473"/>
        <v>0</v>
      </c>
      <c r="M1235" s="412">
        <f t="shared" si="466"/>
        <v>0</v>
      </c>
      <c r="N1235" s="411">
        <v>0</v>
      </c>
      <c r="O1235" s="412">
        <f t="shared" si="474"/>
        <v>0</v>
      </c>
      <c r="P1235" s="335"/>
      <c r="Q1235" s="427">
        <f t="shared" si="475"/>
        <v>0</v>
      </c>
      <c r="R1235" s="428">
        <f t="shared" si="476"/>
        <v>0</v>
      </c>
      <c r="S1235" s="427">
        <f t="shared" si="467"/>
        <v>0</v>
      </c>
      <c r="T1235" s="428">
        <f t="shared" si="468"/>
        <v>0</v>
      </c>
      <c r="U1235" s="431">
        <f t="shared" si="477"/>
        <v>0</v>
      </c>
      <c r="V1235" s="432">
        <f t="shared" si="478"/>
        <v>0</v>
      </c>
      <c r="W1235" s="427">
        <f t="shared" si="479"/>
        <v>0</v>
      </c>
      <c r="X1235" s="428">
        <f t="shared" si="480"/>
        <v>0</v>
      </c>
      <c r="Y1235" s="427">
        <f t="shared" si="469"/>
        <v>0</v>
      </c>
      <c r="Z1235" s="428">
        <f t="shared" si="470"/>
        <v>0</v>
      </c>
      <c r="AA1235" s="431">
        <f t="shared" si="481"/>
        <v>0</v>
      </c>
      <c r="AB1235" s="432">
        <f t="shared" si="482"/>
        <v>0</v>
      </c>
      <c r="AC1235" s="427" t="e">
        <f t="shared" si="483"/>
        <v>#N/A</v>
      </c>
      <c r="AD1235" s="428" t="e">
        <f t="shared" si="484"/>
        <v>#N/A</v>
      </c>
      <c r="AE1235" s="427" t="e">
        <f t="shared" si="485"/>
        <v>#N/A</v>
      </c>
      <c r="AF1235" s="428" t="e">
        <f t="shared" si="486"/>
        <v>#N/A</v>
      </c>
      <c r="AG1235" s="431" t="e">
        <f t="shared" si="487"/>
        <v>#N/A</v>
      </c>
      <c r="AH1235" s="432" t="e">
        <f t="shared" si="488"/>
        <v>#N/A</v>
      </c>
    </row>
    <row r="1236" spans="4:34" x14ac:dyDescent="0.25">
      <c r="D1236" s="335"/>
      <c r="E1236" s="335"/>
      <c r="F1236" s="335"/>
      <c r="G1236" s="335"/>
      <c r="H1236" s="411">
        <f t="shared" si="471"/>
        <v>0</v>
      </c>
      <c r="I1236" s="412">
        <v>0</v>
      </c>
      <c r="J1236" s="411">
        <f t="shared" si="465"/>
        <v>0</v>
      </c>
      <c r="K1236" s="412">
        <f t="shared" si="472"/>
        <v>0</v>
      </c>
      <c r="L1236" s="411">
        <f t="shared" si="473"/>
        <v>0</v>
      </c>
      <c r="M1236" s="412">
        <f t="shared" si="466"/>
        <v>0</v>
      </c>
      <c r="N1236" s="411">
        <v>0</v>
      </c>
      <c r="O1236" s="412">
        <f t="shared" si="474"/>
        <v>0</v>
      </c>
      <c r="P1236" s="335"/>
      <c r="Q1236" s="427">
        <f t="shared" si="475"/>
        <v>0</v>
      </c>
      <c r="R1236" s="428">
        <f t="shared" si="476"/>
        <v>0</v>
      </c>
      <c r="S1236" s="427">
        <f t="shared" si="467"/>
        <v>0</v>
      </c>
      <c r="T1236" s="428">
        <f t="shared" si="468"/>
        <v>0</v>
      </c>
      <c r="U1236" s="431">
        <f t="shared" si="477"/>
        <v>0</v>
      </c>
      <c r="V1236" s="432">
        <f t="shared" si="478"/>
        <v>0</v>
      </c>
      <c r="W1236" s="427">
        <f t="shared" si="479"/>
        <v>0</v>
      </c>
      <c r="X1236" s="428">
        <f t="shared" si="480"/>
        <v>0</v>
      </c>
      <c r="Y1236" s="427">
        <f t="shared" si="469"/>
        <v>0</v>
      </c>
      <c r="Z1236" s="428">
        <f t="shared" si="470"/>
        <v>0</v>
      </c>
      <c r="AA1236" s="431">
        <f t="shared" si="481"/>
        <v>0</v>
      </c>
      <c r="AB1236" s="432">
        <f t="shared" si="482"/>
        <v>0</v>
      </c>
      <c r="AC1236" s="427" t="e">
        <f t="shared" si="483"/>
        <v>#N/A</v>
      </c>
      <c r="AD1236" s="428" t="e">
        <f t="shared" si="484"/>
        <v>#N/A</v>
      </c>
      <c r="AE1236" s="427" t="e">
        <f t="shared" si="485"/>
        <v>#N/A</v>
      </c>
      <c r="AF1236" s="428" t="e">
        <f t="shared" si="486"/>
        <v>#N/A</v>
      </c>
      <c r="AG1236" s="431" t="e">
        <f t="shared" si="487"/>
        <v>#N/A</v>
      </c>
      <c r="AH1236" s="432" t="e">
        <f t="shared" si="488"/>
        <v>#N/A</v>
      </c>
    </row>
    <row r="1237" spans="4:34" x14ac:dyDescent="0.25">
      <c r="D1237" s="335"/>
      <c r="E1237" s="335"/>
      <c r="F1237" s="335"/>
      <c r="G1237" s="335"/>
      <c r="H1237" s="411">
        <f t="shared" si="471"/>
        <v>0</v>
      </c>
      <c r="I1237" s="412">
        <v>0</v>
      </c>
      <c r="J1237" s="411">
        <f t="shared" si="465"/>
        <v>0</v>
      </c>
      <c r="K1237" s="412">
        <f t="shared" si="472"/>
        <v>0</v>
      </c>
      <c r="L1237" s="411">
        <f t="shared" si="473"/>
        <v>0</v>
      </c>
      <c r="M1237" s="412">
        <f t="shared" si="466"/>
        <v>0</v>
      </c>
      <c r="N1237" s="411">
        <v>0</v>
      </c>
      <c r="O1237" s="412">
        <f t="shared" si="474"/>
        <v>0</v>
      </c>
      <c r="P1237" s="335"/>
      <c r="Q1237" s="427">
        <f t="shared" si="475"/>
        <v>0</v>
      </c>
      <c r="R1237" s="428">
        <f t="shared" si="476"/>
        <v>0</v>
      </c>
      <c r="S1237" s="427">
        <f t="shared" si="467"/>
        <v>0</v>
      </c>
      <c r="T1237" s="428">
        <f t="shared" si="468"/>
        <v>0</v>
      </c>
      <c r="U1237" s="431">
        <f t="shared" si="477"/>
        <v>0</v>
      </c>
      <c r="V1237" s="432">
        <f t="shared" si="478"/>
        <v>0</v>
      </c>
      <c r="W1237" s="427">
        <f t="shared" si="479"/>
        <v>0</v>
      </c>
      <c r="X1237" s="428">
        <f t="shared" si="480"/>
        <v>0</v>
      </c>
      <c r="Y1237" s="427">
        <f t="shared" si="469"/>
        <v>0</v>
      </c>
      <c r="Z1237" s="428">
        <f t="shared" si="470"/>
        <v>0</v>
      </c>
      <c r="AA1237" s="431">
        <f t="shared" si="481"/>
        <v>0</v>
      </c>
      <c r="AB1237" s="432">
        <f t="shared" si="482"/>
        <v>0</v>
      </c>
      <c r="AC1237" s="427" t="e">
        <f t="shared" si="483"/>
        <v>#N/A</v>
      </c>
      <c r="AD1237" s="428" t="e">
        <f t="shared" si="484"/>
        <v>#N/A</v>
      </c>
      <c r="AE1237" s="427" t="e">
        <f t="shared" si="485"/>
        <v>#N/A</v>
      </c>
      <c r="AF1237" s="428" t="e">
        <f t="shared" si="486"/>
        <v>#N/A</v>
      </c>
      <c r="AG1237" s="431" t="e">
        <f t="shared" si="487"/>
        <v>#N/A</v>
      </c>
      <c r="AH1237" s="432" t="e">
        <f t="shared" si="488"/>
        <v>#N/A</v>
      </c>
    </row>
    <row r="1238" spans="4:34" x14ac:dyDescent="0.25">
      <c r="D1238" s="335"/>
      <c r="E1238" s="335"/>
      <c r="F1238" s="335"/>
      <c r="G1238" s="335"/>
      <c r="H1238" s="411">
        <f t="shared" si="471"/>
        <v>0</v>
      </c>
      <c r="I1238" s="412">
        <v>0</v>
      </c>
      <c r="J1238" s="411">
        <f t="shared" si="465"/>
        <v>0</v>
      </c>
      <c r="K1238" s="412">
        <f t="shared" si="472"/>
        <v>0</v>
      </c>
      <c r="L1238" s="411">
        <f t="shared" si="473"/>
        <v>0</v>
      </c>
      <c r="M1238" s="412">
        <f t="shared" si="466"/>
        <v>0</v>
      </c>
      <c r="N1238" s="411">
        <v>0</v>
      </c>
      <c r="O1238" s="412">
        <f t="shared" si="474"/>
        <v>0</v>
      </c>
      <c r="P1238" s="335"/>
      <c r="Q1238" s="427">
        <f t="shared" si="475"/>
        <v>0</v>
      </c>
      <c r="R1238" s="428">
        <f t="shared" si="476"/>
        <v>0</v>
      </c>
      <c r="S1238" s="427">
        <f t="shared" si="467"/>
        <v>0</v>
      </c>
      <c r="T1238" s="428">
        <f t="shared" si="468"/>
        <v>0</v>
      </c>
      <c r="U1238" s="431">
        <f t="shared" si="477"/>
        <v>0</v>
      </c>
      <c r="V1238" s="432">
        <f t="shared" si="478"/>
        <v>0</v>
      </c>
      <c r="W1238" s="427">
        <f t="shared" si="479"/>
        <v>0</v>
      </c>
      <c r="X1238" s="428">
        <f t="shared" si="480"/>
        <v>0</v>
      </c>
      <c r="Y1238" s="427">
        <f t="shared" si="469"/>
        <v>0</v>
      </c>
      <c r="Z1238" s="428">
        <f t="shared" si="470"/>
        <v>0</v>
      </c>
      <c r="AA1238" s="431">
        <f t="shared" si="481"/>
        <v>0</v>
      </c>
      <c r="AB1238" s="432">
        <f t="shared" si="482"/>
        <v>0</v>
      </c>
      <c r="AC1238" s="427" t="e">
        <f t="shared" si="483"/>
        <v>#N/A</v>
      </c>
      <c r="AD1238" s="428" t="e">
        <f t="shared" si="484"/>
        <v>#N/A</v>
      </c>
      <c r="AE1238" s="427" t="e">
        <f t="shared" si="485"/>
        <v>#N/A</v>
      </c>
      <c r="AF1238" s="428" t="e">
        <f t="shared" si="486"/>
        <v>#N/A</v>
      </c>
      <c r="AG1238" s="431" t="e">
        <f t="shared" si="487"/>
        <v>#N/A</v>
      </c>
      <c r="AH1238" s="432" t="e">
        <f t="shared" si="488"/>
        <v>#N/A</v>
      </c>
    </row>
    <row r="1239" spans="4:34" x14ac:dyDescent="0.25">
      <c r="D1239" s="335"/>
      <c r="E1239" s="335"/>
      <c r="F1239" s="335"/>
      <c r="G1239" s="335"/>
      <c r="H1239" s="411">
        <f t="shared" si="471"/>
        <v>0</v>
      </c>
      <c r="I1239" s="412">
        <v>0</v>
      </c>
      <c r="J1239" s="411">
        <f t="shared" si="465"/>
        <v>0</v>
      </c>
      <c r="K1239" s="412">
        <f t="shared" si="472"/>
        <v>0</v>
      </c>
      <c r="L1239" s="411">
        <f t="shared" si="473"/>
        <v>0</v>
      </c>
      <c r="M1239" s="412">
        <f t="shared" si="466"/>
        <v>0</v>
      </c>
      <c r="N1239" s="411">
        <v>0</v>
      </c>
      <c r="O1239" s="412">
        <f t="shared" si="474"/>
        <v>0</v>
      </c>
      <c r="P1239" s="335"/>
      <c r="Q1239" s="427">
        <f t="shared" si="475"/>
        <v>0</v>
      </c>
      <c r="R1239" s="428">
        <f t="shared" si="476"/>
        <v>0</v>
      </c>
      <c r="S1239" s="427">
        <f t="shared" si="467"/>
        <v>0</v>
      </c>
      <c r="T1239" s="428">
        <f t="shared" si="468"/>
        <v>0</v>
      </c>
      <c r="U1239" s="431">
        <f t="shared" si="477"/>
        <v>0</v>
      </c>
      <c r="V1239" s="432">
        <f t="shared" si="478"/>
        <v>0</v>
      </c>
      <c r="W1239" s="427">
        <f t="shared" si="479"/>
        <v>0</v>
      </c>
      <c r="X1239" s="428">
        <f t="shared" si="480"/>
        <v>0</v>
      </c>
      <c r="Y1239" s="427">
        <f t="shared" si="469"/>
        <v>0</v>
      </c>
      <c r="Z1239" s="428">
        <f t="shared" si="470"/>
        <v>0</v>
      </c>
      <c r="AA1239" s="431">
        <f t="shared" si="481"/>
        <v>0</v>
      </c>
      <c r="AB1239" s="432">
        <f t="shared" si="482"/>
        <v>0</v>
      </c>
      <c r="AC1239" s="427" t="e">
        <f t="shared" si="483"/>
        <v>#N/A</v>
      </c>
      <c r="AD1239" s="428" t="e">
        <f t="shared" si="484"/>
        <v>#N/A</v>
      </c>
      <c r="AE1239" s="427" t="e">
        <f t="shared" si="485"/>
        <v>#N/A</v>
      </c>
      <c r="AF1239" s="428" t="e">
        <f t="shared" si="486"/>
        <v>#N/A</v>
      </c>
      <c r="AG1239" s="431" t="e">
        <f t="shared" si="487"/>
        <v>#N/A</v>
      </c>
      <c r="AH1239" s="432" t="e">
        <f t="shared" si="488"/>
        <v>#N/A</v>
      </c>
    </row>
    <row r="1240" spans="4:34" x14ac:dyDescent="0.25">
      <c r="D1240" s="335"/>
      <c r="E1240" s="335"/>
      <c r="F1240" s="335"/>
      <c r="G1240" s="335"/>
      <c r="H1240" s="411">
        <f t="shared" si="471"/>
        <v>0</v>
      </c>
      <c r="I1240" s="412">
        <v>0</v>
      </c>
      <c r="J1240" s="411">
        <f t="shared" si="465"/>
        <v>0</v>
      </c>
      <c r="K1240" s="412">
        <f t="shared" si="472"/>
        <v>0</v>
      </c>
      <c r="L1240" s="411">
        <f t="shared" si="473"/>
        <v>0</v>
      </c>
      <c r="M1240" s="412">
        <f t="shared" si="466"/>
        <v>0</v>
      </c>
      <c r="N1240" s="411">
        <v>0</v>
      </c>
      <c r="O1240" s="412">
        <f t="shared" si="474"/>
        <v>0</v>
      </c>
      <c r="P1240" s="335"/>
      <c r="Q1240" s="427">
        <f t="shared" si="475"/>
        <v>0</v>
      </c>
      <c r="R1240" s="428">
        <f t="shared" si="476"/>
        <v>0</v>
      </c>
      <c r="S1240" s="427">
        <f t="shared" si="467"/>
        <v>0</v>
      </c>
      <c r="T1240" s="428">
        <f t="shared" si="468"/>
        <v>0</v>
      </c>
      <c r="U1240" s="431">
        <f t="shared" si="477"/>
        <v>0</v>
      </c>
      <c r="V1240" s="432">
        <f t="shared" si="478"/>
        <v>0</v>
      </c>
      <c r="W1240" s="427">
        <f t="shared" si="479"/>
        <v>0</v>
      </c>
      <c r="X1240" s="428">
        <f t="shared" si="480"/>
        <v>0</v>
      </c>
      <c r="Y1240" s="427">
        <f t="shared" si="469"/>
        <v>0</v>
      </c>
      <c r="Z1240" s="428">
        <f t="shared" si="470"/>
        <v>0</v>
      </c>
      <c r="AA1240" s="431">
        <f t="shared" si="481"/>
        <v>0</v>
      </c>
      <c r="AB1240" s="432">
        <f t="shared" si="482"/>
        <v>0</v>
      </c>
      <c r="AC1240" s="427" t="e">
        <f t="shared" si="483"/>
        <v>#N/A</v>
      </c>
      <c r="AD1240" s="428" t="e">
        <f t="shared" si="484"/>
        <v>#N/A</v>
      </c>
      <c r="AE1240" s="427" t="e">
        <f t="shared" si="485"/>
        <v>#N/A</v>
      </c>
      <c r="AF1240" s="428" t="e">
        <f t="shared" si="486"/>
        <v>#N/A</v>
      </c>
      <c r="AG1240" s="431" t="e">
        <f t="shared" si="487"/>
        <v>#N/A</v>
      </c>
      <c r="AH1240" s="432" t="e">
        <f t="shared" si="488"/>
        <v>#N/A</v>
      </c>
    </row>
    <row r="1241" spans="4:34" x14ac:dyDescent="0.25">
      <c r="D1241" s="335"/>
      <c r="E1241" s="335"/>
      <c r="F1241" s="335"/>
      <c r="G1241" s="335"/>
      <c r="H1241" s="411">
        <f t="shared" si="471"/>
        <v>0</v>
      </c>
      <c r="I1241" s="412">
        <v>0</v>
      </c>
      <c r="J1241" s="411">
        <f t="shared" si="465"/>
        <v>0</v>
      </c>
      <c r="K1241" s="412">
        <f t="shared" si="472"/>
        <v>0</v>
      </c>
      <c r="L1241" s="411">
        <f t="shared" si="473"/>
        <v>0</v>
      </c>
      <c r="M1241" s="412">
        <f t="shared" si="466"/>
        <v>0</v>
      </c>
      <c r="N1241" s="411">
        <v>0</v>
      </c>
      <c r="O1241" s="412">
        <f t="shared" si="474"/>
        <v>0</v>
      </c>
      <c r="P1241" s="335"/>
      <c r="Q1241" s="427">
        <f t="shared" si="475"/>
        <v>0</v>
      </c>
      <c r="R1241" s="428">
        <f t="shared" si="476"/>
        <v>0</v>
      </c>
      <c r="S1241" s="427">
        <f t="shared" si="467"/>
        <v>0</v>
      </c>
      <c r="T1241" s="428">
        <f t="shared" si="468"/>
        <v>0</v>
      </c>
      <c r="U1241" s="431">
        <f t="shared" si="477"/>
        <v>0</v>
      </c>
      <c r="V1241" s="432">
        <f t="shared" si="478"/>
        <v>0</v>
      </c>
      <c r="W1241" s="427">
        <f t="shared" si="479"/>
        <v>0</v>
      </c>
      <c r="X1241" s="428">
        <f t="shared" si="480"/>
        <v>0</v>
      </c>
      <c r="Y1241" s="427">
        <f t="shared" si="469"/>
        <v>0</v>
      </c>
      <c r="Z1241" s="428">
        <f t="shared" si="470"/>
        <v>0</v>
      </c>
      <c r="AA1241" s="431">
        <f t="shared" si="481"/>
        <v>0</v>
      </c>
      <c r="AB1241" s="432">
        <f t="shared" si="482"/>
        <v>0</v>
      </c>
      <c r="AC1241" s="427" t="e">
        <f t="shared" si="483"/>
        <v>#N/A</v>
      </c>
      <c r="AD1241" s="428" t="e">
        <f t="shared" si="484"/>
        <v>#N/A</v>
      </c>
      <c r="AE1241" s="427" t="e">
        <f t="shared" si="485"/>
        <v>#N/A</v>
      </c>
      <c r="AF1241" s="428" t="e">
        <f t="shared" si="486"/>
        <v>#N/A</v>
      </c>
      <c r="AG1241" s="431" t="e">
        <f t="shared" si="487"/>
        <v>#N/A</v>
      </c>
      <c r="AH1241" s="432" t="e">
        <f t="shared" si="488"/>
        <v>#N/A</v>
      </c>
    </row>
    <row r="1242" spans="4:34" x14ac:dyDescent="0.25">
      <c r="D1242" s="335"/>
      <c r="E1242" s="335"/>
      <c r="F1242" s="335"/>
      <c r="G1242" s="335"/>
      <c r="H1242" s="411">
        <f t="shared" si="471"/>
        <v>0</v>
      </c>
      <c r="I1242" s="412">
        <v>0</v>
      </c>
      <c r="J1242" s="411">
        <f t="shared" si="465"/>
        <v>0</v>
      </c>
      <c r="K1242" s="412">
        <f t="shared" si="472"/>
        <v>0</v>
      </c>
      <c r="L1242" s="411">
        <f t="shared" si="473"/>
        <v>0</v>
      </c>
      <c r="M1242" s="412">
        <f t="shared" si="466"/>
        <v>0</v>
      </c>
      <c r="N1242" s="411">
        <v>0</v>
      </c>
      <c r="O1242" s="412">
        <f t="shared" si="474"/>
        <v>0</v>
      </c>
      <c r="P1242" s="335"/>
      <c r="Q1242" s="427">
        <f t="shared" si="475"/>
        <v>0</v>
      </c>
      <c r="R1242" s="428">
        <f t="shared" si="476"/>
        <v>0</v>
      </c>
      <c r="S1242" s="427">
        <f t="shared" si="467"/>
        <v>0</v>
      </c>
      <c r="T1242" s="428">
        <f t="shared" si="468"/>
        <v>0</v>
      </c>
      <c r="U1242" s="431">
        <f t="shared" si="477"/>
        <v>0</v>
      </c>
      <c r="V1242" s="432">
        <f t="shared" si="478"/>
        <v>0</v>
      </c>
      <c r="W1242" s="427">
        <f t="shared" si="479"/>
        <v>0</v>
      </c>
      <c r="X1242" s="428">
        <f t="shared" si="480"/>
        <v>0</v>
      </c>
      <c r="Y1242" s="427">
        <f t="shared" si="469"/>
        <v>0</v>
      </c>
      <c r="Z1242" s="428">
        <f t="shared" si="470"/>
        <v>0</v>
      </c>
      <c r="AA1242" s="431">
        <f t="shared" si="481"/>
        <v>0</v>
      </c>
      <c r="AB1242" s="432">
        <f t="shared" si="482"/>
        <v>0</v>
      </c>
      <c r="AC1242" s="427" t="e">
        <f t="shared" si="483"/>
        <v>#N/A</v>
      </c>
      <c r="AD1242" s="428" t="e">
        <f t="shared" si="484"/>
        <v>#N/A</v>
      </c>
      <c r="AE1242" s="427" t="e">
        <f t="shared" si="485"/>
        <v>#N/A</v>
      </c>
      <c r="AF1242" s="428" t="e">
        <f t="shared" si="486"/>
        <v>#N/A</v>
      </c>
      <c r="AG1242" s="431" t="e">
        <f t="shared" si="487"/>
        <v>#N/A</v>
      </c>
      <c r="AH1242" s="432" t="e">
        <f t="shared" si="488"/>
        <v>#N/A</v>
      </c>
    </row>
    <row r="1243" spans="4:34" x14ac:dyDescent="0.25">
      <c r="D1243" s="335"/>
      <c r="E1243" s="335"/>
      <c r="F1243" s="335"/>
      <c r="G1243" s="335"/>
      <c r="H1243" s="411">
        <f t="shared" si="471"/>
        <v>0</v>
      </c>
      <c r="I1243" s="412">
        <v>0</v>
      </c>
      <c r="J1243" s="411">
        <f t="shared" si="465"/>
        <v>0</v>
      </c>
      <c r="K1243" s="412">
        <f t="shared" si="472"/>
        <v>0</v>
      </c>
      <c r="L1243" s="411">
        <f t="shared" si="473"/>
        <v>0</v>
      </c>
      <c r="M1243" s="412">
        <f t="shared" si="466"/>
        <v>0</v>
      </c>
      <c r="N1243" s="411">
        <v>0</v>
      </c>
      <c r="O1243" s="412">
        <f t="shared" si="474"/>
        <v>0</v>
      </c>
      <c r="P1243" s="335"/>
      <c r="Q1243" s="427">
        <f t="shared" si="475"/>
        <v>0</v>
      </c>
      <c r="R1243" s="428">
        <f t="shared" si="476"/>
        <v>0</v>
      </c>
      <c r="S1243" s="427">
        <f t="shared" si="467"/>
        <v>0</v>
      </c>
      <c r="T1243" s="428">
        <f t="shared" si="468"/>
        <v>0</v>
      </c>
      <c r="U1243" s="431">
        <f t="shared" si="477"/>
        <v>0</v>
      </c>
      <c r="V1243" s="432">
        <f t="shared" si="478"/>
        <v>0</v>
      </c>
      <c r="W1243" s="427">
        <f t="shared" si="479"/>
        <v>0</v>
      </c>
      <c r="X1243" s="428">
        <f t="shared" si="480"/>
        <v>0</v>
      </c>
      <c r="Y1243" s="427">
        <f t="shared" si="469"/>
        <v>0</v>
      </c>
      <c r="Z1243" s="428">
        <f t="shared" si="470"/>
        <v>0</v>
      </c>
      <c r="AA1243" s="431">
        <f t="shared" si="481"/>
        <v>0</v>
      </c>
      <c r="AB1243" s="432">
        <f t="shared" si="482"/>
        <v>0</v>
      </c>
      <c r="AC1243" s="427" t="e">
        <f t="shared" si="483"/>
        <v>#N/A</v>
      </c>
      <c r="AD1243" s="428" t="e">
        <f t="shared" si="484"/>
        <v>#N/A</v>
      </c>
      <c r="AE1243" s="427" t="e">
        <f t="shared" si="485"/>
        <v>#N/A</v>
      </c>
      <c r="AF1243" s="428" t="e">
        <f t="shared" si="486"/>
        <v>#N/A</v>
      </c>
      <c r="AG1243" s="431" t="e">
        <f t="shared" si="487"/>
        <v>#N/A</v>
      </c>
      <c r="AH1243" s="432" t="e">
        <f t="shared" si="488"/>
        <v>#N/A</v>
      </c>
    </row>
    <row r="1244" spans="4:34" x14ac:dyDescent="0.25">
      <c r="D1244" s="335"/>
      <c r="E1244" s="335"/>
      <c r="F1244" s="335"/>
      <c r="G1244" s="335"/>
      <c r="H1244" s="411">
        <f t="shared" si="471"/>
        <v>0</v>
      </c>
      <c r="I1244" s="412">
        <v>0</v>
      </c>
      <c r="J1244" s="411">
        <f t="shared" si="465"/>
        <v>0</v>
      </c>
      <c r="K1244" s="412">
        <f t="shared" si="472"/>
        <v>0</v>
      </c>
      <c r="L1244" s="411">
        <f t="shared" si="473"/>
        <v>0</v>
      </c>
      <c r="M1244" s="412">
        <f t="shared" si="466"/>
        <v>0</v>
      </c>
      <c r="N1244" s="411">
        <v>0</v>
      </c>
      <c r="O1244" s="412">
        <f t="shared" si="474"/>
        <v>0</v>
      </c>
      <c r="P1244" s="335"/>
      <c r="Q1244" s="427">
        <f t="shared" si="475"/>
        <v>0</v>
      </c>
      <c r="R1244" s="428">
        <f t="shared" si="476"/>
        <v>0</v>
      </c>
      <c r="S1244" s="427">
        <f t="shared" si="467"/>
        <v>0</v>
      </c>
      <c r="T1244" s="428">
        <f t="shared" si="468"/>
        <v>0</v>
      </c>
      <c r="U1244" s="431">
        <f t="shared" si="477"/>
        <v>0</v>
      </c>
      <c r="V1244" s="432">
        <f t="shared" si="478"/>
        <v>0</v>
      </c>
      <c r="W1244" s="427">
        <f t="shared" si="479"/>
        <v>0</v>
      </c>
      <c r="X1244" s="428">
        <f t="shared" si="480"/>
        <v>0</v>
      </c>
      <c r="Y1244" s="427">
        <f t="shared" si="469"/>
        <v>0</v>
      </c>
      <c r="Z1244" s="428">
        <f t="shared" si="470"/>
        <v>0</v>
      </c>
      <c r="AA1244" s="431">
        <f t="shared" si="481"/>
        <v>0</v>
      </c>
      <c r="AB1244" s="432">
        <f t="shared" si="482"/>
        <v>0</v>
      </c>
      <c r="AC1244" s="427" t="e">
        <f t="shared" si="483"/>
        <v>#N/A</v>
      </c>
      <c r="AD1244" s="428" t="e">
        <f t="shared" si="484"/>
        <v>#N/A</v>
      </c>
      <c r="AE1244" s="427" t="e">
        <f t="shared" si="485"/>
        <v>#N/A</v>
      </c>
      <c r="AF1244" s="428" t="e">
        <f t="shared" si="486"/>
        <v>#N/A</v>
      </c>
      <c r="AG1244" s="431" t="e">
        <f t="shared" si="487"/>
        <v>#N/A</v>
      </c>
      <c r="AH1244" s="432" t="e">
        <f t="shared" si="488"/>
        <v>#N/A</v>
      </c>
    </row>
    <row r="1245" spans="4:34" x14ac:dyDescent="0.25">
      <c r="D1245" s="335"/>
      <c r="E1245" s="335"/>
      <c r="F1245" s="335"/>
      <c r="G1245" s="335"/>
      <c r="H1245" s="411">
        <f t="shared" si="471"/>
        <v>0</v>
      </c>
      <c r="I1245" s="412">
        <v>0</v>
      </c>
      <c r="J1245" s="411">
        <f t="shared" si="465"/>
        <v>0</v>
      </c>
      <c r="K1245" s="412">
        <f t="shared" si="472"/>
        <v>0</v>
      </c>
      <c r="L1245" s="411">
        <f t="shared" si="473"/>
        <v>0</v>
      </c>
      <c r="M1245" s="412">
        <f t="shared" si="466"/>
        <v>0</v>
      </c>
      <c r="N1245" s="411">
        <v>0</v>
      </c>
      <c r="O1245" s="412">
        <f t="shared" si="474"/>
        <v>0</v>
      </c>
      <c r="P1245" s="335"/>
      <c r="Q1245" s="427">
        <f t="shared" si="475"/>
        <v>0</v>
      </c>
      <c r="R1245" s="428">
        <f t="shared" si="476"/>
        <v>0</v>
      </c>
      <c r="S1245" s="427">
        <f t="shared" si="467"/>
        <v>0</v>
      </c>
      <c r="T1245" s="428">
        <f t="shared" si="468"/>
        <v>0</v>
      </c>
      <c r="U1245" s="431">
        <f t="shared" si="477"/>
        <v>0</v>
      </c>
      <c r="V1245" s="432">
        <f t="shared" si="478"/>
        <v>0</v>
      </c>
      <c r="W1245" s="427">
        <f t="shared" si="479"/>
        <v>0</v>
      </c>
      <c r="X1245" s="428">
        <f t="shared" si="480"/>
        <v>0</v>
      </c>
      <c r="Y1245" s="427">
        <f t="shared" si="469"/>
        <v>0</v>
      </c>
      <c r="Z1245" s="428">
        <f t="shared" si="470"/>
        <v>0</v>
      </c>
      <c r="AA1245" s="431">
        <f t="shared" si="481"/>
        <v>0</v>
      </c>
      <c r="AB1245" s="432">
        <f t="shared" si="482"/>
        <v>0</v>
      </c>
      <c r="AC1245" s="427" t="e">
        <f t="shared" si="483"/>
        <v>#N/A</v>
      </c>
      <c r="AD1245" s="428" t="e">
        <f t="shared" si="484"/>
        <v>#N/A</v>
      </c>
      <c r="AE1245" s="427" t="e">
        <f t="shared" si="485"/>
        <v>#N/A</v>
      </c>
      <c r="AF1245" s="428" t="e">
        <f t="shared" si="486"/>
        <v>#N/A</v>
      </c>
      <c r="AG1245" s="431" t="e">
        <f t="shared" si="487"/>
        <v>#N/A</v>
      </c>
      <c r="AH1245" s="432" t="e">
        <f t="shared" si="488"/>
        <v>#N/A</v>
      </c>
    </row>
    <row r="1246" spans="4:34" x14ac:dyDescent="0.25">
      <c r="D1246" s="335"/>
      <c r="E1246" s="335"/>
      <c r="F1246" s="335"/>
      <c r="G1246" s="335"/>
      <c r="H1246" s="411">
        <f t="shared" si="471"/>
        <v>0</v>
      </c>
      <c r="I1246" s="412">
        <v>0</v>
      </c>
      <c r="J1246" s="411">
        <f t="shared" si="465"/>
        <v>0</v>
      </c>
      <c r="K1246" s="412">
        <f t="shared" si="472"/>
        <v>0</v>
      </c>
      <c r="L1246" s="411">
        <f t="shared" si="473"/>
        <v>0</v>
      </c>
      <c r="M1246" s="412">
        <f t="shared" si="466"/>
        <v>0</v>
      </c>
      <c r="N1246" s="411">
        <v>0</v>
      </c>
      <c r="O1246" s="412">
        <f t="shared" si="474"/>
        <v>0</v>
      </c>
      <c r="P1246" s="335"/>
      <c r="Q1246" s="427">
        <f t="shared" si="475"/>
        <v>0</v>
      </c>
      <c r="R1246" s="428">
        <f t="shared" si="476"/>
        <v>0</v>
      </c>
      <c r="S1246" s="427">
        <f t="shared" si="467"/>
        <v>0</v>
      </c>
      <c r="T1246" s="428">
        <f t="shared" si="468"/>
        <v>0</v>
      </c>
      <c r="U1246" s="431">
        <f t="shared" si="477"/>
        <v>0</v>
      </c>
      <c r="V1246" s="432">
        <f t="shared" si="478"/>
        <v>0</v>
      </c>
      <c r="W1246" s="427">
        <f t="shared" si="479"/>
        <v>0</v>
      </c>
      <c r="X1246" s="428">
        <f t="shared" si="480"/>
        <v>0</v>
      </c>
      <c r="Y1246" s="427">
        <f t="shared" si="469"/>
        <v>0</v>
      </c>
      <c r="Z1246" s="428">
        <f t="shared" si="470"/>
        <v>0</v>
      </c>
      <c r="AA1246" s="431">
        <f t="shared" si="481"/>
        <v>0</v>
      </c>
      <c r="AB1246" s="432">
        <f t="shared" si="482"/>
        <v>0</v>
      </c>
      <c r="AC1246" s="427" t="e">
        <f t="shared" si="483"/>
        <v>#N/A</v>
      </c>
      <c r="AD1246" s="428" t="e">
        <f t="shared" si="484"/>
        <v>#N/A</v>
      </c>
      <c r="AE1246" s="427" t="e">
        <f t="shared" si="485"/>
        <v>#N/A</v>
      </c>
      <c r="AF1246" s="428" t="e">
        <f t="shared" si="486"/>
        <v>#N/A</v>
      </c>
      <c r="AG1246" s="431" t="e">
        <f t="shared" si="487"/>
        <v>#N/A</v>
      </c>
      <c r="AH1246" s="432" t="e">
        <f t="shared" si="488"/>
        <v>#N/A</v>
      </c>
    </row>
    <row r="1247" spans="4:34" x14ac:dyDescent="0.25">
      <c r="D1247" s="335"/>
      <c r="E1247" s="335"/>
      <c r="F1247" s="335"/>
      <c r="G1247" s="335"/>
      <c r="H1247" s="411">
        <f t="shared" si="471"/>
        <v>0</v>
      </c>
      <c r="I1247" s="412">
        <v>0</v>
      </c>
      <c r="J1247" s="411">
        <f t="shared" si="465"/>
        <v>0</v>
      </c>
      <c r="K1247" s="412">
        <f t="shared" si="472"/>
        <v>0</v>
      </c>
      <c r="L1247" s="411">
        <f t="shared" si="473"/>
        <v>0</v>
      </c>
      <c r="M1247" s="412">
        <f t="shared" si="466"/>
        <v>0</v>
      </c>
      <c r="N1247" s="411">
        <v>0</v>
      </c>
      <c r="O1247" s="412">
        <f t="shared" si="474"/>
        <v>0</v>
      </c>
      <c r="P1247" s="335"/>
      <c r="Q1247" s="427">
        <f t="shared" si="475"/>
        <v>0</v>
      </c>
      <c r="R1247" s="428">
        <f t="shared" si="476"/>
        <v>0</v>
      </c>
      <c r="S1247" s="427">
        <f t="shared" si="467"/>
        <v>0</v>
      </c>
      <c r="T1247" s="428">
        <f t="shared" si="468"/>
        <v>0</v>
      </c>
      <c r="U1247" s="431">
        <f t="shared" si="477"/>
        <v>0</v>
      </c>
      <c r="V1247" s="432">
        <f t="shared" si="478"/>
        <v>0</v>
      </c>
      <c r="W1247" s="427">
        <f t="shared" si="479"/>
        <v>0</v>
      </c>
      <c r="X1247" s="428">
        <f t="shared" si="480"/>
        <v>0</v>
      </c>
      <c r="Y1247" s="427">
        <f t="shared" si="469"/>
        <v>0</v>
      </c>
      <c r="Z1247" s="428">
        <f t="shared" si="470"/>
        <v>0</v>
      </c>
      <c r="AA1247" s="431">
        <f t="shared" si="481"/>
        <v>0</v>
      </c>
      <c r="AB1247" s="432">
        <f t="shared" si="482"/>
        <v>0</v>
      </c>
      <c r="AC1247" s="427" t="e">
        <f t="shared" si="483"/>
        <v>#N/A</v>
      </c>
      <c r="AD1247" s="428" t="e">
        <f t="shared" si="484"/>
        <v>#N/A</v>
      </c>
      <c r="AE1247" s="427" t="e">
        <f t="shared" si="485"/>
        <v>#N/A</v>
      </c>
      <c r="AF1247" s="428" t="e">
        <f t="shared" si="486"/>
        <v>#N/A</v>
      </c>
      <c r="AG1247" s="431" t="e">
        <f t="shared" si="487"/>
        <v>#N/A</v>
      </c>
      <c r="AH1247" s="432" t="e">
        <f t="shared" si="488"/>
        <v>#N/A</v>
      </c>
    </row>
    <row r="1248" spans="4:34" x14ac:dyDescent="0.25">
      <c r="D1248" s="335"/>
      <c r="E1248" s="335"/>
      <c r="F1248" s="335"/>
      <c r="G1248" s="335"/>
      <c r="H1248" s="411">
        <f t="shared" si="471"/>
        <v>0</v>
      </c>
      <c r="I1248" s="412">
        <v>0</v>
      </c>
      <c r="J1248" s="411">
        <f t="shared" si="465"/>
        <v>0</v>
      </c>
      <c r="K1248" s="412">
        <f t="shared" si="472"/>
        <v>0</v>
      </c>
      <c r="L1248" s="411">
        <f t="shared" si="473"/>
        <v>0</v>
      </c>
      <c r="M1248" s="412">
        <f t="shared" si="466"/>
        <v>0</v>
      </c>
      <c r="N1248" s="411">
        <v>0</v>
      </c>
      <c r="O1248" s="412">
        <f t="shared" si="474"/>
        <v>0</v>
      </c>
      <c r="P1248" s="335"/>
      <c r="Q1248" s="427">
        <f t="shared" si="475"/>
        <v>0</v>
      </c>
      <c r="R1248" s="428">
        <f t="shared" si="476"/>
        <v>0</v>
      </c>
      <c r="S1248" s="427">
        <f t="shared" si="467"/>
        <v>0</v>
      </c>
      <c r="T1248" s="428">
        <f t="shared" si="468"/>
        <v>0</v>
      </c>
      <c r="U1248" s="431">
        <f t="shared" si="477"/>
        <v>0</v>
      </c>
      <c r="V1248" s="432">
        <f t="shared" si="478"/>
        <v>0</v>
      </c>
      <c r="W1248" s="427">
        <f t="shared" si="479"/>
        <v>0</v>
      </c>
      <c r="X1248" s="428">
        <f t="shared" si="480"/>
        <v>0</v>
      </c>
      <c r="Y1248" s="427">
        <f t="shared" si="469"/>
        <v>0</v>
      </c>
      <c r="Z1248" s="428">
        <f t="shared" si="470"/>
        <v>0</v>
      </c>
      <c r="AA1248" s="431">
        <f t="shared" si="481"/>
        <v>0</v>
      </c>
      <c r="AB1248" s="432">
        <f t="shared" si="482"/>
        <v>0</v>
      </c>
      <c r="AC1248" s="427" t="e">
        <f t="shared" si="483"/>
        <v>#N/A</v>
      </c>
      <c r="AD1248" s="428" t="e">
        <f t="shared" si="484"/>
        <v>#N/A</v>
      </c>
      <c r="AE1248" s="427" t="e">
        <f t="shared" si="485"/>
        <v>#N/A</v>
      </c>
      <c r="AF1248" s="428" t="e">
        <f t="shared" si="486"/>
        <v>#N/A</v>
      </c>
      <c r="AG1248" s="431" t="e">
        <f t="shared" si="487"/>
        <v>#N/A</v>
      </c>
      <c r="AH1248" s="432" t="e">
        <f t="shared" si="488"/>
        <v>#N/A</v>
      </c>
    </row>
    <row r="1249" spans="4:34" x14ac:dyDescent="0.25">
      <c r="D1249" s="335"/>
      <c r="E1249" s="335"/>
      <c r="F1249" s="335"/>
      <c r="G1249" s="335"/>
      <c r="H1249" s="411">
        <f t="shared" si="471"/>
        <v>0</v>
      </c>
      <c r="I1249" s="412">
        <v>0</v>
      </c>
      <c r="J1249" s="411">
        <f t="shared" si="465"/>
        <v>0</v>
      </c>
      <c r="K1249" s="412">
        <f t="shared" si="472"/>
        <v>0</v>
      </c>
      <c r="L1249" s="411">
        <f t="shared" si="473"/>
        <v>0</v>
      </c>
      <c r="M1249" s="412">
        <f t="shared" si="466"/>
        <v>0</v>
      </c>
      <c r="N1249" s="411">
        <v>0</v>
      </c>
      <c r="O1249" s="412">
        <f t="shared" si="474"/>
        <v>0</v>
      </c>
      <c r="P1249" s="335"/>
      <c r="Q1249" s="427">
        <f t="shared" si="475"/>
        <v>0</v>
      </c>
      <c r="R1249" s="428">
        <f t="shared" si="476"/>
        <v>0</v>
      </c>
      <c r="S1249" s="427">
        <f t="shared" si="467"/>
        <v>0</v>
      </c>
      <c r="T1249" s="428">
        <f t="shared" si="468"/>
        <v>0</v>
      </c>
      <c r="U1249" s="431">
        <f t="shared" si="477"/>
        <v>0</v>
      </c>
      <c r="V1249" s="432">
        <f t="shared" si="478"/>
        <v>0</v>
      </c>
      <c r="W1249" s="427">
        <f t="shared" si="479"/>
        <v>0</v>
      </c>
      <c r="X1249" s="428">
        <f t="shared" si="480"/>
        <v>0</v>
      </c>
      <c r="Y1249" s="427">
        <f t="shared" si="469"/>
        <v>0</v>
      </c>
      <c r="Z1249" s="428">
        <f t="shared" si="470"/>
        <v>0</v>
      </c>
      <c r="AA1249" s="431">
        <f t="shared" si="481"/>
        <v>0</v>
      </c>
      <c r="AB1249" s="432">
        <f t="shared" si="482"/>
        <v>0</v>
      </c>
      <c r="AC1249" s="427" t="e">
        <f t="shared" si="483"/>
        <v>#N/A</v>
      </c>
      <c r="AD1249" s="428" t="e">
        <f t="shared" si="484"/>
        <v>#N/A</v>
      </c>
      <c r="AE1249" s="427" t="e">
        <f t="shared" si="485"/>
        <v>#N/A</v>
      </c>
      <c r="AF1249" s="428" t="e">
        <f t="shared" si="486"/>
        <v>#N/A</v>
      </c>
      <c r="AG1249" s="431" t="e">
        <f t="shared" si="487"/>
        <v>#N/A</v>
      </c>
      <c r="AH1249" s="432" t="e">
        <f t="shared" si="488"/>
        <v>#N/A</v>
      </c>
    </row>
    <row r="1250" spans="4:34" x14ac:dyDescent="0.25">
      <c r="D1250" s="335"/>
      <c r="E1250" s="335"/>
      <c r="F1250" s="335"/>
      <c r="G1250" s="335"/>
      <c r="H1250" s="411">
        <f t="shared" si="471"/>
        <v>0</v>
      </c>
      <c r="I1250" s="412">
        <v>0</v>
      </c>
      <c r="J1250" s="411">
        <f t="shared" si="465"/>
        <v>0</v>
      </c>
      <c r="K1250" s="412">
        <f t="shared" si="472"/>
        <v>0</v>
      </c>
      <c r="L1250" s="411">
        <f t="shared" si="473"/>
        <v>0</v>
      </c>
      <c r="M1250" s="412">
        <f t="shared" si="466"/>
        <v>0</v>
      </c>
      <c r="N1250" s="411">
        <v>0</v>
      </c>
      <c r="O1250" s="412">
        <f t="shared" si="474"/>
        <v>0</v>
      </c>
      <c r="P1250" s="335"/>
      <c r="Q1250" s="427">
        <f t="shared" si="475"/>
        <v>0</v>
      </c>
      <c r="R1250" s="428">
        <f t="shared" si="476"/>
        <v>0</v>
      </c>
      <c r="S1250" s="427">
        <f t="shared" si="467"/>
        <v>0</v>
      </c>
      <c r="T1250" s="428">
        <f t="shared" si="468"/>
        <v>0</v>
      </c>
      <c r="U1250" s="431">
        <f t="shared" si="477"/>
        <v>0</v>
      </c>
      <c r="V1250" s="432">
        <f t="shared" si="478"/>
        <v>0</v>
      </c>
      <c r="W1250" s="427">
        <f t="shared" si="479"/>
        <v>0</v>
      </c>
      <c r="X1250" s="428">
        <f t="shared" si="480"/>
        <v>0</v>
      </c>
      <c r="Y1250" s="427">
        <f t="shared" si="469"/>
        <v>0</v>
      </c>
      <c r="Z1250" s="428">
        <f t="shared" si="470"/>
        <v>0</v>
      </c>
      <c r="AA1250" s="431">
        <f t="shared" si="481"/>
        <v>0</v>
      </c>
      <c r="AB1250" s="432">
        <f t="shared" si="482"/>
        <v>0</v>
      </c>
      <c r="AC1250" s="427" t="e">
        <f t="shared" si="483"/>
        <v>#N/A</v>
      </c>
      <c r="AD1250" s="428" t="e">
        <f t="shared" si="484"/>
        <v>#N/A</v>
      </c>
      <c r="AE1250" s="427" t="e">
        <f t="shared" si="485"/>
        <v>#N/A</v>
      </c>
      <c r="AF1250" s="428" t="e">
        <f t="shared" si="486"/>
        <v>#N/A</v>
      </c>
      <c r="AG1250" s="431" t="e">
        <f t="shared" si="487"/>
        <v>#N/A</v>
      </c>
      <c r="AH1250" s="432" t="e">
        <f t="shared" si="488"/>
        <v>#N/A</v>
      </c>
    </row>
    <row r="1251" spans="4:34" x14ac:dyDescent="0.25">
      <c r="D1251" s="335"/>
      <c r="E1251" s="335"/>
      <c r="F1251" s="335"/>
      <c r="G1251" s="335"/>
      <c r="H1251" s="411">
        <f t="shared" si="471"/>
        <v>0</v>
      </c>
      <c r="I1251" s="412">
        <v>0</v>
      </c>
      <c r="J1251" s="411">
        <f t="shared" si="465"/>
        <v>0</v>
      </c>
      <c r="K1251" s="412">
        <f t="shared" si="472"/>
        <v>0</v>
      </c>
      <c r="L1251" s="411">
        <f t="shared" si="473"/>
        <v>0</v>
      </c>
      <c r="M1251" s="412">
        <f t="shared" si="466"/>
        <v>0</v>
      </c>
      <c r="N1251" s="411">
        <v>0</v>
      </c>
      <c r="O1251" s="412">
        <f t="shared" si="474"/>
        <v>0</v>
      </c>
      <c r="P1251" s="335"/>
      <c r="Q1251" s="427">
        <f t="shared" si="475"/>
        <v>0</v>
      </c>
      <c r="R1251" s="428">
        <f t="shared" si="476"/>
        <v>0</v>
      </c>
      <c r="S1251" s="427">
        <f t="shared" si="467"/>
        <v>0</v>
      </c>
      <c r="T1251" s="428">
        <f t="shared" si="468"/>
        <v>0</v>
      </c>
      <c r="U1251" s="431">
        <f t="shared" si="477"/>
        <v>0</v>
      </c>
      <c r="V1251" s="432">
        <f t="shared" si="478"/>
        <v>0</v>
      </c>
      <c r="W1251" s="427">
        <f t="shared" si="479"/>
        <v>0</v>
      </c>
      <c r="X1251" s="428">
        <f t="shared" si="480"/>
        <v>0</v>
      </c>
      <c r="Y1251" s="427">
        <f t="shared" si="469"/>
        <v>0</v>
      </c>
      <c r="Z1251" s="428">
        <f t="shared" si="470"/>
        <v>0</v>
      </c>
      <c r="AA1251" s="431">
        <f t="shared" si="481"/>
        <v>0</v>
      </c>
      <c r="AB1251" s="432">
        <f t="shared" si="482"/>
        <v>0</v>
      </c>
      <c r="AC1251" s="427" t="e">
        <f t="shared" si="483"/>
        <v>#N/A</v>
      </c>
      <c r="AD1251" s="428" t="e">
        <f t="shared" si="484"/>
        <v>#N/A</v>
      </c>
      <c r="AE1251" s="427" t="e">
        <f t="shared" si="485"/>
        <v>#N/A</v>
      </c>
      <c r="AF1251" s="428" t="e">
        <f t="shared" si="486"/>
        <v>#N/A</v>
      </c>
      <c r="AG1251" s="431" t="e">
        <f t="shared" si="487"/>
        <v>#N/A</v>
      </c>
      <c r="AH1251" s="432" t="e">
        <f t="shared" si="488"/>
        <v>#N/A</v>
      </c>
    </row>
    <row r="1252" spans="4:34" x14ac:dyDescent="0.25">
      <c r="D1252" s="335"/>
      <c r="E1252" s="335"/>
      <c r="F1252" s="335"/>
      <c r="G1252" s="335"/>
      <c r="H1252" s="411">
        <f t="shared" si="471"/>
        <v>0</v>
      </c>
      <c r="I1252" s="412">
        <v>0</v>
      </c>
      <c r="J1252" s="411">
        <f t="shared" si="465"/>
        <v>0</v>
      </c>
      <c r="K1252" s="412">
        <f t="shared" si="472"/>
        <v>0</v>
      </c>
      <c r="L1252" s="411">
        <f t="shared" si="473"/>
        <v>0</v>
      </c>
      <c r="M1252" s="412">
        <f t="shared" si="466"/>
        <v>0</v>
      </c>
      <c r="N1252" s="411">
        <v>0</v>
      </c>
      <c r="O1252" s="412">
        <f t="shared" si="474"/>
        <v>0</v>
      </c>
      <c r="P1252" s="335"/>
      <c r="Q1252" s="427">
        <f t="shared" si="475"/>
        <v>0</v>
      </c>
      <c r="R1252" s="428">
        <f t="shared" si="476"/>
        <v>0</v>
      </c>
      <c r="S1252" s="427">
        <f t="shared" si="467"/>
        <v>0</v>
      </c>
      <c r="T1252" s="428">
        <f t="shared" si="468"/>
        <v>0</v>
      </c>
      <c r="U1252" s="431">
        <f t="shared" si="477"/>
        <v>0</v>
      </c>
      <c r="V1252" s="432">
        <f t="shared" si="478"/>
        <v>0</v>
      </c>
      <c r="W1252" s="427">
        <f t="shared" si="479"/>
        <v>0</v>
      </c>
      <c r="X1252" s="428">
        <f t="shared" si="480"/>
        <v>0</v>
      </c>
      <c r="Y1252" s="427">
        <f t="shared" si="469"/>
        <v>0</v>
      </c>
      <c r="Z1252" s="428">
        <f t="shared" si="470"/>
        <v>0</v>
      </c>
      <c r="AA1252" s="431">
        <f t="shared" si="481"/>
        <v>0</v>
      </c>
      <c r="AB1252" s="432">
        <f t="shared" si="482"/>
        <v>0</v>
      </c>
      <c r="AC1252" s="427" t="e">
        <f t="shared" si="483"/>
        <v>#N/A</v>
      </c>
      <c r="AD1252" s="428" t="e">
        <f t="shared" si="484"/>
        <v>#N/A</v>
      </c>
      <c r="AE1252" s="427" t="e">
        <f t="shared" si="485"/>
        <v>#N/A</v>
      </c>
      <c r="AF1252" s="428" t="e">
        <f t="shared" si="486"/>
        <v>#N/A</v>
      </c>
      <c r="AG1252" s="431" t="e">
        <f t="shared" si="487"/>
        <v>#N/A</v>
      </c>
      <c r="AH1252" s="432" t="e">
        <f t="shared" si="488"/>
        <v>#N/A</v>
      </c>
    </row>
    <row r="1253" spans="4:34" x14ac:dyDescent="0.25">
      <c r="D1253" s="335"/>
      <c r="E1253" s="335"/>
      <c r="F1253" s="335"/>
      <c r="G1253" s="335"/>
      <c r="H1253" s="411">
        <f t="shared" si="471"/>
        <v>0</v>
      </c>
      <c r="I1253" s="412">
        <v>0</v>
      </c>
      <c r="J1253" s="411">
        <f t="shared" si="465"/>
        <v>0</v>
      </c>
      <c r="K1253" s="412">
        <f t="shared" si="472"/>
        <v>0</v>
      </c>
      <c r="L1253" s="411">
        <f t="shared" si="473"/>
        <v>0</v>
      </c>
      <c r="M1253" s="412">
        <f t="shared" si="466"/>
        <v>0</v>
      </c>
      <c r="N1253" s="411">
        <v>0</v>
      </c>
      <c r="O1253" s="412">
        <f t="shared" si="474"/>
        <v>0</v>
      </c>
      <c r="P1253" s="335"/>
      <c r="Q1253" s="427">
        <f t="shared" si="475"/>
        <v>0</v>
      </c>
      <c r="R1253" s="428">
        <f t="shared" si="476"/>
        <v>0</v>
      </c>
      <c r="S1253" s="427">
        <f t="shared" si="467"/>
        <v>0</v>
      </c>
      <c r="T1253" s="428">
        <f t="shared" si="468"/>
        <v>0</v>
      </c>
      <c r="U1253" s="431">
        <f t="shared" si="477"/>
        <v>0</v>
      </c>
      <c r="V1253" s="432">
        <f t="shared" si="478"/>
        <v>0</v>
      </c>
      <c r="W1253" s="427">
        <f t="shared" si="479"/>
        <v>0</v>
      </c>
      <c r="X1253" s="428">
        <f t="shared" si="480"/>
        <v>0</v>
      </c>
      <c r="Y1253" s="427">
        <f t="shared" si="469"/>
        <v>0</v>
      </c>
      <c r="Z1253" s="428">
        <f t="shared" si="470"/>
        <v>0</v>
      </c>
      <c r="AA1253" s="431">
        <f t="shared" si="481"/>
        <v>0</v>
      </c>
      <c r="AB1253" s="432">
        <f t="shared" si="482"/>
        <v>0</v>
      </c>
      <c r="AC1253" s="427" t="e">
        <f t="shared" si="483"/>
        <v>#N/A</v>
      </c>
      <c r="AD1253" s="428" t="e">
        <f t="shared" si="484"/>
        <v>#N/A</v>
      </c>
      <c r="AE1253" s="427" t="e">
        <f t="shared" si="485"/>
        <v>#N/A</v>
      </c>
      <c r="AF1253" s="428" t="e">
        <f t="shared" si="486"/>
        <v>#N/A</v>
      </c>
      <c r="AG1253" s="431" t="e">
        <f t="shared" si="487"/>
        <v>#N/A</v>
      </c>
      <c r="AH1253" s="432" t="e">
        <f t="shared" si="488"/>
        <v>#N/A</v>
      </c>
    </row>
    <row r="1254" spans="4:34" x14ac:dyDescent="0.25">
      <c r="D1254" s="335"/>
      <c r="E1254" s="335"/>
      <c r="F1254" s="335"/>
      <c r="G1254" s="335"/>
      <c r="H1254" s="411">
        <f t="shared" si="471"/>
        <v>0</v>
      </c>
      <c r="I1254" s="412">
        <v>0</v>
      </c>
      <c r="J1254" s="411">
        <f t="shared" si="465"/>
        <v>0</v>
      </c>
      <c r="K1254" s="412">
        <f t="shared" si="472"/>
        <v>0</v>
      </c>
      <c r="L1254" s="411">
        <f t="shared" si="473"/>
        <v>0</v>
      </c>
      <c r="M1254" s="412">
        <f t="shared" si="466"/>
        <v>0</v>
      </c>
      <c r="N1254" s="411">
        <v>0</v>
      </c>
      <c r="O1254" s="412">
        <f t="shared" si="474"/>
        <v>0</v>
      </c>
      <c r="P1254" s="335"/>
      <c r="Q1254" s="427">
        <f t="shared" si="475"/>
        <v>0</v>
      </c>
      <c r="R1254" s="428">
        <f t="shared" si="476"/>
        <v>0</v>
      </c>
      <c r="S1254" s="427">
        <f t="shared" si="467"/>
        <v>0</v>
      </c>
      <c r="T1254" s="428">
        <f t="shared" si="468"/>
        <v>0</v>
      </c>
      <c r="U1254" s="431">
        <f t="shared" si="477"/>
        <v>0</v>
      </c>
      <c r="V1254" s="432">
        <f t="shared" si="478"/>
        <v>0</v>
      </c>
      <c r="W1254" s="427">
        <f t="shared" si="479"/>
        <v>0</v>
      </c>
      <c r="X1254" s="428">
        <f t="shared" si="480"/>
        <v>0</v>
      </c>
      <c r="Y1254" s="427">
        <f t="shared" si="469"/>
        <v>0</v>
      </c>
      <c r="Z1254" s="428">
        <f t="shared" si="470"/>
        <v>0</v>
      </c>
      <c r="AA1254" s="431">
        <f t="shared" si="481"/>
        <v>0</v>
      </c>
      <c r="AB1254" s="432">
        <f t="shared" si="482"/>
        <v>0</v>
      </c>
      <c r="AC1254" s="427" t="e">
        <f t="shared" si="483"/>
        <v>#N/A</v>
      </c>
      <c r="AD1254" s="428" t="e">
        <f t="shared" si="484"/>
        <v>#N/A</v>
      </c>
      <c r="AE1254" s="427" t="e">
        <f t="shared" si="485"/>
        <v>#N/A</v>
      </c>
      <c r="AF1254" s="428" t="e">
        <f t="shared" si="486"/>
        <v>#N/A</v>
      </c>
      <c r="AG1254" s="431" t="e">
        <f t="shared" si="487"/>
        <v>#N/A</v>
      </c>
      <c r="AH1254" s="432" t="e">
        <f t="shared" si="488"/>
        <v>#N/A</v>
      </c>
    </row>
    <row r="1255" spans="4:34" x14ac:dyDescent="0.25">
      <c r="D1255" s="335"/>
      <c r="E1255" s="335"/>
      <c r="F1255" s="335"/>
      <c r="G1255" s="335"/>
      <c r="H1255" s="411">
        <f t="shared" si="471"/>
        <v>0</v>
      </c>
      <c r="I1255" s="412">
        <v>0</v>
      </c>
      <c r="J1255" s="411">
        <f t="shared" si="465"/>
        <v>0</v>
      </c>
      <c r="K1255" s="412">
        <f t="shared" si="472"/>
        <v>0</v>
      </c>
      <c r="L1255" s="411">
        <f t="shared" si="473"/>
        <v>0</v>
      </c>
      <c r="M1255" s="412">
        <f t="shared" si="466"/>
        <v>0</v>
      </c>
      <c r="N1255" s="411">
        <v>0</v>
      </c>
      <c r="O1255" s="412">
        <f t="shared" si="474"/>
        <v>0</v>
      </c>
      <c r="P1255" s="335"/>
      <c r="Q1255" s="427">
        <f t="shared" si="475"/>
        <v>0</v>
      </c>
      <c r="R1255" s="428">
        <f t="shared" si="476"/>
        <v>0</v>
      </c>
      <c r="S1255" s="427">
        <f t="shared" si="467"/>
        <v>0</v>
      </c>
      <c r="T1255" s="428">
        <f t="shared" si="468"/>
        <v>0</v>
      </c>
      <c r="U1255" s="431">
        <f t="shared" si="477"/>
        <v>0</v>
      </c>
      <c r="V1255" s="432">
        <f t="shared" si="478"/>
        <v>0</v>
      </c>
      <c r="W1255" s="427">
        <f t="shared" si="479"/>
        <v>0</v>
      </c>
      <c r="X1255" s="428">
        <f t="shared" si="480"/>
        <v>0</v>
      </c>
      <c r="Y1255" s="427">
        <f t="shared" si="469"/>
        <v>0</v>
      </c>
      <c r="Z1255" s="428">
        <f t="shared" si="470"/>
        <v>0</v>
      </c>
      <c r="AA1255" s="431">
        <f t="shared" si="481"/>
        <v>0</v>
      </c>
      <c r="AB1255" s="432">
        <f t="shared" si="482"/>
        <v>0</v>
      </c>
      <c r="AC1255" s="427" t="e">
        <f t="shared" si="483"/>
        <v>#N/A</v>
      </c>
      <c r="AD1255" s="428" t="e">
        <f t="shared" si="484"/>
        <v>#N/A</v>
      </c>
      <c r="AE1255" s="427" t="e">
        <f t="shared" si="485"/>
        <v>#N/A</v>
      </c>
      <c r="AF1255" s="428" t="e">
        <f t="shared" si="486"/>
        <v>#N/A</v>
      </c>
      <c r="AG1255" s="431" t="e">
        <f t="shared" si="487"/>
        <v>#N/A</v>
      </c>
      <c r="AH1255" s="432" t="e">
        <f t="shared" si="488"/>
        <v>#N/A</v>
      </c>
    </row>
    <row r="1256" spans="4:34" x14ac:dyDescent="0.25">
      <c r="D1256" s="335"/>
      <c r="E1256" s="335"/>
      <c r="F1256" s="335"/>
      <c r="G1256" s="335"/>
      <c r="H1256" s="411">
        <f t="shared" si="471"/>
        <v>0</v>
      </c>
      <c r="I1256" s="412">
        <v>0</v>
      </c>
      <c r="J1256" s="411">
        <f t="shared" si="465"/>
        <v>0</v>
      </c>
      <c r="K1256" s="412">
        <f t="shared" si="472"/>
        <v>0</v>
      </c>
      <c r="L1256" s="411">
        <f t="shared" si="473"/>
        <v>0</v>
      </c>
      <c r="M1256" s="412">
        <f t="shared" si="466"/>
        <v>0</v>
      </c>
      <c r="N1256" s="411">
        <v>0</v>
      </c>
      <c r="O1256" s="412">
        <f t="shared" si="474"/>
        <v>0</v>
      </c>
      <c r="P1256" s="335"/>
      <c r="Q1256" s="427">
        <f t="shared" si="475"/>
        <v>0</v>
      </c>
      <c r="R1256" s="428">
        <f t="shared" si="476"/>
        <v>0</v>
      </c>
      <c r="S1256" s="427">
        <f t="shared" si="467"/>
        <v>0</v>
      </c>
      <c r="T1256" s="428">
        <f t="shared" si="468"/>
        <v>0</v>
      </c>
      <c r="U1256" s="431">
        <f t="shared" si="477"/>
        <v>0</v>
      </c>
      <c r="V1256" s="432">
        <f t="shared" si="478"/>
        <v>0</v>
      </c>
      <c r="W1256" s="427">
        <f t="shared" si="479"/>
        <v>0</v>
      </c>
      <c r="X1256" s="428">
        <f t="shared" si="480"/>
        <v>0</v>
      </c>
      <c r="Y1256" s="427">
        <f t="shared" si="469"/>
        <v>0</v>
      </c>
      <c r="Z1256" s="428">
        <f t="shared" si="470"/>
        <v>0</v>
      </c>
      <c r="AA1256" s="431">
        <f t="shared" si="481"/>
        <v>0</v>
      </c>
      <c r="AB1256" s="432">
        <f t="shared" si="482"/>
        <v>0</v>
      </c>
      <c r="AC1256" s="427" t="e">
        <f t="shared" si="483"/>
        <v>#N/A</v>
      </c>
      <c r="AD1256" s="428" t="e">
        <f t="shared" si="484"/>
        <v>#N/A</v>
      </c>
      <c r="AE1256" s="427" t="e">
        <f t="shared" si="485"/>
        <v>#N/A</v>
      </c>
      <c r="AF1256" s="428" t="e">
        <f t="shared" si="486"/>
        <v>#N/A</v>
      </c>
      <c r="AG1256" s="431" t="e">
        <f t="shared" si="487"/>
        <v>#N/A</v>
      </c>
      <c r="AH1256" s="432" t="e">
        <f t="shared" si="488"/>
        <v>#N/A</v>
      </c>
    </row>
    <row r="1257" spans="4:34" x14ac:dyDescent="0.25">
      <c r="D1257" s="335"/>
      <c r="E1257" s="335"/>
      <c r="F1257" s="335"/>
      <c r="G1257" s="335"/>
      <c r="H1257" s="411">
        <f t="shared" si="471"/>
        <v>0</v>
      </c>
      <c r="I1257" s="412">
        <v>0</v>
      </c>
      <c r="J1257" s="411">
        <f t="shared" si="465"/>
        <v>0</v>
      </c>
      <c r="K1257" s="412">
        <f t="shared" si="472"/>
        <v>0</v>
      </c>
      <c r="L1257" s="411">
        <f t="shared" si="473"/>
        <v>0</v>
      </c>
      <c r="M1257" s="412">
        <f t="shared" si="466"/>
        <v>0</v>
      </c>
      <c r="N1257" s="411">
        <v>0</v>
      </c>
      <c r="O1257" s="412">
        <f t="shared" si="474"/>
        <v>0</v>
      </c>
      <c r="P1257" s="335"/>
      <c r="Q1257" s="427">
        <f t="shared" si="475"/>
        <v>0</v>
      </c>
      <c r="R1257" s="428">
        <f t="shared" si="476"/>
        <v>0</v>
      </c>
      <c r="S1257" s="427">
        <f t="shared" si="467"/>
        <v>0</v>
      </c>
      <c r="T1257" s="428">
        <f t="shared" si="468"/>
        <v>0</v>
      </c>
      <c r="U1257" s="431">
        <f t="shared" si="477"/>
        <v>0</v>
      </c>
      <c r="V1257" s="432">
        <f t="shared" si="478"/>
        <v>0</v>
      </c>
      <c r="W1257" s="427">
        <f t="shared" si="479"/>
        <v>0</v>
      </c>
      <c r="X1257" s="428">
        <f t="shared" si="480"/>
        <v>0</v>
      </c>
      <c r="Y1257" s="427">
        <f t="shared" si="469"/>
        <v>0</v>
      </c>
      <c r="Z1257" s="428">
        <f t="shared" si="470"/>
        <v>0</v>
      </c>
      <c r="AA1257" s="431">
        <f t="shared" si="481"/>
        <v>0</v>
      </c>
      <c r="AB1257" s="432">
        <f t="shared" si="482"/>
        <v>0</v>
      </c>
      <c r="AC1257" s="427" t="e">
        <f t="shared" si="483"/>
        <v>#N/A</v>
      </c>
      <c r="AD1257" s="428" t="e">
        <f t="shared" si="484"/>
        <v>#N/A</v>
      </c>
      <c r="AE1257" s="427" t="e">
        <f t="shared" si="485"/>
        <v>#N/A</v>
      </c>
      <c r="AF1257" s="428" t="e">
        <f t="shared" si="486"/>
        <v>#N/A</v>
      </c>
      <c r="AG1257" s="431" t="e">
        <f t="shared" si="487"/>
        <v>#N/A</v>
      </c>
      <c r="AH1257" s="432" t="e">
        <f t="shared" si="488"/>
        <v>#N/A</v>
      </c>
    </row>
    <row r="1258" spans="4:34" x14ac:dyDescent="0.25">
      <c r="D1258" s="335"/>
      <c r="E1258" s="335"/>
      <c r="F1258" s="335"/>
      <c r="G1258" s="335"/>
      <c r="H1258" s="411">
        <f t="shared" si="471"/>
        <v>0</v>
      </c>
      <c r="I1258" s="412">
        <v>0</v>
      </c>
      <c r="J1258" s="411">
        <f t="shared" si="465"/>
        <v>0</v>
      </c>
      <c r="K1258" s="412">
        <f t="shared" si="472"/>
        <v>0</v>
      </c>
      <c r="L1258" s="411">
        <f t="shared" si="473"/>
        <v>0</v>
      </c>
      <c r="M1258" s="412">
        <f t="shared" si="466"/>
        <v>0</v>
      </c>
      <c r="N1258" s="411">
        <v>0</v>
      </c>
      <c r="O1258" s="412">
        <f t="shared" si="474"/>
        <v>0</v>
      </c>
      <c r="P1258" s="335"/>
      <c r="Q1258" s="427">
        <f t="shared" si="475"/>
        <v>0</v>
      </c>
      <c r="R1258" s="428">
        <f t="shared" si="476"/>
        <v>0</v>
      </c>
      <c r="S1258" s="427">
        <f t="shared" si="467"/>
        <v>0</v>
      </c>
      <c r="T1258" s="428">
        <f t="shared" si="468"/>
        <v>0</v>
      </c>
      <c r="U1258" s="431">
        <f t="shared" si="477"/>
        <v>0</v>
      </c>
      <c r="V1258" s="432">
        <f t="shared" si="478"/>
        <v>0</v>
      </c>
      <c r="W1258" s="427">
        <f t="shared" si="479"/>
        <v>0</v>
      </c>
      <c r="X1258" s="428">
        <f t="shared" si="480"/>
        <v>0</v>
      </c>
      <c r="Y1258" s="427">
        <f t="shared" si="469"/>
        <v>0</v>
      </c>
      <c r="Z1258" s="428">
        <f t="shared" si="470"/>
        <v>0</v>
      </c>
      <c r="AA1258" s="431">
        <f t="shared" si="481"/>
        <v>0</v>
      </c>
      <c r="AB1258" s="432">
        <f t="shared" si="482"/>
        <v>0</v>
      </c>
      <c r="AC1258" s="427" t="e">
        <f t="shared" si="483"/>
        <v>#N/A</v>
      </c>
      <c r="AD1258" s="428" t="e">
        <f t="shared" si="484"/>
        <v>#N/A</v>
      </c>
      <c r="AE1258" s="427" t="e">
        <f t="shared" si="485"/>
        <v>#N/A</v>
      </c>
      <c r="AF1258" s="428" t="e">
        <f t="shared" si="486"/>
        <v>#N/A</v>
      </c>
      <c r="AG1258" s="431" t="e">
        <f t="shared" si="487"/>
        <v>#N/A</v>
      </c>
      <c r="AH1258" s="432" t="e">
        <f t="shared" si="488"/>
        <v>#N/A</v>
      </c>
    </row>
    <row r="1259" spans="4:34" x14ac:dyDescent="0.25">
      <c r="D1259" s="335"/>
      <c r="E1259" s="335"/>
      <c r="F1259" s="335"/>
      <c r="G1259" s="335"/>
      <c r="H1259" s="411">
        <f t="shared" si="471"/>
        <v>0</v>
      </c>
      <c r="I1259" s="412">
        <v>0</v>
      </c>
      <c r="J1259" s="411">
        <f t="shared" si="465"/>
        <v>0</v>
      </c>
      <c r="K1259" s="412">
        <f t="shared" si="472"/>
        <v>0</v>
      </c>
      <c r="L1259" s="411">
        <f t="shared" si="473"/>
        <v>0</v>
      </c>
      <c r="M1259" s="412">
        <f t="shared" si="466"/>
        <v>0</v>
      </c>
      <c r="N1259" s="411">
        <v>0</v>
      </c>
      <c r="O1259" s="412">
        <f t="shared" si="474"/>
        <v>0</v>
      </c>
      <c r="P1259" s="335"/>
      <c r="Q1259" s="427">
        <f t="shared" si="475"/>
        <v>0</v>
      </c>
      <c r="R1259" s="428">
        <f t="shared" si="476"/>
        <v>0</v>
      </c>
      <c r="S1259" s="427">
        <f t="shared" si="467"/>
        <v>0</v>
      </c>
      <c r="T1259" s="428">
        <f t="shared" si="468"/>
        <v>0</v>
      </c>
      <c r="U1259" s="431">
        <f t="shared" si="477"/>
        <v>0</v>
      </c>
      <c r="V1259" s="432">
        <f t="shared" si="478"/>
        <v>0</v>
      </c>
      <c r="W1259" s="427">
        <f t="shared" si="479"/>
        <v>0</v>
      </c>
      <c r="X1259" s="428">
        <f t="shared" si="480"/>
        <v>0</v>
      </c>
      <c r="Y1259" s="427">
        <f t="shared" si="469"/>
        <v>0</v>
      </c>
      <c r="Z1259" s="428">
        <f t="shared" si="470"/>
        <v>0</v>
      </c>
      <c r="AA1259" s="431">
        <f t="shared" si="481"/>
        <v>0</v>
      </c>
      <c r="AB1259" s="432">
        <f t="shared" si="482"/>
        <v>0</v>
      </c>
      <c r="AC1259" s="427" t="e">
        <f t="shared" si="483"/>
        <v>#N/A</v>
      </c>
      <c r="AD1259" s="428" t="e">
        <f t="shared" si="484"/>
        <v>#N/A</v>
      </c>
      <c r="AE1259" s="427" t="e">
        <f t="shared" si="485"/>
        <v>#N/A</v>
      </c>
      <c r="AF1259" s="428" t="e">
        <f t="shared" si="486"/>
        <v>#N/A</v>
      </c>
      <c r="AG1259" s="431" t="e">
        <f t="shared" si="487"/>
        <v>#N/A</v>
      </c>
      <c r="AH1259" s="432" t="e">
        <f t="shared" si="488"/>
        <v>#N/A</v>
      </c>
    </row>
    <row r="1260" spans="4:34" x14ac:dyDescent="0.25">
      <c r="D1260" s="335"/>
      <c r="E1260" s="335"/>
      <c r="F1260" s="335"/>
      <c r="G1260" s="335"/>
      <c r="H1260" s="411">
        <f t="shared" si="471"/>
        <v>0</v>
      </c>
      <c r="I1260" s="412">
        <v>0</v>
      </c>
      <c r="J1260" s="411">
        <f t="shared" si="465"/>
        <v>0</v>
      </c>
      <c r="K1260" s="412">
        <f t="shared" si="472"/>
        <v>0</v>
      </c>
      <c r="L1260" s="411">
        <f t="shared" si="473"/>
        <v>0</v>
      </c>
      <c r="M1260" s="412">
        <f t="shared" si="466"/>
        <v>0</v>
      </c>
      <c r="N1260" s="411">
        <v>0</v>
      </c>
      <c r="O1260" s="412">
        <f t="shared" si="474"/>
        <v>0</v>
      </c>
      <c r="P1260" s="335"/>
      <c r="Q1260" s="427">
        <f t="shared" si="475"/>
        <v>0</v>
      </c>
      <c r="R1260" s="428">
        <f t="shared" si="476"/>
        <v>0</v>
      </c>
      <c r="S1260" s="427">
        <f t="shared" si="467"/>
        <v>0</v>
      </c>
      <c r="T1260" s="428">
        <f t="shared" si="468"/>
        <v>0</v>
      </c>
      <c r="U1260" s="431">
        <f t="shared" si="477"/>
        <v>0</v>
      </c>
      <c r="V1260" s="432">
        <f t="shared" si="478"/>
        <v>0</v>
      </c>
      <c r="W1260" s="427">
        <f t="shared" si="479"/>
        <v>0</v>
      </c>
      <c r="X1260" s="428">
        <f t="shared" si="480"/>
        <v>0</v>
      </c>
      <c r="Y1260" s="427">
        <f t="shared" si="469"/>
        <v>0</v>
      </c>
      <c r="Z1260" s="428">
        <f t="shared" si="470"/>
        <v>0</v>
      </c>
      <c r="AA1260" s="431">
        <f t="shared" si="481"/>
        <v>0</v>
      </c>
      <c r="AB1260" s="432">
        <f t="shared" si="482"/>
        <v>0</v>
      </c>
      <c r="AC1260" s="427" t="e">
        <f t="shared" si="483"/>
        <v>#N/A</v>
      </c>
      <c r="AD1260" s="428" t="e">
        <f t="shared" si="484"/>
        <v>#N/A</v>
      </c>
      <c r="AE1260" s="427" t="e">
        <f t="shared" si="485"/>
        <v>#N/A</v>
      </c>
      <c r="AF1260" s="428" t="e">
        <f t="shared" si="486"/>
        <v>#N/A</v>
      </c>
      <c r="AG1260" s="431" t="e">
        <f t="shared" si="487"/>
        <v>#N/A</v>
      </c>
      <c r="AH1260" s="432" t="e">
        <f t="shared" si="488"/>
        <v>#N/A</v>
      </c>
    </row>
    <row r="1261" spans="4:34" x14ac:dyDescent="0.25">
      <c r="D1261" s="335"/>
      <c r="E1261" s="335"/>
      <c r="F1261" s="335"/>
      <c r="G1261" s="335"/>
      <c r="H1261" s="411">
        <f t="shared" si="471"/>
        <v>0</v>
      </c>
      <c r="I1261" s="412">
        <v>0</v>
      </c>
      <c r="J1261" s="411">
        <f t="shared" si="465"/>
        <v>0</v>
      </c>
      <c r="K1261" s="412">
        <f t="shared" si="472"/>
        <v>0</v>
      </c>
      <c r="L1261" s="411">
        <f t="shared" si="473"/>
        <v>0</v>
      </c>
      <c r="M1261" s="412">
        <f t="shared" si="466"/>
        <v>0</v>
      </c>
      <c r="N1261" s="411">
        <v>0</v>
      </c>
      <c r="O1261" s="412">
        <f t="shared" si="474"/>
        <v>0</v>
      </c>
      <c r="P1261" s="335"/>
      <c r="Q1261" s="427">
        <f t="shared" si="475"/>
        <v>0</v>
      </c>
      <c r="R1261" s="428">
        <f t="shared" si="476"/>
        <v>0</v>
      </c>
      <c r="S1261" s="427">
        <f t="shared" si="467"/>
        <v>0</v>
      </c>
      <c r="T1261" s="428">
        <f t="shared" si="468"/>
        <v>0</v>
      </c>
      <c r="U1261" s="431">
        <f t="shared" si="477"/>
        <v>0</v>
      </c>
      <c r="V1261" s="432">
        <f t="shared" si="478"/>
        <v>0</v>
      </c>
      <c r="W1261" s="427">
        <f t="shared" si="479"/>
        <v>0</v>
      </c>
      <c r="X1261" s="428">
        <f t="shared" si="480"/>
        <v>0</v>
      </c>
      <c r="Y1261" s="427">
        <f t="shared" si="469"/>
        <v>0</v>
      </c>
      <c r="Z1261" s="428">
        <f t="shared" si="470"/>
        <v>0</v>
      </c>
      <c r="AA1261" s="431">
        <f t="shared" si="481"/>
        <v>0</v>
      </c>
      <c r="AB1261" s="432">
        <f t="shared" si="482"/>
        <v>0</v>
      </c>
      <c r="AC1261" s="427" t="e">
        <f t="shared" si="483"/>
        <v>#N/A</v>
      </c>
      <c r="AD1261" s="428" t="e">
        <f t="shared" si="484"/>
        <v>#N/A</v>
      </c>
      <c r="AE1261" s="427" t="e">
        <f t="shared" si="485"/>
        <v>#N/A</v>
      </c>
      <c r="AF1261" s="428" t="e">
        <f t="shared" si="486"/>
        <v>#N/A</v>
      </c>
      <c r="AG1261" s="431" t="e">
        <f t="shared" si="487"/>
        <v>#N/A</v>
      </c>
      <c r="AH1261" s="432" t="e">
        <f t="shared" si="488"/>
        <v>#N/A</v>
      </c>
    </row>
    <row r="1262" spans="4:34" x14ac:dyDescent="0.25">
      <c r="D1262" s="335"/>
      <c r="E1262" s="335"/>
      <c r="F1262" s="335"/>
      <c r="G1262" s="335"/>
      <c r="H1262" s="411">
        <f t="shared" si="471"/>
        <v>0</v>
      </c>
      <c r="I1262" s="412">
        <v>0</v>
      </c>
      <c r="J1262" s="411">
        <f t="shared" si="465"/>
        <v>0</v>
      </c>
      <c r="K1262" s="412">
        <f t="shared" si="472"/>
        <v>0</v>
      </c>
      <c r="L1262" s="411">
        <f t="shared" si="473"/>
        <v>0</v>
      </c>
      <c r="M1262" s="412">
        <f t="shared" si="466"/>
        <v>0</v>
      </c>
      <c r="N1262" s="411">
        <v>0</v>
      </c>
      <c r="O1262" s="412">
        <f t="shared" si="474"/>
        <v>0</v>
      </c>
      <c r="P1262" s="335"/>
      <c r="Q1262" s="427">
        <f t="shared" si="475"/>
        <v>0</v>
      </c>
      <c r="R1262" s="428">
        <f t="shared" si="476"/>
        <v>0</v>
      </c>
      <c r="S1262" s="427">
        <f t="shared" si="467"/>
        <v>0</v>
      </c>
      <c r="T1262" s="428">
        <f t="shared" si="468"/>
        <v>0</v>
      </c>
      <c r="U1262" s="431">
        <f t="shared" si="477"/>
        <v>0</v>
      </c>
      <c r="V1262" s="432">
        <f t="shared" si="478"/>
        <v>0</v>
      </c>
      <c r="W1262" s="427">
        <f t="shared" si="479"/>
        <v>0</v>
      </c>
      <c r="X1262" s="428">
        <f t="shared" si="480"/>
        <v>0</v>
      </c>
      <c r="Y1262" s="427">
        <f t="shared" si="469"/>
        <v>0</v>
      </c>
      <c r="Z1262" s="428">
        <f t="shared" si="470"/>
        <v>0</v>
      </c>
      <c r="AA1262" s="431">
        <f t="shared" si="481"/>
        <v>0</v>
      </c>
      <c r="AB1262" s="432">
        <f t="shared" si="482"/>
        <v>0</v>
      </c>
      <c r="AC1262" s="427" t="e">
        <f t="shared" si="483"/>
        <v>#N/A</v>
      </c>
      <c r="AD1262" s="428" t="e">
        <f t="shared" si="484"/>
        <v>#N/A</v>
      </c>
      <c r="AE1262" s="427" t="e">
        <f t="shared" si="485"/>
        <v>#N/A</v>
      </c>
      <c r="AF1262" s="428" t="e">
        <f t="shared" si="486"/>
        <v>#N/A</v>
      </c>
      <c r="AG1262" s="431" t="e">
        <f t="shared" si="487"/>
        <v>#N/A</v>
      </c>
      <c r="AH1262" s="432" t="e">
        <f t="shared" si="488"/>
        <v>#N/A</v>
      </c>
    </row>
    <row r="1263" spans="4:34" x14ac:dyDescent="0.25">
      <c r="D1263" s="335"/>
      <c r="E1263" s="335"/>
      <c r="F1263" s="335"/>
      <c r="G1263" s="335"/>
      <c r="H1263" s="411">
        <f t="shared" si="471"/>
        <v>0</v>
      </c>
      <c r="I1263" s="412">
        <v>0</v>
      </c>
      <c r="J1263" s="411">
        <f t="shared" si="465"/>
        <v>0</v>
      </c>
      <c r="K1263" s="412">
        <f t="shared" si="472"/>
        <v>0</v>
      </c>
      <c r="L1263" s="411">
        <f t="shared" si="473"/>
        <v>0</v>
      </c>
      <c r="M1263" s="412">
        <f t="shared" si="466"/>
        <v>0</v>
      </c>
      <c r="N1263" s="411">
        <v>0</v>
      </c>
      <c r="O1263" s="412">
        <f t="shared" si="474"/>
        <v>0</v>
      </c>
      <c r="P1263" s="335"/>
      <c r="Q1263" s="427">
        <f t="shared" si="475"/>
        <v>0</v>
      </c>
      <c r="R1263" s="428">
        <f t="shared" si="476"/>
        <v>0</v>
      </c>
      <c r="S1263" s="427">
        <f t="shared" si="467"/>
        <v>0</v>
      </c>
      <c r="T1263" s="428">
        <f t="shared" si="468"/>
        <v>0</v>
      </c>
      <c r="U1263" s="431">
        <f t="shared" si="477"/>
        <v>0</v>
      </c>
      <c r="V1263" s="432">
        <f t="shared" si="478"/>
        <v>0</v>
      </c>
      <c r="W1263" s="427">
        <f t="shared" si="479"/>
        <v>0</v>
      </c>
      <c r="X1263" s="428">
        <f t="shared" si="480"/>
        <v>0</v>
      </c>
      <c r="Y1263" s="427">
        <f t="shared" si="469"/>
        <v>0</v>
      </c>
      <c r="Z1263" s="428">
        <f t="shared" si="470"/>
        <v>0</v>
      </c>
      <c r="AA1263" s="431">
        <f t="shared" si="481"/>
        <v>0</v>
      </c>
      <c r="AB1263" s="432">
        <f t="shared" si="482"/>
        <v>0</v>
      </c>
      <c r="AC1263" s="427" t="e">
        <f t="shared" si="483"/>
        <v>#N/A</v>
      </c>
      <c r="AD1263" s="428" t="e">
        <f t="shared" si="484"/>
        <v>#N/A</v>
      </c>
      <c r="AE1263" s="427" t="e">
        <f t="shared" si="485"/>
        <v>#N/A</v>
      </c>
      <c r="AF1263" s="428" t="e">
        <f t="shared" si="486"/>
        <v>#N/A</v>
      </c>
      <c r="AG1263" s="431" t="e">
        <f t="shared" si="487"/>
        <v>#N/A</v>
      </c>
      <c r="AH1263" s="432" t="e">
        <f t="shared" si="488"/>
        <v>#N/A</v>
      </c>
    </row>
    <row r="1264" spans="4:34" x14ac:dyDescent="0.25">
      <c r="D1264" s="335"/>
      <c r="E1264" s="335"/>
      <c r="F1264" s="335"/>
      <c r="G1264" s="335"/>
      <c r="H1264" s="411">
        <f t="shared" si="471"/>
        <v>0</v>
      </c>
      <c r="I1264" s="412">
        <v>0</v>
      </c>
      <c r="J1264" s="411">
        <f t="shared" si="465"/>
        <v>0</v>
      </c>
      <c r="K1264" s="412">
        <f t="shared" si="472"/>
        <v>0</v>
      </c>
      <c r="L1264" s="411">
        <f t="shared" si="473"/>
        <v>0</v>
      </c>
      <c r="M1264" s="412">
        <f t="shared" si="466"/>
        <v>0</v>
      </c>
      <c r="N1264" s="411">
        <v>0</v>
      </c>
      <c r="O1264" s="412">
        <f t="shared" si="474"/>
        <v>0</v>
      </c>
      <c r="P1264" s="335"/>
      <c r="Q1264" s="427">
        <f t="shared" si="475"/>
        <v>0</v>
      </c>
      <c r="R1264" s="428">
        <f t="shared" si="476"/>
        <v>0</v>
      </c>
      <c r="S1264" s="427">
        <f t="shared" si="467"/>
        <v>0</v>
      </c>
      <c r="T1264" s="428">
        <f t="shared" si="468"/>
        <v>0</v>
      </c>
      <c r="U1264" s="431">
        <f t="shared" si="477"/>
        <v>0</v>
      </c>
      <c r="V1264" s="432">
        <f t="shared" si="478"/>
        <v>0</v>
      </c>
      <c r="W1264" s="427">
        <f t="shared" si="479"/>
        <v>0</v>
      </c>
      <c r="X1264" s="428">
        <f t="shared" si="480"/>
        <v>0</v>
      </c>
      <c r="Y1264" s="427">
        <f t="shared" si="469"/>
        <v>0</v>
      </c>
      <c r="Z1264" s="428">
        <f t="shared" si="470"/>
        <v>0</v>
      </c>
      <c r="AA1264" s="431">
        <f t="shared" si="481"/>
        <v>0</v>
      </c>
      <c r="AB1264" s="432">
        <f t="shared" si="482"/>
        <v>0</v>
      </c>
      <c r="AC1264" s="427" t="e">
        <f t="shared" si="483"/>
        <v>#N/A</v>
      </c>
      <c r="AD1264" s="428" t="e">
        <f t="shared" si="484"/>
        <v>#N/A</v>
      </c>
      <c r="AE1264" s="427" t="e">
        <f t="shared" si="485"/>
        <v>#N/A</v>
      </c>
      <c r="AF1264" s="428" t="e">
        <f t="shared" si="486"/>
        <v>#N/A</v>
      </c>
      <c r="AG1264" s="431" t="e">
        <f t="shared" si="487"/>
        <v>#N/A</v>
      </c>
      <c r="AH1264" s="432" t="e">
        <f t="shared" si="488"/>
        <v>#N/A</v>
      </c>
    </row>
    <row r="1265" spans="4:34" x14ac:dyDescent="0.25">
      <c r="D1265" s="335"/>
      <c r="E1265" s="335"/>
      <c r="F1265" s="335"/>
      <c r="G1265" s="335"/>
      <c r="H1265" s="411">
        <f t="shared" si="471"/>
        <v>0</v>
      </c>
      <c r="I1265" s="412">
        <v>0</v>
      </c>
      <c r="J1265" s="411">
        <f t="shared" si="465"/>
        <v>0</v>
      </c>
      <c r="K1265" s="412">
        <f t="shared" si="472"/>
        <v>0</v>
      </c>
      <c r="L1265" s="411">
        <f t="shared" si="473"/>
        <v>0</v>
      </c>
      <c r="M1265" s="412">
        <f t="shared" si="466"/>
        <v>0</v>
      </c>
      <c r="N1265" s="411">
        <v>0</v>
      </c>
      <c r="O1265" s="412">
        <f t="shared" si="474"/>
        <v>0</v>
      </c>
      <c r="P1265" s="335"/>
      <c r="Q1265" s="427">
        <f t="shared" si="475"/>
        <v>0</v>
      </c>
      <c r="R1265" s="428">
        <f t="shared" si="476"/>
        <v>0</v>
      </c>
      <c r="S1265" s="427">
        <f t="shared" si="467"/>
        <v>0</v>
      </c>
      <c r="T1265" s="428">
        <f t="shared" si="468"/>
        <v>0</v>
      </c>
      <c r="U1265" s="431">
        <f t="shared" si="477"/>
        <v>0</v>
      </c>
      <c r="V1265" s="432">
        <f t="shared" si="478"/>
        <v>0</v>
      </c>
      <c r="W1265" s="427">
        <f t="shared" si="479"/>
        <v>0</v>
      </c>
      <c r="X1265" s="428">
        <f t="shared" si="480"/>
        <v>0</v>
      </c>
      <c r="Y1265" s="427">
        <f t="shared" si="469"/>
        <v>0</v>
      </c>
      <c r="Z1265" s="428">
        <f t="shared" si="470"/>
        <v>0</v>
      </c>
      <c r="AA1265" s="431">
        <f t="shared" si="481"/>
        <v>0</v>
      </c>
      <c r="AB1265" s="432">
        <f t="shared" si="482"/>
        <v>0</v>
      </c>
      <c r="AC1265" s="427" t="e">
        <f t="shared" si="483"/>
        <v>#N/A</v>
      </c>
      <c r="AD1265" s="428" t="e">
        <f t="shared" si="484"/>
        <v>#N/A</v>
      </c>
      <c r="AE1265" s="427" t="e">
        <f t="shared" si="485"/>
        <v>#N/A</v>
      </c>
      <c r="AF1265" s="428" t="e">
        <f t="shared" si="486"/>
        <v>#N/A</v>
      </c>
      <c r="AG1265" s="431" t="e">
        <f t="shared" si="487"/>
        <v>#N/A</v>
      </c>
      <c r="AH1265" s="432" t="e">
        <f t="shared" si="488"/>
        <v>#N/A</v>
      </c>
    </row>
    <row r="1266" spans="4:34" x14ac:dyDescent="0.25">
      <c r="D1266" s="335"/>
      <c r="E1266" s="335"/>
      <c r="F1266" s="335"/>
      <c r="G1266" s="335"/>
      <c r="H1266" s="411">
        <f t="shared" si="471"/>
        <v>0</v>
      </c>
      <c r="I1266" s="412">
        <v>0</v>
      </c>
      <c r="J1266" s="411">
        <f t="shared" si="465"/>
        <v>0</v>
      </c>
      <c r="K1266" s="412">
        <f t="shared" si="472"/>
        <v>0</v>
      </c>
      <c r="L1266" s="411">
        <f t="shared" si="473"/>
        <v>0</v>
      </c>
      <c r="M1266" s="412">
        <f t="shared" si="466"/>
        <v>0</v>
      </c>
      <c r="N1266" s="411">
        <v>0</v>
      </c>
      <c r="O1266" s="412">
        <f t="shared" si="474"/>
        <v>0</v>
      </c>
      <c r="P1266" s="335"/>
      <c r="Q1266" s="427">
        <f t="shared" si="475"/>
        <v>0</v>
      </c>
      <c r="R1266" s="428">
        <f t="shared" si="476"/>
        <v>0</v>
      </c>
      <c r="S1266" s="427">
        <f t="shared" si="467"/>
        <v>0</v>
      </c>
      <c r="T1266" s="428">
        <f t="shared" si="468"/>
        <v>0</v>
      </c>
      <c r="U1266" s="431">
        <f t="shared" si="477"/>
        <v>0</v>
      </c>
      <c r="V1266" s="432">
        <f t="shared" si="478"/>
        <v>0</v>
      </c>
      <c r="W1266" s="427">
        <f t="shared" si="479"/>
        <v>0</v>
      </c>
      <c r="X1266" s="428">
        <f t="shared" si="480"/>
        <v>0</v>
      </c>
      <c r="Y1266" s="427">
        <f t="shared" si="469"/>
        <v>0</v>
      </c>
      <c r="Z1266" s="428">
        <f t="shared" si="470"/>
        <v>0</v>
      </c>
      <c r="AA1266" s="431">
        <f t="shared" si="481"/>
        <v>0</v>
      </c>
      <c r="AB1266" s="432">
        <f t="shared" si="482"/>
        <v>0</v>
      </c>
      <c r="AC1266" s="427" t="e">
        <f t="shared" si="483"/>
        <v>#N/A</v>
      </c>
      <c r="AD1266" s="428" t="e">
        <f t="shared" si="484"/>
        <v>#N/A</v>
      </c>
      <c r="AE1266" s="427" t="e">
        <f t="shared" si="485"/>
        <v>#N/A</v>
      </c>
      <c r="AF1266" s="428" t="e">
        <f t="shared" si="486"/>
        <v>#N/A</v>
      </c>
      <c r="AG1266" s="431" t="e">
        <f t="shared" si="487"/>
        <v>#N/A</v>
      </c>
      <c r="AH1266" s="432" t="e">
        <f t="shared" si="488"/>
        <v>#N/A</v>
      </c>
    </row>
    <row r="1267" spans="4:34" x14ac:dyDescent="0.25">
      <c r="D1267" s="335"/>
      <c r="E1267" s="335"/>
      <c r="F1267" s="335"/>
      <c r="G1267" s="335"/>
      <c r="H1267" s="411">
        <f t="shared" si="471"/>
        <v>0</v>
      </c>
      <c r="I1267" s="412">
        <v>0</v>
      </c>
      <c r="J1267" s="411">
        <f t="shared" si="465"/>
        <v>0</v>
      </c>
      <c r="K1267" s="412">
        <f t="shared" si="472"/>
        <v>0</v>
      </c>
      <c r="L1267" s="411">
        <f t="shared" si="473"/>
        <v>0</v>
      </c>
      <c r="M1267" s="412">
        <f t="shared" si="466"/>
        <v>0</v>
      </c>
      <c r="N1267" s="411">
        <v>0</v>
      </c>
      <c r="O1267" s="412">
        <f t="shared" si="474"/>
        <v>0</v>
      </c>
      <c r="P1267" s="335"/>
      <c r="Q1267" s="427">
        <f t="shared" si="475"/>
        <v>0</v>
      </c>
      <c r="R1267" s="428">
        <f t="shared" si="476"/>
        <v>0</v>
      </c>
      <c r="S1267" s="427">
        <f t="shared" si="467"/>
        <v>0</v>
      </c>
      <c r="T1267" s="428">
        <f t="shared" si="468"/>
        <v>0</v>
      </c>
      <c r="U1267" s="431">
        <f t="shared" si="477"/>
        <v>0</v>
      </c>
      <c r="V1267" s="432">
        <f t="shared" si="478"/>
        <v>0</v>
      </c>
      <c r="W1267" s="427">
        <f t="shared" si="479"/>
        <v>0</v>
      </c>
      <c r="X1267" s="428">
        <f t="shared" si="480"/>
        <v>0</v>
      </c>
      <c r="Y1267" s="427">
        <f t="shared" si="469"/>
        <v>0</v>
      </c>
      <c r="Z1267" s="428">
        <f t="shared" si="470"/>
        <v>0</v>
      </c>
      <c r="AA1267" s="431">
        <f t="shared" si="481"/>
        <v>0</v>
      </c>
      <c r="AB1267" s="432">
        <f t="shared" si="482"/>
        <v>0</v>
      </c>
      <c r="AC1267" s="427" t="e">
        <f t="shared" si="483"/>
        <v>#N/A</v>
      </c>
      <c r="AD1267" s="428" t="e">
        <f t="shared" si="484"/>
        <v>#N/A</v>
      </c>
      <c r="AE1267" s="427" t="e">
        <f t="shared" si="485"/>
        <v>#N/A</v>
      </c>
      <c r="AF1267" s="428" t="e">
        <f t="shared" si="486"/>
        <v>#N/A</v>
      </c>
      <c r="AG1267" s="431" t="e">
        <f t="shared" si="487"/>
        <v>#N/A</v>
      </c>
      <c r="AH1267" s="432" t="e">
        <f t="shared" si="488"/>
        <v>#N/A</v>
      </c>
    </row>
    <row r="1268" spans="4:34" x14ac:dyDescent="0.25">
      <c r="D1268" s="335"/>
      <c r="E1268" s="335"/>
      <c r="F1268" s="335"/>
      <c r="G1268" s="335"/>
      <c r="H1268" s="411">
        <f t="shared" si="471"/>
        <v>0</v>
      </c>
      <c r="I1268" s="412">
        <v>0</v>
      </c>
      <c r="J1268" s="411">
        <f t="shared" si="465"/>
        <v>0</v>
      </c>
      <c r="K1268" s="412">
        <f t="shared" si="472"/>
        <v>0</v>
      </c>
      <c r="L1268" s="411">
        <f t="shared" si="473"/>
        <v>0</v>
      </c>
      <c r="M1268" s="412">
        <f t="shared" si="466"/>
        <v>0</v>
      </c>
      <c r="N1268" s="411">
        <v>0</v>
      </c>
      <c r="O1268" s="412">
        <f t="shared" si="474"/>
        <v>0</v>
      </c>
      <c r="P1268" s="335"/>
      <c r="Q1268" s="427">
        <f t="shared" si="475"/>
        <v>0</v>
      </c>
      <c r="R1268" s="428">
        <f t="shared" si="476"/>
        <v>0</v>
      </c>
      <c r="S1268" s="427">
        <f t="shared" si="467"/>
        <v>0</v>
      </c>
      <c r="T1268" s="428">
        <f t="shared" si="468"/>
        <v>0</v>
      </c>
      <c r="U1268" s="431">
        <f t="shared" si="477"/>
        <v>0</v>
      </c>
      <c r="V1268" s="432">
        <f t="shared" si="478"/>
        <v>0</v>
      </c>
      <c r="W1268" s="427">
        <f t="shared" si="479"/>
        <v>0</v>
      </c>
      <c r="X1268" s="428">
        <f t="shared" si="480"/>
        <v>0</v>
      </c>
      <c r="Y1268" s="427">
        <f t="shared" si="469"/>
        <v>0</v>
      </c>
      <c r="Z1268" s="428">
        <f t="shared" si="470"/>
        <v>0</v>
      </c>
      <c r="AA1268" s="431">
        <f t="shared" si="481"/>
        <v>0</v>
      </c>
      <c r="AB1268" s="432">
        <f t="shared" si="482"/>
        <v>0</v>
      </c>
      <c r="AC1268" s="427" t="e">
        <f t="shared" si="483"/>
        <v>#N/A</v>
      </c>
      <c r="AD1268" s="428" t="e">
        <f t="shared" si="484"/>
        <v>#N/A</v>
      </c>
      <c r="AE1268" s="427" t="e">
        <f t="shared" si="485"/>
        <v>#N/A</v>
      </c>
      <c r="AF1268" s="428" t="e">
        <f t="shared" si="486"/>
        <v>#N/A</v>
      </c>
      <c r="AG1268" s="431" t="e">
        <f t="shared" si="487"/>
        <v>#N/A</v>
      </c>
      <c r="AH1268" s="432" t="e">
        <f t="shared" si="488"/>
        <v>#N/A</v>
      </c>
    </row>
    <row r="1269" spans="4:34" x14ac:dyDescent="0.25">
      <c r="D1269" s="335"/>
      <c r="E1269" s="335"/>
      <c r="F1269" s="335"/>
      <c r="G1269" s="335"/>
      <c r="H1269" s="411">
        <f t="shared" si="471"/>
        <v>0</v>
      </c>
      <c r="I1269" s="412">
        <v>0</v>
      </c>
      <c r="J1269" s="411">
        <f t="shared" si="465"/>
        <v>0</v>
      </c>
      <c r="K1269" s="412">
        <f t="shared" si="472"/>
        <v>0</v>
      </c>
      <c r="L1269" s="411">
        <f t="shared" si="473"/>
        <v>0</v>
      </c>
      <c r="M1269" s="412">
        <f t="shared" si="466"/>
        <v>0</v>
      </c>
      <c r="N1269" s="411">
        <v>0</v>
      </c>
      <c r="O1269" s="412">
        <f t="shared" si="474"/>
        <v>0</v>
      </c>
      <c r="P1269" s="335"/>
      <c r="Q1269" s="427">
        <f t="shared" si="475"/>
        <v>0</v>
      </c>
      <c r="R1269" s="428">
        <f t="shared" si="476"/>
        <v>0</v>
      </c>
      <c r="S1269" s="427">
        <f t="shared" si="467"/>
        <v>0</v>
      </c>
      <c r="T1269" s="428">
        <f t="shared" si="468"/>
        <v>0</v>
      </c>
      <c r="U1269" s="431">
        <f t="shared" si="477"/>
        <v>0</v>
      </c>
      <c r="V1269" s="432">
        <f t="shared" si="478"/>
        <v>0</v>
      </c>
      <c r="W1269" s="427">
        <f t="shared" si="479"/>
        <v>0</v>
      </c>
      <c r="X1269" s="428">
        <f t="shared" si="480"/>
        <v>0</v>
      </c>
      <c r="Y1269" s="427">
        <f t="shared" si="469"/>
        <v>0</v>
      </c>
      <c r="Z1269" s="428">
        <f t="shared" si="470"/>
        <v>0</v>
      </c>
      <c r="AA1269" s="431">
        <f t="shared" si="481"/>
        <v>0</v>
      </c>
      <c r="AB1269" s="432">
        <f t="shared" si="482"/>
        <v>0</v>
      </c>
      <c r="AC1269" s="427" t="e">
        <f t="shared" si="483"/>
        <v>#N/A</v>
      </c>
      <c r="AD1269" s="428" t="e">
        <f t="shared" si="484"/>
        <v>#N/A</v>
      </c>
      <c r="AE1269" s="427" t="e">
        <f t="shared" si="485"/>
        <v>#N/A</v>
      </c>
      <c r="AF1269" s="428" t="e">
        <f t="shared" si="486"/>
        <v>#N/A</v>
      </c>
      <c r="AG1269" s="431" t="e">
        <f t="shared" si="487"/>
        <v>#N/A</v>
      </c>
      <c r="AH1269" s="432" t="e">
        <f t="shared" si="488"/>
        <v>#N/A</v>
      </c>
    </row>
    <row r="1270" spans="4:34" x14ac:dyDescent="0.25">
      <c r="D1270" s="335"/>
      <c r="E1270" s="335"/>
      <c r="F1270" s="335"/>
      <c r="G1270" s="335"/>
      <c r="H1270" s="411">
        <f t="shared" si="471"/>
        <v>0</v>
      </c>
      <c r="I1270" s="412">
        <v>0</v>
      </c>
      <c r="J1270" s="411">
        <f t="shared" si="465"/>
        <v>0</v>
      </c>
      <c r="K1270" s="412">
        <f t="shared" si="472"/>
        <v>0</v>
      </c>
      <c r="L1270" s="411">
        <f t="shared" si="473"/>
        <v>0</v>
      </c>
      <c r="M1270" s="412">
        <f t="shared" si="466"/>
        <v>0</v>
      </c>
      <c r="N1270" s="411">
        <v>0</v>
      </c>
      <c r="O1270" s="412">
        <f t="shared" si="474"/>
        <v>0</v>
      </c>
      <c r="P1270" s="335"/>
      <c r="Q1270" s="427">
        <f t="shared" si="475"/>
        <v>0</v>
      </c>
      <c r="R1270" s="428">
        <f t="shared" si="476"/>
        <v>0</v>
      </c>
      <c r="S1270" s="427">
        <f t="shared" si="467"/>
        <v>0</v>
      </c>
      <c r="T1270" s="428">
        <f t="shared" si="468"/>
        <v>0</v>
      </c>
      <c r="U1270" s="431">
        <f t="shared" si="477"/>
        <v>0</v>
      </c>
      <c r="V1270" s="432">
        <f t="shared" si="478"/>
        <v>0</v>
      </c>
      <c r="W1270" s="427">
        <f t="shared" si="479"/>
        <v>0</v>
      </c>
      <c r="X1270" s="428">
        <f t="shared" si="480"/>
        <v>0</v>
      </c>
      <c r="Y1270" s="427">
        <f t="shared" si="469"/>
        <v>0</v>
      </c>
      <c r="Z1270" s="428">
        <f t="shared" si="470"/>
        <v>0</v>
      </c>
      <c r="AA1270" s="431">
        <f t="shared" si="481"/>
        <v>0</v>
      </c>
      <c r="AB1270" s="432">
        <f t="shared" si="482"/>
        <v>0</v>
      </c>
      <c r="AC1270" s="427" t="e">
        <f t="shared" si="483"/>
        <v>#N/A</v>
      </c>
      <c r="AD1270" s="428" t="e">
        <f t="shared" si="484"/>
        <v>#N/A</v>
      </c>
      <c r="AE1270" s="427" t="e">
        <f t="shared" si="485"/>
        <v>#N/A</v>
      </c>
      <c r="AF1270" s="428" t="e">
        <f t="shared" si="486"/>
        <v>#N/A</v>
      </c>
      <c r="AG1270" s="431" t="e">
        <f t="shared" si="487"/>
        <v>#N/A</v>
      </c>
      <c r="AH1270" s="432" t="e">
        <f t="shared" si="488"/>
        <v>#N/A</v>
      </c>
    </row>
    <row r="1271" spans="4:34" x14ac:dyDescent="0.25">
      <c r="D1271" s="335"/>
      <c r="E1271" s="335"/>
      <c r="F1271" s="335"/>
      <c r="G1271" s="335"/>
      <c r="H1271" s="411">
        <f t="shared" si="471"/>
        <v>0</v>
      </c>
      <c r="I1271" s="412">
        <v>0</v>
      </c>
      <c r="J1271" s="411">
        <f t="shared" si="465"/>
        <v>0</v>
      </c>
      <c r="K1271" s="412">
        <f t="shared" si="472"/>
        <v>0</v>
      </c>
      <c r="L1271" s="411">
        <f t="shared" si="473"/>
        <v>0</v>
      </c>
      <c r="M1271" s="412">
        <f t="shared" si="466"/>
        <v>0</v>
      </c>
      <c r="N1271" s="411">
        <v>0</v>
      </c>
      <c r="O1271" s="412">
        <f t="shared" si="474"/>
        <v>0</v>
      </c>
      <c r="P1271" s="335"/>
      <c r="Q1271" s="427">
        <f t="shared" si="475"/>
        <v>0</v>
      </c>
      <c r="R1271" s="428">
        <f t="shared" si="476"/>
        <v>0</v>
      </c>
      <c r="S1271" s="427">
        <f t="shared" si="467"/>
        <v>0</v>
      </c>
      <c r="T1271" s="428">
        <f t="shared" si="468"/>
        <v>0</v>
      </c>
      <c r="U1271" s="431">
        <f t="shared" si="477"/>
        <v>0</v>
      </c>
      <c r="V1271" s="432">
        <f t="shared" si="478"/>
        <v>0</v>
      </c>
      <c r="W1271" s="427">
        <f t="shared" si="479"/>
        <v>0</v>
      </c>
      <c r="X1271" s="428">
        <f t="shared" si="480"/>
        <v>0</v>
      </c>
      <c r="Y1271" s="427">
        <f t="shared" si="469"/>
        <v>0</v>
      </c>
      <c r="Z1271" s="428">
        <f t="shared" si="470"/>
        <v>0</v>
      </c>
      <c r="AA1271" s="431">
        <f t="shared" si="481"/>
        <v>0</v>
      </c>
      <c r="AB1271" s="432">
        <f t="shared" si="482"/>
        <v>0</v>
      </c>
      <c r="AC1271" s="427" t="e">
        <f t="shared" si="483"/>
        <v>#N/A</v>
      </c>
      <c r="AD1271" s="428" t="e">
        <f t="shared" si="484"/>
        <v>#N/A</v>
      </c>
      <c r="AE1271" s="427" t="e">
        <f t="shared" si="485"/>
        <v>#N/A</v>
      </c>
      <c r="AF1271" s="428" t="e">
        <f t="shared" si="486"/>
        <v>#N/A</v>
      </c>
      <c r="AG1271" s="431" t="e">
        <f t="shared" si="487"/>
        <v>#N/A</v>
      </c>
      <c r="AH1271" s="432" t="e">
        <f t="shared" si="488"/>
        <v>#N/A</v>
      </c>
    </row>
    <row r="1272" spans="4:34" x14ac:dyDescent="0.25">
      <c r="D1272" s="335"/>
      <c r="E1272" s="335"/>
      <c r="F1272" s="335"/>
      <c r="G1272" s="335"/>
      <c r="H1272" s="411">
        <f t="shared" si="471"/>
        <v>0</v>
      </c>
      <c r="I1272" s="412">
        <v>0</v>
      </c>
      <c r="J1272" s="411">
        <f t="shared" si="465"/>
        <v>0</v>
      </c>
      <c r="K1272" s="412">
        <f t="shared" si="472"/>
        <v>0</v>
      </c>
      <c r="L1272" s="411">
        <f t="shared" si="473"/>
        <v>0</v>
      </c>
      <c r="M1272" s="412">
        <f t="shared" si="466"/>
        <v>0</v>
      </c>
      <c r="N1272" s="411">
        <v>0</v>
      </c>
      <c r="O1272" s="412">
        <f t="shared" si="474"/>
        <v>0</v>
      </c>
      <c r="P1272" s="335"/>
      <c r="Q1272" s="427">
        <f t="shared" si="475"/>
        <v>0</v>
      </c>
      <c r="R1272" s="428">
        <f t="shared" si="476"/>
        <v>0</v>
      </c>
      <c r="S1272" s="427">
        <f t="shared" si="467"/>
        <v>0</v>
      </c>
      <c r="T1272" s="428">
        <f t="shared" si="468"/>
        <v>0</v>
      </c>
      <c r="U1272" s="431">
        <f t="shared" si="477"/>
        <v>0</v>
      </c>
      <c r="V1272" s="432">
        <f t="shared" si="478"/>
        <v>0</v>
      </c>
      <c r="W1272" s="427">
        <f t="shared" si="479"/>
        <v>0</v>
      </c>
      <c r="X1272" s="428">
        <f t="shared" si="480"/>
        <v>0</v>
      </c>
      <c r="Y1272" s="427">
        <f t="shared" si="469"/>
        <v>0</v>
      </c>
      <c r="Z1272" s="428">
        <f t="shared" si="470"/>
        <v>0</v>
      </c>
      <c r="AA1272" s="431">
        <f t="shared" si="481"/>
        <v>0</v>
      </c>
      <c r="AB1272" s="432">
        <f t="shared" si="482"/>
        <v>0</v>
      </c>
      <c r="AC1272" s="427" t="e">
        <f t="shared" si="483"/>
        <v>#N/A</v>
      </c>
      <c r="AD1272" s="428" t="e">
        <f t="shared" si="484"/>
        <v>#N/A</v>
      </c>
      <c r="AE1272" s="427" t="e">
        <f t="shared" si="485"/>
        <v>#N/A</v>
      </c>
      <c r="AF1272" s="428" t="e">
        <f t="shared" si="486"/>
        <v>#N/A</v>
      </c>
      <c r="AG1272" s="431" t="e">
        <f t="shared" si="487"/>
        <v>#N/A</v>
      </c>
      <c r="AH1272" s="432" t="e">
        <f t="shared" si="488"/>
        <v>#N/A</v>
      </c>
    </row>
    <row r="1273" spans="4:34" x14ac:dyDescent="0.25">
      <c r="D1273" s="335"/>
      <c r="E1273" s="335"/>
      <c r="F1273" s="335"/>
      <c r="G1273" s="335"/>
      <c r="H1273" s="411">
        <f t="shared" si="471"/>
        <v>0</v>
      </c>
      <c r="I1273" s="412">
        <v>0</v>
      </c>
      <c r="J1273" s="411">
        <f t="shared" si="465"/>
        <v>0</v>
      </c>
      <c r="K1273" s="412">
        <f t="shared" si="472"/>
        <v>0</v>
      </c>
      <c r="L1273" s="411">
        <f t="shared" si="473"/>
        <v>0</v>
      </c>
      <c r="M1273" s="412">
        <f t="shared" si="466"/>
        <v>0</v>
      </c>
      <c r="N1273" s="411">
        <v>0</v>
      </c>
      <c r="O1273" s="412">
        <f t="shared" si="474"/>
        <v>0</v>
      </c>
      <c r="P1273" s="335"/>
      <c r="Q1273" s="427">
        <f t="shared" si="475"/>
        <v>0</v>
      </c>
      <c r="R1273" s="428">
        <f t="shared" si="476"/>
        <v>0</v>
      </c>
      <c r="S1273" s="427">
        <f t="shared" si="467"/>
        <v>0</v>
      </c>
      <c r="T1273" s="428">
        <f t="shared" si="468"/>
        <v>0</v>
      </c>
      <c r="U1273" s="431">
        <f t="shared" si="477"/>
        <v>0</v>
      </c>
      <c r="V1273" s="432">
        <f t="shared" si="478"/>
        <v>0</v>
      </c>
      <c r="W1273" s="427">
        <f t="shared" si="479"/>
        <v>0</v>
      </c>
      <c r="X1273" s="428">
        <f t="shared" si="480"/>
        <v>0</v>
      </c>
      <c r="Y1273" s="427">
        <f t="shared" si="469"/>
        <v>0</v>
      </c>
      <c r="Z1273" s="428">
        <f t="shared" si="470"/>
        <v>0</v>
      </c>
      <c r="AA1273" s="431">
        <f t="shared" si="481"/>
        <v>0</v>
      </c>
      <c r="AB1273" s="432">
        <f t="shared" si="482"/>
        <v>0</v>
      </c>
      <c r="AC1273" s="427" t="e">
        <f t="shared" si="483"/>
        <v>#N/A</v>
      </c>
      <c r="AD1273" s="428" t="e">
        <f t="shared" si="484"/>
        <v>#N/A</v>
      </c>
      <c r="AE1273" s="427" t="e">
        <f t="shared" si="485"/>
        <v>#N/A</v>
      </c>
      <c r="AF1273" s="428" t="e">
        <f t="shared" si="486"/>
        <v>#N/A</v>
      </c>
      <c r="AG1273" s="431" t="e">
        <f t="shared" si="487"/>
        <v>#N/A</v>
      </c>
      <c r="AH1273" s="432" t="e">
        <f t="shared" si="488"/>
        <v>#N/A</v>
      </c>
    </row>
    <row r="1274" spans="4:34" x14ac:dyDescent="0.25">
      <c r="D1274" s="335"/>
      <c r="E1274" s="335"/>
      <c r="F1274" s="335"/>
      <c r="G1274" s="335"/>
      <c r="H1274" s="411">
        <f t="shared" si="471"/>
        <v>0</v>
      </c>
      <c r="I1274" s="412">
        <v>0</v>
      </c>
      <c r="J1274" s="411">
        <f t="shared" si="465"/>
        <v>0</v>
      </c>
      <c r="K1274" s="412">
        <f t="shared" si="472"/>
        <v>0</v>
      </c>
      <c r="L1274" s="411">
        <f t="shared" si="473"/>
        <v>0</v>
      </c>
      <c r="M1274" s="412">
        <f t="shared" si="466"/>
        <v>0</v>
      </c>
      <c r="N1274" s="411">
        <v>0</v>
      </c>
      <c r="O1274" s="412">
        <f t="shared" si="474"/>
        <v>0</v>
      </c>
      <c r="P1274" s="335"/>
      <c r="Q1274" s="427">
        <f t="shared" si="475"/>
        <v>0</v>
      </c>
      <c r="R1274" s="428">
        <f t="shared" si="476"/>
        <v>0</v>
      </c>
      <c r="S1274" s="427">
        <f t="shared" si="467"/>
        <v>0</v>
      </c>
      <c r="T1274" s="428">
        <f t="shared" si="468"/>
        <v>0</v>
      </c>
      <c r="U1274" s="431">
        <f t="shared" si="477"/>
        <v>0</v>
      </c>
      <c r="V1274" s="432">
        <f t="shared" si="478"/>
        <v>0</v>
      </c>
      <c r="W1274" s="427">
        <f t="shared" si="479"/>
        <v>0</v>
      </c>
      <c r="X1274" s="428">
        <f t="shared" si="480"/>
        <v>0</v>
      </c>
      <c r="Y1274" s="427">
        <f t="shared" si="469"/>
        <v>0</v>
      </c>
      <c r="Z1274" s="428">
        <f t="shared" si="470"/>
        <v>0</v>
      </c>
      <c r="AA1274" s="431">
        <f t="shared" si="481"/>
        <v>0</v>
      </c>
      <c r="AB1274" s="432">
        <f t="shared" si="482"/>
        <v>0</v>
      </c>
      <c r="AC1274" s="427" t="e">
        <f t="shared" si="483"/>
        <v>#N/A</v>
      </c>
      <c r="AD1274" s="428" t="e">
        <f t="shared" si="484"/>
        <v>#N/A</v>
      </c>
      <c r="AE1274" s="427" t="e">
        <f t="shared" si="485"/>
        <v>#N/A</v>
      </c>
      <c r="AF1274" s="428" t="e">
        <f t="shared" si="486"/>
        <v>#N/A</v>
      </c>
      <c r="AG1274" s="431" t="e">
        <f t="shared" si="487"/>
        <v>#N/A</v>
      </c>
      <c r="AH1274" s="432" t="e">
        <f t="shared" si="488"/>
        <v>#N/A</v>
      </c>
    </row>
    <row r="1275" spans="4:34" x14ac:dyDescent="0.25">
      <c r="D1275" s="335"/>
      <c r="E1275" s="335"/>
      <c r="F1275" s="335"/>
      <c r="G1275" s="335"/>
      <c r="H1275" s="411">
        <f t="shared" si="471"/>
        <v>0</v>
      </c>
      <c r="I1275" s="412">
        <v>0</v>
      </c>
      <c r="J1275" s="411">
        <f t="shared" si="465"/>
        <v>0</v>
      </c>
      <c r="K1275" s="412">
        <f t="shared" si="472"/>
        <v>0</v>
      </c>
      <c r="L1275" s="411">
        <f t="shared" si="473"/>
        <v>0</v>
      </c>
      <c r="M1275" s="412">
        <f t="shared" si="466"/>
        <v>0</v>
      </c>
      <c r="N1275" s="411">
        <v>0</v>
      </c>
      <c r="O1275" s="412">
        <f t="shared" si="474"/>
        <v>0</v>
      </c>
      <c r="P1275" s="335"/>
      <c r="Q1275" s="427">
        <f t="shared" si="475"/>
        <v>0</v>
      </c>
      <c r="R1275" s="428">
        <f t="shared" si="476"/>
        <v>0</v>
      </c>
      <c r="S1275" s="427">
        <f t="shared" si="467"/>
        <v>0</v>
      </c>
      <c r="T1275" s="428">
        <f t="shared" si="468"/>
        <v>0</v>
      </c>
      <c r="U1275" s="431">
        <f t="shared" si="477"/>
        <v>0</v>
      </c>
      <c r="V1275" s="432">
        <f t="shared" si="478"/>
        <v>0</v>
      </c>
      <c r="W1275" s="427">
        <f t="shared" si="479"/>
        <v>0</v>
      </c>
      <c r="X1275" s="428">
        <f t="shared" si="480"/>
        <v>0</v>
      </c>
      <c r="Y1275" s="427">
        <f t="shared" si="469"/>
        <v>0</v>
      </c>
      <c r="Z1275" s="428">
        <f t="shared" si="470"/>
        <v>0</v>
      </c>
      <c r="AA1275" s="431">
        <f t="shared" si="481"/>
        <v>0</v>
      </c>
      <c r="AB1275" s="432">
        <f t="shared" si="482"/>
        <v>0</v>
      </c>
      <c r="AC1275" s="427" t="e">
        <f t="shared" si="483"/>
        <v>#N/A</v>
      </c>
      <c r="AD1275" s="428" t="e">
        <f t="shared" si="484"/>
        <v>#N/A</v>
      </c>
      <c r="AE1275" s="427" t="e">
        <f t="shared" si="485"/>
        <v>#N/A</v>
      </c>
      <c r="AF1275" s="428" t="e">
        <f t="shared" si="486"/>
        <v>#N/A</v>
      </c>
      <c r="AG1275" s="431" t="e">
        <f t="shared" si="487"/>
        <v>#N/A</v>
      </c>
      <c r="AH1275" s="432" t="e">
        <f t="shared" si="488"/>
        <v>#N/A</v>
      </c>
    </row>
    <row r="1276" spans="4:34" x14ac:dyDescent="0.25">
      <c r="D1276" s="335"/>
      <c r="E1276" s="335"/>
      <c r="F1276" s="335"/>
      <c r="G1276" s="335"/>
      <c r="H1276" s="411">
        <f t="shared" si="471"/>
        <v>0</v>
      </c>
      <c r="I1276" s="412">
        <v>0</v>
      </c>
      <c r="J1276" s="411">
        <f t="shared" si="465"/>
        <v>0</v>
      </c>
      <c r="K1276" s="412">
        <f t="shared" si="472"/>
        <v>0</v>
      </c>
      <c r="L1276" s="411">
        <f t="shared" si="473"/>
        <v>0</v>
      </c>
      <c r="M1276" s="412">
        <f t="shared" si="466"/>
        <v>0</v>
      </c>
      <c r="N1276" s="411">
        <v>0</v>
      </c>
      <c r="O1276" s="412">
        <f t="shared" si="474"/>
        <v>0</v>
      </c>
      <c r="P1276" s="335"/>
      <c r="Q1276" s="427">
        <f t="shared" si="475"/>
        <v>0</v>
      </c>
      <c r="R1276" s="428">
        <f t="shared" si="476"/>
        <v>0</v>
      </c>
      <c r="S1276" s="427">
        <f t="shared" si="467"/>
        <v>0</v>
      </c>
      <c r="T1276" s="428">
        <f t="shared" si="468"/>
        <v>0</v>
      </c>
      <c r="U1276" s="431">
        <f t="shared" si="477"/>
        <v>0</v>
      </c>
      <c r="V1276" s="432">
        <f t="shared" si="478"/>
        <v>0</v>
      </c>
      <c r="W1276" s="427">
        <f t="shared" si="479"/>
        <v>0</v>
      </c>
      <c r="X1276" s="428">
        <f t="shared" si="480"/>
        <v>0</v>
      </c>
      <c r="Y1276" s="427">
        <f t="shared" si="469"/>
        <v>0</v>
      </c>
      <c r="Z1276" s="428">
        <f t="shared" si="470"/>
        <v>0</v>
      </c>
      <c r="AA1276" s="431">
        <f t="shared" si="481"/>
        <v>0</v>
      </c>
      <c r="AB1276" s="432">
        <f t="shared" si="482"/>
        <v>0</v>
      </c>
      <c r="AC1276" s="427" t="e">
        <f t="shared" si="483"/>
        <v>#N/A</v>
      </c>
      <c r="AD1276" s="428" t="e">
        <f t="shared" si="484"/>
        <v>#N/A</v>
      </c>
      <c r="AE1276" s="427" t="e">
        <f t="shared" si="485"/>
        <v>#N/A</v>
      </c>
      <c r="AF1276" s="428" t="e">
        <f t="shared" si="486"/>
        <v>#N/A</v>
      </c>
      <c r="AG1276" s="431" t="e">
        <f t="shared" si="487"/>
        <v>#N/A</v>
      </c>
      <c r="AH1276" s="432" t="e">
        <f t="shared" si="488"/>
        <v>#N/A</v>
      </c>
    </row>
    <row r="1277" spans="4:34" x14ac:dyDescent="0.25">
      <c r="D1277" s="335"/>
      <c r="E1277" s="335"/>
      <c r="F1277" s="335"/>
      <c r="G1277" s="335"/>
      <c r="H1277" s="411">
        <f t="shared" si="471"/>
        <v>0</v>
      </c>
      <c r="I1277" s="412">
        <v>0</v>
      </c>
      <c r="J1277" s="411">
        <f t="shared" si="465"/>
        <v>0</v>
      </c>
      <c r="K1277" s="412">
        <f t="shared" si="472"/>
        <v>0</v>
      </c>
      <c r="L1277" s="411">
        <f t="shared" si="473"/>
        <v>0</v>
      </c>
      <c r="M1277" s="412">
        <f t="shared" si="466"/>
        <v>0</v>
      </c>
      <c r="N1277" s="411">
        <v>0</v>
      </c>
      <c r="O1277" s="412">
        <f t="shared" si="474"/>
        <v>0</v>
      </c>
      <c r="P1277" s="335"/>
      <c r="Q1277" s="427">
        <f t="shared" si="475"/>
        <v>0</v>
      </c>
      <c r="R1277" s="428">
        <f t="shared" si="476"/>
        <v>0</v>
      </c>
      <c r="S1277" s="427">
        <f t="shared" si="467"/>
        <v>0</v>
      </c>
      <c r="T1277" s="428">
        <f t="shared" si="468"/>
        <v>0</v>
      </c>
      <c r="U1277" s="431">
        <f t="shared" si="477"/>
        <v>0</v>
      </c>
      <c r="V1277" s="432">
        <f t="shared" si="478"/>
        <v>0</v>
      </c>
      <c r="W1277" s="427">
        <f t="shared" si="479"/>
        <v>0</v>
      </c>
      <c r="X1277" s="428">
        <f t="shared" si="480"/>
        <v>0</v>
      </c>
      <c r="Y1277" s="427">
        <f t="shared" si="469"/>
        <v>0</v>
      </c>
      <c r="Z1277" s="428">
        <f t="shared" si="470"/>
        <v>0</v>
      </c>
      <c r="AA1277" s="431">
        <f t="shared" si="481"/>
        <v>0</v>
      </c>
      <c r="AB1277" s="432">
        <f t="shared" si="482"/>
        <v>0</v>
      </c>
      <c r="AC1277" s="427" t="e">
        <f t="shared" si="483"/>
        <v>#N/A</v>
      </c>
      <c r="AD1277" s="428" t="e">
        <f t="shared" si="484"/>
        <v>#N/A</v>
      </c>
      <c r="AE1277" s="427" t="e">
        <f t="shared" si="485"/>
        <v>#N/A</v>
      </c>
      <c r="AF1277" s="428" t="e">
        <f t="shared" si="486"/>
        <v>#N/A</v>
      </c>
      <c r="AG1277" s="431" t="e">
        <f t="shared" si="487"/>
        <v>#N/A</v>
      </c>
      <c r="AH1277" s="432" t="e">
        <f t="shared" si="488"/>
        <v>#N/A</v>
      </c>
    </row>
    <row r="1278" spans="4:34" x14ac:dyDescent="0.25">
      <c r="D1278" s="335"/>
      <c r="E1278" s="335"/>
      <c r="F1278" s="335"/>
      <c r="G1278" s="335"/>
      <c r="H1278" s="411">
        <f t="shared" si="471"/>
        <v>0</v>
      </c>
      <c r="I1278" s="412">
        <v>0</v>
      </c>
      <c r="J1278" s="411">
        <f t="shared" si="465"/>
        <v>0</v>
      </c>
      <c r="K1278" s="412">
        <f t="shared" si="472"/>
        <v>0</v>
      </c>
      <c r="L1278" s="411">
        <f t="shared" si="473"/>
        <v>0</v>
      </c>
      <c r="M1278" s="412">
        <f t="shared" si="466"/>
        <v>0</v>
      </c>
      <c r="N1278" s="411">
        <v>0</v>
      </c>
      <c r="O1278" s="412">
        <f t="shared" si="474"/>
        <v>0</v>
      </c>
      <c r="P1278" s="335"/>
      <c r="Q1278" s="427">
        <f t="shared" si="475"/>
        <v>0</v>
      </c>
      <c r="R1278" s="428">
        <f t="shared" si="476"/>
        <v>0</v>
      </c>
      <c r="S1278" s="427">
        <f t="shared" si="467"/>
        <v>0</v>
      </c>
      <c r="T1278" s="428">
        <f t="shared" si="468"/>
        <v>0</v>
      </c>
      <c r="U1278" s="431">
        <f t="shared" si="477"/>
        <v>0</v>
      </c>
      <c r="V1278" s="432">
        <f t="shared" si="478"/>
        <v>0</v>
      </c>
      <c r="W1278" s="427">
        <f t="shared" si="479"/>
        <v>0</v>
      </c>
      <c r="X1278" s="428">
        <f t="shared" si="480"/>
        <v>0</v>
      </c>
      <c r="Y1278" s="427">
        <f t="shared" si="469"/>
        <v>0</v>
      </c>
      <c r="Z1278" s="428">
        <f t="shared" si="470"/>
        <v>0</v>
      </c>
      <c r="AA1278" s="431">
        <f t="shared" si="481"/>
        <v>0</v>
      </c>
      <c r="AB1278" s="432">
        <f t="shared" si="482"/>
        <v>0</v>
      </c>
      <c r="AC1278" s="427" t="e">
        <f t="shared" si="483"/>
        <v>#N/A</v>
      </c>
      <c r="AD1278" s="428" t="e">
        <f t="shared" si="484"/>
        <v>#N/A</v>
      </c>
      <c r="AE1278" s="427" t="e">
        <f t="shared" si="485"/>
        <v>#N/A</v>
      </c>
      <c r="AF1278" s="428" t="e">
        <f t="shared" si="486"/>
        <v>#N/A</v>
      </c>
      <c r="AG1278" s="431" t="e">
        <f t="shared" si="487"/>
        <v>#N/A</v>
      </c>
      <c r="AH1278" s="432" t="e">
        <f t="shared" si="488"/>
        <v>#N/A</v>
      </c>
    </row>
    <row r="1279" spans="4:34" x14ac:dyDescent="0.25">
      <c r="D1279" s="335"/>
      <c r="E1279" s="335"/>
      <c r="F1279" s="335"/>
      <c r="G1279" s="335"/>
      <c r="H1279" s="411">
        <f t="shared" si="471"/>
        <v>0</v>
      </c>
      <c r="I1279" s="412">
        <v>0</v>
      </c>
      <c r="J1279" s="411">
        <f t="shared" si="465"/>
        <v>0</v>
      </c>
      <c r="K1279" s="412">
        <f t="shared" si="472"/>
        <v>0</v>
      </c>
      <c r="L1279" s="411">
        <f t="shared" si="473"/>
        <v>0</v>
      </c>
      <c r="M1279" s="412">
        <f t="shared" si="466"/>
        <v>0</v>
      </c>
      <c r="N1279" s="411">
        <v>0</v>
      </c>
      <c r="O1279" s="412">
        <f t="shared" si="474"/>
        <v>0</v>
      </c>
      <c r="P1279" s="335"/>
      <c r="Q1279" s="427">
        <f t="shared" si="475"/>
        <v>0</v>
      </c>
      <c r="R1279" s="428">
        <f t="shared" si="476"/>
        <v>0</v>
      </c>
      <c r="S1279" s="427">
        <f t="shared" si="467"/>
        <v>0</v>
      </c>
      <c r="T1279" s="428">
        <f t="shared" si="468"/>
        <v>0</v>
      </c>
      <c r="U1279" s="431">
        <f t="shared" si="477"/>
        <v>0</v>
      </c>
      <c r="V1279" s="432">
        <f t="shared" si="478"/>
        <v>0</v>
      </c>
      <c r="W1279" s="427">
        <f t="shared" si="479"/>
        <v>0</v>
      </c>
      <c r="X1279" s="428">
        <f t="shared" si="480"/>
        <v>0</v>
      </c>
      <c r="Y1279" s="427">
        <f t="shared" si="469"/>
        <v>0</v>
      </c>
      <c r="Z1279" s="428">
        <f t="shared" si="470"/>
        <v>0</v>
      </c>
      <c r="AA1279" s="431">
        <f t="shared" si="481"/>
        <v>0</v>
      </c>
      <c r="AB1279" s="432">
        <f t="shared" si="482"/>
        <v>0</v>
      </c>
      <c r="AC1279" s="427" t="e">
        <f t="shared" si="483"/>
        <v>#N/A</v>
      </c>
      <c r="AD1279" s="428" t="e">
        <f t="shared" si="484"/>
        <v>#N/A</v>
      </c>
      <c r="AE1279" s="427" t="e">
        <f t="shared" si="485"/>
        <v>#N/A</v>
      </c>
      <c r="AF1279" s="428" t="e">
        <f t="shared" si="486"/>
        <v>#N/A</v>
      </c>
      <c r="AG1279" s="431" t="e">
        <f t="shared" si="487"/>
        <v>#N/A</v>
      </c>
      <c r="AH1279" s="432" t="e">
        <f t="shared" si="488"/>
        <v>#N/A</v>
      </c>
    </row>
    <row r="1280" spans="4:34" x14ac:dyDescent="0.25">
      <c r="D1280" s="335"/>
      <c r="E1280" s="335"/>
      <c r="F1280" s="335"/>
      <c r="G1280" s="335"/>
      <c r="H1280" s="411">
        <f t="shared" si="471"/>
        <v>0</v>
      </c>
      <c r="I1280" s="412">
        <v>0</v>
      </c>
      <c r="J1280" s="411">
        <f t="shared" si="465"/>
        <v>0</v>
      </c>
      <c r="K1280" s="412">
        <f t="shared" si="472"/>
        <v>0</v>
      </c>
      <c r="L1280" s="411">
        <f t="shared" si="473"/>
        <v>0</v>
      </c>
      <c r="M1280" s="412">
        <f t="shared" si="466"/>
        <v>0</v>
      </c>
      <c r="N1280" s="411">
        <v>0</v>
      </c>
      <c r="O1280" s="412">
        <f t="shared" si="474"/>
        <v>0</v>
      </c>
      <c r="P1280" s="335"/>
      <c r="Q1280" s="427">
        <f t="shared" si="475"/>
        <v>0</v>
      </c>
      <c r="R1280" s="428">
        <f t="shared" si="476"/>
        <v>0</v>
      </c>
      <c r="S1280" s="427">
        <f t="shared" si="467"/>
        <v>0</v>
      </c>
      <c r="T1280" s="428">
        <f t="shared" si="468"/>
        <v>0</v>
      </c>
      <c r="U1280" s="431">
        <f t="shared" si="477"/>
        <v>0</v>
      </c>
      <c r="V1280" s="432">
        <f t="shared" si="478"/>
        <v>0</v>
      </c>
      <c r="W1280" s="427">
        <f t="shared" si="479"/>
        <v>0</v>
      </c>
      <c r="X1280" s="428">
        <f t="shared" si="480"/>
        <v>0</v>
      </c>
      <c r="Y1280" s="427">
        <f t="shared" si="469"/>
        <v>0</v>
      </c>
      <c r="Z1280" s="428">
        <f t="shared" si="470"/>
        <v>0</v>
      </c>
      <c r="AA1280" s="431">
        <f t="shared" si="481"/>
        <v>0</v>
      </c>
      <c r="AB1280" s="432">
        <f t="shared" si="482"/>
        <v>0</v>
      </c>
      <c r="AC1280" s="427" t="e">
        <f t="shared" si="483"/>
        <v>#N/A</v>
      </c>
      <c r="AD1280" s="428" t="e">
        <f t="shared" si="484"/>
        <v>#N/A</v>
      </c>
      <c r="AE1280" s="427" t="e">
        <f t="shared" si="485"/>
        <v>#N/A</v>
      </c>
      <c r="AF1280" s="428" t="e">
        <f t="shared" si="486"/>
        <v>#N/A</v>
      </c>
      <c r="AG1280" s="431" t="e">
        <f t="shared" si="487"/>
        <v>#N/A</v>
      </c>
      <c r="AH1280" s="432" t="e">
        <f t="shared" si="488"/>
        <v>#N/A</v>
      </c>
    </row>
    <row r="1281" spans="4:34" x14ac:dyDescent="0.25">
      <c r="D1281" s="335"/>
      <c r="E1281" s="335"/>
      <c r="F1281" s="335"/>
      <c r="G1281" s="335"/>
      <c r="H1281" s="411">
        <f t="shared" si="471"/>
        <v>0</v>
      </c>
      <c r="I1281" s="412">
        <v>0</v>
      </c>
      <c r="J1281" s="411">
        <f t="shared" si="465"/>
        <v>0</v>
      </c>
      <c r="K1281" s="412">
        <f t="shared" si="472"/>
        <v>0</v>
      </c>
      <c r="L1281" s="411">
        <f t="shared" si="473"/>
        <v>0</v>
      </c>
      <c r="M1281" s="412">
        <f t="shared" si="466"/>
        <v>0</v>
      </c>
      <c r="N1281" s="411">
        <v>0</v>
      </c>
      <c r="O1281" s="412">
        <f t="shared" si="474"/>
        <v>0</v>
      </c>
      <c r="P1281" s="335"/>
      <c r="Q1281" s="427">
        <f t="shared" si="475"/>
        <v>0</v>
      </c>
      <c r="R1281" s="428">
        <f t="shared" si="476"/>
        <v>0</v>
      </c>
      <c r="S1281" s="427">
        <f t="shared" si="467"/>
        <v>0</v>
      </c>
      <c r="T1281" s="428">
        <f t="shared" si="468"/>
        <v>0</v>
      </c>
      <c r="U1281" s="431">
        <f t="shared" si="477"/>
        <v>0</v>
      </c>
      <c r="V1281" s="432">
        <f t="shared" si="478"/>
        <v>0</v>
      </c>
      <c r="W1281" s="427">
        <f t="shared" si="479"/>
        <v>0</v>
      </c>
      <c r="X1281" s="428">
        <f t="shared" si="480"/>
        <v>0</v>
      </c>
      <c r="Y1281" s="427">
        <f t="shared" si="469"/>
        <v>0</v>
      </c>
      <c r="Z1281" s="428">
        <f t="shared" si="470"/>
        <v>0</v>
      </c>
      <c r="AA1281" s="431">
        <f t="shared" si="481"/>
        <v>0</v>
      </c>
      <c r="AB1281" s="432">
        <f t="shared" si="482"/>
        <v>0</v>
      </c>
      <c r="AC1281" s="427" t="e">
        <f t="shared" si="483"/>
        <v>#N/A</v>
      </c>
      <c r="AD1281" s="428" t="e">
        <f t="shared" si="484"/>
        <v>#N/A</v>
      </c>
      <c r="AE1281" s="427" t="e">
        <f t="shared" si="485"/>
        <v>#N/A</v>
      </c>
      <c r="AF1281" s="428" t="e">
        <f t="shared" si="486"/>
        <v>#N/A</v>
      </c>
      <c r="AG1281" s="431" t="e">
        <f t="shared" si="487"/>
        <v>#N/A</v>
      </c>
      <c r="AH1281" s="432" t="e">
        <f t="shared" si="488"/>
        <v>#N/A</v>
      </c>
    </row>
    <row r="1282" spans="4:34" x14ac:dyDescent="0.25">
      <c r="D1282" s="335"/>
      <c r="E1282" s="335"/>
      <c r="F1282" s="335"/>
      <c r="G1282" s="335"/>
      <c r="H1282" s="411">
        <f t="shared" si="471"/>
        <v>0</v>
      </c>
      <c r="I1282" s="412">
        <v>0</v>
      </c>
      <c r="J1282" s="411">
        <f t="shared" si="465"/>
        <v>0</v>
      </c>
      <c r="K1282" s="412">
        <f t="shared" si="472"/>
        <v>0</v>
      </c>
      <c r="L1282" s="411">
        <f t="shared" si="473"/>
        <v>0</v>
      </c>
      <c r="M1282" s="412">
        <f t="shared" si="466"/>
        <v>0</v>
      </c>
      <c r="N1282" s="411">
        <v>0</v>
      </c>
      <c r="O1282" s="412">
        <f t="shared" si="474"/>
        <v>0</v>
      </c>
      <c r="P1282" s="335"/>
      <c r="Q1282" s="427">
        <f t="shared" si="475"/>
        <v>0</v>
      </c>
      <c r="R1282" s="428">
        <f t="shared" si="476"/>
        <v>0</v>
      </c>
      <c r="S1282" s="427">
        <f t="shared" si="467"/>
        <v>0</v>
      </c>
      <c r="T1282" s="428">
        <f t="shared" si="468"/>
        <v>0</v>
      </c>
      <c r="U1282" s="431">
        <f t="shared" si="477"/>
        <v>0</v>
      </c>
      <c r="V1282" s="432">
        <f t="shared" si="478"/>
        <v>0</v>
      </c>
      <c r="W1282" s="427">
        <f t="shared" si="479"/>
        <v>0</v>
      </c>
      <c r="X1282" s="428">
        <f t="shared" si="480"/>
        <v>0</v>
      </c>
      <c r="Y1282" s="427">
        <f t="shared" si="469"/>
        <v>0</v>
      </c>
      <c r="Z1282" s="428">
        <f t="shared" si="470"/>
        <v>0</v>
      </c>
      <c r="AA1282" s="431">
        <f t="shared" si="481"/>
        <v>0</v>
      </c>
      <c r="AB1282" s="432">
        <f t="shared" si="482"/>
        <v>0</v>
      </c>
      <c r="AC1282" s="427" t="e">
        <f t="shared" si="483"/>
        <v>#N/A</v>
      </c>
      <c r="AD1282" s="428" t="e">
        <f t="shared" si="484"/>
        <v>#N/A</v>
      </c>
      <c r="AE1282" s="427" t="e">
        <f t="shared" si="485"/>
        <v>#N/A</v>
      </c>
      <c r="AF1282" s="428" t="e">
        <f t="shared" si="486"/>
        <v>#N/A</v>
      </c>
      <c r="AG1282" s="431" t="e">
        <f t="shared" si="487"/>
        <v>#N/A</v>
      </c>
      <c r="AH1282" s="432" t="e">
        <f t="shared" si="488"/>
        <v>#N/A</v>
      </c>
    </row>
    <row r="1283" spans="4:34" x14ac:dyDescent="0.25">
      <c r="D1283" s="335"/>
      <c r="E1283" s="335"/>
      <c r="F1283" s="335"/>
      <c r="G1283" s="335"/>
      <c r="H1283" s="411">
        <f t="shared" si="471"/>
        <v>0</v>
      </c>
      <c r="I1283" s="412">
        <v>0</v>
      </c>
      <c r="J1283" s="411">
        <f t="shared" si="465"/>
        <v>0</v>
      </c>
      <c r="K1283" s="412">
        <f t="shared" si="472"/>
        <v>0</v>
      </c>
      <c r="L1283" s="411">
        <f t="shared" si="473"/>
        <v>0</v>
      </c>
      <c r="M1283" s="412">
        <f t="shared" si="466"/>
        <v>0</v>
      </c>
      <c r="N1283" s="411">
        <v>0</v>
      </c>
      <c r="O1283" s="412">
        <f t="shared" si="474"/>
        <v>0</v>
      </c>
      <c r="P1283" s="335"/>
      <c r="Q1283" s="427">
        <f t="shared" si="475"/>
        <v>0</v>
      </c>
      <c r="R1283" s="428">
        <f t="shared" si="476"/>
        <v>0</v>
      </c>
      <c r="S1283" s="427">
        <f t="shared" si="467"/>
        <v>0</v>
      </c>
      <c r="T1283" s="428">
        <f t="shared" si="468"/>
        <v>0</v>
      </c>
      <c r="U1283" s="431">
        <f t="shared" si="477"/>
        <v>0</v>
      </c>
      <c r="V1283" s="432">
        <f t="shared" si="478"/>
        <v>0</v>
      </c>
      <c r="W1283" s="427">
        <f t="shared" si="479"/>
        <v>0</v>
      </c>
      <c r="X1283" s="428">
        <f t="shared" si="480"/>
        <v>0</v>
      </c>
      <c r="Y1283" s="427">
        <f t="shared" si="469"/>
        <v>0</v>
      </c>
      <c r="Z1283" s="428">
        <f t="shared" si="470"/>
        <v>0</v>
      </c>
      <c r="AA1283" s="431">
        <f t="shared" si="481"/>
        <v>0</v>
      </c>
      <c r="AB1283" s="432">
        <f t="shared" si="482"/>
        <v>0</v>
      </c>
      <c r="AC1283" s="427" t="e">
        <f t="shared" si="483"/>
        <v>#N/A</v>
      </c>
      <c r="AD1283" s="428" t="e">
        <f t="shared" si="484"/>
        <v>#N/A</v>
      </c>
      <c r="AE1283" s="427" t="e">
        <f t="shared" si="485"/>
        <v>#N/A</v>
      </c>
      <c r="AF1283" s="428" t="e">
        <f t="shared" si="486"/>
        <v>#N/A</v>
      </c>
      <c r="AG1283" s="431" t="e">
        <f t="shared" si="487"/>
        <v>#N/A</v>
      </c>
      <c r="AH1283" s="432" t="e">
        <f t="shared" si="488"/>
        <v>#N/A</v>
      </c>
    </row>
    <row r="1284" spans="4:34" x14ac:dyDescent="0.25">
      <c r="D1284" s="335"/>
      <c r="E1284" s="335"/>
      <c r="F1284" s="335"/>
      <c r="G1284" s="335"/>
      <c r="H1284" s="411">
        <f t="shared" si="471"/>
        <v>0</v>
      </c>
      <c r="I1284" s="412">
        <v>0</v>
      </c>
      <c r="J1284" s="411">
        <f t="shared" si="465"/>
        <v>0</v>
      </c>
      <c r="K1284" s="412">
        <f t="shared" si="472"/>
        <v>0</v>
      </c>
      <c r="L1284" s="411">
        <f t="shared" si="473"/>
        <v>0</v>
      </c>
      <c r="M1284" s="412">
        <f t="shared" si="466"/>
        <v>0</v>
      </c>
      <c r="N1284" s="411">
        <v>0</v>
      </c>
      <c r="O1284" s="412">
        <f t="shared" si="474"/>
        <v>0</v>
      </c>
      <c r="P1284" s="335"/>
      <c r="Q1284" s="427">
        <f t="shared" si="475"/>
        <v>0</v>
      </c>
      <c r="R1284" s="428">
        <f t="shared" si="476"/>
        <v>0</v>
      </c>
      <c r="S1284" s="427">
        <f t="shared" si="467"/>
        <v>0</v>
      </c>
      <c r="T1284" s="428">
        <f t="shared" si="468"/>
        <v>0</v>
      </c>
      <c r="U1284" s="431">
        <f t="shared" si="477"/>
        <v>0</v>
      </c>
      <c r="V1284" s="432">
        <f t="shared" si="478"/>
        <v>0</v>
      </c>
      <c r="W1284" s="427">
        <f t="shared" si="479"/>
        <v>0</v>
      </c>
      <c r="X1284" s="428">
        <f t="shared" si="480"/>
        <v>0</v>
      </c>
      <c r="Y1284" s="427">
        <f t="shared" si="469"/>
        <v>0</v>
      </c>
      <c r="Z1284" s="428">
        <f t="shared" si="470"/>
        <v>0</v>
      </c>
      <c r="AA1284" s="431">
        <f t="shared" si="481"/>
        <v>0</v>
      </c>
      <c r="AB1284" s="432">
        <f t="shared" si="482"/>
        <v>0</v>
      </c>
      <c r="AC1284" s="427" t="e">
        <f t="shared" si="483"/>
        <v>#N/A</v>
      </c>
      <c r="AD1284" s="428" t="e">
        <f t="shared" si="484"/>
        <v>#N/A</v>
      </c>
      <c r="AE1284" s="427" t="e">
        <f t="shared" si="485"/>
        <v>#N/A</v>
      </c>
      <c r="AF1284" s="428" t="e">
        <f t="shared" si="486"/>
        <v>#N/A</v>
      </c>
      <c r="AG1284" s="431" t="e">
        <f t="shared" si="487"/>
        <v>#N/A</v>
      </c>
      <c r="AH1284" s="432" t="e">
        <f t="shared" si="488"/>
        <v>#N/A</v>
      </c>
    </row>
    <row r="1285" spans="4:34" x14ac:dyDescent="0.25">
      <c r="D1285" s="335"/>
      <c r="E1285" s="335"/>
      <c r="F1285" s="335"/>
      <c r="G1285" s="335"/>
      <c r="H1285" s="411">
        <f t="shared" si="471"/>
        <v>0</v>
      </c>
      <c r="I1285" s="412">
        <v>0</v>
      </c>
      <c r="J1285" s="411">
        <f t="shared" si="465"/>
        <v>0</v>
      </c>
      <c r="K1285" s="412">
        <f t="shared" si="472"/>
        <v>0</v>
      </c>
      <c r="L1285" s="411">
        <f t="shared" si="473"/>
        <v>0</v>
      </c>
      <c r="M1285" s="412">
        <f t="shared" si="466"/>
        <v>0</v>
      </c>
      <c r="N1285" s="411">
        <v>0</v>
      </c>
      <c r="O1285" s="412">
        <f t="shared" si="474"/>
        <v>0</v>
      </c>
      <c r="P1285" s="335"/>
      <c r="Q1285" s="427">
        <f t="shared" si="475"/>
        <v>0</v>
      </c>
      <c r="R1285" s="428">
        <f t="shared" si="476"/>
        <v>0</v>
      </c>
      <c r="S1285" s="427">
        <f t="shared" si="467"/>
        <v>0</v>
      </c>
      <c r="T1285" s="428">
        <f t="shared" si="468"/>
        <v>0</v>
      </c>
      <c r="U1285" s="431">
        <f t="shared" si="477"/>
        <v>0</v>
      </c>
      <c r="V1285" s="432">
        <f t="shared" si="478"/>
        <v>0</v>
      </c>
      <c r="W1285" s="427">
        <f t="shared" si="479"/>
        <v>0</v>
      </c>
      <c r="X1285" s="428">
        <f t="shared" si="480"/>
        <v>0</v>
      </c>
      <c r="Y1285" s="427">
        <f t="shared" si="469"/>
        <v>0</v>
      </c>
      <c r="Z1285" s="428">
        <f t="shared" si="470"/>
        <v>0</v>
      </c>
      <c r="AA1285" s="431">
        <f t="shared" si="481"/>
        <v>0</v>
      </c>
      <c r="AB1285" s="432">
        <f t="shared" si="482"/>
        <v>0</v>
      </c>
      <c r="AC1285" s="427" t="e">
        <f t="shared" si="483"/>
        <v>#N/A</v>
      </c>
      <c r="AD1285" s="428" t="e">
        <f t="shared" si="484"/>
        <v>#N/A</v>
      </c>
      <c r="AE1285" s="427" t="e">
        <f t="shared" si="485"/>
        <v>#N/A</v>
      </c>
      <c r="AF1285" s="428" t="e">
        <f t="shared" si="486"/>
        <v>#N/A</v>
      </c>
      <c r="AG1285" s="431" t="e">
        <f t="shared" si="487"/>
        <v>#N/A</v>
      </c>
      <c r="AH1285" s="432" t="e">
        <f t="shared" si="488"/>
        <v>#N/A</v>
      </c>
    </row>
    <row r="1286" spans="4:34" x14ac:dyDescent="0.25">
      <c r="D1286" s="335"/>
      <c r="E1286" s="335"/>
      <c r="F1286" s="335"/>
      <c r="G1286" s="335"/>
      <c r="H1286" s="411">
        <f t="shared" si="471"/>
        <v>0</v>
      </c>
      <c r="I1286" s="412">
        <v>0</v>
      </c>
      <c r="J1286" s="411">
        <f t="shared" si="465"/>
        <v>0</v>
      </c>
      <c r="K1286" s="412">
        <f t="shared" si="472"/>
        <v>0</v>
      </c>
      <c r="L1286" s="411">
        <f t="shared" si="473"/>
        <v>0</v>
      </c>
      <c r="M1286" s="412">
        <f t="shared" si="466"/>
        <v>0</v>
      </c>
      <c r="N1286" s="411">
        <v>0</v>
      </c>
      <c r="O1286" s="412">
        <f t="shared" si="474"/>
        <v>0</v>
      </c>
      <c r="P1286" s="335"/>
      <c r="Q1286" s="427">
        <f t="shared" si="475"/>
        <v>0</v>
      </c>
      <c r="R1286" s="428">
        <f t="shared" si="476"/>
        <v>0</v>
      </c>
      <c r="S1286" s="427">
        <f t="shared" si="467"/>
        <v>0</v>
      </c>
      <c r="T1286" s="428">
        <f t="shared" si="468"/>
        <v>0</v>
      </c>
      <c r="U1286" s="431">
        <f t="shared" si="477"/>
        <v>0</v>
      </c>
      <c r="V1286" s="432">
        <f t="shared" si="478"/>
        <v>0</v>
      </c>
      <c r="W1286" s="427">
        <f t="shared" si="479"/>
        <v>0</v>
      </c>
      <c r="X1286" s="428">
        <f t="shared" si="480"/>
        <v>0</v>
      </c>
      <c r="Y1286" s="427">
        <f t="shared" si="469"/>
        <v>0</v>
      </c>
      <c r="Z1286" s="428">
        <f t="shared" si="470"/>
        <v>0</v>
      </c>
      <c r="AA1286" s="431">
        <f t="shared" si="481"/>
        <v>0</v>
      </c>
      <c r="AB1286" s="432">
        <f t="shared" si="482"/>
        <v>0</v>
      </c>
      <c r="AC1286" s="427" t="e">
        <f t="shared" si="483"/>
        <v>#N/A</v>
      </c>
      <c r="AD1286" s="428" t="e">
        <f t="shared" si="484"/>
        <v>#N/A</v>
      </c>
      <c r="AE1286" s="427" t="e">
        <f t="shared" si="485"/>
        <v>#N/A</v>
      </c>
      <c r="AF1286" s="428" t="e">
        <f t="shared" si="486"/>
        <v>#N/A</v>
      </c>
      <c r="AG1286" s="431" t="e">
        <f t="shared" si="487"/>
        <v>#N/A</v>
      </c>
      <c r="AH1286" s="432" t="e">
        <f t="shared" si="488"/>
        <v>#N/A</v>
      </c>
    </row>
    <row r="1287" spans="4:34" x14ac:dyDescent="0.25">
      <c r="D1287" s="335"/>
      <c r="E1287" s="335"/>
      <c r="F1287" s="335"/>
      <c r="G1287" s="335"/>
      <c r="H1287" s="411">
        <f t="shared" si="471"/>
        <v>0</v>
      </c>
      <c r="I1287" s="412">
        <v>0</v>
      </c>
      <c r="J1287" s="411">
        <f t="shared" si="465"/>
        <v>0</v>
      </c>
      <c r="K1287" s="412">
        <f t="shared" si="472"/>
        <v>0</v>
      </c>
      <c r="L1287" s="411">
        <f t="shared" si="473"/>
        <v>0</v>
      </c>
      <c r="M1287" s="412">
        <f t="shared" si="466"/>
        <v>0</v>
      </c>
      <c r="N1287" s="411">
        <v>0</v>
      </c>
      <c r="O1287" s="412">
        <f t="shared" si="474"/>
        <v>0</v>
      </c>
      <c r="P1287" s="335"/>
      <c r="Q1287" s="427">
        <f t="shared" si="475"/>
        <v>0</v>
      </c>
      <c r="R1287" s="428">
        <f t="shared" si="476"/>
        <v>0</v>
      </c>
      <c r="S1287" s="427">
        <f t="shared" si="467"/>
        <v>0</v>
      </c>
      <c r="T1287" s="428">
        <f t="shared" si="468"/>
        <v>0</v>
      </c>
      <c r="U1287" s="431">
        <f t="shared" si="477"/>
        <v>0</v>
      </c>
      <c r="V1287" s="432">
        <f t="shared" si="478"/>
        <v>0</v>
      </c>
      <c r="W1287" s="427">
        <f t="shared" si="479"/>
        <v>0</v>
      </c>
      <c r="X1287" s="428">
        <f t="shared" si="480"/>
        <v>0</v>
      </c>
      <c r="Y1287" s="427">
        <f t="shared" si="469"/>
        <v>0</v>
      </c>
      <c r="Z1287" s="428">
        <f t="shared" si="470"/>
        <v>0</v>
      </c>
      <c r="AA1287" s="431">
        <f t="shared" si="481"/>
        <v>0</v>
      </c>
      <c r="AB1287" s="432">
        <f t="shared" si="482"/>
        <v>0</v>
      </c>
      <c r="AC1287" s="427" t="e">
        <f t="shared" si="483"/>
        <v>#N/A</v>
      </c>
      <c r="AD1287" s="428" t="e">
        <f t="shared" si="484"/>
        <v>#N/A</v>
      </c>
      <c r="AE1287" s="427" t="e">
        <f t="shared" si="485"/>
        <v>#N/A</v>
      </c>
      <c r="AF1287" s="428" t="e">
        <f t="shared" si="486"/>
        <v>#N/A</v>
      </c>
      <c r="AG1287" s="431" t="e">
        <f t="shared" si="487"/>
        <v>#N/A</v>
      </c>
      <c r="AH1287" s="432" t="e">
        <f t="shared" si="488"/>
        <v>#N/A</v>
      </c>
    </row>
    <row r="1288" spans="4:34" x14ac:dyDescent="0.25">
      <c r="D1288" s="335"/>
      <c r="E1288" s="335"/>
      <c r="F1288" s="335"/>
      <c r="G1288" s="335"/>
      <c r="H1288" s="411">
        <f t="shared" si="471"/>
        <v>0</v>
      </c>
      <c r="I1288" s="412">
        <v>0</v>
      </c>
      <c r="J1288" s="411">
        <f t="shared" ref="J1288:J1351" si="489">Wx</f>
        <v>0</v>
      </c>
      <c r="K1288" s="412">
        <f t="shared" si="472"/>
        <v>0</v>
      </c>
      <c r="L1288" s="411">
        <f t="shared" si="473"/>
        <v>0</v>
      </c>
      <c r="M1288" s="412">
        <f t="shared" ref="M1288:M1351" si="490">Wy</f>
        <v>0</v>
      </c>
      <c r="N1288" s="411">
        <v>0</v>
      </c>
      <c r="O1288" s="412">
        <f t="shared" si="474"/>
        <v>0</v>
      </c>
      <c r="P1288" s="335"/>
      <c r="Q1288" s="427">
        <f t="shared" si="475"/>
        <v>0</v>
      </c>
      <c r="R1288" s="428">
        <f t="shared" si="476"/>
        <v>0</v>
      </c>
      <c r="S1288" s="427">
        <f t="shared" ref="S1288:S1351" si="491">IF(AND(Q1288&gt;=0,Q1288&lt;=Wx),Q1288,"")</f>
        <v>0</v>
      </c>
      <c r="T1288" s="428">
        <f t="shared" ref="T1288:T1351" si="492">IF(AND(R1288&gt;=0,R1288&lt;=Wy),R1288,"")</f>
        <v>0</v>
      </c>
      <c r="U1288" s="431">
        <f t="shared" si="477"/>
        <v>0</v>
      </c>
      <c r="V1288" s="432">
        <f t="shared" si="478"/>
        <v>0</v>
      </c>
      <c r="W1288" s="427">
        <f t="shared" si="479"/>
        <v>0</v>
      </c>
      <c r="X1288" s="428">
        <f t="shared" si="480"/>
        <v>0</v>
      </c>
      <c r="Y1288" s="427">
        <f t="shared" ref="Y1288:Y1351" si="493">IF(AND(W1288&gt;=0,W1288&lt;=Wx),W1288,"")</f>
        <v>0</v>
      </c>
      <c r="Z1288" s="428">
        <f t="shared" ref="Z1288:Z1351" si="494">IF(AND(X1288&gt;=0,X1288&lt;=Wy),X1288,"")</f>
        <v>0</v>
      </c>
      <c r="AA1288" s="431">
        <f t="shared" si="481"/>
        <v>0</v>
      </c>
      <c r="AB1288" s="432">
        <f t="shared" si="482"/>
        <v>0</v>
      </c>
      <c r="AC1288" s="427" t="e">
        <f t="shared" si="483"/>
        <v>#N/A</v>
      </c>
      <c r="AD1288" s="428" t="e">
        <f t="shared" si="484"/>
        <v>#N/A</v>
      </c>
      <c r="AE1288" s="427" t="e">
        <f t="shared" si="485"/>
        <v>#N/A</v>
      </c>
      <c r="AF1288" s="428" t="e">
        <f t="shared" si="486"/>
        <v>#N/A</v>
      </c>
      <c r="AG1288" s="431" t="e">
        <f t="shared" si="487"/>
        <v>#N/A</v>
      </c>
      <c r="AH1288" s="432" t="e">
        <f t="shared" si="488"/>
        <v>#N/A</v>
      </c>
    </row>
    <row r="1289" spans="4:34" x14ac:dyDescent="0.25">
      <c r="D1289" s="335"/>
      <c r="E1289" s="335"/>
      <c r="F1289" s="335"/>
      <c r="G1289" s="335"/>
      <c r="H1289" s="411">
        <f t="shared" ref="H1289:H1352" si="495">H1288+Wx/INCREMENTS</f>
        <v>0</v>
      </c>
      <c r="I1289" s="412">
        <v>0</v>
      </c>
      <c r="J1289" s="411">
        <f t="shared" si="489"/>
        <v>0</v>
      </c>
      <c r="K1289" s="412">
        <f t="shared" ref="K1289:K1352" si="496">K1288+Wy/INCREMENTS</f>
        <v>0</v>
      </c>
      <c r="L1289" s="411">
        <f t="shared" ref="L1289:L1352" si="497">L1288-Wx/INCREMENTS</f>
        <v>0</v>
      </c>
      <c r="M1289" s="412">
        <f t="shared" si="490"/>
        <v>0</v>
      </c>
      <c r="N1289" s="411">
        <v>0</v>
      </c>
      <c r="O1289" s="412">
        <f t="shared" ref="O1289:O1352" si="498">O1288-Wy/INCREMENTS</f>
        <v>0</v>
      </c>
      <c r="P1289" s="335"/>
      <c r="Q1289" s="427">
        <f t="shared" ref="Q1289:Q1352" si="499">Q1288+((SQRT(Wx^2+Wy^2))*COS(RADIANS(θ))/INCREMENTS)</f>
        <v>0</v>
      </c>
      <c r="R1289" s="428">
        <f t="shared" ref="R1289:R1352" si="500">R1288+((SQRT(Wx^2+Wy^2))*SIN(RADIANS(θ))/INCREMENTS)</f>
        <v>0</v>
      </c>
      <c r="S1289" s="427">
        <f t="shared" si="491"/>
        <v>0</v>
      </c>
      <c r="T1289" s="428">
        <f t="shared" si="492"/>
        <v>0</v>
      </c>
      <c r="U1289" s="431">
        <f t="shared" ref="U1289:U1352" si="501">IF(AND(S1289&lt;&gt;"",T1289&lt;&gt;""),S1289,"")</f>
        <v>0</v>
      </c>
      <c r="V1289" s="432">
        <f t="shared" ref="V1289:V1352" si="502">IF(AND(S1289&lt;&gt;"",T1289&lt;&gt;""),T1289,"")</f>
        <v>0</v>
      </c>
      <c r="W1289" s="427">
        <f t="shared" ref="W1289:W1352" si="503">W1288+((SQRT(Wx^2+Wy^2))*COS(RADIANS(θ))/INCREMENTS)</f>
        <v>0</v>
      </c>
      <c r="X1289" s="428">
        <f t="shared" ref="X1289:X1352" si="504">X1288+((SQRT(Wx^2+Wy^2))*SIN(RADIANS(θ))/INCREMENTS)</f>
        <v>0</v>
      </c>
      <c r="Y1289" s="427">
        <f t="shared" si="493"/>
        <v>0</v>
      </c>
      <c r="Z1289" s="428">
        <f t="shared" si="494"/>
        <v>0</v>
      </c>
      <c r="AA1289" s="431">
        <f t="shared" ref="AA1289:AA1352" si="505">IF(AND(Y1289&lt;&gt;"",Z1289&lt;&gt;""),Y1289,"")</f>
        <v>0</v>
      </c>
      <c r="AB1289" s="432">
        <f t="shared" ref="AB1289:AB1352" si="506">IF(AND(Y1289&lt;&gt;"",Z1289&lt;&gt;""),Z1289,"")</f>
        <v>0</v>
      </c>
      <c r="AC1289" s="427" t="e">
        <f t="shared" si="483"/>
        <v>#N/A</v>
      </c>
      <c r="AD1289" s="428" t="e">
        <f t="shared" si="484"/>
        <v>#N/A</v>
      </c>
      <c r="AE1289" s="427" t="e">
        <f t="shared" si="485"/>
        <v>#N/A</v>
      </c>
      <c r="AF1289" s="428" t="e">
        <f t="shared" si="486"/>
        <v>#N/A</v>
      </c>
      <c r="AG1289" s="431" t="e">
        <f t="shared" si="487"/>
        <v>#N/A</v>
      </c>
      <c r="AH1289" s="432" t="e">
        <f t="shared" si="488"/>
        <v>#N/A</v>
      </c>
    </row>
    <row r="1290" spans="4:34" x14ac:dyDescent="0.25">
      <c r="D1290" s="335"/>
      <c r="E1290" s="335"/>
      <c r="F1290" s="335"/>
      <c r="G1290" s="335"/>
      <c r="H1290" s="411">
        <f t="shared" si="495"/>
        <v>0</v>
      </c>
      <c r="I1290" s="412">
        <v>0</v>
      </c>
      <c r="J1290" s="411">
        <f t="shared" si="489"/>
        <v>0</v>
      </c>
      <c r="K1290" s="412">
        <f t="shared" si="496"/>
        <v>0</v>
      </c>
      <c r="L1290" s="411">
        <f t="shared" si="497"/>
        <v>0</v>
      </c>
      <c r="M1290" s="412">
        <f t="shared" si="490"/>
        <v>0</v>
      </c>
      <c r="N1290" s="411">
        <v>0</v>
      </c>
      <c r="O1290" s="412">
        <f t="shared" si="498"/>
        <v>0</v>
      </c>
      <c r="P1290" s="335"/>
      <c r="Q1290" s="427">
        <f t="shared" si="499"/>
        <v>0</v>
      </c>
      <c r="R1290" s="428">
        <f t="shared" si="500"/>
        <v>0</v>
      </c>
      <c r="S1290" s="427">
        <f t="shared" si="491"/>
        <v>0</v>
      </c>
      <c r="T1290" s="428">
        <f t="shared" si="492"/>
        <v>0</v>
      </c>
      <c r="U1290" s="431">
        <f t="shared" si="501"/>
        <v>0</v>
      </c>
      <c r="V1290" s="432">
        <f t="shared" si="502"/>
        <v>0</v>
      </c>
      <c r="W1290" s="427">
        <f t="shared" si="503"/>
        <v>0</v>
      </c>
      <c r="X1290" s="428">
        <f t="shared" si="504"/>
        <v>0</v>
      </c>
      <c r="Y1290" s="427">
        <f t="shared" si="493"/>
        <v>0</v>
      </c>
      <c r="Z1290" s="428">
        <f t="shared" si="494"/>
        <v>0</v>
      </c>
      <c r="AA1290" s="431">
        <f t="shared" si="505"/>
        <v>0</v>
      </c>
      <c r="AB1290" s="432">
        <f t="shared" si="506"/>
        <v>0</v>
      </c>
      <c r="AC1290" s="427" t="e">
        <f t="shared" ref="AC1290:AC1353" si="507">AC1289+((SQRT(Wx^2+Wy^2))*COS(RADIANS(θ))/INCREMENTS)</f>
        <v>#N/A</v>
      </c>
      <c r="AD1290" s="428" t="e">
        <f t="shared" ref="AD1290:AD1353" si="508">AD1289+((SQRT(Wx^2+Wy^2))*SIN(RADIANS(θ))/INCREMENTS)</f>
        <v>#N/A</v>
      </c>
      <c r="AE1290" s="427" t="e">
        <f t="shared" ref="AE1290:AE1353" si="509">IF(AND(AC1290&gt;=0,AC1290&lt;=Wx),AC1290,"")</f>
        <v>#N/A</v>
      </c>
      <c r="AF1290" s="428" t="e">
        <f t="shared" ref="AF1290:AF1353" si="510">IF(AND(AD1290&gt;=0,AD1290&lt;=Wy),AD1290,"")</f>
        <v>#N/A</v>
      </c>
      <c r="AG1290" s="431" t="e">
        <f t="shared" ref="AG1290:AG1353" si="511">IF(AND(AE1290&lt;&gt;"",AF1290&lt;&gt;""),AE1290,"")</f>
        <v>#N/A</v>
      </c>
      <c r="AH1290" s="432" t="e">
        <f t="shared" ref="AH1290:AH1353" si="512">IF(AND(AE1290&lt;&gt;"",AF1290&lt;&gt;""),AF1290,"")</f>
        <v>#N/A</v>
      </c>
    </row>
    <row r="1291" spans="4:34" x14ac:dyDescent="0.25">
      <c r="D1291" s="335"/>
      <c r="E1291" s="335"/>
      <c r="F1291" s="335"/>
      <c r="G1291" s="335"/>
      <c r="H1291" s="411">
        <f t="shared" si="495"/>
        <v>0</v>
      </c>
      <c r="I1291" s="412">
        <v>0</v>
      </c>
      <c r="J1291" s="411">
        <f t="shared" si="489"/>
        <v>0</v>
      </c>
      <c r="K1291" s="412">
        <f t="shared" si="496"/>
        <v>0</v>
      </c>
      <c r="L1291" s="411">
        <f t="shared" si="497"/>
        <v>0</v>
      </c>
      <c r="M1291" s="412">
        <f t="shared" si="490"/>
        <v>0</v>
      </c>
      <c r="N1291" s="411">
        <v>0</v>
      </c>
      <c r="O1291" s="412">
        <f t="shared" si="498"/>
        <v>0</v>
      </c>
      <c r="P1291" s="335"/>
      <c r="Q1291" s="427">
        <f t="shared" si="499"/>
        <v>0</v>
      </c>
      <c r="R1291" s="428">
        <f t="shared" si="500"/>
        <v>0</v>
      </c>
      <c r="S1291" s="427">
        <f t="shared" si="491"/>
        <v>0</v>
      </c>
      <c r="T1291" s="428">
        <f t="shared" si="492"/>
        <v>0</v>
      </c>
      <c r="U1291" s="431">
        <f t="shared" si="501"/>
        <v>0</v>
      </c>
      <c r="V1291" s="432">
        <f t="shared" si="502"/>
        <v>0</v>
      </c>
      <c r="W1291" s="427">
        <f t="shared" si="503"/>
        <v>0</v>
      </c>
      <c r="X1291" s="428">
        <f t="shared" si="504"/>
        <v>0</v>
      </c>
      <c r="Y1291" s="427">
        <f t="shared" si="493"/>
        <v>0</v>
      </c>
      <c r="Z1291" s="428">
        <f t="shared" si="494"/>
        <v>0</v>
      </c>
      <c r="AA1291" s="431">
        <f t="shared" si="505"/>
        <v>0</v>
      </c>
      <c r="AB1291" s="432">
        <f t="shared" si="506"/>
        <v>0</v>
      </c>
      <c r="AC1291" s="427" t="e">
        <f t="shared" si="507"/>
        <v>#N/A</v>
      </c>
      <c r="AD1291" s="428" t="e">
        <f t="shared" si="508"/>
        <v>#N/A</v>
      </c>
      <c r="AE1291" s="427" t="e">
        <f t="shared" si="509"/>
        <v>#N/A</v>
      </c>
      <c r="AF1291" s="428" t="e">
        <f t="shared" si="510"/>
        <v>#N/A</v>
      </c>
      <c r="AG1291" s="431" t="e">
        <f t="shared" si="511"/>
        <v>#N/A</v>
      </c>
      <c r="AH1291" s="432" t="e">
        <f t="shared" si="512"/>
        <v>#N/A</v>
      </c>
    </row>
    <row r="1292" spans="4:34" x14ac:dyDescent="0.25">
      <c r="D1292" s="335"/>
      <c r="E1292" s="335"/>
      <c r="F1292" s="335"/>
      <c r="G1292" s="335"/>
      <c r="H1292" s="411">
        <f t="shared" si="495"/>
        <v>0</v>
      </c>
      <c r="I1292" s="412">
        <v>0</v>
      </c>
      <c r="J1292" s="411">
        <f t="shared" si="489"/>
        <v>0</v>
      </c>
      <c r="K1292" s="412">
        <f t="shared" si="496"/>
        <v>0</v>
      </c>
      <c r="L1292" s="411">
        <f t="shared" si="497"/>
        <v>0</v>
      </c>
      <c r="M1292" s="412">
        <f t="shared" si="490"/>
        <v>0</v>
      </c>
      <c r="N1292" s="411">
        <v>0</v>
      </c>
      <c r="O1292" s="412">
        <f t="shared" si="498"/>
        <v>0</v>
      </c>
      <c r="P1292" s="335"/>
      <c r="Q1292" s="427">
        <f t="shared" si="499"/>
        <v>0</v>
      </c>
      <c r="R1292" s="428">
        <f t="shared" si="500"/>
        <v>0</v>
      </c>
      <c r="S1292" s="427">
        <f t="shared" si="491"/>
        <v>0</v>
      </c>
      <c r="T1292" s="428">
        <f t="shared" si="492"/>
        <v>0</v>
      </c>
      <c r="U1292" s="431">
        <f t="shared" si="501"/>
        <v>0</v>
      </c>
      <c r="V1292" s="432">
        <f t="shared" si="502"/>
        <v>0</v>
      </c>
      <c r="W1292" s="427">
        <f t="shared" si="503"/>
        <v>0</v>
      </c>
      <c r="X1292" s="428">
        <f t="shared" si="504"/>
        <v>0</v>
      </c>
      <c r="Y1292" s="427">
        <f t="shared" si="493"/>
        <v>0</v>
      </c>
      <c r="Z1292" s="428">
        <f t="shared" si="494"/>
        <v>0</v>
      </c>
      <c r="AA1292" s="431">
        <f t="shared" si="505"/>
        <v>0</v>
      </c>
      <c r="AB1292" s="432">
        <f t="shared" si="506"/>
        <v>0</v>
      </c>
      <c r="AC1292" s="427" t="e">
        <f t="shared" si="507"/>
        <v>#N/A</v>
      </c>
      <c r="AD1292" s="428" t="e">
        <f t="shared" si="508"/>
        <v>#N/A</v>
      </c>
      <c r="AE1292" s="427" t="e">
        <f t="shared" si="509"/>
        <v>#N/A</v>
      </c>
      <c r="AF1292" s="428" t="e">
        <f t="shared" si="510"/>
        <v>#N/A</v>
      </c>
      <c r="AG1292" s="431" t="e">
        <f t="shared" si="511"/>
        <v>#N/A</v>
      </c>
      <c r="AH1292" s="432" t="e">
        <f t="shared" si="512"/>
        <v>#N/A</v>
      </c>
    </row>
    <row r="1293" spans="4:34" x14ac:dyDescent="0.25">
      <c r="D1293" s="335"/>
      <c r="E1293" s="335"/>
      <c r="F1293" s="335"/>
      <c r="G1293" s="335"/>
      <c r="H1293" s="411">
        <f t="shared" si="495"/>
        <v>0</v>
      </c>
      <c r="I1293" s="412">
        <v>0</v>
      </c>
      <c r="J1293" s="411">
        <f t="shared" si="489"/>
        <v>0</v>
      </c>
      <c r="K1293" s="412">
        <f t="shared" si="496"/>
        <v>0</v>
      </c>
      <c r="L1293" s="411">
        <f t="shared" si="497"/>
        <v>0</v>
      </c>
      <c r="M1293" s="412">
        <f t="shared" si="490"/>
        <v>0</v>
      </c>
      <c r="N1293" s="411">
        <v>0</v>
      </c>
      <c r="O1293" s="412">
        <f t="shared" si="498"/>
        <v>0</v>
      </c>
      <c r="P1293" s="335"/>
      <c r="Q1293" s="427">
        <f t="shared" si="499"/>
        <v>0</v>
      </c>
      <c r="R1293" s="428">
        <f t="shared" si="500"/>
        <v>0</v>
      </c>
      <c r="S1293" s="427">
        <f t="shared" si="491"/>
        <v>0</v>
      </c>
      <c r="T1293" s="428">
        <f t="shared" si="492"/>
        <v>0</v>
      </c>
      <c r="U1293" s="431">
        <f t="shared" si="501"/>
        <v>0</v>
      </c>
      <c r="V1293" s="432">
        <f t="shared" si="502"/>
        <v>0</v>
      </c>
      <c r="W1293" s="427">
        <f t="shared" si="503"/>
        <v>0</v>
      </c>
      <c r="X1293" s="428">
        <f t="shared" si="504"/>
        <v>0</v>
      </c>
      <c r="Y1293" s="427">
        <f t="shared" si="493"/>
        <v>0</v>
      </c>
      <c r="Z1293" s="428">
        <f t="shared" si="494"/>
        <v>0</v>
      </c>
      <c r="AA1293" s="431">
        <f t="shared" si="505"/>
        <v>0</v>
      </c>
      <c r="AB1293" s="432">
        <f t="shared" si="506"/>
        <v>0</v>
      </c>
      <c r="AC1293" s="427" t="e">
        <f t="shared" si="507"/>
        <v>#N/A</v>
      </c>
      <c r="AD1293" s="428" t="e">
        <f t="shared" si="508"/>
        <v>#N/A</v>
      </c>
      <c r="AE1293" s="427" t="e">
        <f t="shared" si="509"/>
        <v>#N/A</v>
      </c>
      <c r="AF1293" s="428" t="e">
        <f t="shared" si="510"/>
        <v>#N/A</v>
      </c>
      <c r="AG1293" s="431" t="e">
        <f t="shared" si="511"/>
        <v>#N/A</v>
      </c>
      <c r="AH1293" s="432" t="e">
        <f t="shared" si="512"/>
        <v>#N/A</v>
      </c>
    </row>
    <row r="1294" spans="4:34" x14ac:dyDescent="0.25">
      <c r="D1294" s="335"/>
      <c r="E1294" s="335"/>
      <c r="F1294" s="335"/>
      <c r="G1294" s="335"/>
      <c r="H1294" s="411">
        <f t="shared" si="495"/>
        <v>0</v>
      </c>
      <c r="I1294" s="412">
        <v>0</v>
      </c>
      <c r="J1294" s="411">
        <f t="shared" si="489"/>
        <v>0</v>
      </c>
      <c r="K1294" s="412">
        <f t="shared" si="496"/>
        <v>0</v>
      </c>
      <c r="L1294" s="411">
        <f t="shared" si="497"/>
        <v>0</v>
      </c>
      <c r="M1294" s="412">
        <f t="shared" si="490"/>
        <v>0</v>
      </c>
      <c r="N1294" s="411">
        <v>0</v>
      </c>
      <c r="O1294" s="412">
        <f t="shared" si="498"/>
        <v>0</v>
      </c>
      <c r="P1294" s="335"/>
      <c r="Q1294" s="427">
        <f t="shared" si="499"/>
        <v>0</v>
      </c>
      <c r="R1294" s="428">
        <f t="shared" si="500"/>
        <v>0</v>
      </c>
      <c r="S1294" s="427">
        <f t="shared" si="491"/>
        <v>0</v>
      </c>
      <c r="T1294" s="428">
        <f t="shared" si="492"/>
        <v>0</v>
      </c>
      <c r="U1294" s="431">
        <f t="shared" si="501"/>
        <v>0</v>
      </c>
      <c r="V1294" s="432">
        <f t="shared" si="502"/>
        <v>0</v>
      </c>
      <c r="W1294" s="427">
        <f t="shared" si="503"/>
        <v>0</v>
      </c>
      <c r="X1294" s="428">
        <f t="shared" si="504"/>
        <v>0</v>
      </c>
      <c r="Y1294" s="427">
        <f t="shared" si="493"/>
        <v>0</v>
      </c>
      <c r="Z1294" s="428">
        <f t="shared" si="494"/>
        <v>0</v>
      </c>
      <c r="AA1294" s="431">
        <f t="shared" si="505"/>
        <v>0</v>
      </c>
      <c r="AB1294" s="432">
        <f t="shared" si="506"/>
        <v>0</v>
      </c>
      <c r="AC1294" s="427" t="e">
        <f t="shared" si="507"/>
        <v>#N/A</v>
      </c>
      <c r="AD1294" s="428" t="e">
        <f t="shared" si="508"/>
        <v>#N/A</v>
      </c>
      <c r="AE1294" s="427" t="e">
        <f t="shared" si="509"/>
        <v>#N/A</v>
      </c>
      <c r="AF1294" s="428" t="e">
        <f t="shared" si="510"/>
        <v>#N/A</v>
      </c>
      <c r="AG1294" s="431" t="e">
        <f t="shared" si="511"/>
        <v>#N/A</v>
      </c>
      <c r="AH1294" s="432" t="e">
        <f t="shared" si="512"/>
        <v>#N/A</v>
      </c>
    </row>
    <row r="1295" spans="4:34" x14ac:dyDescent="0.25">
      <c r="D1295" s="335"/>
      <c r="E1295" s="335"/>
      <c r="F1295" s="335"/>
      <c r="G1295" s="335"/>
      <c r="H1295" s="411">
        <f t="shared" si="495"/>
        <v>0</v>
      </c>
      <c r="I1295" s="412">
        <v>0</v>
      </c>
      <c r="J1295" s="411">
        <f t="shared" si="489"/>
        <v>0</v>
      </c>
      <c r="K1295" s="412">
        <f t="shared" si="496"/>
        <v>0</v>
      </c>
      <c r="L1295" s="411">
        <f t="shared" si="497"/>
        <v>0</v>
      </c>
      <c r="M1295" s="412">
        <f t="shared" si="490"/>
        <v>0</v>
      </c>
      <c r="N1295" s="411">
        <v>0</v>
      </c>
      <c r="O1295" s="412">
        <f t="shared" si="498"/>
        <v>0</v>
      </c>
      <c r="P1295" s="335"/>
      <c r="Q1295" s="427">
        <f t="shared" si="499"/>
        <v>0</v>
      </c>
      <c r="R1295" s="428">
        <f t="shared" si="500"/>
        <v>0</v>
      </c>
      <c r="S1295" s="427">
        <f t="shared" si="491"/>
        <v>0</v>
      </c>
      <c r="T1295" s="428">
        <f t="shared" si="492"/>
        <v>0</v>
      </c>
      <c r="U1295" s="431">
        <f t="shared" si="501"/>
        <v>0</v>
      </c>
      <c r="V1295" s="432">
        <f t="shared" si="502"/>
        <v>0</v>
      </c>
      <c r="W1295" s="427">
        <f t="shared" si="503"/>
        <v>0</v>
      </c>
      <c r="X1295" s="428">
        <f t="shared" si="504"/>
        <v>0</v>
      </c>
      <c r="Y1295" s="427">
        <f t="shared" si="493"/>
        <v>0</v>
      </c>
      <c r="Z1295" s="428">
        <f t="shared" si="494"/>
        <v>0</v>
      </c>
      <c r="AA1295" s="431">
        <f t="shared" si="505"/>
        <v>0</v>
      </c>
      <c r="AB1295" s="432">
        <f t="shared" si="506"/>
        <v>0</v>
      </c>
      <c r="AC1295" s="427" t="e">
        <f t="shared" si="507"/>
        <v>#N/A</v>
      </c>
      <c r="AD1295" s="428" t="e">
        <f t="shared" si="508"/>
        <v>#N/A</v>
      </c>
      <c r="AE1295" s="427" t="e">
        <f t="shared" si="509"/>
        <v>#N/A</v>
      </c>
      <c r="AF1295" s="428" t="e">
        <f t="shared" si="510"/>
        <v>#N/A</v>
      </c>
      <c r="AG1295" s="431" t="e">
        <f t="shared" si="511"/>
        <v>#N/A</v>
      </c>
      <c r="AH1295" s="432" t="e">
        <f t="shared" si="512"/>
        <v>#N/A</v>
      </c>
    </row>
    <row r="1296" spans="4:34" x14ac:dyDescent="0.25">
      <c r="D1296" s="335"/>
      <c r="E1296" s="335"/>
      <c r="F1296" s="335"/>
      <c r="G1296" s="335"/>
      <c r="H1296" s="411">
        <f t="shared" si="495"/>
        <v>0</v>
      </c>
      <c r="I1296" s="412">
        <v>0</v>
      </c>
      <c r="J1296" s="411">
        <f t="shared" si="489"/>
        <v>0</v>
      </c>
      <c r="K1296" s="412">
        <f t="shared" si="496"/>
        <v>0</v>
      </c>
      <c r="L1296" s="411">
        <f t="shared" si="497"/>
        <v>0</v>
      </c>
      <c r="M1296" s="412">
        <f t="shared" si="490"/>
        <v>0</v>
      </c>
      <c r="N1296" s="411">
        <v>0</v>
      </c>
      <c r="O1296" s="412">
        <f t="shared" si="498"/>
        <v>0</v>
      </c>
      <c r="P1296" s="335"/>
      <c r="Q1296" s="427">
        <f t="shared" si="499"/>
        <v>0</v>
      </c>
      <c r="R1296" s="428">
        <f t="shared" si="500"/>
        <v>0</v>
      </c>
      <c r="S1296" s="427">
        <f t="shared" si="491"/>
        <v>0</v>
      </c>
      <c r="T1296" s="428">
        <f t="shared" si="492"/>
        <v>0</v>
      </c>
      <c r="U1296" s="431">
        <f t="shared" si="501"/>
        <v>0</v>
      </c>
      <c r="V1296" s="432">
        <f t="shared" si="502"/>
        <v>0</v>
      </c>
      <c r="W1296" s="427">
        <f t="shared" si="503"/>
        <v>0</v>
      </c>
      <c r="X1296" s="428">
        <f t="shared" si="504"/>
        <v>0</v>
      </c>
      <c r="Y1296" s="427">
        <f t="shared" si="493"/>
        <v>0</v>
      </c>
      <c r="Z1296" s="428">
        <f t="shared" si="494"/>
        <v>0</v>
      </c>
      <c r="AA1296" s="431">
        <f t="shared" si="505"/>
        <v>0</v>
      </c>
      <c r="AB1296" s="432">
        <f t="shared" si="506"/>
        <v>0</v>
      </c>
      <c r="AC1296" s="427" t="e">
        <f t="shared" si="507"/>
        <v>#N/A</v>
      </c>
      <c r="AD1296" s="428" t="e">
        <f t="shared" si="508"/>
        <v>#N/A</v>
      </c>
      <c r="AE1296" s="427" t="e">
        <f t="shared" si="509"/>
        <v>#N/A</v>
      </c>
      <c r="AF1296" s="428" t="e">
        <f t="shared" si="510"/>
        <v>#N/A</v>
      </c>
      <c r="AG1296" s="431" t="e">
        <f t="shared" si="511"/>
        <v>#N/A</v>
      </c>
      <c r="AH1296" s="432" t="e">
        <f t="shared" si="512"/>
        <v>#N/A</v>
      </c>
    </row>
    <row r="1297" spans="4:34" x14ac:dyDescent="0.25">
      <c r="D1297" s="335"/>
      <c r="E1297" s="335"/>
      <c r="F1297" s="335"/>
      <c r="G1297" s="335"/>
      <c r="H1297" s="411">
        <f t="shared" si="495"/>
        <v>0</v>
      </c>
      <c r="I1297" s="412">
        <v>0</v>
      </c>
      <c r="J1297" s="411">
        <f t="shared" si="489"/>
        <v>0</v>
      </c>
      <c r="K1297" s="412">
        <f t="shared" si="496"/>
        <v>0</v>
      </c>
      <c r="L1297" s="411">
        <f t="shared" si="497"/>
        <v>0</v>
      </c>
      <c r="M1297" s="412">
        <f t="shared" si="490"/>
        <v>0</v>
      </c>
      <c r="N1297" s="411">
        <v>0</v>
      </c>
      <c r="O1297" s="412">
        <f t="shared" si="498"/>
        <v>0</v>
      </c>
      <c r="P1297" s="335"/>
      <c r="Q1297" s="427">
        <f t="shared" si="499"/>
        <v>0</v>
      </c>
      <c r="R1297" s="428">
        <f t="shared" si="500"/>
        <v>0</v>
      </c>
      <c r="S1297" s="427">
        <f t="shared" si="491"/>
        <v>0</v>
      </c>
      <c r="T1297" s="428">
        <f t="shared" si="492"/>
        <v>0</v>
      </c>
      <c r="U1297" s="431">
        <f t="shared" si="501"/>
        <v>0</v>
      </c>
      <c r="V1297" s="432">
        <f t="shared" si="502"/>
        <v>0</v>
      </c>
      <c r="W1297" s="427">
        <f t="shared" si="503"/>
        <v>0</v>
      </c>
      <c r="X1297" s="428">
        <f t="shared" si="504"/>
        <v>0</v>
      </c>
      <c r="Y1297" s="427">
        <f t="shared" si="493"/>
        <v>0</v>
      </c>
      <c r="Z1297" s="428">
        <f t="shared" si="494"/>
        <v>0</v>
      </c>
      <c r="AA1297" s="431">
        <f t="shared" si="505"/>
        <v>0</v>
      </c>
      <c r="AB1297" s="432">
        <f t="shared" si="506"/>
        <v>0</v>
      </c>
      <c r="AC1297" s="427" t="e">
        <f t="shared" si="507"/>
        <v>#N/A</v>
      </c>
      <c r="AD1297" s="428" t="e">
        <f t="shared" si="508"/>
        <v>#N/A</v>
      </c>
      <c r="AE1297" s="427" t="e">
        <f t="shared" si="509"/>
        <v>#N/A</v>
      </c>
      <c r="AF1297" s="428" t="e">
        <f t="shared" si="510"/>
        <v>#N/A</v>
      </c>
      <c r="AG1297" s="431" t="e">
        <f t="shared" si="511"/>
        <v>#N/A</v>
      </c>
      <c r="AH1297" s="432" t="e">
        <f t="shared" si="512"/>
        <v>#N/A</v>
      </c>
    </row>
    <row r="1298" spans="4:34" x14ac:dyDescent="0.25">
      <c r="D1298" s="335"/>
      <c r="E1298" s="335"/>
      <c r="F1298" s="335"/>
      <c r="G1298" s="335"/>
      <c r="H1298" s="411">
        <f t="shared" si="495"/>
        <v>0</v>
      </c>
      <c r="I1298" s="412">
        <v>0</v>
      </c>
      <c r="J1298" s="411">
        <f t="shared" si="489"/>
        <v>0</v>
      </c>
      <c r="K1298" s="412">
        <f t="shared" si="496"/>
        <v>0</v>
      </c>
      <c r="L1298" s="411">
        <f t="shared" si="497"/>
        <v>0</v>
      </c>
      <c r="M1298" s="412">
        <f t="shared" si="490"/>
        <v>0</v>
      </c>
      <c r="N1298" s="411">
        <v>0</v>
      </c>
      <c r="O1298" s="412">
        <f t="shared" si="498"/>
        <v>0</v>
      </c>
      <c r="P1298" s="335"/>
      <c r="Q1298" s="427">
        <f t="shared" si="499"/>
        <v>0</v>
      </c>
      <c r="R1298" s="428">
        <f t="shared" si="500"/>
        <v>0</v>
      </c>
      <c r="S1298" s="427">
        <f t="shared" si="491"/>
        <v>0</v>
      </c>
      <c r="T1298" s="428">
        <f t="shared" si="492"/>
        <v>0</v>
      </c>
      <c r="U1298" s="431">
        <f t="shared" si="501"/>
        <v>0</v>
      </c>
      <c r="V1298" s="432">
        <f t="shared" si="502"/>
        <v>0</v>
      </c>
      <c r="W1298" s="427">
        <f t="shared" si="503"/>
        <v>0</v>
      </c>
      <c r="X1298" s="428">
        <f t="shared" si="504"/>
        <v>0</v>
      </c>
      <c r="Y1298" s="427">
        <f t="shared" si="493"/>
        <v>0</v>
      </c>
      <c r="Z1298" s="428">
        <f t="shared" si="494"/>
        <v>0</v>
      </c>
      <c r="AA1298" s="431">
        <f t="shared" si="505"/>
        <v>0</v>
      </c>
      <c r="AB1298" s="432">
        <f t="shared" si="506"/>
        <v>0</v>
      </c>
      <c r="AC1298" s="427" t="e">
        <f t="shared" si="507"/>
        <v>#N/A</v>
      </c>
      <c r="AD1298" s="428" t="e">
        <f t="shared" si="508"/>
        <v>#N/A</v>
      </c>
      <c r="AE1298" s="427" t="e">
        <f t="shared" si="509"/>
        <v>#N/A</v>
      </c>
      <c r="AF1298" s="428" t="e">
        <f t="shared" si="510"/>
        <v>#N/A</v>
      </c>
      <c r="AG1298" s="431" t="e">
        <f t="shared" si="511"/>
        <v>#N/A</v>
      </c>
      <c r="AH1298" s="432" t="e">
        <f t="shared" si="512"/>
        <v>#N/A</v>
      </c>
    </row>
    <row r="1299" spans="4:34" x14ac:dyDescent="0.25">
      <c r="D1299" s="335"/>
      <c r="E1299" s="335"/>
      <c r="F1299" s="335"/>
      <c r="G1299" s="335"/>
      <c r="H1299" s="411">
        <f t="shared" si="495"/>
        <v>0</v>
      </c>
      <c r="I1299" s="412">
        <v>0</v>
      </c>
      <c r="J1299" s="411">
        <f t="shared" si="489"/>
        <v>0</v>
      </c>
      <c r="K1299" s="412">
        <f t="shared" si="496"/>
        <v>0</v>
      </c>
      <c r="L1299" s="411">
        <f t="shared" si="497"/>
        <v>0</v>
      </c>
      <c r="M1299" s="412">
        <f t="shared" si="490"/>
        <v>0</v>
      </c>
      <c r="N1299" s="411">
        <v>0</v>
      </c>
      <c r="O1299" s="412">
        <f t="shared" si="498"/>
        <v>0</v>
      </c>
      <c r="P1299" s="335"/>
      <c r="Q1299" s="427">
        <f t="shared" si="499"/>
        <v>0</v>
      </c>
      <c r="R1299" s="428">
        <f t="shared" si="500"/>
        <v>0</v>
      </c>
      <c r="S1299" s="427">
        <f t="shared" si="491"/>
        <v>0</v>
      </c>
      <c r="T1299" s="428">
        <f t="shared" si="492"/>
        <v>0</v>
      </c>
      <c r="U1299" s="431">
        <f t="shared" si="501"/>
        <v>0</v>
      </c>
      <c r="V1299" s="432">
        <f t="shared" si="502"/>
        <v>0</v>
      </c>
      <c r="W1299" s="427">
        <f t="shared" si="503"/>
        <v>0</v>
      </c>
      <c r="X1299" s="428">
        <f t="shared" si="504"/>
        <v>0</v>
      </c>
      <c r="Y1299" s="427">
        <f t="shared" si="493"/>
        <v>0</v>
      </c>
      <c r="Z1299" s="428">
        <f t="shared" si="494"/>
        <v>0</v>
      </c>
      <c r="AA1299" s="431">
        <f t="shared" si="505"/>
        <v>0</v>
      </c>
      <c r="AB1299" s="432">
        <f t="shared" si="506"/>
        <v>0</v>
      </c>
      <c r="AC1299" s="427" t="e">
        <f t="shared" si="507"/>
        <v>#N/A</v>
      </c>
      <c r="AD1299" s="428" t="e">
        <f t="shared" si="508"/>
        <v>#N/A</v>
      </c>
      <c r="AE1299" s="427" t="e">
        <f t="shared" si="509"/>
        <v>#N/A</v>
      </c>
      <c r="AF1299" s="428" t="e">
        <f t="shared" si="510"/>
        <v>#N/A</v>
      </c>
      <c r="AG1299" s="431" t="e">
        <f t="shared" si="511"/>
        <v>#N/A</v>
      </c>
      <c r="AH1299" s="432" t="e">
        <f t="shared" si="512"/>
        <v>#N/A</v>
      </c>
    </row>
    <row r="1300" spans="4:34" x14ac:dyDescent="0.25">
      <c r="D1300" s="335"/>
      <c r="E1300" s="335"/>
      <c r="F1300" s="335"/>
      <c r="G1300" s="335"/>
      <c r="H1300" s="411">
        <f t="shared" si="495"/>
        <v>0</v>
      </c>
      <c r="I1300" s="412">
        <v>0</v>
      </c>
      <c r="J1300" s="411">
        <f t="shared" si="489"/>
        <v>0</v>
      </c>
      <c r="K1300" s="412">
        <f t="shared" si="496"/>
        <v>0</v>
      </c>
      <c r="L1300" s="411">
        <f t="shared" si="497"/>
        <v>0</v>
      </c>
      <c r="M1300" s="412">
        <f t="shared" si="490"/>
        <v>0</v>
      </c>
      <c r="N1300" s="411">
        <v>0</v>
      </c>
      <c r="O1300" s="412">
        <f t="shared" si="498"/>
        <v>0</v>
      </c>
      <c r="P1300" s="335"/>
      <c r="Q1300" s="427">
        <f t="shared" si="499"/>
        <v>0</v>
      </c>
      <c r="R1300" s="428">
        <f t="shared" si="500"/>
        <v>0</v>
      </c>
      <c r="S1300" s="427">
        <f t="shared" si="491"/>
        <v>0</v>
      </c>
      <c r="T1300" s="428">
        <f t="shared" si="492"/>
        <v>0</v>
      </c>
      <c r="U1300" s="431">
        <f t="shared" si="501"/>
        <v>0</v>
      </c>
      <c r="V1300" s="432">
        <f t="shared" si="502"/>
        <v>0</v>
      </c>
      <c r="W1300" s="427">
        <f t="shared" si="503"/>
        <v>0</v>
      </c>
      <c r="X1300" s="428">
        <f t="shared" si="504"/>
        <v>0</v>
      </c>
      <c r="Y1300" s="427">
        <f t="shared" si="493"/>
        <v>0</v>
      </c>
      <c r="Z1300" s="428">
        <f t="shared" si="494"/>
        <v>0</v>
      </c>
      <c r="AA1300" s="431">
        <f t="shared" si="505"/>
        <v>0</v>
      </c>
      <c r="AB1300" s="432">
        <f t="shared" si="506"/>
        <v>0</v>
      </c>
      <c r="AC1300" s="427" t="e">
        <f t="shared" si="507"/>
        <v>#N/A</v>
      </c>
      <c r="AD1300" s="428" t="e">
        <f t="shared" si="508"/>
        <v>#N/A</v>
      </c>
      <c r="AE1300" s="427" t="e">
        <f t="shared" si="509"/>
        <v>#N/A</v>
      </c>
      <c r="AF1300" s="428" t="e">
        <f t="shared" si="510"/>
        <v>#N/A</v>
      </c>
      <c r="AG1300" s="431" t="e">
        <f t="shared" si="511"/>
        <v>#N/A</v>
      </c>
      <c r="AH1300" s="432" t="e">
        <f t="shared" si="512"/>
        <v>#N/A</v>
      </c>
    </row>
    <row r="1301" spans="4:34" x14ac:dyDescent="0.25">
      <c r="D1301" s="335"/>
      <c r="E1301" s="335"/>
      <c r="F1301" s="335"/>
      <c r="G1301" s="335"/>
      <c r="H1301" s="411">
        <f t="shared" si="495"/>
        <v>0</v>
      </c>
      <c r="I1301" s="412">
        <v>0</v>
      </c>
      <c r="J1301" s="411">
        <f t="shared" si="489"/>
        <v>0</v>
      </c>
      <c r="K1301" s="412">
        <f t="shared" si="496"/>
        <v>0</v>
      </c>
      <c r="L1301" s="411">
        <f t="shared" si="497"/>
        <v>0</v>
      </c>
      <c r="M1301" s="412">
        <f t="shared" si="490"/>
        <v>0</v>
      </c>
      <c r="N1301" s="411">
        <v>0</v>
      </c>
      <c r="O1301" s="412">
        <f t="shared" si="498"/>
        <v>0</v>
      </c>
      <c r="P1301" s="335"/>
      <c r="Q1301" s="427">
        <f t="shared" si="499"/>
        <v>0</v>
      </c>
      <c r="R1301" s="428">
        <f t="shared" si="500"/>
        <v>0</v>
      </c>
      <c r="S1301" s="427">
        <f t="shared" si="491"/>
        <v>0</v>
      </c>
      <c r="T1301" s="428">
        <f t="shared" si="492"/>
        <v>0</v>
      </c>
      <c r="U1301" s="431">
        <f t="shared" si="501"/>
        <v>0</v>
      </c>
      <c r="V1301" s="432">
        <f t="shared" si="502"/>
        <v>0</v>
      </c>
      <c r="W1301" s="427">
        <f t="shared" si="503"/>
        <v>0</v>
      </c>
      <c r="X1301" s="428">
        <f t="shared" si="504"/>
        <v>0</v>
      </c>
      <c r="Y1301" s="427">
        <f t="shared" si="493"/>
        <v>0</v>
      </c>
      <c r="Z1301" s="428">
        <f t="shared" si="494"/>
        <v>0</v>
      </c>
      <c r="AA1301" s="431">
        <f t="shared" si="505"/>
        <v>0</v>
      </c>
      <c r="AB1301" s="432">
        <f t="shared" si="506"/>
        <v>0</v>
      </c>
      <c r="AC1301" s="427" t="e">
        <f t="shared" si="507"/>
        <v>#N/A</v>
      </c>
      <c r="AD1301" s="428" t="e">
        <f t="shared" si="508"/>
        <v>#N/A</v>
      </c>
      <c r="AE1301" s="427" t="e">
        <f t="shared" si="509"/>
        <v>#N/A</v>
      </c>
      <c r="AF1301" s="428" t="e">
        <f t="shared" si="510"/>
        <v>#N/A</v>
      </c>
      <c r="AG1301" s="431" t="e">
        <f t="shared" si="511"/>
        <v>#N/A</v>
      </c>
      <c r="AH1301" s="432" t="e">
        <f t="shared" si="512"/>
        <v>#N/A</v>
      </c>
    </row>
    <row r="1302" spans="4:34" x14ac:dyDescent="0.25">
      <c r="D1302" s="335"/>
      <c r="E1302" s="335"/>
      <c r="F1302" s="335"/>
      <c r="G1302" s="335"/>
      <c r="H1302" s="411">
        <f t="shared" si="495"/>
        <v>0</v>
      </c>
      <c r="I1302" s="412">
        <v>0</v>
      </c>
      <c r="J1302" s="411">
        <f t="shared" si="489"/>
        <v>0</v>
      </c>
      <c r="K1302" s="412">
        <f t="shared" si="496"/>
        <v>0</v>
      </c>
      <c r="L1302" s="411">
        <f t="shared" si="497"/>
        <v>0</v>
      </c>
      <c r="M1302" s="412">
        <f t="shared" si="490"/>
        <v>0</v>
      </c>
      <c r="N1302" s="411">
        <v>0</v>
      </c>
      <c r="O1302" s="412">
        <f t="shared" si="498"/>
        <v>0</v>
      </c>
      <c r="P1302" s="335"/>
      <c r="Q1302" s="427">
        <f t="shared" si="499"/>
        <v>0</v>
      </c>
      <c r="R1302" s="428">
        <f t="shared" si="500"/>
        <v>0</v>
      </c>
      <c r="S1302" s="427">
        <f t="shared" si="491"/>
        <v>0</v>
      </c>
      <c r="T1302" s="428">
        <f t="shared" si="492"/>
        <v>0</v>
      </c>
      <c r="U1302" s="431">
        <f t="shared" si="501"/>
        <v>0</v>
      </c>
      <c r="V1302" s="432">
        <f t="shared" si="502"/>
        <v>0</v>
      </c>
      <c r="W1302" s="427">
        <f t="shared" si="503"/>
        <v>0</v>
      </c>
      <c r="X1302" s="428">
        <f t="shared" si="504"/>
        <v>0</v>
      </c>
      <c r="Y1302" s="427">
        <f t="shared" si="493"/>
        <v>0</v>
      </c>
      <c r="Z1302" s="428">
        <f t="shared" si="494"/>
        <v>0</v>
      </c>
      <c r="AA1302" s="431">
        <f t="shared" si="505"/>
        <v>0</v>
      </c>
      <c r="AB1302" s="432">
        <f t="shared" si="506"/>
        <v>0</v>
      </c>
      <c r="AC1302" s="427" t="e">
        <f t="shared" si="507"/>
        <v>#N/A</v>
      </c>
      <c r="AD1302" s="428" t="e">
        <f t="shared" si="508"/>
        <v>#N/A</v>
      </c>
      <c r="AE1302" s="427" t="e">
        <f t="shared" si="509"/>
        <v>#N/A</v>
      </c>
      <c r="AF1302" s="428" t="e">
        <f t="shared" si="510"/>
        <v>#N/A</v>
      </c>
      <c r="AG1302" s="431" t="e">
        <f t="shared" si="511"/>
        <v>#N/A</v>
      </c>
      <c r="AH1302" s="432" t="e">
        <f t="shared" si="512"/>
        <v>#N/A</v>
      </c>
    </row>
    <row r="1303" spans="4:34" x14ac:dyDescent="0.25">
      <c r="D1303" s="335"/>
      <c r="E1303" s="335"/>
      <c r="F1303" s="335"/>
      <c r="G1303" s="335"/>
      <c r="H1303" s="411">
        <f t="shared" si="495"/>
        <v>0</v>
      </c>
      <c r="I1303" s="412">
        <v>0</v>
      </c>
      <c r="J1303" s="411">
        <f t="shared" si="489"/>
        <v>0</v>
      </c>
      <c r="K1303" s="412">
        <f t="shared" si="496"/>
        <v>0</v>
      </c>
      <c r="L1303" s="411">
        <f t="shared" si="497"/>
        <v>0</v>
      </c>
      <c r="M1303" s="412">
        <f t="shared" si="490"/>
        <v>0</v>
      </c>
      <c r="N1303" s="411">
        <v>0</v>
      </c>
      <c r="O1303" s="412">
        <f t="shared" si="498"/>
        <v>0</v>
      </c>
      <c r="P1303" s="335"/>
      <c r="Q1303" s="427">
        <f t="shared" si="499"/>
        <v>0</v>
      </c>
      <c r="R1303" s="428">
        <f t="shared" si="500"/>
        <v>0</v>
      </c>
      <c r="S1303" s="427">
        <f t="shared" si="491"/>
        <v>0</v>
      </c>
      <c r="T1303" s="428">
        <f t="shared" si="492"/>
        <v>0</v>
      </c>
      <c r="U1303" s="431">
        <f t="shared" si="501"/>
        <v>0</v>
      </c>
      <c r="V1303" s="432">
        <f t="shared" si="502"/>
        <v>0</v>
      </c>
      <c r="W1303" s="427">
        <f t="shared" si="503"/>
        <v>0</v>
      </c>
      <c r="X1303" s="428">
        <f t="shared" si="504"/>
        <v>0</v>
      </c>
      <c r="Y1303" s="427">
        <f t="shared" si="493"/>
        <v>0</v>
      </c>
      <c r="Z1303" s="428">
        <f t="shared" si="494"/>
        <v>0</v>
      </c>
      <c r="AA1303" s="431">
        <f t="shared" si="505"/>
        <v>0</v>
      </c>
      <c r="AB1303" s="432">
        <f t="shared" si="506"/>
        <v>0</v>
      </c>
      <c r="AC1303" s="427" t="e">
        <f t="shared" si="507"/>
        <v>#N/A</v>
      </c>
      <c r="AD1303" s="428" t="e">
        <f t="shared" si="508"/>
        <v>#N/A</v>
      </c>
      <c r="AE1303" s="427" t="e">
        <f t="shared" si="509"/>
        <v>#N/A</v>
      </c>
      <c r="AF1303" s="428" t="e">
        <f t="shared" si="510"/>
        <v>#N/A</v>
      </c>
      <c r="AG1303" s="431" t="e">
        <f t="shared" si="511"/>
        <v>#N/A</v>
      </c>
      <c r="AH1303" s="432" t="e">
        <f t="shared" si="512"/>
        <v>#N/A</v>
      </c>
    </row>
    <row r="1304" spans="4:34" x14ac:dyDescent="0.25">
      <c r="D1304" s="335"/>
      <c r="E1304" s="335"/>
      <c r="F1304" s="335"/>
      <c r="G1304" s="335"/>
      <c r="H1304" s="411">
        <f t="shared" si="495"/>
        <v>0</v>
      </c>
      <c r="I1304" s="412">
        <v>0</v>
      </c>
      <c r="J1304" s="411">
        <f t="shared" si="489"/>
        <v>0</v>
      </c>
      <c r="K1304" s="412">
        <f t="shared" si="496"/>
        <v>0</v>
      </c>
      <c r="L1304" s="411">
        <f t="shared" si="497"/>
        <v>0</v>
      </c>
      <c r="M1304" s="412">
        <f t="shared" si="490"/>
        <v>0</v>
      </c>
      <c r="N1304" s="411">
        <v>0</v>
      </c>
      <c r="O1304" s="412">
        <f t="shared" si="498"/>
        <v>0</v>
      </c>
      <c r="P1304" s="335"/>
      <c r="Q1304" s="427">
        <f t="shared" si="499"/>
        <v>0</v>
      </c>
      <c r="R1304" s="428">
        <f t="shared" si="500"/>
        <v>0</v>
      </c>
      <c r="S1304" s="427">
        <f t="shared" si="491"/>
        <v>0</v>
      </c>
      <c r="T1304" s="428">
        <f t="shared" si="492"/>
        <v>0</v>
      </c>
      <c r="U1304" s="431">
        <f t="shared" si="501"/>
        <v>0</v>
      </c>
      <c r="V1304" s="432">
        <f t="shared" si="502"/>
        <v>0</v>
      </c>
      <c r="W1304" s="427">
        <f t="shared" si="503"/>
        <v>0</v>
      </c>
      <c r="X1304" s="428">
        <f t="shared" si="504"/>
        <v>0</v>
      </c>
      <c r="Y1304" s="427">
        <f t="shared" si="493"/>
        <v>0</v>
      </c>
      <c r="Z1304" s="428">
        <f t="shared" si="494"/>
        <v>0</v>
      </c>
      <c r="AA1304" s="431">
        <f t="shared" si="505"/>
        <v>0</v>
      </c>
      <c r="AB1304" s="432">
        <f t="shared" si="506"/>
        <v>0</v>
      </c>
      <c r="AC1304" s="427" t="e">
        <f t="shared" si="507"/>
        <v>#N/A</v>
      </c>
      <c r="AD1304" s="428" t="e">
        <f t="shared" si="508"/>
        <v>#N/A</v>
      </c>
      <c r="AE1304" s="427" t="e">
        <f t="shared" si="509"/>
        <v>#N/A</v>
      </c>
      <c r="AF1304" s="428" t="e">
        <f t="shared" si="510"/>
        <v>#N/A</v>
      </c>
      <c r="AG1304" s="431" t="e">
        <f t="shared" si="511"/>
        <v>#N/A</v>
      </c>
      <c r="AH1304" s="432" t="e">
        <f t="shared" si="512"/>
        <v>#N/A</v>
      </c>
    </row>
    <row r="1305" spans="4:34" x14ac:dyDescent="0.25">
      <c r="D1305" s="335"/>
      <c r="E1305" s="335"/>
      <c r="F1305" s="335"/>
      <c r="G1305" s="335"/>
      <c r="H1305" s="411">
        <f t="shared" si="495"/>
        <v>0</v>
      </c>
      <c r="I1305" s="412">
        <v>0</v>
      </c>
      <c r="J1305" s="411">
        <f t="shared" si="489"/>
        <v>0</v>
      </c>
      <c r="K1305" s="412">
        <f t="shared" si="496"/>
        <v>0</v>
      </c>
      <c r="L1305" s="411">
        <f t="shared" si="497"/>
        <v>0</v>
      </c>
      <c r="M1305" s="412">
        <f t="shared" si="490"/>
        <v>0</v>
      </c>
      <c r="N1305" s="411">
        <v>0</v>
      </c>
      <c r="O1305" s="412">
        <f t="shared" si="498"/>
        <v>0</v>
      </c>
      <c r="P1305" s="335"/>
      <c r="Q1305" s="427">
        <f t="shared" si="499"/>
        <v>0</v>
      </c>
      <c r="R1305" s="428">
        <f t="shared" si="500"/>
        <v>0</v>
      </c>
      <c r="S1305" s="427">
        <f t="shared" si="491"/>
        <v>0</v>
      </c>
      <c r="T1305" s="428">
        <f t="shared" si="492"/>
        <v>0</v>
      </c>
      <c r="U1305" s="431">
        <f t="shared" si="501"/>
        <v>0</v>
      </c>
      <c r="V1305" s="432">
        <f t="shared" si="502"/>
        <v>0</v>
      </c>
      <c r="W1305" s="427">
        <f t="shared" si="503"/>
        <v>0</v>
      </c>
      <c r="X1305" s="428">
        <f t="shared" si="504"/>
        <v>0</v>
      </c>
      <c r="Y1305" s="427">
        <f t="shared" si="493"/>
        <v>0</v>
      </c>
      <c r="Z1305" s="428">
        <f t="shared" si="494"/>
        <v>0</v>
      </c>
      <c r="AA1305" s="431">
        <f t="shared" si="505"/>
        <v>0</v>
      </c>
      <c r="AB1305" s="432">
        <f t="shared" si="506"/>
        <v>0</v>
      </c>
      <c r="AC1305" s="427" t="e">
        <f t="shared" si="507"/>
        <v>#N/A</v>
      </c>
      <c r="AD1305" s="428" t="e">
        <f t="shared" si="508"/>
        <v>#N/A</v>
      </c>
      <c r="AE1305" s="427" t="e">
        <f t="shared" si="509"/>
        <v>#N/A</v>
      </c>
      <c r="AF1305" s="428" t="e">
        <f t="shared" si="510"/>
        <v>#N/A</v>
      </c>
      <c r="AG1305" s="431" t="e">
        <f t="shared" si="511"/>
        <v>#N/A</v>
      </c>
      <c r="AH1305" s="432" t="e">
        <f t="shared" si="512"/>
        <v>#N/A</v>
      </c>
    </row>
    <row r="1306" spans="4:34" x14ac:dyDescent="0.25">
      <c r="D1306" s="335"/>
      <c r="E1306" s="335"/>
      <c r="F1306" s="335"/>
      <c r="G1306" s="335"/>
      <c r="H1306" s="411">
        <f t="shared" si="495"/>
        <v>0</v>
      </c>
      <c r="I1306" s="412">
        <v>0</v>
      </c>
      <c r="J1306" s="411">
        <f t="shared" si="489"/>
        <v>0</v>
      </c>
      <c r="K1306" s="412">
        <f t="shared" si="496"/>
        <v>0</v>
      </c>
      <c r="L1306" s="411">
        <f t="shared" si="497"/>
        <v>0</v>
      </c>
      <c r="M1306" s="412">
        <f t="shared" si="490"/>
        <v>0</v>
      </c>
      <c r="N1306" s="411">
        <v>0</v>
      </c>
      <c r="O1306" s="412">
        <f t="shared" si="498"/>
        <v>0</v>
      </c>
      <c r="P1306" s="335"/>
      <c r="Q1306" s="427">
        <f t="shared" si="499"/>
        <v>0</v>
      </c>
      <c r="R1306" s="428">
        <f t="shared" si="500"/>
        <v>0</v>
      </c>
      <c r="S1306" s="427">
        <f t="shared" si="491"/>
        <v>0</v>
      </c>
      <c r="T1306" s="428">
        <f t="shared" si="492"/>
        <v>0</v>
      </c>
      <c r="U1306" s="431">
        <f t="shared" si="501"/>
        <v>0</v>
      </c>
      <c r="V1306" s="432">
        <f t="shared" si="502"/>
        <v>0</v>
      </c>
      <c r="W1306" s="427">
        <f t="shared" si="503"/>
        <v>0</v>
      </c>
      <c r="X1306" s="428">
        <f t="shared" si="504"/>
        <v>0</v>
      </c>
      <c r="Y1306" s="427">
        <f t="shared" si="493"/>
        <v>0</v>
      </c>
      <c r="Z1306" s="428">
        <f t="shared" si="494"/>
        <v>0</v>
      </c>
      <c r="AA1306" s="431">
        <f t="shared" si="505"/>
        <v>0</v>
      </c>
      <c r="AB1306" s="432">
        <f t="shared" si="506"/>
        <v>0</v>
      </c>
      <c r="AC1306" s="427" t="e">
        <f t="shared" si="507"/>
        <v>#N/A</v>
      </c>
      <c r="AD1306" s="428" t="e">
        <f t="shared" si="508"/>
        <v>#N/A</v>
      </c>
      <c r="AE1306" s="427" t="e">
        <f t="shared" si="509"/>
        <v>#N/A</v>
      </c>
      <c r="AF1306" s="428" t="e">
        <f t="shared" si="510"/>
        <v>#N/A</v>
      </c>
      <c r="AG1306" s="431" t="e">
        <f t="shared" si="511"/>
        <v>#N/A</v>
      </c>
      <c r="AH1306" s="432" t="e">
        <f t="shared" si="512"/>
        <v>#N/A</v>
      </c>
    </row>
    <row r="1307" spans="4:34" x14ac:dyDescent="0.25">
      <c r="D1307" s="335"/>
      <c r="E1307" s="335"/>
      <c r="F1307" s="335"/>
      <c r="G1307" s="335"/>
      <c r="H1307" s="411">
        <f t="shared" si="495"/>
        <v>0</v>
      </c>
      <c r="I1307" s="412">
        <v>0</v>
      </c>
      <c r="J1307" s="411">
        <f t="shared" si="489"/>
        <v>0</v>
      </c>
      <c r="K1307" s="412">
        <f t="shared" si="496"/>
        <v>0</v>
      </c>
      <c r="L1307" s="411">
        <f t="shared" si="497"/>
        <v>0</v>
      </c>
      <c r="M1307" s="412">
        <f t="shared" si="490"/>
        <v>0</v>
      </c>
      <c r="N1307" s="411">
        <v>0</v>
      </c>
      <c r="O1307" s="412">
        <f t="shared" si="498"/>
        <v>0</v>
      </c>
      <c r="P1307" s="335"/>
      <c r="Q1307" s="427">
        <f t="shared" si="499"/>
        <v>0</v>
      </c>
      <c r="R1307" s="428">
        <f t="shared" si="500"/>
        <v>0</v>
      </c>
      <c r="S1307" s="427">
        <f t="shared" si="491"/>
        <v>0</v>
      </c>
      <c r="T1307" s="428">
        <f t="shared" si="492"/>
        <v>0</v>
      </c>
      <c r="U1307" s="431">
        <f t="shared" si="501"/>
        <v>0</v>
      </c>
      <c r="V1307" s="432">
        <f t="shared" si="502"/>
        <v>0</v>
      </c>
      <c r="W1307" s="427">
        <f t="shared" si="503"/>
        <v>0</v>
      </c>
      <c r="X1307" s="428">
        <f t="shared" si="504"/>
        <v>0</v>
      </c>
      <c r="Y1307" s="427">
        <f t="shared" si="493"/>
        <v>0</v>
      </c>
      <c r="Z1307" s="428">
        <f t="shared" si="494"/>
        <v>0</v>
      </c>
      <c r="AA1307" s="431">
        <f t="shared" si="505"/>
        <v>0</v>
      </c>
      <c r="AB1307" s="432">
        <f t="shared" si="506"/>
        <v>0</v>
      </c>
      <c r="AC1307" s="427" t="e">
        <f t="shared" si="507"/>
        <v>#N/A</v>
      </c>
      <c r="AD1307" s="428" t="e">
        <f t="shared" si="508"/>
        <v>#N/A</v>
      </c>
      <c r="AE1307" s="427" t="e">
        <f t="shared" si="509"/>
        <v>#N/A</v>
      </c>
      <c r="AF1307" s="428" t="e">
        <f t="shared" si="510"/>
        <v>#N/A</v>
      </c>
      <c r="AG1307" s="431" t="e">
        <f t="shared" si="511"/>
        <v>#N/A</v>
      </c>
      <c r="AH1307" s="432" t="e">
        <f t="shared" si="512"/>
        <v>#N/A</v>
      </c>
    </row>
    <row r="1308" spans="4:34" x14ac:dyDescent="0.25">
      <c r="D1308" s="335"/>
      <c r="E1308" s="335"/>
      <c r="F1308" s="335"/>
      <c r="G1308" s="335"/>
      <c r="H1308" s="411">
        <f t="shared" si="495"/>
        <v>0</v>
      </c>
      <c r="I1308" s="412">
        <v>0</v>
      </c>
      <c r="J1308" s="411">
        <f t="shared" si="489"/>
        <v>0</v>
      </c>
      <c r="K1308" s="412">
        <f t="shared" si="496"/>
        <v>0</v>
      </c>
      <c r="L1308" s="411">
        <f t="shared" si="497"/>
        <v>0</v>
      </c>
      <c r="M1308" s="412">
        <f t="shared" si="490"/>
        <v>0</v>
      </c>
      <c r="N1308" s="411">
        <v>0</v>
      </c>
      <c r="O1308" s="412">
        <f t="shared" si="498"/>
        <v>0</v>
      </c>
      <c r="P1308" s="335"/>
      <c r="Q1308" s="427">
        <f t="shared" si="499"/>
        <v>0</v>
      </c>
      <c r="R1308" s="428">
        <f t="shared" si="500"/>
        <v>0</v>
      </c>
      <c r="S1308" s="427">
        <f t="shared" si="491"/>
        <v>0</v>
      </c>
      <c r="T1308" s="428">
        <f t="shared" si="492"/>
        <v>0</v>
      </c>
      <c r="U1308" s="431">
        <f t="shared" si="501"/>
        <v>0</v>
      </c>
      <c r="V1308" s="432">
        <f t="shared" si="502"/>
        <v>0</v>
      </c>
      <c r="W1308" s="427">
        <f t="shared" si="503"/>
        <v>0</v>
      </c>
      <c r="X1308" s="428">
        <f t="shared" si="504"/>
        <v>0</v>
      </c>
      <c r="Y1308" s="427">
        <f t="shared" si="493"/>
        <v>0</v>
      </c>
      <c r="Z1308" s="428">
        <f t="shared" si="494"/>
        <v>0</v>
      </c>
      <c r="AA1308" s="431">
        <f t="shared" si="505"/>
        <v>0</v>
      </c>
      <c r="AB1308" s="432">
        <f t="shared" si="506"/>
        <v>0</v>
      </c>
      <c r="AC1308" s="427" t="e">
        <f t="shared" si="507"/>
        <v>#N/A</v>
      </c>
      <c r="AD1308" s="428" t="e">
        <f t="shared" si="508"/>
        <v>#N/A</v>
      </c>
      <c r="AE1308" s="427" t="e">
        <f t="shared" si="509"/>
        <v>#N/A</v>
      </c>
      <c r="AF1308" s="428" t="e">
        <f t="shared" si="510"/>
        <v>#N/A</v>
      </c>
      <c r="AG1308" s="431" t="e">
        <f t="shared" si="511"/>
        <v>#N/A</v>
      </c>
      <c r="AH1308" s="432" t="e">
        <f t="shared" si="512"/>
        <v>#N/A</v>
      </c>
    </row>
    <row r="1309" spans="4:34" x14ac:dyDescent="0.25">
      <c r="D1309" s="335"/>
      <c r="E1309" s="335"/>
      <c r="F1309" s="335"/>
      <c r="G1309" s="335"/>
      <c r="H1309" s="411">
        <f t="shared" si="495"/>
        <v>0</v>
      </c>
      <c r="I1309" s="412">
        <v>0</v>
      </c>
      <c r="J1309" s="411">
        <f t="shared" si="489"/>
        <v>0</v>
      </c>
      <c r="K1309" s="412">
        <f t="shared" si="496"/>
        <v>0</v>
      </c>
      <c r="L1309" s="411">
        <f t="shared" si="497"/>
        <v>0</v>
      </c>
      <c r="M1309" s="412">
        <f t="shared" si="490"/>
        <v>0</v>
      </c>
      <c r="N1309" s="411">
        <v>0</v>
      </c>
      <c r="O1309" s="412">
        <f t="shared" si="498"/>
        <v>0</v>
      </c>
      <c r="P1309" s="335"/>
      <c r="Q1309" s="427">
        <f t="shared" si="499"/>
        <v>0</v>
      </c>
      <c r="R1309" s="428">
        <f t="shared" si="500"/>
        <v>0</v>
      </c>
      <c r="S1309" s="427">
        <f t="shared" si="491"/>
        <v>0</v>
      </c>
      <c r="T1309" s="428">
        <f t="shared" si="492"/>
        <v>0</v>
      </c>
      <c r="U1309" s="431">
        <f t="shared" si="501"/>
        <v>0</v>
      </c>
      <c r="V1309" s="432">
        <f t="shared" si="502"/>
        <v>0</v>
      </c>
      <c r="W1309" s="427">
        <f t="shared" si="503"/>
        <v>0</v>
      </c>
      <c r="X1309" s="428">
        <f t="shared" si="504"/>
        <v>0</v>
      </c>
      <c r="Y1309" s="427">
        <f t="shared" si="493"/>
        <v>0</v>
      </c>
      <c r="Z1309" s="428">
        <f t="shared" si="494"/>
        <v>0</v>
      </c>
      <c r="AA1309" s="431">
        <f t="shared" si="505"/>
        <v>0</v>
      </c>
      <c r="AB1309" s="432">
        <f t="shared" si="506"/>
        <v>0</v>
      </c>
      <c r="AC1309" s="427" t="e">
        <f t="shared" si="507"/>
        <v>#N/A</v>
      </c>
      <c r="AD1309" s="428" t="e">
        <f t="shared" si="508"/>
        <v>#N/A</v>
      </c>
      <c r="AE1309" s="427" t="e">
        <f t="shared" si="509"/>
        <v>#N/A</v>
      </c>
      <c r="AF1309" s="428" t="e">
        <f t="shared" si="510"/>
        <v>#N/A</v>
      </c>
      <c r="AG1309" s="431" t="e">
        <f t="shared" si="511"/>
        <v>#N/A</v>
      </c>
      <c r="AH1309" s="432" t="e">
        <f t="shared" si="512"/>
        <v>#N/A</v>
      </c>
    </row>
    <row r="1310" spans="4:34" x14ac:dyDescent="0.25">
      <c r="D1310" s="335"/>
      <c r="E1310" s="335"/>
      <c r="F1310" s="335"/>
      <c r="G1310" s="335"/>
      <c r="H1310" s="411">
        <f t="shared" si="495"/>
        <v>0</v>
      </c>
      <c r="I1310" s="412">
        <v>0</v>
      </c>
      <c r="J1310" s="411">
        <f t="shared" si="489"/>
        <v>0</v>
      </c>
      <c r="K1310" s="412">
        <f t="shared" si="496"/>
        <v>0</v>
      </c>
      <c r="L1310" s="411">
        <f t="shared" si="497"/>
        <v>0</v>
      </c>
      <c r="M1310" s="412">
        <f t="shared" si="490"/>
        <v>0</v>
      </c>
      <c r="N1310" s="411">
        <v>0</v>
      </c>
      <c r="O1310" s="412">
        <f t="shared" si="498"/>
        <v>0</v>
      </c>
      <c r="P1310" s="335"/>
      <c r="Q1310" s="427">
        <f t="shared" si="499"/>
        <v>0</v>
      </c>
      <c r="R1310" s="428">
        <f t="shared" si="500"/>
        <v>0</v>
      </c>
      <c r="S1310" s="427">
        <f t="shared" si="491"/>
        <v>0</v>
      </c>
      <c r="T1310" s="428">
        <f t="shared" si="492"/>
        <v>0</v>
      </c>
      <c r="U1310" s="431">
        <f t="shared" si="501"/>
        <v>0</v>
      </c>
      <c r="V1310" s="432">
        <f t="shared" si="502"/>
        <v>0</v>
      </c>
      <c r="W1310" s="427">
        <f t="shared" si="503"/>
        <v>0</v>
      </c>
      <c r="X1310" s="428">
        <f t="shared" si="504"/>
        <v>0</v>
      </c>
      <c r="Y1310" s="427">
        <f t="shared" si="493"/>
        <v>0</v>
      </c>
      <c r="Z1310" s="428">
        <f t="shared" si="494"/>
        <v>0</v>
      </c>
      <c r="AA1310" s="431">
        <f t="shared" si="505"/>
        <v>0</v>
      </c>
      <c r="AB1310" s="432">
        <f t="shared" si="506"/>
        <v>0</v>
      </c>
      <c r="AC1310" s="427" t="e">
        <f t="shared" si="507"/>
        <v>#N/A</v>
      </c>
      <c r="AD1310" s="428" t="e">
        <f t="shared" si="508"/>
        <v>#N/A</v>
      </c>
      <c r="AE1310" s="427" t="e">
        <f t="shared" si="509"/>
        <v>#N/A</v>
      </c>
      <c r="AF1310" s="428" t="e">
        <f t="shared" si="510"/>
        <v>#N/A</v>
      </c>
      <c r="AG1310" s="431" t="e">
        <f t="shared" si="511"/>
        <v>#N/A</v>
      </c>
      <c r="AH1310" s="432" t="e">
        <f t="shared" si="512"/>
        <v>#N/A</v>
      </c>
    </row>
    <row r="1311" spans="4:34" x14ac:dyDescent="0.25">
      <c r="D1311" s="335"/>
      <c r="E1311" s="335"/>
      <c r="F1311" s="335"/>
      <c r="G1311" s="335"/>
      <c r="H1311" s="411">
        <f t="shared" si="495"/>
        <v>0</v>
      </c>
      <c r="I1311" s="412">
        <v>0</v>
      </c>
      <c r="J1311" s="411">
        <f t="shared" si="489"/>
        <v>0</v>
      </c>
      <c r="K1311" s="412">
        <f t="shared" si="496"/>
        <v>0</v>
      </c>
      <c r="L1311" s="411">
        <f t="shared" si="497"/>
        <v>0</v>
      </c>
      <c r="M1311" s="412">
        <f t="shared" si="490"/>
        <v>0</v>
      </c>
      <c r="N1311" s="411">
        <v>0</v>
      </c>
      <c r="O1311" s="412">
        <f t="shared" si="498"/>
        <v>0</v>
      </c>
      <c r="P1311" s="335"/>
      <c r="Q1311" s="427">
        <f t="shared" si="499"/>
        <v>0</v>
      </c>
      <c r="R1311" s="428">
        <f t="shared" si="500"/>
        <v>0</v>
      </c>
      <c r="S1311" s="427">
        <f t="shared" si="491"/>
        <v>0</v>
      </c>
      <c r="T1311" s="428">
        <f t="shared" si="492"/>
        <v>0</v>
      </c>
      <c r="U1311" s="431">
        <f t="shared" si="501"/>
        <v>0</v>
      </c>
      <c r="V1311" s="432">
        <f t="shared" si="502"/>
        <v>0</v>
      </c>
      <c r="W1311" s="427">
        <f t="shared" si="503"/>
        <v>0</v>
      </c>
      <c r="X1311" s="428">
        <f t="shared" si="504"/>
        <v>0</v>
      </c>
      <c r="Y1311" s="427">
        <f t="shared" si="493"/>
        <v>0</v>
      </c>
      <c r="Z1311" s="428">
        <f t="shared" si="494"/>
        <v>0</v>
      </c>
      <c r="AA1311" s="431">
        <f t="shared" si="505"/>
        <v>0</v>
      </c>
      <c r="AB1311" s="432">
        <f t="shared" si="506"/>
        <v>0</v>
      </c>
      <c r="AC1311" s="427" t="e">
        <f t="shared" si="507"/>
        <v>#N/A</v>
      </c>
      <c r="AD1311" s="428" t="e">
        <f t="shared" si="508"/>
        <v>#N/A</v>
      </c>
      <c r="AE1311" s="427" t="e">
        <f t="shared" si="509"/>
        <v>#N/A</v>
      </c>
      <c r="AF1311" s="428" t="e">
        <f t="shared" si="510"/>
        <v>#N/A</v>
      </c>
      <c r="AG1311" s="431" t="e">
        <f t="shared" si="511"/>
        <v>#N/A</v>
      </c>
      <c r="AH1311" s="432" t="e">
        <f t="shared" si="512"/>
        <v>#N/A</v>
      </c>
    </row>
    <row r="1312" spans="4:34" x14ac:dyDescent="0.25">
      <c r="D1312" s="335"/>
      <c r="E1312" s="335"/>
      <c r="F1312" s="335"/>
      <c r="G1312" s="335"/>
      <c r="H1312" s="411">
        <f t="shared" si="495"/>
        <v>0</v>
      </c>
      <c r="I1312" s="412">
        <v>0</v>
      </c>
      <c r="J1312" s="411">
        <f t="shared" si="489"/>
        <v>0</v>
      </c>
      <c r="K1312" s="412">
        <f t="shared" si="496"/>
        <v>0</v>
      </c>
      <c r="L1312" s="411">
        <f t="shared" si="497"/>
        <v>0</v>
      </c>
      <c r="M1312" s="412">
        <f t="shared" si="490"/>
        <v>0</v>
      </c>
      <c r="N1312" s="411">
        <v>0</v>
      </c>
      <c r="O1312" s="412">
        <f t="shared" si="498"/>
        <v>0</v>
      </c>
      <c r="P1312" s="335"/>
      <c r="Q1312" s="427">
        <f t="shared" si="499"/>
        <v>0</v>
      </c>
      <c r="R1312" s="428">
        <f t="shared" si="500"/>
        <v>0</v>
      </c>
      <c r="S1312" s="427">
        <f t="shared" si="491"/>
        <v>0</v>
      </c>
      <c r="T1312" s="428">
        <f t="shared" si="492"/>
        <v>0</v>
      </c>
      <c r="U1312" s="431">
        <f t="shared" si="501"/>
        <v>0</v>
      </c>
      <c r="V1312" s="432">
        <f t="shared" si="502"/>
        <v>0</v>
      </c>
      <c r="W1312" s="427">
        <f t="shared" si="503"/>
        <v>0</v>
      </c>
      <c r="X1312" s="428">
        <f t="shared" si="504"/>
        <v>0</v>
      </c>
      <c r="Y1312" s="427">
        <f t="shared" si="493"/>
        <v>0</v>
      </c>
      <c r="Z1312" s="428">
        <f t="shared" si="494"/>
        <v>0</v>
      </c>
      <c r="AA1312" s="431">
        <f t="shared" si="505"/>
        <v>0</v>
      </c>
      <c r="AB1312" s="432">
        <f t="shared" si="506"/>
        <v>0</v>
      </c>
      <c r="AC1312" s="427" t="e">
        <f t="shared" si="507"/>
        <v>#N/A</v>
      </c>
      <c r="AD1312" s="428" t="e">
        <f t="shared" si="508"/>
        <v>#N/A</v>
      </c>
      <c r="AE1312" s="427" t="e">
        <f t="shared" si="509"/>
        <v>#N/A</v>
      </c>
      <c r="AF1312" s="428" t="e">
        <f t="shared" si="510"/>
        <v>#N/A</v>
      </c>
      <c r="AG1312" s="431" t="e">
        <f t="shared" si="511"/>
        <v>#N/A</v>
      </c>
      <c r="AH1312" s="432" t="e">
        <f t="shared" si="512"/>
        <v>#N/A</v>
      </c>
    </row>
    <row r="1313" spans="4:34" x14ac:dyDescent="0.25">
      <c r="D1313" s="335"/>
      <c r="E1313" s="335"/>
      <c r="F1313" s="335"/>
      <c r="G1313" s="335"/>
      <c r="H1313" s="411">
        <f t="shared" si="495"/>
        <v>0</v>
      </c>
      <c r="I1313" s="412">
        <v>0</v>
      </c>
      <c r="J1313" s="411">
        <f t="shared" si="489"/>
        <v>0</v>
      </c>
      <c r="K1313" s="412">
        <f t="shared" si="496"/>
        <v>0</v>
      </c>
      <c r="L1313" s="411">
        <f t="shared" si="497"/>
        <v>0</v>
      </c>
      <c r="M1313" s="412">
        <f t="shared" si="490"/>
        <v>0</v>
      </c>
      <c r="N1313" s="411">
        <v>0</v>
      </c>
      <c r="O1313" s="412">
        <f t="shared" si="498"/>
        <v>0</v>
      </c>
      <c r="P1313" s="335"/>
      <c r="Q1313" s="427">
        <f t="shared" si="499"/>
        <v>0</v>
      </c>
      <c r="R1313" s="428">
        <f t="shared" si="500"/>
        <v>0</v>
      </c>
      <c r="S1313" s="427">
        <f t="shared" si="491"/>
        <v>0</v>
      </c>
      <c r="T1313" s="428">
        <f t="shared" si="492"/>
        <v>0</v>
      </c>
      <c r="U1313" s="431">
        <f t="shared" si="501"/>
        <v>0</v>
      </c>
      <c r="V1313" s="432">
        <f t="shared" si="502"/>
        <v>0</v>
      </c>
      <c r="W1313" s="427">
        <f t="shared" si="503"/>
        <v>0</v>
      </c>
      <c r="X1313" s="428">
        <f t="shared" si="504"/>
        <v>0</v>
      </c>
      <c r="Y1313" s="427">
        <f t="shared" si="493"/>
        <v>0</v>
      </c>
      <c r="Z1313" s="428">
        <f t="shared" si="494"/>
        <v>0</v>
      </c>
      <c r="AA1313" s="431">
        <f t="shared" si="505"/>
        <v>0</v>
      </c>
      <c r="AB1313" s="432">
        <f t="shared" si="506"/>
        <v>0</v>
      </c>
      <c r="AC1313" s="427" t="e">
        <f t="shared" si="507"/>
        <v>#N/A</v>
      </c>
      <c r="AD1313" s="428" t="e">
        <f t="shared" si="508"/>
        <v>#N/A</v>
      </c>
      <c r="AE1313" s="427" t="e">
        <f t="shared" si="509"/>
        <v>#N/A</v>
      </c>
      <c r="AF1313" s="428" t="e">
        <f t="shared" si="510"/>
        <v>#N/A</v>
      </c>
      <c r="AG1313" s="431" t="e">
        <f t="shared" si="511"/>
        <v>#N/A</v>
      </c>
      <c r="AH1313" s="432" t="e">
        <f t="shared" si="512"/>
        <v>#N/A</v>
      </c>
    </row>
    <row r="1314" spans="4:34" x14ac:dyDescent="0.25">
      <c r="D1314" s="335"/>
      <c r="E1314" s="335"/>
      <c r="F1314" s="335"/>
      <c r="G1314" s="335"/>
      <c r="H1314" s="411">
        <f t="shared" si="495"/>
        <v>0</v>
      </c>
      <c r="I1314" s="412">
        <v>0</v>
      </c>
      <c r="J1314" s="411">
        <f t="shared" si="489"/>
        <v>0</v>
      </c>
      <c r="K1314" s="412">
        <f t="shared" si="496"/>
        <v>0</v>
      </c>
      <c r="L1314" s="411">
        <f t="shared" si="497"/>
        <v>0</v>
      </c>
      <c r="M1314" s="412">
        <f t="shared" si="490"/>
        <v>0</v>
      </c>
      <c r="N1314" s="411">
        <v>0</v>
      </c>
      <c r="O1314" s="412">
        <f t="shared" si="498"/>
        <v>0</v>
      </c>
      <c r="P1314" s="335"/>
      <c r="Q1314" s="427">
        <f t="shared" si="499"/>
        <v>0</v>
      </c>
      <c r="R1314" s="428">
        <f t="shared" si="500"/>
        <v>0</v>
      </c>
      <c r="S1314" s="427">
        <f t="shared" si="491"/>
        <v>0</v>
      </c>
      <c r="T1314" s="428">
        <f t="shared" si="492"/>
        <v>0</v>
      </c>
      <c r="U1314" s="431">
        <f t="shared" si="501"/>
        <v>0</v>
      </c>
      <c r="V1314" s="432">
        <f t="shared" si="502"/>
        <v>0</v>
      </c>
      <c r="W1314" s="427">
        <f t="shared" si="503"/>
        <v>0</v>
      </c>
      <c r="X1314" s="428">
        <f t="shared" si="504"/>
        <v>0</v>
      </c>
      <c r="Y1314" s="427">
        <f t="shared" si="493"/>
        <v>0</v>
      </c>
      <c r="Z1314" s="428">
        <f t="shared" si="494"/>
        <v>0</v>
      </c>
      <c r="AA1314" s="431">
        <f t="shared" si="505"/>
        <v>0</v>
      </c>
      <c r="AB1314" s="432">
        <f t="shared" si="506"/>
        <v>0</v>
      </c>
      <c r="AC1314" s="427" t="e">
        <f t="shared" si="507"/>
        <v>#N/A</v>
      </c>
      <c r="AD1314" s="428" t="e">
        <f t="shared" si="508"/>
        <v>#N/A</v>
      </c>
      <c r="AE1314" s="427" t="e">
        <f t="shared" si="509"/>
        <v>#N/A</v>
      </c>
      <c r="AF1314" s="428" t="e">
        <f t="shared" si="510"/>
        <v>#N/A</v>
      </c>
      <c r="AG1314" s="431" t="e">
        <f t="shared" si="511"/>
        <v>#N/A</v>
      </c>
      <c r="AH1314" s="432" t="e">
        <f t="shared" si="512"/>
        <v>#N/A</v>
      </c>
    </row>
    <row r="1315" spans="4:34" x14ac:dyDescent="0.25">
      <c r="D1315" s="335"/>
      <c r="E1315" s="335"/>
      <c r="F1315" s="335"/>
      <c r="G1315" s="335"/>
      <c r="H1315" s="411">
        <f t="shared" si="495"/>
        <v>0</v>
      </c>
      <c r="I1315" s="412">
        <v>0</v>
      </c>
      <c r="J1315" s="411">
        <f t="shared" si="489"/>
        <v>0</v>
      </c>
      <c r="K1315" s="412">
        <f t="shared" si="496"/>
        <v>0</v>
      </c>
      <c r="L1315" s="411">
        <f t="shared" si="497"/>
        <v>0</v>
      </c>
      <c r="M1315" s="412">
        <f t="shared" si="490"/>
        <v>0</v>
      </c>
      <c r="N1315" s="411">
        <v>0</v>
      </c>
      <c r="O1315" s="412">
        <f t="shared" si="498"/>
        <v>0</v>
      </c>
      <c r="P1315" s="335"/>
      <c r="Q1315" s="427">
        <f t="shared" si="499"/>
        <v>0</v>
      </c>
      <c r="R1315" s="428">
        <f t="shared" si="500"/>
        <v>0</v>
      </c>
      <c r="S1315" s="427">
        <f t="shared" si="491"/>
        <v>0</v>
      </c>
      <c r="T1315" s="428">
        <f t="shared" si="492"/>
        <v>0</v>
      </c>
      <c r="U1315" s="431">
        <f t="shared" si="501"/>
        <v>0</v>
      </c>
      <c r="V1315" s="432">
        <f t="shared" si="502"/>
        <v>0</v>
      </c>
      <c r="W1315" s="427">
        <f t="shared" si="503"/>
        <v>0</v>
      </c>
      <c r="X1315" s="428">
        <f t="shared" si="504"/>
        <v>0</v>
      </c>
      <c r="Y1315" s="427">
        <f t="shared" si="493"/>
        <v>0</v>
      </c>
      <c r="Z1315" s="428">
        <f t="shared" si="494"/>
        <v>0</v>
      </c>
      <c r="AA1315" s="431">
        <f t="shared" si="505"/>
        <v>0</v>
      </c>
      <c r="AB1315" s="432">
        <f t="shared" si="506"/>
        <v>0</v>
      </c>
      <c r="AC1315" s="427" t="e">
        <f t="shared" si="507"/>
        <v>#N/A</v>
      </c>
      <c r="AD1315" s="428" t="e">
        <f t="shared" si="508"/>
        <v>#N/A</v>
      </c>
      <c r="AE1315" s="427" t="e">
        <f t="shared" si="509"/>
        <v>#N/A</v>
      </c>
      <c r="AF1315" s="428" t="e">
        <f t="shared" si="510"/>
        <v>#N/A</v>
      </c>
      <c r="AG1315" s="431" t="e">
        <f t="shared" si="511"/>
        <v>#N/A</v>
      </c>
      <c r="AH1315" s="432" t="e">
        <f t="shared" si="512"/>
        <v>#N/A</v>
      </c>
    </row>
    <row r="1316" spans="4:34" x14ac:dyDescent="0.25">
      <c r="D1316" s="335"/>
      <c r="E1316" s="335"/>
      <c r="F1316" s="335"/>
      <c r="G1316" s="335"/>
      <c r="H1316" s="411">
        <f t="shared" si="495"/>
        <v>0</v>
      </c>
      <c r="I1316" s="412">
        <v>0</v>
      </c>
      <c r="J1316" s="411">
        <f t="shared" si="489"/>
        <v>0</v>
      </c>
      <c r="K1316" s="412">
        <f t="shared" si="496"/>
        <v>0</v>
      </c>
      <c r="L1316" s="411">
        <f t="shared" si="497"/>
        <v>0</v>
      </c>
      <c r="M1316" s="412">
        <f t="shared" si="490"/>
        <v>0</v>
      </c>
      <c r="N1316" s="411">
        <v>0</v>
      </c>
      <c r="O1316" s="412">
        <f t="shared" si="498"/>
        <v>0</v>
      </c>
      <c r="P1316" s="335"/>
      <c r="Q1316" s="427">
        <f t="shared" si="499"/>
        <v>0</v>
      </c>
      <c r="R1316" s="428">
        <f t="shared" si="500"/>
        <v>0</v>
      </c>
      <c r="S1316" s="427">
        <f t="shared" si="491"/>
        <v>0</v>
      </c>
      <c r="T1316" s="428">
        <f t="shared" si="492"/>
        <v>0</v>
      </c>
      <c r="U1316" s="431">
        <f t="shared" si="501"/>
        <v>0</v>
      </c>
      <c r="V1316" s="432">
        <f t="shared" si="502"/>
        <v>0</v>
      </c>
      <c r="W1316" s="427">
        <f t="shared" si="503"/>
        <v>0</v>
      </c>
      <c r="X1316" s="428">
        <f t="shared" si="504"/>
        <v>0</v>
      </c>
      <c r="Y1316" s="427">
        <f t="shared" si="493"/>
        <v>0</v>
      </c>
      <c r="Z1316" s="428">
        <f t="shared" si="494"/>
        <v>0</v>
      </c>
      <c r="AA1316" s="431">
        <f t="shared" si="505"/>
        <v>0</v>
      </c>
      <c r="AB1316" s="432">
        <f t="shared" si="506"/>
        <v>0</v>
      </c>
      <c r="AC1316" s="427" t="e">
        <f t="shared" si="507"/>
        <v>#N/A</v>
      </c>
      <c r="AD1316" s="428" t="e">
        <f t="shared" si="508"/>
        <v>#N/A</v>
      </c>
      <c r="AE1316" s="427" t="e">
        <f t="shared" si="509"/>
        <v>#N/A</v>
      </c>
      <c r="AF1316" s="428" t="e">
        <f t="shared" si="510"/>
        <v>#N/A</v>
      </c>
      <c r="AG1316" s="431" t="e">
        <f t="shared" si="511"/>
        <v>#N/A</v>
      </c>
      <c r="AH1316" s="432" t="e">
        <f t="shared" si="512"/>
        <v>#N/A</v>
      </c>
    </row>
    <row r="1317" spans="4:34" x14ac:dyDescent="0.25">
      <c r="D1317" s="335"/>
      <c r="E1317" s="335"/>
      <c r="F1317" s="335"/>
      <c r="G1317" s="335"/>
      <c r="H1317" s="411">
        <f t="shared" si="495"/>
        <v>0</v>
      </c>
      <c r="I1317" s="412">
        <v>0</v>
      </c>
      <c r="J1317" s="411">
        <f t="shared" si="489"/>
        <v>0</v>
      </c>
      <c r="K1317" s="412">
        <f t="shared" si="496"/>
        <v>0</v>
      </c>
      <c r="L1317" s="411">
        <f t="shared" si="497"/>
        <v>0</v>
      </c>
      <c r="M1317" s="412">
        <f t="shared" si="490"/>
        <v>0</v>
      </c>
      <c r="N1317" s="411">
        <v>0</v>
      </c>
      <c r="O1317" s="412">
        <f t="shared" si="498"/>
        <v>0</v>
      </c>
      <c r="P1317" s="335"/>
      <c r="Q1317" s="427">
        <f t="shared" si="499"/>
        <v>0</v>
      </c>
      <c r="R1317" s="428">
        <f t="shared" si="500"/>
        <v>0</v>
      </c>
      <c r="S1317" s="427">
        <f t="shared" si="491"/>
        <v>0</v>
      </c>
      <c r="T1317" s="428">
        <f t="shared" si="492"/>
        <v>0</v>
      </c>
      <c r="U1317" s="431">
        <f t="shared" si="501"/>
        <v>0</v>
      </c>
      <c r="V1317" s="432">
        <f t="shared" si="502"/>
        <v>0</v>
      </c>
      <c r="W1317" s="427">
        <f t="shared" si="503"/>
        <v>0</v>
      </c>
      <c r="X1317" s="428">
        <f t="shared" si="504"/>
        <v>0</v>
      </c>
      <c r="Y1317" s="427">
        <f t="shared" si="493"/>
        <v>0</v>
      </c>
      <c r="Z1317" s="428">
        <f t="shared" si="494"/>
        <v>0</v>
      </c>
      <c r="AA1317" s="431">
        <f t="shared" si="505"/>
        <v>0</v>
      </c>
      <c r="AB1317" s="432">
        <f t="shared" si="506"/>
        <v>0</v>
      </c>
      <c r="AC1317" s="427" t="e">
        <f t="shared" si="507"/>
        <v>#N/A</v>
      </c>
      <c r="AD1317" s="428" t="e">
        <f t="shared" si="508"/>
        <v>#N/A</v>
      </c>
      <c r="AE1317" s="427" t="e">
        <f t="shared" si="509"/>
        <v>#N/A</v>
      </c>
      <c r="AF1317" s="428" t="e">
        <f t="shared" si="510"/>
        <v>#N/A</v>
      </c>
      <c r="AG1317" s="431" t="e">
        <f t="shared" si="511"/>
        <v>#N/A</v>
      </c>
      <c r="AH1317" s="432" t="e">
        <f t="shared" si="512"/>
        <v>#N/A</v>
      </c>
    </row>
    <row r="1318" spans="4:34" x14ac:dyDescent="0.25">
      <c r="D1318" s="335"/>
      <c r="E1318" s="335"/>
      <c r="F1318" s="335"/>
      <c r="G1318" s="335"/>
      <c r="H1318" s="411">
        <f t="shared" si="495"/>
        <v>0</v>
      </c>
      <c r="I1318" s="412">
        <v>0</v>
      </c>
      <c r="J1318" s="411">
        <f t="shared" si="489"/>
        <v>0</v>
      </c>
      <c r="K1318" s="412">
        <f t="shared" si="496"/>
        <v>0</v>
      </c>
      <c r="L1318" s="411">
        <f t="shared" si="497"/>
        <v>0</v>
      </c>
      <c r="M1318" s="412">
        <f t="shared" si="490"/>
        <v>0</v>
      </c>
      <c r="N1318" s="411">
        <v>0</v>
      </c>
      <c r="O1318" s="412">
        <f t="shared" si="498"/>
        <v>0</v>
      </c>
      <c r="P1318" s="335"/>
      <c r="Q1318" s="427">
        <f t="shared" si="499"/>
        <v>0</v>
      </c>
      <c r="R1318" s="428">
        <f t="shared" si="500"/>
        <v>0</v>
      </c>
      <c r="S1318" s="427">
        <f t="shared" si="491"/>
        <v>0</v>
      </c>
      <c r="T1318" s="428">
        <f t="shared" si="492"/>
        <v>0</v>
      </c>
      <c r="U1318" s="431">
        <f t="shared" si="501"/>
        <v>0</v>
      </c>
      <c r="V1318" s="432">
        <f t="shared" si="502"/>
        <v>0</v>
      </c>
      <c r="W1318" s="427">
        <f t="shared" si="503"/>
        <v>0</v>
      </c>
      <c r="X1318" s="428">
        <f t="shared" si="504"/>
        <v>0</v>
      </c>
      <c r="Y1318" s="427">
        <f t="shared" si="493"/>
        <v>0</v>
      </c>
      <c r="Z1318" s="428">
        <f t="shared" si="494"/>
        <v>0</v>
      </c>
      <c r="AA1318" s="431">
        <f t="shared" si="505"/>
        <v>0</v>
      </c>
      <c r="AB1318" s="432">
        <f t="shared" si="506"/>
        <v>0</v>
      </c>
      <c r="AC1318" s="427" t="e">
        <f t="shared" si="507"/>
        <v>#N/A</v>
      </c>
      <c r="AD1318" s="428" t="e">
        <f t="shared" si="508"/>
        <v>#N/A</v>
      </c>
      <c r="AE1318" s="427" t="e">
        <f t="shared" si="509"/>
        <v>#N/A</v>
      </c>
      <c r="AF1318" s="428" t="e">
        <f t="shared" si="510"/>
        <v>#N/A</v>
      </c>
      <c r="AG1318" s="431" t="e">
        <f t="shared" si="511"/>
        <v>#N/A</v>
      </c>
      <c r="AH1318" s="432" t="e">
        <f t="shared" si="512"/>
        <v>#N/A</v>
      </c>
    </row>
    <row r="1319" spans="4:34" x14ac:dyDescent="0.25">
      <c r="D1319" s="335"/>
      <c r="E1319" s="335"/>
      <c r="F1319" s="335"/>
      <c r="G1319" s="335"/>
      <c r="H1319" s="411">
        <f t="shared" si="495"/>
        <v>0</v>
      </c>
      <c r="I1319" s="412">
        <v>0</v>
      </c>
      <c r="J1319" s="411">
        <f t="shared" si="489"/>
        <v>0</v>
      </c>
      <c r="K1319" s="412">
        <f t="shared" si="496"/>
        <v>0</v>
      </c>
      <c r="L1319" s="411">
        <f t="shared" si="497"/>
        <v>0</v>
      </c>
      <c r="M1319" s="412">
        <f t="shared" si="490"/>
        <v>0</v>
      </c>
      <c r="N1319" s="411">
        <v>0</v>
      </c>
      <c r="O1319" s="412">
        <f t="shared" si="498"/>
        <v>0</v>
      </c>
      <c r="P1319" s="335"/>
      <c r="Q1319" s="427">
        <f t="shared" si="499"/>
        <v>0</v>
      </c>
      <c r="R1319" s="428">
        <f t="shared" si="500"/>
        <v>0</v>
      </c>
      <c r="S1319" s="427">
        <f t="shared" si="491"/>
        <v>0</v>
      </c>
      <c r="T1319" s="428">
        <f t="shared" si="492"/>
        <v>0</v>
      </c>
      <c r="U1319" s="431">
        <f t="shared" si="501"/>
        <v>0</v>
      </c>
      <c r="V1319" s="432">
        <f t="shared" si="502"/>
        <v>0</v>
      </c>
      <c r="W1319" s="427">
        <f t="shared" si="503"/>
        <v>0</v>
      </c>
      <c r="X1319" s="428">
        <f t="shared" si="504"/>
        <v>0</v>
      </c>
      <c r="Y1319" s="427">
        <f t="shared" si="493"/>
        <v>0</v>
      </c>
      <c r="Z1319" s="428">
        <f t="shared" si="494"/>
        <v>0</v>
      </c>
      <c r="AA1319" s="431">
        <f t="shared" si="505"/>
        <v>0</v>
      </c>
      <c r="AB1319" s="432">
        <f t="shared" si="506"/>
        <v>0</v>
      </c>
      <c r="AC1319" s="427" t="e">
        <f t="shared" si="507"/>
        <v>#N/A</v>
      </c>
      <c r="AD1319" s="428" t="e">
        <f t="shared" si="508"/>
        <v>#N/A</v>
      </c>
      <c r="AE1319" s="427" t="e">
        <f t="shared" si="509"/>
        <v>#N/A</v>
      </c>
      <c r="AF1319" s="428" t="e">
        <f t="shared" si="510"/>
        <v>#N/A</v>
      </c>
      <c r="AG1319" s="431" t="e">
        <f t="shared" si="511"/>
        <v>#N/A</v>
      </c>
      <c r="AH1319" s="432" t="e">
        <f t="shared" si="512"/>
        <v>#N/A</v>
      </c>
    </row>
    <row r="1320" spans="4:34" x14ac:dyDescent="0.25">
      <c r="D1320" s="335"/>
      <c r="E1320" s="335"/>
      <c r="F1320" s="335"/>
      <c r="G1320" s="335"/>
      <c r="H1320" s="411">
        <f t="shared" si="495"/>
        <v>0</v>
      </c>
      <c r="I1320" s="412">
        <v>0</v>
      </c>
      <c r="J1320" s="411">
        <f t="shared" si="489"/>
        <v>0</v>
      </c>
      <c r="K1320" s="412">
        <f t="shared" si="496"/>
        <v>0</v>
      </c>
      <c r="L1320" s="411">
        <f t="shared" si="497"/>
        <v>0</v>
      </c>
      <c r="M1320" s="412">
        <f t="shared" si="490"/>
        <v>0</v>
      </c>
      <c r="N1320" s="411">
        <v>0</v>
      </c>
      <c r="O1320" s="412">
        <f t="shared" si="498"/>
        <v>0</v>
      </c>
      <c r="P1320" s="335"/>
      <c r="Q1320" s="427">
        <f t="shared" si="499"/>
        <v>0</v>
      </c>
      <c r="R1320" s="428">
        <f t="shared" si="500"/>
        <v>0</v>
      </c>
      <c r="S1320" s="427">
        <f t="shared" si="491"/>
        <v>0</v>
      </c>
      <c r="T1320" s="428">
        <f t="shared" si="492"/>
        <v>0</v>
      </c>
      <c r="U1320" s="431">
        <f t="shared" si="501"/>
        <v>0</v>
      </c>
      <c r="V1320" s="432">
        <f t="shared" si="502"/>
        <v>0</v>
      </c>
      <c r="W1320" s="427">
        <f t="shared" si="503"/>
        <v>0</v>
      </c>
      <c r="X1320" s="428">
        <f t="shared" si="504"/>
        <v>0</v>
      </c>
      <c r="Y1320" s="427">
        <f t="shared" si="493"/>
        <v>0</v>
      </c>
      <c r="Z1320" s="428">
        <f t="shared" si="494"/>
        <v>0</v>
      </c>
      <c r="AA1320" s="431">
        <f t="shared" si="505"/>
        <v>0</v>
      </c>
      <c r="AB1320" s="432">
        <f t="shared" si="506"/>
        <v>0</v>
      </c>
      <c r="AC1320" s="427" t="e">
        <f t="shared" si="507"/>
        <v>#N/A</v>
      </c>
      <c r="AD1320" s="428" t="e">
        <f t="shared" si="508"/>
        <v>#N/A</v>
      </c>
      <c r="AE1320" s="427" t="e">
        <f t="shared" si="509"/>
        <v>#N/A</v>
      </c>
      <c r="AF1320" s="428" t="e">
        <f t="shared" si="510"/>
        <v>#N/A</v>
      </c>
      <c r="AG1320" s="431" t="e">
        <f t="shared" si="511"/>
        <v>#N/A</v>
      </c>
      <c r="AH1320" s="432" t="e">
        <f t="shared" si="512"/>
        <v>#N/A</v>
      </c>
    </row>
    <row r="1321" spans="4:34" x14ac:dyDescent="0.25">
      <c r="D1321" s="335"/>
      <c r="E1321" s="335"/>
      <c r="F1321" s="335"/>
      <c r="G1321" s="335"/>
      <c r="H1321" s="411">
        <f t="shared" si="495"/>
        <v>0</v>
      </c>
      <c r="I1321" s="412">
        <v>0</v>
      </c>
      <c r="J1321" s="411">
        <f t="shared" si="489"/>
        <v>0</v>
      </c>
      <c r="K1321" s="412">
        <f t="shared" si="496"/>
        <v>0</v>
      </c>
      <c r="L1321" s="411">
        <f t="shared" si="497"/>
        <v>0</v>
      </c>
      <c r="M1321" s="412">
        <f t="shared" si="490"/>
        <v>0</v>
      </c>
      <c r="N1321" s="411">
        <v>0</v>
      </c>
      <c r="O1321" s="412">
        <f t="shared" si="498"/>
        <v>0</v>
      </c>
      <c r="P1321" s="335"/>
      <c r="Q1321" s="427">
        <f t="shared" si="499"/>
        <v>0</v>
      </c>
      <c r="R1321" s="428">
        <f t="shared" si="500"/>
        <v>0</v>
      </c>
      <c r="S1321" s="427">
        <f t="shared" si="491"/>
        <v>0</v>
      </c>
      <c r="T1321" s="428">
        <f t="shared" si="492"/>
        <v>0</v>
      </c>
      <c r="U1321" s="431">
        <f t="shared" si="501"/>
        <v>0</v>
      </c>
      <c r="V1321" s="432">
        <f t="shared" si="502"/>
        <v>0</v>
      </c>
      <c r="W1321" s="427">
        <f t="shared" si="503"/>
        <v>0</v>
      </c>
      <c r="X1321" s="428">
        <f t="shared" si="504"/>
        <v>0</v>
      </c>
      <c r="Y1321" s="427">
        <f t="shared" si="493"/>
        <v>0</v>
      </c>
      <c r="Z1321" s="428">
        <f t="shared" si="494"/>
        <v>0</v>
      </c>
      <c r="AA1321" s="431">
        <f t="shared" si="505"/>
        <v>0</v>
      </c>
      <c r="AB1321" s="432">
        <f t="shared" si="506"/>
        <v>0</v>
      </c>
      <c r="AC1321" s="427" t="e">
        <f t="shared" si="507"/>
        <v>#N/A</v>
      </c>
      <c r="AD1321" s="428" t="e">
        <f t="shared" si="508"/>
        <v>#N/A</v>
      </c>
      <c r="AE1321" s="427" t="e">
        <f t="shared" si="509"/>
        <v>#N/A</v>
      </c>
      <c r="AF1321" s="428" t="e">
        <f t="shared" si="510"/>
        <v>#N/A</v>
      </c>
      <c r="AG1321" s="431" t="e">
        <f t="shared" si="511"/>
        <v>#N/A</v>
      </c>
      <c r="AH1321" s="432" t="e">
        <f t="shared" si="512"/>
        <v>#N/A</v>
      </c>
    </row>
    <row r="1322" spans="4:34" x14ac:dyDescent="0.25">
      <c r="D1322" s="335"/>
      <c r="E1322" s="335"/>
      <c r="F1322" s="335"/>
      <c r="G1322" s="335"/>
      <c r="H1322" s="411">
        <f t="shared" si="495"/>
        <v>0</v>
      </c>
      <c r="I1322" s="412">
        <v>0</v>
      </c>
      <c r="J1322" s="411">
        <f t="shared" si="489"/>
        <v>0</v>
      </c>
      <c r="K1322" s="412">
        <f t="shared" si="496"/>
        <v>0</v>
      </c>
      <c r="L1322" s="411">
        <f t="shared" si="497"/>
        <v>0</v>
      </c>
      <c r="M1322" s="412">
        <f t="shared" si="490"/>
        <v>0</v>
      </c>
      <c r="N1322" s="411">
        <v>0</v>
      </c>
      <c r="O1322" s="412">
        <f t="shared" si="498"/>
        <v>0</v>
      </c>
      <c r="P1322" s="335"/>
      <c r="Q1322" s="427">
        <f t="shared" si="499"/>
        <v>0</v>
      </c>
      <c r="R1322" s="428">
        <f t="shared" si="500"/>
        <v>0</v>
      </c>
      <c r="S1322" s="427">
        <f t="shared" si="491"/>
        <v>0</v>
      </c>
      <c r="T1322" s="428">
        <f t="shared" si="492"/>
        <v>0</v>
      </c>
      <c r="U1322" s="431">
        <f t="shared" si="501"/>
        <v>0</v>
      </c>
      <c r="V1322" s="432">
        <f t="shared" si="502"/>
        <v>0</v>
      </c>
      <c r="W1322" s="427">
        <f t="shared" si="503"/>
        <v>0</v>
      </c>
      <c r="X1322" s="428">
        <f t="shared" si="504"/>
        <v>0</v>
      </c>
      <c r="Y1322" s="427">
        <f t="shared" si="493"/>
        <v>0</v>
      </c>
      <c r="Z1322" s="428">
        <f t="shared" si="494"/>
        <v>0</v>
      </c>
      <c r="AA1322" s="431">
        <f t="shared" si="505"/>
        <v>0</v>
      </c>
      <c r="AB1322" s="432">
        <f t="shared" si="506"/>
        <v>0</v>
      </c>
      <c r="AC1322" s="427" t="e">
        <f t="shared" si="507"/>
        <v>#N/A</v>
      </c>
      <c r="AD1322" s="428" t="e">
        <f t="shared" si="508"/>
        <v>#N/A</v>
      </c>
      <c r="AE1322" s="427" t="e">
        <f t="shared" si="509"/>
        <v>#N/A</v>
      </c>
      <c r="AF1322" s="428" t="e">
        <f t="shared" si="510"/>
        <v>#N/A</v>
      </c>
      <c r="AG1322" s="431" t="e">
        <f t="shared" si="511"/>
        <v>#N/A</v>
      </c>
      <c r="AH1322" s="432" t="e">
        <f t="shared" si="512"/>
        <v>#N/A</v>
      </c>
    </row>
    <row r="1323" spans="4:34" x14ac:dyDescent="0.25">
      <c r="D1323" s="335"/>
      <c r="E1323" s="335"/>
      <c r="F1323" s="335"/>
      <c r="G1323" s="335"/>
      <c r="H1323" s="411">
        <f t="shared" si="495"/>
        <v>0</v>
      </c>
      <c r="I1323" s="412">
        <v>0</v>
      </c>
      <c r="J1323" s="411">
        <f t="shared" si="489"/>
        <v>0</v>
      </c>
      <c r="K1323" s="412">
        <f t="shared" si="496"/>
        <v>0</v>
      </c>
      <c r="L1323" s="411">
        <f t="shared" si="497"/>
        <v>0</v>
      </c>
      <c r="M1323" s="412">
        <f t="shared" si="490"/>
        <v>0</v>
      </c>
      <c r="N1323" s="411">
        <v>0</v>
      </c>
      <c r="O1323" s="412">
        <f t="shared" si="498"/>
        <v>0</v>
      </c>
      <c r="P1323" s="335"/>
      <c r="Q1323" s="427">
        <f t="shared" si="499"/>
        <v>0</v>
      </c>
      <c r="R1323" s="428">
        <f t="shared" si="500"/>
        <v>0</v>
      </c>
      <c r="S1323" s="427">
        <f t="shared" si="491"/>
        <v>0</v>
      </c>
      <c r="T1323" s="428">
        <f t="shared" si="492"/>
        <v>0</v>
      </c>
      <c r="U1323" s="431">
        <f t="shared" si="501"/>
        <v>0</v>
      </c>
      <c r="V1323" s="432">
        <f t="shared" si="502"/>
        <v>0</v>
      </c>
      <c r="W1323" s="427">
        <f t="shared" si="503"/>
        <v>0</v>
      </c>
      <c r="X1323" s="428">
        <f t="shared" si="504"/>
        <v>0</v>
      </c>
      <c r="Y1323" s="427">
        <f t="shared" si="493"/>
        <v>0</v>
      </c>
      <c r="Z1323" s="428">
        <f t="shared" si="494"/>
        <v>0</v>
      </c>
      <c r="AA1323" s="431">
        <f t="shared" si="505"/>
        <v>0</v>
      </c>
      <c r="AB1323" s="432">
        <f t="shared" si="506"/>
        <v>0</v>
      </c>
      <c r="AC1323" s="427" t="e">
        <f t="shared" si="507"/>
        <v>#N/A</v>
      </c>
      <c r="AD1323" s="428" t="e">
        <f t="shared" si="508"/>
        <v>#N/A</v>
      </c>
      <c r="AE1323" s="427" t="e">
        <f t="shared" si="509"/>
        <v>#N/A</v>
      </c>
      <c r="AF1323" s="428" t="e">
        <f t="shared" si="510"/>
        <v>#N/A</v>
      </c>
      <c r="AG1323" s="431" t="e">
        <f t="shared" si="511"/>
        <v>#N/A</v>
      </c>
      <c r="AH1323" s="432" t="e">
        <f t="shared" si="512"/>
        <v>#N/A</v>
      </c>
    </row>
    <row r="1324" spans="4:34" x14ac:dyDescent="0.25">
      <c r="D1324" s="335"/>
      <c r="E1324" s="335"/>
      <c r="F1324" s="335"/>
      <c r="G1324" s="335"/>
      <c r="H1324" s="411">
        <f t="shared" si="495"/>
        <v>0</v>
      </c>
      <c r="I1324" s="412">
        <v>0</v>
      </c>
      <c r="J1324" s="411">
        <f t="shared" si="489"/>
        <v>0</v>
      </c>
      <c r="K1324" s="412">
        <f t="shared" si="496"/>
        <v>0</v>
      </c>
      <c r="L1324" s="411">
        <f t="shared" si="497"/>
        <v>0</v>
      </c>
      <c r="M1324" s="412">
        <f t="shared" si="490"/>
        <v>0</v>
      </c>
      <c r="N1324" s="411">
        <v>0</v>
      </c>
      <c r="O1324" s="412">
        <f t="shared" si="498"/>
        <v>0</v>
      </c>
      <c r="P1324" s="335"/>
      <c r="Q1324" s="427">
        <f t="shared" si="499"/>
        <v>0</v>
      </c>
      <c r="R1324" s="428">
        <f t="shared" si="500"/>
        <v>0</v>
      </c>
      <c r="S1324" s="427">
        <f t="shared" si="491"/>
        <v>0</v>
      </c>
      <c r="T1324" s="428">
        <f t="shared" si="492"/>
        <v>0</v>
      </c>
      <c r="U1324" s="431">
        <f t="shared" si="501"/>
        <v>0</v>
      </c>
      <c r="V1324" s="432">
        <f t="shared" si="502"/>
        <v>0</v>
      </c>
      <c r="W1324" s="427">
        <f t="shared" si="503"/>
        <v>0</v>
      </c>
      <c r="X1324" s="428">
        <f t="shared" si="504"/>
        <v>0</v>
      </c>
      <c r="Y1324" s="427">
        <f t="shared" si="493"/>
        <v>0</v>
      </c>
      <c r="Z1324" s="428">
        <f t="shared" si="494"/>
        <v>0</v>
      </c>
      <c r="AA1324" s="431">
        <f t="shared" si="505"/>
        <v>0</v>
      </c>
      <c r="AB1324" s="432">
        <f t="shared" si="506"/>
        <v>0</v>
      </c>
      <c r="AC1324" s="427" t="e">
        <f t="shared" si="507"/>
        <v>#N/A</v>
      </c>
      <c r="AD1324" s="428" t="e">
        <f t="shared" si="508"/>
        <v>#N/A</v>
      </c>
      <c r="AE1324" s="427" t="e">
        <f t="shared" si="509"/>
        <v>#N/A</v>
      </c>
      <c r="AF1324" s="428" t="e">
        <f t="shared" si="510"/>
        <v>#N/A</v>
      </c>
      <c r="AG1324" s="431" t="e">
        <f t="shared" si="511"/>
        <v>#N/A</v>
      </c>
      <c r="AH1324" s="432" t="e">
        <f t="shared" si="512"/>
        <v>#N/A</v>
      </c>
    </row>
    <row r="1325" spans="4:34" x14ac:dyDescent="0.25">
      <c r="D1325" s="335"/>
      <c r="E1325" s="335"/>
      <c r="F1325" s="335"/>
      <c r="G1325" s="335"/>
      <c r="H1325" s="411">
        <f t="shared" si="495"/>
        <v>0</v>
      </c>
      <c r="I1325" s="412">
        <v>0</v>
      </c>
      <c r="J1325" s="411">
        <f t="shared" si="489"/>
        <v>0</v>
      </c>
      <c r="K1325" s="412">
        <f t="shared" si="496"/>
        <v>0</v>
      </c>
      <c r="L1325" s="411">
        <f t="shared" si="497"/>
        <v>0</v>
      </c>
      <c r="M1325" s="412">
        <f t="shared" si="490"/>
        <v>0</v>
      </c>
      <c r="N1325" s="411">
        <v>0</v>
      </c>
      <c r="O1325" s="412">
        <f t="shared" si="498"/>
        <v>0</v>
      </c>
      <c r="P1325" s="335"/>
      <c r="Q1325" s="427">
        <f t="shared" si="499"/>
        <v>0</v>
      </c>
      <c r="R1325" s="428">
        <f t="shared" si="500"/>
        <v>0</v>
      </c>
      <c r="S1325" s="427">
        <f t="shared" si="491"/>
        <v>0</v>
      </c>
      <c r="T1325" s="428">
        <f t="shared" si="492"/>
        <v>0</v>
      </c>
      <c r="U1325" s="431">
        <f t="shared" si="501"/>
        <v>0</v>
      </c>
      <c r="V1325" s="432">
        <f t="shared" si="502"/>
        <v>0</v>
      </c>
      <c r="W1325" s="427">
        <f t="shared" si="503"/>
        <v>0</v>
      </c>
      <c r="X1325" s="428">
        <f t="shared" si="504"/>
        <v>0</v>
      </c>
      <c r="Y1325" s="427">
        <f t="shared" si="493"/>
        <v>0</v>
      </c>
      <c r="Z1325" s="428">
        <f t="shared" si="494"/>
        <v>0</v>
      </c>
      <c r="AA1325" s="431">
        <f t="shared" si="505"/>
        <v>0</v>
      </c>
      <c r="AB1325" s="432">
        <f t="shared" si="506"/>
        <v>0</v>
      </c>
      <c r="AC1325" s="427" t="e">
        <f t="shared" si="507"/>
        <v>#N/A</v>
      </c>
      <c r="AD1325" s="428" t="e">
        <f t="shared" si="508"/>
        <v>#N/A</v>
      </c>
      <c r="AE1325" s="427" t="e">
        <f t="shared" si="509"/>
        <v>#N/A</v>
      </c>
      <c r="AF1325" s="428" t="e">
        <f t="shared" si="510"/>
        <v>#N/A</v>
      </c>
      <c r="AG1325" s="431" t="e">
        <f t="shared" si="511"/>
        <v>#N/A</v>
      </c>
      <c r="AH1325" s="432" t="e">
        <f t="shared" si="512"/>
        <v>#N/A</v>
      </c>
    </row>
    <row r="1326" spans="4:34" x14ac:dyDescent="0.25">
      <c r="D1326" s="335"/>
      <c r="E1326" s="335"/>
      <c r="F1326" s="335"/>
      <c r="G1326" s="335"/>
      <c r="H1326" s="411">
        <f t="shared" si="495"/>
        <v>0</v>
      </c>
      <c r="I1326" s="412">
        <v>0</v>
      </c>
      <c r="J1326" s="411">
        <f t="shared" si="489"/>
        <v>0</v>
      </c>
      <c r="K1326" s="412">
        <f t="shared" si="496"/>
        <v>0</v>
      </c>
      <c r="L1326" s="411">
        <f t="shared" si="497"/>
        <v>0</v>
      </c>
      <c r="M1326" s="412">
        <f t="shared" si="490"/>
        <v>0</v>
      </c>
      <c r="N1326" s="411">
        <v>0</v>
      </c>
      <c r="O1326" s="412">
        <f t="shared" si="498"/>
        <v>0</v>
      </c>
      <c r="P1326" s="335"/>
      <c r="Q1326" s="427">
        <f t="shared" si="499"/>
        <v>0</v>
      </c>
      <c r="R1326" s="428">
        <f t="shared" si="500"/>
        <v>0</v>
      </c>
      <c r="S1326" s="427">
        <f t="shared" si="491"/>
        <v>0</v>
      </c>
      <c r="T1326" s="428">
        <f t="shared" si="492"/>
        <v>0</v>
      </c>
      <c r="U1326" s="431">
        <f t="shared" si="501"/>
        <v>0</v>
      </c>
      <c r="V1326" s="432">
        <f t="shared" si="502"/>
        <v>0</v>
      </c>
      <c r="W1326" s="427">
        <f t="shared" si="503"/>
        <v>0</v>
      </c>
      <c r="X1326" s="428">
        <f t="shared" si="504"/>
        <v>0</v>
      </c>
      <c r="Y1326" s="427">
        <f t="shared" si="493"/>
        <v>0</v>
      </c>
      <c r="Z1326" s="428">
        <f t="shared" si="494"/>
        <v>0</v>
      </c>
      <c r="AA1326" s="431">
        <f t="shared" si="505"/>
        <v>0</v>
      </c>
      <c r="AB1326" s="432">
        <f t="shared" si="506"/>
        <v>0</v>
      </c>
      <c r="AC1326" s="427" t="e">
        <f t="shared" si="507"/>
        <v>#N/A</v>
      </c>
      <c r="AD1326" s="428" t="e">
        <f t="shared" si="508"/>
        <v>#N/A</v>
      </c>
      <c r="AE1326" s="427" t="e">
        <f t="shared" si="509"/>
        <v>#N/A</v>
      </c>
      <c r="AF1326" s="428" t="e">
        <f t="shared" si="510"/>
        <v>#N/A</v>
      </c>
      <c r="AG1326" s="431" t="e">
        <f t="shared" si="511"/>
        <v>#N/A</v>
      </c>
      <c r="AH1326" s="432" t="e">
        <f t="shared" si="512"/>
        <v>#N/A</v>
      </c>
    </row>
    <row r="1327" spans="4:34" x14ac:dyDescent="0.25">
      <c r="D1327" s="335"/>
      <c r="E1327" s="335"/>
      <c r="F1327" s="335"/>
      <c r="G1327" s="335"/>
      <c r="H1327" s="411">
        <f t="shared" si="495"/>
        <v>0</v>
      </c>
      <c r="I1327" s="412">
        <v>0</v>
      </c>
      <c r="J1327" s="411">
        <f t="shared" si="489"/>
        <v>0</v>
      </c>
      <c r="K1327" s="412">
        <f t="shared" si="496"/>
        <v>0</v>
      </c>
      <c r="L1327" s="411">
        <f t="shared" si="497"/>
        <v>0</v>
      </c>
      <c r="M1327" s="412">
        <f t="shared" si="490"/>
        <v>0</v>
      </c>
      <c r="N1327" s="411">
        <v>0</v>
      </c>
      <c r="O1327" s="412">
        <f t="shared" si="498"/>
        <v>0</v>
      </c>
      <c r="P1327" s="335"/>
      <c r="Q1327" s="427">
        <f t="shared" si="499"/>
        <v>0</v>
      </c>
      <c r="R1327" s="428">
        <f t="shared" si="500"/>
        <v>0</v>
      </c>
      <c r="S1327" s="427">
        <f t="shared" si="491"/>
        <v>0</v>
      </c>
      <c r="T1327" s="428">
        <f t="shared" si="492"/>
        <v>0</v>
      </c>
      <c r="U1327" s="431">
        <f t="shared" si="501"/>
        <v>0</v>
      </c>
      <c r="V1327" s="432">
        <f t="shared" si="502"/>
        <v>0</v>
      </c>
      <c r="W1327" s="427">
        <f t="shared" si="503"/>
        <v>0</v>
      </c>
      <c r="X1327" s="428">
        <f t="shared" si="504"/>
        <v>0</v>
      </c>
      <c r="Y1327" s="427">
        <f t="shared" si="493"/>
        <v>0</v>
      </c>
      <c r="Z1327" s="428">
        <f t="shared" si="494"/>
        <v>0</v>
      </c>
      <c r="AA1327" s="431">
        <f t="shared" si="505"/>
        <v>0</v>
      </c>
      <c r="AB1327" s="432">
        <f t="shared" si="506"/>
        <v>0</v>
      </c>
      <c r="AC1327" s="427" t="e">
        <f t="shared" si="507"/>
        <v>#N/A</v>
      </c>
      <c r="AD1327" s="428" t="e">
        <f t="shared" si="508"/>
        <v>#N/A</v>
      </c>
      <c r="AE1327" s="427" t="e">
        <f t="shared" si="509"/>
        <v>#N/A</v>
      </c>
      <c r="AF1327" s="428" t="e">
        <f t="shared" si="510"/>
        <v>#N/A</v>
      </c>
      <c r="AG1327" s="431" t="e">
        <f t="shared" si="511"/>
        <v>#N/A</v>
      </c>
      <c r="AH1327" s="432" t="e">
        <f t="shared" si="512"/>
        <v>#N/A</v>
      </c>
    </row>
    <row r="1328" spans="4:34" x14ac:dyDescent="0.25">
      <c r="D1328" s="335"/>
      <c r="E1328" s="335"/>
      <c r="F1328" s="335"/>
      <c r="G1328" s="335"/>
      <c r="H1328" s="411">
        <f t="shared" si="495"/>
        <v>0</v>
      </c>
      <c r="I1328" s="412">
        <v>0</v>
      </c>
      <c r="J1328" s="411">
        <f t="shared" si="489"/>
        <v>0</v>
      </c>
      <c r="K1328" s="412">
        <f t="shared" si="496"/>
        <v>0</v>
      </c>
      <c r="L1328" s="411">
        <f t="shared" si="497"/>
        <v>0</v>
      </c>
      <c r="M1328" s="412">
        <f t="shared" si="490"/>
        <v>0</v>
      </c>
      <c r="N1328" s="411">
        <v>0</v>
      </c>
      <c r="O1328" s="412">
        <f t="shared" si="498"/>
        <v>0</v>
      </c>
      <c r="P1328" s="335"/>
      <c r="Q1328" s="427">
        <f t="shared" si="499"/>
        <v>0</v>
      </c>
      <c r="R1328" s="428">
        <f t="shared" si="500"/>
        <v>0</v>
      </c>
      <c r="S1328" s="427">
        <f t="shared" si="491"/>
        <v>0</v>
      </c>
      <c r="T1328" s="428">
        <f t="shared" si="492"/>
        <v>0</v>
      </c>
      <c r="U1328" s="431">
        <f t="shared" si="501"/>
        <v>0</v>
      </c>
      <c r="V1328" s="432">
        <f t="shared" si="502"/>
        <v>0</v>
      </c>
      <c r="W1328" s="427">
        <f t="shared" si="503"/>
        <v>0</v>
      </c>
      <c r="X1328" s="428">
        <f t="shared" si="504"/>
        <v>0</v>
      </c>
      <c r="Y1328" s="427">
        <f t="shared" si="493"/>
        <v>0</v>
      </c>
      <c r="Z1328" s="428">
        <f t="shared" si="494"/>
        <v>0</v>
      </c>
      <c r="AA1328" s="431">
        <f t="shared" si="505"/>
        <v>0</v>
      </c>
      <c r="AB1328" s="432">
        <f t="shared" si="506"/>
        <v>0</v>
      </c>
      <c r="AC1328" s="427" t="e">
        <f t="shared" si="507"/>
        <v>#N/A</v>
      </c>
      <c r="AD1328" s="428" t="e">
        <f t="shared" si="508"/>
        <v>#N/A</v>
      </c>
      <c r="AE1328" s="427" t="e">
        <f t="shared" si="509"/>
        <v>#N/A</v>
      </c>
      <c r="AF1328" s="428" t="e">
        <f t="shared" si="510"/>
        <v>#N/A</v>
      </c>
      <c r="AG1328" s="431" t="e">
        <f t="shared" si="511"/>
        <v>#N/A</v>
      </c>
      <c r="AH1328" s="432" t="e">
        <f t="shared" si="512"/>
        <v>#N/A</v>
      </c>
    </row>
    <row r="1329" spans="4:34" x14ac:dyDescent="0.25">
      <c r="D1329" s="335"/>
      <c r="E1329" s="335"/>
      <c r="F1329" s="335"/>
      <c r="G1329" s="335"/>
      <c r="H1329" s="411">
        <f t="shared" si="495"/>
        <v>0</v>
      </c>
      <c r="I1329" s="412">
        <v>0</v>
      </c>
      <c r="J1329" s="411">
        <f t="shared" si="489"/>
        <v>0</v>
      </c>
      <c r="K1329" s="412">
        <f t="shared" si="496"/>
        <v>0</v>
      </c>
      <c r="L1329" s="411">
        <f t="shared" si="497"/>
        <v>0</v>
      </c>
      <c r="M1329" s="412">
        <f t="shared" si="490"/>
        <v>0</v>
      </c>
      <c r="N1329" s="411">
        <v>0</v>
      </c>
      <c r="O1329" s="412">
        <f t="shared" si="498"/>
        <v>0</v>
      </c>
      <c r="P1329" s="335"/>
      <c r="Q1329" s="427">
        <f t="shared" si="499"/>
        <v>0</v>
      </c>
      <c r="R1329" s="428">
        <f t="shared" si="500"/>
        <v>0</v>
      </c>
      <c r="S1329" s="427">
        <f t="shared" si="491"/>
        <v>0</v>
      </c>
      <c r="T1329" s="428">
        <f t="shared" si="492"/>
        <v>0</v>
      </c>
      <c r="U1329" s="431">
        <f t="shared" si="501"/>
        <v>0</v>
      </c>
      <c r="V1329" s="432">
        <f t="shared" si="502"/>
        <v>0</v>
      </c>
      <c r="W1329" s="427">
        <f t="shared" si="503"/>
        <v>0</v>
      </c>
      <c r="X1329" s="428">
        <f t="shared" si="504"/>
        <v>0</v>
      </c>
      <c r="Y1329" s="427">
        <f t="shared" si="493"/>
        <v>0</v>
      </c>
      <c r="Z1329" s="428">
        <f t="shared" si="494"/>
        <v>0</v>
      </c>
      <c r="AA1329" s="431">
        <f t="shared" si="505"/>
        <v>0</v>
      </c>
      <c r="AB1329" s="432">
        <f t="shared" si="506"/>
        <v>0</v>
      </c>
      <c r="AC1329" s="427" t="e">
        <f t="shared" si="507"/>
        <v>#N/A</v>
      </c>
      <c r="AD1329" s="428" t="e">
        <f t="shared" si="508"/>
        <v>#N/A</v>
      </c>
      <c r="AE1329" s="427" t="e">
        <f t="shared" si="509"/>
        <v>#N/A</v>
      </c>
      <c r="AF1329" s="428" t="e">
        <f t="shared" si="510"/>
        <v>#N/A</v>
      </c>
      <c r="AG1329" s="431" t="e">
        <f t="shared" si="511"/>
        <v>#N/A</v>
      </c>
      <c r="AH1329" s="432" t="e">
        <f t="shared" si="512"/>
        <v>#N/A</v>
      </c>
    </row>
    <row r="1330" spans="4:34" x14ac:dyDescent="0.25">
      <c r="D1330" s="335"/>
      <c r="E1330" s="335"/>
      <c r="F1330" s="335"/>
      <c r="G1330" s="335"/>
      <c r="H1330" s="411">
        <f t="shared" si="495"/>
        <v>0</v>
      </c>
      <c r="I1330" s="412">
        <v>0</v>
      </c>
      <c r="J1330" s="411">
        <f t="shared" si="489"/>
        <v>0</v>
      </c>
      <c r="K1330" s="412">
        <f t="shared" si="496"/>
        <v>0</v>
      </c>
      <c r="L1330" s="411">
        <f t="shared" si="497"/>
        <v>0</v>
      </c>
      <c r="M1330" s="412">
        <f t="shared" si="490"/>
        <v>0</v>
      </c>
      <c r="N1330" s="411">
        <v>0</v>
      </c>
      <c r="O1330" s="412">
        <f t="shared" si="498"/>
        <v>0</v>
      </c>
      <c r="P1330" s="335"/>
      <c r="Q1330" s="427">
        <f t="shared" si="499"/>
        <v>0</v>
      </c>
      <c r="R1330" s="428">
        <f t="shared" si="500"/>
        <v>0</v>
      </c>
      <c r="S1330" s="427">
        <f t="shared" si="491"/>
        <v>0</v>
      </c>
      <c r="T1330" s="428">
        <f t="shared" si="492"/>
        <v>0</v>
      </c>
      <c r="U1330" s="431">
        <f t="shared" si="501"/>
        <v>0</v>
      </c>
      <c r="V1330" s="432">
        <f t="shared" si="502"/>
        <v>0</v>
      </c>
      <c r="W1330" s="427">
        <f t="shared" si="503"/>
        <v>0</v>
      </c>
      <c r="X1330" s="428">
        <f t="shared" si="504"/>
        <v>0</v>
      </c>
      <c r="Y1330" s="427">
        <f t="shared" si="493"/>
        <v>0</v>
      </c>
      <c r="Z1330" s="428">
        <f t="shared" si="494"/>
        <v>0</v>
      </c>
      <c r="AA1330" s="431">
        <f t="shared" si="505"/>
        <v>0</v>
      </c>
      <c r="AB1330" s="432">
        <f t="shared" si="506"/>
        <v>0</v>
      </c>
      <c r="AC1330" s="427" t="e">
        <f t="shared" si="507"/>
        <v>#N/A</v>
      </c>
      <c r="AD1330" s="428" t="e">
        <f t="shared" si="508"/>
        <v>#N/A</v>
      </c>
      <c r="AE1330" s="427" t="e">
        <f t="shared" si="509"/>
        <v>#N/A</v>
      </c>
      <c r="AF1330" s="428" t="e">
        <f t="shared" si="510"/>
        <v>#N/A</v>
      </c>
      <c r="AG1330" s="431" t="e">
        <f t="shared" si="511"/>
        <v>#N/A</v>
      </c>
      <c r="AH1330" s="432" t="e">
        <f t="shared" si="512"/>
        <v>#N/A</v>
      </c>
    </row>
    <row r="1331" spans="4:34" x14ac:dyDescent="0.25">
      <c r="D1331" s="335"/>
      <c r="E1331" s="335"/>
      <c r="F1331" s="335"/>
      <c r="G1331" s="335"/>
      <c r="H1331" s="411">
        <f t="shared" si="495"/>
        <v>0</v>
      </c>
      <c r="I1331" s="412">
        <v>0</v>
      </c>
      <c r="J1331" s="411">
        <f t="shared" si="489"/>
        <v>0</v>
      </c>
      <c r="K1331" s="412">
        <f t="shared" si="496"/>
        <v>0</v>
      </c>
      <c r="L1331" s="411">
        <f t="shared" si="497"/>
        <v>0</v>
      </c>
      <c r="M1331" s="412">
        <f t="shared" si="490"/>
        <v>0</v>
      </c>
      <c r="N1331" s="411">
        <v>0</v>
      </c>
      <c r="O1331" s="412">
        <f t="shared" si="498"/>
        <v>0</v>
      </c>
      <c r="P1331" s="335"/>
      <c r="Q1331" s="427">
        <f t="shared" si="499"/>
        <v>0</v>
      </c>
      <c r="R1331" s="428">
        <f t="shared" si="500"/>
        <v>0</v>
      </c>
      <c r="S1331" s="427">
        <f t="shared" si="491"/>
        <v>0</v>
      </c>
      <c r="T1331" s="428">
        <f t="shared" si="492"/>
        <v>0</v>
      </c>
      <c r="U1331" s="431">
        <f t="shared" si="501"/>
        <v>0</v>
      </c>
      <c r="V1331" s="432">
        <f t="shared" si="502"/>
        <v>0</v>
      </c>
      <c r="W1331" s="427">
        <f t="shared" si="503"/>
        <v>0</v>
      </c>
      <c r="X1331" s="428">
        <f t="shared" si="504"/>
        <v>0</v>
      </c>
      <c r="Y1331" s="427">
        <f t="shared" si="493"/>
        <v>0</v>
      </c>
      <c r="Z1331" s="428">
        <f t="shared" si="494"/>
        <v>0</v>
      </c>
      <c r="AA1331" s="431">
        <f t="shared" si="505"/>
        <v>0</v>
      </c>
      <c r="AB1331" s="432">
        <f t="shared" si="506"/>
        <v>0</v>
      </c>
      <c r="AC1331" s="427" t="e">
        <f t="shared" si="507"/>
        <v>#N/A</v>
      </c>
      <c r="AD1331" s="428" t="e">
        <f t="shared" si="508"/>
        <v>#N/A</v>
      </c>
      <c r="AE1331" s="427" t="e">
        <f t="shared" si="509"/>
        <v>#N/A</v>
      </c>
      <c r="AF1331" s="428" t="e">
        <f t="shared" si="510"/>
        <v>#N/A</v>
      </c>
      <c r="AG1331" s="431" t="e">
        <f t="shared" si="511"/>
        <v>#N/A</v>
      </c>
      <c r="AH1331" s="432" t="e">
        <f t="shared" si="512"/>
        <v>#N/A</v>
      </c>
    </row>
    <row r="1332" spans="4:34" x14ac:dyDescent="0.25">
      <c r="D1332" s="335"/>
      <c r="E1332" s="335"/>
      <c r="F1332" s="335"/>
      <c r="G1332" s="335"/>
      <c r="H1332" s="411">
        <f t="shared" si="495"/>
        <v>0</v>
      </c>
      <c r="I1332" s="412">
        <v>0</v>
      </c>
      <c r="J1332" s="411">
        <f t="shared" si="489"/>
        <v>0</v>
      </c>
      <c r="K1332" s="412">
        <f t="shared" si="496"/>
        <v>0</v>
      </c>
      <c r="L1332" s="411">
        <f t="shared" si="497"/>
        <v>0</v>
      </c>
      <c r="M1332" s="412">
        <f t="shared" si="490"/>
        <v>0</v>
      </c>
      <c r="N1332" s="411">
        <v>0</v>
      </c>
      <c r="O1332" s="412">
        <f t="shared" si="498"/>
        <v>0</v>
      </c>
      <c r="P1332" s="335"/>
      <c r="Q1332" s="427">
        <f t="shared" si="499"/>
        <v>0</v>
      </c>
      <c r="R1332" s="428">
        <f t="shared" si="500"/>
        <v>0</v>
      </c>
      <c r="S1332" s="427">
        <f t="shared" si="491"/>
        <v>0</v>
      </c>
      <c r="T1332" s="428">
        <f t="shared" si="492"/>
        <v>0</v>
      </c>
      <c r="U1332" s="431">
        <f t="shared" si="501"/>
        <v>0</v>
      </c>
      <c r="V1332" s="432">
        <f t="shared" si="502"/>
        <v>0</v>
      </c>
      <c r="W1332" s="427">
        <f t="shared" si="503"/>
        <v>0</v>
      </c>
      <c r="X1332" s="428">
        <f t="shared" si="504"/>
        <v>0</v>
      </c>
      <c r="Y1332" s="427">
        <f t="shared" si="493"/>
        <v>0</v>
      </c>
      <c r="Z1332" s="428">
        <f t="shared" si="494"/>
        <v>0</v>
      </c>
      <c r="AA1332" s="431">
        <f t="shared" si="505"/>
        <v>0</v>
      </c>
      <c r="AB1332" s="432">
        <f t="shared" si="506"/>
        <v>0</v>
      </c>
      <c r="AC1332" s="427" t="e">
        <f t="shared" si="507"/>
        <v>#N/A</v>
      </c>
      <c r="AD1332" s="428" t="e">
        <f t="shared" si="508"/>
        <v>#N/A</v>
      </c>
      <c r="AE1332" s="427" t="e">
        <f t="shared" si="509"/>
        <v>#N/A</v>
      </c>
      <c r="AF1332" s="428" t="e">
        <f t="shared" si="510"/>
        <v>#N/A</v>
      </c>
      <c r="AG1332" s="431" t="e">
        <f t="shared" si="511"/>
        <v>#N/A</v>
      </c>
      <c r="AH1332" s="432" t="e">
        <f t="shared" si="512"/>
        <v>#N/A</v>
      </c>
    </row>
    <row r="1333" spans="4:34" x14ac:dyDescent="0.25">
      <c r="D1333" s="335"/>
      <c r="E1333" s="335"/>
      <c r="F1333" s="335"/>
      <c r="G1333" s="335"/>
      <c r="H1333" s="411">
        <f t="shared" si="495"/>
        <v>0</v>
      </c>
      <c r="I1333" s="412">
        <v>0</v>
      </c>
      <c r="J1333" s="411">
        <f t="shared" si="489"/>
        <v>0</v>
      </c>
      <c r="K1333" s="412">
        <f t="shared" si="496"/>
        <v>0</v>
      </c>
      <c r="L1333" s="411">
        <f t="shared" si="497"/>
        <v>0</v>
      </c>
      <c r="M1333" s="412">
        <f t="shared" si="490"/>
        <v>0</v>
      </c>
      <c r="N1333" s="411">
        <v>0</v>
      </c>
      <c r="O1333" s="412">
        <f t="shared" si="498"/>
        <v>0</v>
      </c>
      <c r="P1333" s="335"/>
      <c r="Q1333" s="427">
        <f t="shared" si="499"/>
        <v>0</v>
      </c>
      <c r="R1333" s="428">
        <f t="shared" si="500"/>
        <v>0</v>
      </c>
      <c r="S1333" s="427">
        <f t="shared" si="491"/>
        <v>0</v>
      </c>
      <c r="T1333" s="428">
        <f t="shared" si="492"/>
        <v>0</v>
      </c>
      <c r="U1333" s="431">
        <f t="shared" si="501"/>
        <v>0</v>
      </c>
      <c r="V1333" s="432">
        <f t="shared" si="502"/>
        <v>0</v>
      </c>
      <c r="W1333" s="427">
        <f t="shared" si="503"/>
        <v>0</v>
      </c>
      <c r="X1333" s="428">
        <f t="shared" si="504"/>
        <v>0</v>
      </c>
      <c r="Y1333" s="427">
        <f t="shared" si="493"/>
        <v>0</v>
      </c>
      <c r="Z1333" s="428">
        <f t="shared" si="494"/>
        <v>0</v>
      </c>
      <c r="AA1333" s="431">
        <f t="shared" si="505"/>
        <v>0</v>
      </c>
      <c r="AB1333" s="432">
        <f t="shared" si="506"/>
        <v>0</v>
      </c>
      <c r="AC1333" s="427" t="e">
        <f t="shared" si="507"/>
        <v>#N/A</v>
      </c>
      <c r="AD1333" s="428" t="e">
        <f t="shared" si="508"/>
        <v>#N/A</v>
      </c>
      <c r="AE1333" s="427" t="e">
        <f t="shared" si="509"/>
        <v>#N/A</v>
      </c>
      <c r="AF1333" s="428" t="e">
        <f t="shared" si="510"/>
        <v>#N/A</v>
      </c>
      <c r="AG1333" s="431" t="e">
        <f t="shared" si="511"/>
        <v>#N/A</v>
      </c>
      <c r="AH1333" s="432" t="e">
        <f t="shared" si="512"/>
        <v>#N/A</v>
      </c>
    </row>
    <row r="1334" spans="4:34" x14ac:dyDescent="0.25">
      <c r="D1334" s="335"/>
      <c r="E1334" s="335"/>
      <c r="F1334" s="335"/>
      <c r="G1334" s="335"/>
      <c r="H1334" s="411">
        <f t="shared" si="495"/>
        <v>0</v>
      </c>
      <c r="I1334" s="412">
        <v>0</v>
      </c>
      <c r="J1334" s="411">
        <f t="shared" si="489"/>
        <v>0</v>
      </c>
      <c r="K1334" s="412">
        <f t="shared" si="496"/>
        <v>0</v>
      </c>
      <c r="L1334" s="411">
        <f t="shared" si="497"/>
        <v>0</v>
      </c>
      <c r="M1334" s="412">
        <f t="shared" si="490"/>
        <v>0</v>
      </c>
      <c r="N1334" s="411">
        <v>0</v>
      </c>
      <c r="O1334" s="412">
        <f t="shared" si="498"/>
        <v>0</v>
      </c>
      <c r="P1334" s="335"/>
      <c r="Q1334" s="427">
        <f t="shared" si="499"/>
        <v>0</v>
      </c>
      <c r="R1334" s="428">
        <f t="shared" si="500"/>
        <v>0</v>
      </c>
      <c r="S1334" s="427">
        <f t="shared" si="491"/>
        <v>0</v>
      </c>
      <c r="T1334" s="428">
        <f t="shared" si="492"/>
        <v>0</v>
      </c>
      <c r="U1334" s="431">
        <f t="shared" si="501"/>
        <v>0</v>
      </c>
      <c r="V1334" s="432">
        <f t="shared" si="502"/>
        <v>0</v>
      </c>
      <c r="W1334" s="427">
        <f t="shared" si="503"/>
        <v>0</v>
      </c>
      <c r="X1334" s="428">
        <f t="shared" si="504"/>
        <v>0</v>
      </c>
      <c r="Y1334" s="427">
        <f t="shared" si="493"/>
        <v>0</v>
      </c>
      <c r="Z1334" s="428">
        <f t="shared" si="494"/>
        <v>0</v>
      </c>
      <c r="AA1334" s="431">
        <f t="shared" si="505"/>
        <v>0</v>
      </c>
      <c r="AB1334" s="432">
        <f t="shared" si="506"/>
        <v>0</v>
      </c>
      <c r="AC1334" s="427" t="e">
        <f t="shared" si="507"/>
        <v>#N/A</v>
      </c>
      <c r="AD1334" s="428" t="e">
        <f t="shared" si="508"/>
        <v>#N/A</v>
      </c>
      <c r="AE1334" s="427" t="e">
        <f t="shared" si="509"/>
        <v>#N/A</v>
      </c>
      <c r="AF1334" s="428" t="e">
        <f t="shared" si="510"/>
        <v>#N/A</v>
      </c>
      <c r="AG1334" s="431" t="e">
        <f t="shared" si="511"/>
        <v>#N/A</v>
      </c>
      <c r="AH1334" s="432" t="e">
        <f t="shared" si="512"/>
        <v>#N/A</v>
      </c>
    </row>
    <row r="1335" spans="4:34" x14ac:dyDescent="0.25">
      <c r="D1335" s="335"/>
      <c r="E1335" s="335"/>
      <c r="F1335" s="335"/>
      <c r="G1335" s="335"/>
      <c r="H1335" s="411">
        <f t="shared" si="495"/>
        <v>0</v>
      </c>
      <c r="I1335" s="412">
        <v>0</v>
      </c>
      <c r="J1335" s="411">
        <f t="shared" si="489"/>
        <v>0</v>
      </c>
      <c r="K1335" s="412">
        <f t="shared" si="496"/>
        <v>0</v>
      </c>
      <c r="L1335" s="411">
        <f t="shared" si="497"/>
        <v>0</v>
      </c>
      <c r="M1335" s="412">
        <f t="shared" si="490"/>
        <v>0</v>
      </c>
      <c r="N1335" s="411">
        <v>0</v>
      </c>
      <c r="O1335" s="412">
        <f t="shared" si="498"/>
        <v>0</v>
      </c>
      <c r="P1335" s="335"/>
      <c r="Q1335" s="427">
        <f t="shared" si="499"/>
        <v>0</v>
      </c>
      <c r="R1335" s="428">
        <f t="shared" si="500"/>
        <v>0</v>
      </c>
      <c r="S1335" s="427">
        <f t="shared" si="491"/>
        <v>0</v>
      </c>
      <c r="T1335" s="428">
        <f t="shared" si="492"/>
        <v>0</v>
      </c>
      <c r="U1335" s="431">
        <f t="shared" si="501"/>
        <v>0</v>
      </c>
      <c r="V1335" s="432">
        <f t="shared" si="502"/>
        <v>0</v>
      </c>
      <c r="W1335" s="427">
        <f t="shared" si="503"/>
        <v>0</v>
      </c>
      <c r="X1335" s="428">
        <f t="shared" si="504"/>
        <v>0</v>
      </c>
      <c r="Y1335" s="427">
        <f t="shared" si="493"/>
        <v>0</v>
      </c>
      <c r="Z1335" s="428">
        <f t="shared" si="494"/>
        <v>0</v>
      </c>
      <c r="AA1335" s="431">
        <f t="shared" si="505"/>
        <v>0</v>
      </c>
      <c r="AB1335" s="432">
        <f t="shared" si="506"/>
        <v>0</v>
      </c>
      <c r="AC1335" s="427" t="e">
        <f t="shared" si="507"/>
        <v>#N/A</v>
      </c>
      <c r="AD1335" s="428" t="e">
        <f t="shared" si="508"/>
        <v>#N/A</v>
      </c>
      <c r="AE1335" s="427" t="e">
        <f t="shared" si="509"/>
        <v>#N/A</v>
      </c>
      <c r="AF1335" s="428" t="e">
        <f t="shared" si="510"/>
        <v>#N/A</v>
      </c>
      <c r="AG1335" s="431" t="e">
        <f t="shared" si="511"/>
        <v>#N/A</v>
      </c>
      <c r="AH1335" s="432" t="e">
        <f t="shared" si="512"/>
        <v>#N/A</v>
      </c>
    </row>
    <row r="1336" spans="4:34" x14ac:dyDescent="0.25">
      <c r="D1336" s="335"/>
      <c r="E1336" s="335"/>
      <c r="F1336" s="335"/>
      <c r="G1336" s="335"/>
      <c r="H1336" s="411">
        <f t="shared" si="495"/>
        <v>0</v>
      </c>
      <c r="I1336" s="412">
        <v>0</v>
      </c>
      <c r="J1336" s="411">
        <f t="shared" si="489"/>
        <v>0</v>
      </c>
      <c r="K1336" s="412">
        <f t="shared" si="496"/>
        <v>0</v>
      </c>
      <c r="L1336" s="411">
        <f t="shared" si="497"/>
        <v>0</v>
      </c>
      <c r="M1336" s="412">
        <f t="shared" si="490"/>
        <v>0</v>
      </c>
      <c r="N1336" s="411">
        <v>0</v>
      </c>
      <c r="O1336" s="412">
        <f t="shared" si="498"/>
        <v>0</v>
      </c>
      <c r="P1336" s="335"/>
      <c r="Q1336" s="427">
        <f t="shared" si="499"/>
        <v>0</v>
      </c>
      <c r="R1336" s="428">
        <f t="shared" si="500"/>
        <v>0</v>
      </c>
      <c r="S1336" s="427">
        <f t="shared" si="491"/>
        <v>0</v>
      </c>
      <c r="T1336" s="428">
        <f t="shared" si="492"/>
        <v>0</v>
      </c>
      <c r="U1336" s="431">
        <f t="shared" si="501"/>
        <v>0</v>
      </c>
      <c r="V1336" s="432">
        <f t="shared" si="502"/>
        <v>0</v>
      </c>
      <c r="W1336" s="427">
        <f t="shared" si="503"/>
        <v>0</v>
      </c>
      <c r="X1336" s="428">
        <f t="shared" si="504"/>
        <v>0</v>
      </c>
      <c r="Y1336" s="427">
        <f t="shared" si="493"/>
        <v>0</v>
      </c>
      <c r="Z1336" s="428">
        <f t="shared" si="494"/>
        <v>0</v>
      </c>
      <c r="AA1336" s="431">
        <f t="shared" si="505"/>
        <v>0</v>
      </c>
      <c r="AB1336" s="432">
        <f t="shared" si="506"/>
        <v>0</v>
      </c>
      <c r="AC1336" s="427" t="e">
        <f t="shared" si="507"/>
        <v>#N/A</v>
      </c>
      <c r="AD1336" s="428" t="e">
        <f t="shared" si="508"/>
        <v>#N/A</v>
      </c>
      <c r="AE1336" s="427" t="e">
        <f t="shared" si="509"/>
        <v>#N/A</v>
      </c>
      <c r="AF1336" s="428" t="e">
        <f t="shared" si="510"/>
        <v>#N/A</v>
      </c>
      <c r="AG1336" s="431" t="e">
        <f t="shared" si="511"/>
        <v>#N/A</v>
      </c>
      <c r="AH1336" s="432" t="e">
        <f t="shared" si="512"/>
        <v>#N/A</v>
      </c>
    </row>
    <row r="1337" spans="4:34" x14ac:dyDescent="0.25">
      <c r="D1337" s="335"/>
      <c r="E1337" s="335"/>
      <c r="F1337" s="335"/>
      <c r="G1337" s="335"/>
      <c r="H1337" s="411">
        <f t="shared" si="495"/>
        <v>0</v>
      </c>
      <c r="I1337" s="412">
        <v>0</v>
      </c>
      <c r="J1337" s="411">
        <f t="shared" si="489"/>
        <v>0</v>
      </c>
      <c r="K1337" s="412">
        <f t="shared" si="496"/>
        <v>0</v>
      </c>
      <c r="L1337" s="411">
        <f t="shared" si="497"/>
        <v>0</v>
      </c>
      <c r="M1337" s="412">
        <f t="shared" si="490"/>
        <v>0</v>
      </c>
      <c r="N1337" s="411">
        <v>0</v>
      </c>
      <c r="O1337" s="412">
        <f t="shared" si="498"/>
        <v>0</v>
      </c>
      <c r="P1337" s="335"/>
      <c r="Q1337" s="427">
        <f t="shared" si="499"/>
        <v>0</v>
      </c>
      <c r="R1337" s="428">
        <f t="shared" si="500"/>
        <v>0</v>
      </c>
      <c r="S1337" s="427">
        <f t="shared" si="491"/>
        <v>0</v>
      </c>
      <c r="T1337" s="428">
        <f t="shared" si="492"/>
        <v>0</v>
      </c>
      <c r="U1337" s="431">
        <f t="shared" si="501"/>
        <v>0</v>
      </c>
      <c r="V1337" s="432">
        <f t="shared" si="502"/>
        <v>0</v>
      </c>
      <c r="W1337" s="427">
        <f t="shared" si="503"/>
        <v>0</v>
      </c>
      <c r="X1337" s="428">
        <f t="shared" si="504"/>
        <v>0</v>
      </c>
      <c r="Y1337" s="427">
        <f t="shared" si="493"/>
        <v>0</v>
      </c>
      <c r="Z1337" s="428">
        <f t="shared" si="494"/>
        <v>0</v>
      </c>
      <c r="AA1337" s="431">
        <f t="shared" si="505"/>
        <v>0</v>
      </c>
      <c r="AB1337" s="432">
        <f t="shared" si="506"/>
        <v>0</v>
      </c>
      <c r="AC1337" s="427" t="e">
        <f t="shared" si="507"/>
        <v>#N/A</v>
      </c>
      <c r="AD1337" s="428" t="e">
        <f t="shared" si="508"/>
        <v>#N/A</v>
      </c>
      <c r="AE1337" s="427" t="e">
        <f t="shared" si="509"/>
        <v>#N/A</v>
      </c>
      <c r="AF1337" s="428" t="e">
        <f t="shared" si="510"/>
        <v>#N/A</v>
      </c>
      <c r="AG1337" s="431" t="e">
        <f t="shared" si="511"/>
        <v>#N/A</v>
      </c>
      <c r="AH1337" s="432" t="e">
        <f t="shared" si="512"/>
        <v>#N/A</v>
      </c>
    </row>
    <row r="1338" spans="4:34" x14ac:dyDescent="0.25">
      <c r="D1338" s="335"/>
      <c r="E1338" s="335"/>
      <c r="F1338" s="335"/>
      <c r="G1338" s="335"/>
      <c r="H1338" s="411">
        <f t="shared" si="495"/>
        <v>0</v>
      </c>
      <c r="I1338" s="412">
        <v>0</v>
      </c>
      <c r="J1338" s="411">
        <f t="shared" si="489"/>
        <v>0</v>
      </c>
      <c r="K1338" s="412">
        <f t="shared" si="496"/>
        <v>0</v>
      </c>
      <c r="L1338" s="411">
        <f t="shared" si="497"/>
        <v>0</v>
      </c>
      <c r="M1338" s="412">
        <f t="shared" si="490"/>
        <v>0</v>
      </c>
      <c r="N1338" s="411">
        <v>0</v>
      </c>
      <c r="O1338" s="412">
        <f t="shared" si="498"/>
        <v>0</v>
      </c>
      <c r="P1338" s="335"/>
      <c r="Q1338" s="427">
        <f t="shared" si="499"/>
        <v>0</v>
      </c>
      <c r="R1338" s="428">
        <f t="shared" si="500"/>
        <v>0</v>
      </c>
      <c r="S1338" s="427">
        <f t="shared" si="491"/>
        <v>0</v>
      </c>
      <c r="T1338" s="428">
        <f t="shared" si="492"/>
        <v>0</v>
      </c>
      <c r="U1338" s="431">
        <f t="shared" si="501"/>
        <v>0</v>
      </c>
      <c r="V1338" s="432">
        <f t="shared" si="502"/>
        <v>0</v>
      </c>
      <c r="W1338" s="427">
        <f t="shared" si="503"/>
        <v>0</v>
      </c>
      <c r="X1338" s="428">
        <f t="shared" si="504"/>
        <v>0</v>
      </c>
      <c r="Y1338" s="427">
        <f t="shared" si="493"/>
        <v>0</v>
      </c>
      <c r="Z1338" s="428">
        <f t="shared" si="494"/>
        <v>0</v>
      </c>
      <c r="AA1338" s="431">
        <f t="shared" si="505"/>
        <v>0</v>
      </c>
      <c r="AB1338" s="432">
        <f t="shared" si="506"/>
        <v>0</v>
      </c>
      <c r="AC1338" s="427" t="e">
        <f t="shared" si="507"/>
        <v>#N/A</v>
      </c>
      <c r="AD1338" s="428" t="e">
        <f t="shared" si="508"/>
        <v>#N/A</v>
      </c>
      <c r="AE1338" s="427" t="e">
        <f t="shared" si="509"/>
        <v>#N/A</v>
      </c>
      <c r="AF1338" s="428" t="e">
        <f t="shared" si="510"/>
        <v>#N/A</v>
      </c>
      <c r="AG1338" s="431" t="e">
        <f t="shared" si="511"/>
        <v>#N/A</v>
      </c>
      <c r="AH1338" s="432" t="e">
        <f t="shared" si="512"/>
        <v>#N/A</v>
      </c>
    </row>
    <row r="1339" spans="4:34" x14ac:dyDescent="0.25">
      <c r="D1339" s="335"/>
      <c r="E1339" s="335"/>
      <c r="F1339" s="335"/>
      <c r="G1339" s="335"/>
      <c r="H1339" s="411">
        <f t="shared" si="495"/>
        <v>0</v>
      </c>
      <c r="I1339" s="412">
        <v>0</v>
      </c>
      <c r="J1339" s="411">
        <f t="shared" si="489"/>
        <v>0</v>
      </c>
      <c r="K1339" s="412">
        <f t="shared" si="496"/>
        <v>0</v>
      </c>
      <c r="L1339" s="411">
        <f t="shared" si="497"/>
        <v>0</v>
      </c>
      <c r="M1339" s="412">
        <f t="shared" si="490"/>
        <v>0</v>
      </c>
      <c r="N1339" s="411">
        <v>0</v>
      </c>
      <c r="O1339" s="412">
        <f t="shared" si="498"/>
        <v>0</v>
      </c>
      <c r="P1339" s="335"/>
      <c r="Q1339" s="427">
        <f t="shared" si="499"/>
        <v>0</v>
      </c>
      <c r="R1339" s="428">
        <f t="shared" si="500"/>
        <v>0</v>
      </c>
      <c r="S1339" s="427">
        <f t="shared" si="491"/>
        <v>0</v>
      </c>
      <c r="T1339" s="428">
        <f t="shared" si="492"/>
        <v>0</v>
      </c>
      <c r="U1339" s="431">
        <f t="shared" si="501"/>
        <v>0</v>
      </c>
      <c r="V1339" s="432">
        <f t="shared" si="502"/>
        <v>0</v>
      </c>
      <c r="W1339" s="427">
        <f t="shared" si="503"/>
        <v>0</v>
      </c>
      <c r="X1339" s="428">
        <f t="shared" si="504"/>
        <v>0</v>
      </c>
      <c r="Y1339" s="427">
        <f t="shared" si="493"/>
        <v>0</v>
      </c>
      <c r="Z1339" s="428">
        <f t="shared" si="494"/>
        <v>0</v>
      </c>
      <c r="AA1339" s="431">
        <f t="shared" si="505"/>
        <v>0</v>
      </c>
      <c r="AB1339" s="432">
        <f t="shared" si="506"/>
        <v>0</v>
      </c>
      <c r="AC1339" s="427" t="e">
        <f t="shared" si="507"/>
        <v>#N/A</v>
      </c>
      <c r="AD1339" s="428" t="e">
        <f t="shared" si="508"/>
        <v>#N/A</v>
      </c>
      <c r="AE1339" s="427" t="e">
        <f t="shared" si="509"/>
        <v>#N/A</v>
      </c>
      <c r="AF1339" s="428" t="e">
        <f t="shared" si="510"/>
        <v>#N/A</v>
      </c>
      <c r="AG1339" s="431" t="e">
        <f t="shared" si="511"/>
        <v>#N/A</v>
      </c>
      <c r="AH1339" s="432" t="e">
        <f t="shared" si="512"/>
        <v>#N/A</v>
      </c>
    </row>
    <row r="1340" spans="4:34" x14ac:dyDescent="0.25">
      <c r="D1340" s="335"/>
      <c r="E1340" s="335"/>
      <c r="F1340" s="335"/>
      <c r="G1340" s="335"/>
      <c r="H1340" s="411">
        <f t="shared" si="495"/>
        <v>0</v>
      </c>
      <c r="I1340" s="412">
        <v>0</v>
      </c>
      <c r="J1340" s="411">
        <f t="shared" si="489"/>
        <v>0</v>
      </c>
      <c r="K1340" s="412">
        <f t="shared" si="496"/>
        <v>0</v>
      </c>
      <c r="L1340" s="411">
        <f t="shared" si="497"/>
        <v>0</v>
      </c>
      <c r="M1340" s="412">
        <f t="shared" si="490"/>
        <v>0</v>
      </c>
      <c r="N1340" s="411">
        <v>0</v>
      </c>
      <c r="O1340" s="412">
        <f t="shared" si="498"/>
        <v>0</v>
      </c>
      <c r="P1340" s="335"/>
      <c r="Q1340" s="427">
        <f t="shared" si="499"/>
        <v>0</v>
      </c>
      <c r="R1340" s="428">
        <f t="shared" si="500"/>
        <v>0</v>
      </c>
      <c r="S1340" s="427">
        <f t="shared" si="491"/>
        <v>0</v>
      </c>
      <c r="T1340" s="428">
        <f t="shared" si="492"/>
        <v>0</v>
      </c>
      <c r="U1340" s="431">
        <f t="shared" si="501"/>
        <v>0</v>
      </c>
      <c r="V1340" s="432">
        <f t="shared" si="502"/>
        <v>0</v>
      </c>
      <c r="W1340" s="427">
        <f t="shared" si="503"/>
        <v>0</v>
      </c>
      <c r="X1340" s="428">
        <f t="shared" si="504"/>
        <v>0</v>
      </c>
      <c r="Y1340" s="427">
        <f t="shared" si="493"/>
        <v>0</v>
      </c>
      <c r="Z1340" s="428">
        <f t="shared" si="494"/>
        <v>0</v>
      </c>
      <c r="AA1340" s="431">
        <f t="shared" si="505"/>
        <v>0</v>
      </c>
      <c r="AB1340" s="432">
        <f t="shared" si="506"/>
        <v>0</v>
      </c>
      <c r="AC1340" s="427" t="e">
        <f t="shared" si="507"/>
        <v>#N/A</v>
      </c>
      <c r="AD1340" s="428" t="e">
        <f t="shared" si="508"/>
        <v>#N/A</v>
      </c>
      <c r="AE1340" s="427" t="e">
        <f t="shared" si="509"/>
        <v>#N/A</v>
      </c>
      <c r="AF1340" s="428" t="e">
        <f t="shared" si="510"/>
        <v>#N/A</v>
      </c>
      <c r="AG1340" s="431" t="e">
        <f t="shared" si="511"/>
        <v>#N/A</v>
      </c>
      <c r="AH1340" s="432" t="e">
        <f t="shared" si="512"/>
        <v>#N/A</v>
      </c>
    </row>
    <row r="1341" spans="4:34" x14ac:dyDescent="0.25">
      <c r="D1341" s="335"/>
      <c r="E1341" s="335"/>
      <c r="F1341" s="335"/>
      <c r="G1341" s="335"/>
      <c r="H1341" s="411">
        <f t="shared" si="495"/>
        <v>0</v>
      </c>
      <c r="I1341" s="412">
        <v>0</v>
      </c>
      <c r="J1341" s="411">
        <f t="shared" si="489"/>
        <v>0</v>
      </c>
      <c r="K1341" s="412">
        <f t="shared" si="496"/>
        <v>0</v>
      </c>
      <c r="L1341" s="411">
        <f t="shared" si="497"/>
        <v>0</v>
      </c>
      <c r="M1341" s="412">
        <f t="shared" si="490"/>
        <v>0</v>
      </c>
      <c r="N1341" s="411">
        <v>0</v>
      </c>
      <c r="O1341" s="412">
        <f t="shared" si="498"/>
        <v>0</v>
      </c>
      <c r="P1341" s="335"/>
      <c r="Q1341" s="427">
        <f t="shared" si="499"/>
        <v>0</v>
      </c>
      <c r="R1341" s="428">
        <f t="shared" si="500"/>
        <v>0</v>
      </c>
      <c r="S1341" s="427">
        <f t="shared" si="491"/>
        <v>0</v>
      </c>
      <c r="T1341" s="428">
        <f t="shared" si="492"/>
        <v>0</v>
      </c>
      <c r="U1341" s="431">
        <f t="shared" si="501"/>
        <v>0</v>
      </c>
      <c r="V1341" s="432">
        <f t="shared" si="502"/>
        <v>0</v>
      </c>
      <c r="W1341" s="427">
        <f t="shared" si="503"/>
        <v>0</v>
      </c>
      <c r="X1341" s="428">
        <f t="shared" si="504"/>
        <v>0</v>
      </c>
      <c r="Y1341" s="427">
        <f t="shared" si="493"/>
        <v>0</v>
      </c>
      <c r="Z1341" s="428">
        <f t="shared" si="494"/>
        <v>0</v>
      </c>
      <c r="AA1341" s="431">
        <f t="shared" si="505"/>
        <v>0</v>
      </c>
      <c r="AB1341" s="432">
        <f t="shared" si="506"/>
        <v>0</v>
      </c>
      <c r="AC1341" s="427" t="e">
        <f t="shared" si="507"/>
        <v>#N/A</v>
      </c>
      <c r="AD1341" s="428" t="e">
        <f t="shared" si="508"/>
        <v>#N/A</v>
      </c>
      <c r="AE1341" s="427" t="e">
        <f t="shared" si="509"/>
        <v>#N/A</v>
      </c>
      <c r="AF1341" s="428" t="e">
        <f t="shared" si="510"/>
        <v>#N/A</v>
      </c>
      <c r="AG1341" s="431" t="e">
        <f t="shared" si="511"/>
        <v>#N/A</v>
      </c>
      <c r="AH1341" s="432" t="e">
        <f t="shared" si="512"/>
        <v>#N/A</v>
      </c>
    </row>
    <row r="1342" spans="4:34" x14ac:dyDescent="0.25">
      <c r="D1342" s="335"/>
      <c r="E1342" s="335"/>
      <c r="F1342" s="335"/>
      <c r="G1342" s="335"/>
      <c r="H1342" s="411">
        <f t="shared" si="495"/>
        <v>0</v>
      </c>
      <c r="I1342" s="412">
        <v>0</v>
      </c>
      <c r="J1342" s="411">
        <f t="shared" si="489"/>
        <v>0</v>
      </c>
      <c r="K1342" s="412">
        <f t="shared" si="496"/>
        <v>0</v>
      </c>
      <c r="L1342" s="411">
        <f t="shared" si="497"/>
        <v>0</v>
      </c>
      <c r="M1342" s="412">
        <f t="shared" si="490"/>
        <v>0</v>
      </c>
      <c r="N1342" s="411">
        <v>0</v>
      </c>
      <c r="O1342" s="412">
        <f t="shared" si="498"/>
        <v>0</v>
      </c>
      <c r="P1342" s="335"/>
      <c r="Q1342" s="427">
        <f t="shared" si="499"/>
        <v>0</v>
      </c>
      <c r="R1342" s="428">
        <f t="shared" si="500"/>
        <v>0</v>
      </c>
      <c r="S1342" s="427">
        <f t="shared" si="491"/>
        <v>0</v>
      </c>
      <c r="T1342" s="428">
        <f t="shared" si="492"/>
        <v>0</v>
      </c>
      <c r="U1342" s="431">
        <f t="shared" si="501"/>
        <v>0</v>
      </c>
      <c r="V1342" s="432">
        <f t="shared" si="502"/>
        <v>0</v>
      </c>
      <c r="W1342" s="427">
        <f t="shared" si="503"/>
        <v>0</v>
      </c>
      <c r="X1342" s="428">
        <f t="shared" si="504"/>
        <v>0</v>
      </c>
      <c r="Y1342" s="427">
        <f t="shared" si="493"/>
        <v>0</v>
      </c>
      <c r="Z1342" s="428">
        <f t="shared" si="494"/>
        <v>0</v>
      </c>
      <c r="AA1342" s="431">
        <f t="shared" si="505"/>
        <v>0</v>
      </c>
      <c r="AB1342" s="432">
        <f t="shared" si="506"/>
        <v>0</v>
      </c>
      <c r="AC1342" s="427" t="e">
        <f t="shared" si="507"/>
        <v>#N/A</v>
      </c>
      <c r="AD1342" s="428" t="e">
        <f t="shared" si="508"/>
        <v>#N/A</v>
      </c>
      <c r="AE1342" s="427" t="e">
        <f t="shared" si="509"/>
        <v>#N/A</v>
      </c>
      <c r="AF1342" s="428" t="e">
        <f t="shared" si="510"/>
        <v>#N/A</v>
      </c>
      <c r="AG1342" s="431" t="e">
        <f t="shared" si="511"/>
        <v>#N/A</v>
      </c>
      <c r="AH1342" s="432" t="e">
        <f t="shared" si="512"/>
        <v>#N/A</v>
      </c>
    </row>
    <row r="1343" spans="4:34" x14ac:dyDescent="0.25">
      <c r="D1343" s="335"/>
      <c r="E1343" s="335"/>
      <c r="F1343" s="335"/>
      <c r="G1343" s="335"/>
      <c r="H1343" s="411">
        <f t="shared" si="495"/>
        <v>0</v>
      </c>
      <c r="I1343" s="412">
        <v>0</v>
      </c>
      <c r="J1343" s="411">
        <f t="shared" si="489"/>
        <v>0</v>
      </c>
      <c r="K1343" s="412">
        <f t="shared" si="496"/>
        <v>0</v>
      </c>
      <c r="L1343" s="411">
        <f t="shared" si="497"/>
        <v>0</v>
      </c>
      <c r="M1343" s="412">
        <f t="shared" si="490"/>
        <v>0</v>
      </c>
      <c r="N1343" s="411">
        <v>0</v>
      </c>
      <c r="O1343" s="412">
        <f t="shared" si="498"/>
        <v>0</v>
      </c>
      <c r="P1343" s="335"/>
      <c r="Q1343" s="427">
        <f t="shared" si="499"/>
        <v>0</v>
      </c>
      <c r="R1343" s="428">
        <f t="shared" si="500"/>
        <v>0</v>
      </c>
      <c r="S1343" s="427">
        <f t="shared" si="491"/>
        <v>0</v>
      </c>
      <c r="T1343" s="428">
        <f t="shared" si="492"/>
        <v>0</v>
      </c>
      <c r="U1343" s="431">
        <f t="shared" si="501"/>
        <v>0</v>
      </c>
      <c r="V1343" s="432">
        <f t="shared" si="502"/>
        <v>0</v>
      </c>
      <c r="W1343" s="427">
        <f t="shared" si="503"/>
        <v>0</v>
      </c>
      <c r="X1343" s="428">
        <f t="shared" si="504"/>
        <v>0</v>
      </c>
      <c r="Y1343" s="427">
        <f t="shared" si="493"/>
        <v>0</v>
      </c>
      <c r="Z1343" s="428">
        <f t="shared" si="494"/>
        <v>0</v>
      </c>
      <c r="AA1343" s="431">
        <f t="shared" si="505"/>
        <v>0</v>
      </c>
      <c r="AB1343" s="432">
        <f t="shared" si="506"/>
        <v>0</v>
      </c>
      <c r="AC1343" s="427" t="e">
        <f t="shared" si="507"/>
        <v>#N/A</v>
      </c>
      <c r="AD1343" s="428" t="e">
        <f t="shared" si="508"/>
        <v>#N/A</v>
      </c>
      <c r="AE1343" s="427" t="e">
        <f t="shared" si="509"/>
        <v>#N/A</v>
      </c>
      <c r="AF1343" s="428" t="e">
        <f t="shared" si="510"/>
        <v>#N/A</v>
      </c>
      <c r="AG1343" s="431" t="e">
        <f t="shared" si="511"/>
        <v>#N/A</v>
      </c>
      <c r="AH1343" s="432" t="e">
        <f t="shared" si="512"/>
        <v>#N/A</v>
      </c>
    </row>
    <row r="1344" spans="4:34" x14ac:dyDescent="0.25">
      <c r="D1344" s="335"/>
      <c r="E1344" s="335"/>
      <c r="F1344" s="335"/>
      <c r="G1344" s="335"/>
      <c r="H1344" s="411">
        <f t="shared" si="495"/>
        <v>0</v>
      </c>
      <c r="I1344" s="412">
        <v>0</v>
      </c>
      <c r="J1344" s="411">
        <f t="shared" si="489"/>
        <v>0</v>
      </c>
      <c r="K1344" s="412">
        <f t="shared" si="496"/>
        <v>0</v>
      </c>
      <c r="L1344" s="411">
        <f t="shared" si="497"/>
        <v>0</v>
      </c>
      <c r="M1344" s="412">
        <f t="shared" si="490"/>
        <v>0</v>
      </c>
      <c r="N1344" s="411">
        <v>0</v>
      </c>
      <c r="O1344" s="412">
        <f t="shared" si="498"/>
        <v>0</v>
      </c>
      <c r="P1344" s="335"/>
      <c r="Q1344" s="427">
        <f t="shared" si="499"/>
        <v>0</v>
      </c>
      <c r="R1344" s="428">
        <f t="shared" si="500"/>
        <v>0</v>
      </c>
      <c r="S1344" s="427">
        <f t="shared" si="491"/>
        <v>0</v>
      </c>
      <c r="T1344" s="428">
        <f t="shared" si="492"/>
        <v>0</v>
      </c>
      <c r="U1344" s="431">
        <f t="shared" si="501"/>
        <v>0</v>
      </c>
      <c r="V1344" s="432">
        <f t="shared" si="502"/>
        <v>0</v>
      </c>
      <c r="W1344" s="427">
        <f t="shared" si="503"/>
        <v>0</v>
      </c>
      <c r="X1344" s="428">
        <f t="shared" si="504"/>
        <v>0</v>
      </c>
      <c r="Y1344" s="427">
        <f t="shared" si="493"/>
        <v>0</v>
      </c>
      <c r="Z1344" s="428">
        <f t="shared" si="494"/>
        <v>0</v>
      </c>
      <c r="AA1344" s="431">
        <f t="shared" si="505"/>
        <v>0</v>
      </c>
      <c r="AB1344" s="432">
        <f t="shared" si="506"/>
        <v>0</v>
      </c>
      <c r="AC1344" s="427" t="e">
        <f t="shared" si="507"/>
        <v>#N/A</v>
      </c>
      <c r="AD1344" s="428" t="e">
        <f t="shared" si="508"/>
        <v>#N/A</v>
      </c>
      <c r="AE1344" s="427" t="e">
        <f t="shared" si="509"/>
        <v>#N/A</v>
      </c>
      <c r="AF1344" s="428" t="e">
        <f t="shared" si="510"/>
        <v>#N/A</v>
      </c>
      <c r="AG1344" s="431" t="e">
        <f t="shared" si="511"/>
        <v>#N/A</v>
      </c>
      <c r="AH1344" s="432" t="e">
        <f t="shared" si="512"/>
        <v>#N/A</v>
      </c>
    </row>
    <row r="1345" spans="4:34" x14ac:dyDescent="0.25">
      <c r="D1345" s="335"/>
      <c r="E1345" s="335"/>
      <c r="F1345" s="335"/>
      <c r="G1345" s="335"/>
      <c r="H1345" s="411">
        <f t="shared" si="495"/>
        <v>0</v>
      </c>
      <c r="I1345" s="412">
        <v>0</v>
      </c>
      <c r="J1345" s="411">
        <f t="shared" si="489"/>
        <v>0</v>
      </c>
      <c r="K1345" s="412">
        <f t="shared" si="496"/>
        <v>0</v>
      </c>
      <c r="L1345" s="411">
        <f t="shared" si="497"/>
        <v>0</v>
      </c>
      <c r="M1345" s="412">
        <f t="shared" si="490"/>
        <v>0</v>
      </c>
      <c r="N1345" s="411">
        <v>0</v>
      </c>
      <c r="O1345" s="412">
        <f t="shared" si="498"/>
        <v>0</v>
      </c>
      <c r="P1345" s="335"/>
      <c r="Q1345" s="427">
        <f t="shared" si="499"/>
        <v>0</v>
      </c>
      <c r="R1345" s="428">
        <f t="shared" si="500"/>
        <v>0</v>
      </c>
      <c r="S1345" s="427">
        <f t="shared" si="491"/>
        <v>0</v>
      </c>
      <c r="T1345" s="428">
        <f t="shared" si="492"/>
        <v>0</v>
      </c>
      <c r="U1345" s="431">
        <f t="shared" si="501"/>
        <v>0</v>
      </c>
      <c r="V1345" s="432">
        <f t="shared" si="502"/>
        <v>0</v>
      </c>
      <c r="W1345" s="427">
        <f t="shared" si="503"/>
        <v>0</v>
      </c>
      <c r="X1345" s="428">
        <f t="shared" si="504"/>
        <v>0</v>
      </c>
      <c r="Y1345" s="427">
        <f t="shared" si="493"/>
        <v>0</v>
      </c>
      <c r="Z1345" s="428">
        <f t="shared" si="494"/>
        <v>0</v>
      </c>
      <c r="AA1345" s="431">
        <f t="shared" si="505"/>
        <v>0</v>
      </c>
      <c r="AB1345" s="432">
        <f t="shared" si="506"/>
        <v>0</v>
      </c>
      <c r="AC1345" s="427" t="e">
        <f t="shared" si="507"/>
        <v>#N/A</v>
      </c>
      <c r="AD1345" s="428" t="e">
        <f t="shared" si="508"/>
        <v>#N/A</v>
      </c>
      <c r="AE1345" s="427" t="e">
        <f t="shared" si="509"/>
        <v>#N/A</v>
      </c>
      <c r="AF1345" s="428" t="e">
        <f t="shared" si="510"/>
        <v>#N/A</v>
      </c>
      <c r="AG1345" s="431" t="e">
        <f t="shared" si="511"/>
        <v>#N/A</v>
      </c>
      <c r="AH1345" s="432" t="e">
        <f t="shared" si="512"/>
        <v>#N/A</v>
      </c>
    </row>
    <row r="1346" spans="4:34" x14ac:dyDescent="0.25">
      <c r="D1346" s="335"/>
      <c r="E1346" s="335"/>
      <c r="F1346" s="335"/>
      <c r="G1346" s="335"/>
      <c r="H1346" s="411">
        <f t="shared" si="495"/>
        <v>0</v>
      </c>
      <c r="I1346" s="412">
        <v>0</v>
      </c>
      <c r="J1346" s="411">
        <f t="shared" si="489"/>
        <v>0</v>
      </c>
      <c r="K1346" s="412">
        <f t="shared" si="496"/>
        <v>0</v>
      </c>
      <c r="L1346" s="411">
        <f t="shared" si="497"/>
        <v>0</v>
      </c>
      <c r="M1346" s="412">
        <f t="shared" si="490"/>
        <v>0</v>
      </c>
      <c r="N1346" s="411">
        <v>0</v>
      </c>
      <c r="O1346" s="412">
        <f t="shared" si="498"/>
        <v>0</v>
      </c>
      <c r="P1346" s="335"/>
      <c r="Q1346" s="427">
        <f t="shared" si="499"/>
        <v>0</v>
      </c>
      <c r="R1346" s="428">
        <f t="shared" si="500"/>
        <v>0</v>
      </c>
      <c r="S1346" s="427">
        <f t="shared" si="491"/>
        <v>0</v>
      </c>
      <c r="T1346" s="428">
        <f t="shared" si="492"/>
        <v>0</v>
      </c>
      <c r="U1346" s="431">
        <f t="shared" si="501"/>
        <v>0</v>
      </c>
      <c r="V1346" s="432">
        <f t="shared" si="502"/>
        <v>0</v>
      </c>
      <c r="W1346" s="427">
        <f t="shared" si="503"/>
        <v>0</v>
      </c>
      <c r="X1346" s="428">
        <f t="shared" si="504"/>
        <v>0</v>
      </c>
      <c r="Y1346" s="427">
        <f t="shared" si="493"/>
        <v>0</v>
      </c>
      <c r="Z1346" s="428">
        <f t="shared" si="494"/>
        <v>0</v>
      </c>
      <c r="AA1346" s="431">
        <f t="shared" si="505"/>
        <v>0</v>
      </c>
      <c r="AB1346" s="432">
        <f t="shared" si="506"/>
        <v>0</v>
      </c>
      <c r="AC1346" s="427" t="e">
        <f t="shared" si="507"/>
        <v>#N/A</v>
      </c>
      <c r="AD1346" s="428" t="e">
        <f t="shared" si="508"/>
        <v>#N/A</v>
      </c>
      <c r="AE1346" s="427" t="e">
        <f t="shared" si="509"/>
        <v>#N/A</v>
      </c>
      <c r="AF1346" s="428" t="e">
        <f t="shared" si="510"/>
        <v>#N/A</v>
      </c>
      <c r="AG1346" s="431" t="e">
        <f t="shared" si="511"/>
        <v>#N/A</v>
      </c>
      <c r="AH1346" s="432" t="e">
        <f t="shared" si="512"/>
        <v>#N/A</v>
      </c>
    </row>
    <row r="1347" spans="4:34" x14ac:dyDescent="0.25">
      <c r="D1347" s="335"/>
      <c r="E1347" s="335"/>
      <c r="F1347" s="335"/>
      <c r="G1347" s="335"/>
      <c r="H1347" s="411">
        <f t="shared" si="495"/>
        <v>0</v>
      </c>
      <c r="I1347" s="412">
        <v>0</v>
      </c>
      <c r="J1347" s="411">
        <f t="shared" si="489"/>
        <v>0</v>
      </c>
      <c r="K1347" s="412">
        <f t="shared" si="496"/>
        <v>0</v>
      </c>
      <c r="L1347" s="411">
        <f t="shared" si="497"/>
        <v>0</v>
      </c>
      <c r="M1347" s="412">
        <f t="shared" si="490"/>
        <v>0</v>
      </c>
      <c r="N1347" s="411">
        <v>0</v>
      </c>
      <c r="O1347" s="412">
        <f t="shared" si="498"/>
        <v>0</v>
      </c>
      <c r="P1347" s="335"/>
      <c r="Q1347" s="427">
        <f t="shared" si="499"/>
        <v>0</v>
      </c>
      <c r="R1347" s="428">
        <f t="shared" si="500"/>
        <v>0</v>
      </c>
      <c r="S1347" s="427">
        <f t="shared" si="491"/>
        <v>0</v>
      </c>
      <c r="T1347" s="428">
        <f t="shared" si="492"/>
        <v>0</v>
      </c>
      <c r="U1347" s="431">
        <f t="shared" si="501"/>
        <v>0</v>
      </c>
      <c r="V1347" s="432">
        <f t="shared" si="502"/>
        <v>0</v>
      </c>
      <c r="W1347" s="427">
        <f t="shared" si="503"/>
        <v>0</v>
      </c>
      <c r="X1347" s="428">
        <f t="shared" si="504"/>
        <v>0</v>
      </c>
      <c r="Y1347" s="427">
        <f t="shared" si="493"/>
        <v>0</v>
      </c>
      <c r="Z1347" s="428">
        <f t="shared" si="494"/>
        <v>0</v>
      </c>
      <c r="AA1347" s="431">
        <f t="shared" si="505"/>
        <v>0</v>
      </c>
      <c r="AB1347" s="432">
        <f t="shared" si="506"/>
        <v>0</v>
      </c>
      <c r="AC1347" s="427" t="e">
        <f t="shared" si="507"/>
        <v>#N/A</v>
      </c>
      <c r="AD1347" s="428" t="e">
        <f t="shared" si="508"/>
        <v>#N/A</v>
      </c>
      <c r="AE1347" s="427" t="e">
        <f t="shared" si="509"/>
        <v>#N/A</v>
      </c>
      <c r="AF1347" s="428" t="e">
        <f t="shared" si="510"/>
        <v>#N/A</v>
      </c>
      <c r="AG1347" s="431" t="e">
        <f t="shared" si="511"/>
        <v>#N/A</v>
      </c>
      <c r="AH1347" s="432" t="e">
        <f t="shared" si="512"/>
        <v>#N/A</v>
      </c>
    </row>
    <row r="1348" spans="4:34" x14ac:dyDescent="0.25">
      <c r="D1348" s="335"/>
      <c r="E1348" s="335"/>
      <c r="F1348" s="335"/>
      <c r="G1348" s="335"/>
      <c r="H1348" s="411">
        <f t="shared" si="495"/>
        <v>0</v>
      </c>
      <c r="I1348" s="412">
        <v>0</v>
      </c>
      <c r="J1348" s="411">
        <f t="shared" si="489"/>
        <v>0</v>
      </c>
      <c r="K1348" s="412">
        <f t="shared" si="496"/>
        <v>0</v>
      </c>
      <c r="L1348" s="411">
        <f t="shared" si="497"/>
        <v>0</v>
      </c>
      <c r="M1348" s="412">
        <f t="shared" si="490"/>
        <v>0</v>
      </c>
      <c r="N1348" s="411">
        <v>0</v>
      </c>
      <c r="O1348" s="412">
        <f t="shared" si="498"/>
        <v>0</v>
      </c>
      <c r="P1348" s="335"/>
      <c r="Q1348" s="427">
        <f t="shared" si="499"/>
        <v>0</v>
      </c>
      <c r="R1348" s="428">
        <f t="shared" si="500"/>
        <v>0</v>
      </c>
      <c r="S1348" s="427">
        <f t="shared" si="491"/>
        <v>0</v>
      </c>
      <c r="T1348" s="428">
        <f t="shared" si="492"/>
        <v>0</v>
      </c>
      <c r="U1348" s="431">
        <f t="shared" si="501"/>
        <v>0</v>
      </c>
      <c r="V1348" s="432">
        <f t="shared" si="502"/>
        <v>0</v>
      </c>
      <c r="W1348" s="427">
        <f t="shared" si="503"/>
        <v>0</v>
      </c>
      <c r="X1348" s="428">
        <f t="shared" si="504"/>
        <v>0</v>
      </c>
      <c r="Y1348" s="427">
        <f t="shared" si="493"/>
        <v>0</v>
      </c>
      <c r="Z1348" s="428">
        <f t="shared" si="494"/>
        <v>0</v>
      </c>
      <c r="AA1348" s="431">
        <f t="shared" si="505"/>
        <v>0</v>
      </c>
      <c r="AB1348" s="432">
        <f t="shared" si="506"/>
        <v>0</v>
      </c>
      <c r="AC1348" s="427" t="e">
        <f t="shared" si="507"/>
        <v>#N/A</v>
      </c>
      <c r="AD1348" s="428" t="e">
        <f t="shared" si="508"/>
        <v>#N/A</v>
      </c>
      <c r="AE1348" s="427" t="e">
        <f t="shared" si="509"/>
        <v>#N/A</v>
      </c>
      <c r="AF1348" s="428" t="e">
        <f t="shared" si="510"/>
        <v>#N/A</v>
      </c>
      <c r="AG1348" s="431" t="e">
        <f t="shared" si="511"/>
        <v>#N/A</v>
      </c>
      <c r="AH1348" s="432" t="e">
        <f t="shared" si="512"/>
        <v>#N/A</v>
      </c>
    </row>
    <row r="1349" spans="4:34" x14ac:dyDescent="0.25">
      <c r="D1349" s="335"/>
      <c r="E1349" s="335"/>
      <c r="F1349" s="335"/>
      <c r="G1349" s="335"/>
      <c r="H1349" s="411">
        <f t="shared" si="495"/>
        <v>0</v>
      </c>
      <c r="I1349" s="412">
        <v>0</v>
      </c>
      <c r="J1349" s="411">
        <f t="shared" si="489"/>
        <v>0</v>
      </c>
      <c r="K1349" s="412">
        <f t="shared" si="496"/>
        <v>0</v>
      </c>
      <c r="L1349" s="411">
        <f t="shared" si="497"/>
        <v>0</v>
      </c>
      <c r="M1349" s="412">
        <f t="shared" si="490"/>
        <v>0</v>
      </c>
      <c r="N1349" s="411">
        <v>0</v>
      </c>
      <c r="O1349" s="412">
        <f t="shared" si="498"/>
        <v>0</v>
      </c>
      <c r="P1349" s="335"/>
      <c r="Q1349" s="427">
        <f t="shared" si="499"/>
        <v>0</v>
      </c>
      <c r="R1349" s="428">
        <f t="shared" si="500"/>
        <v>0</v>
      </c>
      <c r="S1349" s="427">
        <f t="shared" si="491"/>
        <v>0</v>
      </c>
      <c r="T1349" s="428">
        <f t="shared" si="492"/>
        <v>0</v>
      </c>
      <c r="U1349" s="431">
        <f t="shared" si="501"/>
        <v>0</v>
      </c>
      <c r="V1349" s="432">
        <f t="shared" si="502"/>
        <v>0</v>
      </c>
      <c r="W1349" s="427">
        <f t="shared" si="503"/>
        <v>0</v>
      </c>
      <c r="X1349" s="428">
        <f t="shared" si="504"/>
        <v>0</v>
      </c>
      <c r="Y1349" s="427">
        <f t="shared" si="493"/>
        <v>0</v>
      </c>
      <c r="Z1349" s="428">
        <f t="shared" si="494"/>
        <v>0</v>
      </c>
      <c r="AA1349" s="431">
        <f t="shared" si="505"/>
        <v>0</v>
      </c>
      <c r="AB1349" s="432">
        <f t="shared" si="506"/>
        <v>0</v>
      </c>
      <c r="AC1349" s="427" t="e">
        <f t="shared" si="507"/>
        <v>#N/A</v>
      </c>
      <c r="AD1349" s="428" t="e">
        <f t="shared" si="508"/>
        <v>#N/A</v>
      </c>
      <c r="AE1349" s="427" t="e">
        <f t="shared" si="509"/>
        <v>#N/A</v>
      </c>
      <c r="AF1349" s="428" t="e">
        <f t="shared" si="510"/>
        <v>#N/A</v>
      </c>
      <c r="AG1349" s="431" t="e">
        <f t="shared" si="511"/>
        <v>#N/A</v>
      </c>
      <c r="AH1349" s="432" t="e">
        <f t="shared" si="512"/>
        <v>#N/A</v>
      </c>
    </row>
    <row r="1350" spans="4:34" x14ac:dyDescent="0.25">
      <c r="D1350" s="335"/>
      <c r="E1350" s="335"/>
      <c r="F1350" s="335"/>
      <c r="G1350" s="335"/>
      <c r="H1350" s="411">
        <f t="shared" si="495"/>
        <v>0</v>
      </c>
      <c r="I1350" s="412">
        <v>0</v>
      </c>
      <c r="J1350" s="411">
        <f t="shared" si="489"/>
        <v>0</v>
      </c>
      <c r="K1350" s="412">
        <f t="shared" si="496"/>
        <v>0</v>
      </c>
      <c r="L1350" s="411">
        <f t="shared" si="497"/>
        <v>0</v>
      </c>
      <c r="M1350" s="412">
        <f t="shared" si="490"/>
        <v>0</v>
      </c>
      <c r="N1350" s="411">
        <v>0</v>
      </c>
      <c r="O1350" s="412">
        <f t="shared" si="498"/>
        <v>0</v>
      </c>
      <c r="P1350" s="335"/>
      <c r="Q1350" s="427">
        <f t="shared" si="499"/>
        <v>0</v>
      </c>
      <c r="R1350" s="428">
        <f t="shared" si="500"/>
        <v>0</v>
      </c>
      <c r="S1350" s="427">
        <f t="shared" si="491"/>
        <v>0</v>
      </c>
      <c r="T1350" s="428">
        <f t="shared" si="492"/>
        <v>0</v>
      </c>
      <c r="U1350" s="431">
        <f t="shared" si="501"/>
        <v>0</v>
      </c>
      <c r="V1350" s="432">
        <f t="shared" si="502"/>
        <v>0</v>
      </c>
      <c r="W1350" s="427">
        <f t="shared" si="503"/>
        <v>0</v>
      </c>
      <c r="X1350" s="428">
        <f t="shared" si="504"/>
        <v>0</v>
      </c>
      <c r="Y1350" s="427">
        <f t="shared" si="493"/>
        <v>0</v>
      </c>
      <c r="Z1350" s="428">
        <f t="shared" si="494"/>
        <v>0</v>
      </c>
      <c r="AA1350" s="431">
        <f t="shared" si="505"/>
        <v>0</v>
      </c>
      <c r="AB1350" s="432">
        <f t="shared" si="506"/>
        <v>0</v>
      </c>
      <c r="AC1350" s="427" t="e">
        <f t="shared" si="507"/>
        <v>#N/A</v>
      </c>
      <c r="AD1350" s="428" t="e">
        <f t="shared" si="508"/>
        <v>#N/A</v>
      </c>
      <c r="AE1350" s="427" t="e">
        <f t="shared" si="509"/>
        <v>#N/A</v>
      </c>
      <c r="AF1350" s="428" t="e">
        <f t="shared" si="510"/>
        <v>#N/A</v>
      </c>
      <c r="AG1350" s="431" t="e">
        <f t="shared" si="511"/>
        <v>#N/A</v>
      </c>
      <c r="AH1350" s="432" t="e">
        <f t="shared" si="512"/>
        <v>#N/A</v>
      </c>
    </row>
    <row r="1351" spans="4:34" x14ac:dyDescent="0.25">
      <c r="D1351" s="335"/>
      <c r="E1351" s="335"/>
      <c r="F1351" s="335"/>
      <c r="G1351" s="335"/>
      <c r="H1351" s="411">
        <f t="shared" si="495"/>
        <v>0</v>
      </c>
      <c r="I1351" s="412">
        <v>0</v>
      </c>
      <c r="J1351" s="411">
        <f t="shared" si="489"/>
        <v>0</v>
      </c>
      <c r="K1351" s="412">
        <f t="shared" si="496"/>
        <v>0</v>
      </c>
      <c r="L1351" s="411">
        <f t="shared" si="497"/>
        <v>0</v>
      </c>
      <c r="M1351" s="412">
        <f t="shared" si="490"/>
        <v>0</v>
      </c>
      <c r="N1351" s="411">
        <v>0</v>
      </c>
      <c r="O1351" s="412">
        <f t="shared" si="498"/>
        <v>0</v>
      </c>
      <c r="P1351" s="335"/>
      <c r="Q1351" s="427">
        <f t="shared" si="499"/>
        <v>0</v>
      </c>
      <c r="R1351" s="428">
        <f t="shared" si="500"/>
        <v>0</v>
      </c>
      <c r="S1351" s="427">
        <f t="shared" si="491"/>
        <v>0</v>
      </c>
      <c r="T1351" s="428">
        <f t="shared" si="492"/>
        <v>0</v>
      </c>
      <c r="U1351" s="431">
        <f t="shared" si="501"/>
        <v>0</v>
      </c>
      <c r="V1351" s="432">
        <f t="shared" si="502"/>
        <v>0</v>
      </c>
      <c r="W1351" s="427">
        <f t="shared" si="503"/>
        <v>0</v>
      </c>
      <c r="X1351" s="428">
        <f t="shared" si="504"/>
        <v>0</v>
      </c>
      <c r="Y1351" s="427">
        <f t="shared" si="493"/>
        <v>0</v>
      </c>
      <c r="Z1351" s="428">
        <f t="shared" si="494"/>
        <v>0</v>
      </c>
      <c r="AA1351" s="431">
        <f t="shared" si="505"/>
        <v>0</v>
      </c>
      <c r="AB1351" s="432">
        <f t="shared" si="506"/>
        <v>0</v>
      </c>
      <c r="AC1351" s="427" t="e">
        <f t="shared" si="507"/>
        <v>#N/A</v>
      </c>
      <c r="AD1351" s="428" t="e">
        <f t="shared" si="508"/>
        <v>#N/A</v>
      </c>
      <c r="AE1351" s="427" t="e">
        <f t="shared" si="509"/>
        <v>#N/A</v>
      </c>
      <c r="AF1351" s="428" t="e">
        <f t="shared" si="510"/>
        <v>#N/A</v>
      </c>
      <c r="AG1351" s="431" t="e">
        <f t="shared" si="511"/>
        <v>#N/A</v>
      </c>
      <c r="AH1351" s="432" t="e">
        <f t="shared" si="512"/>
        <v>#N/A</v>
      </c>
    </row>
    <row r="1352" spans="4:34" x14ac:dyDescent="0.25">
      <c r="D1352" s="335"/>
      <c r="E1352" s="335"/>
      <c r="F1352" s="335"/>
      <c r="G1352" s="335"/>
      <c r="H1352" s="411">
        <f t="shared" si="495"/>
        <v>0</v>
      </c>
      <c r="I1352" s="412">
        <v>0</v>
      </c>
      <c r="J1352" s="411">
        <f t="shared" ref="J1352:J1415" si="513">Wx</f>
        <v>0</v>
      </c>
      <c r="K1352" s="412">
        <f t="shared" si="496"/>
        <v>0</v>
      </c>
      <c r="L1352" s="411">
        <f t="shared" si="497"/>
        <v>0</v>
      </c>
      <c r="M1352" s="412">
        <f t="shared" ref="M1352:M1415" si="514">Wy</f>
        <v>0</v>
      </c>
      <c r="N1352" s="411">
        <v>0</v>
      </c>
      <c r="O1352" s="412">
        <f t="shared" si="498"/>
        <v>0</v>
      </c>
      <c r="P1352" s="335"/>
      <c r="Q1352" s="427">
        <f t="shared" si="499"/>
        <v>0</v>
      </c>
      <c r="R1352" s="428">
        <f t="shared" si="500"/>
        <v>0</v>
      </c>
      <c r="S1352" s="427">
        <f t="shared" ref="S1352:S1415" si="515">IF(AND(Q1352&gt;=0,Q1352&lt;=Wx),Q1352,"")</f>
        <v>0</v>
      </c>
      <c r="T1352" s="428">
        <f t="shared" ref="T1352:T1415" si="516">IF(AND(R1352&gt;=0,R1352&lt;=Wy),R1352,"")</f>
        <v>0</v>
      </c>
      <c r="U1352" s="431">
        <f t="shared" si="501"/>
        <v>0</v>
      </c>
      <c r="V1352" s="432">
        <f t="shared" si="502"/>
        <v>0</v>
      </c>
      <c r="W1352" s="427">
        <f t="shared" si="503"/>
        <v>0</v>
      </c>
      <c r="X1352" s="428">
        <f t="shared" si="504"/>
        <v>0</v>
      </c>
      <c r="Y1352" s="427">
        <f t="shared" ref="Y1352:Y1415" si="517">IF(AND(W1352&gt;=0,W1352&lt;=Wx),W1352,"")</f>
        <v>0</v>
      </c>
      <c r="Z1352" s="428">
        <f t="shared" ref="Z1352:Z1415" si="518">IF(AND(X1352&gt;=0,X1352&lt;=Wy),X1352,"")</f>
        <v>0</v>
      </c>
      <c r="AA1352" s="431">
        <f t="shared" si="505"/>
        <v>0</v>
      </c>
      <c r="AB1352" s="432">
        <f t="shared" si="506"/>
        <v>0</v>
      </c>
      <c r="AC1352" s="427" t="e">
        <f t="shared" si="507"/>
        <v>#N/A</v>
      </c>
      <c r="AD1352" s="428" t="e">
        <f t="shared" si="508"/>
        <v>#N/A</v>
      </c>
      <c r="AE1352" s="427" t="e">
        <f t="shared" si="509"/>
        <v>#N/A</v>
      </c>
      <c r="AF1352" s="428" t="e">
        <f t="shared" si="510"/>
        <v>#N/A</v>
      </c>
      <c r="AG1352" s="431" t="e">
        <f t="shared" si="511"/>
        <v>#N/A</v>
      </c>
      <c r="AH1352" s="432" t="e">
        <f t="shared" si="512"/>
        <v>#N/A</v>
      </c>
    </row>
    <row r="1353" spans="4:34" x14ac:dyDescent="0.25">
      <c r="D1353" s="335"/>
      <c r="E1353" s="335"/>
      <c r="F1353" s="335"/>
      <c r="G1353" s="335"/>
      <c r="H1353" s="411">
        <f t="shared" ref="H1353:H1416" si="519">H1352+Wx/INCREMENTS</f>
        <v>0</v>
      </c>
      <c r="I1353" s="412">
        <v>0</v>
      </c>
      <c r="J1353" s="411">
        <f t="shared" si="513"/>
        <v>0</v>
      </c>
      <c r="K1353" s="412">
        <f t="shared" ref="K1353:K1416" si="520">K1352+Wy/INCREMENTS</f>
        <v>0</v>
      </c>
      <c r="L1353" s="411">
        <f t="shared" ref="L1353:L1416" si="521">L1352-Wx/INCREMENTS</f>
        <v>0</v>
      </c>
      <c r="M1353" s="412">
        <f t="shared" si="514"/>
        <v>0</v>
      </c>
      <c r="N1353" s="411">
        <v>0</v>
      </c>
      <c r="O1353" s="412">
        <f t="shared" ref="O1353:O1416" si="522">O1352-Wy/INCREMENTS</f>
        <v>0</v>
      </c>
      <c r="P1353" s="335"/>
      <c r="Q1353" s="427">
        <f t="shared" ref="Q1353:Q1416" si="523">Q1352+((SQRT(Wx^2+Wy^2))*COS(RADIANS(θ))/INCREMENTS)</f>
        <v>0</v>
      </c>
      <c r="R1353" s="428">
        <f t="shared" ref="R1353:R1416" si="524">R1352+((SQRT(Wx^2+Wy^2))*SIN(RADIANS(θ))/INCREMENTS)</f>
        <v>0</v>
      </c>
      <c r="S1353" s="427">
        <f t="shared" si="515"/>
        <v>0</v>
      </c>
      <c r="T1353" s="428">
        <f t="shared" si="516"/>
        <v>0</v>
      </c>
      <c r="U1353" s="431">
        <f t="shared" ref="U1353:U1416" si="525">IF(AND(S1353&lt;&gt;"",T1353&lt;&gt;""),S1353,"")</f>
        <v>0</v>
      </c>
      <c r="V1353" s="432">
        <f t="shared" ref="V1353:V1416" si="526">IF(AND(S1353&lt;&gt;"",T1353&lt;&gt;""),T1353,"")</f>
        <v>0</v>
      </c>
      <c r="W1353" s="427">
        <f t="shared" ref="W1353:W1416" si="527">W1352+((SQRT(Wx^2+Wy^2))*COS(RADIANS(θ))/INCREMENTS)</f>
        <v>0</v>
      </c>
      <c r="X1353" s="428">
        <f t="shared" ref="X1353:X1416" si="528">X1352+((SQRT(Wx^2+Wy^2))*SIN(RADIANS(θ))/INCREMENTS)</f>
        <v>0</v>
      </c>
      <c r="Y1353" s="427">
        <f t="shared" si="517"/>
        <v>0</v>
      </c>
      <c r="Z1353" s="428">
        <f t="shared" si="518"/>
        <v>0</v>
      </c>
      <c r="AA1353" s="431">
        <f t="shared" ref="AA1353:AA1416" si="529">IF(AND(Y1353&lt;&gt;"",Z1353&lt;&gt;""),Y1353,"")</f>
        <v>0</v>
      </c>
      <c r="AB1353" s="432">
        <f t="shared" ref="AB1353:AB1416" si="530">IF(AND(Y1353&lt;&gt;"",Z1353&lt;&gt;""),Z1353,"")</f>
        <v>0</v>
      </c>
      <c r="AC1353" s="427" t="e">
        <f t="shared" si="507"/>
        <v>#N/A</v>
      </c>
      <c r="AD1353" s="428" t="e">
        <f t="shared" si="508"/>
        <v>#N/A</v>
      </c>
      <c r="AE1353" s="427" t="e">
        <f t="shared" si="509"/>
        <v>#N/A</v>
      </c>
      <c r="AF1353" s="428" t="e">
        <f t="shared" si="510"/>
        <v>#N/A</v>
      </c>
      <c r="AG1353" s="431" t="e">
        <f t="shared" si="511"/>
        <v>#N/A</v>
      </c>
      <c r="AH1353" s="432" t="e">
        <f t="shared" si="512"/>
        <v>#N/A</v>
      </c>
    </row>
    <row r="1354" spans="4:34" x14ac:dyDescent="0.25">
      <c r="D1354" s="335"/>
      <c r="E1354" s="335"/>
      <c r="F1354" s="335"/>
      <c r="G1354" s="335"/>
      <c r="H1354" s="411">
        <f t="shared" si="519"/>
        <v>0</v>
      </c>
      <c r="I1354" s="412">
        <v>0</v>
      </c>
      <c r="J1354" s="411">
        <f t="shared" si="513"/>
        <v>0</v>
      </c>
      <c r="K1354" s="412">
        <f t="shared" si="520"/>
        <v>0</v>
      </c>
      <c r="L1354" s="411">
        <f t="shared" si="521"/>
        <v>0</v>
      </c>
      <c r="M1354" s="412">
        <f t="shared" si="514"/>
        <v>0</v>
      </c>
      <c r="N1354" s="411">
        <v>0</v>
      </c>
      <c r="O1354" s="412">
        <f t="shared" si="522"/>
        <v>0</v>
      </c>
      <c r="P1354" s="335"/>
      <c r="Q1354" s="427">
        <f t="shared" si="523"/>
        <v>0</v>
      </c>
      <c r="R1354" s="428">
        <f t="shared" si="524"/>
        <v>0</v>
      </c>
      <c r="S1354" s="427">
        <f t="shared" si="515"/>
        <v>0</v>
      </c>
      <c r="T1354" s="428">
        <f t="shared" si="516"/>
        <v>0</v>
      </c>
      <c r="U1354" s="431">
        <f t="shared" si="525"/>
        <v>0</v>
      </c>
      <c r="V1354" s="432">
        <f t="shared" si="526"/>
        <v>0</v>
      </c>
      <c r="W1354" s="427">
        <f t="shared" si="527"/>
        <v>0</v>
      </c>
      <c r="X1354" s="428">
        <f t="shared" si="528"/>
        <v>0</v>
      </c>
      <c r="Y1354" s="427">
        <f t="shared" si="517"/>
        <v>0</v>
      </c>
      <c r="Z1354" s="428">
        <f t="shared" si="518"/>
        <v>0</v>
      </c>
      <c r="AA1354" s="431">
        <f t="shared" si="529"/>
        <v>0</v>
      </c>
      <c r="AB1354" s="432">
        <f t="shared" si="530"/>
        <v>0</v>
      </c>
      <c r="AC1354" s="427" t="e">
        <f t="shared" ref="AC1354:AC1417" si="531">AC1353+((SQRT(Wx^2+Wy^2))*COS(RADIANS(θ))/INCREMENTS)</f>
        <v>#N/A</v>
      </c>
      <c r="AD1354" s="428" t="e">
        <f t="shared" ref="AD1354:AD1417" si="532">AD1353+((SQRT(Wx^2+Wy^2))*SIN(RADIANS(θ))/INCREMENTS)</f>
        <v>#N/A</v>
      </c>
      <c r="AE1354" s="427" t="e">
        <f t="shared" ref="AE1354:AE1417" si="533">IF(AND(AC1354&gt;=0,AC1354&lt;=Wx),AC1354,"")</f>
        <v>#N/A</v>
      </c>
      <c r="AF1354" s="428" t="e">
        <f t="shared" ref="AF1354:AF1417" si="534">IF(AND(AD1354&gt;=0,AD1354&lt;=Wy),AD1354,"")</f>
        <v>#N/A</v>
      </c>
      <c r="AG1354" s="431" t="e">
        <f t="shared" ref="AG1354:AG1417" si="535">IF(AND(AE1354&lt;&gt;"",AF1354&lt;&gt;""),AE1354,"")</f>
        <v>#N/A</v>
      </c>
      <c r="AH1354" s="432" t="e">
        <f t="shared" ref="AH1354:AH1417" si="536">IF(AND(AE1354&lt;&gt;"",AF1354&lt;&gt;""),AF1354,"")</f>
        <v>#N/A</v>
      </c>
    </row>
    <row r="1355" spans="4:34" x14ac:dyDescent="0.25">
      <c r="D1355" s="335"/>
      <c r="E1355" s="335"/>
      <c r="F1355" s="335"/>
      <c r="G1355" s="335"/>
      <c r="H1355" s="411">
        <f t="shared" si="519"/>
        <v>0</v>
      </c>
      <c r="I1355" s="412">
        <v>0</v>
      </c>
      <c r="J1355" s="411">
        <f t="shared" si="513"/>
        <v>0</v>
      </c>
      <c r="K1355" s="412">
        <f t="shared" si="520"/>
        <v>0</v>
      </c>
      <c r="L1355" s="411">
        <f t="shared" si="521"/>
        <v>0</v>
      </c>
      <c r="M1355" s="412">
        <f t="shared" si="514"/>
        <v>0</v>
      </c>
      <c r="N1355" s="411">
        <v>0</v>
      </c>
      <c r="O1355" s="412">
        <f t="shared" si="522"/>
        <v>0</v>
      </c>
      <c r="P1355" s="335"/>
      <c r="Q1355" s="427">
        <f t="shared" si="523"/>
        <v>0</v>
      </c>
      <c r="R1355" s="428">
        <f t="shared" si="524"/>
        <v>0</v>
      </c>
      <c r="S1355" s="427">
        <f t="shared" si="515"/>
        <v>0</v>
      </c>
      <c r="T1355" s="428">
        <f t="shared" si="516"/>
        <v>0</v>
      </c>
      <c r="U1355" s="431">
        <f t="shared" si="525"/>
        <v>0</v>
      </c>
      <c r="V1355" s="432">
        <f t="shared" si="526"/>
        <v>0</v>
      </c>
      <c r="W1355" s="427">
        <f t="shared" si="527"/>
        <v>0</v>
      </c>
      <c r="X1355" s="428">
        <f t="shared" si="528"/>
        <v>0</v>
      </c>
      <c r="Y1355" s="427">
        <f t="shared" si="517"/>
        <v>0</v>
      </c>
      <c r="Z1355" s="428">
        <f t="shared" si="518"/>
        <v>0</v>
      </c>
      <c r="AA1355" s="431">
        <f t="shared" si="529"/>
        <v>0</v>
      </c>
      <c r="AB1355" s="432">
        <f t="shared" si="530"/>
        <v>0</v>
      </c>
      <c r="AC1355" s="427" t="e">
        <f t="shared" si="531"/>
        <v>#N/A</v>
      </c>
      <c r="AD1355" s="428" t="e">
        <f t="shared" si="532"/>
        <v>#N/A</v>
      </c>
      <c r="AE1355" s="427" t="e">
        <f t="shared" si="533"/>
        <v>#N/A</v>
      </c>
      <c r="AF1355" s="428" t="e">
        <f t="shared" si="534"/>
        <v>#N/A</v>
      </c>
      <c r="AG1355" s="431" t="e">
        <f t="shared" si="535"/>
        <v>#N/A</v>
      </c>
      <c r="AH1355" s="432" t="e">
        <f t="shared" si="536"/>
        <v>#N/A</v>
      </c>
    </row>
    <row r="1356" spans="4:34" x14ac:dyDescent="0.25">
      <c r="D1356" s="335"/>
      <c r="E1356" s="335"/>
      <c r="F1356" s="335"/>
      <c r="G1356" s="335"/>
      <c r="H1356" s="411">
        <f t="shared" si="519"/>
        <v>0</v>
      </c>
      <c r="I1356" s="412">
        <v>0</v>
      </c>
      <c r="J1356" s="411">
        <f t="shared" si="513"/>
        <v>0</v>
      </c>
      <c r="K1356" s="412">
        <f t="shared" si="520"/>
        <v>0</v>
      </c>
      <c r="L1356" s="411">
        <f t="shared" si="521"/>
        <v>0</v>
      </c>
      <c r="M1356" s="412">
        <f t="shared" si="514"/>
        <v>0</v>
      </c>
      <c r="N1356" s="411">
        <v>0</v>
      </c>
      <c r="O1356" s="412">
        <f t="shared" si="522"/>
        <v>0</v>
      </c>
      <c r="P1356" s="335"/>
      <c r="Q1356" s="427">
        <f t="shared" si="523"/>
        <v>0</v>
      </c>
      <c r="R1356" s="428">
        <f t="shared" si="524"/>
        <v>0</v>
      </c>
      <c r="S1356" s="427">
        <f t="shared" si="515"/>
        <v>0</v>
      </c>
      <c r="T1356" s="428">
        <f t="shared" si="516"/>
        <v>0</v>
      </c>
      <c r="U1356" s="431">
        <f t="shared" si="525"/>
        <v>0</v>
      </c>
      <c r="V1356" s="432">
        <f t="shared" si="526"/>
        <v>0</v>
      </c>
      <c r="W1356" s="427">
        <f t="shared" si="527"/>
        <v>0</v>
      </c>
      <c r="X1356" s="428">
        <f t="shared" si="528"/>
        <v>0</v>
      </c>
      <c r="Y1356" s="427">
        <f t="shared" si="517"/>
        <v>0</v>
      </c>
      <c r="Z1356" s="428">
        <f t="shared" si="518"/>
        <v>0</v>
      </c>
      <c r="AA1356" s="431">
        <f t="shared" si="529"/>
        <v>0</v>
      </c>
      <c r="AB1356" s="432">
        <f t="shared" si="530"/>
        <v>0</v>
      </c>
      <c r="AC1356" s="427" t="e">
        <f t="shared" si="531"/>
        <v>#N/A</v>
      </c>
      <c r="AD1356" s="428" t="e">
        <f t="shared" si="532"/>
        <v>#N/A</v>
      </c>
      <c r="AE1356" s="427" t="e">
        <f t="shared" si="533"/>
        <v>#N/A</v>
      </c>
      <c r="AF1356" s="428" t="e">
        <f t="shared" si="534"/>
        <v>#N/A</v>
      </c>
      <c r="AG1356" s="431" t="e">
        <f t="shared" si="535"/>
        <v>#N/A</v>
      </c>
      <c r="AH1356" s="432" t="e">
        <f t="shared" si="536"/>
        <v>#N/A</v>
      </c>
    </row>
    <row r="1357" spans="4:34" x14ac:dyDescent="0.25">
      <c r="D1357" s="335"/>
      <c r="E1357" s="335"/>
      <c r="F1357" s="335"/>
      <c r="G1357" s="335"/>
      <c r="H1357" s="411">
        <f t="shared" si="519"/>
        <v>0</v>
      </c>
      <c r="I1357" s="412">
        <v>0</v>
      </c>
      <c r="J1357" s="411">
        <f t="shared" si="513"/>
        <v>0</v>
      </c>
      <c r="K1357" s="412">
        <f t="shared" si="520"/>
        <v>0</v>
      </c>
      <c r="L1357" s="411">
        <f t="shared" si="521"/>
        <v>0</v>
      </c>
      <c r="M1357" s="412">
        <f t="shared" si="514"/>
        <v>0</v>
      </c>
      <c r="N1357" s="411">
        <v>0</v>
      </c>
      <c r="O1357" s="412">
        <f t="shared" si="522"/>
        <v>0</v>
      </c>
      <c r="P1357" s="335"/>
      <c r="Q1357" s="427">
        <f t="shared" si="523"/>
        <v>0</v>
      </c>
      <c r="R1357" s="428">
        <f t="shared" si="524"/>
        <v>0</v>
      </c>
      <c r="S1357" s="427">
        <f t="shared" si="515"/>
        <v>0</v>
      </c>
      <c r="T1357" s="428">
        <f t="shared" si="516"/>
        <v>0</v>
      </c>
      <c r="U1357" s="431">
        <f t="shared" si="525"/>
        <v>0</v>
      </c>
      <c r="V1357" s="432">
        <f t="shared" si="526"/>
        <v>0</v>
      </c>
      <c r="W1357" s="427">
        <f t="shared" si="527"/>
        <v>0</v>
      </c>
      <c r="X1357" s="428">
        <f t="shared" si="528"/>
        <v>0</v>
      </c>
      <c r="Y1357" s="427">
        <f t="shared" si="517"/>
        <v>0</v>
      </c>
      <c r="Z1357" s="428">
        <f t="shared" si="518"/>
        <v>0</v>
      </c>
      <c r="AA1357" s="431">
        <f t="shared" si="529"/>
        <v>0</v>
      </c>
      <c r="AB1357" s="432">
        <f t="shared" si="530"/>
        <v>0</v>
      </c>
      <c r="AC1357" s="427" t="e">
        <f t="shared" si="531"/>
        <v>#N/A</v>
      </c>
      <c r="AD1357" s="428" t="e">
        <f t="shared" si="532"/>
        <v>#N/A</v>
      </c>
      <c r="AE1357" s="427" t="e">
        <f t="shared" si="533"/>
        <v>#N/A</v>
      </c>
      <c r="AF1357" s="428" t="e">
        <f t="shared" si="534"/>
        <v>#N/A</v>
      </c>
      <c r="AG1357" s="431" t="e">
        <f t="shared" si="535"/>
        <v>#N/A</v>
      </c>
      <c r="AH1357" s="432" t="e">
        <f t="shared" si="536"/>
        <v>#N/A</v>
      </c>
    </row>
    <row r="1358" spans="4:34" x14ac:dyDescent="0.25">
      <c r="D1358" s="335"/>
      <c r="E1358" s="335"/>
      <c r="F1358" s="335"/>
      <c r="G1358" s="335"/>
      <c r="H1358" s="411">
        <f t="shared" si="519"/>
        <v>0</v>
      </c>
      <c r="I1358" s="412">
        <v>0</v>
      </c>
      <c r="J1358" s="411">
        <f t="shared" si="513"/>
        <v>0</v>
      </c>
      <c r="K1358" s="412">
        <f t="shared" si="520"/>
        <v>0</v>
      </c>
      <c r="L1358" s="411">
        <f t="shared" si="521"/>
        <v>0</v>
      </c>
      <c r="M1358" s="412">
        <f t="shared" si="514"/>
        <v>0</v>
      </c>
      <c r="N1358" s="411">
        <v>0</v>
      </c>
      <c r="O1358" s="412">
        <f t="shared" si="522"/>
        <v>0</v>
      </c>
      <c r="P1358" s="335"/>
      <c r="Q1358" s="427">
        <f t="shared" si="523"/>
        <v>0</v>
      </c>
      <c r="R1358" s="428">
        <f t="shared" si="524"/>
        <v>0</v>
      </c>
      <c r="S1358" s="427">
        <f t="shared" si="515"/>
        <v>0</v>
      </c>
      <c r="T1358" s="428">
        <f t="shared" si="516"/>
        <v>0</v>
      </c>
      <c r="U1358" s="431">
        <f t="shared" si="525"/>
        <v>0</v>
      </c>
      <c r="V1358" s="432">
        <f t="shared" si="526"/>
        <v>0</v>
      </c>
      <c r="W1358" s="427">
        <f t="shared" si="527"/>
        <v>0</v>
      </c>
      <c r="X1358" s="428">
        <f t="shared" si="528"/>
        <v>0</v>
      </c>
      <c r="Y1358" s="427">
        <f t="shared" si="517"/>
        <v>0</v>
      </c>
      <c r="Z1358" s="428">
        <f t="shared" si="518"/>
        <v>0</v>
      </c>
      <c r="AA1358" s="431">
        <f t="shared" si="529"/>
        <v>0</v>
      </c>
      <c r="AB1358" s="432">
        <f t="shared" si="530"/>
        <v>0</v>
      </c>
      <c r="AC1358" s="427" t="e">
        <f t="shared" si="531"/>
        <v>#N/A</v>
      </c>
      <c r="AD1358" s="428" t="e">
        <f t="shared" si="532"/>
        <v>#N/A</v>
      </c>
      <c r="AE1358" s="427" t="e">
        <f t="shared" si="533"/>
        <v>#N/A</v>
      </c>
      <c r="AF1358" s="428" t="e">
        <f t="shared" si="534"/>
        <v>#N/A</v>
      </c>
      <c r="AG1358" s="431" t="e">
        <f t="shared" si="535"/>
        <v>#N/A</v>
      </c>
      <c r="AH1358" s="432" t="e">
        <f t="shared" si="536"/>
        <v>#N/A</v>
      </c>
    </row>
    <row r="1359" spans="4:34" x14ac:dyDescent="0.25">
      <c r="D1359" s="335"/>
      <c r="E1359" s="335"/>
      <c r="F1359" s="335"/>
      <c r="G1359" s="335"/>
      <c r="H1359" s="411">
        <f t="shared" si="519"/>
        <v>0</v>
      </c>
      <c r="I1359" s="412">
        <v>0</v>
      </c>
      <c r="J1359" s="411">
        <f t="shared" si="513"/>
        <v>0</v>
      </c>
      <c r="K1359" s="412">
        <f t="shared" si="520"/>
        <v>0</v>
      </c>
      <c r="L1359" s="411">
        <f t="shared" si="521"/>
        <v>0</v>
      </c>
      <c r="M1359" s="412">
        <f t="shared" si="514"/>
        <v>0</v>
      </c>
      <c r="N1359" s="411">
        <v>0</v>
      </c>
      <c r="O1359" s="412">
        <f t="shared" si="522"/>
        <v>0</v>
      </c>
      <c r="P1359" s="335"/>
      <c r="Q1359" s="427">
        <f t="shared" si="523"/>
        <v>0</v>
      </c>
      <c r="R1359" s="428">
        <f t="shared" si="524"/>
        <v>0</v>
      </c>
      <c r="S1359" s="427">
        <f t="shared" si="515"/>
        <v>0</v>
      </c>
      <c r="T1359" s="428">
        <f t="shared" si="516"/>
        <v>0</v>
      </c>
      <c r="U1359" s="431">
        <f t="shared" si="525"/>
        <v>0</v>
      </c>
      <c r="V1359" s="432">
        <f t="shared" si="526"/>
        <v>0</v>
      </c>
      <c r="W1359" s="427">
        <f t="shared" si="527"/>
        <v>0</v>
      </c>
      <c r="X1359" s="428">
        <f t="shared" si="528"/>
        <v>0</v>
      </c>
      <c r="Y1359" s="427">
        <f t="shared" si="517"/>
        <v>0</v>
      </c>
      <c r="Z1359" s="428">
        <f t="shared" si="518"/>
        <v>0</v>
      </c>
      <c r="AA1359" s="431">
        <f t="shared" si="529"/>
        <v>0</v>
      </c>
      <c r="AB1359" s="432">
        <f t="shared" si="530"/>
        <v>0</v>
      </c>
      <c r="AC1359" s="427" t="e">
        <f t="shared" si="531"/>
        <v>#N/A</v>
      </c>
      <c r="AD1359" s="428" t="e">
        <f t="shared" si="532"/>
        <v>#N/A</v>
      </c>
      <c r="AE1359" s="427" t="e">
        <f t="shared" si="533"/>
        <v>#N/A</v>
      </c>
      <c r="AF1359" s="428" t="e">
        <f t="shared" si="534"/>
        <v>#N/A</v>
      </c>
      <c r="AG1359" s="431" t="e">
        <f t="shared" si="535"/>
        <v>#N/A</v>
      </c>
      <c r="AH1359" s="432" t="e">
        <f t="shared" si="536"/>
        <v>#N/A</v>
      </c>
    </row>
    <row r="1360" spans="4:34" x14ac:dyDescent="0.25">
      <c r="D1360" s="335"/>
      <c r="E1360" s="335"/>
      <c r="F1360" s="335"/>
      <c r="G1360" s="335"/>
      <c r="H1360" s="411">
        <f t="shared" si="519"/>
        <v>0</v>
      </c>
      <c r="I1360" s="412">
        <v>0</v>
      </c>
      <c r="J1360" s="411">
        <f t="shared" si="513"/>
        <v>0</v>
      </c>
      <c r="K1360" s="412">
        <f t="shared" si="520"/>
        <v>0</v>
      </c>
      <c r="L1360" s="411">
        <f t="shared" si="521"/>
        <v>0</v>
      </c>
      <c r="M1360" s="412">
        <f t="shared" si="514"/>
        <v>0</v>
      </c>
      <c r="N1360" s="411">
        <v>0</v>
      </c>
      <c r="O1360" s="412">
        <f t="shared" si="522"/>
        <v>0</v>
      </c>
      <c r="P1360" s="335"/>
      <c r="Q1360" s="427">
        <f t="shared" si="523"/>
        <v>0</v>
      </c>
      <c r="R1360" s="428">
        <f t="shared" si="524"/>
        <v>0</v>
      </c>
      <c r="S1360" s="427">
        <f t="shared" si="515"/>
        <v>0</v>
      </c>
      <c r="T1360" s="428">
        <f t="shared" si="516"/>
        <v>0</v>
      </c>
      <c r="U1360" s="431">
        <f t="shared" si="525"/>
        <v>0</v>
      </c>
      <c r="V1360" s="432">
        <f t="shared" si="526"/>
        <v>0</v>
      </c>
      <c r="W1360" s="427">
        <f t="shared" si="527"/>
        <v>0</v>
      </c>
      <c r="X1360" s="428">
        <f t="shared" si="528"/>
        <v>0</v>
      </c>
      <c r="Y1360" s="427">
        <f t="shared" si="517"/>
        <v>0</v>
      </c>
      <c r="Z1360" s="428">
        <f t="shared" si="518"/>
        <v>0</v>
      </c>
      <c r="AA1360" s="431">
        <f t="shared" si="529"/>
        <v>0</v>
      </c>
      <c r="AB1360" s="432">
        <f t="shared" si="530"/>
        <v>0</v>
      </c>
      <c r="AC1360" s="427" t="e">
        <f t="shared" si="531"/>
        <v>#N/A</v>
      </c>
      <c r="AD1360" s="428" t="e">
        <f t="shared" si="532"/>
        <v>#N/A</v>
      </c>
      <c r="AE1360" s="427" t="e">
        <f t="shared" si="533"/>
        <v>#N/A</v>
      </c>
      <c r="AF1360" s="428" t="e">
        <f t="shared" si="534"/>
        <v>#N/A</v>
      </c>
      <c r="AG1360" s="431" t="e">
        <f t="shared" si="535"/>
        <v>#N/A</v>
      </c>
      <c r="AH1360" s="432" t="e">
        <f t="shared" si="536"/>
        <v>#N/A</v>
      </c>
    </row>
    <row r="1361" spans="4:34" x14ac:dyDescent="0.25">
      <c r="D1361" s="335"/>
      <c r="E1361" s="335"/>
      <c r="F1361" s="335"/>
      <c r="G1361" s="335"/>
      <c r="H1361" s="411">
        <f t="shared" si="519"/>
        <v>0</v>
      </c>
      <c r="I1361" s="412">
        <v>0</v>
      </c>
      <c r="J1361" s="411">
        <f t="shared" si="513"/>
        <v>0</v>
      </c>
      <c r="K1361" s="412">
        <f t="shared" si="520"/>
        <v>0</v>
      </c>
      <c r="L1361" s="411">
        <f t="shared" si="521"/>
        <v>0</v>
      </c>
      <c r="M1361" s="412">
        <f t="shared" si="514"/>
        <v>0</v>
      </c>
      <c r="N1361" s="411">
        <v>0</v>
      </c>
      <c r="O1361" s="412">
        <f t="shared" si="522"/>
        <v>0</v>
      </c>
      <c r="P1361" s="335"/>
      <c r="Q1361" s="427">
        <f t="shared" si="523"/>
        <v>0</v>
      </c>
      <c r="R1361" s="428">
        <f t="shared" si="524"/>
        <v>0</v>
      </c>
      <c r="S1361" s="427">
        <f t="shared" si="515"/>
        <v>0</v>
      </c>
      <c r="T1361" s="428">
        <f t="shared" si="516"/>
        <v>0</v>
      </c>
      <c r="U1361" s="431">
        <f t="shared" si="525"/>
        <v>0</v>
      </c>
      <c r="V1361" s="432">
        <f t="shared" si="526"/>
        <v>0</v>
      </c>
      <c r="W1361" s="427">
        <f t="shared" si="527"/>
        <v>0</v>
      </c>
      <c r="X1361" s="428">
        <f t="shared" si="528"/>
        <v>0</v>
      </c>
      <c r="Y1361" s="427">
        <f t="shared" si="517"/>
        <v>0</v>
      </c>
      <c r="Z1361" s="428">
        <f t="shared" si="518"/>
        <v>0</v>
      </c>
      <c r="AA1361" s="431">
        <f t="shared" si="529"/>
        <v>0</v>
      </c>
      <c r="AB1361" s="432">
        <f t="shared" si="530"/>
        <v>0</v>
      </c>
      <c r="AC1361" s="427" t="e">
        <f t="shared" si="531"/>
        <v>#N/A</v>
      </c>
      <c r="AD1361" s="428" t="e">
        <f t="shared" si="532"/>
        <v>#N/A</v>
      </c>
      <c r="AE1361" s="427" t="e">
        <f t="shared" si="533"/>
        <v>#N/A</v>
      </c>
      <c r="AF1361" s="428" t="e">
        <f t="shared" si="534"/>
        <v>#N/A</v>
      </c>
      <c r="AG1361" s="431" t="e">
        <f t="shared" si="535"/>
        <v>#N/A</v>
      </c>
      <c r="AH1361" s="432" t="e">
        <f t="shared" si="536"/>
        <v>#N/A</v>
      </c>
    </row>
    <row r="1362" spans="4:34" x14ac:dyDescent="0.25">
      <c r="D1362" s="335"/>
      <c r="E1362" s="335"/>
      <c r="F1362" s="335"/>
      <c r="G1362" s="335"/>
      <c r="H1362" s="411">
        <f t="shared" si="519"/>
        <v>0</v>
      </c>
      <c r="I1362" s="412">
        <v>0</v>
      </c>
      <c r="J1362" s="411">
        <f t="shared" si="513"/>
        <v>0</v>
      </c>
      <c r="K1362" s="412">
        <f t="shared" si="520"/>
        <v>0</v>
      </c>
      <c r="L1362" s="411">
        <f t="shared" si="521"/>
        <v>0</v>
      </c>
      <c r="M1362" s="412">
        <f t="shared" si="514"/>
        <v>0</v>
      </c>
      <c r="N1362" s="411">
        <v>0</v>
      </c>
      <c r="O1362" s="412">
        <f t="shared" si="522"/>
        <v>0</v>
      </c>
      <c r="P1362" s="335"/>
      <c r="Q1362" s="427">
        <f t="shared" si="523"/>
        <v>0</v>
      </c>
      <c r="R1362" s="428">
        <f t="shared" si="524"/>
        <v>0</v>
      </c>
      <c r="S1362" s="427">
        <f t="shared" si="515"/>
        <v>0</v>
      </c>
      <c r="T1362" s="428">
        <f t="shared" si="516"/>
        <v>0</v>
      </c>
      <c r="U1362" s="431">
        <f t="shared" si="525"/>
        <v>0</v>
      </c>
      <c r="V1362" s="432">
        <f t="shared" si="526"/>
        <v>0</v>
      </c>
      <c r="W1362" s="427">
        <f t="shared" si="527"/>
        <v>0</v>
      </c>
      <c r="X1362" s="428">
        <f t="shared" si="528"/>
        <v>0</v>
      </c>
      <c r="Y1362" s="427">
        <f t="shared" si="517"/>
        <v>0</v>
      </c>
      <c r="Z1362" s="428">
        <f t="shared" si="518"/>
        <v>0</v>
      </c>
      <c r="AA1362" s="431">
        <f t="shared" si="529"/>
        <v>0</v>
      </c>
      <c r="AB1362" s="432">
        <f t="shared" si="530"/>
        <v>0</v>
      </c>
      <c r="AC1362" s="427" t="e">
        <f t="shared" si="531"/>
        <v>#N/A</v>
      </c>
      <c r="AD1362" s="428" t="e">
        <f t="shared" si="532"/>
        <v>#N/A</v>
      </c>
      <c r="AE1362" s="427" t="e">
        <f t="shared" si="533"/>
        <v>#N/A</v>
      </c>
      <c r="AF1362" s="428" t="e">
        <f t="shared" si="534"/>
        <v>#N/A</v>
      </c>
      <c r="AG1362" s="431" t="e">
        <f t="shared" si="535"/>
        <v>#N/A</v>
      </c>
      <c r="AH1362" s="432" t="e">
        <f t="shared" si="536"/>
        <v>#N/A</v>
      </c>
    </row>
    <row r="1363" spans="4:34" x14ac:dyDescent="0.25">
      <c r="D1363" s="335"/>
      <c r="E1363" s="335"/>
      <c r="F1363" s="335"/>
      <c r="G1363" s="335"/>
      <c r="H1363" s="411">
        <f t="shared" si="519"/>
        <v>0</v>
      </c>
      <c r="I1363" s="412">
        <v>0</v>
      </c>
      <c r="J1363" s="411">
        <f t="shared" si="513"/>
        <v>0</v>
      </c>
      <c r="K1363" s="412">
        <f t="shared" si="520"/>
        <v>0</v>
      </c>
      <c r="L1363" s="411">
        <f t="shared" si="521"/>
        <v>0</v>
      </c>
      <c r="M1363" s="412">
        <f t="shared" si="514"/>
        <v>0</v>
      </c>
      <c r="N1363" s="411">
        <v>0</v>
      </c>
      <c r="O1363" s="412">
        <f t="shared" si="522"/>
        <v>0</v>
      </c>
      <c r="P1363" s="335"/>
      <c r="Q1363" s="427">
        <f t="shared" si="523"/>
        <v>0</v>
      </c>
      <c r="R1363" s="428">
        <f t="shared" si="524"/>
        <v>0</v>
      </c>
      <c r="S1363" s="427">
        <f t="shared" si="515"/>
        <v>0</v>
      </c>
      <c r="T1363" s="428">
        <f t="shared" si="516"/>
        <v>0</v>
      </c>
      <c r="U1363" s="431">
        <f t="shared" si="525"/>
        <v>0</v>
      </c>
      <c r="V1363" s="432">
        <f t="shared" si="526"/>
        <v>0</v>
      </c>
      <c r="W1363" s="427">
        <f t="shared" si="527"/>
        <v>0</v>
      </c>
      <c r="X1363" s="428">
        <f t="shared" si="528"/>
        <v>0</v>
      </c>
      <c r="Y1363" s="427">
        <f t="shared" si="517"/>
        <v>0</v>
      </c>
      <c r="Z1363" s="428">
        <f t="shared" si="518"/>
        <v>0</v>
      </c>
      <c r="AA1363" s="431">
        <f t="shared" si="529"/>
        <v>0</v>
      </c>
      <c r="AB1363" s="432">
        <f t="shared" si="530"/>
        <v>0</v>
      </c>
      <c r="AC1363" s="427" t="e">
        <f t="shared" si="531"/>
        <v>#N/A</v>
      </c>
      <c r="AD1363" s="428" t="e">
        <f t="shared" si="532"/>
        <v>#N/A</v>
      </c>
      <c r="AE1363" s="427" t="e">
        <f t="shared" si="533"/>
        <v>#N/A</v>
      </c>
      <c r="AF1363" s="428" t="e">
        <f t="shared" si="534"/>
        <v>#N/A</v>
      </c>
      <c r="AG1363" s="431" t="e">
        <f t="shared" si="535"/>
        <v>#N/A</v>
      </c>
      <c r="AH1363" s="432" t="e">
        <f t="shared" si="536"/>
        <v>#N/A</v>
      </c>
    </row>
    <row r="1364" spans="4:34" x14ac:dyDescent="0.25">
      <c r="D1364" s="335"/>
      <c r="E1364" s="335"/>
      <c r="F1364" s="335"/>
      <c r="G1364" s="335"/>
      <c r="H1364" s="411">
        <f t="shared" si="519"/>
        <v>0</v>
      </c>
      <c r="I1364" s="412">
        <v>0</v>
      </c>
      <c r="J1364" s="411">
        <f t="shared" si="513"/>
        <v>0</v>
      </c>
      <c r="K1364" s="412">
        <f t="shared" si="520"/>
        <v>0</v>
      </c>
      <c r="L1364" s="411">
        <f t="shared" si="521"/>
        <v>0</v>
      </c>
      <c r="M1364" s="412">
        <f t="shared" si="514"/>
        <v>0</v>
      </c>
      <c r="N1364" s="411">
        <v>0</v>
      </c>
      <c r="O1364" s="412">
        <f t="shared" si="522"/>
        <v>0</v>
      </c>
      <c r="P1364" s="335"/>
      <c r="Q1364" s="427">
        <f t="shared" si="523"/>
        <v>0</v>
      </c>
      <c r="R1364" s="428">
        <f t="shared" si="524"/>
        <v>0</v>
      </c>
      <c r="S1364" s="427">
        <f t="shared" si="515"/>
        <v>0</v>
      </c>
      <c r="T1364" s="428">
        <f t="shared" si="516"/>
        <v>0</v>
      </c>
      <c r="U1364" s="431">
        <f t="shared" si="525"/>
        <v>0</v>
      </c>
      <c r="V1364" s="432">
        <f t="shared" si="526"/>
        <v>0</v>
      </c>
      <c r="W1364" s="427">
        <f t="shared" si="527"/>
        <v>0</v>
      </c>
      <c r="X1364" s="428">
        <f t="shared" si="528"/>
        <v>0</v>
      </c>
      <c r="Y1364" s="427">
        <f t="shared" si="517"/>
        <v>0</v>
      </c>
      <c r="Z1364" s="428">
        <f t="shared" si="518"/>
        <v>0</v>
      </c>
      <c r="AA1364" s="431">
        <f t="shared" si="529"/>
        <v>0</v>
      </c>
      <c r="AB1364" s="432">
        <f t="shared" si="530"/>
        <v>0</v>
      </c>
      <c r="AC1364" s="427" t="e">
        <f t="shared" si="531"/>
        <v>#N/A</v>
      </c>
      <c r="AD1364" s="428" t="e">
        <f t="shared" si="532"/>
        <v>#N/A</v>
      </c>
      <c r="AE1364" s="427" t="e">
        <f t="shared" si="533"/>
        <v>#N/A</v>
      </c>
      <c r="AF1364" s="428" t="e">
        <f t="shared" si="534"/>
        <v>#N/A</v>
      </c>
      <c r="AG1364" s="431" t="e">
        <f t="shared" si="535"/>
        <v>#N/A</v>
      </c>
      <c r="AH1364" s="432" t="e">
        <f t="shared" si="536"/>
        <v>#N/A</v>
      </c>
    </row>
    <row r="1365" spans="4:34" x14ac:dyDescent="0.25">
      <c r="D1365" s="335"/>
      <c r="E1365" s="335"/>
      <c r="F1365" s="335"/>
      <c r="G1365" s="335"/>
      <c r="H1365" s="411">
        <f t="shared" si="519"/>
        <v>0</v>
      </c>
      <c r="I1365" s="412">
        <v>0</v>
      </c>
      <c r="J1365" s="411">
        <f t="shared" si="513"/>
        <v>0</v>
      </c>
      <c r="K1365" s="412">
        <f t="shared" si="520"/>
        <v>0</v>
      </c>
      <c r="L1365" s="411">
        <f t="shared" si="521"/>
        <v>0</v>
      </c>
      <c r="M1365" s="412">
        <f t="shared" si="514"/>
        <v>0</v>
      </c>
      <c r="N1365" s="411">
        <v>0</v>
      </c>
      <c r="O1365" s="412">
        <f t="shared" si="522"/>
        <v>0</v>
      </c>
      <c r="P1365" s="335"/>
      <c r="Q1365" s="427">
        <f t="shared" si="523"/>
        <v>0</v>
      </c>
      <c r="R1365" s="428">
        <f t="shared" si="524"/>
        <v>0</v>
      </c>
      <c r="S1365" s="427">
        <f t="shared" si="515"/>
        <v>0</v>
      </c>
      <c r="T1365" s="428">
        <f t="shared" si="516"/>
        <v>0</v>
      </c>
      <c r="U1365" s="431">
        <f t="shared" si="525"/>
        <v>0</v>
      </c>
      <c r="V1365" s="432">
        <f t="shared" si="526"/>
        <v>0</v>
      </c>
      <c r="W1365" s="427">
        <f t="shared" si="527"/>
        <v>0</v>
      </c>
      <c r="X1365" s="428">
        <f t="shared" si="528"/>
        <v>0</v>
      </c>
      <c r="Y1365" s="427">
        <f t="shared" si="517"/>
        <v>0</v>
      </c>
      <c r="Z1365" s="428">
        <f t="shared" si="518"/>
        <v>0</v>
      </c>
      <c r="AA1365" s="431">
        <f t="shared" si="529"/>
        <v>0</v>
      </c>
      <c r="AB1365" s="432">
        <f t="shared" si="530"/>
        <v>0</v>
      </c>
      <c r="AC1365" s="427" t="e">
        <f t="shared" si="531"/>
        <v>#N/A</v>
      </c>
      <c r="AD1365" s="428" t="e">
        <f t="shared" si="532"/>
        <v>#N/A</v>
      </c>
      <c r="AE1365" s="427" t="e">
        <f t="shared" si="533"/>
        <v>#N/A</v>
      </c>
      <c r="AF1365" s="428" t="e">
        <f t="shared" si="534"/>
        <v>#N/A</v>
      </c>
      <c r="AG1365" s="431" t="e">
        <f t="shared" si="535"/>
        <v>#N/A</v>
      </c>
      <c r="AH1365" s="432" t="e">
        <f t="shared" si="536"/>
        <v>#N/A</v>
      </c>
    </row>
    <row r="1366" spans="4:34" x14ac:dyDescent="0.25">
      <c r="D1366" s="335"/>
      <c r="E1366" s="335"/>
      <c r="F1366" s="335"/>
      <c r="G1366" s="335"/>
      <c r="H1366" s="411">
        <f t="shared" si="519"/>
        <v>0</v>
      </c>
      <c r="I1366" s="412">
        <v>0</v>
      </c>
      <c r="J1366" s="411">
        <f t="shared" si="513"/>
        <v>0</v>
      </c>
      <c r="K1366" s="412">
        <f t="shared" si="520"/>
        <v>0</v>
      </c>
      <c r="L1366" s="411">
        <f t="shared" si="521"/>
        <v>0</v>
      </c>
      <c r="M1366" s="412">
        <f t="shared" si="514"/>
        <v>0</v>
      </c>
      <c r="N1366" s="411">
        <v>0</v>
      </c>
      <c r="O1366" s="412">
        <f t="shared" si="522"/>
        <v>0</v>
      </c>
      <c r="P1366" s="335"/>
      <c r="Q1366" s="427">
        <f t="shared" si="523"/>
        <v>0</v>
      </c>
      <c r="R1366" s="428">
        <f t="shared" si="524"/>
        <v>0</v>
      </c>
      <c r="S1366" s="427">
        <f t="shared" si="515"/>
        <v>0</v>
      </c>
      <c r="T1366" s="428">
        <f t="shared" si="516"/>
        <v>0</v>
      </c>
      <c r="U1366" s="431">
        <f t="shared" si="525"/>
        <v>0</v>
      </c>
      <c r="V1366" s="432">
        <f t="shared" si="526"/>
        <v>0</v>
      </c>
      <c r="W1366" s="427">
        <f t="shared" si="527"/>
        <v>0</v>
      </c>
      <c r="X1366" s="428">
        <f t="shared" si="528"/>
        <v>0</v>
      </c>
      <c r="Y1366" s="427">
        <f t="shared" si="517"/>
        <v>0</v>
      </c>
      <c r="Z1366" s="428">
        <f t="shared" si="518"/>
        <v>0</v>
      </c>
      <c r="AA1366" s="431">
        <f t="shared" si="529"/>
        <v>0</v>
      </c>
      <c r="AB1366" s="432">
        <f t="shared" si="530"/>
        <v>0</v>
      </c>
      <c r="AC1366" s="427" t="e">
        <f t="shared" si="531"/>
        <v>#N/A</v>
      </c>
      <c r="AD1366" s="428" t="e">
        <f t="shared" si="532"/>
        <v>#N/A</v>
      </c>
      <c r="AE1366" s="427" t="e">
        <f t="shared" si="533"/>
        <v>#N/A</v>
      </c>
      <c r="AF1366" s="428" t="e">
        <f t="shared" si="534"/>
        <v>#N/A</v>
      </c>
      <c r="AG1366" s="431" t="e">
        <f t="shared" si="535"/>
        <v>#N/A</v>
      </c>
      <c r="AH1366" s="432" t="e">
        <f t="shared" si="536"/>
        <v>#N/A</v>
      </c>
    </row>
    <row r="1367" spans="4:34" x14ac:dyDescent="0.25">
      <c r="D1367" s="335"/>
      <c r="E1367" s="335"/>
      <c r="F1367" s="335"/>
      <c r="G1367" s="335"/>
      <c r="H1367" s="411">
        <f t="shared" si="519"/>
        <v>0</v>
      </c>
      <c r="I1367" s="412">
        <v>0</v>
      </c>
      <c r="J1367" s="411">
        <f t="shared" si="513"/>
        <v>0</v>
      </c>
      <c r="K1367" s="412">
        <f t="shared" si="520"/>
        <v>0</v>
      </c>
      <c r="L1367" s="411">
        <f t="shared" si="521"/>
        <v>0</v>
      </c>
      <c r="M1367" s="412">
        <f t="shared" si="514"/>
        <v>0</v>
      </c>
      <c r="N1367" s="411">
        <v>0</v>
      </c>
      <c r="O1367" s="412">
        <f t="shared" si="522"/>
        <v>0</v>
      </c>
      <c r="P1367" s="335"/>
      <c r="Q1367" s="427">
        <f t="shared" si="523"/>
        <v>0</v>
      </c>
      <c r="R1367" s="428">
        <f t="shared" si="524"/>
        <v>0</v>
      </c>
      <c r="S1367" s="427">
        <f t="shared" si="515"/>
        <v>0</v>
      </c>
      <c r="T1367" s="428">
        <f t="shared" si="516"/>
        <v>0</v>
      </c>
      <c r="U1367" s="431">
        <f t="shared" si="525"/>
        <v>0</v>
      </c>
      <c r="V1367" s="432">
        <f t="shared" si="526"/>
        <v>0</v>
      </c>
      <c r="W1367" s="427">
        <f t="shared" si="527"/>
        <v>0</v>
      </c>
      <c r="X1367" s="428">
        <f t="shared" si="528"/>
        <v>0</v>
      </c>
      <c r="Y1367" s="427">
        <f t="shared" si="517"/>
        <v>0</v>
      </c>
      <c r="Z1367" s="428">
        <f t="shared" si="518"/>
        <v>0</v>
      </c>
      <c r="AA1367" s="431">
        <f t="shared" si="529"/>
        <v>0</v>
      </c>
      <c r="AB1367" s="432">
        <f t="shared" si="530"/>
        <v>0</v>
      </c>
      <c r="AC1367" s="427" t="e">
        <f t="shared" si="531"/>
        <v>#N/A</v>
      </c>
      <c r="AD1367" s="428" t="e">
        <f t="shared" si="532"/>
        <v>#N/A</v>
      </c>
      <c r="AE1367" s="427" t="e">
        <f t="shared" si="533"/>
        <v>#N/A</v>
      </c>
      <c r="AF1367" s="428" t="e">
        <f t="shared" si="534"/>
        <v>#N/A</v>
      </c>
      <c r="AG1367" s="431" t="e">
        <f t="shared" si="535"/>
        <v>#N/A</v>
      </c>
      <c r="AH1367" s="432" t="e">
        <f t="shared" si="536"/>
        <v>#N/A</v>
      </c>
    </row>
    <row r="1368" spans="4:34" x14ac:dyDescent="0.25">
      <c r="D1368" s="335"/>
      <c r="E1368" s="335"/>
      <c r="F1368" s="335"/>
      <c r="G1368" s="335"/>
      <c r="H1368" s="411">
        <f t="shared" si="519"/>
        <v>0</v>
      </c>
      <c r="I1368" s="412">
        <v>0</v>
      </c>
      <c r="J1368" s="411">
        <f t="shared" si="513"/>
        <v>0</v>
      </c>
      <c r="K1368" s="412">
        <f t="shared" si="520"/>
        <v>0</v>
      </c>
      <c r="L1368" s="411">
        <f t="shared" si="521"/>
        <v>0</v>
      </c>
      <c r="M1368" s="412">
        <f t="shared" si="514"/>
        <v>0</v>
      </c>
      <c r="N1368" s="411">
        <v>0</v>
      </c>
      <c r="O1368" s="412">
        <f t="shared" si="522"/>
        <v>0</v>
      </c>
      <c r="P1368" s="335"/>
      <c r="Q1368" s="427">
        <f t="shared" si="523"/>
        <v>0</v>
      </c>
      <c r="R1368" s="428">
        <f t="shared" si="524"/>
        <v>0</v>
      </c>
      <c r="S1368" s="427">
        <f t="shared" si="515"/>
        <v>0</v>
      </c>
      <c r="T1368" s="428">
        <f t="shared" si="516"/>
        <v>0</v>
      </c>
      <c r="U1368" s="431">
        <f t="shared" si="525"/>
        <v>0</v>
      </c>
      <c r="V1368" s="432">
        <f t="shared" si="526"/>
        <v>0</v>
      </c>
      <c r="W1368" s="427">
        <f t="shared" si="527"/>
        <v>0</v>
      </c>
      <c r="X1368" s="428">
        <f t="shared" si="528"/>
        <v>0</v>
      </c>
      <c r="Y1368" s="427">
        <f t="shared" si="517"/>
        <v>0</v>
      </c>
      <c r="Z1368" s="428">
        <f t="shared" si="518"/>
        <v>0</v>
      </c>
      <c r="AA1368" s="431">
        <f t="shared" si="529"/>
        <v>0</v>
      </c>
      <c r="AB1368" s="432">
        <f t="shared" si="530"/>
        <v>0</v>
      </c>
      <c r="AC1368" s="427" t="e">
        <f t="shared" si="531"/>
        <v>#N/A</v>
      </c>
      <c r="AD1368" s="428" t="e">
        <f t="shared" si="532"/>
        <v>#N/A</v>
      </c>
      <c r="AE1368" s="427" t="e">
        <f t="shared" si="533"/>
        <v>#N/A</v>
      </c>
      <c r="AF1368" s="428" t="e">
        <f t="shared" si="534"/>
        <v>#N/A</v>
      </c>
      <c r="AG1368" s="431" t="e">
        <f t="shared" si="535"/>
        <v>#N/A</v>
      </c>
      <c r="AH1368" s="432" t="e">
        <f t="shared" si="536"/>
        <v>#N/A</v>
      </c>
    </row>
    <row r="1369" spans="4:34" x14ac:dyDescent="0.25">
      <c r="D1369" s="335"/>
      <c r="E1369" s="335"/>
      <c r="F1369" s="335"/>
      <c r="G1369" s="335"/>
      <c r="H1369" s="411">
        <f t="shared" si="519"/>
        <v>0</v>
      </c>
      <c r="I1369" s="412">
        <v>0</v>
      </c>
      <c r="J1369" s="411">
        <f t="shared" si="513"/>
        <v>0</v>
      </c>
      <c r="K1369" s="412">
        <f t="shared" si="520"/>
        <v>0</v>
      </c>
      <c r="L1369" s="411">
        <f t="shared" si="521"/>
        <v>0</v>
      </c>
      <c r="M1369" s="412">
        <f t="shared" si="514"/>
        <v>0</v>
      </c>
      <c r="N1369" s="411">
        <v>0</v>
      </c>
      <c r="O1369" s="412">
        <f t="shared" si="522"/>
        <v>0</v>
      </c>
      <c r="P1369" s="335"/>
      <c r="Q1369" s="427">
        <f t="shared" si="523"/>
        <v>0</v>
      </c>
      <c r="R1369" s="428">
        <f t="shared" si="524"/>
        <v>0</v>
      </c>
      <c r="S1369" s="427">
        <f t="shared" si="515"/>
        <v>0</v>
      </c>
      <c r="T1369" s="428">
        <f t="shared" si="516"/>
        <v>0</v>
      </c>
      <c r="U1369" s="431">
        <f t="shared" si="525"/>
        <v>0</v>
      </c>
      <c r="V1369" s="432">
        <f t="shared" si="526"/>
        <v>0</v>
      </c>
      <c r="W1369" s="427">
        <f t="shared" si="527"/>
        <v>0</v>
      </c>
      <c r="X1369" s="428">
        <f t="shared" si="528"/>
        <v>0</v>
      </c>
      <c r="Y1369" s="427">
        <f t="shared" si="517"/>
        <v>0</v>
      </c>
      <c r="Z1369" s="428">
        <f t="shared" si="518"/>
        <v>0</v>
      </c>
      <c r="AA1369" s="431">
        <f t="shared" si="529"/>
        <v>0</v>
      </c>
      <c r="AB1369" s="432">
        <f t="shared" si="530"/>
        <v>0</v>
      </c>
      <c r="AC1369" s="427" t="e">
        <f t="shared" si="531"/>
        <v>#N/A</v>
      </c>
      <c r="AD1369" s="428" t="e">
        <f t="shared" si="532"/>
        <v>#N/A</v>
      </c>
      <c r="AE1369" s="427" t="e">
        <f t="shared" si="533"/>
        <v>#N/A</v>
      </c>
      <c r="AF1369" s="428" t="e">
        <f t="shared" si="534"/>
        <v>#N/A</v>
      </c>
      <c r="AG1369" s="431" t="e">
        <f t="shared" si="535"/>
        <v>#N/A</v>
      </c>
      <c r="AH1369" s="432" t="e">
        <f t="shared" si="536"/>
        <v>#N/A</v>
      </c>
    </row>
    <row r="1370" spans="4:34" x14ac:dyDescent="0.25">
      <c r="D1370" s="335"/>
      <c r="E1370" s="335"/>
      <c r="F1370" s="335"/>
      <c r="G1370" s="335"/>
      <c r="H1370" s="411">
        <f t="shared" si="519"/>
        <v>0</v>
      </c>
      <c r="I1370" s="412">
        <v>0</v>
      </c>
      <c r="J1370" s="411">
        <f t="shared" si="513"/>
        <v>0</v>
      </c>
      <c r="K1370" s="412">
        <f t="shared" si="520"/>
        <v>0</v>
      </c>
      <c r="L1370" s="411">
        <f t="shared" si="521"/>
        <v>0</v>
      </c>
      <c r="M1370" s="412">
        <f t="shared" si="514"/>
        <v>0</v>
      </c>
      <c r="N1370" s="411">
        <v>0</v>
      </c>
      <c r="O1370" s="412">
        <f t="shared" si="522"/>
        <v>0</v>
      </c>
      <c r="P1370" s="335"/>
      <c r="Q1370" s="427">
        <f t="shared" si="523"/>
        <v>0</v>
      </c>
      <c r="R1370" s="428">
        <f t="shared" si="524"/>
        <v>0</v>
      </c>
      <c r="S1370" s="427">
        <f t="shared" si="515"/>
        <v>0</v>
      </c>
      <c r="T1370" s="428">
        <f t="shared" si="516"/>
        <v>0</v>
      </c>
      <c r="U1370" s="431">
        <f t="shared" si="525"/>
        <v>0</v>
      </c>
      <c r="V1370" s="432">
        <f t="shared" si="526"/>
        <v>0</v>
      </c>
      <c r="W1370" s="427">
        <f t="shared" si="527"/>
        <v>0</v>
      </c>
      <c r="X1370" s="428">
        <f t="shared" si="528"/>
        <v>0</v>
      </c>
      <c r="Y1370" s="427">
        <f t="shared" si="517"/>
        <v>0</v>
      </c>
      <c r="Z1370" s="428">
        <f t="shared" si="518"/>
        <v>0</v>
      </c>
      <c r="AA1370" s="431">
        <f t="shared" si="529"/>
        <v>0</v>
      </c>
      <c r="AB1370" s="432">
        <f t="shared" si="530"/>
        <v>0</v>
      </c>
      <c r="AC1370" s="427" t="e">
        <f t="shared" si="531"/>
        <v>#N/A</v>
      </c>
      <c r="AD1370" s="428" t="e">
        <f t="shared" si="532"/>
        <v>#N/A</v>
      </c>
      <c r="AE1370" s="427" t="e">
        <f t="shared" si="533"/>
        <v>#N/A</v>
      </c>
      <c r="AF1370" s="428" t="e">
        <f t="shared" si="534"/>
        <v>#N/A</v>
      </c>
      <c r="AG1370" s="431" t="e">
        <f t="shared" si="535"/>
        <v>#N/A</v>
      </c>
      <c r="AH1370" s="432" t="e">
        <f t="shared" si="536"/>
        <v>#N/A</v>
      </c>
    </row>
    <row r="1371" spans="4:34" x14ac:dyDescent="0.25">
      <c r="D1371" s="335"/>
      <c r="E1371" s="335"/>
      <c r="F1371" s="335"/>
      <c r="G1371" s="335"/>
      <c r="H1371" s="411">
        <f t="shared" si="519"/>
        <v>0</v>
      </c>
      <c r="I1371" s="412">
        <v>0</v>
      </c>
      <c r="J1371" s="411">
        <f t="shared" si="513"/>
        <v>0</v>
      </c>
      <c r="K1371" s="412">
        <f t="shared" si="520"/>
        <v>0</v>
      </c>
      <c r="L1371" s="411">
        <f t="shared" si="521"/>
        <v>0</v>
      </c>
      <c r="M1371" s="412">
        <f t="shared" si="514"/>
        <v>0</v>
      </c>
      <c r="N1371" s="411">
        <v>0</v>
      </c>
      <c r="O1371" s="412">
        <f t="shared" si="522"/>
        <v>0</v>
      </c>
      <c r="P1371" s="335"/>
      <c r="Q1371" s="427">
        <f t="shared" si="523"/>
        <v>0</v>
      </c>
      <c r="R1371" s="428">
        <f t="shared" si="524"/>
        <v>0</v>
      </c>
      <c r="S1371" s="427">
        <f t="shared" si="515"/>
        <v>0</v>
      </c>
      <c r="T1371" s="428">
        <f t="shared" si="516"/>
        <v>0</v>
      </c>
      <c r="U1371" s="431">
        <f t="shared" si="525"/>
        <v>0</v>
      </c>
      <c r="V1371" s="432">
        <f t="shared" si="526"/>
        <v>0</v>
      </c>
      <c r="W1371" s="427">
        <f t="shared" si="527"/>
        <v>0</v>
      </c>
      <c r="X1371" s="428">
        <f t="shared" si="528"/>
        <v>0</v>
      </c>
      <c r="Y1371" s="427">
        <f t="shared" si="517"/>
        <v>0</v>
      </c>
      <c r="Z1371" s="428">
        <f t="shared" si="518"/>
        <v>0</v>
      </c>
      <c r="AA1371" s="431">
        <f t="shared" si="529"/>
        <v>0</v>
      </c>
      <c r="AB1371" s="432">
        <f t="shared" si="530"/>
        <v>0</v>
      </c>
      <c r="AC1371" s="427" t="e">
        <f t="shared" si="531"/>
        <v>#N/A</v>
      </c>
      <c r="AD1371" s="428" t="e">
        <f t="shared" si="532"/>
        <v>#N/A</v>
      </c>
      <c r="AE1371" s="427" t="e">
        <f t="shared" si="533"/>
        <v>#N/A</v>
      </c>
      <c r="AF1371" s="428" t="e">
        <f t="shared" si="534"/>
        <v>#N/A</v>
      </c>
      <c r="AG1371" s="431" t="e">
        <f t="shared" si="535"/>
        <v>#N/A</v>
      </c>
      <c r="AH1371" s="432" t="e">
        <f t="shared" si="536"/>
        <v>#N/A</v>
      </c>
    </row>
    <row r="1372" spans="4:34" x14ac:dyDescent="0.25">
      <c r="D1372" s="335"/>
      <c r="E1372" s="335"/>
      <c r="F1372" s="335"/>
      <c r="G1372" s="335"/>
      <c r="H1372" s="411">
        <f t="shared" si="519"/>
        <v>0</v>
      </c>
      <c r="I1372" s="412">
        <v>0</v>
      </c>
      <c r="J1372" s="411">
        <f t="shared" si="513"/>
        <v>0</v>
      </c>
      <c r="K1372" s="412">
        <f t="shared" si="520"/>
        <v>0</v>
      </c>
      <c r="L1372" s="411">
        <f t="shared" si="521"/>
        <v>0</v>
      </c>
      <c r="M1372" s="412">
        <f t="shared" si="514"/>
        <v>0</v>
      </c>
      <c r="N1372" s="411">
        <v>0</v>
      </c>
      <c r="O1372" s="412">
        <f t="shared" si="522"/>
        <v>0</v>
      </c>
      <c r="P1372" s="335"/>
      <c r="Q1372" s="427">
        <f t="shared" si="523"/>
        <v>0</v>
      </c>
      <c r="R1372" s="428">
        <f t="shared" si="524"/>
        <v>0</v>
      </c>
      <c r="S1372" s="427">
        <f t="shared" si="515"/>
        <v>0</v>
      </c>
      <c r="T1372" s="428">
        <f t="shared" si="516"/>
        <v>0</v>
      </c>
      <c r="U1372" s="431">
        <f t="shared" si="525"/>
        <v>0</v>
      </c>
      <c r="V1372" s="432">
        <f t="shared" si="526"/>
        <v>0</v>
      </c>
      <c r="W1372" s="427">
        <f t="shared" si="527"/>
        <v>0</v>
      </c>
      <c r="X1372" s="428">
        <f t="shared" si="528"/>
        <v>0</v>
      </c>
      <c r="Y1372" s="427">
        <f t="shared" si="517"/>
        <v>0</v>
      </c>
      <c r="Z1372" s="428">
        <f t="shared" si="518"/>
        <v>0</v>
      </c>
      <c r="AA1372" s="431">
        <f t="shared" si="529"/>
        <v>0</v>
      </c>
      <c r="AB1372" s="432">
        <f t="shared" si="530"/>
        <v>0</v>
      </c>
      <c r="AC1372" s="427" t="e">
        <f t="shared" si="531"/>
        <v>#N/A</v>
      </c>
      <c r="AD1372" s="428" t="e">
        <f t="shared" si="532"/>
        <v>#N/A</v>
      </c>
      <c r="AE1372" s="427" t="e">
        <f t="shared" si="533"/>
        <v>#N/A</v>
      </c>
      <c r="AF1372" s="428" t="e">
        <f t="shared" si="534"/>
        <v>#N/A</v>
      </c>
      <c r="AG1372" s="431" t="e">
        <f t="shared" si="535"/>
        <v>#N/A</v>
      </c>
      <c r="AH1372" s="432" t="e">
        <f t="shared" si="536"/>
        <v>#N/A</v>
      </c>
    </row>
    <row r="1373" spans="4:34" x14ac:dyDescent="0.25">
      <c r="D1373" s="335"/>
      <c r="E1373" s="335"/>
      <c r="F1373" s="335"/>
      <c r="G1373" s="335"/>
      <c r="H1373" s="411">
        <f t="shared" si="519"/>
        <v>0</v>
      </c>
      <c r="I1373" s="412">
        <v>0</v>
      </c>
      <c r="J1373" s="411">
        <f t="shared" si="513"/>
        <v>0</v>
      </c>
      <c r="K1373" s="412">
        <f t="shared" si="520"/>
        <v>0</v>
      </c>
      <c r="L1373" s="411">
        <f t="shared" si="521"/>
        <v>0</v>
      </c>
      <c r="M1373" s="412">
        <f t="shared" si="514"/>
        <v>0</v>
      </c>
      <c r="N1373" s="411">
        <v>0</v>
      </c>
      <c r="O1373" s="412">
        <f t="shared" si="522"/>
        <v>0</v>
      </c>
      <c r="P1373" s="335"/>
      <c r="Q1373" s="427">
        <f t="shared" si="523"/>
        <v>0</v>
      </c>
      <c r="R1373" s="428">
        <f t="shared" si="524"/>
        <v>0</v>
      </c>
      <c r="S1373" s="427">
        <f t="shared" si="515"/>
        <v>0</v>
      </c>
      <c r="T1373" s="428">
        <f t="shared" si="516"/>
        <v>0</v>
      </c>
      <c r="U1373" s="431">
        <f t="shared" si="525"/>
        <v>0</v>
      </c>
      <c r="V1373" s="432">
        <f t="shared" si="526"/>
        <v>0</v>
      </c>
      <c r="W1373" s="427">
        <f t="shared" si="527"/>
        <v>0</v>
      </c>
      <c r="X1373" s="428">
        <f t="shared" si="528"/>
        <v>0</v>
      </c>
      <c r="Y1373" s="427">
        <f t="shared" si="517"/>
        <v>0</v>
      </c>
      <c r="Z1373" s="428">
        <f t="shared" si="518"/>
        <v>0</v>
      </c>
      <c r="AA1373" s="431">
        <f t="shared" si="529"/>
        <v>0</v>
      </c>
      <c r="AB1373" s="432">
        <f t="shared" si="530"/>
        <v>0</v>
      </c>
      <c r="AC1373" s="427" t="e">
        <f t="shared" si="531"/>
        <v>#N/A</v>
      </c>
      <c r="AD1373" s="428" t="e">
        <f t="shared" si="532"/>
        <v>#N/A</v>
      </c>
      <c r="AE1373" s="427" t="e">
        <f t="shared" si="533"/>
        <v>#N/A</v>
      </c>
      <c r="AF1373" s="428" t="e">
        <f t="shared" si="534"/>
        <v>#N/A</v>
      </c>
      <c r="AG1373" s="431" t="e">
        <f t="shared" si="535"/>
        <v>#N/A</v>
      </c>
      <c r="AH1373" s="432" t="e">
        <f t="shared" si="536"/>
        <v>#N/A</v>
      </c>
    </row>
    <row r="1374" spans="4:34" x14ac:dyDescent="0.25">
      <c r="D1374" s="335"/>
      <c r="E1374" s="335"/>
      <c r="F1374" s="335"/>
      <c r="G1374" s="335"/>
      <c r="H1374" s="411">
        <f t="shared" si="519"/>
        <v>0</v>
      </c>
      <c r="I1374" s="412">
        <v>0</v>
      </c>
      <c r="J1374" s="411">
        <f t="shared" si="513"/>
        <v>0</v>
      </c>
      <c r="K1374" s="412">
        <f t="shared" si="520"/>
        <v>0</v>
      </c>
      <c r="L1374" s="411">
        <f t="shared" si="521"/>
        <v>0</v>
      </c>
      <c r="M1374" s="412">
        <f t="shared" si="514"/>
        <v>0</v>
      </c>
      <c r="N1374" s="411">
        <v>0</v>
      </c>
      <c r="O1374" s="412">
        <f t="shared" si="522"/>
        <v>0</v>
      </c>
      <c r="P1374" s="335"/>
      <c r="Q1374" s="427">
        <f t="shared" si="523"/>
        <v>0</v>
      </c>
      <c r="R1374" s="428">
        <f t="shared" si="524"/>
        <v>0</v>
      </c>
      <c r="S1374" s="427">
        <f t="shared" si="515"/>
        <v>0</v>
      </c>
      <c r="T1374" s="428">
        <f t="shared" si="516"/>
        <v>0</v>
      </c>
      <c r="U1374" s="431">
        <f t="shared" si="525"/>
        <v>0</v>
      </c>
      <c r="V1374" s="432">
        <f t="shared" si="526"/>
        <v>0</v>
      </c>
      <c r="W1374" s="427">
        <f t="shared" si="527"/>
        <v>0</v>
      </c>
      <c r="X1374" s="428">
        <f t="shared" si="528"/>
        <v>0</v>
      </c>
      <c r="Y1374" s="427">
        <f t="shared" si="517"/>
        <v>0</v>
      </c>
      <c r="Z1374" s="428">
        <f t="shared" si="518"/>
        <v>0</v>
      </c>
      <c r="AA1374" s="431">
        <f t="shared" si="529"/>
        <v>0</v>
      </c>
      <c r="AB1374" s="432">
        <f t="shared" si="530"/>
        <v>0</v>
      </c>
      <c r="AC1374" s="427" t="e">
        <f t="shared" si="531"/>
        <v>#N/A</v>
      </c>
      <c r="AD1374" s="428" t="e">
        <f t="shared" si="532"/>
        <v>#N/A</v>
      </c>
      <c r="AE1374" s="427" t="e">
        <f t="shared" si="533"/>
        <v>#N/A</v>
      </c>
      <c r="AF1374" s="428" t="e">
        <f t="shared" si="534"/>
        <v>#N/A</v>
      </c>
      <c r="AG1374" s="431" t="e">
        <f t="shared" si="535"/>
        <v>#N/A</v>
      </c>
      <c r="AH1374" s="432" t="e">
        <f t="shared" si="536"/>
        <v>#N/A</v>
      </c>
    </row>
    <row r="1375" spans="4:34" x14ac:dyDescent="0.25">
      <c r="D1375" s="335"/>
      <c r="E1375" s="335"/>
      <c r="F1375" s="335"/>
      <c r="G1375" s="335"/>
      <c r="H1375" s="411">
        <f t="shared" si="519"/>
        <v>0</v>
      </c>
      <c r="I1375" s="412">
        <v>0</v>
      </c>
      <c r="J1375" s="411">
        <f t="shared" si="513"/>
        <v>0</v>
      </c>
      <c r="K1375" s="412">
        <f t="shared" si="520"/>
        <v>0</v>
      </c>
      <c r="L1375" s="411">
        <f t="shared" si="521"/>
        <v>0</v>
      </c>
      <c r="M1375" s="412">
        <f t="shared" si="514"/>
        <v>0</v>
      </c>
      <c r="N1375" s="411">
        <v>0</v>
      </c>
      <c r="O1375" s="412">
        <f t="shared" si="522"/>
        <v>0</v>
      </c>
      <c r="P1375" s="335"/>
      <c r="Q1375" s="427">
        <f t="shared" si="523"/>
        <v>0</v>
      </c>
      <c r="R1375" s="428">
        <f t="shared" si="524"/>
        <v>0</v>
      </c>
      <c r="S1375" s="427">
        <f t="shared" si="515"/>
        <v>0</v>
      </c>
      <c r="T1375" s="428">
        <f t="shared" si="516"/>
        <v>0</v>
      </c>
      <c r="U1375" s="431">
        <f t="shared" si="525"/>
        <v>0</v>
      </c>
      <c r="V1375" s="432">
        <f t="shared" si="526"/>
        <v>0</v>
      </c>
      <c r="W1375" s="427">
        <f t="shared" si="527"/>
        <v>0</v>
      </c>
      <c r="X1375" s="428">
        <f t="shared" si="528"/>
        <v>0</v>
      </c>
      <c r="Y1375" s="427">
        <f t="shared" si="517"/>
        <v>0</v>
      </c>
      <c r="Z1375" s="428">
        <f t="shared" si="518"/>
        <v>0</v>
      </c>
      <c r="AA1375" s="431">
        <f t="shared" si="529"/>
        <v>0</v>
      </c>
      <c r="AB1375" s="432">
        <f t="shared" si="530"/>
        <v>0</v>
      </c>
      <c r="AC1375" s="427" t="e">
        <f t="shared" si="531"/>
        <v>#N/A</v>
      </c>
      <c r="AD1375" s="428" t="e">
        <f t="shared" si="532"/>
        <v>#N/A</v>
      </c>
      <c r="AE1375" s="427" t="e">
        <f t="shared" si="533"/>
        <v>#N/A</v>
      </c>
      <c r="AF1375" s="428" t="e">
        <f t="shared" si="534"/>
        <v>#N/A</v>
      </c>
      <c r="AG1375" s="431" t="e">
        <f t="shared" si="535"/>
        <v>#N/A</v>
      </c>
      <c r="AH1375" s="432" t="e">
        <f t="shared" si="536"/>
        <v>#N/A</v>
      </c>
    </row>
    <row r="1376" spans="4:34" x14ac:dyDescent="0.25">
      <c r="D1376" s="335"/>
      <c r="E1376" s="335"/>
      <c r="F1376" s="335"/>
      <c r="G1376" s="335"/>
      <c r="H1376" s="411">
        <f t="shared" si="519"/>
        <v>0</v>
      </c>
      <c r="I1376" s="412">
        <v>0</v>
      </c>
      <c r="J1376" s="411">
        <f t="shared" si="513"/>
        <v>0</v>
      </c>
      <c r="K1376" s="412">
        <f t="shared" si="520"/>
        <v>0</v>
      </c>
      <c r="L1376" s="411">
        <f t="shared" si="521"/>
        <v>0</v>
      </c>
      <c r="M1376" s="412">
        <f t="shared" si="514"/>
        <v>0</v>
      </c>
      <c r="N1376" s="411">
        <v>0</v>
      </c>
      <c r="O1376" s="412">
        <f t="shared" si="522"/>
        <v>0</v>
      </c>
      <c r="P1376" s="335"/>
      <c r="Q1376" s="427">
        <f t="shared" si="523"/>
        <v>0</v>
      </c>
      <c r="R1376" s="428">
        <f t="shared" si="524"/>
        <v>0</v>
      </c>
      <c r="S1376" s="427">
        <f t="shared" si="515"/>
        <v>0</v>
      </c>
      <c r="T1376" s="428">
        <f t="shared" si="516"/>
        <v>0</v>
      </c>
      <c r="U1376" s="431">
        <f t="shared" si="525"/>
        <v>0</v>
      </c>
      <c r="V1376" s="432">
        <f t="shared" si="526"/>
        <v>0</v>
      </c>
      <c r="W1376" s="427">
        <f t="shared" si="527"/>
        <v>0</v>
      </c>
      <c r="X1376" s="428">
        <f t="shared" si="528"/>
        <v>0</v>
      </c>
      <c r="Y1376" s="427">
        <f t="shared" si="517"/>
        <v>0</v>
      </c>
      <c r="Z1376" s="428">
        <f t="shared" si="518"/>
        <v>0</v>
      </c>
      <c r="AA1376" s="431">
        <f t="shared" si="529"/>
        <v>0</v>
      </c>
      <c r="AB1376" s="432">
        <f t="shared" si="530"/>
        <v>0</v>
      </c>
      <c r="AC1376" s="427" t="e">
        <f t="shared" si="531"/>
        <v>#N/A</v>
      </c>
      <c r="AD1376" s="428" t="e">
        <f t="shared" si="532"/>
        <v>#N/A</v>
      </c>
      <c r="AE1376" s="427" t="e">
        <f t="shared" si="533"/>
        <v>#N/A</v>
      </c>
      <c r="AF1376" s="428" t="e">
        <f t="shared" si="534"/>
        <v>#N/A</v>
      </c>
      <c r="AG1376" s="431" t="e">
        <f t="shared" si="535"/>
        <v>#N/A</v>
      </c>
      <c r="AH1376" s="432" t="e">
        <f t="shared" si="536"/>
        <v>#N/A</v>
      </c>
    </row>
    <row r="1377" spans="4:34" x14ac:dyDescent="0.25">
      <c r="D1377" s="335"/>
      <c r="E1377" s="335"/>
      <c r="F1377" s="335"/>
      <c r="G1377" s="335"/>
      <c r="H1377" s="411">
        <f t="shared" si="519"/>
        <v>0</v>
      </c>
      <c r="I1377" s="412">
        <v>0</v>
      </c>
      <c r="J1377" s="411">
        <f t="shared" si="513"/>
        <v>0</v>
      </c>
      <c r="K1377" s="412">
        <f t="shared" si="520"/>
        <v>0</v>
      </c>
      <c r="L1377" s="411">
        <f t="shared" si="521"/>
        <v>0</v>
      </c>
      <c r="M1377" s="412">
        <f t="shared" si="514"/>
        <v>0</v>
      </c>
      <c r="N1377" s="411">
        <v>0</v>
      </c>
      <c r="O1377" s="412">
        <f t="shared" si="522"/>
        <v>0</v>
      </c>
      <c r="P1377" s="335"/>
      <c r="Q1377" s="427">
        <f t="shared" si="523"/>
        <v>0</v>
      </c>
      <c r="R1377" s="428">
        <f t="shared" si="524"/>
        <v>0</v>
      </c>
      <c r="S1377" s="427">
        <f t="shared" si="515"/>
        <v>0</v>
      </c>
      <c r="T1377" s="428">
        <f t="shared" si="516"/>
        <v>0</v>
      </c>
      <c r="U1377" s="431">
        <f t="shared" si="525"/>
        <v>0</v>
      </c>
      <c r="V1377" s="432">
        <f t="shared" si="526"/>
        <v>0</v>
      </c>
      <c r="W1377" s="427">
        <f t="shared" si="527"/>
        <v>0</v>
      </c>
      <c r="X1377" s="428">
        <f t="shared" si="528"/>
        <v>0</v>
      </c>
      <c r="Y1377" s="427">
        <f t="shared" si="517"/>
        <v>0</v>
      </c>
      <c r="Z1377" s="428">
        <f t="shared" si="518"/>
        <v>0</v>
      </c>
      <c r="AA1377" s="431">
        <f t="shared" si="529"/>
        <v>0</v>
      </c>
      <c r="AB1377" s="432">
        <f t="shared" si="530"/>
        <v>0</v>
      </c>
      <c r="AC1377" s="427" t="e">
        <f t="shared" si="531"/>
        <v>#N/A</v>
      </c>
      <c r="AD1377" s="428" t="e">
        <f t="shared" si="532"/>
        <v>#N/A</v>
      </c>
      <c r="AE1377" s="427" t="e">
        <f t="shared" si="533"/>
        <v>#N/A</v>
      </c>
      <c r="AF1377" s="428" t="e">
        <f t="shared" si="534"/>
        <v>#N/A</v>
      </c>
      <c r="AG1377" s="431" t="e">
        <f t="shared" si="535"/>
        <v>#N/A</v>
      </c>
      <c r="AH1377" s="432" t="e">
        <f t="shared" si="536"/>
        <v>#N/A</v>
      </c>
    </row>
    <row r="1378" spans="4:34" x14ac:dyDescent="0.25">
      <c r="D1378" s="335"/>
      <c r="E1378" s="335"/>
      <c r="F1378" s="335"/>
      <c r="G1378" s="335"/>
      <c r="H1378" s="411">
        <f t="shared" si="519"/>
        <v>0</v>
      </c>
      <c r="I1378" s="412">
        <v>0</v>
      </c>
      <c r="J1378" s="411">
        <f t="shared" si="513"/>
        <v>0</v>
      </c>
      <c r="K1378" s="412">
        <f t="shared" si="520"/>
        <v>0</v>
      </c>
      <c r="L1378" s="411">
        <f t="shared" si="521"/>
        <v>0</v>
      </c>
      <c r="M1378" s="412">
        <f t="shared" si="514"/>
        <v>0</v>
      </c>
      <c r="N1378" s="411">
        <v>0</v>
      </c>
      <c r="O1378" s="412">
        <f t="shared" si="522"/>
        <v>0</v>
      </c>
      <c r="P1378" s="335"/>
      <c r="Q1378" s="427">
        <f t="shared" si="523"/>
        <v>0</v>
      </c>
      <c r="R1378" s="428">
        <f t="shared" si="524"/>
        <v>0</v>
      </c>
      <c r="S1378" s="427">
        <f t="shared" si="515"/>
        <v>0</v>
      </c>
      <c r="T1378" s="428">
        <f t="shared" si="516"/>
        <v>0</v>
      </c>
      <c r="U1378" s="431">
        <f t="shared" si="525"/>
        <v>0</v>
      </c>
      <c r="V1378" s="432">
        <f t="shared" si="526"/>
        <v>0</v>
      </c>
      <c r="W1378" s="427">
        <f t="shared" si="527"/>
        <v>0</v>
      </c>
      <c r="X1378" s="428">
        <f t="shared" si="528"/>
        <v>0</v>
      </c>
      <c r="Y1378" s="427">
        <f t="shared" si="517"/>
        <v>0</v>
      </c>
      <c r="Z1378" s="428">
        <f t="shared" si="518"/>
        <v>0</v>
      </c>
      <c r="AA1378" s="431">
        <f t="shared" si="529"/>
        <v>0</v>
      </c>
      <c r="AB1378" s="432">
        <f t="shared" si="530"/>
        <v>0</v>
      </c>
      <c r="AC1378" s="427" t="e">
        <f t="shared" si="531"/>
        <v>#N/A</v>
      </c>
      <c r="AD1378" s="428" t="e">
        <f t="shared" si="532"/>
        <v>#N/A</v>
      </c>
      <c r="AE1378" s="427" t="e">
        <f t="shared" si="533"/>
        <v>#N/A</v>
      </c>
      <c r="AF1378" s="428" t="e">
        <f t="shared" si="534"/>
        <v>#N/A</v>
      </c>
      <c r="AG1378" s="431" t="e">
        <f t="shared" si="535"/>
        <v>#N/A</v>
      </c>
      <c r="AH1378" s="432" t="e">
        <f t="shared" si="536"/>
        <v>#N/A</v>
      </c>
    </row>
    <row r="1379" spans="4:34" x14ac:dyDescent="0.25">
      <c r="D1379" s="335"/>
      <c r="E1379" s="335"/>
      <c r="F1379" s="335"/>
      <c r="G1379" s="335"/>
      <c r="H1379" s="411">
        <f t="shared" si="519"/>
        <v>0</v>
      </c>
      <c r="I1379" s="412">
        <v>0</v>
      </c>
      <c r="J1379" s="411">
        <f t="shared" si="513"/>
        <v>0</v>
      </c>
      <c r="K1379" s="412">
        <f t="shared" si="520"/>
        <v>0</v>
      </c>
      <c r="L1379" s="411">
        <f t="shared" si="521"/>
        <v>0</v>
      </c>
      <c r="M1379" s="412">
        <f t="shared" si="514"/>
        <v>0</v>
      </c>
      <c r="N1379" s="411">
        <v>0</v>
      </c>
      <c r="O1379" s="412">
        <f t="shared" si="522"/>
        <v>0</v>
      </c>
      <c r="P1379" s="335"/>
      <c r="Q1379" s="427">
        <f t="shared" si="523"/>
        <v>0</v>
      </c>
      <c r="R1379" s="428">
        <f t="shared" si="524"/>
        <v>0</v>
      </c>
      <c r="S1379" s="427">
        <f t="shared" si="515"/>
        <v>0</v>
      </c>
      <c r="T1379" s="428">
        <f t="shared" si="516"/>
        <v>0</v>
      </c>
      <c r="U1379" s="431">
        <f t="shared" si="525"/>
        <v>0</v>
      </c>
      <c r="V1379" s="432">
        <f t="shared" si="526"/>
        <v>0</v>
      </c>
      <c r="W1379" s="427">
        <f t="shared" si="527"/>
        <v>0</v>
      </c>
      <c r="X1379" s="428">
        <f t="shared" si="528"/>
        <v>0</v>
      </c>
      <c r="Y1379" s="427">
        <f t="shared" si="517"/>
        <v>0</v>
      </c>
      <c r="Z1379" s="428">
        <f t="shared" si="518"/>
        <v>0</v>
      </c>
      <c r="AA1379" s="431">
        <f t="shared" si="529"/>
        <v>0</v>
      </c>
      <c r="AB1379" s="432">
        <f t="shared" si="530"/>
        <v>0</v>
      </c>
      <c r="AC1379" s="427" t="e">
        <f t="shared" si="531"/>
        <v>#N/A</v>
      </c>
      <c r="AD1379" s="428" t="e">
        <f t="shared" si="532"/>
        <v>#N/A</v>
      </c>
      <c r="AE1379" s="427" t="e">
        <f t="shared" si="533"/>
        <v>#N/A</v>
      </c>
      <c r="AF1379" s="428" t="e">
        <f t="shared" si="534"/>
        <v>#N/A</v>
      </c>
      <c r="AG1379" s="431" t="e">
        <f t="shared" si="535"/>
        <v>#N/A</v>
      </c>
      <c r="AH1379" s="432" t="e">
        <f t="shared" si="536"/>
        <v>#N/A</v>
      </c>
    </row>
    <row r="1380" spans="4:34" x14ac:dyDescent="0.25">
      <c r="D1380" s="335"/>
      <c r="E1380" s="335"/>
      <c r="F1380" s="335"/>
      <c r="G1380" s="335"/>
      <c r="H1380" s="411">
        <f t="shared" si="519"/>
        <v>0</v>
      </c>
      <c r="I1380" s="412">
        <v>0</v>
      </c>
      <c r="J1380" s="411">
        <f t="shared" si="513"/>
        <v>0</v>
      </c>
      <c r="K1380" s="412">
        <f t="shared" si="520"/>
        <v>0</v>
      </c>
      <c r="L1380" s="411">
        <f t="shared" si="521"/>
        <v>0</v>
      </c>
      <c r="M1380" s="412">
        <f t="shared" si="514"/>
        <v>0</v>
      </c>
      <c r="N1380" s="411">
        <v>0</v>
      </c>
      <c r="O1380" s="412">
        <f t="shared" si="522"/>
        <v>0</v>
      </c>
      <c r="P1380" s="335"/>
      <c r="Q1380" s="427">
        <f t="shared" si="523"/>
        <v>0</v>
      </c>
      <c r="R1380" s="428">
        <f t="shared" si="524"/>
        <v>0</v>
      </c>
      <c r="S1380" s="427">
        <f t="shared" si="515"/>
        <v>0</v>
      </c>
      <c r="T1380" s="428">
        <f t="shared" si="516"/>
        <v>0</v>
      </c>
      <c r="U1380" s="431">
        <f t="shared" si="525"/>
        <v>0</v>
      </c>
      <c r="V1380" s="432">
        <f t="shared" si="526"/>
        <v>0</v>
      </c>
      <c r="W1380" s="427">
        <f t="shared" si="527"/>
        <v>0</v>
      </c>
      <c r="X1380" s="428">
        <f t="shared" si="528"/>
        <v>0</v>
      </c>
      <c r="Y1380" s="427">
        <f t="shared" si="517"/>
        <v>0</v>
      </c>
      <c r="Z1380" s="428">
        <f t="shared" si="518"/>
        <v>0</v>
      </c>
      <c r="AA1380" s="431">
        <f t="shared" si="529"/>
        <v>0</v>
      </c>
      <c r="AB1380" s="432">
        <f t="shared" si="530"/>
        <v>0</v>
      </c>
      <c r="AC1380" s="427" t="e">
        <f t="shared" si="531"/>
        <v>#N/A</v>
      </c>
      <c r="AD1380" s="428" t="e">
        <f t="shared" si="532"/>
        <v>#N/A</v>
      </c>
      <c r="AE1380" s="427" t="e">
        <f t="shared" si="533"/>
        <v>#N/A</v>
      </c>
      <c r="AF1380" s="428" t="e">
        <f t="shared" si="534"/>
        <v>#N/A</v>
      </c>
      <c r="AG1380" s="431" t="e">
        <f t="shared" si="535"/>
        <v>#N/A</v>
      </c>
      <c r="AH1380" s="432" t="e">
        <f t="shared" si="536"/>
        <v>#N/A</v>
      </c>
    </row>
    <row r="1381" spans="4:34" x14ac:dyDescent="0.25">
      <c r="D1381" s="335"/>
      <c r="E1381" s="335"/>
      <c r="F1381" s="335"/>
      <c r="G1381" s="335"/>
      <c r="H1381" s="411">
        <f t="shared" si="519"/>
        <v>0</v>
      </c>
      <c r="I1381" s="412">
        <v>0</v>
      </c>
      <c r="J1381" s="411">
        <f t="shared" si="513"/>
        <v>0</v>
      </c>
      <c r="K1381" s="412">
        <f t="shared" si="520"/>
        <v>0</v>
      </c>
      <c r="L1381" s="411">
        <f t="shared" si="521"/>
        <v>0</v>
      </c>
      <c r="M1381" s="412">
        <f t="shared" si="514"/>
        <v>0</v>
      </c>
      <c r="N1381" s="411">
        <v>0</v>
      </c>
      <c r="O1381" s="412">
        <f t="shared" si="522"/>
        <v>0</v>
      </c>
      <c r="P1381" s="335"/>
      <c r="Q1381" s="427">
        <f t="shared" si="523"/>
        <v>0</v>
      </c>
      <c r="R1381" s="428">
        <f t="shared" si="524"/>
        <v>0</v>
      </c>
      <c r="S1381" s="427">
        <f t="shared" si="515"/>
        <v>0</v>
      </c>
      <c r="T1381" s="428">
        <f t="shared" si="516"/>
        <v>0</v>
      </c>
      <c r="U1381" s="431">
        <f t="shared" si="525"/>
        <v>0</v>
      </c>
      <c r="V1381" s="432">
        <f t="shared" si="526"/>
        <v>0</v>
      </c>
      <c r="W1381" s="427">
        <f t="shared" si="527"/>
        <v>0</v>
      </c>
      <c r="X1381" s="428">
        <f t="shared" si="528"/>
        <v>0</v>
      </c>
      <c r="Y1381" s="427">
        <f t="shared" si="517"/>
        <v>0</v>
      </c>
      <c r="Z1381" s="428">
        <f t="shared" si="518"/>
        <v>0</v>
      </c>
      <c r="AA1381" s="431">
        <f t="shared" si="529"/>
        <v>0</v>
      </c>
      <c r="AB1381" s="432">
        <f t="shared" si="530"/>
        <v>0</v>
      </c>
      <c r="AC1381" s="427" t="e">
        <f t="shared" si="531"/>
        <v>#N/A</v>
      </c>
      <c r="AD1381" s="428" t="e">
        <f t="shared" si="532"/>
        <v>#N/A</v>
      </c>
      <c r="AE1381" s="427" t="e">
        <f t="shared" si="533"/>
        <v>#N/A</v>
      </c>
      <c r="AF1381" s="428" t="e">
        <f t="shared" si="534"/>
        <v>#N/A</v>
      </c>
      <c r="AG1381" s="431" t="e">
        <f t="shared" si="535"/>
        <v>#N/A</v>
      </c>
      <c r="AH1381" s="432" t="e">
        <f t="shared" si="536"/>
        <v>#N/A</v>
      </c>
    </row>
    <row r="1382" spans="4:34" x14ac:dyDescent="0.25">
      <c r="D1382" s="335"/>
      <c r="E1382" s="335"/>
      <c r="F1382" s="335"/>
      <c r="G1382" s="335"/>
      <c r="H1382" s="411">
        <f t="shared" si="519"/>
        <v>0</v>
      </c>
      <c r="I1382" s="412">
        <v>0</v>
      </c>
      <c r="J1382" s="411">
        <f t="shared" si="513"/>
        <v>0</v>
      </c>
      <c r="K1382" s="412">
        <f t="shared" si="520"/>
        <v>0</v>
      </c>
      <c r="L1382" s="411">
        <f t="shared" si="521"/>
        <v>0</v>
      </c>
      <c r="M1382" s="412">
        <f t="shared" si="514"/>
        <v>0</v>
      </c>
      <c r="N1382" s="411">
        <v>0</v>
      </c>
      <c r="O1382" s="412">
        <f t="shared" si="522"/>
        <v>0</v>
      </c>
      <c r="P1382" s="335"/>
      <c r="Q1382" s="427">
        <f t="shared" si="523"/>
        <v>0</v>
      </c>
      <c r="R1382" s="428">
        <f t="shared" si="524"/>
        <v>0</v>
      </c>
      <c r="S1382" s="427">
        <f t="shared" si="515"/>
        <v>0</v>
      </c>
      <c r="T1382" s="428">
        <f t="shared" si="516"/>
        <v>0</v>
      </c>
      <c r="U1382" s="431">
        <f t="shared" si="525"/>
        <v>0</v>
      </c>
      <c r="V1382" s="432">
        <f t="shared" si="526"/>
        <v>0</v>
      </c>
      <c r="W1382" s="427">
        <f t="shared" si="527"/>
        <v>0</v>
      </c>
      <c r="X1382" s="428">
        <f t="shared" si="528"/>
        <v>0</v>
      </c>
      <c r="Y1382" s="427">
        <f t="shared" si="517"/>
        <v>0</v>
      </c>
      <c r="Z1382" s="428">
        <f t="shared" si="518"/>
        <v>0</v>
      </c>
      <c r="AA1382" s="431">
        <f t="shared" si="529"/>
        <v>0</v>
      </c>
      <c r="AB1382" s="432">
        <f t="shared" si="530"/>
        <v>0</v>
      </c>
      <c r="AC1382" s="427" t="e">
        <f t="shared" si="531"/>
        <v>#N/A</v>
      </c>
      <c r="AD1382" s="428" t="e">
        <f t="shared" si="532"/>
        <v>#N/A</v>
      </c>
      <c r="AE1382" s="427" t="e">
        <f t="shared" si="533"/>
        <v>#N/A</v>
      </c>
      <c r="AF1382" s="428" t="e">
        <f t="shared" si="534"/>
        <v>#N/A</v>
      </c>
      <c r="AG1382" s="431" t="e">
        <f t="shared" si="535"/>
        <v>#N/A</v>
      </c>
      <c r="AH1382" s="432" t="e">
        <f t="shared" si="536"/>
        <v>#N/A</v>
      </c>
    </row>
    <row r="1383" spans="4:34" x14ac:dyDescent="0.25">
      <c r="D1383" s="335"/>
      <c r="E1383" s="335"/>
      <c r="F1383" s="335"/>
      <c r="G1383" s="335"/>
      <c r="H1383" s="411">
        <f t="shared" si="519"/>
        <v>0</v>
      </c>
      <c r="I1383" s="412">
        <v>0</v>
      </c>
      <c r="J1383" s="411">
        <f t="shared" si="513"/>
        <v>0</v>
      </c>
      <c r="K1383" s="412">
        <f t="shared" si="520"/>
        <v>0</v>
      </c>
      <c r="L1383" s="411">
        <f t="shared" si="521"/>
        <v>0</v>
      </c>
      <c r="M1383" s="412">
        <f t="shared" si="514"/>
        <v>0</v>
      </c>
      <c r="N1383" s="411">
        <v>0</v>
      </c>
      <c r="O1383" s="412">
        <f t="shared" si="522"/>
        <v>0</v>
      </c>
      <c r="P1383" s="335"/>
      <c r="Q1383" s="427">
        <f t="shared" si="523"/>
        <v>0</v>
      </c>
      <c r="R1383" s="428">
        <f t="shared" si="524"/>
        <v>0</v>
      </c>
      <c r="S1383" s="427">
        <f t="shared" si="515"/>
        <v>0</v>
      </c>
      <c r="T1383" s="428">
        <f t="shared" si="516"/>
        <v>0</v>
      </c>
      <c r="U1383" s="431">
        <f t="shared" si="525"/>
        <v>0</v>
      </c>
      <c r="V1383" s="432">
        <f t="shared" si="526"/>
        <v>0</v>
      </c>
      <c r="W1383" s="427">
        <f t="shared" si="527"/>
        <v>0</v>
      </c>
      <c r="X1383" s="428">
        <f t="shared" si="528"/>
        <v>0</v>
      </c>
      <c r="Y1383" s="427">
        <f t="shared" si="517"/>
        <v>0</v>
      </c>
      <c r="Z1383" s="428">
        <f t="shared" si="518"/>
        <v>0</v>
      </c>
      <c r="AA1383" s="431">
        <f t="shared" si="529"/>
        <v>0</v>
      </c>
      <c r="AB1383" s="432">
        <f t="shared" si="530"/>
        <v>0</v>
      </c>
      <c r="AC1383" s="427" t="e">
        <f t="shared" si="531"/>
        <v>#N/A</v>
      </c>
      <c r="AD1383" s="428" t="e">
        <f t="shared" si="532"/>
        <v>#N/A</v>
      </c>
      <c r="AE1383" s="427" t="e">
        <f t="shared" si="533"/>
        <v>#N/A</v>
      </c>
      <c r="AF1383" s="428" t="e">
        <f t="shared" si="534"/>
        <v>#N/A</v>
      </c>
      <c r="AG1383" s="431" t="e">
        <f t="shared" si="535"/>
        <v>#N/A</v>
      </c>
      <c r="AH1383" s="432" t="e">
        <f t="shared" si="536"/>
        <v>#N/A</v>
      </c>
    </row>
    <row r="1384" spans="4:34" x14ac:dyDescent="0.25">
      <c r="D1384" s="335"/>
      <c r="E1384" s="335"/>
      <c r="F1384" s="335"/>
      <c r="G1384" s="335"/>
      <c r="H1384" s="411">
        <f t="shared" si="519"/>
        <v>0</v>
      </c>
      <c r="I1384" s="412">
        <v>0</v>
      </c>
      <c r="J1384" s="411">
        <f t="shared" si="513"/>
        <v>0</v>
      </c>
      <c r="K1384" s="412">
        <f t="shared" si="520"/>
        <v>0</v>
      </c>
      <c r="L1384" s="411">
        <f t="shared" si="521"/>
        <v>0</v>
      </c>
      <c r="M1384" s="412">
        <f t="shared" si="514"/>
        <v>0</v>
      </c>
      <c r="N1384" s="411">
        <v>0</v>
      </c>
      <c r="O1384" s="412">
        <f t="shared" si="522"/>
        <v>0</v>
      </c>
      <c r="P1384" s="335"/>
      <c r="Q1384" s="427">
        <f t="shared" si="523"/>
        <v>0</v>
      </c>
      <c r="R1384" s="428">
        <f t="shared" si="524"/>
        <v>0</v>
      </c>
      <c r="S1384" s="427">
        <f t="shared" si="515"/>
        <v>0</v>
      </c>
      <c r="T1384" s="428">
        <f t="shared" si="516"/>
        <v>0</v>
      </c>
      <c r="U1384" s="431">
        <f t="shared" si="525"/>
        <v>0</v>
      </c>
      <c r="V1384" s="432">
        <f t="shared" si="526"/>
        <v>0</v>
      </c>
      <c r="W1384" s="427">
        <f t="shared" si="527"/>
        <v>0</v>
      </c>
      <c r="X1384" s="428">
        <f t="shared" si="528"/>
        <v>0</v>
      </c>
      <c r="Y1384" s="427">
        <f t="shared" si="517"/>
        <v>0</v>
      </c>
      <c r="Z1384" s="428">
        <f t="shared" si="518"/>
        <v>0</v>
      </c>
      <c r="AA1384" s="431">
        <f t="shared" si="529"/>
        <v>0</v>
      </c>
      <c r="AB1384" s="432">
        <f t="shared" si="530"/>
        <v>0</v>
      </c>
      <c r="AC1384" s="427" t="e">
        <f t="shared" si="531"/>
        <v>#N/A</v>
      </c>
      <c r="AD1384" s="428" t="e">
        <f t="shared" si="532"/>
        <v>#N/A</v>
      </c>
      <c r="AE1384" s="427" t="e">
        <f t="shared" si="533"/>
        <v>#N/A</v>
      </c>
      <c r="AF1384" s="428" t="e">
        <f t="shared" si="534"/>
        <v>#N/A</v>
      </c>
      <c r="AG1384" s="431" t="e">
        <f t="shared" si="535"/>
        <v>#N/A</v>
      </c>
      <c r="AH1384" s="432" t="e">
        <f t="shared" si="536"/>
        <v>#N/A</v>
      </c>
    </row>
    <row r="1385" spans="4:34" x14ac:dyDescent="0.25">
      <c r="D1385" s="335"/>
      <c r="E1385" s="335"/>
      <c r="F1385" s="335"/>
      <c r="G1385" s="335"/>
      <c r="H1385" s="411">
        <f t="shared" si="519"/>
        <v>0</v>
      </c>
      <c r="I1385" s="412">
        <v>0</v>
      </c>
      <c r="J1385" s="411">
        <f t="shared" si="513"/>
        <v>0</v>
      </c>
      <c r="K1385" s="412">
        <f t="shared" si="520"/>
        <v>0</v>
      </c>
      <c r="L1385" s="411">
        <f t="shared" si="521"/>
        <v>0</v>
      </c>
      <c r="M1385" s="412">
        <f t="shared" si="514"/>
        <v>0</v>
      </c>
      <c r="N1385" s="411">
        <v>0</v>
      </c>
      <c r="O1385" s="412">
        <f t="shared" si="522"/>
        <v>0</v>
      </c>
      <c r="P1385" s="335"/>
      <c r="Q1385" s="427">
        <f t="shared" si="523"/>
        <v>0</v>
      </c>
      <c r="R1385" s="428">
        <f t="shared" si="524"/>
        <v>0</v>
      </c>
      <c r="S1385" s="427">
        <f t="shared" si="515"/>
        <v>0</v>
      </c>
      <c r="T1385" s="428">
        <f t="shared" si="516"/>
        <v>0</v>
      </c>
      <c r="U1385" s="431">
        <f t="shared" si="525"/>
        <v>0</v>
      </c>
      <c r="V1385" s="432">
        <f t="shared" si="526"/>
        <v>0</v>
      </c>
      <c r="W1385" s="427">
        <f t="shared" si="527"/>
        <v>0</v>
      </c>
      <c r="X1385" s="428">
        <f t="shared" si="528"/>
        <v>0</v>
      </c>
      <c r="Y1385" s="427">
        <f t="shared" si="517"/>
        <v>0</v>
      </c>
      <c r="Z1385" s="428">
        <f t="shared" si="518"/>
        <v>0</v>
      </c>
      <c r="AA1385" s="431">
        <f t="shared" si="529"/>
        <v>0</v>
      </c>
      <c r="AB1385" s="432">
        <f t="shared" si="530"/>
        <v>0</v>
      </c>
      <c r="AC1385" s="427" t="e">
        <f t="shared" si="531"/>
        <v>#N/A</v>
      </c>
      <c r="AD1385" s="428" t="e">
        <f t="shared" si="532"/>
        <v>#N/A</v>
      </c>
      <c r="AE1385" s="427" t="e">
        <f t="shared" si="533"/>
        <v>#N/A</v>
      </c>
      <c r="AF1385" s="428" t="e">
        <f t="shared" si="534"/>
        <v>#N/A</v>
      </c>
      <c r="AG1385" s="431" t="e">
        <f t="shared" si="535"/>
        <v>#N/A</v>
      </c>
      <c r="AH1385" s="432" t="e">
        <f t="shared" si="536"/>
        <v>#N/A</v>
      </c>
    </row>
    <row r="1386" spans="4:34" x14ac:dyDescent="0.25">
      <c r="D1386" s="335"/>
      <c r="E1386" s="335"/>
      <c r="F1386" s="335"/>
      <c r="G1386" s="335"/>
      <c r="H1386" s="411">
        <f t="shared" si="519"/>
        <v>0</v>
      </c>
      <c r="I1386" s="412">
        <v>0</v>
      </c>
      <c r="J1386" s="411">
        <f t="shared" si="513"/>
        <v>0</v>
      </c>
      <c r="K1386" s="412">
        <f t="shared" si="520"/>
        <v>0</v>
      </c>
      <c r="L1386" s="411">
        <f t="shared" si="521"/>
        <v>0</v>
      </c>
      <c r="M1386" s="412">
        <f t="shared" si="514"/>
        <v>0</v>
      </c>
      <c r="N1386" s="411">
        <v>0</v>
      </c>
      <c r="O1386" s="412">
        <f t="shared" si="522"/>
        <v>0</v>
      </c>
      <c r="P1386" s="335"/>
      <c r="Q1386" s="427">
        <f t="shared" si="523"/>
        <v>0</v>
      </c>
      <c r="R1386" s="428">
        <f t="shared" si="524"/>
        <v>0</v>
      </c>
      <c r="S1386" s="427">
        <f t="shared" si="515"/>
        <v>0</v>
      </c>
      <c r="T1386" s="428">
        <f t="shared" si="516"/>
        <v>0</v>
      </c>
      <c r="U1386" s="431">
        <f t="shared" si="525"/>
        <v>0</v>
      </c>
      <c r="V1386" s="432">
        <f t="shared" si="526"/>
        <v>0</v>
      </c>
      <c r="W1386" s="427">
        <f t="shared" si="527"/>
        <v>0</v>
      </c>
      <c r="X1386" s="428">
        <f t="shared" si="528"/>
        <v>0</v>
      </c>
      <c r="Y1386" s="427">
        <f t="shared" si="517"/>
        <v>0</v>
      </c>
      <c r="Z1386" s="428">
        <f t="shared" si="518"/>
        <v>0</v>
      </c>
      <c r="AA1386" s="431">
        <f t="shared" si="529"/>
        <v>0</v>
      </c>
      <c r="AB1386" s="432">
        <f t="shared" si="530"/>
        <v>0</v>
      </c>
      <c r="AC1386" s="427" t="e">
        <f t="shared" si="531"/>
        <v>#N/A</v>
      </c>
      <c r="AD1386" s="428" t="e">
        <f t="shared" si="532"/>
        <v>#N/A</v>
      </c>
      <c r="AE1386" s="427" t="e">
        <f t="shared" si="533"/>
        <v>#N/A</v>
      </c>
      <c r="AF1386" s="428" t="e">
        <f t="shared" si="534"/>
        <v>#N/A</v>
      </c>
      <c r="AG1386" s="431" t="e">
        <f t="shared" si="535"/>
        <v>#N/A</v>
      </c>
      <c r="AH1386" s="432" t="e">
        <f t="shared" si="536"/>
        <v>#N/A</v>
      </c>
    </row>
    <row r="1387" spans="4:34" x14ac:dyDescent="0.25">
      <c r="D1387" s="335"/>
      <c r="E1387" s="335"/>
      <c r="F1387" s="335"/>
      <c r="G1387" s="335"/>
      <c r="H1387" s="411">
        <f t="shared" si="519"/>
        <v>0</v>
      </c>
      <c r="I1387" s="412">
        <v>0</v>
      </c>
      <c r="J1387" s="411">
        <f t="shared" si="513"/>
        <v>0</v>
      </c>
      <c r="K1387" s="412">
        <f t="shared" si="520"/>
        <v>0</v>
      </c>
      <c r="L1387" s="411">
        <f t="shared" si="521"/>
        <v>0</v>
      </c>
      <c r="M1387" s="412">
        <f t="shared" si="514"/>
        <v>0</v>
      </c>
      <c r="N1387" s="411">
        <v>0</v>
      </c>
      <c r="O1387" s="412">
        <f t="shared" si="522"/>
        <v>0</v>
      </c>
      <c r="P1387" s="335"/>
      <c r="Q1387" s="427">
        <f t="shared" si="523"/>
        <v>0</v>
      </c>
      <c r="R1387" s="428">
        <f t="shared" si="524"/>
        <v>0</v>
      </c>
      <c r="S1387" s="427">
        <f t="shared" si="515"/>
        <v>0</v>
      </c>
      <c r="T1387" s="428">
        <f t="shared" si="516"/>
        <v>0</v>
      </c>
      <c r="U1387" s="431">
        <f t="shared" si="525"/>
        <v>0</v>
      </c>
      <c r="V1387" s="432">
        <f t="shared" si="526"/>
        <v>0</v>
      </c>
      <c r="W1387" s="427">
        <f t="shared" si="527"/>
        <v>0</v>
      </c>
      <c r="X1387" s="428">
        <f t="shared" si="528"/>
        <v>0</v>
      </c>
      <c r="Y1387" s="427">
        <f t="shared" si="517"/>
        <v>0</v>
      </c>
      <c r="Z1387" s="428">
        <f t="shared" si="518"/>
        <v>0</v>
      </c>
      <c r="AA1387" s="431">
        <f t="shared" si="529"/>
        <v>0</v>
      </c>
      <c r="AB1387" s="432">
        <f t="shared" si="530"/>
        <v>0</v>
      </c>
      <c r="AC1387" s="427" t="e">
        <f t="shared" si="531"/>
        <v>#N/A</v>
      </c>
      <c r="AD1387" s="428" t="e">
        <f t="shared" si="532"/>
        <v>#N/A</v>
      </c>
      <c r="AE1387" s="427" t="e">
        <f t="shared" si="533"/>
        <v>#N/A</v>
      </c>
      <c r="AF1387" s="428" t="e">
        <f t="shared" si="534"/>
        <v>#N/A</v>
      </c>
      <c r="AG1387" s="431" t="e">
        <f t="shared" si="535"/>
        <v>#N/A</v>
      </c>
      <c r="AH1387" s="432" t="e">
        <f t="shared" si="536"/>
        <v>#N/A</v>
      </c>
    </row>
    <row r="1388" spans="4:34" x14ac:dyDescent="0.25">
      <c r="D1388" s="335"/>
      <c r="E1388" s="335"/>
      <c r="F1388" s="335"/>
      <c r="G1388" s="335"/>
      <c r="H1388" s="411">
        <f t="shared" si="519"/>
        <v>0</v>
      </c>
      <c r="I1388" s="412">
        <v>0</v>
      </c>
      <c r="J1388" s="411">
        <f t="shared" si="513"/>
        <v>0</v>
      </c>
      <c r="K1388" s="412">
        <f t="shared" si="520"/>
        <v>0</v>
      </c>
      <c r="L1388" s="411">
        <f t="shared" si="521"/>
        <v>0</v>
      </c>
      <c r="M1388" s="412">
        <f t="shared" si="514"/>
        <v>0</v>
      </c>
      <c r="N1388" s="411">
        <v>0</v>
      </c>
      <c r="O1388" s="412">
        <f t="shared" si="522"/>
        <v>0</v>
      </c>
      <c r="P1388" s="335"/>
      <c r="Q1388" s="427">
        <f t="shared" si="523"/>
        <v>0</v>
      </c>
      <c r="R1388" s="428">
        <f t="shared" si="524"/>
        <v>0</v>
      </c>
      <c r="S1388" s="427">
        <f t="shared" si="515"/>
        <v>0</v>
      </c>
      <c r="T1388" s="428">
        <f t="shared" si="516"/>
        <v>0</v>
      </c>
      <c r="U1388" s="431">
        <f t="shared" si="525"/>
        <v>0</v>
      </c>
      <c r="V1388" s="432">
        <f t="shared" si="526"/>
        <v>0</v>
      </c>
      <c r="W1388" s="427">
        <f t="shared" si="527"/>
        <v>0</v>
      </c>
      <c r="X1388" s="428">
        <f t="shared" si="528"/>
        <v>0</v>
      </c>
      <c r="Y1388" s="427">
        <f t="shared" si="517"/>
        <v>0</v>
      </c>
      <c r="Z1388" s="428">
        <f t="shared" si="518"/>
        <v>0</v>
      </c>
      <c r="AA1388" s="431">
        <f t="shared" si="529"/>
        <v>0</v>
      </c>
      <c r="AB1388" s="432">
        <f t="shared" si="530"/>
        <v>0</v>
      </c>
      <c r="AC1388" s="427" t="e">
        <f t="shared" si="531"/>
        <v>#N/A</v>
      </c>
      <c r="AD1388" s="428" t="e">
        <f t="shared" si="532"/>
        <v>#N/A</v>
      </c>
      <c r="AE1388" s="427" t="e">
        <f t="shared" si="533"/>
        <v>#N/A</v>
      </c>
      <c r="AF1388" s="428" t="e">
        <f t="shared" si="534"/>
        <v>#N/A</v>
      </c>
      <c r="AG1388" s="431" t="e">
        <f t="shared" si="535"/>
        <v>#N/A</v>
      </c>
      <c r="AH1388" s="432" t="e">
        <f t="shared" si="536"/>
        <v>#N/A</v>
      </c>
    </row>
    <row r="1389" spans="4:34" x14ac:dyDescent="0.25">
      <c r="D1389" s="335"/>
      <c r="E1389" s="335"/>
      <c r="F1389" s="335"/>
      <c r="G1389" s="335"/>
      <c r="H1389" s="411">
        <f t="shared" si="519"/>
        <v>0</v>
      </c>
      <c r="I1389" s="412">
        <v>0</v>
      </c>
      <c r="J1389" s="411">
        <f t="shared" si="513"/>
        <v>0</v>
      </c>
      <c r="K1389" s="412">
        <f t="shared" si="520"/>
        <v>0</v>
      </c>
      <c r="L1389" s="411">
        <f t="shared" si="521"/>
        <v>0</v>
      </c>
      <c r="M1389" s="412">
        <f t="shared" si="514"/>
        <v>0</v>
      </c>
      <c r="N1389" s="411">
        <v>0</v>
      </c>
      <c r="O1389" s="412">
        <f t="shared" si="522"/>
        <v>0</v>
      </c>
      <c r="P1389" s="335"/>
      <c r="Q1389" s="427">
        <f t="shared" si="523"/>
        <v>0</v>
      </c>
      <c r="R1389" s="428">
        <f t="shared" si="524"/>
        <v>0</v>
      </c>
      <c r="S1389" s="427">
        <f t="shared" si="515"/>
        <v>0</v>
      </c>
      <c r="T1389" s="428">
        <f t="shared" si="516"/>
        <v>0</v>
      </c>
      <c r="U1389" s="431">
        <f t="shared" si="525"/>
        <v>0</v>
      </c>
      <c r="V1389" s="432">
        <f t="shared" si="526"/>
        <v>0</v>
      </c>
      <c r="W1389" s="427">
        <f t="shared" si="527"/>
        <v>0</v>
      </c>
      <c r="X1389" s="428">
        <f t="shared" si="528"/>
        <v>0</v>
      </c>
      <c r="Y1389" s="427">
        <f t="shared" si="517"/>
        <v>0</v>
      </c>
      <c r="Z1389" s="428">
        <f t="shared" si="518"/>
        <v>0</v>
      </c>
      <c r="AA1389" s="431">
        <f t="shared" si="529"/>
        <v>0</v>
      </c>
      <c r="AB1389" s="432">
        <f t="shared" si="530"/>
        <v>0</v>
      </c>
      <c r="AC1389" s="427" t="e">
        <f t="shared" si="531"/>
        <v>#N/A</v>
      </c>
      <c r="AD1389" s="428" t="e">
        <f t="shared" si="532"/>
        <v>#N/A</v>
      </c>
      <c r="AE1389" s="427" t="e">
        <f t="shared" si="533"/>
        <v>#N/A</v>
      </c>
      <c r="AF1389" s="428" t="e">
        <f t="shared" si="534"/>
        <v>#N/A</v>
      </c>
      <c r="AG1389" s="431" t="e">
        <f t="shared" si="535"/>
        <v>#N/A</v>
      </c>
      <c r="AH1389" s="432" t="e">
        <f t="shared" si="536"/>
        <v>#N/A</v>
      </c>
    </row>
    <row r="1390" spans="4:34" x14ac:dyDescent="0.25">
      <c r="D1390" s="335"/>
      <c r="E1390" s="335"/>
      <c r="F1390" s="335"/>
      <c r="G1390" s="335"/>
      <c r="H1390" s="411">
        <f t="shared" si="519"/>
        <v>0</v>
      </c>
      <c r="I1390" s="412">
        <v>0</v>
      </c>
      <c r="J1390" s="411">
        <f t="shared" si="513"/>
        <v>0</v>
      </c>
      <c r="K1390" s="412">
        <f t="shared" si="520"/>
        <v>0</v>
      </c>
      <c r="L1390" s="411">
        <f t="shared" si="521"/>
        <v>0</v>
      </c>
      <c r="M1390" s="412">
        <f t="shared" si="514"/>
        <v>0</v>
      </c>
      <c r="N1390" s="411">
        <v>0</v>
      </c>
      <c r="O1390" s="412">
        <f t="shared" si="522"/>
        <v>0</v>
      </c>
      <c r="P1390" s="335"/>
      <c r="Q1390" s="427">
        <f t="shared" si="523"/>
        <v>0</v>
      </c>
      <c r="R1390" s="428">
        <f t="shared" si="524"/>
        <v>0</v>
      </c>
      <c r="S1390" s="427">
        <f t="shared" si="515"/>
        <v>0</v>
      </c>
      <c r="T1390" s="428">
        <f t="shared" si="516"/>
        <v>0</v>
      </c>
      <c r="U1390" s="431">
        <f t="shared" si="525"/>
        <v>0</v>
      </c>
      <c r="V1390" s="432">
        <f t="shared" si="526"/>
        <v>0</v>
      </c>
      <c r="W1390" s="427">
        <f t="shared" si="527"/>
        <v>0</v>
      </c>
      <c r="X1390" s="428">
        <f t="shared" si="528"/>
        <v>0</v>
      </c>
      <c r="Y1390" s="427">
        <f t="shared" si="517"/>
        <v>0</v>
      </c>
      <c r="Z1390" s="428">
        <f t="shared" si="518"/>
        <v>0</v>
      </c>
      <c r="AA1390" s="431">
        <f t="shared" si="529"/>
        <v>0</v>
      </c>
      <c r="AB1390" s="432">
        <f t="shared" si="530"/>
        <v>0</v>
      </c>
      <c r="AC1390" s="427" t="e">
        <f t="shared" si="531"/>
        <v>#N/A</v>
      </c>
      <c r="AD1390" s="428" t="e">
        <f t="shared" si="532"/>
        <v>#N/A</v>
      </c>
      <c r="AE1390" s="427" t="e">
        <f t="shared" si="533"/>
        <v>#N/A</v>
      </c>
      <c r="AF1390" s="428" t="e">
        <f t="shared" si="534"/>
        <v>#N/A</v>
      </c>
      <c r="AG1390" s="431" t="e">
        <f t="shared" si="535"/>
        <v>#N/A</v>
      </c>
      <c r="AH1390" s="432" t="e">
        <f t="shared" si="536"/>
        <v>#N/A</v>
      </c>
    </row>
    <row r="1391" spans="4:34" x14ac:dyDescent="0.25">
      <c r="D1391" s="335"/>
      <c r="E1391" s="335"/>
      <c r="F1391" s="335"/>
      <c r="G1391" s="335"/>
      <c r="H1391" s="411">
        <f t="shared" si="519"/>
        <v>0</v>
      </c>
      <c r="I1391" s="412">
        <v>0</v>
      </c>
      <c r="J1391" s="411">
        <f t="shared" si="513"/>
        <v>0</v>
      </c>
      <c r="K1391" s="412">
        <f t="shared" si="520"/>
        <v>0</v>
      </c>
      <c r="L1391" s="411">
        <f t="shared" si="521"/>
        <v>0</v>
      </c>
      <c r="M1391" s="412">
        <f t="shared" si="514"/>
        <v>0</v>
      </c>
      <c r="N1391" s="411">
        <v>0</v>
      </c>
      <c r="O1391" s="412">
        <f t="shared" si="522"/>
        <v>0</v>
      </c>
      <c r="P1391" s="335"/>
      <c r="Q1391" s="427">
        <f t="shared" si="523"/>
        <v>0</v>
      </c>
      <c r="R1391" s="428">
        <f t="shared" si="524"/>
        <v>0</v>
      </c>
      <c r="S1391" s="427">
        <f t="shared" si="515"/>
        <v>0</v>
      </c>
      <c r="T1391" s="428">
        <f t="shared" si="516"/>
        <v>0</v>
      </c>
      <c r="U1391" s="431">
        <f t="shared" si="525"/>
        <v>0</v>
      </c>
      <c r="V1391" s="432">
        <f t="shared" si="526"/>
        <v>0</v>
      </c>
      <c r="W1391" s="427">
        <f t="shared" si="527"/>
        <v>0</v>
      </c>
      <c r="X1391" s="428">
        <f t="shared" si="528"/>
        <v>0</v>
      </c>
      <c r="Y1391" s="427">
        <f t="shared" si="517"/>
        <v>0</v>
      </c>
      <c r="Z1391" s="428">
        <f t="shared" si="518"/>
        <v>0</v>
      </c>
      <c r="AA1391" s="431">
        <f t="shared" si="529"/>
        <v>0</v>
      </c>
      <c r="AB1391" s="432">
        <f t="shared" si="530"/>
        <v>0</v>
      </c>
      <c r="AC1391" s="427" t="e">
        <f t="shared" si="531"/>
        <v>#N/A</v>
      </c>
      <c r="AD1391" s="428" t="e">
        <f t="shared" si="532"/>
        <v>#N/A</v>
      </c>
      <c r="AE1391" s="427" t="e">
        <f t="shared" si="533"/>
        <v>#N/A</v>
      </c>
      <c r="AF1391" s="428" t="e">
        <f t="shared" si="534"/>
        <v>#N/A</v>
      </c>
      <c r="AG1391" s="431" t="e">
        <f t="shared" si="535"/>
        <v>#N/A</v>
      </c>
      <c r="AH1391" s="432" t="e">
        <f t="shared" si="536"/>
        <v>#N/A</v>
      </c>
    </row>
    <row r="1392" spans="4:34" x14ac:dyDescent="0.25">
      <c r="D1392" s="335"/>
      <c r="E1392" s="335"/>
      <c r="F1392" s="335"/>
      <c r="G1392" s="335"/>
      <c r="H1392" s="411">
        <f t="shared" si="519"/>
        <v>0</v>
      </c>
      <c r="I1392" s="412">
        <v>0</v>
      </c>
      <c r="J1392" s="411">
        <f t="shared" si="513"/>
        <v>0</v>
      </c>
      <c r="K1392" s="412">
        <f t="shared" si="520"/>
        <v>0</v>
      </c>
      <c r="L1392" s="411">
        <f t="shared" si="521"/>
        <v>0</v>
      </c>
      <c r="M1392" s="412">
        <f t="shared" si="514"/>
        <v>0</v>
      </c>
      <c r="N1392" s="411">
        <v>0</v>
      </c>
      <c r="O1392" s="412">
        <f t="shared" si="522"/>
        <v>0</v>
      </c>
      <c r="P1392" s="335"/>
      <c r="Q1392" s="427">
        <f t="shared" si="523"/>
        <v>0</v>
      </c>
      <c r="R1392" s="428">
        <f t="shared" si="524"/>
        <v>0</v>
      </c>
      <c r="S1392" s="427">
        <f t="shared" si="515"/>
        <v>0</v>
      </c>
      <c r="T1392" s="428">
        <f t="shared" si="516"/>
        <v>0</v>
      </c>
      <c r="U1392" s="431">
        <f t="shared" si="525"/>
        <v>0</v>
      </c>
      <c r="V1392" s="432">
        <f t="shared" si="526"/>
        <v>0</v>
      </c>
      <c r="W1392" s="427">
        <f t="shared" si="527"/>
        <v>0</v>
      </c>
      <c r="X1392" s="428">
        <f t="shared" si="528"/>
        <v>0</v>
      </c>
      <c r="Y1392" s="427">
        <f t="shared" si="517"/>
        <v>0</v>
      </c>
      <c r="Z1392" s="428">
        <f t="shared" si="518"/>
        <v>0</v>
      </c>
      <c r="AA1392" s="431">
        <f t="shared" si="529"/>
        <v>0</v>
      </c>
      <c r="AB1392" s="432">
        <f t="shared" si="530"/>
        <v>0</v>
      </c>
      <c r="AC1392" s="427" t="e">
        <f t="shared" si="531"/>
        <v>#N/A</v>
      </c>
      <c r="AD1392" s="428" t="e">
        <f t="shared" si="532"/>
        <v>#N/A</v>
      </c>
      <c r="AE1392" s="427" t="e">
        <f t="shared" si="533"/>
        <v>#N/A</v>
      </c>
      <c r="AF1392" s="428" t="e">
        <f t="shared" si="534"/>
        <v>#N/A</v>
      </c>
      <c r="AG1392" s="431" t="e">
        <f t="shared" si="535"/>
        <v>#N/A</v>
      </c>
      <c r="AH1392" s="432" t="e">
        <f t="shared" si="536"/>
        <v>#N/A</v>
      </c>
    </row>
    <row r="1393" spans="4:34" x14ac:dyDescent="0.25">
      <c r="D1393" s="335"/>
      <c r="E1393" s="335"/>
      <c r="F1393" s="335"/>
      <c r="G1393" s="335"/>
      <c r="H1393" s="411">
        <f t="shared" si="519"/>
        <v>0</v>
      </c>
      <c r="I1393" s="412">
        <v>0</v>
      </c>
      <c r="J1393" s="411">
        <f t="shared" si="513"/>
        <v>0</v>
      </c>
      <c r="K1393" s="412">
        <f t="shared" si="520"/>
        <v>0</v>
      </c>
      <c r="L1393" s="411">
        <f t="shared" si="521"/>
        <v>0</v>
      </c>
      <c r="M1393" s="412">
        <f t="shared" si="514"/>
        <v>0</v>
      </c>
      <c r="N1393" s="411">
        <v>0</v>
      </c>
      <c r="O1393" s="412">
        <f t="shared" si="522"/>
        <v>0</v>
      </c>
      <c r="P1393" s="335"/>
      <c r="Q1393" s="427">
        <f t="shared" si="523"/>
        <v>0</v>
      </c>
      <c r="R1393" s="428">
        <f t="shared" si="524"/>
        <v>0</v>
      </c>
      <c r="S1393" s="427">
        <f t="shared" si="515"/>
        <v>0</v>
      </c>
      <c r="T1393" s="428">
        <f t="shared" si="516"/>
        <v>0</v>
      </c>
      <c r="U1393" s="431">
        <f t="shared" si="525"/>
        <v>0</v>
      </c>
      <c r="V1393" s="432">
        <f t="shared" si="526"/>
        <v>0</v>
      </c>
      <c r="W1393" s="427">
        <f t="shared" si="527"/>
        <v>0</v>
      </c>
      <c r="X1393" s="428">
        <f t="shared" si="528"/>
        <v>0</v>
      </c>
      <c r="Y1393" s="427">
        <f t="shared" si="517"/>
        <v>0</v>
      </c>
      <c r="Z1393" s="428">
        <f t="shared" si="518"/>
        <v>0</v>
      </c>
      <c r="AA1393" s="431">
        <f t="shared" si="529"/>
        <v>0</v>
      </c>
      <c r="AB1393" s="432">
        <f t="shared" si="530"/>
        <v>0</v>
      </c>
      <c r="AC1393" s="427" t="e">
        <f t="shared" si="531"/>
        <v>#N/A</v>
      </c>
      <c r="AD1393" s="428" t="e">
        <f t="shared" si="532"/>
        <v>#N/A</v>
      </c>
      <c r="AE1393" s="427" t="e">
        <f t="shared" si="533"/>
        <v>#N/A</v>
      </c>
      <c r="AF1393" s="428" t="e">
        <f t="shared" si="534"/>
        <v>#N/A</v>
      </c>
      <c r="AG1393" s="431" t="e">
        <f t="shared" si="535"/>
        <v>#N/A</v>
      </c>
      <c r="AH1393" s="432" t="e">
        <f t="shared" si="536"/>
        <v>#N/A</v>
      </c>
    </row>
    <row r="1394" spans="4:34" x14ac:dyDescent="0.25">
      <c r="D1394" s="335"/>
      <c r="E1394" s="335"/>
      <c r="F1394" s="335"/>
      <c r="G1394" s="335"/>
      <c r="H1394" s="411">
        <f t="shared" si="519"/>
        <v>0</v>
      </c>
      <c r="I1394" s="412">
        <v>0</v>
      </c>
      <c r="J1394" s="411">
        <f t="shared" si="513"/>
        <v>0</v>
      </c>
      <c r="K1394" s="412">
        <f t="shared" si="520"/>
        <v>0</v>
      </c>
      <c r="L1394" s="411">
        <f t="shared" si="521"/>
        <v>0</v>
      </c>
      <c r="M1394" s="412">
        <f t="shared" si="514"/>
        <v>0</v>
      </c>
      <c r="N1394" s="411">
        <v>0</v>
      </c>
      <c r="O1394" s="412">
        <f t="shared" si="522"/>
        <v>0</v>
      </c>
      <c r="P1394" s="335"/>
      <c r="Q1394" s="427">
        <f t="shared" si="523"/>
        <v>0</v>
      </c>
      <c r="R1394" s="428">
        <f t="shared" si="524"/>
        <v>0</v>
      </c>
      <c r="S1394" s="427">
        <f t="shared" si="515"/>
        <v>0</v>
      </c>
      <c r="T1394" s="428">
        <f t="shared" si="516"/>
        <v>0</v>
      </c>
      <c r="U1394" s="431">
        <f t="shared" si="525"/>
        <v>0</v>
      </c>
      <c r="V1394" s="432">
        <f t="shared" si="526"/>
        <v>0</v>
      </c>
      <c r="W1394" s="427">
        <f t="shared" si="527"/>
        <v>0</v>
      </c>
      <c r="X1394" s="428">
        <f t="shared" si="528"/>
        <v>0</v>
      </c>
      <c r="Y1394" s="427">
        <f t="shared" si="517"/>
        <v>0</v>
      </c>
      <c r="Z1394" s="428">
        <f t="shared" si="518"/>
        <v>0</v>
      </c>
      <c r="AA1394" s="431">
        <f t="shared" si="529"/>
        <v>0</v>
      </c>
      <c r="AB1394" s="432">
        <f t="shared" si="530"/>
        <v>0</v>
      </c>
      <c r="AC1394" s="427" t="e">
        <f t="shared" si="531"/>
        <v>#N/A</v>
      </c>
      <c r="AD1394" s="428" t="e">
        <f t="shared" si="532"/>
        <v>#N/A</v>
      </c>
      <c r="AE1394" s="427" t="e">
        <f t="shared" si="533"/>
        <v>#N/A</v>
      </c>
      <c r="AF1394" s="428" t="e">
        <f t="shared" si="534"/>
        <v>#N/A</v>
      </c>
      <c r="AG1394" s="431" t="e">
        <f t="shared" si="535"/>
        <v>#N/A</v>
      </c>
      <c r="AH1394" s="432" t="e">
        <f t="shared" si="536"/>
        <v>#N/A</v>
      </c>
    </row>
    <row r="1395" spans="4:34" x14ac:dyDescent="0.25">
      <c r="D1395" s="335"/>
      <c r="E1395" s="335"/>
      <c r="F1395" s="335"/>
      <c r="G1395" s="335"/>
      <c r="H1395" s="411">
        <f t="shared" si="519"/>
        <v>0</v>
      </c>
      <c r="I1395" s="412">
        <v>0</v>
      </c>
      <c r="J1395" s="411">
        <f t="shared" si="513"/>
        <v>0</v>
      </c>
      <c r="K1395" s="412">
        <f t="shared" si="520"/>
        <v>0</v>
      </c>
      <c r="L1395" s="411">
        <f t="shared" si="521"/>
        <v>0</v>
      </c>
      <c r="M1395" s="412">
        <f t="shared" si="514"/>
        <v>0</v>
      </c>
      <c r="N1395" s="411">
        <v>0</v>
      </c>
      <c r="O1395" s="412">
        <f t="shared" si="522"/>
        <v>0</v>
      </c>
      <c r="P1395" s="335"/>
      <c r="Q1395" s="427">
        <f t="shared" si="523"/>
        <v>0</v>
      </c>
      <c r="R1395" s="428">
        <f t="shared" si="524"/>
        <v>0</v>
      </c>
      <c r="S1395" s="427">
        <f t="shared" si="515"/>
        <v>0</v>
      </c>
      <c r="T1395" s="428">
        <f t="shared" si="516"/>
        <v>0</v>
      </c>
      <c r="U1395" s="431">
        <f t="shared" si="525"/>
        <v>0</v>
      </c>
      <c r="V1395" s="432">
        <f t="shared" si="526"/>
        <v>0</v>
      </c>
      <c r="W1395" s="427">
        <f t="shared" si="527"/>
        <v>0</v>
      </c>
      <c r="X1395" s="428">
        <f t="shared" si="528"/>
        <v>0</v>
      </c>
      <c r="Y1395" s="427">
        <f t="shared" si="517"/>
        <v>0</v>
      </c>
      <c r="Z1395" s="428">
        <f t="shared" si="518"/>
        <v>0</v>
      </c>
      <c r="AA1395" s="431">
        <f t="shared" si="529"/>
        <v>0</v>
      </c>
      <c r="AB1395" s="432">
        <f t="shared" si="530"/>
        <v>0</v>
      </c>
      <c r="AC1395" s="427" t="e">
        <f t="shared" si="531"/>
        <v>#N/A</v>
      </c>
      <c r="AD1395" s="428" t="e">
        <f t="shared" si="532"/>
        <v>#N/A</v>
      </c>
      <c r="AE1395" s="427" t="e">
        <f t="shared" si="533"/>
        <v>#N/A</v>
      </c>
      <c r="AF1395" s="428" t="e">
        <f t="shared" si="534"/>
        <v>#N/A</v>
      </c>
      <c r="AG1395" s="431" t="e">
        <f t="shared" si="535"/>
        <v>#N/A</v>
      </c>
      <c r="AH1395" s="432" t="e">
        <f t="shared" si="536"/>
        <v>#N/A</v>
      </c>
    </row>
    <row r="1396" spans="4:34" x14ac:dyDescent="0.25">
      <c r="D1396" s="335"/>
      <c r="E1396" s="335"/>
      <c r="F1396" s="335"/>
      <c r="G1396" s="335"/>
      <c r="H1396" s="411">
        <f t="shared" si="519"/>
        <v>0</v>
      </c>
      <c r="I1396" s="412">
        <v>0</v>
      </c>
      <c r="J1396" s="411">
        <f t="shared" si="513"/>
        <v>0</v>
      </c>
      <c r="K1396" s="412">
        <f t="shared" si="520"/>
        <v>0</v>
      </c>
      <c r="L1396" s="411">
        <f t="shared" si="521"/>
        <v>0</v>
      </c>
      <c r="M1396" s="412">
        <f t="shared" si="514"/>
        <v>0</v>
      </c>
      <c r="N1396" s="411">
        <v>0</v>
      </c>
      <c r="O1396" s="412">
        <f t="shared" si="522"/>
        <v>0</v>
      </c>
      <c r="P1396" s="335"/>
      <c r="Q1396" s="427">
        <f t="shared" si="523"/>
        <v>0</v>
      </c>
      <c r="R1396" s="428">
        <f t="shared" si="524"/>
        <v>0</v>
      </c>
      <c r="S1396" s="427">
        <f t="shared" si="515"/>
        <v>0</v>
      </c>
      <c r="T1396" s="428">
        <f t="shared" si="516"/>
        <v>0</v>
      </c>
      <c r="U1396" s="431">
        <f t="shared" si="525"/>
        <v>0</v>
      </c>
      <c r="V1396" s="432">
        <f t="shared" si="526"/>
        <v>0</v>
      </c>
      <c r="W1396" s="427">
        <f t="shared" si="527"/>
        <v>0</v>
      </c>
      <c r="X1396" s="428">
        <f t="shared" si="528"/>
        <v>0</v>
      </c>
      <c r="Y1396" s="427">
        <f t="shared" si="517"/>
        <v>0</v>
      </c>
      <c r="Z1396" s="428">
        <f t="shared" si="518"/>
        <v>0</v>
      </c>
      <c r="AA1396" s="431">
        <f t="shared" si="529"/>
        <v>0</v>
      </c>
      <c r="AB1396" s="432">
        <f t="shared" si="530"/>
        <v>0</v>
      </c>
      <c r="AC1396" s="427" t="e">
        <f t="shared" si="531"/>
        <v>#N/A</v>
      </c>
      <c r="AD1396" s="428" t="e">
        <f t="shared" si="532"/>
        <v>#N/A</v>
      </c>
      <c r="AE1396" s="427" t="e">
        <f t="shared" si="533"/>
        <v>#N/A</v>
      </c>
      <c r="AF1396" s="428" t="e">
        <f t="shared" si="534"/>
        <v>#N/A</v>
      </c>
      <c r="AG1396" s="431" t="e">
        <f t="shared" si="535"/>
        <v>#N/A</v>
      </c>
      <c r="AH1396" s="432" t="e">
        <f t="shared" si="536"/>
        <v>#N/A</v>
      </c>
    </row>
    <row r="1397" spans="4:34" x14ac:dyDescent="0.25">
      <c r="D1397" s="335"/>
      <c r="E1397" s="335"/>
      <c r="F1397" s="335"/>
      <c r="G1397" s="335"/>
      <c r="H1397" s="411">
        <f t="shared" si="519"/>
        <v>0</v>
      </c>
      <c r="I1397" s="412">
        <v>0</v>
      </c>
      <c r="J1397" s="411">
        <f t="shared" si="513"/>
        <v>0</v>
      </c>
      <c r="K1397" s="412">
        <f t="shared" si="520"/>
        <v>0</v>
      </c>
      <c r="L1397" s="411">
        <f t="shared" si="521"/>
        <v>0</v>
      </c>
      <c r="M1397" s="412">
        <f t="shared" si="514"/>
        <v>0</v>
      </c>
      <c r="N1397" s="411">
        <v>0</v>
      </c>
      <c r="O1397" s="412">
        <f t="shared" si="522"/>
        <v>0</v>
      </c>
      <c r="P1397" s="335"/>
      <c r="Q1397" s="427">
        <f t="shared" si="523"/>
        <v>0</v>
      </c>
      <c r="R1397" s="428">
        <f t="shared" si="524"/>
        <v>0</v>
      </c>
      <c r="S1397" s="427">
        <f t="shared" si="515"/>
        <v>0</v>
      </c>
      <c r="T1397" s="428">
        <f t="shared" si="516"/>
        <v>0</v>
      </c>
      <c r="U1397" s="431">
        <f t="shared" si="525"/>
        <v>0</v>
      </c>
      <c r="V1397" s="432">
        <f t="shared" si="526"/>
        <v>0</v>
      </c>
      <c r="W1397" s="427">
        <f t="shared" si="527"/>
        <v>0</v>
      </c>
      <c r="X1397" s="428">
        <f t="shared" si="528"/>
        <v>0</v>
      </c>
      <c r="Y1397" s="427">
        <f t="shared" si="517"/>
        <v>0</v>
      </c>
      <c r="Z1397" s="428">
        <f t="shared" si="518"/>
        <v>0</v>
      </c>
      <c r="AA1397" s="431">
        <f t="shared" si="529"/>
        <v>0</v>
      </c>
      <c r="AB1397" s="432">
        <f t="shared" si="530"/>
        <v>0</v>
      </c>
      <c r="AC1397" s="427" t="e">
        <f t="shared" si="531"/>
        <v>#N/A</v>
      </c>
      <c r="AD1397" s="428" t="e">
        <f t="shared" si="532"/>
        <v>#N/A</v>
      </c>
      <c r="AE1397" s="427" t="e">
        <f t="shared" si="533"/>
        <v>#N/A</v>
      </c>
      <c r="AF1397" s="428" t="e">
        <f t="shared" si="534"/>
        <v>#N/A</v>
      </c>
      <c r="AG1397" s="431" t="e">
        <f t="shared" si="535"/>
        <v>#N/A</v>
      </c>
      <c r="AH1397" s="432" t="e">
        <f t="shared" si="536"/>
        <v>#N/A</v>
      </c>
    </row>
    <row r="1398" spans="4:34" x14ac:dyDescent="0.25">
      <c r="D1398" s="335"/>
      <c r="E1398" s="335"/>
      <c r="F1398" s="335"/>
      <c r="G1398" s="335"/>
      <c r="H1398" s="411">
        <f t="shared" si="519"/>
        <v>0</v>
      </c>
      <c r="I1398" s="412">
        <v>0</v>
      </c>
      <c r="J1398" s="411">
        <f t="shared" si="513"/>
        <v>0</v>
      </c>
      <c r="K1398" s="412">
        <f t="shared" si="520"/>
        <v>0</v>
      </c>
      <c r="L1398" s="411">
        <f t="shared" si="521"/>
        <v>0</v>
      </c>
      <c r="M1398" s="412">
        <f t="shared" si="514"/>
        <v>0</v>
      </c>
      <c r="N1398" s="411">
        <v>0</v>
      </c>
      <c r="O1398" s="412">
        <f t="shared" si="522"/>
        <v>0</v>
      </c>
      <c r="P1398" s="335"/>
      <c r="Q1398" s="427">
        <f t="shared" si="523"/>
        <v>0</v>
      </c>
      <c r="R1398" s="428">
        <f t="shared" si="524"/>
        <v>0</v>
      </c>
      <c r="S1398" s="427">
        <f t="shared" si="515"/>
        <v>0</v>
      </c>
      <c r="T1398" s="428">
        <f t="shared" si="516"/>
        <v>0</v>
      </c>
      <c r="U1398" s="431">
        <f t="shared" si="525"/>
        <v>0</v>
      </c>
      <c r="V1398" s="432">
        <f t="shared" si="526"/>
        <v>0</v>
      </c>
      <c r="W1398" s="427">
        <f t="shared" si="527"/>
        <v>0</v>
      </c>
      <c r="X1398" s="428">
        <f t="shared" si="528"/>
        <v>0</v>
      </c>
      <c r="Y1398" s="427">
        <f t="shared" si="517"/>
        <v>0</v>
      </c>
      <c r="Z1398" s="428">
        <f t="shared" si="518"/>
        <v>0</v>
      </c>
      <c r="AA1398" s="431">
        <f t="shared" si="529"/>
        <v>0</v>
      </c>
      <c r="AB1398" s="432">
        <f t="shared" si="530"/>
        <v>0</v>
      </c>
      <c r="AC1398" s="427" t="e">
        <f t="shared" si="531"/>
        <v>#N/A</v>
      </c>
      <c r="AD1398" s="428" t="e">
        <f t="shared" si="532"/>
        <v>#N/A</v>
      </c>
      <c r="AE1398" s="427" t="e">
        <f t="shared" si="533"/>
        <v>#N/A</v>
      </c>
      <c r="AF1398" s="428" t="e">
        <f t="shared" si="534"/>
        <v>#N/A</v>
      </c>
      <c r="AG1398" s="431" t="e">
        <f t="shared" si="535"/>
        <v>#N/A</v>
      </c>
      <c r="AH1398" s="432" t="e">
        <f t="shared" si="536"/>
        <v>#N/A</v>
      </c>
    </row>
    <row r="1399" spans="4:34" x14ac:dyDescent="0.25">
      <c r="D1399" s="335"/>
      <c r="E1399" s="335"/>
      <c r="F1399" s="335"/>
      <c r="G1399" s="335"/>
      <c r="H1399" s="411">
        <f t="shared" si="519"/>
        <v>0</v>
      </c>
      <c r="I1399" s="412">
        <v>0</v>
      </c>
      <c r="J1399" s="411">
        <f t="shared" si="513"/>
        <v>0</v>
      </c>
      <c r="K1399" s="412">
        <f t="shared" si="520"/>
        <v>0</v>
      </c>
      <c r="L1399" s="411">
        <f t="shared" si="521"/>
        <v>0</v>
      </c>
      <c r="M1399" s="412">
        <f t="shared" si="514"/>
        <v>0</v>
      </c>
      <c r="N1399" s="411">
        <v>0</v>
      </c>
      <c r="O1399" s="412">
        <f t="shared" si="522"/>
        <v>0</v>
      </c>
      <c r="P1399" s="335"/>
      <c r="Q1399" s="427">
        <f t="shared" si="523"/>
        <v>0</v>
      </c>
      <c r="R1399" s="428">
        <f t="shared" si="524"/>
        <v>0</v>
      </c>
      <c r="S1399" s="427">
        <f t="shared" si="515"/>
        <v>0</v>
      </c>
      <c r="T1399" s="428">
        <f t="shared" si="516"/>
        <v>0</v>
      </c>
      <c r="U1399" s="431">
        <f t="shared" si="525"/>
        <v>0</v>
      </c>
      <c r="V1399" s="432">
        <f t="shared" si="526"/>
        <v>0</v>
      </c>
      <c r="W1399" s="427">
        <f t="shared" si="527"/>
        <v>0</v>
      </c>
      <c r="X1399" s="428">
        <f t="shared" si="528"/>
        <v>0</v>
      </c>
      <c r="Y1399" s="427">
        <f t="shared" si="517"/>
        <v>0</v>
      </c>
      <c r="Z1399" s="428">
        <f t="shared" si="518"/>
        <v>0</v>
      </c>
      <c r="AA1399" s="431">
        <f t="shared" si="529"/>
        <v>0</v>
      </c>
      <c r="AB1399" s="432">
        <f t="shared" si="530"/>
        <v>0</v>
      </c>
      <c r="AC1399" s="427" t="e">
        <f t="shared" si="531"/>
        <v>#N/A</v>
      </c>
      <c r="AD1399" s="428" t="e">
        <f t="shared" si="532"/>
        <v>#N/A</v>
      </c>
      <c r="AE1399" s="427" t="e">
        <f t="shared" si="533"/>
        <v>#N/A</v>
      </c>
      <c r="AF1399" s="428" t="e">
        <f t="shared" si="534"/>
        <v>#N/A</v>
      </c>
      <c r="AG1399" s="431" t="e">
        <f t="shared" si="535"/>
        <v>#N/A</v>
      </c>
      <c r="AH1399" s="432" t="e">
        <f t="shared" si="536"/>
        <v>#N/A</v>
      </c>
    </row>
    <row r="1400" spans="4:34" x14ac:dyDescent="0.25">
      <c r="D1400" s="335"/>
      <c r="E1400" s="335"/>
      <c r="F1400" s="335"/>
      <c r="G1400" s="335"/>
      <c r="H1400" s="411">
        <f t="shared" si="519"/>
        <v>0</v>
      </c>
      <c r="I1400" s="412">
        <v>0</v>
      </c>
      <c r="J1400" s="411">
        <f t="shared" si="513"/>
        <v>0</v>
      </c>
      <c r="K1400" s="412">
        <f t="shared" si="520"/>
        <v>0</v>
      </c>
      <c r="L1400" s="411">
        <f t="shared" si="521"/>
        <v>0</v>
      </c>
      <c r="M1400" s="412">
        <f t="shared" si="514"/>
        <v>0</v>
      </c>
      <c r="N1400" s="411">
        <v>0</v>
      </c>
      <c r="O1400" s="412">
        <f t="shared" si="522"/>
        <v>0</v>
      </c>
      <c r="P1400" s="335"/>
      <c r="Q1400" s="427">
        <f t="shared" si="523"/>
        <v>0</v>
      </c>
      <c r="R1400" s="428">
        <f t="shared" si="524"/>
        <v>0</v>
      </c>
      <c r="S1400" s="427">
        <f t="shared" si="515"/>
        <v>0</v>
      </c>
      <c r="T1400" s="428">
        <f t="shared" si="516"/>
        <v>0</v>
      </c>
      <c r="U1400" s="431">
        <f t="shared" si="525"/>
        <v>0</v>
      </c>
      <c r="V1400" s="432">
        <f t="shared" si="526"/>
        <v>0</v>
      </c>
      <c r="W1400" s="427">
        <f t="shared" si="527"/>
        <v>0</v>
      </c>
      <c r="X1400" s="428">
        <f t="shared" si="528"/>
        <v>0</v>
      </c>
      <c r="Y1400" s="427">
        <f t="shared" si="517"/>
        <v>0</v>
      </c>
      <c r="Z1400" s="428">
        <f t="shared" si="518"/>
        <v>0</v>
      </c>
      <c r="AA1400" s="431">
        <f t="shared" si="529"/>
        <v>0</v>
      </c>
      <c r="AB1400" s="432">
        <f t="shared" si="530"/>
        <v>0</v>
      </c>
      <c r="AC1400" s="427" t="e">
        <f t="shared" si="531"/>
        <v>#N/A</v>
      </c>
      <c r="AD1400" s="428" t="e">
        <f t="shared" si="532"/>
        <v>#N/A</v>
      </c>
      <c r="AE1400" s="427" t="e">
        <f t="shared" si="533"/>
        <v>#N/A</v>
      </c>
      <c r="AF1400" s="428" t="e">
        <f t="shared" si="534"/>
        <v>#N/A</v>
      </c>
      <c r="AG1400" s="431" t="e">
        <f t="shared" si="535"/>
        <v>#N/A</v>
      </c>
      <c r="AH1400" s="432" t="e">
        <f t="shared" si="536"/>
        <v>#N/A</v>
      </c>
    </row>
    <row r="1401" spans="4:34" x14ac:dyDescent="0.25">
      <c r="D1401" s="335"/>
      <c r="E1401" s="335"/>
      <c r="F1401" s="335"/>
      <c r="G1401" s="335"/>
      <c r="H1401" s="411">
        <f t="shared" si="519"/>
        <v>0</v>
      </c>
      <c r="I1401" s="412">
        <v>0</v>
      </c>
      <c r="J1401" s="411">
        <f t="shared" si="513"/>
        <v>0</v>
      </c>
      <c r="K1401" s="412">
        <f t="shared" si="520"/>
        <v>0</v>
      </c>
      <c r="L1401" s="411">
        <f t="shared" si="521"/>
        <v>0</v>
      </c>
      <c r="M1401" s="412">
        <f t="shared" si="514"/>
        <v>0</v>
      </c>
      <c r="N1401" s="411">
        <v>0</v>
      </c>
      <c r="O1401" s="412">
        <f t="shared" si="522"/>
        <v>0</v>
      </c>
      <c r="P1401" s="335"/>
      <c r="Q1401" s="427">
        <f t="shared" si="523"/>
        <v>0</v>
      </c>
      <c r="R1401" s="428">
        <f t="shared" si="524"/>
        <v>0</v>
      </c>
      <c r="S1401" s="427">
        <f t="shared" si="515"/>
        <v>0</v>
      </c>
      <c r="T1401" s="428">
        <f t="shared" si="516"/>
        <v>0</v>
      </c>
      <c r="U1401" s="431">
        <f t="shared" si="525"/>
        <v>0</v>
      </c>
      <c r="V1401" s="432">
        <f t="shared" si="526"/>
        <v>0</v>
      </c>
      <c r="W1401" s="427">
        <f t="shared" si="527"/>
        <v>0</v>
      </c>
      <c r="X1401" s="428">
        <f t="shared" si="528"/>
        <v>0</v>
      </c>
      <c r="Y1401" s="427">
        <f t="shared" si="517"/>
        <v>0</v>
      </c>
      <c r="Z1401" s="428">
        <f t="shared" si="518"/>
        <v>0</v>
      </c>
      <c r="AA1401" s="431">
        <f t="shared" si="529"/>
        <v>0</v>
      </c>
      <c r="AB1401" s="432">
        <f t="shared" si="530"/>
        <v>0</v>
      </c>
      <c r="AC1401" s="427" t="e">
        <f t="shared" si="531"/>
        <v>#N/A</v>
      </c>
      <c r="AD1401" s="428" t="e">
        <f t="shared" si="532"/>
        <v>#N/A</v>
      </c>
      <c r="AE1401" s="427" t="e">
        <f t="shared" si="533"/>
        <v>#N/A</v>
      </c>
      <c r="AF1401" s="428" t="e">
        <f t="shared" si="534"/>
        <v>#N/A</v>
      </c>
      <c r="AG1401" s="431" t="e">
        <f t="shared" si="535"/>
        <v>#N/A</v>
      </c>
      <c r="AH1401" s="432" t="e">
        <f t="shared" si="536"/>
        <v>#N/A</v>
      </c>
    </row>
    <row r="1402" spans="4:34" x14ac:dyDescent="0.25">
      <c r="D1402" s="335"/>
      <c r="E1402" s="335"/>
      <c r="F1402" s="335"/>
      <c r="G1402" s="335"/>
      <c r="H1402" s="411">
        <f t="shared" si="519"/>
        <v>0</v>
      </c>
      <c r="I1402" s="412">
        <v>0</v>
      </c>
      <c r="J1402" s="411">
        <f t="shared" si="513"/>
        <v>0</v>
      </c>
      <c r="K1402" s="412">
        <f t="shared" si="520"/>
        <v>0</v>
      </c>
      <c r="L1402" s="411">
        <f t="shared" si="521"/>
        <v>0</v>
      </c>
      <c r="M1402" s="412">
        <f t="shared" si="514"/>
        <v>0</v>
      </c>
      <c r="N1402" s="411">
        <v>0</v>
      </c>
      <c r="O1402" s="412">
        <f t="shared" si="522"/>
        <v>0</v>
      </c>
      <c r="P1402" s="335"/>
      <c r="Q1402" s="427">
        <f t="shared" si="523"/>
        <v>0</v>
      </c>
      <c r="R1402" s="428">
        <f t="shared" si="524"/>
        <v>0</v>
      </c>
      <c r="S1402" s="427">
        <f t="shared" si="515"/>
        <v>0</v>
      </c>
      <c r="T1402" s="428">
        <f t="shared" si="516"/>
        <v>0</v>
      </c>
      <c r="U1402" s="431">
        <f t="shared" si="525"/>
        <v>0</v>
      </c>
      <c r="V1402" s="432">
        <f t="shared" si="526"/>
        <v>0</v>
      </c>
      <c r="W1402" s="427">
        <f t="shared" si="527"/>
        <v>0</v>
      </c>
      <c r="X1402" s="428">
        <f t="shared" si="528"/>
        <v>0</v>
      </c>
      <c r="Y1402" s="427">
        <f t="shared" si="517"/>
        <v>0</v>
      </c>
      <c r="Z1402" s="428">
        <f t="shared" si="518"/>
        <v>0</v>
      </c>
      <c r="AA1402" s="431">
        <f t="shared" si="529"/>
        <v>0</v>
      </c>
      <c r="AB1402" s="432">
        <f t="shared" si="530"/>
        <v>0</v>
      </c>
      <c r="AC1402" s="427" t="e">
        <f t="shared" si="531"/>
        <v>#N/A</v>
      </c>
      <c r="AD1402" s="428" t="e">
        <f t="shared" si="532"/>
        <v>#N/A</v>
      </c>
      <c r="AE1402" s="427" t="e">
        <f t="shared" si="533"/>
        <v>#N/A</v>
      </c>
      <c r="AF1402" s="428" t="e">
        <f t="shared" si="534"/>
        <v>#N/A</v>
      </c>
      <c r="AG1402" s="431" t="e">
        <f t="shared" si="535"/>
        <v>#N/A</v>
      </c>
      <c r="AH1402" s="432" t="e">
        <f t="shared" si="536"/>
        <v>#N/A</v>
      </c>
    </row>
    <row r="1403" spans="4:34" x14ac:dyDescent="0.25">
      <c r="D1403" s="335"/>
      <c r="E1403" s="335"/>
      <c r="F1403" s="335"/>
      <c r="G1403" s="335"/>
      <c r="H1403" s="411">
        <f t="shared" si="519"/>
        <v>0</v>
      </c>
      <c r="I1403" s="412">
        <v>0</v>
      </c>
      <c r="J1403" s="411">
        <f t="shared" si="513"/>
        <v>0</v>
      </c>
      <c r="K1403" s="412">
        <f t="shared" si="520"/>
        <v>0</v>
      </c>
      <c r="L1403" s="411">
        <f t="shared" si="521"/>
        <v>0</v>
      </c>
      <c r="M1403" s="412">
        <f t="shared" si="514"/>
        <v>0</v>
      </c>
      <c r="N1403" s="411">
        <v>0</v>
      </c>
      <c r="O1403" s="412">
        <f t="shared" si="522"/>
        <v>0</v>
      </c>
      <c r="P1403" s="335"/>
      <c r="Q1403" s="427">
        <f t="shared" si="523"/>
        <v>0</v>
      </c>
      <c r="R1403" s="428">
        <f t="shared" si="524"/>
        <v>0</v>
      </c>
      <c r="S1403" s="427">
        <f t="shared" si="515"/>
        <v>0</v>
      </c>
      <c r="T1403" s="428">
        <f t="shared" si="516"/>
        <v>0</v>
      </c>
      <c r="U1403" s="431">
        <f t="shared" si="525"/>
        <v>0</v>
      </c>
      <c r="V1403" s="432">
        <f t="shared" si="526"/>
        <v>0</v>
      </c>
      <c r="W1403" s="427">
        <f t="shared" si="527"/>
        <v>0</v>
      </c>
      <c r="X1403" s="428">
        <f t="shared" si="528"/>
        <v>0</v>
      </c>
      <c r="Y1403" s="427">
        <f t="shared" si="517"/>
        <v>0</v>
      </c>
      <c r="Z1403" s="428">
        <f t="shared" si="518"/>
        <v>0</v>
      </c>
      <c r="AA1403" s="431">
        <f t="shared" si="529"/>
        <v>0</v>
      </c>
      <c r="AB1403" s="432">
        <f t="shared" si="530"/>
        <v>0</v>
      </c>
      <c r="AC1403" s="427" t="e">
        <f t="shared" si="531"/>
        <v>#N/A</v>
      </c>
      <c r="AD1403" s="428" t="e">
        <f t="shared" si="532"/>
        <v>#N/A</v>
      </c>
      <c r="AE1403" s="427" t="e">
        <f t="shared" si="533"/>
        <v>#N/A</v>
      </c>
      <c r="AF1403" s="428" t="e">
        <f t="shared" si="534"/>
        <v>#N/A</v>
      </c>
      <c r="AG1403" s="431" t="e">
        <f t="shared" si="535"/>
        <v>#N/A</v>
      </c>
      <c r="AH1403" s="432" t="e">
        <f t="shared" si="536"/>
        <v>#N/A</v>
      </c>
    </row>
    <row r="1404" spans="4:34" x14ac:dyDescent="0.25">
      <c r="D1404" s="335"/>
      <c r="E1404" s="335"/>
      <c r="F1404" s="335"/>
      <c r="G1404" s="335"/>
      <c r="H1404" s="411">
        <f t="shared" si="519"/>
        <v>0</v>
      </c>
      <c r="I1404" s="412">
        <v>0</v>
      </c>
      <c r="J1404" s="411">
        <f t="shared" si="513"/>
        <v>0</v>
      </c>
      <c r="K1404" s="412">
        <f t="shared" si="520"/>
        <v>0</v>
      </c>
      <c r="L1404" s="411">
        <f t="shared" si="521"/>
        <v>0</v>
      </c>
      <c r="M1404" s="412">
        <f t="shared" si="514"/>
        <v>0</v>
      </c>
      <c r="N1404" s="411">
        <v>0</v>
      </c>
      <c r="O1404" s="412">
        <f t="shared" si="522"/>
        <v>0</v>
      </c>
      <c r="P1404" s="335"/>
      <c r="Q1404" s="427">
        <f t="shared" si="523"/>
        <v>0</v>
      </c>
      <c r="R1404" s="428">
        <f t="shared" si="524"/>
        <v>0</v>
      </c>
      <c r="S1404" s="427">
        <f t="shared" si="515"/>
        <v>0</v>
      </c>
      <c r="T1404" s="428">
        <f t="shared" si="516"/>
        <v>0</v>
      </c>
      <c r="U1404" s="431">
        <f t="shared" si="525"/>
        <v>0</v>
      </c>
      <c r="V1404" s="432">
        <f t="shared" si="526"/>
        <v>0</v>
      </c>
      <c r="W1404" s="427">
        <f t="shared" si="527"/>
        <v>0</v>
      </c>
      <c r="X1404" s="428">
        <f t="shared" si="528"/>
        <v>0</v>
      </c>
      <c r="Y1404" s="427">
        <f t="shared" si="517"/>
        <v>0</v>
      </c>
      <c r="Z1404" s="428">
        <f t="shared" si="518"/>
        <v>0</v>
      </c>
      <c r="AA1404" s="431">
        <f t="shared" si="529"/>
        <v>0</v>
      </c>
      <c r="AB1404" s="432">
        <f t="shared" si="530"/>
        <v>0</v>
      </c>
      <c r="AC1404" s="427" t="e">
        <f t="shared" si="531"/>
        <v>#N/A</v>
      </c>
      <c r="AD1404" s="428" t="e">
        <f t="shared" si="532"/>
        <v>#N/A</v>
      </c>
      <c r="AE1404" s="427" t="e">
        <f t="shared" si="533"/>
        <v>#N/A</v>
      </c>
      <c r="AF1404" s="428" t="e">
        <f t="shared" si="534"/>
        <v>#N/A</v>
      </c>
      <c r="AG1404" s="431" t="e">
        <f t="shared" si="535"/>
        <v>#N/A</v>
      </c>
      <c r="AH1404" s="432" t="e">
        <f t="shared" si="536"/>
        <v>#N/A</v>
      </c>
    </row>
    <row r="1405" spans="4:34" x14ac:dyDescent="0.25">
      <c r="D1405" s="335"/>
      <c r="E1405" s="335"/>
      <c r="F1405" s="335"/>
      <c r="G1405" s="335"/>
      <c r="H1405" s="411">
        <f t="shared" si="519"/>
        <v>0</v>
      </c>
      <c r="I1405" s="412">
        <v>0</v>
      </c>
      <c r="J1405" s="411">
        <f t="shared" si="513"/>
        <v>0</v>
      </c>
      <c r="K1405" s="412">
        <f t="shared" si="520"/>
        <v>0</v>
      </c>
      <c r="L1405" s="411">
        <f t="shared" si="521"/>
        <v>0</v>
      </c>
      <c r="M1405" s="412">
        <f t="shared" si="514"/>
        <v>0</v>
      </c>
      <c r="N1405" s="411">
        <v>0</v>
      </c>
      <c r="O1405" s="412">
        <f t="shared" si="522"/>
        <v>0</v>
      </c>
      <c r="P1405" s="335"/>
      <c r="Q1405" s="427">
        <f t="shared" si="523"/>
        <v>0</v>
      </c>
      <c r="R1405" s="428">
        <f t="shared" si="524"/>
        <v>0</v>
      </c>
      <c r="S1405" s="427">
        <f t="shared" si="515"/>
        <v>0</v>
      </c>
      <c r="T1405" s="428">
        <f t="shared" si="516"/>
        <v>0</v>
      </c>
      <c r="U1405" s="431">
        <f t="shared" si="525"/>
        <v>0</v>
      </c>
      <c r="V1405" s="432">
        <f t="shared" si="526"/>
        <v>0</v>
      </c>
      <c r="W1405" s="427">
        <f t="shared" si="527"/>
        <v>0</v>
      </c>
      <c r="X1405" s="428">
        <f t="shared" si="528"/>
        <v>0</v>
      </c>
      <c r="Y1405" s="427">
        <f t="shared" si="517"/>
        <v>0</v>
      </c>
      <c r="Z1405" s="428">
        <f t="shared" si="518"/>
        <v>0</v>
      </c>
      <c r="AA1405" s="431">
        <f t="shared" si="529"/>
        <v>0</v>
      </c>
      <c r="AB1405" s="432">
        <f t="shared" si="530"/>
        <v>0</v>
      </c>
      <c r="AC1405" s="427" t="e">
        <f t="shared" si="531"/>
        <v>#N/A</v>
      </c>
      <c r="AD1405" s="428" t="e">
        <f t="shared" si="532"/>
        <v>#N/A</v>
      </c>
      <c r="AE1405" s="427" t="e">
        <f t="shared" si="533"/>
        <v>#N/A</v>
      </c>
      <c r="AF1405" s="428" t="e">
        <f t="shared" si="534"/>
        <v>#N/A</v>
      </c>
      <c r="AG1405" s="431" t="e">
        <f t="shared" si="535"/>
        <v>#N/A</v>
      </c>
      <c r="AH1405" s="432" t="e">
        <f t="shared" si="536"/>
        <v>#N/A</v>
      </c>
    </row>
    <row r="1406" spans="4:34" x14ac:dyDescent="0.25">
      <c r="D1406" s="335"/>
      <c r="E1406" s="335"/>
      <c r="F1406" s="335"/>
      <c r="G1406" s="335"/>
      <c r="H1406" s="411">
        <f t="shared" si="519"/>
        <v>0</v>
      </c>
      <c r="I1406" s="412">
        <v>0</v>
      </c>
      <c r="J1406" s="411">
        <f t="shared" si="513"/>
        <v>0</v>
      </c>
      <c r="K1406" s="412">
        <f t="shared" si="520"/>
        <v>0</v>
      </c>
      <c r="L1406" s="411">
        <f t="shared" si="521"/>
        <v>0</v>
      </c>
      <c r="M1406" s="412">
        <f t="shared" si="514"/>
        <v>0</v>
      </c>
      <c r="N1406" s="411">
        <v>0</v>
      </c>
      <c r="O1406" s="412">
        <f t="shared" si="522"/>
        <v>0</v>
      </c>
      <c r="P1406" s="335"/>
      <c r="Q1406" s="427">
        <f t="shared" si="523"/>
        <v>0</v>
      </c>
      <c r="R1406" s="428">
        <f t="shared" si="524"/>
        <v>0</v>
      </c>
      <c r="S1406" s="427">
        <f t="shared" si="515"/>
        <v>0</v>
      </c>
      <c r="T1406" s="428">
        <f t="shared" si="516"/>
        <v>0</v>
      </c>
      <c r="U1406" s="431">
        <f t="shared" si="525"/>
        <v>0</v>
      </c>
      <c r="V1406" s="432">
        <f t="shared" si="526"/>
        <v>0</v>
      </c>
      <c r="W1406" s="427">
        <f t="shared" si="527"/>
        <v>0</v>
      </c>
      <c r="X1406" s="428">
        <f t="shared" si="528"/>
        <v>0</v>
      </c>
      <c r="Y1406" s="427">
        <f t="shared" si="517"/>
        <v>0</v>
      </c>
      <c r="Z1406" s="428">
        <f t="shared" si="518"/>
        <v>0</v>
      </c>
      <c r="AA1406" s="431">
        <f t="shared" si="529"/>
        <v>0</v>
      </c>
      <c r="AB1406" s="432">
        <f t="shared" si="530"/>
        <v>0</v>
      </c>
      <c r="AC1406" s="427" t="e">
        <f t="shared" si="531"/>
        <v>#N/A</v>
      </c>
      <c r="AD1406" s="428" t="e">
        <f t="shared" si="532"/>
        <v>#N/A</v>
      </c>
      <c r="AE1406" s="427" t="e">
        <f t="shared" si="533"/>
        <v>#N/A</v>
      </c>
      <c r="AF1406" s="428" t="e">
        <f t="shared" si="534"/>
        <v>#N/A</v>
      </c>
      <c r="AG1406" s="431" t="e">
        <f t="shared" si="535"/>
        <v>#N/A</v>
      </c>
      <c r="AH1406" s="432" t="e">
        <f t="shared" si="536"/>
        <v>#N/A</v>
      </c>
    </row>
    <row r="1407" spans="4:34" x14ac:dyDescent="0.25">
      <c r="D1407" s="335"/>
      <c r="E1407" s="335"/>
      <c r="F1407" s="335"/>
      <c r="G1407" s="335"/>
      <c r="H1407" s="411">
        <f t="shared" si="519"/>
        <v>0</v>
      </c>
      <c r="I1407" s="412">
        <v>0</v>
      </c>
      <c r="J1407" s="411">
        <f t="shared" si="513"/>
        <v>0</v>
      </c>
      <c r="K1407" s="412">
        <f t="shared" si="520"/>
        <v>0</v>
      </c>
      <c r="L1407" s="411">
        <f t="shared" si="521"/>
        <v>0</v>
      </c>
      <c r="M1407" s="412">
        <f t="shared" si="514"/>
        <v>0</v>
      </c>
      <c r="N1407" s="411">
        <v>0</v>
      </c>
      <c r="O1407" s="412">
        <f t="shared" si="522"/>
        <v>0</v>
      </c>
      <c r="P1407" s="335"/>
      <c r="Q1407" s="427">
        <f t="shared" si="523"/>
        <v>0</v>
      </c>
      <c r="R1407" s="428">
        <f t="shared" si="524"/>
        <v>0</v>
      </c>
      <c r="S1407" s="427">
        <f t="shared" si="515"/>
        <v>0</v>
      </c>
      <c r="T1407" s="428">
        <f t="shared" si="516"/>
        <v>0</v>
      </c>
      <c r="U1407" s="431">
        <f t="shared" si="525"/>
        <v>0</v>
      </c>
      <c r="V1407" s="432">
        <f t="shared" si="526"/>
        <v>0</v>
      </c>
      <c r="W1407" s="427">
        <f t="shared" si="527"/>
        <v>0</v>
      </c>
      <c r="X1407" s="428">
        <f t="shared" si="528"/>
        <v>0</v>
      </c>
      <c r="Y1407" s="427">
        <f t="shared" si="517"/>
        <v>0</v>
      </c>
      <c r="Z1407" s="428">
        <f t="shared" si="518"/>
        <v>0</v>
      </c>
      <c r="AA1407" s="431">
        <f t="shared" si="529"/>
        <v>0</v>
      </c>
      <c r="AB1407" s="432">
        <f t="shared" si="530"/>
        <v>0</v>
      </c>
      <c r="AC1407" s="427" t="e">
        <f t="shared" si="531"/>
        <v>#N/A</v>
      </c>
      <c r="AD1407" s="428" t="e">
        <f t="shared" si="532"/>
        <v>#N/A</v>
      </c>
      <c r="AE1407" s="427" t="e">
        <f t="shared" si="533"/>
        <v>#N/A</v>
      </c>
      <c r="AF1407" s="428" t="e">
        <f t="shared" si="534"/>
        <v>#N/A</v>
      </c>
      <c r="AG1407" s="431" t="e">
        <f t="shared" si="535"/>
        <v>#N/A</v>
      </c>
      <c r="AH1407" s="432" t="e">
        <f t="shared" si="536"/>
        <v>#N/A</v>
      </c>
    </row>
    <row r="1408" spans="4:34" x14ac:dyDescent="0.25">
      <c r="D1408" s="335"/>
      <c r="E1408" s="335"/>
      <c r="F1408" s="335"/>
      <c r="G1408" s="335"/>
      <c r="H1408" s="411">
        <f t="shared" si="519"/>
        <v>0</v>
      </c>
      <c r="I1408" s="412">
        <v>0</v>
      </c>
      <c r="J1408" s="411">
        <f t="shared" si="513"/>
        <v>0</v>
      </c>
      <c r="K1408" s="412">
        <f t="shared" si="520"/>
        <v>0</v>
      </c>
      <c r="L1408" s="411">
        <f t="shared" si="521"/>
        <v>0</v>
      </c>
      <c r="M1408" s="412">
        <f t="shared" si="514"/>
        <v>0</v>
      </c>
      <c r="N1408" s="411">
        <v>0</v>
      </c>
      <c r="O1408" s="412">
        <f t="shared" si="522"/>
        <v>0</v>
      </c>
      <c r="P1408" s="335"/>
      <c r="Q1408" s="427">
        <f t="shared" si="523"/>
        <v>0</v>
      </c>
      <c r="R1408" s="428">
        <f t="shared" si="524"/>
        <v>0</v>
      </c>
      <c r="S1408" s="427">
        <f t="shared" si="515"/>
        <v>0</v>
      </c>
      <c r="T1408" s="428">
        <f t="shared" si="516"/>
        <v>0</v>
      </c>
      <c r="U1408" s="431">
        <f t="shared" si="525"/>
        <v>0</v>
      </c>
      <c r="V1408" s="432">
        <f t="shared" si="526"/>
        <v>0</v>
      </c>
      <c r="W1408" s="427">
        <f t="shared" si="527"/>
        <v>0</v>
      </c>
      <c r="X1408" s="428">
        <f t="shared" si="528"/>
        <v>0</v>
      </c>
      <c r="Y1408" s="427">
        <f t="shared" si="517"/>
        <v>0</v>
      </c>
      <c r="Z1408" s="428">
        <f t="shared" si="518"/>
        <v>0</v>
      </c>
      <c r="AA1408" s="431">
        <f t="shared" si="529"/>
        <v>0</v>
      </c>
      <c r="AB1408" s="432">
        <f t="shared" si="530"/>
        <v>0</v>
      </c>
      <c r="AC1408" s="427" t="e">
        <f t="shared" si="531"/>
        <v>#N/A</v>
      </c>
      <c r="AD1408" s="428" t="e">
        <f t="shared" si="532"/>
        <v>#N/A</v>
      </c>
      <c r="AE1408" s="427" t="e">
        <f t="shared" si="533"/>
        <v>#N/A</v>
      </c>
      <c r="AF1408" s="428" t="e">
        <f t="shared" si="534"/>
        <v>#N/A</v>
      </c>
      <c r="AG1408" s="431" t="e">
        <f t="shared" si="535"/>
        <v>#N/A</v>
      </c>
      <c r="AH1408" s="432" t="e">
        <f t="shared" si="536"/>
        <v>#N/A</v>
      </c>
    </row>
    <row r="1409" spans="4:34" x14ac:dyDescent="0.25">
      <c r="D1409" s="335"/>
      <c r="E1409" s="335"/>
      <c r="F1409" s="335"/>
      <c r="G1409" s="335"/>
      <c r="H1409" s="411">
        <f t="shared" si="519"/>
        <v>0</v>
      </c>
      <c r="I1409" s="412">
        <v>0</v>
      </c>
      <c r="J1409" s="411">
        <f t="shared" si="513"/>
        <v>0</v>
      </c>
      <c r="K1409" s="412">
        <f t="shared" si="520"/>
        <v>0</v>
      </c>
      <c r="L1409" s="411">
        <f t="shared" si="521"/>
        <v>0</v>
      </c>
      <c r="M1409" s="412">
        <f t="shared" si="514"/>
        <v>0</v>
      </c>
      <c r="N1409" s="411">
        <v>0</v>
      </c>
      <c r="O1409" s="412">
        <f t="shared" si="522"/>
        <v>0</v>
      </c>
      <c r="P1409" s="335"/>
      <c r="Q1409" s="427">
        <f t="shared" si="523"/>
        <v>0</v>
      </c>
      <c r="R1409" s="428">
        <f t="shared" si="524"/>
        <v>0</v>
      </c>
      <c r="S1409" s="427">
        <f t="shared" si="515"/>
        <v>0</v>
      </c>
      <c r="T1409" s="428">
        <f t="shared" si="516"/>
        <v>0</v>
      </c>
      <c r="U1409" s="431">
        <f t="shared" si="525"/>
        <v>0</v>
      </c>
      <c r="V1409" s="432">
        <f t="shared" si="526"/>
        <v>0</v>
      </c>
      <c r="W1409" s="427">
        <f t="shared" si="527"/>
        <v>0</v>
      </c>
      <c r="X1409" s="428">
        <f t="shared" si="528"/>
        <v>0</v>
      </c>
      <c r="Y1409" s="427">
        <f t="shared" si="517"/>
        <v>0</v>
      </c>
      <c r="Z1409" s="428">
        <f t="shared" si="518"/>
        <v>0</v>
      </c>
      <c r="AA1409" s="431">
        <f t="shared" si="529"/>
        <v>0</v>
      </c>
      <c r="AB1409" s="432">
        <f t="shared" si="530"/>
        <v>0</v>
      </c>
      <c r="AC1409" s="427" t="e">
        <f t="shared" si="531"/>
        <v>#N/A</v>
      </c>
      <c r="AD1409" s="428" t="e">
        <f t="shared" si="532"/>
        <v>#N/A</v>
      </c>
      <c r="AE1409" s="427" t="e">
        <f t="shared" si="533"/>
        <v>#N/A</v>
      </c>
      <c r="AF1409" s="428" t="e">
        <f t="shared" si="534"/>
        <v>#N/A</v>
      </c>
      <c r="AG1409" s="431" t="e">
        <f t="shared" si="535"/>
        <v>#N/A</v>
      </c>
      <c r="AH1409" s="432" t="e">
        <f t="shared" si="536"/>
        <v>#N/A</v>
      </c>
    </row>
    <row r="1410" spans="4:34" x14ac:dyDescent="0.25">
      <c r="D1410" s="335"/>
      <c r="E1410" s="335"/>
      <c r="F1410" s="335"/>
      <c r="G1410" s="335"/>
      <c r="H1410" s="411">
        <f t="shared" si="519"/>
        <v>0</v>
      </c>
      <c r="I1410" s="412">
        <v>0</v>
      </c>
      <c r="J1410" s="411">
        <f t="shared" si="513"/>
        <v>0</v>
      </c>
      <c r="K1410" s="412">
        <f t="shared" si="520"/>
        <v>0</v>
      </c>
      <c r="L1410" s="411">
        <f t="shared" si="521"/>
        <v>0</v>
      </c>
      <c r="M1410" s="412">
        <f t="shared" si="514"/>
        <v>0</v>
      </c>
      <c r="N1410" s="411">
        <v>0</v>
      </c>
      <c r="O1410" s="412">
        <f t="shared" si="522"/>
        <v>0</v>
      </c>
      <c r="P1410" s="335"/>
      <c r="Q1410" s="427">
        <f t="shared" si="523"/>
        <v>0</v>
      </c>
      <c r="R1410" s="428">
        <f t="shared" si="524"/>
        <v>0</v>
      </c>
      <c r="S1410" s="427">
        <f t="shared" si="515"/>
        <v>0</v>
      </c>
      <c r="T1410" s="428">
        <f t="shared" si="516"/>
        <v>0</v>
      </c>
      <c r="U1410" s="431">
        <f t="shared" si="525"/>
        <v>0</v>
      </c>
      <c r="V1410" s="432">
        <f t="shared" si="526"/>
        <v>0</v>
      </c>
      <c r="W1410" s="427">
        <f t="shared" si="527"/>
        <v>0</v>
      </c>
      <c r="X1410" s="428">
        <f t="shared" si="528"/>
        <v>0</v>
      </c>
      <c r="Y1410" s="427">
        <f t="shared" si="517"/>
        <v>0</v>
      </c>
      <c r="Z1410" s="428">
        <f t="shared" si="518"/>
        <v>0</v>
      </c>
      <c r="AA1410" s="431">
        <f t="shared" si="529"/>
        <v>0</v>
      </c>
      <c r="AB1410" s="432">
        <f t="shared" si="530"/>
        <v>0</v>
      </c>
      <c r="AC1410" s="427" t="e">
        <f t="shared" si="531"/>
        <v>#N/A</v>
      </c>
      <c r="AD1410" s="428" t="e">
        <f t="shared" si="532"/>
        <v>#N/A</v>
      </c>
      <c r="AE1410" s="427" t="e">
        <f t="shared" si="533"/>
        <v>#N/A</v>
      </c>
      <c r="AF1410" s="428" t="e">
        <f t="shared" si="534"/>
        <v>#N/A</v>
      </c>
      <c r="AG1410" s="431" t="e">
        <f t="shared" si="535"/>
        <v>#N/A</v>
      </c>
      <c r="AH1410" s="432" t="e">
        <f t="shared" si="536"/>
        <v>#N/A</v>
      </c>
    </row>
    <row r="1411" spans="4:34" x14ac:dyDescent="0.25">
      <c r="D1411" s="335"/>
      <c r="E1411" s="335"/>
      <c r="F1411" s="335"/>
      <c r="G1411" s="335"/>
      <c r="H1411" s="411">
        <f t="shared" si="519"/>
        <v>0</v>
      </c>
      <c r="I1411" s="412">
        <v>0</v>
      </c>
      <c r="J1411" s="411">
        <f t="shared" si="513"/>
        <v>0</v>
      </c>
      <c r="K1411" s="412">
        <f t="shared" si="520"/>
        <v>0</v>
      </c>
      <c r="L1411" s="411">
        <f t="shared" si="521"/>
        <v>0</v>
      </c>
      <c r="M1411" s="412">
        <f t="shared" si="514"/>
        <v>0</v>
      </c>
      <c r="N1411" s="411">
        <v>0</v>
      </c>
      <c r="O1411" s="412">
        <f t="shared" si="522"/>
        <v>0</v>
      </c>
      <c r="P1411" s="335"/>
      <c r="Q1411" s="427">
        <f t="shared" si="523"/>
        <v>0</v>
      </c>
      <c r="R1411" s="428">
        <f t="shared" si="524"/>
        <v>0</v>
      </c>
      <c r="S1411" s="427">
        <f t="shared" si="515"/>
        <v>0</v>
      </c>
      <c r="T1411" s="428">
        <f t="shared" si="516"/>
        <v>0</v>
      </c>
      <c r="U1411" s="431">
        <f t="shared" si="525"/>
        <v>0</v>
      </c>
      <c r="V1411" s="432">
        <f t="shared" si="526"/>
        <v>0</v>
      </c>
      <c r="W1411" s="427">
        <f t="shared" si="527"/>
        <v>0</v>
      </c>
      <c r="X1411" s="428">
        <f t="shared" si="528"/>
        <v>0</v>
      </c>
      <c r="Y1411" s="427">
        <f t="shared" si="517"/>
        <v>0</v>
      </c>
      <c r="Z1411" s="428">
        <f t="shared" si="518"/>
        <v>0</v>
      </c>
      <c r="AA1411" s="431">
        <f t="shared" si="529"/>
        <v>0</v>
      </c>
      <c r="AB1411" s="432">
        <f t="shared" si="530"/>
        <v>0</v>
      </c>
      <c r="AC1411" s="427" t="e">
        <f t="shared" si="531"/>
        <v>#N/A</v>
      </c>
      <c r="AD1411" s="428" t="e">
        <f t="shared" si="532"/>
        <v>#N/A</v>
      </c>
      <c r="AE1411" s="427" t="e">
        <f t="shared" si="533"/>
        <v>#N/A</v>
      </c>
      <c r="AF1411" s="428" t="e">
        <f t="shared" si="534"/>
        <v>#N/A</v>
      </c>
      <c r="AG1411" s="431" t="e">
        <f t="shared" si="535"/>
        <v>#N/A</v>
      </c>
      <c r="AH1411" s="432" t="e">
        <f t="shared" si="536"/>
        <v>#N/A</v>
      </c>
    </row>
    <row r="1412" spans="4:34" x14ac:dyDescent="0.25">
      <c r="D1412" s="335"/>
      <c r="E1412" s="335"/>
      <c r="F1412" s="335"/>
      <c r="G1412" s="335"/>
      <c r="H1412" s="411">
        <f t="shared" si="519"/>
        <v>0</v>
      </c>
      <c r="I1412" s="412">
        <v>0</v>
      </c>
      <c r="J1412" s="411">
        <f t="shared" si="513"/>
        <v>0</v>
      </c>
      <c r="K1412" s="412">
        <f t="shared" si="520"/>
        <v>0</v>
      </c>
      <c r="L1412" s="411">
        <f t="shared" si="521"/>
        <v>0</v>
      </c>
      <c r="M1412" s="412">
        <f t="shared" si="514"/>
        <v>0</v>
      </c>
      <c r="N1412" s="411">
        <v>0</v>
      </c>
      <c r="O1412" s="412">
        <f t="shared" si="522"/>
        <v>0</v>
      </c>
      <c r="P1412" s="335"/>
      <c r="Q1412" s="427">
        <f t="shared" si="523"/>
        <v>0</v>
      </c>
      <c r="R1412" s="428">
        <f t="shared" si="524"/>
        <v>0</v>
      </c>
      <c r="S1412" s="427">
        <f t="shared" si="515"/>
        <v>0</v>
      </c>
      <c r="T1412" s="428">
        <f t="shared" si="516"/>
        <v>0</v>
      </c>
      <c r="U1412" s="431">
        <f t="shared" si="525"/>
        <v>0</v>
      </c>
      <c r="V1412" s="432">
        <f t="shared" si="526"/>
        <v>0</v>
      </c>
      <c r="W1412" s="427">
        <f t="shared" si="527"/>
        <v>0</v>
      </c>
      <c r="X1412" s="428">
        <f t="shared" si="528"/>
        <v>0</v>
      </c>
      <c r="Y1412" s="427">
        <f t="shared" si="517"/>
        <v>0</v>
      </c>
      <c r="Z1412" s="428">
        <f t="shared" si="518"/>
        <v>0</v>
      </c>
      <c r="AA1412" s="431">
        <f t="shared" si="529"/>
        <v>0</v>
      </c>
      <c r="AB1412" s="432">
        <f t="shared" si="530"/>
        <v>0</v>
      </c>
      <c r="AC1412" s="427" t="e">
        <f t="shared" si="531"/>
        <v>#N/A</v>
      </c>
      <c r="AD1412" s="428" t="e">
        <f t="shared" si="532"/>
        <v>#N/A</v>
      </c>
      <c r="AE1412" s="427" t="e">
        <f t="shared" si="533"/>
        <v>#N/A</v>
      </c>
      <c r="AF1412" s="428" t="e">
        <f t="shared" si="534"/>
        <v>#N/A</v>
      </c>
      <c r="AG1412" s="431" t="e">
        <f t="shared" si="535"/>
        <v>#N/A</v>
      </c>
      <c r="AH1412" s="432" t="e">
        <f t="shared" si="536"/>
        <v>#N/A</v>
      </c>
    </row>
    <row r="1413" spans="4:34" x14ac:dyDescent="0.25">
      <c r="D1413" s="335"/>
      <c r="E1413" s="335"/>
      <c r="F1413" s="335"/>
      <c r="G1413" s="335"/>
      <c r="H1413" s="411">
        <f t="shared" si="519"/>
        <v>0</v>
      </c>
      <c r="I1413" s="412">
        <v>0</v>
      </c>
      <c r="J1413" s="411">
        <f t="shared" si="513"/>
        <v>0</v>
      </c>
      <c r="K1413" s="412">
        <f t="shared" si="520"/>
        <v>0</v>
      </c>
      <c r="L1413" s="411">
        <f t="shared" si="521"/>
        <v>0</v>
      </c>
      <c r="M1413" s="412">
        <f t="shared" si="514"/>
        <v>0</v>
      </c>
      <c r="N1413" s="411">
        <v>0</v>
      </c>
      <c r="O1413" s="412">
        <f t="shared" si="522"/>
        <v>0</v>
      </c>
      <c r="P1413" s="335"/>
      <c r="Q1413" s="427">
        <f t="shared" si="523"/>
        <v>0</v>
      </c>
      <c r="R1413" s="428">
        <f t="shared" si="524"/>
        <v>0</v>
      </c>
      <c r="S1413" s="427">
        <f t="shared" si="515"/>
        <v>0</v>
      </c>
      <c r="T1413" s="428">
        <f t="shared" si="516"/>
        <v>0</v>
      </c>
      <c r="U1413" s="431">
        <f t="shared" si="525"/>
        <v>0</v>
      </c>
      <c r="V1413" s="432">
        <f t="shared" si="526"/>
        <v>0</v>
      </c>
      <c r="W1413" s="427">
        <f t="shared" si="527"/>
        <v>0</v>
      </c>
      <c r="X1413" s="428">
        <f t="shared" si="528"/>
        <v>0</v>
      </c>
      <c r="Y1413" s="427">
        <f t="shared" si="517"/>
        <v>0</v>
      </c>
      <c r="Z1413" s="428">
        <f t="shared" si="518"/>
        <v>0</v>
      </c>
      <c r="AA1413" s="431">
        <f t="shared" si="529"/>
        <v>0</v>
      </c>
      <c r="AB1413" s="432">
        <f t="shared" si="530"/>
        <v>0</v>
      </c>
      <c r="AC1413" s="427" t="e">
        <f t="shared" si="531"/>
        <v>#N/A</v>
      </c>
      <c r="AD1413" s="428" t="e">
        <f t="shared" si="532"/>
        <v>#N/A</v>
      </c>
      <c r="AE1413" s="427" t="e">
        <f t="shared" si="533"/>
        <v>#N/A</v>
      </c>
      <c r="AF1413" s="428" t="e">
        <f t="shared" si="534"/>
        <v>#N/A</v>
      </c>
      <c r="AG1413" s="431" t="e">
        <f t="shared" si="535"/>
        <v>#N/A</v>
      </c>
      <c r="AH1413" s="432" t="e">
        <f t="shared" si="536"/>
        <v>#N/A</v>
      </c>
    </row>
    <row r="1414" spans="4:34" x14ac:dyDescent="0.25">
      <c r="D1414" s="335"/>
      <c r="E1414" s="335"/>
      <c r="F1414" s="335"/>
      <c r="G1414" s="335"/>
      <c r="H1414" s="411">
        <f t="shared" si="519"/>
        <v>0</v>
      </c>
      <c r="I1414" s="412">
        <v>0</v>
      </c>
      <c r="J1414" s="411">
        <f t="shared" si="513"/>
        <v>0</v>
      </c>
      <c r="K1414" s="412">
        <f t="shared" si="520"/>
        <v>0</v>
      </c>
      <c r="L1414" s="411">
        <f t="shared" si="521"/>
        <v>0</v>
      </c>
      <c r="M1414" s="412">
        <f t="shared" si="514"/>
        <v>0</v>
      </c>
      <c r="N1414" s="411">
        <v>0</v>
      </c>
      <c r="O1414" s="412">
        <f t="shared" si="522"/>
        <v>0</v>
      </c>
      <c r="P1414" s="335"/>
      <c r="Q1414" s="427">
        <f t="shared" si="523"/>
        <v>0</v>
      </c>
      <c r="R1414" s="428">
        <f t="shared" si="524"/>
        <v>0</v>
      </c>
      <c r="S1414" s="427">
        <f t="shared" si="515"/>
        <v>0</v>
      </c>
      <c r="T1414" s="428">
        <f t="shared" si="516"/>
        <v>0</v>
      </c>
      <c r="U1414" s="431">
        <f t="shared" si="525"/>
        <v>0</v>
      </c>
      <c r="V1414" s="432">
        <f t="shared" si="526"/>
        <v>0</v>
      </c>
      <c r="W1414" s="427">
        <f t="shared" si="527"/>
        <v>0</v>
      </c>
      <c r="X1414" s="428">
        <f t="shared" si="528"/>
        <v>0</v>
      </c>
      <c r="Y1414" s="427">
        <f t="shared" si="517"/>
        <v>0</v>
      </c>
      <c r="Z1414" s="428">
        <f t="shared" si="518"/>
        <v>0</v>
      </c>
      <c r="AA1414" s="431">
        <f t="shared" si="529"/>
        <v>0</v>
      </c>
      <c r="AB1414" s="432">
        <f t="shared" si="530"/>
        <v>0</v>
      </c>
      <c r="AC1414" s="427" t="e">
        <f t="shared" si="531"/>
        <v>#N/A</v>
      </c>
      <c r="AD1414" s="428" t="e">
        <f t="shared" si="532"/>
        <v>#N/A</v>
      </c>
      <c r="AE1414" s="427" t="e">
        <f t="shared" si="533"/>
        <v>#N/A</v>
      </c>
      <c r="AF1414" s="428" t="e">
        <f t="shared" si="534"/>
        <v>#N/A</v>
      </c>
      <c r="AG1414" s="431" t="e">
        <f t="shared" si="535"/>
        <v>#N/A</v>
      </c>
      <c r="AH1414" s="432" t="e">
        <f t="shared" si="536"/>
        <v>#N/A</v>
      </c>
    </row>
    <row r="1415" spans="4:34" x14ac:dyDescent="0.25">
      <c r="D1415" s="335"/>
      <c r="E1415" s="335"/>
      <c r="F1415" s="335"/>
      <c r="G1415" s="335"/>
      <c r="H1415" s="411">
        <f t="shared" si="519"/>
        <v>0</v>
      </c>
      <c r="I1415" s="412">
        <v>0</v>
      </c>
      <c r="J1415" s="411">
        <f t="shared" si="513"/>
        <v>0</v>
      </c>
      <c r="K1415" s="412">
        <f t="shared" si="520"/>
        <v>0</v>
      </c>
      <c r="L1415" s="411">
        <f t="shared" si="521"/>
        <v>0</v>
      </c>
      <c r="M1415" s="412">
        <f t="shared" si="514"/>
        <v>0</v>
      </c>
      <c r="N1415" s="411">
        <v>0</v>
      </c>
      <c r="O1415" s="412">
        <f t="shared" si="522"/>
        <v>0</v>
      </c>
      <c r="P1415" s="335"/>
      <c r="Q1415" s="427">
        <f t="shared" si="523"/>
        <v>0</v>
      </c>
      <c r="R1415" s="428">
        <f t="shared" si="524"/>
        <v>0</v>
      </c>
      <c r="S1415" s="427">
        <f t="shared" si="515"/>
        <v>0</v>
      </c>
      <c r="T1415" s="428">
        <f t="shared" si="516"/>
        <v>0</v>
      </c>
      <c r="U1415" s="431">
        <f t="shared" si="525"/>
        <v>0</v>
      </c>
      <c r="V1415" s="432">
        <f t="shared" si="526"/>
        <v>0</v>
      </c>
      <c r="W1415" s="427">
        <f t="shared" si="527"/>
        <v>0</v>
      </c>
      <c r="X1415" s="428">
        <f t="shared" si="528"/>
        <v>0</v>
      </c>
      <c r="Y1415" s="427">
        <f t="shared" si="517"/>
        <v>0</v>
      </c>
      <c r="Z1415" s="428">
        <f t="shared" si="518"/>
        <v>0</v>
      </c>
      <c r="AA1415" s="431">
        <f t="shared" si="529"/>
        <v>0</v>
      </c>
      <c r="AB1415" s="432">
        <f t="shared" si="530"/>
        <v>0</v>
      </c>
      <c r="AC1415" s="427" t="e">
        <f t="shared" si="531"/>
        <v>#N/A</v>
      </c>
      <c r="AD1415" s="428" t="e">
        <f t="shared" si="532"/>
        <v>#N/A</v>
      </c>
      <c r="AE1415" s="427" t="e">
        <f t="shared" si="533"/>
        <v>#N/A</v>
      </c>
      <c r="AF1415" s="428" t="e">
        <f t="shared" si="534"/>
        <v>#N/A</v>
      </c>
      <c r="AG1415" s="431" t="e">
        <f t="shared" si="535"/>
        <v>#N/A</v>
      </c>
      <c r="AH1415" s="432" t="e">
        <f t="shared" si="536"/>
        <v>#N/A</v>
      </c>
    </row>
    <row r="1416" spans="4:34" x14ac:dyDescent="0.25">
      <c r="D1416" s="335"/>
      <c r="E1416" s="335"/>
      <c r="F1416" s="335"/>
      <c r="G1416" s="335"/>
      <c r="H1416" s="411">
        <f t="shared" si="519"/>
        <v>0</v>
      </c>
      <c r="I1416" s="412">
        <v>0</v>
      </c>
      <c r="J1416" s="411">
        <f t="shared" ref="J1416:J1479" si="537">Wx</f>
        <v>0</v>
      </c>
      <c r="K1416" s="412">
        <f t="shared" si="520"/>
        <v>0</v>
      </c>
      <c r="L1416" s="411">
        <f t="shared" si="521"/>
        <v>0</v>
      </c>
      <c r="M1416" s="412">
        <f t="shared" ref="M1416:M1479" si="538">Wy</f>
        <v>0</v>
      </c>
      <c r="N1416" s="411">
        <v>0</v>
      </c>
      <c r="O1416" s="412">
        <f t="shared" si="522"/>
        <v>0</v>
      </c>
      <c r="P1416" s="335"/>
      <c r="Q1416" s="427">
        <f t="shared" si="523"/>
        <v>0</v>
      </c>
      <c r="R1416" s="428">
        <f t="shared" si="524"/>
        <v>0</v>
      </c>
      <c r="S1416" s="427">
        <f t="shared" ref="S1416:S1479" si="539">IF(AND(Q1416&gt;=0,Q1416&lt;=Wx),Q1416,"")</f>
        <v>0</v>
      </c>
      <c r="T1416" s="428">
        <f t="shared" ref="T1416:T1479" si="540">IF(AND(R1416&gt;=0,R1416&lt;=Wy),R1416,"")</f>
        <v>0</v>
      </c>
      <c r="U1416" s="431">
        <f t="shared" si="525"/>
        <v>0</v>
      </c>
      <c r="V1416" s="432">
        <f t="shared" si="526"/>
        <v>0</v>
      </c>
      <c r="W1416" s="427">
        <f t="shared" si="527"/>
        <v>0</v>
      </c>
      <c r="X1416" s="428">
        <f t="shared" si="528"/>
        <v>0</v>
      </c>
      <c r="Y1416" s="427">
        <f t="shared" ref="Y1416:Y1479" si="541">IF(AND(W1416&gt;=0,W1416&lt;=Wx),W1416,"")</f>
        <v>0</v>
      </c>
      <c r="Z1416" s="428">
        <f t="shared" ref="Z1416:Z1479" si="542">IF(AND(X1416&gt;=0,X1416&lt;=Wy),X1416,"")</f>
        <v>0</v>
      </c>
      <c r="AA1416" s="431">
        <f t="shared" si="529"/>
        <v>0</v>
      </c>
      <c r="AB1416" s="432">
        <f t="shared" si="530"/>
        <v>0</v>
      </c>
      <c r="AC1416" s="427" t="e">
        <f t="shared" si="531"/>
        <v>#N/A</v>
      </c>
      <c r="AD1416" s="428" t="e">
        <f t="shared" si="532"/>
        <v>#N/A</v>
      </c>
      <c r="AE1416" s="427" t="e">
        <f t="shared" si="533"/>
        <v>#N/A</v>
      </c>
      <c r="AF1416" s="428" t="e">
        <f t="shared" si="534"/>
        <v>#N/A</v>
      </c>
      <c r="AG1416" s="431" t="e">
        <f t="shared" si="535"/>
        <v>#N/A</v>
      </c>
      <c r="AH1416" s="432" t="e">
        <f t="shared" si="536"/>
        <v>#N/A</v>
      </c>
    </row>
    <row r="1417" spans="4:34" x14ac:dyDescent="0.25">
      <c r="D1417" s="335"/>
      <c r="E1417" s="335"/>
      <c r="F1417" s="335"/>
      <c r="G1417" s="335"/>
      <c r="H1417" s="411">
        <f t="shared" ref="H1417:H1480" si="543">H1416+Wx/INCREMENTS</f>
        <v>0</v>
      </c>
      <c r="I1417" s="412">
        <v>0</v>
      </c>
      <c r="J1417" s="411">
        <f t="shared" si="537"/>
        <v>0</v>
      </c>
      <c r="K1417" s="412">
        <f t="shared" ref="K1417:K1480" si="544">K1416+Wy/INCREMENTS</f>
        <v>0</v>
      </c>
      <c r="L1417" s="411">
        <f t="shared" ref="L1417:L1480" si="545">L1416-Wx/INCREMENTS</f>
        <v>0</v>
      </c>
      <c r="M1417" s="412">
        <f t="shared" si="538"/>
        <v>0</v>
      </c>
      <c r="N1417" s="411">
        <v>0</v>
      </c>
      <c r="O1417" s="412">
        <f t="shared" ref="O1417:O1480" si="546">O1416-Wy/INCREMENTS</f>
        <v>0</v>
      </c>
      <c r="P1417" s="335"/>
      <c r="Q1417" s="427">
        <f t="shared" ref="Q1417:Q1480" si="547">Q1416+((SQRT(Wx^2+Wy^2))*COS(RADIANS(θ))/INCREMENTS)</f>
        <v>0</v>
      </c>
      <c r="R1417" s="428">
        <f t="shared" ref="R1417:R1480" si="548">R1416+((SQRT(Wx^2+Wy^2))*SIN(RADIANS(θ))/INCREMENTS)</f>
        <v>0</v>
      </c>
      <c r="S1417" s="427">
        <f t="shared" si="539"/>
        <v>0</v>
      </c>
      <c r="T1417" s="428">
        <f t="shared" si="540"/>
        <v>0</v>
      </c>
      <c r="U1417" s="431">
        <f t="shared" ref="U1417:U1480" si="549">IF(AND(S1417&lt;&gt;"",T1417&lt;&gt;""),S1417,"")</f>
        <v>0</v>
      </c>
      <c r="V1417" s="432">
        <f t="shared" ref="V1417:V1480" si="550">IF(AND(S1417&lt;&gt;"",T1417&lt;&gt;""),T1417,"")</f>
        <v>0</v>
      </c>
      <c r="W1417" s="427">
        <f t="shared" ref="W1417:W1480" si="551">W1416+((SQRT(Wx^2+Wy^2))*COS(RADIANS(θ))/INCREMENTS)</f>
        <v>0</v>
      </c>
      <c r="X1417" s="428">
        <f t="shared" ref="X1417:X1480" si="552">X1416+((SQRT(Wx^2+Wy^2))*SIN(RADIANS(θ))/INCREMENTS)</f>
        <v>0</v>
      </c>
      <c r="Y1417" s="427">
        <f t="shared" si="541"/>
        <v>0</v>
      </c>
      <c r="Z1417" s="428">
        <f t="shared" si="542"/>
        <v>0</v>
      </c>
      <c r="AA1417" s="431">
        <f t="shared" ref="AA1417:AA1480" si="553">IF(AND(Y1417&lt;&gt;"",Z1417&lt;&gt;""),Y1417,"")</f>
        <v>0</v>
      </c>
      <c r="AB1417" s="432">
        <f t="shared" ref="AB1417:AB1480" si="554">IF(AND(Y1417&lt;&gt;"",Z1417&lt;&gt;""),Z1417,"")</f>
        <v>0</v>
      </c>
      <c r="AC1417" s="427" t="e">
        <f t="shared" si="531"/>
        <v>#N/A</v>
      </c>
      <c r="AD1417" s="428" t="e">
        <f t="shared" si="532"/>
        <v>#N/A</v>
      </c>
      <c r="AE1417" s="427" t="e">
        <f t="shared" si="533"/>
        <v>#N/A</v>
      </c>
      <c r="AF1417" s="428" t="e">
        <f t="shared" si="534"/>
        <v>#N/A</v>
      </c>
      <c r="AG1417" s="431" t="e">
        <f t="shared" si="535"/>
        <v>#N/A</v>
      </c>
      <c r="AH1417" s="432" t="e">
        <f t="shared" si="536"/>
        <v>#N/A</v>
      </c>
    </row>
    <row r="1418" spans="4:34" x14ac:dyDescent="0.25">
      <c r="D1418" s="335"/>
      <c r="E1418" s="335"/>
      <c r="F1418" s="335"/>
      <c r="G1418" s="335"/>
      <c r="H1418" s="411">
        <f t="shared" si="543"/>
        <v>0</v>
      </c>
      <c r="I1418" s="412">
        <v>0</v>
      </c>
      <c r="J1418" s="411">
        <f t="shared" si="537"/>
        <v>0</v>
      </c>
      <c r="K1418" s="412">
        <f t="shared" si="544"/>
        <v>0</v>
      </c>
      <c r="L1418" s="411">
        <f t="shared" si="545"/>
        <v>0</v>
      </c>
      <c r="M1418" s="412">
        <f t="shared" si="538"/>
        <v>0</v>
      </c>
      <c r="N1418" s="411">
        <v>0</v>
      </c>
      <c r="O1418" s="412">
        <f t="shared" si="546"/>
        <v>0</v>
      </c>
      <c r="P1418" s="335"/>
      <c r="Q1418" s="427">
        <f t="shared" si="547"/>
        <v>0</v>
      </c>
      <c r="R1418" s="428">
        <f t="shared" si="548"/>
        <v>0</v>
      </c>
      <c r="S1418" s="427">
        <f t="shared" si="539"/>
        <v>0</v>
      </c>
      <c r="T1418" s="428">
        <f t="shared" si="540"/>
        <v>0</v>
      </c>
      <c r="U1418" s="431">
        <f t="shared" si="549"/>
        <v>0</v>
      </c>
      <c r="V1418" s="432">
        <f t="shared" si="550"/>
        <v>0</v>
      </c>
      <c r="W1418" s="427">
        <f t="shared" si="551"/>
        <v>0</v>
      </c>
      <c r="X1418" s="428">
        <f t="shared" si="552"/>
        <v>0</v>
      </c>
      <c r="Y1418" s="427">
        <f t="shared" si="541"/>
        <v>0</v>
      </c>
      <c r="Z1418" s="428">
        <f t="shared" si="542"/>
        <v>0</v>
      </c>
      <c r="AA1418" s="431">
        <f t="shared" si="553"/>
        <v>0</v>
      </c>
      <c r="AB1418" s="432">
        <f t="shared" si="554"/>
        <v>0</v>
      </c>
      <c r="AC1418" s="427" t="e">
        <f t="shared" ref="AC1418:AC1481" si="555">AC1417+((SQRT(Wx^2+Wy^2))*COS(RADIANS(θ))/INCREMENTS)</f>
        <v>#N/A</v>
      </c>
      <c r="AD1418" s="428" t="e">
        <f t="shared" ref="AD1418:AD1481" si="556">AD1417+((SQRT(Wx^2+Wy^2))*SIN(RADIANS(θ))/INCREMENTS)</f>
        <v>#N/A</v>
      </c>
      <c r="AE1418" s="427" t="e">
        <f t="shared" ref="AE1418:AE1481" si="557">IF(AND(AC1418&gt;=0,AC1418&lt;=Wx),AC1418,"")</f>
        <v>#N/A</v>
      </c>
      <c r="AF1418" s="428" t="e">
        <f t="shared" ref="AF1418:AF1481" si="558">IF(AND(AD1418&gt;=0,AD1418&lt;=Wy),AD1418,"")</f>
        <v>#N/A</v>
      </c>
      <c r="AG1418" s="431" t="e">
        <f t="shared" ref="AG1418:AG1481" si="559">IF(AND(AE1418&lt;&gt;"",AF1418&lt;&gt;""),AE1418,"")</f>
        <v>#N/A</v>
      </c>
      <c r="AH1418" s="432" t="e">
        <f t="shared" ref="AH1418:AH1481" si="560">IF(AND(AE1418&lt;&gt;"",AF1418&lt;&gt;""),AF1418,"")</f>
        <v>#N/A</v>
      </c>
    </row>
    <row r="1419" spans="4:34" x14ac:dyDescent="0.25">
      <c r="D1419" s="335"/>
      <c r="E1419" s="335"/>
      <c r="F1419" s="335"/>
      <c r="G1419" s="335"/>
      <c r="H1419" s="411">
        <f t="shared" si="543"/>
        <v>0</v>
      </c>
      <c r="I1419" s="412">
        <v>0</v>
      </c>
      <c r="J1419" s="411">
        <f t="shared" si="537"/>
        <v>0</v>
      </c>
      <c r="K1419" s="412">
        <f t="shared" si="544"/>
        <v>0</v>
      </c>
      <c r="L1419" s="411">
        <f t="shared" si="545"/>
        <v>0</v>
      </c>
      <c r="M1419" s="412">
        <f t="shared" si="538"/>
        <v>0</v>
      </c>
      <c r="N1419" s="411">
        <v>0</v>
      </c>
      <c r="O1419" s="412">
        <f t="shared" si="546"/>
        <v>0</v>
      </c>
      <c r="P1419" s="335"/>
      <c r="Q1419" s="427">
        <f t="shared" si="547"/>
        <v>0</v>
      </c>
      <c r="R1419" s="428">
        <f t="shared" si="548"/>
        <v>0</v>
      </c>
      <c r="S1419" s="427">
        <f t="shared" si="539"/>
        <v>0</v>
      </c>
      <c r="T1419" s="428">
        <f t="shared" si="540"/>
        <v>0</v>
      </c>
      <c r="U1419" s="431">
        <f t="shared" si="549"/>
        <v>0</v>
      </c>
      <c r="V1419" s="432">
        <f t="shared" si="550"/>
        <v>0</v>
      </c>
      <c r="W1419" s="427">
        <f t="shared" si="551"/>
        <v>0</v>
      </c>
      <c r="X1419" s="428">
        <f t="shared" si="552"/>
        <v>0</v>
      </c>
      <c r="Y1419" s="427">
        <f t="shared" si="541"/>
        <v>0</v>
      </c>
      <c r="Z1419" s="428">
        <f t="shared" si="542"/>
        <v>0</v>
      </c>
      <c r="AA1419" s="431">
        <f t="shared" si="553"/>
        <v>0</v>
      </c>
      <c r="AB1419" s="432">
        <f t="shared" si="554"/>
        <v>0</v>
      </c>
      <c r="AC1419" s="427" t="e">
        <f t="shared" si="555"/>
        <v>#N/A</v>
      </c>
      <c r="AD1419" s="428" t="e">
        <f t="shared" si="556"/>
        <v>#N/A</v>
      </c>
      <c r="AE1419" s="427" t="e">
        <f t="shared" si="557"/>
        <v>#N/A</v>
      </c>
      <c r="AF1419" s="428" t="e">
        <f t="shared" si="558"/>
        <v>#N/A</v>
      </c>
      <c r="AG1419" s="431" t="e">
        <f t="shared" si="559"/>
        <v>#N/A</v>
      </c>
      <c r="AH1419" s="432" t="e">
        <f t="shared" si="560"/>
        <v>#N/A</v>
      </c>
    </row>
    <row r="1420" spans="4:34" x14ac:dyDescent="0.25">
      <c r="D1420" s="335"/>
      <c r="E1420" s="335"/>
      <c r="F1420" s="335"/>
      <c r="G1420" s="335"/>
      <c r="H1420" s="411">
        <f t="shared" si="543"/>
        <v>0</v>
      </c>
      <c r="I1420" s="412">
        <v>0</v>
      </c>
      <c r="J1420" s="411">
        <f t="shared" si="537"/>
        <v>0</v>
      </c>
      <c r="K1420" s="412">
        <f t="shared" si="544"/>
        <v>0</v>
      </c>
      <c r="L1420" s="411">
        <f t="shared" si="545"/>
        <v>0</v>
      </c>
      <c r="M1420" s="412">
        <f t="shared" si="538"/>
        <v>0</v>
      </c>
      <c r="N1420" s="411">
        <v>0</v>
      </c>
      <c r="O1420" s="412">
        <f t="shared" si="546"/>
        <v>0</v>
      </c>
      <c r="P1420" s="335"/>
      <c r="Q1420" s="427">
        <f t="shared" si="547"/>
        <v>0</v>
      </c>
      <c r="R1420" s="428">
        <f t="shared" si="548"/>
        <v>0</v>
      </c>
      <c r="S1420" s="427">
        <f t="shared" si="539"/>
        <v>0</v>
      </c>
      <c r="T1420" s="428">
        <f t="shared" si="540"/>
        <v>0</v>
      </c>
      <c r="U1420" s="431">
        <f t="shared" si="549"/>
        <v>0</v>
      </c>
      <c r="V1420" s="432">
        <f t="shared" si="550"/>
        <v>0</v>
      </c>
      <c r="W1420" s="427">
        <f t="shared" si="551"/>
        <v>0</v>
      </c>
      <c r="X1420" s="428">
        <f t="shared" si="552"/>
        <v>0</v>
      </c>
      <c r="Y1420" s="427">
        <f t="shared" si="541"/>
        <v>0</v>
      </c>
      <c r="Z1420" s="428">
        <f t="shared" si="542"/>
        <v>0</v>
      </c>
      <c r="AA1420" s="431">
        <f t="shared" si="553"/>
        <v>0</v>
      </c>
      <c r="AB1420" s="432">
        <f t="shared" si="554"/>
        <v>0</v>
      </c>
      <c r="AC1420" s="427" t="e">
        <f t="shared" si="555"/>
        <v>#N/A</v>
      </c>
      <c r="AD1420" s="428" t="e">
        <f t="shared" si="556"/>
        <v>#N/A</v>
      </c>
      <c r="AE1420" s="427" t="e">
        <f t="shared" si="557"/>
        <v>#N/A</v>
      </c>
      <c r="AF1420" s="428" t="e">
        <f t="shared" si="558"/>
        <v>#N/A</v>
      </c>
      <c r="AG1420" s="431" t="e">
        <f t="shared" si="559"/>
        <v>#N/A</v>
      </c>
      <c r="AH1420" s="432" t="e">
        <f t="shared" si="560"/>
        <v>#N/A</v>
      </c>
    </row>
    <row r="1421" spans="4:34" x14ac:dyDescent="0.25">
      <c r="D1421" s="335"/>
      <c r="E1421" s="335"/>
      <c r="F1421" s="335"/>
      <c r="G1421" s="335"/>
      <c r="H1421" s="411">
        <f t="shared" si="543"/>
        <v>0</v>
      </c>
      <c r="I1421" s="412">
        <v>0</v>
      </c>
      <c r="J1421" s="411">
        <f t="shared" si="537"/>
        <v>0</v>
      </c>
      <c r="K1421" s="412">
        <f t="shared" si="544"/>
        <v>0</v>
      </c>
      <c r="L1421" s="411">
        <f t="shared" si="545"/>
        <v>0</v>
      </c>
      <c r="M1421" s="412">
        <f t="shared" si="538"/>
        <v>0</v>
      </c>
      <c r="N1421" s="411">
        <v>0</v>
      </c>
      <c r="O1421" s="412">
        <f t="shared" si="546"/>
        <v>0</v>
      </c>
      <c r="P1421" s="335"/>
      <c r="Q1421" s="427">
        <f t="shared" si="547"/>
        <v>0</v>
      </c>
      <c r="R1421" s="428">
        <f t="shared" si="548"/>
        <v>0</v>
      </c>
      <c r="S1421" s="427">
        <f t="shared" si="539"/>
        <v>0</v>
      </c>
      <c r="T1421" s="428">
        <f t="shared" si="540"/>
        <v>0</v>
      </c>
      <c r="U1421" s="431">
        <f t="shared" si="549"/>
        <v>0</v>
      </c>
      <c r="V1421" s="432">
        <f t="shared" si="550"/>
        <v>0</v>
      </c>
      <c r="W1421" s="427">
        <f t="shared" si="551"/>
        <v>0</v>
      </c>
      <c r="X1421" s="428">
        <f t="shared" si="552"/>
        <v>0</v>
      </c>
      <c r="Y1421" s="427">
        <f t="shared" si="541"/>
        <v>0</v>
      </c>
      <c r="Z1421" s="428">
        <f t="shared" si="542"/>
        <v>0</v>
      </c>
      <c r="AA1421" s="431">
        <f t="shared" si="553"/>
        <v>0</v>
      </c>
      <c r="AB1421" s="432">
        <f t="shared" si="554"/>
        <v>0</v>
      </c>
      <c r="AC1421" s="427" t="e">
        <f t="shared" si="555"/>
        <v>#N/A</v>
      </c>
      <c r="AD1421" s="428" t="e">
        <f t="shared" si="556"/>
        <v>#N/A</v>
      </c>
      <c r="AE1421" s="427" t="e">
        <f t="shared" si="557"/>
        <v>#N/A</v>
      </c>
      <c r="AF1421" s="428" t="e">
        <f t="shared" si="558"/>
        <v>#N/A</v>
      </c>
      <c r="AG1421" s="431" t="e">
        <f t="shared" si="559"/>
        <v>#N/A</v>
      </c>
      <c r="AH1421" s="432" t="e">
        <f t="shared" si="560"/>
        <v>#N/A</v>
      </c>
    </row>
    <row r="1422" spans="4:34" x14ac:dyDescent="0.25">
      <c r="D1422" s="335"/>
      <c r="E1422" s="335"/>
      <c r="F1422" s="335"/>
      <c r="G1422" s="335"/>
      <c r="H1422" s="411">
        <f t="shared" si="543"/>
        <v>0</v>
      </c>
      <c r="I1422" s="412">
        <v>0</v>
      </c>
      <c r="J1422" s="411">
        <f t="shared" si="537"/>
        <v>0</v>
      </c>
      <c r="K1422" s="412">
        <f t="shared" si="544"/>
        <v>0</v>
      </c>
      <c r="L1422" s="411">
        <f t="shared" si="545"/>
        <v>0</v>
      </c>
      <c r="M1422" s="412">
        <f t="shared" si="538"/>
        <v>0</v>
      </c>
      <c r="N1422" s="411">
        <v>0</v>
      </c>
      <c r="O1422" s="412">
        <f t="shared" si="546"/>
        <v>0</v>
      </c>
      <c r="P1422" s="335"/>
      <c r="Q1422" s="427">
        <f t="shared" si="547"/>
        <v>0</v>
      </c>
      <c r="R1422" s="428">
        <f t="shared" si="548"/>
        <v>0</v>
      </c>
      <c r="S1422" s="427">
        <f t="shared" si="539"/>
        <v>0</v>
      </c>
      <c r="T1422" s="428">
        <f t="shared" si="540"/>
        <v>0</v>
      </c>
      <c r="U1422" s="431">
        <f t="shared" si="549"/>
        <v>0</v>
      </c>
      <c r="V1422" s="432">
        <f t="shared" si="550"/>
        <v>0</v>
      </c>
      <c r="W1422" s="427">
        <f t="shared" si="551"/>
        <v>0</v>
      </c>
      <c r="X1422" s="428">
        <f t="shared" si="552"/>
        <v>0</v>
      </c>
      <c r="Y1422" s="427">
        <f t="shared" si="541"/>
        <v>0</v>
      </c>
      <c r="Z1422" s="428">
        <f t="shared" si="542"/>
        <v>0</v>
      </c>
      <c r="AA1422" s="431">
        <f t="shared" si="553"/>
        <v>0</v>
      </c>
      <c r="AB1422" s="432">
        <f t="shared" si="554"/>
        <v>0</v>
      </c>
      <c r="AC1422" s="427" t="e">
        <f t="shared" si="555"/>
        <v>#N/A</v>
      </c>
      <c r="AD1422" s="428" t="e">
        <f t="shared" si="556"/>
        <v>#N/A</v>
      </c>
      <c r="AE1422" s="427" t="e">
        <f t="shared" si="557"/>
        <v>#N/A</v>
      </c>
      <c r="AF1422" s="428" t="e">
        <f t="shared" si="558"/>
        <v>#N/A</v>
      </c>
      <c r="AG1422" s="431" t="e">
        <f t="shared" si="559"/>
        <v>#N/A</v>
      </c>
      <c r="AH1422" s="432" t="e">
        <f t="shared" si="560"/>
        <v>#N/A</v>
      </c>
    </row>
    <row r="1423" spans="4:34" x14ac:dyDescent="0.25">
      <c r="D1423" s="335"/>
      <c r="E1423" s="335"/>
      <c r="F1423" s="335"/>
      <c r="G1423" s="335"/>
      <c r="H1423" s="411">
        <f t="shared" si="543"/>
        <v>0</v>
      </c>
      <c r="I1423" s="412">
        <v>0</v>
      </c>
      <c r="J1423" s="411">
        <f t="shared" si="537"/>
        <v>0</v>
      </c>
      <c r="K1423" s="412">
        <f t="shared" si="544"/>
        <v>0</v>
      </c>
      <c r="L1423" s="411">
        <f t="shared" si="545"/>
        <v>0</v>
      </c>
      <c r="M1423" s="412">
        <f t="shared" si="538"/>
        <v>0</v>
      </c>
      <c r="N1423" s="411">
        <v>0</v>
      </c>
      <c r="O1423" s="412">
        <f t="shared" si="546"/>
        <v>0</v>
      </c>
      <c r="P1423" s="335"/>
      <c r="Q1423" s="427">
        <f t="shared" si="547"/>
        <v>0</v>
      </c>
      <c r="R1423" s="428">
        <f t="shared" si="548"/>
        <v>0</v>
      </c>
      <c r="S1423" s="427">
        <f t="shared" si="539"/>
        <v>0</v>
      </c>
      <c r="T1423" s="428">
        <f t="shared" si="540"/>
        <v>0</v>
      </c>
      <c r="U1423" s="431">
        <f t="shared" si="549"/>
        <v>0</v>
      </c>
      <c r="V1423" s="432">
        <f t="shared" si="550"/>
        <v>0</v>
      </c>
      <c r="W1423" s="427">
        <f t="shared" si="551"/>
        <v>0</v>
      </c>
      <c r="X1423" s="428">
        <f t="shared" si="552"/>
        <v>0</v>
      </c>
      <c r="Y1423" s="427">
        <f t="shared" si="541"/>
        <v>0</v>
      </c>
      <c r="Z1423" s="428">
        <f t="shared" si="542"/>
        <v>0</v>
      </c>
      <c r="AA1423" s="431">
        <f t="shared" si="553"/>
        <v>0</v>
      </c>
      <c r="AB1423" s="432">
        <f t="shared" si="554"/>
        <v>0</v>
      </c>
      <c r="AC1423" s="427" t="e">
        <f t="shared" si="555"/>
        <v>#N/A</v>
      </c>
      <c r="AD1423" s="428" t="e">
        <f t="shared" si="556"/>
        <v>#N/A</v>
      </c>
      <c r="AE1423" s="427" t="e">
        <f t="shared" si="557"/>
        <v>#N/A</v>
      </c>
      <c r="AF1423" s="428" t="e">
        <f t="shared" si="558"/>
        <v>#N/A</v>
      </c>
      <c r="AG1423" s="431" t="e">
        <f t="shared" si="559"/>
        <v>#N/A</v>
      </c>
      <c r="AH1423" s="432" t="e">
        <f t="shared" si="560"/>
        <v>#N/A</v>
      </c>
    </row>
    <row r="1424" spans="4:34" x14ac:dyDescent="0.25">
      <c r="D1424" s="335"/>
      <c r="E1424" s="335"/>
      <c r="F1424" s="335"/>
      <c r="G1424" s="335"/>
      <c r="H1424" s="411">
        <f t="shared" si="543"/>
        <v>0</v>
      </c>
      <c r="I1424" s="412">
        <v>0</v>
      </c>
      <c r="J1424" s="411">
        <f t="shared" si="537"/>
        <v>0</v>
      </c>
      <c r="K1424" s="412">
        <f t="shared" si="544"/>
        <v>0</v>
      </c>
      <c r="L1424" s="411">
        <f t="shared" si="545"/>
        <v>0</v>
      </c>
      <c r="M1424" s="412">
        <f t="shared" si="538"/>
        <v>0</v>
      </c>
      <c r="N1424" s="411">
        <v>0</v>
      </c>
      <c r="O1424" s="412">
        <f t="shared" si="546"/>
        <v>0</v>
      </c>
      <c r="P1424" s="335"/>
      <c r="Q1424" s="427">
        <f t="shared" si="547"/>
        <v>0</v>
      </c>
      <c r="R1424" s="428">
        <f t="shared" si="548"/>
        <v>0</v>
      </c>
      <c r="S1424" s="427">
        <f t="shared" si="539"/>
        <v>0</v>
      </c>
      <c r="T1424" s="428">
        <f t="shared" si="540"/>
        <v>0</v>
      </c>
      <c r="U1424" s="431">
        <f t="shared" si="549"/>
        <v>0</v>
      </c>
      <c r="V1424" s="432">
        <f t="shared" si="550"/>
        <v>0</v>
      </c>
      <c r="W1424" s="427">
        <f t="shared" si="551"/>
        <v>0</v>
      </c>
      <c r="X1424" s="428">
        <f t="shared" si="552"/>
        <v>0</v>
      </c>
      <c r="Y1424" s="427">
        <f t="shared" si="541"/>
        <v>0</v>
      </c>
      <c r="Z1424" s="428">
        <f t="shared" si="542"/>
        <v>0</v>
      </c>
      <c r="AA1424" s="431">
        <f t="shared" si="553"/>
        <v>0</v>
      </c>
      <c r="AB1424" s="432">
        <f t="shared" si="554"/>
        <v>0</v>
      </c>
      <c r="AC1424" s="427" t="e">
        <f t="shared" si="555"/>
        <v>#N/A</v>
      </c>
      <c r="AD1424" s="428" t="e">
        <f t="shared" si="556"/>
        <v>#N/A</v>
      </c>
      <c r="AE1424" s="427" t="e">
        <f t="shared" si="557"/>
        <v>#N/A</v>
      </c>
      <c r="AF1424" s="428" t="e">
        <f t="shared" si="558"/>
        <v>#N/A</v>
      </c>
      <c r="AG1424" s="431" t="e">
        <f t="shared" si="559"/>
        <v>#N/A</v>
      </c>
      <c r="AH1424" s="432" t="e">
        <f t="shared" si="560"/>
        <v>#N/A</v>
      </c>
    </row>
    <row r="1425" spans="4:34" x14ac:dyDescent="0.25">
      <c r="D1425" s="335"/>
      <c r="E1425" s="335"/>
      <c r="F1425" s="335"/>
      <c r="G1425" s="335"/>
      <c r="H1425" s="411">
        <f t="shared" si="543"/>
        <v>0</v>
      </c>
      <c r="I1425" s="412">
        <v>0</v>
      </c>
      <c r="J1425" s="411">
        <f t="shared" si="537"/>
        <v>0</v>
      </c>
      <c r="K1425" s="412">
        <f t="shared" si="544"/>
        <v>0</v>
      </c>
      <c r="L1425" s="411">
        <f t="shared" si="545"/>
        <v>0</v>
      </c>
      <c r="M1425" s="412">
        <f t="shared" si="538"/>
        <v>0</v>
      </c>
      <c r="N1425" s="411">
        <v>0</v>
      </c>
      <c r="O1425" s="412">
        <f t="shared" si="546"/>
        <v>0</v>
      </c>
      <c r="P1425" s="335"/>
      <c r="Q1425" s="427">
        <f t="shared" si="547"/>
        <v>0</v>
      </c>
      <c r="R1425" s="428">
        <f t="shared" si="548"/>
        <v>0</v>
      </c>
      <c r="S1425" s="427">
        <f t="shared" si="539"/>
        <v>0</v>
      </c>
      <c r="T1425" s="428">
        <f t="shared" si="540"/>
        <v>0</v>
      </c>
      <c r="U1425" s="431">
        <f t="shared" si="549"/>
        <v>0</v>
      </c>
      <c r="V1425" s="432">
        <f t="shared" si="550"/>
        <v>0</v>
      </c>
      <c r="W1425" s="427">
        <f t="shared" si="551"/>
        <v>0</v>
      </c>
      <c r="X1425" s="428">
        <f t="shared" si="552"/>
        <v>0</v>
      </c>
      <c r="Y1425" s="427">
        <f t="shared" si="541"/>
        <v>0</v>
      </c>
      <c r="Z1425" s="428">
        <f t="shared" si="542"/>
        <v>0</v>
      </c>
      <c r="AA1425" s="431">
        <f t="shared" si="553"/>
        <v>0</v>
      </c>
      <c r="AB1425" s="432">
        <f t="shared" si="554"/>
        <v>0</v>
      </c>
      <c r="AC1425" s="427" t="e">
        <f t="shared" si="555"/>
        <v>#N/A</v>
      </c>
      <c r="AD1425" s="428" t="e">
        <f t="shared" si="556"/>
        <v>#N/A</v>
      </c>
      <c r="AE1425" s="427" t="e">
        <f t="shared" si="557"/>
        <v>#N/A</v>
      </c>
      <c r="AF1425" s="428" t="e">
        <f t="shared" si="558"/>
        <v>#N/A</v>
      </c>
      <c r="AG1425" s="431" t="e">
        <f t="shared" si="559"/>
        <v>#N/A</v>
      </c>
      <c r="AH1425" s="432" t="e">
        <f t="shared" si="560"/>
        <v>#N/A</v>
      </c>
    </row>
    <row r="1426" spans="4:34" x14ac:dyDescent="0.25">
      <c r="D1426" s="335"/>
      <c r="E1426" s="335"/>
      <c r="F1426" s="335"/>
      <c r="G1426" s="335"/>
      <c r="H1426" s="411">
        <f t="shared" si="543"/>
        <v>0</v>
      </c>
      <c r="I1426" s="412">
        <v>0</v>
      </c>
      <c r="J1426" s="411">
        <f t="shared" si="537"/>
        <v>0</v>
      </c>
      <c r="K1426" s="412">
        <f t="shared" si="544"/>
        <v>0</v>
      </c>
      <c r="L1426" s="411">
        <f t="shared" si="545"/>
        <v>0</v>
      </c>
      <c r="M1426" s="412">
        <f t="shared" si="538"/>
        <v>0</v>
      </c>
      <c r="N1426" s="411">
        <v>0</v>
      </c>
      <c r="O1426" s="412">
        <f t="shared" si="546"/>
        <v>0</v>
      </c>
      <c r="P1426" s="335"/>
      <c r="Q1426" s="427">
        <f t="shared" si="547"/>
        <v>0</v>
      </c>
      <c r="R1426" s="428">
        <f t="shared" si="548"/>
        <v>0</v>
      </c>
      <c r="S1426" s="427">
        <f t="shared" si="539"/>
        <v>0</v>
      </c>
      <c r="T1426" s="428">
        <f t="shared" si="540"/>
        <v>0</v>
      </c>
      <c r="U1426" s="431">
        <f t="shared" si="549"/>
        <v>0</v>
      </c>
      <c r="V1426" s="432">
        <f t="shared" si="550"/>
        <v>0</v>
      </c>
      <c r="W1426" s="427">
        <f t="shared" si="551"/>
        <v>0</v>
      </c>
      <c r="X1426" s="428">
        <f t="shared" si="552"/>
        <v>0</v>
      </c>
      <c r="Y1426" s="427">
        <f t="shared" si="541"/>
        <v>0</v>
      </c>
      <c r="Z1426" s="428">
        <f t="shared" si="542"/>
        <v>0</v>
      </c>
      <c r="AA1426" s="431">
        <f t="shared" si="553"/>
        <v>0</v>
      </c>
      <c r="AB1426" s="432">
        <f t="shared" si="554"/>
        <v>0</v>
      </c>
      <c r="AC1426" s="427" t="e">
        <f t="shared" si="555"/>
        <v>#N/A</v>
      </c>
      <c r="AD1426" s="428" t="e">
        <f t="shared" si="556"/>
        <v>#N/A</v>
      </c>
      <c r="AE1426" s="427" t="e">
        <f t="shared" si="557"/>
        <v>#N/A</v>
      </c>
      <c r="AF1426" s="428" t="e">
        <f t="shared" si="558"/>
        <v>#N/A</v>
      </c>
      <c r="AG1426" s="431" t="e">
        <f t="shared" si="559"/>
        <v>#N/A</v>
      </c>
      <c r="AH1426" s="432" t="e">
        <f t="shared" si="560"/>
        <v>#N/A</v>
      </c>
    </row>
    <row r="1427" spans="4:34" x14ac:dyDescent="0.25">
      <c r="D1427" s="335"/>
      <c r="E1427" s="335"/>
      <c r="F1427" s="335"/>
      <c r="G1427" s="335"/>
      <c r="H1427" s="411">
        <f t="shared" si="543"/>
        <v>0</v>
      </c>
      <c r="I1427" s="412">
        <v>0</v>
      </c>
      <c r="J1427" s="411">
        <f t="shared" si="537"/>
        <v>0</v>
      </c>
      <c r="K1427" s="412">
        <f t="shared" si="544"/>
        <v>0</v>
      </c>
      <c r="L1427" s="411">
        <f t="shared" si="545"/>
        <v>0</v>
      </c>
      <c r="M1427" s="412">
        <f t="shared" si="538"/>
        <v>0</v>
      </c>
      <c r="N1427" s="411">
        <v>0</v>
      </c>
      <c r="O1427" s="412">
        <f t="shared" si="546"/>
        <v>0</v>
      </c>
      <c r="P1427" s="335"/>
      <c r="Q1427" s="427">
        <f t="shared" si="547"/>
        <v>0</v>
      </c>
      <c r="R1427" s="428">
        <f t="shared" si="548"/>
        <v>0</v>
      </c>
      <c r="S1427" s="427">
        <f t="shared" si="539"/>
        <v>0</v>
      </c>
      <c r="T1427" s="428">
        <f t="shared" si="540"/>
        <v>0</v>
      </c>
      <c r="U1427" s="431">
        <f t="shared" si="549"/>
        <v>0</v>
      </c>
      <c r="V1427" s="432">
        <f t="shared" si="550"/>
        <v>0</v>
      </c>
      <c r="W1427" s="427">
        <f t="shared" si="551"/>
        <v>0</v>
      </c>
      <c r="X1427" s="428">
        <f t="shared" si="552"/>
        <v>0</v>
      </c>
      <c r="Y1427" s="427">
        <f t="shared" si="541"/>
        <v>0</v>
      </c>
      <c r="Z1427" s="428">
        <f t="shared" si="542"/>
        <v>0</v>
      </c>
      <c r="AA1427" s="431">
        <f t="shared" si="553"/>
        <v>0</v>
      </c>
      <c r="AB1427" s="432">
        <f t="shared" si="554"/>
        <v>0</v>
      </c>
      <c r="AC1427" s="427" t="e">
        <f t="shared" si="555"/>
        <v>#N/A</v>
      </c>
      <c r="AD1427" s="428" t="e">
        <f t="shared" si="556"/>
        <v>#N/A</v>
      </c>
      <c r="AE1427" s="427" t="e">
        <f t="shared" si="557"/>
        <v>#N/A</v>
      </c>
      <c r="AF1427" s="428" t="e">
        <f t="shared" si="558"/>
        <v>#N/A</v>
      </c>
      <c r="AG1427" s="431" t="e">
        <f t="shared" si="559"/>
        <v>#N/A</v>
      </c>
      <c r="AH1427" s="432" t="e">
        <f t="shared" si="560"/>
        <v>#N/A</v>
      </c>
    </row>
    <row r="1428" spans="4:34" x14ac:dyDescent="0.25">
      <c r="D1428" s="335"/>
      <c r="E1428" s="335"/>
      <c r="F1428" s="335"/>
      <c r="G1428" s="335"/>
      <c r="H1428" s="411">
        <f t="shared" si="543"/>
        <v>0</v>
      </c>
      <c r="I1428" s="412">
        <v>0</v>
      </c>
      <c r="J1428" s="411">
        <f t="shared" si="537"/>
        <v>0</v>
      </c>
      <c r="K1428" s="412">
        <f t="shared" si="544"/>
        <v>0</v>
      </c>
      <c r="L1428" s="411">
        <f t="shared" si="545"/>
        <v>0</v>
      </c>
      <c r="M1428" s="412">
        <f t="shared" si="538"/>
        <v>0</v>
      </c>
      <c r="N1428" s="411">
        <v>0</v>
      </c>
      <c r="O1428" s="412">
        <f t="shared" si="546"/>
        <v>0</v>
      </c>
      <c r="P1428" s="335"/>
      <c r="Q1428" s="427">
        <f t="shared" si="547"/>
        <v>0</v>
      </c>
      <c r="R1428" s="428">
        <f t="shared" si="548"/>
        <v>0</v>
      </c>
      <c r="S1428" s="427">
        <f t="shared" si="539"/>
        <v>0</v>
      </c>
      <c r="T1428" s="428">
        <f t="shared" si="540"/>
        <v>0</v>
      </c>
      <c r="U1428" s="431">
        <f t="shared" si="549"/>
        <v>0</v>
      </c>
      <c r="V1428" s="432">
        <f t="shared" si="550"/>
        <v>0</v>
      </c>
      <c r="W1428" s="427">
        <f t="shared" si="551"/>
        <v>0</v>
      </c>
      <c r="X1428" s="428">
        <f t="shared" si="552"/>
        <v>0</v>
      </c>
      <c r="Y1428" s="427">
        <f t="shared" si="541"/>
        <v>0</v>
      </c>
      <c r="Z1428" s="428">
        <f t="shared" si="542"/>
        <v>0</v>
      </c>
      <c r="AA1428" s="431">
        <f t="shared" si="553"/>
        <v>0</v>
      </c>
      <c r="AB1428" s="432">
        <f t="shared" si="554"/>
        <v>0</v>
      </c>
      <c r="AC1428" s="427" t="e">
        <f t="shared" si="555"/>
        <v>#N/A</v>
      </c>
      <c r="AD1428" s="428" t="e">
        <f t="shared" si="556"/>
        <v>#N/A</v>
      </c>
      <c r="AE1428" s="427" t="e">
        <f t="shared" si="557"/>
        <v>#N/A</v>
      </c>
      <c r="AF1428" s="428" t="e">
        <f t="shared" si="558"/>
        <v>#N/A</v>
      </c>
      <c r="AG1428" s="431" t="e">
        <f t="shared" si="559"/>
        <v>#N/A</v>
      </c>
      <c r="AH1428" s="432" t="e">
        <f t="shared" si="560"/>
        <v>#N/A</v>
      </c>
    </row>
    <row r="1429" spans="4:34" x14ac:dyDescent="0.25">
      <c r="D1429" s="335"/>
      <c r="E1429" s="335"/>
      <c r="F1429" s="335"/>
      <c r="G1429" s="335"/>
      <c r="H1429" s="411">
        <f t="shared" si="543"/>
        <v>0</v>
      </c>
      <c r="I1429" s="412">
        <v>0</v>
      </c>
      <c r="J1429" s="411">
        <f t="shared" si="537"/>
        <v>0</v>
      </c>
      <c r="K1429" s="412">
        <f t="shared" si="544"/>
        <v>0</v>
      </c>
      <c r="L1429" s="411">
        <f t="shared" si="545"/>
        <v>0</v>
      </c>
      <c r="M1429" s="412">
        <f t="shared" si="538"/>
        <v>0</v>
      </c>
      <c r="N1429" s="411">
        <v>0</v>
      </c>
      <c r="O1429" s="412">
        <f t="shared" si="546"/>
        <v>0</v>
      </c>
      <c r="P1429" s="335"/>
      <c r="Q1429" s="427">
        <f t="shared" si="547"/>
        <v>0</v>
      </c>
      <c r="R1429" s="428">
        <f t="shared" si="548"/>
        <v>0</v>
      </c>
      <c r="S1429" s="427">
        <f t="shared" si="539"/>
        <v>0</v>
      </c>
      <c r="T1429" s="428">
        <f t="shared" si="540"/>
        <v>0</v>
      </c>
      <c r="U1429" s="431">
        <f t="shared" si="549"/>
        <v>0</v>
      </c>
      <c r="V1429" s="432">
        <f t="shared" si="550"/>
        <v>0</v>
      </c>
      <c r="W1429" s="427">
        <f t="shared" si="551"/>
        <v>0</v>
      </c>
      <c r="X1429" s="428">
        <f t="shared" si="552"/>
        <v>0</v>
      </c>
      <c r="Y1429" s="427">
        <f t="shared" si="541"/>
        <v>0</v>
      </c>
      <c r="Z1429" s="428">
        <f t="shared" si="542"/>
        <v>0</v>
      </c>
      <c r="AA1429" s="431">
        <f t="shared" si="553"/>
        <v>0</v>
      </c>
      <c r="AB1429" s="432">
        <f t="shared" si="554"/>
        <v>0</v>
      </c>
      <c r="AC1429" s="427" t="e">
        <f t="shared" si="555"/>
        <v>#N/A</v>
      </c>
      <c r="AD1429" s="428" t="e">
        <f t="shared" si="556"/>
        <v>#N/A</v>
      </c>
      <c r="AE1429" s="427" t="e">
        <f t="shared" si="557"/>
        <v>#N/A</v>
      </c>
      <c r="AF1429" s="428" t="e">
        <f t="shared" si="558"/>
        <v>#N/A</v>
      </c>
      <c r="AG1429" s="431" t="e">
        <f t="shared" si="559"/>
        <v>#N/A</v>
      </c>
      <c r="AH1429" s="432" t="e">
        <f t="shared" si="560"/>
        <v>#N/A</v>
      </c>
    </row>
    <row r="1430" spans="4:34" x14ac:dyDescent="0.25">
      <c r="D1430" s="335"/>
      <c r="E1430" s="335"/>
      <c r="F1430" s="335"/>
      <c r="G1430" s="335"/>
      <c r="H1430" s="411">
        <f t="shared" si="543"/>
        <v>0</v>
      </c>
      <c r="I1430" s="412">
        <v>0</v>
      </c>
      <c r="J1430" s="411">
        <f t="shared" si="537"/>
        <v>0</v>
      </c>
      <c r="K1430" s="412">
        <f t="shared" si="544"/>
        <v>0</v>
      </c>
      <c r="L1430" s="411">
        <f t="shared" si="545"/>
        <v>0</v>
      </c>
      <c r="M1430" s="412">
        <f t="shared" si="538"/>
        <v>0</v>
      </c>
      <c r="N1430" s="411">
        <v>0</v>
      </c>
      <c r="O1430" s="412">
        <f t="shared" si="546"/>
        <v>0</v>
      </c>
      <c r="P1430" s="335"/>
      <c r="Q1430" s="427">
        <f t="shared" si="547"/>
        <v>0</v>
      </c>
      <c r="R1430" s="428">
        <f t="shared" si="548"/>
        <v>0</v>
      </c>
      <c r="S1430" s="427">
        <f t="shared" si="539"/>
        <v>0</v>
      </c>
      <c r="T1430" s="428">
        <f t="shared" si="540"/>
        <v>0</v>
      </c>
      <c r="U1430" s="431">
        <f t="shared" si="549"/>
        <v>0</v>
      </c>
      <c r="V1430" s="432">
        <f t="shared" si="550"/>
        <v>0</v>
      </c>
      <c r="W1430" s="427">
        <f t="shared" si="551"/>
        <v>0</v>
      </c>
      <c r="X1430" s="428">
        <f t="shared" si="552"/>
        <v>0</v>
      </c>
      <c r="Y1430" s="427">
        <f t="shared" si="541"/>
        <v>0</v>
      </c>
      <c r="Z1430" s="428">
        <f t="shared" si="542"/>
        <v>0</v>
      </c>
      <c r="AA1430" s="431">
        <f t="shared" si="553"/>
        <v>0</v>
      </c>
      <c r="AB1430" s="432">
        <f t="shared" si="554"/>
        <v>0</v>
      </c>
      <c r="AC1430" s="427" t="e">
        <f t="shared" si="555"/>
        <v>#N/A</v>
      </c>
      <c r="AD1430" s="428" t="e">
        <f t="shared" si="556"/>
        <v>#N/A</v>
      </c>
      <c r="AE1430" s="427" t="e">
        <f t="shared" si="557"/>
        <v>#N/A</v>
      </c>
      <c r="AF1430" s="428" t="e">
        <f t="shared" si="558"/>
        <v>#N/A</v>
      </c>
      <c r="AG1430" s="431" t="e">
        <f t="shared" si="559"/>
        <v>#N/A</v>
      </c>
      <c r="AH1430" s="432" t="e">
        <f t="shared" si="560"/>
        <v>#N/A</v>
      </c>
    </row>
    <row r="1431" spans="4:34" x14ac:dyDescent="0.25">
      <c r="D1431" s="335"/>
      <c r="E1431" s="335"/>
      <c r="F1431" s="335"/>
      <c r="G1431" s="335"/>
      <c r="H1431" s="411">
        <f t="shared" si="543"/>
        <v>0</v>
      </c>
      <c r="I1431" s="412">
        <v>0</v>
      </c>
      <c r="J1431" s="411">
        <f t="shared" si="537"/>
        <v>0</v>
      </c>
      <c r="K1431" s="412">
        <f t="shared" si="544"/>
        <v>0</v>
      </c>
      <c r="L1431" s="411">
        <f t="shared" si="545"/>
        <v>0</v>
      </c>
      <c r="M1431" s="412">
        <f t="shared" si="538"/>
        <v>0</v>
      </c>
      <c r="N1431" s="411">
        <v>0</v>
      </c>
      <c r="O1431" s="412">
        <f t="shared" si="546"/>
        <v>0</v>
      </c>
      <c r="P1431" s="335"/>
      <c r="Q1431" s="427">
        <f t="shared" si="547"/>
        <v>0</v>
      </c>
      <c r="R1431" s="428">
        <f t="shared" si="548"/>
        <v>0</v>
      </c>
      <c r="S1431" s="427">
        <f t="shared" si="539"/>
        <v>0</v>
      </c>
      <c r="T1431" s="428">
        <f t="shared" si="540"/>
        <v>0</v>
      </c>
      <c r="U1431" s="431">
        <f t="shared" si="549"/>
        <v>0</v>
      </c>
      <c r="V1431" s="432">
        <f t="shared" si="550"/>
        <v>0</v>
      </c>
      <c r="W1431" s="427">
        <f t="shared" si="551"/>
        <v>0</v>
      </c>
      <c r="X1431" s="428">
        <f t="shared" si="552"/>
        <v>0</v>
      </c>
      <c r="Y1431" s="427">
        <f t="shared" si="541"/>
        <v>0</v>
      </c>
      <c r="Z1431" s="428">
        <f t="shared" si="542"/>
        <v>0</v>
      </c>
      <c r="AA1431" s="431">
        <f t="shared" si="553"/>
        <v>0</v>
      </c>
      <c r="AB1431" s="432">
        <f t="shared" si="554"/>
        <v>0</v>
      </c>
      <c r="AC1431" s="427" t="e">
        <f t="shared" si="555"/>
        <v>#N/A</v>
      </c>
      <c r="AD1431" s="428" t="e">
        <f t="shared" si="556"/>
        <v>#N/A</v>
      </c>
      <c r="AE1431" s="427" t="e">
        <f t="shared" si="557"/>
        <v>#N/A</v>
      </c>
      <c r="AF1431" s="428" t="e">
        <f t="shared" si="558"/>
        <v>#N/A</v>
      </c>
      <c r="AG1431" s="431" t="e">
        <f t="shared" si="559"/>
        <v>#N/A</v>
      </c>
      <c r="AH1431" s="432" t="e">
        <f t="shared" si="560"/>
        <v>#N/A</v>
      </c>
    </row>
    <row r="1432" spans="4:34" x14ac:dyDescent="0.25">
      <c r="D1432" s="335"/>
      <c r="E1432" s="335"/>
      <c r="F1432" s="335"/>
      <c r="G1432" s="335"/>
      <c r="H1432" s="411">
        <f t="shared" si="543"/>
        <v>0</v>
      </c>
      <c r="I1432" s="412">
        <v>0</v>
      </c>
      <c r="J1432" s="411">
        <f t="shared" si="537"/>
        <v>0</v>
      </c>
      <c r="K1432" s="412">
        <f t="shared" si="544"/>
        <v>0</v>
      </c>
      <c r="L1432" s="411">
        <f t="shared" si="545"/>
        <v>0</v>
      </c>
      <c r="M1432" s="412">
        <f t="shared" si="538"/>
        <v>0</v>
      </c>
      <c r="N1432" s="411">
        <v>0</v>
      </c>
      <c r="O1432" s="412">
        <f t="shared" si="546"/>
        <v>0</v>
      </c>
      <c r="P1432" s="335"/>
      <c r="Q1432" s="427">
        <f t="shared" si="547"/>
        <v>0</v>
      </c>
      <c r="R1432" s="428">
        <f t="shared" si="548"/>
        <v>0</v>
      </c>
      <c r="S1432" s="427">
        <f t="shared" si="539"/>
        <v>0</v>
      </c>
      <c r="T1432" s="428">
        <f t="shared" si="540"/>
        <v>0</v>
      </c>
      <c r="U1432" s="431">
        <f t="shared" si="549"/>
        <v>0</v>
      </c>
      <c r="V1432" s="432">
        <f t="shared" si="550"/>
        <v>0</v>
      </c>
      <c r="W1432" s="427">
        <f t="shared" si="551"/>
        <v>0</v>
      </c>
      <c r="X1432" s="428">
        <f t="shared" si="552"/>
        <v>0</v>
      </c>
      <c r="Y1432" s="427">
        <f t="shared" si="541"/>
        <v>0</v>
      </c>
      <c r="Z1432" s="428">
        <f t="shared" si="542"/>
        <v>0</v>
      </c>
      <c r="AA1432" s="431">
        <f t="shared" si="553"/>
        <v>0</v>
      </c>
      <c r="AB1432" s="432">
        <f t="shared" si="554"/>
        <v>0</v>
      </c>
      <c r="AC1432" s="427" t="e">
        <f t="shared" si="555"/>
        <v>#N/A</v>
      </c>
      <c r="AD1432" s="428" t="e">
        <f t="shared" si="556"/>
        <v>#N/A</v>
      </c>
      <c r="AE1432" s="427" t="e">
        <f t="shared" si="557"/>
        <v>#N/A</v>
      </c>
      <c r="AF1432" s="428" t="e">
        <f t="shared" si="558"/>
        <v>#N/A</v>
      </c>
      <c r="AG1432" s="431" t="e">
        <f t="shared" si="559"/>
        <v>#N/A</v>
      </c>
      <c r="AH1432" s="432" t="e">
        <f t="shared" si="560"/>
        <v>#N/A</v>
      </c>
    </row>
    <row r="1433" spans="4:34" x14ac:dyDescent="0.25">
      <c r="D1433" s="335"/>
      <c r="E1433" s="335"/>
      <c r="F1433" s="335"/>
      <c r="G1433" s="335"/>
      <c r="H1433" s="411">
        <f t="shared" si="543"/>
        <v>0</v>
      </c>
      <c r="I1433" s="412">
        <v>0</v>
      </c>
      <c r="J1433" s="411">
        <f t="shared" si="537"/>
        <v>0</v>
      </c>
      <c r="K1433" s="412">
        <f t="shared" si="544"/>
        <v>0</v>
      </c>
      <c r="L1433" s="411">
        <f t="shared" si="545"/>
        <v>0</v>
      </c>
      <c r="M1433" s="412">
        <f t="shared" si="538"/>
        <v>0</v>
      </c>
      <c r="N1433" s="411">
        <v>0</v>
      </c>
      <c r="O1433" s="412">
        <f t="shared" si="546"/>
        <v>0</v>
      </c>
      <c r="P1433" s="335"/>
      <c r="Q1433" s="427">
        <f t="shared" si="547"/>
        <v>0</v>
      </c>
      <c r="R1433" s="428">
        <f t="shared" si="548"/>
        <v>0</v>
      </c>
      <c r="S1433" s="427">
        <f t="shared" si="539"/>
        <v>0</v>
      </c>
      <c r="T1433" s="428">
        <f t="shared" si="540"/>
        <v>0</v>
      </c>
      <c r="U1433" s="431">
        <f t="shared" si="549"/>
        <v>0</v>
      </c>
      <c r="V1433" s="432">
        <f t="shared" si="550"/>
        <v>0</v>
      </c>
      <c r="W1433" s="427">
        <f t="shared" si="551"/>
        <v>0</v>
      </c>
      <c r="X1433" s="428">
        <f t="shared" si="552"/>
        <v>0</v>
      </c>
      <c r="Y1433" s="427">
        <f t="shared" si="541"/>
        <v>0</v>
      </c>
      <c r="Z1433" s="428">
        <f t="shared" si="542"/>
        <v>0</v>
      </c>
      <c r="AA1433" s="431">
        <f t="shared" si="553"/>
        <v>0</v>
      </c>
      <c r="AB1433" s="432">
        <f t="shared" si="554"/>
        <v>0</v>
      </c>
      <c r="AC1433" s="427" t="e">
        <f t="shared" si="555"/>
        <v>#N/A</v>
      </c>
      <c r="AD1433" s="428" t="e">
        <f t="shared" si="556"/>
        <v>#N/A</v>
      </c>
      <c r="AE1433" s="427" t="e">
        <f t="shared" si="557"/>
        <v>#N/A</v>
      </c>
      <c r="AF1433" s="428" t="e">
        <f t="shared" si="558"/>
        <v>#N/A</v>
      </c>
      <c r="AG1433" s="431" t="e">
        <f t="shared" si="559"/>
        <v>#N/A</v>
      </c>
      <c r="AH1433" s="432" t="e">
        <f t="shared" si="560"/>
        <v>#N/A</v>
      </c>
    </row>
    <row r="1434" spans="4:34" x14ac:dyDescent="0.25">
      <c r="D1434" s="335"/>
      <c r="E1434" s="335"/>
      <c r="F1434" s="335"/>
      <c r="G1434" s="335"/>
      <c r="H1434" s="411">
        <f t="shared" si="543"/>
        <v>0</v>
      </c>
      <c r="I1434" s="412">
        <v>0</v>
      </c>
      <c r="J1434" s="411">
        <f t="shared" si="537"/>
        <v>0</v>
      </c>
      <c r="K1434" s="412">
        <f t="shared" si="544"/>
        <v>0</v>
      </c>
      <c r="L1434" s="411">
        <f t="shared" si="545"/>
        <v>0</v>
      </c>
      <c r="M1434" s="412">
        <f t="shared" si="538"/>
        <v>0</v>
      </c>
      <c r="N1434" s="411">
        <v>0</v>
      </c>
      <c r="O1434" s="412">
        <f t="shared" si="546"/>
        <v>0</v>
      </c>
      <c r="P1434" s="335"/>
      <c r="Q1434" s="427">
        <f t="shared" si="547"/>
        <v>0</v>
      </c>
      <c r="R1434" s="428">
        <f t="shared" si="548"/>
        <v>0</v>
      </c>
      <c r="S1434" s="427">
        <f t="shared" si="539"/>
        <v>0</v>
      </c>
      <c r="T1434" s="428">
        <f t="shared" si="540"/>
        <v>0</v>
      </c>
      <c r="U1434" s="431">
        <f t="shared" si="549"/>
        <v>0</v>
      </c>
      <c r="V1434" s="432">
        <f t="shared" si="550"/>
        <v>0</v>
      </c>
      <c r="W1434" s="427">
        <f t="shared" si="551"/>
        <v>0</v>
      </c>
      <c r="X1434" s="428">
        <f t="shared" si="552"/>
        <v>0</v>
      </c>
      <c r="Y1434" s="427">
        <f t="shared" si="541"/>
        <v>0</v>
      </c>
      <c r="Z1434" s="428">
        <f t="shared" si="542"/>
        <v>0</v>
      </c>
      <c r="AA1434" s="431">
        <f t="shared" si="553"/>
        <v>0</v>
      </c>
      <c r="AB1434" s="432">
        <f t="shared" si="554"/>
        <v>0</v>
      </c>
      <c r="AC1434" s="427" t="e">
        <f t="shared" si="555"/>
        <v>#N/A</v>
      </c>
      <c r="AD1434" s="428" t="e">
        <f t="shared" si="556"/>
        <v>#N/A</v>
      </c>
      <c r="AE1434" s="427" t="e">
        <f t="shared" si="557"/>
        <v>#N/A</v>
      </c>
      <c r="AF1434" s="428" t="e">
        <f t="shared" si="558"/>
        <v>#N/A</v>
      </c>
      <c r="AG1434" s="431" t="e">
        <f t="shared" si="559"/>
        <v>#N/A</v>
      </c>
      <c r="AH1434" s="432" t="e">
        <f t="shared" si="560"/>
        <v>#N/A</v>
      </c>
    </row>
    <row r="1435" spans="4:34" x14ac:dyDescent="0.25">
      <c r="D1435" s="335"/>
      <c r="E1435" s="335"/>
      <c r="F1435" s="335"/>
      <c r="G1435" s="335"/>
      <c r="H1435" s="411">
        <f t="shared" si="543"/>
        <v>0</v>
      </c>
      <c r="I1435" s="412">
        <v>0</v>
      </c>
      <c r="J1435" s="411">
        <f t="shared" si="537"/>
        <v>0</v>
      </c>
      <c r="K1435" s="412">
        <f t="shared" si="544"/>
        <v>0</v>
      </c>
      <c r="L1435" s="411">
        <f t="shared" si="545"/>
        <v>0</v>
      </c>
      <c r="M1435" s="412">
        <f t="shared" si="538"/>
        <v>0</v>
      </c>
      <c r="N1435" s="411">
        <v>0</v>
      </c>
      <c r="O1435" s="412">
        <f t="shared" si="546"/>
        <v>0</v>
      </c>
      <c r="P1435" s="335"/>
      <c r="Q1435" s="427">
        <f t="shared" si="547"/>
        <v>0</v>
      </c>
      <c r="R1435" s="428">
        <f t="shared" si="548"/>
        <v>0</v>
      </c>
      <c r="S1435" s="427">
        <f t="shared" si="539"/>
        <v>0</v>
      </c>
      <c r="T1435" s="428">
        <f t="shared" si="540"/>
        <v>0</v>
      </c>
      <c r="U1435" s="431">
        <f t="shared" si="549"/>
        <v>0</v>
      </c>
      <c r="V1435" s="432">
        <f t="shared" si="550"/>
        <v>0</v>
      </c>
      <c r="W1435" s="427">
        <f t="shared" si="551"/>
        <v>0</v>
      </c>
      <c r="X1435" s="428">
        <f t="shared" si="552"/>
        <v>0</v>
      </c>
      <c r="Y1435" s="427">
        <f t="shared" si="541"/>
        <v>0</v>
      </c>
      <c r="Z1435" s="428">
        <f t="shared" si="542"/>
        <v>0</v>
      </c>
      <c r="AA1435" s="431">
        <f t="shared" si="553"/>
        <v>0</v>
      </c>
      <c r="AB1435" s="432">
        <f t="shared" si="554"/>
        <v>0</v>
      </c>
      <c r="AC1435" s="427" t="e">
        <f t="shared" si="555"/>
        <v>#N/A</v>
      </c>
      <c r="AD1435" s="428" t="e">
        <f t="shared" si="556"/>
        <v>#N/A</v>
      </c>
      <c r="AE1435" s="427" t="e">
        <f t="shared" si="557"/>
        <v>#N/A</v>
      </c>
      <c r="AF1435" s="428" t="e">
        <f t="shared" si="558"/>
        <v>#N/A</v>
      </c>
      <c r="AG1435" s="431" t="e">
        <f t="shared" si="559"/>
        <v>#N/A</v>
      </c>
      <c r="AH1435" s="432" t="e">
        <f t="shared" si="560"/>
        <v>#N/A</v>
      </c>
    </row>
    <row r="1436" spans="4:34" x14ac:dyDescent="0.25">
      <c r="D1436" s="335"/>
      <c r="E1436" s="335"/>
      <c r="F1436" s="335"/>
      <c r="G1436" s="335"/>
      <c r="H1436" s="411">
        <f t="shared" si="543"/>
        <v>0</v>
      </c>
      <c r="I1436" s="412">
        <v>0</v>
      </c>
      <c r="J1436" s="411">
        <f t="shared" si="537"/>
        <v>0</v>
      </c>
      <c r="K1436" s="412">
        <f t="shared" si="544"/>
        <v>0</v>
      </c>
      <c r="L1436" s="411">
        <f t="shared" si="545"/>
        <v>0</v>
      </c>
      <c r="M1436" s="412">
        <f t="shared" si="538"/>
        <v>0</v>
      </c>
      <c r="N1436" s="411">
        <v>0</v>
      </c>
      <c r="O1436" s="412">
        <f t="shared" si="546"/>
        <v>0</v>
      </c>
      <c r="P1436" s="335"/>
      <c r="Q1436" s="427">
        <f t="shared" si="547"/>
        <v>0</v>
      </c>
      <c r="R1436" s="428">
        <f t="shared" si="548"/>
        <v>0</v>
      </c>
      <c r="S1436" s="427">
        <f t="shared" si="539"/>
        <v>0</v>
      </c>
      <c r="T1436" s="428">
        <f t="shared" si="540"/>
        <v>0</v>
      </c>
      <c r="U1436" s="431">
        <f t="shared" si="549"/>
        <v>0</v>
      </c>
      <c r="V1436" s="432">
        <f t="shared" si="550"/>
        <v>0</v>
      </c>
      <c r="W1436" s="427">
        <f t="shared" si="551"/>
        <v>0</v>
      </c>
      <c r="X1436" s="428">
        <f t="shared" si="552"/>
        <v>0</v>
      </c>
      <c r="Y1436" s="427">
        <f t="shared" si="541"/>
        <v>0</v>
      </c>
      <c r="Z1436" s="428">
        <f t="shared" si="542"/>
        <v>0</v>
      </c>
      <c r="AA1436" s="431">
        <f t="shared" si="553"/>
        <v>0</v>
      </c>
      <c r="AB1436" s="432">
        <f t="shared" si="554"/>
        <v>0</v>
      </c>
      <c r="AC1436" s="427" t="e">
        <f t="shared" si="555"/>
        <v>#N/A</v>
      </c>
      <c r="AD1436" s="428" t="e">
        <f t="shared" si="556"/>
        <v>#N/A</v>
      </c>
      <c r="AE1436" s="427" t="e">
        <f t="shared" si="557"/>
        <v>#N/A</v>
      </c>
      <c r="AF1436" s="428" t="e">
        <f t="shared" si="558"/>
        <v>#N/A</v>
      </c>
      <c r="AG1436" s="431" t="e">
        <f t="shared" si="559"/>
        <v>#N/A</v>
      </c>
      <c r="AH1436" s="432" t="e">
        <f t="shared" si="560"/>
        <v>#N/A</v>
      </c>
    </row>
    <row r="1437" spans="4:34" x14ac:dyDescent="0.25">
      <c r="D1437" s="335"/>
      <c r="E1437" s="335"/>
      <c r="F1437" s="335"/>
      <c r="G1437" s="335"/>
      <c r="H1437" s="411">
        <f t="shared" si="543"/>
        <v>0</v>
      </c>
      <c r="I1437" s="412">
        <v>0</v>
      </c>
      <c r="J1437" s="411">
        <f t="shared" si="537"/>
        <v>0</v>
      </c>
      <c r="K1437" s="412">
        <f t="shared" si="544"/>
        <v>0</v>
      </c>
      <c r="L1437" s="411">
        <f t="shared" si="545"/>
        <v>0</v>
      </c>
      <c r="M1437" s="412">
        <f t="shared" si="538"/>
        <v>0</v>
      </c>
      <c r="N1437" s="411">
        <v>0</v>
      </c>
      <c r="O1437" s="412">
        <f t="shared" si="546"/>
        <v>0</v>
      </c>
      <c r="P1437" s="335"/>
      <c r="Q1437" s="427">
        <f t="shared" si="547"/>
        <v>0</v>
      </c>
      <c r="R1437" s="428">
        <f t="shared" si="548"/>
        <v>0</v>
      </c>
      <c r="S1437" s="427">
        <f t="shared" si="539"/>
        <v>0</v>
      </c>
      <c r="T1437" s="428">
        <f t="shared" si="540"/>
        <v>0</v>
      </c>
      <c r="U1437" s="431">
        <f t="shared" si="549"/>
        <v>0</v>
      </c>
      <c r="V1437" s="432">
        <f t="shared" si="550"/>
        <v>0</v>
      </c>
      <c r="W1437" s="427">
        <f t="shared" si="551"/>
        <v>0</v>
      </c>
      <c r="X1437" s="428">
        <f t="shared" si="552"/>
        <v>0</v>
      </c>
      <c r="Y1437" s="427">
        <f t="shared" si="541"/>
        <v>0</v>
      </c>
      <c r="Z1437" s="428">
        <f t="shared" si="542"/>
        <v>0</v>
      </c>
      <c r="AA1437" s="431">
        <f t="shared" si="553"/>
        <v>0</v>
      </c>
      <c r="AB1437" s="432">
        <f t="shared" si="554"/>
        <v>0</v>
      </c>
      <c r="AC1437" s="427" t="e">
        <f t="shared" si="555"/>
        <v>#N/A</v>
      </c>
      <c r="AD1437" s="428" t="e">
        <f t="shared" si="556"/>
        <v>#N/A</v>
      </c>
      <c r="AE1437" s="427" t="e">
        <f t="shared" si="557"/>
        <v>#N/A</v>
      </c>
      <c r="AF1437" s="428" t="e">
        <f t="shared" si="558"/>
        <v>#N/A</v>
      </c>
      <c r="AG1437" s="431" t="e">
        <f t="shared" si="559"/>
        <v>#N/A</v>
      </c>
      <c r="AH1437" s="432" t="e">
        <f t="shared" si="560"/>
        <v>#N/A</v>
      </c>
    </row>
    <row r="1438" spans="4:34" x14ac:dyDescent="0.25">
      <c r="D1438" s="335"/>
      <c r="E1438" s="335"/>
      <c r="F1438" s="335"/>
      <c r="G1438" s="335"/>
      <c r="H1438" s="411">
        <f t="shared" si="543"/>
        <v>0</v>
      </c>
      <c r="I1438" s="412">
        <v>0</v>
      </c>
      <c r="J1438" s="411">
        <f t="shared" si="537"/>
        <v>0</v>
      </c>
      <c r="K1438" s="412">
        <f t="shared" si="544"/>
        <v>0</v>
      </c>
      <c r="L1438" s="411">
        <f t="shared" si="545"/>
        <v>0</v>
      </c>
      <c r="M1438" s="412">
        <f t="shared" si="538"/>
        <v>0</v>
      </c>
      <c r="N1438" s="411">
        <v>0</v>
      </c>
      <c r="O1438" s="412">
        <f t="shared" si="546"/>
        <v>0</v>
      </c>
      <c r="P1438" s="335"/>
      <c r="Q1438" s="427">
        <f t="shared" si="547"/>
        <v>0</v>
      </c>
      <c r="R1438" s="428">
        <f t="shared" si="548"/>
        <v>0</v>
      </c>
      <c r="S1438" s="427">
        <f t="shared" si="539"/>
        <v>0</v>
      </c>
      <c r="T1438" s="428">
        <f t="shared" si="540"/>
        <v>0</v>
      </c>
      <c r="U1438" s="431">
        <f t="shared" si="549"/>
        <v>0</v>
      </c>
      <c r="V1438" s="432">
        <f t="shared" si="550"/>
        <v>0</v>
      </c>
      <c r="W1438" s="427">
        <f t="shared" si="551"/>
        <v>0</v>
      </c>
      <c r="X1438" s="428">
        <f t="shared" si="552"/>
        <v>0</v>
      </c>
      <c r="Y1438" s="427">
        <f t="shared" si="541"/>
        <v>0</v>
      </c>
      <c r="Z1438" s="428">
        <f t="shared" si="542"/>
        <v>0</v>
      </c>
      <c r="AA1438" s="431">
        <f t="shared" si="553"/>
        <v>0</v>
      </c>
      <c r="AB1438" s="432">
        <f t="shared" si="554"/>
        <v>0</v>
      </c>
      <c r="AC1438" s="427" t="e">
        <f t="shared" si="555"/>
        <v>#N/A</v>
      </c>
      <c r="AD1438" s="428" t="e">
        <f t="shared" si="556"/>
        <v>#N/A</v>
      </c>
      <c r="AE1438" s="427" t="e">
        <f t="shared" si="557"/>
        <v>#N/A</v>
      </c>
      <c r="AF1438" s="428" t="e">
        <f t="shared" si="558"/>
        <v>#N/A</v>
      </c>
      <c r="AG1438" s="431" t="e">
        <f t="shared" si="559"/>
        <v>#N/A</v>
      </c>
      <c r="AH1438" s="432" t="e">
        <f t="shared" si="560"/>
        <v>#N/A</v>
      </c>
    </row>
    <row r="1439" spans="4:34" x14ac:dyDescent="0.25">
      <c r="D1439" s="335"/>
      <c r="E1439" s="335"/>
      <c r="F1439" s="335"/>
      <c r="G1439" s="335"/>
      <c r="H1439" s="411">
        <f t="shared" si="543"/>
        <v>0</v>
      </c>
      <c r="I1439" s="412">
        <v>0</v>
      </c>
      <c r="J1439" s="411">
        <f t="shared" si="537"/>
        <v>0</v>
      </c>
      <c r="K1439" s="412">
        <f t="shared" si="544"/>
        <v>0</v>
      </c>
      <c r="L1439" s="411">
        <f t="shared" si="545"/>
        <v>0</v>
      </c>
      <c r="M1439" s="412">
        <f t="shared" si="538"/>
        <v>0</v>
      </c>
      <c r="N1439" s="411">
        <v>0</v>
      </c>
      <c r="O1439" s="412">
        <f t="shared" si="546"/>
        <v>0</v>
      </c>
      <c r="P1439" s="335"/>
      <c r="Q1439" s="427">
        <f t="shared" si="547"/>
        <v>0</v>
      </c>
      <c r="R1439" s="428">
        <f t="shared" si="548"/>
        <v>0</v>
      </c>
      <c r="S1439" s="427">
        <f t="shared" si="539"/>
        <v>0</v>
      </c>
      <c r="T1439" s="428">
        <f t="shared" si="540"/>
        <v>0</v>
      </c>
      <c r="U1439" s="431">
        <f t="shared" si="549"/>
        <v>0</v>
      </c>
      <c r="V1439" s="432">
        <f t="shared" si="550"/>
        <v>0</v>
      </c>
      <c r="W1439" s="427">
        <f t="shared" si="551"/>
        <v>0</v>
      </c>
      <c r="X1439" s="428">
        <f t="shared" si="552"/>
        <v>0</v>
      </c>
      <c r="Y1439" s="427">
        <f t="shared" si="541"/>
        <v>0</v>
      </c>
      <c r="Z1439" s="428">
        <f t="shared" si="542"/>
        <v>0</v>
      </c>
      <c r="AA1439" s="431">
        <f t="shared" si="553"/>
        <v>0</v>
      </c>
      <c r="AB1439" s="432">
        <f t="shared" si="554"/>
        <v>0</v>
      </c>
      <c r="AC1439" s="427" t="e">
        <f t="shared" si="555"/>
        <v>#N/A</v>
      </c>
      <c r="AD1439" s="428" t="e">
        <f t="shared" si="556"/>
        <v>#N/A</v>
      </c>
      <c r="AE1439" s="427" t="e">
        <f t="shared" si="557"/>
        <v>#N/A</v>
      </c>
      <c r="AF1439" s="428" t="e">
        <f t="shared" si="558"/>
        <v>#N/A</v>
      </c>
      <c r="AG1439" s="431" t="e">
        <f t="shared" si="559"/>
        <v>#N/A</v>
      </c>
      <c r="AH1439" s="432" t="e">
        <f t="shared" si="560"/>
        <v>#N/A</v>
      </c>
    </row>
    <row r="1440" spans="4:34" x14ac:dyDescent="0.25">
      <c r="D1440" s="335"/>
      <c r="E1440" s="335"/>
      <c r="F1440" s="335"/>
      <c r="G1440" s="335"/>
      <c r="H1440" s="411">
        <f t="shared" si="543"/>
        <v>0</v>
      </c>
      <c r="I1440" s="412">
        <v>0</v>
      </c>
      <c r="J1440" s="411">
        <f t="shared" si="537"/>
        <v>0</v>
      </c>
      <c r="K1440" s="412">
        <f t="shared" si="544"/>
        <v>0</v>
      </c>
      <c r="L1440" s="411">
        <f t="shared" si="545"/>
        <v>0</v>
      </c>
      <c r="M1440" s="412">
        <f t="shared" si="538"/>
        <v>0</v>
      </c>
      <c r="N1440" s="411">
        <v>0</v>
      </c>
      <c r="O1440" s="412">
        <f t="shared" si="546"/>
        <v>0</v>
      </c>
      <c r="P1440" s="335"/>
      <c r="Q1440" s="427">
        <f t="shared" si="547"/>
        <v>0</v>
      </c>
      <c r="R1440" s="428">
        <f t="shared" si="548"/>
        <v>0</v>
      </c>
      <c r="S1440" s="427">
        <f t="shared" si="539"/>
        <v>0</v>
      </c>
      <c r="T1440" s="428">
        <f t="shared" si="540"/>
        <v>0</v>
      </c>
      <c r="U1440" s="431">
        <f t="shared" si="549"/>
        <v>0</v>
      </c>
      <c r="V1440" s="432">
        <f t="shared" si="550"/>
        <v>0</v>
      </c>
      <c r="W1440" s="427">
        <f t="shared" si="551"/>
        <v>0</v>
      </c>
      <c r="X1440" s="428">
        <f t="shared" si="552"/>
        <v>0</v>
      </c>
      <c r="Y1440" s="427">
        <f t="shared" si="541"/>
        <v>0</v>
      </c>
      <c r="Z1440" s="428">
        <f t="shared" si="542"/>
        <v>0</v>
      </c>
      <c r="AA1440" s="431">
        <f t="shared" si="553"/>
        <v>0</v>
      </c>
      <c r="AB1440" s="432">
        <f t="shared" si="554"/>
        <v>0</v>
      </c>
      <c r="AC1440" s="427" t="e">
        <f t="shared" si="555"/>
        <v>#N/A</v>
      </c>
      <c r="AD1440" s="428" t="e">
        <f t="shared" si="556"/>
        <v>#N/A</v>
      </c>
      <c r="AE1440" s="427" t="e">
        <f t="shared" si="557"/>
        <v>#N/A</v>
      </c>
      <c r="AF1440" s="428" t="e">
        <f t="shared" si="558"/>
        <v>#N/A</v>
      </c>
      <c r="AG1440" s="431" t="e">
        <f t="shared" si="559"/>
        <v>#N/A</v>
      </c>
      <c r="AH1440" s="432" t="e">
        <f t="shared" si="560"/>
        <v>#N/A</v>
      </c>
    </row>
    <row r="1441" spans="4:34" x14ac:dyDescent="0.25">
      <c r="D1441" s="335"/>
      <c r="E1441" s="335"/>
      <c r="F1441" s="335"/>
      <c r="G1441" s="335"/>
      <c r="H1441" s="411">
        <f t="shared" si="543"/>
        <v>0</v>
      </c>
      <c r="I1441" s="412">
        <v>0</v>
      </c>
      <c r="J1441" s="411">
        <f t="shared" si="537"/>
        <v>0</v>
      </c>
      <c r="K1441" s="412">
        <f t="shared" si="544"/>
        <v>0</v>
      </c>
      <c r="L1441" s="411">
        <f t="shared" si="545"/>
        <v>0</v>
      </c>
      <c r="M1441" s="412">
        <f t="shared" si="538"/>
        <v>0</v>
      </c>
      <c r="N1441" s="411">
        <v>0</v>
      </c>
      <c r="O1441" s="412">
        <f t="shared" si="546"/>
        <v>0</v>
      </c>
      <c r="P1441" s="335"/>
      <c r="Q1441" s="427">
        <f t="shared" si="547"/>
        <v>0</v>
      </c>
      <c r="R1441" s="428">
        <f t="shared" si="548"/>
        <v>0</v>
      </c>
      <c r="S1441" s="427">
        <f t="shared" si="539"/>
        <v>0</v>
      </c>
      <c r="T1441" s="428">
        <f t="shared" si="540"/>
        <v>0</v>
      </c>
      <c r="U1441" s="431">
        <f t="shared" si="549"/>
        <v>0</v>
      </c>
      <c r="V1441" s="432">
        <f t="shared" si="550"/>
        <v>0</v>
      </c>
      <c r="W1441" s="427">
        <f t="shared" si="551"/>
        <v>0</v>
      </c>
      <c r="X1441" s="428">
        <f t="shared" si="552"/>
        <v>0</v>
      </c>
      <c r="Y1441" s="427">
        <f t="shared" si="541"/>
        <v>0</v>
      </c>
      <c r="Z1441" s="428">
        <f t="shared" si="542"/>
        <v>0</v>
      </c>
      <c r="AA1441" s="431">
        <f t="shared" si="553"/>
        <v>0</v>
      </c>
      <c r="AB1441" s="432">
        <f t="shared" si="554"/>
        <v>0</v>
      </c>
      <c r="AC1441" s="427" t="e">
        <f t="shared" si="555"/>
        <v>#N/A</v>
      </c>
      <c r="AD1441" s="428" t="e">
        <f t="shared" si="556"/>
        <v>#N/A</v>
      </c>
      <c r="AE1441" s="427" t="e">
        <f t="shared" si="557"/>
        <v>#N/A</v>
      </c>
      <c r="AF1441" s="428" t="e">
        <f t="shared" si="558"/>
        <v>#N/A</v>
      </c>
      <c r="AG1441" s="431" t="e">
        <f t="shared" si="559"/>
        <v>#N/A</v>
      </c>
      <c r="AH1441" s="432" t="e">
        <f t="shared" si="560"/>
        <v>#N/A</v>
      </c>
    </row>
    <row r="1442" spans="4:34" x14ac:dyDescent="0.25">
      <c r="D1442" s="335"/>
      <c r="E1442" s="335"/>
      <c r="F1442" s="335"/>
      <c r="G1442" s="335"/>
      <c r="H1442" s="411">
        <f t="shared" si="543"/>
        <v>0</v>
      </c>
      <c r="I1442" s="412">
        <v>0</v>
      </c>
      <c r="J1442" s="411">
        <f t="shared" si="537"/>
        <v>0</v>
      </c>
      <c r="K1442" s="412">
        <f t="shared" si="544"/>
        <v>0</v>
      </c>
      <c r="L1442" s="411">
        <f t="shared" si="545"/>
        <v>0</v>
      </c>
      <c r="M1442" s="412">
        <f t="shared" si="538"/>
        <v>0</v>
      </c>
      <c r="N1442" s="411">
        <v>0</v>
      </c>
      <c r="O1442" s="412">
        <f t="shared" si="546"/>
        <v>0</v>
      </c>
      <c r="P1442" s="335"/>
      <c r="Q1442" s="427">
        <f t="shared" si="547"/>
        <v>0</v>
      </c>
      <c r="R1442" s="428">
        <f t="shared" si="548"/>
        <v>0</v>
      </c>
      <c r="S1442" s="427">
        <f t="shared" si="539"/>
        <v>0</v>
      </c>
      <c r="T1442" s="428">
        <f t="shared" si="540"/>
        <v>0</v>
      </c>
      <c r="U1442" s="431">
        <f t="shared" si="549"/>
        <v>0</v>
      </c>
      <c r="V1442" s="432">
        <f t="shared" si="550"/>
        <v>0</v>
      </c>
      <c r="W1442" s="427">
        <f t="shared" si="551"/>
        <v>0</v>
      </c>
      <c r="X1442" s="428">
        <f t="shared" si="552"/>
        <v>0</v>
      </c>
      <c r="Y1442" s="427">
        <f t="shared" si="541"/>
        <v>0</v>
      </c>
      <c r="Z1442" s="428">
        <f t="shared" si="542"/>
        <v>0</v>
      </c>
      <c r="AA1442" s="431">
        <f t="shared" si="553"/>
        <v>0</v>
      </c>
      <c r="AB1442" s="432">
        <f t="shared" si="554"/>
        <v>0</v>
      </c>
      <c r="AC1442" s="427" t="e">
        <f t="shared" si="555"/>
        <v>#N/A</v>
      </c>
      <c r="AD1442" s="428" t="e">
        <f t="shared" si="556"/>
        <v>#N/A</v>
      </c>
      <c r="AE1442" s="427" t="e">
        <f t="shared" si="557"/>
        <v>#N/A</v>
      </c>
      <c r="AF1442" s="428" t="e">
        <f t="shared" si="558"/>
        <v>#N/A</v>
      </c>
      <c r="AG1442" s="431" t="e">
        <f t="shared" si="559"/>
        <v>#N/A</v>
      </c>
      <c r="AH1442" s="432" t="e">
        <f t="shared" si="560"/>
        <v>#N/A</v>
      </c>
    </row>
    <row r="1443" spans="4:34" x14ac:dyDescent="0.25">
      <c r="D1443" s="335"/>
      <c r="E1443" s="335"/>
      <c r="F1443" s="335"/>
      <c r="G1443" s="335"/>
      <c r="H1443" s="411">
        <f t="shared" si="543"/>
        <v>0</v>
      </c>
      <c r="I1443" s="412">
        <v>0</v>
      </c>
      <c r="J1443" s="411">
        <f t="shared" si="537"/>
        <v>0</v>
      </c>
      <c r="K1443" s="412">
        <f t="shared" si="544"/>
        <v>0</v>
      </c>
      <c r="L1443" s="411">
        <f t="shared" si="545"/>
        <v>0</v>
      </c>
      <c r="M1443" s="412">
        <f t="shared" si="538"/>
        <v>0</v>
      </c>
      <c r="N1443" s="411">
        <v>0</v>
      </c>
      <c r="O1443" s="412">
        <f t="shared" si="546"/>
        <v>0</v>
      </c>
      <c r="P1443" s="335"/>
      <c r="Q1443" s="427">
        <f t="shared" si="547"/>
        <v>0</v>
      </c>
      <c r="R1443" s="428">
        <f t="shared" si="548"/>
        <v>0</v>
      </c>
      <c r="S1443" s="427">
        <f t="shared" si="539"/>
        <v>0</v>
      </c>
      <c r="T1443" s="428">
        <f t="shared" si="540"/>
        <v>0</v>
      </c>
      <c r="U1443" s="431">
        <f t="shared" si="549"/>
        <v>0</v>
      </c>
      <c r="V1443" s="432">
        <f t="shared" si="550"/>
        <v>0</v>
      </c>
      <c r="W1443" s="427">
        <f t="shared" si="551"/>
        <v>0</v>
      </c>
      <c r="X1443" s="428">
        <f t="shared" si="552"/>
        <v>0</v>
      </c>
      <c r="Y1443" s="427">
        <f t="shared" si="541"/>
        <v>0</v>
      </c>
      <c r="Z1443" s="428">
        <f t="shared" si="542"/>
        <v>0</v>
      </c>
      <c r="AA1443" s="431">
        <f t="shared" si="553"/>
        <v>0</v>
      </c>
      <c r="AB1443" s="432">
        <f t="shared" si="554"/>
        <v>0</v>
      </c>
      <c r="AC1443" s="427" t="e">
        <f t="shared" si="555"/>
        <v>#N/A</v>
      </c>
      <c r="AD1443" s="428" t="e">
        <f t="shared" si="556"/>
        <v>#N/A</v>
      </c>
      <c r="AE1443" s="427" t="e">
        <f t="shared" si="557"/>
        <v>#N/A</v>
      </c>
      <c r="AF1443" s="428" t="e">
        <f t="shared" si="558"/>
        <v>#N/A</v>
      </c>
      <c r="AG1443" s="431" t="e">
        <f t="shared" si="559"/>
        <v>#N/A</v>
      </c>
      <c r="AH1443" s="432" t="e">
        <f t="shared" si="560"/>
        <v>#N/A</v>
      </c>
    </row>
    <row r="1444" spans="4:34" x14ac:dyDescent="0.25">
      <c r="D1444" s="335"/>
      <c r="E1444" s="335"/>
      <c r="F1444" s="335"/>
      <c r="G1444" s="335"/>
      <c r="H1444" s="411">
        <f t="shared" si="543"/>
        <v>0</v>
      </c>
      <c r="I1444" s="412">
        <v>0</v>
      </c>
      <c r="J1444" s="411">
        <f t="shared" si="537"/>
        <v>0</v>
      </c>
      <c r="K1444" s="412">
        <f t="shared" si="544"/>
        <v>0</v>
      </c>
      <c r="L1444" s="411">
        <f t="shared" si="545"/>
        <v>0</v>
      </c>
      <c r="M1444" s="412">
        <f t="shared" si="538"/>
        <v>0</v>
      </c>
      <c r="N1444" s="411">
        <v>0</v>
      </c>
      <c r="O1444" s="412">
        <f t="shared" si="546"/>
        <v>0</v>
      </c>
      <c r="P1444" s="335"/>
      <c r="Q1444" s="427">
        <f t="shared" si="547"/>
        <v>0</v>
      </c>
      <c r="R1444" s="428">
        <f t="shared" si="548"/>
        <v>0</v>
      </c>
      <c r="S1444" s="427">
        <f t="shared" si="539"/>
        <v>0</v>
      </c>
      <c r="T1444" s="428">
        <f t="shared" si="540"/>
        <v>0</v>
      </c>
      <c r="U1444" s="431">
        <f t="shared" si="549"/>
        <v>0</v>
      </c>
      <c r="V1444" s="432">
        <f t="shared" si="550"/>
        <v>0</v>
      </c>
      <c r="W1444" s="427">
        <f t="shared" si="551"/>
        <v>0</v>
      </c>
      <c r="X1444" s="428">
        <f t="shared" si="552"/>
        <v>0</v>
      </c>
      <c r="Y1444" s="427">
        <f t="shared" si="541"/>
        <v>0</v>
      </c>
      <c r="Z1444" s="428">
        <f t="shared" si="542"/>
        <v>0</v>
      </c>
      <c r="AA1444" s="431">
        <f t="shared" si="553"/>
        <v>0</v>
      </c>
      <c r="AB1444" s="432">
        <f t="shared" si="554"/>
        <v>0</v>
      </c>
      <c r="AC1444" s="427" t="e">
        <f t="shared" si="555"/>
        <v>#N/A</v>
      </c>
      <c r="AD1444" s="428" t="e">
        <f t="shared" si="556"/>
        <v>#N/A</v>
      </c>
      <c r="AE1444" s="427" t="e">
        <f t="shared" si="557"/>
        <v>#N/A</v>
      </c>
      <c r="AF1444" s="428" t="e">
        <f t="shared" si="558"/>
        <v>#N/A</v>
      </c>
      <c r="AG1444" s="431" t="e">
        <f t="shared" si="559"/>
        <v>#N/A</v>
      </c>
      <c r="AH1444" s="432" t="e">
        <f t="shared" si="560"/>
        <v>#N/A</v>
      </c>
    </row>
    <row r="1445" spans="4:34" x14ac:dyDescent="0.25">
      <c r="D1445" s="335"/>
      <c r="E1445" s="335"/>
      <c r="F1445" s="335"/>
      <c r="G1445" s="335"/>
      <c r="H1445" s="411">
        <f t="shared" si="543"/>
        <v>0</v>
      </c>
      <c r="I1445" s="412">
        <v>0</v>
      </c>
      <c r="J1445" s="411">
        <f t="shared" si="537"/>
        <v>0</v>
      </c>
      <c r="K1445" s="412">
        <f t="shared" si="544"/>
        <v>0</v>
      </c>
      <c r="L1445" s="411">
        <f t="shared" si="545"/>
        <v>0</v>
      </c>
      <c r="M1445" s="412">
        <f t="shared" si="538"/>
        <v>0</v>
      </c>
      <c r="N1445" s="411">
        <v>0</v>
      </c>
      <c r="O1445" s="412">
        <f t="shared" si="546"/>
        <v>0</v>
      </c>
      <c r="P1445" s="335"/>
      <c r="Q1445" s="427">
        <f t="shared" si="547"/>
        <v>0</v>
      </c>
      <c r="R1445" s="428">
        <f t="shared" si="548"/>
        <v>0</v>
      </c>
      <c r="S1445" s="427">
        <f t="shared" si="539"/>
        <v>0</v>
      </c>
      <c r="T1445" s="428">
        <f t="shared" si="540"/>
        <v>0</v>
      </c>
      <c r="U1445" s="431">
        <f t="shared" si="549"/>
        <v>0</v>
      </c>
      <c r="V1445" s="432">
        <f t="shared" si="550"/>
        <v>0</v>
      </c>
      <c r="W1445" s="427">
        <f t="shared" si="551"/>
        <v>0</v>
      </c>
      <c r="X1445" s="428">
        <f t="shared" si="552"/>
        <v>0</v>
      </c>
      <c r="Y1445" s="427">
        <f t="shared" si="541"/>
        <v>0</v>
      </c>
      <c r="Z1445" s="428">
        <f t="shared" si="542"/>
        <v>0</v>
      </c>
      <c r="AA1445" s="431">
        <f t="shared" si="553"/>
        <v>0</v>
      </c>
      <c r="AB1445" s="432">
        <f t="shared" si="554"/>
        <v>0</v>
      </c>
      <c r="AC1445" s="427" t="e">
        <f t="shared" si="555"/>
        <v>#N/A</v>
      </c>
      <c r="AD1445" s="428" t="e">
        <f t="shared" si="556"/>
        <v>#N/A</v>
      </c>
      <c r="AE1445" s="427" t="e">
        <f t="shared" si="557"/>
        <v>#N/A</v>
      </c>
      <c r="AF1445" s="428" t="e">
        <f t="shared" si="558"/>
        <v>#N/A</v>
      </c>
      <c r="AG1445" s="431" t="e">
        <f t="shared" si="559"/>
        <v>#N/A</v>
      </c>
      <c r="AH1445" s="432" t="e">
        <f t="shared" si="560"/>
        <v>#N/A</v>
      </c>
    </row>
    <row r="1446" spans="4:34" x14ac:dyDescent="0.25">
      <c r="D1446" s="335"/>
      <c r="E1446" s="335"/>
      <c r="F1446" s="335"/>
      <c r="G1446" s="335"/>
      <c r="H1446" s="411">
        <f t="shared" si="543"/>
        <v>0</v>
      </c>
      <c r="I1446" s="412">
        <v>0</v>
      </c>
      <c r="J1446" s="411">
        <f t="shared" si="537"/>
        <v>0</v>
      </c>
      <c r="K1446" s="412">
        <f t="shared" si="544"/>
        <v>0</v>
      </c>
      <c r="L1446" s="411">
        <f t="shared" si="545"/>
        <v>0</v>
      </c>
      <c r="M1446" s="412">
        <f t="shared" si="538"/>
        <v>0</v>
      </c>
      <c r="N1446" s="411">
        <v>0</v>
      </c>
      <c r="O1446" s="412">
        <f t="shared" si="546"/>
        <v>0</v>
      </c>
      <c r="P1446" s="335"/>
      <c r="Q1446" s="427">
        <f t="shared" si="547"/>
        <v>0</v>
      </c>
      <c r="R1446" s="428">
        <f t="shared" si="548"/>
        <v>0</v>
      </c>
      <c r="S1446" s="427">
        <f t="shared" si="539"/>
        <v>0</v>
      </c>
      <c r="T1446" s="428">
        <f t="shared" si="540"/>
        <v>0</v>
      </c>
      <c r="U1446" s="431">
        <f t="shared" si="549"/>
        <v>0</v>
      </c>
      <c r="V1446" s="432">
        <f t="shared" si="550"/>
        <v>0</v>
      </c>
      <c r="W1446" s="427">
        <f t="shared" si="551"/>
        <v>0</v>
      </c>
      <c r="X1446" s="428">
        <f t="shared" si="552"/>
        <v>0</v>
      </c>
      <c r="Y1446" s="427">
        <f t="shared" si="541"/>
        <v>0</v>
      </c>
      <c r="Z1446" s="428">
        <f t="shared" si="542"/>
        <v>0</v>
      </c>
      <c r="AA1446" s="431">
        <f t="shared" si="553"/>
        <v>0</v>
      </c>
      <c r="AB1446" s="432">
        <f t="shared" si="554"/>
        <v>0</v>
      </c>
      <c r="AC1446" s="427" t="e">
        <f t="shared" si="555"/>
        <v>#N/A</v>
      </c>
      <c r="AD1446" s="428" t="e">
        <f t="shared" si="556"/>
        <v>#N/A</v>
      </c>
      <c r="AE1446" s="427" t="e">
        <f t="shared" si="557"/>
        <v>#N/A</v>
      </c>
      <c r="AF1446" s="428" t="e">
        <f t="shared" si="558"/>
        <v>#N/A</v>
      </c>
      <c r="AG1446" s="431" t="e">
        <f t="shared" si="559"/>
        <v>#N/A</v>
      </c>
      <c r="AH1446" s="432" t="e">
        <f t="shared" si="560"/>
        <v>#N/A</v>
      </c>
    </row>
    <row r="1447" spans="4:34" x14ac:dyDescent="0.25">
      <c r="D1447" s="335"/>
      <c r="E1447" s="335"/>
      <c r="F1447" s="335"/>
      <c r="G1447" s="335"/>
      <c r="H1447" s="411">
        <f t="shared" si="543"/>
        <v>0</v>
      </c>
      <c r="I1447" s="412">
        <v>0</v>
      </c>
      <c r="J1447" s="411">
        <f t="shared" si="537"/>
        <v>0</v>
      </c>
      <c r="K1447" s="412">
        <f t="shared" si="544"/>
        <v>0</v>
      </c>
      <c r="L1447" s="411">
        <f t="shared" si="545"/>
        <v>0</v>
      </c>
      <c r="M1447" s="412">
        <f t="shared" si="538"/>
        <v>0</v>
      </c>
      <c r="N1447" s="411">
        <v>0</v>
      </c>
      <c r="O1447" s="412">
        <f t="shared" si="546"/>
        <v>0</v>
      </c>
      <c r="P1447" s="335"/>
      <c r="Q1447" s="427">
        <f t="shared" si="547"/>
        <v>0</v>
      </c>
      <c r="R1447" s="428">
        <f t="shared" si="548"/>
        <v>0</v>
      </c>
      <c r="S1447" s="427">
        <f t="shared" si="539"/>
        <v>0</v>
      </c>
      <c r="T1447" s="428">
        <f t="shared" si="540"/>
        <v>0</v>
      </c>
      <c r="U1447" s="431">
        <f t="shared" si="549"/>
        <v>0</v>
      </c>
      <c r="V1447" s="432">
        <f t="shared" si="550"/>
        <v>0</v>
      </c>
      <c r="W1447" s="427">
        <f t="shared" si="551"/>
        <v>0</v>
      </c>
      <c r="X1447" s="428">
        <f t="shared" si="552"/>
        <v>0</v>
      </c>
      <c r="Y1447" s="427">
        <f t="shared" si="541"/>
        <v>0</v>
      </c>
      <c r="Z1447" s="428">
        <f t="shared" si="542"/>
        <v>0</v>
      </c>
      <c r="AA1447" s="431">
        <f t="shared" si="553"/>
        <v>0</v>
      </c>
      <c r="AB1447" s="432">
        <f t="shared" si="554"/>
        <v>0</v>
      </c>
      <c r="AC1447" s="427" t="e">
        <f t="shared" si="555"/>
        <v>#N/A</v>
      </c>
      <c r="AD1447" s="428" t="e">
        <f t="shared" si="556"/>
        <v>#N/A</v>
      </c>
      <c r="AE1447" s="427" t="e">
        <f t="shared" si="557"/>
        <v>#N/A</v>
      </c>
      <c r="AF1447" s="428" t="e">
        <f t="shared" si="558"/>
        <v>#N/A</v>
      </c>
      <c r="AG1447" s="431" t="e">
        <f t="shared" si="559"/>
        <v>#N/A</v>
      </c>
      <c r="AH1447" s="432" t="e">
        <f t="shared" si="560"/>
        <v>#N/A</v>
      </c>
    </row>
    <row r="1448" spans="4:34" x14ac:dyDescent="0.25">
      <c r="D1448" s="335"/>
      <c r="E1448" s="335"/>
      <c r="F1448" s="335"/>
      <c r="G1448" s="335"/>
      <c r="H1448" s="411">
        <f t="shared" si="543"/>
        <v>0</v>
      </c>
      <c r="I1448" s="412">
        <v>0</v>
      </c>
      <c r="J1448" s="411">
        <f t="shared" si="537"/>
        <v>0</v>
      </c>
      <c r="K1448" s="412">
        <f t="shared" si="544"/>
        <v>0</v>
      </c>
      <c r="L1448" s="411">
        <f t="shared" si="545"/>
        <v>0</v>
      </c>
      <c r="M1448" s="412">
        <f t="shared" si="538"/>
        <v>0</v>
      </c>
      <c r="N1448" s="411">
        <v>0</v>
      </c>
      <c r="O1448" s="412">
        <f t="shared" si="546"/>
        <v>0</v>
      </c>
      <c r="P1448" s="335"/>
      <c r="Q1448" s="427">
        <f t="shared" si="547"/>
        <v>0</v>
      </c>
      <c r="R1448" s="428">
        <f t="shared" si="548"/>
        <v>0</v>
      </c>
      <c r="S1448" s="427">
        <f t="shared" si="539"/>
        <v>0</v>
      </c>
      <c r="T1448" s="428">
        <f t="shared" si="540"/>
        <v>0</v>
      </c>
      <c r="U1448" s="431">
        <f t="shared" si="549"/>
        <v>0</v>
      </c>
      <c r="V1448" s="432">
        <f t="shared" si="550"/>
        <v>0</v>
      </c>
      <c r="W1448" s="427">
        <f t="shared" si="551"/>
        <v>0</v>
      </c>
      <c r="X1448" s="428">
        <f t="shared" si="552"/>
        <v>0</v>
      </c>
      <c r="Y1448" s="427">
        <f t="shared" si="541"/>
        <v>0</v>
      </c>
      <c r="Z1448" s="428">
        <f t="shared" si="542"/>
        <v>0</v>
      </c>
      <c r="AA1448" s="431">
        <f t="shared" si="553"/>
        <v>0</v>
      </c>
      <c r="AB1448" s="432">
        <f t="shared" si="554"/>
        <v>0</v>
      </c>
      <c r="AC1448" s="427" t="e">
        <f t="shared" si="555"/>
        <v>#N/A</v>
      </c>
      <c r="AD1448" s="428" t="e">
        <f t="shared" si="556"/>
        <v>#N/A</v>
      </c>
      <c r="AE1448" s="427" t="e">
        <f t="shared" si="557"/>
        <v>#N/A</v>
      </c>
      <c r="AF1448" s="428" t="e">
        <f t="shared" si="558"/>
        <v>#N/A</v>
      </c>
      <c r="AG1448" s="431" t="e">
        <f t="shared" si="559"/>
        <v>#N/A</v>
      </c>
      <c r="AH1448" s="432" t="e">
        <f t="shared" si="560"/>
        <v>#N/A</v>
      </c>
    </row>
    <row r="1449" spans="4:34" x14ac:dyDescent="0.25">
      <c r="D1449" s="335"/>
      <c r="E1449" s="335"/>
      <c r="F1449" s="335"/>
      <c r="G1449" s="335"/>
      <c r="H1449" s="411">
        <f t="shared" si="543"/>
        <v>0</v>
      </c>
      <c r="I1449" s="412">
        <v>0</v>
      </c>
      <c r="J1449" s="411">
        <f t="shared" si="537"/>
        <v>0</v>
      </c>
      <c r="K1449" s="412">
        <f t="shared" si="544"/>
        <v>0</v>
      </c>
      <c r="L1449" s="411">
        <f t="shared" si="545"/>
        <v>0</v>
      </c>
      <c r="M1449" s="412">
        <f t="shared" si="538"/>
        <v>0</v>
      </c>
      <c r="N1449" s="411">
        <v>0</v>
      </c>
      <c r="O1449" s="412">
        <f t="shared" si="546"/>
        <v>0</v>
      </c>
      <c r="P1449" s="335"/>
      <c r="Q1449" s="427">
        <f t="shared" si="547"/>
        <v>0</v>
      </c>
      <c r="R1449" s="428">
        <f t="shared" si="548"/>
        <v>0</v>
      </c>
      <c r="S1449" s="427">
        <f t="shared" si="539"/>
        <v>0</v>
      </c>
      <c r="T1449" s="428">
        <f t="shared" si="540"/>
        <v>0</v>
      </c>
      <c r="U1449" s="431">
        <f t="shared" si="549"/>
        <v>0</v>
      </c>
      <c r="V1449" s="432">
        <f t="shared" si="550"/>
        <v>0</v>
      </c>
      <c r="W1449" s="427">
        <f t="shared" si="551"/>
        <v>0</v>
      </c>
      <c r="X1449" s="428">
        <f t="shared" si="552"/>
        <v>0</v>
      </c>
      <c r="Y1449" s="427">
        <f t="shared" si="541"/>
        <v>0</v>
      </c>
      <c r="Z1449" s="428">
        <f t="shared" si="542"/>
        <v>0</v>
      </c>
      <c r="AA1449" s="431">
        <f t="shared" si="553"/>
        <v>0</v>
      </c>
      <c r="AB1449" s="432">
        <f t="shared" si="554"/>
        <v>0</v>
      </c>
      <c r="AC1449" s="427" t="e">
        <f t="shared" si="555"/>
        <v>#N/A</v>
      </c>
      <c r="AD1449" s="428" t="e">
        <f t="shared" si="556"/>
        <v>#N/A</v>
      </c>
      <c r="AE1449" s="427" t="e">
        <f t="shared" si="557"/>
        <v>#N/A</v>
      </c>
      <c r="AF1449" s="428" t="e">
        <f t="shared" si="558"/>
        <v>#N/A</v>
      </c>
      <c r="AG1449" s="431" t="e">
        <f t="shared" si="559"/>
        <v>#N/A</v>
      </c>
      <c r="AH1449" s="432" t="e">
        <f t="shared" si="560"/>
        <v>#N/A</v>
      </c>
    </row>
    <row r="1450" spans="4:34" x14ac:dyDescent="0.25">
      <c r="D1450" s="335"/>
      <c r="E1450" s="335"/>
      <c r="F1450" s="335"/>
      <c r="G1450" s="335"/>
      <c r="H1450" s="411">
        <f t="shared" si="543"/>
        <v>0</v>
      </c>
      <c r="I1450" s="412">
        <v>0</v>
      </c>
      <c r="J1450" s="411">
        <f t="shared" si="537"/>
        <v>0</v>
      </c>
      <c r="K1450" s="412">
        <f t="shared" si="544"/>
        <v>0</v>
      </c>
      <c r="L1450" s="411">
        <f t="shared" si="545"/>
        <v>0</v>
      </c>
      <c r="M1450" s="412">
        <f t="shared" si="538"/>
        <v>0</v>
      </c>
      <c r="N1450" s="411">
        <v>0</v>
      </c>
      <c r="O1450" s="412">
        <f t="shared" si="546"/>
        <v>0</v>
      </c>
      <c r="P1450" s="335"/>
      <c r="Q1450" s="427">
        <f t="shared" si="547"/>
        <v>0</v>
      </c>
      <c r="R1450" s="428">
        <f t="shared" si="548"/>
        <v>0</v>
      </c>
      <c r="S1450" s="427">
        <f t="shared" si="539"/>
        <v>0</v>
      </c>
      <c r="T1450" s="428">
        <f t="shared" si="540"/>
        <v>0</v>
      </c>
      <c r="U1450" s="431">
        <f t="shared" si="549"/>
        <v>0</v>
      </c>
      <c r="V1450" s="432">
        <f t="shared" si="550"/>
        <v>0</v>
      </c>
      <c r="W1450" s="427">
        <f t="shared" si="551"/>
        <v>0</v>
      </c>
      <c r="X1450" s="428">
        <f t="shared" si="552"/>
        <v>0</v>
      </c>
      <c r="Y1450" s="427">
        <f t="shared" si="541"/>
        <v>0</v>
      </c>
      <c r="Z1450" s="428">
        <f t="shared" si="542"/>
        <v>0</v>
      </c>
      <c r="AA1450" s="431">
        <f t="shared" si="553"/>
        <v>0</v>
      </c>
      <c r="AB1450" s="432">
        <f t="shared" si="554"/>
        <v>0</v>
      </c>
      <c r="AC1450" s="427" t="e">
        <f t="shared" si="555"/>
        <v>#N/A</v>
      </c>
      <c r="AD1450" s="428" t="e">
        <f t="shared" si="556"/>
        <v>#N/A</v>
      </c>
      <c r="AE1450" s="427" t="e">
        <f t="shared" si="557"/>
        <v>#N/A</v>
      </c>
      <c r="AF1450" s="428" t="e">
        <f t="shared" si="558"/>
        <v>#N/A</v>
      </c>
      <c r="AG1450" s="431" t="e">
        <f t="shared" si="559"/>
        <v>#N/A</v>
      </c>
      <c r="AH1450" s="432" t="e">
        <f t="shared" si="560"/>
        <v>#N/A</v>
      </c>
    </row>
    <row r="1451" spans="4:34" x14ac:dyDescent="0.25">
      <c r="D1451" s="335"/>
      <c r="E1451" s="335"/>
      <c r="F1451" s="335"/>
      <c r="G1451" s="335"/>
      <c r="H1451" s="411">
        <f t="shared" si="543"/>
        <v>0</v>
      </c>
      <c r="I1451" s="412">
        <v>0</v>
      </c>
      <c r="J1451" s="411">
        <f t="shared" si="537"/>
        <v>0</v>
      </c>
      <c r="K1451" s="412">
        <f t="shared" si="544"/>
        <v>0</v>
      </c>
      <c r="L1451" s="411">
        <f t="shared" si="545"/>
        <v>0</v>
      </c>
      <c r="M1451" s="412">
        <f t="shared" si="538"/>
        <v>0</v>
      </c>
      <c r="N1451" s="411">
        <v>0</v>
      </c>
      <c r="O1451" s="412">
        <f t="shared" si="546"/>
        <v>0</v>
      </c>
      <c r="P1451" s="335"/>
      <c r="Q1451" s="427">
        <f t="shared" si="547"/>
        <v>0</v>
      </c>
      <c r="R1451" s="428">
        <f t="shared" si="548"/>
        <v>0</v>
      </c>
      <c r="S1451" s="427">
        <f t="shared" si="539"/>
        <v>0</v>
      </c>
      <c r="T1451" s="428">
        <f t="shared" si="540"/>
        <v>0</v>
      </c>
      <c r="U1451" s="431">
        <f t="shared" si="549"/>
        <v>0</v>
      </c>
      <c r="V1451" s="432">
        <f t="shared" si="550"/>
        <v>0</v>
      </c>
      <c r="W1451" s="427">
        <f t="shared" si="551"/>
        <v>0</v>
      </c>
      <c r="X1451" s="428">
        <f t="shared" si="552"/>
        <v>0</v>
      </c>
      <c r="Y1451" s="427">
        <f t="shared" si="541"/>
        <v>0</v>
      </c>
      <c r="Z1451" s="428">
        <f t="shared" si="542"/>
        <v>0</v>
      </c>
      <c r="AA1451" s="431">
        <f t="shared" si="553"/>
        <v>0</v>
      </c>
      <c r="AB1451" s="432">
        <f t="shared" si="554"/>
        <v>0</v>
      </c>
      <c r="AC1451" s="427" t="e">
        <f t="shared" si="555"/>
        <v>#N/A</v>
      </c>
      <c r="AD1451" s="428" t="e">
        <f t="shared" si="556"/>
        <v>#N/A</v>
      </c>
      <c r="AE1451" s="427" t="e">
        <f t="shared" si="557"/>
        <v>#N/A</v>
      </c>
      <c r="AF1451" s="428" t="e">
        <f t="shared" si="558"/>
        <v>#N/A</v>
      </c>
      <c r="AG1451" s="431" t="e">
        <f t="shared" si="559"/>
        <v>#N/A</v>
      </c>
      <c r="AH1451" s="432" t="e">
        <f t="shared" si="560"/>
        <v>#N/A</v>
      </c>
    </row>
    <row r="1452" spans="4:34" x14ac:dyDescent="0.25">
      <c r="D1452" s="335"/>
      <c r="E1452" s="335"/>
      <c r="F1452" s="335"/>
      <c r="G1452" s="335"/>
      <c r="H1452" s="411">
        <f t="shared" si="543"/>
        <v>0</v>
      </c>
      <c r="I1452" s="412">
        <v>0</v>
      </c>
      <c r="J1452" s="411">
        <f t="shared" si="537"/>
        <v>0</v>
      </c>
      <c r="K1452" s="412">
        <f t="shared" si="544"/>
        <v>0</v>
      </c>
      <c r="L1452" s="411">
        <f t="shared" si="545"/>
        <v>0</v>
      </c>
      <c r="M1452" s="412">
        <f t="shared" si="538"/>
        <v>0</v>
      </c>
      <c r="N1452" s="411">
        <v>0</v>
      </c>
      <c r="O1452" s="412">
        <f t="shared" si="546"/>
        <v>0</v>
      </c>
      <c r="P1452" s="335"/>
      <c r="Q1452" s="427">
        <f t="shared" si="547"/>
        <v>0</v>
      </c>
      <c r="R1452" s="428">
        <f t="shared" si="548"/>
        <v>0</v>
      </c>
      <c r="S1452" s="427">
        <f t="shared" si="539"/>
        <v>0</v>
      </c>
      <c r="T1452" s="428">
        <f t="shared" si="540"/>
        <v>0</v>
      </c>
      <c r="U1452" s="431">
        <f t="shared" si="549"/>
        <v>0</v>
      </c>
      <c r="V1452" s="432">
        <f t="shared" si="550"/>
        <v>0</v>
      </c>
      <c r="W1452" s="427">
        <f t="shared" si="551"/>
        <v>0</v>
      </c>
      <c r="X1452" s="428">
        <f t="shared" si="552"/>
        <v>0</v>
      </c>
      <c r="Y1452" s="427">
        <f t="shared" si="541"/>
        <v>0</v>
      </c>
      <c r="Z1452" s="428">
        <f t="shared" si="542"/>
        <v>0</v>
      </c>
      <c r="AA1452" s="431">
        <f t="shared" si="553"/>
        <v>0</v>
      </c>
      <c r="AB1452" s="432">
        <f t="shared" si="554"/>
        <v>0</v>
      </c>
      <c r="AC1452" s="427" t="e">
        <f t="shared" si="555"/>
        <v>#N/A</v>
      </c>
      <c r="AD1452" s="428" t="e">
        <f t="shared" si="556"/>
        <v>#N/A</v>
      </c>
      <c r="AE1452" s="427" t="e">
        <f t="shared" si="557"/>
        <v>#N/A</v>
      </c>
      <c r="AF1452" s="428" t="e">
        <f t="shared" si="558"/>
        <v>#N/A</v>
      </c>
      <c r="AG1452" s="431" t="e">
        <f t="shared" si="559"/>
        <v>#N/A</v>
      </c>
      <c r="AH1452" s="432" t="e">
        <f t="shared" si="560"/>
        <v>#N/A</v>
      </c>
    </row>
    <row r="1453" spans="4:34" x14ac:dyDescent="0.25">
      <c r="D1453" s="335"/>
      <c r="E1453" s="335"/>
      <c r="F1453" s="335"/>
      <c r="G1453" s="335"/>
      <c r="H1453" s="411">
        <f t="shared" si="543"/>
        <v>0</v>
      </c>
      <c r="I1453" s="412">
        <v>0</v>
      </c>
      <c r="J1453" s="411">
        <f t="shared" si="537"/>
        <v>0</v>
      </c>
      <c r="K1453" s="412">
        <f t="shared" si="544"/>
        <v>0</v>
      </c>
      <c r="L1453" s="411">
        <f t="shared" si="545"/>
        <v>0</v>
      </c>
      <c r="M1453" s="412">
        <f t="shared" si="538"/>
        <v>0</v>
      </c>
      <c r="N1453" s="411">
        <v>0</v>
      </c>
      <c r="O1453" s="412">
        <f t="shared" si="546"/>
        <v>0</v>
      </c>
      <c r="P1453" s="335"/>
      <c r="Q1453" s="427">
        <f t="shared" si="547"/>
        <v>0</v>
      </c>
      <c r="R1453" s="428">
        <f t="shared" si="548"/>
        <v>0</v>
      </c>
      <c r="S1453" s="427">
        <f t="shared" si="539"/>
        <v>0</v>
      </c>
      <c r="T1453" s="428">
        <f t="shared" si="540"/>
        <v>0</v>
      </c>
      <c r="U1453" s="431">
        <f t="shared" si="549"/>
        <v>0</v>
      </c>
      <c r="V1453" s="432">
        <f t="shared" si="550"/>
        <v>0</v>
      </c>
      <c r="W1453" s="427">
        <f t="shared" si="551"/>
        <v>0</v>
      </c>
      <c r="X1453" s="428">
        <f t="shared" si="552"/>
        <v>0</v>
      </c>
      <c r="Y1453" s="427">
        <f t="shared" si="541"/>
        <v>0</v>
      </c>
      <c r="Z1453" s="428">
        <f t="shared" si="542"/>
        <v>0</v>
      </c>
      <c r="AA1453" s="431">
        <f t="shared" si="553"/>
        <v>0</v>
      </c>
      <c r="AB1453" s="432">
        <f t="shared" si="554"/>
        <v>0</v>
      </c>
      <c r="AC1453" s="427" t="e">
        <f t="shared" si="555"/>
        <v>#N/A</v>
      </c>
      <c r="AD1453" s="428" t="e">
        <f t="shared" si="556"/>
        <v>#N/A</v>
      </c>
      <c r="AE1453" s="427" t="e">
        <f t="shared" si="557"/>
        <v>#N/A</v>
      </c>
      <c r="AF1453" s="428" t="e">
        <f t="shared" si="558"/>
        <v>#N/A</v>
      </c>
      <c r="AG1453" s="431" t="e">
        <f t="shared" si="559"/>
        <v>#N/A</v>
      </c>
      <c r="AH1453" s="432" t="e">
        <f t="shared" si="560"/>
        <v>#N/A</v>
      </c>
    </row>
    <row r="1454" spans="4:34" x14ac:dyDescent="0.25">
      <c r="D1454" s="335"/>
      <c r="E1454" s="335"/>
      <c r="F1454" s="335"/>
      <c r="G1454" s="335"/>
      <c r="H1454" s="411">
        <f t="shared" si="543"/>
        <v>0</v>
      </c>
      <c r="I1454" s="412">
        <v>0</v>
      </c>
      <c r="J1454" s="411">
        <f t="shared" si="537"/>
        <v>0</v>
      </c>
      <c r="K1454" s="412">
        <f t="shared" si="544"/>
        <v>0</v>
      </c>
      <c r="L1454" s="411">
        <f t="shared" si="545"/>
        <v>0</v>
      </c>
      <c r="M1454" s="412">
        <f t="shared" si="538"/>
        <v>0</v>
      </c>
      <c r="N1454" s="411">
        <v>0</v>
      </c>
      <c r="O1454" s="412">
        <f t="shared" si="546"/>
        <v>0</v>
      </c>
      <c r="P1454" s="335"/>
      <c r="Q1454" s="427">
        <f t="shared" si="547"/>
        <v>0</v>
      </c>
      <c r="R1454" s="428">
        <f t="shared" si="548"/>
        <v>0</v>
      </c>
      <c r="S1454" s="427">
        <f t="shared" si="539"/>
        <v>0</v>
      </c>
      <c r="T1454" s="428">
        <f t="shared" si="540"/>
        <v>0</v>
      </c>
      <c r="U1454" s="431">
        <f t="shared" si="549"/>
        <v>0</v>
      </c>
      <c r="V1454" s="432">
        <f t="shared" si="550"/>
        <v>0</v>
      </c>
      <c r="W1454" s="427">
        <f t="shared" si="551"/>
        <v>0</v>
      </c>
      <c r="X1454" s="428">
        <f t="shared" si="552"/>
        <v>0</v>
      </c>
      <c r="Y1454" s="427">
        <f t="shared" si="541"/>
        <v>0</v>
      </c>
      <c r="Z1454" s="428">
        <f t="shared" si="542"/>
        <v>0</v>
      </c>
      <c r="AA1454" s="431">
        <f t="shared" si="553"/>
        <v>0</v>
      </c>
      <c r="AB1454" s="432">
        <f t="shared" si="554"/>
        <v>0</v>
      </c>
      <c r="AC1454" s="427" t="e">
        <f t="shared" si="555"/>
        <v>#N/A</v>
      </c>
      <c r="AD1454" s="428" t="e">
        <f t="shared" si="556"/>
        <v>#N/A</v>
      </c>
      <c r="AE1454" s="427" t="e">
        <f t="shared" si="557"/>
        <v>#N/A</v>
      </c>
      <c r="AF1454" s="428" t="e">
        <f t="shared" si="558"/>
        <v>#N/A</v>
      </c>
      <c r="AG1454" s="431" t="e">
        <f t="shared" si="559"/>
        <v>#N/A</v>
      </c>
      <c r="AH1454" s="432" t="e">
        <f t="shared" si="560"/>
        <v>#N/A</v>
      </c>
    </row>
    <row r="1455" spans="4:34" x14ac:dyDescent="0.25">
      <c r="D1455" s="335"/>
      <c r="E1455" s="335"/>
      <c r="F1455" s="335"/>
      <c r="G1455" s="335"/>
      <c r="H1455" s="411">
        <f t="shared" si="543"/>
        <v>0</v>
      </c>
      <c r="I1455" s="412">
        <v>0</v>
      </c>
      <c r="J1455" s="411">
        <f t="shared" si="537"/>
        <v>0</v>
      </c>
      <c r="K1455" s="412">
        <f t="shared" si="544"/>
        <v>0</v>
      </c>
      <c r="L1455" s="411">
        <f t="shared" si="545"/>
        <v>0</v>
      </c>
      <c r="M1455" s="412">
        <f t="shared" si="538"/>
        <v>0</v>
      </c>
      <c r="N1455" s="411">
        <v>0</v>
      </c>
      <c r="O1455" s="412">
        <f t="shared" si="546"/>
        <v>0</v>
      </c>
      <c r="P1455" s="335"/>
      <c r="Q1455" s="427">
        <f t="shared" si="547"/>
        <v>0</v>
      </c>
      <c r="R1455" s="428">
        <f t="shared" si="548"/>
        <v>0</v>
      </c>
      <c r="S1455" s="427">
        <f t="shared" si="539"/>
        <v>0</v>
      </c>
      <c r="T1455" s="428">
        <f t="shared" si="540"/>
        <v>0</v>
      </c>
      <c r="U1455" s="431">
        <f t="shared" si="549"/>
        <v>0</v>
      </c>
      <c r="V1455" s="432">
        <f t="shared" si="550"/>
        <v>0</v>
      </c>
      <c r="W1455" s="427">
        <f t="shared" si="551"/>
        <v>0</v>
      </c>
      <c r="X1455" s="428">
        <f t="shared" si="552"/>
        <v>0</v>
      </c>
      <c r="Y1455" s="427">
        <f t="shared" si="541"/>
        <v>0</v>
      </c>
      <c r="Z1455" s="428">
        <f t="shared" si="542"/>
        <v>0</v>
      </c>
      <c r="AA1455" s="431">
        <f t="shared" si="553"/>
        <v>0</v>
      </c>
      <c r="AB1455" s="432">
        <f t="shared" si="554"/>
        <v>0</v>
      </c>
      <c r="AC1455" s="427" t="e">
        <f t="shared" si="555"/>
        <v>#N/A</v>
      </c>
      <c r="AD1455" s="428" t="e">
        <f t="shared" si="556"/>
        <v>#N/A</v>
      </c>
      <c r="AE1455" s="427" t="e">
        <f t="shared" si="557"/>
        <v>#N/A</v>
      </c>
      <c r="AF1455" s="428" t="e">
        <f t="shared" si="558"/>
        <v>#N/A</v>
      </c>
      <c r="AG1455" s="431" t="e">
        <f t="shared" si="559"/>
        <v>#N/A</v>
      </c>
      <c r="AH1455" s="432" t="e">
        <f t="shared" si="560"/>
        <v>#N/A</v>
      </c>
    </row>
    <row r="1456" spans="4:34" x14ac:dyDescent="0.25">
      <c r="D1456" s="335"/>
      <c r="E1456" s="335"/>
      <c r="F1456" s="335"/>
      <c r="G1456" s="335"/>
      <c r="H1456" s="411">
        <f t="shared" si="543"/>
        <v>0</v>
      </c>
      <c r="I1456" s="412">
        <v>0</v>
      </c>
      <c r="J1456" s="411">
        <f t="shared" si="537"/>
        <v>0</v>
      </c>
      <c r="K1456" s="412">
        <f t="shared" si="544"/>
        <v>0</v>
      </c>
      <c r="L1456" s="411">
        <f t="shared" si="545"/>
        <v>0</v>
      </c>
      <c r="M1456" s="412">
        <f t="shared" si="538"/>
        <v>0</v>
      </c>
      <c r="N1456" s="411">
        <v>0</v>
      </c>
      <c r="O1456" s="412">
        <f t="shared" si="546"/>
        <v>0</v>
      </c>
      <c r="P1456" s="335"/>
      <c r="Q1456" s="427">
        <f t="shared" si="547"/>
        <v>0</v>
      </c>
      <c r="R1456" s="428">
        <f t="shared" si="548"/>
        <v>0</v>
      </c>
      <c r="S1456" s="427">
        <f t="shared" si="539"/>
        <v>0</v>
      </c>
      <c r="T1456" s="428">
        <f t="shared" si="540"/>
        <v>0</v>
      </c>
      <c r="U1456" s="431">
        <f t="shared" si="549"/>
        <v>0</v>
      </c>
      <c r="V1456" s="432">
        <f t="shared" si="550"/>
        <v>0</v>
      </c>
      <c r="W1456" s="427">
        <f t="shared" si="551"/>
        <v>0</v>
      </c>
      <c r="X1456" s="428">
        <f t="shared" si="552"/>
        <v>0</v>
      </c>
      <c r="Y1456" s="427">
        <f t="shared" si="541"/>
        <v>0</v>
      </c>
      <c r="Z1456" s="428">
        <f t="shared" si="542"/>
        <v>0</v>
      </c>
      <c r="AA1456" s="431">
        <f t="shared" si="553"/>
        <v>0</v>
      </c>
      <c r="AB1456" s="432">
        <f t="shared" si="554"/>
        <v>0</v>
      </c>
      <c r="AC1456" s="427" t="e">
        <f t="shared" si="555"/>
        <v>#N/A</v>
      </c>
      <c r="AD1456" s="428" t="e">
        <f t="shared" si="556"/>
        <v>#N/A</v>
      </c>
      <c r="AE1456" s="427" t="e">
        <f t="shared" si="557"/>
        <v>#N/A</v>
      </c>
      <c r="AF1456" s="428" t="e">
        <f t="shared" si="558"/>
        <v>#N/A</v>
      </c>
      <c r="AG1456" s="431" t="e">
        <f t="shared" si="559"/>
        <v>#N/A</v>
      </c>
      <c r="AH1456" s="432" t="e">
        <f t="shared" si="560"/>
        <v>#N/A</v>
      </c>
    </row>
    <row r="1457" spans="4:34" x14ac:dyDescent="0.25">
      <c r="D1457" s="335"/>
      <c r="E1457" s="335"/>
      <c r="F1457" s="335"/>
      <c r="G1457" s="335"/>
      <c r="H1457" s="411">
        <f t="shared" si="543"/>
        <v>0</v>
      </c>
      <c r="I1457" s="412">
        <v>0</v>
      </c>
      <c r="J1457" s="411">
        <f t="shared" si="537"/>
        <v>0</v>
      </c>
      <c r="K1457" s="412">
        <f t="shared" si="544"/>
        <v>0</v>
      </c>
      <c r="L1457" s="411">
        <f t="shared" si="545"/>
        <v>0</v>
      </c>
      <c r="M1457" s="412">
        <f t="shared" si="538"/>
        <v>0</v>
      </c>
      <c r="N1457" s="411">
        <v>0</v>
      </c>
      <c r="O1457" s="412">
        <f t="shared" si="546"/>
        <v>0</v>
      </c>
      <c r="P1457" s="335"/>
      <c r="Q1457" s="427">
        <f t="shared" si="547"/>
        <v>0</v>
      </c>
      <c r="R1457" s="428">
        <f t="shared" si="548"/>
        <v>0</v>
      </c>
      <c r="S1457" s="427">
        <f t="shared" si="539"/>
        <v>0</v>
      </c>
      <c r="T1457" s="428">
        <f t="shared" si="540"/>
        <v>0</v>
      </c>
      <c r="U1457" s="431">
        <f t="shared" si="549"/>
        <v>0</v>
      </c>
      <c r="V1457" s="432">
        <f t="shared" si="550"/>
        <v>0</v>
      </c>
      <c r="W1457" s="427">
        <f t="shared" si="551"/>
        <v>0</v>
      </c>
      <c r="X1457" s="428">
        <f t="shared" si="552"/>
        <v>0</v>
      </c>
      <c r="Y1457" s="427">
        <f t="shared" si="541"/>
        <v>0</v>
      </c>
      <c r="Z1457" s="428">
        <f t="shared" si="542"/>
        <v>0</v>
      </c>
      <c r="AA1457" s="431">
        <f t="shared" si="553"/>
        <v>0</v>
      </c>
      <c r="AB1457" s="432">
        <f t="shared" si="554"/>
        <v>0</v>
      </c>
      <c r="AC1457" s="427" t="e">
        <f t="shared" si="555"/>
        <v>#N/A</v>
      </c>
      <c r="AD1457" s="428" t="e">
        <f t="shared" si="556"/>
        <v>#N/A</v>
      </c>
      <c r="AE1457" s="427" t="e">
        <f t="shared" si="557"/>
        <v>#N/A</v>
      </c>
      <c r="AF1457" s="428" t="e">
        <f t="shared" si="558"/>
        <v>#N/A</v>
      </c>
      <c r="AG1457" s="431" t="e">
        <f t="shared" si="559"/>
        <v>#N/A</v>
      </c>
      <c r="AH1457" s="432" t="e">
        <f t="shared" si="560"/>
        <v>#N/A</v>
      </c>
    </row>
    <row r="1458" spans="4:34" x14ac:dyDescent="0.25">
      <c r="D1458" s="335"/>
      <c r="E1458" s="335"/>
      <c r="F1458" s="335"/>
      <c r="G1458" s="335"/>
      <c r="H1458" s="411">
        <f t="shared" si="543"/>
        <v>0</v>
      </c>
      <c r="I1458" s="412">
        <v>0</v>
      </c>
      <c r="J1458" s="411">
        <f t="shared" si="537"/>
        <v>0</v>
      </c>
      <c r="K1458" s="412">
        <f t="shared" si="544"/>
        <v>0</v>
      </c>
      <c r="L1458" s="411">
        <f t="shared" si="545"/>
        <v>0</v>
      </c>
      <c r="M1458" s="412">
        <f t="shared" si="538"/>
        <v>0</v>
      </c>
      <c r="N1458" s="411">
        <v>0</v>
      </c>
      <c r="O1458" s="412">
        <f t="shared" si="546"/>
        <v>0</v>
      </c>
      <c r="P1458" s="335"/>
      <c r="Q1458" s="427">
        <f t="shared" si="547"/>
        <v>0</v>
      </c>
      <c r="R1458" s="428">
        <f t="shared" si="548"/>
        <v>0</v>
      </c>
      <c r="S1458" s="427">
        <f t="shared" si="539"/>
        <v>0</v>
      </c>
      <c r="T1458" s="428">
        <f t="shared" si="540"/>
        <v>0</v>
      </c>
      <c r="U1458" s="431">
        <f t="shared" si="549"/>
        <v>0</v>
      </c>
      <c r="V1458" s="432">
        <f t="shared" si="550"/>
        <v>0</v>
      </c>
      <c r="W1458" s="427">
        <f t="shared" si="551"/>
        <v>0</v>
      </c>
      <c r="X1458" s="428">
        <f t="shared" si="552"/>
        <v>0</v>
      </c>
      <c r="Y1458" s="427">
        <f t="shared" si="541"/>
        <v>0</v>
      </c>
      <c r="Z1458" s="428">
        <f t="shared" si="542"/>
        <v>0</v>
      </c>
      <c r="AA1458" s="431">
        <f t="shared" si="553"/>
        <v>0</v>
      </c>
      <c r="AB1458" s="432">
        <f t="shared" si="554"/>
        <v>0</v>
      </c>
      <c r="AC1458" s="427" t="e">
        <f t="shared" si="555"/>
        <v>#N/A</v>
      </c>
      <c r="AD1458" s="428" t="e">
        <f t="shared" si="556"/>
        <v>#N/A</v>
      </c>
      <c r="AE1458" s="427" t="e">
        <f t="shared" si="557"/>
        <v>#N/A</v>
      </c>
      <c r="AF1458" s="428" t="e">
        <f t="shared" si="558"/>
        <v>#N/A</v>
      </c>
      <c r="AG1458" s="431" t="e">
        <f t="shared" si="559"/>
        <v>#N/A</v>
      </c>
      <c r="AH1458" s="432" t="e">
        <f t="shared" si="560"/>
        <v>#N/A</v>
      </c>
    </row>
    <row r="1459" spans="4:34" x14ac:dyDescent="0.25">
      <c r="D1459" s="335"/>
      <c r="E1459" s="335"/>
      <c r="F1459" s="335"/>
      <c r="G1459" s="335"/>
      <c r="H1459" s="411">
        <f t="shared" si="543"/>
        <v>0</v>
      </c>
      <c r="I1459" s="412">
        <v>0</v>
      </c>
      <c r="J1459" s="411">
        <f t="shared" si="537"/>
        <v>0</v>
      </c>
      <c r="K1459" s="412">
        <f t="shared" si="544"/>
        <v>0</v>
      </c>
      <c r="L1459" s="411">
        <f t="shared" si="545"/>
        <v>0</v>
      </c>
      <c r="M1459" s="412">
        <f t="shared" si="538"/>
        <v>0</v>
      </c>
      <c r="N1459" s="411">
        <v>0</v>
      </c>
      <c r="O1459" s="412">
        <f t="shared" si="546"/>
        <v>0</v>
      </c>
      <c r="P1459" s="335"/>
      <c r="Q1459" s="427">
        <f t="shared" si="547"/>
        <v>0</v>
      </c>
      <c r="R1459" s="428">
        <f t="shared" si="548"/>
        <v>0</v>
      </c>
      <c r="S1459" s="427">
        <f t="shared" si="539"/>
        <v>0</v>
      </c>
      <c r="T1459" s="428">
        <f t="shared" si="540"/>
        <v>0</v>
      </c>
      <c r="U1459" s="431">
        <f t="shared" si="549"/>
        <v>0</v>
      </c>
      <c r="V1459" s="432">
        <f t="shared" si="550"/>
        <v>0</v>
      </c>
      <c r="W1459" s="427">
        <f t="shared" si="551"/>
        <v>0</v>
      </c>
      <c r="X1459" s="428">
        <f t="shared" si="552"/>
        <v>0</v>
      </c>
      <c r="Y1459" s="427">
        <f t="shared" si="541"/>
        <v>0</v>
      </c>
      <c r="Z1459" s="428">
        <f t="shared" si="542"/>
        <v>0</v>
      </c>
      <c r="AA1459" s="431">
        <f t="shared" si="553"/>
        <v>0</v>
      </c>
      <c r="AB1459" s="432">
        <f t="shared" si="554"/>
        <v>0</v>
      </c>
      <c r="AC1459" s="427" t="e">
        <f t="shared" si="555"/>
        <v>#N/A</v>
      </c>
      <c r="AD1459" s="428" t="e">
        <f t="shared" si="556"/>
        <v>#N/A</v>
      </c>
      <c r="AE1459" s="427" t="e">
        <f t="shared" si="557"/>
        <v>#N/A</v>
      </c>
      <c r="AF1459" s="428" t="e">
        <f t="shared" si="558"/>
        <v>#N/A</v>
      </c>
      <c r="AG1459" s="431" t="e">
        <f t="shared" si="559"/>
        <v>#N/A</v>
      </c>
      <c r="AH1459" s="432" t="e">
        <f t="shared" si="560"/>
        <v>#N/A</v>
      </c>
    </row>
    <row r="1460" spans="4:34" x14ac:dyDescent="0.25">
      <c r="D1460" s="335"/>
      <c r="E1460" s="335"/>
      <c r="F1460" s="335"/>
      <c r="G1460" s="335"/>
      <c r="H1460" s="411">
        <f t="shared" si="543"/>
        <v>0</v>
      </c>
      <c r="I1460" s="412">
        <v>0</v>
      </c>
      <c r="J1460" s="411">
        <f t="shared" si="537"/>
        <v>0</v>
      </c>
      <c r="K1460" s="412">
        <f t="shared" si="544"/>
        <v>0</v>
      </c>
      <c r="L1460" s="411">
        <f t="shared" si="545"/>
        <v>0</v>
      </c>
      <c r="M1460" s="412">
        <f t="shared" si="538"/>
        <v>0</v>
      </c>
      <c r="N1460" s="411">
        <v>0</v>
      </c>
      <c r="O1460" s="412">
        <f t="shared" si="546"/>
        <v>0</v>
      </c>
      <c r="P1460" s="335"/>
      <c r="Q1460" s="427">
        <f t="shared" si="547"/>
        <v>0</v>
      </c>
      <c r="R1460" s="428">
        <f t="shared" si="548"/>
        <v>0</v>
      </c>
      <c r="S1460" s="427">
        <f t="shared" si="539"/>
        <v>0</v>
      </c>
      <c r="T1460" s="428">
        <f t="shared" si="540"/>
        <v>0</v>
      </c>
      <c r="U1460" s="431">
        <f t="shared" si="549"/>
        <v>0</v>
      </c>
      <c r="V1460" s="432">
        <f t="shared" si="550"/>
        <v>0</v>
      </c>
      <c r="W1460" s="427">
        <f t="shared" si="551"/>
        <v>0</v>
      </c>
      <c r="X1460" s="428">
        <f t="shared" si="552"/>
        <v>0</v>
      </c>
      <c r="Y1460" s="427">
        <f t="shared" si="541"/>
        <v>0</v>
      </c>
      <c r="Z1460" s="428">
        <f t="shared" si="542"/>
        <v>0</v>
      </c>
      <c r="AA1460" s="431">
        <f t="shared" si="553"/>
        <v>0</v>
      </c>
      <c r="AB1460" s="432">
        <f t="shared" si="554"/>
        <v>0</v>
      </c>
      <c r="AC1460" s="427" t="e">
        <f t="shared" si="555"/>
        <v>#N/A</v>
      </c>
      <c r="AD1460" s="428" t="e">
        <f t="shared" si="556"/>
        <v>#N/A</v>
      </c>
      <c r="AE1460" s="427" t="e">
        <f t="shared" si="557"/>
        <v>#N/A</v>
      </c>
      <c r="AF1460" s="428" t="e">
        <f t="shared" si="558"/>
        <v>#N/A</v>
      </c>
      <c r="AG1460" s="431" t="e">
        <f t="shared" si="559"/>
        <v>#N/A</v>
      </c>
      <c r="AH1460" s="432" t="e">
        <f t="shared" si="560"/>
        <v>#N/A</v>
      </c>
    </row>
    <row r="1461" spans="4:34" x14ac:dyDescent="0.25">
      <c r="D1461" s="335"/>
      <c r="E1461" s="335"/>
      <c r="F1461" s="335"/>
      <c r="G1461" s="335"/>
      <c r="H1461" s="411">
        <f t="shared" si="543"/>
        <v>0</v>
      </c>
      <c r="I1461" s="412">
        <v>0</v>
      </c>
      <c r="J1461" s="411">
        <f t="shared" si="537"/>
        <v>0</v>
      </c>
      <c r="K1461" s="412">
        <f t="shared" si="544"/>
        <v>0</v>
      </c>
      <c r="L1461" s="411">
        <f t="shared" si="545"/>
        <v>0</v>
      </c>
      <c r="M1461" s="412">
        <f t="shared" si="538"/>
        <v>0</v>
      </c>
      <c r="N1461" s="411">
        <v>0</v>
      </c>
      <c r="O1461" s="412">
        <f t="shared" si="546"/>
        <v>0</v>
      </c>
      <c r="P1461" s="335"/>
      <c r="Q1461" s="427">
        <f t="shared" si="547"/>
        <v>0</v>
      </c>
      <c r="R1461" s="428">
        <f t="shared" si="548"/>
        <v>0</v>
      </c>
      <c r="S1461" s="427">
        <f t="shared" si="539"/>
        <v>0</v>
      </c>
      <c r="T1461" s="428">
        <f t="shared" si="540"/>
        <v>0</v>
      </c>
      <c r="U1461" s="431">
        <f t="shared" si="549"/>
        <v>0</v>
      </c>
      <c r="V1461" s="432">
        <f t="shared" si="550"/>
        <v>0</v>
      </c>
      <c r="W1461" s="427">
        <f t="shared" si="551"/>
        <v>0</v>
      </c>
      <c r="X1461" s="428">
        <f t="shared" si="552"/>
        <v>0</v>
      </c>
      <c r="Y1461" s="427">
        <f t="shared" si="541"/>
        <v>0</v>
      </c>
      <c r="Z1461" s="428">
        <f t="shared" si="542"/>
        <v>0</v>
      </c>
      <c r="AA1461" s="431">
        <f t="shared" si="553"/>
        <v>0</v>
      </c>
      <c r="AB1461" s="432">
        <f t="shared" si="554"/>
        <v>0</v>
      </c>
      <c r="AC1461" s="427" t="e">
        <f t="shared" si="555"/>
        <v>#N/A</v>
      </c>
      <c r="AD1461" s="428" t="e">
        <f t="shared" si="556"/>
        <v>#N/A</v>
      </c>
      <c r="AE1461" s="427" t="e">
        <f t="shared" si="557"/>
        <v>#N/A</v>
      </c>
      <c r="AF1461" s="428" t="e">
        <f t="shared" si="558"/>
        <v>#N/A</v>
      </c>
      <c r="AG1461" s="431" t="e">
        <f t="shared" si="559"/>
        <v>#N/A</v>
      </c>
      <c r="AH1461" s="432" t="e">
        <f t="shared" si="560"/>
        <v>#N/A</v>
      </c>
    </row>
    <row r="1462" spans="4:34" x14ac:dyDescent="0.25">
      <c r="D1462" s="335"/>
      <c r="E1462" s="335"/>
      <c r="F1462" s="335"/>
      <c r="G1462" s="335"/>
      <c r="H1462" s="411">
        <f t="shared" si="543"/>
        <v>0</v>
      </c>
      <c r="I1462" s="412">
        <v>0</v>
      </c>
      <c r="J1462" s="411">
        <f t="shared" si="537"/>
        <v>0</v>
      </c>
      <c r="K1462" s="412">
        <f t="shared" si="544"/>
        <v>0</v>
      </c>
      <c r="L1462" s="411">
        <f t="shared" si="545"/>
        <v>0</v>
      </c>
      <c r="M1462" s="412">
        <f t="shared" si="538"/>
        <v>0</v>
      </c>
      <c r="N1462" s="411">
        <v>0</v>
      </c>
      <c r="O1462" s="412">
        <f t="shared" si="546"/>
        <v>0</v>
      </c>
      <c r="P1462" s="335"/>
      <c r="Q1462" s="427">
        <f t="shared" si="547"/>
        <v>0</v>
      </c>
      <c r="R1462" s="428">
        <f t="shared" si="548"/>
        <v>0</v>
      </c>
      <c r="S1462" s="427">
        <f t="shared" si="539"/>
        <v>0</v>
      </c>
      <c r="T1462" s="428">
        <f t="shared" si="540"/>
        <v>0</v>
      </c>
      <c r="U1462" s="431">
        <f t="shared" si="549"/>
        <v>0</v>
      </c>
      <c r="V1462" s="432">
        <f t="shared" si="550"/>
        <v>0</v>
      </c>
      <c r="W1462" s="427">
        <f t="shared" si="551"/>
        <v>0</v>
      </c>
      <c r="X1462" s="428">
        <f t="shared" si="552"/>
        <v>0</v>
      </c>
      <c r="Y1462" s="427">
        <f t="shared" si="541"/>
        <v>0</v>
      </c>
      <c r="Z1462" s="428">
        <f t="shared" si="542"/>
        <v>0</v>
      </c>
      <c r="AA1462" s="431">
        <f t="shared" si="553"/>
        <v>0</v>
      </c>
      <c r="AB1462" s="432">
        <f t="shared" si="554"/>
        <v>0</v>
      </c>
      <c r="AC1462" s="427" t="e">
        <f t="shared" si="555"/>
        <v>#N/A</v>
      </c>
      <c r="AD1462" s="428" t="e">
        <f t="shared" si="556"/>
        <v>#N/A</v>
      </c>
      <c r="AE1462" s="427" t="e">
        <f t="shared" si="557"/>
        <v>#N/A</v>
      </c>
      <c r="AF1462" s="428" t="e">
        <f t="shared" si="558"/>
        <v>#N/A</v>
      </c>
      <c r="AG1462" s="431" t="e">
        <f t="shared" si="559"/>
        <v>#N/A</v>
      </c>
      <c r="AH1462" s="432" t="e">
        <f t="shared" si="560"/>
        <v>#N/A</v>
      </c>
    </row>
    <row r="1463" spans="4:34" x14ac:dyDescent="0.25">
      <c r="D1463" s="335"/>
      <c r="E1463" s="335"/>
      <c r="F1463" s="335"/>
      <c r="G1463" s="335"/>
      <c r="H1463" s="411">
        <f t="shared" si="543"/>
        <v>0</v>
      </c>
      <c r="I1463" s="412">
        <v>0</v>
      </c>
      <c r="J1463" s="411">
        <f t="shared" si="537"/>
        <v>0</v>
      </c>
      <c r="K1463" s="412">
        <f t="shared" si="544"/>
        <v>0</v>
      </c>
      <c r="L1463" s="411">
        <f t="shared" si="545"/>
        <v>0</v>
      </c>
      <c r="M1463" s="412">
        <f t="shared" si="538"/>
        <v>0</v>
      </c>
      <c r="N1463" s="411">
        <v>0</v>
      </c>
      <c r="O1463" s="412">
        <f t="shared" si="546"/>
        <v>0</v>
      </c>
      <c r="P1463" s="335"/>
      <c r="Q1463" s="427">
        <f t="shared" si="547"/>
        <v>0</v>
      </c>
      <c r="R1463" s="428">
        <f t="shared" si="548"/>
        <v>0</v>
      </c>
      <c r="S1463" s="427">
        <f t="shared" si="539"/>
        <v>0</v>
      </c>
      <c r="T1463" s="428">
        <f t="shared" si="540"/>
        <v>0</v>
      </c>
      <c r="U1463" s="431">
        <f t="shared" si="549"/>
        <v>0</v>
      </c>
      <c r="V1463" s="432">
        <f t="shared" si="550"/>
        <v>0</v>
      </c>
      <c r="W1463" s="427">
        <f t="shared" si="551"/>
        <v>0</v>
      </c>
      <c r="X1463" s="428">
        <f t="shared" si="552"/>
        <v>0</v>
      </c>
      <c r="Y1463" s="427">
        <f t="shared" si="541"/>
        <v>0</v>
      </c>
      <c r="Z1463" s="428">
        <f t="shared" si="542"/>
        <v>0</v>
      </c>
      <c r="AA1463" s="431">
        <f t="shared" si="553"/>
        <v>0</v>
      </c>
      <c r="AB1463" s="432">
        <f t="shared" si="554"/>
        <v>0</v>
      </c>
      <c r="AC1463" s="427" t="e">
        <f t="shared" si="555"/>
        <v>#N/A</v>
      </c>
      <c r="AD1463" s="428" t="e">
        <f t="shared" si="556"/>
        <v>#N/A</v>
      </c>
      <c r="AE1463" s="427" t="e">
        <f t="shared" si="557"/>
        <v>#N/A</v>
      </c>
      <c r="AF1463" s="428" t="e">
        <f t="shared" si="558"/>
        <v>#N/A</v>
      </c>
      <c r="AG1463" s="431" t="e">
        <f t="shared" si="559"/>
        <v>#N/A</v>
      </c>
      <c r="AH1463" s="432" t="e">
        <f t="shared" si="560"/>
        <v>#N/A</v>
      </c>
    </row>
    <row r="1464" spans="4:34" x14ac:dyDescent="0.25">
      <c r="D1464" s="335"/>
      <c r="E1464" s="335"/>
      <c r="F1464" s="335"/>
      <c r="G1464" s="335"/>
      <c r="H1464" s="411">
        <f t="shared" si="543"/>
        <v>0</v>
      </c>
      <c r="I1464" s="412">
        <v>0</v>
      </c>
      <c r="J1464" s="411">
        <f t="shared" si="537"/>
        <v>0</v>
      </c>
      <c r="K1464" s="412">
        <f t="shared" si="544"/>
        <v>0</v>
      </c>
      <c r="L1464" s="411">
        <f t="shared" si="545"/>
        <v>0</v>
      </c>
      <c r="M1464" s="412">
        <f t="shared" si="538"/>
        <v>0</v>
      </c>
      <c r="N1464" s="411">
        <v>0</v>
      </c>
      <c r="O1464" s="412">
        <f t="shared" si="546"/>
        <v>0</v>
      </c>
      <c r="P1464" s="335"/>
      <c r="Q1464" s="427">
        <f t="shared" si="547"/>
        <v>0</v>
      </c>
      <c r="R1464" s="428">
        <f t="shared" si="548"/>
        <v>0</v>
      </c>
      <c r="S1464" s="427">
        <f t="shared" si="539"/>
        <v>0</v>
      </c>
      <c r="T1464" s="428">
        <f t="shared" si="540"/>
        <v>0</v>
      </c>
      <c r="U1464" s="431">
        <f t="shared" si="549"/>
        <v>0</v>
      </c>
      <c r="V1464" s="432">
        <f t="shared" si="550"/>
        <v>0</v>
      </c>
      <c r="W1464" s="427">
        <f t="shared" si="551"/>
        <v>0</v>
      </c>
      <c r="X1464" s="428">
        <f t="shared" si="552"/>
        <v>0</v>
      </c>
      <c r="Y1464" s="427">
        <f t="shared" si="541"/>
        <v>0</v>
      </c>
      <c r="Z1464" s="428">
        <f t="shared" si="542"/>
        <v>0</v>
      </c>
      <c r="AA1464" s="431">
        <f t="shared" si="553"/>
        <v>0</v>
      </c>
      <c r="AB1464" s="432">
        <f t="shared" si="554"/>
        <v>0</v>
      </c>
      <c r="AC1464" s="427" t="e">
        <f t="shared" si="555"/>
        <v>#N/A</v>
      </c>
      <c r="AD1464" s="428" t="e">
        <f t="shared" si="556"/>
        <v>#N/A</v>
      </c>
      <c r="AE1464" s="427" t="e">
        <f t="shared" si="557"/>
        <v>#N/A</v>
      </c>
      <c r="AF1464" s="428" t="e">
        <f t="shared" si="558"/>
        <v>#N/A</v>
      </c>
      <c r="AG1464" s="431" t="e">
        <f t="shared" si="559"/>
        <v>#N/A</v>
      </c>
      <c r="AH1464" s="432" t="e">
        <f t="shared" si="560"/>
        <v>#N/A</v>
      </c>
    </row>
    <row r="1465" spans="4:34" x14ac:dyDescent="0.25">
      <c r="D1465" s="335"/>
      <c r="E1465" s="335"/>
      <c r="F1465" s="335"/>
      <c r="G1465" s="335"/>
      <c r="H1465" s="411">
        <f t="shared" si="543"/>
        <v>0</v>
      </c>
      <c r="I1465" s="412">
        <v>0</v>
      </c>
      <c r="J1465" s="411">
        <f t="shared" si="537"/>
        <v>0</v>
      </c>
      <c r="K1465" s="412">
        <f t="shared" si="544"/>
        <v>0</v>
      </c>
      <c r="L1465" s="411">
        <f t="shared" si="545"/>
        <v>0</v>
      </c>
      <c r="M1465" s="412">
        <f t="shared" si="538"/>
        <v>0</v>
      </c>
      <c r="N1465" s="411">
        <v>0</v>
      </c>
      <c r="O1465" s="412">
        <f t="shared" si="546"/>
        <v>0</v>
      </c>
      <c r="P1465" s="335"/>
      <c r="Q1465" s="427">
        <f t="shared" si="547"/>
        <v>0</v>
      </c>
      <c r="R1465" s="428">
        <f t="shared" si="548"/>
        <v>0</v>
      </c>
      <c r="S1465" s="427">
        <f t="shared" si="539"/>
        <v>0</v>
      </c>
      <c r="T1465" s="428">
        <f t="shared" si="540"/>
        <v>0</v>
      </c>
      <c r="U1465" s="431">
        <f t="shared" si="549"/>
        <v>0</v>
      </c>
      <c r="V1465" s="432">
        <f t="shared" si="550"/>
        <v>0</v>
      </c>
      <c r="W1465" s="427">
        <f t="shared" si="551"/>
        <v>0</v>
      </c>
      <c r="X1465" s="428">
        <f t="shared" si="552"/>
        <v>0</v>
      </c>
      <c r="Y1465" s="427">
        <f t="shared" si="541"/>
        <v>0</v>
      </c>
      <c r="Z1465" s="428">
        <f t="shared" si="542"/>
        <v>0</v>
      </c>
      <c r="AA1465" s="431">
        <f t="shared" si="553"/>
        <v>0</v>
      </c>
      <c r="AB1465" s="432">
        <f t="shared" si="554"/>
        <v>0</v>
      </c>
      <c r="AC1465" s="427" t="e">
        <f t="shared" si="555"/>
        <v>#N/A</v>
      </c>
      <c r="AD1465" s="428" t="e">
        <f t="shared" si="556"/>
        <v>#N/A</v>
      </c>
      <c r="AE1465" s="427" t="e">
        <f t="shared" si="557"/>
        <v>#N/A</v>
      </c>
      <c r="AF1465" s="428" t="e">
        <f t="shared" si="558"/>
        <v>#N/A</v>
      </c>
      <c r="AG1465" s="431" t="e">
        <f t="shared" si="559"/>
        <v>#N/A</v>
      </c>
      <c r="AH1465" s="432" t="e">
        <f t="shared" si="560"/>
        <v>#N/A</v>
      </c>
    </row>
    <row r="1466" spans="4:34" x14ac:dyDescent="0.25">
      <c r="D1466" s="335"/>
      <c r="E1466" s="335"/>
      <c r="F1466" s="335"/>
      <c r="G1466" s="335"/>
      <c r="H1466" s="411">
        <f t="shared" si="543"/>
        <v>0</v>
      </c>
      <c r="I1466" s="412">
        <v>0</v>
      </c>
      <c r="J1466" s="411">
        <f t="shared" si="537"/>
        <v>0</v>
      </c>
      <c r="K1466" s="412">
        <f t="shared" si="544"/>
        <v>0</v>
      </c>
      <c r="L1466" s="411">
        <f t="shared" si="545"/>
        <v>0</v>
      </c>
      <c r="M1466" s="412">
        <f t="shared" si="538"/>
        <v>0</v>
      </c>
      <c r="N1466" s="411">
        <v>0</v>
      </c>
      <c r="O1466" s="412">
        <f t="shared" si="546"/>
        <v>0</v>
      </c>
      <c r="P1466" s="335"/>
      <c r="Q1466" s="427">
        <f t="shared" si="547"/>
        <v>0</v>
      </c>
      <c r="R1466" s="428">
        <f t="shared" si="548"/>
        <v>0</v>
      </c>
      <c r="S1466" s="427">
        <f t="shared" si="539"/>
        <v>0</v>
      </c>
      <c r="T1466" s="428">
        <f t="shared" si="540"/>
        <v>0</v>
      </c>
      <c r="U1466" s="431">
        <f t="shared" si="549"/>
        <v>0</v>
      </c>
      <c r="V1466" s="432">
        <f t="shared" si="550"/>
        <v>0</v>
      </c>
      <c r="W1466" s="427">
        <f t="shared" si="551"/>
        <v>0</v>
      </c>
      <c r="X1466" s="428">
        <f t="shared" si="552"/>
        <v>0</v>
      </c>
      <c r="Y1466" s="427">
        <f t="shared" si="541"/>
        <v>0</v>
      </c>
      <c r="Z1466" s="428">
        <f t="shared" si="542"/>
        <v>0</v>
      </c>
      <c r="AA1466" s="431">
        <f t="shared" si="553"/>
        <v>0</v>
      </c>
      <c r="AB1466" s="432">
        <f t="shared" si="554"/>
        <v>0</v>
      </c>
      <c r="AC1466" s="427" t="e">
        <f t="shared" si="555"/>
        <v>#N/A</v>
      </c>
      <c r="AD1466" s="428" t="e">
        <f t="shared" si="556"/>
        <v>#N/A</v>
      </c>
      <c r="AE1466" s="427" t="e">
        <f t="shared" si="557"/>
        <v>#N/A</v>
      </c>
      <c r="AF1466" s="428" t="e">
        <f t="shared" si="558"/>
        <v>#N/A</v>
      </c>
      <c r="AG1466" s="431" t="e">
        <f t="shared" si="559"/>
        <v>#N/A</v>
      </c>
      <c r="AH1466" s="432" t="e">
        <f t="shared" si="560"/>
        <v>#N/A</v>
      </c>
    </row>
    <row r="1467" spans="4:34" x14ac:dyDescent="0.25">
      <c r="D1467" s="335"/>
      <c r="E1467" s="335"/>
      <c r="F1467" s="335"/>
      <c r="G1467" s="335"/>
      <c r="H1467" s="411">
        <f t="shared" si="543"/>
        <v>0</v>
      </c>
      <c r="I1467" s="412">
        <v>0</v>
      </c>
      <c r="J1467" s="411">
        <f t="shared" si="537"/>
        <v>0</v>
      </c>
      <c r="K1467" s="412">
        <f t="shared" si="544"/>
        <v>0</v>
      </c>
      <c r="L1467" s="411">
        <f t="shared" si="545"/>
        <v>0</v>
      </c>
      <c r="M1467" s="412">
        <f t="shared" si="538"/>
        <v>0</v>
      </c>
      <c r="N1467" s="411">
        <v>0</v>
      </c>
      <c r="O1467" s="412">
        <f t="shared" si="546"/>
        <v>0</v>
      </c>
      <c r="P1467" s="335"/>
      <c r="Q1467" s="427">
        <f t="shared" si="547"/>
        <v>0</v>
      </c>
      <c r="R1467" s="428">
        <f t="shared" si="548"/>
        <v>0</v>
      </c>
      <c r="S1467" s="427">
        <f t="shared" si="539"/>
        <v>0</v>
      </c>
      <c r="T1467" s="428">
        <f t="shared" si="540"/>
        <v>0</v>
      </c>
      <c r="U1467" s="431">
        <f t="shared" si="549"/>
        <v>0</v>
      </c>
      <c r="V1467" s="432">
        <f t="shared" si="550"/>
        <v>0</v>
      </c>
      <c r="W1467" s="427">
        <f t="shared" si="551"/>
        <v>0</v>
      </c>
      <c r="X1467" s="428">
        <f t="shared" si="552"/>
        <v>0</v>
      </c>
      <c r="Y1467" s="427">
        <f t="shared" si="541"/>
        <v>0</v>
      </c>
      <c r="Z1467" s="428">
        <f t="shared" si="542"/>
        <v>0</v>
      </c>
      <c r="AA1467" s="431">
        <f t="shared" si="553"/>
        <v>0</v>
      </c>
      <c r="AB1467" s="432">
        <f t="shared" si="554"/>
        <v>0</v>
      </c>
      <c r="AC1467" s="427" t="e">
        <f t="shared" si="555"/>
        <v>#N/A</v>
      </c>
      <c r="AD1467" s="428" t="e">
        <f t="shared" si="556"/>
        <v>#N/A</v>
      </c>
      <c r="AE1467" s="427" t="e">
        <f t="shared" si="557"/>
        <v>#N/A</v>
      </c>
      <c r="AF1467" s="428" t="e">
        <f t="shared" si="558"/>
        <v>#N/A</v>
      </c>
      <c r="AG1467" s="431" t="e">
        <f t="shared" si="559"/>
        <v>#N/A</v>
      </c>
      <c r="AH1467" s="432" t="e">
        <f t="shared" si="560"/>
        <v>#N/A</v>
      </c>
    </row>
    <row r="1468" spans="4:34" x14ac:dyDescent="0.25">
      <c r="D1468" s="335"/>
      <c r="E1468" s="335"/>
      <c r="F1468" s="335"/>
      <c r="G1468" s="335"/>
      <c r="H1468" s="411">
        <f t="shared" si="543"/>
        <v>0</v>
      </c>
      <c r="I1468" s="412">
        <v>0</v>
      </c>
      <c r="J1468" s="411">
        <f t="shared" si="537"/>
        <v>0</v>
      </c>
      <c r="K1468" s="412">
        <f t="shared" si="544"/>
        <v>0</v>
      </c>
      <c r="L1468" s="411">
        <f t="shared" si="545"/>
        <v>0</v>
      </c>
      <c r="M1468" s="412">
        <f t="shared" si="538"/>
        <v>0</v>
      </c>
      <c r="N1468" s="411">
        <v>0</v>
      </c>
      <c r="O1468" s="412">
        <f t="shared" si="546"/>
        <v>0</v>
      </c>
      <c r="P1468" s="335"/>
      <c r="Q1468" s="427">
        <f t="shared" si="547"/>
        <v>0</v>
      </c>
      <c r="R1468" s="428">
        <f t="shared" si="548"/>
        <v>0</v>
      </c>
      <c r="S1468" s="427">
        <f t="shared" si="539"/>
        <v>0</v>
      </c>
      <c r="T1468" s="428">
        <f t="shared" si="540"/>
        <v>0</v>
      </c>
      <c r="U1468" s="431">
        <f t="shared" si="549"/>
        <v>0</v>
      </c>
      <c r="V1468" s="432">
        <f t="shared" si="550"/>
        <v>0</v>
      </c>
      <c r="W1468" s="427">
        <f t="shared" si="551"/>
        <v>0</v>
      </c>
      <c r="X1468" s="428">
        <f t="shared" si="552"/>
        <v>0</v>
      </c>
      <c r="Y1468" s="427">
        <f t="shared" si="541"/>
        <v>0</v>
      </c>
      <c r="Z1468" s="428">
        <f t="shared" si="542"/>
        <v>0</v>
      </c>
      <c r="AA1468" s="431">
        <f t="shared" si="553"/>
        <v>0</v>
      </c>
      <c r="AB1468" s="432">
        <f t="shared" si="554"/>
        <v>0</v>
      </c>
      <c r="AC1468" s="427" t="e">
        <f t="shared" si="555"/>
        <v>#N/A</v>
      </c>
      <c r="AD1468" s="428" t="e">
        <f t="shared" si="556"/>
        <v>#N/A</v>
      </c>
      <c r="AE1468" s="427" t="e">
        <f t="shared" si="557"/>
        <v>#N/A</v>
      </c>
      <c r="AF1468" s="428" t="e">
        <f t="shared" si="558"/>
        <v>#N/A</v>
      </c>
      <c r="AG1468" s="431" t="e">
        <f t="shared" si="559"/>
        <v>#N/A</v>
      </c>
      <c r="AH1468" s="432" t="e">
        <f t="shared" si="560"/>
        <v>#N/A</v>
      </c>
    </row>
    <row r="1469" spans="4:34" x14ac:dyDescent="0.25">
      <c r="D1469" s="335"/>
      <c r="E1469" s="335"/>
      <c r="F1469" s="335"/>
      <c r="G1469" s="335"/>
      <c r="H1469" s="411">
        <f t="shared" si="543"/>
        <v>0</v>
      </c>
      <c r="I1469" s="412">
        <v>0</v>
      </c>
      <c r="J1469" s="411">
        <f t="shared" si="537"/>
        <v>0</v>
      </c>
      <c r="K1469" s="412">
        <f t="shared" si="544"/>
        <v>0</v>
      </c>
      <c r="L1469" s="411">
        <f t="shared" si="545"/>
        <v>0</v>
      </c>
      <c r="M1469" s="412">
        <f t="shared" si="538"/>
        <v>0</v>
      </c>
      <c r="N1469" s="411">
        <v>0</v>
      </c>
      <c r="O1469" s="412">
        <f t="shared" si="546"/>
        <v>0</v>
      </c>
      <c r="P1469" s="335"/>
      <c r="Q1469" s="427">
        <f t="shared" si="547"/>
        <v>0</v>
      </c>
      <c r="R1469" s="428">
        <f t="shared" si="548"/>
        <v>0</v>
      </c>
      <c r="S1469" s="427">
        <f t="shared" si="539"/>
        <v>0</v>
      </c>
      <c r="T1469" s="428">
        <f t="shared" si="540"/>
        <v>0</v>
      </c>
      <c r="U1469" s="431">
        <f t="shared" si="549"/>
        <v>0</v>
      </c>
      <c r="V1469" s="432">
        <f t="shared" si="550"/>
        <v>0</v>
      </c>
      <c r="W1469" s="427">
        <f t="shared" si="551"/>
        <v>0</v>
      </c>
      <c r="X1469" s="428">
        <f t="shared" si="552"/>
        <v>0</v>
      </c>
      <c r="Y1469" s="427">
        <f t="shared" si="541"/>
        <v>0</v>
      </c>
      <c r="Z1469" s="428">
        <f t="shared" si="542"/>
        <v>0</v>
      </c>
      <c r="AA1469" s="431">
        <f t="shared" si="553"/>
        <v>0</v>
      </c>
      <c r="AB1469" s="432">
        <f t="shared" si="554"/>
        <v>0</v>
      </c>
      <c r="AC1469" s="427" t="e">
        <f t="shared" si="555"/>
        <v>#N/A</v>
      </c>
      <c r="AD1469" s="428" t="e">
        <f t="shared" si="556"/>
        <v>#N/A</v>
      </c>
      <c r="AE1469" s="427" t="e">
        <f t="shared" si="557"/>
        <v>#N/A</v>
      </c>
      <c r="AF1469" s="428" t="e">
        <f t="shared" si="558"/>
        <v>#N/A</v>
      </c>
      <c r="AG1469" s="431" t="e">
        <f t="shared" si="559"/>
        <v>#N/A</v>
      </c>
      <c r="AH1469" s="432" t="e">
        <f t="shared" si="560"/>
        <v>#N/A</v>
      </c>
    </row>
    <row r="1470" spans="4:34" x14ac:dyDescent="0.25">
      <c r="D1470" s="335"/>
      <c r="E1470" s="335"/>
      <c r="F1470" s="335"/>
      <c r="G1470" s="335"/>
      <c r="H1470" s="411">
        <f t="shared" si="543"/>
        <v>0</v>
      </c>
      <c r="I1470" s="412">
        <v>0</v>
      </c>
      <c r="J1470" s="411">
        <f t="shared" si="537"/>
        <v>0</v>
      </c>
      <c r="K1470" s="412">
        <f t="shared" si="544"/>
        <v>0</v>
      </c>
      <c r="L1470" s="411">
        <f t="shared" si="545"/>
        <v>0</v>
      </c>
      <c r="M1470" s="412">
        <f t="shared" si="538"/>
        <v>0</v>
      </c>
      <c r="N1470" s="411">
        <v>0</v>
      </c>
      <c r="O1470" s="412">
        <f t="shared" si="546"/>
        <v>0</v>
      </c>
      <c r="P1470" s="335"/>
      <c r="Q1470" s="427">
        <f t="shared" si="547"/>
        <v>0</v>
      </c>
      <c r="R1470" s="428">
        <f t="shared" si="548"/>
        <v>0</v>
      </c>
      <c r="S1470" s="427">
        <f t="shared" si="539"/>
        <v>0</v>
      </c>
      <c r="T1470" s="428">
        <f t="shared" si="540"/>
        <v>0</v>
      </c>
      <c r="U1470" s="431">
        <f t="shared" si="549"/>
        <v>0</v>
      </c>
      <c r="V1470" s="432">
        <f t="shared" si="550"/>
        <v>0</v>
      </c>
      <c r="W1470" s="427">
        <f t="shared" si="551"/>
        <v>0</v>
      </c>
      <c r="X1470" s="428">
        <f t="shared" si="552"/>
        <v>0</v>
      </c>
      <c r="Y1470" s="427">
        <f t="shared" si="541"/>
        <v>0</v>
      </c>
      <c r="Z1470" s="428">
        <f t="shared" si="542"/>
        <v>0</v>
      </c>
      <c r="AA1470" s="431">
        <f t="shared" si="553"/>
        <v>0</v>
      </c>
      <c r="AB1470" s="432">
        <f t="shared" si="554"/>
        <v>0</v>
      </c>
      <c r="AC1470" s="427" t="e">
        <f t="shared" si="555"/>
        <v>#N/A</v>
      </c>
      <c r="AD1470" s="428" t="e">
        <f t="shared" si="556"/>
        <v>#N/A</v>
      </c>
      <c r="AE1470" s="427" t="e">
        <f t="shared" si="557"/>
        <v>#N/A</v>
      </c>
      <c r="AF1470" s="428" t="e">
        <f t="shared" si="558"/>
        <v>#N/A</v>
      </c>
      <c r="AG1470" s="431" t="e">
        <f t="shared" si="559"/>
        <v>#N/A</v>
      </c>
      <c r="AH1470" s="432" t="e">
        <f t="shared" si="560"/>
        <v>#N/A</v>
      </c>
    </row>
    <row r="1471" spans="4:34" x14ac:dyDescent="0.25">
      <c r="D1471" s="335"/>
      <c r="E1471" s="335"/>
      <c r="F1471" s="335"/>
      <c r="G1471" s="335"/>
      <c r="H1471" s="411">
        <f t="shared" si="543"/>
        <v>0</v>
      </c>
      <c r="I1471" s="412">
        <v>0</v>
      </c>
      <c r="J1471" s="411">
        <f t="shared" si="537"/>
        <v>0</v>
      </c>
      <c r="K1471" s="412">
        <f t="shared" si="544"/>
        <v>0</v>
      </c>
      <c r="L1471" s="411">
        <f t="shared" si="545"/>
        <v>0</v>
      </c>
      <c r="M1471" s="412">
        <f t="shared" si="538"/>
        <v>0</v>
      </c>
      <c r="N1471" s="411">
        <v>0</v>
      </c>
      <c r="O1471" s="412">
        <f t="shared" si="546"/>
        <v>0</v>
      </c>
      <c r="P1471" s="335"/>
      <c r="Q1471" s="427">
        <f t="shared" si="547"/>
        <v>0</v>
      </c>
      <c r="R1471" s="428">
        <f t="shared" si="548"/>
        <v>0</v>
      </c>
      <c r="S1471" s="427">
        <f t="shared" si="539"/>
        <v>0</v>
      </c>
      <c r="T1471" s="428">
        <f t="shared" si="540"/>
        <v>0</v>
      </c>
      <c r="U1471" s="431">
        <f t="shared" si="549"/>
        <v>0</v>
      </c>
      <c r="V1471" s="432">
        <f t="shared" si="550"/>
        <v>0</v>
      </c>
      <c r="W1471" s="427">
        <f t="shared" si="551"/>
        <v>0</v>
      </c>
      <c r="X1471" s="428">
        <f t="shared" si="552"/>
        <v>0</v>
      </c>
      <c r="Y1471" s="427">
        <f t="shared" si="541"/>
        <v>0</v>
      </c>
      <c r="Z1471" s="428">
        <f t="shared" si="542"/>
        <v>0</v>
      </c>
      <c r="AA1471" s="431">
        <f t="shared" si="553"/>
        <v>0</v>
      </c>
      <c r="AB1471" s="432">
        <f t="shared" si="554"/>
        <v>0</v>
      </c>
      <c r="AC1471" s="427" t="e">
        <f t="shared" si="555"/>
        <v>#N/A</v>
      </c>
      <c r="AD1471" s="428" t="e">
        <f t="shared" si="556"/>
        <v>#N/A</v>
      </c>
      <c r="AE1471" s="427" t="e">
        <f t="shared" si="557"/>
        <v>#N/A</v>
      </c>
      <c r="AF1471" s="428" t="e">
        <f t="shared" si="558"/>
        <v>#N/A</v>
      </c>
      <c r="AG1471" s="431" t="e">
        <f t="shared" si="559"/>
        <v>#N/A</v>
      </c>
      <c r="AH1471" s="432" t="e">
        <f t="shared" si="560"/>
        <v>#N/A</v>
      </c>
    </row>
    <row r="1472" spans="4:34" x14ac:dyDescent="0.25">
      <c r="D1472" s="335"/>
      <c r="E1472" s="335"/>
      <c r="F1472" s="335"/>
      <c r="G1472" s="335"/>
      <c r="H1472" s="411">
        <f t="shared" si="543"/>
        <v>0</v>
      </c>
      <c r="I1472" s="412">
        <v>0</v>
      </c>
      <c r="J1472" s="411">
        <f t="shared" si="537"/>
        <v>0</v>
      </c>
      <c r="K1472" s="412">
        <f t="shared" si="544"/>
        <v>0</v>
      </c>
      <c r="L1472" s="411">
        <f t="shared" si="545"/>
        <v>0</v>
      </c>
      <c r="M1472" s="412">
        <f t="shared" si="538"/>
        <v>0</v>
      </c>
      <c r="N1472" s="411">
        <v>0</v>
      </c>
      <c r="O1472" s="412">
        <f t="shared" si="546"/>
        <v>0</v>
      </c>
      <c r="P1472" s="335"/>
      <c r="Q1472" s="427">
        <f t="shared" si="547"/>
        <v>0</v>
      </c>
      <c r="R1472" s="428">
        <f t="shared" si="548"/>
        <v>0</v>
      </c>
      <c r="S1472" s="427">
        <f t="shared" si="539"/>
        <v>0</v>
      </c>
      <c r="T1472" s="428">
        <f t="shared" si="540"/>
        <v>0</v>
      </c>
      <c r="U1472" s="431">
        <f t="shared" si="549"/>
        <v>0</v>
      </c>
      <c r="V1472" s="432">
        <f t="shared" si="550"/>
        <v>0</v>
      </c>
      <c r="W1472" s="427">
        <f t="shared" si="551"/>
        <v>0</v>
      </c>
      <c r="X1472" s="428">
        <f t="shared" si="552"/>
        <v>0</v>
      </c>
      <c r="Y1472" s="427">
        <f t="shared" si="541"/>
        <v>0</v>
      </c>
      <c r="Z1472" s="428">
        <f t="shared" si="542"/>
        <v>0</v>
      </c>
      <c r="AA1472" s="431">
        <f t="shared" si="553"/>
        <v>0</v>
      </c>
      <c r="AB1472" s="432">
        <f t="shared" si="554"/>
        <v>0</v>
      </c>
      <c r="AC1472" s="427" t="e">
        <f t="shared" si="555"/>
        <v>#N/A</v>
      </c>
      <c r="AD1472" s="428" t="e">
        <f t="shared" si="556"/>
        <v>#N/A</v>
      </c>
      <c r="AE1472" s="427" t="e">
        <f t="shared" si="557"/>
        <v>#N/A</v>
      </c>
      <c r="AF1472" s="428" t="e">
        <f t="shared" si="558"/>
        <v>#N/A</v>
      </c>
      <c r="AG1472" s="431" t="e">
        <f t="shared" si="559"/>
        <v>#N/A</v>
      </c>
      <c r="AH1472" s="432" t="e">
        <f t="shared" si="560"/>
        <v>#N/A</v>
      </c>
    </row>
    <row r="1473" spans="4:34" x14ac:dyDescent="0.25">
      <c r="D1473" s="335"/>
      <c r="E1473" s="335"/>
      <c r="F1473" s="335"/>
      <c r="G1473" s="335"/>
      <c r="H1473" s="411">
        <f t="shared" si="543"/>
        <v>0</v>
      </c>
      <c r="I1473" s="412">
        <v>0</v>
      </c>
      <c r="J1473" s="411">
        <f t="shared" si="537"/>
        <v>0</v>
      </c>
      <c r="K1473" s="412">
        <f t="shared" si="544"/>
        <v>0</v>
      </c>
      <c r="L1473" s="411">
        <f t="shared" si="545"/>
        <v>0</v>
      </c>
      <c r="M1473" s="412">
        <f t="shared" si="538"/>
        <v>0</v>
      </c>
      <c r="N1473" s="411">
        <v>0</v>
      </c>
      <c r="O1473" s="412">
        <f t="shared" si="546"/>
        <v>0</v>
      </c>
      <c r="P1473" s="335"/>
      <c r="Q1473" s="427">
        <f t="shared" si="547"/>
        <v>0</v>
      </c>
      <c r="R1473" s="428">
        <f t="shared" si="548"/>
        <v>0</v>
      </c>
      <c r="S1473" s="427">
        <f t="shared" si="539"/>
        <v>0</v>
      </c>
      <c r="T1473" s="428">
        <f t="shared" si="540"/>
        <v>0</v>
      </c>
      <c r="U1473" s="431">
        <f t="shared" si="549"/>
        <v>0</v>
      </c>
      <c r="V1473" s="432">
        <f t="shared" si="550"/>
        <v>0</v>
      </c>
      <c r="W1473" s="427">
        <f t="shared" si="551"/>
        <v>0</v>
      </c>
      <c r="X1473" s="428">
        <f t="shared" si="552"/>
        <v>0</v>
      </c>
      <c r="Y1473" s="427">
        <f t="shared" si="541"/>
        <v>0</v>
      </c>
      <c r="Z1473" s="428">
        <f t="shared" si="542"/>
        <v>0</v>
      </c>
      <c r="AA1473" s="431">
        <f t="shared" si="553"/>
        <v>0</v>
      </c>
      <c r="AB1473" s="432">
        <f t="shared" si="554"/>
        <v>0</v>
      </c>
      <c r="AC1473" s="427" t="e">
        <f t="shared" si="555"/>
        <v>#N/A</v>
      </c>
      <c r="AD1473" s="428" t="e">
        <f t="shared" si="556"/>
        <v>#N/A</v>
      </c>
      <c r="AE1473" s="427" t="e">
        <f t="shared" si="557"/>
        <v>#N/A</v>
      </c>
      <c r="AF1473" s="428" t="e">
        <f t="shared" si="558"/>
        <v>#N/A</v>
      </c>
      <c r="AG1473" s="431" t="e">
        <f t="shared" si="559"/>
        <v>#N/A</v>
      </c>
      <c r="AH1473" s="432" t="e">
        <f t="shared" si="560"/>
        <v>#N/A</v>
      </c>
    </row>
    <row r="1474" spans="4:34" x14ac:dyDescent="0.25">
      <c r="D1474" s="335"/>
      <c r="E1474" s="335"/>
      <c r="F1474" s="335"/>
      <c r="G1474" s="335"/>
      <c r="H1474" s="411">
        <f t="shared" si="543"/>
        <v>0</v>
      </c>
      <c r="I1474" s="412">
        <v>0</v>
      </c>
      <c r="J1474" s="411">
        <f t="shared" si="537"/>
        <v>0</v>
      </c>
      <c r="K1474" s="412">
        <f t="shared" si="544"/>
        <v>0</v>
      </c>
      <c r="L1474" s="411">
        <f t="shared" si="545"/>
        <v>0</v>
      </c>
      <c r="M1474" s="412">
        <f t="shared" si="538"/>
        <v>0</v>
      </c>
      <c r="N1474" s="411">
        <v>0</v>
      </c>
      <c r="O1474" s="412">
        <f t="shared" si="546"/>
        <v>0</v>
      </c>
      <c r="P1474" s="335"/>
      <c r="Q1474" s="427">
        <f t="shared" si="547"/>
        <v>0</v>
      </c>
      <c r="R1474" s="428">
        <f t="shared" si="548"/>
        <v>0</v>
      </c>
      <c r="S1474" s="427">
        <f t="shared" si="539"/>
        <v>0</v>
      </c>
      <c r="T1474" s="428">
        <f t="shared" si="540"/>
        <v>0</v>
      </c>
      <c r="U1474" s="431">
        <f t="shared" si="549"/>
        <v>0</v>
      </c>
      <c r="V1474" s="432">
        <f t="shared" si="550"/>
        <v>0</v>
      </c>
      <c r="W1474" s="427">
        <f t="shared" si="551"/>
        <v>0</v>
      </c>
      <c r="X1474" s="428">
        <f t="shared" si="552"/>
        <v>0</v>
      </c>
      <c r="Y1474" s="427">
        <f t="shared" si="541"/>
        <v>0</v>
      </c>
      <c r="Z1474" s="428">
        <f t="shared" si="542"/>
        <v>0</v>
      </c>
      <c r="AA1474" s="431">
        <f t="shared" si="553"/>
        <v>0</v>
      </c>
      <c r="AB1474" s="432">
        <f t="shared" si="554"/>
        <v>0</v>
      </c>
      <c r="AC1474" s="427" t="e">
        <f t="shared" si="555"/>
        <v>#N/A</v>
      </c>
      <c r="AD1474" s="428" t="e">
        <f t="shared" si="556"/>
        <v>#N/A</v>
      </c>
      <c r="AE1474" s="427" t="e">
        <f t="shared" si="557"/>
        <v>#N/A</v>
      </c>
      <c r="AF1474" s="428" t="e">
        <f t="shared" si="558"/>
        <v>#N/A</v>
      </c>
      <c r="AG1474" s="431" t="e">
        <f t="shared" si="559"/>
        <v>#N/A</v>
      </c>
      <c r="AH1474" s="432" t="e">
        <f t="shared" si="560"/>
        <v>#N/A</v>
      </c>
    </row>
    <row r="1475" spans="4:34" x14ac:dyDescent="0.25">
      <c r="D1475" s="335"/>
      <c r="E1475" s="335"/>
      <c r="F1475" s="335"/>
      <c r="G1475" s="335"/>
      <c r="H1475" s="411">
        <f t="shared" si="543"/>
        <v>0</v>
      </c>
      <c r="I1475" s="412">
        <v>0</v>
      </c>
      <c r="J1475" s="411">
        <f t="shared" si="537"/>
        <v>0</v>
      </c>
      <c r="K1475" s="412">
        <f t="shared" si="544"/>
        <v>0</v>
      </c>
      <c r="L1475" s="411">
        <f t="shared" si="545"/>
        <v>0</v>
      </c>
      <c r="M1475" s="412">
        <f t="shared" si="538"/>
        <v>0</v>
      </c>
      <c r="N1475" s="411">
        <v>0</v>
      </c>
      <c r="O1475" s="412">
        <f t="shared" si="546"/>
        <v>0</v>
      </c>
      <c r="P1475" s="335"/>
      <c r="Q1475" s="427">
        <f t="shared" si="547"/>
        <v>0</v>
      </c>
      <c r="R1475" s="428">
        <f t="shared" si="548"/>
        <v>0</v>
      </c>
      <c r="S1475" s="427">
        <f t="shared" si="539"/>
        <v>0</v>
      </c>
      <c r="T1475" s="428">
        <f t="shared" si="540"/>
        <v>0</v>
      </c>
      <c r="U1475" s="431">
        <f t="shared" si="549"/>
        <v>0</v>
      </c>
      <c r="V1475" s="432">
        <f t="shared" si="550"/>
        <v>0</v>
      </c>
      <c r="W1475" s="427">
        <f t="shared" si="551"/>
        <v>0</v>
      </c>
      <c r="X1475" s="428">
        <f t="shared" si="552"/>
        <v>0</v>
      </c>
      <c r="Y1475" s="427">
        <f t="shared" si="541"/>
        <v>0</v>
      </c>
      <c r="Z1475" s="428">
        <f t="shared" si="542"/>
        <v>0</v>
      </c>
      <c r="AA1475" s="431">
        <f t="shared" si="553"/>
        <v>0</v>
      </c>
      <c r="AB1475" s="432">
        <f t="shared" si="554"/>
        <v>0</v>
      </c>
      <c r="AC1475" s="427" t="e">
        <f t="shared" si="555"/>
        <v>#N/A</v>
      </c>
      <c r="AD1475" s="428" t="e">
        <f t="shared" si="556"/>
        <v>#N/A</v>
      </c>
      <c r="AE1475" s="427" t="e">
        <f t="shared" si="557"/>
        <v>#N/A</v>
      </c>
      <c r="AF1475" s="428" t="e">
        <f t="shared" si="558"/>
        <v>#N/A</v>
      </c>
      <c r="AG1475" s="431" t="e">
        <f t="shared" si="559"/>
        <v>#N/A</v>
      </c>
      <c r="AH1475" s="432" t="e">
        <f t="shared" si="560"/>
        <v>#N/A</v>
      </c>
    </row>
    <row r="1476" spans="4:34" x14ac:dyDescent="0.25">
      <c r="D1476" s="335"/>
      <c r="E1476" s="335"/>
      <c r="F1476" s="335"/>
      <c r="G1476" s="335"/>
      <c r="H1476" s="411">
        <f t="shared" si="543"/>
        <v>0</v>
      </c>
      <c r="I1476" s="412">
        <v>0</v>
      </c>
      <c r="J1476" s="411">
        <f t="shared" si="537"/>
        <v>0</v>
      </c>
      <c r="K1476" s="412">
        <f t="shared" si="544"/>
        <v>0</v>
      </c>
      <c r="L1476" s="411">
        <f t="shared" si="545"/>
        <v>0</v>
      </c>
      <c r="M1476" s="412">
        <f t="shared" si="538"/>
        <v>0</v>
      </c>
      <c r="N1476" s="411">
        <v>0</v>
      </c>
      <c r="O1476" s="412">
        <f t="shared" si="546"/>
        <v>0</v>
      </c>
      <c r="P1476" s="335"/>
      <c r="Q1476" s="427">
        <f t="shared" si="547"/>
        <v>0</v>
      </c>
      <c r="R1476" s="428">
        <f t="shared" si="548"/>
        <v>0</v>
      </c>
      <c r="S1476" s="427">
        <f t="shared" si="539"/>
        <v>0</v>
      </c>
      <c r="T1476" s="428">
        <f t="shared" si="540"/>
        <v>0</v>
      </c>
      <c r="U1476" s="431">
        <f t="shared" si="549"/>
        <v>0</v>
      </c>
      <c r="V1476" s="432">
        <f t="shared" si="550"/>
        <v>0</v>
      </c>
      <c r="W1476" s="427">
        <f t="shared" si="551"/>
        <v>0</v>
      </c>
      <c r="X1476" s="428">
        <f t="shared" si="552"/>
        <v>0</v>
      </c>
      <c r="Y1476" s="427">
        <f t="shared" si="541"/>
        <v>0</v>
      </c>
      <c r="Z1476" s="428">
        <f t="shared" si="542"/>
        <v>0</v>
      </c>
      <c r="AA1476" s="431">
        <f t="shared" si="553"/>
        <v>0</v>
      </c>
      <c r="AB1476" s="432">
        <f t="shared" si="554"/>
        <v>0</v>
      </c>
      <c r="AC1476" s="427" t="e">
        <f t="shared" si="555"/>
        <v>#N/A</v>
      </c>
      <c r="AD1476" s="428" t="e">
        <f t="shared" si="556"/>
        <v>#N/A</v>
      </c>
      <c r="AE1476" s="427" t="e">
        <f t="shared" si="557"/>
        <v>#N/A</v>
      </c>
      <c r="AF1476" s="428" t="e">
        <f t="shared" si="558"/>
        <v>#N/A</v>
      </c>
      <c r="AG1476" s="431" t="e">
        <f t="shared" si="559"/>
        <v>#N/A</v>
      </c>
      <c r="AH1476" s="432" t="e">
        <f t="shared" si="560"/>
        <v>#N/A</v>
      </c>
    </row>
    <row r="1477" spans="4:34" x14ac:dyDescent="0.25">
      <c r="D1477" s="335"/>
      <c r="E1477" s="335"/>
      <c r="F1477" s="335"/>
      <c r="G1477" s="335"/>
      <c r="H1477" s="411">
        <f t="shared" si="543"/>
        <v>0</v>
      </c>
      <c r="I1477" s="412">
        <v>0</v>
      </c>
      <c r="J1477" s="411">
        <f t="shared" si="537"/>
        <v>0</v>
      </c>
      <c r="K1477" s="412">
        <f t="shared" si="544"/>
        <v>0</v>
      </c>
      <c r="L1477" s="411">
        <f t="shared" si="545"/>
        <v>0</v>
      </c>
      <c r="M1477" s="412">
        <f t="shared" si="538"/>
        <v>0</v>
      </c>
      <c r="N1477" s="411">
        <v>0</v>
      </c>
      <c r="O1477" s="412">
        <f t="shared" si="546"/>
        <v>0</v>
      </c>
      <c r="P1477" s="335"/>
      <c r="Q1477" s="427">
        <f t="shared" si="547"/>
        <v>0</v>
      </c>
      <c r="R1477" s="428">
        <f t="shared" si="548"/>
        <v>0</v>
      </c>
      <c r="S1477" s="427">
        <f t="shared" si="539"/>
        <v>0</v>
      </c>
      <c r="T1477" s="428">
        <f t="shared" si="540"/>
        <v>0</v>
      </c>
      <c r="U1477" s="431">
        <f t="shared" si="549"/>
        <v>0</v>
      </c>
      <c r="V1477" s="432">
        <f t="shared" si="550"/>
        <v>0</v>
      </c>
      <c r="W1477" s="427">
        <f t="shared" si="551"/>
        <v>0</v>
      </c>
      <c r="X1477" s="428">
        <f t="shared" si="552"/>
        <v>0</v>
      </c>
      <c r="Y1477" s="427">
        <f t="shared" si="541"/>
        <v>0</v>
      </c>
      <c r="Z1477" s="428">
        <f t="shared" si="542"/>
        <v>0</v>
      </c>
      <c r="AA1477" s="431">
        <f t="shared" si="553"/>
        <v>0</v>
      </c>
      <c r="AB1477" s="432">
        <f t="shared" si="554"/>
        <v>0</v>
      </c>
      <c r="AC1477" s="427" t="e">
        <f t="shared" si="555"/>
        <v>#N/A</v>
      </c>
      <c r="AD1477" s="428" t="e">
        <f t="shared" si="556"/>
        <v>#N/A</v>
      </c>
      <c r="AE1477" s="427" t="e">
        <f t="shared" si="557"/>
        <v>#N/A</v>
      </c>
      <c r="AF1477" s="428" t="e">
        <f t="shared" si="558"/>
        <v>#N/A</v>
      </c>
      <c r="AG1477" s="431" t="e">
        <f t="shared" si="559"/>
        <v>#N/A</v>
      </c>
      <c r="AH1477" s="432" t="e">
        <f t="shared" si="560"/>
        <v>#N/A</v>
      </c>
    </row>
    <row r="1478" spans="4:34" x14ac:dyDescent="0.25">
      <c r="D1478" s="335"/>
      <c r="E1478" s="335"/>
      <c r="F1478" s="335"/>
      <c r="G1478" s="335"/>
      <c r="H1478" s="411">
        <f t="shared" si="543"/>
        <v>0</v>
      </c>
      <c r="I1478" s="412">
        <v>0</v>
      </c>
      <c r="J1478" s="411">
        <f t="shared" si="537"/>
        <v>0</v>
      </c>
      <c r="K1478" s="412">
        <f t="shared" si="544"/>
        <v>0</v>
      </c>
      <c r="L1478" s="411">
        <f t="shared" si="545"/>
        <v>0</v>
      </c>
      <c r="M1478" s="412">
        <f t="shared" si="538"/>
        <v>0</v>
      </c>
      <c r="N1478" s="411">
        <v>0</v>
      </c>
      <c r="O1478" s="412">
        <f t="shared" si="546"/>
        <v>0</v>
      </c>
      <c r="P1478" s="335"/>
      <c r="Q1478" s="427">
        <f t="shared" si="547"/>
        <v>0</v>
      </c>
      <c r="R1478" s="428">
        <f t="shared" si="548"/>
        <v>0</v>
      </c>
      <c r="S1478" s="427">
        <f t="shared" si="539"/>
        <v>0</v>
      </c>
      <c r="T1478" s="428">
        <f t="shared" si="540"/>
        <v>0</v>
      </c>
      <c r="U1478" s="431">
        <f t="shared" si="549"/>
        <v>0</v>
      </c>
      <c r="V1478" s="432">
        <f t="shared" si="550"/>
        <v>0</v>
      </c>
      <c r="W1478" s="427">
        <f t="shared" si="551"/>
        <v>0</v>
      </c>
      <c r="X1478" s="428">
        <f t="shared" si="552"/>
        <v>0</v>
      </c>
      <c r="Y1478" s="427">
        <f t="shared" si="541"/>
        <v>0</v>
      </c>
      <c r="Z1478" s="428">
        <f t="shared" si="542"/>
        <v>0</v>
      </c>
      <c r="AA1478" s="431">
        <f t="shared" si="553"/>
        <v>0</v>
      </c>
      <c r="AB1478" s="432">
        <f t="shared" si="554"/>
        <v>0</v>
      </c>
      <c r="AC1478" s="427" t="e">
        <f t="shared" si="555"/>
        <v>#N/A</v>
      </c>
      <c r="AD1478" s="428" t="e">
        <f t="shared" si="556"/>
        <v>#N/A</v>
      </c>
      <c r="AE1478" s="427" t="e">
        <f t="shared" si="557"/>
        <v>#N/A</v>
      </c>
      <c r="AF1478" s="428" t="e">
        <f t="shared" si="558"/>
        <v>#N/A</v>
      </c>
      <c r="AG1478" s="431" t="e">
        <f t="shared" si="559"/>
        <v>#N/A</v>
      </c>
      <c r="AH1478" s="432" t="e">
        <f t="shared" si="560"/>
        <v>#N/A</v>
      </c>
    </row>
    <row r="1479" spans="4:34" x14ac:dyDescent="0.25">
      <c r="D1479" s="335"/>
      <c r="E1479" s="335"/>
      <c r="F1479" s="335"/>
      <c r="G1479" s="335"/>
      <c r="H1479" s="411">
        <f t="shared" si="543"/>
        <v>0</v>
      </c>
      <c r="I1479" s="412">
        <v>0</v>
      </c>
      <c r="J1479" s="411">
        <f t="shared" si="537"/>
        <v>0</v>
      </c>
      <c r="K1479" s="412">
        <f t="shared" si="544"/>
        <v>0</v>
      </c>
      <c r="L1479" s="411">
        <f t="shared" si="545"/>
        <v>0</v>
      </c>
      <c r="M1479" s="412">
        <f t="shared" si="538"/>
        <v>0</v>
      </c>
      <c r="N1479" s="411">
        <v>0</v>
      </c>
      <c r="O1479" s="412">
        <f t="shared" si="546"/>
        <v>0</v>
      </c>
      <c r="P1479" s="335"/>
      <c r="Q1479" s="427">
        <f t="shared" si="547"/>
        <v>0</v>
      </c>
      <c r="R1479" s="428">
        <f t="shared" si="548"/>
        <v>0</v>
      </c>
      <c r="S1479" s="427">
        <f t="shared" si="539"/>
        <v>0</v>
      </c>
      <c r="T1479" s="428">
        <f t="shared" si="540"/>
        <v>0</v>
      </c>
      <c r="U1479" s="431">
        <f t="shared" si="549"/>
        <v>0</v>
      </c>
      <c r="V1479" s="432">
        <f t="shared" si="550"/>
        <v>0</v>
      </c>
      <c r="W1479" s="427">
        <f t="shared" si="551"/>
        <v>0</v>
      </c>
      <c r="X1479" s="428">
        <f t="shared" si="552"/>
        <v>0</v>
      </c>
      <c r="Y1479" s="427">
        <f t="shared" si="541"/>
        <v>0</v>
      </c>
      <c r="Z1479" s="428">
        <f t="shared" si="542"/>
        <v>0</v>
      </c>
      <c r="AA1479" s="431">
        <f t="shared" si="553"/>
        <v>0</v>
      </c>
      <c r="AB1479" s="432">
        <f t="shared" si="554"/>
        <v>0</v>
      </c>
      <c r="AC1479" s="427" t="e">
        <f t="shared" si="555"/>
        <v>#N/A</v>
      </c>
      <c r="AD1479" s="428" t="e">
        <f t="shared" si="556"/>
        <v>#N/A</v>
      </c>
      <c r="AE1479" s="427" t="e">
        <f t="shared" si="557"/>
        <v>#N/A</v>
      </c>
      <c r="AF1479" s="428" t="e">
        <f t="shared" si="558"/>
        <v>#N/A</v>
      </c>
      <c r="AG1479" s="431" t="e">
        <f t="shared" si="559"/>
        <v>#N/A</v>
      </c>
      <c r="AH1479" s="432" t="e">
        <f t="shared" si="560"/>
        <v>#N/A</v>
      </c>
    </row>
    <row r="1480" spans="4:34" x14ac:dyDescent="0.25">
      <c r="D1480" s="335"/>
      <c r="E1480" s="335"/>
      <c r="F1480" s="335"/>
      <c r="G1480" s="335"/>
      <c r="H1480" s="411">
        <f t="shared" si="543"/>
        <v>0</v>
      </c>
      <c r="I1480" s="412">
        <v>0</v>
      </c>
      <c r="J1480" s="411">
        <f t="shared" ref="J1480:J1543" si="561">Wx</f>
        <v>0</v>
      </c>
      <c r="K1480" s="412">
        <f t="shared" si="544"/>
        <v>0</v>
      </c>
      <c r="L1480" s="411">
        <f t="shared" si="545"/>
        <v>0</v>
      </c>
      <c r="M1480" s="412">
        <f t="shared" ref="M1480:M1543" si="562">Wy</f>
        <v>0</v>
      </c>
      <c r="N1480" s="411">
        <v>0</v>
      </c>
      <c r="O1480" s="412">
        <f t="shared" si="546"/>
        <v>0</v>
      </c>
      <c r="P1480" s="335"/>
      <c r="Q1480" s="427">
        <f t="shared" si="547"/>
        <v>0</v>
      </c>
      <c r="R1480" s="428">
        <f t="shared" si="548"/>
        <v>0</v>
      </c>
      <c r="S1480" s="427">
        <f t="shared" ref="S1480:S1543" si="563">IF(AND(Q1480&gt;=0,Q1480&lt;=Wx),Q1480,"")</f>
        <v>0</v>
      </c>
      <c r="T1480" s="428">
        <f t="shared" ref="T1480:T1543" si="564">IF(AND(R1480&gt;=0,R1480&lt;=Wy),R1480,"")</f>
        <v>0</v>
      </c>
      <c r="U1480" s="431">
        <f t="shared" si="549"/>
        <v>0</v>
      </c>
      <c r="V1480" s="432">
        <f t="shared" si="550"/>
        <v>0</v>
      </c>
      <c r="W1480" s="427">
        <f t="shared" si="551"/>
        <v>0</v>
      </c>
      <c r="X1480" s="428">
        <f t="shared" si="552"/>
        <v>0</v>
      </c>
      <c r="Y1480" s="427">
        <f t="shared" ref="Y1480:Y1543" si="565">IF(AND(W1480&gt;=0,W1480&lt;=Wx),W1480,"")</f>
        <v>0</v>
      </c>
      <c r="Z1480" s="428">
        <f t="shared" ref="Z1480:Z1543" si="566">IF(AND(X1480&gt;=0,X1480&lt;=Wy),X1480,"")</f>
        <v>0</v>
      </c>
      <c r="AA1480" s="431">
        <f t="shared" si="553"/>
        <v>0</v>
      </c>
      <c r="AB1480" s="432">
        <f t="shared" si="554"/>
        <v>0</v>
      </c>
      <c r="AC1480" s="427" t="e">
        <f t="shared" si="555"/>
        <v>#N/A</v>
      </c>
      <c r="AD1480" s="428" t="e">
        <f t="shared" si="556"/>
        <v>#N/A</v>
      </c>
      <c r="AE1480" s="427" t="e">
        <f t="shared" si="557"/>
        <v>#N/A</v>
      </c>
      <c r="AF1480" s="428" t="e">
        <f t="shared" si="558"/>
        <v>#N/A</v>
      </c>
      <c r="AG1480" s="431" t="e">
        <f t="shared" si="559"/>
        <v>#N/A</v>
      </c>
      <c r="AH1480" s="432" t="e">
        <f t="shared" si="560"/>
        <v>#N/A</v>
      </c>
    </row>
    <row r="1481" spans="4:34" x14ac:dyDescent="0.25">
      <c r="D1481" s="335"/>
      <c r="E1481" s="335"/>
      <c r="F1481" s="335"/>
      <c r="G1481" s="335"/>
      <c r="H1481" s="411">
        <f t="shared" ref="H1481:H1544" si="567">H1480+Wx/INCREMENTS</f>
        <v>0</v>
      </c>
      <c r="I1481" s="412">
        <v>0</v>
      </c>
      <c r="J1481" s="411">
        <f t="shared" si="561"/>
        <v>0</v>
      </c>
      <c r="K1481" s="412">
        <f t="shared" ref="K1481:K1544" si="568">K1480+Wy/INCREMENTS</f>
        <v>0</v>
      </c>
      <c r="L1481" s="411">
        <f t="shared" ref="L1481:L1544" si="569">L1480-Wx/INCREMENTS</f>
        <v>0</v>
      </c>
      <c r="M1481" s="412">
        <f t="shared" si="562"/>
        <v>0</v>
      </c>
      <c r="N1481" s="411">
        <v>0</v>
      </c>
      <c r="O1481" s="412">
        <f t="shared" ref="O1481:O1544" si="570">O1480-Wy/INCREMENTS</f>
        <v>0</v>
      </c>
      <c r="P1481" s="335"/>
      <c r="Q1481" s="427">
        <f t="shared" ref="Q1481:Q1544" si="571">Q1480+((SQRT(Wx^2+Wy^2))*COS(RADIANS(θ))/INCREMENTS)</f>
        <v>0</v>
      </c>
      <c r="R1481" s="428">
        <f t="shared" ref="R1481:R1544" si="572">R1480+((SQRT(Wx^2+Wy^2))*SIN(RADIANS(θ))/INCREMENTS)</f>
        <v>0</v>
      </c>
      <c r="S1481" s="427">
        <f t="shared" si="563"/>
        <v>0</v>
      </c>
      <c r="T1481" s="428">
        <f t="shared" si="564"/>
        <v>0</v>
      </c>
      <c r="U1481" s="431">
        <f t="shared" ref="U1481:U1544" si="573">IF(AND(S1481&lt;&gt;"",T1481&lt;&gt;""),S1481,"")</f>
        <v>0</v>
      </c>
      <c r="V1481" s="432">
        <f t="shared" ref="V1481:V1544" si="574">IF(AND(S1481&lt;&gt;"",T1481&lt;&gt;""),T1481,"")</f>
        <v>0</v>
      </c>
      <c r="W1481" s="427">
        <f t="shared" ref="W1481:W1544" si="575">W1480+((SQRT(Wx^2+Wy^2))*COS(RADIANS(θ))/INCREMENTS)</f>
        <v>0</v>
      </c>
      <c r="X1481" s="428">
        <f t="shared" ref="X1481:X1544" si="576">X1480+((SQRT(Wx^2+Wy^2))*SIN(RADIANS(θ))/INCREMENTS)</f>
        <v>0</v>
      </c>
      <c r="Y1481" s="427">
        <f t="shared" si="565"/>
        <v>0</v>
      </c>
      <c r="Z1481" s="428">
        <f t="shared" si="566"/>
        <v>0</v>
      </c>
      <c r="AA1481" s="431">
        <f t="shared" ref="AA1481:AA1544" si="577">IF(AND(Y1481&lt;&gt;"",Z1481&lt;&gt;""),Y1481,"")</f>
        <v>0</v>
      </c>
      <c r="AB1481" s="432">
        <f t="shared" ref="AB1481:AB1544" si="578">IF(AND(Y1481&lt;&gt;"",Z1481&lt;&gt;""),Z1481,"")</f>
        <v>0</v>
      </c>
      <c r="AC1481" s="427" t="e">
        <f t="shared" si="555"/>
        <v>#N/A</v>
      </c>
      <c r="AD1481" s="428" t="e">
        <f t="shared" si="556"/>
        <v>#N/A</v>
      </c>
      <c r="AE1481" s="427" t="e">
        <f t="shared" si="557"/>
        <v>#N/A</v>
      </c>
      <c r="AF1481" s="428" t="e">
        <f t="shared" si="558"/>
        <v>#N/A</v>
      </c>
      <c r="AG1481" s="431" t="e">
        <f t="shared" si="559"/>
        <v>#N/A</v>
      </c>
      <c r="AH1481" s="432" t="e">
        <f t="shared" si="560"/>
        <v>#N/A</v>
      </c>
    </row>
    <row r="1482" spans="4:34" x14ac:dyDescent="0.25">
      <c r="D1482" s="335"/>
      <c r="E1482" s="335"/>
      <c r="F1482" s="335"/>
      <c r="G1482" s="335"/>
      <c r="H1482" s="411">
        <f t="shared" si="567"/>
        <v>0</v>
      </c>
      <c r="I1482" s="412">
        <v>0</v>
      </c>
      <c r="J1482" s="411">
        <f t="shared" si="561"/>
        <v>0</v>
      </c>
      <c r="K1482" s="412">
        <f t="shared" si="568"/>
        <v>0</v>
      </c>
      <c r="L1482" s="411">
        <f t="shared" si="569"/>
        <v>0</v>
      </c>
      <c r="M1482" s="412">
        <f t="shared" si="562"/>
        <v>0</v>
      </c>
      <c r="N1482" s="411">
        <v>0</v>
      </c>
      <c r="O1482" s="412">
        <f t="shared" si="570"/>
        <v>0</v>
      </c>
      <c r="P1482" s="335"/>
      <c r="Q1482" s="427">
        <f t="shared" si="571"/>
        <v>0</v>
      </c>
      <c r="R1482" s="428">
        <f t="shared" si="572"/>
        <v>0</v>
      </c>
      <c r="S1482" s="427">
        <f t="shared" si="563"/>
        <v>0</v>
      </c>
      <c r="T1482" s="428">
        <f t="shared" si="564"/>
        <v>0</v>
      </c>
      <c r="U1482" s="431">
        <f t="shared" si="573"/>
        <v>0</v>
      </c>
      <c r="V1482" s="432">
        <f t="shared" si="574"/>
        <v>0</v>
      </c>
      <c r="W1482" s="427">
        <f t="shared" si="575"/>
        <v>0</v>
      </c>
      <c r="X1482" s="428">
        <f t="shared" si="576"/>
        <v>0</v>
      </c>
      <c r="Y1482" s="427">
        <f t="shared" si="565"/>
        <v>0</v>
      </c>
      <c r="Z1482" s="428">
        <f t="shared" si="566"/>
        <v>0</v>
      </c>
      <c r="AA1482" s="431">
        <f t="shared" si="577"/>
        <v>0</v>
      </c>
      <c r="AB1482" s="432">
        <f t="shared" si="578"/>
        <v>0</v>
      </c>
      <c r="AC1482" s="427" t="e">
        <f t="shared" ref="AC1482:AC1545" si="579">AC1481+((SQRT(Wx^2+Wy^2))*COS(RADIANS(θ))/INCREMENTS)</f>
        <v>#N/A</v>
      </c>
      <c r="AD1482" s="428" t="e">
        <f t="shared" ref="AD1482:AD1545" si="580">AD1481+((SQRT(Wx^2+Wy^2))*SIN(RADIANS(θ))/INCREMENTS)</f>
        <v>#N/A</v>
      </c>
      <c r="AE1482" s="427" t="e">
        <f t="shared" ref="AE1482:AE1545" si="581">IF(AND(AC1482&gt;=0,AC1482&lt;=Wx),AC1482,"")</f>
        <v>#N/A</v>
      </c>
      <c r="AF1482" s="428" t="e">
        <f t="shared" ref="AF1482:AF1545" si="582">IF(AND(AD1482&gt;=0,AD1482&lt;=Wy),AD1482,"")</f>
        <v>#N/A</v>
      </c>
      <c r="AG1482" s="431" t="e">
        <f t="shared" ref="AG1482:AG1545" si="583">IF(AND(AE1482&lt;&gt;"",AF1482&lt;&gt;""),AE1482,"")</f>
        <v>#N/A</v>
      </c>
      <c r="AH1482" s="432" t="e">
        <f t="shared" ref="AH1482:AH1545" si="584">IF(AND(AE1482&lt;&gt;"",AF1482&lt;&gt;""),AF1482,"")</f>
        <v>#N/A</v>
      </c>
    </row>
    <row r="1483" spans="4:34" x14ac:dyDescent="0.25">
      <c r="D1483" s="335"/>
      <c r="E1483" s="335"/>
      <c r="F1483" s="335"/>
      <c r="G1483" s="335"/>
      <c r="H1483" s="411">
        <f t="shared" si="567"/>
        <v>0</v>
      </c>
      <c r="I1483" s="412">
        <v>0</v>
      </c>
      <c r="J1483" s="411">
        <f t="shared" si="561"/>
        <v>0</v>
      </c>
      <c r="K1483" s="412">
        <f t="shared" si="568"/>
        <v>0</v>
      </c>
      <c r="L1483" s="411">
        <f t="shared" si="569"/>
        <v>0</v>
      </c>
      <c r="M1483" s="412">
        <f t="shared" si="562"/>
        <v>0</v>
      </c>
      <c r="N1483" s="411">
        <v>0</v>
      </c>
      <c r="O1483" s="412">
        <f t="shared" si="570"/>
        <v>0</v>
      </c>
      <c r="P1483" s="335"/>
      <c r="Q1483" s="427">
        <f t="shared" si="571"/>
        <v>0</v>
      </c>
      <c r="R1483" s="428">
        <f t="shared" si="572"/>
        <v>0</v>
      </c>
      <c r="S1483" s="427">
        <f t="shared" si="563"/>
        <v>0</v>
      </c>
      <c r="T1483" s="428">
        <f t="shared" si="564"/>
        <v>0</v>
      </c>
      <c r="U1483" s="431">
        <f t="shared" si="573"/>
        <v>0</v>
      </c>
      <c r="V1483" s="432">
        <f t="shared" si="574"/>
        <v>0</v>
      </c>
      <c r="W1483" s="427">
        <f t="shared" si="575"/>
        <v>0</v>
      </c>
      <c r="X1483" s="428">
        <f t="shared" si="576"/>
        <v>0</v>
      </c>
      <c r="Y1483" s="427">
        <f t="shared" si="565"/>
        <v>0</v>
      </c>
      <c r="Z1483" s="428">
        <f t="shared" si="566"/>
        <v>0</v>
      </c>
      <c r="AA1483" s="431">
        <f t="shared" si="577"/>
        <v>0</v>
      </c>
      <c r="AB1483" s="432">
        <f t="shared" si="578"/>
        <v>0</v>
      </c>
      <c r="AC1483" s="427" t="e">
        <f t="shared" si="579"/>
        <v>#N/A</v>
      </c>
      <c r="AD1483" s="428" t="e">
        <f t="shared" si="580"/>
        <v>#N/A</v>
      </c>
      <c r="AE1483" s="427" t="e">
        <f t="shared" si="581"/>
        <v>#N/A</v>
      </c>
      <c r="AF1483" s="428" t="e">
        <f t="shared" si="582"/>
        <v>#N/A</v>
      </c>
      <c r="AG1483" s="431" t="e">
        <f t="shared" si="583"/>
        <v>#N/A</v>
      </c>
      <c r="AH1483" s="432" t="e">
        <f t="shared" si="584"/>
        <v>#N/A</v>
      </c>
    </row>
    <row r="1484" spans="4:34" x14ac:dyDescent="0.25">
      <c r="D1484" s="335"/>
      <c r="E1484" s="335"/>
      <c r="F1484" s="335"/>
      <c r="G1484" s="335"/>
      <c r="H1484" s="411">
        <f t="shared" si="567"/>
        <v>0</v>
      </c>
      <c r="I1484" s="412">
        <v>0</v>
      </c>
      <c r="J1484" s="411">
        <f t="shared" si="561"/>
        <v>0</v>
      </c>
      <c r="K1484" s="412">
        <f t="shared" si="568"/>
        <v>0</v>
      </c>
      <c r="L1484" s="411">
        <f t="shared" si="569"/>
        <v>0</v>
      </c>
      <c r="M1484" s="412">
        <f t="shared" si="562"/>
        <v>0</v>
      </c>
      <c r="N1484" s="411">
        <v>0</v>
      </c>
      <c r="O1484" s="412">
        <f t="shared" si="570"/>
        <v>0</v>
      </c>
      <c r="P1484" s="335"/>
      <c r="Q1484" s="427">
        <f t="shared" si="571"/>
        <v>0</v>
      </c>
      <c r="R1484" s="428">
        <f t="shared" si="572"/>
        <v>0</v>
      </c>
      <c r="S1484" s="427">
        <f t="shared" si="563"/>
        <v>0</v>
      </c>
      <c r="T1484" s="428">
        <f t="shared" si="564"/>
        <v>0</v>
      </c>
      <c r="U1484" s="431">
        <f t="shared" si="573"/>
        <v>0</v>
      </c>
      <c r="V1484" s="432">
        <f t="shared" si="574"/>
        <v>0</v>
      </c>
      <c r="W1484" s="427">
        <f t="shared" si="575"/>
        <v>0</v>
      </c>
      <c r="X1484" s="428">
        <f t="shared" si="576"/>
        <v>0</v>
      </c>
      <c r="Y1484" s="427">
        <f t="shared" si="565"/>
        <v>0</v>
      </c>
      <c r="Z1484" s="428">
        <f t="shared" si="566"/>
        <v>0</v>
      </c>
      <c r="AA1484" s="431">
        <f t="shared" si="577"/>
        <v>0</v>
      </c>
      <c r="AB1484" s="432">
        <f t="shared" si="578"/>
        <v>0</v>
      </c>
      <c r="AC1484" s="427" t="e">
        <f t="shared" si="579"/>
        <v>#N/A</v>
      </c>
      <c r="AD1484" s="428" t="e">
        <f t="shared" si="580"/>
        <v>#N/A</v>
      </c>
      <c r="AE1484" s="427" t="e">
        <f t="shared" si="581"/>
        <v>#N/A</v>
      </c>
      <c r="AF1484" s="428" t="e">
        <f t="shared" si="582"/>
        <v>#N/A</v>
      </c>
      <c r="AG1484" s="431" t="e">
        <f t="shared" si="583"/>
        <v>#N/A</v>
      </c>
      <c r="AH1484" s="432" t="e">
        <f t="shared" si="584"/>
        <v>#N/A</v>
      </c>
    </row>
    <row r="1485" spans="4:34" x14ac:dyDescent="0.25">
      <c r="D1485" s="335"/>
      <c r="E1485" s="335"/>
      <c r="F1485" s="335"/>
      <c r="G1485" s="335"/>
      <c r="H1485" s="411">
        <f t="shared" si="567"/>
        <v>0</v>
      </c>
      <c r="I1485" s="412">
        <v>0</v>
      </c>
      <c r="J1485" s="411">
        <f t="shared" si="561"/>
        <v>0</v>
      </c>
      <c r="K1485" s="412">
        <f t="shared" si="568"/>
        <v>0</v>
      </c>
      <c r="L1485" s="411">
        <f t="shared" si="569"/>
        <v>0</v>
      </c>
      <c r="M1485" s="412">
        <f t="shared" si="562"/>
        <v>0</v>
      </c>
      <c r="N1485" s="411">
        <v>0</v>
      </c>
      <c r="O1485" s="412">
        <f t="shared" si="570"/>
        <v>0</v>
      </c>
      <c r="P1485" s="335"/>
      <c r="Q1485" s="427">
        <f t="shared" si="571"/>
        <v>0</v>
      </c>
      <c r="R1485" s="428">
        <f t="shared" si="572"/>
        <v>0</v>
      </c>
      <c r="S1485" s="427">
        <f t="shared" si="563"/>
        <v>0</v>
      </c>
      <c r="T1485" s="428">
        <f t="shared" si="564"/>
        <v>0</v>
      </c>
      <c r="U1485" s="431">
        <f t="shared" si="573"/>
        <v>0</v>
      </c>
      <c r="V1485" s="432">
        <f t="shared" si="574"/>
        <v>0</v>
      </c>
      <c r="W1485" s="427">
        <f t="shared" si="575"/>
        <v>0</v>
      </c>
      <c r="X1485" s="428">
        <f t="shared" si="576"/>
        <v>0</v>
      </c>
      <c r="Y1485" s="427">
        <f t="shared" si="565"/>
        <v>0</v>
      </c>
      <c r="Z1485" s="428">
        <f t="shared" si="566"/>
        <v>0</v>
      </c>
      <c r="AA1485" s="431">
        <f t="shared" si="577"/>
        <v>0</v>
      </c>
      <c r="AB1485" s="432">
        <f t="shared" si="578"/>
        <v>0</v>
      </c>
      <c r="AC1485" s="427" t="e">
        <f t="shared" si="579"/>
        <v>#N/A</v>
      </c>
      <c r="AD1485" s="428" t="e">
        <f t="shared" si="580"/>
        <v>#N/A</v>
      </c>
      <c r="AE1485" s="427" t="e">
        <f t="shared" si="581"/>
        <v>#N/A</v>
      </c>
      <c r="AF1485" s="428" t="e">
        <f t="shared" si="582"/>
        <v>#N/A</v>
      </c>
      <c r="AG1485" s="431" t="e">
        <f t="shared" si="583"/>
        <v>#N/A</v>
      </c>
      <c r="AH1485" s="432" t="e">
        <f t="shared" si="584"/>
        <v>#N/A</v>
      </c>
    </row>
    <row r="1486" spans="4:34" x14ac:dyDescent="0.25">
      <c r="D1486" s="335"/>
      <c r="E1486" s="335"/>
      <c r="F1486" s="335"/>
      <c r="G1486" s="335"/>
      <c r="H1486" s="411">
        <f t="shared" si="567"/>
        <v>0</v>
      </c>
      <c r="I1486" s="412">
        <v>0</v>
      </c>
      <c r="J1486" s="411">
        <f t="shared" si="561"/>
        <v>0</v>
      </c>
      <c r="K1486" s="412">
        <f t="shared" si="568"/>
        <v>0</v>
      </c>
      <c r="L1486" s="411">
        <f t="shared" si="569"/>
        <v>0</v>
      </c>
      <c r="M1486" s="412">
        <f t="shared" si="562"/>
        <v>0</v>
      </c>
      <c r="N1486" s="411">
        <v>0</v>
      </c>
      <c r="O1486" s="412">
        <f t="shared" si="570"/>
        <v>0</v>
      </c>
      <c r="P1486" s="335"/>
      <c r="Q1486" s="427">
        <f t="shared" si="571"/>
        <v>0</v>
      </c>
      <c r="R1486" s="428">
        <f t="shared" si="572"/>
        <v>0</v>
      </c>
      <c r="S1486" s="427">
        <f t="shared" si="563"/>
        <v>0</v>
      </c>
      <c r="T1486" s="428">
        <f t="shared" si="564"/>
        <v>0</v>
      </c>
      <c r="U1486" s="431">
        <f t="shared" si="573"/>
        <v>0</v>
      </c>
      <c r="V1486" s="432">
        <f t="shared" si="574"/>
        <v>0</v>
      </c>
      <c r="W1486" s="427">
        <f t="shared" si="575"/>
        <v>0</v>
      </c>
      <c r="X1486" s="428">
        <f t="shared" si="576"/>
        <v>0</v>
      </c>
      <c r="Y1486" s="427">
        <f t="shared" si="565"/>
        <v>0</v>
      </c>
      <c r="Z1486" s="428">
        <f t="shared" si="566"/>
        <v>0</v>
      </c>
      <c r="AA1486" s="431">
        <f t="shared" si="577"/>
        <v>0</v>
      </c>
      <c r="AB1486" s="432">
        <f t="shared" si="578"/>
        <v>0</v>
      </c>
      <c r="AC1486" s="427" t="e">
        <f t="shared" si="579"/>
        <v>#N/A</v>
      </c>
      <c r="AD1486" s="428" t="e">
        <f t="shared" si="580"/>
        <v>#N/A</v>
      </c>
      <c r="AE1486" s="427" t="e">
        <f t="shared" si="581"/>
        <v>#N/A</v>
      </c>
      <c r="AF1486" s="428" t="e">
        <f t="shared" si="582"/>
        <v>#N/A</v>
      </c>
      <c r="AG1486" s="431" t="e">
        <f t="shared" si="583"/>
        <v>#N/A</v>
      </c>
      <c r="AH1486" s="432" t="e">
        <f t="shared" si="584"/>
        <v>#N/A</v>
      </c>
    </row>
    <row r="1487" spans="4:34" x14ac:dyDescent="0.25">
      <c r="D1487" s="335"/>
      <c r="E1487" s="335"/>
      <c r="F1487" s="335"/>
      <c r="G1487" s="335"/>
      <c r="H1487" s="411">
        <f t="shared" si="567"/>
        <v>0</v>
      </c>
      <c r="I1487" s="412">
        <v>0</v>
      </c>
      <c r="J1487" s="411">
        <f t="shared" si="561"/>
        <v>0</v>
      </c>
      <c r="K1487" s="412">
        <f t="shared" si="568"/>
        <v>0</v>
      </c>
      <c r="L1487" s="411">
        <f t="shared" si="569"/>
        <v>0</v>
      </c>
      <c r="M1487" s="412">
        <f t="shared" si="562"/>
        <v>0</v>
      </c>
      <c r="N1487" s="411">
        <v>0</v>
      </c>
      <c r="O1487" s="412">
        <f t="shared" si="570"/>
        <v>0</v>
      </c>
      <c r="P1487" s="335"/>
      <c r="Q1487" s="427">
        <f t="shared" si="571"/>
        <v>0</v>
      </c>
      <c r="R1487" s="428">
        <f t="shared" si="572"/>
        <v>0</v>
      </c>
      <c r="S1487" s="427">
        <f t="shared" si="563"/>
        <v>0</v>
      </c>
      <c r="T1487" s="428">
        <f t="shared" si="564"/>
        <v>0</v>
      </c>
      <c r="U1487" s="431">
        <f t="shared" si="573"/>
        <v>0</v>
      </c>
      <c r="V1487" s="432">
        <f t="shared" si="574"/>
        <v>0</v>
      </c>
      <c r="W1487" s="427">
        <f t="shared" si="575"/>
        <v>0</v>
      </c>
      <c r="X1487" s="428">
        <f t="shared" si="576"/>
        <v>0</v>
      </c>
      <c r="Y1487" s="427">
        <f t="shared" si="565"/>
        <v>0</v>
      </c>
      <c r="Z1487" s="428">
        <f t="shared" si="566"/>
        <v>0</v>
      </c>
      <c r="AA1487" s="431">
        <f t="shared" si="577"/>
        <v>0</v>
      </c>
      <c r="AB1487" s="432">
        <f t="shared" si="578"/>
        <v>0</v>
      </c>
      <c r="AC1487" s="427" t="e">
        <f t="shared" si="579"/>
        <v>#N/A</v>
      </c>
      <c r="AD1487" s="428" t="e">
        <f t="shared" si="580"/>
        <v>#N/A</v>
      </c>
      <c r="AE1487" s="427" t="e">
        <f t="shared" si="581"/>
        <v>#N/A</v>
      </c>
      <c r="AF1487" s="428" t="e">
        <f t="shared" si="582"/>
        <v>#N/A</v>
      </c>
      <c r="AG1487" s="431" t="e">
        <f t="shared" si="583"/>
        <v>#N/A</v>
      </c>
      <c r="AH1487" s="432" t="e">
        <f t="shared" si="584"/>
        <v>#N/A</v>
      </c>
    </row>
    <row r="1488" spans="4:34" x14ac:dyDescent="0.25">
      <c r="D1488" s="335"/>
      <c r="E1488" s="335"/>
      <c r="F1488" s="335"/>
      <c r="G1488" s="335"/>
      <c r="H1488" s="411">
        <f t="shared" si="567"/>
        <v>0</v>
      </c>
      <c r="I1488" s="412">
        <v>0</v>
      </c>
      <c r="J1488" s="411">
        <f t="shared" si="561"/>
        <v>0</v>
      </c>
      <c r="K1488" s="412">
        <f t="shared" si="568"/>
        <v>0</v>
      </c>
      <c r="L1488" s="411">
        <f t="shared" si="569"/>
        <v>0</v>
      </c>
      <c r="M1488" s="412">
        <f t="shared" si="562"/>
        <v>0</v>
      </c>
      <c r="N1488" s="411">
        <v>0</v>
      </c>
      <c r="O1488" s="412">
        <f t="shared" si="570"/>
        <v>0</v>
      </c>
      <c r="P1488" s="335"/>
      <c r="Q1488" s="427">
        <f t="shared" si="571"/>
        <v>0</v>
      </c>
      <c r="R1488" s="428">
        <f t="shared" si="572"/>
        <v>0</v>
      </c>
      <c r="S1488" s="427">
        <f t="shared" si="563"/>
        <v>0</v>
      </c>
      <c r="T1488" s="428">
        <f t="shared" si="564"/>
        <v>0</v>
      </c>
      <c r="U1488" s="431">
        <f t="shared" si="573"/>
        <v>0</v>
      </c>
      <c r="V1488" s="432">
        <f t="shared" si="574"/>
        <v>0</v>
      </c>
      <c r="W1488" s="427">
        <f t="shared" si="575"/>
        <v>0</v>
      </c>
      <c r="X1488" s="428">
        <f t="shared" si="576"/>
        <v>0</v>
      </c>
      <c r="Y1488" s="427">
        <f t="shared" si="565"/>
        <v>0</v>
      </c>
      <c r="Z1488" s="428">
        <f t="shared" si="566"/>
        <v>0</v>
      </c>
      <c r="AA1488" s="431">
        <f t="shared" si="577"/>
        <v>0</v>
      </c>
      <c r="AB1488" s="432">
        <f t="shared" si="578"/>
        <v>0</v>
      </c>
      <c r="AC1488" s="427" t="e">
        <f t="shared" si="579"/>
        <v>#N/A</v>
      </c>
      <c r="AD1488" s="428" t="e">
        <f t="shared" si="580"/>
        <v>#N/A</v>
      </c>
      <c r="AE1488" s="427" t="e">
        <f t="shared" si="581"/>
        <v>#N/A</v>
      </c>
      <c r="AF1488" s="428" t="e">
        <f t="shared" si="582"/>
        <v>#N/A</v>
      </c>
      <c r="AG1488" s="431" t="e">
        <f t="shared" si="583"/>
        <v>#N/A</v>
      </c>
      <c r="AH1488" s="432" t="e">
        <f t="shared" si="584"/>
        <v>#N/A</v>
      </c>
    </row>
    <row r="1489" spans="4:34" x14ac:dyDescent="0.25">
      <c r="D1489" s="335"/>
      <c r="E1489" s="335"/>
      <c r="F1489" s="335"/>
      <c r="G1489" s="335"/>
      <c r="H1489" s="411">
        <f t="shared" si="567"/>
        <v>0</v>
      </c>
      <c r="I1489" s="412">
        <v>0</v>
      </c>
      <c r="J1489" s="411">
        <f t="shared" si="561"/>
        <v>0</v>
      </c>
      <c r="K1489" s="412">
        <f t="shared" si="568"/>
        <v>0</v>
      </c>
      <c r="L1489" s="411">
        <f t="shared" si="569"/>
        <v>0</v>
      </c>
      <c r="M1489" s="412">
        <f t="shared" si="562"/>
        <v>0</v>
      </c>
      <c r="N1489" s="411">
        <v>0</v>
      </c>
      <c r="O1489" s="412">
        <f t="shared" si="570"/>
        <v>0</v>
      </c>
      <c r="P1489" s="335"/>
      <c r="Q1489" s="427">
        <f t="shared" si="571"/>
        <v>0</v>
      </c>
      <c r="R1489" s="428">
        <f t="shared" si="572"/>
        <v>0</v>
      </c>
      <c r="S1489" s="427">
        <f t="shared" si="563"/>
        <v>0</v>
      </c>
      <c r="T1489" s="428">
        <f t="shared" si="564"/>
        <v>0</v>
      </c>
      <c r="U1489" s="431">
        <f t="shared" si="573"/>
        <v>0</v>
      </c>
      <c r="V1489" s="432">
        <f t="shared" si="574"/>
        <v>0</v>
      </c>
      <c r="W1489" s="427">
        <f t="shared" si="575"/>
        <v>0</v>
      </c>
      <c r="X1489" s="428">
        <f t="shared" si="576"/>
        <v>0</v>
      </c>
      <c r="Y1489" s="427">
        <f t="shared" si="565"/>
        <v>0</v>
      </c>
      <c r="Z1489" s="428">
        <f t="shared" si="566"/>
        <v>0</v>
      </c>
      <c r="AA1489" s="431">
        <f t="shared" si="577"/>
        <v>0</v>
      </c>
      <c r="AB1489" s="432">
        <f t="shared" si="578"/>
        <v>0</v>
      </c>
      <c r="AC1489" s="427" t="e">
        <f t="shared" si="579"/>
        <v>#N/A</v>
      </c>
      <c r="AD1489" s="428" t="e">
        <f t="shared" si="580"/>
        <v>#N/A</v>
      </c>
      <c r="AE1489" s="427" t="e">
        <f t="shared" si="581"/>
        <v>#N/A</v>
      </c>
      <c r="AF1489" s="428" t="e">
        <f t="shared" si="582"/>
        <v>#N/A</v>
      </c>
      <c r="AG1489" s="431" t="e">
        <f t="shared" si="583"/>
        <v>#N/A</v>
      </c>
      <c r="AH1489" s="432" t="e">
        <f t="shared" si="584"/>
        <v>#N/A</v>
      </c>
    </row>
    <row r="1490" spans="4:34" x14ac:dyDescent="0.25">
      <c r="D1490" s="335"/>
      <c r="E1490" s="335"/>
      <c r="F1490" s="335"/>
      <c r="G1490" s="335"/>
      <c r="H1490" s="411">
        <f t="shared" si="567"/>
        <v>0</v>
      </c>
      <c r="I1490" s="412">
        <v>0</v>
      </c>
      <c r="J1490" s="411">
        <f t="shared" si="561"/>
        <v>0</v>
      </c>
      <c r="K1490" s="412">
        <f t="shared" si="568"/>
        <v>0</v>
      </c>
      <c r="L1490" s="411">
        <f t="shared" si="569"/>
        <v>0</v>
      </c>
      <c r="M1490" s="412">
        <f t="shared" si="562"/>
        <v>0</v>
      </c>
      <c r="N1490" s="411">
        <v>0</v>
      </c>
      <c r="O1490" s="412">
        <f t="shared" si="570"/>
        <v>0</v>
      </c>
      <c r="P1490" s="335"/>
      <c r="Q1490" s="427">
        <f t="shared" si="571"/>
        <v>0</v>
      </c>
      <c r="R1490" s="428">
        <f t="shared" si="572"/>
        <v>0</v>
      </c>
      <c r="S1490" s="427">
        <f t="shared" si="563"/>
        <v>0</v>
      </c>
      <c r="T1490" s="428">
        <f t="shared" si="564"/>
        <v>0</v>
      </c>
      <c r="U1490" s="431">
        <f t="shared" si="573"/>
        <v>0</v>
      </c>
      <c r="V1490" s="432">
        <f t="shared" si="574"/>
        <v>0</v>
      </c>
      <c r="W1490" s="427">
        <f t="shared" si="575"/>
        <v>0</v>
      </c>
      <c r="X1490" s="428">
        <f t="shared" si="576"/>
        <v>0</v>
      </c>
      <c r="Y1490" s="427">
        <f t="shared" si="565"/>
        <v>0</v>
      </c>
      <c r="Z1490" s="428">
        <f t="shared" si="566"/>
        <v>0</v>
      </c>
      <c r="AA1490" s="431">
        <f t="shared" si="577"/>
        <v>0</v>
      </c>
      <c r="AB1490" s="432">
        <f t="shared" si="578"/>
        <v>0</v>
      </c>
      <c r="AC1490" s="427" t="e">
        <f t="shared" si="579"/>
        <v>#N/A</v>
      </c>
      <c r="AD1490" s="428" t="e">
        <f t="shared" si="580"/>
        <v>#N/A</v>
      </c>
      <c r="AE1490" s="427" t="e">
        <f t="shared" si="581"/>
        <v>#N/A</v>
      </c>
      <c r="AF1490" s="428" t="e">
        <f t="shared" si="582"/>
        <v>#N/A</v>
      </c>
      <c r="AG1490" s="431" t="e">
        <f t="shared" si="583"/>
        <v>#N/A</v>
      </c>
      <c r="AH1490" s="432" t="e">
        <f t="shared" si="584"/>
        <v>#N/A</v>
      </c>
    </row>
    <row r="1491" spans="4:34" x14ac:dyDescent="0.25">
      <c r="D1491" s="335"/>
      <c r="E1491" s="335"/>
      <c r="F1491" s="335"/>
      <c r="G1491" s="335"/>
      <c r="H1491" s="411">
        <f t="shared" si="567"/>
        <v>0</v>
      </c>
      <c r="I1491" s="412">
        <v>0</v>
      </c>
      <c r="J1491" s="411">
        <f t="shared" si="561"/>
        <v>0</v>
      </c>
      <c r="K1491" s="412">
        <f t="shared" si="568"/>
        <v>0</v>
      </c>
      <c r="L1491" s="411">
        <f t="shared" si="569"/>
        <v>0</v>
      </c>
      <c r="M1491" s="412">
        <f t="shared" si="562"/>
        <v>0</v>
      </c>
      <c r="N1491" s="411">
        <v>0</v>
      </c>
      <c r="O1491" s="412">
        <f t="shared" si="570"/>
        <v>0</v>
      </c>
      <c r="P1491" s="335"/>
      <c r="Q1491" s="427">
        <f t="shared" si="571"/>
        <v>0</v>
      </c>
      <c r="R1491" s="428">
        <f t="shared" si="572"/>
        <v>0</v>
      </c>
      <c r="S1491" s="427">
        <f t="shared" si="563"/>
        <v>0</v>
      </c>
      <c r="T1491" s="428">
        <f t="shared" si="564"/>
        <v>0</v>
      </c>
      <c r="U1491" s="431">
        <f t="shared" si="573"/>
        <v>0</v>
      </c>
      <c r="V1491" s="432">
        <f t="shared" si="574"/>
        <v>0</v>
      </c>
      <c r="W1491" s="427">
        <f t="shared" si="575"/>
        <v>0</v>
      </c>
      <c r="X1491" s="428">
        <f t="shared" si="576"/>
        <v>0</v>
      </c>
      <c r="Y1491" s="427">
        <f t="shared" si="565"/>
        <v>0</v>
      </c>
      <c r="Z1491" s="428">
        <f t="shared" si="566"/>
        <v>0</v>
      </c>
      <c r="AA1491" s="431">
        <f t="shared" si="577"/>
        <v>0</v>
      </c>
      <c r="AB1491" s="432">
        <f t="shared" si="578"/>
        <v>0</v>
      </c>
      <c r="AC1491" s="427" t="e">
        <f t="shared" si="579"/>
        <v>#N/A</v>
      </c>
      <c r="AD1491" s="428" t="e">
        <f t="shared" si="580"/>
        <v>#N/A</v>
      </c>
      <c r="AE1491" s="427" t="e">
        <f t="shared" si="581"/>
        <v>#N/A</v>
      </c>
      <c r="AF1491" s="428" t="e">
        <f t="shared" si="582"/>
        <v>#N/A</v>
      </c>
      <c r="AG1491" s="431" t="e">
        <f t="shared" si="583"/>
        <v>#N/A</v>
      </c>
      <c r="AH1491" s="432" t="e">
        <f t="shared" si="584"/>
        <v>#N/A</v>
      </c>
    </row>
    <row r="1492" spans="4:34" x14ac:dyDescent="0.25">
      <c r="D1492" s="335"/>
      <c r="E1492" s="335"/>
      <c r="F1492" s="335"/>
      <c r="G1492" s="335"/>
      <c r="H1492" s="411">
        <f t="shared" si="567"/>
        <v>0</v>
      </c>
      <c r="I1492" s="412">
        <v>0</v>
      </c>
      <c r="J1492" s="411">
        <f t="shared" si="561"/>
        <v>0</v>
      </c>
      <c r="K1492" s="412">
        <f t="shared" si="568"/>
        <v>0</v>
      </c>
      <c r="L1492" s="411">
        <f t="shared" si="569"/>
        <v>0</v>
      </c>
      <c r="M1492" s="412">
        <f t="shared" si="562"/>
        <v>0</v>
      </c>
      <c r="N1492" s="411">
        <v>0</v>
      </c>
      <c r="O1492" s="412">
        <f t="shared" si="570"/>
        <v>0</v>
      </c>
      <c r="P1492" s="335"/>
      <c r="Q1492" s="427">
        <f t="shared" si="571"/>
        <v>0</v>
      </c>
      <c r="R1492" s="428">
        <f t="shared" si="572"/>
        <v>0</v>
      </c>
      <c r="S1492" s="427">
        <f t="shared" si="563"/>
        <v>0</v>
      </c>
      <c r="T1492" s="428">
        <f t="shared" si="564"/>
        <v>0</v>
      </c>
      <c r="U1492" s="431">
        <f t="shared" si="573"/>
        <v>0</v>
      </c>
      <c r="V1492" s="432">
        <f t="shared" si="574"/>
        <v>0</v>
      </c>
      <c r="W1492" s="427">
        <f t="shared" si="575"/>
        <v>0</v>
      </c>
      <c r="X1492" s="428">
        <f t="shared" si="576"/>
        <v>0</v>
      </c>
      <c r="Y1492" s="427">
        <f t="shared" si="565"/>
        <v>0</v>
      </c>
      <c r="Z1492" s="428">
        <f t="shared" si="566"/>
        <v>0</v>
      </c>
      <c r="AA1492" s="431">
        <f t="shared" si="577"/>
        <v>0</v>
      </c>
      <c r="AB1492" s="432">
        <f t="shared" si="578"/>
        <v>0</v>
      </c>
      <c r="AC1492" s="427" t="e">
        <f t="shared" si="579"/>
        <v>#N/A</v>
      </c>
      <c r="AD1492" s="428" t="e">
        <f t="shared" si="580"/>
        <v>#N/A</v>
      </c>
      <c r="AE1492" s="427" t="e">
        <f t="shared" si="581"/>
        <v>#N/A</v>
      </c>
      <c r="AF1492" s="428" t="e">
        <f t="shared" si="582"/>
        <v>#N/A</v>
      </c>
      <c r="AG1492" s="431" t="e">
        <f t="shared" si="583"/>
        <v>#N/A</v>
      </c>
      <c r="AH1492" s="432" t="e">
        <f t="shared" si="584"/>
        <v>#N/A</v>
      </c>
    </row>
    <row r="1493" spans="4:34" x14ac:dyDescent="0.25">
      <c r="D1493" s="335"/>
      <c r="E1493" s="335"/>
      <c r="F1493" s="335"/>
      <c r="G1493" s="335"/>
      <c r="H1493" s="411">
        <f t="shared" si="567"/>
        <v>0</v>
      </c>
      <c r="I1493" s="412">
        <v>0</v>
      </c>
      <c r="J1493" s="411">
        <f t="shared" si="561"/>
        <v>0</v>
      </c>
      <c r="K1493" s="412">
        <f t="shared" si="568"/>
        <v>0</v>
      </c>
      <c r="L1493" s="411">
        <f t="shared" si="569"/>
        <v>0</v>
      </c>
      <c r="M1493" s="412">
        <f t="shared" si="562"/>
        <v>0</v>
      </c>
      <c r="N1493" s="411">
        <v>0</v>
      </c>
      <c r="O1493" s="412">
        <f t="shared" si="570"/>
        <v>0</v>
      </c>
      <c r="P1493" s="335"/>
      <c r="Q1493" s="427">
        <f t="shared" si="571"/>
        <v>0</v>
      </c>
      <c r="R1493" s="428">
        <f t="shared" si="572"/>
        <v>0</v>
      </c>
      <c r="S1493" s="427">
        <f t="shared" si="563"/>
        <v>0</v>
      </c>
      <c r="T1493" s="428">
        <f t="shared" si="564"/>
        <v>0</v>
      </c>
      <c r="U1493" s="431">
        <f t="shared" si="573"/>
        <v>0</v>
      </c>
      <c r="V1493" s="432">
        <f t="shared" si="574"/>
        <v>0</v>
      </c>
      <c r="W1493" s="427">
        <f t="shared" si="575"/>
        <v>0</v>
      </c>
      <c r="X1493" s="428">
        <f t="shared" si="576"/>
        <v>0</v>
      </c>
      <c r="Y1493" s="427">
        <f t="shared" si="565"/>
        <v>0</v>
      </c>
      <c r="Z1493" s="428">
        <f t="shared" si="566"/>
        <v>0</v>
      </c>
      <c r="AA1493" s="431">
        <f t="shared" si="577"/>
        <v>0</v>
      </c>
      <c r="AB1493" s="432">
        <f t="shared" si="578"/>
        <v>0</v>
      </c>
      <c r="AC1493" s="427" t="e">
        <f t="shared" si="579"/>
        <v>#N/A</v>
      </c>
      <c r="AD1493" s="428" t="e">
        <f t="shared" si="580"/>
        <v>#N/A</v>
      </c>
      <c r="AE1493" s="427" t="e">
        <f t="shared" si="581"/>
        <v>#N/A</v>
      </c>
      <c r="AF1493" s="428" t="e">
        <f t="shared" si="582"/>
        <v>#N/A</v>
      </c>
      <c r="AG1493" s="431" t="e">
        <f t="shared" si="583"/>
        <v>#N/A</v>
      </c>
      <c r="AH1493" s="432" t="e">
        <f t="shared" si="584"/>
        <v>#N/A</v>
      </c>
    </row>
    <row r="1494" spans="4:34" x14ac:dyDescent="0.25">
      <c r="D1494" s="335"/>
      <c r="E1494" s="335"/>
      <c r="F1494" s="335"/>
      <c r="G1494" s="335"/>
      <c r="H1494" s="411">
        <f t="shared" si="567"/>
        <v>0</v>
      </c>
      <c r="I1494" s="412">
        <v>0</v>
      </c>
      <c r="J1494" s="411">
        <f t="shared" si="561"/>
        <v>0</v>
      </c>
      <c r="K1494" s="412">
        <f t="shared" si="568"/>
        <v>0</v>
      </c>
      <c r="L1494" s="411">
        <f t="shared" si="569"/>
        <v>0</v>
      </c>
      <c r="M1494" s="412">
        <f t="shared" si="562"/>
        <v>0</v>
      </c>
      <c r="N1494" s="411">
        <v>0</v>
      </c>
      <c r="O1494" s="412">
        <f t="shared" si="570"/>
        <v>0</v>
      </c>
      <c r="P1494" s="335"/>
      <c r="Q1494" s="427">
        <f t="shared" si="571"/>
        <v>0</v>
      </c>
      <c r="R1494" s="428">
        <f t="shared" si="572"/>
        <v>0</v>
      </c>
      <c r="S1494" s="427">
        <f t="shared" si="563"/>
        <v>0</v>
      </c>
      <c r="T1494" s="428">
        <f t="shared" si="564"/>
        <v>0</v>
      </c>
      <c r="U1494" s="431">
        <f t="shared" si="573"/>
        <v>0</v>
      </c>
      <c r="V1494" s="432">
        <f t="shared" si="574"/>
        <v>0</v>
      </c>
      <c r="W1494" s="427">
        <f t="shared" si="575"/>
        <v>0</v>
      </c>
      <c r="X1494" s="428">
        <f t="shared" si="576"/>
        <v>0</v>
      </c>
      <c r="Y1494" s="427">
        <f t="shared" si="565"/>
        <v>0</v>
      </c>
      <c r="Z1494" s="428">
        <f t="shared" si="566"/>
        <v>0</v>
      </c>
      <c r="AA1494" s="431">
        <f t="shared" si="577"/>
        <v>0</v>
      </c>
      <c r="AB1494" s="432">
        <f t="shared" si="578"/>
        <v>0</v>
      </c>
      <c r="AC1494" s="427" t="e">
        <f t="shared" si="579"/>
        <v>#N/A</v>
      </c>
      <c r="AD1494" s="428" t="e">
        <f t="shared" si="580"/>
        <v>#N/A</v>
      </c>
      <c r="AE1494" s="427" t="e">
        <f t="shared" si="581"/>
        <v>#N/A</v>
      </c>
      <c r="AF1494" s="428" t="e">
        <f t="shared" si="582"/>
        <v>#N/A</v>
      </c>
      <c r="AG1494" s="431" t="e">
        <f t="shared" si="583"/>
        <v>#N/A</v>
      </c>
      <c r="AH1494" s="432" t="e">
        <f t="shared" si="584"/>
        <v>#N/A</v>
      </c>
    </row>
    <row r="1495" spans="4:34" x14ac:dyDescent="0.25">
      <c r="D1495" s="335"/>
      <c r="E1495" s="335"/>
      <c r="F1495" s="335"/>
      <c r="G1495" s="335"/>
      <c r="H1495" s="411">
        <f t="shared" si="567"/>
        <v>0</v>
      </c>
      <c r="I1495" s="412">
        <v>0</v>
      </c>
      <c r="J1495" s="411">
        <f t="shared" si="561"/>
        <v>0</v>
      </c>
      <c r="K1495" s="412">
        <f t="shared" si="568"/>
        <v>0</v>
      </c>
      <c r="L1495" s="411">
        <f t="shared" si="569"/>
        <v>0</v>
      </c>
      <c r="M1495" s="412">
        <f t="shared" si="562"/>
        <v>0</v>
      </c>
      <c r="N1495" s="411">
        <v>0</v>
      </c>
      <c r="O1495" s="412">
        <f t="shared" si="570"/>
        <v>0</v>
      </c>
      <c r="P1495" s="335"/>
      <c r="Q1495" s="427">
        <f t="shared" si="571"/>
        <v>0</v>
      </c>
      <c r="R1495" s="428">
        <f t="shared" si="572"/>
        <v>0</v>
      </c>
      <c r="S1495" s="427">
        <f t="shared" si="563"/>
        <v>0</v>
      </c>
      <c r="T1495" s="428">
        <f t="shared" si="564"/>
        <v>0</v>
      </c>
      <c r="U1495" s="431">
        <f t="shared" si="573"/>
        <v>0</v>
      </c>
      <c r="V1495" s="432">
        <f t="shared" si="574"/>
        <v>0</v>
      </c>
      <c r="W1495" s="427">
        <f t="shared" si="575"/>
        <v>0</v>
      </c>
      <c r="X1495" s="428">
        <f t="shared" si="576"/>
        <v>0</v>
      </c>
      <c r="Y1495" s="427">
        <f t="shared" si="565"/>
        <v>0</v>
      </c>
      <c r="Z1495" s="428">
        <f t="shared" si="566"/>
        <v>0</v>
      </c>
      <c r="AA1495" s="431">
        <f t="shared" si="577"/>
        <v>0</v>
      </c>
      <c r="AB1495" s="432">
        <f t="shared" si="578"/>
        <v>0</v>
      </c>
      <c r="AC1495" s="427" t="e">
        <f t="shared" si="579"/>
        <v>#N/A</v>
      </c>
      <c r="AD1495" s="428" t="e">
        <f t="shared" si="580"/>
        <v>#N/A</v>
      </c>
      <c r="AE1495" s="427" t="e">
        <f t="shared" si="581"/>
        <v>#N/A</v>
      </c>
      <c r="AF1495" s="428" t="e">
        <f t="shared" si="582"/>
        <v>#N/A</v>
      </c>
      <c r="AG1495" s="431" t="e">
        <f t="shared" si="583"/>
        <v>#N/A</v>
      </c>
      <c r="AH1495" s="432" t="e">
        <f t="shared" si="584"/>
        <v>#N/A</v>
      </c>
    </row>
    <row r="1496" spans="4:34" x14ac:dyDescent="0.25">
      <c r="D1496" s="335"/>
      <c r="E1496" s="335"/>
      <c r="F1496" s="335"/>
      <c r="G1496" s="335"/>
      <c r="H1496" s="411">
        <f t="shared" si="567"/>
        <v>0</v>
      </c>
      <c r="I1496" s="412">
        <v>0</v>
      </c>
      <c r="J1496" s="411">
        <f t="shared" si="561"/>
        <v>0</v>
      </c>
      <c r="K1496" s="412">
        <f t="shared" si="568"/>
        <v>0</v>
      </c>
      <c r="L1496" s="411">
        <f t="shared" si="569"/>
        <v>0</v>
      </c>
      <c r="M1496" s="412">
        <f t="shared" si="562"/>
        <v>0</v>
      </c>
      <c r="N1496" s="411">
        <v>0</v>
      </c>
      <c r="O1496" s="412">
        <f t="shared" si="570"/>
        <v>0</v>
      </c>
      <c r="P1496" s="335"/>
      <c r="Q1496" s="427">
        <f t="shared" si="571"/>
        <v>0</v>
      </c>
      <c r="R1496" s="428">
        <f t="shared" si="572"/>
        <v>0</v>
      </c>
      <c r="S1496" s="427">
        <f t="shared" si="563"/>
        <v>0</v>
      </c>
      <c r="T1496" s="428">
        <f t="shared" si="564"/>
        <v>0</v>
      </c>
      <c r="U1496" s="431">
        <f t="shared" si="573"/>
        <v>0</v>
      </c>
      <c r="V1496" s="432">
        <f t="shared" si="574"/>
        <v>0</v>
      </c>
      <c r="W1496" s="427">
        <f t="shared" si="575"/>
        <v>0</v>
      </c>
      <c r="X1496" s="428">
        <f t="shared" si="576"/>
        <v>0</v>
      </c>
      <c r="Y1496" s="427">
        <f t="shared" si="565"/>
        <v>0</v>
      </c>
      <c r="Z1496" s="428">
        <f t="shared" si="566"/>
        <v>0</v>
      </c>
      <c r="AA1496" s="431">
        <f t="shared" si="577"/>
        <v>0</v>
      </c>
      <c r="AB1496" s="432">
        <f t="shared" si="578"/>
        <v>0</v>
      </c>
      <c r="AC1496" s="427" t="e">
        <f t="shared" si="579"/>
        <v>#N/A</v>
      </c>
      <c r="AD1496" s="428" t="e">
        <f t="shared" si="580"/>
        <v>#N/A</v>
      </c>
      <c r="AE1496" s="427" t="e">
        <f t="shared" si="581"/>
        <v>#N/A</v>
      </c>
      <c r="AF1496" s="428" t="e">
        <f t="shared" si="582"/>
        <v>#N/A</v>
      </c>
      <c r="AG1496" s="431" t="e">
        <f t="shared" si="583"/>
        <v>#N/A</v>
      </c>
      <c r="AH1496" s="432" t="e">
        <f t="shared" si="584"/>
        <v>#N/A</v>
      </c>
    </row>
    <row r="1497" spans="4:34" x14ac:dyDescent="0.25">
      <c r="D1497" s="335"/>
      <c r="E1497" s="335"/>
      <c r="F1497" s="335"/>
      <c r="G1497" s="335"/>
      <c r="H1497" s="411">
        <f t="shared" si="567"/>
        <v>0</v>
      </c>
      <c r="I1497" s="412">
        <v>0</v>
      </c>
      <c r="J1497" s="411">
        <f t="shared" si="561"/>
        <v>0</v>
      </c>
      <c r="K1497" s="412">
        <f t="shared" si="568"/>
        <v>0</v>
      </c>
      <c r="L1497" s="411">
        <f t="shared" si="569"/>
        <v>0</v>
      </c>
      <c r="M1497" s="412">
        <f t="shared" si="562"/>
        <v>0</v>
      </c>
      <c r="N1497" s="411">
        <v>0</v>
      </c>
      <c r="O1497" s="412">
        <f t="shared" si="570"/>
        <v>0</v>
      </c>
      <c r="P1497" s="335"/>
      <c r="Q1497" s="427">
        <f t="shared" si="571"/>
        <v>0</v>
      </c>
      <c r="R1497" s="428">
        <f t="shared" si="572"/>
        <v>0</v>
      </c>
      <c r="S1497" s="427">
        <f t="shared" si="563"/>
        <v>0</v>
      </c>
      <c r="T1497" s="428">
        <f t="shared" si="564"/>
        <v>0</v>
      </c>
      <c r="U1497" s="431">
        <f t="shared" si="573"/>
        <v>0</v>
      </c>
      <c r="V1497" s="432">
        <f t="shared" si="574"/>
        <v>0</v>
      </c>
      <c r="W1497" s="427">
        <f t="shared" si="575"/>
        <v>0</v>
      </c>
      <c r="X1497" s="428">
        <f t="shared" si="576"/>
        <v>0</v>
      </c>
      <c r="Y1497" s="427">
        <f t="shared" si="565"/>
        <v>0</v>
      </c>
      <c r="Z1497" s="428">
        <f t="shared" si="566"/>
        <v>0</v>
      </c>
      <c r="AA1497" s="431">
        <f t="shared" si="577"/>
        <v>0</v>
      </c>
      <c r="AB1497" s="432">
        <f t="shared" si="578"/>
        <v>0</v>
      </c>
      <c r="AC1497" s="427" t="e">
        <f t="shared" si="579"/>
        <v>#N/A</v>
      </c>
      <c r="AD1497" s="428" t="e">
        <f t="shared" si="580"/>
        <v>#N/A</v>
      </c>
      <c r="AE1497" s="427" t="e">
        <f t="shared" si="581"/>
        <v>#N/A</v>
      </c>
      <c r="AF1497" s="428" t="e">
        <f t="shared" si="582"/>
        <v>#N/A</v>
      </c>
      <c r="AG1497" s="431" t="e">
        <f t="shared" si="583"/>
        <v>#N/A</v>
      </c>
      <c r="AH1497" s="432" t="e">
        <f t="shared" si="584"/>
        <v>#N/A</v>
      </c>
    </row>
    <row r="1498" spans="4:34" x14ac:dyDescent="0.25">
      <c r="D1498" s="335"/>
      <c r="E1498" s="335"/>
      <c r="F1498" s="335"/>
      <c r="G1498" s="335"/>
      <c r="H1498" s="411">
        <f t="shared" si="567"/>
        <v>0</v>
      </c>
      <c r="I1498" s="412">
        <v>0</v>
      </c>
      <c r="J1498" s="411">
        <f t="shared" si="561"/>
        <v>0</v>
      </c>
      <c r="K1498" s="412">
        <f t="shared" si="568"/>
        <v>0</v>
      </c>
      <c r="L1498" s="411">
        <f t="shared" si="569"/>
        <v>0</v>
      </c>
      <c r="M1498" s="412">
        <f t="shared" si="562"/>
        <v>0</v>
      </c>
      <c r="N1498" s="411">
        <v>0</v>
      </c>
      <c r="O1498" s="412">
        <f t="shared" si="570"/>
        <v>0</v>
      </c>
      <c r="P1498" s="335"/>
      <c r="Q1498" s="427">
        <f t="shared" si="571"/>
        <v>0</v>
      </c>
      <c r="R1498" s="428">
        <f t="shared" si="572"/>
        <v>0</v>
      </c>
      <c r="S1498" s="427">
        <f t="shared" si="563"/>
        <v>0</v>
      </c>
      <c r="T1498" s="428">
        <f t="shared" si="564"/>
        <v>0</v>
      </c>
      <c r="U1498" s="431">
        <f t="shared" si="573"/>
        <v>0</v>
      </c>
      <c r="V1498" s="432">
        <f t="shared" si="574"/>
        <v>0</v>
      </c>
      <c r="W1498" s="427">
        <f t="shared" si="575"/>
        <v>0</v>
      </c>
      <c r="X1498" s="428">
        <f t="shared" si="576"/>
        <v>0</v>
      </c>
      <c r="Y1498" s="427">
        <f t="shared" si="565"/>
        <v>0</v>
      </c>
      <c r="Z1498" s="428">
        <f t="shared" si="566"/>
        <v>0</v>
      </c>
      <c r="AA1498" s="431">
        <f t="shared" si="577"/>
        <v>0</v>
      </c>
      <c r="AB1498" s="432">
        <f t="shared" si="578"/>
        <v>0</v>
      </c>
      <c r="AC1498" s="427" t="e">
        <f t="shared" si="579"/>
        <v>#N/A</v>
      </c>
      <c r="AD1498" s="428" t="e">
        <f t="shared" si="580"/>
        <v>#N/A</v>
      </c>
      <c r="AE1498" s="427" t="e">
        <f t="shared" si="581"/>
        <v>#N/A</v>
      </c>
      <c r="AF1498" s="428" t="e">
        <f t="shared" si="582"/>
        <v>#N/A</v>
      </c>
      <c r="AG1498" s="431" t="e">
        <f t="shared" si="583"/>
        <v>#N/A</v>
      </c>
      <c r="AH1498" s="432" t="e">
        <f t="shared" si="584"/>
        <v>#N/A</v>
      </c>
    </row>
    <row r="1499" spans="4:34" x14ac:dyDescent="0.25">
      <c r="D1499" s="335"/>
      <c r="E1499" s="335"/>
      <c r="F1499" s="335"/>
      <c r="G1499" s="335"/>
      <c r="H1499" s="411">
        <f t="shared" si="567"/>
        <v>0</v>
      </c>
      <c r="I1499" s="412">
        <v>0</v>
      </c>
      <c r="J1499" s="411">
        <f t="shared" si="561"/>
        <v>0</v>
      </c>
      <c r="K1499" s="412">
        <f t="shared" si="568"/>
        <v>0</v>
      </c>
      <c r="L1499" s="411">
        <f t="shared" si="569"/>
        <v>0</v>
      </c>
      <c r="M1499" s="412">
        <f t="shared" si="562"/>
        <v>0</v>
      </c>
      <c r="N1499" s="411">
        <v>0</v>
      </c>
      <c r="O1499" s="412">
        <f t="shared" si="570"/>
        <v>0</v>
      </c>
      <c r="P1499" s="335"/>
      <c r="Q1499" s="427">
        <f t="shared" si="571"/>
        <v>0</v>
      </c>
      <c r="R1499" s="428">
        <f t="shared" si="572"/>
        <v>0</v>
      </c>
      <c r="S1499" s="427">
        <f t="shared" si="563"/>
        <v>0</v>
      </c>
      <c r="T1499" s="428">
        <f t="shared" si="564"/>
        <v>0</v>
      </c>
      <c r="U1499" s="431">
        <f t="shared" si="573"/>
        <v>0</v>
      </c>
      <c r="V1499" s="432">
        <f t="shared" si="574"/>
        <v>0</v>
      </c>
      <c r="W1499" s="427">
        <f t="shared" si="575"/>
        <v>0</v>
      </c>
      <c r="X1499" s="428">
        <f t="shared" si="576"/>
        <v>0</v>
      </c>
      <c r="Y1499" s="427">
        <f t="shared" si="565"/>
        <v>0</v>
      </c>
      <c r="Z1499" s="428">
        <f t="shared" si="566"/>
        <v>0</v>
      </c>
      <c r="AA1499" s="431">
        <f t="shared" si="577"/>
        <v>0</v>
      </c>
      <c r="AB1499" s="432">
        <f t="shared" si="578"/>
        <v>0</v>
      </c>
      <c r="AC1499" s="427" t="e">
        <f t="shared" si="579"/>
        <v>#N/A</v>
      </c>
      <c r="AD1499" s="428" t="e">
        <f t="shared" si="580"/>
        <v>#N/A</v>
      </c>
      <c r="AE1499" s="427" t="e">
        <f t="shared" si="581"/>
        <v>#N/A</v>
      </c>
      <c r="AF1499" s="428" t="e">
        <f t="shared" si="582"/>
        <v>#N/A</v>
      </c>
      <c r="AG1499" s="431" t="e">
        <f t="shared" si="583"/>
        <v>#N/A</v>
      </c>
      <c r="AH1499" s="432" t="e">
        <f t="shared" si="584"/>
        <v>#N/A</v>
      </c>
    </row>
    <row r="1500" spans="4:34" x14ac:dyDescent="0.25">
      <c r="D1500" s="335"/>
      <c r="E1500" s="335"/>
      <c r="F1500" s="335"/>
      <c r="G1500" s="335"/>
      <c r="H1500" s="411">
        <f t="shared" si="567"/>
        <v>0</v>
      </c>
      <c r="I1500" s="412">
        <v>0</v>
      </c>
      <c r="J1500" s="411">
        <f t="shared" si="561"/>
        <v>0</v>
      </c>
      <c r="K1500" s="412">
        <f t="shared" si="568"/>
        <v>0</v>
      </c>
      <c r="L1500" s="411">
        <f t="shared" si="569"/>
        <v>0</v>
      </c>
      <c r="M1500" s="412">
        <f t="shared" si="562"/>
        <v>0</v>
      </c>
      <c r="N1500" s="411">
        <v>0</v>
      </c>
      <c r="O1500" s="412">
        <f t="shared" si="570"/>
        <v>0</v>
      </c>
      <c r="P1500" s="335"/>
      <c r="Q1500" s="427">
        <f t="shared" si="571"/>
        <v>0</v>
      </c>
      <c r="R1500" s="428">
        <f t="shared" si="572"/>
        <v>0</v>
      </c>
      <c r="S1500" s="427">
        <f t="shared" si="563"/>
        <v>0</v>
      </c>
      <c r="T1500" s="428">
        <f t="shared" si="564"/>
        <v>0</v>
      </c>
      <c r="U1500" s="431">
        <f t="shared" si="573"/>
        <v>0</v>
      </c>
      <c r="V1500" s="432">
        <f t="shared" si="574"/>
        <v>0</v>
      </c>
      <c r="W1500" s="427">
        <f t="shared" si="575"/>
        <v>0</v>
      </c>
      <c r="X1500" s="428">
        <f t="shared" si="576"/>
        <v>0</v>
      </c>
      <c r="Y1500" s="427">
        <f t="shared" si="565"/>
        <v>0</v>
      </c>
      <c r="Z1500" s="428">
        <f t="shared" si="566"/>
        <v>0</v>
      </c>
      <c r="AA1500" s="431">
        <f t="shared" si="577"/>
        <v>0</v>
      </c>
      <c r="AB1500" s="432">
        <f t="shared" si="578"/>
        <v>0</v>
      </c>
      <c r="AC1500" s="427" t="e">
        <f t="shared" si="579"/>
        <v>#N/A</v>
      </c>
      <c r="AD1500" s="428" t="e">
        <f t="shared" si="580"/>
        <v>#N/A</v>
      </c>
      <c r="AE1500" s="427" t="e">
        <f t="shared" si="581"/>
        <v>#N/A</v>
      </c>
      <c r="AF1500" s="428" t="e">
        <f t="shared" si="582"/>
        <v>#N/A</v>
      </c>
      <c r="AG1500" s="431" t="e">
        <f t="shared" si="583"/>
        <v>#N/A</v>
      </c>
      <c r="AH1500" s="432" t="e">
        <f t="shared" si="584"/>
        <v>#N/A</v>
      </c>
    </row>
    <row r="1501" spans="4:34" x14ac:dyDescent="0.25">
      <c r="D1501" s="335"/>
      <c r="E1501" s="335"/>
      <c r="F1501" s="335"/>
      <c r="G1501" s="335"/>
      <c r="H1501" s="411">
        <f t="shared" si="567"/>
        <v>0</v>
      </c>
      <c r="I1501" s="412">
        <v>0</v>
      </c>
      <c r="J1501" s="411">
        <f t="shared" si="561"/>
        <v>0</v>
      </c>
      <c r="K1501" s="412">
        <f t="shared" si="568"/>
        <v>0</v>
      </c>
      <c r="L1501" s="411">
        <f t="shared" si="569"/>
        <v>0</v>
      </c>
      <c r="M1501" s="412">
        <f t="shared" si="562"/>
        <v>0</v>
      </c>
      <c r="N1501" s="411">
        <v>0</v>
      </c>
      <c r="O1501" s="412">
        <f t="shared" si="570"/>
        <v>0</v>
      </c>
      <c r="P1501" s="335"/>
      <c r="Q1501" s="427">
        <f t="shared" si="571"/>
        <v>0</v>
      </c>
      <c r="R1501" s="428">
        <f t="shared" si="572"/>
        <v>0</v>
      </c>
      <c r="S1501" s="427">
        <f t="shared" si="563"/>
        <v>0</v>
      </c>
      <c r="T1501" s="428">
        <f t="shared" si="564"/>
        <v>0</v>
      </c>
      <c r="U1501" s="431">
        <f t="shared" si="573"/>
        <v>0</v>
      </c>
      <c r="V1501" s="432">
        <f t="shared" si="574"/>
        <v>0</v>
      </c>
      <c r="W1501" s="427">
        <f t="shared" si="575"/>
        <v>0</v>
      </c>
      <c r="X1501" s="428">
        <f t="shared" si="576"/>
        <v>0</v>
      </c>
      <c r="Y1501" s="427">
        <f t="shared" si="565"/>
        <v>0</v>
      </c>
      <c r="Z1501" s="428">
        <f t="shared" si="566"/>
        <v>0</v>
      </c>
      <c r="AA1501" s="431">
        <f t="shared" si="577"/>
        <v>0</v>
      </c>
      <c r="AB1501" s="432">
        <f t="shared" si="578"/>
        <v>0</v>
      </c>
      <c r="AC1501" s="427" t="e">
        <f t="shared" si="579"/>
        <v>#N/A</v>
      </c>
      <c r="AD1501" s="428" t="e">
        <f t="shared" si="580"/>
        <v>#N/A</v>
      </c>
      <c r="AE1501" s="427" t="e">
        <f t="shared" si="581"/>
        <v>#N/A</v>
      </c>
      <c r="AF1501" s="428" t="e">
        <f t="shared" si="582"/>
        <v>#N/A</v>
      </c>
      <c r="AG1501" s="431" t="e">
        <f t="shared" si="583"/>
        <v>#N/A</v>
      </c>
      <c r="AH1501" s="432" t="e">
        <f t="shared" si="584"/>
        <v>#N/A</v>
      </c>
    </row>
    <row r="1502" spans="4:34" x14ac:dyDescent="0.25">
      <c r="D1502" s="335"/>
      <c r="E1502" s="335"/>
      <c r="F1502" s="335"/>
      <c r="G1502" s="335"/>
      <c r="H1502" s="411">
        <f t="shared" si="567"/>
        <v>0</v>
      </c>
      <c r="I1502" s="412">
        <v>0</v>
      </c>
      <c r="J1502" s="411">
        <f t="shared" si="561"/>
        <v>0</v>
      </c>
      <c r="K1502" s="412">
        <f t="shared" si="568"/>
        <v>0</v>
      </c>
      <c r="L1502" s="411">
        <f t="shared" si="569"/>
        <v>0</v>
      </c>
      <c r="M1502" s="412">
        <f t="shared" si="562"/>
        <v>0</v>
      </c>
      <c r="N1502" s="411">
        <v>0</v>
      </c>
      <c r="O1502" s="412">
        <f t="shared" si="570"/>
        <v>0</v>
      </c>
      <c r="P1502" s="335"/>
      <c r="Q1502" s="427">
        <f t="shared" si="571"/>
        <v>0</v>
      </c>
      <c r="R1502" s="428">
        <f t="shared" si="572"/>
        <v>0</v>
      </c>
      <c r="S1502" s="427">
        <f t="shared" si="563"/>
        <v>0</v>
      </c>
      <c r="T1502" s="428">
        <f t="shared" si="564"/>
        <v>0</v>
      </c>
      <c r="U1502" s="431">
        <f t="shared" si="573"/>
        <v>0</v>
      </c>
      <c r="V1502" s="432">
        <f t="shared" si="574"/>
        <v>0</v>
      </c>
      <c r="W1502" s="427">
        <f t="shared" si="575"/>
        <v>0</v>
      </c>
      <c r="X1502" s="428">
        <f t="shared" si="576"/>
        <v>0</v>
      </c>
      <c r="Y1502" s="427">
        <f t="shared" si="565"/>
        <v>0</v>
      </c>
      <c r="Z1502" s="428">
        <f t="shared" si="566"/>
        <v>0</v>
      </c>
      <c r="AA1502" s="431">
        <f t="shared" si="577"/>
        <v>0</v>
      </c>
      <c r="AB1502" s="432">
        <f t="shared" si="578"/>
        <v>0</v>
      </c>
      <c r="AC1502" s="427" t="e">
        <f t="shared" si="579"/>
        <v>#N/A</v>
      </c>
      <c r="AD1502" s="428" t="e">
        <f t="shared" si="580"/>
        <v>#N/A</v>
      </c>
      <c r="AE1502" s="427" t="e">
        <f t="shared" si="581"/>
        <v>#N/A</v>
      </c>
      <c r="AF1502" s="428" t="e">
        <f t="shared" si="582"/>
        <v>#N/A</v>
      </c>
      <c r="AG1502" s="431" t="e">
        <f t="shared" si="583"/>
        <v>#N/A</v>
      </c>
      <c r="AH1502" s="432" t="e">
        <f t="shared" si="584"/>
        <v>#N/A</v>
      </c>
    </row>
    <row r="1503" spans="4:34" x14ac:dyDescent="0.25">
      <c r="D1503" s="335"/>
      <c r="E1503" s="335"/>
      <c r="F1503" s="335"/>
      <c r="G1503" s="335"/>
      <c r="H1503" s="411">
        <f t="shared" si="567"/>
        <v>0</v>
      </c>
      <c r="I1503" s="412">
        <v>0</v>
      </c>
      <c r="J1503" s="411">
        <f t="shared" si="561"/>
        <v>0</v>
      </c>
      <c r="K1503" s="412">
        <f t="shared" si="568"/>
        <v>0</v>
      </c>
      <c r="L1503" s="411">
        <f t="shared" si="569"/>
        <v>0</v>
      </c>
      <c r="M1503" s="412">
        <f t="shared" si="562"/>
        <v>0</v>
      </c>
      <c r="N1503" s="411">
        <v>0</v>
      </c>
      <c r="O1503" s="412">
        <f t="shared" si="570"/>
        <v>0</v>
      </c>
      <c r="P1503" s="335"/>
      <c r="Q1503" s="427">
        <f t="shared" si="571"/>
        <v>0</v>
      </c>
      <c r="R1503" s="428">
        <f t="shared" si="572"/>
        <v>0</v>
      </c>
      <c r="S1503" s="427">
        <f t="shared" si="563"/>
        <v>0</v>
      </c>
      <c r="T1503" s="428">
        <f t="shared" si="564"/>
        <v>0</v>
      </c>
      <c r="U1503" s="431">
        <f t="shared" si="573"/>
        <v>0</v>
      </c>
      <c r="V1503" s="432">
        <f t="shared" si="574"/>
        <v>0</v>
      </c>
      <c r="W1503" s="427">
        <f t="shared" si="575"/>
        <v>0</v>
      </c>
      <c r="X1503" s="428">
        <f t="shared" si="576"/>
        <v>0</v>
      </c>
      <c r="Y1503" s="427">
        <f t="shared" si="565"/>
        <v>0</v>
      </c>
      <c r="Z1503" s="428">
        <f t="shared" si="566"/>
        <v>0</v>
      </c>
      <c r="AA1503" s="431">
        <f t="shared" si="577"/>
        <v>0</v>
      </c>
      <c r="AB1503" s="432">
        <f t="shared" si="578"/>
        <v>0</v>
      </c>
      <c r="AC1503" s="427" t="e">
        <f t="shared" si="579"/>
        <v>#N/A</v>
      </c>
      <c r="AD1503" s="428" t="e">
        <f t="shared" si="580"/>
        <v>#N/A</v>
      </c>
      <c r="AE1503" s="427" t="e">
        <f t="shared" si="581"/>
        <v>#N/A</v>
      </c>
      <c r="AF1503" s="428" t="e">
        <f t="shared" si="582"/>
        <v>#N/A</v>
      </c>
      <c r="AG1503" s="431" t="e">
        <f t="shared" si="583"/>
        <v>#N/A</v>
      </c>
      <c r="AH1503" s="432" t="e">
        <f t="shared" si="584"/>
        <v>#N/A</v>
      </c>
    </row>
    <row r="1504" spans="4:34" x14ac:dyDescent="0.25">
      <c r="D1504" s="335"/>
      <c r="E1504" s="335"/>
      <c r="F1504" s="335"/>
      <c r="G1504" s="335"/>
      <c r="H1504" s="411">
        <f t="shared" si="567"/>
        <v>0</v>
      </c>
      <c r="I1504" s="412">
        <v>0</v>
      </c>
      <c r="J1504" s="411">
        <f t="shared" si="561"/>
        <v>0</v>
      </c>
      <c r="K1504" s="412">
        <f t="shared" si="568"/>
        <v>0</v>
      </c>
      <c r="L1504" s="411">
        <f t="shared" si="569"/>
        <v>0</v>
      </c>
      <c r="M1504" s="412">
        <f t="shared" si="562"/>
        <v>0</v>
      </c>
      <c r="N1504" s="411">
        <v>0</v>
      </c>
      <c r="O1504" s="412">
        <f t="shared" si="570"/>
        <v>0</v>
      </c>
      <c r="P1504" s="335"/>
      <c r="Q1504" s="427">
        <f t="shared" si="571"/>
        <v>0</v>
      </c>
      <c r="R1504" s="428">
        <f t="shared" si="572"/>
        <v>0</v>
      </c>
      <c r="S1504" s="427">
        <f t="shared" si="563"/>
        <v>0</v>
      </c>
      <c r="T1504" s="428">
        <f t="shared" si="564"/>
        <v>0</v>
      </c>
      <c r="U1504" s="431">
        <f t="shared" si="573"/>
        <v>0</v>
      </c>
      <c r="V1504" s="432">
        <f t="shared" si="574"/>
        <v>0</v>
      </c>
      <c r="W1504" s="427">
        <f t="shared" si="575"/>
        <v>0</v>
      </c>
      <c r="X1504" s="428">
        <f t="shared" si="576"/>
        <v>0</v>
      </c>
      <c r="Y1504" s="427">
        <f t="shared" si="565"/>
        <v>0</v>
      </c>
      <c r="Z1504" s="428">
        <f t="shared" si="566"/>
        <v>0</v>
      </c>
      <c r="AA1504" s="431">
        <f t="shared" si="577"/>
        <v>0</v>
      </c>
      <c r="AB1504" s="432">
        <f t="shared" si="578"/>
        <v>0</v>
      </c>
      <c r="AC1504" s="427" t="e">
        <f t="shared" si="579"/>
        <v>#N/A</v>
      </c>
      <c r="AD1504" s="428" t="e">
        <f t="shared" si="580"/>
        <v>#N/A</v>
      </c>
      <c r="AE1504" s="427" t="e">
        <f t="shared" si="581"/>
        <v>#N/A</v>
      </c>
      <c r="AF1504" s="428" t="e">
        <f t="shared" si="582"/>
        <v>#N/A</v>
      </c>
      <c r="AG1504" s="431" t="e">
        <f t="shared" si="583"/>
        <v>#N/A</v>
      </c>
      <c r="AH1504" s="432" t="e">
        <f t="shared" si="584"/>
        <v>#N/A</v>
      </c>
    </row>
    <row r="1505" spans="4:34" x14ac:dyDescent="0.25">
      <c r="D1505" s="335"/>
      <c r="E1505" s="335"/>
      <c r="F1505" s="335"/>
      <c r="G1505" s="335"/>
      <c r="H1505" s="411">
        <f t="shared" si="567"/>
        <v>0</v>
      </c>
      <c r="I1505" s="412">
        <v>0</v>
      </c>
      <c r="J1505" s="411">
        <f t="shared" si="561"/>
        <v>0</v>
      </c>
      <c r="K1505" s="412">
        <f t="shared" si="568"/>
        <v>0</v>
      </c>
      <c r="L1505" s="411">
        <f t="shared" si="569"/>
        <v>0</v>
      </c>
      <c r="M1505" s="412">
        <f t="shared" si="562"/>
        <v>0</v>
      </c>
      <c r="N1505" s="411">
        <v>0</v>
      </c>
      <c r="O1505" s="412">
        <f t="shared" si="570"/>
        <v>0</v>
      </c>
      <c r="P1505" s="335"/>
      <c r="Q1505" s="427">
        <f t="shared" si="571"/>
        <v>0</v>
      </c>
      <c r="R1505" s="428">
        <f t="shared" si="572"/>
        <v>0</v>
      </c>
      <c r="S1505" s="427">
        <f t="shared" si="563"/>
        <v>0</v>
      </c>
      <c r="T1505" s="428">
        <f t="shared" si="564"/>
        <v>0</v>
      </c>
      <c r="U1505" s="431">
        <f t="shared" si="573"/>
        <v>0</v>
      </c>
      <c r="V1505" s="432">
        <f t="shared" si="574"/>
        <v>0</v>
      </c>
      <c r="W1505" s="427">
        <f t="shared" si="575"/>
        <v>0</v>
      </c>
      <c r="X1505" s="428">
        <f t="shared" si="576"/>
        <v>0</v>
      </c>
      <c r="Y1505" s="427">
        <f t="shared" si="565"/>
        <v>0</v>
      </c>
      <c r="Z1505" s="428">
        <f t="shared" si="566"/>
        <v>0</v>
      </c>
      <c r="AA1505" s="431">
        <f t="shared" si="577"/>
        <v>0</v>
      </c>
      <c r="AB1505" s="432">
        <f t="shared" si="578"/>
        <v>0</v>
      </c>
      <c r="AC1505" s="427" t="e">
        <f t="shared" si="579"/>
        <v>#N/A</v>
      </c>
      <c r="AD1505" s="428" t="e">
        <f t="shared" si="580"/>
        <v>#N/A</v>
      </c>
      <c r="AE1505" s="427" t="e">
        <f t="shared" si="581"/>
        <v>#N/A</v>
      </c>
      <c r="AF1505" s="428" t="e">
        <f t="shared" si="582"/>
        <v>#N/A</v>
      </c>
      <c r="AG1505" s="431" t="e">
        <f t="shared" si="583"/>
        <v>#N/A</v>
      </c>
      <c r="AH1505" s="432" t="e">
        <f t="shared" si="584"/>
        <v>#N/A</v>
      </c>
    </row>
    <row r="1506" spans="4:34" x14ac:dyDescent="0.25">
      <c r="D1506" s="335"/>
      <c r="E1506" s="335"/>
      <c r="F1506" s="335"/>
      <c r="G1506" s="335"/>
      <c r="H1506" s="411">
        <f t="shared" si="567"/>
        <v>0</v>
      </c>
      <c r="I1506" s="412">
        <v>0</v>
      </c>
      <c r="J1506" s="411">
        <f t="shared" si="561"/>
        <v>0</v>
      </c>
      <c r="K1506" s="412">
        <f t="shared" si="568"/>
        <v>0</v>
      </c>
      <c r="L1506" s="411">
        <f t="shared" si="569"/>
        <v>0</v>
      </c>
      <c r="M1506" s="412">
        <f t="shared" si="562"/>
        <v>0</v>
      </c>
      <c r="N1506" s="411">
        <v>0</v>
      </c>
      <c r="O1506" s="412">
        <f t="shared" si="570"/>
        <v>0</v>
      </c>
      <c r="P1506" s="335"/>
      <c r="Q1506" s="427">
        <f t="shared" si="571"/>
        <v>0</v>
      </c>
      <c r="R1506" s="428">
        <f t="shared" si="572"/>
        <v>0</v>
      </c>
      <c r="S1506" s="427">
        <f t="shared" si="563"/>
        <v>0</v>
      </c>
      <c r="T1506" s="428">
        <f t="shared" si="564"/>
        <v>0</v>
      </c>
      <c r="U1506" s="431">
        <f t="shared" si="573"/>
        <v>0</v>
      </c>
      <c r="V1506" s="432">
        <f t="shared" si="574"/>
        <v>0</v>
      </c>
      <c r="W1506" s="427">
        <f t="shared" si="575"/>
        <v>0</v>
      </c>
      <c r="X1506" s="428">
        <f t="shared" si="576"/>
        <v>0</v>
      </c>
      <c r="Y1506" s="427">
        <f t="shared" si="565"/>
        <v>0</v>
      </c>
      <c r="Z1506" s="428">
        <f t="shared" si="566"/>
        <v>0</v>
      </c>
      <c r="AA1506" s="431">
        <f t="shared" si="577"/>
        <v>0</v>
      </c>
      <c r="AB1506" s="432">
        <f t="shared" si="578"/>
        <v>0</v>
      </c>
      <c r="AC1506" s="427" t="e">
        <f t="shared" si="579"/>
        <v>#N/A</v>
      </c>
      <c r="AD1506" s="428" t="e">
        <f t="shared" si="580"/>
        <v>#N/A</v>
      </c>
      <c r="AE1506" s="427" t="e">
        <f t="shared" si="581"/>
        <v>#N/A</v>
      </c>
      <c r="AF1506" s="428" t="e">
        <f t="shared" si="582"/>
        <v>#N/A</v>
      </c>
      <c r="AG1506" s="431" t="e">
        <f t="shared" si="583"/>
        <v>#N/A</v>
      </c>
      <c r="AH1506" s="432" t="e">
        <f t="shared" si="584"/>
        <v>#N/A</v>
      </c>
    </row>
    <row r="1507" spans="4:34" x14ac:dyDescent="0.25">
      <c r="D1507" s="335"/>
      <c r="E1507" s="335"/>
      <c r="F1507" s="335"/>
      <c r="G1507" s="335"/>
      <c r="H1507" s="411">
        <f t="shared" si="567"/>
        <v>0</v>
      </c>
      <c r="I1507" s="412">
        <v>0</v>
      </c>
      <c r="J1507" s="411">
        <f t="shared" si="561"/>
        <v>0</v>
      </c>
      <c r="K1507" s="412">
        <f t="shared" si="568"/>
        <v>0</v>
      </c>
      <c r="L1507" s="411">
        <f t="shared" si="569"/>
        <v>0</v>
      </c>
      <c r="M1507" s="412">
        <f t="shared" si="562"/>
        <v>0</v>
      </c>
      <c r="N1507" s="411">
        <v>0</v>
      </c>
      <c r="O1507" s="412">
        <f t="shared" si="570"/>
        <v>0</v>
      </c>
      <c r="P1507" s="335"/>
      <c r="Q1507" s="427">
        <f t="shared" si="571"/>
        <v>0</v>
      </c>
      <c r="R1507" s="428">
        <f t="shared" si="572"/>
        <v>0</v>
      </c>
      <c r="S1507" s="427">
        <f t="shared" si="563"/>
        <v>0</v>
      </c>
      <c r="T1507" s="428">
        <f t="shared" si="564"/>
        <v>0</v>
      </c>
      <c r="U1507" s="431">
        <f t="shared" si="573"/>
        <v>0</v>
      </c>
      <c r="V1507" s="432">
        <f t="shared" si="574"/>
        <v>0</v>
      </c>
      <c r="W1507" s="427">
        <f t="shared" si="575"/>
        <v>0</v>
      </c>
      <c r="X1507" s="428">
        <f t="shared" si="576"/>
        <v>0</v>
      </c>
      <c r="Y1507" s="427">
        <f t="shared" si="565"/>
        <v>0</v>
      </c>
      <c r="Z1507" s="428">
        <f t="shared" si="566"/>
        <v>0</v>
      </c>
      <c r="AA1507" s="431">
        <f t="shared" si="577"/>
        <v>0</v>
      </c>
      <c r="AB1507" s="432">
        <f t="shared" si="578"/>
        <v>0</v>
      </c>
      <c r="AC1507" s="427" t="e">
        <f t="shared" si="579"/>
        <v>#N/A</v>
      </c>
      <c r="AD1507" s="428" t="e">
        <f t="shared" si="580"/>
        <v>#N/A</v>
      </c>
      <c r="AE1507" s="427" t="e">
        <f t="shared" si="581"/>
        <v>#N/A</v>
      </c>
      <c r="AF1507" s="428" t="e">
        <f t="shared" si="582"/>
        <v>#N/A</v>
      </c>
      <c r="AG1507" s="431" t="e">
        <f t="shared" si="583"/>
        <v>#N/A</v>
      </c>
      <c r="AH1507" s="432" t="e">
        <f t="shared" si="584"/>
        <v>#N/A</v>
      </c>
    </row>
    <row r="1508" spans="4:34" x14ac:dyDescent="0.25">
      <c r="D1508" s="335"/>
      <c r="E1508" s="335"/>
      <c r="F1508" s="335"/>
      <c r="G1508" s="335"/>
      <c r="H1508" s="411">
        <f t="shared" si="567"/>
        <v>0</v>
      </c>
      <c r="I1508" s="412">
        <v>0</v>
      </c>
      <c r="J1508" s="411">
        <f t="shared" si="561"/>
        <v>0</v>
      </c>
      <c r="K1508" s="412">
        <f t="shared" si="568"/>
        <v>0</v>
      </c>
      <c r="L1508" s="411">
        <f t="shared" si="569"/>
        <v>0</v>
      </c>
      <c r="M1508" s="412">
        <f t="shared" si="562"/>
        <v>0</v>
      </c>
      <c r="N1508" s="411">
        <v>0</v>
      </c>
      <c r="O1508" s="412">
        <f t="shared" si="570"/>
        <v>0</v>
      </c>
      <c r="P1508" s="335"/>
      <c r="Q1508" s="427">
        <f t="shared" si="571"/>
        <v>0</v>
      </c>
      <c r="R1508" s="428">
        <f t="shared" si="572"/>
        <v>0</v>
      </c>
      <c r="S1508" s="427">
        <f t="shared" si="563"/>
        <v>0</v>
      </c>
      <c r="T1508" s="428">
        <f t="shared" si="564"/>
        <v>0</v>
      </c>
      <c r="U1508" s="431">
        <f t="shared" si="573"/>
        <v>0</v>
      </c>
      <c r="V1508" s="432">
        <f t="shared" si="574"/>
        <v>0</v>
      </c>
      <c r="W1508" s="427">
        <f t="shared" si="575"/>
        <v>0</v>
      </c>
      <c r="X1508" s="428">
        <f t="shared" si="576"/>
        <v>0</v>
      </c>
      <c r="Y1508" s="427">
        <f t="shared" si="565"/>
        <v>0</v>
      </c>
      <c r="Z1508" s="428">
        <f t="shared" si="566"/>
        <v>0</v>
      </c>
      <c r="AA1508" s="431">
        <f t="shared" si="577"/>
        <v>0</v>
      </c>
      <c r="AB1508" s="432">
        <f t="shared" si="578"/>
        <v>0</v>
      </c>
      <c r="AC1508" s="427" t="e">
        <f t="shared" si="579"/>
        <v>#N/A</v>
      </c>
      <c r="AD1508" s="428" t="e">
        <f t="shared" si="580"/>
        <v>#N/A</v>
      </c>
      <c r="AE1508" s="427" t="e">
        <f t="shared" si="581"/>
        <v>#N/A</v>
      </c>
      <c r="AF1508" s="428" t="e">
        <f t="shared" si="582"/>
        <v>#N/A</v>
      </c>
      <c r="AG1508" s="431" t="e">
        <f t="shared" si="583"/>
        <v>#N/A</v>
      </c>
      <c r="AH1508" s="432" t="e">
        <f t="shared" si="584"/>
        <v>#N/A</v>
      </c>
    </row>
    <row r="1509" spans="4:34" x14ac:dyDescent="0.25">
      <c r="D1509" s="335"/>
      <c r="E1509" s="335"/>
      <c r="F1509" s="335"/>
      <c r="G1509" s="335"/>
      <c r="H1509" s="411">
        <f t="shared" si="567"/>
        <v>0</v>
      </c>
      <c r="I1509" s="412">
        <v>0</v>
      </c>
      <c r="J1509" s="411">
        <f t="shared" si="561"/>
        <v>0</v>
      </c>
      <c r="K1509" s="412">
        <f t="shared" si="568"/>
        <v>0</v>
      </c>
      <c r="L1509" s="411">
        <f t="shared" si="569"/>
        <v>0</v>
      </c>
      <c r="M1509" s="412">
        <f t="shared" si="562"/>
        <v>0</v>
      </c>
      <c r="N1509" s="411">
        <v>0</v>
      </c>
      <c r="O1509" s="412">
        <f t="shared" si="570"/>
        <v>0</v>
      </c>
      <c r="P1509" s="335"/>
      <c r="Q1509" s="427">
        <f t="shared" si="571"/>
        <v>0</v>
      </c>
      <c r="R1509" s="428">
        <f t="shared" si="572"/>
        <v>0</v>
      </c>
      <c r="S1509" s="427">
        <f t="shared" si="563"/>
        <v>0</v>
      </c>
      <c r="T1509" s="428">
        <f t="shared" si="564"/>
        <v>0</v>
      </c>
      <c r="U1509" s="431">
        <f t="shared" si="573"/>
        <v>0</v>
      </c>
      <c r="V1509" s="432">
        <f t="shared" si="574"/>
        <v>0</v>
      </c>
      <c r="W1509" s="427">
        <f t="shared" si="575"/>
        <v>0</v>
      </c>
      <c r="X1509" s="428">
        <f t="shared" si="576"/>
        <v>0</v>
      </c>
      <c r="Y1509" s="427">
        <f t="shared" si="565"/>
        <v>0</v>
      </c>
      <c r="Z1509" s="428">
        <f t="shared" si="566"/>
        <v>0</v>
      </c>
      <c r="AA1509" s="431">
        <f t="shared" si="577"/>
        <v>0</v>
      </c>
      <c r="AB1509" s="432">
        <f t="shared" si="578"/>
        <v>0</v>
      </c>
      <c r="AC1509" s="427" t="e">
        <f t="shared" si="579"/>
        <v>#N/A</v>
      </c>
      <c r="AD1509" s="428" t="e">
        <f t="shared" si="580"/>
        <v>#N/A</v>
      </c>
      <c r="AE1509" s="427" t="e">
        <f t="shared" si="581"/>
        <v>#N/A</v>
      </c>
      <c r="AF1509" s="428" t="e">
        <f t="shared" si="582"/>
        <v>#N/A</v>
      </c>
      <c r="AG1509" s="431" t="e">
        <f t="shared" si="583"/>
        <v>#N/A</v>
      </c>
      <c r="AH1509" s="432" t="e">
        <f t="shared" si="584"/>
        <v>#N/A</v>
      </c>
    </row>
    <row r="1510" spans="4:34" x14ac:dyDescent="0.25">
      <c r="D1510" s="335"/>
      <c r="E1510" s="335"/>
      <c r="F1510" s="335"/>
      <c r="G1510" s="335"/>
      <c r="H1510" s="411">
        <f t="shared" si="567"/>
        <v>0</v>
      </c>
      <c r="I1510" s="412">
        <v>0</v>
      </c>
      <c r="J1510" s="411">
        <f t="shared" si="561"/>
        <v>0</v>
      </c>
      <c r="K1510" s="412">
        <f t="shared" si="568"/>
        <v>0</v>
      </c>
      <c r="L1510" s="411">
        <f t="shared" si="569"/>
        <v>0</v>
      </c>
      <c r="M1510" s="412">
        <f t="shared" si="562"/>
        <v>0</v>
      </c>
      <c r="N1510" s="411">
        <v>0</v>
      </c>
      <c r="O1510" s="412">
        <f t="shared" si="570"/>
        <v>0</v>
      </c>
      <c r="P1510" s="335"/>
      <c r="Q1510" s="427">
        <f t="shared" si="571"/>
        <v>0</v>
      </c>
      <c r="R1510" s="428">
        <f t="shared" si="572"/>
        <v>0</v>
      </c>
      <c r="S1510" s="427">
        <f t="shared" si="563"/>
        <v>0</v>
      </c>
      <c r="T1510" s="428">
        <f t="shared" si="564"/>
        <v>0</v>
      </c>
      <c r="U1510" s="431">
        <f t="shared" si="573"/>
        <v>0</v>
      </c>
      <c r="V1510" s="432">
        <f t="shared" si="574"/>
        <v>0</v>
      </c>
      <c r="W1510" s="427">
        <f t="shared" si="575"/>
        <v>0</v>
      </c>
      <c r="X1510" s="428">
        <f t="shared" si="576"/>
        <v>0</v>
      </c>
      <c r="Y1510" s="427">
        <f t="shared" si="565"/>
        <v>0</v>
      </c>
      <c r="Z1510" s="428">
        <f t="shared" si="566"/>
        <v>0</v>
      </c>
      <c r="AA1510" s="431">
        <f t="shared" si="577"/>
        <v>0</v>
      </c>
      <c r="AB1510" s="432">
        <f t="shared" si="578"/>
        <v>0</v>
      </c>
      <c r="AC1510" s="427" t="e">
        <f t="shared" si="579"/>
        <v>#N/A</v>
      </c>
      <c r="AD1510" s="428" t="e">
        <f t="shared" si="580"/>
        <v>#N/A</v>
      </c>
      <c r="AE1510" s="427" t="e">
        <f t="shared" si="581"/>
        <v>#N/A</v>
      </c>
      <c r="AF1510" s="428" t="e">
        <f t="shared" si="582"/>
        <v>#N/A</v>
      </c>
      <c r="AG1510" s="431" t="e">
        <f t="shared" si="583"/>
        <v>#N/A</v>
      </c>
      <c r="AH1510" s="432" t="e">
        <f t="shared" si="584"/>
        <v>#N/A</v>
      </c>
    </row>
    <row r="1511" spans="4:34" x14ac:dyDescent="0.25">
      <c r="D1511" s="335"/>
      <c r="E1511" s="335"/>
      <c r="F1511" s="335"/>
      <c r="G1511" s="335"/>
      <c r="H1511" s="411">
        <f t="shared" si="567"/>
        <v>0</v>
      </c>
      <c r="I1511" s="412">
        <v>0</v>
      </c>
      <c r="J1511" s="411">
        <f t="shared" si="561"/>
        <v>0</v>
      </c>
      <c r="K1511" s="412">
        <f t="shared" si="568"/>
        <v>0</v>
      </c>
      <c r="L1511" s="411">
        <f t="shared" si="569"/>
        <v>0</v>
      </c>
      <c r="M1511" s="412">
        <f t="shared" si="562"/>
        <v>0</v>
      </c>
      <c r="N1511" s="411">
        <v>0</v>
      </c>
      <c r="O1511" s="412">
        <f t="shared" si="570"/>
        <v>0</v>
      </c>
      <c r="P1511" s="335"/>
      <c r="Q1511" s="427">
        <f t="shared" si="571"/>
        <v>0</v>
      </c>
      <c r="R1511" s="428">
        <f t="shared" si="572"/>
        <v>0</v>
      </c>
      <c r="S1511" s="427">
        <f t="shared" si="563"/>
        <v>0</v>
      </c>
      <c r="T1511" s="428">
        <f t="shared" si="564"/>
        <v>0</v>
      </c>
      <c r="U1511" s="431">
        <f t="shared" si="573"/>
        <v>0</v>
      </c>
      <c r="V1511" s="432">
        <f t="shared" si="574"/>
        <v>0</v>
      </c>
      <c r="W1511" s="427">
        <f t="shared" si="575"/>
        <v>0</v>
      </c>
      <c r="X1511" s="428">
        <f t="shared" si="576"/>
        <v>0</v>
      </c>
      <c r="Y1511" s="427">
        <f t="shared" si="565"/>
        <v>0</v>
      </c>
      <c r="Z1511" s="428">
        <f t="shared" si="566"/>
        <v>0</v>
      </c>
      <c r="AA1511" s="431">
        <f t="shared" si="577"/>
        <v>0</v>
      </c>
      <c r="AB1511" s="432">
        <f t="shared" si="578"/>
        <v>0</v>
      </c>
      <c r="AC1511" s="427" t="e">
        <f t="shared" si="579"/>
        <v>#N/A</v>
      </c>
      <c r="AD1511" s="428" t="e">
        <f t="shared" si="580"/>
        <v>#N/A</v>
      </c>
      <c r="AE1511" s="427" t="e">
        <f t="shared" si="581"/>
        <v>#N/A</v>
      </c>
      <c r="AF1511" s="428" t="e">
        <f t="shared" si="582"/>
        <v>#N/A</v>
      </c>
      <c r="AG1511" s="431" t="e">
        <f t="shared" si="583"/>
        <v>#N/A</v>
      </c>
      <c r="AH1511" s="432" t="e">
        <f t="shared" si="584"/>
        <v>#N/A</v>
      </c>
    </row>
    <row r="1512" spans="4:34" x14ac:dyDescent="0.25">
      <c r="D1512" s="335"/>
      <c r="E1512" s="335"/>
      <c r="F1512" s="335"/>
      <c r="G1512" s="335"/>
      <c r="H1512" s="411">
        <f t="shared" si="567"/>
        <v>0</v>
      </c>
      <c r="I1512" s="412">
        <v>0</v>
      </c>
      <c r="J1512" s="411">
        <f t="shared" si="561"/>
        <v>0</v>
      </c>
      <c r="K1512" s="412">
        <f t="shared" si="568"/>
        <v>0</v>
      </c>
      <c r="L1512" s="411">
        <f t="shared" si="569"/>
        <v>0</v>
      </c>
      <c r="M1512" s="412">
        <f t="shared" si="562"/>
        <v>0</v>
      </c>
      <c r="N1512" s="411">
        <v>0</v>
      </c>
      <c r="O1512" s="412">
        <f t="shared" si="570"/>
        <v>0</v>
      </c>
      <c r="P1512" s="335"/>
      <c r="Q1512" s="427">
        <f t="shared" si="571"/>
        <v>0</v>
      </c>
      <c r="R1512" s="428">
        <f t="shared" si="572"/>
        <v>0</v>
      </c>
      <c r="S1512" s="427">
        <f t="shared" si="563"/>
        <v>0</v>
      </c>
      <c r="T1512" s="428">
        <f t="shared" si="564"/>
        <v>0</v>
      </c>
      <c r="U1512" s="431">
        <f t="shared" si="573"/>
        <v>0</v>
      </c>
      <c r="V1512" s="432">
        <f t="shared" si="574"/>
        <v>0</v>
      </c>
      <c r="W1512" s="427">
        <f t="shared" si="575"/>
        <v>0</v>
      </c>
      <c r="X1512" s="428">
        <f t="shared" si="576"/>
        <v>0</v>
      </c>
      <c r="Y1512" s="427">
        <f t="shared" si="565"/>
        <v>0</v>
      </c>
      <c r="Z1512" s="428">
        <f t="shared" si="566"/>
        <v>0</v>
      </c>
      <c r="AA1512" s="431">
        <f t="shared" si="577"/>
        <v>0</v>
      </c>
      <c r="AB1512" s="432">
        <f t="shared" si="578"/>
        <v>0</v>
      </c>
      <c r="AC1512" s="427" t="e">
        <f t="shared" si="579"/>
        <v>#N/A</v>
      </c>
      <c r="AD1512" s="428" t="e">
        <f t="shared" si="580"/>
        <v>#N/A</v>
      </c>
      <c r="AE1512" s="427" t="e">
        <f t="shared" si="581"/>
        <v>#N/A</v>
      </c>
      <c r="AF1512" s="428" t="e">
        <f t="shared" si="582"/>
        <v>#N/A</v>
      </c>
      <c r="AG1512" s="431" t="e">
        <f t="shared" si="583"/>
        <v>#N/A</v>
      </c>
      <c r="AH1512" s="432" t="e">
        <f t="shared" si="584"/>
        <v>#N/A</v>
      </c>
    </row>
    <row r="1513" spans="4:34" x14ac:dyDescent="0.25">
      <c r="D1513" s="335"/>
      <c r="E1513" s="335"/>
      <c r="F1513" s="335"/>
      <c r="G1513" s="335"/>
      <c r="H1513" s="411">
        <f t="shared" si="567"/>
        <v>0</v>
      </c>
      <c r="I1513" s="412">
        <v>0</v>
      </c>
      <c r="J1513" s="411">
        <f t="shared" si="561"/>
        <v>0</v>
      </c>
      <c r="K1513" s="412">
        <f t="shared" si="568"/>
        <v>0</v>
      </c>
      <c r="L1513" s="411">
        <f t="shared" si="569"/>
        <v>0</v>
      </c>
      <c r="M1513" s="412">
        <f t="shared" si="562"/>
        <v>0</v>
      </c>
      <c r="N1513" s="411">
        <v>0</v>
      </c>
      <c r="O1513" s="412">
        <f t="shared" si="570"/>
        <v>0</v>
      </c>
      <c r="P1513" s="335"/>
      <c r="Q1513" s="427">
        <f t="shared" si="571"/>
        <v>0</v>
      </c>
      <c r="R1513" s="428">
        <f t="shared" si="572"/>
        <v>0</v>
      </c>
      <c r="S1513" s="427">
        <f t="shared" si="563"/>
        <v>0</v>
      </c>
      <c r="T1513" s="428">
        <f t="shared" si="564"/>
        <v>0</v>
      </c>
      <c r="U1513" s="431">
        <f t="shared" si="573"/>
        <v>0</v>
      </c>
      <c r="V1513" s="432">
        <f t="shared" si="574"/>
        <v>0</v>
      </c>
      <c r="W1513" s="427">
        <f t="shared" si="575"/>
        <v>0</v>
      </c>
      <c r="X1513" s="428">
        <f t="shared" si="576"/>
        <v>0</v>
      </c>
      <c r="Y1513" s="427">
        <f t="shared" si="565"/>
        <v>0</v>
      </c>
      <c r="Z1513" s="428">
        <f t="shared" si="566"/>
        <v>0</v>
      </c>
      <c r="AA1513" s="431">
        <f t="shared" si="577"/>
        <v>0</v>
      </c>
      <c r="AB1513" s="432">
        <f t="shared" si="578"/>
        <v>0</v>
      </c>
      <c r="AC1513" s="427" t="e">
        <f t="shared" si="579"/>
        <v>#N/A</v>
      </c>
      <c r="AD1513" s="428" t="e">
        <f t="shared" si="580"/>
        <v>#N/A</v>
      </c>
      <c r="AE1513" s="427" t="e">
        <f t="shared" si="581"/>
        <v>#N/A</v>
      </c>
      <c r="AF1513" s="428" t="e">
        <f t="shared" si="582"/>
        <v>#N/A</v>
      </c>
      <c r="AG1513" s="431" t="e">
        <f t="shared" si="583"/>
        <v>#N/A</v>
      </c>
      <c r="AH1513" s="432" t="e">
        <f t="shared" si="584"/>
        <v>#N/A</v>
      </c>
    </row>
    <row r="1514" spans="4:34" x14ac:dyDescent="0.25">
      <c r="D1514" s="335"/>
      <c r="E1514" s="335"/>
      <c r="F1514" s="335"/>
      <c r="G1514" s="335"/>
      <c r="H1514" s="411">
        <f t="shared" si="567"/>
        <v>0</v>
      </c>
      <c r="I1514" s="412">
        <v>0</v>
      </c>
      <c r="J1514" s="411">
        <f t="shared" si="561"/>
        <v>0</v>
      </c>
      <c r="K1514" s="412">
        <f t="shared" si="568"/>
        <v>0</v>
      </c>
      <c r="L1514" s="411">
        <f t="shared" si="569"/>
        <v>0</v>
      </c>
      <c r="M1514" s="412">
        <f t="shared" si="562"/>
        <v>0</v>
      </c>
      <c r="N1514" s="411">
        <v>0</v>
      </c>
      <c r="O1514" s="412">
        <f t="shared" si="570"/>
        <v>0</v>
      </c>
      <c r="P1514" s="335"/>
      <c r="Q1514" s="427">
        <f t="shared" si="571"/>
        <v>0</v>
      </c>
      <c r="R1514" s="428">
        <f t="shared" si="572"/>
        <v>0</v>
      </c>
      <c r="S1514" s="427">
        <f t="shared" si="563"/>
        <v>0</v>
      </c>
      <c r="T1514" s="428">
        <f t="shared" si="564"/>
        <v>0</v>
      </c>
      <c r="U1514" s="431">
        <f t="shared" si="573"/>
        <v>0</v>
      </c>
      <c r="V1514" s="432">
        <f t="shared" si="574"/>
        <v>0</v>
      </c>
      <c r="W1514" s="427">
        <f t="shared" si="575"/>
        <v>0</v>
      </c>
      <c r="X1514" s="428">
        <f t="shared" si="576"/>
        <v>0</v>
      </c>
      <c r="Y1514" s="427">
        <f t="shared" si="565"/>
        <v>0</v>
      </c>
      <c r="Z1514" s="428">
        <f t="shared" si="566"/>
        <v>0</v>
      </c>
      <c r="AA1514" s="431">
        <f t="shared" si="577"/>
        <v>0</v>
      </c>
      <c r="AB1514" s="432">
        <f t="shared" si="578"/>
        <v>0</v>
      </c>
      <c r="AC1514" s="427" t="e">
        <f t="shared" si="579"/>
        <v>#N/A</v>
      </c>
      <c r="AD1514" s="428" t="e">
        <f t="shared" si="580"/>
        <v>#N/A</v>
      </c>
      <c r="AE1514" s="427" t="e">
        <f t="shared" si="581"/>
        <v>#N/A</v>
      </c>
      <c r="AF1514" s="428" t="e">
        <f t="shared" si="582"/>
        <v>#N/A</v>
      </c>
      <c r="AG1514" s="431" t="e">
        <f t="shared" si="583"/>
        <v>#N/A</v>
      </c>
      <c r="AH1514" s="432" t="e">
        <f t="shared" si="584"/>
        <v>#N/A</v>
      </c>
    </row>
    <row r="1515" spans="4:34" x14ac:dyDescent="0.25">
      <c r="D1515" s="335"/>
      <c r="E1515" s="335"/>
      <c r="F1515" s="335"/>
      <c r="G1515" s="335"/>
      <c r="H1515" s="411">
        <f t="shared" si="567"/>
        <v>0</v>
      </c>
      <c r="I1515" s="412">
        <v>0</v>
      </c>
      <c r="J1515" s="411">
        <f t="shared" si="561"/>
        <v>0</v>
      </c>
      <c r="K1515" s="412">
        <f t="shared" si="568"/>
        <v>0</v>
      </c>
      <c r="L1515" s="411">
        <f t="shared" si="569"/>
        <v>0</v>
      </c>
      <c r="M1515" s="412">
        <f t="shared" si="562"/>
        <v>0</v>
      </c>
      <c r="N1515" s="411">
        <v>0</v>
      </c>
      <c r="O1515" s="412">
        <f t="shared" si="570"/>
        <v>0</v>
      </c>
      <c r="P1515" s="335"/>
      <c r="Q1515" s="427">
        <f t="shared" si="571"/>
        <v>0</v>
      </c>
      <c r="R1515" s="428">
        <f t="shared" si="572"/>
        <v>0</v>
      </c>
      <c r="S1515" s="427">
        <f t="shared" si="563"/>
        <v>0</v>
      </c>
      <c r="T1515" s="428">
        <f t="shared" si="564"/>
        <v>0</v>
      </c>
      <c r="U1515" s="431">
        <f t="shared" si="573"/>
        <v>0</v>
      </c>
      <c r="V1515" s="432">
        <f t="shared" si="574"/>
        <v>0</v>
      </c>
      <c r="W1515" s="427">
        <f t="shared" si="575"/>
        <v>0</v>
      </c>
      <c r="X1515" s="428">
        <f t="shared" si="576"/>
        <v>0</v>
      </c>
      <c r="Y1515" s="427">
        <f t="shared" si="565"/>
        <v>0</v>
      </c>
      <c r="Z1515" s="428">
        <f t="shared" si="566"/>
        <v>0</v>
      </c>
      <c r="AA1515" s="431">
        <f t="shared" si="577"/>
        <v>0</v>
      </c>
      <c r="AB1515" s="432">
        <f t="shared" si="578"/>
        <v>0</v>
      </c>
      <c r="AC1515" s="427" t="e">
        <f t="shared" si="579"/>
        <v>#N/A</v>
      </c>
      <c r="AD1515" s="428" t="e">
        <f t="shared" si="580"/>
        <v>#N/A</v>
      </c>
      <c r="AE1515" s="427" t="e">
        <f t="shared" si="581"/>
        <v>#N/A</v>
      </c>
      <c r="AF1515" s="428" t="e">
        <f t="shared" si="582"/>
        <v>#N/A</v>
      </c>
      <c r="AG1515" s="431" t="e">
        <f t="shared" si="583"/>
        <v>#N/A</v>
      </c>
      <c r="AH1515" s="432" t="e">
        <f t="shared" si="584"/>
        <v>#N/A</v>
      </c>
    </row>
    <row r="1516" spans="4:34" x14ac:dyDescent="0.25">
      <c r="D1516" s="335"/>
      <c r="E1516" s="335"/>
      <c r="F1516" s="335"/>
      <c r="G1516" s="335"/>
      <c r="H1516" s="411">
        <f t="shared" si="567"/>
        <v>0</v>
      </c>
      <c r="I1516" s="412">
        <v>0</v>
      </c>
      <c r="J1516" s="411">
        <f t="shared" si="561"/>
        <v>0</v>
      </c>
      <c r="K1516" s="412">
        <f t="shared" si="568"/>
        <v>0</v>
      </c>
      <c r="L1516" s="411">
        <f t="shared" si="569"/>
        <v>0</v>
      </c>
      <c r="M1516" s="412">
        <f t="shared" si="562"/>
        <v>0</v>
      </c>
      <c r="N1516" s="411">
        <v>0</v>
      </c>
      <c r="O1516" s="412">
        <f t="shared" si="570"/>
        <v>0</v>
      </c>
      <c r="P1516" s="335"/>
      <c r="Q1516" s="427">
        <f t="shared" si="571"/>
        <v>0</v>
      </c>
      <c r="R1516" s="428">
        <f t="shared" si="572"/>
        <v>0</v>
      </c>
      <c r="S1516" s="427">
        <f t="shared" si="563"/>
        <v>0</v>
      </c>
      <c r="T1516" s="428">
        <f t="shared" si="564"/>
        <v>0</v>
      </c>
      <c r="U1516" s="431">
        <f t="shared" si="573"/>
        <v>0</v>
      </c>
      <c r="V1516" s="432">
        <f t="shared" si="574"/>
        <v>0</v>
      </c>
      <c r="W1516" s="427">
        <f t="shared" si="575"/>
        <v>0</v>
      </c>
      <c r="X1516" s="428">
        <f t="shared" si="576"/>
        <v>0</v>
      </c>
      <c r="Y1516" s="427">
        <f t="shared" si="565"/>
        <v>0</v>
      </c>
      <c r="Z1516" s="428">
        <f t="shared" si="566"/>
        <v>0</v>
      </c>
      <c r="AA1516" s="431">
        <f t="shared" si="577"/>
        <v>0</v>
      </c>
      <c r="AB1516" s="432">
        <f t="shared" si="578"/>
        <v>0</v>
      </c>
      <c r="AC1516" s="427" t="e">
        <f t="shared" si="579"/>
        <v>#N/A</v>
      </c>
      <c r="AD1516" s="428" t="e">
        <f t="shared" si="580"/>
        <v>#N/A</v>
      </c>
      <c r="AE1516" s="427" t="e">
        <f t="shared" si="581"/>
        <v>#N/A</v>
      </c>
      <c r="AF1516" s="428" t="e">
        <f t="shared" si="582"/>
        <v>#N/A</v>
      </c>
      <c r="AG1516" s="431" t="e">
        <f t="shared" si="583"/>
        <v>#N/A</v>
      </c>
      <c r="AH1516" s="432" t="e">
        <f t="shared" si="584"/>
        <v>#N/A</v>
      </c>
    </row>
    <row r="1517" spans="4:34" x14ac:dyDescent="0.25">
      <c r="D1517" s="335"/>
      <c r="E1517" s="335"/>
      <c r="F1517" s="335"/>
      <c r="G1517" s="335"/>
      <c r="H1517" s="411">
        <f t="shared" si="567"/>
        <v>0</v>
      </c>
      <c r="I1517" s="412">
        <v>0</v>
      </c>
      <c r="J1517" s="411">
        <f t="shared" si="561"/>
        <v>0</v>
      </c>
      <c r="K1517" s="412">
        <f t="shared" si="568"/>
        <v>0</v>
      </c>
      <c r="L1517" s="411">
        <f t="shared" si="569"/>
        <v>0</v>
      </c>
      <c r="M1517" s="412">
        <f t="shared" si="562"/>
        <v>0</v>
      </c>
      <c r="N1517" s="411">
        <v>0</v>
      </c>
      <c r="O1517" s="412">
        <f t="shared" si="570"/>
        <v>0</v>
      </c>
      <c r="P1517" s="335"/>
      <c r="Q1517" s="427">
        <f t="shared" si="571"/>
        <v>0</v>
      </c>
      <c r="R1517" s="428">
        <f t="shared" si="572"/>
        <v>0</v>
      </c>
      <c r="S1517" s="427">
        <f t="shared" si="563"/>
        <v>0</v>
      </c>
      <c r="T1517" s="428">
        <f t="shared" si="564"/>
        <v>0</v>
      </c>
      <c r="U1517" s="431">
        <f t="shared" si="573"/>
        <v>0</v>
      </c>
      <c r="V1517" s="432">
        <f t="shared" si="574"/>
        <v>0</v>
      </c>
      <c r="W1517" s="427">
        <f t="shared" si="575"/>
        <v>0</v>
      </c>
      <c r="X1517" s="428">
        <f t="shared" si="576"/>
        <v>0</v>
      </c>
      <c r="Y1517" s="427">
        <f t="shared" si="565"/>
        <v>0</v>
      </c>
      <c r="Z1517" s="428">
        <f t="shared" si="566"/>
        <v>0</v>
      </c>
      <c r="AA1517" s="431">
        <f t="shared" si="577"/>
        <v>0</v>
      </c>
      <c r="AB1517" s="432">
        <f t="shared" si="578"/>
        <v>0</v>
      </c>
      <c r="AC1517" s="427" t="e">
        <f t="shared" si="579"/>
        <v>#N/A</v>
      </c>
      <c r="AD1517" s="428" t="e">
        <f t="shared" si="580"/>
        <v>#N/A</v>
      </c>
      <c r="AE1517" s="427" t="e">
        <f t="shared" si="581"/>
        <v>#N/A</v>
      </c>
      <c r="AF1517" s="428" t="e">
        <f t="shared" si="582"/>
        <v>#N/A</v>
      </c>
      <c r="AG1517" s="431" t="e">
        <f t="shared" si="583"/>
        <v>#N/A</v>
      </c>
      <c r="AH1517" s="432" t="e">
        <f t="shared" si="584"/>
        <v>#N/A</v>
      </c>
    </row>
    <row r="1518" spans="4:34" x14ac:dyDescent="0.25">
      <c r="D1518" s="335"/>
      <c r="E1518" s="335"/>
      <c r="F1518" s="335"/>
      <c r="G1518" s="335"/>
      <c r="H1518" s="411">
        <f t="shared" si="567"/>
        <v>0</v>
      </c>
      <c r="I1518" s="412">
        <v>0</v>
      </c>
      <c r="J1518" s="411">
        <f t="shared" si="561"/>
        <v>0</v>
      </c>
      <c r="K1518" s="412">
        <f t="shared" si="568"/>
        <v>0</v>
      </c>
      <c r="L1518" s="411">
        <f t="shared" si="569"/>
        <v>0</v>
      </c>
      <c r="M1518" s="412">
        <f t="shared" si="562"/>
        <v>0</v>
      </c>
      <c r="N1518" s="411">
        <v>0</v>
      </c>
      <c r="O1518" s="412">
        <f t="shared" si="570"/>
        <v>0</v>
      </c>
      <c r="P1518" s="335"/>
      <c r="Q1518" s="427">
        <f t="shared" si="571"/>
        <v>0</v>
      </c>
      <c r="R1518" s="428">
        <f t="shared" si="572"/>
        <v>0</v>
      </c>
      <c r="S1518" s="427">
        <f t="shared" si="563"/>
        <v>0</v>
      </c>
      <c r="T1518" s="428">
        <f t="shared" si="564"/>
        <v>0</v>
      </c>
      <c r="U1518" s="431">
        <f t="shared" si="573"/>
        <v>0</v>
      </c>
      <c r="V1518" s="432">
        <f t="shared" si="574"/>
        <v>0</v>
      </c>
      <c r="W1518" s="427">
        <f t="shared" si="575"/>
        <v>0</v>
      </c>
      <c r="X1518" s="428">
        <f t="shared" si="576"/>
        <v>0</v>
      </c>
      <c r="Y1518" s="427">
        <f t="shared" si="565"/>
        <v>0</v>
      </c>
      <c r="Z1518" s="428">
        <f t="shared" si="566"/>
        <v>0</v>
      </c>
      <c r="AA1518" s="431">
        <f t="shared" si="577"/>
        <v>0</v>
      </c>
      <c r="AB1518" s="432">
        <f t="shared" si="578"/>
        <v>0</v>
      </c>
      <c r="AC1518" s="427" t="e">
        <f t="shared" si="579"/>
        <v>#N/A</v>
      </c>
      <c r="AD1518" s="428" t="e">
        <f t="shared" si="580"/>
        <v>#N/A</v>
      </c>
      <c r="AE1518" s="427" t="e">
        <f t="shared" si="581"/>
        <v>#N/A</v>
      </c>
      <c r="AF1518" s="428" t="e">
        <f t="shared" si="582"/>
        <v>#N/A</v>
      </c>
      <c r="AG1518" s="431" t="e">
        <f t="shared" si="583"/>
        <v>#N/A</v>
      </c>
      <c r="AH1518" s="432" t="e">
        <f t="shared" si="584"/>
        <v>#N/A</v>
      </c>
    </row>
    <row r="1519" spans="4:34" x14ac:dyDescent="0.25">
      <c r="D1519" s="335"/>
      <c r="E1519" s="335"/>
      <c r="F1519" s="335"/>
      <c r="G1519" s="335"/>
      <c r="H1519" s="411">
        <f t="shared" si="567"/>
        <v>0</v>
      </c>
      <c r="I1519" s="412">
        <v>0</v>
      </c>
      <c r="J1519" s="411">
        <f t="shared" si="561"/>
        <v>0</v>
      </c>
      <c r="K1519" s="412">
        <f t="shared" si="568"/>
        <v>0</v>
      </c>
      <c r="L1519" s="411">
        <f t="shared" si="569"/>
        <v>0</v>
      </c>
      <c r="M1519" s="412">
        <f t="shared" si="562"/>
        <v>0</v>
      </c>
      <c r="N1519" s="411">
        <v>0</v>
      </c>
      <c r="O1519" s="412">
        <f t="shared" si="570"/>
        <v>0</v>
      </c>
      <c r="P1519" s="335"/>
      <c r="Q1519" s="427">
        <f t="shared" si="571"/>
        <v>0</v>
      </c>
      <c r="R1519" s="428">
        <f t="shared" si="572"/>
        <v>0</v>
      </c>
      <c r="S1519" s="427">
        <f t="shared" si="563"/>
        <v>0</v>
      </c>
      <c r="T1519" s="428">
        <f t="shared" si="564"/>
        <v>0</v>
      </c>
      <c r="U1519" s="431">
        <f t="shared" si="573"/>
        <v>0</v>
      </c>
      <c r="V1519" s="432">
        <f t="shared" si="574"/>
        <v>0</v>
      </c>
      <c r="W1519" s="427">
        <f t="shared" si="575"/>
        <v>0</v>
      </c>
      <c r="X1519" s="428">
        <f t="shared" si="576"/>
        <v>0</v>
      </c>
      <c r="Y1519" s="427">
        <f t="shared" si="565"/>
        <v>0</v>
      </c>
      <c r="Z1519" s="428">
        <f t="shared" si="566"/>
        <v>0</v>
      </c>
      <c r="AA1519" s="431">
        <f t="shared" si="577"/>
        <v>0</v>
      </c>
      <c r="AB1519" s="432">
        <f t="shared" si="578"/>
        <v>0</v>
      </c>
      <c r="AC1519" s="427" t="e">
        <f t="shared" si="579"/>
        <v>#N/A</v>
      </c>
      <c r="AD1519" s="428" t="e">
        <f t="shared" si="580"/>
        <v>#N/A</v>
      </c>
      <c r="AE1519" s="427" t="e">
        <f t="shared" si="581"/>
        <v>#N/A</v>
      </c>
      <c r="AF1519" s="428" t="e">
        <f t="shared" si="582"/>
        <v>#N/A</v>
      </c>
      <c r="AG1519" s="431" t="e">
        <f t="shared" si="583"/>
        <v>#N/A</v>
      </c>
      <c r="AH1519" s="432" t="e">
        <f t="shared" si="584"/>
        <v>#N/A</v>
      </c>
    </row>
    <row r="1520" spans="4:34" x14ac:dyDescent="0.25">
      <c r="D1520" s="335"/>
      <c r="E1520" s="335"/>
      <c r="F1520" s="335"/>
      <c r="G1520" s="335"/>
      <c r="H1520" s="411">
        <f t="shared" si="567"/>
        <v>0</v>
      </c>
      <c r="I1520" s="412">
        <v>0</v>
      </c>
      <c r="J1520" s="411">
        <f t="shared" si="561"/>
        <v>0</v>
      </c>
      <c r="K1520" s="412">
        <f t="shared" si="568"/>
        <v>0</v>
      </c>
      <c r="L1520" s="411">
        <f t="shared" si="569"/>
        <v>0</v>
      </c>
      <c r="M1520" s="412">
        <f t="shared" si="562"/>
        <v>0</v>
      </c>
      <c r="N1520" s="411">
        <v>0</v>
      </c>
      <c r="O1520" s="412">
        <f t="shared" si="570"/>
        <v>0</v>
      </c>
      <c r="P1520" s="335"/>
      <c r="Q1520" s="427">
        <f t="shared" si="571"/>
        <v>0</v>
      </c>
      <c r="R1520" s="428">
        <f t="shared" si="572"/>
        <v>0</v>
      </c>
      <c r="S1520" s="427">
        <f t="shared" si="563"/>
        <v>0</v>
      </c>
      <c r="T1520" s="428">
        <f t="shared" si="564"/>
        <v>0</v>
      </c>
      <c r="U1520" s="431">
        <f t="shared" si="573"/>
        <v>0</v>
      </c>
      <c r="V1520" s="432">
        <f t="shared" si="574"/>
        <v>0</v>
      </c>
      <c r="W1520" s="427">
        <f t="shared" si="575"/>
        <v>0</v>
      </c>
      <c r="X1520" s="428">
        <f t="shared" si="576"/>
        <v>0</v>
      </c>
      <c r="Y1520" s="427">
        <f t="shared" si="565"/>
        <v>0</v>
      </c>
      <c r="Z1520" s="428">
        <f t="shared" si="566"/>
        <v>0</v>
      </c>
      <c r="AA1520" s="431">
        <f t="shared" si="577"/>
        <v>0</v>
      </c>
      <c r="AB1520" s="432">
        <f t="shared" si="578"/>
        <v>0</v>
      </c>
      <c r="AC1520" s="427" t="e">
        <f t="shared" si="579"/>
        <v>#N/A</v>
      </c>
      <c r="AD1520" s="428" t="e">
        <f t="shared" si="580"/>
        <v>#N/A</v>
      </c>
      <c r="AE1520" s="427" t="e">
        <f t="shared" si="581"/>
        <v>#N/A</v>
      </c>
      <c r="AF1520" s="428" t="e">
        <f t="shared" si="582"/>
        <v>#N/A</v>
      </c>
      <c r="AG1520" s="431" t="e">
        <f t="shared" si="583"/>
        <v>#N/A</v>
      </c>
      <c r="AH1520" s="432" t="e">
        <f t="shared" si="584"/>
        <v>#N/A</v>
      </c>
    </row>
    <row r="1521" spans="4:34" x14ac:dyDescent="0.25">
      <c r="D1521" s="335"/>
      <c r="E1521" s="335"/>
      <c r="F1521" s="335"/>
      <c r="G1521" s="335"/>
      <c r="H1521" s="411">
        <f t="shared" si="567"/>
        <v>0</v>
      </c>
      <c r="I1521" s="412">
        <v>0</v>
      </c>
      <c r="J1521" s="411">
        <f t="shared" si="561"/>
        <v>0</v>
      </c>
      <c r="K1521" s="412">
        <f t="shared" si="568"/>
        <v>0</v>
      </c>
      <c r="L1521" s="411">
        <f t="shared" si="569"/>
        <v>0</v>
      </c>
      <c r="M1521" s="412">
        <f t="shared" si="562"/>
        <v>0</v>
      </c>
      <c r="N1521" s="411">
        <v>0</v>
      </c>
      <c r="O1521" s="412">
        <f t="shared" si="570"/>
        <v>0</v>
      </c>
      <c r="P1521" s="335"/>
      <c r="Q1521" s="427">
        <f t="shared" si="571"/>
        <v>0</v>
      </c>
      <c r="R1521" s="428">
        <f t="shared" si="572"/>
        <v>0</v>
      </c>
      <c r="S1521" s="427">
        <f t="shared" si="563"/>
        <v>0</v>
      </c>
      <c r="T1521" s="428">
        <f t="shared" si="564"/>
        <v>0</v>
      </c>
      <c r="U1521" s="431">
        <f t="shared" si="573"/>
        <v>0</v>
      </c>
      <c r="V1521" s="432">
        <f t="shared" si="574"/>
        <v>0</v>
      </c>
      <c r="W1521" s="427">
        <f t="shared" si="575"/>
        <v>0</v>
      </c>
      <c r="X1521" s="428">
        <f t="shared" si="576"/>
        <v>0</v>
      </c>
      <c r="Y1521" s="427">
        <f t="shared" si="565"/>
        <v>0</v>
      </c>
      <c r="Z1521" s="428">
        <f t="shared" si="566"/>
        <v>0</v>
      </c>
      <c r="AA1521" s="431">
        <f t="shared" si="577"/>
        <v>0</v>
      </c>
      <c r="AB1521" s="432">
        <f t="shared" si="578"/>
        <v>0</v>
      </c>
      <c r="AC1521" s="427" t="e">
        <f t="shared" si="579"/>
        <v>#N/A</v>
      </c>
      <c r="AD1521" s="428" t="e">
        <f t="shared" si="580"/>
        <v>#N/A</v>
      </c>
      <c r="AE1521" s="427" t="e">
        <f t="shared" si="581"/>
        <v>#N/A</v>
      </c>
      <c r="AF1521" s="428" t="e">
        <f t="shared" si="582"/>
        <v>#N/A</v>
      </c>
      <c r="AG1521" s="431" t="e">
        <f t="shared" si="583"/>
        <v>#N/A</v>
      </c>
      <c r="AH1521" s="432" t="e">
        <f t="shared" si="584"/>
        <v>#N/A</v>
      </c>
    </row>
    <row r="1522" spans="4:34" x14ac:dyDescent="0.25">
      <c r="D1522" s="335"/>
      <c r="E1522" s="335"/>
      <c r="F1522" s="335"/>
      <c r="G1522" s="335"/>
      <c r="H1522" s="411">
        <f t="shared" si="567"/>
        <v>0</v>
      </c>
      <c r="I1522" s="412">
        <v>0</v>
      </c>
      <c r="J1522" s="411">
        <f t="shared" si="561"/>
        <v>0</v>
      </c>
      <c r="K1522" s="412">
        <f t="shared" si="568"/>
        <v>0</v>
      </c>
      <c r="L1522" s="411">
        <f t="shared" si="569"/>
        <v>0</v>
      </c>
      <c r="M1522" s="412">
        <f t="shared" si="562"/>
        <v>0</v>
      </c>
      <c r="N1522" s="411">
        <v>0</v>
      </c>
      <c r="O1522" s="412">
        <f t="shared" si="570"/>
        <v>0</v>
      </c>
      <c r="P1522" s="335"/>
      <c r="Q1522" s="427">
        <f t="shared" si="571"/>
        <v>0</v>
      </c>
      <c r="R1522" s="428">
        <f t="shared" si="572"/>
        <v>0</v>
      </c>
      <c r="S1522" s="427">
        <f t="shared" si="563"/>
        <v>0</v>
      </c>
      <c r="T1522" s="428">
        <f t="shared" si="564"/>
        <v>0</v>
      </c>
      <c r="U1522" s="431">
        <f t="shared" si="573"/>
        <v>0</v>
      </c>
      <c r="V1522" s="432">
        <f t="shared" si="574"/>
        <v>0</v>
      </c>
      <c r="W1522" s="427">
        <f t="shared" si="575"/>
        <v>0</v>
      </c>
      <c r="X1522" s="428">
        <f t="shared" si="576"/>
        <v>0</v>
      </c>
      <c r="Y1522" s="427">
        <f t="shared" si="565"/>
        <v>0</v>
      </c>
      <c r="Z1522" s="428">
        <f t="shared" si="566"/>
        <v>0</v>
      </c>
      <c r="AA1522" s="431">
        <f t="shared" si="577"/>
        <v>0</v>
      </c>
      <c r="AB1522" s="432">
        <f t="shared" si="578"/>
        <v>0</v>
      </c>
      <c r="AC1522" s="427" t="e">
        <f t="shared" si="579"/>
        <v>#N/A</v>
      </c>
      <c r="AD1522" s="428" t="e">
        <f t="shared" si="580"/>
        <v>#N/A</v>
      </c>
      <c r="AE1522" s="427" t="e">
        <f t="shared" si="581"/>
        <v>#N/A</v>
      </c>
      <c r="AF1522" s="428" t="e">
        <f t="shared" si="582"/>
        <v>#N/A</v>
      </c>
      <c r="AG1522" s="431" t="e">
        <f t="shared" si="583"/>
        <v>#N/A</v>
      </c>
      <c r="AH1522" s="432" t="e">
        <f t="shared" si="584"/>
        <v>#N/A</v>
      </c>
    </row>
    <row r="1523" spans="4:34" x14ac:dyDescent="0.25">
      <c r="D1523" s="335"/>
      <c r="E1523" s="335"/>
      <c r="F1523" s="335"/>
      <c r="G1523" s="335"/>
      <c r="H1523" s="411">
        <f t="shared" si="567"/>
        <v>0</v>
      </c>
      <c r="I1523" s="412">
        <v>0</v>
      </c>
      <c r="J1523" s="411">
        <f t="shared" si="561"/>
        <v>0</v>
      </c>
      <c r="K1523" s="412">
        <f t="shared" si="568"/>
        <v>0</v>
      </c>
      <c r="L1523" s="411">
        <f t="shared" si="569"/>
        <v>0</v>
      </c>
      <c r="M1523" s="412">
        <f t="shared" si="562"/>
        <v>0</v>
      </c>
      <c r="N1523" s="411">
        <v>0</v>
      </c>
      <c r="O1523" s="412">
        <f t="shared" si="570"/>
        <v>0</v>
      </c>
      <c r="P1523" s="335"/>
      <c r="Q1523" s="427">
        <f t="shared" si="571"/>
        <v>0</v>
      </c>
      <c r="R1523" s="428">
        <f t="shared" si="572"/>
        <v>0</v>
      </c>
      <c r="S1523" s="427">
        <f t="shared" si="563"/>
        <v>0</v>
      </c>
      <c r="T1523" s="428">
        <f t="shared" si="564"/>
        <v>0</v>
      </c>
      <c r="U1523" s="431">
        <f t="shared" si="573"/>
        <v>0</v>
      </c>
      <c r="V1523" s="432">
        <f t="shared" si="574"/>
        <v>0</v>
      </c>
      <c r="W1523" s="427">
        <f t="shared" si="575"/>
        <v>0</v>
      </c>
      <c r="X1523" s="428">
        <f t="shared" si="576"/>
        <v>0</v>
      </c>
      <c r="Y1523" s="427">
        <f t="shared" si="565"/>
        <v>0</v>
      </c>
      <c r="Z1523" s="428">
        <f t="shared" si="566"/>
        <v>0</v>
      </c>
      <c r="AA1523" s="431">
        <f t="shared" si="577"/>
        <v>0</v>
      </c>
      <c r="AB1523" s="432">
        <f t="shared" si="578"/>
        <v>0</v>
      </c>
      <c r="AC1523" s="427" t="e">
        <f t="shared" si="579"/>
        <v>#N/A</v>
      </c>
      <c r="AD1523" s="428" t="e">
        <f t="shared" si="580"/>
        <v>#N/A</v>
      </c>
      <c r="AE1523" s="427" t="e">
        <f t="shared" si="581"/>
        <v>#N/A</v>
      </c>
      <c r="AF1523" s="428" t="e">
        <f t="shared" si="582"/>
        <v>#N/A</v>
      </c>
      <c r="AG1523" s="431" t="e">
        <f t="shared" si="583"/>
        <v>#N/A</v>
      </c>
      <c r="AH1523" s="432" t="e">
        <f t="shared" si="584"/>
        <v>#N/A</v>
      </c>
    </row>
    <row r="1524" spans="4:34" x14ac:dyDescent="0.25">
      <c r="D1524" s="335"/>
      <c r="E1524" s="335"/>
      <c r="F1524" s="335"/>
      <c r="G1524" s="335"/>
      <c r="H1524" s="411">
        <f t="shared" si="567"/>
        <v>0</v>
      </c>
      <c r="I1524" s="412">
        <v>0</v>
      </c>
      <c r="J1524" s="411">
        <f t="shared" si="561"/>
        <v>0</v>
      </c>
      <c r="K1524" s="412">
        <f t="shared" si="568"/>
        <v>0</v>
      </c>
      <c r="L1524" s="411">
        <f t="shared" si="569"/>
        <v>0</v>
      </c>
      <c r="M1524" s="412">
        <f t="shared" si="562"/>
        <v>0</v>
      </c>
      <c r="N1524" s="411">
        <v>0</v>
      </c>
      <c r="O1524" s="412">
        <f t="shared" si="570"/>
        <v>0</v>
      </c>
      <c r="P1524" s="335"/>
      <c r="Q1524" s="427">
        <f t="shared" si="571"/>
        <v>0</v>
      </c>
      <c r="R1524" s="428">
        <f t="shared" si="572"/>
        <v>0</v>
      </c>
      <c r="S1524" s="427">
        <f t="shared" si="563"/>
        <v>0</v>
      </c>
      <c r="T1524" s="428">
        <f t="shared" si="564"/>
        <v>0</v>
      </c>
      <c r="U1524" s="431">
        <f t="shared" si="573"/>
        <v>0</v>
      </c>
      <c r="V1524" s="432">
        <f t="shared" si="574"/>
        <v>0</v>
      </c>
      <c r="W1524" s="427">
        <f t="shared" si="575"/>
        <v>0</v>
      </c>
      <c r="X1524" s="428">
        <f t="shared" si="576"/>
        <v>0</v>
      </c>
      <c r="Y1524" s="427">
        <f t="shared" si="565"/>
        <v>0</v>
      </c>
      <c r="Z1524" s="428">
        <f t="shared" si="566"/>
        <v>0</v>
      </c>
      <c r="AA1524" s="431">
        <f t="shared" si="577"/>
        <v>0</v>
      </c>
      <c r="AB1524" s="432">
        <f t="shared" si="578"/>
        <v>0</v>
      </c>
      <c r="AC1524" s="427" t="e">
        <f t="shared" si="579"/>
        <v>#N/A</v>
      </c>
      <c r="AD1524" s="428" t="e">
        <f t="shared" si="580"/>
        <v>#N/A</v>
      </c>
      <c r="AE1524" s="427" t="e">
        <f t="shared" si="581"/>
        <v>#N/A</v>
      </c>
      <c r="AF1524" s="428" t="e">
        <f t="shared" si="582"/>
        <v>#N/A</v>
      </c>
      <c r="AG1524" s="431" t="e">
        <f t="shared" si="583"/>
        <v>#N/A</v>
      </c>
      <c r="AH1524" s="432" t="e">
        <f t="shared" si="584"/>
        <v>#N/A</v>
      </c>
    </row>
    <row r="1525" spans="4:34" x14ac:dyDescent="0.25">
      <c r="D1525" s="335"/>
      <c r="E1525" s="335"/>
      <c r="F1525" s="335"/>
      <c r="G1525" s="335"/>
      <c r="H1525" s="411">
        <f t="shared" si="567"/>
        <v>0</v>
      </c>
      <c r="I1525" s="412">
        <v>0</v>
      </c>
      <c r="J1525" s="411">
        <f t="shared" si="561"/>
        <v>0</v>
      </c>
      <c r="K1525" s="412">
        <f t="shared" si="568"/>
        <v>0</v>
      </c>
      <c r="L1525" s="411">
        <f t="shared" si="569"/>
        <v>0</v>
      </c>
      <c r="M1525" s="412">
        <f t="shared" si="562"/>
        <v>0</v>
      </c>
      <c r="N1525" s="411">
        <v>0</v>
      </c>
      <c r="O1525" s="412">
        <f t="shared" si="570"/>
        <v>0</v>
      </c>
      <c r="P1525" s="335"/>
      <c r="Q1525" s="427">
        <f t="shared" si="571"/>
        <v>0</v>
      </c>
      <c r="R1525" s="428">
        <f t="shared" si="572"/>
        <v>0</v>
      </c>
      <c r="S1525" s="427">
        <f t="shared" si="563"/>
        <v>0</v>
      </c>
      <c r="T1525" s="428">
        <f t="shared" si="564"/>
        <v>0</v>
      </c>
      <c r="U1525" s="431">
        <f t="shared" si="573"/>
        <v>0</v>
      </c>
      <c r="V1525" s="432">
        <f t="shared" si="574"/>
        <v>0</v>
      </c>
      <c r="W1525" s="427">
        <f t="shared" si="575"/>
        <v>0</v>
      </c>
      <c r="X1525" s="428">
        <f t="shared" si="576"/>
        <v>0</v>
      </c>
      <c r="Y1525" s="427">
        <f t="shared" si="565"/>
        <v>0</v>
      </c>
      <c r="Z1525" s="428">
        <f t="shared" si="566"/>
        <v>0</v>
      </c>
      <c r="AA1525" s="431">
        <f t="shared" si="577"/>
        <v>0</v>
      </c>
      <c r="AB1525" s="432">
        <f t="shared" si="578"/>
        <v>0</v>
      </c>
      <c r="AC1525" s="427" t="e">
        <f t="shared" si="579"/>
        <v>#N/A</v>
      </c>
      <c r="AD1525" s="428" t="e">
        <f t="shared" si="580"/>
        <v>#N/A</v>
      </c>
      <c r="AE1525" s="427" t="e">
        <f t="shared" si="581"/>
        <v>#N/A</v>
      </c>
      <c r="AF1525" s="428" t="e">
        <f t="shared" si="582"/>
        <v>#N/A</v>
      </c>
      <c r="AG1525" s="431" t="e">
        <f t="shared" si="583"/>
        <v>#N/A</v>
      </c>
      <c r="AH1525" s="432" t="e">
        <f t="shared" si="584"/>
        <v>#N/A</v>
      </c>
    </row>
    <row r="1526" spans="4:34" x14ac:dyDescent="0.25">
      <c r="D1526" s="335"/>
      <c r="E1526" s="335"/>
      <c r="F1526" s="335"/>
      <c r="G1526" s="335"/>
      <c r="H1526" s="411">
        <f t="shared" si="567"/>
        <v>0</v>
      </c>
      <c r="I1526" s="412">
        <v>0</v>
      </c>
      <c r="J1526" s="411">
        <f t="shared" si="561"/>
        <v>0</v>
      </c>
      <c r="K1526" s="412">
        <f t="shared" si="568"/>
        <v>0</v>
      </c>
      <c r="L1526" s="411">
        <f t="shared" si="569"/>
        <v>0</v>
      </c>
      <c r="M1526" s="412">
        <f t="shared" si="562"/>
        <v>0</v>
      </c>
      <c r="N1526" s="411">
        <v>0</v>
      </c>
      <c r="O1526" s="412">
        <f t="shared" si="570"/>
        <v>0</v>
      </c>
      <c r="P1526" s="335"/>
      <c r="Q1526" s="427">
        <f t="shared" si="571"/>
        <v>0</v>
      </c>
      <c r="R1526" s="428">
        <f t="shared" si="572"/>
        <v>0</v>
      </c>
      <c r="S1526" s="427">
        <f t="shared" si="563"/>
        <v>0</v>
      </c>
      <c r="T1526" s="428">
        <f t="shared" si="564"/>
        <v>0</v>
      </c>
      <c r="U1526" s="431">
        <f t="shared" si="573"/>
        <v>0</v>
      </c>
      <c r="V1526" s="432">
        <f t="shared" si="574"/>
        <v>0</v>
      </c>
      <c r="W1526" s="427">
        <f t="shared" si="575"/>
        <v>0</v>
      </c>
      <c r="X1526" s="428">
        <f t="shared" si="576"/>
        <v>0</v>
      </c>
      <c r="Y1526" s="427">
        <f t="shared" si="565"/>
        <v>0</v>
      </c>
      <c r="Z1526" s="428">
        <f t="shared" si="566"/>
        <v>0</v>
      </c>
      <c r="AA1526" s="431">
        <f t="shared" si="577"/>
        <v>0</v>
      </c>
      <c r="AB1526" s="432">
        <f t="shared" si="578"/>
        <v>0</v>
      </c>
      <c r="AC1526" s="427" t="e">
        <f t="shared" si="579"/>
        <v>#N/A</v>
      </c>
      <c r="AD1526" s="428" t="e">
        <f t="shared" si="580"/>
        <v>#N/A</v>
      </c>
      <c r="AE1526" s="427" t="e">
        <f t="shared" si="581"/>
        <v>#N/A</v>
      </c>
      <c r="AF1526" s="428" t="e">
        <f t="shared" si="582"/>
        <v>#N/A</v>
      </c>
      <c r="AG1526" s="431" t="e">
        <f t="shared" si="583"/>
        <v>#N/A</v>
      </c>
      <c r="AH1526" s="432" t="e">
        <f t="shared" si="584"/>
        <v>#N/A</v>
      </c>
    </row>
    <row r="1527" spans="4:34" x14ac:dyDescent="0.25">
      <c r="D1527" s="335"/>
      <c r="E1527" s="335"/>
      <c r="F1527" s="335"/>
      <c r="G1527" s="335"/>
      <c r="H1527" s="411">
        <f t="shared" si="567"/>
        <v>0</v>
      </c>
      <c r="I1527" s="412">
        <v>0</v>
      </c>
      <c r="J1527" s="411">
        <f t="shared" si="561"/>
        <v>0</v>
      </c>
      <c r="K1527" s="412">
        <f t="shared" si="568"/>
        <v>0</v>
      </c>
      <c r="L1527" s="411">
        <f t="shared" si="569"/>
        <v>0</v>
      </c>
      <c r="M1527" s="412">
        <f t="shared" si="562"/>
        <v>0</v>
      </c>
      <c r="N1527" s="411">
        <v>0</v>
      </c>
      <c r="O1527" s="412">
        <f t="shared" si="570"/>
        <v>0</v>
      </c>
      <c r="P1527" s="335"/>
      <c r="Q1527" s="427">
        <f t="shared" si="571"/>
        <v>0</v>
      </c>
      <c r="R1527" s="428">
        <f t="shared" si="572"/>
        <v>0</v>
      </c>
      <c r="S1527" s="427">
        <f t="shared" si="563"/>
        <v>0</v>
      </c>
      <c r="T1527" s="428">
        <f t="shared" si="564"/>
        <v>0</v>
      </c>
      <c r="U1527" s="431">
        <f t="shared" si="573"/>
        <v>0</v>
      </c>
      <c r="V1527" s="432">
        <f t="shared" si="574"/>
        <v>0</v>
      </c>
      <c r="W1527" s="427">
        <f t="shared" si="575"/>
        <v>0</v>
      </c>
      <c r="X1527" s="428">
        <f t="shared" si="576"/>
        <v>0</v>
      </c>
      <c r="Y1527" s="427">
        <f t="shared" si="565"/>
        <v>0</v>
      </c>
      <c r="Z1527" s="428">
        <f t="shared" si="566"/>
        <v>0</v>
      </c>
      <c r="AA1527" s="431">
        <f t="shared" si="577"/>
        <v>0</v>
      </c>
      <c r="AB1527" s="432">
        <f t="shared" si="578"/>
        <v>0</v>
      </c>
      <c r="AC1527" s="427" t="e">
        <f t="shared" si="579"/>
        <v>#N/A</v>
      </c>
      <c r="AD1527" s="428" t="e">
        <f t="shared" si="580"/>
        <v>#N/A</v>
      </c>
      <c r="AE1527" s="427" t="e">
        <f t="shared" si="581"/>
        <v>#N/A</v>
      </c>
      <c r="AF1527" s="428" t="e">
        <f t="shared" si="582"/>
        <v>#N/A</v>
      </c>
      <c r="AG1527" s="431" t="e">
        <f t="shared" si="583"/>
        <v>#N/A</v>
      </c>
      <c r="AH1527" s="432" t="e">
        <f t="shared" si="584"/>
        <v>#N/A</v>
      </c>
    </row>
    <row r="1528" spans="4:34" x14ac:dyDescent="0.25">
      <c r="D1528" s="335"/>
      <c r="E1528" s="335"/>
      <c r="F1528" s="335"/>
      <c r="G1528" s="335"/>
      <c r="H1528" s="411">
        <f t="shared" si="567"/>
        <v>0</v>
      </c>
      <c r="I1528" s="412">
        <v>0</v>
      </c>
      <c r="J1528" s="411">
        <f t="shared" si="561"/>
        <v>0</v>
      </c>
      <c r="K1528" s="412">
        <f t="shared" si="568"/>
        <v>0</v>
      </c>
      <c r="L1528" s="411">
        <f t="shared" si="569"/>
        <v>0</v>
      </c>
      <c r="M1528" s="412">
        <f t="shared" si="562"/>
        <v>0</v>
      </c>
      <c r="N1528" s="411">
        <v>0</v>
      </c>
      <c r="O1528" s="412">
        <f t="shared" si="570"/>
        <v>0</v>
      </c>
      <c r="P1528" s="335"/>
      <c r="Q1528" s="427">
        <f t="shared" si="571"/>
        <v>0</v>
      </c>
      <c r="R1528" s="428">
        <f t="shared" si="572"/>
        <v>0</v>
      </c>
      <c r="S1528" s="427">
        <f t="shared" si="563"/>
        <v>0</v>
      </c>
      <c r="T1528" s="428">
        <f t="shared" si="564"/>
        <v>0</v>
      </c>
      <c r="U1528" s="431">
        <f t="shared" si="573"/>
        <v>0</v>
      </c>
      <c r="V1528" s="432">
        <f t="shared" si="574"/>
        <v>0</v>
      </c>
      <c r="W1528" s="427">
        <f t="shared" si="575"/>
        <v>0</v>
      </c>
      <c r="X1528" s="428">
        <f t="shared" si="576"/>
        <v>0</v>
      </c>
      <c r="Y1528" s="427">
        <f t="shared" si="565"/>
        <v>0</v>
      </c>
      <c r="Z1528" s="428">
        <f t="shared" si="566"/>
        <v>0</v>
      </c>
      <c r="AA1528" s="431">
        <f t="shared" si="577"/>
        <v>0</v>
      </c>
      <c r="AB1528" s="432">
        <f t="shared" si="578"/>
        <v>0</v>
      </c>
      <c r="AC1528" s="427" t="e">
        <f t="shared" si="579"/>
        <v>#N/A</v>
      </c>
      <c r="AD1528" s="428" t="e">
        <f t="shared" si="580"/>
        <v>#N/A</v>
      </c>
      <c r="AE1528" s="427" t="e">
        <f t="shared" si="581"/>
        <v>#N/A</v>
      </c>
      <c r="AF1528" s="428" t="e">
        <f t="shared" si="582"/>
        <v>#N/A</v>
      </c>
      <c r="AG1528" s="431" t="e">
        <f t="shared" si="583"/>
        <v>#N/A</v>
      </c>
      <c r="AH1528" s="432" t="e">
        <f t="shared" si="584"/>
        <v>#N/A</v>
      </c>
    </row>
    <row r="1529" spans="4:34" x14ac:dyDescent="0.25">
      <c r="D1529" s="335"/>
      <c r="E1529" s="335"/>
      <c r="F1529" s="335"/>
      <c r="G1529" s="335"/>
      <c r="H1529" s="411">
        <f t="shared" si="567"/>
        <v>0</v>
      </c>
      <c r="I1529" s="412">
        <v>0</v>
      </c>
      <c r="J1529" s="411">
        <f t="shared" si="561"/>
        <v>0</v>
      </c>
      <c r="K1529" s="412">
        <f t="shared" si="568"/>
        <v>0</v>
      </c>
      <c r="L1529" s="411">
        <f t="shared" si="569"/>
        <v>0</v>
      </c>
      <c r="M1529" s="412">
        <f t="shared" si="562"/>
        <v>0</v>
      </c>
      <c r="N1529" s="411">
        <v>0</v>
      </c>
      <c r="O1529" s="412">
        <f t="shared" si="570"/>
        <v>0</v>
      </c>
      <c r="P1529" s="335"/>
      <c r="Q1529" s="427">
        <f t="shared" si="571"/>
        <v>0</v>
      </c>
      <c r="R1529" s="428">
        <f t="shared" si="572"/>
        <v>0</v>
      </c>
      <c r="S1529" s="427">
        <f t="shared" si="563"/>
        <v>0</v>
      </c>
      <c r="T1529" s="428">
        <f t="shared" si="564"/>
        <v>0</v>
      </c>
      <c r="U1529" s="431">
        <f t="shared" si="573"/>
        <v>0</v>
      </c>
      <c r="V1529" s="432">
        <f t="shared" si="574"/>
        <v>0</v>
      </c>
      <c r="W1529" s="427">
        <f t="shared" si="575"/>
        <v>0</v>
      </c>
      <c r="X1529" s="428">
        <f t="shared" si="576"/>
        <v>0</v>
      </c>
      <c r="Y1529" s="427">
        <f t="shared" si="565"/>
        <v>0</v>
      </c>
      <c r="Z1529" s="428">
        <f t="shared" si="566"/>
        <v>0</v>
      </c>
      <c r="AA1529" s="431">
        <f t="shared" si="577"/>
        <v>0</v>
      </c>
      <c r="AB1529" s="432">
        <f t="shared" si="578"/>
        <v>0</v>
      </c>
      <c r="AC1529" s="427" t="e">
        <f t="shared" si="579"/>
        <v>#N/A</v>
      </c>
      <c r="AD1529" s="428" t="e">
        <f t="shared" si="580"/>
        <v>#N/A</v>
      </c>
      <c r="AE1529" s="427" t="e">
        <f t="shared" si="581"/>
        <v>#N/A</v>
      </c>
      <c r="AF1529" s="428" t="e">
        <f t="shared" si="582"/>
        <v>#N/A</v>
      </c>
      <c r="AG1529" s="431" t="e">
        <f t="shared" si="583"/>
        <v>#N/A</v>
      </c>
      <c r="AH1529" s="432" t="e">
        <f t="shared" si="584"/>
        <v>#N/A</v>
      </c>
    </row>
    <row r="1530" spans="4:34" x14ac:dyDescent="0.25">
      <c r="D1530" s="335"/>
      <c r="E1530" s="335"/>
      <c r="F1530" s="335"/>
      <c r="G1530" s="335"/>
      <c r="H1530" s="411">
        <f t="shared" si="567"/>
        <v>0</v>
      </c>
      <c r="I1530" s="412">
        <v>0</v>
      </c>
      <c r="J1530" s="411">
        <f t="shared" si="561"/>
        <v>0</v>
      </c>
      <c r="K1530" s="412">
        <f t="shared" si="568"/>
        <v>0</v>
      </c>
      <c r="L1530" s="411">
        <f t="shared" si="569"/>
        <v>0</v>
      </c>
      <c r="M1530" s="412">
        <f t="shared" si="562"/>
        <v>0</v>
      </c>
      <c r="N1530" s="411">
        <v>0</v>
      </c>
      <c r="O1530" s="412">
        <f t="shared" si="570"/>
        <v>0</v>
      </c>
      <c r="P1530" s="335"/>
      <c r="Q1530" s="427">
        <f t="shared" si="571"/>
        <v>0</v>
      </c>
      <c r="R1530" s="428">
        <f t="shared" si="572"/>
        <v>0</v>
      </c>
      <c r="S1530" s="427">
        <f t="shared" si="563"/>
        <v>0</v>
      </c>
      <c r="T1530" s="428">
        <f t="shared" si="564"/>
        <v>0</v>
      </c>
      <c r="U1530" s="431">
        <f t="shared" si="573"/>
        <v>0</v>
      </c>
      <c r="V1530" s="432">
        <f t="shared" si="574"/>
        <v>0</v>
      </c>
      <c r="W1530" s="427">
        <f t="shared" si="575"/>
        <v>0</v>
      </c>
      <c r="X1530" s="428">
        <f t="shared" si="576"/>
        <v>0</v>
      </c>
      <c r="Y1530" s="427">
        <f t="shared" si="565"/>
        <v>0</v>
      </c>
      <c r="Z1530" s="428">
        <f t="shared" si="566"/>
        <v>0</v>
      </c>
      <c r="AA1530" s="431">
        <f t="shared" si="577"/>
        <v>0</v>
      </c>
      <c r="AB1530" s="432">
        <f t="shared" si="578"/>
        <v>0</v>
      </c>
      <c r="AC1530" s="427" t="e">
        <f t="shared" si="579"/>
        <v>#N/A</v>
      </c>
      <c r="AD1530" s="428" t="e">
        <f t="shared" si="580"/>
        <v>#N/A</v>
      </c>
      <c r="AE1530" s="427" t="e">
        <f t="shared" si="581"/>
        <v>#N/A</v>
      </c>
      <c r="AF1530" s="428" t="e">
        <f t="shared" si="582"/>
        <v>#N/A</v>
      </c>
      <c r="AG1530" s="431" t="e">
        <f t="shared" si="583"/>
        <v>#N/A</v>
      </c>
      <c r="AH1530" s="432" t="e">
        <f t="shared" si="584"/>
        <v>#N/A</v>
      </c>
    </row>
    <row r="1531" spans="4:34" x14ac:dyDescent="0.25">
      <c r="D1531" s="335"/>
      <c r="E1531" s="335"/>
      <c r="F1531" s="335"/>
      <c r="G1531" s="335"/>
      <c r="H1531" s="411">
        <f t="shared" si="567"/>
        <v>0</v>
      </c>
      <c r="I1531" s="412">
        <v>0</v>
      </c>
      <c r="J1531" s="411">
        <f t="shared" si="561"/>
        <v>0</v>
      </c>
      <c r="K1531" s="412">
        <f t="shared" si="568"/>
        <v>0</v>
      </c>
      <c r="L1531" s="411">
        <f t="shared" si="569"/>
        <v>0</v>
      </c>
      <c r="M1531" s="412">
        <f t="shared" si="562"/>
        <v>0</v>
      </c>
      <c r="N1531" s="411">
        <v>0</v>
      </c>
      <c r="O1531" s="412">
        <f t="shared" si="570"/>
        <v>0</v>
      </c>
      <c r="P1531" s="335"/>
      <c r="Q1531" s="427">
        <f t="shared" si="571"/>
        <v>0</v>
      </c>
      <c r="R1531" s="428">
        <f t="shared" si="572"/>
        <v>0</v>
      </c>
      <c r="S1531" s="427">
        <f t="shared" si="563"/>
        <v>0</v>
      </c>
      <c r="T1531" s="428">
        <f t="shared" si="564"/>
        <v>0</v>
      </c>
      <c r="U1531" s="431">
        <f t="shared" si="573"/>
        <v>0</v>
      </c>
      <c r="V1531" s="432">
        <f t="shared" si="574"/>
        <v>0</v>
      </c>
      <c r="W1531" s="427">
        <f t="shared" si="575"/>
        <v>0</v>
      </c>
      <c r="X1531" s="428">
        <f t="shared" si="576"/>
        <v>0</v>
      </c>
      <c r="Y1531" s="427">
        <f t="shared" si="565"/>
        <v>0</v>
      </c>
      <c r="Z1531" s="428">
        <f t="shared" si="566"/>
        <v>0</v>
      </c>
      <c r="AA1531" s="431">
        <f t="shared" si="577"/>
        <v>0</v>
      </c>
      <c r="AB1531" s="432">
        <f t="shared" si="578"/>
        <v>0</v>
      </c>
      <c r="AC1531" s="427" t="e">
        <f t="shared" si="579"/>
        <v>#N/A</v>
      </c>
      <c r="AD1531" s="428" t="e">
        <f t="shared" si="580"/>
        <v>#N/A</v>
      </c>
      <c r="AE1531" s="427" t="e">
        <f t="shared" si="581"/>
        <v>#N/A</v>
      </c>
      <c r="AF1531" s="428" t="e">
        <f t="shared" si="582"/>
        <v>#N/A</v>
      </c>
      <c r="AG1531" s="431" t="e">
        <f t="shared" si="583"/>
        <v>#N/A</v>
      </c>
      <c r="AH1531" s="432" t="e">
        <f t="shared" si="584"/>
        <v>#N/A</v>
      </c>
    </row>
    <row r="1532" spans="4:34" x14ac:dyDescent="0.25">
      <c r="D1532" s="335"/>
      <c r="E1532" s="335"/>
      <c r="F1532" s="335"/>
      <c r="G1532" s="335"/>
      <c r="H1532" s="411">
        <f t="shared" si="567"/>
        <v>0</v>
      </c>
      <c r="I1532" s="412">
        <v>0</v>
      </c>
      <c r="J1532" s="411">
        <f t="shared" si="561"/>
        <v>0</v>
      </c>
      <c r="K1532" s="412">
        <f t="shared" si="568"/>
        <v>0</v>
      </c>
      <c r="L1532" s="411">
        <f t="shared" si="569"/>
        <v>0</v>
      </c>
      <c r="M1532" s="412">
        <f t="shared" si="562"/>
        <v>0</v>
      </c>
      <c r="N1532" s="411">
        <v>0</v>
      </c>
      <c r="O1532" s="412">
        <f t="shared" si="570"/>
        <v>0</v>
      </c>
      <c r="P1532" s="335"/>
      <c r="Q1532" s="427">
        <f t="shared" si="571"/>
        <v>0</v>
      </c>
      <c r="R1532" s="428">
        <f t="shared" si="572"/>
        <v>0</v>
      </c>
      <c r="S1532" s="427">
        <f t="shared" si="563"/>
        <v>0</v>
      </c>
      <c r="T1532" s="428">
        <f t="shared" si="564"/>
        <v>0</v>
      </c>
      <c r="U1532" s="431">
        <f t="shared" si="573"/>
        <v>0</v>
      </c>
      <c r="V1532" s="432">
        <f t="shared" si="574"/>
        <v>0</v>
      </c>
      <c r="W1532" s="427">
        <f t="shared" si="575"/>
        <v>0</v>
      </c>
      <c r="X1532" s="428">
        <f t="shared" si="576"/>
        <v>0</v>
      </c>
      <c r="Y1532" s="427">
        <f t="shared" si="565"/>
        <v>0</v>
      </c>
      <c r="Z1532" s="428">
        <f t="shared" si="566"/>
        <v>0</v>
      </c>
      <c r="AA1532" s="431">
        <f t="shared" si="577"/>
        <v>0</v>
      </c>
      <c r="AB1532" s="432">
        <f t="shared" si="578"/>
        <v>0</v>
      </c>
      <c r="AC1532" s="427" t="e">
        <f t="shared" si="579"/>
        <v>#N/A</v>
      </c>
      <c r="AD1532" s="428" t="e">
        <f t="shared" si="580"/>
        <v>#N/A</v>
      </c>
      <c r="AE1532" s="427" t="e">
        <f t="shared" si="581"/>
        <v>#N/A</v>
      </c>
      <c r="AF1532" s="428" t="e">
        <f t="shared" si="582"/>
        <v>#N/A</v>
      </c>
      <c r="AG1532" s="431" t="e">
        <f t="shared" si="583"/>
        <v>#N/A</v>
      </c>
      <c r="AH1532" s="432" t="e">
        <f t="shared" si="584"/>
        <v>#N/A</v>
      </c>
    </row>
    <row r="1533" spans="4:34" x14ac:dyDescent="0.25">
      <c r="D1533" s="335"/>
      <c r="E1533" s="335"/>
      <c r="F1533" s="335"/>
      <c r="G1533" s="335"/>
      <c r="H1533" s="411">
        <f t="shared" si="567"/>
        <v>0</v>
      </c>
      <c r="I1533" s="412">
        <v>0</v>
      </c>
      <c r="J1533" s="411">
        <f t="shared" si="561"/>
        <v>0</v>
      </c>
      <c r="K1533" s="412">
        <f t="shared" si="568"/>
        <v>0</v>
      </c>
      <c r="L1533" s="411">
        <f t="shared" si="569"/>
        <v>0</v>
      </c>
      <c r="M1533" s="412">
        <f t="shared" si="562"/>
        <v>0</v>
      </c>
      <c r="N1533" s="411">
        <v>0</v>
      </c>
      <c r="O1533" s="412">
        <f t="shared" si="570"/>
        <v>0</v>
      </c>
      <c r="P1533" s="335"/>
      <c r="Q1533" s="427">
        <f t="shared" si="571"/>
        <v>0</v>
      </c>
      <c r="R1533" s="428">
        <f t="shared" si="572"/>
        <v>0</v>
      </c>
      <c r="S1533" s="427">
        <f t="shared" si="563"/>
        <v>0</v>
      </c>
      <c r="T1533" s="428">
        <f t="shared" si="564"/>
        <v>0</v>
      </c>
      <c r="U1533" s="431">
        <f t="shared" si="573"/>
        <v>0</v>
      </c>
      <c r="V1533" s="432">
        <f t="shared" si="574"/>
        <v>0</v>
      </c>
      <c r="W1533" s="427">
        <f t="shared" si="575"/>
        <v>0</v>
      </c>
      <c r="X1533" s="428">
        <f t="shared" si="576"/>
        <v>0</v>
      </c>
      <c r="Y1533" s="427">
        <f t="shared" si="565"/>
        <v>0</v>
      </c>
      <c r="Z1533" s="428">
        <f t="shared" si="566"/>
        <v>0</v>
      </c>
      <c r="AA1533" s="431">
        <f t="shared" si="577"/>
        <v>0</v>
      </c>
      <c r="AB1533" s="432">
        <f t="shared" si="578"/>
        <v>0</v>
      </c>
      <c r="AC1533" s="427" t="e">
        <f t="shared" si="579"/>
        <v>#N/A</v>
      </c>
      <c r="AD1533" s="428" t="e">
        <f t="shared" si="580"/>
        <v>#N/A</v>
      </c>
      <c r="AE1533" s="427" t="e">
        <f t="shared" si="581"/>
        <v>#N/A</v>
      </c>
      <c r="AF1533" s="428" t="e">
        <f t="shared" si="582"/>
        <v>#N/A</v>
      </c>
      <c r="AG1533" s="431" t="e">
        <f t="shared" si="583"/>
        <v>#N/A</v>
      </c>
      <c r="AH1533" s="432" t="e">
        <f t="shared" si="584"/>
        <v>#N/A</v>
      </c>
    </row>
    <row r="1534" spans="4:34" x14ac:dyDescent="0.25">
      <c r="D1534" s="335"/>
      <c r="E1534" s="335"/>
      <c r="F1534" s="335"/>
      <c r="G1534" s="335"/>
      <c r="H1534" s="411">
        <f t="shared" si="567"/>
        <v>0</v>
      </c>
      <c r="I1534" s="412">
        <v>0</v>
      </c>
      <c r="J1534" s="411">
        <f t="shared" si="561"/>
        <v>0</v>
      </c>
      <c r="K1534" s="412">
        <f t="shared" si="568"/>
        <v>0</v>
      </c>
      <c r="L1534" s="411">
        <f t="shared" si="569"/>
        <v>0</v>
      </c>
      <c r="M1534" s="412">
        <f t="shared" si="562"/>
        <v>0</v>
      </c>
      <c r="N1534" s="411">
        <v>0</v>
      </c>
      <c r="O1534" s="412">
        <f t="shared" si="570"/>
        <v>0</v>
      </c>
      <c r="P1534" s="335"/>
      <c r="Q1534" s="427">
        <f t="shared" si="571"/>
        <v>0</v>
      </c>
      <c r="R1534" s="428">
        <f t="shared" si="572"/>
        <v>0</v>
      </c>
      <c r="S1534" s="427">
        <f t="shared" si="563"/>
        <v>0</v>
      </c>
      <c r="T1534" s="428">
        <f t="shared" si="564"/>
        <v>0</v>
      </c>
      <c r="U1534" s="431">
        <f t="shared" si="573"/>
        <v>0</v>
      </c>
      <c r="V1534" s="432">
        <f t="shared" si="574"/>
        <v>0</v>
      </c>
      <c r="W1534" s="427">
        <f t="shared" si="575"/>
        <v>0</v>
      </c>
      <c r="X1534" s="428">
        <f t="shared" si="576"/>
        <v>0</v>
      </c>
      <c r="Y1534" s="427">
        <f t="shared" si="565"/>
        <v>0</v>
      </c>
      <c r="Z1534" s="428">
        <f t="shared" si="566"/>
        <v>0</v>
      </c>
      <c r="AA1534" s="431">
        <f t="shared" si="577"/>
        <v>0</v>
      </c>
      <c r="AB1534" s="432">
        <f t="shared" si="578"/>
        <v>0</v>
      </c>
      <c r="AC1534" s="427" t="e">
        <f t="shared" si="579"/>
        <v>#N/A</v>
      </c>
      <c r="AD1534" s="428" t="e">
        <f t="shared" si="580"/>
        <v>#N/A</v>
      </c>
      <c r="AE1534" s="427" t="e">
        <f t="shared" si="581"/>
        <v>#N/A</v>
      </c>
      <c r="AF1534" s="428" t="e">
        <f t="shared" si="582"/>
        <v>#N/A</v>
      </c>
      <c r="AG1534" s="431" t="e">
        <f t="shared" si="583"/>
        <v>#N/A</v>
      </c>
      <c r="AH1534" s="432" t="e">
        <f t="shared" si="584"/>
        <v>#N/A</v>
      </c>
    </row>
    <row r="1535" spans="4:34" x14ac:dyDescent="0.25">
      <c r="D1535" s="335"/>
      <c r="E1535" s="335"/>
      <c r="F1535" s="335"/>
      <c r="G1535" s="335"/>
      <c r="H1535" s="411">
        <f t="shared" si="567"/>
        <v>0</v>
      </c>
      <c r="I1535" s="412">
        <v>0</v>
      </c>
      <c r="J1535" s="411">
        <f t="shared" si="561"/>
        <v>0</v>
      </c>
      <c r="K1535" s="412">
        <f t="shared" si="568"/>
        <v>0</v>
      </c>
      <c r="L1535" s="411">
        <f t="shared" si="569"/>
        <v>0</v>
      </c>
      <c r="M1535" s="412">
        <f t="shared" si="562"/>
        <v>0</v>
      </c>
      <c r="N1535" s="411">
        <v>0</v>
      </c>
      <c r="O1535" s="412">
        <f t="shared" si="570"/>
        <v>0</v>
      </c>
      <c r="P1535" s="335"/>
      <c r="Q1535" s="427">
        <f t="shared" si="571"/>
        <v>0</v>
      </c>
      <c r="R1535" s="428">
        <f t="shared" si="572"/>
        <v>0</v>
      </c>
      <c r="S1535" s="427">
        <f t="shared" si="563"/>
        <v>0</v>
      </c>
      <c r="T1535" s="428">
        <f t="shared" si="564"/>
        <v>0</v>
      </c>
      <c r="U1535" s="431">
        <f t="shared" si="573"/>
        <v>0</v>
      </c>
      <c r="V1535" s="432">
        <f t="shared" si="574"/>
        <v>0</v>
      </c>
      <c r="W1535" s="427">
        <f t="shared" si="575"/>
        <v>0</v>
      </c>
      <c r="X1535" s="428">
        <f t="shared" si="576"/>
        <v>0</v>
      </c>
      <c r="Y1535" s="427">
        <f t="shared" si="565"/>
        <v>0</v>
      </c>
      <c r="Z1535" s="428">
        <f t="shared" si="566"/>
        <v>0</v>
      </c>
      <c r="AA1535" s="431">
        <f t="shared" si="577"/>
        <v>0</v>
      </c>
      <c r="AB1535" s="432">
        <f t="shared" si="578"/>
        <v>0</v>
      </c>
      <c r="AC1535" s="427" t="e">
        <f t="shared" si="579"/>
        <v>#N/A</v>
      </c>
      <c r="AD1535" s="428" t="e">
        <f t="shared" si="580"/>
        <v>#N/A</v>
      </c>
      <c r="AE1535" s="427" t="e">
        <f t="shared" si="581"/>
        <v>#N/A</v>
      </c>
      <c r="AF1535" s="428" t="e">
        <f t="shared" si="582"/>
        <v>#N/A</v>
      </c>
      <c r="AG1535" s="431" t="e">
        <f t="shared" si="583"/>
        <v>#N/A</v>
      </c>
      <c r="AH1535" s="432" t="e">
        <f t="shared" si="584"/>
        <v>#N/A</v>
      </c>
    </row>
    <row r="1536" spans="4:34" x14ac:dyDescent="0.25">
      <c r="D1536" s="335"/>
      <c r="E1536" s="335"/>
      <c r="F1536" s="335"/>
      <c r="G1536" s="335"/>
      <c r="H1536" s="411">
        <f t="shared" si="567"/>
        <v>0</v>
      </c>
      <c r="I1536" s="412">
        <v>0</v>
      </c>
      <c r="J1536" s="411">
        <f t="shared" si="561"/>
        <v>0</v>
      </c>
      <c r="K1536" s="412">
        <f t="shared" si="568"/>
        <v>0</v>
      </c>
      <c r="L1536" s="411">
        <f t="shared" si="569"/>
        <v>0</v>
      </c>
      <c r="M1536" s="412">
        <f t="shared" si="562"/>
        <v>0</v>
      </c>
      <c r="N1536" s="411">
        <v>0</v>
      </c>
      <c r="O1536" s="412">
        <f t="shared" si="570"/>
        <v>0</v>
      </c>
      <c r="P1536" s="335"/>
      <c r="Q1536" s="427">
        <f t="shared" si="571"/>
        <v>0</v>
      </c>
      <c r="R1536" s="428">
        <f t="shared" si="572"/>
        <v>0</v>
      </c>
      <c r="S1536" s="427">
        <f t="shared" si="563"/>
        <v>0</v>
      </c>
      <c r="T1536" s="428">
        <f t="shared" si="564"/>
        <v>0</v>
      </c>
      <c r="U1536" s="431">
        <f t="shared" si="573"/>
        <v>0</v>
      </c>
      <c r="V1536" s="432">
        <f t="shared" si="574"/>
        <v>0</v>
      </c>
      <c r="W1536" s="427">
        <f t="shared" si="575"/>
        <v>0</v>
      </c>
      <c r="X1536" s="428">
        <f t="shared" si="576"/>
        <v>0</v>
      </c>
      <c r="Y1536" s="427">
        <f t="shared" si="565"/>
        <v>0</v>
      </c>
      <c r="Z1536" s="428">
        <f t="shared" si="566"/>
        <v>0</v>
      </c>
      <c r="AA1536" s="431">
        <f t="shared" si="577"/>
        <v>0</v>
      </c>
      <c r="AB1536" s="432">
        <f t="shared" si="578"/>
        <v>0</v>
      </c>
      <c r="AC1536" s="427" t="e">
        <f t="shared" si="579"/>
        <v>#N/A</v>
      </c>
      <c r="AD1536" s="428" t="e">
        <f t="shared" si="580"/>
        <v>#N/A</v>
      </c>
      <c r="AE1536" s="427" t="e">
        <f t="shared" si="581"/>
        <v>#N/A</v>
      </c>
      <c r="AF1536" s="428" t="e">
        <f t="shared" si="582"/>
        <v>#N/A</v>
      </c>
      <c r="AG1536" s="431" t="e">
        <f t="shared" si="583"/>
        <v>#N/A</v>
      </c>
      <c r="AH1536" s="432" t="e">
        <f t="shared" si="584"/>
        <v>#N/A</v>
      </c>
    </row>
    <row r="1537" spans="4:34" x14ac:dyDescent="0.25">
      <c r="D1537" s="335"/>
      <c r="E1537" s="335"/>
      <c r="F1537" s="335"/>
      <c r="G1537" s="335"/>
      <c r="H1537" s="411">
        <f t="shared" si="567"/>
        <v>0</v>
      </c>
      <c r="I1537" s="412">
        <v>0</v>
      </c>
      <c r="J1537" s="411">
        <f t="shared" si="561"/>
        <v>0</v>
      </c>
      <c r="K1537" s="412">
        <f t="shared" si="568"/>
        <v>0</v>
      </c>
      <c r="L1537" s="411">
        <f t="shared" si="569"/>
        <v>0</v>
      </c>
      <c r="M1537" s="412">
        <f t="shared" si="562"/>
        <v>0</v>
      </c>
      <c r="N1537" s="411">
        <v>0</v>
      </c>
      <c r="O1537" s="412">
        <f t="shared" si="570"/>
        <v>0</v>
      </c>
      <c r="P1537" s="335"/>
      <c r="Q1537" s="427">
        <f t="shared" si="571"/>
        <v>0</v>
      </c>
      <c r="R1537" s="428">
        <f t="shared" si="572"/>
        <v>0</v>
      </c>
      <c r="S1537" s="427">
        <f t="shared" si="563"/>
        <v>0</v>
      </c>
      <c r="T1537" s="428">
        <f t="shared" si="564"/>
        <v>0</v>
      </c>
      <c r="U1537" s="431">
        <f t="shared" si="573"/>
        <v>0</v>
      </c>
      <c r="V1537" s="432">
        <f t="shared" si="574"/>
        <v>0</v>
      </c>
      <c r="W1537" s="427">
        <f t="shared" si="575"/>
        <v>0</v>
      </c>
      <c r="X1537" s="428">
        <f t="shared" si="576"/>
        <v>0</v>
      </c>
      <c r="Y1537" s="427">
        <f t="shared" si="565"/>
        <v>0</v>
      </c>
      <c r="Z1537" s="428">
        <f t="shared" si="566"/>
        <v>0</v>
      </c>
      <c r="AA1537" s="431">
        <f t="shared" si="577"/>
        <v>0</v>
      </c>
      <c r="AB1537" s="432">
        <f t="shared" si="578"/>
        <v>0</v>
      </c>
      <c r="AC1537" s="427" t="e">
        <f t="shared" si="579"/>
        <v>#N/A</v>
      </c>
      <c r="AD1537" s="428" t="e">
        <f t="shared" si="580"/>
        <v>#N/A</v>
      </c>
      <c r="AE1537" s="427" t="e">
        <f t="shared" si="581"/>
        <v>#N/A</v>
      </c>
      <c r="AF1537" s="428" t="e">
        <f t="shared" si="582"/>
        <v>#N/A</v>
      </c>
      <c r="AG1537" s="431" t="e">
        <f t="shared" si="583"/>
        <v>#N/A</v>
      </c>
      <c r="AH1537" s="432" t="e">
        <f t="shared" si="584"/>
        <v>#N/A</v>
      </c>
    </row>
    <row r="1538" spans="4:34" x14ac:dyDescent="0.25">
      <c r="D1538" s="335"/>
      <c r="E1538" s="335"/>
      <c r="F1538" s="335"/>
      <c r="G1538" s="335"/>
      <c r="H1538" s="411">
        <f t="shared" si="567"/>
        <v>0</v>
      </c>
      <c r="I1538" s="412">
        <v>0</v>
      </c>
      <c r="J1538" s="411">
        <f t="shared" si="561"/>
        <v>0</v>
      </c>
      <c r="K1538" s="412">
        <f t="shared" si="568"/>
        <v>0</v>
      </c>
      <c r="L1538" s="411">
        <f t="shared" si="569"/>
        <v>0</v>
      </c>
      <c r="M1538" s="412">
        <f t="shared" si="562"/>
        <v>0</v>
      </c>
      <c r="N1538" s="411">
        <v>0</v>
      </c>
      <c r="O1538" s="412">
        <f t="shared" si="570"/>
        <v>0</v>
      </c>
      <c r="P1538" s="335"/>
      <c r="Q1538" s="427">
        <f t="shared" si="571"/>
        <v>0</v>
      </c>
      <c r="R1538" s="428">
        <f t="shared" si="572"/>
        <v>0</v>
      </c>
      <c r="S1538" s="427">
        <f t="shared" si="563"/>
        <v>0</v>
      </c>
      <c r="T1538" s="428">
        <f t="shared" si="564"/>
        <v>0</v>
      </c>
      <c r="U1538" s="431">
        <f t="shared" si="573"/>
        <v>0</v>
      </c>
      <c r="V1538" s="432">
        <f t="shared" si="574"/>
        <v>0</v>
      </c>
      <c r="W1538" s="427">
        <f t="shared" si="575"/>
        <v>0</v>
      </c>
      <c r="X1538" s="428">
        <f t="shared" si="576"/>
        <v>0</v>
      </c>
      <c r="Y1538" s="427">
        <f t="shared" si="565"/>
        <v>0</v>
      </c>
      <c r="Z1538" s="428">
        <f t="shared" si="566"/>
        <v>0</v>
      </c>
      <c r="AA1538" s="431">
        <f t="shared" si="577"/>
        <v>0</v>
      </c>
      <c r="AB1538" s="432">
        <f t="shared" si="578"/>
        <v>0</v>
      </c>
      <c r="AC1538" s="427" t="e">
        <f t="shared" si="579"/>
        <v>#N/A</v>
      </c>
      <c r="AD1538" s="428" t="e">
        <f t="shared" si="580"/>
        <v>#N/A</v>
      </c>
      <c r="AE1538" s="427" t="e">
        <f t="shared" si="581"/>
        <v>#N/A</v>
      </c>
      <c r="AF1538" s="428" t="e">
        <f t="shared" si="582"/>
        <v>#N/A</v>
      </c>
      <c r="AG1538" s="431" t="e">
        <f t="shared" si="583"/>
        <v>#N/A</v>
      </c>
      <c r="AH1538" s="432" t="e">
        <f t="shared" si="584"/>
        <v>#N/A</v>
      </c>
    </row>
    <row r="1539" spans="4:34" x14ac:dyDescent="0.25">
      <c r="D1539" s="335"/>
      <c r="E1539" s="335"/>
      <c r="F1539" s="335"/>
      <c r="G1539" s="335"/>
      <c r="H1539" s="411">
        <f t="shared" si="567"/>
        <v>0</v>
      </c>
      <c r="I1539" s="412">
        <v>0</v>
      </c>
      <c r="J1539" s="411">
        <f t="shared" si="561"/>
        <v>0</v>
      </c>
      <c r="K1539" s="412">
        <f t="shared" si="568"/>
        <v>0</v>
      </c>
      <c r="L1539" s="411">
        <f t="shared" si="569"/>
        <v>0</v>
      </c>
      <c r="M1539" s="412">
        <f t="shared" si="562"/>
        <v>0</v>
      </c>
      <c r="N1539" s="411">
        <v>0</v>
      </c>
      <c r="O1539" s="412">
        <f t="shared" si="570"/>
        <v>0</v>
      </c>
      <c r="P1539" s="335"/>
      <c r="Q1539" s="427">
        <f t="shared" si="571"/>
        <v>0</v>
      </c>
      <c r="R1539" s="428">
        <f t="shared" si="572"/>
        <v>0</v>
      </c>
      <c r="S1539" s="427">
        <f t="shared" si="563"/>
        <v>0</v>
      </c>
      <c r="T1539" s="428">
        <f t="shared" si="564"/>
        <v>0</v>
      </c>
      <c r="U1539" s="431">
        <f t="shared" si="573"/>
        <v>0</v>
      </c>
      <c r="V1539" s="432">
        <f t="shared" si="574"/>
        <v>0</v>
      </c>
      <c r="W1539" s="427">
        <f t="shared" si="575"/>
        <v>0</v>
      </c>
      <c r="X1539" s="428">
        <f t="shared" si="576"/>
        <v>0</v>
      </c>
      <c r="Y1539" s="427">
        <f t="shared" si="565"/>
        <v>0</v>
      </c>
      <c r="Z1539" s="428">
        <f t="shared" si="566"/>
        <v>0</v>
      </c>
      <c r="AA1539" s="431">
        <f t="shared" si="577"/>
        <v>0</v>
      </c>
      <c r="AB1539" s="432">
        <f t="shared" si="578"/>
        <v>0</v>
      </c>
      <c r="AC1539" s="427" t="e">
        <f t="shared" si="579"/>
        <v>#N/A</v>
      </c>
      <c r="AD1539" s="428" t="e">
        <f t="shared" si="580"/>
        <v>#N/A</v>
      </c>
      <c r="AE1539" s="427" t="e">
        <f t="shared" si="581"/>
        <v>#N/A</v>
      </c>
      <c r="AF1539" s="428" t="e">
        <f t="shared" si="582"/>
        <v>#N/A</v>
      </c>
      <c r="AG1539" s="431" t="e">
        <f t="shared" si="583"/>
        <v>#N/A</v>
      </c>
      <c r="AH1539" s="432" t="e">
        <f t="shared" si="584"/>
        <v>#N/A</v>
      </c>
    </row>
    <row r="1540" spans="4:34" x14ac:dyDescent="0.25">
      <c r="D1540" s="335"/>
      <c r="E1540" s="335"/>
      <c r="F1540" s="335"/>
      <c r="G1540" s="335"/>
      <c r="H1540" s="411">
        <f t="shared" si="567"/>
        <v>0</v>
      </c>
      <c r="I1540" s="412">
        <v>0</v>
      </c>
      <c r="J1540" s="411">
        <f t="shared" si="561"/>
        <v>0</v>
      </c>
      <c r="K1540" s="412">
        <f t="shared" si="568"/>
        <v>0</v>
      </c>
      <c r="L1540" s="411">
        <f t="shared" si="569"/>
        <v>0</v>
      </c>
      <c r="M1540" s="412">
        <f t="shared" si="562"/>
        <v>0</v>
      </c>
      <c r="N1540" s="411">
        <v>0</v>
      </c>
      <c r="O1540" s="412">
        <f t="shared" si="570"/>
        <v>0</v>
      </c>
      <c r="P1540" s="335"/>
      <c r="Q1540" s="427">
        <f t="shared" si="571"/>
        <v>0</v>
      </c>
      <c r="R1540" s="428">
        <f t="shared" si="572"/>
        <v>0</v>
      </c>
      <c r="S1540" s="427">
        <f t="shared" si="563"/>
        <v>0</v>
      </c>
      <c r="T1540" s="428">
        <f t="shared" si="564"/>
        <v>0</v>
      </c>
      <c r="U1540" s="431">
        <f t="shared" si="573"/>
        <v>0</v>
      </c>
      <c r="V1540" s="432">
        <f t="shared" si="574"/>
        <v>0</v>
      </c>
      <c r="W1540" s="427">
        <f t="shared" si="575"/>
        <v>0</v>
      </c>
      <c r="X1540" s="428">
        <f t="shared" si="576"/>
        <v>0</v>
      </c>
      <c r="Y1540" s="427">
        <f t="shared" si="565"/>
        <v>0</v>
      </c>
      <c r="Z1540" s="428">
        <f t="shared" si="566"/>
        <v>0</v>
      </c>
      <c r="AA1540" s="431">
        <f t="shared" si="577"/>
        <v>0</v>
      </c>
      <c r="AB1540" s="432">
        <f t="shared" si="578"/>
        <v>0</v>
      </c>
      <c r="AC1540" s="427" t="e">
        <f t="shared" si="579"/>
        <v>#N/A</v>
      </c>
      <c r="AD1540" s="428" t="e">
        <f t="shared" si="580"/>
        <v>#N/A</v>
      </c>
      <c r="AE1540" s="427" t="e">
        <f t="shared" si="581"/>
        <v>#N/A</v>
      </c>
      <c r="AF1540" s="428" t="e">
        <f t="shared" si="582"/>
        <v>#N/A</v>
      </c>
      <c r="AG1540" s="431" t="e">
        <f t="shared" si="583"/>
        <v>#N/A</v>
      </c>
      <c r="AH1540" s="432" t="e">
        <f t="shared" si="584"/>
        <v>#N/A</v>
      </c>
    </row>
    <row r="1541" spans="4:34" x14ac:dyDescent="0.25">
      <c r="D1541" s="335"/>
      <c r="E1541" s="335"/>
      <c r="F1541" s="335"/>
      <c r="G1541" s="335"/>
      <c r="H1541" s="411">
        <f t="shared" si="567"/>
        <v>0</v>
      </c>
      <c r="I1541" s="412">
        <v>0</v>
      </c>
      <c r="J1541" s="411">
        <f t="shared" si="561"/>
        <v>0</v>
      </c>
      <c r="K1541" s="412">
        <f t="shared" si="568"/>
        <v>0</v>
      </c>
      <c r="L1541" s="411">
        <f t="shared" si="569"/>
        <v>0</v>
      </c>
      <c r="M1541" s="412">
        <f t="shared" si="562"/>
        <v>0</v>
      </c>
      <c r="N1541" s="411">
        <v>0</v>
      </c>
      <c r="O1541" s="412">
        <f t="shared" si="570"/>
        <v>0</v>
      </c>
      <c r="P1541" s="335"/>
      <c r="Q1541" s="427">
        <f t="shared" si="571"/>
        <v>0</v>
      </c>
      <c r="R1541" s="428">
        <f t="shared" si="572"/>
        <v>0</v>
      </c>
      <c r="S1541" s="427">
        <f t="shared" si="563"/>
        <v>0</v>
      </c>
      <c r="T1541" s="428">
        <f t="shared" si="564"/>
        <v>0</v>
      </c>
      <c r="U1541" s="431">
        <f t="shared" si="573"/>
        <v>0</v>
      </c>
      <c r="V1541" s="432">
        <f t="shared" si="574"/>
        <v>0</v>
      </c>
      <c r="W1541" s="427">
        <f t="shared" si="575"/>
        <v>0</v>
      </c>
      <c r="X1541" s="428">
        <f t="shared" si="576"/>
        <v>0</v>
      </c>
      <c r="Y1541" s="427">
        <f t="shared" si="565"/>
        <v>0</v>
      </c>
      <c r="Z1541" s="428">
        <f t="shared" si="566"/>
        <v>0</v>
      </c>
      <c r="AA1541" s="431">
        <f t="shared" si="577"/>
        <v>0</v>
      </c>
      <c r="AB1541" s="432">
        <f t="shared" si="578"/>
        <v>0</v>
      </c>
      <c r="AC1541" s="427" t="e">
        <f t="shared" si="579"/>
        <v>#N/A</v>
      </c>
      <c r="AD1541" s="428" t="e">
        <f t="shared" si="580"/>
        <v>#N/A</v>
      </c>
      <c r="AE1541" s="427" t="e">
        <f t="shared" si="581"/>
        <v>#N/A</v>
      </c>
      <c r="AF1541" s="428" t="e">
        <f t="shared" si="582"/>
        <v>#N/A</v>
      </c>
      <c r="AG1541" s="431" t="e">
        <f t="shared" si="583"/>
        <v>#N/A</v>
      </c>
      <c r="AH1541" s="432" t="e">
        <f t="shared" si="584"/>
        <v>#N/A</v>
      </c>
    </row>
    <row r="1542" spans="4:34" x14ac:dyDescent="0.25">
      <c r="D1542" s="335"/>
      <c r="E1542" s="335"/>
      <c r="F1542" s="335"/>
      <c r="G1542" s="335"/>
      <c r="H1542" s="411">
        <f t="shared" si="567"/>
        <v>0</v>
      </c>
      <c r="I1542" s="412">
        <v>0</v>
      </c>
      <c r="J1542" s="411">
        <f t="shared" si="561"/>
        <v>0</v>
      </c>
      <c r="K1542" s="412">
        <f t="shared" si="568"/>
        <v>0</v>
      </c>
      <c r="L1542" s="411">
        <f t="shared" si="569"/>
        <v>0</v>
      </c>
      <c r="M1542" s="412">
        <f t="shared" si="562"/>
        <v>0</v>
      </c>
      <c r="N1542" s="411">
        <v>0</v>
      </c>
      <c r="O1542" s="412">
        <f t="shared" si="570"/>
        <v>0</v>
      </c>
      <c r="P1542" s="335"/>
      <c r="Q1542" s="427">
        <f t="shared" si="571"/>
        <v>0</v>
      </c>
      <c r="R1542" s="428">
        <f t="shared" si="572"/>
        <v>0</v>
      </c>
      <c r="S1542" s="427">
        <f t="shared" si="563"/>
        <v>0</v>
      </c>
      <c r="T1542" s="428">
        <f t="shared" si="564"/>
        <v>0</v>
      </c>
      <c r="U1542" s="431">
        <f t="shared" si="573"/>
        <v>0</v>
      </c>
      <c r="V1542" s="432">
        <f t="shared" si="574"/>
        <v>0</v>
      </c>
      <c r="W1542" s="427">
        <f t="shared" si="575"/>
        <v>0</v>
      </c>
      <c r="X1542" s="428">
        <f t="shared" si="576"/>
        <v>0</v>
      </c>
      <c r="Y1542" s="427">
        <f t="shared" si="565"/>
        <v>0</v>
      </c>
      <c r="Z1542" s="428">
        <f t="shared" si="566"/>
        <v>0</v>
      </c>
      <c r="AA1542" s="431">
        <f t="shared" si="577"/>
        <v>0</v>
      </c>
      <c r="AB1542" s="432">
        <f t="shared" si="578"/>
        <v>0</v>
      </c>
      <c r="AC1542" s="427" t="e">
        <f t="shared" si="579"/>
        <v>#N/A</v>
      </c>
      <c r="AD1542" s="428" t="e">
        <f t="shared" si="580"/>
        <v>#N/A</v>
      </c>
      <c r="AE1542" s="427" t="e">
        <f t="shared" si="581"/>
        <v>#N/A</v>
      </c>
      <c r="AF1542" s="428" t="e">
        <f t="shared" si="582"/>
        <v>#N/A</v>
      </c>
      <c r="AG1542" s="431" t="e">
        <f t="shared" si="583"/>
        <v>#N/A</v>
      </c>
      <c r="AH1542" s="432" t="e">
        <f t="shared" si="584"/>
        <v>#N/A</v>
      </c>
    </row>
    <row r="1543" spans="4:34" x14ac:dyDescent="0.25">
      <c r="D1543" s="335"/>
      <c r="E1543" s="335"/>
      <c r="F1543" s="335"/>
      <c r="G1543" s="335"/>
      <c r="H1543" s="411">
        <f t="shared" si="567"/>
        <v>0</v>
      </c>
      <c r="I1543" s="412">
        <v>0</v>
      </c>
      <c r="J1543" s="411">
        <f t="shared" si="561"/>
        <v>0</v>
      </c>
      <c r="K1543" s="412">
        <f t="shared" si="568"/>
        <v>0</v>
      </c>
      <c r="L1543" s="411">
        <f t="shared" si="569"/>
        <v>0</v>
      </c>
      <c r="M1543" s="412">
        <f t="shared" si="562"/>
        <v>0</v>
      </c>
      <c r="N1543" s="411">
        <v>0</v>
      </c>
      <c r="O1543" s="412">
        <f t="shared" si="570"/>
        <v>0</v>
      </c>
      <c r="P1543" s="335"/>
      <c r="Q1543" s="427">
        <f t="shared" si="571"/>
        <v>0</v>
      </c>
      <c r="R1543" s="428">
        <f t="shared" si="572"/>
        <v>0</v>
      </c>
      <c r="S1543" s="427">
        <f t="shared" si="563"/>
        <v>0</v>
      </c>
      <c r="T1543" s="428">
        <f t="shared" si="564"/>
        <v>0</v>
      </c>
      <c r="U1543" s="431">
        <f t="shared" si="573"/>
        <v>0</v>
      </c>
      <c r="V1543" s="432">
        <f t="shared" si="574"/>
        <v>0</v>
      </c>
      <c r="W1543" s="427">
        <f t="shared" si="575"/>
        <v>0</v>
      </c>
      <c r="X1543" s="428">
        <f t="shared" si="576"/>
        <v>0</v>
      </c>
      <c r="Y1543" s="427">
        <f t="shared" si="565"/>
        <v>0</v>
      </c>
      <c r="Z1543" s="428">
        <f t="shared" si="566"/>
        <v>0</v>
      </c>
      <c r="AA1543" s="431">
        <f t="shared" si="577"/>
        <v>0</v>
      </c>
      <c r="AB1543" s="432">
        <f t="shared" si="578"/>
        <v>0</v>
      </c>
      <c r="AC1543" s="427" t="e">
        <f t="shared" si="579"/>
        <v>#N/A</v>
      </c>
      <c r="AD1543" s="428" t="e">
        <f t="shared" si="580"/>
        <v>#N/A</v>
      </c>
      <c r="AE1543" s="427" t="e">
        <f t="shared" si="581"/>
        <v>#N/A</v>
      </c>
      <c r="AF1543" s="428" t="e">
        <f t="shared" si="582"/>
        <v>#N/A</v>
      </c>
      <c r="AG1543" s="431" t="e">
        <f t="shared" si="583"/>
        <v>#N/A</v>
      </c>
      <c r="AH1543" s="432" t="e">
        <f t="shared" si="584"/>
        <v>#N/A</v>
      </c>
    </row>
    <row r="1544" spans="4:34" x14ac:dyDescent="0.25">
      <c r="D1544" s="335"/>
      <c r="E1544" s="335"/>
      <c r="F1544" s="335"/>
      <c r="G1544" s="335"/>
      <c r="H1544" s="411">
        <f t="shared" si="567"/>
        <v>0</v>
      </c>
      <c r="I1544" s="412">
        <v>0</v>
      </c>
      <c r="J1544" s="411">
        <f t="shared" ref="J1544:J1607" si="585">Wx</f>
        <v>0</v>
      </c>
      <c r="K1544" s="412">
        <f t="shared" si="568"/>
        <v>0</v>
      </c>
      <c r="L1544" s="411">
        <f t="shared" si="569"/>
        <v>0</v>
      </c>
      <c r="M1544" s="412">
        <f t="shared" ref="M1544:M1607" si="586">Wy</f>
        <v>0</v>
      </c>
      <c r="N1544" s="411">
        <v>0</v>
      </c>
      <c r="O1544" s="412">
        <f t="shared" si="570"/>
        <v>0</v>
      </c>
      <c r="P1544" s="335"/>
      <c r="Q1544" s="427">
        <f t="shared" si="571"/>
        <v>0</v>
      </c>
      <c r="R1544" s="428">
        <f t="shared" si="572"/>
        <v>0</v>
      </c>
      <c r="S1544" s="427">
        <f t="shared" ref="S1544:S1607" si="587">IF(AND(Q1544&gt;=0,Q1544&lt;=Wx),Q1544,"")</f>
        <v>0</v>
      </c>
      <c r="T1544" s="428">
        <f t="shared" ref="T1544:T1607" si="588">IF(AND(R1544&gt;=0,R1544&lt;=Wy),R1544,"")</f>
        <v>0</v>
      </c>
      <c r="U1544" s="431">
        <f t="shared" si="573"/>
        <v>0</v>
      </c>
      <c r="V1544" s="432">
        <f t="shared" si="574"/>
        <v>0</v>
      </c>
      <c r="W1544" s="427">
        <f t="shared" si="575"/>
        <v>0</v>
      </c>
      <c r="X1544" s="428">
        <f t="shared" si="576"/>
        <v>0</v>
      </c>
      <c r="Y1544" s="427">
        <f t="shared" ref="Y1544:Y1607" si="589">IF(AND(W1544&gt;=0,W1544&lt;=Wx),W1544,"")</f>
        <v>0</v>
      </c>
      <c r="Z1544" s="428">
        <f t="shared" ref="Z1544:Z1607" si="590">IF(AND(X1544&gt;=0,X1544&lt;=Wy),X1544,"")</f>
        <v>0</v>
      </c>
      <c r="AA1544" s="431">
        <f t="shared" si="577"/>
        <v>0</v>
      </c>
      <c r="AB1544" s="432">
        <f t="shared" si="578"/>
        <v>0</v>
      </c>
      <c r="AC1544" s="427" t="e">
        <f t="shared" si="579"/>
        <v>#N/A</v>
      </c>
      <c r="AD1544" s="428" t="e">
        <f t="shared" si="580"/>
        <v>#N/A</v>
      </c>
      <c r="AE1544" s="427" t="e">
        <f t="shared" si="581"/>
        <v>#N/A</v>
      </c>
      <c r="AF1544" s="428" t="e">
        <f t="shared" si="582"/>
        <v>#N/A</v>
      </c>
      <c r="AG1544" s="431" t="e">
        <f t="shared" si="583"/>
        <v>#N/A</v>
      </c>
      <c r="AH1544" s="432" t="e">
        <f t="shared" si="584"/>
        <v>#N/A</v>
      </c>
    </row>
    <row r="1545" spans="4:34" x14ac:dyDescent="0.25">
      <c r="D1545" s="335"/>
      <c r="E1545" s="335"/>
      <c r="F1545" s="335"/>
      <c r="G1545" s="335"/>
      <c r="H1545" s="411">
        <f t="shared" ref="H1545:H1608" si="591">H1544+Wx/INCREMENTS</f>
        <v>0</v>
      </c>
      <c r="I1545" s="412">
        <v>0</v>
      </c>
      <c r="J1545" s="411">
        <f t="shared" si="585"/>
        <v>0</v>
      </c>
      <c r="K1545" s="412">
        <f t="shared" ref="K1545:K1608" si="592">K1544+Wy/INCREMENTS</f>
        <v>0</v>
      </c>
      <c r="L1545" s="411">
        <f t="shared" ref="L1545:L1608" si="593">L1544-Wx/INCREMENTS</f>
        <v>0</v>
      </c>
      <c r="M1545" s="412">
        <f t="shared" si="586"/>
        <v>0</v>
      </c>
      <c r="N1545" s="411">
        <v>0</v>
      </c>
      <c r="O1545" s="412">
        <f t="shared" ref="O1545:O1608" si="594">O1544-Wy/INCREMENTS</f>
        <v>0</v>
      </c>
      <c r="P1545" s="335"/>
      <c r="Q1545" s="427">
        <f t="shared" ref="Q1545:Q1608" si="595">Q1544+((SQRT(Wx^2+Wy^2))*COS(RADIANS(θ))/INCREMENTS)</f>
        <v>0</v>
      </c>
      <c r="R1545" s="428">
        <f t="shared" ref="R1545:R1608" si="596">R1544+((SQRT(Wx^2+Wy^2))*SIN(RADIANS(θ))/INCREMENTS)</f>
        <v>0</v>
      </c>
      <c r="S1545" s="427">
        <f t="shared" si="587"/>
        <v>0</v>
      </c>
      <c r="T1545" s="428">
        <f t="shared" si="588"/>
        <v>0</v>
      </c>
      <c r="U1545" s="431">
        <f t="shared" ref="U1545:U1608" si="597">IF(AND(S1545&lt;&gt;"",T1545&lt;&gt;""),S1545,"")</f>
        <v>0</v>
      </c>
      <c r="V1545" s="432">
        <f t="shared" ref="V1545:V1608" si="598">IF(AND(S1545&lt;&gt;"",T1545&lt;&gt;""),T1545,"")</f>
        <v>0</v>
      </c>
      <c r="W1545" s="427">
        <f t="shared" ref="W1545:W1608" si="599">W1544+((SQRT(Wx^2+Wy^2))*COS(RADIANS(θ))/INCREMENTS)</f>
        <v>0</v>
      </c>
      <c r="X1545" s="428">
        <f t="shared" ref="X1545:X1608" si="600">X1544+((SQRT(Wx^2+Wy^2))*SIN(RADIANS(θ))/INCREMENTS)</f>
        <v>0</v>
      </c>
      <c r="Y1545" s="427">
        <f t="shared" si="589"/>
        <v>0</v>
      </c>
      <c r="Z1545" s="428">
        <f t="shared" si="590"/>
        <v>0</v>
      </c>
      <c r="AA1545" s="431">
        <f t="shared" ref="AA1545:AA1608" si="601">IF(AND(Y1545&lt;&gt;"",Z1545&lt;&gt;""),Y1545,"")</f>
        <v>0</v>
      </c>
      <c r="AB1545" s="432">
        <f t="shared" ref="AB1545:AB1608" si="602">IF(AND(Y1545&lt;&gt;"",Z1545&lt;&gt;""),Z1545,"")</f>
        <v>0</v>
      </c>
      <c r="AC1545" s="427" t="e">
        <f t="shared" si="579"/>
        <v>#N/A</v>
      </c>
      <c r="AD1545" s="428" t="e">
        <f t="shared" si="580"/>
        <v>#N/A</v>
      </c>
      <c r="AE1545" s="427" t="e">
        <f t="shared" si="581"/>
        <v>#N/A</v>
      </c>
      <c r="AF1545" s="428" t="e">
        <f t="shared" si="582"/>
        <v>#N/A</v>
      </c>
      <c r="AG1545" s="431" t="e">
        <f t="shared" si="583"/>
        <v>#N/A</v>
      </c>
      <c r="AH1545" s="432" t="e">
        <f t="shared" si="584"/>
        <v>#N/A</v>
      </c>
    </row>
    <row r="1546" spans="4:34" x14ac:dyDescent="0.25">
      <c r="D1546" s="335"/>
      <c r="E1546" s="335"/>
      <c r="F1546" s="335"/>
      <c r="G1546" s="335"/>
      <c r="H1546" s="411">
        <f t="shared" si="591"/>
        <v>0</v>
      </c>
      <c r="I1546" s="412">
        <v>0</v>
      </c>
      <c r="J1546" s="411">
        <f t="shared" si="585"/>
        <v>0</v>
      </c>
      <c r="K1546" s="412">
        <f t="shared" si="592"/>
        <v>0</v>
      </c>
      <c r="L1546" s="411">
        <f t="shared" si="593"/>
        <v>0</v>
      </c>
      <c r="M1546" s="412">
        <f t="shared" si="586"/>
        <v>0</v>
      </c>
      <c r="N1546" s="411">
        <v>0</v>
      </c>
      <c r="O1546" s="412">
        <f t="shared" si="594"/>
        <v>0</v>
      </c>
      <c r="P1546" s="335"/>
      <c r="Q1546" s="427">
        <f t="shared" si="595"/>
        <v>0</v>
      </c>
      <c r="R1546" s="428">
        <f t="shared" si="596"/>
        <v>0</v>
      </c>
      <c r="S1546" s="427">
        <f t="shared" si="587"/>
        <v>0</v>
      </c>
      <c r="T1546" s="428">
        <f t="shared" si="588"/>
        <v>0</v>
      </c>
      <c r="U1546" s="431">
        <f t="shared" si="597"/>
        <v>0</v>
      </c>
      <c r="V1546" s="432">
        <f t="shared" si="598"/>
        <v>0</v>
      </c>
      <c r="W1546" s="427">
        <f t="shared" si="599"/>
        <v>0</v>
      </c>
      <c r="X1546" s="428">
        <f t="shared" si="600"/>
        <v>0</v>
      </c>
      <c r="Y1546" s="427">
        <f t="shared" si="589"/>
        <v>0</v>
      </c>
      <c r="Z1546" s="428">
        <f t="shared" si="590"/>
        <v>0</v>
      </c>
      <c r="AA1546" s="431">
        <f t="shared" si="601"/>
        <v>0</v>
      </c>
      <c r="AB1546" s="432">
        <f t="shared" si="602"/>
        <v>0</v>
      </c>
      <c r="AC1546" s="427" t="e">
        <f t="shared" ref="AC1546:AC1609" si="603">AC1545+((SQRT(Wx^2+Wy^2))*COS(RADIANS(θ))/INCREMENTS)</f>
        <v>#N/A</v>
      </c>
      <c r="AD1546" s="428" t="e">
        <f t="shared" ref="AD1546:AD1609" si="604">AD1545+((SQRT(Wx^2+Wy^2))*SIN(RADIANS(θ))/INCREMENTS)</f>
        <v>#N/A</v>
      </c>
      <c r="AE1546" s="427" t="e">
        <f t="shared" ref="AE1546:AE1609" si="605">IF(AND(AC1546&gt;=0,AC1546&lt;=Wx),AC1546,"")</f>
        <v>#N/A</v>
      </c>
      <c r="AF1546" s="428" t="e">
        <f t="shared" ref="AF1546:AF1609" si="606">IF(AND(AD1546&gt;=0,AD1546&lt;=Wy),AD1546,"")</f>
        <v>#N/A</v>
      </c>
      <c r="AG1546" s="431" t="e">
        <f t="shared" ref="AG1546:AG1609" si="607">IF(AND(AE1546&lt;&gt;"",AF1546&lt;&gt;""),AE1546,"")</f>
        <v>#N/A</v>
      </c>
      <c r="AH1546" s="432" t="e">
        <f t="shared" ref="AH1546:AH1609" si="608">IF(AND(AE1546&lt;&gt;"",AF1546&lt;&gt;""),AF1546,"")</f>
        <v>#N/A</v>
      </c>
    </row>
    <row r="1547" spans="4:34" x14ac:dyDescent="0.25">
      <c r="D1547" s="335"/>
      <c r="E1547" s="335"/>
      <c r="F1547" s="335"/>
      <c r="G1547" s="335"/>
      <c r="H1547" s="411">
        <f t="shared" si="591"/>
        <v>0</v>
      </c>
      <c r="I1547" s="412">
        <v>0</v>
      </c>
      <c r="J1547" s="411">
        <f t="shared" si="585"/>
        <v>0</v>
      </c>
      <c r="K1547" s="412">
        <f t="shared" si="592"/>
        <v>0</v>
      </c>
      <c r="L1547" s="411">
        <f t="shared" si="593"/>
        <v>0</v>
      </c>
      <c r="M1547" s="412">
        <f t="shared" si="586"/>
        <v>0</v>
      </c>
      <c r="N1547" s="411">
        <v>0</v>
      </c>
      <c r="O1547" s="412">
        <f t="shared" si="594"/>
        <v>0</v>
      </c>
      <c r="P1547" s="335"/>
      <c r="Q1547" s="427">
        <f t="shared" si="595"/>
        <v>0</v>
      </c>
      <c r="R1547" s="428">
        <f t="shared" si="596"/>
        <v>0</v>
      </c>
      <c r="S1547" s="427">
        <f t="shared" si="587"/>
        <v>0</v>
      </c>
      <c r="T1547" s="428">
        <f t="shared" si="588"/>
        <v>0</v>
      </c>
      <c r="U1547" s="431">
        <f t="shared" si="597"/>
        <v>0</v>
      </c>
      <c r="V1547" s="432">
        <f t="shared" si="598"/>
        <v>0</v>
      </c>
      <c r="W1547" s="427">
        <f t="shared" si="599"/>
        <v>0</v>
      </c>
      <c r="X1547" s="428">
        <f t="shared" si="600"/>
        <v>0</v>
      </c>
      <c r="Y1547" s="427">
        <f t="shared" si="589"/>
        <v>0</v>
      </c>
      <c r="Z1547" s="428">
        <f t="shared" si="590"/>
        <v>0</v>
      </c>
      <c r="AA1547" s="431">
        <f t="shared" si="601"/>
        <v>0</v>
      </c>
      <c r="AB1547" s="432">
        <f t="shared" si="602"/>
        <v>0</v>
      </c>
      <c r="AC1547" s="427" t="e">
        <f t="shared" si="603"/>
        <v>#N/A</v>
      </c>
      <c r="AD1547" s="428" t="e">
        <f t="shared" si="604"/>
        <v>#N/A</v>
      </c>
      <c r="AE1547" s="427" t="e">
        <f t="shared" si="605"/>
        <v>#N/A</v>
      </c>
      <c r="AF1547" s="428" t="e">
        <f t="shared" si="606"/>
        <v>#N/A</v>
      </c>
      <c r="AG1547" s="431" t="e">
        <f t="shared" si="607"/>
        <v>#N/A</v>
      </c>
      <c r="AH1547" s="432" t="e">
        <f t="shared" si="608"/>
        <v>#N/A</v>
      </c>
    </row>
    <row r="1548" spans="4:34" x14ac:dyDescent="0.25">
      <c r="D1548" s="335"/>
      <c r="E1548" s="335"/>
      <c r="F1548" s="335"/>
      <c r="G1548" s="335"/>
      <c r="H1548" s="411">
        <f t="shared" si="591"/>
        <v>0</v>
      </c>
      <c r="I1548" s="412">
        <v>0</v>
      </c>
      <c r="J1548" s="411">
        <f t="shared" si="585"/>
        <v>0</v>
      </c>
      <c r="K1548" s="412">
        <f t="shared" si="592"/>
        <v>0</v>
      </c>
      <c r="L1548" s="411">
        <f t="shared" si="593"/>
        <v>0</v>
      </c>
      <c r="M1548" s="412">
        <f t="shared" si="586"/>
        <v>0</v>
      </c>
      <c r="N1548" s="411">
        <v>0</v>
      </c>
      <c r="O1548" s="412">
        <f t="shared" si="594"/>
        <v>0</v>
      </c>
      <c r="P1548" s="335"/>
      <c r="Q1548" s="427">
        <f t="shared" si="595"/>
        <v>0</v>
      </c>
      <c r="R1548" s="428">
        <f t="shared" si="596"/>
        <v>0</v>
      </c>
      <c r="S1548" s="427">
        <f t="shared" si="587"/>
        <v>0</v>
      </c>
      <c r="T1548" s="428">
        <f t="shared" si="588"/>
        <v>0</v>
      </c>
      <c r="U1548" s="431">
        <f t="shared" si="597"/>
        <v>0</v>
      </c>
      <c r="V1548" s="432">
        <f t="shared" si="598"/>
        <v>0</v>
      </c>
      <c r="W1548" s="427">
        <f t="shared" si="599"/>
        <v>0</v>
      </c>
      <c r="X1548" s="428">
        <f t="shared" si="600"/>
        <v>0</v>
      </c>
      <c r="Y1548" s="427">
        <f t="shared" si="589"/>
        <v>0</v>
      </c>
      <c r="Z1548" s="428">
        <f t="shared" si="590"/>
        <v>0</v>
      </c>
      <c r="AA1548" s="431">
        <f t="shared" si="601"/>
        <v>0</v>
      </c>
      <c r="AB1548" s="432">
        <f t="shared" si="602"/>
        <v>0</v>
      </c>
      <c r="AC1548" s="427" t="e">
        <f t="shared" si="603"/>
        <v>#N/A</v>
      </c>
      <c r="AD1548" s="428" t="e">
        <f t="shared" si="604"/>
        <v>#N/A</v>
      </c>
      <c r="AE1548" s="427" t="e">
        <f t="shared" si="605"/>
        <v>#N/A</v>
      </c>
      <c r="AF1548" s="428" t="e">
        <f t="shared" si="606"/>
        <v>#N/A</v>
      </c>
      <c r="AG1548" s="431" t="e">
        <f t="shared" si="607"/>
        <v>#N/A</v>
      </c>
      <c r="AH1548" s="432" t="e">
        <f t="shared" si="608"/>
        <v>#N/A</v>
      </c>
    </row>
    <row r="1549" spans="4:34" x14ac:dyDescent="0.25">
      <c r="D1549" s="335"/>
      <c r="E1549" s="335"/>
      <c r="F1549" s="335"/>
      <c r="G1549" s="335"/>
      <c r="H1549" s="411">
        <f t="shared" si="591"/>
        <v>0</v>
      </c>
      <c r="I1549" s="412">
        <v>0</v>
      </c>
      <c r="J1549" s="411">
        <f t="shared" si="585"/>
        <v>0</v>
      </c>
      <c r="K1549" s="412">
        <f t="shared" si="592"/>
        <v>0</v>
      </c>
      <c r="L1549" s="411">
        <f t="shared" si="593"/>
        <v>0</v>
      </c>
      <c r="M1549" s="412">
        <f t="shared" si="586"/>
        <v>0</v>
      </c>
      <c r="N1549" s="411">
        <v>0</v>
      </c>
      <c r="O1549" s="412">
        <f t="shared" si="594"/>
        <v>0</v>
      </c>
      <c r="P1549" s="335"/>
      <c r="Q1549" s="427">
        <f t="shared" si="595"/>
        <v>0</v>
      </c>
      <c r="R1549" s="428">
        <f t="shared" si="596"/>
        <v>0</v>
      </c>
      <c r="S1549" s="427">
        <f t="shared" si="587"/>
        <v>0</v>
      </c>
      <c r="T1549" s="428">
        <f t="shared" si="588"/>
        <v>0</v>
      </c>
      <c r="U1549" s="431">
        <f t="shared" si="597"/>
        <v>0</v>
      </c>
      <c r="V1549" s="432">
        <f t="shared" si="598"/>
        <v>0</v>
      </c>
      <c r="W1549" s="427">
        <f t="shared" si="599"/>
        <v>0</v>
      </c>
      <c r="X1549" s="428">
        <f t="shared" si="600"/>
        <v>0</v>
      </c>
      <c r="Y1549" s="427">
        <f t="shared" si="589"/>
        <v>0</v>
      </c>
      <c r="Z1549" s="428">
        <f t="shared" si="590"/>
        <v>0</v>
      </c>
      <c r="AA1549" s="431">
        <f t="shared" si="601"/>
        <v>0</v>
      </c>
      <c r="AB1549" s="432">
        <f t="shared" si="602"/>
        <v>0</v>
      </c>
      <c r="AC1549" s="427" t="e">
        <f t="shared" si="603"/>
        <v>#N/A</v>
      </c>
      <c r="AD1549" s="428" t="e">
        <f t="shared" si="604"/>
        <v>#N/A</v>
      </c>
      <c r="AE1549" s="427" t="e">
        <f t="shared" si="605"/>
        <v>#N/A</v>
      </c>
      <c r="AF1549" s="428" t="e">
        <f t="shared" si="606"/>
        <v>#N/A</v>
      </c>
      <c r="AG1549" s="431" t="e">
        <f t="shared" si="607"/>
        <v>#N/A</v>
      </c>
      <c r="AH1549" s="432" t="e">
        <f t="shared" si="608"/>
        <v>#N/A</v>
      </c>
    </row>
    <row r="1550" spans="4:34" x14ac:dyDescent="0.25">
      <c r="D1550" s="335"/>
      <c r="E1550" s="335"/>
      <c r="F1550" s="335"/>
      <c r="G1550" s="335"/>
      <c r="H1550" s="411">
        <f t="shared" si="591"/>
        <v>0</v>
      </c>
      <c r="I1550" s="412">
        <v>0</v>
      </c>
      <c r="J1550" s="411">
        <f t="shared" si="585"/>
        <v>0</v>
      </c>
      <c r="K1550" s="412">
        <f t="shared" si="592"/>
        <v>0</v>
      </c>
      <c r="L1550" s="411">
        <f t="shared" si="593"/>
        <v>0</v>
      </c>
      <c r="M1550" s="412">
        <f t="shared" si="586"/>
        <v>0</v>
      </c>
      <c r="N1550" s="411">
        <v>0</v>
      </c>
      <c r="O1550" s="412">
        <f t="shared" si="594"/>
        <v>0</v>
      </c>
      <c r="P1550" s="335"/>
      <c r="Q1550" s="427">
        <f t="shared" si="595"/>
        <v>0</v>
      </c>
      <c r="R1550" s="428">
        <f t="shared" si="596"/>
        <v>0</v>
      </c>
      <c r="S1550" s="427">
        <f t="shared" si="587"/>
        <v>0</v>
      </c>
      <c r="T1550" s="428">
        <f t="shared" si="588"/>
        <v>0</v>
      </c>
      <c r="U1550" s="431">
        <f t="shared" si="597"/>
        <v>0</v>
      </c>
      <c r="V1550" s="432">
        <f t="shared" si="598"/>
        <v>0</v>
      </c>
      <c r="W1550" s="427">
        <f t="shared" si="599"/>
        <v>0</v>
      </c>
      <c r="X1550" s="428">
        <f t="shared" si="600"/>
        <v>0</v>
      </c>
      <c r="Y1550" s="427">
        <f t="shared" si="589"/>
        <v>0</v>
      </c>
      <c r="Z1550" s="428">
        <f t="shared" si="590"/>
        <v>0</v>
      </c>
      <c r="AA1550" s="431">
        <f t="shared" si="601"/>
        <v>0</v>
      </c>
      <c r="AB1550" s="432">
        <f t="shared" si="602"/>
        <v>0</v>
      </c>
      <c r="AC1550" s="427" t="e">
        <f t="shared" si="603"/>
        <v>#N/A</v>
      </c>
      <c r="AD1550" s="428" t="e">
        <f t="shared" si="604"/>
        <v>#N/A</v>
      </c>
      <c r="AE1550" s="427" t="e">
        <f t="shared" si="605"/>
        <v>#N/A</v>
      </c>
      <c r="AF1550" s="428" t="e">
        <f t="shared" si="606"/>
        <v>#N/A</v>
      </c>
      <c r="AG1550" s="431" t="e">
        <f t="shared" si="607"/>
        <v>#N/A</v>
      </c>
      <c r="AH1550" s="432" t="e">
        <f t="shared" si="608"/>
        <v>#N/A</v>
      </c>
    </row>
    <row r="1551" spans="4:34" x14ac:dyDescent="0.25">
      <c r="D1551" s="335"/>
      <c r="E1551" s="335"/>
      <c r="F1551" s="335"/>
      <c r="G1551" s="335"/>
      <c r="H1551" s="411">
        <f t="shared" si="591"/>
        <v>0</v>
      </c>
      <c r="I1551" s="412">
        <v>0</v>
      </c>
      <c r="J1551" s="411">
        <f t="shared" si="585"/>
        <v>0</v>
      </c>
      <c r="K1551" s="412">
        <f t="shared" si="592"/>
        <v>0</v>
      </c>
      <c r="L1551" s="411">
        <f t="shared" si="593"/>
        <v>0</v>
      </c>
      <c r="M1551" s="412">
        <f t="shared" si="586"/>
        <v>0</v>
      </c>
      <c r="N1551" s="411">
        <v>0</v>
      </c>
      <c r="O1551" s="412">
        <f t="shared" si="594"/>
        <v>0</v>
      </c>
      <c r="P1551" s="335"/>
      <c r="Q1551" s="427">
        <f t="shared" si="595"/>
        <v>0</v>
      </c>
      <c r="R1551" s="428">
        <f t="shared" si="596"/>
        <v>0</v>
      </c>
      <c r="S1551" s="427">
        <f t="shared" si="587"/>
        <v>0</v>
      </c>
      <c r="T1551" s="428">
        <f t="shared" si="588"/>
        <v>0</v>
      </c>
      <c r="U1551" s="431">
        <f t="shared" si="597"/>
        <v>0</v>
      </c>
      <c r="V1551" s="432">
        <f t="shared" si="598"/>
        <v>0</v>
      </c>
      <c r="W1551" s="427">
        <f t="shared" si="599"/>
        <v>0</v>
      </c>
      <c r="X1551" s="428">
        <f t="shared" si="600"/>
        <v>0</v>
      </c>
      <c r="Y1551" s="427">
        <f t="shared" si="589"/>
        <v>0</v>
      </c>
      <c r="Z1551" s="428">
        <f t="shared" si="590"/>
        <v>0</v>
      </c>
      <c r="AA1551" s="431">
        <f t="shared" si="601"/>
        <v>0</v>
      </c>
      <c r="AB1551" s="432">
        <f t="shared" si="602"/>
        <v>0</v>
      </c>
      <c r="AC1551" s="427" t="e">
        <f t="shared" si="603"/>
        <v>#N/A</v>
      </c>
      <c r="AD1551" s="428" t="e">
        <f t="shared" si="604"/>
        <v>#N/A</v>
      </c>
      <c r="AE1551" s="427" t="e">
        <f t="shared" si="605"/>
        <v>#N/A</v>
      </c>
      <c r="AF1551" s="428" t="e">
        <f t="shared" si="606"/>
        <v>#N/A</v>
      </c>
      <c r="AG1551" s="431" t="e">
        <f t="shared" si="607"/>
        <v>#N/A</v>
      </c>
      <c r="AH1551" s="432" t="e">
        <f t="shared" si="608"/>
        <v>#N/A</v>
      </c>
    </row>
    <row r="1552" spans="4:34" x14ac:dyDescent="0.25">
      <c r="D1552" s="335"/>
      <c r="E1552" s="335"/>
      <c r="F1552" s="335"/>
      <c r="G1552" s="335"/>
      <c r="H1552" s="411">
        <f t="shared" si="591"/>
        <v>0</v>
      </c>
      <c r="I1552" s="412">
        <v>0</v>
      </c>
      <c r="J1552" s="411">
        <f t="shared" si="585"/>
        <v>0</v>
      </c>
      <c r="K1552" s="412">
        <f t="shared" si="592"/>
        <v>0</v>
      </c>
      <c r="L1552" s="411">
        <f t="shared" si="593"/>
        <v>0</v>
      </c>
      <c r="M1552" s="412">
        <f t="shared" si="586"/>
        <v>0</v>
      </c>
      <c r="N1552" s="411">
        <v>0</v>
      </c>
      <c r="O1552" s="412">
        <f t="shared" si="594"/>
        <v>0</v>
      </c>
      <c r="P1552" s="335"/>
      <c r="Q1552" s="427">
        <f t="shared" si="595"/>
        <v>0</v>
      </c>
      <c r="R1552" s="428">
        <f t="shared" si="596"/>
        <v>0</v>
      </c>
      <c r="S1552" s="427">
        <f t="shared" si="587"/>
        <v>0</v>
      </c>
      <c r="T1552" s="428">
        <f t="shared" si="588"/>
        <v>0</v>
      </c>
      <c r="U1552" s="431">
        <f t="shared" si="597"/>
        <v>0</v>
      </c>
      <c r="V1552" s="432">
        <f t="shared" si="598"/>
        <v>0</v>
      </c>
      <c r="W1552" s="427">
        <f t="shared" si="599"/>
        <v>0</v>
      </c>
      <c r="X1552" s="428">
        <f t="shared" si="600"/>
        <v>0</v>
      </c>
      <c r="Y1552" s="427">
        <f t="shared" si="589"/>
        <v>0</v>
      </c>
      <c r="Z1552" s="428">
        <f t="shared" si="590"/>
        <v>0</v>
      </c>
      <c r="AA1552" s="431">
        <f t="shared" si="601"/>
        <v>0</v>
      </c>
      <c r="AB1552" s="432">
        <f t="shared" si="602"/>
        <v>0</v>
      </c>
      <c r="AC1552" s="427" t="e">
        <f t="shared" si="603"/>
        <v>#N/A</v>
      </c>
      <c r="AD1552" s="428" t="e">
        <f t="shared" si="604"/>
        <v>#N/A</v>
      </c>
      <c r="AE1552" s="427" t="e">
        <f t="shared" si="605"/>
        <v>#N/A</v>
      </c>
      <c r="AF1552" s="428" t="e">
        <f t="shared" si="606"/>
        <v>#N/A</v>
      </c>
      <c r="AG1552" s="431" t="e">
        <f t="shared" si="607"/>
        <v>#N/A</v>
      </c>
      <c r="AH1552" s="432" t="e">
        <f t="shared" si="608"/>
        <v>#N/A</v>
      </c>
    </row>
    <row r="1553" spans="4:34" x14ac:dyDescent="0.25">
      <c r="D1553" s="335"/>
      <c r="E1553" s="335"/>
      <c r="F1553" s="335"/>
      <c r="G1553" s="335"/>
      <c r="H1553" s="411">
        <f t="shared" si="591"/>
        <v>0</v>
      </c>
      <c r="I1553" s="412">
        <v>0</v>
      </c>
      <c r="J1553" s="411">
        <f t="shared" si="585"/>
        <v>0</v>
      </c>
      <c r="K1553" s="412">
        <f t="shared" si="592"/>
        <v>0</v>
      </c>
      <c r="L1553" s="411">
        <f t="shared" si="593"/>
        <v>0</v>
      </c>
      <c r="M1553" s="412">
        <f t="shared" si="586"/>
        <v>0</v>
      </c>
      <c r="N1553" s="411">
        <v>0</v>
      </c>
      <c r="O1553" s="412">
        <f t="shared" si="594"/>
        <v>0</v>
      </c>
      <c r="P1553" s="335"/>
      <c r="Q1553" s="427">
        <f t="shared" si="595"/>
        <v>0</v>
      </c>
      <c r="R1553" s="428">
        <f t="shared" si="596"/>
        <v>0</v>
      </c>
      <c r="S1553" s="427">
        <f t="shared" si="587"/>
        <v>0</v>
      </c>
      <c r="T1553" s="428">
        <f t="shared" si="588"/>
        <v>0</v>
      </c>
      <c r="U1553" s="431">
        <f t="shared" si="597"/>
        <v>0</v>
      </c>
      <c r="V1553" s="432">
        <f t="shared" si="598"/>
        <v>0</v>
      </c>
      <c r="W1553" s="427">
        <f t="shared" si="599"/>
        <v>0</v>
      </c>
      <c r="X1553" s="428">
        <f t="shared" si="600"/>
        <v>0</v>
      </c>
      <c r="Y1553" s="427">
        <f t="shared" si="589"/>
        <v>0</v>
      </c>
      <c r="Z1553" s="428">
        <f t="shared" si="590"/>
        <v>0</v>
      </c>
      <c r="AA1553" s="431">
        <f t="shared" si="601"/>
        <v>0</v>
      </c>
      <c r="AB1553" s="432">
        <f t="shared" si="602"/>
        <v>0</v>
      </c>
      <c r="AC1553" s="427" t="e">
        <f t="shared" si="603"/>
        <v>#N/A</v>
      </c>
      <c r="AD1553" s="428" t="e">
        <f t="shared" si="604"/>
        <v>#N/A</v>
      </c>
      <c r="AE1553" s="427" t="e">
        <f t="shared" si="605"/>
        <v>#N/A</v>
      </c>
      <c r="AF1553" s="428" t="e">
        <f t="shared" si="606"/>
        <v>#N/A</v>
      </c>
      <c r="AG1553" s="431" t="e">
        <f t="shared" si="607"/>
        <v>#N/A</v>
      </c>
      <c r="AH1553" s="432" t="e">
        <f t="shared" si="608"/>
        <v>#N/A</v>
      </c>
    </row>
    <row r="1554" spans="4:34" x14ac:dyDescent="0.25">
      <c r="D1554" s="335"/>
      <c r="E1554" s="335"/>
      <c r="F1554" s="335"/>
      <c r="G1554" s="335"/>
      <c r="H1554" s="411">
        <f t="shared" si="591"/>
        <v>0</v>
      </c>
      <c r="I1554" s="412">
        <v>0</v>
      </c>
      <c r="J1554" s="411">
        <f t="shared" si="585"/>
        <v>0</v>
      </c>
      <c r="K1554" s="412">
        <f t="shared" si="592"/>
        <v>0</v>
      </c>
      <c r="L1554" s="411">
        <f t="shared" si="593"/>
        <v>0</v>
      </c>
      <c r="M1554" s="412">
        <f t="shared" si="586"/>
        <v>0</v>
      </c>
      <c r="N1554" s="411">
        <v>0</v>
      </c>
      <c r="O1554" s="412">
        <f t="shared" si="594"/>
        <v>0</v>
      </c>
      <c r="P1554" s="335"/>
      <c r="Q1554" s="427">
        <f t="shared" si="595"/>
        <v>0</v>
      </c>
      <c r="R1554" s="428">
        <f t="shared" si="596"/>
        <v>0</v>
      </c>
      <c r="S1554" s="427">
        <f t="shared" si="587"/>
        <v>0</v>
      </c>
      <c r="T1554" s="428">
        <f t="shared" si="588"/>
        <v>0</v>
      </c>
      <c r="U1554" s="431">
        <f t="shared" si="597"/>
        <v>0</v>
      </c>
      <c r="V1554" s="432">
        <f t="shared" si="598"/>
        <v>0</v>
      </c>
      <c r="W1554" s="427">
        <f t="shared" si="599"/>
        <v>0</v>
      </c>
      <c r="X1554" s="428">
        <f t="shared" si="600"/>
        <v>0</v>
      </c>
      <c r="Y1554" s="427">
        <f t="shared" si="589"/>
        <v>0</v>
      </c>
      <c r="Z1554" s="428">
        <f t="shared" si="590"/>
        <v>0</v>
      </c>
      <c r="AA1554" s="431">
        <f t="shared" si="601"/>
        <v>0</v>
      </c>
      <c r="AB1554" s="432">
        <f t="shared" si="602"/>
        <v>0</v>
      </c>
      <c r="AC1554" s="427" t="e">
        <f t="shared" si="603"/>
        <v>#N/A</v>
      </c>
      <c r="AD1554" s="428" t="e">
        <f t="shared" si="604"/>
        <v>#N/A</v>
      </c>
      <c r="AE1554" s="427" t="e">
        <f t="shared" si="605"/>
        <v>#N/A</v>
      </c>
      <c r="AF1554" s="428" t="e">
        <f t="shared" si="606"/>
        <v>#N/A</v>
      </c>
      <c r="AG1554" s="431" t="e">
        <f t="shared" si="607"/>
        <v>#N/A</v>
      </c>
      <c r="AH1554" s="432" t="e">
        <f t="shared" si="608"/>
        <v>#N/A</v>
      </c>
    </row>
    <row r="1555" spans="4:34" x14ac:dyDescent="0.25">
      <c r="D1555" s="335"/>
      <c r="E1555" s="335"/>
      <c r="F1555" s="335"/>
      <c r="G1555" s="335"/>
      <c r="H1555" s="411">
        <f t="shared" si="591"/>
        <v>0</v>
      </c>
      <c r="I1555" s="412">
        <v>0</v>
      </c>
      <c r="J1555" s="411">
        <f t="shared" si="585"/>
        <v>0</v>
      </c>
      <c r="K1555" s="412">
        <f t="shared" si="592"/>
        <v>0</v>
      </c>
      <c r="L1555" s="411">
        <f t="shared" si="593"/>
        <v>0</v>
      </c>
      <c r="M1555" s="412">
        <f t="shared" si="586"/>
        <v>0</v>
      </c>
      <c r="N1555" s="411">
        <v>0</v>
      </c>
      <c r="O1555" s="412">
        <f t="shared" si="594"/>
        <v>0</v>
      </c>
      <c r="P1555" s="335"/>
      <c r="Q1555" s="427">
        <f t="shared" si="595"/>
        <v>0</v>
      </c>
      <c r="R1555" s="428">
        <f t="shared" si="596"/>
        <v>0</v>
      </c>
      <c r="S1555" s="427">
        <f t="shared" si="587"/>
        <v>0</v>
      </c>
      <c r="T1555" s="428">
        <f t="shared" si="588"/>
        <v>0</v>
      </c>
      <c r="U1555" s="431">
        <f t="shared" si="597"/>
        <v>0</v>
      </c>
      <c r="V1555" s="432">
        <f t="shared" si="598"/>
        <v>0</v>
      </c>
      <c r="W1555" s="427">
        <f t="shared" si="599"/>
        <v>0</v>
      </c>
      <c r="X1555" s="428">
        <f t="shared" si="600"/>
        <v>0</v>
      </c>
      <c r="Y1555" s="427">
        <f t="shared" si="589"/>
        <v>0</v>
      </c>
      <c r="Z1555" s="428">
        <f t="shared" si="590"/>
        <v>0</v>
      </c>
      <c r="AA1555" s="431">
        <f t="shared" si="601"/>
        <v>0</v>
      </c>
      <c r="AB1555" s="432">
        <f t="shared" si="602"/>
        <v>0</v>
      </c>
      <c r="AC1555" s="427" t="e">
        <f t="shared" si="603"/>
        <v>#N/A</v>
      </c>
      <c r="AD1555" s="428" t="e">
        <f t="shared" si="604"/>
        <v>#N/A</v>
      </c>
      <c r="AE1555" s="427" t="e">
        <f t="shared" si="605"/>
        <v>#N/A</v>
      </c>
      <c r="AF1555" s="428" t="e">
        <f t="shared" si="606"/>
        <v>#N/A</v>
      </c>
      <c r="AG1555" s="431" t="e">
        <f t="shared" si="607"/>
        <v>#N/A</v>
      </c>
      <c r="AH1555" s="432" t="e">
        <f t="shared" si="608"/>
        <v>#N/A</v>
      </c>
    </row>
    <row r="1556" spans="4:34" x14ac:dyDescent="0.25">
      <c r="D1556" s="335"/>
      <c r="E1556" s="335"/>
      <c r="F1556" s="335"/>
      <c r="G1556" s="335"/>
      <c r="H1556" s="411">
        <f t="shared" si="591"/>
        <v>0</v>
      </c>
      <c r="I1556" s="412">
        <v>0</v>
      </c>
      <c r="J1556" s="411">
        <f t="shared" si="585"/>
        <v>0</v>
      </c>
      <c r="K1556" s="412">
        <f t="shared" si="592"/>
        <v>0</v>
      </c>
      <c r="L1556" s="411">
        <f t="shared" si="593"/>
        <v>0</v>
      </c>
      <c r="M1556" s="412">
        <f t="shared" si="586"/>
        <v>0</v>
      </c>
      <c r="N1556" s="411">
        <v>0</v>
      </c>
      <c r="O1556" s="412">
        <f t="shared" si="594"/>
        <v>0</v>
      </c>
      <c r="P1556" s="335"/>
      <c r="Q1556" s="427">
        <f t="shared" si="595"/>
        <v>0</v>
      </c>
      <c r="R1556" s="428">
        <f t="shared" si="596"/>
        <v>0</v>
      </c>
      <c r="S1556" s="427">
        <f t="shared" si="587"/>
        <v>0</v>
      </c>
      <c r="T1556" s="428">
        <f t="shared" si="588"/>
        <v>0</v>
      </c>
      <c r="U1556" s="431">
        <f t="shared" si="597"/>
        <v>0</v>
      </c>
      <c r="V1556" s="432">
        <f t="shared" si="598"/>
        <v>0</v>
      </c>
      <c r="W1556" s="427">
        <f t="shared" si="599"/>
        <v>0</v>
      </c>
      <c r="X1556" s="428">
        <f t="shared" si="600"/>
        <v>0</v>
      </c>
      <c r="Y1556" s="427">
        <f t="shared" si="589"/>
        <v>0</v>
      </c>
      <c r="Z1556" s="428">
        <f t="shared" si="590"/>
        <v>0</v>
      </c>
      <c r="AA1556" s="431">
        <f t="shared" si="601"/>
        <v>0</v>
      </c>
      <c r="AB1556" s="432">
        <f t="shared" si="602"/>
        <v>0</v>
      </c>
      <c r="AC1556" s="427" t="e">
        <f t="shared" si="603"/>
        <v>#N/A</v>
      </c>
      <c r="AD1556" s="428" t="e">
        <f t="shared" si="604"/>
        <v>#N/A</v>
      </c>
      <c r="AE1556" s="427" t="e">
        <f t="shared" si="605"/>
        <v>#N/A</v>
      </c>
      <c r="AF1556" s="428" t="e">
        <f t="shared" si="606"/>
        <v>#N/A</v>
      </c>
      <c r="AG1556" s="431" t="e">
        <f t="shared" si="607"/>
        <v>#N/A</v>
      </c>
      <c r="AH1556" s="432" t="e">
        <f t="shared" si="608"/>
        <v>#N/A</v>
      </c>
    </row>
    <row r="1557" spans="4:34" x14ac:dyDescent="0.25">
      <c r="D1557" s="335"/>
      <c r="E1557" s="335"/>
      <c r="F1557" s="335"/>
      <c r="G1557" s="335"/>
      <c r="H1557" s="411">
        <f t="shared" si="591"/>
        <v>0</v>
      </c>
      <c r="I1557" s="412">
        <v>0</v>
      </c>
      <c r="J1557" s="411">
        <f t="shared" si="585"/>
        <v>0</v>
      </c>
      <c r="K1557" s="412">
        <f t="shared" si="592"/>
        <v>0</v>
      </c>
      <c r="L1557" s="411">
        <f t="shared" si="593"/>
        <v>0</v>
      </c>
      <c r="M1557" s="412">
        <f t="shared" si="586"/>
        <v>0</v>
      </c>
      <c r="N1557" s="411">
        <v>0</v>
      </c>
      <c r="O1557" s="412">
        <f t="shared" si="594"/>
        <v>0</v>
      </c>
      <c r="P1557" s="335"/>
      <c r="Q1557" s="427">
        <f t="shared" si="595"/>
        <v>0</v>
      </c>
      <c r="R1557" s="428">
        <f t="shared" si="596"/>
        <v>0</v>
      </c>
      <c r="S1557" s="427">
        <f t="shared" si="587"/>
        <v>0</v>
      </c>
      <c r="T1557" s="428">
        <f t="shared" si="588"/>
        <v>0</v>
      </c>
      <c r="U1557" s="431">
        <f t="shared" si="597"/>
        <v>0</v>
      </c>
      <c r="V1557" s="432">
        <f t="shared" si="598"/>
        <v>0</v>
      </c>
      <c r="W1557" s="427">
        <f t="shared" si="599"/>
        <v>0</v>
      </c>
      <c r="X1557" s="428">
        <f t="shared" si="600"/>
        <v>0</v>
      </c>
      <c r="Y1557" s="427">
        <f t="shared" si="589"/>
        <v>0</v>
      </c>
      <c r="Z1557" s="428">
        <f t="shared" si="590"/>
        <v>0</v>
      </c>
      <c r="AA1557" s="431">
        <f t="shared" si="601"/>
        <v>0</v>
      </c>
      <c r="AB1557" s="432">
        <f t="shared" si="602"/>
        <v>0</v>
      </c>
      <c r="AC1557" s="427" t="e">
        <f t="shared" si="603"/>
        <v>#N/A</v>
      </c>
      <c r="AD1557" s="428" t="e">
        <f t="shared" si="604"/>
        <v>#N/A</v>
      </c>
      <c r="AE1557" s="427" t="e">
        <f t="shared" si="605"/>
        <v>#N/A</v>
      </c>
      <c r="AF1557" s="428" t="e">
        <f t="shared" si="606"/>
        <v>#N/A</v>
      </c>
      <c r="AG1557" s="431" t="e">
        <f t="shared" si="607"/>
        <v>#N/A</v>
      </c>
      <c r="AH1557" s="432" t="e">
        <f t="shared" si="608"/>
        <v>#N/A</v>
      </c>
    </row>
    <row r="1558" spans="4:34" x14ac:dyDescent="0.25">
      <c r="D1558" s="335"/>
      <c r="E1558" s="335"/>
      <c r="F1558" s="335"/>
      <c r="G1558" s="335"/>
      <c r="H1558" s="411">
        <f t="shared" si="591"/>
        <v>0</v>
      </c>
      <c r="I1558" s="412">
        <v>0</v>
      </c>
      <c r="J1558" s="411">
        <f t="shared" si="585"/>
        <v>0</v>
      </c>
      <c r="K1558" s="412">
        <f t="shared" si="592"/>
        <v>0</v>
      </c>
      <c r="L1558" s="411">
        <f t="shared" si="593"/>
        <v>0</v>
      </c>
      <c r="M1558" s="412">
        <f t="shared" si="586"/>
        <v>0</v>
      </c>
      <c r="N1558" s="411">
        <v>0</v>
      </c>
      <c r="O1558" s="412">
        <f t="shared" si="594"/>
        <v>0</v>
      </c>
      <c r="P1558" s="335"/>
      <c r="Q1558" s="427">
        <f t="shared" si="595"/>
        <v>0</v>
      </c>
      <c r="R1558" s="428">
        <f t="shared" si="596"/>
        <v>0</v>
      </c>
      <c r="S1558" s="427">
        <f t="shared" si="587"/>
        <v>0</v>
      </c>
      <c r="T1558" s="428">
        <f t="shared" si="588"/>
        <v>0</v>
      </c>
      <c r="U1558" s="431">
        <f t="shared" si="597"/>
        <v>0</v>
      </c>
      <c r="V1558" s="432">
        <f t="shared" si="598"/>
        <v>0</v>
      </c>
      <c r="W1558" s="427">
        <f t="shared" si="599"/>
        <v>0</v>
      </c>
      <c r="X1558" s="428">
        <f t="shared" si="600"/>
        <v>0</v>
      </c>
      <c r="Y1558" s="427">
        <f t="shared" si="589"/>
        <v>0</v>
      </c>
      <c r="Z1558" s="428">
        <f t="shared" si="590"/>
        <v>0</v>
      </c>
      <c r="AA1558" s="431">
        <f t="shared" si="601"/>
        <v>0</v>
      </c>
      <c r="AB1558" s="432">
        <f t="shared" si="602"/>
        <v>0</v>
      </c>
      <c r="AC1558" s="427" t="e">
        <f t="shared" si="603"/>
        <v>#N/A</v>
      </c>
      <c r="AD1558" s="428" t="e">
        <f t="shared" si="604"/>
        <v>#N/A</v>
      </c>
      <c r="AE1558" s="427" t="e">
        <f t="shared" si="605"/>
        <v>#N/A</v>
      </c>
      <c r="AF1558" s="428" t="e">
        <f t="shared" si="606"/>
        <v>#N/A</v>
      </c>
      <c r="AG1558" s="431" t="e">
        <f t="shared" si="607"/>
        <v>#N/A</v>
      </c>
      <c r="AH1558" s="432" t="e">
        <f t="shared" si="608"/>
        <v>#N/A</v>
      </c>
    </row>
    <row r="1559" spans="4:34" x14ac:dyDescent="0.25">
      <c r="D1559" s="335"/>
      <c r="E1559" s="335"/>
      <c r="F1559" s="335"/>
      <c r="G1559" s="335"/>
      <c r="H1559" s="411">
        <f t="shared" si="591"/>
        <v>0</v>
      </c>
      <c r="I1559" s="412">
        <v>0</v>
      </c>
      <c r="J1559" s="411">
        <f t="shared" si="585"/>
        <v>0</v>
      </c>
      <c r="K1559" s="412">
        <f t="shared" si="592"/>
        <v>0</v>
      </c>
      <c r="L1559" s="411">
        <f t="shared" si="593"/>
        <v>0</v>
      </c>
      <c r="M1559" s="412">
        <f t="shared" si="586"/>
        <v>0</v>
      </c>
      <c r="N1559" s="411">
        <v>0</v>
      </c>
      <c r="O1559" s="412">
        <f t="shared" si="594"/>
        <v>0</v>
      </c>
      <c r="P1559" s="335"/>
      <c r="Q1559" s="427">
        <f t="shared" si="595"/>
        <v>0</v>
      </c>
      <c r="R1559" s="428">
        <f t="shared" si="596"/>
        <v>0</v>
      </c>
      <c r="S1559" s="427">
        <f t="shared" si="587"/>
        <v>0</v>
      </c>
      <c r="T1559" s="428">
        <f t="shared" si="588"/>
        <v>0</v>
      </c>
      <c r="U1559" s="431">
        <f t="shared" si="597"/>
        <v>0</v>
      </c>
      <c r="V1559" s="432">
        <f t="shared" si="598"/>
        <v>0</v>
      </c>
      <c r="W1559" s="427">
        <f t="shared" si="599"/>
        <v>0</v>
      </c>
      <c r="X1559" s="428">
        <f t="shared" si="600"/>
        <v>0</v>
      </c>
      <c r="Y1559" s="427">
        <f t="shared" si="589"/>
        <v>0</v>
      </c>
      <c r="Z1559" s="428">
        <f t="shared" si="590"/>
        <v>0</v>
      </c>
      <c r="AA1559" s="431">
        <f t="shared" si="601"/>
        <v>0</v>
      </c>
      <c r="AB1559" s="432">
        <f t="shared" si="602"/>
        <v>0</v>
      </c>
      <c r="AC1559" s="427" t="e">
        <f t="shared" si="603"/>
        <v>#N/A</v>
      </c>
      <c r="AD1559" s="428" t="e">
        <f t="shared" si="604"/>
        <v>#N/A</v>
      </c>
      <c r="AE1559" s="427" t="e">
        <f t="shared" si="605"/>
        <v>#N/A</v>
      </c>
      <c r="AF1559" s="428" t="e">
        <f t="shared" si="606"/>
        <v>#N/A</v>
      </c>
      <c r="AG1559" s="431" t="e">
        <f t="shared" si="607"/>
        <v>#N/A</v>
      </c>
      <c r="AH1559" s="432" t="e">
        <f t="shared" si="608"/>
        <v>#N/A</v>
      </c>
    </row>
    <row r="1560" spans="4:34" x14ac:dyDescent="0.25">
      <c r="D1560" s="335"/>
      <c r="E1560" s="335"/>
      <c r="F1560" s="335"/>
      <c r="G1560" s="335"/>
      <c r="H1560" s="411">
        <f t="shared" si="591"/>
        <v>0</v>
      </c>
      <c r="I1560" s="412">
        <v>0</v>
      </c>
      <c r="J1560" s="411">
        <f t="shared" si="585"/>
        <v>0</v>
      </c>
      <c r="K1560" s="412">
        <f t="shared" si="592"/>
        <v>0</v>
      </c>
      <c r="L1560" s="411">
        <f t="shared" si="593"/>
        <v>0</v>
      </c>
      <c r="M1560" s="412">
        <f t="shared" si="586"/>
        <v>0</v>
      </c>
      <c r="N1560" s="411">
        <v>0</v>
      </c>
      <c r="O1560" s="412">
        <f t="shared" si="594"/>
        <v>0</v>
      </c>
      <c r="P1560" s="335"/>
      <c r="Q1560" s="427">
        <f t="shared" si="595"/>
        <v>0</v>
      </c>
      <c r="R1560" s="428">
        <f t="shared" si="596"/>
        <v>0</v>
      </c>
      <c r="S1560" s="427">
        <f t="shared" si="587"/>
        <v>0</v>
      </c>
      <c r="T1560" s="428">
        <f t="shared" si="588"/>
        <v>0</v>
      </c>
      <c r="U1560" s="431">
        <f t="shared" si="597"/>
        <v>0</v>
      </c>
      <c r="V1560" s="432">
        <f t="shared" si="598"/>
        <v>0</v>
      </c>
      <c r="W1560" s="427">
        <f t="shared" si="599"/>
        <v>0</v>
      </c>
      <c r="X1560" s="428">
        <f t="shared" si="600"/>
        <v>0</v>
      </c>
      <c r="Y1560" s="427">
        <f t="shared" si="589"/>
        <v>0</v>
      </c>
      <c r="Z1560" s="428">
        <f t="shared" si="590"/>
        <v>0</v>
      </c>
      <c r="AA1560" s="431">
        <f t="shared" si="601"/>
        <v>0</v>
      </c>
      <c r="AB1560" s="432">
        <f t="shared" si="602"/>
        <v>0</v>
      </c>
      <c r="AC1560" s="427" t="e">
        <f t="shared" si="603"/>
        <v>#N/A</v>
      </c>
      <c r="AD1560" s="428" t="e">
        <f t="shared" si="604"/>
        <v>#N/A</v>
      </c>
      <c r="AE1560" s="427" t="e">
        <f t="shared" si="605"/>
        <v>#N/A</v>
      </c>
      <c r="AF1560" s="428" t="e">
        <f t="shared" si="606"/>
        <v>#N/A</v>
      </c>
      <c r="AG1560" s="431" t="e">
        <f t="shared" si="607"/>
        <v>#N/A</v>
      </c>
      <c r="AH1560" s="432" t="e">
        <f t="shared" si="608"/>
        <v>#N/A</v>
      </c>
    </row>
    <row r="1561" spans="4:34" x14ac:dyDescent="0.25">
      <c r="D1561" s="335"/>
      <c r="E1561" s="335"/>
      <c r="F1561" s="335"/>
      <c r="G1561" s="335"/>
      <c r="H1561" s="411">
        <f t="shared" si="591"/>
        <v>0</v>
      </c>
      <c r="I1561" s="412">
        <v>0</v>
      </c>
      <c r="J1561" s="411">
        <f t="shared" si="585"/>
        <v>0</v>
      </c>
      <c r="K1561" s="412">
        <f t="shared" si="592"/>
        <v>0</v>
      </c>
      <c r="L1561" s="411">
        <f t="shared" si="593"/>
        <v>0</v>
      </c>
      <c r="M1561" s="412">
        <f t="shared" si="586"/>
        <v>0</v>
      </c>
      <c r="N1561" s="411">
        <v>0</v>
      </c>
      <c r="O1561" s="412">
        <f t="shared" si="594"/>
        <v>0</v>
      </c>
      <c r="P1561" s="335"/>
      <c r="Q1561" s="427">
        <f t="shared" si="595"/>
        <v>0</v>
      </c>
      <c r="R1561" s="428">
        <f t="shared" si="596"/>
        <v>0</v>
      </c>
      <c r="S1561" s="427">
        <f t="shared" si="587"/>
        <v>0</v>
      </c>
      <c r="T1561" s="428">
        <f t="shared" si="588"/>
        <v>0</v>
      </c>
      <c r="U1561" s="431">
        <f t="shared" si="597"/>
        <v>0</v>
      </c>
      <c r="V1561" s="432">
        <f t="shared" si="598"/>
        <v>0</v>
      </c>
      <c r="W1561" s="427">
        <f t="shared" si="599"/>
        <v>0</v>
      </c>
      <c r="X1561" s="428">
        <f t="shared" si="600"/>
        <v>0</v>
      </c>
      <c r="Y1561" s="427">
        <f t="shared" si="589"/>
        <v>0</v>
      </c>
      <c r="Z1561" s="428">
        <f t="shared" si="590"/>
        <v>0</v>
      </c>
      <c r="AA1561" s="431">
        <f t="shared" si="601"/>
        <v>0</v>
      </c>
      <c r="AB1561" s="432">
        <f t="shared" si="602"/>
        <v>0</v>
      </c>
      <c r="AC1561" s="427" t="e">
        <f t="shared" si="603"/>
        <v>#N/A</v>
      </c>
      <c r="AD1561" s="428" t="e">
        <f t="shared" si="604"/>
        <v>#N/A</v>
      </c>
      <c r="AE1561" s="427" t="e">
        <f t="shared" si="605"/>
        <v>#N/A</v>
      </c>
      <c r="AF1561" s="428" t="e">
        <f t="shared" si="606"/>
        <v>#N/A</v>
      </c>
      <c r="AG1561" s="431" t="e">
        <f t="shared" si="607"/>
        <v>#N/A</v>
      </c>
      <c r="AH1561" s="432" t="e">
        <f t="shared" si="608"/>
        <v>#N/A</v>
      </c>
    </row>
    <row r="1562" spans="4:34" x14ac:dyDescent="0.25">
      <c r="D1562" s="335"/>
      <c r="E1562" s="335"/>
      <c r="F1562" s="335"/>
      <c r="G1562" s="335"/>
      <c r="H1562" s="411">
        <f t="shared" si="591"/>
        <v>0</v>
      </c>
      <c r="I1562" s="412">
        <v>0</v>
      </c>
      <c r="J1562" s="411">
        <f t="shared" si="585"/>
        <v>0</v>
      </c>
      <c r="K1562" s="412">
        <f t="shared" si="592"/>
        <v>0</v>
      </c>
      <c r="L1562" s="411">
        <f t="shared" si="593"/>
        <v>0</v>
      </c>
      <c r="M1562" s="412">
        <f t="shared" si="586"/>
        <v>0</v>
      </c>
      <c r="N1562" s="411">
        <v>0</v>
      </c>
      <c r="O1562" s="412">
        <f t="shared" si="594"/>
        <v>0</v>
      </c>
      <c r="P1562" s="335"/>
      <c r="Q1562" s="427">
        <f t="shared" si="595"/>
        <v>0</v>
      </c>
      <c r="R1562" s="428">
        <f t="shared" si="596"/>
        <v>0</v>
      </c>
      <c r="S1562" s="427">
        <f t="shared" si="587"/>
        <v>0</v>
      </c>
      <c r="T1562" s="428">
        <f t="shared" si="588"/>
        <v>0</v>
      </c>
      <c r="U1562" s="431">
        <f t="shared" si="597"/>
        <v>0</v>
      </c>
      <c r="V1562" s="432">
        <f t="shared" si="598"/>
        <v>0</v>
      </c>
      <c r="W1562" s="427">
        <f t="shared" si="599"/>
        <v>0</v>
      </c>
      <c r="X1562" s="428">
        <f t="shared" si="600"/>
        <v>0</v>
      </c>
      <c r="Y1562" s="427">
        <f t="shared" si="589"/>
        <v>0</v>
      </c>
      <c r="Z1562" s="428">
        <f t="shared" si="590"/>
        <v>0</v>
      </c>
      <c r="AA1562" s="431">
        <f t="shared" si="601"/>
        <v>0</v>
      </c>
      <c r="AB1562" s="432">
        <f t="shared" si="602"/>
        <v>0</v>
      </c>
      <c r="AC1562" s="427" t="e">
        <f t="shared" si="603"/>
        <v>#N/A</v>
      </c>
      <c r="AD1562" s="428" t="e">
        <f t="shared" si="604"/>
        <v>#N/A</v>
      </c>
      <c r="AE1562" s="427" t="e">
        <f t="shared" si="605"/>
        <v>#N/A</v>
      </c>
      <c r="AF1562" s="428" t="e">
        <f t="shared" si="606"/>
        <v>#N/A</v>
      </c>
      <c r="AG1562" s="431" t="e">
        <f t="shared" si="607"/>
        <v>#N/A</v>
      </c>
      <c r="AH1562" s="432" t="e">
        <f t="shared" si="608"/>
        <v>#N/A</v>
      </c>
    </row>
    <row r="1563" spans="4:34" x14ac:dyDescent="0.25">
      <c r="D1563" s="335"/>
      <c r="E1563" s="335"/>
      <c r="F1563" s="335"/>
      <c r="G1563" s="335"/>
      <c r="H1563" s="411">
        <f t="shared" si="591"/>
        <v>0</v>
      </c>
      <c r="I1563" s="412">
        <v>0</v>
      </c>
      <c r="J1563" s="411">
        <f t="shared" si="585"/>
        <v>0</v>
      </c>
      <c r="K1563" s="412">
        <f t="shared" si="592"/>
        <v>0</v>
      </c>
      <c r="L1563" s="411">
        <f t="shared" si="593"/>
        <v>0</v>
      </c>
      <c r="M1563" s="412">
        <f t="shared" si="586"/>
        <v>0</v>
      </c>
      <c r="N1563" s="411">
        <v>0</v>
      </c>
      <c r="O1563" s="412">
        <f t="shared" si="594"/>
        <v>0</v>
      </c>
      <c r="P1563" s="335"/>
      <c r="Q1563" s="427">
        <f t="shared" si="595"/>
        <v>0</v>
      </c>
      <c r="R1563" s="428">
        <f t="shared" si="596"/>
        <v>0</v>
      </c>
      <c r="S1563" s="427">
        <f t="shared" si="587"/>
        <v>0</v>
      </c>
      <c r="T1563" s="428">
        <f t="shared" si="588"/>
        <v>0</v>
      </c>
      <c r="U1563" s="431">
        <f t="shared" si="597"/>
        <v>0</v>
      </c>
      <c r="V1563" s="432">
        <f t="shared" si="598"/>
        <v>0</v>
      </c>
      <c r="W1563" s="427">
        <f t="shared" si="599"/>
        <v>0</v>
      </c>
      <c r="X1563" s="428">
        <f t="shared" si="600"/>
        <v>0</v>
      </c>
      <c r="Y1563" s="427">
        <f t="shared" si="589"/>
        <v>0</v>
      </c>
      <c r="Z1563" s="428">
        <f t="shared" si="590"/>
        <v>0</v>
      </c>
      <c r="AA1563" s="431">
        <f t="shared" si="601"/>
        <v>0</v>
      </c>
      <c r="AB1563" s="432">
        <f t="shared" si="602"/>
        <v>0</v>
      </c>
      <c r="AC1563" s="427" t="e">
        <f t="shared" si="603"/>
        <v>#N/A</v>
      </c>
      <c r="AD1563" s="428" t="e">
        <f t="shared" si="604"/>
        <v>#N/A</v>
      </c>
      <c r="AE1563" s="427" t="e">
        <f t="shared" si="605"/>
        <v>#N/A</v>
      </c>
      <c r="AF1563" s="428" t="e">
        <f t="shared" si="606"/>
        <v>#N/A</v>
      </c>
      <c r="AG1563" s="431" t="e">
        <f t="shared" si="607"/>
        <v>#N/A</v>
      </c>
      <c r="AH1563" s="432" t="e">
        <f t="shared" si="608"/>
        <v>#N/A</v>
      </c>
    </row>
    <row r="1564" spans="4:34" x14ac:dyDescent="0.25">
      <c r="D1564" s="335"/>
      <c r="E1564" s="335"/>
      <c r="F1564" s="335"/>
      <c r="G1564" s="335"/>
      <c r="H1564" s="411">
        <f t="shared" si="591"/>
        <v>0</v>
      </c>
      <c r="I1564" s="412">
        <v>0</v>
      </c>
      <c r="J1564" s="411">
        <f t="shared" si="585"/>
        <v>0</v>
      </c>
      <c r="K1564" s="412">
        <f t="shared" si="592"/>
        <v>0</v>
      </c>
      <c r="L1564" s="411">
        <f t="shared" si="593"/>
        <v>0</v>
      </c>
      <c r="M1564" s="412">
        <f t="shared" si="586"/>
        <v>0</v>
      </c>
      <c r="N1564" s="411">
        <v>0</v>
      </c>
      <c r="O1564" s="412">
        <f t="shared" si="594"/>
        <v>0</v>
      </c>
      <c r="P1564" s="335"/>
      <c r="Q1564" s="427">
        <f t="shared" si="595"/>
        <v>0</v>
      </c>
      <c r="R1564" s="428">
        <f t="shared" si="596"/>
        <v>0</v>
      </c>
      <c r="S1564" s="427">
        <f t="shared" si="587"/>
        <v>0</v>
      </c>
      <c r="T1564" s="428">
        <f t="shared" si="588"/>
        <v>0</v>
      </c>
      <c r="U1564" s="431">
        <f t="shared" si="597"/>
        <v>0</v>
      </c>
      <c r="V1564" s="432">
        <f t="shared" si="598"/>
        <v>0</v>
      </c>
      <c r="W1564" s="427">
        <f t="shared" si="599"/>
        <v>0</v>
      </c>
      <c r="X1564" s="428">
        <f t="shared" si="600"/>
        <v>0</v>
      </c>
      <c r="Y1564" s="427">
        <f t="shared" si="589"/>
        <v>0</v>
      </c>
      <c r="Z1564" s="428">
        <f t="shared" si="590"/>
        <v>0</v>
      </c>
      <c r="AA1564" s="431">
        <f t="shared" si="601"/>
        <v>0</v>
      </c>
      <c r="AB1564" s="432">
        <f t="shared" si="602"/>
        <v>0</v>
      </c>
      <c r="AC1564" s="427" t="e">
        <f t="shared" si="603"/>
        <v>#N/A</v>
      </c>
      <c r="AD1564" s="428" t="e">
        <f t="shared" si="604"/>
        <v>#N/A</v>
      </c>
      <c r="AE1564" s="427" t="e">
        <f t="shared" si="605"/>
        <v>#N/A</v>
      </c>
      <c r="AF1564" s="428" t="e">
        <f t="shared" si="606"/>
        <v>#N/A</v>
      </c>
      <c r="AG1564" s="431" t="e">
        <f t="shared" si="607"/>
        <v>#N/A</v>
      </c>
      <c r="AH1564" s="432" t="e">
        <f t="shared" si="608"/>
        <v>#N/A</v>
      </c>
    </row>
    <row r="1565" spans="4:34" x14ac:dyDescent="0.25">
      <c r="D1565" s="335"/>
      <c r="E1565" s="335"/>
      <c r="F1565" s="335"/>
      <c r="G1565" s="335"/>
      <c r="H1565" s="411">
        <f t="shared" si="591"/>
        <v>0</v>
      </c>
      <c r="I1565" s="412">
        <v>0</v>
      </c>
      <c r="J1565" s="411">
        <f t="shared" si="585"/>
        <v>0</v>
      </c>
      <c r="K1565" s="412">
        <f t="shared" si="592"/>
        <v>0</v>
      </c>
      <c r="L1565" s="411">
        <f t="shared" si="593"/>
        <v>0</v>
      </c>
      <c r="M1565" s="412">
        <f t="shared" si="586"/>
        <v>0</v>
      </c>
      <c r="N1565" s="411">
        <v>0</v>
      </c>
      <c r="O1565" s="412">
        <f t="shared" si="594"/>
        <v>0</v>
      </c>
      <c r="P1565" s="335"/>
      <c r="Q1565" s="427">
        <f t="shared" si="595"/>
        <v>0</v>
      </c>
      <c r="R1565" s="428">
        <f t="shared" si="596"/>
        <v>0</v>
      </c>
      <c r="S1565" s="427">
        <f t="shared" si="587"/>
        <v>0</v>
      </c>
      <c r="T1565" s="428">
        <f t="shared" si="588"/>
        <v>0</v>
      </c>
      <c r="U1565" s="431">
        <f t="shared" si="597"/>
        <v>0</v>
      </c>
      <c r="V1565" s="432">
        <f t="shared" si="598"/>
        <v>0</v>
      </c>
      <c r="W1565" s="427">
        <f t="shared" si="599"/>
        <v>0</v>
      </c>
      <c r="X1565" s="428">
        <f t="shared" si="600"/>
        <v>0</v>
      </c>
      <c r="Y1565" s="427">
        <f t="shared" si="589"/>
        <v>0</v>
      </c>
      <c r="Z1565" s="428">
        <f t="shared" si="590"/>
        <v>0</v>
      </c>
      <c r="AA1565" s="431">
        <f t="shared" si="601"/>
        <v>0</v>
      </c>
      <c r="AB1565" s="432">
        <f t="shared" si="602"/>
        <v>0</v>
      </c>
      <c r="AC1565" s="427" t="e">
        <f t="shared" si="603"/>
        <v>#N/A</v>
      </c>
      <c r="AD1565" s="428" t="e">
        <f t="shared" si="604"/>
        <v>#N/A</v>
      </c>
      <c r="AE1565" s="427" t="e">
        <f t="shared" si="605"/>
        <v>#N/A</v>
      </c>
      <c r="AF1565" s="428" t="e">
        <f t="shared" si="606"/>
        <v>#N/A</v>
      </c>
      <c r="AG1565" s="431" t="e">
        <f t="shared" si="607"/>
        <v>#N/A</v>
      </c>
      <c r="AH1565" s="432" t="e">
        <f t="shared" si="608"/>
        <v>#N/A</v>
      </c>
    </row>
    <row r="1566" spans="4:34" x14ac:dyDescent="0.25">
      <c r="D1566" s="335"/>
      <c r="E1566" s="335"/>
      <c r="F1566" s="335"/>
      <c r="G1566" s="335"/>
      <c r="H1566" s="411">
        <f t="shared" si="591"/>
        <v>0</v>
      </c>
      <c r="I1566" s="412">
        <v>0</v>
      </c>
      <c r="J1566" s="411">
        <f t="shared" si="585"/>
        <v>0</v>
      </c>
      <c r="K1566" s="412">
        <f t="shared" si="592"/>
        <v>0</v>
      </c>
      <c r="L1566" s="411">
        <f t="shared" si="593"/>
        <v>0</v>
      </c>
      <c r="M1566" s="412">
        <f t="shared" si="586"/>
        <v>0</v>
      </c>
      <c r="N1566" s="411">
        <v>0</v>
      </c>
      <c r="O1566" s="412">
        <f t="shared" si="594"/>
        <v>0</v>
      </c>
      <c r="P1566" s="335"/>
      <c r="Q1566" s="427">
        <f t="shared" si="595"/>
        <v>0</v>
      </c>
      <c r="R1566" s="428">
        <f t="shared" si="596"/>
        <v>0</v>
      </c>
      <c r="S1566" s="427">
        <f t="shared" si="587"/>
        <v>0</v>
      </c>
      <c r="T1566" s="428">
        <f t="shared" si="588"/>
        <v>0</v>
      </c>
      <c r="U1566" s="431">
        <f t="shared" si="597"/>
        <v>0</v>
      </c>
      <c r="V1566" s="432">
        <f t="shared" si="598"/>
        <v>0</v>
      </c>
      <c r="W1566" s="427">
        <f t="shared" si="599"/>
        <v>0</v>
      </c>
      <c r="X1566" s="428">
        <f t="shared" si="600"/>
        <v>0</v>
      </c>
      <c r="Y1566" s="427">
        <f t="shared" si="589"/>
        <v>0</v>
      </c>
      <c r="Z1566" s="428">
        <f t="shared" si="590"/>
        <v>0</v>
      </c>
      <c r="AA1566" s="431">
        <f t="shared" si="601"/>
        <v>0</v>
      </c>
      <c r="AB1566" s="432">
        <f t="shared" si="602"/>
        <v>0</v>
      </c>
      <c r="AC1566" s="427" t="e">
        <f t="shared" si="603"/>
        <v>#N/A</v>
      </c>
      <c r="AD1566" s="428" t="e">
        <f t="shared" si="604"/>
        <v>#N/A</v>
      </c>
      <c r="AE1566" s="427" t="e">
        <f t="shared" si="605"/>
        <v>#N/A</v>
      </c>
      <c r="AF1566" s="428" t="e">
        <f t="shared" si="606"/>
        <v>#N/A</v>
      </c>
      <c r="AG1566" s="431" t="e">
        <f t="shared" si="607"/>
        <v>#N/A</v>
      </c>
      <c r="AH1566" s="432" t="e">
        <f t="shared" si="608"/>
        <v>#N/A</v>
      </c>
    </row>
    <row r="1567" spans="4:34" x14ac:dyDescent="0.25">
      <c r="D1567" s="335"/>
      <c r="E1567" s="335"/>
      <c r="F1567" s="335"/>
      <c r="G1567" s="335"/>
      <c r="H1567" s="411">
        <f t="shared" si="591"/>
        <v>0</v>
      </c>
      <c r="I1567" s="412">
        <v>0</v>
      </c>
      <c r="J1567" s="411">
        <f t="shared" si="585"/>
        <v>0</v>
      </c>
      <c r="K1567" s="412">
        <f t="shared" si="592"/>
        <v>0</v>
      </c>
      <c r="L1567" s="411">
        <f t="shared" si="593"/>
        <v>0</v>
      </c>
      <c r="M1567" s="412">
        <f t="shared" si="586"/>
        <v>0</v>
      </c>
      <c r="N1567" s="411">
        <v>0</v>
      </c>
      <c r="O1567" s="412">
        <f t="shared" si="594"/>
        <v>0</v>
      </c>
      <c r="P1567" s="335"/>
      <c r="Q1567" s="427">
        <f t="shared" si="595"/>
        <v>0</v>
      </c>
      <c r="R1567" s="428">
        <f t="shared" si="596"/>
        <v>0</v>
      </c>
      <c r="S1567" s="427">
        <f t="shared" si="587"/>
        <v>0</v>
      </c>
      <c r="T1567" s="428">
        <f t="shared" si="588"/>
        <v>0</v>
      </c>
      <c r="U1567" s="431">
        <f t="shared" si="597"/>
        <v>0</v>
      </c>
      <c r="V1567" s="432">
        <f t="shared" si="598"/>
        <v>0</v>
      </c>
      <c r="W1567" s="427">
        <f t="shared" si="599"/>
        <v>0</v>
      </c>
      <c r="X1567" s="428">
        <f t="shared" si="600"/>
        <v>0</v>
      </c>
      <c r="Y1567" s="427">
        <f t="shared" si="589"/>
        <v>0</v>
      </c>
      <c r="Z1567" s="428">
        <f t="shared" si="590"/>
        <v>0</v>
      </c>
      <c r="AA1567" s="431">
        <f t="shared" si="601"/>
        <v>0</v>
      </c>
      <c r="AB1567" s="432">
        <f t="shared" si="602"/>
        <v>0</v>
      </c>
      <c r="AC1567" s="427" t="e">
        <f t="shared" si="603"/>
        <v>#N/A</v>
      </c>
      <c r="AD1567" s="428" t="e">
        <f t="shared" si="604"/>
        <v>#N/A</v>
      </c>
      <c r="AE1567" s="427" t="e">
        <f t="shared" si="605"/>
        <v>#N/A</v>
      </c>
      <c r="AF1567" s="428" t="e">
        <f t="shared" si="606"/>
        <v>#N/A</v>
      </c>
      <c r="AG1567" s="431" t="e">
        <f t="shared" si="607"/>
        <v>#N/A</v>
      </c>
      <c r="AH1567" s="432" t="e">
        <f t="shared" si="608"/>
        <v>#N/A</v>
      </c>
    </row>
    <row r="1568" spans="4:34" x14ac:dyDescent="0.25">
      <c r="D1568" s="335"/>
      <c r="E1568" s="335"/>
      <c r="F1568" s="335"/>
      <c r="G1568" s="335"/>
      <c r="H1568" s="411">
        <f t="shared" si="591"/>
        <v>0</v>
      </c>
      <c r="I1568" s="412">
        <v>0</v>
      </c>
      <c r="J1568" s="411">
        <f t="shared" si="585"/>
        <v>0</v>
      </c>
      <c r="K1568" s="412">
        <f t="shared" si="592"/>
        <v>0</v>
      </c>
      <c r="L1568" s="411">
        <f t="shared" si="593"/>
        <v>0</v>
      </c>
      <c r="M1568" s="412">
        <f t="shared" si="586"/>
        <v>0</v>
      </c>
      <c r="N1568" s="411">
        <v>0</v>
      </c>
      <c r="O1568" s="412">
        <f t="shared" si="594"/>
        <v>0</v>
      </c>
      <c r="P1568" s="335"/>
      <c r="Q1568" s="427">
        <f t="shared" si="595"/>
        <v>0</v>
      </c>
      <c r="R1568" s="428">
        <f t="shared" si="596"/>
        <v>0</v>
      </c>
      <c r="S1568" s="427">
        <f t="shared" si="587"/>
        <v>0</v>
      </c>
      <c r="T1568" s="428">
        <f t="shared" si="588"/>
        <v>0</v>
      </c>
      <c r="U1568" s="431">
        <f t="shared" si="597"/>
        <v>0</v>
      </c>
      <c r="V1568" s="432">
        <f t="shared" si="598"/>
        <v>0</v>
      </c>
      <c r="W1568" s="427">
        <f t="shared" si="599"/>
        <v>0</v>
      </c>
      <c r="X1568" s="428">
        <f t="shared" si="600"/>
        <v>0</v>
      </c>
      <c r="Y1568" s="427">
        <f t="shared" si="589"/>
        <v>0</v>
      </c>
      <c r="Z1568" s="428">
        <f t="shared" si="590"/>
        <v>0</v>
      </c>
      <c r="AA1568" s="431">
        <f t="shared" si="601"/>
        <v>0</v>
      </c>
      <c r="AB1568" s="432">
        <f t="shared" si="602"/>
        <v>0</v>
      </c>
      <c r="AC1568" s="427" t="e">
        <f t="shared" si="603"/>
        <v>#N/A</v>
      </c>
      <c r="AD1568" s="428" t="e">
        <f t="shared" si="604"/>
        <v>#N/A</v>
      </c>
      <c r="AE1568" s="427" t="e">
        <f t="shared" si="605"/>
        <v>#N/A</v>
      </c>
      <c r="AF1568" s="428" t="e">
        <f t="shared" si="606"/>
        <v>#N/A</v>
      </c>
      <c r="AG1568" s="431" t="e">
        <f t="shared" si="607"/>
        <v>#N/A</v>
      </c>
      <c r="AH1568" s="432" t="e">
        <f t="shared" si="608"/>
        <v>#N/A</v>
      </c>
    </row>
    <row r="1569" spans="4:34" x14ac:dyDescent="0.25">
      <c r="D1569" s="335"/>
      <c r="E1569" s="335"/>
      <c r="F1569" s="335"/>
      <c r="G1569" s="335"/>
      <c r="H1569" s="411">
        <f t="shared" si="591"/>
        <v>0</v>
      </c>
      <c r="I1569" s="412">
        <v>0</v>
      </c>
      <c r="J1569" s="411">
        <f t="shared" si="585"/>
        <v>0</v>
      </c>
      <c r="K1569" s="412">
        <f t="shared" si="592"/>
        <v>0</v>
      </c>
      <c r="L1569" s="411">
        <f t="shared" si="593"/>
        <v>0</v>
      </c>
      <c r="M1569" s="412">
        <f t="shared" si="586"/>
        <v>0</v>
      </c>
      <c r="N1569" s="411">
        <v>0</v>
      </c>
      <c r="O1569" s="412">
        <f t="shared" si="594"/>
        <v>0</v>
      </c>
      <c r="P1569" s="335"/>
      <c r="Q1569" s="427">
        <f t="shared" si="595"/>
        <v>0</v>
      </c>
      <c r="R1569" s="428">
        <f t="shared" si="596"/>
        <v>0</v>
      </c>
      <c r="S1569" s="427">
        <f t="shared" si="587"/>
        <v>0</v>
      </c>
      <c r="T1569" s="428">
        <f t="shared" si="588"/>
        <v>0</v>
      </c>
      <c r="U1569" s="431">
        <f t="shared" si="597"/>
        <v>0</v>
      </c>
      <c r="V1569" s="432">
        <f t="shared" si="598"/>
        <v>0</v>
      </c>
      <c r="W1569" s="427">
        <f t="shared" si="599"/>
        <v>0</v>
      </c>
      <c r="X1569" s="428">
        <f t="shared" si="600"/>
        <v>0</v>
      </c>
      <c r="Y1569" s="427">
        <f t="shared" si="589"/>
        <v>0</v>
      </c>
      <c r="Z1569" s="428">
        <f t="shared" si="590"/>
        <v>0</v>
      </c>
      <c r="AA1569" s="431">
        <f t="shared" si="601"/>
        <v>0</v>
      </c>
      <c r="AB1569" s="432">
        <f t="shared" si="602"/>
        <v>0</v>
      </c>
      <c r="AC1569" s="427" t="e">
        <f t="shared" si="603"/>
        <v>#N/A</v>
      </c>
      <c r="AD1569" s="428" t="e">
        <f t="shared" si="604"/>
        <v>#N/A</v>
      </c>
      <c r="AE1569" s="427" t="e">
        <f t="shared" si="605"/>
        <v>#N/A</v>
      </c>
      <c r="AF1569" s="428" t="e">
        <f t="shared" si="606"/>
        <v>#N/A</v>
      </c>
      <c r="AG1569" s="431" t="e">
        <f t="shared" si="607"/>
        <v>#N/A</v>
      </c>
      <c r="AH1569" s="432" t="e">
        <f t="shared" si="608"/>
        <v>#N/A</v>
      </c>
    </row>
    <row r="1570" spans="4:34" x14ac:dyDescent="0.25">
      <c r="D1570" s="335"/>
      <c r="E1570" s="335"/>
      <c r="F1570" s="335"/>
      <c r="G1570" s="335"/>
      <c r="H1570" s="411">
        <f t="shared" si="591"/>
        <v>0</v>
      </c>
      <c r="I1570" s="412">
        <v>0</v>
      </c>
      <c r="J1570" s="411">
        <f t="shared" si="585"/>
        <v>0</v>
      </c>
      <c r="K1570" s="412">
        <f t="shared" si="592"/>
        <v>0</v>
      </c>
      <c r="L1570" s="411">
        <f t="shared" si="593"/>
        <v>0</v>
      </c>
      <c r="M1570" s="412">
        <f t="shared" si="586"/>
        <v>0</v>
      </c>
      <c r="N1570" s="411">
        <v>0</v>
      </c>
      <c r="O1570" s="412">
        <f t="shared" si="594"/>
        <v>0</v>
      </c>
      <c r="P1570" s="335"/>
      <c r="Q1570" s="427">
        <f t="shared" si="595"/>
        <v>0</v>
      </c>
      <c r="R1570" s="428">
        <f t="shared" si="596"/>
        <v>0</v>
      </c>
      <c r="S1570" s="427">
        <f t="shared" si="587"/>
        <v>0</v>
      </c>
      <c r="T1570" s="428">
        <f t="shared" si="588"/>
        <v>0</v>
      </c>
      <c r="U1570" s="431">
        <f t="shared" si="597"/>
        <v>0</v>
      </c>
      <c r="V1570" s="432">
        <f t="shared" si="598"/>
        <v>0</v>
      </c>
      <c r="W1570" s="427">
        <f t="shared" si="599"/>
        <v>0</v>
      </c>
      <c r="X1570" s="428">
        <f t="shared" si="600"/>
        <v>0</v>
      </c>
      <c r="Y1570" s="427">
        <f t="shared" si="589"/>
        <v>0</v>
      </c>
      <c r="Z1570" s="428">
        <f t="shared" si="590"/>
        <v>0</v>
      </c>
      <c r="AA1570" s="431">
        <f t="shared" si="601"/>
        <v>0</v>
      </c>
      <c r="AB1570" s="432">
        <f t="shared" si="602"/>
        <v>0</v>
      </c>
      <c r="AC1570" s="427" t="e">
        <f t="shared" si="603"/>
        <v>#N/A</v>
      </c>
      <c r="AD1570" s="428" t="e">
        <f t="shared" si="604"/>
        <v>#N/A</v>
      </c>
      <c r="AE1570" s="427" t="e">
        <f t="shared" si="605"/>
        <v>#N/A</v>
      </c>
      <c r="AF1570" s="428" t="e">
        <f t="shared" si="606"/>
        <v>#N/A</v>
      </c>
      <c r="AG1570" s="431" t="e">
        <f t="shared" si="607"/>
        <v>#N/A</v>
      </c>
      <c r="AH1570" s="432" t="e">
        <f t="shared" si="608"/>
        <v>#N/A</v>
      </c>
    </row>
    <row r="1571" spans="4:34" x14ac:dyDescent="0.25">
      <c r="D1571" s="335"/>
      <c r="E1571" s="335"/>
      <c r="F1571" s="335"/>
      <c r="G1571" s="335"/>
      <c r="H1571" s="411">
        <f t="shared" si="591"/>
        <v>0</v>
      </c>
      <c r="I1571" s="412">
        <v>0</v>
      </c>
      <c r="J1571" s="411">
        <f t="shared" si="585"/>
        <v>0</v>
      </c>
      <c r="K1571" s="412">
        <f t="shared" si="592"/>
        <v>0</v>
      </c>
      <c r="L1571" s="411">
        <f t="shared" si="593"/>
        <v>0</v>
      </c>
      <c r="M1571" s="412">
        <f t="shared" si="586"/>
        <v>0</v>
      </c>
      <c r="N1571" s="411">
        <v>0</v>
      </c>
      <c r="O1571" s="412">
        <f t="shared" si="594"/>
        <v>0</v>
      </c>
      <c r="P1571" s="335"/>
      <c r="Q1571" s="427">
        <f t="shared" si="595"/>
        <v>0</v>
      </c>
      <c r="R1571" s="428">
        <f t="shared" si="596"/>
        <v>0</v>
      </c>
      <c r="S1571" s="427">
        <f t="shared" si="587"/>
        <v>0</v>
      </c>
      <c r="T1571" s="428">
        <f t="shared" si="588"/>
        <v>0</v>
      </c>
      <c r="U1571" s="431">
        <f t="shared" si="597"/>
        <v>0</v>
      </c>
      <c r="V1571" s="432">
        <f t="shared" si="598"/>
        <v>0</v>
      </c>
      <c r="W1571" s="427">
        <f t="shared" si="599"/>
        <v>0</v>
      </c>
      <c r="X1571" s="428">
        <f t="shared" si="600"/>
        <v>0</v>
      </c>
      <c r="Y1571" s="427">
        <f t="shared" si="589"/>
        <v>0</v>
      </c>
      <c r="Z1571" s="428">
        <f t="shared" si="590"/>
        <v>0</v>
      </c>
      <c r="AA1571" s="431">
        <f t="shared" si="601"/>
        <v>0</v>
      </c>
      <c r="AB1571" s="432">
        <f t="shared" si="602"/>
        <v>0</v>
      </c>
      <c r="AC1571" s="427" t="e">
        <f t="shared" si="603"/>
        <v>#N/A</v>
      </c>
      <c r="AD1571" s="428" t="e">
        <f t="shared" si="604"/>
        <v>#N/A</v>
      </c>
      <c r="AE1571" s="427" t="e">
        <f t="shared" si="605"/>
        <v>#N/A</v>
      </c>
      <c r="AF1571" s="428" t="e">
        <f t="shared" si="606"/>
        <v>#N/A</v>
      </c>
      <c r="AG1571" s="431" t="e">
        <f t="shared" si="607"/>
        <v>#N/A</v>
      </c>
      <c r="AH1571" s="432" t="e">
        <f t="shared" si="608"/>
        <v>#N/A</v>
      </c>
    </row>
    <row r="1572" spans="4:34" x14ac:dyDescent="0.25">
      <c r="D1572" s="335"/>
      <c r="E1572" s="335"/>
      <c r="F1572" s="335"/>
      <c r="G1572" s="335"/>
      <c r="H1572" s="411">
        <f t="shared" si="591"/>
        <v>0</v>
      </c>
      <c r="I1572" s="412">
        <v>0</v>
      </c>
      <c r="J1572" s="411">
        <f t="shared" si="585"/>
        <v>0</v>
      </c>
      <c r="K1572" s="412">
        <f t="shared" si="592"/>
        <v>0</v>
      </c>
      <c r="L1572" s="411">
        <f t="shared" si="593"/>
        <v>0</v>
      </c>
      <c r="M1572" s="412">
        <f t="shared" si="586"/>
        <v>0</v>
      </c>
      <c r="N1572" s="411">
        <v>0</v>
      </c>
      <c r="O1572" s="412">
        <f t="shared" si="594"/>
        <v>0</v>
      </c>
      <c r="P1572" s="335"/>
      <c r="Q1572" s="427">
        <f t="shared" si="595"/>
        <v>0</v>
      </c>
      <c r="R1572" s="428">
        <f t="shared" si="596"/>
        <v>0</v>
      </c>
      <c r="S1572" s="427">
        <f t="shared" si="587"/>
        <v>0</v>
      </c>
      <c r="T1572" s="428">
        <f t="shared" si="588"/>
        <v>0</v>
      </c>
      <c r="U1572" s="431">
        <f t="shared" si="597"/>
        <v>0</v>
      </c>
      <c r="V1572" s="432">
        <f t="shared" si="598"/>
        <v>0</v>
      </c>
      <c r="W1572" s="427">
        <f t="shared" si="599"/>
        <v>0</v>
      </c>
      <c r="X1572" s="428">
        <f t="shared" si="600"/>
        <v>0</v>
      </c>
      <c r="Y1572" s="427">
        <f t="shared" si="589"/>
        <v>0</v>
      </c>
      <c r="Z1572" s="428">
        <f t="shared" si="590"/>
        <v>0</v>
      </c>
      <c r="AA1572" s="431">
        <f t="shared" si="601"/>
        <v>0</v>
      </c>
      <c r="AB1572" s="432">
        <f t="shared" si="602"/>
        <v>0</v>
      </c>
      <c r="AC1572" s="427" t="e">
        <f t="shared" si="603"/>
        <v>#N/A</v>
      </c>
      <c r="AD1572" s="428" t="e">
        <f t="shared" si="604"/>
        <v>#N/A</v>
      </c>
      <c r="AE1572" s="427" t="e">
        <f t="shared" si="605"/>
        <v>#N/A</v>
      </c>
      <c r="AF1572" s="428" t="e">
        <f t="shared" si="606"/>
        <v>#N/A</v>
      </c>
      <c r="AG1572" s="431" t="e">
        <f t="shared" si="607"/>
        <v>#N/A</v>
      </c>
      <c r="AH1572" s="432" t="e">
        <f t="shared" si="608"/>
        <v>#N/A</v>
      </c>
    </row>
    <row r="1573" spans="4:34" x14ac:dyDescent="0.25">
      <c r="D1573" s="335"/>
      <c r="E1573" s="335"/>
      <c r="F1573" s="335"/>
      <c r="G1573" s="335"/>
      <c r="H1573" s="411">
        <f t="shared" si="591"/>
        <v>0</v>
      </c>
      <c r="I1573" s="412">
        <v>0</v>
      </c>
      <c r="J1573" s="411">
        <f t="shared" si="585"/>
        <v>0</v>
      </c>
      <c r="K1573" s="412">
        <f t="shared" si="592"/>
        <v>0</v>
      </c>
      <c r="L1573" s="411">
        <f t="shared" si="593"/>
        <v>0</v>
      </c>
      <c r="M1573" s="412">
        <f t="shared" si="586"/>
        <v>0</v>
      </c>
      <c r="N1573" s="411">
        <v>0</v>
      </c>
      <c r="O1573" s="412">
        <f t="shared" si="594"/>
        <v>0</v>
      </c>
      <c r="P1573" s="335"/>
      <c r="Q1573" s="427">
        <f t="shared" si="595"/>
        <v>0</v>
      </c>
      <c r="R1573" s="428">
        <f t="shared" si="596"/>
        <v>0</v>
      </c>
      <c r="S1573" s="427">
        <f t="shared" si="587"/>
        <v>0</v>
      </c>
      <c r="T1573" s="428">
        <f t="shared" si="588"/>
        <v>0</v>
      </c>
      <c r="U1573" s="431">
        <f t="shared" si="597"/>
        <v>0</v>
      </c>
      <c r="V1573" s="432">
        <f t="shared" si="598"/>
        <v>0</v>
      </c>
      <c r="W1573" s="427">
        <f t="shared" si="599"/>
        <v>0</v>
      </c>
      <c r="X1573" s="428">
        <f t="shared" si="600"/>
        <v>0</v>
      </c>
      <c r="Y1573" s="427">
        <f t="shared" si="589"/>
        <v>0</v>
      </c>
      <c r="Z1573" s="428">
        <f t="shared" si="590"/>
        <v>0</v>
      </c>
      <c r="AA1573" s="431">
        <f t="shared" si="601"/>
        <v>0</v>
      </c>
      <c r="AB1573" s="432">
        <f t="shared" si="602"/>
        <v>0</v>
      </c>
      <c r="AC1573" s="427" t="e">
        <f t="shared" si="603"/>
        <v>#N/A</v>
      </c>
      <c r="AD1573" s="428" t="e">
        <f t="shared" si="604"/>
        <v>#N/A</v>
      </c>
      <c r="AE1573" s="427" t="e">
        <f t="shared" si="605"/>
        <v>#N/A</v>
      </c>
      <c r="AF1573" s="428" t="e">
        <f t="shared" si="606"/>
        <v>#N/A</v>
      </c>
      <c r="AG1573" s="431" t="e">
        <f t="shared" si="607"/>
        <v>#N/A</v>
      </c>
      <c r="AH1573" s="432" t="e">
        <f t="shared" si="608"/>
        <v>#N/A</v>
      </c>
    </row>
    <row r="1574" spans="4:34" x14ac:dyDescent="0.25">
      <c r="D1574" s="335"/>
      <c r="E1574" s="335"/>
      <c r="F1574" s="335"/>
      <c r="G1574" s="335"/>
      <c r="H1574" s="411">
        <f t="shared" si="591"/>
        <v>0</v>
      </c>
      <c r="I1574" s="412">
        <v>0</v>
      </c>
      <c r="J1574" s="411">
        <f t="shared" si="585"/>
        <v>0</v>
      </c>
      <c r="K1574" s="412">
        <f t="shared" si="592"/>
        <v>0</v>
      </c>
      <c r="L1574" s="411">
        <f t="shared" si="593"/>
        <v>0</v>
      </c>
      <c r="M1574" s="412">
        <f t="shared" si="586"/>
        <v>0</v>
      </c>
      <c r="N1574" s="411">
        <v>0</v>
      </c>
      <c r="O1574" s="412">
        <f t="shared" si="594"/>
        <v>0</v>
      </c>
      <c r="P1574" s="335"/>
      <c r="Q1574" s="427">
        <f t="shared" si="595"/>
        <v>0</v>
      </c>
      <c r="R1574" s="428">
        <f t="shared" si="596"/>
        <v>0</v>
      </c>
      <c r="S1574" s="427">
        <f t="shared" si="587"/>
        <v>0</v>
      </c>
      <c r="T1574" s="428">
        <f t="shared" si="588"/>
        <v>0</v>
      </c>
      <c r="U1574" s="431">
        <f t="shared" si="597"/>
        <v>0</v>
      </c>
      <c r="V1574" s="432">
        <f t="shared" si="598"/>
        <v>0</v>
      </c>
      <c r="W1574" s="427">
        <f t="shared" si="599"/>
        <v>0</v>
      </c>
      <c r="X1574" s="428">
        <f t="shared" si="600"/>
        <v>0</v>
      </c>
      <c r="Y1574" s="427">
        <f t="shared" si="589"/>
        <v>0</v>
      </c>
      <c r="Z1574" s="428">
        <f t="shared" si="590"/>
        <v>0</v>
      </c>
      <c r="AA1574" s="431">
        <f t="shared" si="601"/>
        <v>0</v>
      </c>
      <c r="AB1574" s="432">
        <f t="shared" si="602"/>
        <v>0</v>
      </c>
      <c r="AC1574" s="427" t="e">
        <f t="shared" si="603"/>
        <v>#N/A</v>
      </c>
      <c r="AD1574" s="428" t="e">
        <f t="shared" si="604"/>
        <v>#N/A</v>
      </c>
      <c r="AE1574" s="427" t="e">
        <f t="shared" si="605"/>
        <v>#N/A</v>
      </c>
      <c r="AF1574" s="428" t="e">
        <f t="shared" si="606"/>
        <v>#N/A</v>
      </c>
      <c r="AG1574" s="431" t="e">
        <f t="shared" si="607"/>
        <v>#N/A</v>
      </c>
      <c r="AH1574" s="432" t="e">
        <f t="shared" si="608"/>
        <v>#N/A</v>
      </c>
    </row>
    <row r="1575" spans="4:34" x14ac:dyDescent="0.25">
      <c r="D1575" s="335"/>
      <c r="E1575" s="335"/>
      <c r="F1575" s="335"/>
      <c r="G1575" s="335"/>
      <c r="H1575" s="411">
        <f t="shared" si="591"/>
        <v>0</v>
      </c>
      <c r="I1575" s="412">
        <v>0</v>
      </c>
      <c r="J1575" s="411">
        <f t="shared" si="585"/>
        <v>0</v>
      </c>
      <c r="K1575" s="412">
        <f t="shared" si="592"/>
        <v>0</v>
      </c>
      <c r="L1575" s="411">
        <f t="shared" si="593"/>
        <v>0</v>
      </c>
      <c r="M1575" s="412">
        <f t="shared" si="586"/>
        <v>0</v>
      </c>
      <c r="N1575" s="411">
        <v>0</v>
      </c>
      <c r="O1575" s="412">
        <f t="shared" si="594"/>
        <v>0</v>
      </c>
      <c r="P1575" s="335"/>
      <c r="Q1575" s="427">
        <f t="shared" si="595"/>
        <v>0</v>
      </c>
      <c r="R1575" s="428">
        <f t="shared" si="596"/>
        <v>0</v>
      </c>
      <c r="S1575" s="427">
        <f t="shared" si="587"/>
        <v>0</v>
      </c>
      <c r="T1575" s="428">
        <f t="shared" si="588"/>
        <v>0</v>
      </c>
      <c r="U1575" s="431">
        <f t="shared" si="597"/>
        <v>0</v>
      </c>
      <c r="V1575" s="432">
        <f t="shared" si="598"/>
        <v>0</v>
      </c>
      <c r="W1575" s="427">
        <f t="shared" si="599"/>
        <v>0</v>
      </c>
      <c r="X1575" s="428">
        <f t="shared" si="600"/>
        <v>0</v>
      </c>
      <c r="Y1575" s="427">
        <f t="shared" si="589"/>
        <v>0</v>
      </c>
      <c r="Z1575" s="428">
        <f t="shared" si="590"/>
        <v>0</v>
      </c>
      <c r="AA1575" s="431">
        <f t="shared" si="601"/>
        <v>0</v>
      </c>
      <c r="AB1575" s="432">
        <f t="shared" si="602"/>
        <v>0</v>
      </c>
      <c r="AC1575" s="427" t="e">
        <f t="shared" si="603"/>
        <v>#N/A</v>
      </c>
      <c r="AD1575" s="428" t="e">
        <f t="shared" si="604"/>
        <v>#N/A</v>
      </c>
      <c r="AE1575" s="427" t="e">
        <f t="shared" si="605"/>
        <v>#N/A</v>
      </c>
      <c r="AF1575" s="428" t="e">
        <f t="shared" si="606"/>
        <v>#N/A</v>
      </c>
      <c r="AG1575" s="431" t="e">
        <f t="shared" si="607"/>
        <v>#N/A</v>
      </c>
      <c r="AH1575" s="432" t="e">
        <f t="shared" si="608"/>
        <v>#N/A</v>
      </c>
    </row>
    <row r="1576" spans="4:34" x14ac:dyDescent="0.25">
      <c r="D1576" s="335"/>
      <c r="E1576" s="335"/>
      <c r="F1576" s="335"/>
      <c r="G1576" s="335"/>
      <c r="H1576" s="411">
        <f t="shared" si="591"/>
        <v>0</v>
      </c>
      <c r="I1576" s="412">
        <v>0</v>
      </c>
      <c r="J1576" s="411">
        <f t="shared" si="585"/>
        <v>0</v>
      </c>
      <c r="K1576" s="412">
        <f t="shared" si="592"/>
        <v>0</v>
      </c>
      <c r="L1576" s="411">
        <f t="shared" si="593"/>
        <v>0</v>
      </c>
      <c r="M1576" s="412">
        <f t="shared" si="586"/>
        <v>0</v>
      </c>
      <c r="N1576" s="411">
        <v>0</v>
      </c>
      <c r="O1576" s="412">
        <f t="shared" si="594"/>
        <v>0</v>
      </c>
      <c r="P1576" s="335"/>
      <c r="Q1576" s="427">
        <f t="shared" si="595"/>
        <v>0</v>
      </c>
      <c r="R1576" s="428">
        <f t="shared" si="596"/>
        <v>0</v>
      </c>
      <c r="S1576" s="427">
        <f t="shared" si="587"/>
        <v>0</v>
      </c>
      <c r="T1576" s="428">
        <f t="shared" si="588"/>
        <v>0</v>
      </c>
      <c r="U1576" s="431">
        <f t="shared" si="597"/>
        <v>0</v>
      </c>
      <c r="V1576" s="432">
        <f t="shared" si="598"/>
        <v>0</v>
      </c>
      <c r="W1576" s="427">
        <f t="shared" si="599"/>
        <v>0</v>
      </c>
      <c r="X1576" s="428">
        <f t="shared" si="600"/>
        <v>0</v>
      </c>
      <c r="Y1576" s="427">
        <f t="shared" si="589"/>
        <v>0</v>
      </c>
      <c r="Z1576" s="428">
        <f t="shared" si="590"/>
        <v>0</v>
      </c>
      <c r="AA1576" s="431">
        <f t="shared" si="601"/>
        <v>0</v>
      </c>
      <c r="AB1576" s="432">
        <f t="shared" si="602"/>
        <v>0</v>
      </c>
      <c r="AC1576" s="427" t="e">
        <f t="shared" si="603"/>
        <v>#N/A</v>
      </c>
      <c r="AD1576" s="428" t="e">
        <f t="shared" si="604"/>
        <v>#N/A</v>
      </c>
      <c r="AE1576" s="427" t="e">
        <f t="shared" si="605"/>
        <v>#N/A</v>
      </c>
      <c r="AF1576" s="428" t="e">
        <f t="shared" si="606"/>
        <v>#N/A</v>
      </c>
      <c r="AG1576" s="431" t="e">
        <f t="shared" si="607"/>
        <v>#N/A</v>
      </c>
      <c r="AH1576" s="432" t="e">
        <f t="shared" si="608"/>
        <v>#N/A</v>
      </c>
    </row>
    <row r="1577" spans="4:34" x14ac:dyDescent="0.25">
      <c r="D1577" s="335"/>
      <c r="E1577" s="335"/>
      <c r="F1577" s="335"/>
      <c r="G1577" s="335"/>
      <c r="H1577" s="411">
        <f t="shared" si="591"/>
        <v>0</v>
      </c>
      <c r="I1577" s="412">
        <v>0</v>
      </c>
      <c r="J1577" s="411">
        <f t="shared" si="585"/>
        <v>0</v>
      </c>
      <c r="K1577" s="412">
        <f t="shared" si="592"/>
        <v>0</v>
      </c>
      <c r="L1577" s="411">
        <f t="shared" si="593"/>
        <v>0</v>
      </c>
      <c r="M1577" s="412">
        <f t="shared" si="586"/>
        <v>0</v>
      </c>
      <c r="N1577" s="411">
        <v>0</v>
      </c>
      <c r="O1577" s="412">
        <f t="shared" si="594"/>
        <v>0</v>
      </c>
      <c r="P1577" s="335"/>
      <c r="Q1577" s="427">
        <f t="shared" si="595"/>
        <v>0</v>
      </c>
      <c r="R1577" s="428">
        <f t="shared" si="596"/>
        <v>0</v>
      </c>
      <c r="S1577" s="427">
        <f t="shared" si="587"/>
        <v>0</v>
      </c>
      <c r="T1577" s="428">
        <f t="shared" si="588"/>
        <v>0</v>
      </c>
      <c r="U1577" s="431">
        <f t="shared" si="597"/>
        <v>0</v>
      </c>
      <c r="V1577" s="432">
        <f t="shared" si="598"/>
        <v>0</v>
      </c>
      <c r="W1577" s="427">
        <f t="shared" si="599"/>
        <v>0</v>
      </c>
      <c r="X1577" s="428">
        <f t="shared" si="600"/>
        <v>0</v>
      </c>
      <c r="Y1577" s="427">
        <f t="shared" si="589"/>
        <v>0</v>
      </c>
      <c r="Z1577" s="428">
        <f t="shared" si="590"/>
        <v>0</v>
      </c>
      <c r="AA1577" s="431">
        <f t="shared" si="601"/>
        <v>0</v>
      </c>
      <c r="AB1577" s="432">
        <f t="shared" si="602"/>
        <v>0</v>
      </c>
      <c r="AC1577" s="427" t="e">
        <f t="shared" si="603"/>
        <v>#N/A</v>
      </c>
      <c r="AD1577" s="428" t="e">
        <f t="shared" si="604"/>
        <v>#N/A</v>
      </c>
      <c r="AE1577" s="427" t="e">
        <f t="shared" si="605"/>
        <v>#N/A</v>
      </c>
      <c r="AF1577" s="428" t="e">
        <f t="shared" si="606"/>
        <v>#N/A</v>
      </c>
      <c r="AG1577" s="431" t="e">
        <f t="shared" si="607"/>
        <v>#N/A</v>
      </c>
      <c r="AH1577" s="432" t="e">
        <f t="shared" si="608"/>
        <v>#N/A</v>
      </c>
    </row>
    <row r="1578" spans="4:34" x14ac:dyDescent="0.25">
      <c r="D1578" s="335"/>
      <c r="E1578" s="335"/>
      <c r="F1578" s="335"/>
      <c r="G1578" s="335"/>
      <c r="H1578" s="411">
        <f t="shared" si="591"/>
        <v>0</v>
      </c>
      <c r="I1578" s="412">
        <v>0</v>
      </c>
      <c r="J1578" s="411">
        <f t="shared" si="585"/>
        <v>0</v>
      </c>
      <c r="K1578" s="412">
        <f t="shared" si="592"/>
        <v>0</v>
      </c>
      <c r="L1578" s="411">
        <f t="shared" si="593"/>
        <v>0</v>
      </c>
      <c r="M1578" s="412">
        <f t="shared" si="586"/>
        <v>0</v>
      </c>
      <c r="N1578" s="411">
        <v>0</v>
      </c>
      <c r="O1578" s="412">
        <f t="shared" si="594"/>
        <v>0</v>
      </c>
      <c r="P1578" s="335"/>
      <c r="Q1578" s="427">
        <f t="shared" si="595"/>
        <v>0</v>
      </c>
      <c r="R1578" s="428">
        <f t="shared" si="596"/>
        <v>0</v>
      </c>
      <c r="S1578" s="427">
        <f t="shared" si="587"/>
        <v>0</v>
      </c>
      <c r="T1578" s="428">
        <f t="shared" si="588"/>
        <v>0</v>
      </c>
      <c r="U1578" s="431">
        <f t="shared" si="597"/>
        <v>0</v>
      </c>
      <c r="V1578" s="432">
        <f t="shared" si="598"/>
        <v>0</v>
      </c>
      <c r="W1578" s="427">
        <f t="shared" si="599"/>
        <v>0</v>
      </c>
      <c r="X1578" s="428">
        <f t="shared" si="600"/>
        <v>0</v>
      </c>
      <c r="Y1578" s="427">
        <f t="shared" si="589"/>
        <v>0</v>
      </c>
      <c r="Z1578" s="428">
        <f t="shared" si="590"/>
        <v>0</v>
      </c>
      <c r="AA1578" s="431">
        <f t="shared" si="601"/>
        <v>0</v>
      </c>
      <c r="AB1578" s="432">
        <f t="shared" si="602"/>
        <v>0</v>
      </c>
      <c r="AC1578" s="427" t="e">
        <f t="shared" si="603"/>
        <v>#N/A</v>
      </c>
      <c r="AD1578" s="428" t="e">
        <f t="shared" si="604"/>
        <v>#N/A</v>
      </c>
      <c r="AE1578" s="427" t="e">
        <f t="shared" si="605"/>
        <v>#N/A</v>
      </c>
      <c r="AF1578" s="428" t="e">
        <f t="shared" si="606"/>
        <v>#N/A</v>
      </c>
      <c r="AG1578" s="431" t="e">
        <f t="shared" si="607"/>
        <v>#N/A</v>
      </c>
      <c r="AH1578" s="432" t="e">
        <f t="shared" si="608"/>
        <v>#N/A</v>
      </c>
    </row>
    <row r="1579" spans="4:34" x14ac:dyDescent="0.25">
      <c r="D1579" s="335"/>
      <c r="E1579" s="335"/>
      <c r="F1579" s="335"/>
      <c r="G1579" s="335"/>
      <c r="H1579" s="411">
        <f t="shared" si="591"/>
        <v>0</v>
      </c>
      <c r="I1579" s="412">
        <v>0</v>
      </c>
      <c r="J1579" s="411">
        <f t="shared" si="585"/>
        <v>0</v>
      </c>
      <c r="K1579" s="412">
        <f t="shared" si="592"/>
        <v>0</v>
      </c>
      <c r="L1579" s="411">
        <f t="shared" si="593"/>
        <v>0</v>
      </c>
      <c r="M1579" s="412">
        <f t="shared" si="586"/>
        <v>0</v>
      </c>
      <c r="N1579" s="411">
        <v>0</v>
      </c>
      <c r="O1579" s="412">
        <f t="shared" si="594"/>
        <v>0</v>
      </c>
      <c r="P1579" s="335"/>
      <c r="Q1579" s="427">
        <f t="shared" si="595"/>
        <v>0</v>
      </c>
      <c r="R1579" s="428">
        <f t="shared" si="596"/>
        <v>0</v>
      </c>
      <c r="S1579" s="427">
        <f t="shared" si="587"/>
        <v>0</v>
      </c>
      <c r="T1579" s="428">
        <f t="shared" si="588"/>
        <v>0</v>
      </c>
      <c r="U1579" s="431">
        <f t="shared" si="597"/>
        <v>0</v>
      </c>
      <c r="V1579" s="432">
        <f t="shared" si="598"/>
        <v>0</v>
      </c>
      <c r="W1579" s="427">
        <f t="shared" si="599"/>
        <v>0</v>
      </c>
      <c r="X1579" s="428">
        <f t="shared" si="600"/>
        <v>0</v>
      </c>
      <c r="Y1579" s="427">
        <f t="shared" si="589"/>
        <v>0</v>
      </c>
      <c r="Z1579" s="428">
        <f t="shared" si="590"/>
        <v>0</v>
      </c>
      <c r="AA1579" s="431">
        <f t="shared" si="601"/>
        <v>0</v>
      </c>
      <c r="AB1579" s="432">
        <f t="shared" si="602"/>
        <v>0</v>
      </c>
      <c r="AC1579" s="427" t="e">
        <f t="shared" si="603"/>
        <v>#N/A</v>
      </c>
      <c r="AD1579" s="428" t="e">
        <f t="shared" si="604"/>
        <v>#N/A</v>
      </c>
      <c r="AE1579" s="427" t="e">
        <f t="shared" si="605"/>
        <v>#N/A</v>
      </c>
      <c r="AF1579" s="428" t="e">
        <f t="shared" si="606"/>
        <v>#N/A</v>
      </c>
      <c r="AG1579" s="431" t="e">
        <f t="shared" si="607"/>
        <v>#N/A</v>
      </c>
      <c r="AH1579" s="432" t="e">
        <f t="shared" si="608"/>
        <v>#N/A</v>
      </c>
    </row>
    <row r="1580" spans="4:34" x14ac:dyDescent="0.25">
      <c r="D1580" s="335"/>
      <c r="E1580" s="335"/>
      <c r="F1580" s="335"/>
      <c r="G1580" s="335"/>
      <c r="H1580" s="411">
        <f t="shared" si="591"/>
        <v>0</v>
      </c>
      <c r="I1580" s="412">
        <v>0</v>
      </c>
      <c r="J1580" s="411">
        <f t="shared" si="585"/>
        <v>0</v>
      </c>
      <c r="K1580" s="412">
        <f t="shared" si="592"/>
        <v>0</v>
      </c>
      <c r="L1580" s="411">
        <f t="shared" si="593"/>
        <v>0</v>
      </c>
      <c r="M1580" s="412">
        <f t="shared" si="586"/>
        <v>0</v>
      </c>
      <c r="N1580" s="411">
        <v>0</v>
      </c>
      <c r="O1580" s="412">
        <f t="shared" si="594"/>
        <v>0</v>
      </c>
      <c r="P1580" s="335"/>
      <c r="Q1580" s="427">
        <f t="shared" si="595"/>
        <v>0</v>
      </c>
      <c r="R1580" s="428">
        <f t="shared" si="596"/>
        <v>0</v>
      </c>
      <c r="S1580" s="427">
        <f t="shared" si="587"/>
        <v>0</v>
      </c>
      <c r="T1580" s="428">
        <f t="shared" si="588"/>
        <v>0</v>
      </c>
      <c r="U1580" s="431">
        <f t="shared" si="597"/>
        <v>0</v>
      </c>
      <c r="V1580" s="432">
        <f t="shared" si="598"/>
        <v>0</v>
      </c>
      <c r="W1580" s="427">
        <f t="shared" si="599"/>
        <v>0</v>
      </c>
      <c r="X1580" s="428">
        <f t="shared" si="600"/>
        <v>0</v>
      </c>
      <c r="Y1580" s="427">
        <f t="shared" si="589"/>
        <v>0</v>
      </c>
      <c r="Z1580" s="428">
        <f t="shared" si="590"/>
        <v>0</v>
      </c>
      <c r="AA1580" s="431">
        <f t="shared" si="601"/>
        <v>0</v>
      </c>
      <c r="AB1580" s="432">
        <f t="shared" si="602"/>
        <v>0</v>
      </c>
      <c r="AC1580" s="427" t="e">
        <f t="shared" si="603"/>
        <v>#N/A</v>
      </c>
      <c r="AD1580" s="428" t="e">
        <f t="shared" si="604"/>
        <v>#N/A</v>
      </c>
      <c r="AE1580" s="427" t="e">
        <f t="shared" si="605"/>
        <v>#N/A</v>
      </c>
      <c r="AF1580" s="428" t="e">
        <f t="shared" si="606"/>
        <v>#N/A</v>
      </c>
      <c r="AG1580" s="431" t="e">
        <f t="shared" si="607"/>
        <v>#N/A</v>
      </c>
      <c r="AH1580" s="432" t="e">
        <f t="shared" si="608"/>
        <v>#N/A</v>
      </c>
    </row>
    <row r="1581" spans="4:34" x14ac:dyDescent="0.25">
      <c r="D1581" s="335"/>
      <c r="E1581" s="335"/>
      <c r="F1581" s="335"/>
      <c r="G1581" s="335"/>
      <c r="H1581" s="411">
        <f t="shared" si="591"/>
        <v>0</v>
      </c>
      <c r="I1581" s="412">
        <v>0</v>
      </c>
      <c r="J1581" s="411">
        <f t="shared" si="585"/>
        <v>0</v>
      </c>
      <c r="K1581" s="412">
        <f t="shared" si="592"/>
        <v>0</v>
      </c>
      <c r="L1581" s="411">
        <f t="shared" si="593"/>
        <v>0</v>
      </c>
      <c r="M1581" s="412">
        <f t="shared" si="586"/>
        <v>0</v>
      </c>
      <c r="N1581" s="411">
        <v>0</v>
      </c>
      <c r="O1581" s="412">
        <f t="shared" si="594"/>
        <v>0</v>
      </c>
      <c r="P1581" s="335"/>
      <c r="Q1581" s="427">
        <f t="shared" si="595"/>
        <v>0</v>
      </c>
      <c r="R1581" s="428">
        <f t="shared" si="596"/>
        <v>0</v>
      </c>
      <c r="S1581" s="427">
        <f t="shared" si="587"/>
        <v>0</v>
      </c>
      <c r="T1581" s="428">
        <f t="shared" si="588"/>
        <v>0</v>
      </c>
      <c r="U1581" s="431">
        <f t="shared" si="597"/>
        <v>0</v>
      </c>
      <c r="V1581" s="432">
        <f t="shared" si="598"/>
        <v>0</v>
      </c>
      <c r="W1581" s="427">
        <f t="shared" si="599"/>
        <v>0</v>
      </c>
      <c r="X1581" s="428">
        <f t="shared" si="600"/>
        <v>0</v>
      </c>
      <c r="Y1581" s="427">
        <f t="shared" si="589"/>
        <v>0</v>
      </c>
      <c r="Z1581" s="428">
        <f t="shared" si="590"/>
        <v>0</v>
      </c>
      <c r="AA1581" s="431">
        <f t="shared" si="601"/>
        <v>0</v>
      </c>
      <c r="AB1581" s="432">
        <f t="shared" si="602"/>
        <v>0</v>
      </c>
      <c r="AC1581" s="427" t="e">
        <f t="shared" si="603"/>
        <v>#N/A</v>
      </c>
      <c r="AD1581" s="428" t="e">
        <f t="shared" si="604"/>
        <v>#N/A</v>
      </c>
      <c r="AE1581" s="427" t="e">
        <f t="shared" si="605"/>
        <v>#N/A</v>
      </c>
      <c r="AF1581" s="428" t="e">
        <f t="shared" si="606"/>
        <v>#N/A</v>
      </c>
      <c r="AG1581" s="431" t="e">
        <f t="shared" si="607"/>
        <v>#N/A</v>
      </c>
      <c r="AH1581" s="432" t="e">
        <f t="shared" si="608"/>
        <v>#N/A</v>
      </c>
    </row>
    <row r="1582" spans="4:34" x14ac:dyDescent="0.25">
      <c r="D1582" s="335"/>
      <c r="E1582" s="335"/>
      <c r="F1582" s="335"/>
      <c r="G1582" s="335"/>
      <c r="H1582" s="411">
        <f t="shared" si="591"/>
        <v>0</v>
      </c>
      <c r="I1582" s="412">
        <v>0</v>
      </c>
      <c r="J1582" s="411">
        <f t="shared" si="585"/>
        <v>0</v>
      </c>
      <c r="K1582" s="412">
        <f t="shared" si="592"/>
        <v>0</v>
      </c>
      <c r="L1582" s="411">
        <f t="shared" si="593"/>
        <v>0</v>
      </c>
      <c r="M1582" s="412">
        <f t="shared" si="586"/>
        <v>0</v>
      </c>
      <c r="N1582" s="411">
        <v>0</v>
      </c>
      <c r="O1582" s="412">
        <f t="shared" si="594"/>
        <v>0</v>
      </c>
      <c r="P1582" s="335"/>
      <c r="Q1582" s="427">
        <f t="shared" si="595"/>
        <v>0</v>
      </c>
      <c r="R1582" s="428">
        <f t="shared" si="596"/>
        <v>0</v>
      </c>
      <c r="S1582" s="427">
        <f t="shared" si="587"/>
        <v>0</v>
      </c>
      <c r="T1582" s="428">
        <f t="shared" si="588"/>
        <v>0</v>
      </c>
      <c r="U1582" s="431">
        <f t="shared" si="597"/>
        <v>0</v>
      </c>
      <c r="V1582" s="432">
        <f t="shared" si="598"/>
        <v>0</v>
      </c>
      <c r="W1582" s="427">
        <f t="shared" si="599"/>
        <v>0</v>
      </c>
      <c r="X1582" s="428">
        <f t="shared" si="600"/>
        <v>0</v>
      </c>
      <c r="Y1582" s="427">
        <f t="shared" si="589"/>
        <v>0</v>
      </c>
      <c r="Z1582" s="428">
        <f t="shared" si="590"/>
        <v>0</v>
      </c>
      <c r="AA1582" s="431">
        <f t="shared" si="601"/>
        <v>0</v>
      </c>
      <c r="AB1582" s="432">
        <f t="shared" si="602"/>
        <v>0</v>
      </c>
      <c r="AC1582" s="427" t="e">
        <f t="shared" si="603"/>
        <v>#N/A</v>
      </c>
      <c r="AD1582" s="428" t="e">
        <f t="shared" si="604"/>
        <v>#N/A</v>
      </c>
      <c r="AE1582" s="427" t="e">
        <f t="shared" si="605"/>
        <v>#N/A</v>
      </c>
      <c r="AF1582" s="428" t="e">
        <f t="shared" si="606"/>
        <v>#N/A</v>
      </c>
      <c r="AG1582" s="431" t="e">
        <f t="shared" si="607"/>
        <v>#N/A</v>
      </c>
      <c r="AH1582" s="432" t="e">
        <f t="shared" si="608"/>
        <v>#N/A</v>
      </c>
    </row>
    <row r="1583" spans="4:34" x14ac:dyDescent="0.25">
      <c r="D1583" s="335"/>
      <c r="E1583" s="335"/>
      <c r="F1583" s="335"/>
      <c r="G1583" s="335"/>
      <c r="H1583" s="411">
        <f t="shared" si="591"/>
        <v>0</v>
      </c>
      <c r="I1583" s="412">
        <v>0</v>
      </c>
      <c r="J1583" s="411">
        <f t="shared" si="585"/>
        <v>0</v>
      </c>
      <c r="K1583" s="412">
        <f t="shared" si="592"/>
        <v>0</v>
      </c>
      <c r="L1583" s="411">
        <f t="shared" si="593"/>
        <v>0</v>
      </c>
      <c r="M1583" s="412">
        <f t="shared" si="586"/>
        <v>0</v>
      </c>
      <c r="N1583" s="411">
        <v>0</v>
      </c>
      <c r="O1583" s="412">
        <f t="shared" si="594"/>
        <v>0</v>
      </c>
      <c r="P1583" s="335"/>
      <c r="Q1583" s="427">
        <f t="shared" si="595"/>
        <v>0</v>
      </c>
      <c r="R1583" s="428">
        <f t="shared" si="596"/>
        <v>0</v>
      </c>
      <c r="S1583" s="427">
        <f t="shared" si="587"/>
        <v>0</v>
      </c>
      <c r="T1583" s="428">
        <f t="shared" si="588"/>
        <v>0</v>
      </c>
      <c r="U1583" s="431">
        <f t="shared" si="597"/>
        <v>0</v>
      </c>
      <c r="V1583" s="432">
        <f t="shared" si="598"/>
        <v>0</v>
      </c>
      <c r="W1583" s="427">
        <f t="shared" si="599"/>
        <v>0</v>
      </c>
      <c r="X1583" s="428">
        <f t="shared" si="600"/>
        <v>0</v>
      </c>
      <c r="Y1583" s="427">
        <f t="shared" si="589"/>
        <v>0</v>
      </c>
      <c r="Z1583" s="428">
        <f t="shared" si="590"/>
        <v>0</v>
      </c>
      <c r="AA1583" s="431">
        <f t="shared" si="601"/>
        <v>0</v>
      </c>
      <c r="AB1583" s="432">
        <f t="shared" si="602"/>
        <v>0</v>
      </c>
      <c r="AC1583" s="427" t="e">
        <f t="shared" si="603"/>
        <v>#N/A</v>
      </c>
      <c r="AD1583" s="428" t="e">
        <f t="shared" si="604"/>
        <v>#N/A</v>
      </c>
      <c r="AE1583" s="427" t="e">
        <f t="shared" si="605"/>
        <v>#N/A</v>
      </c>
      <c r="AF1583" s="428" t="e">
        <f t="shared" si="606"/>
        <v>#N/A</v>
      </c>
      <c r="AG1583" s="431" t="e">
        <f t="shared" si="607"/>
        <v>#N/A</v>
      </c>
      <c r="AH1583" s="432" t="e">
        <f t="shared" si="608"/>
        <v>#N/A</v>
      </c>
    </row>
    <row r="1584" spans="4:34" x14ac:dyDescent="0.25">
      <c r="D1584" s="335"/>
      <c r="E1584" s="335"/>
      <c r="F1584" s="335"/>
      <c r="G1584" s="335"/>
      <c r="H1584" s="411">
        <f t="shared" si="591"/>
        <v>0</v>
      </c>
      <c r="I1584" s="412">
        <v>0</v>
      </c>
      <c r="J1584" s="411">
        <f t="shared" si="585"/>
        <v>0</v>
      </c>
      <c r="K1584" s="412">
        <f t="shared" si="592"/>
        <v>0</v>
      </c>
      <c r="L1584" s="411">
        <f t="shared" si="593"/>
        <v>0</v>
      </c>
      <c r="M1584" s="412">
        <f t="shared" si="586"/>
        <v>0</v>
      </c>
      <c r="N1584" s="411">
        <v>0</v>
      </c>
      <c r="O1584" s="412">
        <f t="shared" si="594"/>
        <v>0</v>
      </c>
      <c r="P1584" s="335"/>
      <c r="Q1584" s="427">
        <f t="shared" si="595"/>
        <v>0</v>
      </c>
      <c r="R1584" s="428">
        <f t="shared" si="596"/>
        <v>0</v>
      </c>
      <c r="S1584" s="427">
        <f t="shared" si="587"/>
        <v>0</v>
      </c>
      <c r="T1584" s="428">
        <f t="shared" si="588"/>
        <v>0</v>
      </c>
      <c r="U1584" s="431">
        <f t="shared" si="597"/>
        <v>0</v>
      </c>
      <c r="V1584" s="432">
        <f t="shared" si="598"/>
        <v>0</v>
      </c>
      <c r="W1584" s="427">
        <f t="shared" si="599"/>
        <v>0</v>
      </c>
      <c r="X1584" s="428">
        <f t="shared" si="600"/>
        <v>0</v>
      </c>
      <c r="Y1584" s="427">
        <f t="shared" si="589"/>
        <v>0</v>
      </c>
      <c r="Z1584" s="428">
        <f t="shared" si="590"/>
        <v>0</v>
      </c>
      <c r="AA1584" s="431">
        <f t="shared" si="601"/>
        <v>0</v>
      </c>
      <c r="AB1584" s="432">
        <f t="shared" si="602"/>
        <v>0</v>
      </c>
      <c r="AC1584" s="427" t="e">
        <f t="shared" si="603"/>
        <v>#N/A</v>
      </c>
      <c r="AD1584" s="428" t="e">
        <f t="shared" si="604"/>
        <v>#N/A</v>
      </c>
      <c r="AE1584" s="427" t="e">
        <f t="shared" si="605"/>
        <v>#N/A</v>
      </c>
      <c r="AF1584" s="428" t="e">
        <f t="shared" si="606"/>
        <v>#N/A</v>
      </c>
      <c r="AG1584" s="431" t="e">
        <f t="shared" si="607"/>
        <v>#N/A</v>
      </c>
      <c r="AH1584" s="432" t="e">
        <f t="shared" si="608"/>
        <v>#N/A</v>
      </c>
    </row>
    <row r="1585" spans="4:34" x14ac:dyDescent="0.25">
      <c r="D1585" s="335"/>
      <c r="E1585" s="335"/>
      <c r="F1585" s="335"/>
      <c r="G1585" s="335"/>
      <c r="H1585" s="411">
        <f t="shared" si="591"/>
        <v>0</v>
      </c>
      <c r="I1585" s="412">
        <v>0</v>
      </c>
      <c r="J1585" s="411">
        <f t="shared" si="585"/>
        <v>0</v>
      </c>
      <c r="K1585" s="412">
        <f t="shared" si="592"/>
        <v>0</v>
      </c>
      <c r="L1585" s="411">
        <f t="shared" si="593"/>
        <v>0</v>
      </c>
      <c r="M1585" s="412">
        <f t="shared" si="586"/>
        <v>0</v>
      </c>
      <c r="N1585" s="411">
        <v>0</v>
      </c>
      <c r="O1585" s="412">
        <f t="shared" si="594"/>
        <v>0</v>
      </c>
      <c r="P1585" s="335"/>
      <c r="Q1585" s="427">
        <f t="shared" si="595"/>
        <v>0</v>
      </c>
      <c r="R1585" s="428">
        <f t="shared" si="596"/>
        <v>0</v>
      </c>
      <c r="S1585" s="427">
        <f t="shared" si="587"/>
        <v>0</v>
      </c>
      <c r="T1585" s="428">
        <f t="shared" si="588"/>
        <v>0</v>
      </c>
      <c r="U1585" s="431">
        <f t="shared" si="597"/>
        <v>0</v>
      </c>
      <c r="V1585" s="432">
        <f t="shared" si="598"/>
        <v>0</v>
      </c>
      <c r="W1585" s="427">
        <f t="shared" si="599"/>
        <v>0</v>
      </c>
      <c r="X1585" s="428">
        <f t="shared" si="600"/>
        <v>0</v>
      </c>
      <c r="Y1585" s="427">
        <f t="shared" si="589"/>
        <v>0</v>
      </c>
      <c r="Z1585" s="428">
        <f t="shared" si="590"/>
        <v>0</v>
      </c>
      <c r="AA1585" s="431">
        <f t="shared" si="601"/>
        <v>0</v>
      </c>
      <c r="AB1585" s="432">
        <f t="shared" si="602"/>
        <v>0</v>
      </c>
      <c r="AC1585" s="427" t="e">
        <f t="shared" si="603"/>
        <v>#N/A</v>
      </c>
      <c r="AD1585" s="428" t="e">
        <f t="shared" si="604"/>
        <v>#N/A</v>
      </c>
      <c r="AE1585" s="427" t="e">
        <f t="shared" si="605"/>
        <v>#N/A</v>
      </c>
      <c r="AF1585" s="428" t="e">
        <f t="shared" si="606"/>
        <v>#N/A</v>
      </c>
      <c r="AG1585" s="431" t="e">
        <f t="shared" si="607"/>
        <v>#N/A</v>
      </c>
      <c r="AH1585" s="432" t="e">
        <f t="shared" si="608"/>
        <v>#N/A</v>
      </c>
    </row>
    <row r="1586" spans="4:34" x14ac:dyDescent="0.25">
      <c r="D1586" s="335"/>
      <c r="E1586" s="335"/>
      <c r="F1586" s="335"/>
      <c r="G1586" s="335"/>
      <c r="H1586" s="411">
        <f t="shared" si="591"/>
        <v>0</v>
      </c>
      <c r="I1586" s="412">
        <v>0</v>
      </c>
      <c r="J1586" s="411">
        <f t="shared" si="585"/>
        <v>0</v>
      </c>
      <c r="K1586" s="412">
        <f t="shared" si="592"/>
        <v>0</v>
      </c>
      <c r="L1586" s="411">
        <f t="shared" si="593"/>
        <v>0</v>
      </c>
      <c r="M1586" s="412">
        <f t="shared" si="586"/>
        <v>0</v>
      </c>
      <c r="N1586" s="411">
        <v>0</v>
      </c>
      <c r="O1586" s="412">
        <f t="shared" si="594"/>
        <v>0</v>
      </c>
      <c r="P1586" s="335"/>
      <c r="Q1586" s="427">
        <f t="shared" si="595"/>
        <v>0</v>
      </c>
      <c r="R1586" s="428">
        <f t="shared" si="596"/>
        <v>0</v>
      </c>
      <c r="S1586" s="427">
        <f t="shared" si="587"/>
        <v>0</v>
      </c>
      <c r="T1586" s="428">
        <f t="shared" si="588"/>
        <v>0</v>
      </c>
      <c r="U1586" s="431">
        <f t="shared" si="597"/>
        <v>0</v>
      </c>
      <c r="V1586" s="432">
        <f t="shared" si="598"/>
        <v>0</v>
      </c>
      <c r="W1586" s="427">
        <f t="shared" si="599"/>
        <v>0</v>
      </c>
      <c r="X1586" s="428">
        <f t="shared" si="600"/>
        <v>0</v>
      </c>
      <c r="Y1586" s="427">
        <f t="shared" si="589"/>
        <v>0</v>
      </c>
      <c r="Z1586" s="428">
        <f t="shared" si="590"/>
        <v>0</v>
      </c>
      <c r="AA1586" s="431">
        <f t="shared" si="601"/>
        <v>0</v>
      </c>
      <c r="AB1586" s="432">
        <f t="shared" si="602"/>
        <v>0</v>
      </c>
      <c r="AC1586" s="427" t="e">
        <f t="shared" si="603"/>
        <v>#N/A</v>
      </c>
      <c r="AD1586" s="428" t="e">
        <f t="shared" si="604"/>
        <v>#N/A</v>
      </c>
      <c r="AE1586" s="427" t="e">
        <f t="shared" si="605"/>
        <v>#N/A</v>
      </c>
      <c r="AF1586" s="428" t="e">
        <f t="shared" si="606"/>
        <v>#N/A</v>
      </c>
      <c r="AG1586" s="431" t="e">
        <f t="shared" si="607"/>
        <v>#N/A</v>
      </c>
      <c r="AH1586" s="432" t="e">
        <f t="shared" si="608"/>
        <v>#N/A</v>
      </c>
    </row>
    <row r="1587" spans="4:34" x14ac:dyDescent="0.25">
      <c r="D1587" s="335"/>
      <c r="E1587" s="335"/>
      <c r="F1587" s="335"/>
      <c r="G1587" s="335"/>
      <c r="H1587" s="411">
        <f t="shared" si="591"/>
        <v>0</v>
      </c>
      <c r="I1587" s="412">
        <v>0</v>
      </c>
      <c r="J1587" s="411">
        <f t="shared" si="585"/>
        <v>0</v>
      </c>
      <c r="K1587" s="412">
        <f t="shared" si="592"/>
        <v>0</v>
      </c>
      <c r="L1587" s="411">
        <f t="shared" si="593"/>
        <v>0</v>
      </c>
      <c r="M1587" s="412">
        <f t="shared" si="586"/>
        <v>0</v>
      </c>
      <c r="N1587" s="411">
        <v>0</v>
      </c>
      <c r="O1587" s="412">
        <f t="shared" si="594"/>
        <v>0</v>
      </c>
      <c r="P1587" s="335"/>
      <c r="Q1587" s="427">
        <f t="shared" si="595"/>
        <v>0</v>
      </c>
      <c r="R1587" s="428">
        <f t="shared" si="596"/>
        <v>0</v>
      </c>
      <c r="S1587" s="427">
        <f t="shared" si="587"/>
        <v>0</v>
      </c>
      <c r="T1587" s="428">
        <f t="shared" si="588"/>
        <v>0</v>
      </c>
      <c r="U1587" s="431">
        <f t="shared" si="597"/>
        <v>0</v>
      </c>
      <c r="V1587" s="432">
        <f t="shared" si="598"/>
        <v>0</v>
      </c>
      <c r="W1587" s="427">
        <f t="shared" si="599"/>
        <v>0</v>
      </c>
      <c r="X1587" s="428">
        <f t="shared" si="600"/>
        <v>0</v>
      </c>
      <c r="Y1587" s="427">
        <f t="shared" si="589"/>
        <v>0</v>
      </c>
      <c r="Z1587" s="428">
        <f t="shared" si="590"/>
        <v>0</v>
      </c>
      <c r="AA1587" s="431">
        <f t="shared" si="601"/>
        <v>0</v>
      </c>
      <c r="AB1587" s="432">
        <f t="shared" si="602"/>
        <v>0</v>
      </c>
      <c r="AC1587" s="427" t="e">
        <f t="shared" si="603"/>
        <v>#N/A</v>
      </c>
      <c r="AD1587" s="428" t="e">
        <f t="shared" si="604"/>
        <v>#N/A</v>
      </c>
      <c r="AE1587" s="427" t="e">
        <f t="shared" si="605"/>
        <v>#N/A</v>
      </c>
      <c r="AF1587" s="428" t="e">
        <f t="shared" si="606"/>
        <v>#N/A</v>
      </c>
      <c r="AG1587" s="431" t="e">
        <f t="shared" si="607"/>
        <v>#N/A</v>
      </c>
      <c r="AH1587" s="432" t="e">
        <f t="shared" si="608"/>
        <v>#N/A</v>
      </c>
    </row>
    <row r="1588" spans="4:34" x14ac:dyDescent="0.25">
      <c r="D1588" s="335"/>
      <c r="E1588" s="335"/>
      <c r="F1588" s="335"/>
      <c r="G1588" s="335"/>
      <c r="H1588" s="411">
        <f t="shared" si="591"/>
        <v>0</v>
      </c>
      <c r="I1588" s="412">
        <v>0</v>
      </c>
      <c r="J1588" s="411">
        <f t="shared" si="585"/>
        <v>0</v>
      </c>
      <c r="K1588" s="412">
        <f t="shared" si="592"/>
        <v>0</v>
      </c>
      <c r="L1588" s="411">
        <f t="shared" si="593"/>
        <v>0</v>
      </c>
      <c r="M1588" s="412">
        <f t="shared" si="586"/>
        <v>0</v>
      </c>
      <c r="N1588" s="411">
        <v>0</v>
      </c>
      <c r="O1588" s="412">
        <f t="shared" si="594"/>
        <v>0</v>
      </c>
      <c r="P1588" s="335"/>
      <c r="Q1588" s="427">
        <f t="shared" si="595"/>
        <v>0</v>
      </c>
      <c r="R1588" s="428">
        <f t="shared" si="596"/>
        <v>0</v>
      </c>
      <c r="S1588" s="427">
        <f t="shared" si="587"/>
        <v>0</v>
      </c>
      <c r="T1588" s="428">
        <f t="shared" si="588"/>
        <v>0</v>
      </c>
      <c r="U1588" s="431">
        <f t="shared" si="597"/>
        <v>0</v>
      </c>
      <c r="V1588" s="432">
        <f t="shared" si="598"/>
        <v>0</v>
      </c>
      <c r="W1588" s="427">
        <f t="shared" si="599"/>
        <v>0</v>
      </c>
      <c r="X1588" s="428">
        <f t="shared" si="600"/>
        <v>0</v>
      </c>
      <c r="Y1588" s="427">
        <f t="shared" si="589"/>
        <v>0</v>
      </c>
      <c r="Z1588" s="428">
        <f t="shared" si="590"/>
        <v>0</v>
      </c>
      <c r="AA1588" s="431">
        <f t="shared" si="601"/>
        <v>0</v>
      </c>
      <c r="AB1588" s="432">
        <f t="shared" si="602"/>
        <v>0</v>
      </c>
      <c r="AC1588" s="427" t="e">
        <f t="shared" si="603"/>
        <v>#N/A</v>
      </c>
      <c r="AD1588" s="428" t="e">
        <f t="shared" si="604"/>
        <v>#N/A</v>
      </c>
      <c r="AE1588" s="427" t="e">
        <f t="shared" si="605"/>
        <v>#N/A</v>
      </c>
      <c r="AF1588" s="428" t="e">
        <f t="shared" si="606"/>
        <v>#N/A</v>
      </c>
      <c r="AG1588" s="431" t="e">
        <f t="shared" si="607"/>
        <v>#N/A</v>
      </c>
      <c r="AH1588" s="432" t="e">
        <f t="shared" si="608"/>
        <v>#N/A</v>
      </c>
    </row>
    <row r="1589" spans="4:34" x14ac:dyDescent="0.25">
      <c r="D1589" s="335"/>
      <c r="E1589" s="335"/>
      <c r="F1589" s="335"/>
      <c r="G1589" s="335"/>
      <c r="H1589" s="411">
        <f t="shared" si="591"/>
        <v>0</v>
      </c>
      <c r="I1589" s="412">
        <v>0</v>
      </c>
      <c r="J1589" s="411">
        <f t="shared" si="585"/>
        <v>0</v>
      </c>
      <c r="K1589" s="412">
        <f t="shared" si="592"/>
        <v>0</v>
      </c>
      <c r="L1589" s="411">
        <f t="shared" si="593"/>
        <v>0</v>
      </c>
      <c r="M1589" s="412">
        <f t="shared" si="586"/>
        <v>0</v>
      </c>
      <c r="N1589" s="411">
        <v>0</v>
      </c>
      <c r="O1589" s="412">
        <f t="shared" si="594"/>
        <v>0</v>
      </c>
      <c r="P1589" s="335"/>
      <c r="Q1589" s="427">
        <f t="shared" si="595"/>
        <v>0</v>
      </c>
      <c r="R1589" s="428">
        <f t="shared" si="596"/>
        <v>0</v>
      </c>
      <c r="S1589" s="427">
        <f t="shared" si="587"/>
        <v>0</v>
      </c>
      <c r="T1589" s="428">
        <f t="shared" si="588"/>
        <v>0</v>
      </c>
      <c r="U1589" s="431">
        <f t="shared" si="597"/>
        <v>0</v>
      </c>
      <c r="V1589" s="432">
        <f t="shared" si="598"/>
        <v>0</v>
      </c>
      <c r="W1589" s="427">
        <f t="shared" si="599"/>
        <v>0</v>
      </c>
      <c r="X1589" s="428">
        <f t="shared" si="600"/>
        <v>0</v>
      </c>
      <c r="Y1589" s="427">
        <f t="shared" si="589"/>
        <v>0</v>
      </c>
      <c r="Z1589" s="428">
        <f t="shared" si="590"/>
        <v>0</v>
      </c>
      <c r="AA1589" s="431">
        <f t="shared" si="601"/>
        <v>0</v>
      </c>
      <c r="AB1589" s="432">
        <f t="shared" si="602"/>
        <v>0</v>
      </c>
      <c r="AC1589" s="427" t="e">
        <f t="shared" si="603"/>
        <v>#N/A</v>
      </c>
      <c r="AD1589" s="428" t="e">
        <f t="shared" si="604"/>
        <v>#N/A</v>
      </c>
      <c r="AE1589" s="427" t="e">
        <f t="shared" si="605"/>
        <v>#N/A</v>
      </c>
      <c r="AF1589" s="428" t="e">
        <f t="shared" si="606"/>
        <v>#N/A</v>
      </c>
      <c r="AG1589" s="431" t="e">
        <f t="shared" si="607"/>
        <v>#N/A</v>
      </c>
      <c r="AH1589" s="432" t="e">
        <f t="shared" si="608"/>
        <v>#N/A</v>
      </c>
    </row>
    <row r="1590" spans="4:34" x14ac:dyDescent="0.25">
      <c r="D1590" s="335"/>
      <c r="E1590" s="335"/>
      <c r="F1590" s="335"/>
      <c r="G1590" s="335"/>
      <c r="H1590" s="411">
        <f t="shared" si="591"/>
        <v>0</v>
      </c>
      <c r="I1590" s="412">
        <v>0</v>
      </c>
      <c r="J1590" s="411">
        <f t="shared" si="585"/>
        <v>0</v>
      </c>
      <c r="K1590" s="412">
        <f t="shared" si="592"/>
        <v>0</v>
      </c>
      <c r="L1590" s="411">
        <f t="shared" si="593"/>
        <v>0</v>
      </c>
      <c r="M1590" s="412">
        <f t="shared" si="586"/>
        <v>0</v>
      </c>
      <c r="N1590" s="411">
        <v>0</v>
      </c>
      <c r="O1590" s="412">
        <f t="shared" si="594"/>
        <v>0</v>
      </c>
      <c r="P1590" s="335"/>
      <c r="Q1590" s="427">
        <f t="shared" si="595"/>
        <v>0</v>
      </c>
      <c r="R1590" s="428">
        <f t="shared" si="596"/>
        <v>0</v>
      </c>
      <c r="S1590" s="427">
        <f t="shared" si="587"/>
        <v>0</v>
      </c>
      <c r="T1590" s="428">
        <f t="shared" si="588"/>
        <v>0</v>
      </c>
      <c r="U1590" s="431">
        <f t="shared" si="597"/>
        <v>0</v>
      </c>
      <c r="V1590" s="432">
        <f t="shared" si="598"/>
        <v>0</v>
      </c>
      <c r="W1590" s="427">
        <f t="shared" si="599"/>
        <v>0</v>
      </c>
      <c r="X1590" s="428">
        <f t="shared" si="600"/>
        <v>0</v>
      </c>
      <c r="Y1590" s="427">
        <f t="shared" si="589"/>
        <v>0</v>
      </c>
      <c r="Z1590" s="428">
        <f t="shared" si="590"/>
        <v>0</v>
      </c>
      <c r="AA1590" s="431">
        <f t="shared" si="601"/>
        <v>0</v>
      </c>
      <c r="AB1590" s="432">
        <f t="shared" si="602"/>
        <v>0</v>
      </c>
      <c r="AC1590" s="427" t="e">
        <f t="shared" si="603"/>
        <v>#N/A</v>
      </c>
      <c r="AD1590" s="428" t="e">
        <f t="shared" si="604"/>
        <v>#N/A</v>
      </c>
      <c r="AE1590" s="427" t="e">
        <f t="shared" si="605"/>
        <v>#N/A</v>
      </c>
      <c r="AF1590" s="428" t="e">
        <f t="shared" si="606"/>
        <v>#N/A</v>
      </c>
      <c r="AG1590" s="431" t="e">
        <f t="shared" si="607"/>
        <v>#N/A</v>
      </c>
      <c r="AH1590" s="432" t="e">
        <f t="shared" si="608"/>
        <v>#N/A</v>
      </c>
    </row>
    <row r="1591" spans="4:34" x14ac:dyDescent="0.25">
      <c r="D1591" s="335"/>
      <c r="E1591" s="335"/>
      <c r="F1591" s="335"/>
      <c r="G1591" s="335"/>
      <c r="H1591" s="411">
        <f t="shared" si="591"/>
        <v>0</v>
      </c>
      <c r="I1591" s="412">
        <v>0</v>
      </c>
      <c r="J1591" s="411">
        <f t="shared" si="585"/>
        <v>0</v>
      </c>
      <c r="K1591" s="412">
        <f t="shared" si="592"/>
        <v>0</v>
      </c>
      <c r="L1591" s="411">
        <f t="shared" si="593"/>
        <v>0</v>
      </c>
      <c r="M1591" s="412">
        <f t="shared" si="586"/>
        <v>0</v>
      </c>
      <c r="N1591" s="411">
        <v>0</v>
      </c>
      <c r="O1591" s="412">
        <f t="shared" si="594"/>
        <v>0</v>
      </c>
      <c r="P1591" s="335"/>
      <c r="Q1591" s="427">
        <f t="shared" si="595"/>
        <v>0</v>
      </c>
      <c r="R1591" s="428">
        <f t="shared" si="596"/>
        <v>0</v>
      </c>
      <c r="S1591" s="427">
        <f t="shared" si="587"/>
        <v>0</v>
      </c>
      <c r="T1591" s="428">
        <f t="shared" si="588"/>
        <v>0</v>
      </c>
      <c r="U1591" s="431">
        <f t="shared" si="597"/>
        <v>0</v>
      </c>
      <c r="V1591" s="432">
        <f t="shared" si="598"/>
        <v>0</v>
      </c>
      <c r="W1591" s="427">
        <f t="shared" si="599"/>
        <v>0</v>
      </c>
      <c r="X1591" s="428">
        <f t="shared" si="600"/>
        <v>0</v>
      </c>
      <c r="Y1591" s="427">
        <f t="shared" si="589"/>
        <v>0</v>
      </c>
      <c r="Z1591" s="428">
        <f t="shared" si="590"/>
        <v>0</v>
      </c>
      <c r="AA1591" s="431">
        <f t="shared" si="601"/>
        <v>0</v>
      </c>
      <c r="AB1591" s="432">
        <f t="shared" si="602"/>
        <v>0</v>
      </c>
      <c r="AC1591" s="427" t="e">
        <f t="shared" si="603"/>
        <v>#N/A</v>
      </c>
      <c r="AD1591" s="428" t="e">
        <f t="shared" si="604"/>
        <v>#N/A</v>
      </c>
      <c r="AE1591" s="427" t="e">
        <f t="shared" si="605"/>
        <v>#N/A</v>
      </c>
      <c r="AF1591" s="428" t="e">
        <f t="shared" si="606"/>
        <v>#N/A</v>
      </c>
      <c r="AG1591" s="431" t="e">
        <f t="shared" si="607"/>
        <v>#N/A</v>
      </c>
      <c r="AH1591" s="432" t="e">
        <f t="shared" si="608"/>
        <v>#N/A</v>
      </c>
    </row>
    <row r="1592" spans="4:34" x14ac:dyDescent="0.25">
      <c r="D1592" s="335"/>
      <c r="E1592" s="335"/>
      <c r="F1592" s="335"/>
      <c r="G1592" s="335"/>
      <c r="H1592" s="411">
        <f t="shared" si="591"/>
        <v>0</v>
      </c>
      <c r="I1592" s="412">
        <v>0</v>
      </c>
      <c r="J1592" s="411">
        <f t="shared" si="585"/>
        <v>0</v>
      </c>
      <c r="K1592" s="412">
        <f t="shared" si="592"/>
        <v>0</v>
      </c>
      <c r="L1592" s="411">
        <f t="shared" si="593"/>
        <v>0</v>
      </c>
      <c r="M1592" s="412">
        <f t="shared" si="586"/>
        <v>0</v>
      </c>
      <c r="N1592" s="411">
        <v>0</v>
      </c>
      <c r="O1592" s="412">
        <f t="shared" si="594"/>
        <v>0</v>
      </c>
      <c r="P1592" s="335"/>
      <c r="Q1592" s="427">
        <f t="shared" si="595"/>
        <v>0</v>
      </c>
      <c r="R1592" s="428">
        <f t="shared" si="596"/>
        <v>0</v>
      </c>
      <c r="S1592" s="427">
        <f t="shared" si="587"/>
        <v>0</v>
      </c>
      <c r="T1592" s="428">
        <f t="shared" si="588"/>
        <v>0</v>
      </c>
      <c r="U1592" s="431">
        <f t="shared" si="597"/>
        <v>0</v>
      </c>
      <c r="V1592" s="432">
        <f t="shared" si="598"/>
        <v>0</v>
      </c>
      <c r="W1592" s="427">
        <f t="shared" si="599"/>
        <v>0</v>
      </c>
      <c r="X1592" s="428">
        <f t="shared" si="600"/>
        <v>0</v>
      </c>
      <c r="Y1592" s="427">
        <f t="shared" si="589"/>
        <v>0</v>
      </c>
      <c r="Z1592" s="428">
        <f t="shared" si="590"/>
        <v>0</v>
      </c>
      <c r="AA1592" s="431">
        <f t="shared" si="601"/>
        <v>0</v>
      </c>
      <c r="AB1592" s="432">
        <f t="shared" si="602"/>
        <v>0</v>
      </c>
      <c r="AC1592" s="427" t="e">
        <f t="shared" si="603"/>
        <v>#N/A</v>
      </c>
      <c r="AD1592" s="428" t="e">
        <f t="shared" si="604"/>
        <v>#N/A</v>
      </c>
      <c r="AE1592" s="427" t="e">
        <f t="shared" si="605"/>
        <v>#N/A</v>
      </c>
      <c r="AF1592" s="428" t="e">
        <f t="shared" si="606"/>
        <v>#N/A</v>
      </c>
      <c r="AG1592" s="431" t="e">
        <f t="shared" si="607"/>
        <v>#N/A</v>
      </c>
      <c r="AH1592" s="432" t="e">
        <f t="shared" si="608"/>
        <v>#N/A</v>
      </c>
    </row>
    <row r="1593" spans="4:34" x14ac:dyDescent="0.25">
      <c r="D1593" s="335"/>
      <c r="E1593" s="335"/>
      <c r="F1593" s="335"/>
      <c r="G1593" s="335"/>
      <c r="H1593" s="411">
        <f t="shared" si="591"/>
        <v>0</v>
      </c>
      <c r="I1593" s="412">
        <v>0</v>
      </c>
      <c r="J1593" s="411">
        <f t="shared" si="585"/>
        <v>0</v>
      </c>
      <c r="K1593" s="412">
        <f t="shared" si="592"/>
        <v>0</v>
      </c>
      <c r="L1593" s="411">
        <f t="shared" si="593"/>
        <v>0</v>
      </c>
      <c r="M1593" s="412">
        <f t="shared" si="586"/>
        <v>0</v>
      </c>
      <c r="N1593" s="411">
        <v>0</v>
      </c>
      <c r="O1593" s="412">
        <f t="shared" si="594"/>
        <v>0</v>
      </c>
      <c r="P1593" s="335"/>
      <c r="Q1593" s="427">
        <f t="shared" si="595"/>
        <v>0</v>
      </c>
      <c r="R1593" s="428">
        <f t="shared" si="596"/>
        <v>0</v>
      </c>
      <c r="S1593" s="427">
        <f t="shared" si="587"/>
        <v>0</v>
      </c>
      <c r="T1593" s="428">
        <f t="shared" si="588"/>
        <v>0</v>
      </c>
      <c r="U1593" s="431">
        <f t="shared" si="597"/>
        <v>0</v>
      </c>
      <c r="V1593" s="432">
        <f t="shared" si="598"/>
        <v>0</v>
      </c>
      <c r="W1593" s="427">
        <f t="shared" si="599"/>
        <v>0</v>
      </c>
      <c r="X1593" s="428">
        <f t="shared" si="600"/>
        <v>0</v>
      </c>
      <c r="Y1593" s="427">
        <f t="shared" si="589"/>
        <v>0</v>
      </c>
      <c r="Z1593" s="428">
        <f t="shared" si="590"/>
        <v>0</v>
      </c>
      <c r="AA1593" s="431">
        <f t="shared" si="601"/>
        <v>0</v>
      </c>
      <c r="AB1593" s="432">
        <f t="shared" si="602"/>
        <v>0</v>
      </c>
      <c r="AC1593" s="427" t="e">
        <f t="shared" si="603"/>
        <v>#N/A</v>
      </c>
      <c r="AD1593" s="428" t="e">
        <f t="shared" si="604"/>
        <v>#N/A</v>
      </c>
      <c r="AE1593" s="427" t="e">
        <f t="shared" si="605"/>
        <v>#N/A</v>
      </c>
      <c r="AF1593" s="428" t="e">
        <f t="shared" si="606"/>
        <v>#N/A</v>
      </c>
      <c r="AG1593" s="431" t="e">
        <f t="shared" si="607"/>
        <v>#N/A</v>
      </c>
      <c r="AH1593" s="432" t="e">
        <f t="shared" si="608"/>
        <v>#N/A</v>
      </c>
    </row>
    <row r="1594" spans="4:34" x14ac:dyDescent="0.25">
      <c r="D1594" s="335"/>
      <c r="E1594" s="335"/>
      <c r="F1594" s="335"/>
      <c r="G1594" s="335"/>
      <c r="H1594" s="411">
        <f t="shared" si="591"/>
        <v>0</v>
      </c>
      <c r="I1594" s="412">
        <v>0</v>
      </c>
      <c r="J1594" s="411">
        <f t="shared" si="585"/>
        <v>0</v>
      </c>
      <c r="K1594" s="412">
        <f t="shared" si="592"/>
        <v>0</v>
      </c>
      <c r="L1594" s="411">
        <f t="shared" si="593"/>
        <v>0</v>
      </c>
      <c r="M1594" s="412">
        <f t="shared" si="586"/>
        <v>0</v>
      </c>
      <c r="N1594" s="411">
        <v>0</v>
      </c>
      <c r="O1594" s="412">
        <f t="shared" si="594"/>
        <v>0</v>
      </c>
      <c r="P1594" s="335"/>
      <c r="Q1594" s="427">
        <f t="shared" si="595"/>
        <v>0</v>
      </c>
      <c r="R1594" s="428">
        <f t="shared" si="596"/>
        <v>0</v>
      </c>
      <c r="S1594" s="427">
        <f t="shared" si="587"/>
        <v>0</v>
      </c>
      <c r="T1594" s="428">
        <f t="shared" si="588"/>
        <v>0</v>
      </c>
      <c r="U1594" s="431">
        <f t="shared" si="597"/>
        <v>0</v>
      </c>
      <c r="V1594" s="432">
        <f t="shared" si="598"/>
        <v>0</v>
      </c>
      <c r="W1594" s="427">
        <f t="shared" si="599"/>
        <v>0</v>
      </c>
      <c r="X1594" s="428">
        <f t="shared" si="600"/>
        <v>0</v>
      </c>
      <c r="Y1594" s="427">
        <f t="shared" si="589"/>
        <v>0</v>
      </c>
      <c r="Z1594" s="428">
        <f t="shared" si="590"/>
        <v>0</v>
      </c>
      <c r="AA1594" s="431">
        <f t="shared" si="601"/>
        <v>0</v>
      </c>
      <c r="AB1594" s="432">
        <f t="shared" si="602"/>
        <v>0</v>
      </c>
      <c r="AC1594" s="427" t="e">
        <f t="shared" si="603"/>
        <v>#N/A</v>
      </c>
      <c r="AD1594" s="428" t="e">
        <f t="shared" si="604"/>
        <v>#N/A</v>
      </c>
      <c r="AE1594" s="427" t="e">
        <f t="shared" si="605"/>
        <v>#N/A</v>
      </c>
      <c r="AF1594" s="428" t="e">
        <f t="shared" si="606"/>
        <v>#N/A</v>
      </c>
      <c r="AG1594" s="431" t="e">
        <f t="shared" si="607"/>
        <v>#N/A</v>
      </c>
      <c r="AH1594" s="432" t="e">
        <f t="shared" si="608"/>
        <v>#N/A</v>
      </c>
    </row>
    <row r="1595" spans="4:34" x14ac:dyDescent="0.25">
      <c r="D1595" s="335"/>
      <c r="E1595" s="335"/>
      <c r="F1595" s="335"/>
      <c r="G1595" s="335"/>
      <c r="H1595" s="411">
        <f t="shared" si="591"/>
        <v>0</v>
      </c>
      <c r="I1595" s="412">
        <v>0</v>
      </c>
      <c r="J1595" s="411">
        <f t="shared" si="585"/>
        <v>0</v>
      </c>
      <c r="K1595" s="412">
        <f t="shared" si="592"/>
        <v>0</v>
      </c>
      <c r="L1595" s="411">
        <f t="shared" si="593"/>
        <v>0</v>
      </c>
      <c r="M1595" s="412">
        <f t="shared" si="586"/>
        <v>0</v>
      </c>
      <c r="N1595" s="411">
        <v>0</v>
      </c>
      <c r="O1595" s="412">
        <f t="shared" si="594"/>
        <v>0</v>
      </c>
      <c r="P1595" s="335"/>
      <c r="Q1595" s="427">
        <f t="shared" si="595"/>
        <v>0</v>
      </c>
      <c r="R1595" s="428">
        <f t="shared" si="596"/>
        <v>0</v>
      </c>
      <c r="S1595" s="427">
        <f t="shared" si="587"/>
        <v>0</v>
      </c>
      <c r="T1595" s="428">
        <f t="shared" si="588"/>
        <v>0</v>
      </c>
      <c r="U1595" s="431">
        <f t="shared" si="597"/>
        <v>0</v>
      </c>
      <c r="V1595" s="432">
        <f t="shared" si="598"/>
        <v>0</v>
      </c>
      <c r="W1595" s="427">
        <f t="shared" si="599"/>
        <v>0</v>
      </c>
      <c r="X1595" s="428">
        <f t="shared" si="600"/>
        <v>0</v>
      </c>
      <c r="Y1595" s="427">
        <f t="shared" si="589"/>
        <v>0</v>
      </c>
      <c r="Z1595" s="428">
        <f t="shared" si="590"/>
        <v>0</v>
      </c>
      <c r="AA1595" s="431">
        <f t="shared" si="601"/>
        <v>0</v>
      </c>
      <c r="AB1595" s="432">
        <f t="shared" si="602"/>
        <v>0</v>
      </c>
      <c r="AC1595" s="427" t="e">
        <f t="shared" si="603"/>
        <v>#N/A</v>
      </c>
      <c r="AD1595" s="428" t="e">
        <f t="shared" si="604"/>
        <v>#N/A</v>
      </c>
      <c r="AE1595" s="427" t="e">
        <f t="shared" si="605"/>
        <v>#N/A</v>
      </c>
      <c r="AF1595" s="428" t="e">
        <f t="shared" si="606"/>
        <v>#N/A</v>
      </c>
      <c r="AG1595" s="431" t="e">
        <f t="shared" si="607"/>
        <v>#N/A</v>
      </c>
      <c r="AH1595" s="432" t="e">
        <f t="shared" si="608"/>
        <v>#N/A</v>
      </c>
    </row>
    <row r="1596" spans="4:34" x14ac:dyDescent="0.25">
      <c r="D1596" s="335"/>
      <c r="E1596" s="335"/>
      <c r="F1596" s="335"/>
      <c r="G1596" s="335"/>
      <c r="H1596" s="411">
        <f t="shared" si="591"/>
        <v>0</v>
      </c>
      <c r="I1596" s="412">
        <v>0</v>
      </c>
      <c r="J1596" s="411">
        <f t="shared" si="585"/>
        <v>0</v>
      </c>
      <c r="K1596" s="412">
        <f t="shared" si="592"/>
        <v>0</v>
      </c>
      <c r="L1596" s="411">
        <f t="shared" si="593"/>
        <v>0</v>
      </c>
      <c r="M1596" s="412">
        <f t="shared" si="586"/>
        <v>0</v>
      </c>
      <c r="N1596" s="411">
        <v>0</v>
      </c>
      <c r="O1596" s="412">
        <f t="shared" si="594"/>
        <v>0</v>
      </c>
      <c r="P1596" s="335"/>
      <c r="Q1596" s="427">
        <f t="shared" si="595"/>
        <v>0</v>
      </c>
      <c r="R1596" s="428">
        <f t="shared" si="596"/>
        <v>0</v>
      </c>
      <c r="S1596" s="427">
        <f t="shared" si="587"/>
        <v>0</v>
      </c>
      <c r="T1596" s="428">
        <f t="shared" si="588"/>
        <v>0</v>
      </c>
      <c r="U1596" s="431">
        <f t="shared" si="597"/>
        <v>0</v>
      </c>
      <c r="V1596" s="432">
        <f t="shared" si="598"/>
        <v>0</v>
      </c>
      <c r="W1596" s="427">
        <f t="shared" si="599"/>
        <v>0</v>
      </c>
      <c r="X1596" s="428">
        <f t="shared" si="600"/>
        <v>0</v>
      </c>
      <c r="Y1596" s="427">
        <f t="shared" si="589"/>
        <v>0</v>
      </c>
      <c r="Z1596" s="428">
        <f t="shared" si="590"/>
        <v>0</v>
      </c>
      <c r="AA1596" s="431">
        <f t="shared" si="601"/>
        <v>0</v>
      </c>
      <c r="AB1596" s="432">
        <f t="shared" si="602"/>
        <v>0</v>
      </c>
      <c r="AC1596" s="427" t="e">
        <f t="shared" si="603"/>
        <v>#N/A</v>
      </c>
      <c r="AD1596" s="428" t="e">
        <f t="shared" si="604"/>
        <v>#N/A</v>
      </c>
      <c r="AE1596" s="427" t="e">
        <f t="shared" si="605"/>
        <v>#N/A</v>
      </c>
      <c r="AF1596" s="428" t="e">
        <f t="shared" si="606"/>
        <v>#N/A</v>
      </c>
      <c r="AG1596" s="431" t="e">
        <f t="shared" si="607"/>
        <v>#N/A</v>
      </c>
      <c r="AH1596" s="432" t="e">
        <f t="shared" si="608"/>
        <v>#N/A</v>
      </c>
    </row>
    <row r="1597" spans="4:34" x14ac:dyDescent="0.25">
      <c r="D1597" s="335"/>
      <c r="E1597" s="335"/>
      <c r="F1597" s="335"/>
      <c r="G1597" s="335"/>
      <c r="H1597" s="411">
        <f t="shared" si="591"/>
        <v>0</v>
      </c>
      <c r="I1597" s="412">
        <v>0</v>
      </c>
      <c r="J1597" s="411">
        <f t="shared" si="585"/>
        <v>0</v>
      </c>
      <c r="K1597" s="412">
        <f t="shared" si="592"/>
        <v>0</v>
      </c>
      <c r="L1597" s="411">
        <f t="shared" si="593"/>
        <v>0</v>
      </c>
      <c r="M1597" s="412">
        <f t="shared" si="586"/>
        <v>0</v>
      </c>
      <c r="N1597" s="411">
        <v>0</v>
      </c>
      <c r="O1597" s="412">
        <f t="shared" si="594"/>
        <v>0</v>
      </c>
      <c r="P1597" s="335"/>
      <c r="Q1597" s="427">
        <f t="shared" si="595"/>
        <v>0</v>
      </c>
      <c r="R1597" s="428">
        <f t="shared" si="596"/>
        <v>0</v>
      </c>
      <c r="S1597" s="427">
        <f t="shared" si="587"/>
        <v>0</v>
      </c>
      <c r="T1597" s="428">
        <f t="shared" si="588"/>
        <v>0</v>
      </c>
      <c r="U1597" s="431">
        <f t="shared" si="597"/>
        <v>0</v>
      </c>
      <c r="V1597" s="432">
        <f t="shared" si="598"/>
        <v>0</v>
      </c>
      <c r="W1597" s="427">
        <f t="shared" si="599"/>
        <v>0</v>
      </c>
      <c r="X1597" s="428">
        <f t="shared" si="600"/>
        <v>0</v>
      </c>
      <c r="Y1597" s="427">
        <f t="shared" si="589"/>
        <v>0</v>
      </c>
      <c r="Z1597" s="428">
        <f t="shared" si="590"/>
        <v>0</v>
      </c>
      <c r="AA1597" s="431">
        <f t="shared" si="601"/>
        <v>0</v>
      </c>
      <c r="AB1597" s="432">
        <f t="shared" si="602"/>
        <v>0</v>
      </c>
      <c r="AC1597" s="427" t="e">
        <f t="shared" si="603"/>
        <v>#N/A</v>
      </c>
      <c r="AD1597" s="428" t="e">
        <f t="shared" si="604"/>
        <v>#N/A</v>
      </c>
      <c r="AE1597" s="427" t="e">
        <f t="shared" si="605"/>
        <v>#N/A</v>
      </c>
      <c r="AF1597" s="428" t="e">
        <f t="shared" si="606"/>
        <v>#N/A</v>
      </c>
      <c r="AG1597" s="431" t="e">
        <f t="shared" si="607"/>
        <v>#N/A</v>
      </c>
      <c r="AH1597" s="432" t="e">
        <f t="shared" si="608"/>
        <v>#N/A</v>
      </c>
    </row>
    <row r="1598" spans="4:34" x14ac:dyDescent="0.25">
      <c r="D1598" s="335"/>
      <c r="E1598" s="335"/>
      <c r="F1598" s="335"/>
      <c r="G1598" s="335"/>
      <c r="H1598" s="411">
        <f t="shared" si="591"/>
        <v>0</v>
      </c>
      <c r="I1598" s="412">
        <v>0</v>
      </c>
      <c r="J1598" s="411">
        <f t="shared" si="585"/>
        <v>0</v>
      </c>
      <c r="K1598" s="412">
        <f t="shared" si="592"/>
        <v>0</v>
      </c>
      <c r="L1598" s="411">
        <f t="shared" si="593"/>
        <v>0</v>
      </c>
      <c r="M1598" s="412">
        <f t="shared" si="586"/>
        <v>0</v>
      </c>
      <c r="N1598" s="411">
        <v>0</v>
      </c>
      <c r="O1598" s="412">
        <f t="shared" si="594"/>
        <v>0</v>
      </c>
      <c r="P1598" s="335"/>
      <c r="Q1598" s="427">
        <f t="shared" si="595"/>
        <v>0</v>
      </c>
      <c r="R1598" s="428">
        <f t="shared" si="596"/>
        <v>0</v>
      </c>
      <c r="S1598" s="427">
        <f t="shared" si="587"/>
        <v>0</v>
      </c>
      <c r="T1598" s="428">
        <f t="shared" si="588"/>
        <v>0</v>
      </c>
      <c r="U1598" s="431">
        <f t="shared" si="597"/>
        <v>0</v>
      </c>
      <c r="V1598" s="432">
        <f t="shared" si="598"/>
        <v>0</v>
      </c>
      <c r="W1598" s="427">
        <f t="shared" si="599"/>
        <v>0</v>
      </c>
      <c r="X1598" s="428">
        <f t="shared" si="600"/>
        <v>0</v>
      </c>
      <c r="Y1598" s="427">
        <f t="shared" si="589"/>
        <v>0</v>
      </c>
      <c r="Z1598" s="428">
        <f t="shared" si="590"/>
        <v>0</v>
      </c>
      <c r="AA1598" s="431">
        <f t="shared" si="601"/>
        <v>0</v>
      </c>
      <c r="AB1598" s="432">
        <f t="shared" si="602"/>
        <v>0</v>
      </c>
      <c r="AC1598" s="427" t="e">
        <f t="shared" si="603"/>
        <v>#N/A</v>
      </c>
      <c r="AD1598" s="428" t="e">
        <f t="shared" si="604"/>
        <v>#N/A</v>
      </c>
      <c r="AE1598" s="427" t="e">
        <f t="shared" si="605"/>
        <v>#N/A</v>
      </c>
      <c r="AF1598" s="428" t="e">
        <f t="shared" si="606"/>
        <v>#N/A</v>
      </c>
      <c r="AG1598" s="431" t="e">
        <f t="shared" si="607"/>
        <v>#N/A</v>
      </c>
      <c r="AH1598" s="432" t="e">
        <f t="shared" si="608"/>
        <v>#N/A</v>
      </c>
    </row>
    <row r="1599" spans="4:34" x14ac:dyDescent="0.25">
      <c r="D1599" s="335"/>
      <c r="E1599" s="335"/>
      <c r="F1599" s="335"/>
      <c r="G1599" s="335"/>
      <c r="H1599" s="411">
        <f t="shared" si="591"/>
        <v>0</v>
      </c>
      <c r="I1599" s="412">
        <v>0</v>
      </c>
      <c r="J1599" s="411">
        <f t="shared" si="585"/>
        <v>0</v>
      </c>
      <c r="K1599" s="412">
        <f t="shared" si="592"/>
        <v>0</v>
      </c>
      <c r="L1599" s="411">
        <f t="shared" si="593"/>
        <v>0</v>
      </c>
      <c r="M1599" s="412">
        <f t="shared" si="586"/>
        <v>0</v>
      </c>
      <c r="N1599" s="411">
        <v>0</v>
      </c>
      <c r="O1599" s="412">
        <f t="shared" si="594"/>
        <v>0</v>
      </c>
      <c r="P1599" s="335"/>
      <c r="Q1599" s="427">
        <f t="shared" si="595"/>
        <v>0</v>
      </c>
      <c r="R1599" s="428">
        <f t="shared" si="596"/>
        <v>0</v>
      </c>
      <c r="S1599" s="427">
        <f t="shared" si="587"/>
        <v>0</v>
      </c>
      <c r="T1599" s="428">
        <f t="shared" si="588"/>
        <v>0</v>
      </c>
      <c r="U1599" s="431">
        <f t="shared" si="597"/>
        <v>0</v>
      </c>
      <c r="V1599" s="432">
        <f t="shared" si="598"/>
        <v>0</v>
      </c>
      <c r="W1599" s="427">
        <f t="shared" si="599"/>
        <v>0</v>
      </c>
      <c r="X1599" s="428">
        <f t="shared" si="600"/>
        <v>0</v>
      </c>
      <c r="Y1599" s="427">
        <f t="shared" si="589"/>
        <v>0</v>
      </c>
      <c r="Z1599" s="428">
        <f t="shared" si="590"/>
        <v>0</v>
      </c>
      <c r="AA1599" s="431">
        <f t="shared" si="601"/>
        <v>0</v>
      </c>
      <c r="AB1599" s="432">
        <f t="shared" si="602"/>
        <v>0</v>
      </c>
      <c r="AC1599" s="427" t="e">
        <f t="shared" si="603"/>
        <v>#N/A</v>
      </c>
      <c r="AD1599" s="428" t="e">
        <f t="shared" si="604"/>
        <v>#N/A</v>
      </c>
      <c r="AE1599" s="427" t="e">
        <f t="shared" si="605"/>
        <v>#N/A</v>
      </c>
      <c r="AF1599" s="428" t="e">
        <f t="shared" si="606"/>
        <v>#N/A</v>
      </c>
      <c r="AG1599" s="431" t="e">
        <f t="shared" si="607"/>
        <v>#N/A</v>
      </c>
      <c r="AH1599" s="432" t="e">
        <f t="shared" si="608"/>
        <v>#N/A</v>
      </c>
    </row>
    <row r="1600" spans="4:34" x14ac:dyDescent="0.25">
      <c r="D1600" s="335"/>
      <c r="E1600" s="335"/>
      <c r="F1600" s="335"/>
      <c r="G1600" s="335"/>
      <c r="H1600" s="411">
        <f t="shared" si="591"/>
        <v>0</v>
      </c>
      <c r="I1600" s="412">
        <v>0</v>
      </c>
      <c r="J1600" s="411">
        <f t="shared" si="585"/>
        <v>0</v>
      </c>
      <c r="K1600" s="412">
        <f t="shared" si="592"/>
        <v>0</v>
      </c>
      <c r="L1600" s="411">
        <f t="shared" si="593"/>
        <v>0</v>
      </c>
      <c r="M1600" s="412">
        <f t="shared" si="586"/>
        <v>0</v>
      </c>
      <c r="N1600" s="411">
        <v>0</v>
      </c>
      <c r="O1600" s="412">
        <f t="shared" si="594"/>
        <v>0</v>
      </c>
      <c r="P1600" s="335"/>
      <c r="Q1600" s="427">
        <f t="shared" si="595"/>
        <v>0</v>
      </c>
      <c r="R1600" s="428">
        <f t="shared" si="596"/>
        <v>0</v>
      </c>
      <c r="S1600" s="427">
        <f t="shared" si="587"/>
        <v>0</v>
      </c>
      <c r="T1600" s="428">
        <f t="shared" si="588"/>
        <v>0</v>
      </c>
      <c r="U1600" s="431">
        <f t="shared" si="597"/>
        <v>0</v>
      </c>
      <c r="V1600" s="432">
        <f t="shared" si="598"/>
        <v>0</v>
      </c>
      <c r="W1600" s="427">
        <f t="shared" si="599"/>
        <v>0</v>
      </c>
      <c r="X1600" s="428">
        <f t="shared" si="600"/>
        <v>0</v>
      </c>
      <c r="Y1600" s="427">
        <f t="shared" si="589"/>
        <v>0</v>
      </c>
      <c r="Z1600" s="428">
        <f t="shared" si="590"/>
        <v>0</v>
      </c>
      <c r="AA1600" s="431">
        <f t="shared" si="601"/>
        <v>0</v>
      </c>
      <c r="AB1600" s="432">
        <f t="shared" si="602"/>
        <v>0</v>
      </c>
      <c r="AC1600" s="427" t="e">
        <f t="shared" si="603"/>
        <v>#N/A</v>
      </c>
      <c r="AD1600" s="428" t="e">
        <f t="shared" si="604"/>
        <v>#N/A</v>
      </c>
      <c r="AE1600" s="427" t="e">
        <f t="shared" si="605"/>
        <v>#N/A</v>
      </c>
      <c r="AF1600" s="428" t="e">
        <f t="shared" si="606"/>
        <v>#N/A</v>
      </c>
      <c r="AG1600" s="431" t="e">
        <f t="shared" si="607"/>
        <v>#N/A</v>
      </c>
      <c r="AH1600" s="432" t="e">
        <f t="shared" si="608"/>
        <v>#N/A</v>
      </c>
    </row>
    <row r="1601" spans="4:34" x14ac:dyDescent="0.25">
      <c r="D1601" s="335"/>
      <c r="E1601" s="335"/>
      <c r="F1601" s="335"/>
      <c r="G1601" s="335"/>
      <c r="H1601" s="411">
        <f t="shared" si="591"/>
        <v>0</v>
      </c>
      <c r="I1601" s="412">
        <v>0</v>
      </c>
      <c r="J1601" s="411">
        <f t="shared" si="585"/>
        <v>0</v>
      </c>
      <c r="K1601" s="412">
        <f t="shared" si="592"/>
        <v>0</v>
      </c>
      <c r="L1601" s="411">
        <f t="shared" si="593"/>
        <v>0</v>
      </c>
      <c r="M1601" s="412">
        <f t="shared" si="586"/>
        <v>0</v>
      </c>
      <c r="N1601" s="411">
        <v>0</v>
      </c>
      <c r="O1601" s="412">
        <f t="shared" si="594"/>
        <v>0</v>
      </c>
      <c r="P1601" s="335"/>
      <c r="Q1601" s="427">
        <f t="shared" si="595"/>
        <v>0</v>
      </c>
      <c r="R1601" s="428">
        <f t="shared" si="596"/>
        <v>0</v>
      </c>
      <c r="S1601" s="427">
        <f t="shared" si="587"/>
        <v>0</v>
      </c>
      <c r="T1601" s="428">
        <f t="shared" si="588"/>
        <v>0</v>
      </c>
      <c r="U1601" s="431">
        <f t="shared" si="597"/>
        <v>0</v>
      </c>
      <c r="V1601" s="432">
        <f t="shared" si="598"/>
        <v>0</v>
      </c>
      <c r="W1601" s="427">
        <f t="shared" si="599"/>
        <v>0</v>
      </c>
      <c r="X1601" s="428">
        <f t="shared" si="600"/>
        <v>0</v>
      </c>
      <c r="Y1601" s="427">
        <f t="shared" si="589"/>
        <v>0</v>
      </c>
      <c r="Z1601" s="428">
        <f t="shared" si="590"/>
        <v>0</v>
      </c>
      <c r="AA1601" s="431">
        <f t="shared" si="601"/>
        <v>0</v>
      </c>
      <c r="AB1601" s="432">
        <f t="shared" si="602"/>
        <v>0</v>
      </c>
      <c r="AC1601" s="427" t="e">
        <f t="shared" si="603"/>
        <v>#N/A</v>
      </c>
      <c r="AD1601" s="428" t="e">
        <f t="shared" si="604"/>
        <v>#N/A</v>
      </c>
      <c r="AE1601" s="427" t="e">
        <f t="shared" si="605"/>
        <v>#N/A</v>
      </c>
      <c r="AF1601" s="428" t="e">
        <f t="shared" si="606"/>
        <v>#N/A</v>
      </c>
      <c r="AG1601" s="431" t="e">
        <f t="shared" si="607"/>
        <v>#N/A</v>
      </c>
      <c r="AH1601" s="432" t="e">
        <f t="shared" si="608"/>
        <v>#N/A</v>
      </c>
    </row>
    <row r="1602" spans="4:34" x14ac:dyDescent="0.25">
      <c r="D1602" s="335"/>
      <c r="E1602" s="335"/>
      <c r="F1602" s="335"/>
      <c r="G1602" s="335"/>
      <c r="H1602" s="411">
        <f t="shared" si="591"/>
        <v>0</v>
      </c>
      <c r="I1602" s="412">
        <v>0</v>
      </c>
      <c r="J1602" s="411">
        <f t="shared" si="585"/>
        <v>0</v>
      </c>
      <c r="K1602" s="412">
        <f t="shared" si="592"/>
        <v>0</v>
      </c>
      <c r="L1602" s="411">
        <f t="shared" si="593"/>
        <v>0</v>
      </c>
      <c r="M1602" s="412">
        <f t="shared" si="586"/>
        <v>0</v>
      </c>
      <c r="N1602" s="411">
        <v>0</v>
      </c>
      <c r="O1602" s="412">
        <f t="shared" si="594"/>
        <v>0</v>
      </c>
      <c r="P1602" s="335"/>
      <c r="Q1602" s="427">
        <f t="shared" si="595"/>
        <v>0</v>
      </c>
      <c r="R1602" s="428">
        <f t="shared" si="596"/>
        <v>0</v>
      </c>
      <c r="S1602" s="427">
        <f t="shared" si="587"/>
        <v>0</v>
      </c>
      <c r="T1602" s="428">
        <f t="shared" si="588"/>
        <v>0</v>
      </c>
      <c r="U1602" s="431">
        <f t="shared" si="597"/>
        <v>0</v>
      </c>
      <c r="V1602" s="432">
        <f t="shared" si="598"/>
        <v>0</v>
      </c>
      <c r="W1602" s="427">
        <f t="shared" si="599"/>
        <v>0</v>
      </c>
      <c r="X1602" s="428">
        <f t="shared" si="600"/>
        <v>0</v>
      </c>
      <c r="Y1602" s="427">
        <f t="shared" si="589"/>
        <v>0</v>
      </c>
      <c r="Z1602" s="428">
        <f t="shared" si="590"/>
        <v>0</v>
      </c>
      <c r="AA1602" s="431">
        <f t="shared" si="601"/>
        <v>0</v>
      </c>
      <c r="AB1602" s="432">
        <f t="shared" si="602"/>
        <v>0</v>
      </c>
      <c r="AC1602" s="427" t="e">
        <f t="shared" si="603"/>
        <v>#N/A</v>
      </c>
      <c r="AD1602" s="428" t="e">
        <f t="shared" si="604"/>
        <v>#N/A</v>
      </c>
      <c r="AE1602" s="427" t="e">
        <f t="shared" si="605"/>
        <v>#N/A</v>
      </c>
      <c r="AF1602" s="428" t="e">
        <f t="shared" si="606"/>
        <v>#N/A</v>
      </c>
      <c r="AG1602" s="431" t="e">
        <f t="shared" si="607"/>
        <v>#N/A</v>
      </c>
      <c r="AH1602" s="432" t="e">
        <f t="shared" si="608"/>
        <v>#N/A</v>
      </c>
    </row>
    <row r="1603" spans="4:34" x14ac:dyDescent="0.25">
      <c r="D1603" s="335"/>
      <c r="E1603" s="335"/>
      <c r="F1603" s="335"/>
      <c r="G1603" s="335"/>
      <c r="H1603" s="411">
        <f t="shared" si="591"/>
        <v>0</v>
      </c>
      <c r="I1603" s="412">
        <v>0</v>
      </c>
      <c r="J1603" s="411">
        <f t="shared" si="585"/>
        <v>0</v>
      </c>
      <c r="K1603" s="412">
        <f t="shared" si="592"/>
        <v>0</v>
      </c>
      <c r="L1603" s="411">
        <f t="shared" si="593"/>
        <v>0</v>
      </c>
      <c r="M1603" s="412">
        <f t="shared" si="586"/>
        <v>0</v>
      </c>
      <c r="N1603" s="411">
        <v>0</v>
      </c>
      <c r="O1603" s="412">
        <f t="shared" si="594"/>
        <v>0</v>
      </c>
      <c r="P1603" s="335"/>
      <c r="Q1603" s="427">
        <f t="shared" si="595"/>
        <v>0</v>
      </c>
      <c r="R1603" s="428">
        <f t="shared" si="596"/>
        <v>0</v>
      </c>
      <c r="S1603" s="427">
        <f t="shared" si="587"/>
        <v>0</v>
      </c>
      <c r="T1603" s="428">
        <f t="shared" si="588"/>
        <v>0</v>
      </c>
      <c r="U1603" s="431">
        <f t="shared" si="597"/>
        <v>0</v>
      </c>
      <c r="V1603" s="432">
        <f t="shared" si="598"/>
        <v>0</v>
      </c>
      <c r="W1603" s="427">
        <f t="shared" si="599"/>
        <v>0</v>
      </c>
      <c r="X1603" s="428">
        <f t="shared" si="600"/>
        <v>0</v>
      </c>
      <c r="Y1603" s="427">
        <f t="shared" si="589"/>
        <v>0</v>
      </c>
      <c r="Z1603" s="428">
        <f t="shared" si="590"/>
        <v>0</v>
      </c>
      <c r="AA1603" s="431">
        <f t="shared" si="601"/>
        <v>0</v>
      </c>
      <c r="AB1603" s="432">
        <f t="shared" si="602"/>
        <v>0</v>
      </c>
      <c r="AC1603" s="427" t="e">
        <f t="shared" si="603"/>
        <v>#N/A</v>
      </c>
      <c r="AD1603" s="428" t="e">
        <f t="shared" si="604"/>
        <v>#N/A</v>
      </c>
      <c r="AE1603" s="427" t="e">
        <f t="shared" si="605"/>
        <v>#N/A</v>
      </c>
      <c r="AF1603" s="428" t="e">
        <f t="shared" si="606"/>
        <v>#N/A</v>
      </c>
      <c r="AG1603" s="431" t="e">
        <f t="shared" si="607"/>
        <v>#N/A</v>
      </c>
      <c r="AH1603" s="432" t="e">
        <f t="shared" si="608"/>
        <v>#N/A</v>
      </c>
    </row>
    <row r="1604" spans="4:34" x14ac:dyDescent="0.25">
      <c r="D1604" s="335"/>
      <c r="E1604" s="335"/>
      <c r="F1604" s="335"/>
      <c r="G1604" s="335"/>
      <c r="H1604" s="411">
        <f t="shared" si="591"/>
        <v>0</v>
      </c>
      <c r="I1604" s="412">
        <v>0</v>
      </c>
      <c r="J1604" s="411">
        <f t="shared" si="585"/>
        <v>0</v>
      </c>
      <c r="K1604" s="412">
        <f t="shared" si="592"/>
        <v>0</v>
      </c>
      <c r="L1604" s="411">
        <f t="shared" si="593"/>
        <v>0</v>
      </c>
      <c r="M1604" s="412">
        <f t="shared" si="586"/>
        <v>0</v>
      </c>
      <c r="N1604" s="411">
        <v>0</v>
      </c>
      <c r="O1604" s="412">
        <f t="shared" si="594"/>
        <v>0</v>
      </c>
      <c r="P1604" s="335"/>
      <c r="Q1604" s="427">
        <f t="shared" si="595"/>
        <v>0</v>
      </c>
      <c r="R1604" s="428">
        <f t="shared" si="596"/>
        <v>0</v>
      </c>
      <c r="S1604" s="427">
        <f t="shared" si="587"/>
        <v>0</v>
      </c>
      <c r="T1604" s="428">
        <f t="shared" si="588"/>
        <v>0</v>
      </c>
      <c r="U1604" s="431">
        <f t="shared" si="597"/>
        <v>0</v>
      </c>
      <c r="V1604" s="432">
        <f t="shared" si="598"/>
        <v>0</v>
      </c>
      <c r="W1604" s="427">
        <f t="shared" si="599"/>
        <v>0</v>
      </c>
      <c r="X1604" s="428">
        <f t="shared" si="600"/>
        <v>0</v>
      </c>
      <c r="Y1604" s="427">
        <f t="shared" si="589"/>
        <v>0</v>
      </c>
      <c r="Z1604" s="428">
        <f t="shared" si="590"/>
        <v>0</v>
      </c>
      <c r="AA1604" s="431">
        <f t="shared" si="601"/>
        <v>0</v>
      </c>
      <c r="AB1604" s="432">
        <f t="shared" si="602"/>
        <v>0</v>
      </c>
      <c r="AC1604" s="427" t="e">
        <f t="shared" si="603"/>
        <v>#N/A</v>
      </c>
      <c r="AD1604" s="428" t="e">
        <f t="shared" si="604"/>
        <v>#N/A</v>
      </c>
      <c r="AE1604" s="427" t="e">
        <f t="shared" si="605"/>
        <v>#N/A</v>
      </c>
      <c r="AF1604" s="428" t="e">
        <f t="shared" si="606"/>
        <v>#N/A</v>
      </c>
      <c r="AG1604" s="431" t="e">
        <f t="shared" si="607"/>
        <v>#N/A</v>
      </c>
      <c r="AH1604" s="432" t="e">
        <f t="shared" si="608"/>
        <v>#N/A</v>
      </c>
    </row>
    <row r="1605" spans="4:34" x14ac:dyDescent="0.25">
      <c r="D1605" s="335"/>
      <c r="E1605" s="335"/>
      <c r="F1605" s="335"/>
      <c r="G1605" s="335"/>
      <c r="H1605" s="411">
        <f t="shared" si="591"/>
        <v>0</v>
      </c>
      <c r="I1605" s="412">
        <v>0</v>
      </c>
      <c r="J1605" s="411">
        <f t="shared" si="585"/>
        <v>0</v>
      </c>
      <c r="K1605" s="412">
        <f t="shared" si="592"/>
        <v>0</v>
      </c>
      <c r="L1605" s="411">
        <f t="shared" si="593"/>
        <v>0</v>
      </c>
      <c r="M1605" s="412">
        <f t="shared" si="586"/>
        <v>0</v>
      </c>
      <c r="N1605" s="411">
        <v>0</v>
      </c>
      <c r="O1605" s="412">
        <f t="shared" si="594"/>
        <v>0</v>
      </c>
      <c r="P1605" s="335"/>
      <c r="Q1605" s="427">
        <f t="shared" si="595"/>
        <v>0</v>
      </c>
      <c r="R1605" s="428">
        <f t="shared" si="596"/>
        <v>0</v>
      </c>
      <c r="S1605" s="427">
        <f t="shared" si="587"/>
        <v>0</v>
      </c>
      <c r="T1605" s="428">
        <f t="shared" si="588"/>
        <v>0</v>
      </c>
      <c r="U1605" s="431">
        <f t="shared" si="597"/>
        <v>0</v>
      </c>
      <c r="V1605" s="432">
        <f t="shared" si="598"/>
        <v>0</v>
      </c>
      <c r="W1605" s="427">
        <f t="shared" si="599"/>
        <v>0</v>
      </c>
      <c r="X1605" s="428">
        <f t="shared" si="600"/>
        <v>0</v>
      </c>
      <c r="Y1605" s="427">
        <f t="shared" si="589"/>
        <v>0</v>
      </c>
      <c r="Z1605" s="428">
        <f t="shared" si="590"/>
        <v>0</v>
      </c>
      <c r="AA1605" s="431">
        <f t="shared" si="601"/>
        <v>0</v>
      </c>
      <c r="AB1605" s="432">
        <f t="shared" si="602"/>
        <v>0</v>
      </c>
      <c r="AC1605" s="427" t="e">
        <f t="shared" si="603"/>
        <v>#N/A</v>
      </c>
      <c r="AD1605" s="428" t="e">
        <f t="shared" si="604"/>
        <v>#N/A</v>
      </c>
      <c r="AE1605" s="427" t="e">
        <f t="shared" si="605"/>
        <v>#N/A</v>
      </c>
      <c r="AF1605" s="428" t="e">
        <f t="shared" si="606"/>
        <v>#N/A</v>
      </c>
      <c r="AG1605" s="431" t="e">
        <f t="shared" si="607"/>
        <v>#N/A</v>
      </c>
      <c r="AH1605" s="432" t="e">
        <f t="shared" si="608"/>
        <v>#N/A</v>
      </c>
    </row>
    <row r="1606" spans="4:34" x14ac:dyDescent="0.25">
      <c r="D1606" s="335"/>
      <c r="E1606" s="335"/>
      <c r="F1606" s="335"/>
      <c r="G1606" s="335"/>
      <c r="H1606" s="411">
        <f t="shared" si="591"/>
        <v>0</v>
      </c>
      <c r="I1606" s="412">
        <v>0</v>
      </c>
      <c r="J1606" s="411">
        <f t="shared" si="585"/>
        <v>0</v>
      </c>
      <c r="K1606" s="412">
        <f t="shared" si="592"/>
        <v>0</v>
      </c>
      <c r="L1606" s="411">
        <f t="shared" si="593"/>
        <v>0</v>
      </c>
      <c r="M1606" s="412">
        <f t="shared" si="586"/>
        <v>0</v>
      </c>
      <c r="N1606" s="411">
        <v>0</v>
      </c>
      <c r="O1606" s="412">
        <f t="shared" si="594"/>
        <v>0</v>
      </c>
      <c r="P1606" s="335"/>
      <c r="Q1606" s="427">
        <f t="shared" si="595"/>
        <v>0</v>
      </c>
      <c r="R1606" s="428">
        <f t="shared" si="596"/>
        <v>0</v>
      </c>
      <c r="S1606" s="427">
        <f t="shared" si="587"/>
        <v>0</v>
      </c>
      <c r="T1606" s="428">
        <f t="shared" si="588"/>
        <v>0</v>
      </c>
      <c r="U1606" s="431">
        <f t="shared" si="597"/>
        <v>0</v>
      </c>
      <c r="V1606" s="432">
        <f t="shared" si="598"/>
        <v>0</v>
      </c>
      <c r="W1606" s="427">
        <f t="shared" si="599"/>
        <v>0</v>
      </c>
      <c r="X1606" s="428">
        <f t="shared" si="600"/>
        <v>0</v>
      </c>
      <c r="Y1606" s="427">
        <f t="shared" si="589"/>
        <v>0</v>
      </c>
      <c r="Z1606" s="428">
        <f t="shared" si="590"/>
        <v>0</v>
      </c>
      <c r="AA1606" s="431">
        <f t="shared" si="601"/>
        <v>0</v>
      </c>
      <c r="AB1606" s="432">
        <f t="shared" si="602"/>
        <v>0</v>
      </c>
      <c r="AC1606" s="427" t="e">
        <f t="shared" si="603"/>
        <v>#N/A</v>
      </c>
      <c r="AD1606" s="428" t="e">
        <f t="shared" si="604"/>
        <v>#N/A</v>
      </c>
      <c r="AE1606" s="427" t="e">
        <f t="shared" si="605"/>
        <v>#N/A</v>
      </c>
      <c r="AF1606" s="428" t="e">
        <f t="shared" si="606"/>
        <v>#N/A</v>
      </c>
      <c r="AG1606" s="431" t="e">
        <f t="shared" si="607"/>
        <v>#N/A</v>
      </c>
      <c r="AH1606" s="432" t="e">
        <f t="shared" si="608"/>
        <v>#N/A</v>
      </c>
    </row>
    <row r="1607" spans="4:34" x14ac:dyDescent="0.25">
      <c r="D1607" s="335"/>
      <c r="E1607" s="335"/>
      <c r="F1607" s="335"/>
      <c r="G1607" s="335"/>
      <c r="H1607" s="411">
        <f t="shared" si="591"/>
        <v>0</v>
      </c>
      <c r="I1607" s="412">
        <v>0</v>
      </c>
      <c r="J1607" s="411">
        <f t="shared" si="585"/>
        <v>0</v>
      </c>
      <c r="K1607" s="412">
        <f t="shared" si="592"/>
        <v>0</v>
      </c>
      <c r="L1607" s="411">
        <f t="shared" si="593"/>
        <v>0</v>
      </c>
      <c r="M1607" s="412">
        <f t="shared" si="586"/>
        <v>0</v>
      </c>
      <c r="N1607" s="411">
        <v>0</v>
      </c>
      <c r="O1607" s="412">
        <f t="shared" si="594"/>
        <v>0</v>
      </c>
      <c r="P1607" s="335"/>
      <c r="Q1607" s="427">
        <f t="shared" si="595"/>
        <v>0</v>
      </c>
      <c r="R1607" s="428">
        <f t="shared" si="596"/>
        <v>0</v>
      </c>
      <c r="S1607" s="427">
        <f t="shared" si="587"/>
        <v>0</v>
      </c>
      <c r="T1607" s="428">
        <f t="shared" si="588"/>
        <v>0</v>
      </c>
      <c r="U1607" s="431">
        <f t="shared" si="597"/>
        <v>0</v>
      </c>
      <c r="V1607" s="432">
        <f t="shared" si="598"/>
        <v>0</v>
      </c>
      <c r="W1607" s="427">
        <f t="shared" si="599"/>
        <v>0</v>
      </c>
      <c r="X1607" s="428">
        <f t="shared" si="600"/>
        <v>0</v>
      </c>
      <c r="Y1607" s="427">
        <f t="shared" si="589"/>
        <v>0</v>
      </c>
      <c r="Z1607" s="428">
        <f t="shared" si="590"/>
        <v>0</v>
      </c>
      <c r="AA1607" s="431">
        <f t="shared" si="601"/>
        <v>0</v>
      </c>
      <c r="AB1607" s="432">
        <f t="shared" si="602"/>
        <v>0</v>
      </c>
      <c r="AC1607" s="427" t="e">
        <f t="shared" si="603"/>
        <v>#N/A</v>
      </c>
      <c r="AD1607" s="428" t="e">
        <f t="shared" si="604"/>
        <v>#N/A</v>
      </c>
      <c r="AE1607" s="427" t="e">
        <f t="shared" si="605"/>
        <v>#N/A</v>
      </c>
      <c r="AF1607" s="428" t="e">
        <f t="shared" si="606"/>
        <v>#N/A</v>
      </c>
      <c r="AG1607" s="431" t="e">
        <f t="shared" si="607"/>
        <v>#N/A</v>
      </c>
      <c r="AH1607" s="432" t="e">
        <f t="shared" si="608"/>
        <v>#N/A</v>
      </c>
    </row>
    <row r="1608" spans="4:34" x14ac:dyDescent="0.25">
      <c r="D1608" s="335"/>
      <c r="E1608" s="335"/>
      <c r="F1608" s="335"/>
      <c r="G1608" s="335"/>
      <c r="H1608" s="411">
        <f t="shared" si="591"/>
        <v>0</v>
      </c>
      <c r="I1608" s="412">
        <v>0</v>
      </c>
      <c r="J1608" s="411">
        <f t="shared" ref="J1608:J1671" si="609">Wx</f>
        <v>0</v>
      </c>
      <c r="K1608" s="412">
        <f t="shared" si="592"/>
        <v>0</v>
      </c>
      <c r="L1608" s="411">
        <f t="shared" si="593"/>
        <v>0</v>
      </c>
      <c r="M1608" s="412">
        <f t="shared" ref="M1608:M1671" si="610">Wy</f>
        <v>0</v>
      </c>
      <c r="N1608" s="411">
        <v>0</v>
      </c>
      <c r="O1608" s="412">
        <f t="shared" si="594"/>
        <v>0</v>
      </c>
      <c r="P1608" s="335"/>
      <c r="Q1608" s="427">
        <f t="shared" si="595"/>
        <v>0</v>
      </c>
      <c r="R1608" s="428">
        <f t="shared" si="596"/>
        <v>0</v>
      </c>
      <c r="S1608" s="427">
        <f t="shared" ref="S1608:S1671" si="611">IF(AND(Q1608&gt;=0,Q1608&lt;=Wx),Q1608,"")</f>
        <v>0</v>
      </c>
      <c r="T1608" s="428">
        <f t="shared" ref="T1608:T1671" si="612">IF(AND(R1608&gt;=0,R1608&lt;=Wy),R1608,"")</f>
        <v>0</v>
      </c>
      <c r="U1608" s="431">
        <f t="shared" si="597"/>
        <v>0</v>
      </c>
      <c r="V1608" s="432">
        <f t="shared" si="598"/>
        <v>0</v>
      </c>
      <c r="W1608" s="427">
        <f t="shared" si="599"/>
        <v>0</v>
      </c>
      <c r="X1608" s="428">
        <f t="shared" si="600"/>
        <v>0</v>
      </c>
      <c r="Y1608" s="427">
        <f t="shared" ref="Y1608:Y1671" si="613">IF(AND(W1608&gt;=0,W1608&lt;=Wx),W1608,"")</f>
        <v>0</v>
      </c>
      <c r="Z1608" s="428">
        <f t="shared" ref="Z1608:Z1671" si="614">IF(AND(X1608&gt;=0,X1608&lt;=Wy),X1608,"")</f>
        <v>0</v>
      </c>
      <c r="AA1608" s="431">
        <f t="shared" si="601"/>
        <v>0</v>
      </c>
      <c r="AB1608" s="432">
        <f t="shared" si="602"/>
        <v>0</v>
      </c>
      <c r="AC1608" s="427" t="e">
        <f t="shared" si="603"/>
        <v>#N/A</v>
      </c>
      <c r="AD1608" s="428" t="e">
        <f t="shared" si="604"/>
        <v>#N/A</v>
      </c>
      <c r="AE1608" s="427" t="e">
        <f t="shared" si="605"/>
        <v>#N/A</v>
      </c>
      <c r="AF1608" s="428" t="e">
        <f t="shared" si="606"/>
        <v>#N/A</v>
      </c>
      <c r="AG1608" s="431" t="e">
        <f t="shared" si="607"/>
        <v>#N/A</v>
      </c>
      <c r="AH1608" s="432" t="e">
        <f t="shared" si="608"/>
        <v>#N/A</v>
      </c>
    </row>
    <row r="1609" spans="4:34" x14ac:dyDescent="0.25">
      <c r="D1609" s="335"/>
      <c r="E1609" s="335"/>
      <c r="F1609" s="335"/>
      <c r="G1609" s="335"/>
      <c r="H1609" s="411">
        <f t="shared" ref="H1609:H1672" si="615">H1608+Wx/INCREMENTS</f>
        <v>0</v>
      </c>
      <c r="I1609" s="412">
        <v>0</v>
      </c>
      <c r="J1609" s="411">
        <f t="shared" si="609"/>
        <v>0</v>
      </c>
      <c r="K1609" s="412">
        <f t="shared" ref="K1609:K1672" si="616">K1608+Wy/INCREMENTS</f>
        <v>0</v>
      </c>
      <c r="L1609" s="411">
        <f t="shared" ref="L1609:L1672" si="617">L1608-Wx/INCREMENTS</f>
        <v>0</v>
      </c>
      <c r="M1609" s="412">
        <f t="shared" si="610"/>
        <v>0</v>
      </c>
      <c r="N1609" s="411">
        <v>0</v>
      </c>
      <c r="O1609" s="412">
        <f t="shared" ref="O1609:O1672" si="618">O1608-Wy/INCREMENTS</f>
        <v>0</v>
      </c>
      <c r="P1609" s="335"/>
      <c r="Q1609" s="427">
        <f t="shared" ref="Q1609:Q1672" si="619">Q1608+((SQRT(Wx^2+Wy^2))*COS(RADIANS(θ))/INCREMENTS)</f>
        <v>0</v>
      </c>
      <c r="R1609" s="428">
        <f t="shared" ref="R1609:R1672" si="620">R1608+((SQRT(Wx^2+Wy^2))*SIN(RADIANS(θ))/INCREMENTS)</f>
        <v>0</v>
      </c>
      <c r="S1609" s="427">
        <f t="shared" si="611"/>
        <v>0</v>
      </c>
      <c r="T1609" s="428">
        <f t="shared" si="612"/>
        <v>0</v>
      </c>
      <c r="U1609" s="431">
        <f t="shared" ref="U1609:U1672" si="621">IF(AND(S1609&lt;&gt;"",T1609&lt;&gt;""),S1609,"")</f>
        <v>0</v>
      </c>
      <c r="V1609" s="432">
        <f t="shared" ref="V1609:V1672" si="622">IF(AND(S1609&lt;&gt;"",T1609&lt;&gt;""),T1609,"")</f>
        <v>0</v>
      </c>
      <c r="W1609" s="427">
        <f t="shared" ref="W1609:W1672" si="623">W1608+((SQRT(Wx^2+Wy^2))*COS(RADIANS(θ))/INCREMENTS)</f>
        <v>0</v>
      </c>
      <c r="X1609" s="428">
        <f t="shared" ref="X1609:X1672" si="624">X1608+((SQRT(Wx^2+Wy^2))*SIN(RADIANS(θ))/INCREMENTS)</f>
        <v>0</v>
      </c>
      <c r="Y1609" s="427">
        <f t="shared" si="613"/>
        <v>0</v>
      </c>
      <c r="Z1609" s="428">
        <f t="shared" si="614"/>
        <v>0</v>
      </c>
      <c r="AA1609" s="431">
        <f t="shared" ref="AA1609:AA1672" si="625">IF(AND(Y1609&lt;&gt;"",Z1609&lt;&gt;""),Y1609,"")</f>
        <v>0</v>
      </c>
      <c r="AB1609" s="432">
        <f t="shared" ref="AB1609:AB1672" si="626">IF(AND(Y1609&lt;&gt;"",Z1609&lt;&gt;""),Z1609,"")</f>
        <v>0</v>
      </c>
      <c r="AC1609" s="427" t="e">
        <f t="shared" si="603"/>
        <v>#N/A</v>
      </c>
      <c r="AD1609" s="428" t="e">
        <f t="shared" si="604"/>
        <v>#N/A</v>
      </c>
      <c r="AE1609" s="427" t="e">
        <f t="shared" si="605"/>
        <v>#N/A</v>
      </c>
      <c r="AF1609" s="428" t="e">
        <f t="shared" si="606"/>
        <v>#N/A</v>
      </c>
      <c r="AG1609" s="431" t="e">
        <f t="shared" si="607"/>
        <v>#N/A</v>
      </c>
      <c r="AH1609" s="432" t="e">
        <f t="shared" si="608"/>
        <v>#N/A</v>
      </c>
    </row>
    <row r="1610" spans="4:34" x14ac:dyDescent="0.25">
      <c r="D1610" s="335"/>
      <c r="E1610" s="335"/>
      <c r="F1610" s="335"/>
      <c r="G1610" s="335"/>
      <c r="H1610" s="411">
        <f t="shared" si="615"/>
        <v>0</v>
      </c>
      <c r="I1610" s="412">
        <v>0</v>
      </c>
      <c r="J1610" s="411">
        <f t="shared" si="609"/>
        <v>0</v>
      </c>
      <c r="K1610" s="412">
        <f t="shared" si="616"/>
        <v>0</v>
      </c>
      <c r="L1610" s="411">
        <f t="shared" si="617"/>
        <v>0</v>
      </c>
      <c r="M1610" s="412">
        <f t="shared" si="610"/>
        <v>0</v>
      </c>
      <c r="N1610" s="411">
        <v>0</v>
      </c>
      <c r="O1610" s="412">
        <f t="shared" si="618"/>
        <v>0</v>
      </c>
      <c r="P1610" s="335"/>
      <c r="Q1610" s="427">
        <f t="shared" si="619"/>
        <v>0</v>
      </c>
      <c r="R1610" s="428">
        <f t="shared" si="620"/>
        <v>0</v>
      </c>
      <c r="S1610" s="427">
        <f t="shared" si="611"/>
        <v>0</v>
      </c>
      <c r="T1610" s="428">
        <f t="shared" si="612"/>
        <v>0</v>
      </c>
      <c r="U1610" s="431">
        <f t="shared" si="621"/>
        <v>0</v>
      </c>
      <c r="V1610" s="432">
        <f t="shared" si="622"/>
        <v>0</v>
      </c>
      <c r="W1610" s="427">
        <f t="shared" si="623"/>
        <v>0</v>
      </c>
      <c r="X1610" s="428">
        <f t="shared" si="624"/>
        <v>0</v>
      </c>
      <c r="Y1610" s="427">
        <f t="shared" si="613"/>
        <v>0</v>
      </c>
      <c r="Z1610" s="428">
        <f t="shared" si="614"/>
        <v>0</v>
      </c>
      <c r="AA1610" s="431">
        <f t="shared" si="625"/>
        <v>0</v>
      </c>
      <c r="AB1610" s="432">
        <f t="shared" si="626"/>
        <v>0</v>
      </c>
      <c r="AC1610" s="427" t="e">
        <f t="shared" ref="AC1610:AC1673" si="627">AC1609+((SQRT(Wx^2+Wy^2))*COS(RADIANS(θ))/INCREMENTS)</f>
        <v>#N/A</v>
      </c>
      <c r="AD1610" s="428" t="e">
        <f t="shared" ref="AD1610:AD1673" si="628">AD1609+((SQRT(Wx^2+Wy^2))*SIN(RADIANS(θ))/INCREMENTS)</f>
        <v>#N/A</v>
      </c>
      <c r="AE1610" s="427" t="e">
        <f t="shared" ref="AE1610:AE1673" si="629">IF(AND(AC1610&gt;=0,AC1610&lt;=Wx),AC1610,"")</f>
        <v>#N/A</v>
      </c>
      <c r="AF1610" s="428" t="e">
        <f t="shared" ref="AF1610:AF1673" si="630">IF(AND(AD1610&gt;=0,AD1610&lt;=Wy),AD1610,"")</f>
        <v>#N/A</v>
      </c>
      <c r="AG1610" s="431" t="e">
        <f t="shared" ref="AG1610:AG1673" si="631">IF(AND(AE1610&lt;&gt;"",AF1610&lt;&gt;""),AE1610,"")</f>
        <v>#N/A</v>
      </c>
      <c r="AH1610" s="432" t="e">
        <f t="shared" ref="AH1610:AH1673" si="632">IF(AND(AE1610&lt;&gt;"",AF1610&lt;&gt;""),AF1610,"")</f>
        <v>#N/A</v>
      </c>
    </row>
    <row r="1611" spans="4:34" x14ac:dyDescent="0.25">
      <c r="D1611" s="335"/>
      <c r="E1611" s="335"/>
      <c r="F1611" s="335"/>
      <c r="G1611" s="335"/>
      <c r="H1611" s="411">
        <f t="shared" si="615"/>
        <v>0</v>
      </c>
      <c r="I1611" s="412">
        <v>0</v>
      </c>
      <c r="J1611" s="411">
        <f t="shared" si="609"/>
        <v>0</v>
      </c>
      <c r="K1611" s="412">
        <f t="shared" si="616"/>
        <v>0</v>
      </c>
      <c r="L1611" s="411">
        <f t="shared" si="617"/>
        <v>0</v>
      </c>
      <c r="M1611" s="412">
        <f t="shared" si="610"/>
        <v>0</v>
      </c>
      <c r="N1611" s="411">
        <v>0</v>
      </c>
      <c r="O1611" s="412">
        <f t="shared" si="618"/>
        <v>0</v>
      </c>
      <c r="P1611" s="335"/>
      <c r="Q1611" s="427">
        <f t="shared" si="619"/>
        <v>0</v>
      </c>
      <c r="R1611" s="428">
        <f t="shared" si="620"/>
        <v>0</v>
      </c>
      <c r="S1611" s="427">
        <f t="shared" si="611"/>
        <v>0</v>
      </c>
      <c r="T1611" s="428">
        <f t="shared" si="612"/>
        <v>0</v>
      </c>
      <c r="U1611" s="431">
        <f t="shared" si="621"/>
        <v>0</v>
      </c>
      <c r="V1611" s="432">
        <f t="shared" si="622"/>
        <v>0</v>
      </c>
      <c r="W1611" s="427">
        <f t="shared" si="623"/>
        <v>0</v>
      </c>
      <c r="X1611" s="428">
        <f t="shared" si="624"/>
        <v>0</v>
      </c>
      <c r="Y1611" s="427">
        <f t="shared" si="613"/>
        <v>0</v>
      </c>
      <c r="Z1611" s="428">
        <f t="shared" si="614"/>
        <v>0</v>
      </c>
      <c r="AA1611" s="431">
        <f t="shared" si="625"/>
        <v>0</v>
      </c>
      <c r="AB1611" s="432">
        <f t="shared" si="626"/>
        <v>0</v>
      </c>
      <c r="AC1611" s="427" t="e">
        <f t="shared" si="627"/>
        <v>#N/A</v>
      </c>
      <c r="AD1611" s="428" t="e">
        <f t="shared" si="628"/>
        <v>#N/A</v>
      </c>
      <c r="AE1611" s="427" t="e">
        <f t="shared" si="629"/>
        <v>#N/A</v>
      </c>
      <c r="AF1611" s="428" t="e">
        <f t="shared" si="630"/>
        <v>#N/A</v>
      </c>
      <c r="AG1611" s="431" t="e">
        <f t="shared" si="631"/>
        <v>#N/A</v>
      </c>
      <c r="AH1611" s="432" t="e">
        <f t="shared" si="632"/>
        <v>#N/A</v>
      </c>
    </row>
    <row r="1612" spans="4:34" x14ac:dyDescent="0.25">
      <c r="D1612" s="335"/>
      <c r="E1612" s="335"/>
      <c r="F1612" s="335"/>
      <c r="G1612" s="335"/>
      <c r="H1612" s="411">
        <f t="shared" si="615"/>
        <v>0</v>
      </c>
      <c r="I1612" s="412">
        <v>0</v>
      </c>
      <c r="J1612" s="411">
        <f t="shared" si="609"/>
        <v>0</v>
      </c>
      <c r="K1612" s="412">
        <f t="shared" si="616"/>
        <v>0</v>
      </c>
      <c r="L1612" s="411">
        <f t="shared" si="617"/>
        <v>0</v>
      </c>
      <c r="M1612" s="412">
        <f t="shared" si="610"/>
        <v>0</v>
      </c>
      <c r="N1612" s="411">
        <v>0</v>
      </c>
      <c r="O1612" s="412">
        <f t="shared" si="618"/>
        <v>0</v>
      </c>
      <c r="P1612" s="335"/>
      <c r="Q1612" s="427">
        <f t="shared" si="619"/>
        <v>0</v>
      </c>
      <c r="R1612" s="428">
        <f t="shared" si="620"/>
        <v>0</v>
      </c>
      <c r="S1612" s="427">
        <f t="shared" si="611"/>
        <v>0</v>
      </c>
      <c r="T1612" s="428">
        <f t="shared" si="612"/>
        <v>0</v>
      </c>
      <c r="U1612" s="431">
        <f t="shared" si="621"/>
        <v>0</v>
      </c>
      <c r="V1612" s="432">
        <f t="shared" si="622"/>
        <v>0</v>
      </c>
      <c r="W1612" s="427">
        <f t="shared" si="623"/>
        <v>0</v>
      </c>
      <c r="X1612" s="428">
        <f t="shared" si="624"/>
        <v>0</v>
      </c>
      <c r="Y1612" s="427">
        <f t="shared" si="613"/>
        <v>0</v>
      </c>
      <c r="Z1612" s="428">
        <f t="shared" si="614"/>
        <v>0</v>
      </c>
      <c r="AA1612" s="431">
        <f t="shared" si="625"/>
        <v>0</v>
      </c>
      <c r="AB1612" s="432">
        <f t="shared" si="626"/>
        <v>0</v>
      </c>
      <c r="AC1612" s="427" t="e">
        <f t="shared" si="627"/>
        <v>#N/A</v>
      </c>
      <c r="AD1612" s="428" t="e">
        <f t="shared" si="628"/>
        <v>#N/A</v>
      </c>
      <c r="AE1612" s="427" t="e">
        <f t="shared" si="629"/>
        <v>#N/A</v>
      </c>
      <c r="AF1612" s="428" t="e">
        <f t="shared" si="630"/>
        <v>#N/A</v>
      </c>
      <c r="AG1612" s="431" t="e">
        <f t="shared" si="631"/>
        <v>#N/A</v>
      </c>
      <c r="AH1612" s="432" t="e">
        <f t="shared" si="632"/>
        <v>#N/A</v>
      </c>
    </row>
    <row r="1613" spans="4:34" x14ac:dyDescent="0.25">
      <c r="D1613" s="335"/>
      <c r="E1613" s="335"/>
      <c r="F1613" s="335"/>
      <c r="G1613" s="335"/>
      <c r="H1613" s="411">
        <f t="shared" si="615"/>
        <v>0</v>
      </c>
      <c r="I1613" s="412">
        <v>0</v>
      </c>
      <c r="J1613" s="411">
        <f t="shared" si="609"/>
        <v>0</v>
      </c>
      <c r="K1613" s="412">
        <f t="shared" si="616"/>
        <v>0</v>
      </c>
      <c r="L1613" s="411">
        <f t="shared" si="617"/>
        <v>0</v>
      </c>
      <c r="M1613" s="412">
        <f t="shared" si="610"/>
        <v>0</v>
      </c>
      <c r="N1613" s="411">
        <v>0</v>
      </c>
      <c r="O1613" s="412">
        <f t="shared" si="618"/>
        <v>0</v>
      </c>
      <c r="P1613" s="335"/>
      <c r="Q1613" s="427">
        <f t="shared" si="619"/>
        <v>0</v>
      </c>
      <c r="R1613" s="428">
        <f t="shared" si="620"/>
        <v>0</v>
      </c>
      <c r="S1613" s="427">
        <f t="shared" si="611"/>
        <v>0</v>
      </c>
      <c r="T1613" s="428">
        <f t="shared" si="612"/>
        <v>0</v>
      </c>
      <c r="U1613" s="431">
        <f t="shared" si="621"/>
        <v>0</v>
      </c>
      <c r="V1613" s="432">
        <f t="shared" si="622"/>
        <v>0</v>
      </c>
      <c r="W1613" s="427">
        <f t="shared" si="623"/>
        <v>0</v>
      </c>
      <c r="X1613" s="428">
        <f t="shared" si="624"/>
        <v>0</v>
      </c>
      <c r="Y1613" s="427">
        <f t="shared" si="613"/>
        <v>0</v>
      </c>
      <c r="Z1613" s="428">
        <f t="shared" si="614"/>
        <v>0</v>
      </c>
      <c r="AA1613" s="431">
        <f t="shared" si="625"/>
        <v>0</v>
      </c>
      <c r="AB1613" s="432">
        <f t="shared" si="626"/>
        <v>0</v>
      </c>
      <c r="AC1613" s="427" t="e">
        <f t="shared" si="627"/>
        <v>#N/A</v>
      </c>
      <c r="AD1613" s="428" t="e">
        <f t="shared" si="628"/>
        <v>#N/A</v>
      </c>
      <c r="AE1613" s="427" t="e">
        <f t="shared" si="629"/>
        <v>#N/A</v>
      </c>
      <c r="AF1613" s="428" t="e">
        <f t="shared" si="630"/>
        <v>#N/A</v>
      </c>
      <c r="AG1613" s="431" t="e">
        <f t="shared" si="631"/>
        <v>#N/A</v>
      </c>
      <c r="AH1613" s="432" t="e">
        <f t="shared" si="632"/>
        <v>#N/A</v>
      </c>
    </row>
    <row r="1614" spans="4:34" x14ac:dyDescent="0.25">
      <c r="D1614" s="335"/>
      <c r="E1614" s="335"/>
      <c r="F1614" s="335"/>
      <c r="G1614" s="335"/>
      <c r="H1614" s="411">
        <f t="shared" si="615"/>
        <v>0</v>
      </c>
      <c r="I1614" s="412">
        <v>0</v>
      </c>
      <c r="J1614" s="411">
        <f t="shared" si="609"/>
        <v>0</v>
      </c>
      <c r="K1614" s="412">
        <f t="shared" si="616"/>
        <v>0</v>
      </c>
      <c r="L1614" s="411">
        <f t="shared" si="617"/>
        <v>0</v>
      </c>
      <c r="M1614" s="412">
        <f t="shared" si="610"/>
        <v>0</v>
      </c>
      <c r="N1614" s="411">
        <v>0</v>
      </c>
      <c r="O1614" s="412">
        <f t="shared" si="618"/>
        <v>0</v>
      </c>
      <c r="P1614" s="335"/>
      <c r="Q1614" s="427">
        <f t="shared" si="619"/>
        <v>0</v>
      </c>
      <c r="R1614" s="428">
        <f t="shared" si="620"/>
        <v>0</v>
      </c>
      <c r="S1614" s="427">
        <f t="shared" si="611"/>
        <v>0</v>
      </c>
      <c r="T1614" s="428">
        <f t="shared" si="612"/>
        <v>0</v>
      </c>
      <c r="U1614" s="431">
        <f t="shared" si="621"/>
        <v>0</v>
      </c>
      <c r="V1614" s="432">
        <f t="shared" si="622"/>
        <v>0</v>
      </c>
      <c r="W1614" s="427">
        <f t="shared" si="623"/>
        <v>0</v>
      </c>
      <c r="X1614" s="428">
        <f t="shared" si="624"/>
        <v>0</v>
      </c>
      <c r="Y1614" s="427">
        <f t="shared" si="613"/>
        <v>0</v>
      </c>
      <c r="Z1614" s="428">
        <f t="shared" si="614"/>
        <v>0</v>
      </c>
      <c r="AA1614" s="431">
        <f t="shared" si="625"/>
        <v>0</v>
      </c>
      <c r="AB1614" s="432">
        <f t="shared" si="626"/>
        <v>0</v>
      </c>
      <c r="AC1614" s="427" t="e">
        <f t="shared" si="627"/>
        <v>#N/A</v>
      </c>
      <c r="AD1614" s="428" t="e">
        <f t="shared" si="628"/>
        <v>#N/A</v>
      </c>
      <c r="AE1614" s="427" t="e">
        <f t="shared" si="629"/>
        <v>#N/A</v>
      </c>
      <c r="AF1614" s="428" t="e">
        <f t="shared" si="630"/>
        <v>#N/A</v>
      </c>
      <c r="AG1614" s="431" t="e">
        <f t="shared" si="631"/>
        <v>#N/A</v>
      </c>
      <c r="AH1614" s="432" t="e">
        <f t="shared" si="632"/>
        <v>#N/A</v>
      </c>
    </row>
    <row r="1615" spans="4:34" x14ac:dyDescent="0.25">
      <c r="D1615" s="335"/>
      <c r="E1615" s="335"/>
      <c r="F1615" s="335"/>
      <c r="G1615" s="335"/>
      <c r="H1615" s="411">
        <f t="shared" si="615"/>
        <v>0</v>
      </c>
      <c r="I1615" s="412">
        <v>0</v>
      </c>
      <c r="J1615" s="411">
        <f t="shared" si="609"/>
        <v>0</v>
      </c>
      <c r="K1615" s="412">
        <f t="shared" si="616"/>
        <v>0</v>
      </c>
      <c r="L1615" s="411">
        <f t="shared" si="617"/>
        <v>0</v>
      </c>
      <c r="M1615" s="412">
        <f t="shared" si="610"/>
        <v>0</v>
      </c>
      <c r="N1615" s="411">
        <v>0</v>
      </c>
      <c r="O1615" s="412">
        <f t="shared" si="618"/>
        <v>0</v>
      </c>
      <c r="P1615" s="335"/>
      <c r="Q1615" s="427">
        <f t="shared" si="619"/>
        <v>0</v>
      </c>
      <c r="R1615" s="428">
        <f t="shared" si="620"/>
        <v>0</v>
      </c>
      <c r="S1615" s="427">
        <f t="shared" si="611"/>
        <v>0</v>
      </c>
      <c r="T1615" s="428">
        <f t="shared" si="612"/>
        <v>0</v>
      </c>
      <c r="U1615" s="431">
        <f t="shared" si="621"/>
        <v>0</v>
      </c>
      <c r="V1615" s="432">
        <f t="shared" si="622"/>
        <v>0</v>
      </c>
      <c r="W1615" s="427">
        <f t="shared" si="623"/>
        <v>0</v>
      </c>
      <c r="X1615" s="428">
        <f t="shared" si="624"/>
        <v>0</v>
      </c>
      <c r="Y1615" s="427">
        <f t="shared" si="613"/>
        <v>0</v>
      </c>
      <c r="Z1615" s="428">
        <f t="shared" si="614"/>
        <v>0</v>
      </c>
      <c r="AA1615" s="431">
        <f t="shared" si="625"/>
        <v>0</v>
      </c>
      <c r="AB1615" s="432">
        <f t="shared" si="626"/>
        <v>0</v>
      </c>
      <c r="AC1615" s="427" t="e">
        <f t="shared" si="627"/>
        <v>#N/A</v>
      </c>
      <c r="AD1615" s="428" t="e">
        <f t="shared" si="628"/>
        <v>#N/A</v>
      </c>
      <c r="AE1615" s="427" t="e">
        <f t="shared" si="629"/>
        <v>#N/A</v>
      </c>
      <c r="AF1615" s="428" t="e">
        <f t="shared" si="630"/>
        <v>#N/A</v>
      </c>
      <c r="AG1615" s="431" t="e">
        <f t="shared" si="631"/>
        <v>#N/A</v>
      </c>
      <c r="AH1615" s="432" t="e">
        <f t="shared" si="632"/>
        <v>#N/A</v>
      </c>
    </row>
    <row r="1616" spans="4:34" x14ac:dyDescent="0.25">
      <c r="D1616" s="335"/>
      <c r="E1616" s="335"/>
      <c r="F1616" s="335"/>
      <c r="G1616" s="335"/>
      <c r="H1616" s="411">
        <f t="shared" si="615"/>
        <v>0</v>
      </c>
      <c r="I1616" s="412">
        <v>0</v>
      </c>
      <c r="J1616" s="411">
        <f t="shared" si="609"/>
        <v>0</v>
      </c>
      <c r="K1616" s="412">
        <f t="shared" si="616"/>
        <v>0</v>
      </c>
      <c r="L1616" s="411">
        <f t="shared" si="617"/>
        <v>0</v>
      </c>
      <c r="M1616" s="412">
        <f t="shared" si="610"/>
        <v>0</v>
      </c>
      <c r="N1616" s="411">
        <v>0</v>
      </c>
      <c r="O1616" s="412">
        <f t="shared" si="618"/>
        <v>0</v>
      </c>
      <c r="P1616" s="335"/>
      <c r="Q1616" s="427">
        <f t="shared" si="619"/>
        <v>0</v>
      </c>
      <c r="R1616" s="428">
        <f t="shared" si="620"/>
        <v>0</v>
      </c>
      <c r="S1616" s="427">
        <f t="shared" si="611"/>
        <v>0</v>
      </c>
      <c r="T1616" s="428">
        <f t="shared" si="612"/>
        <v>0</v>
      </c>
      <c r="U1616" s="431">
        <f t="shared" si="621"/>
        <v>0</v>
      </c>
      <c r="V1616" s="432">
        <f t="shared" si="622"/>
        <v>0</v>
      </c>
      <c r="W1616" s="427">
        <f t="shared" si="623"/>
        <v>0</v>
      </c>
      <c r="X1616" s="428">
        <f t="shared" si="624"/>
        <v>0</v>
      </c>
      <c r="Y1616" s="427">
        <f t="shared" si="613"/>
        <v>0</v>
      </c>
      <c r="Z1616" s="428">
        <f t="shared" si="614"/>
        <v>0</v>
      </c>
      <c r="AA1616" s="431">
        <f t="shared" si="625"/>
        <v>0</v>
      </c>
      <c r="AB1616" s="432">
        <f t="shared" si="626"/>
        <v>0</v>
      </c>
      <c r="AC1616" s="427" t="e">
        <f t="shared" si="627"/>
        <v>#N/A</v>
      </c>
      <c r="AD1616" s="428" t="e">
        <f t="shared" si="628"/>
        <v>#N/A</v>
      </c>
      <c r="AE1616" s="427" t="e">
        <f t="shared" si="629"/>
        <v>#N/A</v>
      </c>
      <c r="AF1616" s="428" t="e">
        <f t="shared" si="630"/>
        <v>#N/A</v>
      </c>
      <c r="AG1616" s="431" t="e">
        <f t="shared" si="631"/>
        <v>#N/A</v>
      </c>
      <c r="AH1616" s="432" t="e">
        <f t="shared" si="632"/>
        <v>#N/A</v>
      </c>
    </row>
    <row r="1617" spans="4:34" x14ac:dyDescent="0.25">
      <c r="D1617" s="335"/>
      <c r="E1617" s="335"/>
      <c r="F1617" s="335"/>
      <c r="G1617" s="335"/>
      <c r="H1617" s="411">
        <f t="shared" si="615"/>
        <v>0</v>
      </c>
      <c r="I1617" s="412">
        <v>0</v>
      </c>
      <c r="J1617" s="411">
        <f t="shared" si="609"/>
        <v>0</v>
      </c>
      <c r="K1617" s="412">
        <f t="shared" si="616"/>
        <v>0</v>
      </c>
      <c r="L1617" s="411">
        <f t="shared" si="617"/>
        <v>0</v>
      </c>
      <c r="M1617" s="412">
        <f t="shared" si="610"/>
        <v>0</v>
      </c>
      <c r="N1617" s="411">
        <v>0</v>
      </c>
      <c r="O1617" s="412">
        <f t="shared" si="618"/>
        <v>0</v>
      </c>
      <c r="P1617" s="335"/>
      <c r="Q1617" s="427">
        <f t="shared" si="619"/>
        <v>0</v>
      </c>
      <c r="R1617" s="428">
        <f t="shared" si="620"/>
        <v>0</v>
      </c>
      <c r="S1617" s="427">
        <f t="shared" si="611"/>
        <v>0</v>
      </c>
      <c r="T1617" s="428">
        <f t="shared" si="612"/>
        <v>0</v>
      </c>
      <c r="U1617" s="431">
        <f t="shared" si="621"/>
        <v>0</v>
      </c>
      <c r="V1617" s="432">
        <f t="shared" si="622"/>
        <v>0</v>
      </c>
      <c r="W1617" s="427">
        <f t="shared" si="623"/>
        <v>0</v>
      </c>
      <c r="X1617" s="428">
        <f t="shared" si="624"/>
        <v>0</v>
      </c>
      <c r="Y1617" s="427">
        <f t="shared" si="613"/>
        <v>0</v>
      </c>
      <c r="Z1617" s="428">
        <f t="shared" si="614"/>
        <v>0</v>
      </c>
      <c r="AA1617" s="431">
        <f t="shared" si="625"/>
        <v>0</v>
      </c>
      <c r="AB1617" s="432">
        <f t="shared" si="626"/>
        <v>0</v>
      </c>
      <c r="AC1617" s="427" t="e">
        <f t="shared" si="627"/>
        <v>#N/A</v>
      </c>
      <c r="AD1617" s="428" t="e">
        <f t="shared" si="628"/>
        <v>#N/A</v>
      </c>
      <c r="AE1617" s="427" t="e">
        <f t="shared" si="629"/>
        <v>#N/A</v>
      </c>
      <c r="AF1617" s="428" t="e">
        <f t="shared" si="630"/>
        <v>#N/A</v>
      </c>
      <c r="AG1617" s="431" t="e">
        <f t="shared" si="631"/>
        <v>#N/A</v>
      </c>
      <c r="AH1617" s="432" t="e">
        <f t="shared" si="632"/>
        <v>#N/A</v>
      </c>
    </row>
    <row r="1618" spans="4:34" x14ac:dyDescent="0.25">
      <c r="D1618" s="335"/>
      <c r="E1618" s="335"/>
      <c r="F1618" s="335"/>
      <c r="G1618" s="335"/>
      <c r="H1618" s="411">
        <f t="shared" si="615"/>
        <v>0</v>
      </c>
      <c r="I1618" s="412">
        <v>0</v>
      </c>
      <c r="J1618" s="411">
        <f t="shared" si="609"/>
        <v>0</v>
      </c>
      <c r="K1618" s="412">
        <f t="shared" si="616"/>
        <v>0</v>
      </c>
      <c r="L1618" s="411">
        <f t="shared" si="617"/>
        <v>0</v>
      </c>
      <c r="M1618" s="412">
        <f t="shared" si="610"/>
        <v>0</v>
      </c>
      <c r="N1618" s="411">
        <v>0</v>
      </c>
      <c r="O1618" s="412">
        <f t="shared" si="618"/>
        <v>0</v>
      </c>
      <c r="P1618" s="335"/>
      <c r="Q1618" s="427">
        <f t="shared" si="619"/>
        <v>0</v>
      </c>
      <c r="R1618" s="428">
        <f t="shared" si="620"/>
        <v>0</v>
      </c>
      <c r="S1618" s="427">
        <f t="shared" si="611"/>
        <v>0</v>
      </c>
      <c r="T1618" s="428">
        <f t="shared" si="612"/>
        <v>0</v>
      </c>
      <c r="U1618" s="431">
        <f t="shared" si="621"/>
        <v>0</v>
      </c>
      <c r="V1618" s="432">
        <f t="shared" si="622"/>
        <v>0</v>
      </c>
      <c r="W1618" s="427">
        <f t="shared" si="623"/>
        <v>0</v>
      </c>
      <c r="X1618" s="428">
        <f t="shared" si="624"/>
        <v>0</v>
      </c>
      <c r="Y1618" s="427">
        <f t="shared" si="613"/>
        <v>0</v>
      </c>
      <c r="Z1618" s="428">
        <f t="shared" si="614"/>
        <v>0</v>
      </c>
      <c r="AA1618" s="431">
        <f t="shared" si="625"/>
        <v>0</v>
      </c>
      <c r="AB1618" s="432">
        <f t="shared" si="626"/>
        <v>0</v>
      </c>
      <c r="AC1618" s="427" t="e">
        <f t="shared" si="627"/>
        <v>#N/A</v>
      </c>
      <c r="AD1618" s="428" t="e">
        <f t="shared" si="628"/>
        <v>#N/A</v>
      </c>
      <c r="AE1618" s="427" t="e">
        <f t="shared" si="629"/>
        <v>#N/A</v>
      </c>
      <c r="AF1618" s="428" t="e">
        <f t="shared" si="630"/>
        <v>#N/A</v>
      </c>
      <c r="AG1618" s="431" t="e">
        <f t="shared" si="631"/>
        <v>#N/A</v>
      </c>
      <c r="AH1618" s="432" t="e">
        <f t="shared" si="632"/>
        <v>#N/A</v>
      </c>
    </row>
    <row r="1619" spans="4:34" x14ac:dyDescent="0.25">
      <c r="D1619" s="335"/>
      <c r="E1619" s="335"/>
      <c r="F1619" s="335"/>
      <c r="G1619" s="335"/>
      <c r="H1619" s="411">
        <f t="shared" si="615"/>
        <v>0</v>
      </c>
      <c r="I1619" s="412">
        <v>0</v>
      </c>
      <c r="J1619" s="411">
        <f t="shared" si="609"/>
        <v>0</v>
      </c>
      <c r="K1619" s="412">
        <f t="shared" si="616"/>
        <v>0</v>
      </c>
      <c r="L1619" s="411">
        <f t="shared" si="617"/>
        <v>0</v>
      </c>
      <c r="M1619" s="412">
        <f t="shared" si="610"/>
        <v>0</v>
      </c>
      <c r="N1619" s="411">
        <v>0</v>
      </c>
      <c r="O1619" s="412">
        <f t="shared" si="618"/>
        <v>0</v>
      </c>
      <c r="P1619" s="335"/>
      <c r="Q1619" s="427">
        <f t="shared" si="619"/>
        <v>0</v>
      </c>
      <c r="R1619" s="428">
        <f t="shared" si="620"/>
        <v>0</v>
      </c>
      <c r="S1619" s="427">
        <f t="shared" si="611"/>
        <v>0</v>
      </c>
      <c r="T1619" s="428">
        <f t="shared" si="612"/>
        <v>0</v>
      </c>
      <c r="U1619" s="431">
        <f t="shared" si="621"/>
        <v>0</v>
      </c>
      <c r="V1619" s="432">
        <f t="shared" si="622"/>
        <v>0</v>
      </c>
      <c r="W1619" s="427">
        <f t="shared" si="623"/>
        <v>0</v>
      </c>
      <c r="X1619" s="428">
        <f t="shared" si="624"/>
        <v>0</v>
      </c>
      <c r="Y1619" s="427">
        <f t="shared" si="613"/>
        <v>0</v>
      </c>
      <c r="Z1619" s="428">
        <f t="shared" si="614"/>
        <v>0</v>
      </c>
      <c r="AA1619" s="431">
        <f t="shared" si="625"/>
        <v>0</v>
      </c>
      <c r="AB1619" s="432">
        <f t="shared" si="626"/>
        <v>0</v>
      </c>
      <c r="AC1619" s="427" t="e">
        <f t="shared" si="627"/>
        <v>#N/A</v>
      </c>
      <c r="AD1619" s="428" t="e">
        <f t="shared" si="628"/>
        <v>#N/A</v>
      </c>
      <c r="AE1619" s="427" t="e">
        <f t="shared" si="629"/>
        <v>#N/A</v>
      </c>
      <c r="AF1619" s="428" t="e">
        <f t="shared" si="630"/>
        <v>#N/A</v>
      </c>
      <c r="AG1619" s="431" t="e">
        <f t="shared" si="631"/>
        <v>#N/A</v>
      </c>
      <c r="AH1619" s="432" t="e">
        <f t="shared" si="632"/>
        <v>#N/A</v>
      </c>
    </row>
    <row r="1620" spans="4:34" x14ac:dyDescent="0.25">
      <c r="D1620" s="335"/>
      <c r="E1620" s="335"/>
      <c r="F1620" s="335"/>
      <c r="G1620" s="335"/>
      <c r="H1620" s="411">
        <f t="shared" si="615"/>
        <v>0</v>
      </c>
      <c r="I1620" s="412">
        <v>0</v>
      </c>
      <c r="J1620" s="411">
        <f t="shared" si="609"/>
        <v>0</v>
      </c>
      <c r="K1620" s="412">
        <f t="shared" si="616"/>
        <v>0</v>
      </c>
      <c r="L1620" s="411">
        <f t="shared" si="617"/>
        <v>0</v>
      </c>
      <c r="M1620" s="412">
        <f t="shared" si="610"/>
        <v>0</v>
      </c>
      <c r="N1620" s="411">
        <v>0</v>
      </c>
      <c r="O1620" s="412">
        <f t="shared" si="618"/>
        <v>0</v>
      </c>
      <c r="P1620" s="335"/>
      <c r="Q1620" s="427">
        <f t="shared" si="619"/>
        <v>0</v>
      </c>
      <c r="R1620" s="428">
        <f t="shared" si="620"/>
        <v>0</v>
      </c>
      <c r="S1620" s="427">
        <f t="shared" si="611"/>
        <v>0</v>
      </c>
      <c r="T1620" s="428">
        <f t="shared" si="612"/>
        <v>0</v>
      </c>
      <c r="U1620" s="431">
        <f t="shared" si="621"/>
        <v>0</v>
      </c>
      <c r="V1620" s="432">
        <f t="shared" si="622"/>
        <v>0</v>
      </c>
      <c r="W1620" s="427">
        <f t="shared" si="623"/>
        <v>0</v>
      </c>
      <c r="X1620" s="428">
        <f t="shared" si="624"/>
        <v>0</v>
      </c>
      <c r="Y1620" s="427">
        <f t="shared" si="613"/>
        <v>0</v>
      </c>
      <c r="Z1620" s="428">
        <f t="shared" si="614"/>
        <v>0</v>
      </c>
      <c r="AA1620" s="431">
        <f t="shared" si="625"/>
        <v>0</v>
      </c>
      <c r="AB1620" s="432">
        <f t="shared" si="626"/>
        <v>0</v>
      </c>
      <c r="AC1620" s="427" t="e">
        <f t="shared" si="627"/>
        <v>#N/A</v>
      </c>
      <c r="AD1620" s="428" t="e">
        <f t="shared" si="628"/>
        <v>#N/A</v>
      </c>
      <c r="AE1620" s="427" t="e">
        <f t="shared" si="629"/>
        <v>#N/A</v>
      </c>
      <c r="AF1620" s="428" t="e">
        <f t="shared" si="630"/>
        <v>#N/A</v>
      </c>
      <c r="AG1620" s="431" t="e">
        <f t="shared" si="631"/>
        <v>#N/A</v>
      </c>
      <c r="AH1620" s="432" t="e">
        <f t="shared" si="632"/>
        <v>#N/A</v>
      </c>
    </row>
    <row r="1621" spans="4:34" x14ac:dyDescent="0.25">
      <c r="D1621" s="335"/>
      <c r="E1621" s="335"/>
      <c r="F1621" s="335"/>
      <c r="G1621" s="335"/>
      <c r="H1621" s="411">
        <f t="shared" si="615"/>
        <v>0</v>
      </c>
      <c r="I1621" s="412">
        <v>0</v>
      </c>
      <c r="J1621" s="411">
        <f t="shared" si="609"/>
        <v>0</v>
      </c>
      <c r="K1621" s="412">
        <f t="shared" si="616"/>
        <v>0</v>
      </c>
      <c r="L1621" s="411">
        <f t="shared" si="617"/>
        <v>0</v>
      </c>
      <c r="M1621" s="412">
        <f t="shared" si="610"/>
        <v>0</v>
      </c>
      <c r="N1621" s="411">
        <v>0</v>
      </c>
      <c r="O1621" s="412">
        <f t="shared" si="618"/>
        <v>0</v>
      </c>
      <c r="P1621" s="335"/>
      <c r="Q1621" s="427">
        <f t="shared" si="619"/>
        <v>0</v>
      </c>
      <c r="R1621" s="428">
        <f t="shared" si="620"/>
        <v>0</v>
      </c>
      <c r="S1621" s="427">
        <f t="shared" si="611"/>
        <v>0</v>
      </c>
      <c r="T1621" s="428">
        <f t="shared" si="612"/>
        <v>0</v>
      </c>
      <c r="U1621" s="431">
        <f t="shared" si="621"/>
        <v>0</v>
      </c>
      <c r="V1621" s="432">
        <f t="shared" si="622"/>
        <v>0</v>
      </c>
      <c r="W1621" s="427">
        <f t="shared" si="623"/>
        <v>0</v>
      </c>
      <c r="X1621" s="428">
        <f t="shared" si="624"/>
        <v>0</v>
      </c>
      <c r="Y1621" s="427">
        <f t="shared" si="613"/>
        <v>0</v>
      </c>
      <c r="Z1621" s="428">
        <f t="shared" si="614"/>
        <v>0</v>
      </c>
      <c r="AA1621" s="431">
        <f t="shared" si="625"/>
        <v>0</v>
      </c>
      <c r="AB1621" s="432">
        <f t="shared" si="626"/>
        <v>0</v>
      </c>
      <c r="AC1621" s="427" t="e">
        <f t="shared" si="627"/>
        <v>#N/A</v>
      </c>
      <c r="AD1621" s="428" t="e">
        <f t="shared" si="628"/>
        <v>#N/A</v>
      </c>
      <c r="AE1621" s="427" t="e">
        <f t="shared" si="629"/>
        <v>#N/A</v>
      </c>
      <c r="AF1621" s="428" t="e">
        <f t="shared" si="630"/>
        <v>#N/A</v>
      </c>
      <c r="AG1621" s="431" t="e">
        <f t="shared" si="631"/>
        <v>#N/A</v>
      </c>
      <c r="AH1621" s="432" t="e">
        <f t="shared" si="632"/>
        <v>#N/A</v>
      </c>
    </row>
    <row r="1622" spans="4:34" x14ac:dyDescent="0.25">
      <c r="D1622" s="335"/>
      <c r="E1622" s="335"/>
      <c r="F1622" s="335"/>
      <c r="G1622" s="335"/>
      <c r="H1622" s="411">
        <f t="shared" si="615"/>
        <v>0</v>
      </c>
      <c r="I1622" s="412">
        <v>0</v>
      </c>
      <c r="J1622" s="411">
        <f t="shared" si="609"/>
        <v>0</v>
      </c>
      <c r="K1622" s="412">
        <f t="shared" si="616"/>
        <v>0</v>
      </c>
      <c r="L1622" s="411">
        <f t="shared" si="617"/>
        <v>0</v>
      </c>
      <c r="M1622" s="412">
        <f t="shared" si="610"/>
        <v>0</v>
      </c>
      <c r="N1622" s="411">
        <v>0</v>
      </c>
      <c r="O1622" s="412">
        <f t="shared" si="618"/>
        <v>0</v>
      </c>
      <c r="P1622" s="335"/>
      <c r="Q1622" s="427">
        <f t="shared" si="619"/>
        <v>0</v>
      </c>
      <c r="R1622" s="428">
        <f t="shared" si="620"/>
        <v>0</v>
      </c>
      <c r="S1622" s="427">
        <f t="shared" si="611"/>
        <v>0</v>
      </c>
      <c r="T1622" s="428">
        <f t="shared" si="612"/>
        <v>0</v>
      </c>
      <c r="U1622" s="431">
        <f t="shared" si="621"/>
        <v>0</v>
      </c>
      <c r="V1622" s="432">
        <f t="shared" si="622"/>
        <v>0</v>
      </c>
      <c r="W1622" s="427">
        <f t="shared" si="623"/>
        <v>0</v>
      </c>
      <c r="X1622" s="428">
        <f t="shared" si="624"/>
        <v>0</v>
      </c>
      <c r="Y1622" s="427">
        <f t="shared" si="613"/>
        <v>0</v>
      </c>
      <c r="Z1622" s="428">
        <f t="shared" si="614"/>
        <v>0</v>
      </c>
      <c r="AA1622" s="431">
        <f t="shared" si="625"/>
        <v>0</v>
      </c>
      <c r="AB1622" s="432">
        <f t="shared" si="626"/>
        <v>0</v>
      </c>
      <c r="AC1622" s="427" t="e">
        <f t="shared" si="627"/>
        <v>#N/A</v>
      </c>
      <c r="AD1622" s="428" t="e">
        <f t="shared" si="628"/>
        <v>#N/A</v>
      </c>
      <c r="AE1622" s="427" t="e">
        <f t="shared" si="629"/>
        <v>#N/A</v>
      </c>
      <c r="AF1622" s="428" t="e">
        <f t="shared" si="630"/>
        <v>#N/A</v>
      </c>
      <c r="AG1622" s="431" t="e">
        <f t="shared" si="631"/>
        <v>#N/A</v>
      </c>
      <c r="AH1622" s="432" t="e">
        <f t="shared" si="632"/>
        <v>#N/A</v>
      </c>
    </row>
    <row r="1623" spans="4:34" x14ac:dyDescent="0.25">
      <c r="D1623" s="335"/>
      <c r="E1623" s="335"/>
      <c r="F1623" s="335"/>
      <c r="G1623" s="335"/>
      <c r="H1623" s="411">
        <f t="shared" si="615"/>
        <v>0</v>
      </c>
      <c r="I1623" s="412">
        <v>0</v>
      </c>
      <c r="J1623" s="411">
        <f t="shared" si="609"/>
        <v>0</v>
      </c>
      <c r="K1623" s="412">
        <f t="shared" si="616"/>
        <v>0</v>
      </c>
      <c r="L1623" s="411">
        <f t="shared" si="617"/>
        <v>0</v>
      </c>
      <c r="M1623" s="412">
        <f t="shared" si="610"/>
        <v>0</v>
      </c>
      <c r="N1623" s="411">
        <v>0</v>
      </c>
      <c r="O1623" s="412">
        <f t="shared" si="618"/>
        <v>0</v>
      </c>
      <c r="P1623" s="335"/>
      <c r="Q1623" s="427">
        <f t="shared" si="619"/>
        <v>0</v>
      </c>
      <c r="R1623" s="428">
        <f t="shared" si="620"/>
        <v>0</v>
      </c>
      <c r="S1623" s="427">
        <f t="shared" si="611"/>
        <v>0</v>
      </c>
      <c r="T1623" s="428">
        <f t="shared" si="612"/>
        <v>0</v>
      </c>
      <c r="U1623" s="431">
        <f t="shared" si="621"/>
        <v>0</v>
      </c>
      <c r="V1623" s="432">
        <f t="shared" si="622"/>
        <v>0</v>
      </c>
      <c r="W1623" s="427">
        <f t="shared" si="623"/>
        <v>0</v>
      </c>
      <c r="X1623" s="428">
        <f t="shared" si="624"/>
        <v>0</v>
      </c>
      <c r="Y1623" s="427">
        <f t="shared" si="613"/>
        <v>0</v>
      </c>
      <c r="Z1623" s="428">
        <f t="shared" si="614"/>
        <v>0</v>
      </c>
      <c r="AA1623" s="431">
        <f t="shared" si="625"/>
        <v>0</v>
      </c>
      <c r="AB1623" s="432">
        <f t="shared" si="626"/>
        <v>0</v>
      </c>
      <c r="AC1623" s="427" t="e">
        <f t="shared" si="627"/>
        <v>#N/A</v>
      </c>
      <c r="AD1623" s="428" t="e">
        <f t="shared" si="628"/>
        <v>#N/A</v>
      </c>
      <c r="AE1623" s="427" t="e">
        <f t="shared" si="629"/>
        <v>#N/A</v>
      </c>
      <c r="AF1623" s="428" t="e">
        <f t="shared" si="630"/>
        <v>#N/A</v>
      </c>
      <c r="AG1623" s="431" t="e">
        <f t="shared" si="631"/>
        <v>#N/A</v>
      </c>
      <c r="AH1623" s="432" t="e">
        <f t="shared" si="632"/>
        <v>#N/A</v>
      </c>
    </row>
    <row r="1624" spans="4:34" x14ac:dyDescent="0.25">
      <c r="D1624" s="335"/>
      <c r="E1624" s="335"/>
      <c r="F1624" s="335"/>
      <c r="G1624" s="335"/>
      <c r="H1624" s="411">
        <f t="shared" si="615"/>
        <v>0</v>
      </c>
      <c r="I1624" s="412">
        <v>0</v>
      </c>
      <c r="J1624" s="411">
        <f t="shared" si="609"/>
        <v>0</v>
      </c>
      <c r="K1624" s="412">
        <f t="shared" si="616"/>
        <v>0</v>
      </c>
      <c r="L1624" s="411">
        <f t="shared" si="617"/>
        <v>0</v>
      </c>
      <c r="M1624" s="412">
        <f t="shared" si="610"/>
        <v>0</v>
      </c>
      <c r="N1624" s="411">
        <v>0</v>
      </c>
      <c r="O1624" s="412">
        <f t="shared" si="618"/>
        <v>0</v>
      </c>
      <c r="P1624" s="335"/>
      <c r="Q1624" s="427">
        <f t="shared" si="619"/>
        <v>0</v>
      </c>
      <c r="R1624" s="428">
        <f t="shared" si="620"/>
        <v>0</v>
      </c>
      <c r="S1624" s="427">
        <f t="shared" si="611"/>
        <v>0</v>
      </c>
      <c r="T1624" s="428">
        <f t="shared" si="612"/>
        <v>0</v>
      </c>
      <c r="U1624" s="431">
        <f t="shared" si="621"/>
        <v>0</v>
      </c>
      <c r="V1624" s="432">
        <f t="shared" si="622"/>
        <v>0</v>
      </c>
      <c r="W1624" s="427">
        <f t="shared" si="623"/>
        <v>0</v>
      </c>
      <c r="X1624" s="428">
        <f t="shared" si="624"/>
        <v>0</v>
      </c>
      <c r="Y1624" s="427">
        <f t="shared" si="613"/>
        <v>0</v>
      </c>
      <c r="Z1624" s="428">
        <f t="shared" si="614"/>
        <v>0</v>
      </c>
      <c r="AA1624" s="431">
        <f t="shared" si="625"/>
        <v>0</v>
      </c>
      <c r="AB1624" s="432">
        <f t="shared" si="626"/>
        <v>0</v>
      </c>
      <c r="AC1624" s="427" t="e">
        <f t="shared" si="627"/>
        <v>#N/A</v>
      </c>
      <c r="AD1624" s="428" t="e">
        <f t="shared" si="628"/>
        <v>#N/A</v>
      </c>
      <c r="AE1624" s="427" t="e">
        <f t="shared" si="629"/>
        <v>#N/A</v>
      </c>
      <c r="AF1624" s="428" t="e">
        <f t="shared" si="630"/>
        <v>#N/A</v>
      </c>
      <c r="AG1624" s="431" t="e">
        <f t="shared" si="631"/>
        <v>#N/A</v>
      </c>
      <c r="AH1624" s="432" t="e">
        <f t="shared" si="632"/>
        <v>#N/A</v>
      </c>
    </row>
    <row r="1625" spans="4:34" x14ac:dyDescent="0.25">
      <c r="D1625" s="335"/>
      <c r="E1625" s="335"/>
      <c r="F1625" s="335"/>
      <c r="G1625" s="335"/>
      <c r="H1625" s="411">
        <f t="shared" si="615"/>
        <v>0</v>
      </c>
      <c r="I1625" s="412">
        <v>0</v>
      </c>
      <c r="J1625" s="411">
        <f t="shared" si="609"/>
        <v>0</v>
      </c>
      <c r="K1625" s="412">
        <f t="shared" si="616"/>
        <v>0</v>
      </c>
      <c r="L1625" s="411">
        <f t="shared" si="617"/>
        <v>0</v>
      </c>
      <c r="M1625" s="412">
        <f t="shared" si="610"/>
        <v>0</v>
      </c>
      <c r="N1625" s="411">
        <v>0</v>
      </c>
      <c r="O1625" s="412">
        <f t="shared" si="618"/>
        <v>0</v>
      </c>
      <c r="P1625" s="335"/>
      <c r="Q1625" s="427">
        <f t="shared" si="619"/>
        <v>0</v>
      </c>
      <c r="R1625" s="428">
        <f t="shared" si="620"/>
        <v>0</v>
      </c>
      <c r="S1625" s="427">
        <f t="shared" si="611"/>
        <v>0</v>
      </c>
      <c r="T1625" s="428">
        <f t="shared" si="612"/>
        <v>0</v>
      </c>
      <c r="U1625" s="431">
        <f t="shared" si="621"/>
        <v>0</v>
      </c>
      <c r="V1625" s="432">
        <f t="shared" si="622"/>
        <v>0</v>
      </c>
      <c r="W1625" s="427">
        <f t="shared" si="623"/>
        <v>0</v>
      </c>
      <c r="X1625" s="428">
        <f t="shared" si="624"/>
        <v>0</v>
      </c>
      <c r="Y1625" s="427">
        <f t="shared" si="613"/>
        <v>0</v>
      </c>
      <c r="Z1625" s="428">
        <f t="shared" si="614"/>
        <v>0</v>
      </c>
      <c r="AA1625" s="431">
        <f t="shared" si="625"/>
        <v>0</v>
      </c>
      <c r="AB1625" s="432">
        <f t="shared" si="626"/>
        <v>0</v>
      </c>
      <c r="AC1625" s="427" t="e">
        <f t="shared" si="627"/>
        <v>#N/A</v>
      </c>
      <c r="AD1625" s="428" t="e">
        <f t="shared" si="628"/>
        <v>#N/A</v>
      </c>
      <c r="AE1625" s="427" t="e">
        <f t="shared" si="629"/>
        <v>#N/A</v>
      </c>
      <c r="AF1625" s="428" t="e">
        <f t="shared" si="630"/>
        <v>#N/A</v>
      </c>
      <c r="AG1625" s="431" t="e">
        <f t="shared" si="631"/>
        <v>#N/A</v>
      </c>
      <c r="AH1625" s="432" t="e">
        <f t="shared" si="632"/>
        <v>#N/A</v>
      </c>
    </row>
    <row r="1626" spans="4:34" x14ac:dyDescent="0.25">
      <c r="D1626" s="335"/>
      <c r="E1626" s="335"/>
      <c r="F1626" s="335"/>
      <c r="G1626" s="335"/>
      <c r="H1626" s="411">
        <f t="shared" si="615"/>
        <v>0</v>
      </c>
      <c r="I1626" s="412">
        <v>0</v>
      </c>
      <c r="J1626" s="411">
        <f t="shared" si="609"/>
        <v>0</v>
      </c>
      <c r="K1626" s="412">
        <f t="shared" si="616"/>
        <v>0</v>
      </c>
      <c r="L1626" s="411">
        <f t="shared" si="617"/>
        <v>0</v>
      </c>
      <c r="M1626" s="412">
        <f t="shared" si="610"/>
        <v>0</v>
      </c>
      <c r="N1626" s="411">
        <v>0</v>
      </c>
      <c r="O1626" s="412">
        <f t="shared" si="618"/>
        <v>0</v>
      </c>
      <c r="P1626" s="335"/>
      <c r="Q1626" s="427">
        <f t="shared" si="619"/>
        <v>0</v>
      </c>
      <c r="R1626" s="428">
        <f t="shared" si="620"/>
        <v>0</v>
      </c>
      <c r="S1626" s="427">
        <f t="shared" si="611"/>
        <v>0</v>
      </c>
      <c r="T1626" s="428">
        <f t="shared" si="612"/>
        <v>0</v>
      </c>
      <c r="U1626" s="431">
        <f t="shared" si="621"/>
        <v>0</v>
      </c>
      <c r="V1626" s="432">
        <f t="shared" si="622"/>
        <v>0</v>
      </c>
      <c r="W1626" s="427">
        <f t="shared" si="623"/>
        <v>0</v>
      </c>
      <c r="X1626" s="428">
        <f t="shared" si="624"/>
        <v>0</v>
      </c>
      <c r="Y1626" s="427">
        <f t="shared" si="613"/>
        <v>0</v>
      </c>
      <c r="Z1626" s="428">
        <f t="shared" si="614"/>
        <v>0</v>
      </c>
      <c r="AA1626" s="431">
        <f t="shared" si="625"/>
        <v>0</v>
      </c>
      <c r="AB1626" s="432">
        <f t="shared" si="626"/>
        <v>0</v>
      </c>
      <c r="AC1626" s="427" t="e">
        <f t="shared" si="627"/>
        <v>#N/A</v>
      </c>
      <c r="AD1626" s="428" t="e">
        <f t="shared" si="628"/>
        <v>#N/A</v>
      </c>
      <c r="AE1626" s="427" t="e">
        <f t="shared" si="629"/>
        <v>#N/A</v>
      </c>
      <c r="AF1626" s="428" t="e">
        <f t="shared" si="630"/>
        <v>#N/A</v>
      </c>
      <c r="AG1626" s="431" t="e">
        <f t="shared" si="631"/>
        <v>#N/A</v>
      </c>
      <c r="AH1626" s="432" t="e">
        <f t="shared" si="632"/>
        <v>#N/A</v>
      </c>
    </row>
    <row r="1627" spans="4:34" x14ac:dyDescent="0.25">
      <c r="D1627" s="335"/>
      <c r="E1627" s="335"/>
      <c r="F1627" s="335"/>
      <c r="G1627" s="335"/>
      <c r="H1627" s="411">
        <f t="shared" si="615"/>
        <v>0</v>
      </c>
      <c r="I1627" s="412">
        <v>0</v>
      </c>
      <c r="J1627" s="411">
        <f t="shared" si="609"/>
        <v>0</v>
      </c>
      <c r="K1627" s="412">
        <f t="shared" si="616"/>
        <v>0</v>
      </c>
      <c r="L1627" s="411">
        <f t="shared" si="617"/>
        <v>0</v>
      </c>
      <c r="M1627" s="412">
        <f t="shared" si="610"/>
        <v>0</v>
      </c>
      <c r="N1627" s="411">
        <v>0</v>
      </c>
      <c r="O1627" s="412">
        <f t="shared" si="618"/>
        <v>0</v>
      </c>
      <c r="P1627" s="335"/>
      <c r="Q1627" s="427">
        <f t="shared" si="619"/>
        <v>0</v>
      </c>
      <c r="R1627" s="428">
        <f t="shared" si="620"/>
        <v>0</v>
      </c>
      <c r="S1627" s="427">
        <f t="shared" si="611"/>
        <v>0</v>
      </c>
      <c r="T1627" s="428">
        <f t="shared" si="612"/>
        <v>0</v>
      </c>
      <c r="U1627" s="431">
        <f t="shared" si="621"/>
        <v>0</v>
      </c>
      <c r="V1627" s="432">
        <f t="shared" si="622"/>
        <v>0</v>
      </c>
      <c r="W1627" s="427">
        <f t="shared" si="623"/>
        <v>0</v>
      </c>
      <c r="X1627" s="428">
        <f t="shared" si="624"/>
        <v>0</v>
      </c>
      <c r="Y1627" s="427">
        <f t="shared" si="613"/>
        <v>0</v>
      </c>
      <c r="Z1627" s="428">
        <f t="shared" si="614"/>
        <v>0</v>
      </c>
      <c r="AA1627" s="431">
        <f t="shared" si="625"/>
        <v>0</v>
      </c>
      <c r="AB1627" s="432">
        <f t="shared" si="626"/>
        <v>0</v>
      </c>
      <c r="AC1627" s="427" t="e">
        <f t="shared" si="627"/>
        <v>#N/A</v>
      </c>
      <c r="AD1627" s="428" t="e">
        <f t="shared" si="628"/>
        <v>#N/A</v>
      </c>
      <c r="AE1627" s="427" t="e">
        <f t="shared" si="629"/>
        <v>#N/A</v>
      </c>
      <c r="AF1627" s="428" t="e">
        <f t="shared" si="630"/>
        <v>#N/A</v>
      </c>
      <c r="AG1627" s="431" t="e">
        <f t="shared" si="631"/>
        <v>#N/A</v>
      </c>
      <c r="AH1627" s="432" t="e">
        <f t="shared" si="632"/>
        <v>#N/A</v>
      </c>
    </row>
    <row r="1628" spans="4:34" x14ac:dyDescent="0.25">
      <c r="D1628" s="335"/>
      <c r="E1628" s="335"/>
      <c r="F1628" s="335"/>
      <c r="G1628" s="335"/>
      <c r="H1628" s="411">
        <f t="shared" si="615"/>
        <v>0</v>
      </c>
      <c r="I1628" s="412">
        <v>0</v>
      </c>
      <c r="J1628" s="411">
        <f t="shared" si="609"/>
        <v>0</v>
      </c>
      <c r="K1628" s="412">
        <f t="shared" si="616"/>
        <v>0</v>
      </c>
      <c r="L1628" s="411">
        <f t="shared" si="617"/>
        <v>0</v>
      </c>
      <c r="M1628" s="412">
        <f t="shared" si="610"/>
        <v>0</v>
      </c>
      <c r="N1628" s="411">
        <v>0</v>
      </c>
      <c r="O1628" s="412">
        <f t="shared" si="618"/>
        <v>0</v>
      </c>
      <c r="P1628" s="335"/>
      <c r="Q1628" s="427">
        <f t="shared" si="619"/>
        <v>0</v>
      </c>
      <c r="R1628" s="428">
        <f t="shared" si="620"/>
        <v>0</v>
      </c>
      <c r="S1628" s="427">
        <f t="shared" si="611"/>
        <v>0</v>
      </c>
      <c r="T1628" s="428">
        <f t="shared" si="612"/>
        <v>0</v>
      </c>
      <c r="U1628" s="431">
        <f t="shared" si="621"/>
        <v>0</v>
      </c>
      <c r="V1628" s="432">
        <f t="shared" si="622"/>
        <v>0</v>
      </c>
      <c r="W1628" s="427">
        <f t="shared" si="623"/>
        <v>0</v>
      </c>
      <c r="X1628" s="428">
        <f t="shared" si="624"/>
        <v>0</v>
      </c>
      <c r="Y1628" s="427">
        <f t="shared" si="613"/>
        <v>0</v>
      </c>
      <c r="Z1628" s="428">
        <f t="shared" si="614"/>
        <v>0</v>
      </c>
      <c r="AA1628" s="431">
        <f t="shared" si="625"/>
        <v>0</v>
      </c>
      <c r="AB1628" s="432">
        <f t="shared" si="626"/>
        <v>0</v>
      </c>
      <c r="AC1628" s="427" t="e">
        <f t="shared" si="627"/>
        <v>#N/A</v>
      </c>
      <c r="AD1628" s="428" t="e">
        <f t="shared" si="628"/>
        <v>#N/A</v>
      </c>
      <c r="AE1628" s="427" t="e">
        <f t="shared" si="629"/>
        <v>#N/A</v>
      </c>
      <c r="AF1628" s="428" t="e">
        <f t="shared" si="630"/>
        <v>#N/A</v>
      </c>
      <c r="AG1628" s="431" t="e">
        <f t="shared" si="631"/>
        <v>#N/A</v>
      </c>
      <c r="AH1628" s="432" t="e">
        <f t="shared" si="632"/>
        <v>#N/A</v>
      </c>
    </row>
    <row r="1629" spans="4:34" x14ac:dyDescent="0.25">
      <c r="D1629" s="335"/>
      <c r="E1629" s="335"/>
      <c r="F1629" s="335"/>
      <c r="G1629" s="335"/>
      <c r="H1629" s="411">
        <f t="shared" si="615"/>
        <v>0</v>
      </c>
      <c r="I1629" s="412">
        <v>0</v>
      </c>
      <c r="J1629" s="411">
        <f t="shared" si="609"/>
        <v>0</v>
      </c>
      <c r="K1629" s="412">
        <f t="shared" si="616"/>
        <v>0</v>
      </c>
      <c r="L1629" s="411">
        <f t="shared" si="617"/>
        <v>0</v>
      </c>
      <c r="M1629" s="412">
        <f t="shared" si="610"/>
        <v>0</v>
      </c>
      <c r="N1629" s="411">
        <v>0</v>
      </c>
      <c r="O1629" s="412">
        <f t="shared" si="618"/>
        <v>0</v>
      </c>
      <c r="P1629" s="335"/>
      <c r="Q1629" s="427">
        <f t="shared" si="619"/>
        <v>0</v>
      </c>
      <c r="R1629" s="428">
        <f t="shared" si="620"/>
        <v>0</v>
      </c>
      <c r="S1629" s="427">
        <f t="shared" si="611"/>
        <v>0</v>
      </c>
      <c r="T1629" s="428">
        <f t="shared" si="612"/>
        <v>0</v>
      </c>
      <c r="U1629" s="431">
        <f t="shared" si="621"/>
        <v>0</v>
      </c>
      <c r="V1629" s="432">
        <f t="shared" si="622"/>
        <v>0</v>
      </c>
      <c r="W1629" s="427">
        <f t="shared" si="623"/>
        <v>0</v>
      </c>
      <c r="X1629" s="428">
        <f t="shared" si="624"/>
        <v>0</v>
      </c>
      <c r="Y1629" s="427">
        <f t="shared" si="613"/>
        <v>0</v>
      </c>
      <c r="Z1629" s="428">
        <f t="shared" si="614"/>
        <v>0</v>
      </c>
      <c r="AA1629" s="431">
        <f t="shared" si="625"/>
        <v>0</v>
      </c>
      <c r="AB1629" s="432">
        <f t="shared" si="626"/>
        <v>0</v>
      </c>
      <c r="AC1629" s="427" t="e">
        <f t="shared" si="627"/>
        <v>#N/A</v>
      </c>
      <c r="AD1629" s="428" t="e">
        <f t="shared" si="628"/>
        <v>#N/A</v>
      </c>
      <c r="AE1629" s="427" t="e">
        <f t="shared" si="629"/>
        <v>#N/A</v>
      </c>
      <c r="AF1629" s="428" t="e">
        <f t="shared" si="630"/>
        <v>#N/A</v>
      </c>
      <c r="AG1629" s="431" t="e">
        <f t="shared" si="631"/>
        <v>#N/A</v>
      </c>
      <c r="AH1629" s="432" t="e">
        <f t="shared" si="632"/>
        <v>#N/A</v>
      </c>
    </row>
    <row r="1630" spans="4:34" x14ac:dyDescent="0.25">
      <c r="D1630" s="335"/>
      <c r="E1630" s="335"/>
      <c r="F1630" s="335"/>
      <c r="G1630" s="335"/>
      <c r="H1630" s="411">
        <f t="shared" si="615"/>
        <v>0</v>
      </c>
      <c r="I1630" s="412">
        <v>0</v>
      </c>
      <c r="J1630" s="411">
        <f t="shared" si="609"/>
        <v>0</v>
      </c>
      <c r="K1630" s="412">
        <f t="shared" si="616"/>
        <v>0</v>
      </c>
      <c r="L1630" s="411">
        <f t="shared" si="617"/>
        <v>0</v>
      </c>
      <c r="M1630" s="412">
        <f t="shared" si="610"/>
        <v>0</v>
      </c>
      <c r="N1630" s="411">
        <v>0</v>
      </c>
      <c r="O1630" s="412">
        <f t="shared" si="618"/>
        <v>0</v>
      </c>
      <c r="P1630" s="335"/>
      <c r="Q1630" s="427">
        <f t="shared" si="619"/>
        <v>0</v>
      </c>
      <c r="R1630" s="428">
        <f t="shared" si="620"/>
        <v>0</v>
      </c>
      <c r="S1630" s="427">
        <f t="shared" si="611"/>
        <v>0</v>
      </c>
      <c r="T1630" s="428">
        <f t="shared" si="612"/>
        <v>0</v>
      </c>
      <c r="U1630" s="431">
        <f t="shared" si="621"/>
        <v>0</v>
      </c>
      <c r="V1630" s="432">
        <f t="shared" si="622"/>
        <v>0</v>
      </c>
      <c r="W1630" s="427">
        <f t="shared" si="623"/>
        <v>0</v>
      </c>
      <c r="X1630" s="428">
        <f t="shared" si="624"/>
        <v>0</v>
      </c>
      <c r="Y1630" s="427">
        <f t="shared" si="613"/>
        <v>0</v>
      </c>
      <c r="Z1630" s="428">
        <f t="shared" si="614"/>
        <v>0</v>
      </c>
      <c r="AA1630" s="431">
        <f t="shared" si="625"/>
        <v>0</v>
      </c>
      <c r="AB1630" s="432">
        <f t="shared" si="626"/>
        <v>0</v>
      </c>
      <c r="AC1630" s="427" t="e">
        <f t="shared" si="627"/>
        <v>#N/A</v>
      </c>
      <c r="AD1630" s="428" t="e">
        <f t="shared" si="628"/>
        <v>#N/A</v>
      </c>
      <c r="AE1630" s="427" t="e">
        <f t="shared" si="629"/>
        <v>#N/A</v>
      </c>
      <c r="AF1630" s="428" t="e">
        <f t="shared" si="630"/>
        <v>#N/A</v>
      </c>
      <c r="AG1630" s="431" t="e">
        <f t="shared" si="631"/>
        <v>#N/A</v>
      </c>
      <c r="AH1630" s="432" t="e">
        <f t="shared" si="632"/>
        <v>#N/A</v>
      </c>
    </row>
    <row r="1631" spans="4:34" x14ac:dyDescent="0.25">
      <c r="D1631" s="335"/>
      <c r="E1631" s="335"/>
      <c r="F1631" s="335"/>
      <c r="G1631" s="335"/>
      <c r="H1631" s="411">
        <f t="shared" si="615"/>
        <v>0</v>
      </c>
      <c r="I1631" s="412">
        <v>0</v>
      </c>
      <c r="J1631" s="411">
        <f t="shared" si="609"/>
        <v>0</v>
      </c>
      <c r="K1631" s="412">
        <f t="shared" si="616"/>
        <v>0</v>
      </c>
      <c r="L1631" s="411">
        <f t="shared" si="617"/>
        <v>0</v>
      </c>
      <c r="M1631" s="412">
        <f t="shared" si="610"/>
        <v>0</v>
      </c>
      <c r="N1631" s="411">
        <v>0</v>
      </c>
      <c r="O1631" s="412">
        <f t="shared" si="618"/>
        <v>0</v>
      </c>
      <c r="P1631" s="335"/>
      <c r="Q1631" s="427">
        <f t="shared" si="619"/>
        <v>0</v>
      </c>
      <c r="R1631" s="428">
        <f t="shared" si="620"/>
        <v>0</v>
      </c>
      <c r="S1631" s="427">
        <f t="shared" si="611"/>
        <v>0</v>
      </c>
      <c r="T1631" s="428">
        <f t="shared" si="612"/>
        <v>0</v>
      </c>
      <c r="U1631" s="431">
        <f t="shared" si="621"/>
        <v>0</v>
      </c>
      <c r="V1631" s="432">
        <f t="shared" si="622"/>
        <v>0</v>
      </c>
      <c r="W1631" s="427">
        <f t="shared" si="623"/>
        <v>0</v>
      </c>
      <c r="X1631" s="428">
        <f t="shared" si="624"/>
        <v>0</v>
      </c>
      <c r="Y1631" s="427">
        <f t="shared" si="613"/>
        <v>0</v>
      </c>
      <c r="Z1631" s="428">
        <f t="shared" si="614"/>
        <v>0</v>
      </c>
      <c r="AA1631" s="431">
        <f t="shared" si="625"/>
        <v>0</v>
      </c>
      <c r="AB1631" s="432">
        <f t="shared" si="626"/>
        <v>0</v>
      </c>
      <c r="AC1631" s="427" t="e">
        <f t="shared" si="627"/>
        <v>#N/A</v>
      </c>
      <c r="AD1631" s="428" t="e">
        <f t="shared" si="628"/>
        <v>#N/A</v>
      </c>
      <c r="AE1631" s="427" t="e">
        <f t="shared" si="629"/>
        <v>#N/A</v>
      </c>
      <c r="AF1631" s="428" t="e">
        <f t="shared" si="630"/>
        <v>#N/A</v>
      </c>
      <c r="AG1631" s="431" t="e">
        <f t="shared" si="631"/>
        <v>#N/A</v>
      </c>
      <c r="AH1631" s="432" t="e">
        <f t="shared" si="632"/>
        <v>#N/A</v>
      </c>
    </row>
    <row r="1632" spans="4:34" x14ac:dyDescent="0.25">
      <c r="D1632" s="335"/>
      <c r="E1632" s="335"/>
      <c r="F1632" s="335"/>
      <c r="G1632" s="335"/>
      <c r="H1632" s="411">
        <f t="shared" si="615"/>
        <v>0</v>
      </c>
      <c r="I1632" s="412">
        <v>0</v>
      </c>
      <c r="J1632" s="411">
        <f t="shared" si="609"/>
        <v>0</v>
      </c>
      <c r="K1632" s="412">
        <f t="shared" si="616"/>
        <v>0</v>
      </c>
      <c r="L1632" s="411">
        <f t="shared" si="617"/>
        <v>0</v>
      </c>
      <c r="M1632" s="412">
        <f t="shared" si="610"/>
        <v>0</v>
      </c>
      <c r="N1632" s="411">
        <v>0</v>
      </c>
      <c r="O1632" s="412">
        <f t="shared" si="618"/>
        <v>0</v>
      </c>
      <c r="P1632" s="335"/>
      <c r="Q1632" s="427">
        <f t="shared" si="619"/>
        <v>0</v>
      </c>
      <c r="R1632" s="428">
        <f t="shared" si="620"/>
        <v>0</v>
      </c>
      <c r="S1632" s="427">
        <f t="shared" si="611"/>
        <v>0</v>
      </c>
      <c r="T1632" s="428">
        <f t="shared" si="612"/>
        <v>0</v>
      </c>
      <c r="U1632" s="431">
        <f t="shared" si="621"/>
        <v>0</v>
      </c>
      <c r="V1632" s="432">
        <f t="shared" si="622"/>
        <v>0</v>
      </c>
      <c r="W1632" s="427">
        <f t="shared" si="623"/>
        <v>0</v>
      </c>
      <c r="X1632" s="428">
        <f t="shared" si="624"/>
        <v>0</v>
      </c>
      <c r="Y1632" s="427">
        <f t="shared" si="613"/>
        <v>0</v>
      </c>
      <c r="Z1632" s="428">
        <f t="shared" si="614"/>
        <v>0</v>
      </c>
      <c r="AA1632" s="431">
        <f t="shared" si="625"/>
        <v>0</v>
      </c>
      <c r="AB1632" s="432">
        <f t="shared" si="626"/>
        <v>0</v>
      </c>
      <c r="AC1632" s="427" t="e">
        <f t="shared" si="627"/>
        <v>#N/A</v>
      </c>
      <c r="AD1632" s="428" t="e">
        <f t="shared" si="628"/>
        <v>#N/A</v>
      </c>
      <c r="AE1632" s="427" t="e">
        <f t="shared" si="629"/>
        <v>#N/A</v>
      </c>
      <c r="AF1632" s="428" t="e">
        <f t="shared" si="630"/>
        <v>#N/A</v>
      </c>
      <c r="AG1632" s="431" t="e">
        <f t="shared" si="631"/>
        <v>#N/A</v>
      </c>
      <c r="AH1632" s="432" t="e">
        <f t="shared" si="632"/>
        <v>#N/A</v>
      </c>
    </row>
    <row r="1633" spans="4:34" x14ac:dyDescent="0.25">
      <c r="D1633" s="335"/>
      <c r="E1633" s="335"/>
      <c r="F1633" s="335"/>
      <c r="G1633" s="335"/>
      <c r="H1633" s="411">
        <f t="shared" si="615"/>
        <v>0</v>
      </c>
      <c r="I1633" s="412">
        <v>0</v>
      </c>
      <c r="J1633" s="411">
        <f t="shared" si="609"/>
        <v>0</v>
      </c>
      <c r="K1633" s="412">
        <f t="shared" si="616"/>
        <v>0</v>
      </c>
      <c r="L1633" s="411">
        <f t="shared" si="617"/>
        <v>0</v>
      </c>
      <c r="M1633" s="412">
        <f t="shared" si="610"/>
        <v>0</v>
      </c>
      <c r="N1633" s="411">
        <v>0</v>
      </c>
      <c r="O1633" s="412">
        <f t="shared" si="618"/>
        <v>0</v>
      </c>
      <c r="P1633" s="335"/>
      <c r="Q1633" s="427">
        <f t="shared" si="619"/>
        <v>0</v>
      </c>
      <c r="R1633" s="428">
        <f t="shared" si="620"/>
        <v>0</v>
      </c>
      <c r="S1633" s="427">
        <f t="shared" si="611"/>
        <v>0</v>
      </c>
      <c r="T1633" s="428">
        <f t="shared" si="612"/>
        <v>0</v>
      </c>
      <c r="U1633" s="431">
        <f t="shared" si="621"/>
        <v>0</v>
      </c>
      <c r="V1633" s="432">
        <f t="shared" si="622"/>
        <v>0</v>
      </c>
      <c r="W1633" s="427">
        <f t="shared" si="623"/>
        <v>0</v>
      </c>
      <c r="X1633" s="428">
        <f t="shared" si="624"/>
        <v>0</v>
      </c>
      <c r="Y1633" s="427">
        <f t="shared" si="613"/>
        <v>0</v>
      </c>
      <c r="Z1633" s="428">
        <f t="shared" si="614"/>
        <v>0</v>
      </c>
      <c r="AA1633" s="431">
        <f t="shared" si="625"/>
        <v>0</v>
      </c>
      <c r="AB1633" s="432">
        <f t="shared" si="626"/>
        <v>0</v>
      </c>
      <c r="AC1633" s="427" t="e">
        <f t="shared" si="627"/>
        <v>#N/A</v>
      </c>
      <c r="AD1633" s="428" t="e">
        <f t="shared" si="628"/>
        <v>#N/A</v>
      </c>
      <c r="AE1633" s="427" t="e">
        <f t="shared" si="629"/>
        <v>#N/A</v>
      </c>
      <c r="AF1633" s="428" t="e">
        <f t="shared" si="630"/>
        <v>#N/A</v>
      </c>
      <c r="AG1633" s="431" t="e">
        <f t="shared" si="631"/>
        <v>#N/A</v>
      </c>
      <c r="AH1633" s="432" t="e">
        <f t="shared" si="632"/>
        <v>#N/A</v>
      </c>
    </row>
    <row r="1634" spans="4:34" x14ac:dyDescent="0.25">
      <c r="D1634" s="335"/>
      <c r="E1634" s="335"/>
      <c r="F1634" s="335"/>
      <c r="G1634" s="335"/>
      <c r="H1634" s="411">
        <f t="shared" si="615"/>
        <v>0</v>
      </c>
      <c r="I1634" s="412">
        <v>0</v>
      </c>
      <c r="J1634" s="411">
        <f t="shared" si="609"/>
        <v>0</v>
      </c>
      <c r="K1634" s="412">
        <f t="shared" si="616"/>
        <v>0</v>
      </c>
      <c r="L1634" s="411">
        <f t="shared" si="617"/>
        <v>0</v>
      </c>
      <c r="M1634" s="412">
        <f t="shared" si="610"/>
        <v>0</v>
      </c>
      <c r="N1634" s="411">
        <v>0</v>
      </c>
      <c r="O1634" s="412">
        <f t="shared" si="618"/>
        <v>0</v>
      </c>
      <c r="P1634" s="335"/>
      <c r="Q1634" s="427">
        <f t="shared" si="619"/>
        <v>0</v>
      </c>
      <c r="R1634" s="428">
        <f t="shared" si="620"/>
        <v>0</v>
      </c>
      <c r="S1634" s="427">
        <f t="shared" si="611"/>
        <v>0</v>
      </c>
      <c r="T1634" s="428">
        <f t="shared" si="612"/>
        <v>0</v>
      </c>
      <c r="U1634" s="431">
        <f t="shared" si="621"/>
        <v>0</v>
      </c>
      <c r="V1634" s="432">
        <f t="shared" si="622"/>
        <v>0</v>
      </c>
      <c r="W1634" s="427">
        <f t="shared" si="623"/>
        <v>0</v>
      </c>
      <c r="X1634" s="428">
        <f t="shared" si="624"/>
        <v>0</v>
      </c>
      <c r="Y1634" s="427">
        <f t="shared" si="613"/>
        <v>0</v>
      </c>
      <c r="Z1634" s="428">
        <f t="shared" si="614"/>
        <v>0</v>
      </c>
      <c r="AA1634" s="431">
        <f t="shared" si="625"/>
        <v>0</v>
      </c>
      <c r="AB1634" s="432">
        <f t="shared" si="626"/>
        <v>0</v>
      </c>
      <c r="AC1634" s="427" t="e">
        <f t="shared" si="627"/>
        <v>#N/A</v>
      </c>
      <c r="AD1634" s="428" t="e">
        <f t="shared" si="628"/>
        <v>#N/A</v>
      </c>
      <c r="AE1634" s="427" t="e">
        <f t="shared" si="629"/>
        <v>#N/A</v>
      </c>
      <c r="AF1634" s="428" t="e">
        <f t="shared" si="630"/>
        <v>#N/A</v>
      </c>
      <c r="AG1634" s="431" t="e">
        <f t="shared" si="631"/>
        <v>#N/A</v>
      </c>
      <c r="AH1634" s="432" t="e">
        <f t="shared" si="632"/>
        <v>#N/A</v>
      </c>
    </row>
    <row r="1635" spans="4:34" x14ac:dyDescent="0.25">
      <c r="D1635" s="335"/>
      <c r="E1635" s="335"/>
      <c r="F1635" s="335"/>
      <c r="G1635" s="335"/>
      <c r="H1635" s="411">
        <f t="shared" si="615"/>
        <v>0</v>
      </c>
      <c r="I1635" s="412">
        <v>0</v>
      </c>
      <c r="J1635" s="411">
        <f t="shared" si="609"/>
        <v>0</v>
      </c>
      <c r="K1635" s="412">
        <f t="shared" si="616"/>
        <v>0</v>
      </c>
      <c r="L1635" s="411">
        <f t="shared" si="617"/>
        <v>0</v>
      </c>
      <c r="M1635" s="412">
        <f t="shared" si="610"/>
        <v>0</v>
      </c>
      <c r="N1635" s="411">
        <v>0</v>
      </c>
      <c r="O1635" s="412">
        <f t="shared" si="618"/>
        <v>0</v>
      </c>
      <c r="P1635" s="335"/>
      <c r="Q1635" s="427">
        <f t="shared" si="619"/>
        <v>0</v>
      </c>
      <c r="R1635" s="428">
        <f t="shared" si="620"/>
        <v>0</v>
      </c>
      <c r="S1635" s="427">
        <f t="shared" si="611"/>
        <v>0</v>
      </c>
      <c r="T1635" s="428">
        <f t="shared" si="612"/>
        <v>0</v>
      </c>
      <c r="U1635" s="431">
        <f t="shared" si="621"/>
        <v>0</v>
      </c>
      <c r="V1635" s="432">
        <f t="shared" si="622"/>
        <v>0</v>
      </c>
      <c r="W1635" s="427">
        <f t="shared" si="623"/>
        <v>0</v>
      </c>
      <c r="X1635" s="428">
        <f t="shared" si="624"/>
        <v>0</v>
      </c>
      <c r="Y1635" s="427">
        <f t="shared" si="613"/>
        <v>0</v>
      </c>
      <c r="Z1635" s="428">
        <f t="shared" si="614"/>
        <v>0</v>
      </c>
      <c r="AA1635" s="431">
        <f t="shared" si="625"/>
        <v>0</v>
      </c>
      <c r="AB1635" s="432">
        <f t="shared" si="626"/>
        <v>0</v>
      </c>
      <c r="AC1635" s="427" t="e">
        <f t="shared" si="627"/>
        <v>#N/A</v>
      </c>
      <c r="AD1635" s="428" t="e">
        <f t="shared" si="628"/>
        <v>#N/A</v>
      </c>
      <c r="AE1635" s="427" t="e">
        <f t="shared" si="629"/>
        <v>#N/A</v>
      </c>
      <c r="AF1635" s="428" t="e">
        <f t="shared" si="630"/>
        <v>#N/A</v>
      </c>
      <c r="AG1635" s="431" t="e">
        <f t="shared" si="631"/>
        <v>#N/A</v>
      </c>
      <c r="AH1635" s="432" t="e">
        <f t="shared" si="632"/>
        <v>#N/A</v>
      </c>
    </row>
    <row r="1636" spans="4:34" x14ac:dyDescent="0.25">
      <c r="D1636" s="335"/>
      <c r="E1636" s="335"/>
      <c r="F1636" s="335"/>
      <c r="G1636" s="335"/>
      <c r="H1636" s="411">
        <f t="shared" si="615"/>
        <v>0</v>
      </c>
      <c r="I1636" s="412">
        <v>0</v>
      </c>
      <c r="J1636" s="411">
        <f t="shared" si="609"/>
        <v>0</v>
      </c>
      <c r="K1636" s="412">
        <f t="shared" si="616"/>
        <v>0</v>
      </c>
      <c r="L1636" s="411">
        <f t="shared" si="617"/>
        <v>0</v>
      </c>
      <c r="M1636" s="412">
        <f t="shared" si="610"/>
        <v>0</v>
      </c>
      <c r="N1636" s="411">
        <v>0</v>
      </c>
      <c r="O1636" s="412">
        <f t="shared" si="618"/>
        <v>0</v>
      </c>
      <c r="P1636" s="335"/>
      <c r="Q1636" s="427">
        <f t="shared" si="619"/>
        <v>0</v>
      </c>
      <c r="R1636" s="428">
        <f t="shared" si="620"/>
        <v>0</v>
      </c>
      <c r="S1636" s="427">
        <f t="shared" si="611"/>
        <v>0</v>
      </c>
      <c r="T1636" s="428">
        <f t="shared" si="612"/>
        <v>0</v>
      </c>
      <c r="U1636" s="431">
        <f t="shared" si="621"/>
        <v>0</v>
      </c>
      <c r="V1636" s="432">
        <f t="shared" si="622"/>
        <v>0</v>
      </c>
      <c r="W1636" s="427">
        <f t="shared" si="623"/>
        <v>0</v>
      </c>
      <c r="X1636" s="428">
        <f t="shared" si="624"/>
        <v>0</v>
      </c>
      <c r="Y1636" s="427">
        <f t="shared" si="613"/>
        <v>0</v>
      </c>
      <c r="Z1636" s="428">
        <f t="shared" si="614"/>
        <v>0</v>
      </c>
      <c r="AA1636" s="431">
        <f t="shared" si="625"/>
        <v>0</v>
      </c>
      <c r="AB1636" s="432">
        <f t="shared" si="626"/>
        <v>0</v>
      </c>
      <c r="AC1636" s="427" t="e">
        <f t="shared" si="627"/>
        <v>#N/A</v>
      </c>
      <c r="AD1636" s="428" t="e">
        <f t="shared" si="628"/>
        <v>#N/A</v>
      </c>
      <c r="AE1636" s="427" t="e">
        <f t="shared" si="629"/>
        <v>#N/A</v>
      </c>
      <c r="AF1636" s="428" t="e">
        <f t="shared" si="630"/>
        <v>#N/A</v>
      </c>
      <c r="AG1636" s="431" t="e">
        <f t="shared" si="631"/>
        <v>#N/A</v>
      </c>
      <c r="AH1636" s="432" t="e">
        <f t="shared" si="632"/>
        <v>#N/A</v>
      </c>
    </row>
    <row r="1637" spans="4:34" x14ac:dyDescent="0.25">
      <c r="D1637" s="335"/>
      <c r="E1637" s="335"/>
      <c r="F1637" s="335"/>
      <c r="G1637" s="335"/>
      <c r="H1637" s="411">
        <f t="shared" si="615"/>
        <v>0</v>
      </c>
      <c r="I1637" s="412">
        <v>0</v>
      </c>
      <c r="J1637" s="411">
        <f t="shared" si="609"/>
        <v>0</v>
      </c>
      <c r="K1637" s="412">
        <f t="shared" si="616"/>
        <v>0</v>
      </c>
      <c r="L1637" s="411">
        <f t="shared" si="617"/>
        <v>0</v>
      </c>
      <c r="M1637" s="412">
        <f t="shared" si="610"/>
        <v>0</v>
      </c>
      <c r="N1637" s="411">
        <v>0</v>
      </c>
      <c r="O1637" s="412">
        <f t="shared" si="618"/>
        <v>0</v>
      </c>
      <c r="P1637" s="335"/>
      <c r="Q1637" s="427">
        <f t="shared" si="619"/>
        <v>0</v>
      </c>
      <c r="R1637" s="428">
        <f t="shared" si="620"/>
        <v>0</v>
      </c>
      <c r="S1637" s="427">
        <f t="shared" si="611"/>
        <v>0</v>
      </c>
      <c r="T1637" s="428">
        <f t="shared" si="612"/>
        <v>0</v>
      </c>
      <c r="U1637" s="431">
        <f t="shared" si="621"/>
        <v>0</v>
      </c>
      <c r="V1637" s="432">
        <f t="shared" si="622"/>
        <v>0</v>
      </c>
      <c r="W1637" s="427">
        <f t="shared" si="623"/>
        <v>0</v>
      </c>
      <c r="X1637" s="428">
        <f t="shared" si="624"/>
        <v>0</v>
      </c>
      <c r="Y1637" s="427">
        <f t="shared" si="613"/>
        <v>0</v>
      </c>
      <c r="Z1637" s="428">
        <f t="shared" si="614"/>
        <v>0</v>
      </c>
      <c r="AA1637" s="431">
        <f t="shared" si="625"/>
        <v>0</v>
      </c>
      <c r="AB1637" s="432">
        <f t="shared" si="626"/>
        <v>0</v>
      </c>
      <c r="AC1637" s="427" t="e">
        <f t="shared" si="627"/>
        <v>#N/A</v>
      </c>
      <c r="AD1637" s="428" t="e">
        <f t="shared" si="628"/>
        <v>#N/A</v>
      </c>
      <c r="AE1637" s="427" t="e">
        <f t="shared" si="629"/>
        <v>#N/A</v>
      </c>
      <c r="AF1637" s="428" t="e">
        <f t="shared" si="630"/>
        <v>#N/A</v>
      </c>
      <c r="AG1637" s="431" t="e">
        <f t="shared" si="631"/>
        <v>#N/A</v>
      </c>
      <c r="AH1637" s="432" t="e">
        <f t="shared" si="632"/>
        <v>#N/A</v>
      </c>
    </row>
    <row r="1638" spans="4:34" x14ac:dyDescent="0.25">
      <c r="D1638" s="335"/>
      <c r="E1638" s="335"/>
      <c r="F1638" s="335"/>
      <c r="G1638" s="335"/>
      <c r="H1638" s="411">
        <f t="shared" si="615"/>
        <v>0</v>
      </c>
      <c r="I1638" s="412">
        <v>0</v>
      </c>
      <c r="J1638" s="411">
        <f t="shared" si="609"/>
        <v>0</v>
      </c>
      <c r="K1638" s="412">
        <f t="shared" si="616"/>
        <v>0</v>
      </c>
      <c r="L1638" s="411">
        <f t="shared" si="617"/>
        <v>0</v>
      </c>
      <c r="M1638" s="412">
        <f t="shared" si="610"/>
        <v>0</v>
      </c>
      <c r="N1638" s="411">
        <v>0</v>
      </c>
      <c r="O1638" s="412">
        <f t="shared" si="618"/>
        <v>0</v>
      </c>
      <c r="P1638" s="335"/>
      <c r="Q1638" s="427">
        <f t="shared" si="619"/>
        <v>0</v>
      </c>
      <c r="R1638" s="428">
        <f t="shared" si="620"/>
        <v>0</v>
      </c>
      <c r="S1638" s="427">
        <f t="shared" si="611"/>
        <v>0</v>
      </c>
      <c r="T1638" s="428">
        <f t="shared" si="612"/>
        <v>0</v>
      </c>
      <c r="U1638" s="431">
        <f t="shared" si="621"/>
        <v>0</v>
      </c>
      <c r="V1638" s="432">
        <f t="shared" si="622"/>
        <v>0</v>
      </c>
      <c r="W1638" s="427">
        <f t="shared" si="623"/>
        <v>0</v>
      </c>
      <c r="X1638" s="428">
        <f t="shared" si="624"/>
        <v>0</v>
      </c>
      <c r="Y1638" s="427">
        <f t="shared" si="613"/>
        <v>0</v>
      </c>
      <c r="Z1638" s="428">
        <f t="shared" si="614"/>
        <v>0</v>
      </c>
      <c r="AA1638" s="431">
        <f t="shared" si="625"/>
        <v>0</v>
      </c>
      <c r="AB1638" s="432">
        <f t="shared" si="626"/>
        <v>0</v>
      </c>
      <c r="AC1638" s="427" t="e">
        <f t="shared" si="627"/>
        <v>#N/A</v>
      </c>
      <c r="AD1638" s="428" t="e">
        <f t="shared" si="628"/>
        <v>#N/A</v>
      </c>
      <c r="AE1638" s="427" t="e">
        <f t="shared" si="629"/>
        <v>#N/A</v>
      </c>
      <c r="AF1638" s="428" t="e">
        <f t="shared" si="630"/>
        <v>#N/A</v>
      </c>
      <c r="AG1638" s="431" t="e">
        <f t="shared" si="631"/>
        <v>#N/A</v>
      </c>
      <c r="AH1638" s="432" t="e">
        <f t="shared" si="632"/>
        <v>#N/A</v>
      </c>
    </row>
    <row r="1639" spans="4:34" x14ac:dyDescent="0.25">
      <c r="D1639" s="335"/>
      <c r="E1639" s="335"/>
      <c r="F1639" s="335"/>
      <c r="G1639" s="335"/>
      <c r="H1639" s="411">
        <f t="shared" si="615"/>
        <v>0</v>
      </c>
      <c r="I1639" s="412">
        <v>0</v>
      </c>
      <c r="J1639" s="411">
        <f t="shared" si="609"/>
        <v>0</v>
      </c>
      <c r="K1639" s="412">
        <f t="shared" si="616"/>
        <v>0</v>
      </c>
      <c r="L1639" s="411">
        <f t="shared" si="617"/>
        <v>0</v>
      </c>
      <c r="M1639" s="412">
        <f t="shared" si="610"/>
        <v>0</v>
      </c>
      <c r="N1639" s="411">
        <v>0</v>
      </c>
      <c r="O1639" s="412">
        <f t="shared" si="618"/>
        <v>0</v>
      </c>
      <c r="P1639" s="335"/>
      <c r="Q1639" s="427">
        <f t="shared" si="619"/>
        <v>0</v>
      </c>
      <c r="R1639" s="428">
        <f t="shared" si="620"/>
        <v>0</v>
      </c>
      <c r="S1639" s="427">
        <f t="shared" si="611"/>
        <v>0</v>
      </c>
      <c r="T1639" s="428">
        <f t="shared" si="612"/>
        <v>0</v>
      </c>
      <c r="U1639" s="431">
        <f t="shared" si="621"/>
        <v>0</v>
      </c>
      <c r="V1639" s="432">
        <f t="shared" si="622"/>
        <v>0</v>
      </c>
      <c r="W1639" s="427">
        <f t="shared" si="623"/>
        <v>0</v>
      </c>
      <c r="X1639" s="428">
        <f t="shared" si="624"/>
        <v>0</v>
      </c>
      <c r="Y1639" s="427">
        <f t="shared" si="613"/>
        <v>0</v>
      </c>
      <c r="Z1639" s="428">
        <f t="shared" si="614"/>
        <v>0</v>
      </c>
      <c r="AA1639" s="431">
        <f t="shared" si="625"/>
        <v>0</v>
      </c>
      <c r="AB1639" s="432">
        <f t="shared" si="626"/>
        <v>0</v>
      </c>
      <c r="AC1639" s="427" t="e">
        <f t="shared" si="627"/>
        <v>#N/A</v>
      </c>
      <c r="AD1639" s="428" t="e">
        <f t="shared" si="628"/>
        <v>#N/A</v>
      </c>
      <c r="AE1639" s="427" t="e">
        <f t="shared" si="629"/>
        <v>#N/A</v>
      </c>
      <c r="AF1639" s="428" t="e">
        <f t="shared" si="630"/>
        <v>#N/A</v>
      </c>
      <c r="AG1639" s="431" t="e">
        <f t="shared" si="631"/>
        <v>#N/A</v>
      </c>
      <c r="AH1639" s="432" t="e">
        <f t="shared" si="632"/>
        <v>#N/A</v>
      </c>
    </row>
    <row r="1640" spans="4:34" x14ac:dyDescent="0.25">
      <c r="D1640" s="335"/>
      <c r="E1640" s="335"/>
      <c r="F1640" s="335"/>
      <c r="G1640" s="335"/>
      <c r="H1640" s="411">
        <f t="shared" si="615"/>
        <v>0</v>
      </c>
      <c r="I1640" s="412">
        <v>0</v>
      </c>
      <c r="J1640" s="411">
        <f t="shared" si="609"/>
        <v>0</v>
      </c>
      <c r="K1640" s="412">
        <f t="shared" si="616"/>
        <v>0</v>
      </c>
      <c r="L1640" s="411">
        <f t="shared" si="617"/>
        <v>0</v>
      </c>
      <c r="M1640" s="412">
        <f t="shared" si="610"/>
        <v>0</v>
      </c>
      <c r="N1640" s="411">
        <v>0</v>
      </c>
      <c r="O1640" s="412">
        <f t="shared" si="618"/>
        <v>0</v>
      </c>
      <c r="P1640" s="335"/>
      <c r="Q1640" s="427">
        <f t="shared" si="619"/>
        <v>0</v>
      </c>
      <c r="R1640" s="428">
        <f t="shared" si="620"/>
        <v>0</v>
      </c>
      <c r="S1640" s="427">
        <f t="shared" si="611"/>
        <v>0</v>
      </c>
      <c r="T1640" s="428">
        <f t="shared" si="612"/>
        <v>0</v>
      </c>
      <c r="U1640" s="431">
        <f t="shared" si="621"/>
        <v>0</v>
      </c>
      <c r="V1640" s="432">
        <f t="shared" si="622"/>
        <v>0</v>
      </c>
      <c r="W1640" s="427">
        <f t="shared" si="623"/>
        <v>0</v>
      </c>
      <c r="X1640" s="428">
        <f t="shared" si="624"/>
        <v>0</v>
      </c>
      <c r="Y1640" s="427">
        <f t="shared" si="613"/>
        <v>0</v>
      </c>
      <c r="Z1640" s="428">
        <f t="shared" si="614"/>
        <v>0</v>
      </c>
      <c r="AA1640" s="431">
        <f t="shared" si="625"/>
        <v>0</v>
      </c>
      <c r="AB1640" s="432">
        <f t="shared" si="626"/>
        <v>0</v>
      </c>
      <c r="AC1640" s="427" t="e">
        <f t="shared" si="627"/>
        <v>#N/A</v>
      </c>
      <c r="AD1640" s="428" t="e">
        <f t="shared" si="628"/>
        <v>#N/A</v>
      </c>
      <c r="AE1640" s="427" t="e">
        <f t="shared" si="629"/>
        <v>#N/A</v>
      </c>
      <c r="AF1640" s="428" t="e">
        <f t="shared" si="630"/>
        <v>#N/A</v>
      </c>
      <c r="AG1640" s="431" t="e">
        <f t="shared" si="631"/>
        <v>#N/A</v>
      </c>
      <c r="AH1640" s="432" t="e">
        <f t="shared" si="632"/>
        <v>#N/A</v>
      </c>
    </row>
    <row r="1641" spans="4:34" x14ac:dyDescent="0.25">
      <c r="D1641" s="335"/>
      <c r="E1641" s="335"/>
      <c r="F1641" s="335"/>
      <c r="G1641" s="335"/>
      <c r="H1641" s="411">
        <f t="shared" si="615"/>
        <v>0</v>
      </c>
      <c r="I1641" s="412">
        <v>0</v>
      </c>
      <c r="J1641" s="411">
        <f t="shared" si="609"/>
        <v>0</v>
      </c>
      <c r="K1641" s="412">
        <f t="shared" si="616"/>
        <v>0</v>
      </c>
      <c r="L1641" s="411">
        <f t="shared" si="617"/>
        <v>0</v>
      </c>
      <c r="M1641" s="412">
        <f t="shared" si="610"/>
        <v>0</v>
      </c>
      <c r="N1641" s="411">
        <v>0</v>
      </c>
      <c r="O1641" s="412">
        <f t="shared" si="618"/>
        <v>0</v>
      </c>
      <c r="P1641" s="335"/>
      <c r="Q1641" s="427">
        <f t="shared" si="619"/>
        <v>0</v>
      </c>
      <c r="R1641" s="428">
        <f t="shared" si="620"/>
        <v>0</v>
      </c>
      <c r="S1641" s="427">
        <f t="shared" si="611"/>
        <v>0</v>
      </c>
      <c r="T1641" s="428">
        <f t="shared" si="612"/>
        <v>0</v>
      </c>
      <c r="U1641" s="431">
        <f t="shared" si="621"/>
        <v>0</v>
      </c>
      <c r="V1641" s="432">
        <f t="shared" si="622"/>
        <v>0</v>
      </c>
      <c r="W1641" s="427">
        <f t="shared" si="623"/>
        <v>0</v>
      </c>
      <c r="X1641" s="428">
        <f t="shared" si="624"/>
        <v>0</v>
      </c>
      <c r="Y1641" s="427">
        <f t="shared" si="613"/>
        <v>0</v>
      </c>
      <c r="Z1641" s="428">
        <f t="shared" si="614"/>
        <v>0</v>
      </c>
      <c r="AA1641" s="431">
        <f t="shared" si="625"/>
        <v>0</v>
      </c>
      <c r="AB1641" s="432">
        <f t="shared" si="626"/>
        <v>0</v>
      </c>
      <c r="AC1641" s="427" t="e">
        <f t="shared" si="627"/>
        <v>#N/A</v>
      </c>
      <c r="AD1641" s="428" t="e">
        <f t="shared" si="628"/>
        <v>#N/A</v>
      </c>
      <c r="AE1641" s="427" t="e">
        <f t="shared" si="629"/>
        <v>#N/A</v>
      </c>
      <c r="AF1641" s="428" t="e">
        <f t="shared" si="630"/>
        <v>#N/A</v>
      </c>
      <c r="AG1641" s="431" t="e">
        <f t="shared" si="631"/>
        <v>#N/A</v>
      </c>
      <c r="AH1641" s="432" t="e">
        <f t="shared" si="632"/>
        <v>#N/A</v>
      </c>
    </row>
    <row r="1642" spans="4:34" x14ac:dyDescent="0.25">
      <c r="D1642" s="335"/>
      <c r="E1642" s="335"/>
      <c r="F1642" s="335"/>
      <c r="G1642" s="335"/>
      <c r="H1642" s="411">
        <f t="shared" si="615"/>
        <v>0</v>
      </c>
      <c r="I1642" s="412">
        <v>0</v>
      </c>
      <c r="J1642" s="411">
        <f t="shared" si="609"/>
        <v>0</v>
      </c>
      <c r="K1642" s="412">
        <f t="shared" si="616"/>
        <v>0</v>
      </c>
      <c r="L1642" s="411">
        <f t="shared" si="617"/>
        <v>0</v>
      </c>
      <c r="M1642" s="412">
        <f t="shared" si="610"/>
        <v>0</v>
      </c>
      <c r="N1642" s="411">
        <v>0</v>
      </c>
      <c r="O1642" s="412">
        <f t="shared" si="618"/>
        <v>0</v>
      </c>
      <c r="P1642" s="335"/>
      <c r="Q1642" s="427">
        <f t="shared" si="619"/>
        <v>0</v>
      </c>
      <c r="R1642" s="428">
        <f t="shared" si="620"/>
        <v>0</v>
      </c>
      <c r="S1642" s="427">
        <f t="shared" si="611"/>
        <v>0</v>
      </c>
      <c r="T1642" s="428">
        <f t="shared" si="612"/>
        <v>0</v>
      </c>
      <c r="U1642" s="431">
        <f t="shared" si="621"/>
        <v>0</v>
      </c>
      <c r="V1642" s="432">
        <f t="shared" si="622"/>
        <v>0</v>
      </c>
      <c r="W1642" s="427">
        <f t="shared" si="623"/>
        <v>0</v>
      </c>
      <c r="X1642" s="428">
        <f t="shared" si="624"/>
        <v>0</v>
      </c>
      <c r="Y1642" s="427">
        <f t="shared" si="613"/>
        <v>0</v>
      </c>
      <c r="Z1642" s="428">
        <f t="shared" si="614"/>
        <v>0</v>
      </c>
      <c r="AA1642" s="431">
        <f t="shared" si="625"/>
        <v>0</v>
      </c>
      <c r="AB1642" s="432">
        <f t="shared" si="626"/>
        <v>0</v>
      </c>
      <c r="AC1642" s="427" t="e">
        <f t="shared" si="627"/>
        <v>#N/A</v>
      </c>
      <c r="AD1642" s="428" t="e">
        <f t="shared" si="628"/>
        <v>#N/A</v>
      </c>
      <c r="AE1642" s="427" t="e">
        <f t="shared" si="629"/>
        <v>#N/A</v>
      </c>
      <c r="AF1642" s="428" t="e">
        <f t="shared" si="630"/>
        <v>#N/A</v>
      </c>
      <c r="AG1642" s="431" t="e">
        <f t="shared" si="631"/>
        <v>#N/A</v>
      </c>
      <c r="AH1642" s="432" t="e">
        <f t="shared" si="632"/>
        <v>#N/A</v>
      </c>
    </row>
    <row r="1643" spans="4:34" x14ac:dyDescent="0.25">
      <c r="D1643" s="335"/>
      <c r="E1643" s="335"/>
      <c r="F1643" s="335"/>
      <c r="G1643" s="335"/>
      <c r="H1643" s="411">
        <f t="shared" si="615"/>
        <v>0</v>
      </c>
      <c r="I1643" s="412">
        <v>0</v>
      </c>
      <c r="J1643" s="411">
        <f t="shared" si="609"/>
        <v>0</v>
      </c>
      <c r="K1643" s="412">
        <f t="shared" si="616"/>
        <v>0</v>
      </c>
      <c r="L1643" s="411">
        <f t="shared" si="617"/>
        <v>0</v>
      </c>
      <c r="M1643" s="412">
        <f t="shared" si="610"/>
        <v>0</v>
      </c>
      <c r="N1643" s="411">
        <v>0</v>
      </c>
      <c r="O1643" s="412">
        <f t="shared" si="618"/>
        <v>0</v>
      </c>
      <c r="P1643" s="335"/>
      <c r="Q1643" s="427">
        <f t="shared" si="619"/>
        <v>0</v>
      </c>
      <c r="R1643" s="428">
        <f t="shared" si="620"/>
        <v>0</v>
      </c>
      <c r="S1643" s="427">
        <f t="shared" si="611"/>
        <v>0</v>
      </c>
      <c r="T1643" s="428">
        <f t="shared" si="612"/>
        <v>0</v>
      </c>
      <c r="U1643" s="431">
        <f t="shared" si="621"/>
        <v>0</v>
      </c>
      <c r="V1643" s="432">
        <f t="shared" si="622"/>
        <v>0</v>
      </c>
      <c r="W1643" s="427">
        <f t="shared" si="623"/>
        <v>0</v>
      </c>
      <c r="X1643" s="428">
        <f t="shared" si="624"/>
        <v>0</v>
      </c>
      <c r="Y1643" s="427">
        <f t="shared" si="613"/>
        <v>0</v>
      </c>
      <c r="Z1643" s="428">
        <f t="shared" si="614"/>
        <v>0</v>
      </c>
      <c r="AA1643" s="431">
        <f t="shared" si="625"/>
        <v>0</v>
      </c>
      <c r="AB1643" s="432">
        <f t="shared" si="626"/>
        <v>0</v>
      </c>
      <c r="AC1643" s="427" t="e">
        <f t="shared" si="627"/>
        <v>#N/A</v>
      </c>
      <c r="AD1643" s="428" t="e">
        <f t="shared" si="628"/>
        <v>#N/A</v>
      </c>
      <c r="AE1643" s="427" t="e">
        <f t="shared" si="629"/>
        <v>#N/A</v>
      </c>
      <c r="AF1643" s="428" t="e">
        <f t="shared" si="630"/>
        <v>#N/A</v>
      </c>
      <c r="AG1643" s="431" t="e">
        <f t="shared" si="631"/>
        <v>#N/A</v>
      </c>
      <c r="AH1643" s="432" t="e">
        <f t="shared" si="632"/>
        <v>#N/A</v>
      </c>
    </row>
    <row r="1644" spans="4:34" x14ac:dyDescent="0.25">
      <c r="D1644" s="335"/>
      <c r="E1644" s="335"/>
      <c r="F1644" s="335"/>
      <c r="G1644" s="335"/>
      <c r="H1644" s="411">
        <f t="shared" si="615"/>
        <v>0</v>
      </c>
      <c r="I1644" s="412">
        <v>0</v>
      </c>
      <c r="J1644" s="411">
        <f t="shared" si="609"/>
        <v>0</v>
      </c>
      <c r="K1644" s="412">
        <f t="shared" si="616"/>
        <v>0</v>
      </c>
      <c r="L1644" s="411">
        <f t="shared" si="617"/>
        <v>0</v>
      </c>
      <c r="M1644" s="412">
        <f t="shared" si="610"/>
        <v>0</v>
      </c>
      <c r="N1644" s="411">
        <v>0</v>
      </c>
      <c r="O1644" s="412">
        <f t="shared" si="618"/>
        <v>0</v>
      </c>
      <c r="P1644" s="335"/>
      <c r="Q1644" s="427">
        <f t="shared" si="619"/>
        <v>0</v>
      </c>
      <c r="R1644" s="428">
        <f t="shared" si="620"/>
        <v>0</v>
      </c>
      <c r="S1644" s="427">
        <f t="shared" si="611"/>
        <v>0</v>
      </c>
      <c r="T1644" s="428">
        <f t="shared" si="612"/>
        <v>0</v>
      </c>
      <c r="U1644" s="431">
        <f t="shared" si="621"/>
        <v>0</v>
      </c>
      <c r="V1644" s="432">
        <f t="shared" si="622"/>
        <v>0</v>
      </c>
      <c r="W1644" s="427">
        <f t="shared" si="623"/>
        <v>0</v>
      </c>
      <c r="X1644" s="428">
        <f t="shared" si="624"/>
        <v>0</v>
      </c>
      <c r="Y1644" s="427">
        <f t="shared" si="613"/>
        <v>0</v>
      </c>
      <c r="Z1644" s="428">
        <f t="shared" si="614"/>
        <v>0</v>
      </c>
      <c r="AA1644" s="431">
        <f t="shared" si="625"/>
        <v>0</v>
      </c>
      <c r="AB1644" s="432">
        <f t="shared" si="626"/>
        <v>0</v>
      </c>
      <c r="AC1644" s="427" t="e">
        <f t="shared" si="627"/>
        <v>#N/A</v>
      </c>
      <c r="AD1644" s="428" t="e">
        <f t="shared" si="628"/>
        <v>#N/A</v>
      </c>
      <c r="AE1644" s="427" t="e">
        <f t="shared" si="629"/>
        <v>#N/A</v>
      </c>
      <c r="AF1644" s="428" t="e">
        <f t="shared" si="630"/>
        <v>#N/A</v>
      </c>
      <c r="AG1644" s="431" t="e">
        <f t="shared" si="631"/>
        <v>#N/A</v>
      </c>
      <c r="AH1644" s="432" t="e">
        <f t="shared" si="632"/>
        <v>#N/A</v>
      </c>
    </row>
    <row r="1645" spans="4:34" x14ac:dyDescent="0.25">
      <c r="D1645" s="335"/>
      <c r="E1645" s="335"/>
      <c r="F1645" s="335"/>
      <c r="G1645" s="335"/>
      <c r="H1645" s="411">
        <f t="shared" si="615"/>
        <v>0</v>
      </c>
      <c r="I1645" s="412">
        <v>0</v>
      </c>
      <c r="J1645" s="411">
        <f t="shared" si="609"/>
        <v>0</v>
      </c>
      <c r="K1645" s="412">
        <f t="shared" si="616"/>
        <v>0</v>
      </c>
      <c r="L1645" s="411">
        <f t="shared" si="617"/>
        <v>0</v>
      </c>
      <c r="M1645" s="412">
        <f t="shared" si="610"/>
        <v>0</v>
      </c>
      <c r="N1645" s="411">
        <v>0</v>
      </c>
      <c r="O1645" s="412">
        <f t="shared" si="618"/>
        <v>0</v>
      </c>
      <c r="P1645" s="335"/>
      <c r="Q1645" s="427">
        <f t="shared" si="619"/>
        <v>0</v>
      </c>
      <c r="R1645" s="428">
        <f t="shared" si="620"/>
        <v>0</v>
      </c>
      <c r="S1645" s="427">
        <f t="shared" si="611"/>
        <v>0</v>
      </c>
      <c r="T1645" s="428">
        <f t="shared" si="612"/>
        <v>0</v>
      </c>
      <c r="U1645" s="431">
        <f t="shared" si="621"/>
        <v>0</v>
      </c>
      <c r="V1645" s="432">
        <f t="shared" si="622"/>
        <v>0</v>
      </c>
      <c r="W1645" s="427">
        <f t="shared" si="623"/>
        <v>0</v>
      </c>
      <c r="X1645" s="428">
        <f t="shared" si="624"/>
        <v>0</v>
      </c>
      <c r="Y1645" s="427">
        <f t="shared" si="613"/>
        <v>0</v>
      </c>
      <c r="Z1645" s="428">
        <f t="shared" si="614"/>
        <v>0</v>
      </c>
      <c r="AA1645" s="431">
        <f t="shared" si="625"/>
        <v>0</v>
      </c>
      <c r="AB1645" s="432">
        <f t="shared" si="626"/>
        <v>0</v>
      </c>
      <c r="AC1645" s="427" t="e">
        <f t="shared" si="627"/>
        <v>#N/A</v>
      </c>
      <c r="AD1645" s="428" t="e">
        <f t="shared" si="628"/>
        <v>#N/A</v>
      </c>
      <c r="AE1645" s="427" t="e">
        <f t="shared" si="629"/>
        <v>#N/A</v>
      </c>
      <c r="AF1645" s="428" t="e">
        <f t="shared" si="630"/>
        <v>#N/A</v>
      </c>
      <c r="AG1645" s="431" t="e">
        <f t="shared" si="631"/>
        <v>#N/A</v>
      </c>
      <c r="AH1645" s="432" t="e">
        <f t="shared" si="632"/>
        <v>#N/A</v>
      </c>
    </row>
    <row r="1646" spans="4:34" x14ac:dyDescent="0.25">
      <c r="D1646" s="335"/>
      <c r="E1646" s="335"/>
      <c r="F1646" s="335"/>
      <c r="G1646" s="335"/>
      <c r="H1646" s="411">
        <f t="shared" si="615"/>
        <v>0</v>
      </c>
      <c r="I1646" s="412">
        <v>0</v>
      </c>
      <c r="J1646" s="411">
        <f t="shared" si="609"/>
        <v>0</v>
      </c>
      <c r="K1646" s="412">
        <f t="shared" si="616"/>
        <v>0</v>
      </c>
      <c r="L1646" s="411">
        <f t="shared" si="617"/>
        <v>0</v>
      </c>
      <c r="M1646" s="412">
        <f t="shared" si="610"/>
        <v>0</v>
      </c>
      <c r="N1646" s="411">
        <v>0</v>
      </c>
      <c r="O1646" s="412">
        <f t="shared" si="618"/>
        <v>0</v>
      </c>
      <c r="P1646" s="335"/>
      <c r="Q1646" s="427">
        <f t="shared" si="619"/>
        <v>0</v>
      </c>
      <c r="R1646" s="428">
        <f t="shared" si="620"/>
        <v>0</v>
      </c>
      <c r="S1646" s="427">
        <f t="shared" si="611"/>
        <v>0</v>
      </c>
      <c r="T1646" s="428">
        <f t="shared" si="612"/>
        <v>0</v>
      </c>
      <c r="U1646" s="431">
        <f t="shared" si="621"/>
        <v>0</v>
      </c>
      <c r="V1646" s="432">
        <f t="shared" si="622"/>
        <v>0</v>
      </c>
      <c r="W1646" s="427">
        <f t="shared" si="623"/>
        <v>0</v>
      </c>
      <c r="X1646" s="428">
        <f t="shared" si="624"/>
        <v>0</v>
      </c>
      <c r="Y1646" s="427">
        <f t="shared" si="613"/>
        <v>0</v>
      </c>
      <c r="Z1646" s="428">
        <f t="shared" si="614"/>
        <v>0</v>
      </c>
      <c r="AA1646" s="431">
        <f t="shared" si="625"/>
        <v>0</v>
      </c>
      <c r="AB1646" s="432">
        <f t="shared" si="626"/>
        <v>0</v>
      </c>
      <c r="AC1646" s="427" t="e">
        <f t="shared" si="627"/>
        <v>#N/A</v>
      </c>
      <c r="AD1646" s="428" t="e">
        <f t="shared" si="628"/>
        <v>#N/A</v>
      </c>
      <c r="AE1646" s="427" t="e">
        <f t="shared" si="629"/>
        <v>#N/A</v>
      </c>
      <c r="AF1646" s="428" t="e">
        <f t="shared" si="630"/>
        <v>#N/A</v>
      </c>
      <c r="AG1646" s="431" t="e">
        <f t="shared" si="631"/>
        <v>#N/A</v>
      </c>
      <c r="AH1646" s="432" t="e">
        <f t="shared" si="632"/>
        <v>#N/A</v>
      </c>
    </row>
    <row r="1647" spans="4:34" x14ac:dyDescent="0.25">
      <c r="D1647" s="335"/>
      <c r="E1647" s="335"/>
      <c r="F1647" s="335"/>
      <c r="G1647" s="335"/>
      <c r="H1647" s="411">
        <f t="shared" si="615"/>
        <v>0</v>
      </c>
      <c r="I1647" s="412">
        <v>0</v>
      </c>
      <c r="J1647" s="411">
        <f t="shared" si="609"/>
        <v>0</v>
      </c>
      <c r="K1647" s="412">
        <f t="shared" si="616"/>
        <v>0</v>
      </c>
      <c r="L1647" s="411">
        <f t="shared" si="617"/>
        <v>0</v>
      </c>
      <c r="M1647" s="412">
        <f t="shared" si="610"/>
        <v>0</v>
      </c>
      <c r="N1647" s="411">
        <v>0</v>
      </c>
      <c r="O1647" s="412">
        <f t="shared" si="618"/>
        <v>0</v>
      </c>
      <c r="P1647" s="335"/>
      <c r="Q1647" s="427">
        <f t="shared" si="619"/>
        <v>0</v>
      </c>
      <c r="R1647" s="428">
        <f t="shared" si="620"/>
        <v>0</v>
      </c>
      <c r="S1647" s="427">
        <f t="shared" si="611"/>
        <v>0</v>
      </c>
      <c r="T1647" s="428">
        <f t="shared" si="612"/>
        <v>0</v>
      </c>
      <c r="U1647" s="431">
        <f t="shared" si="621"/>
        <v>0</v>
      </c>
      <c r="V1647" s="432">
        <f t="shared" si="622"/>
        <v>0</v>
      </c>
      <c r="W1647" s="427">
        <f t="shared" si="623"/>
        <v>0</v>
      </c>
      <c r="X1647" s="428">
        <f t="shared" si="624"/>
        <v>0</v>
      </c>
      <c r="Y1647" s="427">
        <f t="shared" si="613"/>
        <v>0</v>
      </c>
      <c r="Z1647" s="428">
        <f t="shared" si="614"/>
        <v>0</v>
      </c>
      <c r="AA1647" s="431">
        <f t="shared" si="625"/>
        <v>0</v>
      </c>
      <c r="AB1647" s="432">
        <f t="shared" si="626"/>
        <v>0</v>
      </c>
      <c r="AC1647" s="427" t="e">
        <f t="shared" si="627"/>
        <v>#N/A</v>
      </c>
      <c r="AD1647" s="428" t="e">
        <f t="shared" si="628"/>
        <v>#N/A</v>
      </c>
      <c r="AE1647" s="427" t="e">
        <f t="shared" si="629"/>
        <v>#N/A</v>
      </c>
      <c r="AF1647" s="428" t="e">
        <f t="shared" si="630"/>
        <v>#N/A</v>
      </c>
      <c r="AG1647" s="431" t="e">
        <f t="shared" si="631"/>
        <v>#N/A</v>
      </c>
      <c r="AH1647" s="432" t="e">
        <f t="shared" si="632"/>
        <v>#N/A</v>
      </c>
    </row>
    <row r="1648" spans="4:34" x14ac:dyDescent="0.25">
      <c r="D1648" s="335"/>
      <c r="E1648" s="335"/>
      <c r="F1648" s="335"/>
      <c r="G1648" s="335"/>
      <c r="H1648" s="411">
        <f t="shared" si="615"/>
        <v>0</v>
      </c>
      <c r="I1648" s="412">
        <v>0</v>
      </c>
      <c r="J1648" s="411">
        <f t="shared" si="609"/>
        <v>0</v>
      </c>
      <c r="K1648" s="412">
        <f t="shared" si="616"/>
        <v>0</v>
      </c>
      <c r="L1648" s="411">
        <f t="shared" si="617"/>
        <v>0</v>
      </c>
      <c r="M1648" s="412">
        <f t="shared" si="610"/>
        <v>0</v>
      </c>
      <c r="N1648" s="411">
        <v>0</v>
      </c>
      <c r="O1648" s="412">
        <f t="shared" si="618"/>
        <v>0</v>
      </c>
      <c r="P1648" s="335"/>
      <c r="Q1648" s="427">
        <f t="shared" si="619"/>
        <v>0</v>
      </c>
      <c r="R1648" s="428">
        <f t="shared" si="620"/>
        <v>0</v>
      </c>
      <c r="S1648" s="427">
        <f t="shared" si="611"/>
        <v>0</v>
      </c>
      <c r="T1648" s="428">
        <f t="shared" si="612"/>
        <v>0</v>
      </c>
      <c r="U1648" s="431">
        <f t="shared" si="621"/>
        <v>0</v>
      </c>
      <c r="V1648" s="432">
        <f t="shared" si="622"/>
        <v>0</v>
      </c>
      <c r="W1648" s="427">
        <f t="shared" si="623"/>
        <v>0</v>
      </c>
      <c r="X1648" s="428">
        <f t="shared" si="624"/>
        <v>0</v>
      </c>
      <c r="Y1648" s="427">
        <f t="shared" si="613"/>
        <v>0</v>
      </c>
      <c r="Z1648" s="428">
        <f t="shared" si="614"/>
        <v>0</v>
      </c>
      <c r="AA1648" s="431">
        <f t="shared" si="625"/>
        <v>0</v>
      </c>
      <c r="AB1648" s="432">
        <f t="shared" si="626"/>
        <v>0</v>
      </c>
      <c r="AC1648" s="427" t="e">
        <f t="shared" si="627"/>
        <v>#N/A</v>
      </c>
      <c r="AD1648" s="428" t="e">
        <f t="shared" si="628"/>
        <v>#N/A</v>
      </c>
      <c r="AE1648" s="427" t="e">
        <f t="shared" si="629"/>
        <v>#N/A</v>
      </c>
      <c r="AF1648" s="428" t="e">
        <f t="shared" si="630"/>
        <v>#N/A</v>
      </c>
      <c r="AG1648" s="431" t="e">
        <f t="shared" si="631"/>
        <v>#N/A</v>
      </c>
      <c r="AH1648" s="432" t="e">
        <f t="shared" si="632"/>
        <v>#N/A</v>
      </c>
    </row>
    <row r="1649" spans="4:34" x14ac:dyDescent="0.25">
      <c r="D1649" s="335"/>
      <c r="E1649" s="335"/>
      <c r="F1649" s="335"/>
      <c r="G1649" s="335"/>
      <c r="H1649" s="411">
        <f t="shared" si="615"/>
        <v>0</v>
      </c>
      <c r="I1649" s="412">
        <v>0</v>
      </c>
      <c r="J1649" s="411">
        <f t="shared" si="609"/>
        <v>0</v>
      </c>
      <c r="K1649" s="412">
        <f t="shared" si="616"/>
        <v>0</v>
      </c>
      <c r="L1649" s="411">
        <f t="shared" si="617"/>
        <v>0</v>
      </c>
      <c r="M1649" s="412">
        <f t="shared" si="610"/>
        <v>0</v>
      </c>
      <c r="N1649" s="411">
        <v>0</v>
      </c>
      <c r="O1649" s="412">
        <f t="shared" si="618"/>
        <v>0</v>
      </c>
      <c r="P1649" s="335"/>
      <c r="Q1649" s="427">
        <f t="shared" si="619"/>
        <v>0</v>
      </c>
      <c r="R1649" s="428">
        <f t="shared" si="620"/>
        <v>0</v>
      </c>
      <c r="S1649" s="427">
        <f t="shared" si="611"/>
        <v>0</v>
      </c>
      <c r="T1649" s="428">
        <f t="shared" si="612"/>
        <v>0</v>
      </c>
      <c r="U1649" s="431">
        <f t="shared" si="621"/>
        <v>0</v>
      </c>
      <c r="V1649" s="432">
        <f t="shared" si="622"/>
        <v>0</v>
      </c>
      <c r="W1649" s="427">
        <f t="shared" si="623"/>
        <v>0</v>
      </c>
      <c r="X1649" s="428">
        <f t="shared" si="624"/>
        <v>0</v>
      </c>
      <c r="Y1649" s="427">
        <f t="shared" si="613"/>
        <v>0</v>
      </c>
      <c r="Z1649" s="428">
        <f t="shared" si="614"/>
        <v>0</v>
      </c>
      <c r="AA1649" s="431">
        <f t="shared" si="625"/>
        <v>0</v>
      </c>
      <c r="AB1649" s="432">
        <f t="shared" si="626"/>
        <v>0</v>
      </c>
      <c r="AC1649" s="427" t="e">
        <f t="shared" si="627"/>
        <v>#N/A</v>
      </c>
      <c r="AD1649" s="428" t="e">
        <f t="shared" si="628"/>
        <v>#N/A</v>
      </c>
      <c r="AE1649" s="427" t="e">
        <f t="shared" si="629"/>
        <v>#N/A</v>
      </c>
      <c r="AF1649" s="428" t="e">
        <f t="shared" si="630"/>
        <v>#N/A</v>
      </c>
      <c r="AG1649" s="431" t="e">
        <f t="shared" si="631"/>
        <v>#N/A</v>
      </c>
      <c r="AH1649" s="432" t="e">
        <f t="shared" si="632"/>
        <v>#N/A</v>
      </c>
    </row>
    <row r="1650" spans="4:34" x14ac:dyDescent="0.25">
      <c r="D1650" s="335"/>
      <c r="E1650" s="335"/>
      <c r="F1650" s="335"/>
      <c r="G1650" s="335"/>
      <c r="H1650" s="411">
        <f t="shared" si="615"/>
        <v>0</v>
      </c>
      <c r="I1650" s="412">
        <v>0</v>
      </c>
      <c r="J1650" s="411">
        <f t="shared" si="609"/>
        <v>0</v>
      </c>
      <c r="K1650" s="412">
        <f t="shared" si="616"/>
        <v>0</v>
      </c>
      <c r="L1650" s="411">
        <f t="shared" si="617"/>
        <v>0</v>
      </c>
      <c r="M1650" s="412">
        <f t="shared" si="610"/>
        <v>0</v>
      </c>
      <c r="N1650" s="411">
        <v>0</v>
      </c>
      <c r="O1650" s="412">
        <f t="shared" si="618"/>
        <v>0</v>
      </c>
      <c r="P1650" s="335"/>
      <c r="Q1650" s="427">
        <f t="shared" si="619"/>
        <v>0</v>
      </c>
      <c r="R1650" s="428">
        <f t="shared" si="620"/>
        <v>0</v>
      </c>
      <c r="S1650" s="427">
        <f t="shared" si="611"/>
        <v>0</v>
      </c>
      <c r="T1650" s="428">
        <f t="shared" si="612"/>
        <v>0</v>
      </c>
      <c r="U1650" s="431">
        <f t="shared" si="621"/>
        <v>0</v>
      </c>
      <c r="V1650" s="432">
        <f t="shared" si="622"/>
        <v>0</v>
      </c>
      <c r="W1650" s="427">
        <f t="shared" si="623"/>
        <v>0</v>
      </c>
      <c r="X1650" s="428">
        <f t="shared" si="624"/>
        <v>0</v>
      </c>
      <c r="Y1650" s="427">
        <f t="shared" si="613"/>
        <v>0</v>
      </c>
      <c r="Z1650" s="428">
        <f t="shared" si="614"/>
        <v>0</v>
      </c>
      <c r="AA1650" s="431">
        <f t="shared" si="625"/>
        <v>0</v>
      </c>
      <c r="AB1650" s="432">
        <f t="shared" si="626"/>
        <v>0</v>
      </c>
      <c r="AC1650" s="427" t="e">
        <f t="shared" si="627"/>
        <v>#N/A</v>
      </c>
      <c r="AD1650" s="428" t="e">
        <f t="shared" si="628"/>
        <v>#N/A</v>
      </c>
      <c r="AE1650" s="427" t="e">
        <f t="shared" si="629"/>
        <v>#N/A</v>
      </c>
      <c r="AF1650" s="428" t="e">
        <f t="shared" si="630"/>
        <v>#N/A</v>
      </c>
      <c r="AG1650" s="431" t="e">
        <f t="shared" si="631"/>
        <v>#N/A</v>
      </c>
      <c r="AH1650" s="432" t="e">
        <f t="shared" si="632"/>
        <v>#N/A</v>
      </c>
    </row>
    <row r="1651" spans="4:34" x14ac:dyDescent="0.25">
      <c r="D1651" s="335"/>
      <c r="E1651" s="335"/>
      <c r="F1651" s="335"/>
      <c r="G1651" s="335"/>
      <c r="H1651" s="411">
        <f t="shared" si="615"/>
        <v>0</v>
      </c>
      <c r="I1651" s="412">
        <v>0</v>
      </c>
      <c r="J1651" s="411">
        <f t="shared" si="609"/>
        <v>0</v>
      </c>
      <c r="K1651" s="412">
        <f t="shared" si="616"/>
        <v>0</v>
      </c>
      <c r="L1651" s="411">
        <f t="shared" si="617"/>
        <v>0</v>
      </c>
      <c r="M1651" s="412">
        <f t="shared" si="610"/>
        <v>0</v>
      </c>
      <c r="N1651" s="411">
        <v>0</v>
      </c>
      <c r="O1651" s="412">
        <f t="shared" si="618"/>
        <v>0</v>
      </c>
      <c r="P1651" s="335"/>
      <c r="Q1651" s="427">
        <f t="shared" si="619"/>
        <v>0</v>
      </c>
      <c r="R1651" s="428">
        <f t="shared" si="620"/>
        <v>0</v>
      </c>
      <c r="S1651" s="427">
        <f t="shared" si="611"/>
        <v>0</v>
      </c>
      <c r="T1651" s="428">
        <f t="shared" si="612"/>
        <v>0</v>
      </c>
      <c r="U1651" s="431">
        <f t="shared" si="621"/>
        <v>0</v>
      </c>
      <c r="V1651" s="432">
        <f t="shared" si="622"/>
        <v>0</v>
      </c>
      <c r="W1651" s="427">
        <f t="shared" si="623"/>
        <v>0</v>
      </c>
      <c r="X1651" s="428">
        <f t="shared" si="624"/>
        <v>0</v>
      </c>
      <c r="Y1651" s="427">
        <f t="shared" si="613"/>
        <v>0</v>
      </c>
      <c r="Z1651" s="428">
        <f t="shared" si="614"/>
        <v>0</v>
      </c>
      <c r="AA1651" s="431">
        <f t="shared" si="625"/>
        <v>0</v>
      </c>
      <c r="AB1651" s="432">
        <f t="shared" si="626"/>
        <v>0</v>
      </c>
      <c r="AC1651" s="427" t="e">
        <f t="shared" si="627"/>
        <v>#N/A</v>
      </c>
      <c r="AD1651" s="428" t="e">
        <f t="shared" si="628"/>
        <v>#N/A</v>
      </c>
      <c r="AE1651" s="427" t="e">
        <f t="shared" si="629"/>
        <v>#N/A</v>
      </c>
      <c r="AF1651" s="428" t="e">
        <f t="shared" si="630"/>
        <v>#N/A</v>
      </c>
      <c r="AG1651" s="431" t="e">
        <f t="shared" si="631"/>
        <v>#N/A</v>
      </c>
      <c r="AH1651" s="432" t="e">
        <f t="shared" si="632"/>
        <v>#N/A</v>
      </c>
    </row>
    <row r="1652" spans="4:34" x14ac:dyDescent="0.25">
      <c r="D1652" s="335"/>
      <c r="E1652" s="335"/>
      <c r="F1652" s="335"/>
      <c r="G1652" s="335"/>
      <c r="H1652" s="411">
        <f t="shared" si="615"/>
        <v>0</v>
      </c>
      <c r="I1652" s="412">
        <v>0</v>
      </c>
      <c r="J1652" s="411">
        <f t="shared" si="609"/>
        <v>0</v>
      </c>
      <c r="K1652" s="412">
        <f t="shared" si="616"/>
        <v>0</v>
      </c>
      <c r="L1652" s="411">
        <f t="shared" si="617"/>
        <v>0</v>
      </c>
      <c r="M1652" s="412">
        <f t="shared" si="610"/>
        <v>0</v>
      </c>
      <c r="N1652" s="411">
        <v>0</v>
      </c>
      <c r="O1652" s="412">
        <f t="shared" si="618"/>
        <v>0</v>
      </c>
      <c r="P1652" s="335"/>
      <c r="Q1652" s="427">
        <f t="shared" si="619"/>
        <v>0</v>
      </c>
      <c r="R1652" s="428">
        <f t="shared" si="620"/>
        <v>0</v>
      </c>
      <c r="S1652" s="427">
        <f t="shared" si="611"/>
        <v>0</v>
      </c>
      <c r="T1652" s="428">
        <f t="shared" si="612"/>
        <v>0</v>
      </c>
      <c r="U1652" s="431">
        <f t="shared" si="621"/>
        <v>0</v>
      </c>
      <c r="V1652" s="432">
        <f t="shared" si="622"/>
        <v>0</v>
      </c>
      <c r="W1652" s="427">
        <f t="shared" si="623"/>
        <v>0</v>
      </c>
      <c r="X1652" s="428">
        <f t="shared" si="624"/>
        <v>0</v>
      </c>
      <c r="Y1652" s="427">
        <f t="shared" si="613"/>
        <v>0</v>
      </c>
      <c r="Z1652" s="428">
        <f t="shared" si="614"/>
        <v>0</v>
      </c>
      <c r="AA1652" s="431">
        <f t="shared" si="625"/>
        <v>0</v>
      </c>
      <c r="AB1652" s="432">
        <f t="shared" si="626"/>
        <v>0</v>
      </c>
      <c r="AC1652" s="427" t="e">
        <f t="shared" si="627"/>
        <v>#N/A</v>
      </c>
      <c r="AD1652" s="428" t="e">
        <f t="shared" si="628"/>
        <v>#N/A</v>
      </c>
      <c r="AE1652" s="427" t="e">
        <f t="shared" si="629"/>
        <v>#N/A</v>
      </c>
      <c r="AF1652" s="428" t="e">
        <f t="shared" si="630"/>
        <v>#N/A</v>
      </c>
      <c r="AG1652" s="431" t="e">
        <f t="shared" si="631"/>
        <v>#N/A</v>
      </c>
      <c r="AH1652" s="432" t="e">
        <f t="shared" si="632"/>
        <v>#N/A</v>
      </c>
    </row>
    <row r="1653" spans="4:34" x14ac:dyDescent="0.25">
      <c r="D1653" s="335"/>
      <c r="E1653" s="335"/>
      <c r="F1653" s="335"/>
      <c r="G1653" s="335"/>
      <c r="H1653" s="411">
        <f t="shared" si="615"/>
        <v>0</v>
      </c>
      <c r="I1653" s="412">
        <v>0</v>
      </c>
      <c r="J1653" s="411">
        <f t="shared" si="609"/>
        <v>0</v>
      </c>
      <c r="K1653" s="412">
        <f t="shared" si="616"/>
        <v>0</v>
      </c>
      <c r="L1653" s="411">
        <f t="shared" si="617"/>
        <v>0</v>
      </c>
      <c r="M1653" s="412">
        <f t="shared" si="610"/>
        <v>0</v>
      </c>
      <c r="N1653" s="411">
        <v>0</v>
      </c>
      <c r="O1653" s="412">
        <f t="shared" si="618"/>
        <v>0</v>
      </c>
      <c r="P1653" s="335"/>
      <c r="Q1653" s="427">
        <f t="shared" si="619"/>
        <v>0</v>
      </c>
      <c r="R1653" s="428">
        <f t="shared" si="620"/>
        <v>0</v>
      </c>
      <c r="S1653" s="427">
        <f t="shared" si="611"/>
        <v>0</v>
      </c>
      <c r="T1653" s="428">
        <f t="shared" si="612"/>
        <v>0</v>
      </c>
      <c r="U1653" s="431">
        <f t="shared" si="621"/>
        <v>0</v>
      </c>
      <c r="V1653" s="432">
        <f t="shared" si="622"/>
        <v>0</v>
      </c>
      <c r="W1653" s="427">
        <f t="shared" si="623"/>
        <v>0</v>
      </c>
      <c r="X1653" s="428">
        <f t="shared" si="624"/>
        <v>0</v>
      </c>
      <c r="Y1653" s="427">
        <f t="shared" si="613"/>
        <v>0</v>
      </c>
      <c r="Z1653" s="428">
        <f t="shared" si="614"/>
        <v>0</v>
      </c>
      <c r="AA1653" s="431">
        <f t="shared" si="625"/>
        <v>0</v>
      </c>
      <c r="AB1653" s="432">
        <f t="shared" si="626"/>
        <v>0</v>
      </c>
      <c r="AC1653" s="427" t="e">
        <f t="shared" si="627"/>
        <v>#N/A</v>
      </c>
      <c r="AD1653" s="428" t="e">
        <f t="shared" si="628"/>
        <v>#N/A</v>
      </c>
      <c r="AE1653" s="427" t="e">
        <f t="shared" si="629"/>
        <v>#N/A</v>
      </c>
      <c r="AF1653" s="428" t="e">
        <f t="shared" si="630"/>
        <v>#N/A</v>
      </c>
      <c r="AG1653" s="431" t="e">
        <f t="shared" si="631"/>
        <v>#N/A</v>
      </c>
      <c r="AH1653" s="432" t="e">
        <f t="shared" si="632"/>
        <v>#N/A</v>
      </c>
    </row>
    <row r="1654" spans="4:34" x14ac:dyDescent="0.25">
      <c r="D1654" s="335"/>
      <c r="E1654" s="335"/>
      <c r="F1654" s="335"/>
      <c r="G1654" s="335"/>
      <c r="H1654" s="411">
        <f t="shared" si="615"/>
        <v>0</v>
      </c>
      <c r="I1654" s="412">
        <v>0</v>
      </c>
      <c r="J1654" s="411">
        <f t="shared" si="609"/>
        <v>0</v>
      </c>
      <c r="K1654" s="412">
        <f t="shared" si="616"/>
        <v>0</v>
      </c>
      <c r="L1654" s="411">
        <f t="shared" si="617"/>
        <v>0</v>
      </c>
      <c r="M1654" s="412">
        <f t="shared" si="610"/>
        <v>0</v>
      </c>
      <c r="N1654" s="411">
        <v>0</v>
      </c>
      <c r="O1654" s="412">
        <f t="shared" si="618"/>
        <v>0</v>
      </c>
      <c r="P1654" s="335"/>
      <c r="Q1654" s="427">
        <f t="shared" si="619"/>
        <v>0</v>
      </c>
      <c r="R1654" s="428">
        <f t="shared" si="620"/>
        <v>0</v>
      </c>
      <c r="S1654" s="427">
        <f t="shared" si="611"/>
        <v>0</v>
      </c>
      <c r="T1654" s="428">
        <f t="shared" si="612"/>
        <v>0</v>
      </c>
      <c r="U1654" s="431">
        <f t="shared" si="621"/>
        <v>0</v>
      </c>
      <c r="V1654" s="432">
        <f t="shared" si="622"/>
        <v>0</v>
      </c>
      <c r="W1654" s="427">
        <f t="shared" si="623"/>
        <v>0</v>
      </c>
      <c r="X1654" s="428">
        <f t="shared" si="624"/>
        <v>0</v>
      </c>
      <c r="Y1654" s="427">
        <f t="shared" si="613"/>
        <v>0</v>
      </c>
      <c r="Z1654" s="428">
        <f t="shared" si="614"/>
        <v>0</v>
      </c>
      <c r="AA1654" s="431">
        <f t="shared" si="625"/>
        <v>0</v>
      </c>
      <c r="AB1654" s="432">
        <f t="shared" si="626"/>
        <v>0</v>
      </c>
      <c r="AC1654" s="427" t="e">
        <f t="shared" si="627"/>
        <v>#N/A</v>
      </c>
      <c r="AD1654" s="428" t="e">
        <f t="shared" si="628"/>
        <v>#N/A</v>
      </c>
      <c r="AE1654" s="427" t="e">
        <f t="shared" si="629"/>
        <v>#N/A</v>
      </c>
      <c r="AF1654" s="428" t="e">
        <f t="shared" si="630"/>
        <v>#N/A</v>
      </c>
      <c r="AG1654" s="431" t="e">
        <f t="shared" si="631"/>
        <v>#N/A</v>
      </c>
      <c r="AH1654" s="432" t="e">
        <f t="shared" si="632"/>
        <v>#N/A</v>
      </c>
    </row>
    <row r="1655" spans="4:34" x14ac:dyDescent="0.25">
      <c r="D1655" s="335"/>
      <c r="E1655" s="335"/>
      <c r="F1655" s="335"/>
      <c r="G1655" s="335"/>
      <c r="H1655" s="411">
        <f t="shared" si="615"/>
        <v>0</v>
      </c>
      <c r="I1655" s="412">
        <v>0</v>
      </c>
      <c r="J1655" s="411">
        <f t="shared" si="609"/>
        <v>0</v>
      </c>
      <c r="K1655" s="412">
        <f t="shared" si="616"/>
        <v>0</v>
      </c>
      <c r="L1655" s="411">
        <f t="shared" si="617"/>
        <v>0</v>
      </c>
      <c r="M1655" s="412">
        <f t="shared" si="610"/>
        <v>0</v>
      </c>
      <c r="N1655" s="411">
        <v>0</v>
      </c>
      <c r="O1655" s="412">
        <f t="shared" si="618"/>
        <v>0</v>
      </c>
      <c r="P1655" s="335"/>
      <c r="Q1655" s="427">
        <f t="shared" si="619"/>
        <v>0</v>
      </c>
      <c r="R1655" s="428">
        <f t="shared" si="620"/>
        <v>0</v>
      </c>
      <c r="S1655" s="427">
        <f t="shared" si="611"/>
        <v>0</v>
      </c>
      <c r="T1655" s="428">
        <f t="shared" si="612"/>
        <v>0</v>
      </c>
      <c r="U1655" s="431">
        <f t="shared" si="621"/>
        <v>0</v>
      </c>
      <c r="V1655" s="432">
        <f t="shared" si="622"/>
        <v>0</v>
      </c>
      <c r="W1655" s="427">
        <f t="shared" si="623"/>
        <v>0</v>
      </c>
      <c r="X1655" s="428">
        <f t="shared" si="624"/>
        <v>0</v>
      </c>
      <c r="Y1655" s="427">
        <f t="shared" si="613"/>
        <v>0</v>
      </c>
      <c r="Z1655" s="428">
        <f t="shared" si="614"/>
        <v>0</v>
      </c>
      <c r="AA1655" s="431">
        <f t="shared" si="625"/>
        <v>0</v>
      </c>
      <c r="AB1655" s="432">
        <f t="shared" si="626"/>
        <v>0</v>
      </c>
      <c r="AC1655" s="427" t="e">
        <f t="shared" si="627"/>
        <v>#N/A</v>
      </c>
      <c r="AD1655" s="428" t="e">
        <f t="shared" si="628"/>
        <v>#N/A</v>
      </c>
      <c r="AE1655" s="427" t="e">
        <f t="shared" si="629"/>
        <v>#N/A</v>
      </c>
      <c r="AF1655" s="428" t="e">
        <f t="shared" si="630"/>
        <v>#N/A</v>
      </c>
      <c r="AG1655" s="431" t="e">
        <f t="shared" si="631"/>
        <v>#N/A</v>
      </c>
      <c r="AH1655" s="432" t="e">
        <f t="shared" si="632"/>
        <v>#N/A</v>
      </c>
    </row>
    <row r="1656" spans="4:34" x14ac:dyDescent="0.25">
      <c r="D1656" s="335"/>
      <c r="E1656" s="335"/>
      <c r="F1656" s="335"/>
      <c r="G1656" s="335"/>
      <c r="H1656" s="411">
        <f t="shared" si="615"/>
        <v>0</v>
      </c>
      <c r="I1656" s="412">
        <v>0</v>
      </c>
      <c r="J1656" s="411">
        <f t="shared" si="609"/>
        <v>0</v>
      </c>
      <c r="K1656" s="412">
        <f t="shared" si="616"/>
        <v>0</v>
      </c>
      <c r="L1656" s="411">
        <f t="shared" si="617"/>
        <v>0</v>
      </c>
      <c r="M1656" s="412">
        <f t="shared" si="610"/>
        <v>0</v>
      </c>
      <c r="N1656" s="411">
        <v>0</v>
      </c>
      <c r="O1656" s="412">
        <f t="shared" si="618"/>
        <v>0</v>
      </c>
      <c r="P1656" s="335"/>
      <c r="Q1656" s="427">
        <f t="shared" si="619"/>
        <v>0</v>
      </c>
      <c r="R1656" s="428">
        <f t="shared" si="620"/>
        <v>0</v>
      </c>
      <c r="S1656" s="427">
        <f t="shared" si="611"/>
        <v>0</v>
      </c>
      <c r="T1656" s="428">
        <f t="shared" si="612"/>
        <v>0</v>
      </c>
      <c r="U1656" s="431">
        <f t="shared" si="621"/>
        <v>0</v>
      </c>
      <c r="V1656" s="432">
        <f t="shared" si="622"/>
        <v>0</v>
      </c>
      <c r="W1656" s="427">
        <f t="shared" si="623"/>
        <v>0</v>
      </c>
      <c r="X1656" s="428">
        <f t="shared" si="624"/>
        <v>0</v>
      </c>
      <c r="Y1656" s="427">
        <f t="shared" si="613"/>
        <v>0</v>
      </c>
      <c r="Z1656" s="428">
        <f t="shared" si="614"/>
        <v>0</v>
      </c>
      <c r="AA1656" s="431">
        <f t="shared" si="625"/>
        <v>0</v>
      </c>
      <c r="AB1656" s="432">
        <f t="shared" si="626"/>
        <v>0</v>
      </c>
      <c r="AC1656" s="427" t="e">
        <f t="shared" si="627"/>
        <v>#N/A</v>
      </c>
      <c r="AD1656" s="428" t="e">
        <f t="shared" si="628"/>
        <v>#N/A</v>
      </c>
      <c r="AE1656" s="427" t="e">
        <f t="shared" si="629"/>
        <v>#N/A</v>
      </c>
      <c r="AF1656" s="428" t="e">
        <f t="shared" si="630"/>
        <v>#N/A</v>
      </c>
      <c r="AG1656" s="431" t="e">
        <f t="shared" si="631"/>
        <v>#N/A</v>
      </c>
      <c r="AH1656" s="432" t="e">
        <f t="shared" si="632"/>
        <v>#N/A</v>
      </c>
    </row>
    <row r="1657" spans="4:34" x14ac:dyDescent="0.25">
      <c r="D1657" s="335"/>
      <c r="E1657" s="335"/>
      <c r="F1657" s="335"/>
      <c r="G1657" s="335"/>
      <c r="H1657" s="411">
        <f t="shared" si="615"/>
        <v>0</v>
      </c>
      <c r="I1657" s="412">
        <v>0</v>
      </c>
      <c r="J1657" s="411">
        <f t="shared" si="609"/>
        <v>0</v>
      </c>
      <c r="K1657" s="412">
        <f t="shared" si="616"/>
        <v>0</v>
      </c>
      <c r="L1657" s="411">
        <f t="shared" si="617"/>
        <v>0</v>
      </c>
      <c r="M1657" s="412">
        <f t="shared" si="610"/>
        <v>0</v>
      </c>
      <c r="N1657" s="411">
        <v>0</v>
      </c>
      <c r="O1657" s="412">
        <f t="shared" si="618"/>
        <v>0</v>
      </c>
      <c r="P1657" s="335"/>
      <c r="Q1657" s="427">
        <f t="shared" si="619"/>
        <v>0</v>
      </c>
      <c r="R1657" s="428">
        <f t="shared" si="620"/>
        <v>0</v>
      </c>
      <c r="S1657" s="427">
        <f t="shared" si="611"/>
        <v>0</v>
      </c>
      <c r="T1657" s="428">
        <f t="shared" si="612"/>
        <v>0</v>
      </c>
      <c r="U1657" s="431">
        <f t="shared" si="621"/>
        <v>0</v>
      </c>
      <c r="V1657" s="432">
        <f t="shared" si="622"/>
        <v>0</v>
      </c>
      <c r="W1657" s="427">
        <f t="shared" si="623"/>
        <v>0</v>
      </c>
      <c r="X1657" s="428">
        <f t="shared" si="624"/>
        <v>0</v>
      </c>
      <c r="Y1657" s="427">
        <f t="shared" si="613"/>
        <v>0</v>
      </c>
      <c r="Z1657" s="428">
        <f t="shared" si="614"/>
        <v>0</v>
      </c>
      <c r="AA1657" s="431">
        <f t="shared" si="625"/>
        <v>0</v>
      </c>
      <c r="AB1657" s="432">
        <f t="shared" si="626"/>
        <v>0</v>
      </c>
      <c r="AC1657" s="427" t="e">
        <f t="shared" si="627"/>
        <v>#N/A</v>
      </c>
      <c r="AD1657" s="428" t="e">
        <f t="shared" si="628"/>
        <v>#N/A</v>
      </c>
      <c r="AE1657" s="427" t="e">
        <f t="shared" si="629"/>
        <v>#N/A</v>
      </c>
      <c r="AF1657" s="428" t="e">
        <f t="shared" si="630"/>
        <v>#N/A</v>
      </c>
      <c r="AG1657" s="431" t="e">
        <f t="shared" si="631"/>
        <v>#N/A</v>
      </c>
      <c r="AH1657" s="432" t="e">
        <f t="shared" si="632"/>
        <v>#N/A</v>
      </c>
    </row>
    <row r="1658" spans="4:34" x14ac:dyDescent="0.25">
      <c r="D1658" s="335"/>
      <c r="E1658" s="335"/>
      <c r="F1658" s="335"/>
      <c r="G1658" s="335"/>
      <c r="H1658" s="411">
        <f t="shared" si="615"/>
        <v>0</v>
      </c>
      <c r="I1658" s="412">
        <v>0</v>
      </c>
      <c r="J1658" s="411">
        <f t="shared" si="609"/>
        <v>0</v>
      </c>
      <c r="K1658" s="412">
        <f t="shared" si="616"/>
        <v>0</v>
      </c>
      <c r="L1658" s="411">
        <f t="shared" si="617"/>
        <v>0</v>
      </c>
      <c r="M1658" s="412">
        <f t="shared" si="610"/>
        <v>0</v>
      </c>
      <c r="N1658" s="411">
        <v>0</v>
      </c>
      <c r="O1658" s="412">
        <f t="shared" si="618"/>
        <v>0</v>
      </c>
      <c r="P1658" s="335"/>
      <c r="Q1658" s="427">
        <f t="shared" si="619"/>
        <v>0</v>
      </c>
      <c r="R1658" s="428">
        <f t="shared" si="620"/>
        <v>0</v>
      </c>
      <c r="S1658" s="427">
        <f t="shared" si="611"/>
        <v>0</v>
      </c>
      <c r="T1658" s="428">
        <f t="shared" si="612"/>
        <v>0</v>
      </c>
      <c r="U1658" s="431">
        <f t="shared" si="621"/>
        <v>0</v>
      </c>
      <c r="V1658" s="432">
        <f t="shared" si="622"/>
        <v>0</v>
      </c>
      <c r="W1658" s="427">
        <f t="shared" si="623"/>
        <v>0</v>
      </c>
      <c r="X1658" s="428">
        <f t="shared" si="624"/>
        <v>0</v>
      </c>
      <c r="Y1658" s="427">
        <f t="shared" si="613"/>
        <v>0</v>
      </c>
      <c r="Z1658" s="428">
        <f t="shared" si="614"/>
        <v>0</v>
      </c>
      <c r="AA1658" s="431">
        <f t="shared" si="625"/>
        <v>0</v>
      </c>
      <c r="AB1658" s="432">
        <f t="shared" si="626"/>
        <v>0</v>
      </c>
      <c r="AC1658" s="427" t="e">
        <f t="shared" si="627"/>
        <v>#N/A</v>
      </c>
      <c r="AD1658" s="428" t="e">
        <f t="shared" si="628"/>
        <v>#N/A</v>
      </c>
      <c r="AE1658" s="427" t="e">
        <f t="shared" si="629"/>
        <v>#N/A</v>
      </c>
      <c r="AF1658" s="428" t="e">
        <f t="shared" si="630"/>
        <v>#N/A</v>
      </c>
      <c r="AG1658" s="431" t="e">
        <f t="shared" si="631"/>
        <v>#N/A</v>
      </c>
      <c r="AH1658" s="432" t="e">
        <f t="shared" si="632"/>
        <v>#N/A</v>
      </c>
    </row>
    <row r="1659" spans="4:34" x14ac:dyDescent="0.25">
      <c r="D1659" s="335"/>
      <c r="E1659" s="335"/>
      <c r="F1659" s="335"/>
      <c r="G1659" s="335"/>
      <c r="H1659" s="411">
        <f t="shared" si="615"/>
        <v>0</v>
      </c>
      <c r="I1659" s="412">
        <v>0</v>
      </c>
      <c r="J1659" s="411">
        <f t="shared" si="609"/>
        <v>0</v>
      </c>
      <c r="K1659" s="412">
        <f t="shared" si="616"/>
        <v>0</v>
      </c>
      <c r="L1659" s="411">
        <f t="shared" si="617"/>
        <v>0</v>
      </c>
      <c r="M1659" s="412">
        <f t="shared" si="610"/>
        <v>0</v>
      </c>
      <c r="N1659" s="411">
        <v>0</v>
      </c>
      <c r="O1659" s="412">
        <f t="shared" si="618"/>
        <v>0</v>
      </c>
      <c r="P1659" s="335"/>
      <c r="Q1659" s="427">
        <f t="shared" si="619"/>
        <v>0</v>
      </c>
      <c r="R1659" s="428">
        <f t="shared" si="620"/>
        <v>0</v>
      </c>
      <c r="S1659" s="427">
        <f t="shared" si="611"/>
        <v>0</v>
      </c>
      <c r="T1659" s="428">
        <f t="shared" si="612"/>
        <v>0</v>
      </c>
      <c r="U1659" s="431">
        <f t="shared" si="621"/>
        <v>0</v>
      </c>
      <c r="V1659" s="432">
        <f t="shared" si="622"/>
        <v>0</v>
      </c>
      <c r="W1659" s="427">
        <f t="shared" si="623"/>
        <v>0</v>
      </c>
      <c r="X1659" s="428">
        <f t="shared" si="624"/>
        <v>0</v>
      </c>
      <c r="Y1659" s="427">
        <f t="shared" si="613"/>
        <v>0</v>
      </c>
      <c r="Z1659" s="428">
        <f t="shared" si="614"/>
        <v>0</v>
      </c>
      <c r="AA1659" s="431">
        <f t="shared" si="625"/>
        <v>0</v>
      </c>
      <c r="AB1659" s="432">
        <f t="shared" si="626"/>
        <v>0</v>
      </c>
      <c r="AC1659" s="427" t="e">
        <f t="shared" si="627"/>
        <v>#N/A</v>
      </c>
      <c r="AD1659" s="428" t="e">
        <f t="shared" si="628"/>
        <v>#N/A</v>
      </c>
      <c r="AE1659" s="427" t="e">
        <f t="shared" si="629"/>
        <v>#N/A</v>
      </c>
      <c r="AF1659" s="428" t="e">
        <f t="shared" si="630"/>
        <v>#N/A</v>
      </c>
      <c r="AG1659" s="431" t="e">
        <f t="shared" si="631"/>
        <v>#N/A</v>
      </c>
      <c r="AH1659" s="432" t="e">
        <f t="shared" si="632"/>
        <v>#N/A</v>
      </c>
    </row>
    <row r="1660" spans="4:34" x14ac:dyDescent="0.25">
      <c r="D1660" s="335"/>
      <c r="E1660" s="335"/>
      <c r="F1660" s="335"/>
      <c r="G1660" s="335"/>
      <c r="H1660" s="411">
        <f t="shared" si="615"/>
        <v>0</v>
      </c>
      <c r="I1660" s="412">
        <v>0</v>
      </c>
      <c r="J1660" s="411">
        <f t="shared" si="609"/>
        <v>0</v>
      </c>
      <c r="K1660" s="412">
        <f t="shared" si="616"/>
        <v>0</v>
      </c>
      <c r="L1660" s="411">
        <f t="shared" si="617"/>
        <v>0</v>
      </c>
      <c r="M1660" s="412">
        <f t="shared" si="610"/>
        <v>0</v>
      </c>
      <c r="N1660" s="411">
        <v>0</v>
      </c>
      <c r="O1660" s="412">
        <f t="shared" si="618"/>
        <v>0</v>
      </c>
      <c r="P1660" s="335"/>
      <c r="Q1660" s="427">
        <f t="shared" si="619"/>
        <v>0</v>
      </c>
      <c r="R1660" s="428">
        <f t="shared" si="620"/>
        <v>0</v>
      </c>
      <c r="S1660" s="427">
        <f t="shared" si="611"/>
        <v>0</v>
      </c>
      <c r="T1660" s="428">
        <f t="shared" si="612"/>
        <v>0</v>
      </c>
      <c r="U1660" s="431">
        <f t="shared" si="621"/>
        <v>0</v>
      </c>
      <c r="V1660" s="432">
        <f t="shared" si="622"/>
        <v>0</v>
      </c>
      <c r="W1660" s="427">
        <f t="shared" si="623"/>
        <v>0</v>
      </c>
      <c r="X1660" s="428">
        <f t="shared" si="624"/>
        <v>0</v>
      </c>
      <c r="Y1660" s="427">
        <f t="shared" si="613"/>
        <v>0</v>
      </c>
      <c r="Z1660" s="428">
        <f t="shared" si="614"/>
        <v>0</v>
      </c>
      <c r="AA1660" s="431">
        <f t="shared" si="625"/>
        <v>0</v>
      </c>
      <c r="AB1660" s="432">
        <f t="shared" si="626"/>
        <v>0</v>
      </c>
      <c r="AC1660" s="427" t="e">
        <f t="shared" si="627"/>
        <v>#N/A</v>
      </c>
      <c r="AD1660" s="428" t="e">
        <f t="shared" si="628"/>
        <v>#N/A</v>
      </c>
      <c r="AE1660" s="427" t="e">
        <f t="shared" si="629"/>
        <v>#N/A</v>
      </c>
      <c r="AF1660" s="428" t="e">
        <f t="shared" si="630"/>
        <v>#N/A</v>
      </c>
      <c r="AG1660" s="431" t="e">
        <f t="shared" si="631"/>
        <v>#N/A</v>
      </c>
      <c r="AH1660" s="432" t="e">
        <f t="shared" si="632"/>
        <v>#N/A</v>
      </c>
    </row>
    <row r="1661" spans="4:34" x14ac:dyDescent="0.25">
      <c r="D1661" s="335"/>
      <c r="E1661" s="335"/>
      <c r="F1661" s="335"/>
      <c r="G1661" s="335"/>
      <c r="H1661" s="411">
        <f t="shared" si="615"/>
        <v>0</v>
      </c>
      <c r="I1661" s="412">
        <v>0</v>
      </c>
      <c r="J1661" s="411">
        <f t="shared" si="609"/>
        <v>0</v>
      </c>
      <c r="K1661" s="412">
        <f t="shared" si="616"/>
        <v>0</v>
      </c>
      <c r="L1661" s="411">
        <f t="shared" si="617"/>
        <v>0</v>
      </c>
      <c r="M1661" s="412">
        <f t="shared" si="610"/>
        <v>0</v>
      </c>
      <c r="N1661" s="411">
        <v>0</v>
      </c>
      <c r="O1661" s="412">
        <f t="shared" si="618"/>
        <v>0</v>
      </c>
      <c r="P1661" s="335"/>
      <c r="Q1661" s="427">
        <f t="shared" si="619"/>
        <v>0</v>
      </c>
      <c r="R1661" s="428">
        <f t="shared" si="620"/>
        <v>0</v>
      </c>
      <c r="S1661" s="427">
        <f t="shared" si="611"/>
        <v>0</v>
      </c>
      <c r="T1661" s="428">
        <f t="shared" si="612"/>
        <v>0</v>
      </c>
      <c r="U1661" s="431">
        <f t="shared" si="621"/>
        <v>0</v>
      </c>
      <c r="V1661" s="432">
        <f t="shared" si="622"/>
        <v>0</v>
      </c>
      <c r="W1661" s="427">
        <f t="shared" si="623"/>
        <v>0</v>
      </c>
      <c r="X1661" s="428">
        <f t="shared" si="624"/>
        <v>0</v>
      </c>
      <c r="Y1661" s="427">
        <f t="shared" si="613"/>
        <v>0</v>
      </c>
      <c r="Z1661" s="428">
        <f t="shared" si="614"/>
        <v>0</v>
      </c>
      <c r="AA1661" s="431">
        <f t="shared" si="625"/>
        <v>0</v>
      </c>
      <c r="AB1661" s="432">
        <f t="shared" si="626"/>
        <v>0</v>
      </c>
      <c r="AC1661" s="427" t="e">
        <f t="shared" si="627"/>
        <v>#N/A</v>
      </c>
      <c r="AD1661" s="428" t="e">
        <f t="shared" si="628"/>
        <v>#N/A</v>
      </c>
      <c r="AE1661" s="427" t="e">
        <f t="shared" si="629"/>
        <v>#N/A</v>
      </c>
      <c r="AF1661" s="428" t="e">
        <f t="shared" si="630"/>
        <v>#N/A</v>
      </c>
      <c r="AG1661" s="431" t="e">
        <f t="shared" si="631"/>
        <v>#N/A</v>
      </c>
      <c r="AH1661" s="432" t="e">
        <f t="shared" si="632"/>
        <v>#N/A</v>
      </c>
    </row>
    <row r="1662" spans="4:34" x14ac:dyDescent="0.25">
      <c r="D1662" s="335"/>
      <c r="E1662" s="335"/>
      <c r="F1662" s="335"/>
      <c r="G1662" s="335"/>
      <c r="H1662" s="411">
        <f t="shared" si="615"/>
        <v>0</v>
      </c>
      <c r="I1662" s="412">
        <v>0</v>
      </c>
      <c r="J1662" s="411">
        <f t="shared" si="609"/>
        <v>0</v>
      </c>
      <c r="K1662" s="412">
        <f t="shared" si="616"/>
        <v>0</v>
      </c>
      <c r="L1662" s="411">
        <f t="shared" si="617"/>
        <v>0</v>
      </c>
      <c r="M1662" s="412">
        <f t="shared" si="610"/>
        <v>0</v>
      </c>
      <c r="N1662" s="411">
        <v>0</v>
      </c>
      <c r="O1662" s="412">
        <f t="shared" si="618"/>
        <v>0</v>
      </c>
      <c r="P1662" s="335"/>
      <c r="Q1662" s="427">
        <f t="shared" si="619"/>
        <v>0</v>
      </c>
      <c r="R1662" s="428">
        <f t="shared" si="620"/>
        <v>0</v>
      </c>
      <c r="S1662" s="427">
        <f t="shared" si="611"/>
        <v>0</v>
      </c>
      <c r="T1662" s="428">
        <f t="shared" si="612"/>
        <v>0</v>
      </c>
      <c r="U1662" s="431">
        <f t="shared" si="621"/>
        <v>0</v>
      </c>
      <c r="V1662" s="432">
        <f t="shared" si="622"/>
        <v>0</v>
      </c>
      <c r="W1662" s="427">
        <f t="shared" si="623"/>
        <v>0</v>
      </c>
      <c r="X1662" s="428">
        <f t="shared" si="624"/>
        <v>0</v>
      </c>
      <c r="Y1662" s="427">
        <f t="shared" si="613"/>
        <v>0</v>
      </c>
      <c r="Z1662" s="428">
        <f t="shared" si="614"/>
        <v>0</v>
      </c>
      <c r="AA1662" s="431">
        <f t="shared" si="625"/>
        <v>0</v>
      </c>
      <c r="AB1662" s="432">
        <f t="shared" si="626"/>
        <v>0</v>
      </c>
      <c r="AC1662" s="427" t="e">
        <f t="shared" si="627"/>
        <v>#N/A</v>
      </c>
      <c r="AD1662" s="428" t="e">
        <f t="shared" si="628"/>
        <v>#N/A</v>
      </c>
      <c r="AE1662" s="427" t="e">
        <f t="shared" si="629"/>
        <v>#N/A</v>
      </c>
      <c r="AF1662" s="428" t="e">
        <f t="shared" si="630"/>
        <v>#N/A</v>
      </c>
      <c r="AG1662" s="431" t="e">
        <f t="shared" si="631"/>
        <v>#N/A</v>
      </c>
      <c r="AH1662" s="432" t="e">
        <f t="shared" si="632"/>
        <v>#N/A</v>
      </c>
    </row>
    <row r="1663" spans="4:34" x14ac:dyDescent="0.25">
      <c r="D1663" s="335"/>
      <c r="E1663" s="335"/>
      <c r="F1663" s="335"/>
      <c r="G1663" s="335"/>
      <c r="H1663" s="411">
        <f t="shared" si="615"/>
        <v>0</v>
      </c>
      <c r="I1663" s="412">
        <v>0</v>
      </c>
      <c r="J1663" s="411">
        <f t="shared" si="609"/>
        <v>0</v>
      </c>
      <c r="K1663" s="412">
        <f t="shared" si="616"/>
        <v>0</v>
      </c>
      <c r="L1663" s="411">
        <f t="shared" si="617"/>
        <v>0</v>
      </c>
      <c r="M1663" s="412">
        <f t="shared" si="610"/>
        <v>0</v>
      </c>
      <c r="N1663" s="411">
        <v>0</v>
      </c>
      <c r="O1663" s="412">
        <f t="shared" si="618"/>
        <v>0</v>
      </c>
      <c r="P1663" s="335"/>
      <c r="Q1663" s="427">
        <f t="shared" si="619"/>
        <v>0</v>
      </c>
      <c r="R1663" s="428">
        <f t="shared" si="620"/>
        <v>0</v>
      </c>
      <c r="S1663" s="427">
        <f t="shared" si="611"/>
        <v>0</v>
      </c>
      <c r="T1663" s="428">
        <f t="shared" si="612"/>
        <v>0</v>
      </c>
      <c r="U1663" s="431">
        <f t="shared" si="621"/>
        <v>0</v>
      </c>
      <c r="V1663" s="432">
        <f t="shared" si="622"/>
        <v>0</v>
      </c>
      <c r="W1663" s="427">
        <f t="shared" si="623"/>
        <v>0</v>
      </c>
      <c r="X1663" s="428">
        <f t="shared" si="624"/>
        <v>0</v>
      </c>
      <c r="Y1663" s="427">
        <f t="shared" si="613"/>
        <v>0</v>
      </c>
      <c r="Z1663" s="428">
        <f t="shared" si="614"/>
        <v>0</v>
      </c>
      <c r="AA1663" s="431">
        <f t="shared" si="625"/>
        <v>0</v>
      </c>
      <c r="AB1663" s="432">
        <f t="shared" si="626"/>
        <v>0</v>
      </c>
      <c r="AC1663" s="427" t="e">
        <f t="shared" si="627"/>
        <v>#N/A</v>
      </c>
      <c r="AD1663" s="428" t="e">
        <f t="shared" si="628"/>
        <v>#N/A</v>
      </c>
      <c r="AE1663" s="427" t="e">
        <f t="shared" si="629"/>
        <v>#N/A</v>
      </c>
      <c r="AF1663" s="428" t="e">
        <f t="shared" si="630"/>
        <v>#N/A</v>
      </c>
      <c r="AG1663" s="431" t="e">
        <f t="shared" si="631"/>
        <v>#N/A</v>
      </c>
      <c r="AH1663" s="432" t="e">
        <f t="shared" si="632"/>
        <v>#N/A</v>
      </c>
    </row>
    <row r="1664" spans="4:34" x14ac:dyDescent="0.25">
      <c r="D1664" s="335"/>
      <c r="E1664" s="335"/>
      <c r="F1664" s="335"/>
      <c r="G1664" s="335"/>
      <c r="H1664" s="411">
        <f t="shared" si="615"/>
        <v>0</v>
      </c>
      <c r="I1664" s="412">
        <v>0</v>
      </c>
      <c r="J1664" s="411">
        <f t="shared" si="609"/>
        <v>0</v>
      </c>
      <c r="K1664" s="412">
        <f t="shared" si="616"/>
        <v>0</v>
      </c>
      <c r="L1664" s="411">
        <f t="shared" si="617"/>
        <v>0</v>
      </c>
      <c r="M1664" s="412">
        <f t="shared" si="610"/>
        <v>0</v>
      </c>
      <c r="N1664" s="411">
        <v>0</v>
      </c>
      <c r="O1664" s="412">
        <f t="shared" si="618"/>
        <v>0</v>
      </c>
      <c r="P1664" s="335"/>
      <c r="Q1664" s="427">
        <f t="shared" si="619"/>
        <v>0</v>
      </c>
      <c r="R1664" s="428">
        <f t="shared" si="620"/>
        <v>0</v>
      </c>
      <c r="S1664" s="427">
        <f t="shared" si="611"/>
        <v>0</v>
      </c>
      <c r="T1664" s="428">
        <f t="shared" si="612"/>
        <v>0</v>
      </c>
      <c r="U1664" s="431">
        <f t="shared" si="621"/>
        <v>0</v>
      </c>
      <c r="V1664" s="432">
        <f t="shared" si="622"/>
        <v>0</v>
      </c>
      <c r="W1664" s="427">
        <f t="shared" si="623"/>
        <v>0</v>
      </c>
      <c r="X1664" s="428">
        <f t="shared" si="624"/>
        <v>0</v>
      </c>
      <c r="Y1664" s="427">
        <f t="shared" si="613"/>
        <v>0</v>
      </c>
      <c r="Z1664" s="428">
        <f t="shared" si="614"/>
        <v>0</v>
      </c>
      <c r="AA1664" s="431">
        <f t="shared" si="625"/>
        <v>0</v>
      </c>
      <c r="AB1664" s="432">
        <f t="shared" si="626"/>
        <v>0</v>
      </c>
      <c r="AC1664" s="427" t="e">
        <f t="shared" si="627"/>
        <v>#N/A</v>
      </c>
      <c r="AD1664" s="428" t="e">
        <f t="shared" si="628"/>
        <v>#N/A</v>
      </c>
      <c r="AE1664" s="427" t="e">
        <f t="shared" si="629"/>
        <v>#N/A</v>
      </c>
      <c r="AF1664" s="428" t="e">
        <f t="shared" si="630"/>
        <v>#N/A</v>
      </c>
      <c r="AG1664" s="431" t="e">
        <f t="shared" si="631"/>
        <v>#N/A</v>
      </c>
      <c r="AH1664" s="432" t="e">
        <f t="shared" si="632"/>
        <v>#N/A</v>
      </c>
    </row>
    <row r="1665" spans="4:34" x14ac:dyDescent="0.25">
      <c r="D1665" s="335"/>
      <c r="E1665" s="335"/>
      <c r="F1665" s="335"/>
      <c r="G1665" s="335"/>
      <c r="H1665" s="411">
        <f t="shared" si="615"/>
        <v>0</v>
      </c>
      <c r="I1665" s="412">
        <v>0</v>
      </c>
      <c r="J1665" s="411">
        <f t="shared" si="609"/>
        <v>0</v>
      </c>
      <c r="K1665" s="412">
        <f t="shared" si="616"/>
        <v>0</v>
      </c>
      <c r="L1665" s="411">
        <f t="shared" si="617"/>
        <v>0</v>
      </c>
      <c r="M1665" s="412">
        <f t="shared" si="610"/>
        <v>0</v>
      </c>
      <c r="N1665" s="411">
        <v>0</v>
      </c>
      <c r="O1665" s="412">
        <f t="shared" si="618"/>
        <v>0</v>
      </c>
      <c r="P1665" s="335"/>
      <c r="Q1665" s="427">
        <f t="shared" si="619"/>
        <v>0</v>
      </c>
      <c r="R1665" s="428">
        <f t="shared" si="620"/>
        <v>0</v>
      </c>
      <c r="S1665" s="427">
        <f t="shared" si="611"/>
        <v>0</v>
      </c>
      <c r="T1665" s="428">
        <f t="shared" si="612"/>
        <v>0</v>
      </c>
      <c r="U1665" s="431">
        <f t="shared" si="621"/>
        <v>0</v>
      </c>
      <c r="V1665" s="432">
        <f t="shared" si="622"/>
        <v>0</v>
      </c>
      <c r="W1665" s="427">
        <f t="shared" si="623"/>
        <v>0</v>
      </c>
      <c r="X1665" s="428">
        <f t="shared" si="624"/>
        <v>0</v>
      </c>
      <c r="Y1665" s="427">
        <f t="shared" si="613"/>
        <v>0</v>
      </c>
      <c r="Z1665" s="428">
        <f t="shared" si="614"/>
        <v>0</v>
      </c>
      <c r="AA1665" s="431">
        <f t="shared" si="625"/>
        <v>0</v>
      </c>
      <c r="AB1665" s="432">
        <f t="shared" si="626"/>
        <v>0</v>
      </c>
      <c r="AC1665" s="427" t="e">
        <f t="shared" si="627"/>
        <v>#N/A</v>
      </c>
      <c r="AD1665" s="428" t="e">
        <f t="shared" si="628"/>
        <v>#N/A</v>
      </c>
      <c r="AE1665" s="427" t="e">
        <f t="shared" si="629"/>
        <v>#N/A</v>
      </c>
      <c r="AF1665" s="428" t="e">
        <f t="shared" si="630"/>
        <v>#N/A</v>
      </c>
      <c r="AG1665" s="431" t="e">
        <f t="shared" si="631"/>
        <v>#N/A</v>
      </c>
      <c r="AH1665" s="432" t="e">
        <f t="shared" si="632"/>
        <v>#N/A</v>
      </c>
    </row>
    <row r="1666" spans="4:34" x14ac:dyDescent="0.25">
      <c r="D1666" s="335"/>
      <c r="E1666" s="335"/>
      <c r="F1666" s="335"/>
      <c r="G1666" s="335"/>
      <c r="H1666" s="411">
        <f t="shared" si="615"/>
        <v>0</v>
      </c>
      <c r="I1666" s="412">
        <v>0</v>
      </c>
      <c r="J1666" s="411">
        <f t="shared" si="609"/>
        <v>0</v>
      </c>
      <c r="K1666" s="412">
        <f t="shared" si="616"/>
        <v>0</v>
      </c>
      <c r="L1666" s="411">
        <f t="shared" si="617"/>
        <v>0</v>
      </c>
      <c r="M1666" s="412">
        <f t="shared" si="610"/>
        <v>0</v>
      </c>
      <c r="N1666" s="411">
        <v>0</v>
      </c>
      <c r="O1666" s="412">
        <f t="shared" si="618"/>
        <v>0</v>
      </c>
      <c r="P1666" s="335"/>
      <c r="Q1666" s="427">
        <f t="shared" si="619"/>
        <v>0</v>
      </c>
      <c r="R1666" s="428">
        <f t="shared" si="620"/>
        <v>0</v>
      </c>
      <c r="S1666" s="427">
        <f t="shared" si="611"/>
        <v>0</v>
      </c>
      <c r="T1666" s="428">
        <f t="shared" si="612"/>
        <v>0</v>
      </c>
      <c r="U1666" s="431">
        <f t="shared" si="621"/>
        <v>0</v>
      </c>
      <c r="V1666" s="432">
        <f t="shared" si="622"/>
        <v>0</v>
      </c>
      <c r="W1666" s="427">
        <f t="shared" si="623"/>
        <v>0</v>
      </c>
      <c r="X1666" s="428">
        <f t="shared" si="624"/>
        <v>0</v>
      </c>
      <c r="Y1666" s="427">
        <f t="shared" si="613"/>
        <v>0</v>
      </c>
      <c r="Z1666" s="428">
        <f t="shared" si="614"/>
        <v>0</v>
      </c>
      <c r="AA1666" s="431">
        <f t="shared" si="625"/>
        <v>0</v>
      </c>
      <c r="AB1666" s="432">
        <f t="shared" si="626"/>
        <v>0</v>
      </c>
      <c r="AC1666" s="427" t="e">
        <f t="shared" si="627"/>
        <v>#N/A</v>
      </c>
      <c r="AD1666" s="428" t="e">
        <f t="shared" si="628"/>
        <v>#N/A</v>
      </c>
      <c r="AE1666" s="427" t="e">
        <f t="shared" si="629"/>
        <v>#N/A</v>
      </c>
      <c r="AF1666" s="428" t="e">
        <f t="shared" si="630"/>
        <v>#N/A</v>
      </c>
      <c r="AG1666" s="431" t="e">
        <f t="shared" si="631"/>
        <v>#N/A</v>
      </c>
      <c r="AH1666" s="432" t="e">
        <f t="shared" si="632"/>
        <v>#N/A</v>
      </c>
    </row>
    <row r="1667" spans="4:34" x14ac:dyDescent="0.25">
      <c r="D1667" s="335"/>
      <c r="E1667" s="335"/>
      <c r="F1667" s="335"/>
      <c r="G1667" s="335"/>
      <c r="H1667" s="411">
        <f t="shared" si="615"/>
        <v>0</v>
      </c>
      <c r="I1667" s="412">
        <v>0</v>
      </c>
      <c r="J1667" s="411">
        <f t="shared" si="609"/>
        <v>0</v>
      </c>
      <c r="K1667" s="412">
        <f t="shared" si="616"/>
        <v>0</v>
      </c>
      <c r="L1667" s="411">
        <f t="shared" si="617"/>
        <v>0</v>
      </c>
      <c r="M1667" s="412">
        <f t="shared" si="610"/>
        <v>0</v>
      </c>
      <c r="N1667" s="411">
        <v>0</v>
      </c>
      <c r="O1667" s="412">
        <f t="shared" si="618"/>
        <v>0</v>
      </c>
      <c r="P1667" s="335"/>
      <c r="Q1667" s="427">
        <f t="shared" si="619"/>
        <v>0</v>
      </c>
      <c r="R1667" s="428">
        <f t="shared" si="620"/>
        <v>0</v>
      </c>
      <c r="S1667" s="427">
        <f t="shared" si="611"/>
        <v>0</v>
      </c>
      <c r="T1667" s="428">
        <f t="shared" si="612"/>
        <v>0</v>
      </c>
      <c r="U1667" s="431">
        <f t="shared" si="621"/>
        <v>0</v>
      </c>
      <c r="V1667" s="432">
        <f t="shared" si="622"/>
        <v>0</v>
      </c>
      <c r="W1667" s="427">
        <f t="shared" si="623"/>
        <v>0</v>
      </c>
      <c r="X1667" s="428">
        <f t="shared" si="624"/>
        <v>0</v>
      </c>
      <c r="Y1667" s="427">
        <f t="shared" si="613"/>
        <v>0</v>
      </c>
      <c r="Z1667" s="428">
        <f t="shared" si="614"/>
        <v>0</v>
      </c>
      <c r="AA1667" s="431">
        <f t="shared" si="625"/>
        <v>0</v>
      </c>
      <c r="AB1667" s="432">
        <f t="shared" si="626"/>
        <v>0</v>
      </c>
      <c r="AC1667" s="427" t="e">
        <f t="shared" si="627"/>
        <v>#N/A</v>
      </c>
      <c r="AD1667" s="428" t="e">
        <f t="shared" si="628"/>
        <v>#N/A</v>
      </c>
      <c r="AE1667" s="427" t="e">
        <f t="shared" si="629"/>
        <v>#N/A</v>
      </c>
      <c r="AF1667" s="428" t="e">
        <f t="shared" si="630"/>
        <v>#N/A</v>
      </c>
      <c r="AG1667" s="431" t="e">
        <f t="shared" si="631"/>
        <v>#N/A</v>
      </c>
      <c r="AH1667" s="432" t="e">
        <f t="shared" si="632"/>
        <v>#N/A</v>
      </c>
    </row>
    <row r="1668" spans="4:34" x14ac:dyDescent="0.25">
      <c r="D1668" s="335"/>
      <c r="E1668" s="335"/>
      <c r="F1668" s="335"/>
      <c r="G1668" s="335"/>
      <c r="H1668" s="411">
        <f t="shared" si="615"/>
        <v>0</v>
      </c>
      <c r="I1668" s="412">
        <v>0</v>
      </c>
      <c r="J1668" s="411">
        <f t="shared" si="609"/>
        <v>0</v>
      </c>
      <c r="K1668" s="412">
        <f t="shared" si="616"/>
        <v>0</v>
      </c>
      <c r="L1668" s="411">
        <f t="shared" si="617"/>
        <v>0</v>
      </c>
      <c r="M1668" s="412">
        <f t="shared" si="610"/>
        <v>0</v>
      </c>
      <c r="N1668" s="411">
        <v>0</v>
      </c>
      <c r="O1668" s="412">
        <f t="shared" si="618"/>
        <v>0</v>
      </c>
      <c r="P1668" s="335"/>
      <c r="Q1668" s="427">
        <f t="shared" si="619"/>
        <v>0</v>
      </c>
      <c r="R1668" s="428">
        <f t="shared" si="620"/>
        <v>0</v>
      </c>
      <c r="S1668" s="427">
        <f t="shared" si="611"/>
        <v>0</v>
      </c>
      <c r="T1668" s="428">
        <f t="shared" si="612"/>
        <v>0</v>
      </c>
      <c r="U1668" s="431">
        <f t="shared" si="621"/>
        <v>0</v>
      </c>
      <c r="V1668" s="432">
        <f t="shared" si="622"/>
        <v>0</v>
      </c>
      <c r="W1668" s="427">
        <f t="shared" si="623"/>
        <v>0</v>
      </c>
      <c r="X1668" s="428">
        <f t="shared" si="624"/>
        <v>0</v>
      </c>
      <c r="Y1668" s="427">
        <f t="shared" si="613"/>
        <v>0</v>
      </c>
      <c r="Z1668" s="428">
        <f t="shared" si="614"/>
        <v>0</v>
      </c>
      <c r="AA1668" s="431">
        <f t="shared" si="625"/>
        <v>0</v>
      </c>
      <c r="AB1668" s="432">
        <f t="shared" si="626"/>
        <v>0</v>
      </c>
      <c r="AC1668" s="427" t="e">
        <f t="shared" si="627"/>
        <v>#N/A</v>
      </c>
      <c r="AD1668" s="428" t="e">
        <f t="shared" si="628"/>
        <v>#N/A</v>
      </c>
      <c r="AE1668" s="427" t="e">
        <f t="shared" si="629"/>
        <v>#N/A</v>
      </c>
      <c r="AF1668" s="428" t="e">
        <f t="shared" si="630"/>
        <v>#N/A</v>
      </c>
      <c r="AG1668" s="431" t="e">
        <f t="shared" si="631"/>
        <v>#N/A</v>
      </c>
      <c r="AH1668" s="432" t="e">
        <f t="shared" si="632"/>
        <v>#N/A</v>
      </c>
    </row>
    <row r="1669" spans="4:34" x14ac:dyDescent="0.25">
      <c r="D1669" s="335"/>
      <c r="E1669" s="335"/>
      <c r="F1669" s="335"/>
      <c r="G1669" s="335"/>
      <c r="H1669" s="411">
        <f t="shared" si="615"/>
        <v>0</v>
      </c>
      <c r="I1669" s="412">
        <v>0</v>
      </c>
      <c r="J1669" s="411">
        <f t="shared" si="609"/>
        <v>0</v>
      </c>
      <c r="K1669" s="412">
        <f t="shared" si="616"/>
        <v>0</v>
      </c>
      <c r="L1669" s="411">
        <f t="shared" si="617"/>
        <v>0</v>
      </c>
      <c r="M1669" s="412">
        <f t="shared" si="610"/>
        <v>0</v>
      </c>
      <c r="N1669" s="411">
        <v>0</v>
      </c>
      <c r="O1669" s="412">
        <f t="shared" si="618"/>
        <v>0</v>
      </c>
      <c r="P1669" s="335"/>
      <c r="Q1669" s="427">
        <f t="shared" si="619"/>
        <v>0</v>
      </c>
      <c r="R1669" s="428">
        <f t="shared" si="620"/>
        <v>0</v>
      </c>
      <c r="S1669" s="427">
        <f t="shared" si="611"/>
        <v>0</v>
      </c>
      <c r="T1669" s="428">
        <f t="shared" si="612"/>
        <v>0</v>
      </c>
      <c r="U1669" s="431">
        <f t="shared" si="621"/>
        <v>0</v>
      </c>
      <c r="V1669" s="432">
        <f t="shared" si="622"/>
        <v>0</v>
      </c>
      <c r="W1669" s="427">
        <f t="shared" si="623"/>
        <v>0</v>
      </c>
      <c r="X1669" s="428">
        <f t="shared" si="624"/>
        <v>0</v>
      </c>
      <c r="Y1669" s="427">
        <f t="shared" si="613"/>
        <v>0</v>
      </c>
      <c r="Z1669" s="428">
        <f t="shared" si="614"/>
        <v>0</v>
      </c>
      <c r="AA1669" s="431">
        <f t="shared" si="625"/>
        <v>0</v>
      </c>
      <c r="AB1669" s="432">
        <f t="shared" si="626"/>
        <v>0</v>
      </c>
      <c r="AC1669" s="427" t="e">
        <f t="shared" si="627"/>
        <v>#N/A</v>
      </c>
      <c r="AD1669" s="428" t="e">
        <f t="shared" si="628"/>
        <v>#N/A</v>
      </c>
      <c r="AE1669" s="427" t="e">
        <f t="shared" si="629"/>
        <v>#N/A</v>
      </c>
      <c r="AF1669" s="428" t="e">
        <f t="shared" si="630"/>
        <v>#N/A</v>
      </c>
      <c r="AG1669" s="431" t="e">
        <f t="shared" si="631"/>
        <v>#N/A</v>
      </c>
      <c r="AH1669" s="432" t="e">
        <f t="shared" si="632"/>
        <v>#N/A</v>
      </c>
    </row>
    <row r="1670" spans="4:34" x14ac:dyDescent="0.25">
      <c r="D1670" s="335"/>
      <c r="E1670" s="335"/>
      <c r="F1670" s="335"/>
      <c r="G1670" s="335"/>
      <c r="H1670" s="411">
        <f t="shared" si="615"/>
        <v>0</v>
      </c>
      <c r="I1670" s="412">
        <v>0</v>
      </c>
      <c r="J1670" s="411">
        <f t="shared" si="609"/>
        <v>0</v>
      </c>
      <c r="K1670" s="412">
        <f t="shared" si="616"/>
        <v>0</v>
      </c>
      <c r="L1670" s="411">
        <f t="shared" si="617"/>
        <v>0</v>
      </c>
      <c r="M1670" s="412">
        <f t="shared" si="610"/>
        <v>0</v>
      </c>
      <c r="N1670" s="411">
        <v>0</v>
      </c>
      <c r="O1670" s="412">
        <f t="shared" si="618"/>
        <v>0</v>
      </c>
      <c r="P1670" s="335"/>
      <c r="Q1670" s="427">
        <f t="shared" si="619"/>
        <v>0</v>
      </c>
      <c r="R1670" s="428">
        <f t="shared" si="620"/>
        <v>0</v>
      </c>
      <c r="S1670" s="427">
        <f t="shared" si="611"/>
        <v>0</v>
      </c>
      <c r="T1670" s="428">
        <f t="shared" si="612"/>
        <v>0</v>
      </c>
      <c r="U1670" s="431">
        <f t="shared" si="621"/>
        <v>0</v>
      </c>
      <c r="V1670" s="432">
        <f t="shared" si="622"/>
        <v>0</v>
      </c>
      <c r="W1670" s="427">
        <f t="shared" si="623"/>
        <v>0</v>
      </c>
      <c r="X1670" s="428">
        <f t="shared" si="624"/>
        <v>0</v>
      </c>
      <c r="Y1670" s="427">
        <f t="shared" si="613"/>
        <v>0</v>
      </c>
      <c r="Z1670" s="428">
        <f t="shared" si="614"/>
        <v>0</v>
      </c>
      <c r="AA1670" s="431">
        <f t="shared" si="625"/>
        <v>0</v>
      </c>
      <c r="AB1670" s="432">
        <f t="shared" si="626"/>
        <v>0</v>
      </c>
      <c r="AC1670" s="427" t="e">
        <f t="shared" si="627"/>
        <v>#N/A</v>
      </c>
      <c r="AD1670" s="428" t="e">
        <f t="shared" si="628"/>
        <v>#N/A</v>
      </c>
      <c r="AE1670" s="427" t="e">
        <f t="shared" si="629"/>
        <v>#N/A</v>
      </c>
      <c r="AF1670" s="428" t="e">
        <f t="shared" si="630"/>
        <v>#N/A</v>
      </c>
      <c r="AG1670" s="431" t="e">
        <f t="shared" si="631"/>
        <v>#N/A</v>
      </c>
      <c r="AH1670" s="432" t="e">
        <f t="shared" si="632"/>
        <v>#N/A</v>
      </c>
    </row>
    <row r="1671" spans="4:34" x14ac:dyDescent="0.25">
      <c r="D1671" s="335"/>
      <c r="E1671" s="335"/>
      <c r="F1671" s="335"/>
      <c r="G1671" s="335"/>
      <c r="H1671" s="411">
        <f t="shared" si="615"/>
        <v>0</v>
      </c>
      <c r="I1671" s="412">
        <v>0</v>
      </c>
      <c r="J1671" s="411">
        <f t="shared" si="609"/>
        <v>0</v>
      </c>
      <c r="K1671" s="412">
        <f t="shared" si="616"/>
        <v>0</v>
      </c>
      <c r="L1671" s="411">
        <f t="shared" si="617"/>
        <v>0</v>
      </c>
      <c r="M1671" s="412">
        <f t="shared" si="610"/>
        <v>0</v>
      </c>
      <c r="N1671" s="411">
        <v>0</v>
      </c>
      <c r="O1671" s="412">
        <f t="shared" si="618"/>
        <v>0</v>
      </c>
      <c r="P1671" s="335"/>
      <c r="Q1671" s="427">
        <f t="shared" si="619"/>
        <v>0</v>
      </c>
      <c r="R1671" s="428">
        <f t="shared" si="620"/>
        <v>0</v>
      </c>
      <c r="S1671" s="427">
        <f t="shared" si="611"/>
        <v>0</v>
      </c>
      <c r="T1671" s="428">
        <f t="shared" si="612"/>
        <v>0</v>
      </c>
      <c r="U1671" s="431">
        <f t="shared" si="621"/>
        <v>0</v>
      </c>
      <c r="V1671" s="432">
        <f t="shared" si="622"/>
        <v>0</v>
      </c>
      <c r="W1671" s="427">
        <f t="shared" si="623"/>
        <v>0</v>
      </c>
      <c r="X1671" s="428">
        <f t="shared" si="624"/>
        <v>0</v>
      </c>
      <c r="Y1671" s="427">
        <f t="shared" si="613"/>
        <v>0</v>
      </c>
      <c r="Z1671" s="428">
        <f t="shared" si="614"/>
        <v>0</v>
      </c>
      <c r="AA1671" s="431">
        <f t="shared" si="625"/>
        <v>0</v>
      </c>
      <c r="AB1671" s="432">
        <f t="shared" si="626"/>
        <v>0</v>
      </c>
      <c r="AC1671" s="427" t="e">
        <f t="shared" si="627"/>
        <v>#N/A</v>
      </c>
      <c r="AD1671" s="428" t="e">
        <f t="shared" si="628"/>
        <v>#N/A</v>
      </c>
      <c r="AE1671" s="427" t="e">
        <f t="shared" si="629"/>
        <v>#N/A</v>
      </c>
      <c r="AF1671" s="428" t="e">
        <f t="shared" si="630"/>
        <v>#N/A</v>
      </c>
      <c r="AG1671" s="431" t="e">
        <f t="shared" si="631"/>
        <v>#N/A</v>
      </c>
      <c r="AH1671" s="432" t="e">
        <f t="shared" si="632"/>
        <v>#N/A</v>
      </c>
    </row>
    <row r="1672" spans="4:34" x14ac:dyDescent="0.25">
      <c r="D1672" s="335"/>
      <c r="E1672" s="335"/>
      <c r="F1672" s="335"/>
      <c r="G1672" s="335"/>
      <c r="H1672" s="411">
        <f t="shared" si="615"/>
        <v>0</v>
      </c>
      <c r="I1672" s="412">
        <v>0</v>
      </c>
      <c r="J1672" s="411">
        <f t="shared" ref="J1672:J1735" si="633">Wx</f>
        <v>0</v>
      </c>
      <c r="K1672" s="412">
        <f t="shared" si="616"/>
        <v>0</v>
      </c>
      <c r="L1672" s="411">
        <f t="shared" si="617"/>
        <v>0</v>
      </c>
      <c r="M1672" s="412">
        <f t="shared" ref="M1672:M1735" si="634">Wy</f>
        <v>0</v>
      </c>
      <c r="N1672" s="411">
        <v>0</v>
      </c>
      <c r="O1672" s="412">
        <f t="shared" si="618"/>
        <v>0</v>
      </c>
      <c r="P1672" s="335"/>
      <c r="Q1672" s="427">
        <f t="shared" si="619"/>
        <v>0</v>
      </c>
      <c r="R1672" s="428">
        <f t="shared" si="620"/>
        <v>0</v>
      </c>
      <c r="S1672" s="427">
        <f t="shared" ref="S1672:S1735" si="635">IF(AND(Q1672&gt;=0,Q1672&lt;=Wx),Q1672,"")</f>
        <v>0</v>
      </c>
      <c r="T1672" s="428">
        <f t="shared" ref="T1672:T1735" si="636">IF(AND(R1672&gt;=0,R1672&lt;=Wy),R1672,"")</f>
        <v>0</v>
      </c>
      <c r="U1672" s="431">
        <f t="shared" si="621"/>
        <v>0</v>
      </c>
      <c r="V1672" s="432">
        <f t="shared" si="622"/>
        <v>0</v>
      </c>
      <c r="W1672" s="427">
        <f t="shared" si="623"/>
        <v>0</v>
      </c>
      <c r="X1672" s="428">
        <f t="shared" si="624"/>
        <v>0</v>
      </c>
      <c r="Y1672" s="427">
        <f t="shared" ref="Y1672:Y1735" si="637">IF(AND(W1672&gt;=0,W1672&lt;=Wx),W1672,"")</f>
        <v>0</v>
      </c>
      <c r="Z1672" s="428">
        <f t="shared" ref="Z1672:Z1735" si="638">IF(AND(X1672&gt;=0,X1672&lt;=Wy),X1672,"")</f>
        <v>0</v>
      </c>
      <c r="AA1672" s="431">
        <f t="shared" si="625"/>
        <v>0</v>
      </c>
      <c r="AB1672" s="432">
        <f t="shared" si="626"/>
        <v>0</v>
      </c>
      <c r="AC1672" s="427" t="e">
        <f t="shared" si="627"/>
        <v>#N/A</v>
      </c>
      <c r="AD1672" s="428" t="e">
        <f t="shared" si="628"/>
        <v>#N/A</v>
      </c>
      <c r="AE1672" s="427" t="e">
        <f t="shared" si="629"/>
        <v>#N/A</v>
      </c>
      <c r="AF1672" s="428" t="e">
        <f t="shared" si="630"/>
        <v>#N/A</v>
      </c>
      <c r="AG1672" s="431" t="e">
        <f t="shared" si="631"/>
        <v>#N/A</v>
      </c>
      <c r="AH1672" s="432" t="e">
        <f t="shared" si="632"/>
        <v>#N/A</v>
      </c>
    </row>
    <row r="1673" spans="4:34" x14ac:dyDescent="0.25">
      <c r="D1673" s="335"/>
      <c r="E1673" s="335"/>
      <c r="F1673" s="335"/>
      <c r="G1673" s="335"/>
      <c r="H1673" s="411">
        <f t="shared" ref="H1673:H1736" si="639">H1672+Wx/INCREMENTS</f>
        <v>0</v>
      </c>
      <c r="I1673" s="412">
        <v>0</v>
      </c>
      <c r="J1673" s="411">
        <f t="shared" si="633"/>
        <v>0</v>
      </c>
      <c r="K1673" s="412">
        <f t="shared" ref="K1673:K1736" si="640">K1672+Wy/INCREMENTS</f>
        <v>0</v>
      </c>
      <c r="L1673" s="411">
        <f t="shared" ref="L1673:L1736" si="641">L1672-Wx/INCREMENTS</f>
        <v>0</v>
      </c>
      <c r="M1673" s="412">
        <f t="shared" si="634"/>
        <v>0</v>
      </c>
      <c r="N1673" s="411">
        <v>0</v>
      </c>
      <c r="O1673" s="412">
        <f t="shared" ref="O1673:O1736" si="642">O1672-Wy/INCREMENTS</f>
        <v>0</v>
      </c>
      <c r="P1673" s="335"/>
      <c r="Q1673" s="427">
        <f t="shared" ref="Q1673:Q1736" si="643">Q1672+((SQRT(Wx^2+Wy^2))*COS(RADIANS(θ))/INCREMENTS)</f>
        <v>0</v>
      </c>
      <c r="R1673" s="428">
        <f t="shared" ref="R1673:R1736" si="644">R1672+((SQRT(Wx^2+Wy^2))*SIN(RADIANS(θ))/INCREMENTS)</f>
        <v>0</v>
      </c>
      <c r="S1673" s="427">
        <f t="shared" si="635"/>
        <v>0</v>
      </c>
      <c r="T1673" s="428">
        <f t="shared" si="636"/>
        <v>0</v>
      </c>
      <c r="U1673" s="431">
        <f t="shared" ref="U1673:U1736" si="645">IF(AND(S1673&lt;&gt;"",T1673&lt;&gt;""),S1673,"")</f>
        <v>0</v>
      </c>
      <c r="V1673" s="432">
        <f t="shared" ref="V1673:V1736" si="646">IF(AND(S1673&lt;&gt;"",T1673&lt;&gt;""),T1673,"")</f>
        <v>0</v>
      </c>
      <c r="W1673" s="427">
        <f t="shared" ref="W1673:W1736" si="647">W1672+((SQRT(Wx^2+Wy^2))*COS(RADIANS(θ))/INCREMENTS)</f>
        <v>0</v>
      </c>
      <c r="X1673" s="428">
        <f t="shared" ref="X1673:X1736" si="648">X1672+((SQRT(Wx^2+Wy^2))*SIN(RADIANS(θ))/INCREMENTS)</f>
        <v>0</v>
      </c>
      <c r="Y1673" s="427">
        <f t="shared" si="637"/>
        <v>0</v>
      </c>
      <c r="Z1673" s="428">
        <f t="shared" si="638"/>
        <v>0</v>
      </c>
      <c r="AA1673" s="431">
        <f t="shared" ref="AA1673:AA1736" si="649">IF(AND(Y1673&lt;&gt;"",Z1673&lt;&gt;""),Y1673,"")</f>
        <v>0</v>
      </c>
      <c r="AB1673" s="432">
        <f t="shared" ref="AB1673:AB1736" si="650">IF(AND(Y1673&lt;&gt;"",Z1673&lt;&gt;""),Z1673,"")</f>
        <v>0</v>
      </c>
      <c r="AC1673" s="427" t="e">
        <f t="shared" si="627"/>
        <v>#N/A</v>
      </c>
      <c r="AD1673" s="428" t="e">
        <f t="shared" si="628"/>
        <v>#N/A</v>
      </c>
      <c r="AE1673" s="427" t="e">
        <f t="shared" si="629"/>
        <v>#N/A</v>
      </c>
      <c r="AF1673" s="428" t="e">
        <f t="shared" si="630"/>
        <v>#N/A</v>
      </c>
      <c r="AG1673" s="431" t="e">
        <f t="shared" si="631"/>
        <v>#N/A</v>
      </c>
      <c r="AH1673" s="432" t="e">
        <f t="shared" si="632"/>
        <v>#N/A</v>
      </c>
    </row>
    <row r="1674" spans="4:34" x14ac:dyDescent="0.25">
      <c r="D1674" s="335"/>
      <c r="E1674" s="335"/>
      <c r="F1674" s="335"/>
      <c r="G1674" s="335"/>
      <c r="H1674" s="411">
        <f t="shared" si="639"/>
        <v>0</v>
      </c>
      <c r="I1674" s="412">
        <v>0</v>
      </c>
      <c r="J1674" s="411">
        <f t="shared" si="633"/>
        <v>0</v>
      </c>
      <c r="K1674" s="412">
        <f t="shared" si="640"/>
        <v>0</v>
      </c>
      <c r="L1674" s="411">
        <f t="shared" si="641"/>
        <v>0</v>
      </c>
      <c r="M1674" s="412">
        <f t="shared" si="634"/>
        <v>0</v>
      </c>
      <c r="N1674" s="411">
        <v>0</v>
      </c>
      <c r="O1674" s="412">
        <f t="shared" si="642"/>
        <v>0</v>
      </c>
      <c r="P1674" s="335"/>
      <c r="Q1674" s="427">
        <f t="shared" si="643"/>
        <v>0</v>
      </c>
      <c r="R1674" s="428">
        <f t="shared" si="644"/>
        <v>0</v>
      </c>
      <c r="S1674" s="427">
        <f t="shared" si="635"/>
        <v>0</v>
      </c>
      <c r="T1674" s="428">
        <f t="shared" si="636"/>
        <v>0</v>
      </c>
      <c r="U1674" s="431">
        <f t="shared" si="645"/>
        <v>0</v>
      </c>
      <c r="V1674" s="432">
        <f t="shared" si="646"/>
        <v>0</v>
      </c>
      <c r="W1674" s="427">
        <f t="shared" si="647"/>
        <v>0</v>
      </c>
      <c r="X1674" s="428">
        <f t="shared" si="648"/>
        <v>0</v>
      </c>
      <c r="Y1674" s="427">
        <f t="shared" si="637"/>
        <v>0</v>
      </c>
      <c r="Z1674" s="428">
        <f t="shared" si="638"/>
        <v>0</v>
      </c>
      <c r="AA1674" s="431">
        <f t="shared" si="649"/>
        <v>0</v>
      </c>
      <c r="AB1674" s="432">
        <f t="shared" si="650"/>
        <v>0</v>
      </c>
      <c r="AC1674" s="427" t="e">
        <f t="shared" ref="AC1674:AC1737" si="651">AC1673+((SQRT(Wx^2+Wy^2))*COS(RADIANS(θ))/INCREMENTS)</f>
        <v>#N/A</v>
      </c>
      <c r="AD1674" s="428" t="e">
        <f t="shared" ref="AD1674:AD1737" si="652">AD1673+((SQRT(Wx^2+Wy^2))*SIN(RADIANS(θ))/INCREMENTS)</f>
        <v>#N/A</v>
      </c>
      <c r="AE1674" s="427" t="e">
        <f t="shared" ref="AE1674:AE1737" si="653">IF(AND(AC1674&gt;=0,AC1674&lt;=Wx),AC1674,"")</f>
        <v>#N/A</v>
      </c>
      <c r="AF1674" s="428" t="e">
        <f t="shared" ref="AF1674:AF1737" si="654">IF(AND(AD1674&gt;=0,AD1674&lt;=Wy),AD1674,"")</f>
        <v>#N/A</v>
      </c>
      <c r="AG1674" s="431" t="e">
        <f t="shared" ref="AG1674:AG1737" si="655">IF(AND(AE1674&lt;&gt;"",AF1674&lt;&gt;""),AE1674,"")</f>
        <v>#N/A</v>
      </c>
      <c r="AH1674" s="432" t="e">
        <f t="shared" ref="AH1674:AH1737" si="656">IF(AND(AE1674&lt;&gt;"",AF1674&lt;&gt;""),AF1674,"")</f>
        <v>#N/A</v>
      </c>
    </row>
    <row r="1675" spans="4:34" x14ac:dyDescent="0.25">
      <c r="D1675" s="335"/>
      <c r="E1675" s="335"/>
      <c r="F1675" s="335"/>
      <c r="G1675" s="335"/>
      <c r="H1675" s="411">
        <f t="shared" si="639"/>
        <v>0</v>
      </c>
      <c r="I1675" s="412">
        <v>0</v>
      </c>
      <c r="J1675" s="411">
        <f t="shared" si="633"/>
        <v>0</v>
      </c>
      <c r="K1675" s="412">
        <f t="shared" si="640"/>
        <v>0</v>
      </c>
      <c r="L1675" s="411">
        <f t="shared" si="641"/>
        <v>0</v>
      </c>
      <c r="M1675" s="412">
        <f t="shared" si="634"/>
        <v>0</v>
      </c>
      <c r="N1675" s="411">
        <v>0</v>
      </c>
      <c r="O1675" s="412">
        <f t="shared" si="642"/>
        <v>0</v>
      </c>
      <c r="P1675" s="335"/>
      <c r="Q1675" s="427">
        <f t="shared" si="643"/>
        <v>0</v>
      </c>
      <c r="R1675" s="428">
        <f t="shared" si="644"/>
        <v>0</v>
      </c>
      <c r="S1675" s="427">
        <f t="shared" si="635"/>
        <v>0</v>
      </c>
      <c r="T1675" s="428">
        <f t="shared" si="636"/>
        <v>0</v>
      </c>
      <c r="U1675" s="431">
        <f t="shared" si="645"/>
        <v>0</v>
      </c>
      <c r="V1675" s="432">
        <f t="shared" si="646"/>
        <v>0</v>
      </c>
      <c r="W1675" s="427">
        <f t="shared" si="647"/>
        <v>0</v>
      </c>
      <c r="X1675" s="428">
        <f t="shared" si="648"/>
        <v>0</v>
      </c>
      <c r="Y1675" s="427">
        <f t="shared" si="637"/>
        <v>0</v>
      </c>
      <c r="Z1675" s="428">
        <f t="shared" si="638"/>
        <v>0</v>
      </c>
      <c r="AA1675" s="431">
        <f t="shared" si="649"/>
        <v>0</v>
      </c>
      <c r="AB1675" s="432">
        <f t="shared" si="650"/>
        <v>0</v>
      </c>
      <c r="AC1675" s="427" t="e">
        <f t="shared" si="651"/>
        <v>#N/A</v>
      </c>
      <c r="AD1675" s="428" t="e">
        <f t="shared" si="652"/>
        <v>#N/A</v>
      </c>
      <c r="AE1675" s="427" t="e">
        <f t="shared" si="653"/>
        <v>#N/A</v>
      </c>
      <c r="AF1675" s="428" t="e">
        <f t="shared" si="654"/>
        <v>#N/A</v>
      </c>
      <c r="AG1675" s="431" t="e">
        <f t="shared" si="655"/>
        <v>#N/A</v>
      </c>
      <c r="AH1675" s="432" t="e">
        <f t="shared" si="656"/>
        <v>#N/A</v>
      </c>
    </row>
    <row r="1676" spans="4:34" x14ac:dyDescent="0.25">
      <c r="D1676" s="335"/>
      <c r="E1676" s="335"/>
      <c r="F1676" s="335"/>
      <c r="G1676" s="335"/>
      <c r="H1676" s="411">
        <f t="shared" si="639"/>
        <v>0</v>
      </c>
      <c r="I1676" s="412">
        <v>0</v>
      </c>
      <c r="J1676" s="411">
        <f t="shared" si="633"/>
        <v>0</v>
      </c>
      <c r="K1676" s="412">
        <f t="shared" si="640"/>
        <v>0</v>
      </c>
      <c r="L1676" s="411">
        <f t="shared" si="641"/>
        <v>0</v>
      </c>
      <c r="M1676" s="412">
        <f t="shared" si="634"/>
        <v>0</v>
      </c>
      <c r="N1676" s="411">
        <v>0</v>
      </c>
      <c r="O1676" s="412">
        <f t="shared" si="642"/>
        <v>0</v>
      </c>
      <c r="P1676" s="335"/>
      <c r="Q1676" s="427">
        <f t="shared" si="643"/>
        <v>0</v>
      </c>
      <c r="R1676" s="428">
        <f t="shared" si="644"/>
        <v>0</v>
      </c>
      <c r="S1676" s="427">
        <f t="shared" si="635"/>
        <v>0</v>
      </c>
      <c r="T1676" s="428">
        <f t="shared" si="636"/>
        <v>0</v>
      </c>
      <c r="U1676" s="431">
        <f t="shared" si="645"/>
        <v>0</v>
      </c>
      <c r="V1676" s="432">
        <f t="shared" si="646"/>
        <v>0</v>
      </c>
      <c r="W1676" s="427">
        <f t="shared" si="647"/>
        <v>0</v>
      </c>
      <c r="X1676" s="428">
        <f t="shared" si="648"/>
        <v>0</v>
      </c>
      <c r="Y1676" s="427">
        <f t="shared" si="637"/>
        <v>0</v>
      </c>
      <c r="Z1676" s="428">
        <f t="shared" si="638"/>
        <v>0</v>
      </c>
      <c r="AA1676" s="431">
        <f t="shared" si="649"/>
        <v>0</v>
      </c>
      <c r="AB1676" s="432">
        <f t="shared" si="650"/>
        <v>0</v>
      </c>
      <c r="AC1676" s="427" t="e">
        <f t="shared" si="651"/>
        <v>#N/A</v>
      </c>
      <c r="AD1676" s="428" t="e">
        <f t="shared" si="652"/>
        <v>#N/A</v>
      </c>
      <c r="AE1676" s="427" t="e">
        <f t="shared" si="653"/>
        <v>#N/A</v>
      </c>
      <c r="AF1676" s="428" t="e">
        <f t="shared" si="654"/>
        <v>#N/A</v>
      </c>
      <c r="AG1676" s="431" t="e">
        <f t="shared" si="655"/>
        <v>#N/A</v>
      </c>
      <c r="AH1676" s="432" t="e">
        <f t="shared" si="656"/>
        <v>#N/A</v>
      </c>
    </row>
    <row r="1677" spans="4:34" x14ac:dyDescent="0.25">
      <c r="D1677" s="335"/>
      <c r="E1677" s="335"/>
      <c r="F1677" s="335"/>
      <c r="G1677" s="335"/>
      <c r="H1677" s="411">
        <f t="shared" si="639"/>
        <v>0</v>
      </c>
      <c r="I1677" s="412">
        <v>0</v>
      </c>
      <c r="J1677" s="411">
        <f t="shared" si="633"/>
        <v>0</v>
      </c>
      <c r="K1677" s="412">
        <f t="shared" si="640"/>
        <v>0</v>
      </c>
      <c r="L1677" s="411">
        <f t="shared" si="641"/>
        <v>0</v>
      </c>
      <c r="M1677" s="412">
        <f t="shared" si="634"/>
        <v>0</v>
      </c>
      <c r="N1677" s="411">
        <v>0</v>
      </c>
      <c r="O1677" s="412">
        <f t="shared" si="642"/>
        <v>0</v>
      </c>
      <c r="P1677" s="335"/>
      <c r="Q1677" s="427">
        <f t="shared" si="643"/>
        <v>0</v>
      </c>
      <c r="R1677" s="428">
        <f t="shared" si="644"/>
        <v>0</v>
      </c>
      <c r="S1677" s="427">
        <f t="shared" si="635"/>
        <v>0</v>
      </c>
      <c r="T1677" s="428">
        <f t="shared" si="636"/>
        <v>0</v>
      </c>
      <c r="U1677" s="431">
        <f t="shared" si="645"/>
        <v>0</v>
      </c>
      <c r="V1677" s="432">
        <f t="shared" si="646"/>
        <v>0</v>
      </c>
      <c r="W1677" s="427">
        <f t="shared" si="647"/>
        <v>0</v>
      </c>
      <c r="X1677" s="428">
        <f t="shared" si="648"/>
        <v>0</v>
      </c>
      <c r="Y1677" s="427">
        <f t="shared" si="637"/>
        <v>0</v>
      </c>
      <c r="Z1677" s="428">
        <f t="shared" si="638"/>
        <v>0</v>
      </c>
      <c r="AA1677" s="431">
        <f t="shared" si="649"/>
        <v>0</v>
      </c>
      <c r="AB1677" s="432">
        <f t="shared" si="650"/>
        <v>0</v>
      </c>
      <c r="AC1677" s="427" t="e">
        <f t="shared" si="651"/>
        <v>#N/A</v>
      </c>
      <c r="AD1677" s="428" t="e">
        <f t="shared" si="652"/>
        <v>#N/A</v>
      </c>
      <c r="AE1677" s="427" t="e">
        <f t="shared" si="653"/>
        <v>#N/A</v>
      </c>
      <c r="AF1677" s="428" t="e">
        <f t="shared" si="654"/>
        <v>#N/A</v>
      </c>
      <c r="AG1677" s="431" t="e">
        <f t="shared" si="655"/>
        <v>#N/A</v>
      </c>
      <c r="AH1677" s="432" t="e">
        <f t="shared" si="656"/>
        <v>#N/A</v>
      </c>
    </row>
    <row r="1678" spans="4:34" x14ac:dyDescent="0.25">
      <c r="D1678" s="335"/>
      <c r="E1678" s="335"/>
      <c r="F1678" s="335"/>
      <c r="G1678" s="335"/>
      <c r="H1678" s="411">
        <f t="shared" si="639"/>
        <v>0</v>
      </c>
      <c r="I1678" s="412">
        <v>0</v>
      </c>
      <c r="J1678" s="411">
        <f t="shared" si="633"/>
        <v>0</v>
      </c>
      <c r="K1678" s="412">
        <f t="shared" si="640"/>
        <v>0</v>
      </c>
      <c r="L1678" s="411">
        <f t="shared" si="641"/>
        <v>0</v>
      </c>
      <c r="M1678" s="412">
        <f t="shared" si="634"/>
        <v>0</v>
      </c>
      <c r="N1678" s="411">
        <v>0</v>
      </c>
      <c r="O1678" s="412">
        <f t="shared" si="642"/>
        <v>0</v>
      </c>
      <c r="P1678" s="335"/>
      <c r="Q1678" s="427">
        <f t="shared" si="643"/>
        <v>0</v>
      </c>
      <c r="R1678" s="428">
        <f t="shared" si="644"/>
        <v>0</v>
      </c>
      <c r="S1678" s="427">
        <f t="shared" si="635"/>
        <v>0</v>
      </c>
      <c r="T1678" s="428">
        <f t="shared" si="636"/>
        <v>0</v>
      </c>
      <c r="U1678" s="431">
        <f t="shared" si="645"/>
        <v>0</v>
      </c>
      <c r="V1678" s="432">
        <f t="shared" si="646"/>
        <v>0</v>
      </c>
      <c r="W1678" s="427">
        <f t="shared" si="647"/>
        <v>0</v>
      </c>
      <c r="X1678" s="428">
        <f t="shared" si="648"/>
        <v>0</v>
      </c>
      <c r="Y1678" s="427">
        <f t="shared" si="637"/>
        <v>0</v>
      </c>
      <c r="Z1678" s="428">
        <f t="shared" si="638"/>
        <v>0</v>
      </c>
      <c r="AA1678" s="431">
        <f t="shared" si="649"/>
        <v>0</v>
      </c>
      <c r="AB1678" s="432">
        <f t="shared" si="650"/>
        <v>0</v>
      </c>
      <c r="AC1678" s="427" t="e">
        <f t="shared" si="651"/>
        <v>#N/A</v>
      </c>
      <c r="AD1678" s="428" t="e">
        <f t="shared" si="652"/>
        <v>#N/A</v>
      </c>
      <c r="AE1678" s="427" t="e">
        <f t="shared" si="653"/>
        <v>#N/A</v>
      </c>
      <c r="AF1678" s="428" t="e">
        <f t="shared" si="654"/>
        <v>#N/A</v>
      </c>
      <c r="AG1678" s="431" t="e">
        <f t="shared" si="655"/>
        <v>#N/A</v>
      </c>
      <c r="AH1678" s="432" t="e">
        <f t="shared" si="656"/>
        <v>#N/A</v>
      </c>
    </row>
    <row r="1679" spans="4:34" x14ac:dyDescent="0.25">
      <c r="D1679" s="335"/>
      <c r="E1679" s="335"/>
      <c r="F1679" s="335"/>
      <c r="G1679" s="335"/>
      <c r="H1679" s="411">
        <f t="shared" si="639"/>
        <v>0</v>
      </c>
      <c r="I1679" s="412">
        <v>0</v>
      </c>
      <c r="J1679" s="411">
        <f t="shared" si="633"/>
        <v>0</v>
      </c>
      <c r="K1679" s="412">
        <f t="shared" si="640"/>
        <v>0</v>
      </c>
      <c r="L1679" s="411">
        <f t="shared" si="641"/>
        <v>0</v>
      </c>
      <c r="M1679" s="412">
        <f t="shared" si="634"/>
        <v>0</v>
      </c>
      <c r="N1679" s="411">
        <v>0</v>
      </c>
      <c r="O1679" s="412">
        <f t="shared" si="642"/>
        <v>0</v>
      </c>
      <c r="P1679" s="335"/>
      <c r="Q1679" s="427">
        <f t="shared" si="643"/>
        <v>0</v>
      </c>
      <c r="R1679" s="428">
        <f t="shared" si="644"/>
        <v>0</v>
      </c>
      <c r="S1679" s="427">
        <f t="shared" si="635"/>
        <v>0</v>
      </c>
      <c r="T1679" s="428">
        <f t="shared" si="636"/>
        <v>0</v>
      </c>
      <c r="U1679" s="431">
        <f t="shared" si="645"/>
        <v>0</v>
      </c>
      <c r="V1679" s="432">
        <f t="shared" si="646"/>
        <v>0</v>
      </c>
      <c r="W1679" s="427">
        <f t="shared" si="647"/>
        <v>0</v>
      </c>
      <c r="X1679" s="428">
        <f t="shared" si="648"/>
        <v>0</v>
      </c>
      <c r="Y1679" s="427">
        <f t="shared" si="637"/>
        <v>0</v>
      </c>
      <c r="Z1679" s="428">
        <f t="shared" si="638"/>
        <v>0</v>
      </c>
      <c r="AA1679" s="431">
        <f t="shared" si="649"/>
        <v>0</v>
      </c>
      <c r="AB1679" s="432">
        <f t="shared" si="650"/>
        <v>0</v>
      </c>
      <c r="AC1679" s="427" t="e">
        <f t="shared" si="651"/>
        <v>#N/A</v>
      </c>
      <c r="AD1679" s="428" t="e">
        <f t="shared" si="652"/>
        <v>#N/A</v>
      </c>
      <c r="AE1679" s="427" t="e">
        <f t="shared" si="653"/>
        <v>#N/A</v>
      </c>
      <c r="AF1679" s="428" t="e">
        <f t="shared" si="654"/>
        <v>#N/A</v>
      </c>
      <c r="AG1679" s="431" t="e">
        <f t="shared" si="655"/>
        <v>#N/A</v>
      </c>
      <c r="AH1679" s="432" t="e">
        <f t="shared" si="656"/>
        <v>#N/A</v>
      </c>
    </row>
    <row r="1680" spans="4:34" x14ac:dyDescent="0.25">
      <c r="D1680" s="335"/>
      <c r="E1680" s="335"/>
      <c r="F1680" s="335"/>
      <c r="G1680" s="335"/>
      <c r="H1680" s="411">
        <f t="shared" si="639"/>
        <v>0</v>
      </c>
      <c r="I1680" s="412">
        <v>0</v>
      </c>
      <c r="J1680" s="411">
        <f t="shared" si="633"/>
        <v>0</v>
      </c>
      <c r="K1680" s="412">
        <f t="shared" si="640"/>
        <v>0</v>
      </c>
      <c r="L1680" s="411">
        <f t="shared" si="641"/>
        <v>0</v>
      </c>
      <c r="M1680" s="412">
        <f t="shared" si="634"/>
        <v>0</v>
      </c>
      <c r="N1680" s="411">
        <v>0</v>
      </c>
      <c r="O1680" s="412">
        <f t="shared" si="642"/>
        <v>0</v>
      </c>
      <c r="P1680" s="335"/>
      <c r="Q1680" s="427">
        <f t="shared" si="643"/>
        <v>0</v>
      </c>
      <c r="R1680" s="428">
        <f t="shared" si="644"/>
        <v>0</v>
      </c>
      <c r="S1680" s="427">
        <f t="shared" si="635"/>
        <v>0</v>
      </c>
      <c r="T1680" s="428">
        <f t="shared" si="636"/>
        <v>0</v>
      </c>
      <c r="U1680" s="431">
        <f t="shared" si="645"/>
        <v>0</v>
      </c>
      <c r="V1680" s="432">
        <f t="shared" si="646"/>
        <v>0</v>
      </c>
      <c r="W1680" s="427">
        <f t="shared" si="647"/>
        <v>0</v>
      </c>
      <c r="X1680" s="428">
        <f t="shared" si="648"/>
        <v>0</v>
      </c>
      <c r="Y1680" s="427">
        <f t="shared" si="637"/>
        <v>0</v>
      </c>
      <c r="Z1680" s="428">
        <f t="shared" si="638"/>
        <v>0</v>
      </c>
      <c r="AA1680" s="431">
        <f t="shared" si="649"/>
        <v>0</v>
      </c>
      <c r="AB1680" s="432">
        <f t="shared" si="650"/>
        <v>0</v>
      </c>
      <c r="AC1680" s="427" t="e">
        <f t="shared" si="651"/>
        <v>#N/A</v>
      </c>
      <c r="AD1680" s="428" t="e">
        <f t="shared" si="652"/>
        <v>#N/A</v>
      </c>
      <c r="AE1680" s="427" t="e">
        <f t="shared" si="653"/>
        <v>#N/A</v>
      </c>
      <c r="AF1680" s="428" t="e">
        <f t="shared" si="654"/>
        <v>#N/A</v>
      </c>
      <c r="AG1680" s="431" t="e">
        <f t="shared" si="655"/>
        <v>#N/A</v>
      </c>
      <c r="AH1680" s="432" t="e">
        <f t="shared" si="656"/>
        <v>#N/A</v>
      </c>
    </row>
    <row r="1681" spans="4:34" x14ac:dyDescent="0.25">
      <c r="D1681" s="335"/>
      <c r="E1681" s="335"/>
      <c r="F1681" s="335"/>
      <c r="G1681" s="335"/>
      <c r="H1681" s="411">
        <f t="shared" si="639"/>
        <v>0</v>
      </c>
      <c r="I1681" s="412">
        <v>0</v>
      </c>
      <c r="J1681" s="411">
        <f t="shared" si="633"/>
        <v>0</v>
      </c>
      <c r="K1681" s="412">
        <f t="shared" si="640"/>
        <v>0</v>
      </c>
      <c r="L1681" s="411">
        <f t="shared" si="641"/>
        <v>0</v>
      </c>
      <c r="M1681" s="412">
        <f t="shared" si="634"/>
        <v>0</v>
      </c>
      <c r="N1681" s="411">
        <v>0</v>
      </c>
      <c r="O1681" s="412">
        <f t="shared" si="642"/>
        <v>0</v>
      </c>
      <c r="P1681" s="335"/>
      <c r="Q1681" s="427">
        <f t="shared" si="643"/>
        <v>0</v>
      </c>
      <c r="R1681" s="428">
        <f t="shared" si="644"/>
        <v>0</v>
      </c>
      <c r="S1681" s="427">
        <f t="shared" si="635"/>
        <v>0</v>
      </c>
      <c r="T1681" s="428">
        <f t="shared" si="636"/>
        <v>0</v>
      </c>
      <c r="U1681" s="431">
        <f t="shared" si="645"/>
        <v>0</v>
      </c>
      <c r="V1681" s="432">
        <f t="shared" si="646"/>
        <v>0</v>
      </c>
      <c r="W1681" s="427">
        <f t="shared" si="647"/>
        <v>0</v>
      </c>
      <c r="X1681" s="428">
        <f t="shared" si="648"/>
        <v>0</v>
      </c>
      <c r="Y1681" s="427">
        <f t="shared" si="637"/>
        <v>0</v>
      </c>
      <c r="Z1681" s="428">
        <f t="shared" si="638"/>
        <v>0</v>
      </c>
      <c r="AA1681" s="431">
        <f t="shared" si="649"/>
        <v>0</v>
      </c>
      <c r="AB1681" s="432">
        <f t="shared" si="650"/>
        <v>0</v>
      </c>
      <c r="AC1681" s="427" t="e">
        <f t="shared" si="651"/>
        <v>#N/A</v>
      </c>
      <c r="AD1681" s="428" t="e">
        <f t="shared" si="652"/>
        <v>#N/A</v>
      </c>
      <c r="AE1681" s="427" t="e">
        <f t="shared" si="653"/>
        <v>#N/A</v>
      </c>
      <c r="AF1681" s="428" t="e">
        <f t="shared" si="654"/>
        <v>#N/A</v>
      </c>
      <c r="AG1681" s="431" t="e">
        <f t="shared" si="655"/>
        <v>#N/A</v>
      </c>
      <c r="AH1681" s="432" t="e">
        <f t="shared" si="656"/>
        <v>#N/A</v>
      </c>
    </row>
    <row r="1682" spans="4:34" x14ac:dyDescent="0.25">
      <c r="D1682" s="335"/>
      <c r="E1682" s="335"/>
      <c r="F1682" s="335"/>
      <c r="G1682" s="335"/>
      <c r="H1682" s="411">
        <f t="shared" si="639"/>
        <v>0</v>
      </c>
      <c r="I1682" s="412">
        <v>0</v>
      </c>
      <c r="J1682" s="411">
        <f t="shared" si="633"/>
        <v>0</v>
      </c>
      <c r="K1682" s="412">
        <f t="shared" si="640"/>
        <v>0</v>
      </c>
      <c r="L1682" s="411">
        <f t="shared" si="641"/>
        <v>0</v>
      </c>
      <c r="M1682" s="412">
        <f t="shared" si="634"/>
        <v>0</v>
      </c>
      <c r="N1682" s="411">
        <v>0</v>
      </c>
      <c r="O1682" s="412">
        <f t="shared" si="642"/>
        <v>0</v>
      </c>
      <c r="P1682" s="335"/>
      <c r="Q1682" s="427">
        <f t="shared" si="643"/>
        <v>0</v>
      </c>
      <c r="R1682" s="428">
        <f t="shared" si="644"/>
        <v>0</v>
      </c>
      <c r="S1682" s="427">
        <f t="shared" si="635"/>
        <v>0</v>
      </c>
      <c r="T1682" s="428">
        <f t="shared" si="636"/>
        <v>0</v>
      </c>
      <c r="U1682" s="431">
        <f t="shared" si="645"/>
        <v>0</v>
      </c>
      <c r="V1682" s="432">
        <f t="shared" si="646"/>
        <v>0</v>
      </c>
      <c r="W1682" s="427">
        <f t="shared" si="647"/>
        <v>0</v>
      </c>
      <c r="X1682" s="428">
        <f t="shared" si="648"/>
        <v>0</v>
      </c>
      <c r="Y1682" s="427">
        <f t="shared" si="637"/>
        <v>0</v>
      </c>
      <c r="Z1682" s="428">
        <f t="shared" si="638"/>
        <v>0</v>
      </c>
      <c r="AA1682" s="431">
        <f t="shared" si="649"/>
        <v>0</v>
      </c>
      <c r="AB1682" s="432">
        <f t="shared" si="650"/>
        <v>0</v>
      </c>
      <c r="AC1682" s="427" t="e">
        <f t="shared" si="651"/>
        <v>#N/A</v>
      </c>
      <c r="AD1682" s="428" t="e">
        <f t="shared" si="652"/>
        <v>#N/A</v>
      </c>
      <c r="AE1682" s="427" t="e">
        <f t="shared" si="653"/>
        <v>#N/A</v>
      </c>
      <c r="AF1682" s="428" t="e">
        <f t="shared" si="654"/>
        <v>#N/A</v>
      </c>
      <c r="AG1682" s="431" t="e">
        <f t="shared" si="655"/>
        <v>#N/A</v>
      </c>
      <c r="AH1682" s="432" t="e">
        <f t="shared" si="656"/>
        <v>#N/A</v>
      </c>
    </row>
    <row r="1683" spans="4:34" x14ac:dyDescent="0.25">
      <c r="D1683" s="335"/>
      <c r="E1683" s="335"/>
      <c r="F1683" s="335"/>
      <c r="G1683" s="335"/>
      <c r="H1683" s="411">
        <f t="shared" si="639"/>
        <v>0</v>
      </c>
      <c r="I1683" s="412">
        <v>0</v>
      </c>
      <c r="J1683" s="411">
        <f t="shared" si="633"/>
        <v>0</v>
      </c>
      <c r="K1683" s="412">
        <f t="shared" si="640"/>
        <v>0</v>
      </c>
      <c r="L1683" s="411">
        <f t="shared" si="641"/>
        <v>0</v>
      </c>
      <c r="M1683" s="412">
        <f t="shared" si="634"/>
        <v>0</v>
      </c>
      <c r="N1683" s="411">
        <v>0</v>
      </c>
      <c r="O1683" s="412">
        <f t="shared" si="642"/>
        <v>0</v>
      </c>
      <c r="P1683" s="335"/>
      <c r="Q1683" s="427">
        <f t="shared" si="643"/>
        <v>0</v>
      </c>
      <c r="R1683" s="428">
        <f t="shared" si="644"/>
        <v>0</v>
      </c>
      <c r="S1683" s="427">
        <f t="shared" si="635"/>
        <v>0</v>
      </c>
      <c r="T1683" s="428">
        <f t="shared" si="636"/>
        <v>0</v>
      </c>
      <c r="U1683" s="431">
        <f t="shared" si="645"/>
        <v>0</v>
      </c>
      <c r="V1683" s="432">
        <f t="shared" si="646"/>
        <v>0</v>
      </c>
      <c r="W1683" s="427">
        <f t="shared" si="647"/>
        <v>0</v>
      </c>
      <c r="X1683" s="428">
        <f t="shared" si="648"/>
        <v>0</v>
      </c>
      <c r="Y1683" s="427">
        <f t="shared" si="637"/>
        <v>0</v>
      </c>
      <c r="Z1683" s="428">
        <f t="shared" si="638"/>
        <v>0</v>
      </c>
      <c r="AA1683" s="431">
        <f t="shared" si="649"/>
        <v>0</v>
      </c>
      <c r="AB1683" s="432">
        <f t="shared" si="650"/>
        <v>0</v>
      </c>
      <c r="AC1683" s="427" t="e">
        <f t="shared" si="651"/>
        <v>#N/A</v>
      </c>
      <c r="AD1683" s="428" t="e">
        <f t="shared" si="652"/>
        <v>#N/A</v>
      </c>
      <c r="AE1683" s="427" t="e">
        <f t="shared" si="653"/>
        <v>#N/A</v>
      </c>
      <c r="AF1683" s="428" t="e">
        <f t="shared" si="654"/>
        <v>#N/A</v>
      </c>
      <c r="AG1683" s="431" t="e">
        <f t="shared" si="655"/>
        <v>#N/A</v>
      </c>
      <c r="AH1683" s="432" t="e">
        <f t="shared" si="656"/>
        <v>#N/A</v>
      </c>
    </row>
    <row r="1684" spans="4:34" x14ac:dyDescent="0.25">
      <c r="D1684" s="335"/>
      <c r="E1684" s="335"/>
      <c r="F1684" s="335"/>
      <c r="G1684" s="335"/>
      <c r="H1684" s="411">
        <f t="shared" si="639"/>
        <v>0</v>
      </c>
      <c r="I1684" s="412">
        <v>0</v>
      </c>
      <c r="J1684" s="411">
        <f t="shared" si="633"/>
        <v>0</v>
      </c>
      <c r="K1684" s="412">
        <f t="shared" si="640"/>
        <v>0</v>
      </c>
      <c r="L1684" s="411">
        <f t="shared" si="641"/>
        <v>0</v>
      </c>
      <c r="M1684" s="412">
        <f t="shared" si="634"/>
        <v>0</v>
      </c>
      <c r="N1684" s="411">
        <v>0</v>
      </c>
      <c r="O1684" s="412">
        <f t="shared" si="642"/>
        <v>0</v>
      </c>
      <c r="P1684" s="335"/>
      <c r="Q1684" s="427">
        <f t="shared" si="643"/>
        <v>0</v>
      </c>
      <c r="R1684" s="428">
        <f t="shared" si="644"/>
        <v>0</v>
      </c>
      <c r="S1684" s="427">
        <f t="shared" si="635"/>
        <v>0</v>
      </c>
      <c r="T1684" s="428">
        <f t="shared" si="636"/>
        <v>0</v>
      </c>
      <c r="U1684" s="431">
        <f t="shared" si="645"/>
        <v>0</v>
      </c>
      <c r="V1684" s="432">
        <f t="shared" si="646"/>
        <v>0</v>
      </c>
      <c r="W1684" s="427">
        <f t="shared" si="647"/>
        <v>0</v>
      </c>
      <c r="X1684" s="428">
        <f t="shared" si="648"/>
        <v>0</v>
      </c>
      <c r="Y1684" s="427">
        <f t="shared" si="637"/>
        <v>0</v>
      </c>
      <c r="Z1684" s="428">
        <f t="shared" si="638"/>
        <v>0</v>
      </c>
      <c r="AA1684" s="431">
        <f t="shared" si="649"/>
        <v>0</v>
      </c>
      <c r="AB1684" s="432">
        <f t="shared" si="650"/>
        <v>0</v>
      </c>
      <c r="AC1684" s="427" t="e">
        <f t="shared" si="651"/>
        <v>#N/A</v>
      </c>
      <c r="AD1684" s="428" t="e">
        <f t="shared" si="652"/>
        <v>#N/A</v>
      </c>
      <c r="AE1684" s="427" t="e">
        <f t="shared" si="653"/>
        <v>#N/A</v>
      </c>
      <c r="AF1684" s="428" t="e">
        <f t="shared" si="654"/>
        <v>#N/A</v>
      </c>
      <c r="AG1684" s="431" t="e">
        <f t="shared" si="655"/>
        <v>#N/A</v>
      </c>
      <c r="AH1684" s="432" t="e">
        <f t="shared" si="656"/>
        <v>#N/A</v>
      </c>
    </row>
    <row r="1685" spans="4:34" x14ac:dyDescent="0.25">
      <c r="D1685" s="335"/>
      <c r="E1685" s="335"/>
      <c r="F1685" s="335"/>
      <c r="G1685" s="335"/>
      <c r="H1685" s="411">
        <f t="shared" si="639"/>
        <v>0</v>
      </c>
      <c r="I1685" s="412">
        <v>0</v>
      </c>
      <c r="J1685" s="411">
        <f t="shared" si="633"/>
        <v>0</v>
      </c>
      <c r="K1685" s="412">
        <f t="shared" si="640"/>
        <v>0</v>
      </c>
      <c r="L1685" s="411">
        <f t="shared" si="641"/>
        <v>0</v>
      </c>
      <c r="M1685" s="412">
        <f t="shared" si="634"/>
        <v>0</v>
      </c>
      <c r="N1685" s="411">
        <v>0</v>
      </c>
      <c r="O1685" s="412">
        <f t="shared" si="642"/>
        <v>0</v>
      </c>
      <c r="P1685" s="335"/>
      <c r="Q1685" s="427">
        <f t="shared" si="643"/>
        <v>0</v>
      </c>
      <c r="R1685" s="428">
        <f t="shared" si="644"/>
        <v>0</v>
      </c>
      <c r="S1685" s="427">
        <f t="shared" si="635"/>
        <v>0</v>
      </c>
      <c r="T1685" s="428">
        <f t="shared" si="636"/>
        <v>0</v>
      </c>
      <c r="U1685" s="431">
        <f t="shared" si="645"/>
        <v>0</v>
      </c>
      <c r="V1685" s="432">
        <f t="shared" si="646"/>
        <v>0</v>
      </c>
      <c r="W1685" s="427">
        <f t="shared" si="647"/>
        <v>0</v>
      </c>
      <c r="X1685" s="428">
        <f t="shared" si="648"/>
        <v>0</v>
      </c>
      <c r="Y1685" s="427">
        <f t="shared" si="637"/>
        <v>0</v>
      </c>
      <c r="Z1685" s="428">
        <f t="shared" si="638"/>
        <v>0</v>
      </c>
      <c r="AA1685" s="431">
        <f t="shared" si="649"/>
        <v>0</v>
      </c>
      <c r="AB1685" s="432">
        <f t="shared" si="650"/>
        <v>0</v>
      </c>
      <c r="AC1685" s="427" t="e">
        <f t="shared" si="651"/>
        <v>#N/A</v>
      </c>
      <c r="AD1685" s="428" t="e">
        <f t="shared" si="652"/>
        <v>#N/A</v>
      </c>
      <c r="AE1685" s="427" t="e">
        <f t="shared" si="653"/>
        <v>#N/A</v>
      </c>
      <c r="AF1685" s="428" t="e">
        <f t="shared" si="654"/>
        <v>#N/A</v>
      </c>
      <c r="AG1685" s="431" t="e">
        <f t="shared" si="655"/>
        <v>#N/A</v>
      </c>
      <c r="AH1685" s="432" t="e">
        <f t="shared" si="656"/>
        <v>#N/A</v>
      </c>
    </row>
    <row r="1686" spans="4:34" x14ac:dyDescent="0.25">
      <c r="D1686" s="335"/>
      <c r="E1686" s="335"/>
      <c r="F1686" s="335"/>
      <c r="G1686" s="335"/>
      <c r="H1686" s="411">
        <f t="shared" si="639"/>
        <v>0</v>
      </c>
      <c r="I1686" s="412">
        <v>0</v>
      </c>
      <c r="J1686" s="411">
        <f t="shared" si="633"/>
        <v>0</v>
      </c>
      <c r="K1686" s="412">
        <f t="shared" si="640"/>
        <v>0</v>
      </c>
      <c r="L1686" s="411">
        <f t="shared" si="641"/>
        <v>0</v>
      </c>
      <c r="M1686" s="412">
        <f t="shared" si="634"/>
        <v>0</v>
      </c>
      <c r="N1686" s="411">
        <v>0</v>
      </c>
      <c r="O1686" s="412">
        <f t="shared" si="642"/>
        <v>0</v>
      </c>
      <c r="P1686" s="335"/>
      <c r="Q1686" s="427">
        <f t="shared" si="643"/>
        <v>0</v>
      </c>
      <c r="R1686" s="428">
        <f t="shared" si="644"/>
        <v>0</v>
      </c>
      <c r="S1686" s="427">
        <f t="shared" si="635"/>
        <v>0</v>
      </c>
      <c r="T1686" s="428">
        <f t="shared" si="636"/>
        <v>0</v>
      </c>
      <c r="U1686" s="431">
        <f t="shared" si="645"/>
        <v>0</v>
      </c>
      <c r="V1686" s="432">
        <f t="shared" si="646"/>
        <v>0</v>
      </c>
      <c r="W1686" s="427">
        <f t="shared" si="647"/>
        <v>0</v>
      </c>
      <c r="X1686" s="428">
        <f t="shared" si="648"/>
        <v>0</v>
      </c>
      <c r="Y1686" s="427">
        <f t="shared" si="637"/>
        <v>0</v>
      </c>
      <c r="Z1686" s="428">
        <f t="shared" si="638"/>
        <v>0</v>
      </c>
      <c r="AA1686" s="431">
        <f t="shared" si="649"/>
        <v>0</v>
      </c>
      <c r="AB1686" s="432">
        <f t="shared" si="650"/>
        <v>0</v>
      </c>
      <c r="AC1686" s="427" t="e">
        <f t="shared" si="651"/>
        <v>#N/A</v>
      </c>
      <c r="AD1686" s="428" t="e">
        <f t="shared" si="652"/>
        <v>#N/A</v>
      </c>
      <c r="AE1686" s="427" t="e">
        <f t="shared" si="653"/>
        <v>#N/A</v>
      </c>
      <c r="AF1686" s="428" t="e">
        <f t="shared" si="654"/>
        <v>#N/A</v>
      </c>
      <c r="AG1686" s="431" t="e">
        <f t="shared" si="655"/>
        <v>#N/A</v>
      </c>
      <c r="AH1686" s="432" t="e">
        <f t="shared" si="656"/>
        <v>#N/A</v>
      </c>
    </row>
    <row r="1687" spans="4:34" x14ac:dyDescent="0.25">
      <c r="D1687" s="335"/>
      <c r="E1687" s="335"/>
      <c r="F1687" s="335"/>
      <c r="G1687" s="335"/>
      <c r="H1687" s="411">
        <f t="shared" si="639"/>
        <v>0</v>
      </c>
      <c r="I1687" s="412">
        <v>0</v>
      </c>
      <c r="J1687" s="411">
        <f t="shared" si="633"/>
        <v>0</v>
      </c>
      <c r="K1687" s="412">
        <f t="shared" si="640"/>
        <v>0</v>
      </c>
      <c r="L1687" s="411">
        <f t="shared" si="641"/>
        <v>0</v>
      </c>
      <c r="M1687" s="412">
        <f t="shared" si="634"/>
        <v>0</v>
      </c>
      <c r="N1687" s="411">
        <v>0</v>
      </c>
      <c r="O1687" s="412">
        <f t="shared" si="642"/>
        <v>0</v>
      </c>
      <c r="P1687" s="335"/>
      <c r="Q1687" s="427">
        <f t="shared" si="643"/>
        <v>0</v>
      </c>
      <c r="R1687" s="428">
        <f t="shared" si="644"/>
        <v>0</v>
      </c>
      <c r="S1687" s="427">
        <f t="shared" si="635"/>
        <v>0</v>
      </c>
      <c r="T1687" s="428">
        <f t="shared" si="636"/>
        <v>0</v>
      </c>
      <c r="U1687" s="431">
        <f t="shared" si="645"/>
        <v>0</v>
      </c>
      <c r="V1687" s="432">
        <f t="shared" si="646"/>
        <v>0</v>
      </c>
      <c r="W1687" s="427">
        <f t="shared" si="647"/>
        <v>0</v>
      </c>
      <c r="X1687" s="428">
        <f t="shared" si="648"/>
        <v>0</v>
      </c>
      <c r="Y1687" s="427">
        <f t="shared" si="637"/>
        <v>0</v>
      </c>
      <c r="Z1687" s="428">
        <f t="shared" si="638"/>
        <v>0</v>
      </c>
      <c r="AA1687" s="431">
        <f t="shared" si="649"/>
        <v>0</v>
      </c>
      <c r="AB1687" s="432">
        <f t="shared" si="650"/>
        <v>0</v>
      </c>
      <c r="AC1687" s="427" t="e">
        <f t="shared" si="651"/>
        <v>#N/A</v>
      </c>
      <c r="AD1687" s="428" t="e">
        <f t="shared" si="652"/>
        <v>#N/A</v>
      </c>
      <c r="AE1687" s="427" t="e">
        <f t="shared" si="653"/>
        <v>#N/A</v>
      </c>
      <c r="AF1687" s="428" t="e">
        <f t="shared" si="654"/>
        <v>#N/A</v>
      </c>
      <c r="AG1687" s="431" t="e">
        <f t="shared" si="655"/>
        <v>#N/A</v>
      </c>
      <c r="AH1687" s="432" t="e">
        <f t="shared" si="656"/>
        <v>#N/A</v>
      </c>
    </row>
    <row r="1688" spans="4:34" x14ac:dyDescent="0.25">
      <c r="D1688" s="335"/>
      <c r="E1688" s="335"/>
      <c r="F1688" s="335"/>
      <c r="G1688" s="335"/>
      <c r="H1688" s="411">
        <f t="shared" si="639"/>
        <v>0</v>
      </c>
      <c r="I1688" s="412">
        <v>0</v>
      </c>
      <c r="J1688" s="411">
        <f t="shared" si="633"/>
        <v>0</v>
      </c>
      <c r="K1688" s="412">
        <f t="shared" si="640"/>
        <v>0</v>
      </c>
      <c r="L1688" s="411">
        <f t="shared" si="641"/>
        <v>0</v>
      </c>
      <c r="M1688" s="412">
        <f t="shared" si="634"/>
        <v>0</v>
      </c>
      <c r="N1688" s="411">
        <v>0</v>
      </c>
      <c r="O1688" s="412">
        <f t="shared" si="642"/>
        <v>0</v>
      </c>
      <c r="P1688" s="335"/>
      <c r="Q1688" s="427">
        <f t="shared" si="643"/>
        <v>0</v>
      </c>
      <c r="R1688" s="428">
        <f t="shared" si="644"/>
        <v>0</v>
      </c>
      <c r="S1688" s="427">
        <f t="shared" si="635"/>
        <v>0</v>
      </c>
      <c r="T1688" s="428">
        <f t="shared" si="636"/>
        <v>0</v>
      </c>
      <c r="U1688" s="431">
        <f t="shared" si="645"/>
        <v>0</v>
      </c>
      <c r="V1688" s="432">
        <f t="shared" si="646"/>
        <v>0</v>
      </c>
      <c r="W1688" s="427">
        <f t="shared" si="647"/>
        <v>0</v>
      </c>
      <c r="X1688" s="428">
        <f t="shared" si="648"/>
        <v>0</v>
      </c>
      <c r="Y1688" s="427">
        <f t="shared" si="637"/>
        <v>0</v>
      </c>
      <c r="Z1688" s="428">
        <f t="shared" si="638"/>
        <v>0</v>
      </c>
      <c r="AA1688" s="431">
        <f t="shared" si="649"/>
        <v>0</v>
      </c>
      <c r="AB1688" s="432">
        <f t="shared" si="650"/>
        <v>0</v>
      </c>
      <c r="AC1688" s="427" t="e">
        <f t="shared" si="651"/>
        <v>#N/A</v>
      </c>
      <c r="AD1688" s="428" t="e">
        <f t="shared" si="652"/>
        <v>#N/A</v>
      </c>
      <c r="AE1688" s="427" t="e">
        <f t="shared" si="653"/>
        <v>#N/A</v>
      </c>
      <c r="AF1688" s="428" t="e">
        <f t="shared" si="654"/>
        <v>#N/A</v>
      </c>
      <c r="AG1688" s="431" t="e">
        <f t="shared" si="655"/>
        <v>#N/A</v>
      </c>
      <c r="AH1688" s="432" t="e">
        <f t="shared" si="656"/>
        <v>#N/A</v>
      </c>
    </row>
    <row r="1689" spans="4:34" x14ac:dyDescent="0.25">
      <c r="D1689" s="335"/>
      <c r="E1689" s="335"/>
      <c r="F1689" s="335"/>
      <c r="G1689" s="335"/>
      <c r="H1689" s="411">
        <f t="shared" si="639"/>
        <v>0</v>
      </c>
      <c r="I1689" s="412">
        <v>0</v>
      </c>
      <c r="J1689" s="411">
        <f t="shared" si="633"/>
        <v>0</v>
      </c>
      <c r="K1689" s="412">
        <f t="shared" si="640"/>
        <v>0</v>
      </c>
      <c r="L1689" s="411">
        <f t="shared" si="641"/>
        <v>0</v>
      </c>
      <c r="M1689" s="412">
        <f t="shared" si="634"/>
        <v>0</v>
      </c>
      <c r="N1689" s="411">
        <v>0</v>
      </c>
      <c r="O1689" s="412">
        <f t="shared" si="642"/>
        <v>0</v>
      </c>
      <c r="P1689" s="335"/>
      <c r="Q1689" s="427">
        <f t="shared" si="643"/>
        <v>0</v>
      </c>
      <c r="R1689" s="428">
        <f t="shared" si="644"/>
        <v>0</v>
      </c>
      <c r="S1689" s="427">
        <f t="shared" si="635"/>
        <v>0</v>
      </c>
      <c r="T1689" s="428">
        <f t="shared" si="636"/>
        <v>0</v>
      </c>
      <c r="U1689" s="431">
        <f t="shared" si="645"/>
        <v>0</v>
      </c>
      <c r="V1689" s="432">
        <f t="shared" si="646"/>
        <v>0</v>
      </c>
      <c r="W1689" s="427">
        <f t="shared" si="647"/>
        <v>0</v>
      </c>
      <c r="X1689" s="428">
        <f t="shared" si="648"/>
        <v>0</v>
      </c>
      <c r="Y1689" s="427">
        <f t="shared" si="637"/>
        <v>0</v>
      </c>
      <c r="Z1689" s="428">
        <f t="shared" si="638"/>
        <v>0</v>
      </c>
      <c r="AA1689" s="431">
        <f t="shared" si="649"/>
        <v>0</v>
      </c>
      <c r="AB1689" s="432">
        <f t="shared" si="650"/>
        <v>0</v>
      </c>
      <c r="AC1689" s="427" t="e">
        <f t="shared" si="651"/>
        <v>#N/A</v>
      </c>
      <c r="AD1689" s="428" t="e">
        <f t="shared" si="652"/>
        <v>#N/A</v>
      </c>
      <c r="AE1689" s="427" t="e">
        <f t="shared" si="653"/>
        <v>#N/A</v>
      </c>
      <c r="AF1689" s="428" t="e">
        <f t="shared" si="654"/>
        <v>#N/A</v>
      </c>
      <c r="AG1689" s="431" t="e">
        <f t="shared" si="655"/>
        <v>#N/A</v>
      </c>
      <c r="AH1689" s="432" t="e">
        <f t="shared" si="656"/>
        <v>#N/A</v>
      </c>
    </row>
    <row r="1690" spans="4:34" x14ac:dyDescent="0.25">
      <c r="D1690" s="335"/>
      <c r="E1690" s="335"/>
      <c r="F1690" s="335"/>
      <c r="G1690" s="335"/>
      <c r="H1690" s="411">
        <f t="shared" si="639"/>
        <v>0</v>
      </c>
      <c r="I1690" s="412">
        <v>0</v>
      </c>
      <c r="J1690" s="411">
        <f t="shared" si="633"/>
        <v>0</v>
      </c>
      <c r="K1690" s="412">
        <f t="shared" si="640"/>
        <v>0</v>
      </c>
      <c r="L1690" s="411">
        <f t="shared" si="641"/>
        <v>0</v>
      </c>
      <c r="M1690" s="412">
        <f t="shared" si="634"/>
        <v>0</v>
      </c>
      <c r="N1690" s="411">
        <v>0</v>
      </c>
      <c r="O1690" s="412">
        <f t="shared" si="642"/>
        <v>0</v>
      </c>
      <c r="P1690" s="335"/>
      <c r="Q1690" s="427">
        <f t="shared" si="643"/>
        <v>0</v>
      </c>
      <c r="R1690" s="428">
        <f t="shared" si="644"/>
        <v>0</v>
      </c>
      <c r="S1690" s="427">
        <f t="shared" si="635"/>
        <v>0</v>
      </c>
      <c r="T1690" s="428">
        <f t="shared" si="636"/>
        <v>0</v>
      </c>
      <c r="U1690" s="431">
        <f t="shared" si="645"/>
        <v>0</v>
      </c>
      <c r="V1690" s="432">
        <f t="shared" si="646"/>
        <v>0</v>
      </c>
      <c r="W1690" s="427">
        <f t="shared" si="647"/>
        <v>0</v>
      </c>
      <c r="X1690" s="428">
        <f t="shared" si="648"/>
        <v>0</v>
      </c>
      <c r="Y1690" s="427">
        <f t="shared" si="637"/>
        <v>0</v>
      </c>
      <c r="Z1690" s="428">
        <f t="shared" si="638"/>
        <v>0</v>
      </c>
      <c r="AA1690" s="431">
        <f t="shared" si="649"/>
        <v>0</v>
      </c>
      <c r="AB1690" s="432">
        <f t="shared" si="650"/>
        <v>0</v>
      </c>
      <c r="AC1690" s="427" t="e">
        <f t="shared" si="651"/>
        <v>#N/A</v>
      </c>
      <c r="AD1690" s="428" t="e">
        <f t="shared" si="652"/>
        <v>#N/A</v>
      </c>
      <c r="AE1690" s="427" t="e">
        <f t="shared" si="653"/>
        <v>#N/A</v>
      </c>
      <c r="AF1690" s="428" t="e">
        <f t="shared" si="654"/>
        <v>#N/A</v>
      </c>
      <c r="AG1690" s="431" t="e">
        <f t="shared" si="655"/>
        <v>#N/A</v>
      </c>
      <c r="AH1690" s="432" t="e">
        <f t="shared" si="656"/>
        <v>#N/A</v>
      </c>
    </row>
    <row r="1691" spans="4:34" x14ac:dyDescent="0.25">
      <c r="D1691" s="335"/>
      <c r="E1691" s="335"/>
      <c r="F1691" s="335"/>
      <c r="G1691" s="335"/>
      <c r="H1691" s="411">
        <f t="shared" si="639"/>
        <v>0</v>
      </c>
      <c r="I1691" s="412">
        <v>0</v>
      </c>
      <c r="J1691" s="411">
        <f t="shared" si="633"/>
        <v>0</v>
      </c>
      <c r="K1691" s="412">
        <f t="shared" si="640"/>
        <v>0</v>
      </c>
      <c r="L1691" s="411">
        <f t="shared" si="641"/>
        <v>0</v>
      </c>
      <c r="M1691" s="412">
        <f t="shared" si="634"/>
        <v>0</v>
      </c>
      <c r="N1691" s="411">
        <v>0</v>
      </c>
      <c r="O1691" s="412">
        <f t="shared" si="642"/>
        <v>0</v>
      </c>
      <c r="P1691" s="335"/>
      <c r="Q1691" s="427">
        <f t="shared" si="643"/>
        <v>0</v>
      </c>
      <c r="R1691" s="428">
        <f t="shared" si="644"/>
        <v>0</v>
      </c>
      <c r="S1691" s="427">
        <f t="shared" si="635"/>
        <v>0</v>
      </c>
      <c r="T1691" s="428">
        <f t="shared" si="636"/>
        <v>0</v>
      </c>
      <c r="U1691" s="431">
        <f t="shared" si="645"/>
        <v>0</v>
      </c>
      <c r="V1691" s="432">
        <f t="shared" si="646"/>
        <v>0</v>
      </c>
      <c r="W1691" s="427">
        <f t="shared" si="647"/>
        <v>0</v>
      </c>
      <c r="X1691" s="428">
        <f t="shared" si="648"/>
        <v>0</v>
      </c>
      <c r="Y1691" s="427">
        <f t="shared" si="637"/>
        <v>0</v>
      </c>
      <c r="Z1691" s="428">
        <f t="shared" si="638"/>
        <v>0</v>
      </c>
      <c r="AA1691" s="431">
        <f t="shared" si="649"/>
        <v>0</v>
      </c>
      <c r="AB1691" s="432">
        <f t="shared" si="650"/>
        <v>0</v>
      </c>
      <c r="AC1691" s="427" t="e">
        <f t="shared" si="651"/>
        <v>#N/A</v>
      </c>
      <c r="AD1691" s="428" t="e">
        <f t="shared" si="652"/>
        <v>#N/A</v>
      </c>
      <c r="AE1691" s="427" t="e">
        <f t="shared" si="653"/>
        <v>#N/A</v>
      </c>
      <c r="AF1691" s="428" t="e">
        <f t="shared" si="654"/>
        <v>#N/A</v>
      </c>
      <c r="AG1691" s="431" t="e">
        <f t="shared" si="655"/>
        <v>#N/A</v>
      </c>
      <c r="AH1691" s="432" t="e">
        <f t="shared" si="656"/>
        <v>#N/A</v>
      </c>
    </row>
    <row r="1692" spans="4:34" x14ac:dyDescent="0.25">
      <c r="D1692" s="335"/>
      <c r="E1692" s="335"/>
      <c r="F1692" s="335"/>
      <c r="G1692" s="335"/>
      <c r="H1692" s="411">
        <f t="shared" si="639"/>
        <v>0</v>
      </c>
      <c r="I1692" s="412">
        <v>0</v>
      </c>
      <c r="J1692" s="411">
        <f t="shared" si="633"/>
        <v>0</v>
      </c>
      <c r="K1692" s="412">
        <f t="shared" si="640"/>
        <v>0</v>
      </c>
      <c r="L1692" s="411">
        <f t="shared" si="641"/>
        <v>0</v>
      </c>
      <c r="M1692" s="412">
        <f t="shared" si="634"/>
        <v>0</v>
      </c>
      <c r="N1692" s="411">
        <v>0</v>
      </c>
      <c r="O1692" s="412">
        <f t="shared" si="642"/>
        <v>0</v>
      </c>
      <c r="P1692" s="335"/>
      <c r="Q1692" s="427">
        <f t="shared" si="643"/>
        <v>0</v>
      </c>
      <c r="R1692" s="428">
        <f t="shared" si="644"/>
        <v>0</v>
      </c>
      <c r="S1692" s="427">
        <f t="shared" si="635"/>
        <v>0</v>
      </c>
      <c r="T1692" s="428">
        <f t="shared" si="636"/>
        <v>0</v>
      </c>
      <c r="U1692" s="431">
        <f t="shared" si="645"/>
        <v>0</v>
      </c>
      <c r="V1692" s="432">
        <f t="shared" si="646"/>
        <v>0</v>
      </c>
      <c r="W1692" s="427">
        <f t="shared" si="647"/>
        <v>0</v>
      </c>
      <c r="X1692" s="428">
        <f t="shared" si="648"/>
        <v>0</v>
      </c>
      <c r="Y1692" s="427">
        <f t="shared" si="637"/>
        <v>0</v>
      </c>
      <c r="Z1692" s="428">
        <f t="shared" si="638"/>
        <v>0</v>
      </c>
      <c r="AA1692" s="431">
        <f t="shared" si="649"/>
        <v>0</v>
      </c>
      <c r="AB1692" s="432">
        <f t="shared" si="650"/>
        <v>0</v>
      </c>
      <c r="AC1692" s="427" t="e">
        <f t="shared" si="651"/>
        <v>#N/A</v>
      </c>
      <c r="AD1692" s="428" t="e">
        <f t="shared" si="652"/>
        <v>#N/A</v>
      </c>
      <c r="AE1692" s="427" t="e">
        <f t="shared" si="653"/>
        <v>#N/A</v>
      </c>
      <c r="AF1692" s="428" t="e">
        <f t="shared" si="654"/>
        <v>#N/A</v>
      </c>
      <c r="AG1692" s="431" t="e">
        <f t="shared" si="655"/>
        <v>#N/A</v>
      </c>
      <c r="AH1692" s="432" t="e">
        <f t="shared" si="656"/>
        <v>#N/A</v>
      </c>
    </row>
    <row r="1693" spans="4:34" x14ac:dyDescent="0.25">
      <c r="D1693" s="335"/>
      <c r="E1693" s="335"/>
      <c r="F1693" s="335"/>
      <c r="G1693" s="335"/>
      <c r="H1693" s="411">
        <f t="shared" si="639"/>
        <v>0</v>
      </c>
      <c r="I1693" s="412">
        <v>0</v>
      </c>
      <c r="J1693" s="411">
        <f t="shared" si="633"/>
        <v>0</v>
      </c>
      <c r="K1693" s="412">
        <f t="shared" si="640"/>
        <v>0</v>
      </c>
      <c r="L1693" s="411">
        <f t="shared" si="641"/>
        <v>0</v>
      </c>
      <c r="M1693" s="412">
        <f t="shared" si="634"/>
        <v>0</v>
      </c>
      <c r="N1693" s="411">
        <v>0</v>
      </c>
      <c r="O1693" s="412">
        <f t="shared" si="642"/>
        <v>0</v>
      </c>
      <c r="P1693" s="335"/>
      <c r="Q1693" s="427">
        <f t="shared" si="643"/>
        <v>0</v>
      </c>
      <c r="R1693" s="428">
        <f t="shared" si="644"/>
        <v>0</v>
      </c>
      <c r="S1693" s="427">
        <f t="shared" si="635"/>
        <v>0</v>
      </c>
      <c r="T1693" s="428">
        <f t="shared" si="636"/>
        <v>0</v>
      </c>
      <c r="U1693" s="431">
        <f t="shared" si="645"/>
        <v>0</v>
      </c>
      <c r="V1693" s="432">
        <f t="shared" si="646"/>
        <v>0</v>
      </c>
      <c r="W1693" s="427">
        <f t="shared" si="647"/>
        <v>0</v>
      </c>
      <c r="X1693" s="428">
        <f t="shared" si="648"/>
        <v>0</v>
      </c>
      <c r="Y1693" s="427">
        <f t="shared" si="637"/>
        <v>0</v>
      </c>
      <c r="Z1693" s="428">
        <f t="shared" si="638"/>
        <v>0</v>
      </c>
      <c r="AA1693" s="431">
        <f t="shared" si="649"/>
        <v>0</v>
      </c>
      <c r="AB1693" s="432">
        <f t="shared" si="650"/>
        <v>0</v>
      </c>
      <c r="AC1693" s="427" t="e">
        <f t="shared" si="651"/>
        <v>#N/A</v>
      </c>
      <c r="AD1693" s="428" t="e">
        <f t="shared" si="652"/>
        <v>#N/A</v>
      </c>
      <c r="AE1693" s="427" t="e">
        <f t="shared" si="653"/>
        <v>#N/A</v>
      </c>
      <c r="AF1693" s="428" t="e">
        <f t="shared" si="654"/>
        <v>#N/A</v>
      </c>
      <c r="AG1693" s="431" t="e">
        <f t="shared" si="655"/>
        <v>#N/A</v>
      </c>
      <c r="AH1693" s="432" t="e">
        <f t="shared" si="656"/>
        <v>#N/A</v>
      </c>
    </row>
    <row r="1694" spans="4:34" x14ac:dyDescent="0.25">
      <c r="D1694" s="335"/>
      <c r="E1694" s="335"/>
      <c r="F1694" s="335"/>
      <c r="G1694" s="335"/>
      <c r="H1694" s="411">
        <f t="shared" si="639"/>
        <v>0</v>
      </c>
      <c r="I1694" s="412">
        <v>0</v>
      </c>
      <c r="J1694" s="411">
        <f t="shared" si="633"/>
        <v>0</v>
      </c>
      <c r="K1694" s="412">
        <f t="shared" si="640"/>
        <v>0</v>
      </c>
      <c r="L1694" s="411">
        <f t="shared" si="641"/>
        <v>0</v>
      </c>
      <c r="M1694" s="412">
        <f t="shared" si="634"/>
        <v>0</v>
      </c>
      <c r="N1694" s="411">
        <v>0</v>
      </c>
      <c r="O1694" s="412">
        <f t="shared" si="642"/>
        <v>0</v>
      </c>
      <c r="P1694" s="335"/>
      <c r="Q1694" s="427">
        <f t="shared" si="643"/>
        <v>0</v>
      </c>
      <c r="R1694" s="428">
        <f t="shared" si="644"/>
        <v>0</v>
      </c>
      <c r="S1694" s="427">
        <f t="shared" si="635"/>
        <v>0</v>
      </c>
      <c r="T1694" s="428">
        <f t="shared" si="636"/>
        <v>0</v>
      </c>
      <c r="U1694" s="431">
        <f t="shared" si="645"/>
        <v>0</v>
      </c>
      <c r="V1694" s="432">
        <f t="shared" si="646"/>
        <v>0</v>
      </c>
      <c r="W1694" s="427">
        <f t="shared" si="647"/>
        <v>0</v>
      </c>
      <c r="X1694" s="428">
        <f t="shared" si="648"/>
        <v>0</v>
      </c>
      <c r="Y1694" s="427">
        <f t="shared" si="637"/>
        <v>0</v>
      </c>
      <c r="Z1694" s="428">
        <f t="shared" si="638"/>
        <v>0</v>
      </c>
      <c r="AA1694" s="431">
        <f t="shared" si="649"/>
        <v>0</v>
      </c>
      <c r="AB1694" s="432">
        <f t="shared" si="650"/>
        <v>0</v>
      </c>
      <c r="AC1694" s="427" t="e">
        <f t="shared" si="651"/>
        <v>#N/A</v>
      </c>
      <c r="AD1694" s="428" t="e">
        <f t="shared" si="652"/>
        <v>#N/A</v>
      </c>
      <c r="AE1694" s="427" t="e">
        <f t="shared" si="653"/>
        <v>#N/A</v>
      </c>
      <c r="AF1694" s="428" t="e">
        <f t="shared" si="654"/>
        <v>#N/A</v>
      </c>
      <c r="AG1694" s="431" t="e">
        <f t="shared" si="655"/>
        <v>#N/A</v>
      </c>
      <c r="AH1694" s="432" t="e">
        <f t="shared" si="656"/>
        <v>#N/A</v>
      </c>
    </row>
    <row r="1695" spans="4:34" x14ac:dyDescent="0.25">
      <c r="D1695" s="335"/>
      <c r="E1695" s="335"/>
      <c r="F1695" s="335"/>
      <c r="G1695" s="335"/>
      <c r="H1695" s="411">
        <f t="shared" si="639"/>
        <v>0</v>
      </c>
      <c r="I1695" s="412">
        <v>0</v>
      </c>
      <c r="J1695" s="411">
        <f t="shared" si="633"/>
        <v>0</v>
      </c>
      <c r="K1695" s="412">
        <f t="shared" si="640"/>
        <v>0</v>
      </c>
      <c r="L1695" s="411">
        <f t="shared" si="641"/>
        <v>0</v>
      </c>
      <c r="M1695" s="412">
        <f t="shared" si="634"/>
        <v>0</v>
      </c>
      <c r="N1695" s="411">
        <v>0</v>
      </c>
      <c r="O1695" s="412">
        <f t="shared" si="642"/>
        <v>0</v>
      </c>
      <c r="P1695" s="335"/>
      <c r="Q1695" s="427">
        <f t="shared" si="643"/>
        <v>0</v>
      </c>
      <c r="R1695" s="428">
        <f t="shared" si="644"/>
        <v>0</v>
      </c>
      <c r="S1695" s="427">
        <f t="shared" si="635"/>
        <v>0</v>
      </c>
      <c r="T1695" s="428">
        <f t="shared" si="636"/>
        <v>0</v>
      </c>
      <c r="U1695" s="431">
        <f t="shared" si="645"/>
        <v>0</v>
      </c>
      <c r="V1695" s="432">
        <f t="shared" si="646"/>
        <v>0</v>
      </c>
      <c r="W1695" s="427">
        <f t="shared" si="647"/>
        <v>0</v>
      </c>
      <c r="X1695" s="428">
        <f t="shared" si="648"/>
        <v>0</v>
      </c>
      <c r="Y1695" s="427">
        <f t="shared" si="637"/>
        <v>0</v>
      </c>
      <c r="Z1695" s="428">
        <f t="shared" si="638"/>
        <v>0</v>
      </c>
      <c r="AA1695" s="431">
        <f t="shared" si="649"/>
        <v>0</v>
      </c>
      <c r="AB1695" s="432">
        <f t="shared" si="650"/>
        <v>0</v>
      </c>
      <c r="AC1695" s="427" t="e">
        <f t="shared" si="651"/>
        <v>#N/A</v>
      </c>
      <c r="AD1695" s="428" t="e">
        <f t="shared" si="652"/>
        <v>#N/A</v>
      </c>
      <c r="AE1695" s="427" t="e">
        <f t="shared" si="653"/>
        <v>#N/A</v>
      </c>
      <c r="AF1695" s="428" t="e">
        <f t="shared" si="654"/>
        <v>#N/A</v>
      </c>
      <c r="AG1695" s="431" t="e">
        <f t="shared" si="655"/>
        <v>#N/A</v>
      </c>
      <c r="AH1695" s="432" t="e">
        <f t="shared" si="656"/>
        <v>#N/A</v>
      </c>
    </row>
    <row r="1696" spans="4:34" x14ac:dyDescent="0.25">
      <c r="D1696" s="335"/>
      <c r="E1696" s="335"/>
      <c r="F1696" s="335"/>
      <c r="G1696" s="335"/>
      <c r="H1696" s="411">
        <f t="shared" si="639"/>
        <v>0</v>
      </c>
      <c r="I1696" s="412">
        <v>0</v>
      </c>
      <c r="J1696" s="411">
        <f t="shared" si="633"/>
        <v>0</v>
      </c>
      <c r="K1696" s="412">
        <f t="shared" si="640"/>
        <v>0</v>
      </c>
      <c r="L1696" s="411">
        <f t="shared" si="641"/>
        <v>0</v>
      </c>
      <c r="M1696" s="412">
        <f t="shared" si="634"/>
        <v>0</v>
      </c>
      <c r="N1696" s="411">
        <v>0</v>
      </c>
      <c r="O1696" s="412">
        <f t="shared" si="642"/>
        <v>0</v>
      </c>
      <c r="P1696" s="335"/>
      <c r="Q1696" s="427">
        <f t="shared" si="643"/>
        <v>0</v>
      </c>
      <c r="R1696" s="428">
        <f t="shared" si="644"/>
        <v>0</v>
      </c>
      <c r="S1696" s="427">
        <f t="shared" si="635"/>
        <v>0</v>
      </c>
      <c r="T1696" s="428">
        <f t="shared" si="636"/>
        <v>0</v>
      </c>
      <c r="U1696" s="431">
        <f t="shared" si="645"/>
        <v>0</v>
      </c>
      <c r="V1696" s="432">
        <f t="shared" si="646"/>
        <v>0</v>
      </c>
      <c r="W1696" s="427">
        <f t="shared" si="647"/>
        <v>0</v>
      </c>
      <c r="X1696" s="428">
        <f t="shared" si="648"/>
        <v>0</v>
      </c>
      <c r="Y1696" s="427">
        <f t="shared" si="637"/>
        <v>0</v>
      </c>
      <c r="Z1696" s="428">
        <f t="shared" si="638"/>
        <v>0</v>
      </c>
      <c r="AA1696" s="431">
        <f t="shared" si="649"/>
        <v>0</v>
      </c>
      <c r="AB1696" s="432">
        <f t="shared" si="650"/>
        <v>0</v>
      </c>
      <c r="AC1696" s="427" t="e">
        <f t="shared" si="651"/>
        <v>#N/A</v>
      </c>
      <c r="AD1696" s="428" t="e">
        <f t="shared" si="652"/>
        <v>#N/A</v>
      </c>
      <c r="AE1696" s="427" t="e">
        <f t="shared" si="653"/>
        <v>#N/A</v>
      </c>
      <c r="AF1696" s="428" t="e">
        <f t="shared" si="654"/>
        <v>#N/A</v>
      </c>
      <c r="AG1696" s="431" t="e">
        <f t="shared" si="655"/>
        <v>#N/A</v>
      </c>
      <c r="AH1696" s="432" t="e">
        <f t="shared" si="656"/>
        <v>#N/A</v>
      </c>
    </row>
    <row r="1697" spans="4:34" x14ac:dyDescent="0.25">
      <c r="D1697" s="335"/>
      <c r="E1697" s="335"/>
      <c r="F1697" s="335"/>
      <c r="G1697" s="335"/>
      <c r="H1697" s="411">
        <f t="shared" si="639"/>
        <v>0</v>
      </c>
      <c r="I1697" s="412">
        <v>0</v>
      </c>
      <c r="J1697" s="411">
        <f t="shared" si="633"/>
        <v>0</v>
      </c>
      <c r="K1697" s="412">
        <f t="shared" si="640"/>
        <v>0</v>
      </c>
      <c r="L1697" s="411">
        <f t="shared" si="641"/>
        <v>0</v>
      </c>
      <c r="M1697" s="412">
        <f t="shared" si="634"/>
        <v>0</v>
      </c>
      <c r="N1697" s="411">
        <v>0</v>
      </c>
      <c r="O1697" s="412">
        <f t="shared" si="642"/>
        <v>0</v>
      </c>
      <c r="P1697" s="335"/>
      <c r="Q1697" s="427">
        <f t="shared" si="643"/>
        <v>0</v>
      </c>
      <c r="R1697" s="428">
        <f t="shared" si="644"/>
        <v>0</v>
      </c>
      <c r="S1697" s="427">
        <f t="shared" si="635"/>
        <v>0</v>
      </c>
      <c r="T1697" s="428">
        <f t="shared" si="636"/>
        <v>0</v>
      </c>
      <c r="U1697" s="431">
        <f t="shared" si="645"/>
        <v>0</v>
      </c>
      <c r="V1697" s="432">
        <f t="shared" si="646"/>
        <v>0</v>
      </c>
      <c r="W1697" s="427">
        <f t="shared" si="647"/>
        <v>0</v>
      </c>
      <c r="X1697" s="428">
        <f t="shared" si="648"/>
        <v>0</v>
      </c>
      <c r="Y1697" s="427">
        <f t="shared" si="637"/>
        <v>0</v>
      </c>
      <c r="Z1697" s="428">
        <f t="shared" si="638"/>
        <v>0</v>
      </c>
      <c r="AA1697" s="431">
        <f t="shared" si="649"/>
        <v>0</v>
      </c>
      <c r="AB1697" s="432">
        <f t="shared" si="650"/>
        <v>0</v>
      </c>
      <c r="AC1697" s="427" t="e">
        <f t="shared" si="651"/>
        <v>#N/A</v>
      </c>
      <c r="AD1697" s="428" t="e">
        <f t="shared" si="652"/>
        <v>#N/A</v>
      </c>
      <c r="AE1697" s="427" t="e">
        <f t="shared" si="653"/>
        <v>#N/A</v>
      </c>
      <c r="AF1697" s="428" t="e">
        <f t="shared" si="654"/>
        <v>#N/A</v>
      </c>
      <c r="AG1697" s="431" t="e">
        <f t="shared" si="655"/>
        <v>#N/A</v>
      </c>
      <c r="AH1697" s="432" t="e">
        <f t="shared" si="656"/>
        <v>#N/A</v>
      </c>
    </row>
    <row r="1698" spans="4:34" x14ac:dyDescent="0.25">
      <c r="D1698" s="335"/>
      <c r="E1698" s="335"/>
      <c r="F1698" s="335"/>
      <c r="G1698" s="335"/>
      <c r="H1698" s="411">
        <f t="shared" si="639"/>
        <v>0</v>
      </c>
      <c r="I1698" s="412">
        <v>0</v>
      </c>
      <c r="J1698" s="411">
        <f t="shared" si="633"/>
        <v>0</v>
      </c>
      <c r="K1698" s="412">
        <f t="shared" si="640"/>
        <v>0</v>
      </c>
      <c r="L1698" s="411">
        <f t="shared" si="641"/>
        <v>0</v>
      </c>
      <c r="M1698" s="412">
        <f t="shared" si="634"/>
        <v>0</v>
      </c>
      <c r="N1698" s="411">
        <v>0</v>
      </c>
      <c r="O1698" s="412">
        <f t="shared" si="642"/>
        <v>0</v>
      </c>
      <c r="P1698" s="335"/>
      <c r="Q1698" s="427">
        <f t="shared" si="643"/>
        <v>0</v>
      </c>
      <c r="R1698" s="428">
        <f t="shared" si="644"/>
        <v>0</v>
      </c>
      <c r="S1698" s="427">
        <f t="shared" si="635"/>
        <v>0</v>
      </c>
      <c r="T1698" s="428">
        <f t="shared" si="636"/>
        <v>0</v>
      </c>
      <c r="U1698" s="431">
        <f t="shared" si="645"/>
        <v>0</v>
      </c>
      <c r="V1698" s="432">
        <f t="shared" si="646"/>
        <v>0</v>
      </c>
      <c r="W1698" s="427">
        <f t="shared" si="647"/>
        <v>0</v>
      </c>
      <c r="X1698" s="428">
        <f t="shared" si="648"/>
        <v>0</v>
      </c>
      <c r="Y1698" s="427">
        <f t="shared" si="637"/>
        <v>0</v>
      </c>
      <c r="Z1698" s="428">
        <f t="shared" si="638"/>
        <v>0</v>
      </c>
      <c r="AA1698" s="431">
        <f t="shared" si="649"/>
        <v>0</v>
      </c>
      <c r="AB1698" s="432">
        <f t="shared" si="650"/>
        <v>0</v>
      </c>
      <c r="AC1698" s="427" t="e">
        <f t="shared" si="651"/>
        <v>#N/A</v>
      </c>
      <c r="AD1698" s="428" t="e">
        <f t="shared" si="652"/>
        <v>#N/A</v>
      </c>
      <c r="AE1698" s="427" t="e">
        <f t="shared" si="653"/>
        <v>#N/A</v>
      </c>
      <c r="AF1698" s="428" t="e">
        <f t="shared" si="654"/>
        <v>#N/A</v>
      </c>
      <c r="AG1698" s="431" t="e">
        <f t="shared" si="655"/>
        <v>#N/A</v>
      </c>
      <c r="AH1698" s="432" t="e">
        <f t="shared" si="656"/>
        <v>#N/A</v>
      </c>
    </row>
    <row r="1699" spans="4:34" x14ac:dyDescent="0.25">
      <c r="D1699" s="335"/>
      <c r="E1699" s="335"/>
      <c r="F1699" s="335"/>
      <c r="G1699" s="335"/>
      <c r="H1699" s="411">
        <f t="shared" si="639"/>
        <v>0</v>
      </c>
      <c r="I1699" s="412">
        <v>0</v>
      </c>
      <c r="J1699" s="411">
        <f t="shared" si="633"/>
        <v>0</v>
      </c>
      <c r="K1699" s="412">
        <f t="shared" si="640"/>
        <v>0</v>
      </c>
      <c r="L1699" s="411">
        <f t="shared" si="641"/>
        <v>0</v>
      </c>
      <c r="M1699" s="412">
        <f t="shared" si="634"/>
        <v>0</v>
      </c>
      <c r="N1699" s="411">
        <v>0</v>
      </c>
      <c r="O1699" s="412">
        <f t="shared" si="642"/>
        <v>0</v>
      </c>
      <c r="P1699" s="335"/>
      <c r="Q1699" s="427">
        <f t="shared" si="643"/>
        <v>0</v>
      </c>
      <c r="R1699" s="428">
        <f t="shared" si="644"/>
        <v>0</v>
      </c>
      <c r="S1699" s="427">
        <f t="shared" si="635"/>
        <v>0</v>
      </c>
      <c r="T1699" s="428">
        <f t="shared" si="636"/>
        <v>0</v>
      </c>
      <c r="U1699" s="431">
        <f t="shared" si="645"/>
        <v>0</v>
      </c>
      <c r="V1699" s="432">
        <f t="shared" si="646"/>
        <v>0</v>
      </c>
      <c r="W1699" s="427">
        <f t="shared" si="647"/>
        <v>0</v>
      </c>
      <c r="X1699" s="428">
        <f t="shared" si="648"/>
        <v>0</v>
      </c>
      <c r="Y1699" s="427">
        <f t="shared" si="637"/>
        <v>0</v>
      </c>
      <c r="Z1699" s="428">
        <f t="shared" si="638"/>
        <v>0</v>
      </c>
      <c r="AA1699" s="431">
        <f t="shared" si="649"/>
        <v>0</v>
      </c>
      <c r="AB1699" s="432">
        <f t="shared" si="650"/>
        <v>0</v>
      </c>
      <c r="AC1699" s="427" t="e">
        <f t="shared" si="651"/>
        <v>#N/A</v>
      </c>
      <c r="AD1699" s="428" t="e">
        <f t="shared" si="652"/>
        <v>#N/A</v>
      </c>
      <c r="AE1699" s="427" t="e">
        <f t="shared" si="653"/>
        <v>#N/A</v>
      </c>
      <c r="AF1699" s="428" t="e">
        <f t="shared" si="654"/>
        <v>#N/A</v>
      </c>
      <c r="AG1699" s="431" t="e">
        <f t="shared" si="655"/>
        <v>#N/A</v>
      </c>
      <c r="AH1699" s="432" t="e">
        <f t="shared" si="656"/>
        <v>#N/A</v>
      </c>
    </row>
    <row r="1700" spans="4:34" x14ac:dyDescent="0.25">
      <c r="D1700" s="335"/>
      <c r="E1700" s="335"/>
      <c r="F1700" s="335"/>
      <c r="G1700" s="335"/>
      <c r="H1700" s="411">
        <f t="shared" si="639"/>
        <v>0</v>
      </c>
      <c r="I1700" s="412">
        <v>0</v>
      </c>
      <c r="J1700" s="411">
        <f t="shared" si="633"/>
        <v>0</v>
      </c>
      <c r="K1700" s="412">
        <f t="shared" si="640"/>
        <v>0</v>
      </c>
      <c r="L1700" s="411">
        <f t="shared" si="641"/>
        <v>0</v>
      </c>
      <c r="M1700" s="412">
        <f t="shared" si="634"/>
        <v>0</v>
      </c>
      <c r="N1700" s="411">
        <v>0</v>
      </c>
      <c r="O1700" s="412">
        <f t="shared" si="642"/>
        <v>0</v>
      </c>
      <c r="P1700" s="335"/>
      <c r="Q1700" s="427">
        <f t="shared" si="643"/>
        <v>0</v>
      </c>
      <c r="R1700" s="428">
        <f t="shared" si="644"/>
        <v>0</v>
      </c>
      <c r="S1700" s="427">
        <f t="shared" si="635"/>
        <v>0</v>
      </c>
      <c r="T1700" s="428">
        <f t="shared" si="636"/>
        <v>0</v>
      </c>
      <c r="U1700" s="431">
        <f t="shared" si="645"/>
        <v>0</v>
      </c>
      <c r="V1700" s="432">
        <f t="shared" si="646"/>
        <v>0</v>
      </c>
      <c r="W1700" s="427">
        <f t="shared" si="647"/>
        <v>0</v>
      </c>
      <c r="X1700" s="428">
        <f t="shared" si="648"/>
        <v>0</v>
      </c>
      <c r="Y1700" s="427">
        <f t="shared" si="637"/>
        <v>0</v>
      </c>
      <c r="Z1700" s="428">
        <f t="shared" si="638"/>
        <v>0</v>
      </c>
      <c r="AA1700" s="431">
        <f t="shared" si="649"/>
        <v>0</v>
      </c>
      <c r="AB1700" s="432">
        <f t="shared" si="650"/>
        <v>0</v>
      </c>
      <c r="AC1700" s="427" t="e">
        <f t="shared" si="651"/>
        <v>#N/A</v>
      </c>
      <c r="AD1700" s="428" t="e">
        <f t="shared" si="652"/>
        <v>#N/A</v>
      </c>
      <c r="AE1700" s="427" t="e">
        <f t="shared" si="653"/>
        <v>#N/A</v>
      </c>
      <c r="AF1700" s="428" t="e">
        <f t="shared" si="654"/>
        <v>#N/A</v>
      </c>
      <c r="AG1700" s="431" t="e">
        <f t="shared" si="655"/>
        <v>#N/A</v>
      </c>
      <c r="AH1700" s="432" t="e">
        <f t="shared" si="656"/>
        <v>#N/A</v>
      </c>
    </row>
    <row r="1701" spans="4:34" x14ac:dyDescent="0.25">
      <c r="D1701" s="335"/>
      <c r="E1701" s="335"/>
      <c r="F1701" s="335"/>
      <c r="G1701" s="335"/>
      <c r="H1701" s="411">
        <f t="shared" si="639"/>
        <v>0</v>
      </c>
      <c r="I1701" s="412">
        <v>0</v>
      </c>
      <c r="J1701" s="411">
        <f t="shared" si="633"/>
        <v>0</v>
      </c>
      <c r="K1701" s="412">
        <f t="shared" si="640"/>
        <v>0</v>
      </c>
      <c r="L1701" s="411">
        <f t="shared" si="641"/>
        <v>0</v>
      </c>
      <c r="M1701" s="412">
        <f t="shared" si="634"/>
        <v>0</v>
      </c>
      <c r="N1701" s="411">
        <v>0</v>
      </c>
      <c r="O1701" s="412">
        <f t="shared" si="642"/>
        <v>0</v>
      </c>
      <c r="P1701" s="335"/>
      <c r="Q1701" s="427">
        <f t="shared" si="643"/>
        <v>0</v>
      </c>
      <c r="R1701" s="428">
        <f t="shared" si="644"/>
        <v>0</v>
      </c>
      <c r="S1701" s="427">
        <f t="shared" si="635"/>
        <v>0</v>
      </c>
      <c r="T1701" s="428">
        <f t="shared" si="636"/>
        <v>0</v>
      </c>
      <c r="U1701" s="431">
        <f t="shared" si="645"/>
        <v>0</v>
      </c>
      <c r="V1701" s="432">
        <f t="shared" si="646"/>
        <v>0</v>
      </c>
      <c r="W1701" s="427">
        <f t="shared" si="647"/>
        <v>0</v>
      </c>
      <c r="X1701" s="428">
        <f t="shared" si="648"/>
        <v>0</v>
      </c>
      <c r="Y1701" s="427">
        <f t="shared" si="637"/>
        <v>0</v>
      </c>
      <c r="Z1701" s="428">
        <f t="shared" si="638"/>
        <v>0</v>
      </c>
      <c r="AA1701" s="431">
        <f t="shared" si="649"/>
        <v>0</v>
      </c>
      <c r="AB1701" s="432">
        <f t="shared" si="650"/>
        <v>0</v>
      </c>
      <c r="AC1701" s="427" t="e">
        <f t="shared" si="651"/>
        <v>#N/A</v>
      </c>
      <c r="AD1701" s="428" t="e">
        <f t="shared" si="652"/>
        <v>#N/A</v>
      </c>
      <c r="AE1701" s="427" t="e">
        <f t="shared" si="653"/>
        <v>#N/A</v>
      </c>
      <c r="AF1701" s="428" t="e">
        <f t="shared" si="654"/>
        <v>#N/A</v>
      </c>
      <c r="AG1701" s="431" t="e">
        <f t="shared" si="655"/>
        <v>#N/A</v>
      </c>
      <c r="AH1701" s="432" t="e">
        <f t="shared" si="656"/>
        <v>#N/A</v>
      </c>
    </row>
    <row r="1702" spans="4:34" x14ac:dyDescent="0.25">
      <c r="D1702" s="335"/>
      <c r="E1702" s="335"/>
      <c r="F1702" s="335"/>
      <c r="G1702" s="335"/>
      <c r="H1702" s="411">
        <f t="shared" si="639"/>
        <v>0</v>
      </c>
      <c r="I1702" s="412">
        <v>0</v>
      </c>
      <c r="J1702" s="411">
        <f t="shared" si="633"/>
        <v>0</v>
      </c>
      <c r="K1702" s="412">
        <f t="shared" si="640"/>
        <v>0</v>
      </c>
      <c r="L1702" s="411">
        <f t="shared" si="641"/>
        <v>0</v>
      </c>
      <c r="M1702" s="412">
        <f t="shared" si="634"/>
        <v>0</v>
      </c>
      <c r="N1702" s="411">
        <v>0</v>
      </c>
      <c r="O1702" s="412">
        <f t="shared" si="642"/>
        <v>0</v>
      </c>
      <c r="P1702" s="335"/>
      <c r="Q1702" s="427">
        <f t="shared" si="643"/>
        <v>0</v>
      </c>
      <c r="R1702" s="428">
        <f t="shared" si="644"/>
        <v>0</v>
      </c>
      <c r="S1702" s="427">
        <f t="shared" si="635"/>
        <v>0</v>
      </c>
      <c r="T1702" s="428">
        <f t="shared" si="636"/>
        <v>0</v>
      </c>
      <c r="U1702" s="431">
        <f t="shared" si="645"/>
        <v>0</v>
      </c>
      <c r="V1702" s="432">
        <f t="shared" si="646"/>
        <v>0</v>
      </c>
      <c r="W1702" s="427">
        <f t="shared" si="647"/>
        <v>0</v>
      </c>
      <c r="X1702" s="428">
        <f t="shared" si="648"/>
        <v>0</v>
      </c>
      <c r="Y1702" s="427">
        <f t="shared" si="637"/>
        <v>0</v>
      </c>
      <c r="Z1702" s="428">
        <f t="shared" si="638"/>
        <v>0</v>
      </c>
      <c r="AA1702" s="431">
        <f t="shared" si="649"/>
        <v>0</v>
      </c>
      <c r="AB1702" s="432">
        <f t="shared" si="650"/>
        <v>0</v>
      </c>
      <c r="AC1702" s="427" t="e">
        <f t="shared" si="651"/>
        <v>#N/A</v>
      </c>
      <c r="AD1702" s="428" t="e">
        <f t="shared" si="652"/>
        <v>#N/A</v>
      </c>
      <c r="AE1702" s="427" t="e">
        <f t="shared" si="653"/>
        <v>#N/A</v>
      </c>
      <c r="AF1702" s="428" t="e">
        <f t="shared" si="654"/>
        <v>#N/A</v>
      </c>
      <c r="AG1702" s="431" t="e">
        <f t="shared" si="655"/>
        <v>#N/A</v>
      </c>
      <c r="AH1702" s="432" t="e">
        <f t="shared" si="656"/>
        <v>#N/A</v>
      </c>
    </row>
    <row r="1703" spans="4:34" x14ac:dyDescent="0.25">
      <c r="D1703" s="335"/>
      <c r="E1703" s="335"/>
      <c r="F1703" s="335"/>
      <c r="G1703" s="335"/>
      <c r="H1703" s="411">
        <f t="shared" si="639"/>
        <v>0</v>
      </c>
      <c r="I1703" s="412">
        <v>0</v>
      </c>
      <c r="J1703" s="411">
        <f t="shared" si="633"/>
        <v>0</v>
      </c>
      <c r="K1703" s="412">
        <f t="shared" si="640"/>
        <v>0</v>
      </c>
      <c r="L1703" s="411">
        <f t="shared" si="641"/>
        <v>0</v>
      </c>
      <c r="M1703" s="412">
        <f t="shared" si="634"/>
        <v>0</v>
      </c>
      <c r="N1703" s="411">
        <v>0</v>
      </c>
      <c r="O1703" s="412">
        <f t="shared" si="642"/>
        <v>0</v>
      </c>
      <c r="P1703" s="335"/>
      <c r="Q1703" s="427">
        <f t="shared" si="643"/>
        <v>0</v>
      </c>
      <c r="R1703" s="428">
        <f t="shared" si="644"/>
        <v>0</v>
      </c>
      <c r="S1703" s="427">
        <f t="shared" si="635"/>
        <v>0</v>
      </c>
      <c r="T1703" s="428">
        <f t="shared" si="636"/>
        <v>0</v>
      </c>
      <c r="U1703" s="431">
        <f t="shared" si="645"/>
        <v>0</v>
      </c>
      <c r="V1703" s="432">
        <f t="shared" si="646"/>
        <v>0</v>
      </c>
      <c r="W1703" s="427">
        <f t="shared" si="647"/>
        <v>0</v>
      </c>
      <c r="X1703" s="428">
        <f t="shared" si="648"/>
        <v>0</v>
      </c>
      <c r="Y1703" s="427">
        <f t="shared" si="637"/>
        <v>0</v>
      </c>
      <c r="Z1703" s="428">
        <f t="shared" si="638"/>
        <v>0</v>
      </c>
      <c r="AA1703" s="431">
        <f t="shared" si="649"/>
        <v>0</v>
      </c>
      <c r="AB1703" s="432">
        <f t="shared" si="650"/>
        <v>0</v>
      </c>
      <c r="AC1703" s="427" t="e">
        <f t="shared" si="651"/>
        <v>#N/A</v>
      </c>
      <c r="AD1703" s="428" t="e">
        <f t="shared" si="652"/>
        <v>#N/A</v>
      </c>
      <c r="AE1703" s="427" t="e">
        <f t="shared" si="653"/>
        <v>#N/A</v>
      </c>
      <c r="AF1703" s="428" t="e">
        <f t="shared" si="654"/>
        <v>#N/A</v>
      </c>
      <c r="AG1703" s="431" t="e">
        <f t="shared" si="655"/>
        <v>#N/A</v>
      </c>
      <c r="AH1703" s="432" t="e">
        <f t="shared" si="656"/>
        <v>#N/A</v>
      </c>
    </row>
    <row r="1704" spans="4:34" x14ac:dyDescent="0.25">
      <c r="D1704" s="335"/>
      <c r="E1704" s="335"/>
      <c r="F1704" s="335"/>
      <c r="G1704" s="335"/>
      <c r="H1704" s="411">
        <f t="shared" si="639"/>
        <v>0</v>
      </c>
      <c r="I1704" s="412">
        <v>0</v>
      </c>
      <c r="J1704" s="411">
        <f t="shared" si="633"/>
        <v>0</v>
      </c>
      <c r="K1704" s="412">
        <f t="shared" si="640"/>
        <v>0</v>
      </c>
      <c r="L1704" s="411">
        <f t="shared" si="641"/>
        <v>0</v>
      </c>
      <c r="M1704" s="412">
        <f t="shared" si="634"/>
        <v>0</v>
      </c>
      <c r="N1704" s="411">
        <v>0</v>
      </c>
      <c r="O1704" s="412">
        <f t="shared" si="642"/>
        <v>0</v>
      </c>
      <c r="P1704" s="335"/>
      <c r="Q1704" s="427">
        <f t="shared" si="643"/>
        <v>0</v>
      </c>
      <c r="R1704" s="428">
        <f t="shared" si="644"/>
        <v>0</v>
      </c>
      <c r="S1704" s="427">
        <f t="shared" si="635"/>
        <v>0</v>
      </c>
      <c r="T1704" s="428">
        <f t="shared" si="636"/>
        <v>0</v>
      </c>
      <c r="U1704" s="431">
        <f t="shared" si="645"/>
        <v>0</v>
      </c>
      <c r="V1704" s="432">
        <f t="shared" si="646"/>
        <v>0</v>
      </c>
      <c r="W1704" s="427">
        <f t="shared" si="647"/>
        <v>0</v>
      </c>
      <c r="X1704" s="428">
        <f t="shared" si="648"/>
        <v>0</v>
      </c>
      <c r="Y1704" s="427">
        <f t="shared" si="637"/>
        <v>0</v>
      </c>
      <c r="Z1704" s="428">
        <f t="shared" si="638"/>
        <v>0</v>
      </c>
      <c r="AA1704" s="431">
        <f t="shared" si="649"/>
        <v>0</v>
      </c>
      <c r="AB1704" s="432">
        <f t="shared" si="650"/>
        <v>0</v>
      </c>
      <c r="AC1704" s="427" t="e">
        <f t="shared" si="651"/>
        <v>#N/A</v>
      </c>
      <c r="AD1704" s="428" t="e">
        <f t="shared" si="652"/>
        <v>#N/A</v>
      </c>
      <c r="AE1704" s="427" t="e">
        <f t="shared" si="653"/>
        <v>#N/A</v>
      </c>
      <c r="AF1704" s="428" t="e">
        <f t="shared" si="654"/>
        <v>#N/A</v>
      </c>
      <c r="AG1704" s="431" t="e">
        <f t="shared" si="655"/>
        <v>#N/A</v>
      </c>
      <c r="AH1704" s="432" t="e">
        <f t="shared" si="656"/>
        <v>#N/A</v>
      </c>
    </row>
    <row r="1705" spans="4:34" x14ac:dyDescent="0.25">
      <c r="D1705" s="335"/>
      <c r="E1705" s="335"/>
      <c r="F1705" s="335"/>
      <c r="G1705" s="335"/>
      <c r="H1705" s="411">
        <f t="shared" si="639"/>
        <v>0</v>
      </c>
      <c r="I1705" s="412">
        <v>0</v>
      </c>
      <c r="J1705" s="411">
        <f t="shared" si="633"/>
        <v>0</v>
      </c>
      <c r="K1705" s="412">
        <f t="shared" si="640"/>
        <v>0</v>
      </c>
      <c r="L1705" s="411">
        <f t="shared" si="641"/>
        <v>0</v>
      </c>
      <c r="M1705" s="412">
        <f t="shared" si="634"/>
        <v>0</v>
      </c>
      <c r="N1705" s="411">
        <v>0</v>
      </c>
      <c r="O1705" s="412">
        <f t="shared" si="642"/>
        <v>0</v>
      </c>
      <c r="P1705" s="335"/>
      <c r="Q1705" s="427">
        <f t="shared" si="643"/>
        <v>0</v>
      </c>
      <c r="R1705" s="428">
        <f t="shared" si="644"/>
        <v>0</v>
      </c>
      <c r="S1705" s="427">
        <f t="shared" si="635"/>
        <v>0</v>
      </c>
      <c r="T1705" s="428">
        <f t="shared" si="636"/>
        <v>0</v>
      </c>
      <c r="U1705" s="431">
        <f t="shared" si="645"/>
        <v>0</v>
      </c>
      <c r="V1705" s="432">
        <f t="shared" si="646"/>
        <v>0</v>
      </c>
      <c r="W1705" s="427">
        <f t="shared" si="647"/>
        <v>0</v>
      </c>
      <c r="X1705" s="428">
        <f t="shared" si="648"/>
        <v>0</v>
      </c>
      <c r="Y1705" s="427">
        <f t="shared" si="637"/>
        <v>0</v>
      </c>
      <c r="Z1705" s="428">
        <f t="shared" si="638"/>
        <v>0</v>
      </c>
      <c r="AA1705" s="431">
        <f t="shared" si="649"/>
        <v>0</v>
      </c>
      <c r="AB1705" s="432">
        <f t="shared" si="650"/>
        <v>0</v>
      </c>
      <c r="AC1705" s="427" t="e">
        <f t="shared" si="651"/>
        <v>#N/A</v>
      </c>
      <c r="AD1705" s="428" t="e">
        <f t="shared" si="652"/>
        <v>#N/A</v>
      </c>
      <c r="AE1705" s="427" t="e">
        <f t="shared" si="653"/>
        <v>#N/A</v>
      </c>
      <c r="AF1705" s="428" t="e">
        <f t="shared" si="654"/>
        <v>#N/A</v>
      </c>
      <c r="AG1705" s="431" t="e">
        <f t="shared" si="655"/>
        <v>#N/A</v>
      </c>
      <c r="AH1705" s="432" t="e">
        <f t="shared" si="656"/>
        <v>#N/A</v>
      </c>
    </row>
    <row r="1706" spans="4:34" x14ac:dyDescent="0.25">
      <c r="D1706" s="335"/>
      <c r="E1706" s="335"/>
      <c r="F1706" s="335"/>
      <c r="G1706" s="335"/>
      <c r="H1706" s="411">
        <f t="shared" si="639"/>
        <v>0</v>
      </c>
      <c r="I1706" s="412">
        <v>0</v>
      </c>
      <c r="J1706" s="411">
        <f t="shared" si="633"/>
        <v>0</v>
      </c>
      <c r="K1706" s="412">
        <f t="shared" si="640"/>
        <v>0</v>
      </c>
      <c r="L1706" s="411">
        <f t="shared" si="641"/>
        <v>0</v>
      </c>
      <c r="M1706" s="412">
        <f t="shared" si="634"/>
        <v>0</v>
      </c>
      <c r="N1706" s="411">
        <v>0</v>
      </c>
      <c r="O1706" s="412">
        <f t="shared" si="642"/>
        <v>0</v>
      </c>
      <c r="P1706" s="335"/>
      <c r="Q1706" s="427">
        <f t="shared" si="643"/>
        <v>0</v>
      </c>
      <c r="R1706" s="428">
        <f t="shared" si="644"/>
        <v>0</v>
      </c>
      <c r="S1706" s="427">
        <f t="shared" si="635"/>
        <v>0</v>
      </c>
      <c r="T1706" s="428">
        <f t="shared" si="636"/>
        <v>0</v>
      </c>
      <c r="U1706" s="431">
        <f t="shared" si="645"/>
        <v>0</v>
      </c>
      <c r="V1706" s="432">
        <f t="shared" si="646"/>
        <v>0</v>
      </c>
      <c r="W1706" s="427">
        <f t="shared" si="647"/>
        <v>0</v>
      </c>
      <c r="X1706" s="428">
        <f t="shared" si="648"/>
        <v>0</v>
      </c>
      <c r="Y1706" s="427">
        <f t="shared" si="637"/>
        <v>0</v>
      </c>
      <c r="Z1706" s="428">
        <f t="shared" si="638"/>
        <v>0</v>
      </c>
      <c r="AA1706" s="431">
        <f t="shared" si="649"/>
        <v>0</v>
      </c>
      <c r="AB1706" s="432">
        <f t="shared" si="650"/>
        <v>0</v>
      </c>
      <c r="AC1706" s="427" t="e">
        <f t="shared" si="651"/>
        <v>#N/A</v>
      </c>
      <c r="AD1706" s="428" t="e">
        <f t="shared" si="652"/>
        <v>#N/A</v>
      </c>
      <c r="AE1706" s="427" t="e">
        <f t="shared" si="653"/>
        <v>#N/A</v>
      </c>
      <c r="AF1706" s="428" t="e">
        <f t="shared" si="654"/>
        <v>#N/A</v>
      </c>
      <c r="AG1706" s="431" t="e">
        <f t="shared" si="655"/>
        <v>#N/A</v>
      </c>
      <c r="AH1706" s="432" t="e">
        <f t="shared" si="656"/>
        <v>#N/A</v>
      </c>
    </row>
    <row r="1707" spans="4:34" x14ac:dyDescent="0.25">
      <c r="D1707" s="335"/>
      <c r="E1707" s="335"/>
      <c r="F1707" s="335"/>
      <c r="G1707" s="335"/>
      <c r="H1707" s="411">
        <f t="shared" si="639"/>
        <v>0</v>
      </c>
      <c r="I1707" s="412">
        <v>0</v>
      </c>
      <c r="J1707" s="411">
        <f t="shared" si="633"/>
        <v>0</v>
      </c>
      <c r="K1707" s="412">
        <f t="shared" si="640"/>
        <v>0</v>
      </c>
      <c r="L1707" s="411">
        <f t="shared" si="641"/>
        <v>0</v>
      </c>
      <c r="M1707" s="412">
        <f t="shared" si="634"/>
        <v>0</v>
      </c>
      <c r="N1707" s="411">
        <v>0</v>
      </c>
      <c r="O1707" s="412">
        <f t="shared" si="642"/>
        <v>0</v>
      </c>
      <c r="P1707" s="335"/>
      <c r="Q1707" s="427">
        <f t="shared" si="643"/>
        <v>0</v>
      </c>
      <c r="R1707" s="428">
        <f t="shared" si="644"/>
        <v>0</v>
      </c>
      <c r="S1707" s="427">
        <f t="shared" si="635"/>
        <v>0</v>
      </c>
      <c r="T1707" s="428">
        <f t="shared" si="636"/>
        <v>0</v>
      </c>
      <c r="U1707" s="431">
        <f t="shared" si="645"/>
        <v>0</v>
      </c>
      <c r="V1707" s="432">
        <f t="shared" si="646"/>
        <v>0</v>
      </c>
      <c r="W1707" s="427">
        <f t="shared" si="647"/>
        <v>0</v>
      </c>
      <c r="X1707" s="428">
        <f t="shared" si="648"/>
        <v>0</v>
      </c>
      <c r="Y1707" s="427">
        <f t="shared" si="637"/>
        <v>0</v>
      </c>
      <c r="Z1707" s="428">
        <f t="shared" si="638"/>
        <v>0</v>
      </c>
      <c r="AA1707" s="431">
        <f t="shared" si="649"/>
        <v>0</v>
      </c>
      <c r="AB1707" s="432">
        <f t="shared" si="650"/>
        <v>0</v>
      </c>
      <c r="AC1707" s="427" t="e">
        <f t="shared" si="651"/>
        <v>#N/A</v>
      </c>
      <c r="AD1707" s="428" t="e">
        <f t="shared" si="652"/>
        <v>#N/A</v>
      </c>
      <c r="AE1707" s="427" t="e">
        <f t="shared" si="653"/>
        <v>#N/A</v>
      </c>
      <c r="AF1707" s="428" t="e">
        <f t="shared" si="654"/>
        <v>#N/A</v>
      </c>
      <c r="AG1707" s="431" t="e">
        <f t="shared" si="655"/>
        <v>#N/A</v>
      </c>
      <c r="AH1707" s="432" t="e">
        <f t="shared" si="656"/>
        <v>#N/A</v>
      </c>
    </row>
    <row r="1708" spans="4:34" x14ac:dyDescent="0.25">
      <c r="D1708" s="335"/>
      <c r="E1708" s="335"/>
      <c r="F1708" s="335"/>
      <c r="G1708" s="335"/>
      <c r="H1708" s="411">
        <f t="shared" si="639"/>
        <v>0</v>
      </c>
      <c r="I1708" s="412">
        <v>0</v>
      </c>
      <c r="J1708" s="411">
        <f t="shared" si="633"/>
        <v>0</v>
      </c>
      <c r="K1708" s="412">
        <f t="shared" si="640"/>
        <v>0</v>
      </c>
      <c r="L1708" s="411">
        <f t="shared" si="641"/>
        <v>0</v>
      </c>
      <c r="M1708" s="412">
        <f t="shared" si="634"/>
        <v>0</v>
      </c>
      <c r="N1708" s="411">
        <v>0</v>
      </c>
      <c r="O1708" s="412">
        <f t="shared" si="642"/>
        <v>0</v>
      </c>
      <c r="P1708" s="335"/>
      <c r="Q1708" s="427">
        <f t="shared" si="643"/>
        <v>0</v>
      </c>
      <c r="R1708" s="428">
        <f t="shared" si="644"/>
        <v>0</v>
      </c>
      <c r="S1708" s="427">
        <f t="shared" si="635"/>
        <v>0</v>
      </c>
      <c r="T1708" s="428">
        <f t="shared" si="636"/>
        <v>0</v>
      </c>
      <c r="U1708" s="431">
        <f t="shared" si="645"/>
        <v>0</v>
      </c>
      <c r="V1708" s="432">
        <f t="shared" si="646"/>
        <v>0</v>
      </c>
      <c r="W1708" s="427">
        <f t="shared" si="647"/>
        <v>0</v>
      </c>
      <c r="X1708" s="428">
        <f t="shared" si="648"/>
        <v>0</v>
      </c>
      <c r="Y1708" s="427">
        <f t="shared" si="637"/>
        <v>0</v>
      </c>
      <c r="Z1708" s="428">
        <f t="shared" si="638"/>
        <v>0</v>
      </c>
      <c r="AA1708" s="431">
        <f t="shared" si="649"/>
        <v>0</v>
      </c>
      <c r="AB1708" s="432">
        <f t="shared" si="650"/>
        <v>0</v>
      </c>
      <c r="AC1708" s="427" t="e">
        <f t="shared" si="651"/>
        <v>#N/A</v>
      </c>
      <c r="AD1708" s="428" t="e">
        <f t="shared" si="652"/>
        <v>#N/A</v>
      </c>
      <c r="AE1708" s="427" t="e">
        <f t="shared" si="653"/>
        <v>#N/A</v>
      </c>
      <c r="AF1708" s="428" t="e">
        <f t="shared" si="654"/>
        <v>#N/A</v>
      </c>
      <c r="AG1708" s="431" t="e">
        <f t="shared" si="655"/>
        <v>#N/A</v>
      </c>
      <c r="AH1708" s="432" t="e">
        <f t="shared" si="656"/>
        <v>#N/A</v>
      </c>
    </row>
    <row r="1709" spans="4:34" x14ac:dyDescent="0.25">
      <c r="D1709" s="335"/>
      <c r="E1709" s="335"/>
      <c r="F1709" s="335"/>
      <c r="G1709" s="335"/>
      <c r="H1709" s="411">
        <f t="shared" si="639"/>
        <v>0</v>
      </c>
      <c r="I1709" s="412">
        <v>0</v>
      </c>
      <c r="J1709" s="411">
        <f t="shared" si="633"/>
        <v>0</v>
      </c>
      <c r="K1709" s="412">
        <f t="shared" si="640"/>
        <v>0</v>
      </c>
      <c r="L1709" s="411">
        <f t="shared" si="641"/>
        <v>0</v>
      </c>
      <c r="M1709" s="412">
        <f t="shared" si="634"/>
        <v>0</v>
      </c>
      <c r="N1709" s="411">
        <v>0</v>
      </c>
      <c r="O1709" s="412">
        <f t="shared" si="642"/>
        <v>0</v>
      </c>
      <c r="P1709" s="335"/>
      <c r="Q1709" s="427">
        <f t="shared" si="643"/>
        <v>0</v>
      </c>
      <c r="R1709" s="428">
        <f t="shared" si="644"/>
        <v>0</v>
      </c>
      <c r="S1709" s="427">
        <f t="shared" si="635"/>
        <v>0</v>
      </c>
      <c r="T1709" s="428">
        <f t="shared" si="636"/>
        <v>0</v>
      </c>
      <c r="U1709" s="431">
        <f t="shared" si="645"/>
        <v>0</v>
      </c>
      <c r="V1709" s="432">
        <f t="shared" si="646"/>
        <v>0</v>
      </c>
      <c r="W1709" s="427">
        <f t="shared" si="647"/>
        <v>0</v>
      </c>
      <c r="X1709" s="428">
        <f t="shared" si="648"/>
        <v>0</v>
      </c>
      <c r="Y1709" s="427">
        <f t="shared" si="637"/>
        <v>0</v>
      </c>
      <c r="Z1709" s="428">
        <f t="shared" si="638"/>
        <v>0</v>
      </c>
      <c r="AA1709" s="431">
        <f t="shared" si="649"/>
        <v>0</v>
      </c>
      <c r="AB1709" s="432">
        <f t="shared" si="650"/>
        <v>0</v>
      </c>
      <c r="AC1709" s="427" t="e">
        <f t="shared" si="651"/>
        <v>#N/A</v>
      </c>
      <c r="AD1709" s="428" t="e">
        <f t="shared" si="652"/>
        <v>#N/A</v>
      </c>
      <c r="AE1709" s="427" t="e">
        <f t="shared" si="653"/>
        <v>#N/A</v>
      </c>
      <c r="AF1709" s="428" t="e">
        <f t="shared" si="654"/>
        <v>#N/A</v>
      </c>
      <c r="AG1709" s="431" t="e">
        <f t="shared" si="655"/>
        <v>#N/A</v>
      </c>
      <c r="AH1709" s="432" t="e">
        <f t="shared" si="656"/>
        <v>#N/A</v>
      </c>
    </row>
    <row r="1710" spans="4:34" x14ac:dyDescent="0.25">
      <c r="D1710" s="335"/>
      <c r="E1710" s="335"/>
      <c r="F1710" s="335"/>
      <c r="G1710" s="335"/>
      <c r="H1710" s="411">
        <f t="shared" si="639"/>
        <v>0</v>
      </c>
      <c r="I1710" s="412">
        <v>0</v>
      </c>
      <c r="J1710" s="411">
        <f t="shared" si="633"/>
        <v>0</v>
      </c>
      <c r="K1710" s="412">
        <f t="shared" si="640"/>
        <v>0</v>
      </c>
      <c r="L1710" s="411">
        <f t="shared" si="641"/>
        <v>0</v>
      </c>
      <c r="M1710" s="412">
        <f t="shared" si="634"/>
        <v>0</v>
      </c>
      <c r="N1710" s="411">
        <v>0</v>
      </c>
      <c r="O1710" s="412">
        <f t="shared" si="642"/>
        <v>0</v>
      </c>
      <c r="P1710" s="335"/>
      <c r="Q1710" s="427">
        <f t="shared" si="643"/>
        <v>0</v>
      </c>
      <c r="R1710" s="428">
        <f t="shared" si="644"/>
        <v>0</v>
      </c>
      <c r="S1710" s="427">
        <f t="shared" si="635"/>
        <v>0</v>
      </c>
      <c r="T1710" s="428">
        <f t="shared" si="636"/>
        <v>0</v>
      </c>
      <c r="U1710" s="431">
        <f t="shared" si="645"/>
        <v>0</v>
      </c>
      <c r="V1710" s="432">
        <f t="shared" si="646"/>
        <v>0</v>
      </c>
      <c r="W1710" s="427">
        <f t="shared" si="647"/>
        <v>0</v>
      </c>
      <c r="X1710" s="428">
        <f t="shared" si="648"/>
        <v>0</v>
      </c>
      <c r="Y1710" s="427">
        <f t="shared" si="637"/>
        <v>0</v>
      </c>
      <c r="Z1710" s="428">
        <f t="shared" si="638"/>
        <v>0</v>
      </c>
      <c r="AA1710" s="431">
        <f t="shared" si="649"/>
        <v>0</v>
      </c>
      <c r="AB1710" s="432">
        <f t="shared" si="650"/>
        <v>0</v>
      </c>
      <c r="AC1710" s="427" t="e">
        <f t="shared" si="651"/>
        <v>#N/A</v>
      </c>
      <c r="AD1710" s="428" t="e">
        <f t="shared" si="652"/>
        <v>#N/A</v>
      </c>
      <c r="AE1710" s="427" t="e">
        <f t="shared" si="653"/>
        <v>#N/A</v>
      </c>
      <c r="AF1710" s="428" t="e">
        <f t="shared" si="654"/>
        <v>#N/A</v>
      </c>
      <c r="AG1710" s="431" t="e">
        <f t="shared" si="655"/>
        <v>#N/A</v>
      </c>
      <c r="AH1710" s="432" t="e">
        <f t="shared" si="656"/>
        <v>#N/A</v>
      </c>
    </row>
    <row r="1711" spans="4:34" x14ac:dyDescent="0.25">
      <c r="D1711" s="335"/>
      <c r="E1711" s="335"/>
      <c r="F1711" s="335"/>
      <c r="G1711" s="335"/>
      <c r="H1711" s="411">
        <f t="shared" si="639"/>
        <v>0</v>
      </c>
      <c r="I1711" s="412">
        <v>0</v>
      </c>
      <c r="J1711" s="411">
        <f t="shared" si="633"/>
        <v>0</v>
      </c>
      <c r="K1711" s="412">
        <f t="shared" si="640"/>
        <v>0</v>
      </c>
      <c r="L1711" s="411">
        <f t="shared" si="641"/>
        <v>0</v>
      </c>
      <c r="M1711" s="412">
        <f t="shared" si="634"/>
        <v>0</v>
      </c>
      <c r="N1711" s="411">
        <v>0</v>
      </c>
      <c r="O1711" s="412">
        <f t="shared" si="642"/>
        <v>0</v>
      </c>
      <c r="P1711" s="335"/>
      <c r="Q1711" s="427">
        <f t="shared" si="643"/>
        <v>0</v>
      </c>
      <c r="R1711" s="428">
        <f t="shared" si="644"/>
        <v>0</v>
      </c>
      <c r="S1711" s="427">
        <f t="shared" si="635"/>
        <v>0</v>
      </c>
      <c r="T1711" s="428">
        <f t="shared" si="636"/>
        <v>0</v>
      </c>
      <c r="U1711" s="431">
        <f t="shared" si="645"/>
        <v>0</v>
      </c>
      <c r="V1711" s="432">
        <f t="shared" si="646"/>
        <v>0</v>
      </c>
      <c r="W1711" s="427">
        <f t="shared" si="647"/>
        <v>0</v>
      </c>
      <c r="X1711" s="428">
        <f t="shared" si="648"/>
        <v>0</v>
      </c>
      <c r="Y1711" s="427">
        <f t="shared" si="637"/>
        <v>0</v>
      </c>
      <c r="Z1711" s="428">
        <f t="shared" si="638"/>
        <v>0</v>
      </c>
      <c r="AA1711" s="431">
        <f t="shared" si="649"/>
        <v>0</v>
      </c>
      <c r="AB1711" s="432">
        <f t="shared" si="650"/>
        <v>0</v>
      </c>
      <c r="AC1711" s="427" t="e">
        <f t="shared" si="651"/>
        <v>#N/A</v>
      </c>
      <c r="AD1711" s="428" t="e">
        <f t="shared" si="652"/>
        <v>#N/A</v>
      </c>
      <c r="AE1711" s="427" t="e">
        <f t="shared" si="653"/>
        <v>#N/A</v>
      </c>
      <c r="AF1711" s="428" t="e">
        <f t="shared" si="654"/>
        <v>#N/A</v>
      </c>
      <c r="AG1711" s="431" t="e">
        <f t="shared" si="655"/>
        <v>#N/A</v>
      </c>
      <c r="AH1711" s="432" t="e">
        <f t="shared" si="656"/>
        <v>#N/A</v>
      </c>
    </row>
    <row r="1712" spans="4:34" x14ac:dyDescent="0.25">
      <c r="D1712" s="335"/>
      <c r="E1712" s="335"/>
      <c r="F1712" s="335"/>
      <c r="G1712" s="335"/>
      <c r="H1712" s="411">
        <f t="shared" si="639"/>
        <v>0</v>
      </c>
      <c r="I1712" s="412">
        <v>0</v>
      </c>
      <c r="J1712" s="411">
        <f t="shared" si="633"/>
        <v>0</v>
      </c>
      <c r="K1712" s="412">
        <f t="shared" si="640"/>
        <v>0</v>
      </c>
      <c r="L1712" s="411">
        <f t="shared" si="641"/>
        <v>0</v>
      </c>
      <c r="M1712" s="412">
        <f t="shared" si="634"/>
        <v>0</v>
      </c>
      <c r="N1712" s="411">
        <v>0</v>
      </c>
      <c r="O1712" s="412">
        <f t="shared" si="642"/>
        <v>0</v>
      </c>
      <c r="P1712" s="335"/>
      <c r="Q1712" s="427">
        <f t="shared" si="643"/>
        <v>0</v>
      </c>
      <c r="R1712" s="428">
        <f t="shared" si="644"/>
        <v>0</v>
      </c>
      <c r="S1712" s="427">
        <f t="shared" si="635"/>
        <v>0</v>
      </c>
      <c r="T1712" s="428">
        <f t="shared" si="636"/>
        <v>0</v>
      </c>
      <c r="U1712" s="431">
        <f t="shared" si="645"/>
        <v>0</v>
      </c>
      <c r="V1712" s="432">
        <f t="shared" si="646"/>
        <v>0</v>
      </c>
      <c r="W1712" s="427">
        <f t="shared" si="647"/>
        <v>0</v>
      </c>
      <c r="X1712" s="428">
        <f t="shared" si="648"/>
        <v>0</v>
      </c>
      <c r="Y1712" s="427">
        <f t="shared" si="637"/>
        <v>0</v>
      </c>
      <c r="Z1712" s="428">
        <f t="shared" si="638"/>
        <v>0</v>
      </c>
      <c r="AA1712" s="431">
        <f t="shared" si="649"/>
        <v>0</v>
      </c>
      <c r="AB1712" s="432">
        <f t="shared" si="650"/>
        <v>0</v>
      </c>
      <c r="AC1712" s="427" t="e">
        <f t="shared" si="651"/>
        <v>#N/A</v>
      </c>
      <c r="AD1712" s="428" t="e">
        <f t="shared" si="652"/>
        <v>#N/A</v>
      </c>
      <c r="AE1712" s="427" t="e">
        <f t="shared" si="653"/>
        <v>#N/A</v>
      </c>
      <c r="AF1712" s="428" t="e">
        <f t="shared" si="654"/>
        <v>#N/A</v>
      </c>
      <c r="AG1712" s="431" t="e">
        <f t="shared" si="655"/>
        <v>#N/A</v>
      </c>
      <c r="AH1712" s="432" t="e">
        <f t="shared" si="656"/>
        <v>#N/A</v>
      </c>
    </row>
    <row r="1713" spans="4:34" x14ac:dyDescent="0.25">
      <c r="D1713" s="335"/>
      <c r="E1713" s="335"/>
      <c r="F1713" s="335"/>
      <c r="G1713" s="335"/>
      <c r="H1713" s="411">
        <f t="shared" si="639"/>
        <v>0</v>
      </c>
      <c r="I1713" s="412">
        <v>0</v>
      </c>
      <c r="J1713" s="411">
        <f t="shared" si="633"/>
        <v>0</v>
      </c>
      <c r="K1713" s="412">
        <f t="shared" si="640"/>
        <v>0</v>
      </c>
      <c r="L1713" s="411">
        <f t="shared" si="641"/>
        <v>0</v>
      </c>
      <c r="M1713" s="412">
        <f t="shared" si="634"/>
        <v>0</v>
      </c>
      <c r="N1713" s="411">
        <v>0</v>
      </c>
      <c r="O1713" s="412">
        <f t="shared" si="642"/>
        <v>0</v>
      </c>
      <c r="P1713" s="335"/>
      <c r="Q1713" s="427">
        <f t="shared" si="643"/>
        <v>0</v>
      </c>
      <c r="R1713" s="428">
        <f t="shared" si="644"/>
        <v>0</v>
      </c>
      <c r="S1713" s="427">
        <f t="shared" si="635"/>
        <v>0</v>
      </c>
      <c r="T1713" s="428">
        <f t="shared" si="636"/>
        <v>0</v>
      </c>
      <c r="U1713" s="431">
        <f t="shared" si="645"/>
        <v>0</v>
      </c>
      <c r="V1713" s="432">
        <f t="shared" si="646"/>
        <v>0</v>
      </c>
      <c r="W1713" s="427">
        <f t="shared" si="647"/>
        <v>0</v>
      </c>
      <c r="X1713" s="428">
        <f t="shared" si="648"/>
        <v>0</v>
      </c>
      <c r="Y1713" s="427">
        <f t="shared" si="637"/>
        <v>0</v>
      </c>
      <c r="Z1713" s="428">
        <f t="shared" si="638"/>
        <v>0</v>
      </c>
      <c r="AA1713" s="431">
        <f t="shared" si="649"/>
        <v>0</v>
      </c>
      <c r="AB1713" s="432">
        <f t="shared" si="650"/>
        <v>0</v>
      </c>
      <c r="AC1713" s="427" t="e">
        <f t="shared" si="651"/>
        <v>#N/A</v>
      </c>
      <c r="AD1713" s="428" t="e">
        <f t="shared" si="652"/>
        <v>#N/A</v>
      </c>
      <c r="AE1713" s="427" t="e">
        <f t="shared" si="653"/>
        <v>#N/A</v>
      </c>
      <c r="AF1713" s="428" t="e">
        <f t="shared" si="654"/>
        <v>#N/A</v>
      </c>
      <c r="AG1713" s="431" t="e">
        <f t="shared" si="655"/>
        <v>#N/A</v>
      </c>
      <c r="AH1713" s="432" t="e">
        <f t="shared" si="656"/>
        <v>#N/A</v>
      </c>
    </row>
    <row r="1714" spans="4:34" x14ac:dyDescent="0.25">
      <c r="D1714" s="335"/>
      <c r="E1714" s="335"/>
      <c r="F1714" s="335"/>
      <c r="G1714" s="335"/>
      <c r="H1714" s="411">
        <f t="shared" si="639"/>
        <v>0</v>
      </c>
      <c r="I1714" s="412">
        <v>0</v>
      </c>
      <c r="J1714" s="411">
        <f t="shared" si="633"/>
        <v>0</v>
      </c>
      <c r="K1714" s="412">
        <f t="shared" si="640"/>
        <v>0</v>
      </c>
      <c r="L1714" s="411">
        <f t="shared" si="641"/>
        <v>0</v>
      </c>
      <c r="M1714" s="412">
        <f t="shared" si="634"/>
        <v>0</v>
      </c>
      <c r="N1714" s="411">
        <v>0</v>
      </c>
      <c r="O1714" s="412">
        <f t="shared" si="642"/>
        <v>0</v>
      </c>
      <c r="P1714" s="335"/>
      <c r="Q1714" s="427">
        <f t="shared" si="643"/>
        <v>0</v>
      </c>
      <c r="R1714" s="428">
        <f t="shared" si="644"/>
        <v>0</v>
      </c>
      <c r="S1714" s="427">
        <f t="shared" si="635"/>
        <v>0</v>
      </c>
      <c r="T1714" s="428">
        <f t="shared" si="636"/>
        <v>0</v>
      </c>
      <c r="U1714" s="431">
        <f t="shared" si="645"/>
        <v>0</v>
      </c>
      <c r="V1714" s="432">
        <f t="shared" si="646"/>
        <v>0</v>
      </c>
      <c r="W1714" s="427">
        <f t="shared" si="647"/>
        <v>0</v>
      </c>
      <c r="X1714" s="428">
        <f t="shared" si="648"/>
        <v>0</v>
      </c>
      <c r="Y1714" s="427">
        <f t="shared" si="637"/>
        <v>0</v>
      </c>
      <c r="Z1714" s="428">
        <f t="shared" si="638"/>
        <v>0</v>
      </c>
      <c r="AA1714" s="431">
        <f t="shared" si="649"/>
        <v>0</v>
      </c>
      <c r="AB1714" s="432">
        <f t="shared" si="650"/>
        <v>0</v>
      </c>
      <c r="AC1714" s="427" t="e">
        <f t="shared" si="651"/>
        <v>#N/A</v>
      </c>
      <c r="AD1714" s="428" t="e">
        <f t="shared" si="652"/>
        <v>#N/A</v>
      </c>
      <c r="AE1714" s="427" t="e">
        <f t="shared" si="653"/>
        <v>#N/A</v>
      </c>
      <c r="AF1714" s="428" t="e">
        <f t="shared" si="654"/>
        <v>#N/A</v>
      </c>
      <c r="AG1714" s="431" t="e">
        <f t="shared" si="655"/>
        <v>#N/A</v>
      </c>
      <c r="AH1714" s="432" t="e">
        <f t="shared" si="656"/>
        <v>#N/A</v>
      </c>
    </row>
    <row r="1715" spans="4:34" x14ac:dyDescent="0.25">
      <c r="D1715" s="335"/>
      <c r="E1715" s="335"/>
      <c r="F1715" s="335"/>
      <c r="G1715" s="335"/>
      <c r="H1715" s="411">
        <f t="shared" si="639"/>
        <v>0</v>
      </c>
      <c r="I1715" s="412">
        <v>0</v>
      </c>
      <c r="J1715" s="411">
        <f t="shared" si="633"/>
        <v>0</v>
      </c>
      <c r="K1715" s="412">
        <f t="shared" si="640"/>
        <v>0</v>
      </c>
      <c r="L1715" s="411">
        <f t="shared" si="641"/>
        <v>0</v>
      </c>
      <c r="M1715" s="412">
        <f t="shared" si="634"/>
        <v>0</v>
      </c>
      <c r="N1715" s="411">
        <v>0</v>
      </c>
      <c r="O1715" s="412">
        <f t="shared" si="642"/>
        <v>0</v>
      </c>
      <c r="P1715" s="335"/>
      <c r="Q1715" s="427">
        <f t="shared" si="643"/>
        <v>0</v>
      </c>
      <c r="R1715" s="428">
        <f t="shared" si="644"/>
        <v>0</v>
      </c>
      <c r="S1715" s="427">
        <f t="shared" si="635"/>
        <v>0</v>
      </c>
      <c r="T1715" s="428">
        <f t="shared" si="636"/>
        <v>0</v>
      </c>
      <c r="U1715" s="431">
        <f t="shared" si="645"/>
        <v>0</v>
      </c>
      <c r="V1715" s="432">
        <f t="shared" si="646"/>
        <v>0</v>
      </c>
      <c r="W1715" s="427">
        <f t="shared" si="647"/>
        <v>0</v>
      </c>
      <c r="X1715" s="428">
        <f t="shared" si="648"/>
        <v>0</v>
      </c>
      <c r="Y1715" s="427">
        <f t="shared" si="637"/>
        <v>0</v>
      </c>
      <c r="Z1715" s="428">
        <f t="shared" si="638"/>
        <v>0</v>
      </c>
      <c r="AA1715" s="431">
        <f t="shared" si="649"/>
        <v>0</v>
      </c>
      <c r="AB1715" s="432">
        <f t="shared" si="650"/>
        <v>0</v>
      </c>
      <c r="AC1715" s="427" t="e">
        <f t="shared" si="651"/>
        <v>#N/A</v>
      </c>
      <c r="AD1715" s="428" t="e">
        <f t="shared" si="652"/>
        <v>#N/A</v>
      </c>
      <c r="AE1715" s="427" t="e">
        <f t="shared" si="653"/>
        <v>#N/A</v>
      </c>
      <c r="AF1715" s="428" t="e">
        <f t="shared" si="654"/>
        <v>#N/A</v>
      </c>
      <c r="AG1715" s="431" t="e">
        <f t="shared" si="655"/>
        <v>#N/A</v>
      </c>
      <c r="AH1715" s="432" t="e">
        <f t="shared" si="656"/>
        <v>#N/A</v>
      </c>
    </row>
    <row r="1716" spans="4:34" x14ac:dyDescent="0.25">
      <c r="D1716" s="335"/>
      <c r="E1716" s="335"/>
      <c r="F1716" s="335"/>
      <c r="G1716" s="335"/>
      <c r="H1716" s="411">
        <f t="shared" si="639"/>
        <v>0</v>
      </c>
      <c r="I1716" s="412">
        <v>0</v>
      </c>
      <c r="J1716" s="411">
        <f t="shared" si="633"/>
        <v>0</v>
      </c>
      <c r="K1716" s="412">
        <f t="shared" si="640"/>
        <v>0</v>
      </c>
      <c r="L1716" s="411">
        <f t="shared" si="641"/>
        <v>0</v>
      </c>
      <c r="M1716" s="412">
        <f t="shared" si="634"/>
        <v>0</v>
      </c>
      <c r="N1716" s="411">
        <v>0</v>
      </c>
      <c r="O1716" s="412">
        <f t="shared" si="642"/>
        <v>0</v>
      </c>
      <c r="P1716" s="335"/>
      <c r="Q1716" s="427">
        <f t="shared" si="643"/>
        <v>0</v>
      </c>
      <c r="R1716" s="428">
        <f t="shared" si="644"/>
        <v>0</v>
      </c>
      <c r="S1716" s="427">
        <f t="shared" si="635"/>
        <v>0</v>
      </c>
      <c r="T1716" s="428">
        <f t="shared" si="636"/>
        <v>0</v>
      </c>
      <c r="U1716" s="431">
        <f t="shared" si="645"/>
        <v>0</v>
      </c>
      <c r="V1716" s="432">
        <f t="shared" si="646"/>
        <v>0</v>
      </c>
      <c r="W1716" s="427">
        <f t="shared" si="647"/>
        <v>0</v>
      </c>
      <c r="X1716" s="428">
        <f t="shared" si="648"/>
        <v>0</v>
      </c>
      <c r="Y1716" s="427">
        <f t="shared" si="637"/>
        <v>0</v>
      </c>
      <c r="Z1716" s="428">
        <f t="shared" si="638"/>
        <v>0</v>
      </c>
      <c r="AA1716" s="431">
        <f t="shared" si="649"/>
        <v>0</v>
      </c>
      <c r="AB1716" s="432">
        <f t="shared" si="650"/>
        <v>0</v>
      </c>
      <c r="AC1716" s="427" t="e">
        <f t="shared" si="651"/>
        <v>#N/A</v>
      </c>
      <c r="AD1716" s="428" t="e">
        <f t="shared" si="652"/>
        <v>#N/A</v>
      </c>
      <c r="AE1716" s="427" t="e">
        <f t="shared" si="653"/>
        <v>#N/A</v>
      </c>
      <c r="AF1716" s="428" t="e">
        <f t="shared" si="654"/>
        <v>#N/A</v>
      </c>
      <c r="AG1716" s="431" t="e">
        <f t="shared" si="655"/>
        <v>#N/A</v>
      </c>
      <c r="AH1716" s="432" t="e">
        <f t="shared" si="656"/>
        <v>#N/A</v>
      </c>
    </row>
    <row r="1717" spans="4:34" x14ac:dyDescent="0.25">
      <c r="D1717" s="335"/>
      <c r="E1717" s="335"/>
      <c r="F1717" s="335"/>
      <c r="G1717" s="335"/>
      <c r="H1717" s="411">
        <f t="shared" si="639"/>
        <v>0</v>
      </c>
      <c r="I1717" s="412">
        <v>0</v>
      </c>
      <c r="J1717" s="411">
        <f t="shared" si="633"/>
        <v>0</v>
      </c>
      <c r="K1717" s="412">
        <f t="shared" si="640"/>
        <v>0</v>
      </c>
      <c r="L1717" s="411">
        <f t="shared" si="641"/>
        <v>0</v>
      </c>
      <c r="M1717" s="412">
        <f t="shared" si="634"/>
        <v>0</v>
      </c>
      <c r="N1717" s="411">
        <v>0</v>
      </c>
      <c r="O1717" s="412">
        <f t="shared" si="642"/>
        <v>0</v>
      </c>
      <c r="P1717" s="335"/>
      <c r="Q1717" s="427">
        <f t="shared" si="643"/>
        <v>0</v>
      </c>
      <c r="R1717" s="428">
        <f t="shared" si="644"/>
        <v>0</v>
      </c>
      <c r="S1717" s="427">
        <f t="shared" si="635"/>
        <v>0</v>
      </c>
      <c r="T1717" s="428">
        <f t="shared" si="636"/>
        <v>0</v>
      </c>
      <c r="U1717" s="431">
        <f t="shared" si="645"/>
        <v>0</v>
      </c>
      <c r="V1717" s="432">
        <f t="shared" si="646"/>
        <v>0</v>
      </c>
      <c r="W1717" s="427">
        <f t="shared" si="647"/>
        <v>0</v>
      </c>
      <c r="X1717" s="428">
        <f t="shared" si="648"/>
        <v>0</v>
      </c>
      <c r="Y1717" s="427">
        <f t="shared" si="637"/>
        <v>0</v>
      </c>
      <c r="Z1717" s="428">
        <f t="shared" si="638"/>
        <v>0</v>
      </c>
      <c r="AA1717" s="431">
        <f t="shared" si="649"/>
        <v>0</v>
      </c>
      <c r="AB1717" s="432">
        <f t="shared" si="650"/>
        <v>0</v>
      </c>
      <c r="AC1717" s="427" t="e">
        <f t="shared" si="651"/>
        <v>#N/A</v>
      </c>
      <c r="AD1717" s="428" t="e">
        <f t="shared" si="652"/>
        <v>#N/A</v>
      </c>
      <c r="AE1717" s="427" t="e">
        <f t="shared" si="653"/>
        <v>#N/A</v>
      </c>
      <c r="AF1717" s="428" t="e">
        <f t="shared" si="654"/>
        <v>#N/A</v>
      </c>
      <c r="AG1717" s="431" t="e">
        <f t="shared" si="655"/>
        <v>#N/A</v>
      </c>
      <c r="AH1717" s="432" t="e">
        <f t="shared" si="656"/>
        <v>#N/A</v>
      </c>
    </row>
    <row r="1718" spans="4:34" x14ac:dyDescent="0.25">
      <c r="D1718" s="335"/>
      <c r="E1718" s="335"/>
      <c r="F1718" s="335"/>
      <c r="G1718" s="335"/>
      <c r="H1718" s="411">
        <f t="shared" si="639"/>
        <v>0</v>
      </c>
      <c r="I1718" s="412">
        <v>0</v>
      </c>
      <c r="J1718" s="411">
        <f t="shared" si="633"/>
        <v>0</v>
      </c>
      <c r="K1718" s="412">
        <f t="shared" si="640"/>
        <v>0</v>
      </c>
      <c r="L1718" s="411">
        <f t="shared" si="641"/>
        <v>0</v>
      </c>
      <c r="M1718" s="412">
        <f t="shared" si="634"/>
        <v>0</v>
      </c>
      <c r="N1718" s="411">
        <v>0</v>
      </c>
      <c r="O1718" s="412">
        <f t="shared" si="642"/>
        <v>0</v>
      </c>
      <c r="P1718" s="335"/>
      <c r="Q1718" s="427">
        <f t="shared" si="643"/>
        <v>0</v>
      </c>
      <c r="R1718" s="428">
        <f t="shared" si="644"/>
        <v>0</v>
      </c>
      <c r="S1718" s="427">
        <f t="shared" si="635"/>
        <v>0</v>
      </c>
      <c r="T1718" s="428">
        <f t="shared" si="636"/>
        <v>0</v>
      </c>
      <c r="U1718" s="431">
        <f t="shared" si="645"/>
        <v>0</v>
      </c>
      <c r="V1718" s="432">
        <f t="shared" si="646"/>
        <v>0</v>
      </c>
      <c r="W1718" s="427">
        <f t="shared" si="647"/>
        <v>0</v>
      </c>
      <c r="X1718" s="428">
        <f t="shared" si="648"/>
        <v>0</v>
      </c>
      <c r="Y1718" s="427">
        <f t="shared" si="637"/>
        <v>0</v>
      </c>
      <c r="Z1718" s="428">
        <f t="shared" si="638"/>
        <v>0</v>
      </c>
      <c r="AA1718" s="431">
        <f t="shared" si="649"/>
        <v>0</v>
      </c>
      <c r="AB1718" s="432">
        <f t="shared" si="650"/>
        <v>0</v>
      </c>
      <c r="AC1718" s="427" t="e">
        <f t="shared" si="651"/>
        <v>#N/A</v>
      </c>
      <c r="AD1718" s="428" t="e">
        <f t="shared" si="652"/>
        <v>#N/A</v>
      </c>
      <c r="AE1718" s="427" t="e">
        <f t="shared" si="653"/>
        <v>#N/A</v>
      </c>
      <c r="AF1718" s="428" t="e">
        <f t="shared" si="654"/>
        <v>#N/A</v>
      </c>
      <c r="AG1718" s="431" t="e">
        <f t="shared" si="655"/>
        <v>#N/A</v>
      </c>
      <c r="AH1718" s="432" t="e">
        <f t="shared" si="656"/>
        <v>#N/A</v>
      </c>
    </row>
    <row r="1719" spans="4:34" x14ac:dyDescent="0.25">
      <c r="D1719" s="335"/>
      <c r="E1719" s="335"/>
      <c r="F1719" s="335"/>
      <c r="G1719" s="335"/>
      <c r="H1719" s="411">
        <f t="shared" si="639"/>
        <v>0</v>
      </c>
      <c r="I1719" s="412">
        <v>0</v>
      </c>
      <c r="J1719" s="411">
        <f t="shared" si="633"/>
        <v>0</v>
      </c>
      <c r="K1719" s="412">
        <f t="shared" si="640"/>
        <v>0</v>
      </c>
      <c r="L1719" s="411">
        <f t="shared" si="641"/>
        <v>0</v>
      </c>
      <c r="M1719" s="412">
        <f t="shared" si="634"/>
        <v>0</v>
      </c>
      <c r="N1719" s="411">
        <v>0</v>
      </c>
      <c r="O1719" s="412">
        <f t="shared" si="642"/>
        <v>0</v>
      </c>
      <c r="P1719" s="335"/>
      <c r="Q1719" s="427">
        <f t="shared" si="643"/>
        <v>0</v>
      </c>
      <c r="R1719" s="428">
        <f t="shared" si="644"/>
        <v>0</v>
      </c>
      <c r="S1719" s="427">
        <f t="shared" si="635"/>
        <v>0</v>
      </c>
      <c r="T1719" s="428">
        <f t="shared" si="636"/>
        <v>0</v>
      </c>
      <c r="U1719" s="431">
        <f t="shared" si="645"/>
        <v>0</v>
      </c>
      <c r="V1719" s="432">
        <f t="shared" si="646"/>
        <v>0</v>
      </c>
      <c r="W1719" s="427">
        <f t="shared" si="647"/>
        <v>0</v>
      </c>
      <c r="X1719" s="428">
        <f t="shared" si="648"/>
        <v>0</v>
      </c>
      <c r="Y1719" s="427">
        <f t="shared" si="637"/>
        <v>0</v>
      </c>
      <c r="Z1719" s="428">
        <f t="shared" si="638"/>
        <v>0</v>
      </c>
      <c r="AA1719" s="431">
        <f t="shared" si="649"/>
        <v>0</v>
      </c>
      <c r="AB1719" s="432">
        <f t="shared" si="650"/>
        <v>0</v>
      </c>
      <c r="AC1719" s="427" t="e">
        <f t="shared" si="651"/>
        <v>#N/A</v>
      </c>
      <c r="AD1719" s="428" t="e">
        <f t="shared" si="652"/>
        <v>#N/A</v>
      </c>
      <c r="AE1719" s="427" t="e">
        <f t="shared" si="653"/>
        <v>#N/A</v>
      </c>
      <c r="AF1719" s="428" t="e">
        <f t="shared" si="654"/>
        <v>#N/A</v>
      </c>
      <c r="AG1719" s="431" t="e">
        <f t="shared" si="655"/>
        <v>#N/A</v>
      </c>
      <c r="AH1719" s="432" t="e">
        <f t="shared" si="656"/>
        <v>#N/A</v>
      </c>
    </row>
    <row r="1720" spans="4:34" x14ac:dyDescent="0.25">
      <c r="D1720" s="335"/>
      <c r="E1720" s="335"/>
      <c r="F1720" s="335"/>
      <c r="G1720" s="335"/>
      <c r="H1720" s="411">
        <f t="shared" si="639"/>
        <v>0</v>
      </c>
      <c r="I1720" s="412">
        <v>0</v>
      </c>
      <c r="J1720" s="411">
        <f t="shared" si="633"/>
        <v>0</v>
      </c>
      <c r="K1720" s="412">
        <f t="shared" si="640"/>
        <v>0</v>
      </c>
      <c r="L1720" s="411">
        <f t="shared" si="641"/>
        <v>0</v>
      </c>
      <c r="M1720" s="412">
        <f t="shared" si="634"/>
        <v>0</v>
      </c>
      <c r="N1720" s="411">
        <v>0</v>
      </c>
      <c r="O1720" s="412">
        <f t="shared" si="642"/>
        <v>0</v>
      </c>
      <c r="P1720" s="335"/>
      <c r="Q1720" s="427">
        <f t="shared" si="643"/>
        <v>0</v>
      </c>
      <c r="R1720" s="428">
        <f t="shared" si="644"/>
        <v>0</v>
      </c>
      <c r="S1720" s="427">
        <f t="shared" si="635"/>
        <v>0</v>
      </c>
      <c r="T1720" s="428">
        <f t="shared" si="636"/>
        <v>0</v>
      </c>
      <c r="U1720" s="431">
        <f t="shared" si="645"/>
        <v>0</v>
      </c>
      <c r="V1720" s="432">
        <f t="shared" si="646"/>
        <v>0</v>
      </c>
      <c r="W1720" s="427">
        <f t="shared" si="647"/>
        <v>0</v>
      </c>
      <c r="X1720" s="428">
        <f t="shared" si="648"/>
        <v>0</v>
      </c>
      <c r="Y1720" s="427">
        <f t="shared" si="637"/>
        <v>0</v>
      </c>
      <c r="Z1720" s="428">
        <f t="shared" si="638"/>
        <v>0</v>
      </c>
      <c r="AA1720" s="431">
        <f t="shared" si="649"/>
        <v>0</v>
      </c>
      <c r="AB1720" s="432">
        <f t="shared" si="650"/>
        <v>0</v>
      </c>
      <c r="AC1720" s="427" t="e">
        <f t="shared" si="651"/>
        <v>#N/A</v>
      </c>
      <c r="AD1720" s="428" t="e">
        <f t="shared" si="652"/>
        <v>#N/A</v>
      </c>
      <c r="AE1720" s="427" t="e">
        <f t="shared" si="653"/>
        <v>#N/A</v>
      </c>
      <c r="AF1720" s="428" t="e">
        <f t="shared" si="654"/>
        <v>#N/A</v>
      </c>
      <c r="AG1720" s="431" t="e">
        <f t="shared" si="655"/>
        <v>#N/A</v>
      </c>
      <c r="AH1720" s="432" t="e">
        <f t="shared" si="656"/>
        <v>#N/A</v>
      </c>
    </row>
    <row r="1721" spans="4:34" x14ac:dyDescent="0.25">
      <c r="D1721" s="335"/>
      <c r="E1721" s="335"/>
      <c r="F1721" s="335"/>
      <c r="G1721" s="335"/>
      <c r="H1721" s="411">
        <f t="shared" si="639"/>
        <v>0</v>
      </c>
      <c r="I1721" s="412">
        <v>0</v>
      </c>
      <c r="J1721" s="411">
        <f t="shared" si="633"/>
        <v>0</v>
      </c>
      <c r="K1721" s="412">
        <f t="shared" si="640"/>
        <v>0</v>
      </c>
      <c r="L1721" s="411">
        <f t="shared" si="641"/>
        <v>0</v>
      </c>
      <c r="M1721" s="412">
        <f t="shared" si="634"/>
        <v>0</v>
      </c>
      <c r="N1721" s="411">
        <v>0</v>
      </c>
      <c r="O1721" s="412">
        <f t="shared" si="642"/>
        <v>0</v>
      </c>
      <c r="P1721" s="335"/>
      <c r="Q1721" s="427">
        <f t="shared" si="643"/>
        <v>0</v>
      </c>
      <c r="R1721" s="428">
        <f t="shared" si="644"/>
        <v>0</v>
      </c>
      <c r="S1721" s="427">
        <f t="shared" si="635"/>
        <v>0</v>
      </c>
      <c r="T1721" s="428">
        <f t="shared" si="636"/>
        <v>0</v>
      </c>
      <c r="U1721" s="431">
        <f t="shared" si="645"/>
        <v>0</v>
      </c>
      <c r="V1721" s="432">
        <f t="shared" si="646"/>
        <v>0</v>
      </c>
      <c r="W1721" s="427">
        <f t="shared" si="647"/>
        <v>0</v>
      </c>
      <c r="X1721" s="428">
        <f t="shared" si="648"/>
        <v>0</v>
      </c>
      <c r="Y1721" s="427">
        <f t="shared" si="637"/>
        <v>0</v>
      </c>
      <c r="Z1721" s="428">
        <f t="shared" si="638"/>
        <v>0</v>
      </c>
      <c r="AA1721" s="431">
        <f t="shared" si="649"/>
        <v>0</v>
      </c>
      <c r="AB1721" s="432">
        <f t="shared" si="650"/>
        <v>0</v>
      </c>
      <c r="AC1721" s="427" t="e">
        <f t="shared" si="651"/>
        <v>#N/A</v>
      </c>
      <c r="AD1721" s="428" t="e">
        <f t="shared" si="652"/>
        <v>#N/A</v>
      </c>
      <c r="AE1721" s="427" t="e">
        <f t="shared" si="653"/>
        <v>#N/A</v>
      </c>
      <c r="AF1721" s="428" t="e">
        <f t="shared" si="654"/>
        <v>#N/A</v>
      </c>
      <c r="AG1721" s="431" t="e">
        <f t="shared" si="655"/>
        <v>#N/A</v>
      </c>
      <c r="AH1721" s="432" t="e">
        <f t="shared" si="656"/>
        <v>#N/A</v>
      </c>
    </row>
    <row r="1722" spans="4:34" x14ac:dyDescent="0.25">
      <c r="D1722" s="335"/>
      <c r="E1722" s="335"/>
      <c r="F1722" s="335"/>
      <c r="G1722" s="335"/>
      <c r="H1722" s="411">
        <f t="shared" si="639"/>
        <v>0</v>
      </c>
      <c r="I1722" s="412">
        <v>0</v>
      </c>
      <c r="J1722" s="411">
        <f t="shared" si="633"/>
        <v>0</v>
      </c>
      <c r="K1722" s="412">
        <f t="shared" si="640"/>
        <v>0</v>
      </c>
      <c r="L1722" s="411">
        <f t="shared" si="641"/>
        <v>0</v>
      </c>
      <c r="M1722" s="412">
        <f t="shared" si="634"/>
        <v>0</v>
      </c>
      <c r="N1722" s="411">
        <v>0</v>
      </c>
      <c r="O1722" s="412">
        <f t="shared" si="642"/>
        <v>0</v>
      </c>
      <c r="P1722" s="335"/>
      <c r="Q1722" s="427">
        <f t="shared" si="643"/>
        <v>0</v>
      </c>
      <c r="R1722" s="428">
        <f t="shared" si="644"/>
        <v>0</v>
      </c>
      <c r="S1722" s="427">
        <f t="shared" si="635"/>
        <v>0</v>
      </c>
      <c r="T1722" s="428">
        <f t="shared" si="636"/>
        <v>0</v>
      </c>
      <c r="U1722" s="431">
        <f t="shared" si="645"/>
        <v>0</v>
      </c>
      <c r="V1722" s="432">
        <f t="shared" si="646"/>
        <v>0</v>
      </c>
      <c r="W1722" s="427">
        <f t="shared" si="647"/>
        <v>0</v>
      </c>
      <c r="X1722" s="428">
        <f t="shared" si="648"/>
        <v>0</v>
      </c>
      <c r="Y1722" s="427">
        <f t="shared" si="637"/>
        <v>0</v>
      </c>
      <c r="Z1722" s="428">
        <f t="shared" si="638"/>
        <v>0</v>
      </c>
      <c r="AA1722" s="431">
        <f t="shared" si="649"/>
        <v>0</v>
      </c>
      <c r="AB1722" s="432">
        <f t="shared" si="650"/>
        <v>0</v>
      </c>
      <c r="AC1722" s="427" t="e">
        <f t="shared" si="651"/>
        <v>#N/A</v>
      </c>
      <c r="AD1722" s="428" t="e">
        <f t="shared" si="652"/>
        <v>#N/A</v>
      </c>
      <c r="AE1722" s="427" t="e">
        <f t="shared" si="653"/>
        <v>#N/A</v>
      </c>
      <c r="AF1722" s="428" t="e">
        <f t="shared" si="654"/>
        <v>#N/A</v>
      </c>
      <c r="AG1722" s="431" t="e">
        <f t="shared" si="655"/>
        <v>#N/A</v>
      </c>
      <c r="AH1722" s="432" t="e">
        <f t="shared" si="656"/>
        <v>#N/A</v>
      </c>
    </row>
    <row r="1723" spans="4:34" x14ac:dyDescent="0.25">
      <c r="D1723" s="335"/>
      <c r="E1723" s="335"/>
      <c r="F1723" s="335"/>
      <c r="G1723" s="335"/>
      <c r="H1723" s="411">
        <f t="shared" si="639"/>
        <v>0</v>
      </c>
      <c r="I1723" s="412">
        <v>0</v>
      </c>
      <c r="J1723" s="411">
        <f t="shared" si="633"/>
        <v>0</v>
      </c>
      <c r="K1723" s="412">
        <f t="shared" si="640"/>
        <v>0</v>
      </c>
      <c r="L1723" s="411">
        <f t="shared" si="641"/>
        <v>0</v>
      </c>
      <c r="M1723" s="412">
        <f t="shared" si="634"/>
        <v>0</v>
      </c>
      <c r="N1723" s="411">
        <v>0</v>
      </c>
      <c r="O1723" s="412">
        <f t="shared" si="642"/>
        <v>0</v>
      </c>
      <c r="P1723" s="335"/>
      <c r="Q1723" s="427">
        <f t="shared" si="643"/>
        <v>0</v>
      </c>
      <c r="R1723" s="428">
        <f t="shared" si="644"/>
        <v>0</v>
      </c>
      <c r="S1723" s="427">
        <f t="shared" si="635"/>
        <v>0</v>
      </c>
      <c r="T1723" s="428">
        <f t="shared" si="636"/>
        <v>0</v>
      </c>
      <c r="U1723" s="431">
        <f t="shared" si="645"/>
        <v>0</v>
      </c>
      <c r="V1723" s="432">
        <f t="shared" si="646"/>
        <v>0</v>
      </c>
      <c r="W1723" s="427">
        <f t="shared" si="647"/>
        <v>0</v>
      </c>
      <c r="X1723" s="428">
        <f t="shared" si="648"/>
        <v>0</v>
      </c>
      <c r="Y1723" s="427">
        <f t="shared" si="637"/>
        <v>0</v>
      </c>
      <c r="Z1723" s="428">
        <f t="shared" si="638"/>
        <v>0</v>
      </c>
      <c r="AA1723" s="431">
        <f t="shared" si="649"/>
        <v>0</v>
      </c>
      <c r="AB1723" s="432">
        <f t="shared" si="650"/>
        <v>0</v>
      </c>
      <c r="AC1723" s="427" t="e">
        <f t="shared" si="651"/>
        <v>#N/A</v>
      </c>
      <c r="AD1723" s="428" t="e">
        <f t="shared" si="652"/>
        <v>#N/A</v>
      </c>
      <c r="AE1723" s="427" t="e">
        <f t="shared" si="653"/>
        <v>#N/A</v>
      </c>
      <c r="AF1723" s="428" t="e">
        <f t="shared" si="654"/>
        <v>#N/A</v>
      </c>
      <c r="AG1723" s="431" t="e">
        <f t="shared" si="655"/>
        <v>#N/A</v>
      </c>
      <c r="AH1723" s="432" t="e">
        <f t="shared" si="656"/>
        <v>#N/A</v>
      </c>
    </row>
    <row r="1724" spans="4:34" x14ac:dyDescent="0.25">
      <c r="D1724" s="335"/>
      <c r="E1724" s="335"/>
      <c r="F1724" s="335"/>
      <c r="G1724" s="335"/>
      <c r="H1724" s="411">
        <f t="shared" si="639"/>
        <v>0</v>
      </c>
      <c r="I1724" s="412">
        <v>0</v>
      </c>
      <c r="J1724" s="411">
        <f t="shared" si="633"/>
        <v>0</v>
      </c>
      <c r="K1724" s="412">
        <f t="shared" si="640"/>
        <v>0</v>
      </c>
      <c r="L1724" s="411">
        <f t="shared" si="641"/>
        <v>0</v>
      </c>
      <c r="M1724" s="412">
        <f t="shared" si="634"/>
        <v>0</v>
      </c>
      <c r="N1724" s="411">
        <v>0</v>
      </c>
      <c r="O1724" s="412">
        <f t="shared" si="642"/>
        <v>0</v>
      </c>
      <c r="P1724" s="335"/>
      <c r="Q1724" s="427">
        <f t="shared" si="643"/>
        <v>0</v>
      </c>
      <c r="R1724" s="428">
        <f t="shared" si="644"/>
        <v>0</v>
      </c>
      <c r="S1724" s="427">
        <f t="shared" si="635"/>
        <v>0</v>
      </c>
      <c r="T1724" s="428">
        <f t="shared" si="636"/>
        <v>0</v>
      </c>
      <c r="U1724" s="431">
        <f t="shared" si="645"/>
        <v>0</v>
      </c>
      <c r="V1724" s="432">
        <f t="shared" si="646"/>
        <v>0</v>
      </c>
      <c r="W1724" s="427">
        <f t="shared" si="647"/>
        <v>0</v>
      </c>
      <c r="X1724" s="428">
        <f t="shared" si="648"/>
        <v>0</v>
      </c>
      <c r="Y1724" s="427">
        <f t="shared" si="637"/>
        <v>0</v>
      </c>
      <c r="Z1724" s="428">
        <f t="shared" si="638"/>
        <v>0</v>
      </c>
      <c r="AA1724" s="431">
        <f t="shared" si="649"/>
        <v>0</v>
      </c>
      <c r="AB1724" s="432">
        <f t="shared" si="650"/>
        <v>0</v>
      </c>
      <c r="AC1724" s="427" t="e">
        <f t="shared" si="651"/>
        <v>#N/A</v>
      </c>
      <c r="AD1724" s="428" t="e">
        <f t="shared" si="652"/>
        <v>#N/A</v>
      </c>
      <c r="AE1724" s="427" t="e">
        <f t="shared" si="653"/>
        <v>#N/A</v>
      </c>
      <c r="AF1724" s="428" t="e">
        <f t="shared" si="654"/>
        <v>#N/A</v>
      </c>
      <c r="AG1724" s="431" t="e">
        <f t="shared" si="655"/>
        <v>#N/A</v>
      </c>
      <c r="AH1724" s="432" t="e">
        <f t="shared" si="656"/>
        <v>#N/A</v>
      </c>
    </row>
    <row r="1725" spans="4:34" x14ac:dyDescent="0.25">
      <c r="D1725" s="335"/>
      <c r="E1725" s="335"/>
      <c r="F1725" s="335"/>
      <c r="G1725" s="335"/>
      <c r="H1725" s="411">
        <f t="shared" si="639"/>
        <v>0</v>
      </c>
      <c r="I1725" s="412">
        <v>0</v>
      </c>
      <c r="J1725" s="411">
        <f t="shared" si="633"/>
        <v>0</v>
      </c>
      <c r="K1725" s="412">
        <f t="shared" si="640"/>
        <v>0</v>
      </c>
      <c r="L1725" s="411">
        <f t="shared" si="641"/>
        <v>0</v>
      </c>
      <c r="M1725" s="412">
        <f t="shared" si="634"/>
        <v>0</v>
      </c>
      <c r="N1725" s="411">
        <v>0</v>
      </c>
      <c r="O1725" s="412">
        <f t="shared" si="642"/>
        <v>0</v>
      </c>
      <c r="P1725" s="335"/>
      <c r="Q1725" s="427">
        <f t="shared" si="643"/>
        <v>0</v>
      </c>
      <c r="R1725" s="428">
        <f t="shared" si="644"/>
        <v>0</v>
      </c>
      <c r="S1725" s="427">
        <f t="shared" si="635"/>
        <v>0</v>
      </c>
      <c r="T1725" s="428">
        <f t="shared" si="636"/>
        <v>0</v>
      </c>
      <c r="U1725" s="431">
        <f t="shared" si="645"/>
        <v>0</v>
      </c>
      <c r="V1725" s="432">
        <f t="shared" si="646"/>
        <v>0</v>
      </c>
      <c r="W1725" s="427">
        <f t="shared" si="647"/>
        <v>0</v>
      </c>
      <c r="X1725" s="428">
        <f t="shared" si="648"/>
        <v>0</v>
      </c>
      <c r="Y1725" s="427">
        <f t="shared" si="637"/>
        <v>0</v>
      </c>
      <c r="Z1725" s="428">
        <f t="shared" si="638"/>
        <v>0</v>
      </c>
      <c r="AA1725" s="431">
        <f t="shared" si="649"/>
        <v>0</v>
      </c>
      <c r="AB1725" s="432">
        <f t="shared" si="650"/>
        <v>0</v>
      </c>
      <c r="AC1725" s="427" t="e">
        <f t="shared" si="651"/>
        <v>#N/A</v>
      </c>
      <c r="AD1725" s="428" t="e">
        <f t="shared" si="652"/>
        <v>#N/A</v>
      </c>
      <c r="AE1725" s="427" t="e">
        <f t="shared" si="653"/>
        <v>#N/A</v>
      </c>
      <c r="AF1725" s="428" t="e">
        <f t="shared" si="654"/>
        <v>#N/A</v>
      </c>
      <c r="AG1725" s="431" t="e">
        <f t="shared" si="655"/>
        <v>#N/A</v>
      </c>
      <c r="AH1725" s="432" t="e">
        <f t="shared" si="656"/>
        <v>#N/A</v>
      </c>
    </row>
    <row r="1726" spans="4:34" x14ac:dyDescent="0.25">
      <c r="D1726" s="335"/>
      <c r="E1726" s="335"/>
      <c r="F1726" s="335"/>
      <c r="G1726" s="335"/>
      <c r="H1726" s="411">
        <f t="shared" si="639"/>
        <v>0</v>
      </c>
      <c r="I1726" s="412">
        <v>0</v>
      </c>
      <c r="J1726" s="411">
        <f t="shared" si="633"/>
        <v>0</v>
      </c>
      <c r="K1726" s="412">
        <f t="shared" si="640"/>
        <v>0</v>
      </c>
      <c r="L1726" s="411">
        <f t="shared" si="641"/>
        <v>0</v>
      </c>
      <c r="M1726" s="412">
        <f t="shared" si="634"/>
        <v>0</v>
      </c>
      <c r="N1726" s="411">
        <v>0</v>
      </c>
      <c r="O1726" s="412">
        <f t="shared" si="642"/>
        <v>0</v>
      </c>
      <c r="P1726" s="335"/>
      <c r="Q1726" s="427">
        <f t="shared" si="643"/>
        <v>0</v>
      </c>
      <c r="R1726" s="428">
        <f t="shared" si="644"/>
        <v>0</v>
      </c>
      <c r="S1726" s="427">
        <f t="shared" si="635"/>
        <v>0</v>
      </c>
      <c r="T1726" s="428">
        <f t="shared" si="636"/>
        <v>0</v>
      </c>
      <c r="U1726" s="431">
        <f t="shared" si="645"/>
        <v>0</v>
      </c>
      <c r="V1726" s="432">
        <f t="shared" si="646"/>
        <v>0</v>
      </c>
      <c r="W1726" s="427">
        <f t="shared" si="647"/>
        <v>0</v>
      </c>
      <c r="X1726" s="428">
        <f t="shared" si="648"/>
        <v>0</v>
      </c>
      <c r="Y1726" s="427">
        <f t="shared" si="637"/>
        <v>0</v>
      </c>
      <c r="Z1726" s="428">
        <f t="shared" si="638"/>
        <v>0</v>
      </c>
      <c r="AA1726" s="431">
        <f t="shared" si="649"/>
        <v>0</v>
      </c>
      <c r="AB1726" s="432">
        <f t="shared" si="650"/>
        <v>0</v>
      </c>
      <c r="AC1726" s="427" t="e">
        <f t="shared" si="651"/>
        <v>#N/A</v>
      </c>
      <c r="AD1726" s="428" t="e">
        <f t="shared" si="652"/>
        <v>#N/A</v>
      </c>
      <c r="AE1726" s="427" t="e">
        <f t="shared" si="653"/>
        <v>#N/A</v>
      </c>
      <c r="AF1726" s="428" t="e">
        <f t="shared" si="654"/>
        <v>#N/A</v>
      </c>
      <c r="AG1726" s="431" t="e">
        <f t="shared" si="655"/>
        <v>#N/A</v>
      </c>
      <c r="AH1726" s="432" t="e">
        <f t="shared" si="656"/>
        <v>#N/A</v>
      </c>
    </row>
    <row r="1727" spans="4:34" x14ac:dyDescent="0.25">
      <c r="D1727" s="335"/>
      <c r="E1727" s="335"/>
      <c r="F1727" s="335"/>
      <c r="G1727" s="335"/>
      <c r="H1727" s="411">
        <f t="shared" si="639"/>
        <v>0</v>
      </c>
      <c r="I1727" s="412">
        <v>0</v>
      </c>
      <c r="J1727" s="411">
        <f t="shared" si="633"/>
        <v>0</v>
      </c>
      <c r="K1727" s="412">
        <f t="shared" si="640"/>
        <v>0</v>
      </c>
      <c r="L1727" s="411">
        <f t="shared" si="641"/>
        <v>0</v>
      </c>
      <c r="M1727" s="412">
        <f t="shared" si="634"/>
        <v>0</v>
      </c>
      <c r="N1727" s="411">
        <v>0</v>
      </c>
      <c r="O1727" s="412">
        <f t="shared" si="642"/>
        <v>0</v>
      </c>
      <c r="P1727" s="335"/>
      <c r="Q1727" s="427">
        <f t="shared" si="643"/>
        <v>0</v>
      </c>
      <c r="R1727" s="428">
        <f t="shared" si="644"/>
        <v>0</v>
      </c>
      <c r="S1727" s="427">
        <f t="shared" si="635"/>
        <v>0</v>
      </c>
      <c r="T1727" s="428">
        <f t="shared" si="636"/>
        <v>0</v>
      </c>
      <c r="U1727" s="431">
        <f t="shared" si="645"/>
        <v>0</v>
      </c>
      <c r="V1727" s="432">
        <f t="shared" si="646"/>
        <v>0</v>
      </c>
      <c r="W1727" s="427">
        <f t="shared" si="647"/>
        <v>0</v>
      </c>
      <c r="X1727" s="428">
        <f t="shared" si="648"/>
        <v>0</v>
      </c>
      <c r="Y1727" s="427">
        <f t="shared" si="637"/>
        <v>0</v>
      </c>
      <c r="Z1727" s="428">
        <f t="shared" si="638"/>
        <v>0</v>
      </c>
      <c r="AA1727" s="431">
        <f t="shared" si="649"/>
        <v>0</v>
      </c>
      <c r="AB1727" s="432">
        <f t="shared" si="650"/>
        <v>0</v>
      </c>
      <c r="AC1727" s="427" t="e">
        <f t="shared" si="651"/>
        <v>#N/A</v>
      </c>
      <c r="AD1727" s="428" t="e">
        <f t="shared" si="652"/>
        <v>#N/A</v>
      </c>
      <c r="AE1727" s="427" t="e">
        <f t="shared" si="653"/>
        <v>#N/A</v>
      </c>
      <c r="AF1727" s="428" t="e">
        <f t="shared" si="654"/>
        <v>#N/A</v>
      </c>
      <c r="AG1727" s="431" t="e">
        <f t="shared" si="655"/>
        <v>#N/A</v>
      </c>
      <c r="AH1727" s="432" t="e">
        <f t="shared" si="656"/>
        <v>#N/A</v>
      </c>
    </row>
    <row r="1728" spans="4:34" x14ac:dyDescent="0.25">
      <c r="D1728" s="335"/>
      <c r="E1728" s="335"/>
      <c r="F1728" s="335"/>
      <c r="G1728" s="335"/>
      <c r="H1728" s="411">
        <f t="shared" si="639"/>
        <v>0</v>
      </c>
      <c r="I1728" s="412">
        <v>0</v>
      </c>
      <c r="J1728" s="411">
        <f t="shared" si="633"/>
        <v>0</v>
      </c>
      <c r="K1728" s="412">
        <f t="shared" si="640"/>
        <v>0</v>
      </c>
      <c r="L1728" s="411">
        <f t="shared" si="641"/>
        <v>0</v>
      </c>
      <c r="M1728" s="412">
        <f t="shared" si="634"/>
        <v>0</v>
      </c>
      <c r="N1728" s="411">
        <v>0</v>
      </c>
      <c r="O1728" s="412">
        <f t="shared" si="642"/>
        <v>0</v>
      </c>
      <c r="P1728" s="335"/>
      <c r="Q1728" s="427">
        <f t="shared" si="643"/>
        <v>0</v>
      </c>
      <c r="R1728" s="428">
        <f t="shared" si="644"/>
        <v>0</v>
      </c>
      <c r="S1728" s="427">
        <f t="shared" si="635"/>
        <v>0</v>
      </c>
      <c r="T1728" s="428">
        <f t="shared" si="636"/>
        <v>0</v>
      </c>
      <c r="U1728" s="431">
        <f t="shared" si="645"/>
        <v>0</v>
      </c>
      <c r="V1728" s="432">
        <f t="shared" si="646"/>
        <v>0</v>
      </c>
      <c r="W1728" s="427">
        <f t="shared" si="647"/>
        <v>0</v>
      </c>
      <c r="X1728" s="428">
        <f t="shared" si="648"/>
        <v>0</v>
      </c>
      <c r="Y1728" s="427">
        <f t="shared" si="637"/>
        <v>0</v>
      </c>
      <c r="Z1728" s="428">
        <f t="shared" si="638"/>
        <v>0</v>
      </c>
      <c r="AA1728" s="431">
        <f t="shared" si="649"/>
        <v>0</v>
      </c>
      <c r="AB1728" s="432">
        <f t="shared" si="650"/>
        <v>0</v>
      </c>
      <c r="AC1728" s="427" t="e">
        <f t="shared" si="651"/>
        <v>#N/A</v>
      </c>
      <c r="AD1728" s="428" t="e">
        <f t="shared" si="652"/>
        <v>#N/A</v>
      </c>
      <c r="AE1728" s="427" t="e">
        <f t="shared" si="653"/>
        <v>#N/A</v>
      </c>
      <c r="AF1728" s="428" t="e">
        <f t="shared" si="654"/>
        <v>#N/A</v>
      </c>
      <c r="AG1728" s="431" t="e">
        <f t="shared" si="655"/>
        <v>#N/A</v>
      </c>
      <c r="AH1728" s="432" t="e">
        <f t="shared" si="656"/>
        <v>#N/A</v>
      </c>
    </row>
    <row r="1729" spans="4:34" x14ac:dyDescent="0.25">
      <c r="D1729" s="335"/>
      <c r="E1729" s="335"/>
      <c r="F1729" s="335"/>
      <c r="G1729" s="335"/>
      <c r="H1729" s="411">
        <f t="shared" si="639"/>
        <v>0</v>
      </c>
      <c r="I1729" s="412">
        <v>0</v>
      </c>
      <c r="J1729" s="411">
        <f t="shared" si="633"/>
        <v>0</v>
      </c>
      <c r="K1729" s="412">
        <f t="shared" si="640"/>
        <v>0</v>
      </c>
      <c r="L1729" s="411">
        <f t="shared" si="641"/>
        <v>0</v>
      </c>
      <c r="M1729" s="412">
        <f t="shared" si="634"/>
        <v>0</v>
      </c>
      <c r="N1729" s="411">
        <v>0</v>
      </c>
      <c r="O1729" s="412">
        <f t="shared" si="642"/>
        <v>0</v>
      </c>
      <c r="P1729" s="335"/>
      <c r="Q1729" s="427">
        <f t="shared" si="643"/>
        <v>0</v>
      </c>
      <c r="R1729" s="428">
        <f t="shared" si="644"/>
        <v>0</v>
      </c>
      <c r="S1729" s="427">
        <f t="shared" si="635"/>
        <v>0</v>
      </c>
      <c r="T1729" s="428">
        <f t="shared" si="636"/>
        <v>0</v>
      </c>
      <c r="U1729" s="431">
        <f t="shared" si="645"/>
        <v>0</v>
      </c>
      <c r="V1729" s="432">
        <f t="shared" si="646"/>
        <v>0</v>
      </c>
      <c r="W1729" s="427">
        <f t="shared" si="647"/>
        <v>0</v>
      </c>
      <c r="X1729" s="428">
        <f t="shared" si="648"/>
        <v>0</v>
      </c>
      <c r="Y1729" s="427">
        <f t="shared" si="637"/>
        <v>0</v>
      </c>
      <c r="Z1729" s="428">
        <f t="shared" si="638"/>
        <v>0</v>
      </c>
      <c r="AA1729" s="431">
        <f t="shared" si="649"/>
        <v>0</v>
      </c>
      <c r="AB1729" s="432">
        <f t="shared" si="650"/>
        <v>0</v>
      </c>
      <c r="AC1729" s="427" t="e">
        <f t="shared" si="651"/>
        <v>#N/A</v>
      </c>
      <c r="AD1729" s="428" t="e">
        <f t="shared" si="652"/>
        <v>#N/A</v>
      </c>
      <c r="AE1729" s="427" t="e">
        <f t="shared" si="653"/>
        <v>#N/A</v>
      </c>
      <c r="AF1729" s="428" t="e">
        <f t="shared" si="654"/>
        <v>#N/A</v>
      </c>
      <c r="AG1729" s="431" t="e">
        <f t="shared" si="655"/>
        <v>#N/A</v>
      </c>
      <c r="AH1729" s="432" t="e">
        <f t="shared" si="656"/>
        <v>#N/A</v>
      </c>
    </row>
    <row r="1730" spans="4:34" x14ac:dyDescent="0.25">
      <c r="D1730" s="335"/>
      <c r="E1730" s="335"/>
      <c r="F1730" s="335"/>
      <c r="G1730" s="335"/>
      <c r="H1730" s="411">
        <f t="shared" si="639"/>
        <v>0</v>
      </c>
      <c r="I1730" s="412">
        <v>0</v>
      </c>
      <c r="J1730" s="411">
        <f t="shared" si="633"/>
        <v>0</v>
      </c>
      <c r="K1730" s="412">
        <f t="shared" si="640"/>
        <v>0</v>
      </c>
      <c r="L1730" s="411">
        <f t="shared" si="641"/>
        <v>0</v>
      </c>
      <c r="M1730" s="412">
        <f t="shared" si="634"/>
        <v>0</v>
      </c>
      <c r="N1730" s="411">
        <v>0</v>
      </c>
      <c r="O1730" s="412">
        <f t="shared" si="642"/>
        <v>0</v>
      </c>
      <c r="P1730" s="335"/>
      <c r="Q1730" s="427">
        <f t="shared" si="643"/>
        <v>0</v>
      </c>
      <c r="R1730" s="428">
        <f t="shared" si="644"/>
        <v>0</v>
      </c>
      <c r="S1730" s="427">
        <f t="shared" si="635"/>
        <v>0</v>
      </c>
      <c r="T1730" s="428">
        <f t="shared" si="636"/>
        <v>0</v>
      </c>
      <c r="U1730" s="431">
        <f t="shared" si="645"/>
        <v>0</v>
      </c>
      <c r="V1730" s="432">
        <f t="shared" si="646"/>
        <v>0</v>
      </c>
      <c r="W1730" s="427">
        <f t="shared" si="647"/>
        <v>0</v>
      </c>
      <c r="X1730" s="428">
        <f t="shared" si="648"/>
        <v>0</v>
      </c>
      <c r="Y1730" s="427">
        <f t="shared" si="637"/>
        <v>0</v>
      </c>
      <c r="Z1730" s="428">
        <f t="shared" si="638"/>
        <v>0</v>
      </c>
      <c r="AA1730" s="431">
        <f t="shared" si="649"/>
        <v>0</v>
      </c>
      <c r="AB1730" s="432">
        <f t="shared" si="650"/>
        <v>0</v>
      </c>
      <c r="AC1730" s="427" t="e">
        <f t="shared" si="651"/>
        <v>#N/A</v>
      </c>
      <c r="AD1730" s="428" t="e">
        <f t="shared" si="652"/>
        <v>#N/A</v>
      </c>
      <c r="AE1730" s="427" t="e">
        <f t="shared" si="653"/>
        <v>#N/A</v>
      </c>
      <c r="AF1730" s="428" t="e">
        <f t="shared" si="654"/>
        <v>#N/A</v>
      </c>
      <c r="AG1730" s="431" t="e">
        <f t="shared" si="655"/>
        <v>#N/A</v>
      </c>
      <c r="AH1730" s="432" t="e">
        <f t="shared" si="656"/>
        <v>#N/A</v>
      </c>
    </row>
    <row r="1731" spans="4:34" x14ac:dyDescent="0.25">
      <c r="D1731" s="335"/>
      <c r="E1731" s="335"/>
      <c r="F1731" s="335"/>
      <c r="G1731" s="335"/>
      <c r="H1731" s="411">
        <f t="shared" si="639"/>
        <v>0</v>
      </c>
      <c r="I1731" s="412">
        <v>0</v>
      </c>
      <c r="J1731" s="411">
        <f t="shared" si="633"/>
        <v>0</v>
      </c>
      <c r="K1731" s="412">
        <f t="shared" si="640"/>
        <v>0</v>
      </c>
      <c r="L1731" s="411">
        <f t="shared" si="641"/>
        <v>0</v>
      </c>
      <c r="M1731" s="412">
        <f t="shared" si="634"/>
        <v>0</v>
      </c>
      <c r="N1731" s="411">
        <v>0</v>
      </c>
      <c r="O1731" s="412">
        <f t="shared" si="642"/>
        <v>0</v>
      </c>
      <c r="P1731" s="335"/>
      <c r="Q1731" s="427">
        <f t="shared" si="643"/>
        <v>0</v>
      </c>
      <c r="R1731" s="428">
        <f t="shared" si="644"/>
        <v>0</v>
      </c>
      <c r="S1731" s="427">
        <f t="shared" si="635"/>
        <v>0</v>
      </c>
      <c r="T1731" s="428">
        <f t="shared" si="636"/>
        <v>0</v>
      </c>
      <c r="U1731" s="431">
        <f t="shared" si="645"/>
        <v>0</v>
      </c>
      <c r="V1731" s="432">
        <f t="shared" si="646"/>
        <v>0</v>
      </c>
      <c r="W1731" s="427">
        <f t="shared" si="647"/>
        <v>0</v>
      </c>
      <c r="X1731" s="428">
        <f t="shared" si="648"/>
        <v>0</v>
      </c>
      <c r="Y1731" s="427">
        <f t="shared" si="637"/>
        <v>0</v>
      </c>
      <c r="Z1731" s="428">
        <f t="shared" si="638"/>
        <v>0</v>
      </c>
      <c r="AA1731" s="431">
        <f t="shared" si="649"/>
        <v>0</v>
      </c>
      <c r="AB1731" s="432">
        <f t="shared" si="650"/>
        <v>0</v>
      </c>
      <c r="AC1731" s="427" t="e">
        <f t="shared" si="651"/>
        <v>#N/A</v>
      </c>
      <c r="AD1731" s="428" t="e">
        <f t="shared" si="652"/>
        <v>#N/A</v>
      </c>
      <c r="AE1731" s="427" t="e">
        <f t="shared" si="653"/>
        <v>#N/A</v>
      </c>
      <c r="AF1731" s="428" t="e">
        <f t="shared" si="654"/>
        <v>#N/A</v>
      </c>
      <c r="AG1731" s="431" t="e">
        <f t="shared" si="655"/>
        <v>#N/A</v>
      </c>
      <c r="AH1731" s="432" t="e">
        <f t="shared" si="656"/>
        <v>#N/A</v>
      </c>
    </row>
    <row r="1732" spans="4:34" x14ac:dyDescent="0.25">
      <c r="D1732" s="335"/>
      <c r="E1732" s="335"/>
      <c r="F1732" s="335"/>
      <c r="G1732" s="335"/>
      <c r="H1732" s="411">
        <f t="shared" si="639"/>
        <v>0</v>
      </c>
      <c r="I1732" s="412">
        <v>0</v>
      </c>
      <c r="J1732" s="411">
        <f t="shared" si="633"/>
        <v>0</v>
      </c>
      <c r="K1732" s="412">
        <f t="shared" si="640"/>
        <v>0</v>
      </c>
      <c r="L1732" s="411">
        <f t="shared" si="641"/>
        <v>0</v>
      </c>
      <c r="M1732" s="412">
        <f t="shared" si="634"/>
        <v>0</v>
      </c>
      <c r="N1732" s="411">
        <v>0</v>
      </c>
      <c r="O1732" s="412">
        <f t="shared" si="642"/>
        <v>0</v>
      </c>
      <c r="P1732" s="335"/>
      <c r="Q1732" s="427">
        <f t="shared" si="643"/>
        <v>0</v>
      </c>
      <c r="R1732" s="428">
        <f t="shared" si="644"/>
        <v>0</v>
      </c>
      <c r="S1732" s="427">
        <f t="shared" si="635"/>
        <v>0</v>
      </c>
      <c r="T1732" s="428">
        <f t="shared" si="636"/>
        <v>0</v>
      </c>
      <c r="U1732" s="431">
        <f t="shared" si="645"/>
        <v>0</v>
      </c>
      <c r="V1732" s="432">
        <f t="shared" si="646"/>
        <v>0</v>
      </c>
      <c r="W1732" s="427">
        <f t="shared" si="647"/>
        <v>0</v>
      </c>
      <c r="X1732" s="428">
        <f t="shared" si="648"/>
        <v>0</v>
      </c>
      <c r="Y1732" s="427">
        <f t="shared" si="637"/>
        <v>0</v>
      </c>
      <c r="Z1732" s="428">
        <f t="shared" si="638"/>
        <v>0</v>
      </c>
      <c r="AA1732" s="431">
        <f t="shared" si="649"/>
        <v>0</v>
      </c>
      <c r="AB1732" s="432">
        <f t="shared" si="650"/>
        <v>0</v>
      </c>
      <c r="AC1732" s="427" t="e">
        <f t="shared" si="651"/>
        <v>#N/A</v>
      </c>
      <c r="AD1732" s="428" t="e">
        <f t="shared" si="652"/>
        <v>#N/A</v>
      </c>
      <c r="AE1732" s="427" t="e">
        <f t="shared" si="653"/>
        <v>#N/A</v>
      </c>
      <c r="AF1732" s="428" t="e">
        <f t="shared" si="654"/>
        <v>#N/A</v>
      </c>
      <c r="AG1732" s="431" t="e">
        <f t="shared" si="655"/>
        <v>#N/A</v>
      </c>
      <c r="AH1732" s="432" t="e">
        <f t="shared" si="656"/>
        <v>#N/A</v>
      </c>
    </row>
    <row r="1733" spans="4:34" x14ac:dyDescent="0.25">
      <c r="D1733" s="335"/>
      <c r="E1733" s="335"/>
      <c r="F1733" s="335"/>
      <c r="G1733" s="335"/>
      <c r="H1733" s="411">
        <f t="shared" si="639"/>
        <v>0</v>
      </c>
      <c r="I1733" s="412">
        <v>0</v>
      </c>
      <c r="J1733" s="411">
        <f t="shared" si="633"/>
        <v>0</v>
      </c>
      <c r="K1733" s="412">
        <f t="shared" si="640"/>
        <v>0</v>
      </c>
      <c r="L1733" s="411">
        <f t="shared" si="641"/>
        <v>0</v>
      </c>
      <c r="M1733" s="412">
        <f t="shared" si="634"/>
        <v>0</v>
      </c>
      <c r="N1733" s="411">
        <v>0</v>
      </c>
      <c r="O1733" s="412">
        <f t="shared" si="642"/>
        <v>0</v>
      </c>
      <c r="P1733" s="335"/>
      <c r="Q1733" s="427">
        <f t="shared" si="643"/>
        <v>0</v>
      </c>
      <c r="R1733" s="428">
        <f t="shared" si="644"/>
        <v>0</v>
      </c>
      <c r="S1733" s="427">
        <f t="shared" si="635"/>
        <v>0</v>
      </c>
      <c r="T1733" s="428">
        <f t="shared" si="636"/>
        <v>0</v>
      </c>
      <c r="U1733" s="431">
        <f t="shared" si="645"/>
        <v>0</v>
      </c>
      <c r="V1733" s="432">
        <f t="shared" si="646"/>
        <v>0</v>
      </c>
      <c r="W1733" s="427">
        <f t="shared" si="647"/>
        <v>0</v>
      </c>
      <c r="X1733" s="428">
        <f t="shared" si="648"/>
        <v>0</v>
      </c>
      <c r="Y1733" s="427">
        <f t="shared" si="637"/>
        <v>0</v>
      </c>
      <c r="Z1733" s="428">
        <f t="shared" si="638"/>
        <v>0</v>
      </c>
      <c r="AA1733" s="431">
        <f t="shared" si="649"/>
        <v>0</v>
      </c>
      <c r="AB1733" s="432">
        <f t="shared" si="650"/>
        <v>0</v>
      </c>
      <c r="AC1733" s="427" t="e">
        <f t="shared" si="651"/>
        <v>#N/A</v>
      </c>
      <c r="AD1733" s="428" t="e">
        <f t="shared" si="652"/>
        <v>#N/A</v>
      </c>
      <c r="AE1733" s="427" t="e">
        <f t="shared" si="653"/>
        <v>#N/A</v>
      </c>
      <c r="AF1733" s="428" t="e">
        <f t="shared" si="654"/>
        <v>#N/A</v>
      </c>
      <c r="AG1733" s="431" t="e">
        <f t="shared" si="655"/>
        <v>#N/A</v>
      </c>
      <c r="AH1733" s="432" t="e">
        <f t="shared" si="656"/>
        <v>#N/A</v>
      </c>
    </row>
    <row r="1734" spans="4:34" x14ac:dyDescent="0.25">
      <c r="D1734" s="335"/>
      <c r="E1734" s="335"/>
      <c r="F1734" s="335"/>
      <c r="G1734" s="335"/>
      <c r="H1734" s="411">
        <f t="shared" si="639"/>
        <v>0</v>
      </c>
      <c r="I1734" s="412">
        <v>0</v>
      </c>
      <c r="J1734" s="411">
        <f t="shared" si="633"/>
        <v>0</v>
      </c>
      <c r="K1734" s="412">
        <f t="shared" si="640"/>
        <v>0</v>
      </c>
      <c r="L1734" s="411">
        <f t="shared" si="641"/>
        <v>0</v>
      </c>
      <c r="M1734" s="412">
        <f t="shared" si="634"/>
        <v>0</v>
      </c>
      <c r="N1734" s="411">
        <v>0</v>
      </c>
      <c r="O1734" s="412">
        <f t="shared" si="642"/>
        <v>0</v>
      </c>
      <c r="P1734" s="335"/>
      <c r="Q1734" s="427">
        <f t="shared" si="643"/>
        <v>0</v>
      </c>
      <c r="R1734" s="428">
        <f t="shared" si="644"/>
        <v>0</v>
      </c>
      <c r="S1734" s="427">
        <f t="shared" si="635"/>
        <v>0</v>
      </c>
      <c r="T1734" s="428">
        <f t="shared" si="636"/>
        <v>0</v>
      </c>
      <c r="U1734" s="431">
        <f t="shared" si="645"/>
        <v>0</v>
      </c>
      <c r="V1734" s="432">
        <f t="shared" si="646"/>
        <v>0</v>
      </c>
      <c r="W1734" s="427">
        <f t="shared" si="647"/>
        <v>0</v>
      </c>
      <c r="X1734" s="428">
        <f t="shared" si="648"/>
        <v>0</v>
      </c>
      <c r="Y1734" s="427">
        <f t="shared" si="637"/>
        <v>0</v>
      </c>
      <c r="Z1734" s="428">
        <f t="shared" si="638"/>
        <v>0</v>
      </c>
      <c r="AA1734" s="431">
        <f t="shared" si="649"/>
        <v>0</v>
      </c>
      <c r="AB1734" s="432">
        <f t="shared" si="650"/>
        <v>0</v>
      </c>
      <c r="AC1734" s="427" t="e">
        <f t="shared" si="651"/>
        <v>#N/A</v>
      </c>
      <c r="AD1734" s="428" t="e">
        <f t="shared" si="652"/>
        <v>#N/A</v>
      </c>
      <c r="AE1734" s="427" t="e">
        <f t="shared" si="653"/>
        <v>#N/A</v>
      </c>
      <c r="AF1734" s="428" t="e">
        <f t="shared" si="654"/>
        <v>#N/A</v>
      </c>
      <c r="AG1734" s="431" t="e">
        <f t="shared" si="655"/>
        <v>#N/A</v>
      </c>
      <c r="AH1734" s="432" t="e">
        <f t="shared" si="656"/>
        <v>#N/A</v>
      </c>
    </row>
    <row r="1735" spans="4:34" x14ac:dyDescent="0.25">
      <c r="D1735" s="335"/>
      <c r="E1735" s="335"/>
      <c r="F1735" s="335"/>
      <c r="G1735" s="335"/>
      <c r="H1735" s="411">
        <f t="shared" si="639"/>
        <v>0</v>
      </c>
      <c r="I1735" s="412">
        <v>0</v>
      </c>
      <c r="J1735" s="411">
        <f t="shared" si="633"/>
        <v>0</v>
      </c>
      <c r="K1735" s="412">
        <f t="shared" si="640"/>
        <v>0</v>
      </c>
      <c r="L1735" s="411">
        <f t="shared" si="641"/>
        <v>0</v>
      </c>
      <c r="M1735" s="412">
        <f t="shared" si="634"/>
        <v>0</v>
      </c>
      <c r="N1735" s="411">
        <v>0</v>
      </c>
      <c r="O1735" s="412">
        <f t="shared" si="642"/>
        <v>0</v>
      </c>
      <c r="P1735" s="335"/>
      <c r="Q1735" s="427">
        <f t="shared" si="643"/>
        <v>0</v>
      </c>
      <c r="R1735" s="428">
        <f t="shared" si="644"/>
        <v>0</v>
      </c>
      <c r="S1735" s="427">
        <f t="shared" si="635"/>
        <v>0</v>
      </c>
      <c r="T1735" s="428">
        <f t="shared" si="636"/>
        <v>0</v>
      </c>
      <c r="U1735" s="431">
        <f t="shared" si="645"/>
        <v>0</v>
      </c>
      <c r="V1735" s="432">
        <f t="shared" si="646"/>
        <v>0</v>
      </c>
      <c r="W1735" s="427">
        <f t="shared" si="647"/>
        <v>0</v>
      </c>
      <c r="X1735" s="428">
        <f t="shared" si="648"/>
        <v>0</v>
      </c>
      <c r="Y1735" s="427">
        <f t="shared" si="637"/>
        <v>0</v>
      </c>
      <c r="Z1735" s="428">
        <f t="shared" si="638"/>
        <v>0</v>
      </c>
      <c r="AA1735" s="431">
        <f t="shared" si="649"/>
        <v>0</v>
      </c>
      <c r="AB1735" s="432">
        <f t="shared" si="650"/>
        <v>0</v>
      </c>
      <c r="AC1735" s="427" t="e">
        <f t="shared" si="651"/>
        <v>#N/A</v>
      </c>
      <c r="AD1735" s="428" t="e">
        <f t="shared" si="652"/>
        <v>#N/A</v>
      </c>
      <c r="AE1735" s="427" t="e">
        <f t="shared" si="653"/>
        <v>#N/A</v>
      </c>
      <c r="AF1735" s="428" t="e">
        <f t="shared" si="654"/>
        <v>#N/A</v>
      </c>
      <c r="AG1735" s="431" t="e">
        <f t="shared" si="655"/>
        <v>#N/A</v>
      </c>
      <c r="AH1735" s="432" t="e">
        <f t="shared" si="656"/>
        <v>#N/A</v>
      </c>
    </row>
    <row r="1736" spans="4:34" x14ac:dyDescent="0.25">
      <c r="D1736" s="335"/>
      <c r="E1736" s="335"/>
      <c r="F1736" s="335"/>
      <c r="G1736" s="335"/>
      <c r="H1736" s="411">
        <f t="shared" si="639"/>
        <v>0</v>
      </c>
      <c r="I1736" s="412">
        <v>0</v>
      </c>
      <c r="J1736" s="411">
        <f t="shared" ref="J1736:J1799" si="657">Wx</f>
        <v>0</v>
      </c>
      <c r="K1736" s="412">
        <f t="shared" si="640"/>
        <v>0</v>
      </c>
      <c r="L1736" s="411">
        <f t="shared" si="641"/>
        <v>0</v>
      </c>
      <c r="M1736" s="412">
        <f t="shared" ref="M1736:M1799" si="658">Wy</f>
        <v>0</v>
      </c>
      <c r="N1736" s="411">
        <v>0</v>
      </c>
      <c r="O1736" s="412">
        <f t="shared" si="642"/>
        <v>0</v>
      </c>
      <c r="P1736" s="335"/>
      <c r="Q1736" s="427">
        <f t="shared" si="643"/>
        <v>0</v>
      </c>
      <c r="R1736" s="428">
        <f t="shared" si="644"/>
        <v>0</v>
      </c>
      <c r="S1736" s="427">
        <f t="shared" ref="S1736:S1799" si="659">IF(AND(Q1736&gt;=0,Q1736&lt;=Wx),Q1736,"")</f>
        <v>0</v>
      </c>
      <c r="T1736" s="428">
        <f t="shared" ref="T1736:T1799" si="660">IF(AND(R1736&gt;=0,R1736&lt;=Wy),R1736,"")</f>
        <v>0</v>
      </c>
      <c r="U1736" s="431">
        <f t="shared" si="645"/>
        <v>0</v>
      </c>
      <c r="V1736" s="432">
        <f t="shared" si="646"/>
        <v>0</v>
      </c>
      <c r="W1736" s="427">
        <f t="shared" si="647"/>
        <v>0</v>
      </c>
      <c r="X1736" s="428">
        <f t="shared" si="648"/>
        <v>0</v>
      </c>
      <c r="Y1736" s="427">
        <f t="shared" ref="Y1736:Y1799" si="661">IF(AND(W1736&gt;=0,W1736&lt;=Wx),W1736,"")</f>
        <v>0</v>
      </c>
      <c r="Z1736" s="428">
        <f t="shared" ref="Z1736:Z1799" si="662">IF(AND(X1736&gt;=0,X1736&lt;=Wy),X1736,"")</f>
        <v>0</v>
      </c>
      <c r="AA1736" s="431">
        <f t="shared" si="649"/>
        <v>0</v>
      </c>
      <c r="AB1736" s="432">
        <f t="shared" si="650"/>
        <v>0</v>
      </c>
      <c r="AC1736" s="427" t="e">
        <f t="shared" si="651"/>
        <v>#N/A</v>
      </c>
      <c r="AD1736" s="428" t="e">
        <f t="shared" si="652"/>
        <v>#N/A</v>
      </c>
      <c r="AE1736" s="427" t="e">
        <f t="shared" si="653"/>
        <v>#N/A</v>
      </c>
      <c r="AF1736" s="428" t="e">
        <f t="shared" si="654"/>
        <v>#N/A</v>
      </c>
      <c r="AG1736" s="431" t="e">
        <f t="shared" si="655"/>
        <v>#N/A</v>
      </c>
      <c r="AH1736" s="432" t="e">
        <f t="shared" si="656"/>
        <v>#N/A</v>
      </c>
    </row>
    <row r="1737" spans="4:34" x14ac:dyDescent="0.25">
      <c r="D1737" s="335"/>
      <c r="E1737" s="335"/>
      <c r="F1737" s="335"/>
      <c r="G1737" s="335"/>
      <c r="H1737" s="411">
        <f t="shared" ref="H1737:H1800" si="663">H1736+Wx/INCREMENTS</f>
        <v>0</v>
      </c>
      <c r="I1737" s="412">
        <v>0</v>
      </c>
      <c r="J1737" s="411">
        <f t="shared" si="657"/>
        <v>0</v>
      </c>
      <c r="K1737" s="412">
        <f t="shared" ref="K1737:K1800" si="664">K1736+Wy/INCREMENTS</f>
        <v>0</v>
      </c>
      <c r="L1737" s="411">
        <f t="shared" ref="L1737:L1800" si="665">L1736-Wx/INCREMENTS</f>
        <v>0</v>
      </c>
      <c r="M1737" s="412">
        <f t="shared" si="658"/>
        <v>0</v>
      </c>
      <c r="N1737" s="411">
        <v>0</v>
      </c>
      <c r="O1737" s="412">
        <f t="shared" ref="O1737:O1800" si="666">O1736-Wy/INCREMENTS</f>
        <v>0</v>
      </c>
      <c r="P1737" s="335"/>
      <c r="Q1737" s="427">
        <f t="shared" ref="Q1737:Q1800" si="667">Q1736+((SQRT(Wx^2+Wy^2))*COS(RADIANS(θ))/INCREMENTS)</f>
        <v>0</v>
      </c>
      <c r="R1737" s="428">
        <f t="shared" ref="R1737:R1800" si="668">R1736+((SQRT(Wx^2+Wy^2))*SIN(RADIANS(θ))/INCREMENTS)</f>
        <v>0</v>
      </c>
      <c r="S1737" s="427">
        <f t="shared" si="659"/>
        <v>0</v>
      </c>
      <c r="T1737" s="428">
        <f t="shared" si="660"/>
        <v>0</v>
      </c>
      <c r="U1737" s="431">
        <f t="shared" ref="U1737:U1800" si="669">IF(AND(S1737&lt;&gt;"",T1737&lt;&gt;""),S1737,"")</f>
        <v>0</v>
      </c>
      <c r="V1737" s="432">
        <f t="shared" ref="V1737:V1800" si="670">IF(AND(S1737&lt;&gt;"",T1737&lt;&gt;""),T1737,"")</f>
        <v>0</v>
      </c>
      <c r="W1737" s="427">
        <f t="shared" ref="W1737:W1800" si="671">W1736+((SQRT(Wx^2+Wy^2))*COS(RADIANS(θ))/INCREMENTS)</f>
        <v>0</v>
      </c>
      <c r="X1737" s="428">
        <f t="shared" ref="X1737:X1800" si="672">X1736+((SQRT(Wx^2+Wy^2))*SIN(RADIANS(θ))/INCREMENTS)</f>
        <v>0</v>
      </c>
      <c r="Y1737" s="427">
        <f t="shared" si="661"/>
        <v>0</v>
      </c>
      <c r="Z1737" s="428">
        <f t="shared" si="662"/>
        <v>0</v>
      </c>
      <c r="AA1737" s="431">
        <f t="shared" ref="AA1737:AA1800" si="673">IF(AND(Y1737&lt;&gt;"",Z1737&lt;&gt;""),Y1737,"")</f>
        <v>0</v>
      </c>
      <c r="AB1737" s="432">
        <f t="shared" ref="AB1737:AB1800" si="674">IF(AND(Y1737&lt;&gt;"",Z1737&lt;&gt;""),Z1737,"")</f>
        <v>0</v>
      </c>
      <c r="AC1737" s="427" t="e">
        <f t="shared" si="651"/>
        <v>#N/A</v>
      </c>
      <c r="AD1737" s="428" t="e">
        <f t="shared" si="652"/>
        <v>#N/A</v>
      </c>
      <c r="AE1737" s="427" t="e">
        <f t="shared" si="653"/>
        <v>#N/A</v>
      </c>
      <c r="AF1737" s="428" t="e">
        <f t="shared" si="654"/>
        <v>#N/A</v>
      </c>
      <c r="AG1737" s="431" t="e">
        <f t="shared" si="655"/>
        <v>#N/A</v>
      </c>
      <c r="AH1737" s="432" t="e">
        <f t="shared" si="656"/>
        <v>#N/A</v>
      </c>
    </row>
    <row r="1738" spans="4:34" x14ac:dyDescent="0.25">
      <c r="D1738" s="335"/>
      <c r="E1738" s="335"/>
      <c r="F1738" s="335"/>
      <c r="G1738" s="335"/>
      <c r="H1738" s="411">
        <f t="shared" si="663"/>
        <v>0</v>
      </c>
      <c r="I1738" s="412">
        <v>0</v>
      </c>
      <c r="J1738" s="411">
        <f t="shared" si="657"/>
        <v>0</v>
      </c>
      <c r="K1738" s="412">
        <f t="shared" si="664"/>
        <v>0</v>
      </c>
      <c r="L1738" s="411">
        <f t="shared" si="665"/>
        <v>0</v>
      </c>
      <c r="M1738" s="412">
        <f t="shared" si="658"/>
        <v>0</v>
      </c>
      <c r="N1738" s="411">
        <v>0</v>
      </c>
      <c r="O1738" s="412">
        <f t="shared" si="666"/>
        <v>0</v>
      </c>
      <c r="P1738" s="335"/>
      <c r="Q1738" s="427">
        <f t="shared" si="667"/>
        <v>0</v>
      </c>
      <c r="R1738" s="428">
        <f t="shared" si="668"/>
        <v>0</v>
      </c>
      <c r="S1738" s="427">
        <f t="shared" si="659"/>
        <v>0</v>
      </c>
      <c r="T1738" s="428">
        <f t="shared" si="660"/>
        <v>0</v>
      </c>
      <c r="U1738" s="431">
        <f t="shared" si="669"/>
        <v>0</v>
      </c>
      <c r="V1738" s="432">
        <f t="shared" si="670"/>
        <v>0</v>
      </c>
      <c r="W1738" s="427">
        <f t="shared" si="671"/>
        <v>0</v>
      </c>
      <c r="X1738" s="428">
        <f t="shared" si="672"/>
        <v>0</v>
      </c>
      <c r="Y1738" s="427">
        <f t="shared" si="661"/>
        <v>0</v>
      </c>
      <c r="Z1738" s="428">
        <f t="shared" si="662"/>
        <v>0</v>
      </c>
      <c r="AA1738" s="431">
        <f t="shared" si="673"/>
        <v>0</v>
      </c>
      <c r="AB1738" s="432">
        <f t="shared" si="674"/>
        <v>0</v>
      </c>
      <c r="AC1738" s="427" t="e">
        <f t="shared" ref="AC1738:AC1801" si="675">AC1737+((SQRT(Wx^2+Wy^2))*COS(RADIANS(θ))/INCREMENTS)</f>
        <v>#N/A</v>
      </c>
      <c r="AD1738" s="428" t="e">
        <f t="shared" ref="AD1738:AD1801" si="676">AD1737+((SQRT(Wx^2+Wy^2))*SIN(RADIANS(θ))/INCREMENTS)</f>
        <v>#N/A</v>
      </c>
      <c r="AE1738" s="427" t="e">
        <f t="shared" ref="AE1738:AE1801" si="677">IF(AND(AC1738&gt;=0,AC1738&lt;=Wx),AC1738,"")</f>
        <v>#N/A</v>
      </c>
      <c r="AF1738" s="428" t="e">
        <f t="shared" ref="AF1738:AF1801" si="678">IF(AND(AD1738&gt;=0,AD1738&lt;=Wy),AD1738,"")</f>
        <v>#N/A</v>
      </c>
      <c r="AG1738" s="431" t="e">
        <f t="shared" ref="AG1738:AG1801" si="679">IF(AND(AE1738&lt;&gt;"",AF1738&lt;&gt;""),AE1738,"")</f>
        <v>#N/A</v>
      </c>
      <c r="AH1738" s="432" t="e">
        <f t="shared" ref="AH1738:AH1801" si="680">IF(AND(AE1738&lt;&gt;"",AF1738&lt;&gt;""),AF1738,"")</f>
        <v>#N/A</v>
      </c>
    </row>
    <row r="1739" spans="4:34" x14ac:dyDescent="0.25">
      <c r="D1739" s="335"/>
      <c r="E1739" s="335"/>
      <c r="F1739" s="335"/>
      <c r="G1739" s="335"/>
      <c r="H1739" s="411">
        <f t="shared" si="663"/>
        <v>0</v>
      </c>
      <c r="I1739" s="412">
        <v>0</v>
      </c>
      <c r="J1739" s="411">
        <f t="shared" si="657"/>
        <v>0</v>
      </c>
      <c r="K1739" s="412">
        <f t="shared" si="664"/>
        <v>0</v>
      </c>
      <c r="L1739" s="411">
        <f t="shared" si="665"/>
        <v>0</v>
      </c>
      <c r="M1739" s="412">
        <f t="shared" si="658"/>
        <v>0</v>
      </c>
      <c r="N1739" s="411">
        <v>0</v>
      </c>
      <c r="O1739" s="412">
        <f t="shared" si="666"/>
        <v>0</v>
      </c>
      <c r="P1739" s="335"/>
      <c r="Q1739" s="427">
        <f t="shared" si="667"/>
        <v>0</v>
      </c>
      <c r="R1739" s="428">
        <f t="shared" si="668"/>
        <v>0</v>
      </c>
      <c r="S1739" s="427">
        <f t="shared" si="659"/>
        <v>0</v>
      </c>
      <c r="T1739" s="428">
        <f t="shared" si="660"/>
        <v>0</v>
      </c>
      <c r="U1739" s="431">
        <f t="shared" si="669"/>
        <v>0</v>
      </c>
      <c r="V1739" s="432">
        <f t="shared" si="670"/>
        <v>0</v>
      </c>
      <c r="W1739" s="427">
        <f t="shared" si="671"/>
        <v>0</v>
      </c>
      <c r="X1739" s="428">
        <f t="shared" si="672"/>
        <v>0</v>
      </c>
      <c r="Y1739" s="427">
        <f t="shared" si="661"/>
        <v>0</v>
      </c>
      <c r="Z1739" s="428">
        <f t="shared" si="662"/>
        <v>0</v>
      </c>
      <c r="AA1739" s="431">
        <f t="shared" si="673"/>
        <v>0</v>
      </c>
      <c r="AB1739" s="432">
        <f t="shared" si="674"/>
        <v>0</v>
      </c>
      <c r="AC1739" s="427" t="e">
        <f t="shared" si="675"/>
        <v>#N/A</v>
      </c>
      <c r="AD1739" s="428" t="e">
        <f t="shared" si="676"/>
        <v>#N/A</v>
      </c>
      <c r="AE1739" s="427" t="e">
        <f t="shared" si="677"/>
        <v>#N/A</v>
      </c>
      <c r="AF1739" s="428" t="e">
        <f t="shared" si="678"/>
        <v>#N/A</v>
      </c>
      <c r="AG1739" s="431" t="e">
        <f t="shared" si="679"/>
        <v>#N/A</v>
      </c>
      <c r="AH1739" s="432" t="e">
        <f t="shared" si="680"/>
        <v>#N/A</v>
      </c>
    </row>
    <row r="1740" spans="4:34" x14ac:dyDescent="0.25">
      <c r="D1740" s="335"/>
      <c r="E1740" s="335"/>
      <c r="F1740" s="335"/>
      <c r="G1740" s="335"/>
      <c r="H1740" s="411">
        <f t="shared" si="663"/>
        <v>0</v>
      </c>
      <c r="I1740" s="412">
        <v>0</v>
      </c>
      <c r="J1740" s="411">
        <f t="shared" si="657"/>
        <v>0</v>
      </c>
      <c r="K1740" s="412">
        <f t="shared" si="664"/>
        <v>0</v>
      </c>
      <c r="L1740" s="411">
        <f t="shared" si="665"/>
        <v>0</v>
      </c>
      <c r="M1740" s="412">
        <f t="shared" si="658"/>
        <v>0</v>
      </c>
      <c r="N1740" s="411">
        <v>0</v>
      </c>
      <c r="O1740" s="412">
        <f t="shared" si="666"/>
        <v>0</v>
      </c>
      <c r="P1740" s="335"/>
      <c r="Q1740" s="427">
        <f t="shared" si="667"/>
        <v>0</v>
      </c>
      <c r="R1740" s="428">
        <f t="shared" si="668"/>
        <v>0</v>
      </c>
      <c r="S1740" s="427">
        <f t="shared" si="659"/>
        <v>0</v>
      </c>
      <c r="T1740" s="428">
        <f t="shared" si="660"/>
        <v>0</v>
      </c>
      <c r="U1740" s="431">
        <f t="shared" si="669"/>
        <v>0</v>
      </c>
      <c r="V1740" s="432">
        <f t="shared" si="670"/>
        <v>0</v>
      </c>
      <c r="W1740" s="427">
        <f t="shared" si="671"/>
        <v>0</v>
      </c>
      <c r="X1740" s="428">
        <f t="shared" si="672"/>
        <v>0</v>
      </c>
      <c r="Y1740" s="427">
        <f t="shared" si="661"/>
        <v>0</v>
      </c>
      <c r="Z1740" s="428">
        <f t="shared" si="662"/>
        <v>0</v>
      </c>
      <c r="AA1740" s="431">
        <f t="shared" si="673"/>
        <v>0</v>
      </c>
      <c r="AB1740" s="432">
        <f t="shared" si="674"/>
        <v>0</v>
      </c>
      <c r="AC1740" s="427" t="e">
        <f t="shared" si="675"/>
        <v>#N/A</v>
      </c>
      <c r="AD1740" s="428" t="e">
        <f t="shared" si="676"/>
        <v>#N/A</v>
      </c>
      <c r="AE1740" s="427" t="e">
        <f t="shared" si="677"/>
        <v>#N/A</v>
      </c>
      <c r="AF1740" s="428" t="e">
        <f t="shared" si="678"/>
        <v>#N/A</v>
      </c>
      <c r="AG1740" s="431" t="e">
        <f t="shared" si="679"/>
        <v>#N/A</v>
      </c>
      <c r="AH1740" s="432" t="e">
        <f t="shared" si="680"/>
        <v>#N/A</v>
      </c>
    </row>
    <row r="1741" spans="4:34" x14ac:dyDescent="0.25">
      <c r="D1741" s="335"/>
      <c r="E1741" s="335"/>
      <c r="F1741" s="335"/>
      <c r="G1741" s="335"/>
      <c r="H1741" s="411">
        <f t="shared" si="663"/>
        <v>0</v>
      </c>
      <c r="I1741" s="412">
        <v>0</v>
      </c>
      <c r="J1741" s="411">
        <f t="shared" si="657"/>
        <v>0</v>
      </c>
      <c r="K1741" s="412">
        <f t="shared" si="664"/>
        <v>0</v>
      </c>
      <c r="L1741" s="411">
        <f t="shared" si="665"/>
        <v>0</v>
      </c>
      <c r="M1741" s="412">
        <f t="shared" si="658"/>
        <v>0</v>
      </c>
      <c r="N1741" s="411">
        <v>0</v>
      </c>
      <c r="O1741" s="412">
        <f t="shared" si="666"/>
        <v>0</v>
      </c>
      <c r="P1741" s="335"/>
      <c r="Q1741" s="427">
        <f t="shared" si="667"/>
        <v>0</v>
      </c>
      <c r="R1741" s="428">
        <f t="shared" si="668"/>
        <v>0</v>
      </c>
      <c r="S1741" s="427">
        <f t="shared" si="659"/>
        <v>0</v>
      </c>
      <c r="T1741" s="428">
        <f t="shared" si="660"/>
        <v>0</v>
      </c>
      <c r="U1741" s="431">
        <f t="shared" si="669"/>
        <v>0</v>
      </c>
      <c r="V1741" s="432">
        <f t="shared" si="670"/>
        <v>0</v>
      </c>
      <c r="W1741" s="427">
        <f t="shared" si="671"/>
        <v>0</v>
      </c>
      <c r="X1741" s="428">
        <f t="shared" si="672"/>
        <v>0</v>
      </c>
      <c r="Y1741" s="427">
        <f t="shared" si="661"/>
        <v>0</v>
      </c>
      <c r="Z1741" s="428">
        <f t="shared" si="662"/>
        <v>0</v>
      </c>
      <c r="AA1741" s="431">
        <f t="shared" si="673"/>
        <v>0</v>
      </c>
      <c r="AB1741" s="432">
        <f t="shared" si="674"/>
        <v>0</v>
      </c>
      <c r="AC1741" s="427" t="e">
        <f t="shared" si="675"/>
        <v>#N/A</v>
      </c>
      <c r="AD1741" s="428" t="e">
        <f t="shared" si="676"/>
        <v>#N/A</v>
      </c>
      <c r="AE1741" s="427" t="e">
        <f t="shared" si="677"/>
        <v>#N/A</v>
      </c>
      <c r="AF1741" s="428" t="e">
        <f t="shared" si="678"/>
        <v>#N/A</v>
      </c>
      <c r="AG1741" s="431" t="e">
        <f t="shared" si="679"/>
        <v>#N/A</v>
      </c>
      <c r="AH1741" s="432" t="e">
        <f t="shared" si="680"/>
        <v>#N/A</v>
      </c>
    </row>
    <row r="1742" spans="4:34" x14ac:dyDescent="0.25">
      <c r="D1742" s="335"/>
      <c r="E1742" s="335"/>
      <c r="F1742" s="335"/>
      <c r="G1742" s="335"/>
      <c r="H1742" s="411">
        <f t="shared" si="663"/>
        <v>0</v>
      </c>
      <c r="I1742" s="412">
        <v>0</v>
      </c>
      <c r="J1742" s="411">
        <f t="shared" si="657"/>
        <v>0</v>
      </c>
      <c r="K1742" s="412">
        <f t="shared" si="664"/>
        <v>0</v>
      </c>
      <c r="L1742" s="411">
        <f t="shared" si="665"/>
        <v>0</v>
      </c>
      <c r="M1742" s="412">
        <f t="shared" si="658"/>
        <v>0</v>
      </c>
      <c r="N1742" s="411">
        <v>0</v>
      </c>
      <c r="O1742" s="412">
        <f t="shared" si="666"/>
        <v>0</v>
      </c>
      <c r="P1742" s="335"/>
      <c r="Q1742" s="427">
        <f t="shared" si="667"/>
        <v>0</v>
      </c>
      <c r="R1742" s="428">
        <f t="shared" si="668"/>
        <v>0</v>
      </c>
      <c r="S1742" s="427">
        <f t="shared" si="659"/>
        <v>0</v>
      </c>
      <c r="T1742" s="428">
        <f t="shared" si="660"/>
        <v>0</v>
      </c>
      <c r="U1742" s="431">
        <f t="shared" si="669"/>
        <v>0</v>
      </c>
      <c r="V1742" s="432">
        <f t="shared" si="670"/>
        <v>0</v>
      </c>
      <c r="W1742" s="427">
        <f t="shared" si="671"/>
        <v>0</v>
      </c>
      <c r="X1742" s="428">
        <f t="shared" si="672"/>
        <v>0</v>
      </c>
      <c r="Y1742" s="427">
        <f t="shared" si="661"/>
        <v>0</v>
      </c>
      <c r="Z1742" s="428">
        <f t="shared" si="662"/>
        <v>0</v>
      </c>
      <c r="AA1742" s="431">
        <f t="shared" si="673"/>
        <v>0</v>
      </c>
      <c r="AB1742" s="432">
        <f t="shared" si="674"/>
        <v>0</v>
      </c>
      <c r="AC1742" s="427" t="e">
        <f t="shared" si="675"/>
        <v>#N/A</v>
      </c>
      <c r="AD1742" s="428" t="e">
        <f t="shared" si="676"/>
        <v>#N/A</v>
      </c>
      <c r="AE1742" s="427" t="e">
        <f t="shared" si="677"/>
        <v>#N/A</v>
      </c>
      <c r="AF1742" s="428" t="e">
        <f t="shared" si="678"/>
        <v>#N/A</v>
      </c>
      <c r="AG1742" s="431" t="e">
        <f t="shared" si="679"/>
        <v>#N/A</v>
      </c>
      <c r="AH1742" s="432" t="e">
        <f t="shared" si="680"/>
        <v>#N/A</v>
      </c>
    </row>
    <row r="1743" spans="4:34" x14ac:dyDescent="0.25">
      <c r="D1743" s="335"/>
      <c r="E1743" s="335"/>
      <c r="F1743" s="335"/>
      <c r="G1743" s="335"/>
      <c r="H1743" s="411">
        <f t="shared" si="663"/>
        <v>0</v>
      </c>
      <c r="I1743" s="412">
        <v>0</v>
      </c>
      <c r="J1743" s="411">
        <f t="shared" si="657"/>
        <v>0</v>
      </c>
      <c r="K1743" s="412">
        <f t="shared" si="664"/>
        <v>0</v>
      </c>
      <c r="L1743" s="411">
        <f t="shared" si="665"/>
        <v>0</v>
      </c>
      <c r="M1743" s="412">
        <f t="shared" si="658"/>
        <v>0</v>
      </c>
      <c r="N1743" s="411">
        <v>0</v>
      </c>
      <c r="O1743" s="412">
        <f t="shared" si="666"/>
        <v>0</v>
      </c>
      <c r="P1743" s="335"/>
      <c r="Q1743" s="427">
        <f t="shared" si="667"/>
        <v>0</v>
      </c>
      <c r="R1743" s="428">
        <f t="shared" si="668"/>
        <v>0</v>
      </c>
      <c r="S1743" s="427">
        <f t="shared" si="659"/>
        <v>0</v>
      </c>
      <c r="T1743" s="428">
        <f t="shared" si="660"/>
        <v>0</v>
      </c>
      <c r="U1743" s="431">
        <f t="shared" si="669"/>
        <v>0</v>
      </c>
      <c r="V1743" s="432">
        <f t="shared" si="670"/>
        <v>0</v>
      </c>
      <c r="W1743" s="427">
        <f t="shared" si="671"/>
        <v>0</v>
      </c>
      <c r="X1743" s="428">
        <f t="shared" si="672"/>
        <v>0</v>
      </c>
      <c r="Y1743" s="427">
        <f t="shared" si="661"/>
        <v>0</v>
      </c>
      <c r="Z1743" s="428">
        <f t="shared" si="662"/>
        <v>0</v>
      </c>
      <c r="AA1743" s="431">
        <f t="shared" si="673"/>
        <v>0</v>
      </c>
      <c r="AB1743" s="432">
        <f t="shared" si="674"/>
        <v>0</v>
      </c>
      <c r="AC1743" s="427" t="e">
        <f t="shared" si="675"/>
        <v>#N/A</v>
      </c>
      <c r="AD1743" s="428" t="e">
        <f t="shared" si="676"/>
        <v>#N/A</v>
      </c>
      <c r="AE1743" s="427" t="e">
        <f t="shared" si="677"/>
        <v>#N/A</v>
      </c>
      <c r="AF1743" s="428" t="e">
        <f t="shared" si="678"/>
        <v>#N/A</v>
      </c>
      <c r="AG1743" s="431" t="e">
        <f t="shared" si="679"/>
        <v>#N/A</v>
      </c>
      <c r="AH1743" s="432" t="e">
        <f t="shared" si="680"/>
        <v>#N/A</v>
      </c>
    </row>
    <row r="1744" spans="4:34" x14ac:dyDescent="0.25">
      <c r="D1744" s="335"/>
      <c r="E1744" s="335"/>
      <c r="F1744" s="335"/>
      <c r="G1744" s="335"/>
      <c r="H1744" s="411">
        <f t="shared" si="663"/>
        <v>0</v>
      </c>
      <c r="I1744" s="412">
        <v>0</v>
      </c>
      <c r="J1744" s="411">
        <f t="shared" si="657"/>
        <v>0</v>
      </c>
      <c r="K1744" s="412">
        <f t="shared" si="664"/>
        <v>0</v>
      </c>
      <c r="L1744" s="411">
        <f t="shared" si="665"/>
        <v>0</v>
      </c>
      <c r="M1744" s="412">
        <f t="shared" si="658"/>
        <v>0</v>
      </c>
      <c r="N1744" s="411">
        <v>0</v>
      </c>
      <c r="O1744" s="412">
        <f t="shared" si="666"/>
        <v>0</v>
      </c>
      <c r="P1744" s="335"/>
      <c r="Q1744" s="427">
        <f t="shared" si="667"/>
        <v>0</v>
      </c>
      <c r="R1744" s="428">
        <f t="shared" si="668"/>
        <v>0</v>
      </c>
      <c r="S1744" s="427">
        <f t="shared" si="659"/>
        <v>0</v>
      </c>
      <c r="T1744" s="428">
        <f t="shared" si="660"/>
        <v>0</v>
      </c>
      <c r="U1744" s="431">
        <f t="shared" si="669"/>
        <v>0</v>
      </c>
      <c r="V1744" s="432">
        <f t="shared" si="670"/>
        <v>0</v>
      </c>
      <c r="W1744" s="427">
        <f t="shared" si="671"/>
        <v>0</v>
      </c>
      <c r="X1744" s="428">
        <f t="shared" si="672"/>
        <v>0</v>
      </c>
      <c r="Y1744" s="427">
        <f t="shared" si="661"/>
        <v>0</v>
      </c>
      <c r="Z1744" s="428">
        <f t="shared" si="662"/>
        <v>0</v>
      </c>
      <c r="AA1744" s="431">
        <f t="shared" si="673"/>
        <v>0</v>
      </c>
      <c r="AB1744" s="432">
        <f t="shared" si="674"/>
        <v>0</v>
      </c>
      <c r="AC1744" s="427" t="e">
        <f t="shared" si="675"/>
        <v>#N/A</v>
      </c>
      <c r="AD1744" s="428" t="e">
        <f t="shared" si="676"/>
        <v>#N/A</v>
      </c>
      <c r="AE1744" s="427" t="e">
        <f t="shared" si="677"/>
        <v>#N/A</v>
      </c>
      <c r="AF1744" s="428" t="e">
        <f t="shared" si="678"/>
        <v>#N/A</v>
      </c>
      <c r="AG1744" s="431" t="e">
        <f t="shared" si="679"/>
        <v>#N/A</v>
      </c>
      <c r="AH1744" s="432" t="e">
        <f t="shared" si="680"/>
        <v>#N/A</v>
      </c>
    </row>
    <row r="1745" spans="4:34" x14ac:dyDescent="0.25">
      <c r="D1745" s="335"/>
      <c r="E1745" s="335"/>
      <c r="F1745" s="335"/>
      <c r="G1745" s="335"/>
      <c r="H1745" s="411">
        <f t="shared" si="663"/>
        <v>0</v>
      </c>
      <c r="I1745" s="412">
        <v>0</v>
      </c>
      <c r="J1745" s="411">
        <f t="shared" si="657"/>
        <v>0</v>
      </c>
      <c r="K1745" s="412">
        <f t="shared" si="664"/>
        <v>0</v>
      </c>
      <c r="L1745" s="411">
        <f t="shared" si="665"/>
        <v>0</v>
      </c>
      <c r="M1745" s="412">
        <f t="shared" si="658"/>
        <v>0</v>
      </c>
      <c r="N1745" s="411">
        <v>0</v>
      </c>
      <c r="O1745" s="412">
        <f t="shared" si="666"/>
        <v>0</v>
      </c>
      <c r="P1745" s="335"/>
      <c r="Q1745" s="427">
        <f t="shared" si="667"/>
        <v>0</v>
      </c>
      <c r="R1745" s="428">
        <f t="shared" si="668"/>
        <v>0</v>
      </c>
      <c r="S1745" s="427">
        <f t="shared" si="659"/>
        <v>0</v>
      </c>
      <c r="T1745" s="428">
        <f t="shared" si="660"/>
        <v>0</v>
      </c>
      <c r="U1745" s="431">
        <f t="shared" si="669"/>
        <v>0</v>
      </c>
      <c r="V1745" s="432">
        <f t="shared" si="670"/>
        <v>0</v>
      </c>
      <c r="W1745" s="427">
        <f t="shared" si="671"/>
        <v>0</v>
      </c>
      <c r="X1745" s="428">
        <f t="shared" si="672"/>
        <v>0</v>
      </c>
      <c r="Y1745" s="427">
        <f t="shared" si="661"/>
        <v>0</v>
      </c>
      <c r="Z1745" s="428">
        <f t="shared" si="662"/>
        <v>0</v>
      </c>
      <c r="AA1745" s="431">
        <f t="shared" si="673"/>
        <v>0</v>
      </c>
      <c r="AB1745" s="432">
        <f t="shared" si="674"/>
        <v>0</v>
      </c>
      <c r="AC1745" s="427" t="e">
        <f t="shared" si="675"/>
        <v>#N/A</v>
      </c>
      <c r="AD1745" s="428" t="e">
        <f t="shared" si="676"/>
        <v>#N/A</v>
      </c>
      <c r="AE1745" s="427" t="e">
        <f t="shared" si="677"/>
        <v>#N/A</v>
      </c>
      <c r="AF1745" s="428" t="e">
        <f t="shared" si="678"/>
        <v>#N/A</v>
      </c>
      <c r="AG1745" s="431" t="e">
        <f t="shared" si="679"/>
        <v>#N/A</v>
      </c>
      <c r="AH1745" s="432" t="e">
        <f t="shared" si="680"/>
        <v>#N/A</v>
      </c>
    </row>
    <row r="1746" spans="4:34" x14ac:dyDescent="0.25">
      <c r="D1746" s="335"/>
      <c r="E1746" s="335"/>
      <c r="F1746" s="335"/>
      <c r="G1746" s="335"/>
      <c r="H1746" s="411">
        <f t="shared" si="663"/>
        <v>0</v>
      </c>
      <c r="I1746" s="412">
        <v>0</v>
      </c>
      <c r="J1746" s="411">
        <f t="shared" si="657"/>
        <v>0</v>
      </c>
      <c r="K1746" s="412">
        <f t="shared" si="664"/>
        <v>0</v>
      </c>
      <c r="L1746" s="411">
        <f t="shared" si="665"/>
        <v>0</v>
      </c>
      <c r="M1746" s="412">
        <f t="shared" si="658"/>
        <v>0</v>
      </c>
      <c r="N1746" s="411">
        <v>0</v>
      </c>
      <c r="O1746" s="412">
        <f t="shared" si="666"/>
        <v>0</v>
      </c>
      <c r="P1746" s="335"/>
      <c r="Q1746" s="427">
        <f t="shared" si="667"/>
        <v>0</v>
      </c>
      <c r="R1746" s="428">
        <f t="shared" si="668"/>
        <v>0</v>
      </c>
      <c r="S1746" s="427">
        <f t="shared" si="659"/>
        <v>0</v>
      </c>
      <c r="T1746" s="428">
        <f t="shared" si="660"/>
        <v>0</v>
      </c>
      <c r="U1746" s="431">
        <f t="shared" si="669"/>
        <v>0</v>
      </c>
      <c r="V1746" s="432">
        <f t="shared" si="670"/>
        <v>0</v>
      </c>
      <c r="W1746" s="427">
        <f t="shared" si="671"/>
        <v>0</v>
      </c>
      <c r="X1746" s="428">
        <f t="shared" si="672"/>
        <v>0</v>
      </c>
      <c r="Y1746" s="427">
        <f t="shared" si="661"/>
        <v>0</v>
      </c>
      <c r="Z1746" s="428">
        <f t="shared" si="662"/>
        <v>0</v>
      </c>
      <c r="AA1746" s="431">
        <f t="shared" si="673"/>
        <v>0</v>
      </c>
      <c r="AB1746" s="432">
        <f t="shared" si="674"/>
        <v>0</v>
      </c>
      <c r="AC1746" s="427" t="e">
        <f t="shared" si="675"/>
        <v>#N/A</v>
      </c>
      <c r="AD1746" s="428" t="e">
        <f t="shared" si="676"/>
        <v>#N/A</v>
      </c>
      <c r="AE1746" s="427" t="e">
        <f t="shared" si="677"/>
        <v>#N/A</v>
      </c>
      <c r="AF1746" s="428" t="e">
        <f t="shared" si="678"/>
        <v>#N/A</v>
      </c>
      <c r="AG1746" s="431" t="e">
        <f t="shared" si="679"/>
        <v>#N/A</v>
      </c>
      <c r="AH1746" s="432" t="e">
        <f t="shared" si="680"/>
        <v>#N/A</v>
      </c>
    </row>
    <row r="1747" spans="4:34" x14ac:dyDescent="0.25">
      <c r="D1747" s="335"/>
      <c r="E1747" s="335"/>
      <c r="F1747" s="335"/>
      <c r="G1747" s="335"/>
      <c r="H1747" s="411">
        <f t="shared" si="663"/>
        <v>0</v>
      </c>
      <c r="I1747" s="412">
        <v>0</v>
      </c>
      <c r="J1747" s="411">
        <f t="shared" si="657"/>
        <v>0</v>
      </c>
      <c r="K1747" s="412">
        <f t="shared" si="664"/>
        <v>0</v>
      </c>
      <c r="L1747" s="411">
        <f t="shared" si="665"/>
        <v>0</v>
      </c>
      <c r="M1747" s="412">
        <f t="shared" si="658"/>
        <v>0</v>
      </c>
      <c r="N1747" s="411">
        <v>0</v>
      </c>
      <c r="O1747" s="412">
        <f t="shared" si="666"/>
        <v>0</v>
      </c>
      <c r="P1747" s="335"/>
      <c r="Q1747" s="427">
        <f t="shared" si="667"/>
        <v>0</v>
      </c>
      <c r="R1747" s="428">
        <f t="shared" si="668"/>
        <v>0</v>
      </c>
      <c r="S1747" s="427">
        <f t="shared" si="659"/>
        <v>0</v>
      </c>
      <c r="T1747" s="428">
        <f t="shared" si="660"/>
        <v>0</v>
      </c>
      <c r="U1747" s="431">
        <f t="shared" si="669"/>
        <v>0</v>
      </c>
      <c r="V1747" s="432">
        <f t="shared" si="670"/>
        <v>0</v>
      </c>
      <c r="W1747" s="427">
        <f t="shared" si="671"/>
        <v>0</v>
      </c>
      <c r="X1747" s="428">
        <f t="shared" si="672"/>
        <v>0</v>
      </c>
      <c r="Y1747" s="427">
        <f t="shared" si="661"/>
        <v>0</v>
      </c>
      <c r="Z1747" s="428">
        <f t="shared" si="662"/>
        <v>0</v>
      </c>
      <c r="AA1747" s="431">
        <f t="shared" si="673"/>
        <v>0</v>
      </c>
      <c r="AB1747" s="432">
        <f t="shared" si="674"/>
        <v>0</v>
      </c>
      <c r="AC1747" s="427" t="e">
        <f t="shared" si="675"/>
        <v>#N/A</v>
      </c>
      <c r="AD1747" s="428" t="e">
        <f t="shared" si="676"/>
        <v>#N/A</v>
      </c>
      <c r="AE1747" s="427" t="e">
        <f t="shared" si="677"/>
        <v>#N/A</v>
      </c>
      <c r="AF1747" s="428" t="e">
        <f t="shared" si="678"/>
        <v>#N/A</v>
      </c>
      <c r="AG1747" s="431" t="e">
        <f t="shared" si="679"/>
        <v>#N/A</v>
      </c>
      <c r="AH1747" s="432" t="e">
        <f t="shared" si="680"/>
        <v>#N/A</v>
      </c>
    </row>
    <row r="1748" spans="4:34" x14ac:dyDescent="0.25">
      <c r="D1748" s="335"/>
      <c r="E1748" s="335"/>
      <c r="F1748" s="335"/>
      <c r="G1748" s="335"/>
      <c r="H1748" s="411">
        <f t="shared" si="663"/>
        <v>0</v>
      </c>
      <c r="I1748" s="412">
        <v>0</v>
      </c>
      <c r="J1748" s="411">
        <f t="shared" si="657"/>
        <v>0</v>
      </c>
      <c r="K1748" s="412">
        <f t="shared" si="664"/>
        <v>0</v>
      </c>
      <c r="L1748" s="411">
        <f t="shared" si="665"/>
        <v>0</v>
      </c>
      <c r="M1748" s="412">
        <f t="shared" si="658"/>
        <v>0</v>
      </c>
      <c r="N1748" s="411">
        <v>0</v>
      </c>
      <c r="O1748" s="412">
        <f t="shared" si="666"/>
        <v>0</v>
      </c>
      <c r="P1748" s="335"/>
      <c r="Q1748" s="427">
        <f t="shared" si="667"/>
        <v>0</v>
      </c>
      <c r="R1748" s="428">
        <f t="shared" si="668"/>
        <v>0</v>
      </c>
      <c r="S1748" s="427">
        <f t="shared" si="659"/>
        <v>0</v>
      </c>
      <c r="T1748" s="428">
        <f t="shared" si="660"/>
        <v>0</v>
      </c>
      <c r="U1748" s="431">
        <f t="shared" si="669"/>
        <v>0</v>
      </c>
      <c r="V1748" s="432">
        <f t="shared" si="670"/>
        <v>0</v>
      </c>
      <c r="W1748" s="427">
        <f t="shared" si="671"/>
        <v>0</v>
      </c>
      <c r="X1748" s="428">
        <f t="shared" si="672"/>
        <v>0</v>
      </c>
      <c r="Y1748" s="427">
        <f t="shared" si="661"/>
        <v>0</v>
      </c>
      <c r="Z1748" s="428">
        <f t="shared" si="662"/>
        <v>0</v>
      </c>
      <c r="AA1748" s="431">
        <f t="shared" si="673"/>
        <v>0</v>
      </c>
      <c r="AB1748" s="432">
        <f t="shared" si="674"/>
        <v>0</v>
      </c>
      <c r="AC1748" s="427" t="e">
        <f t="shared" si="675"/>
        <v>#N/A</v>
      </c>
      <c r="AD1748" s="428" t="e">
        <f t="shared" si="676"/>
        <v>#N/A</v>
      </c>
      <c r="AE1748" s="427" t="e">
        <f t="shared" si="677"/>
        <v>#N/A</v>
      </c>
      <c r="AF1748" s="428" t="e">
        <f t="shared" si="678"/>
        <v>#N/A</v>
      </c>
      <c r="AG1748" s="431" t="e">
        <f t="shared" si="679"/>
        <v>#N/A</v>
      </c>
      <c r="AH1748" s="432" t="e">
        <f t="shared" si="680"/>
        <v>#N/A</v>
      </c>
    </row>
    <row r="1749" spans="4:34" x14ac:dyDescent="0.25">
      <c r="D1749" s="335"/>
      <c r="E1749" s="335"/>
      <c r="F1749" s="335"/>
      <c r="G1749" s="335"/>
      <c r="H1749" s="411">
        <f t="shared" si="663"/>
        <v>0</v>
      </c>
      <c r="I1749" s="412">
        <v>0</v>
      </c>
      <c r="J1749" s="411">
        <f t="shared" si="657"/>
        <v>0</v>
      </c>
      <c r="K1749" s="412">
        <f t="shared" si="664"/>
        <v>0</v>
      </c>
      <c r="L1749" s="411">
        <f t="shared" si="665"/>
        <v>0</v>
      </c>
      <c r="M1749" s="412">
        <f t="shared" si="658"/>
        <v>0</v>
      </c>
      <c r="N1749" s="411">
        <v>0</v>
      </c>
      <c r="O1749" s="412">
        <f t="shared" si="666"/>
        <v>0</v>
      </c>
      <c r="P1749" s="335"/>
      <c r="Q1749" s="427">
        <f t="shared" si="667"/>
        <v>0</v>
      </c>
      <c r="R1749" s="428">
        <f t="shared" si="668"/>
        <v>0</v>
      </c>
      <c r="S1749" s="427">
        <f t="shared" si="659"/>
        <v>0</v>
      </c>
      <c r="T1749" s="428">
        <f t="shared" si="660"/>
        <v>0</v>
      </c>
      <c r="U1749" s="431">
        <f t="shared" si="669"/>
        <v>0</v>
      </c>
      <c r="V1749" s="432">
        <f t="shared" si="670"/>
        <v>0</v>
      </c>
      <c r="W1749" s="427">
        <f t="shared" si="671"/>
        <v>0</v>
      </c>
      <c r="X1749" s="428">
        <f t="shared" si="672"/>
        <v>0</v>
      </c>
      <c r="Y1749" s="427">
        <f t="shared" si="661"/>
        <v>0</v>
      </c>
      <c r="Z1749" s="428">
        <f t="shared" si="662"/>
        <v>0</v>
      </c>
      <c r="AA1749" s="431">
        <f t="shared" si="673"/>
        <v>0</v>
      </c>
      <c r="AB1749" s="432">
        <f t="shared" si="674"/>
        <v>0</v>
      </c>
      <c r="AC1749" s="427" t="e">
        <f t="shared" si="675"/>
        <v>#N/A</v>
      </c>
      <c r="AD1749" s="428" t="e">
        <f t="shared" si="676"/>
        <v>#N/A</v>
      </c>
      <c r="AE1749" s="427" t="e">
        <f t="shared" si="677"/>
        <v>#N/A</v>
      </c>
      <c r="AF1749" s="428" t="e">
        <f t="shared" si="678"/>
        <v>#N/A</v>
      </c>
      <c r="AG1749" s="431" t="e">
        <f t="shared" si="679"/>
        <v>#N/A</v>
      </c>
      <c r="AH1749" s="432" t="e">
        <f t="shared" si="680"/>
        <v>#N/A</v>
      </c>
    </row>
    <row r="1750" spans="4:34" x14ac:dyDescent="0.25">
      <c r="D1750" s="335"/>
      <c r="E1750" s="335"/>
      <c r="F1750" s="335"/>
      <c r="G1750" s="335"/>
      <c r="H1750" s="411">
        <f t="shared" si="663"/>
        <v>0</v>
      </c>
      <c r="I1750" s="412">
        <v>0</v>
      </c>
      <c r="J1750" s="411">
        <f t="shared" si="657"/>
        <v>0</v>
      </c>
      <c r="K1750" s="412">
        <f t="shared" si="664"/>
        <v>0</v>
      </c>
      <c r="L1750" s="411">
        <f t="shared" si="665"/>
        <v>0</v>
      </c>
      <c r="M1750" s="412">
        <f t="shared" si="658"/>
        <v>0</v>
      </c>
      <c r="N1750" s="411">
        <v>0</v>
      </c>
      <c r="O1750" s="412">
        <f t="shared" si="666"/>
        <v>0</v>
      </c>
      <c r="P1750" s="335"/>
      <c r="Q1750" s="427">
        <f t="shared" si="667"/>
        <v>0</v>
      </c>
      <c r="R1750" s="428">
        <f t="shared" si="668"/>
        <v>0</v>
      </c>
      <c r="S1750" s="427">
        <f t="shared" si="659"/>
        <v>0</v>
      </c>
      <c r="T1750" s="428">
        <f t="shared" si="660"/>
        <v>0</v>
      </c>
      <c r="U1750" s="431">
        <f t="shared" si="669"/>
        <v>0</v>
      </c>
      <c r="V1750" s="432">
        <f t="shared" si="670"/>
        <v>0</v>
      </c>
      <c r="W1750" s="427">
        <f t="shared" si="671"/>
        <v>0</v>
      </c>
      <c r="X1750" s="428">
        <f t="shared" si="672"/>
        <v>0</v>
      </c>
      <c r="Y1750" s="427">
        <f t="shared" si="661"/>
        <v>0</v>
      </c>
      <c r="Z1750" s="428">
        <f t="shared" si="662"/>
        <v>0</v>
      </c>
      <c r="AA1750" s="431">
        <f t="shared" si="673"/>
        <v>0</v>
      </c>
      <c r="AB1750" s="432">
        <f t="shared" si="674"/>
        <v>0</v>
      </c>
      <c r="AC1750" s="427" t="e">
        <f t="shared" si="675"/>
        <v>#N/A</v>
      </c>
      <c r="AD1750" s="428" t="e">
        <f t="shared" si="676"/>
        <v>#N/A</v>
      </c>
      <c r="AE1750" s="427" t="e">
        <f t="shared" si="677"/>
        <v>#N/A</v>
      </c>
      <c r="AF1750" s="428" t="e">
        <f t="shared" si="678"/>
        <v>#N/A</v>
      </c>
      <c r="AG1750" s="431" t="e">
        <f t="shared" si="679"/>
        <v>#N/A</v>
      </c>
      <c r="AH1750" s="432" t="e">
        <f t="shared" si="680"/>
        <v>#N/A</v>
      </c>
    </row>
    <row r="1751" spans="4:34" x14ac:dyDescent="0.25">
      <c r="D1751" s="335"/>
      <c r="E1751" s="335"/>
      <c r="F1751" s="335"/>
      <c r="G1751" s="335"/>
      <c r="H1751" s="411">
        <f t="shared" si="663"/>
        <v>0</v>
      </c>
      <c r="I1751" s="412">
        <v>0</v>
      </c>
      <c r="J1751" s="411">
        <f t="shared" si="657"/>
        <v>0</v>
      </c>
      <c r="K1751" s="412">
        <f t="shared" si="664"/>
        <v>0</v>
      </c>
      <c r="L1751" s="411">
        <f t="shared" si="665"/>
        <v>0</v>
      </c>
      <c r="M1751" s="412">
        <f t="shared" si="658"/>
        <v>0</v>
      </c>
      <c r="N1751" s="411">
        <v>0</v>
      </c>
      <c r="O1751" s="412">
        <f t="shared" si="666"/>
        <v>0</v>
      </c>
      <c r="P1751" s="335"/>
      <c r="Q1751" s="427">
        <f t="shared" si="667"/>
        <v>0</v>
      </c>
      <c r="R1751" s="428">
        <f t="shared" si="668"/>
        <v>0</v>
      </c>
      <c r="S1751" s="427">
        <f t="shared" si="659"/>
        <v>0</v>
      </c>
      <c r="T1751" s="428">
        <f t="shared" si="660"/>
        <v>0</v>
      </c>
      <c r="U1751" s="431">
        <f t="shared" si="669"/>
        <v>0</v>
      </c>
      <c r="V1751" s="432">
        <f t="shared" si="670"/>
        <v>0</v>
      </c>
      <c r="W1751" s="427">
        <f t="shared" si="671"/>
        <v>0</v>
      </c>
      <c r="X1751" s="428">
        <f t="shared" si="672"/>
        <v>0</v>
      </c>
      <c r="Y1751" s="427">
        <f t="shared" si="661"/>
        <v>0</v>
      </c>
      <c r="Z1751" s="428">
        <f t="shared" si="662"/>
        <v>0</v>
      </c>
      <c r="AA1751" s="431">
        <f t="shared" si="673"/>
        <v>0</v>
      </c>
      <c r="AB1751" s="432">
        <f t="shared" si="674"/>
        <v>0</v>
      </c>
      <c r="AC1751" s="427" t="e">
        <f t="shared" si="675"/>
        <v>#N/A</v>
      </c>
      <c r="AD1751" s="428" t="e">
        <f t="shared" si="676"/>
        <v>#N/A</v>
      </c>
      <c r="AE1751" s="427" t="e">
        <f t="shared" si="677"/>
        <v>#N/A</v>
      </c>
      <c r="AF1751" s="428" t="e">
        <f t="shared" si="678"/>
        <v>#N/A</v>
      </c>
      <c r="AG1751" s="431" t="e">
        <f t="shared" si="679"/>
        <v>#N/A</v>
      </c>
      <c r="AH1751" s="432" t="e">
        <f t="shared" si="680"/>
        <v>#N/A</v>
      </c>
    </row>
    <row r="1752" spans="4:34" x14ac:dyDescent="0.25">
      <c r="D1752" s="335"/>
      <c r="E1752" s="335"/>
      <c r="F1752" s="335"/>
      <c r="G1752" s="335"/>
      <c r="H1752" s="411">
        <f t="shared" si="663"/>
        <v>0</v>
      </c>
      <c r="I1752" s="412">
        <v>0</v>
      </c>
      <c r="J1752" s="411">
        <f t="shared" si="657"/>
        <v>0</v>
      </c>
      <c r="K1752" s="412">
        <f t="shared" si="664"/>
        <v>0</v>
      </c>
      <c r="L1752" s="411">
        <f t="shared" si="665"/>
        <v>0</v>
      </c>
      <c r="M1752" s="412">
        <f t="shared" si="658"/>
        <v>0</v>
      </c>
      <c r="N1752" s="411">
        <v>0</v>
      </c>
      <c r="O1752" s="412">
        <f t="shared" si="666"/>
        <v>0</v>
      </c>
      <c r="P1752" s="335"/>
      <c r="Q1752" s="427">
        <f t="shared" si="667"/>
        <v>0</v>
      </c>
      <c r="R1752" s="428">
        <f t="shared" si="668"/>
        <v>0</v>
      </c>
      <c r="S1752" s="427">
        <f t="shared" si="659"/>
        <v>0</v>
      </c>
      <c r="T1752" s="428">
        <f t="shared" si="660"/>
        <v>0</v>
      </c>
      <c r="U1752" s="431">
        <f t="shared" si="669"/>
        <v>0</v>
      </c>
      <c r="V1752" s="432">
        <f t="shared" si="670"/>
        <v>0</v>
      </c>
      <c r="W1752" s="427">
        <f t="shared" si="671"/>
        <v>0</v>
      </c>
      <c r="X1752" s="428">
        <f t="shared" si="672"/>
        <v>0</v>
      </c>
      <c r="Y1752" s="427">
        <f t="shared" si="661"/>
        <v>0</v>
      </c>
      <c r="Z1752" s="428">
        <f t="shared" si="662"/>
        <v>0</v>
      </c>
      <c r="AA1752" s="431">
        <f t="shared" si="673"/>
        <v>0</v>
      </c>
      <c r="AB1752" s="432">
        <f t="shared" si="674"/>
        <v>0</v>
      </c>
      <c r="AC1752" s="427" t="e">
        <f t="shared" si="675"/>
        <v>#N/A</v>
      </c>
      <c r="AD1752" s="428" t="e">
        <f t="shared" si="676"/>
        <v>#N/A</v>
      </c>
      <c r="AE1752" s="427" t="e">
        <f t="shared" si="677"/>
        <v>#N/A</v>
      </c>
      <c r="AF1752" s="428" t="e">
        <f t="shared" si="678"/>
        <v>#N/A</v>
      </c>
      <c r="AG1752" s="431" t="e">
        <f t="shared" si="679"/>
        <v>#N/A</v>
      </c>
      <c r="AH1752" s="432" t="e">
        <f t="shared" si="680"/>
        <v>#N/A</v>
      </c>
    </row>
    <row r="1753" spans="4:34" x14ac:dyDescent="0.25">
      <c r="D1753" s="335"/>
      <c r="E1753" s="335"/>
      <c r="F1753" s="335"/>
      <c r="G1753" s="335"/>
      <c r="H1753" s="411">
        <f t="shared" si="663"/>
        <v>0</v>
      </c>
      <c r="I1753" s="412">
        <v>0</v>
      </c>
      <c r="J1753" s="411">
        <f t="shared" si="657"/>
        <v>0</v>
      </c>
      <c r="K1753" s="412">
        <f t="shared" si="664"/>
        <v>0</v>
      </c>
      <c r="L1753" s="411">
        <f t="shared" si="665"/>
        <v>0</v>
      </c>
      <c r="M1753" s="412">
        <f t="shared" si="658"/>
        <v>0</v>
      </c>
      <c r="N1753" s="411">
        <v>0</v>
      </c>
      <c r="O1753" s="412">
        <f t="shared" si="666"/>
        <v>0</v>
      </c>
      <c r="P1753" s="335"/>
      <c r="Q1753" s="427">
        <f t="shared" si="667"/>
        <v>0</v>
      </c>
      <c r="R1753" s="428">
        <f t="shared" si="668"/>
        <v>0</v>
      </c>
      <c r="S1753" s="427">
        <f t="shared" si="659"/>
        <v>0</v>
      </c>
      <c r="T1753" s="428">
        <f t="shared" si="660"/>
        <v>0</v>
      </c>
      <c r="U1753" s="431">
        <f t="shared" si="669"/>
        <v>0</v>
      </c>
      <c r="V1753" s="432">
        <f t="shared" si="670"/>
        <v>0</v>
      </c>
      <c r="W1753" s="427">
        <f t="shared" si="671"/>
        <v>0</v>
      </c>
      <c r="X1753" s="428">
        <f t="shared" si="672"/>
        <v>0</v>
      </c>
      <c r="Y1753" s="427">
        <f t="shared" si="661"/>
        <v>0</v>
      </c>
      <c r="Z1753" s="428">
        <f t="shared" si="662"/>
        <v>0</v>
      </c>
      <c r="AA1753" s="431">
        <f t="shared" si="673"/>
        <v>0</v>
      </c>
      <c r="AB1753" s="432">
        <f t="shared" si="674"/>
        <v>0</v>
      </c>
      <c r="AC1753" s="427" t="e">
        <f t="shared" si="675"/>
        <v>#N/A</v>
      </c>
      <c r="AD1753" s="428" t="e">
        <f t="shared" si="676"/>
        <v>#N/A</v>
      </c>
      <c r="AE1753" s="427" t="e">
        <f t="shared" si="677"/>
        <v>#N/A</v>
      </c>
      <c r="AF1753" s="428" t="e">
        <f t="shared" si="678"/>
        <v>#N/A</v>
      </c>
      <c r="AG1753" s="431" t="e">
        <f t="shared" si="679"/>
        <v>#N/A</v>
      </c>
      <c r="AH1753" s="432" t="e">
        <f t="shared" si="680"/>
        <v>#N/A</v>
      </c>
    </row>
    <row r="1754" spans="4:34" x14ac:dyDescent="0.25">
      <c r="D1754" s="335"/>
      <c r="E1754" s="335"/>
      <c r="F1754" s="335"/>
      <c r="G1754" s="335"/>
      <c r="H1754" s="411">
        <f t="shared" si="663"/>
        <v>0</v>
      </c>
      <c r="I1754" s="412">
        <v>0</v>
      </c>
      <c r="J1754" s="411">
        <f t="shared" si="657"/>
        <v>0</v>
      </c>
      <c r="K1754" s="412">
        <f t="shared" si="664"/>
        <v>0</v>
      </c>
      <c r="L1754" s="411">
        <f t="shared" si="665"/>
        <v>0</v>
      </c>
      <c r="M1754" s="412">
        <f t="shared" si="658"/>
        <v>0</v>
      </c>
      <c r="N1754" s="411">
        <v>0</v>
      </c>
      <c r="O1754" s="412">
        <f t="shared" si="666"/>
        <v>0</v>
      </c>
      <c r="P1754" s="335"/>
      <c r="Q1754" s="427">
        <f t="shared" si="667"/>
        <v>0</v>
      </c>
      <c r="R1754" s="428">
        <f t="shared" si="668"/>
        <v>0</v>
      </c>
      <c r="S1754" s="427">
        <f t="shared" si="659"/>
        <v>0</v>
      </c>
      <c r="T1754" s="428">
        <f t="shared" si="660"/>
        <v>0</v>
      </c>
      <c r="U1754" s="431">
        <f t="shared" si="669"/>
        <v>0</v>
      </c>
      <c r="V1754" s="432">
        <f t="shared" si="670"/>
        <v>0</v>
      </c>
      <c r="W1754" s="427">
        <f t="shared" si="671"/>
        <v>0</v>
      </c>
      <c r="X1754" s="428">
        <f t="shared" si="672"/>
        <v>0</v>
      </c>
      <c r="Y1754" s="427">
        <f t="shared" si="661"/>
        <v>0</v>
      </c>
      <c r="Z1754" s="428">
        <f t="shared" si="662"/>
        <v>0</v>
      </c>
      <c r="AA1754" s="431">
        <f t="shared" si="673"/>
        <v>0</v>
      </c>
      <c r="AB1754" s="432">
        <f t="shared" si="674"/>
        <v>0</v>
      </c>
      <c r="AC1754" s="427" t="e">
        <f t="shared" si="675"/>
        <v>#N/A</v>
      </c>
      <c r="AD1754" s="428" t="e">
        <f t="shared" si="676"/>
        <v>#N/A</v>
      </c>
      <c r="AE1754" s="427" t="e">
        <f t="shared" si="677"/>
        <v>#N/A</v>
      </c>
      <c r="AF1754" s="428" t="e">
        <f t="shared" si="678"/>
        <v>#N/A</v>
      </c>
      <c r="AG1754" s="431" t="e">
        <f t="shared" si="679"/>
        <v>#N/A</v>
      </c>
      <c r="AH1754" s="432" t="e">
        <f t="shared" si="680"/>
        <v>#N/A</v>
      </c>
    </row>
    <row r="1755" spans="4:34" x14ac:dyDescent="0.25">
      <c r="D1755" s="335"/>
      <c r="E1755" s="335"/>
      <c r="F1755" s="335"/>
      <c r="G1755" s="335"/>
      <c r="H1755" s="411">
        <f t="shared" si="663"/>
        <v>0</v>
      </c>
      <c r="I1755" s="412">
        <v>0</v>
      </c>
      <c r="J1755" s="411">
        <f t="shared" si="657"/>
        <v>0</v>
      </c>
      <c r="K1755" s="412">
        <f t="shared" si="664"/>
        <v>0</v>
      </c>
      <c r="L1755" s="411">
        <f t="shared" si="665"/>
        <v>0</v>
      </c>
      <c r="M1755" s="412">
        <f t="shared" si="658"/>
        <v>0</v>
      </c>
      <c r="N1755" s="411">
        <v>0</v>
      </c>
      <c r="O1755" s="412">
        <f t="shared" si="666"/>
        <v>0</v>
      </c>
      <c r="P1755" s="335"/>
      <c r="Q1755" s="427">
        <f t="shared" si="667"/>
        <v>0</v>
      </c>
      <c r="R1755" s="428">
        <f t="shared" si="668"/>
        <v>0</v>
      </c>
      <c r="S1755" s="427">
        <f t="shared" si="659"/>
        <v>0</v>
      </c>
      <c r="T1755" s="428">
        <f t="shared" si="660"/>
        <v>0</v>
      </c>
      <c r="U1755" s="431">
        <f t="shared" si="669"/>
        <v>0</v>
      </c>
      <c r="V1755" s="432">
        <f t="shared" si="670"/>
        <v>0</v>
      </c>
      <c r="W1755" s="427">
        <f t="shared" si="671"/>
        <v>0</v>
      </c>
      <c r="X1755" s="428">
        <f t="shared" si="672"/>
        <v>0</v>
      </c>
      <c r="Y1755" s="427">
        <f t="shared" si="661"/>
        <v>0</v>
      </c>
      <c r="Z1755" s="428">
        <f t="shared" si="662"/>
        <v>0</v>
      </c>
      <c r="AA1755" s="431">
        <f t="shared" si="673"/>
        <v>0</v>
      </c>
      <c r="AB1755" s="432">
        <f t="shared" si="674"/>
        <v>0</v>
      </c>
      <c r="AC1755" s="427" t="e">
        <f t="shared" si="675"/>
        <v>#N/A</v>
      </c>
      <c r="AD1755" s="428" t="e">
        <f t="shared" si="676"/>
        <v>#N/A</v>
      </c>
      <c r="AE1755" s="427" t="e">
        <f t="shared" si="677"/>
        <v>#N/A</v>
      </c>
      <c r="AF1755" s="428" t="e">
        <f t="shared" si="678"/>
        <v>#N/A</v>
      </c>
      <c r="AG1755" s="431" t="e">
        <f t="shared" si="679"/>
        <v>#N/A</v>
      </c>
      <c r="AH1755" s="432" t="e">
        <f t="shared" si="680"/>
        <v>#N/A</v>
      </c>
    </row>
    <row r="1756" spans="4:34" x14ac:dyDescent="0.25">
      <c r="D1756" s="335"/>
      <c r="E1756" s="335"/>
      <c r="F1756" s="335"/>
      <c r="G1756" s="335"/>
      <c r="H1756" s="411">
        <f t="shared" si="663"/>
        <v>0</v>
      </c>
      <c r="I1756" s="412">
        <v>0</v>
      </c>
      <c r="J1756" s="411">
        <f t="shared" si="657"/>
        <v>0</v>
      </c>
      <c r="K1756" s="412">
        <f t="shared" si="664"/>
        <v>0</v>
      </c>
      <c r="L1756" s="411">
        <f t="shared" si="665"/>
        <v>0</v>
      </c>
      <c r="M1756" s="412">
        <f t="shared" si="658"/>
        <v>0</v>
      </c>
      <c r="N1756" s="411">
        <v>0</v>
      </c>
      <c r="O1756" s="412">
        <f t="shared" si="666"/>
        <v>0</v>
      </c>
      <c r="P1756" s="335"/>
      <c r="Q1756" s="427">
        <f t="shared" si="667"/>
        <v>0</v>
      </c>
      <c r="R1756" s="428">
        <f t="shared" si="668"/>
        <v>0</v>
      </c>
      <c r="S1756" s="427">
        <f t="shared" si="659"/>
        <v>0</v>
      </c>
      <c r="T1756" s="428">
        <f t="shared" si="660"/>
        <v>0</v>
      </c>
      <c r="U1756" s="431">
        <f t="shared" si="669"/>
        <v>0</v>
      </c>
      <c r="V1756" s="432">
        <f t="shared" si="670"/>
        <v>0</v>
      </c>
      <c r="W1756" s="427">
        <f t="shared" si="671"/>
        <v>0</v>
      </c>
      <c r="X1756" s="428">
        <f t="shared" si="672"/>
        <v>0</v>
      </c>
      <c r="Y1756" s="427">
        <f t="shared" si="661"/>
        <v>0</v>
      </c>
      <c r="Z1756" s="428">
        <f t="shared" si="662"/>
        <v>0</v>
      </c>
      <c r="AA1756" s="431">
        <f t="shared" si="673"/>
        <v>0</v>
      </c>
      <c r="AB1756" s="432">
        <f t="shared" si="674"/>
        <v>0</v>
      </c>
      <c r="AC1756" s="427" t="e">
        <f t="shared" si="675"/>
        <v>#N/A</v>
      </c>
      <c r="AD1756" s="428" t="e">
        <f t="shared" si="676"/>
        <v>#N/A</v>
      </c>
      <c r="AE1756" s="427" t="e">
        <f t="shared" si="677"/>
        <v>#N/A</v>
      </c>
      <c r="AF1756" s="428" t="e">
        <f t="shared" si="678"/>
        <v>#N/A</v>
      </c>
      <c r="AG1756" s="431" t="e">
        <f t="shared" si="679"/>
        <v>#N/A</v>
      </c>
      <c r="AH1756" s="432" t="e">
        <f t="shared" si="680"/>
        <v>#N/A</v>
      </c>
    </row>
    <row r="1757" spans="4:34" x14ac:dyDescent="0.25">
      <c r="D1757" s="335"/>
      <c r="E1757" s="335"/>
      <c r="F1757" s="335"/>
      <c r="G1757" s="335"/>
      <c r="H1757" s="411">
        <f t="shared" si="663"/>
        <v>0</v>
      </c>
      <c r="I1757" s="412">
        <v>0</v>
      </c>
      <c r="J1757" s="411">
        <f t="shared" si="657"/>
        <v>0</v>
      </c>
      <c r="K1757" s="412">
        <f t="shared" si="664"/>
        <v>0</v>
      </c>
      <c r="L1757" s="411">
        <f t="shared" si="665"/>
        <v>0</v>
      </c>
      <c r="M1757" s="412">
        <f t="shared" si="658"/>
        <v>0</v>
      </c>
      <c r="N1757" s="411">
        <v>0</v>
      </c>
      <c r="O1757" s="412">
        <f t="shared" si="666"/>
        <v>0</v>
      </c>
      <c r="P1757" s="335"/>
      <c r="Q1757" s="427">
        <f t="shared" si="667"/>
        <v>0</v>
      </c>
      <c r="R1757" s="428">
        <f t="shared" si="668"/>
        <v>0</v>
      </c>
      <c r="S1757" s="427">
        <f t="shared" si="659"/>
        <v>0</v>
      </c>
      <c r="T1757" s="428">
        <f t="shared" si="660"/>
        <v>0</v>
      </c>
      <c r="U1757" s="431">
        <f t="shared" si="669"/>
        <v>0</v>
      </c>
      <c r="V1757" s="432">
        <f t="shared" si="670"/>
        <v>0</v>
      </c>
      <c r="W1757" s="427">
        <f t="shared" si="671"/>
        <v>0</v>
      </c>
      <c r="X1757" s="428">
        <f t="shared" si="672"/>
        <v>0</v>
      </c>
      <c r="Y1757" s="427">
        <f t="shared" si="661"/>
        <v>0</v>
      </c>
      <c r="Z1757" s="428">
        <f t="shared" si="662"/>
        <v>0</v>
      </c>
      <c r="AA1757" s="431">
        <f t="shared" si="673"/>
        <v>0</v>
      </c>
      <c r="AB1757" s="432">
        <f t="shared" si="674"/>
        <v>0</v>
      </c>
      <c r="AC1757" s="427" t="e">
        <f t="shared" si="675"/>
        <v>#N/A</v>
      </c>
      <c r="AD1757" s="428" t="e">
        <f t="shared" si="676"/>
        <v>#N/A</v>
      </c>
      <c r="AE1757" s="427" t="e">
        <f t="shared" si="677"/>
        <v>#N/A</v>
      </c>
      <c r="AF1757" s="428" t="e">
        <f t="shared" si="678"/>
        <v>#N/A</v>
      </c>
      <c r="AG1757" s="431" t="e">
        <f t="shared" si="679"/>
        <v>#N/A</v>
      </c>
      <c r="AH1757" s="432" t="e">
        <f t="shared" si="680"/>
        <v>#N/A</v>
      </c>
    </row>
    <row r="1758" spans="4:34" x14ac:dyDescent="0.25">
      <c r="D1758" s="335"/>
      <c r="E1758" s="335"/>
      <c r="F1758" s="335"/>
      <c r="G1758" s="335"/>
      <c r="H1758" s="411">
        <f t="shared" si="663"/>
        <v>0</v>
      </c>
      <c r="I1758" s="412">
        <v>0</v>
      </c>
      <c r="J1758" s="411">
        <f t="shared" si="657"/>
        <v>0</v>
      </c>
      <c r="K1758" s="412">
        <f t="shared" si="664"/>
        <v>0</v>
      </c>
      <c r="L1758" s="411">
        <f t="shared" si="665"/>
        <v>0</v>
      </c>
      <c r="M1758" s="412">
        <f t="shared" si="658"/>
        <v>0</v>
      </c>
      <c r="N1758" s="411">
        <v>0</v>
      </c>
      <c r="O1758" s="412">
        <f t="shared" si="666"/>
        <v>0</v>
      </c>
      <c r="P1758" s="335"/>
      <c r="Q1758" s="427">
        <f t="shared" si="667"/>
        <v>0</v>
      </c>
      <c r="R1758" s="428">
        <f t="shared" si="668"/>
        <v>0</v>
      </c>
      <c r="S1758" s="427">
        <f t="shared" si="659"/>
        <v>0</v>
      </c>
      <c r="T1758" s="428">
        <f t="shared" si="660"/>
        <v>0</v>
      </c>
      <c r="U1758" s="431">
        <f t="shared" si="669"/>
        <v>0</v>
      </c>
      <c r="V1758" s="432">
        <f t="shared" si="670"/>
        <v>0</v>
      </c>
      <c r="W1758" s="427">
        <f t="shared" si="671"/>
        <v>0</v>
      </c>
      <c r="X1758" s="428">
        <f t="shared" si="672"/>
        <v>0</v>
      </c>
      <c r="Y1758" s="427">
        <f t="shared" si="661"/>
        <v>0</v>
      </c>
      <c r="Z1758" s="428">
        <f t="shared" si="662"/>
        <v>0</v>
      </c>
      <c r="AA1758" s="431">
        <f t="shared" si="673"/>
        <v>0</v>
      </c>
      <c r="AB1758" s="432">
        <f t="shared" si="674"/>
        <v>0</v>
      </c>
      <c r="AC1758" s="427" t="e">
        <f t="shared" si="675"/>
        <v>#N/A</v>
      </c>
      <c r="AD1758" s="428" t="e">
        <f t="shared" si="676"/>
        <v>#N/A</v>
      </c>
      <c r="AE1758" s="427" t="e">
        <f t="shared" si="677"/>
        <v>#N/A</v>
      </c>
      <c r="AF1758" s="428" t="e">
        <f t="shared" si="678"/>
        <v>#N/A</v>
      </c>
      <c r="AG1758" s="431" t="e">
        <f t="shared" si="679"/>
        <v>#N/A</v>
      </c>
      <c r="AH1758" s="432" t="e">
        <f t="shared" si="680"/>
        <v>#N/A</v>
      </c>
    </row>
    <row r="1759" spans="4:34" x14ac:dyDescent="0.25">
      <c r="D1759" s="335"/>
      <c r="E1759" s="335"/>
      <c r="F1759" s="335"/>
      <c r="G1759" s="335"/>
      <c r="H1759" s="411">
        <f t="shared" si="663"/>
        <v>0</v>
      </c>
      <c r="I1759" s="412">
        <v>0</v>
      </c>
      <c r="J1759" s="411">
        <f t="shared" si="657"/>
        <v>0</v>
      </c>
      <c r="K1759" s="412">
        <f t="shared" si="664"/>
        <v>0</v>
      </c>
      <c r="L1759" s="411">
        <f t="shared" si="665"/>
        <v>0</v>
      </c>
      <c r="M1759" s="412">
        <f t="shared" si="658"/>
        <v>0</v>
      </c>
      <c r="N1759" s="411">
        <v>0</v>
      </c>
      <c r="O1759" s="412">
        <f t="shared" si="666"/>
        <v>0</v>
      </c>
      <c r="P1759" s="335"/>
      <c r="Q1759" s="427">
        <f t="shared" si="667"/>
        <v>0</v>
      </c>
      <c r="R1759" s="428">
        <f t="shared" si="668"/>
        <v>0</v>
      </c>
      <c r="S1759" s="427">
        <f t="shared" si="659"/>
        <v>0</v>
      </c>
      <c r="T1759" s="428">
        <f t="shared" si="660"/>
        <v>0</v>
      </c>
      <c r="U1759" s="431">
        <f t="shared" si="669"/>
        <v>0</v>
      </c>
      <c r="V1759" s="432">
        <f t="shared" si="670"/>
        <v>0</v>
      </c>
      <c r="W1759" s="427">
        <f t="shared" si="671"/>
        <v>0</v>
      </c>
      <c r="X1759" s="428">
        <f t="shared" si="672"/>
        <v>0</v>
      </c>
      <c r="Y1759" s="427">
        <f t="shared" si="661"/>
        <v>0</v>
      </c>
      <c r="Z1759" s="428">
        <f t="shared" si="662"/>
        <v>0</v>
      </c>
      <c r="AA1759" s="431">
        <f t="shared" si="673"/>
        <v>0</v>
      </c>
      <c r="AB1759" s="432">
        <f t="shared" si="674"/>
        <v>0</v>
      </c>
      <c r="AC1759" s="427" t="e">
        <f t="shared" si="675"/>
        <v>#N/A</v>
      </c>
      <c r="AD1759" s="428" t="e">
        <f t="shared" si="676"/>
        <v>#N/A</v>
      </c>
      <c r="AE1759" s="427" t="e">
        <f t="shared" si="677"/>
        <v>#N/A</v>
      </c>
      <c r="AF1759" s="428" t="e">
        <f t="shared" si="678"/>
        <v>#N/A</v>
      </c>
      <c r="AG1759" s="431" t="e">
        <f t="shared" si="679"/>
        <v>#N/A</v>
      </c>
      <c r="AH1759" s="432" t="e">
        <f t="shared" si="680"/>
        <v>#N/A</v>
      </c>
    </row>
    <row r="1760" spans="4:34" x14ac:dyDescent="0.25">
      <c r="D1760" s="335"/>
      <c r="E1760" s="335"/>
      <c r="F1760" s="335"/>
      <c r="G1760" s="335"/>
      <c r="H1760" s="411">
        <f t="shared" si="663"/>
        <v>0</v>
      </c>
      <c r="I1760" s="412">
        <v>0</v>
      </c>
      <c r="J1760" s="411">
        <f t="shared" si="657"/>
        <v>0</v>
      </c>
      <c r="K1760" s="412">
        <f t="shared" si="664"/>
        <v>0</v>
      </c>
      <c r="L1760" s="411">
        <f t="shared" si="665"/>
        <v>0</v>
      </c>
      <c r="M1760" s="412">
        <f t="shared" si="658"/>
        <v>0</v>
      </c>
      <c r="N1760" s="411">
        <v>0</v>
      </c>
      <c r="O1760" s="412">
        <f t="shared" si="666"/>
        <v>0</v>
      </c>
      <c r="P1760" s="335"/>
      <c r="Q1760" s="427">
        <f t="shared" si="667"/>
        <v>0</v>
      </c>
      <c r="R1760" s="428">
        <f t="shared" si="668"/>
        <v>0</v>
      </c>
      <c r="S1760" s="427">
        <f t="shared" si="659"/>
        <v>0</v>
      </c>
      <c r="T1760" s="428">
        <f t="shared" si="660"/>
        <v>0</v>
      </c>
      <c r="U1760" s="431">
        <f t="shared" si="669"/>
        <v>0</v>
      </c>
      <c r="V1760" s="432">
        <f t="shared" si="670"/>
        <v>0</v>
      </c>
      <c r="W1760" s="427">
        <f t="shared" si="671"/>
        <v>0</v>
      </c>
      <c r="X1760" s="428">
        <f t="shared" si="672"/>
        <v>0</v>
      </c>
      <c r="Y1760" s="427">
        <f t="shared" si="661"/>
        <v>0</v>
      </c>
      <c r="Z1760" s="428">
        <f t="shared" si="662"/>
        <v>0</v>
      </c>
      <c r="AA1760" s="431">
        <f t="shared" si="673"/>
        <v>0</v>
      </c>
      <c r="AB1760" s="432">
        <f t="shared" si="674"/>
        <v>0</v>
      </c>
      <c r="AC1760" s="427" t="e">
        <f t="shared" si="675"/>
        <v>#N/A</v>
      </c>
      <c r="AD1760" s="428" t="e">
        <f t="shared" si="676"/>
        <v>#N/A</v>
      </c>
      <c r="AE1760" s="427" t="e">
        <f t="shared" si="677"/>
        <v>#N/A</v>
      </c>
      <c r="AF1760" s="428" t="e">
        <f t="shared" si="678"/>
        <v>#N/A</v>
      </c>
      <c r="AG1760" s="431" t="e">
        <f t="shared" si="679"/>
        <v>#N/A</v>
      </c>
      <c r="AH1760" s="432" t="e">
        <f t="shared" si="680"/>
        <v>#N/A</v>
      </c>
    </row>
    <row r="1761" spans="4:34" x14ac:dyDescent="0.25">
      <c r="D1761" s="335"/>
      <c r="E1761" s="335"/>
      <c r="F1761" s="335"/>
      <c r="G1761" s="335"/>
      <c r="H1761" s="411">
        <f t="shared" si="663"/>
        <v>0</v>
      </c>
      <c r="I1761" s="412">
        <v>0</v>
      </c>
      <c r="J1761" s="411">
        <f t="shared" si="657"/>
        <v>0</v>
      </c>
      <c r="K1761" s="412">
        <f t="shared" si="664"/>
        <v>0</v>
      </c>
      <c r="L1761" s="411">
        <f t="shared" si="665"/>
        <v>0</v>
      </c>
      <c r="M1761" s="412">
        <f t="shared" si="658"/>
        <v>0</v>
      </c>
      <c r="N1761" s="411">
        <v>0</v>
      </c>
      <c r="O1761" s="412">
        <f t="shared" si="666"/>
        <v>0</v>
      </c>
      <c r="P1761" s="335"/>
      <c r="Q1761" s="427">
        <f t="shared" si="667"/>
        <v>0</v>
      </c>
      <c r="R1761" s="428">
        <f t="shared" si="668"/>
        <v>0</v>
      </c>
      <c r="S1761" s="427">
        <f t="shared" si="659"/>
        <v>0</v>
      </c>
      <c r="T1761" s="428">
        <f t="shared" si="660"/>
        <v>0</v>
      </c>
      <c r="U1761" s="431">
        <f t="shared" si="669"/>
        <v>0</v>
      </c>
      <c r="V1761" s="432">
        <f t="shared" si="670"/>
        <v>0</v>
      </c>
      <c r="W1761" s="427">
        <f t="shared" si="671"/>
        <v>0</v>
      </c>
      <c r="X1761" s="428">
        <f t="shared" si="672"/>
        <v>0</v>
      </c>
      <c r="Y1761" s="427">
        <f t="shared" si="661"/>
        <v>0</v>
      </c>
      <c r="Z1761" s="428">
        <f t="shared" si="662"/>
        <v>0</v>
      </c>
      <c r="AA1761" s="431">
        <f t="shared" si="673"/>
        <v>0</v>
      </c>
      <c r="AB1761" s="432">
        <f t="shared" si="674"/>
        <v>0</v>
      </c>
      <c r="AC1761" s="427" t="e">
        <f t="shared" si="675"/>
        <v>#N/A</v>
      </c>
      <c r="AD1761" s="428" t="e">
        <f t="shared" si="676"/>
        <v>#N/A</v>
      </c>
      <c r="AE1761" s="427" t="e">
        <f t="shared" si="677"/>
        <v>#N/A</v>
      </c>
      <c r="AF1761" s="428" t="e">
        <f t="shared" si="678"/>
        <v>#N/A</v>
      </c>
      <c r="AG1761" s="431" t="e">
        <f t="shared" si="679"/>
        <v>#N/A</v>
      </c>
      <c r="AH1761" s="432" t="e">
        <f t="shared" si="680"/>
        <v>#N/A</v>
      </c>
    </row>
    <row r="1762" spans="4:34" x14ac:dyDescent="0.25">
      <c r="D1762" s="335"/>
      <c r="E1762" s="335"/>
      <c r="F1762" s="335"/>
      <c r="G1762" s="335"/>
      <c r="H1762" s="411">
        <f t="shared" si="663"/>
        <v>0</v>
      </c>
      <c r="I1762" s="412">
        <v>0</v>
      </c>
      <c r="J1762" s="411">
        <f t="shared" si="657"/>
        <v>0</v>
      </c>
      <c r="K1762" s="412">
        <f t="shared" si="664"/>
        <v>0</v>
      </c>
      <c r="L1762" s="411">
        <f t="shared" si="665"/>
        <v>0</v>
      </c>
      <c r="M1762" s="412">
        <f t="shared" si="658"/>
        <v>0</v>
      </c>
      <c r="N1762" s="411">
        <v>0</v>
      </c>
      <c r="O1762" s="412">
        <f t="shared" si="666"/>
        <v>0</v>
      </c>
      <c r="P1762" s="335"/>
      <c r="Q1762" s="427">
        <f t="shared" si="667"/>
        <v>0</v>
      </c>
      <c r="R1762" s="428">
        <f t="shared" si="668"/>
        <v>0</v>
      </c>
      <c r="S1762" s="427">
        <f t="shared" si="659"/>
        <v>0</v>
      </c>
      <c r="T1762" s="428">
        <f t="shared" si="660"/>
        <v>0</v>
      </c>
      <c r="U1762" s="431">
        <f t="shared" si="669"/>
        <v>0</v>
      </c>
      <c r="V1762" s="432">
        <f t="shared" si="670"/>
        <v>0</v>
      </c>
      <c r="W1762" s="427">
        <f t="shared" si="671"/>
        <v>0</v>
      </c>
      <c r="X1762" s="428">
        <f t="shared" si="672"/>
        <v>0</v>
      </c>
      <c r="Y1762" s="427">
        <f t="shared" si="661"/>
        <v>0</v>
      </c>
      <c r="Z1762" s="428">
        <f t="shared" si="662"/>
        <v>0</v>
      </c>
      <c r="AA1762" s="431">
        <f t="shared" si="673"/>
        <v>0</v>
      </c>
      <c r="AB1762" s="432">
        <f t="shared" si="674"/>
        <v>0</v>
      </c>
      <c r="AC1762" s="427" t="e">
        <f t="shared" si="675"/>
        <v>#N/A</v>
      </c>
      <c r="AD1762" s="428" t="e">
        <f t="shared" si="676"/>
        <v>#N/A</v>
      </c>
      <c r="AE1762" s="427" t="e">
        <f t="shared" si="677"/>
        <v>#N/A</v>
      </c>
      <c r="AF1762" s="428" t="e">
        <f t="shared" si="678"/>
        <v>#N/A</v>
      </c>
      <c r="AG1762" s="431" t="e">
        <f t="shared" si="679"/>
        <v>#N/A</v>
      </c>
      <c r="AH1762" s="432" t="e">
        <f t="shared" si="680"/>
        <v>#N/A</v>
      </c>
    </row>
    <row r="1763" spans="4:34" x14ac:dyDescent="0.25">
      <c r="D1763" s="335"/>
      <c r="E1763" s="335"/>
      <c r="F1763" s="335"/>
      <c r="G1763" s="335"/>
      <c r="H1763" s="411">
        <f t="shared" si="663"/>
        <v>0</v>
      </c>
      <c r="I1763" s="412">
        <v>0</v>
      </c>
      <c r="J1763" s="411">
        <f t="shared" si="657"/>
        <v>0</v>
      </c>
      <c r="K1763" s="412">
        <f t="shared" si="664"/>
        <v>0</v>
      </c>
      <c r="L1763" s="411">
        <f t="shared" si="665"/>
        <v>0</v>
      </c>
      <c r="M1763" s="412">
        <f t="shared" si="658"/>
        <v>0</v>
      </c>
      <c r="N1763" s="411">
        <v>0</v>
      </c>
      <c r="O1763" s="412">
        <f t="shared" si="666"/>
        <v>0</v>
      </c>
      <c r="P1763" s="335"/>
      <c r="Q1763" s="427">
        <f t="shared" si="667"/>
        <v>0</v>
      </c>
      <c r="R1763" s="428">
        <f t="shared" si="668"/>
        <v>0</v>
      </c>
      <c r="S1763" s="427">
        <f t="shared" si="659"/>
        <v>0</v>
      </c>
      <c r="T1763" s="428">
        <f t="shared" si="660"/>
        <v>0</v>
      </c>
      <c r="U1763" s="431">
        <f t="shared" si="669"/>
        <v>0</v>
      </c>
      <c r="V1763" s="432">
        <f t="shared" si="670"/>
        <v>0</v>
      </c>
      <c r="W1763" s="427">
        <f t="shared" si="671"/>
        <v>0</v>
      </c>
      <c r="X1763" s="428">
        <f t="shared" si="672"/>
        <v>0</v>
      </c>
      <c r="Y1763" s="427">
        <f t="shared" si="661"/>
        <v>0</v>
      </c>
      <c r="Z1763" s="428">
        <f t="shared" si="662"/>
        <v>0</v>
      </c>
      <c r="AA1763" s="431">
        <f t="shared" si="673"/>
        <v>0</v>
      </c>
      <c r="AB1763" s="432">
        <f t="shared" si="674"/>
        <v>0</v>
      </c>
      <c r="AC1763" s="427" t="e">
        <f t="shared" si="675"/>
        <v>#N/A</v>
      </c>
      <c r="AD1763" s="428" t="e">
        <f t="shared" si="676"/>
        <v>#N/A</v>
      </c>
      <c r="AE1763" s="427" t="e">
        <f t="shared" si="677"/>
        <v>#N/A</v>
      </c>
      <c r="AF1763" s="428" t="e">
        <f t="shared" si="678"/>
        <v>#N/A</v>
      </c>
      <c r="AG1763" s="431" t="e">
        <f t="shared" si="679"/>
        <v>#N/A</v>
      </c>
      <c r="AH1763" s="432" t="e">
        <f t="shared" si="680"/>
        <v>#N/A</v>
      </c>
    </row>
    <row r="1764" spans="4:34" x14ac:dyDescent="0.25">
      <c r="D1764" s="335"/>
      <c r="E1764" s="335"/>
      <c r="F1764" s="335"/>
      <c r="G1764" s="335"/>
      <c r="H1764" s="411">
        <f t="shared" si="663"/>
        <v>0</v>
      </c>
      <c r="I1764" s="412">
        <v>0</v>
      </c>
      <c r="J1764" s="411">
        <f t="shared" si="657"/>
        <v>0</v>
      </c>
      <c r="K1764" s="412">
        <f t="shared" si="664"/>
        <v>0</v>
      </c>
      <c r="L1764" s="411">
        <f t="shared" si="665"/>
        <v>0</v>
      </c>
      <c r="M1764" s="412">
        <f t="shared" si="658"/>
        <v>0</v>
      </c>
      <c r="N1764" s="411">
        <v>0</v>
      </c>
      <c r="O1764" s="412">
        <f t="shared" si="666"/>
        <v>0</v>
      </c>
      <c r="P1764" s="335"/>
      <c r="Q1764" s="427">
        <f t="shared" si="667"/>
        <v>0</v>
      </c>
      <c r="R1764" s="428">
        <f t="shared" si="668"/>
        <v>0</v>
      </c>
      <c r="S1764" s="427">
        <f t="shared" si="659"/>
        <v>0</v>
      </c>
      <c r="T1764" s="428">
        <f t="shared" si="660"/>
        <v>0</v>
      </c>
      <c r="U1764" s="431">
        <f t="shared" si="669"/>
        <v>0</v>
      </c>
      <c r="V1764" s="432">
        <f t="shared" si="670"/>
        <v>0</v>
      </c>
      <c r="W1764" s="427">
        <f t="shared" si="671"/>
        <v>0</v>
      </c>
      <c r="X1764" s="428">
        <f t="shared" si="672"/>
        <v>0</v>
      </c>
      <c r="Y1764" s="427">
        <f t="shared" si="661"/>
        <v>0</v>
      </c>
      <c r="Z1764" s="428">
        <f t="shared" si="662"/>
        <v>0</v>
      </c>
      <c r="AA1764" s="431">
        <f t="shared" si="673"/>
        <v>0</v>
      </c>
      <c r="AB1764" s="432">
        <f t="shared" si="674"/>
        <v>0</v>
      </c>
      <c r="AC1764" s="427" t="e">
        <f t="shared" si="675"/>
        <v>#N/A</v>
      </c>
      <c r="AD1764" s="428" t="e">
        <f t="shared" si="676"/>
        <v>#N/A</v>
      </c>
      <c r="AE1764" s="427" t="e">
        <f t="shared" si="677"/>
        <v>#N/A</v>
      </c>
      <c r="AF1764" s="428" t="e">
        <f t="shared" si="678"/>
        <v>#N/A</v>
      </c>
      <c r="AG1764" s="431" t="e">
        <f t="shared" si="679"/>
        <v>#N/A</v>
      </c>
      <c r="AH1764" s="432" t="e">
        <f t="shared" si="680"/>
        <v>#N/A</v>
      </c>
    </row>
    <row r="1765" spans="4:34" x14ac:dyDescent="0.25">
      <c r="D1765" s="335"/>
      <c r="E1765" s="335"/>
      <c r="F1765" s="335"/>
      <c r="G1765" s="335"/>
      <c r="H1765" s="411">
        <f t="shared" si="663"/>
        <v>0</v>
      </c>
      <c r="I1765" s="412">
        <v>0</v>
      </c>
      <c r="J1765" s="411">
        <f t="shared" si="657"/>
        <v>0</v>
      </c>
      <c r="K1765" s="412">
        <f t="shared" si="664"/>
        <v>0</v>
      </c>
      <c r="L1765" s="411">
        <f t="shared" si="665"/>
        <v>0</v>
      </c>
      <c r="M1765" s="412">
        <f t="shared" si="658"/>
        <v>0</v>
      </c>
      <c r="N1765" s="411">
        <v>0</v>
      </c>
      <c r="O1765" s="412">
        <f t="shared" si="666"/>
        <v>0</v>
      </c>
      <c r="P1765" s="335"/>
      <c r="Q1765" s="427">
        <f t="shared" si="667"/>
        <v>0</v>
      </c>
      <c r="R1765" s="428">
        <f t="shared" si="668"/>
        <v>0</v>
      </c>
      <c r="S1765" s="427">
        <f t="shared" si="659"/>
        <v>0</v>
      </c>
      <c r="T1765" s="428">
        <f t="shared" si="660"/>
        <v>0</v>
      </c>
      <c r="U1765" s="431">
        <f t="shared" si="669"/>
        <v>0</v>
      </c>
      <c r="V1765" s="432">
        <f t="shared" si="670"/>
        <v>0</v>
      </c>
      <c r="W1765" s="427">
        <f t="shared" si="671"/>
        <v>0</v>
      </c>
      <c r="X1765" s="428">
        <f t="shared" si="672"/>
        <v>0</v>
      </c>
      <c r="Y1765" s="427">
        <f t="shared" si="661"/>
        <v>0</v>
      </c>
      <c r="Z1765" s="428">
        <f t="shared" si="662"/>
        <v>0</v>
      </c>
      <c r="AA1765" s="431">
        <f t="shared" si="673"/>
        <v>0</v>
      </c>
      <c r="AB1765" s="432">
        <f t="shared" si="674"/>
        <v>0</v>
      </c>
      <c r="AC1765" s="427" t="e">
        <f t="shared" si="675"/>
        <v>#N/A</v>
      </c>
      <c r="AD1765" s="428" t="e">
        <f t="shared" si="676"/>
        <v>#N/A</v>
      </c>
      <c r="AE1765" s="427" t="e">
        <f t="shared" si="677"/>
        <v>#N/A</v>
      </c>
      <c r="AF1765" s="428" t="e">
        <f t="shared" si="678"/>
        <v>#N/A</v>
      </c>
      <c r="AG1765" s="431" t="e">
        <f t="shared" si="679"/>
        <v>#N/A</v>
      </c>
      <c r="AH1765" s="432" t="e">
        <f t="shared" si="680"/>
        <v>#N/A</v>
      </c>
    </row>
    <row r="1766" spans="4:34" x14ac:dyDescent="0.25">
      <c r="D1766" s="335"/>
      <c r="E1766" s="335"/>
      <c r="F1766" s="335"/>
      <c r="G1766" s="335"/>
      <c r="H1766" s="411">
        <f t="shared" si="663"/>
        <v>0</v>
      </c>
      <c r="I1766" s="412">
        <v>0</v>
      </c>
      <c r="J1766" s="411">
        <f t="shared" si="657"/>
        <v>0</v>
      </c>
      <c r="K1766" s="412">
        <f t="shared" si="664"/>
        <v>0</v>
      </c>
      <c r="L1766" s="411">
        <f t="shared" si="665"/>
        <v>0</v>
      </c>
      <c r="M1766" s="412">
        <f t="shared" si="658"/>
        <v>0</v>
      </c>
      <c r="N1766" s="411">
        <v>0</v>
      </c>
      <c r="O1766" s="412">
        <f t="shared" si="666"/>
        <v>0</v>
      </c>
      <c r="P1766" s="335"/>
      <c r="Q1766" s="427">
        <f t="shared" si="667"/>
        <v>0</v>
      </c>
      <c r="R1766" s="428">
        <f t="shared" si="668"/>
        <v>0</v>
      </c>
      <c r="S1766" s="427">
        <f t="shared" si="659"/>
        <v>0</v>
      </c>
      <c r="T1766" s="428">
        <f t="shared" si="660"/>
        <v>0</v>
      </c>
      <c r="U1766" s="431">
        <f t="shared" si="669"/>
        <v>0</v>
      </c>
      <c r="V1766" s="432">
        <f t="shared" si="670"/>
        <v>0</v>
      </c>
      <c r="W1766" s="427">
        <f t="shared" si="671"/>
        <v>0</v>
      </c>
      <c r="X1766" s="428">
        <f t="shared" si="672"/>
        <v>0</v>
      </c>
      <c r="Y1766" s="427">
        <f t="shared" si="661"/>
        <v>0</v>
      </c>
      <c r="Z1766" s="428">
        <f t="shared" si="662"/>
        <v>0</v>
      </c>
      <c r="AA1766" s="431">
        <f t="shared" si="673"/>
        <v>0</v>
      </c>
      <c r="AB1766" s="432">
        <f t="shared" si="674"/>
        <v>0</v>
      </c>
      <c r="AC1766" s="427" t="e">
        <f t="shared" si="675"/>
        <v>#N/A</v>
      </c>
      <c r="AD1766" s="428" t="e">
        <f t="shared" si="676"/>
        <v>#N/A</v>
      </c>
      <c r="AE1766" s="427" t="e">
        <f t="shared" si="677"/>
        <v>#N/A</v>
      </c>
      <c r="AF1766" s="428" t="e">
        <f t="shared" si="678"/>
        <v>#N/A</v>
      </c>
      <c r="AG1766" s="431" t="e">
        <f t="shared" si="679"/>
        <v>#N/A</v>
      </c>
      <c r="AH1766" s="432" t="e">
        <f t="shared" si="680"/>
        <v>#N/A</v>
      </c>
    </row>
    <row r="1767" spans="4:34" x14ac:dyDescent="0.25">
      <c r="D1767" s="335"/>
      <c r="E1767" s="335"/>
      <c r="F1767" s="335"/>
      <c r="G1767" s="335"/>
      <c r="H1767" s="411">
        <f t="shared" si="663"/>
        <v>0</v>
      </c>
      <c r="I1767" s="412">
        <v>0</v>
      </c>
      <c r="J1767" s="411">
        <f t="shared" si="657"/>
        <v>0</v>
      </c>
      <c r="K1767" s="412">
        <f t="shared" si="664"/>
        <v>0</v>
      </c>
      <c r="L1767" s="411">
        <f t="shared" si="665"/>
        <v>0</v>
      </c>
      <c r="M1767" s="412">
        <f t="shared" si="658"/>
        <v>0</v>
      </c>
      <c r="N1767" s="411">
        <v>0</v>
      </c>
      <c r="O1767" s="412">
        <f t="shared" si="666"/>
        <v>0</v>
      </c>
      <c r="P1767" s="335"/>
      <c r="Q1767" s="427">
        <f t="shared" si="667"/>
        <v>0</v>
      </c>
      <c r="R1767" s="428">
        <f t="shared" si="668"/>
        <v>0</v>
      </c>
      <c r="S1767" s="427">
        <f t="shared" si="659"/>
        <v>0</v>
      </c>
      <c r="T1767" s="428">
        <f t="shared" si="660"/>
        <v>0</v>
      </c>
      <c r="U1767" s="431">
        <f t="shared" si="669"/>
        <v>0</v>
      </c>
      <c r="V1767" s="432">
        <f t="shared" si="670"/>
        <v>0</v>
      </c>
      <c r="W1767" s="427">
        <f t="shared" si="671"/>
        <v>0</v>
      </c>
      <c r="X1767" s="428">
        <f t="shared" si="672"/>
        <v>0</v>
      </c>
      <c r="Y1767" s="427">
        <f t="shared" si="661"/>
        <v>0</v>
      </c>
      <c r="Z1767" s="428">
        <f t="shared" si="662"/>
        <v>0</v>
      </c>
      <c r="AA1767" s="431">
        <f t="shared" si="673"/>
        <v>0</v>
      </c>
      <c r="AB1767" s="432">
        <f t="shared" si="674"/>
        <v>0</v>
      </c>
      <c r="AC1767" s="427" t="e">
        <f t="shared" si="675"/>
        <v>#N/A</v>
      </c>
      <c r="AD1767" s="428" t="e">
        <f t="shared" si="676"/>
        <v>#N/A</v>
      </c>
      <c r="AE1767" s="427" t="e">
        <f t="shared" si="677"/>
        <v>#N/A</v>
      </c>
      <c r="AF1767" s="428" t="e">
        <f t="shared" si="678"/>
        <v>#N/A</v>
      </c>
      <c r="AG1767" s="431" t="e">
        <f t="shared" si="679"/>
        <v>#N/A</v>
      </c>
      <c r="AH1767" s="432" t="e">
        <f t="shared" si="680"/>
        <v>#N/A</v>
      </c>
    </row>
    <row r="1768" spans="4:34" x14ac:dyDescent="0.25">
      <c r="D1768" s="335"/>
      <c r="E1768" s="335"/>
      <c r="F1768" s="335"/>
      <c r="G1768" s="335"/>
      <c r="H1768" s="411">
        <f t="shared" si="663"/>
        <v>0</v>
      </c>
      <c r="I1768" s="412">
        <v>0</v>
      </c>
      <c r="J1768" s="411">
        <f t="shared" si="657"/>
        <v>0</v>
      </c>
      <c r="K1768" s="412">
        <f t="shared" si="664"/>
        <v>0</v>
      </c>
      <c r="L1768" s="411">
        <f t="shared" si="665"/>
        <v>0</v>
      </c>
      <c r="M1768" s="412">
        <f t="shared" si="658"/>
        <v>0</v>
      </c>
      <c r="N1768" s="411">
        <v>0</v>
      </c>
      <c r="O1768" s="412">
        <f t="shared" si="666"/>
        <v>0</v>
      </c>
      <c r="P1768" s="335"/>
      <c r="Q1768" s="427">
        <f t="shared" si="667"/>
        <v>0</v>
      </c>
      <c r="R1768" s="428">
        <f t="shared" si="668"/>
        <v>0</v>
      </c>
      <c r="S1768" s="427">
        <f t="shared" si="659"/>
        <v>0</v>
      </c>
      <c r="T1768" s="428">
        <f t="shared" si="660"/>
        <v>0</v>
      </c>
      <c r="U1768" s="431">
        <f t="shared" si="669"/>
        <v>0</v>
      </c>
      <c r="V1768" s="432">
        <f t="shared" si="670"/>
        <v>0</v>
      </c>
      <c r="W1768" s="427">
        <f t="shared" si="671"/>
        <v>0</v>
      </c>
      <c r="X1768" s="428">
        <f t="shared" si="672"/>
        <v>0</v>
      </c>
      <c r="Y1768" s="427">
        <f t="shared" si="661"/>
        <v>0</v>
      </c>
      <c r="Z1768" s="428">
        <f t="shared" si="662"/>
        <v>0</v>
      </c>
      <c r="AA1768" s="431">
        <f t="shared" si="673"/>
        <v>0</v>
      </c>
      <c r="AB1768" s="432">
        <f t="shared" si="674"/>
        <v>0</v>
      </c>
      <c r="AC1768" s="427" t="e">
        <f t="shared" si="675"/>
        <v>#N/A</v>
      </c>
      <c r="AD1768" s="428" t="e">
        <f t="shared" si="676"/>
        <v>#N/A</v>
      </c>
      <c r="AE1768" s="427" t="e">
        <f t="shared" si="677"/>
        <v>#N/A</v>
      </c>
      <c r="AF1768" s="428" t="e">
        <f t="shared" si="678"/>
        <v>#N/A</v>
      </c>
      <c r="AG1768" s="431" t="e">
        <f t="shared" si="679"/>
        <v>#N/A</v>
      </c>
      <c r="AH1768" s="432" t="e">
        <f t="shared" si="680"/>
        <v>#N/A</v>
      </c>
    </row>
    <row r="1769" spans="4:34" x14ac:dyDescent="0.25">
      <c r="D1769" s="335"/>
      <c r="E1769" s="335"/>
      <c r="F1769" s="335"/>
      <c r="G1769" s="335"/>
      <c r="H1769" s="411">
        <f t="shared" si="663"/>
        <v>0</v>
      </c>
      <c r="I1769" s="412">
        <v>0</v>
      </c>
      <c r="J1769" s="411">
        <f t="shared" si="657"/>
        <v>0</v>
      </c>
      <c r="K1769" s="412">
        <f t="shared" si="664"/>
        <v>0</v>
      </c>
      <c r="L1769" s="411">
        <f t="shared" si="665"/>
        <v>0</v>
      </c>
      <c r="M1769" s="412">
        <f t="shared" si="658"/>
        <v>0</v>
      </c>
      <c r="N1769" s="411">
        <v>0</v>
      </c>
      <c r="O1769" s="412">
        <f t="shared" si="666"/>
        <v>0</v>
      </c>
      <c r="P1769" s="335"/>
      <c r="Q1769" s="427">
        <f t="shared" si="667"/>
        <v>0</v>
      </c>
      <c r="R1769" s="428">
        <f t="shared" si="668"/>
        <v>0</v>
      </c>
      <c r="S1769" s="427">
        <f t="shared" si="659"/>
        <v>0</v>
      </c>
      <c r="T1769" s="428">
        <f t="shared" si="660"/>
        <v>0</v>
      </c>
      <c r="U1769" s="431">
        <f t="shared" si="669"/>
        <v>0</v>
      </c>
      <c r="V1769" s="432">
        <f t="shared" si="670"/>
        <v>0</v>
      </c>
      <c r="W1769" s="427">
        <f t="shared" si="671"/>
        <v>0</v>
      </c>
      <c r="X1769" s="428">
        <f t="shared" si="672"/>
        <v>0</v>
      </c>
      <c r="Y1769" s="427">
        <f t="shared" si="661"/>
        <v>0</v>
      </c>
      <c r="Z1769" s="428">
        <f t="shared" si="662"/>
        <v>0</v>
      </c>
      <c r="AA1769" s="431">
        <f t="shared" si="673"/>
        <v>0</v>
      </c>
      <c r="AB1769" s="432">
        <f t="shared" si="674"/>
        <v>0</v>
      </c>
      <c r="AC1769" s="427" t="e">
        <f t="shared" si="675"/>
        <v>#N/A</v>
      </c>
      <c r="AD1769" s="428" t="e">
        <f t="shared" si="676"/>
        <v>#N/A</v>
      </c>
      <c r="AE1769" s="427" t="e">
        <f t="shared" si="677"/>
        <v>#N/A</v>
      </c>
      <c r="AF1769" s="428" t="e">
        <f t="shared" si="678"/>
        <v>#N/A</v>
      </c>
      <c r="AG1769" s="431" t="e">
        <f t="shared" si="679"/>
        <v>#N/A</v>
      </c>
      <c r="AH1769" s="432" t="e">
        <f t="shared" si="680"/>
        <v>#N/A</v>
      </c>
    </row>
    <row r="1770" spans="4:34" x14ac:dyDescent="0.25">
      <c r="D1770" s="335"/>
      <c r="E1770" s="335"/>
      <c r="F1770" s="335"/>
      <c r="G1770" s="335"/>
      <c r="H1770" s="411">
        <f t="shared" si="663"/>
        <v>0</v>
      </c>
      <c r="I1770" s="412">
        <v>0</v>
      </c>
      <c r="J1770" s="411">
        <f t="shared" si="657"/>
        <v>0</v>
      </c>
      <c r="K1770" s="412">
        <f t="shared" si="664"/>
        <v>0</v>
      </c>
      <c r="L1770" s="411">
        <f t="shared" si="665"/>
        <v>0</v>
      </c>
      <c r="M1770" s="412">
        <f t="shared" si="658"/>
        <v>0</v>
      </c>
      <c r="N1770" s="411">
        <v>0</v>
      </c>
      <c r="O1770" s="412">
        <f t="shared" si="666"/>
        <v>0</v>
      </c>
      <c r="P1770" s="335"/>
      <c r="Q1770" s="427">
        <f t="shared" si="667"/>
        <v>0</v>
      </c>
      <c r="R1770" s="428">
        <f t="shared" si="668"/>
        <v>0</v>
      </c>
      <c r="S1770" s="427">
        <f t="shared" si="659"/>
        <v>0</v>
      </c>
      <c r="T1770" s="428">
        <f t="shared" si="660"/>
        <v>0</v>
      </c>
      <c r="U1770" s="431">
        <f t="shared" si="669"/>
        <v>0</v>
      </c>
      <c r="V1770" s="432">
        <f t="shared" si="670"/>
        <v>0</v>
      </c>
      <c r="W1770" s="427">
        <f t="shared" si="671"/>
        <v>0</v>
      </c>
      <c r="X1770" s="428">
        <f t="shared" si="672"/>
        <v>0</v>
      </c>
      <c r="Y1770" s="427">
        <f t="shared" si="661"/>
        <v>0</v>
      </c>
      <c r="Z1770" s="428">
        <f t="shared" si="662"/>
        <v>0</v>
      </c>
      <c r="AA1770" s="431">
        <f t="shared" si="673"/>
        <v>0</v>
      </c>
      <c r="AB1770" s="432">
        <f t="shared" si="674"/>
        <v>0</v>
      </c>
      <c r="AC1770" s="427" t="e">
        <f t="shared" si="675"/>
        <v>#N/A</v>
      </c>
      <c r="AD1770" s="428" t="e">
        <f t="shared" si="676"/>
        <v>#N/A</v>
      </c>
      <c r="AE1770" s="427" t="e">
        <f t="shared" si="677"/>
        <v>#N/A</v>
      </c>
      <c r="AF1770" s="428" t="e">
        <f t="shared" si="678"/>
        <v>#N/A</v>
      </c>
      <c r="AG1770" s="431" t="e">
        <f t="shared" si="679"/>
        <v>#N/A</v>
      </c>
      <c r="AH1770" s="432" t="e">
        <f t="shared" si="680"/>
        <v>#N/A</v>
      </c>
    </row>
    <row r="1771" spans="4:34" x14ac:dyDescent="0.25">
      <c r="D1771" s="335"/>
      <c r="E1771" s="335"/>
      <c r="F1771" s="335"/>
      <c r="G1771" s="335"/>
      <c r="H1771" s="411">
        <f t="shared" si="663"/>
        <v>0</v>
      </c>
      <c r="I1771" s="412">
        <v>0</v>
      </c>
      <c r="J1771" s="411">
        <f t="shared" si="657"/>
        <v>0</v>
      </c>
      <c r="K1771" s="412">
        <f t="shared" si="664"/>
        <v>0</v>
      </c>
      <c r="L1771" s="411">
        <f t="shared" si="665"/>
        <v>0</v>
      </c>
      <c r="M1771" s="412">
        <f t="shared" si="658"/>
        <v>0</v>
      </c>
      <c r="N1771" s="411">
        <v>0</v>
      </c>
      <c r="O1771" s="412">
        <f t="shared" si="666"/>
        <v>0</v>
      </c>
      <c r="P1771" s="335"/>
      <c r="Q1771" s="427">
        <f t="shared" si="667"/>
        <v>0</v>
      </c>
      <c r="R1771" s="428">
        <f t="shared" si="668"/>
        <v>0</v>
      </c>
      <c r="S1771" s="427">
        <f t="shared" si="659"/>
        <v>0</v>
      </c>
      <c r="T1771" s="428">
        <f t="shared" si="660"/>
        <v>0</v>
      </c>
      <c r="U1771" s="431">
        <f t="shared" si="669"/>
        <v>0</v>
      </c>
      <c r="V1771" s="432">
        <f t="shared" si="670"/>
        <v>0</v>
      </c>
      <c r="W1771" s="427">
        <f t="shared" si="671"/>
        <v>0</v>
      </c>
      <c r="X1771" s="428">
        <f t="shared" si="672"/>
        <v>0</v>
      </c>
      <c r="Y1771" s="427">
        <f t="shared" si="661"/>
        <v>0</v>
      </c>
      <c r="Z1771" s="428">
        <f t="shared" si="662"/>
        <v>0</v>
      </c>
      <c r="AA1771" s="431">
        <f t="shared" si="673"/>
        <v>0</v>
      </c>
      <c r="AB1771" s="432">
        <f t="shared" si="674"/>
        <v>0</v>
      </c>
      <c r="AC1771" s="427" t="e">
        <f t="shared" si="675"/>
        <v>#N/A</v>
      </c>
      <c r="AD1771" s="428" t="e">
        <f t="shared" si="676"/>
        <v>#N/A</v>
      </c>
      <c r="AE1771" s="427" t="e">
        <f t="shared" si="677"/>
        <v>#N/A</v>
      </c>
      <c r="AF1771" s="428" t="e">
        <f t="shared" si="678"/>
        <v>#N/A</v>
      </c>
      <c r="AG1771" s="431" t="e">
        <f t="shared" si="679"/>
        <v>#N/A</v>
      </c>
      <c r="AH1771" s="432" t="e">
        <f t="shared" si="680"/>
        <v>#N/A</v>
      </c>
    </row>
    <row r="1772" spans="4:34" x14ac:dyDescent="0.25">
      <c r="D1772" s="335"/>
      <c r="E1772" s="335"/>
      <c r="F1772" s="335"/>
      <c r="G1772" s="335"/>
      <c r="H1772" s="411">
        <f t="shared" si="663"/>
        <v>0</v>
      </c>
      <c r="I1772" s="412">
        <v>0</v>
      </c>
      <c r="J1772" s="411">
        <f t="shared" si="657"/>
        <v>0</v>
      </c>
      <c r="K1772" s="412">
        <f t="shared" si="664"/>
        <v>0</v>
      </c>
      <c r="L1772" s="411">
        <f t="shared" si="665"/>
        <v>0</v>
      </c>
      <c r="M1772" s="412">
        <f t="shared" si="658"/>
        <v>0</v>
      </c>
      <c r="N1772" s="411">
        <v>0</v>
      </c>
      <c r="O1772" s="412">
        <f t="shared" si="666"/>
        <v>0</v>
      </c>
      <c r="P1772" s="335"/>
      <c r="Q1772" s="427">
        <f t="shared" si="667"/>
        <v>0</v>
      </c>
      <c r="R1772" s="428">
        <f t="shared" si="668"/>
        <v>0</v>
      </c>
      <c r="S1772" s="427">
        <f t="shared" si="659"/>
        <v>0</v>
      </c>
      <c r="T1772" s="428">
        <f t="shared" si="660"/>
        <v>0</v>
      </c>
      <c r="U1772" s="431">
        <f t="shared" si="669"/>
        <v>0</v>
      </c>
      <c r="V1772" s="432">
        <f t="shared" si="670"/>
        <v>0</v>
      </c>
      <c r="W1772" s="427">
        <f t="shared" si="671"/>
        <v>0</v>
      </c>
      <c r="X1772" s="428">
        <f t="shared" si="672"/>
        <v>0</v>
      </c>
      <c r="Y1772" s="427">
        <f t="shared" si="661"/>
        <v>0</v>
      </c>
      <c r="Z1772" s="428">
        <f t="shared" si="662"/>
        <v>0</v>
      </c>
      <c r="AA1772" s="431">
        <f t="shared" si="673"/>
        <v>0</v>
      </c>
      <c r="AB1772" s="432">
        <f t="shared" si="674"/>
        <v>0</v>
      </c>
      <c r="AC1772" s="427" t="e">
        <f t="shared" si="675"/>
        <v>#N/A</v>
      </c>
      <c r="AD1772" s="428" t="e">
        <f t="shared" si="676"/>
        <v>#N/A</v>
      </c>
      <c r="AE1772" s="427" t="e">
        <f t="shared" si="677"/>
        <v>#N/A</v>
      </c>
      <c r="AF1772" s="428" t="e">
        <f t="shared" si="678"/>
        <v>#N/A</v>
      </c>
      <c r="AG1772" s="431" t="e">
        <f t="shared" si="679"/>
        <v>#N/A</v>
      </c>
      <c r="AH1772" s="432" t="e">
        <f t="shared" si="680"/>
        <v>#N/A</v>
      </c>
    </row>
    <row r="1773" spans="4:34" x14ac:dyDescent="0.25">
      <c r="D1773" s="335"/>
      <c r="E1773" s="335"/>
      <c r="F1773" s="335"/>
      <c r="G1773" s="335"/>
      <c r="H1773" s="411">
        <f t="shared" si="663"/>
        <v>0</v>
      </c>
      <c r="I1773" s="412">
        <v>0</v>
      </c>
      <c r="J1773" s="411">
        <f t="shared" si="657"/>
        <v>0</v>
      </c>
      <c r="K1773" s="412">
        <f t="shared" si="664"/>
        <v>0</v>
      </c>
      <c r="L1773" s="411">
        <f t="shared" si="665"/>
        <v>0</v>
      </c>
      <c r="M1773" s="412">
        <f t="shared" si="658"/>
        <v>0</v>
      </c>
      <c r="N1773" s="411">
        <v>0</v>
      </c>
      <c r="O1773" s="412">
        <f t="shared" si="666"/>
        <v>0</v>
      </c>
      <c r="P1773" s="335"/>
      <c r="Q1773" s="427">
        <f t="shared" si="667"/>
        <v>0</v>
      </c>
      <c r="R1773" s="428">
        <f t="shared" si="668"/>
        <v>0</v>
      </c>
      <c r="S1773" s="427">
        <f t="shared" si="659"/>
        <v>0</v>
      </c>
      <c r="T1773" s="428">
        <f t="shared" si="660"/>
        <v>0</v>
      </c>
      <c r="U1773" s="431">
        <f t="shared" si="669"/>
        <v>0</v>
      </c>
      <c r="V1773" s="432">
        <f t="shared" si="670"/>
        <v>0</v>
      </c>
      <c r="W1773" s="427">
        <f t="shared" si="671"/>
        <v>0</v>
      </c>
      <c r="X1773" s="428">
        <f t="shared" si="672"/>
        <v>0</v>
      </c>
      <c r="Y1773" s="427">
        <f t="shared" si="661"/>
        <v>0</v>
      </c>
      <c r="Z1773" s="428">
        <f t="shared" si="662"/>
        <v>0</v>
      </c>
      <c r="AA1773" s="431">
        <f t="shared" si="673"/>
        <v>0</v>
      </c>
      <c r="AB1773" s="432">
        <f t="shared" si="674"/>
        <v>0</v>
      </c>
      <c r="AC1773" s="427" t="e">
        <f t="shared" si="675"/>
        <v>#N/A</v>
      </c>
      <c r="AD1773" s="428" t="e">
        <f t="shared" si="676"/>
        <v>#N/A</v>
      </c>
      <c r="AE1773" s="427" t="e">
        <f t="shared" si="677"/>
        <v>#N/A</v>
      </c>
      <c r="AF1773" s="428" t="e">
        <f t="shared" si="678"/>
        <v>#N/A</v>
      </c>
      <c r="AG1773" s="431" t="e">
        <f t="shared" si="679"/>
        <v>#N/A</v>
      </c>
      <c r="AH1773" s="432" t="e">
        <f t="shared" si="680"/>
        <v>#N/A</v>
      </c>
    </row>
    <row r="1774" spans="4:34" x14ac:dyDescent="0.25">
      <c r="D1774" s="335"/>
      <c r="E1774" s="335"/>
      <c r="F1774" s="335"/>
      <c r="G1774" s="335"/>
      <c r="H1774" s="411">
        <f t="shared" si="663"/>
        <v>0</v>
      </c>
      <c r="I1774" s="412">
        <v>0</v>
      </c>
      <c r="J1774" s="411">
        <f t="shared" si="657"/>
        <v>0</v>
      </c>
      <c r="K1774" s="412">
        <f t="shared" si="664"/>
        <v>0</v>
      </c>
      <c r="L1774" s="411">
        <f t="shared" si="665"/>
        <v>0</v>
      </c>
      <c r="M1774" s="412">
        <f t="shared" si="658"/>
        <v>0</v>
      </c>
      <c r="N1774" s="411">
        <v>0</v>
      </c>
      <c r="O1774" s="412">
        <f t="shared" si="666"/>
        <v>0</v>
      </c>
      <c r="P1774" s="335"/>
      <c r="Q1774" s="427">
        <f t="shared" si="667"/>
        <v>0</v>
      </c>
      <c r="R1774" s="428">
        <f t="shared" si="668"/>
        <v>0</v>
      </c>
      <c r="S1774" s="427">
        <f t="shared" si="659"/>
        <v>0</v>
      </c>
      <c r="T1774" s="428">
        <f t="shared" si="660"/>
        <v>0</v>
      </c>
      <c r="U1774" s="431">
        <f t="shared" si="669"/>
        <v>0</v>
      </c>
      <c r="V1774" s="432">
        <f t="shared" si="670"/>
        <v>0</v>
      </c>
      <c r="W1774" s="427">
        <f t="shared" si="671"/>
        <v>0</v>
      </c>
      <c r="X1774" s="428">
        <f t="shared" si="672"/>
        <v>0</v>
      </c>
      <c r="Y1774" s="427">
        <f t="shared" si="661"/>
        <v>0</v>
      </c>
      <c r="Z1774" s="428">
        <f t="shared" si="662"/>
        <v>0</v>
      </c>
      <c r="AA1774" s="431">
        <f t="shared" si="673"/>
        <v>0</v>
      </c>
      <c r="AB1774" s="432">
        <f t="shared" si="674"/>
        <v>0</v>
      </c>
      <c r="AC1774" s="427" t="e">
        <f t="shared" si="675"/>
        <v>#N/A</v>
      </c>
      <c r="AD1774" s="428" t="e">
        <f t="shared" si="676"/>
        <v>#N/A</v>
      </c>
      <c r="AE1774" s="427" t="e">
        <f t="shared" si="677"/>
        <v>#N/A</v>
      </c>
      <c r="AF1774" s="428" t="e">
        <f t="shared" si="678"/>
        <v>#N/A</v>
      </c>
      <c r="AG1774" s="431" t="e">
        <f t="shared" si="679"/>
        <v>#N/A</v>
      </c>
      <c r="AH1774" s="432" t="e">
        <f t="shared" si="680"/>
        <v>#N/A</v>
      </c>
    </row>
    <row r="1775" spans="4:34" x14ac:dyDescent="0.25">
      <c r="D1775" s="335"/>
      <c r="E1775" s="335"/>
      <c r="F1775" s="335"/>
      <c r="G1775" s="335"/>
      <c r="H1775" s="411">
        <f t="shared" si="663"/>
        <v>0</v>
      </c>
      <c r="I1775" s="412">
        <v>0</v>
      </c>
      <c r="J1775" s="411">
        <f t="shared" si="657"/>
        <v>0</v>
      </c>
      <c r="K1775" s="412">
        <f t="shared" si="664"/>
        <v>0</v>
      </c>
      <c r="L1775" s="411">
        <f t="shared" si="665"/>
        <v>0</v>
      </c>
      <c r="M1775" s="412">
        <f t="shared" si="658"/>
        <v>0</v>
      </c>
      <c r="N1775" s="411">
        <v>0</v>
      </c>
      <c r="O1775" s="412">
        <f t="shared" si="666"/>
        <v>0</v>
      </c>
      <c r="P1775" s="335"/>
      <c r="Q1775" s="427">
        <f t="shared" si="667"/>
        <v>0</v>
      </c>
      <c r="R1775" s="428">
        <f t="shared" si="668"/>
        <v>0</v>
      </c>
      <c r="S1775" s="427">
        <f t="shared" si="659"/>
        <v>0</v>
      </c>
      <c r="T1775" s="428">
        <f t="shared" si="660"/>
        <v>0</v>
      </c>
      <c r="U1775" s="431">
        <f t="shared" si="669"/>
        <v>0</v>
      </c>
      <c r="V1775" s="432">
        <f t="shared" si="670"/>
        <v>0</v>
      </c>
      <c r="W1775" s="427">
        <f t="shared" si="671"/>
        <v>0</v>
      </c>
      <c r="X1775" s="428">
        <f t="shared" si="672"/>
        <v>0</v>
      </c>
      <c r="Y1775" s="427">
        <f t="shared" si="661"/>
        <v>0</v>
      </c>
      <c r="Z1775" s="428">
        <f t="shared" si="662"/>
        <v>0</v>
      </c>
      <c r="AA1775" s="431">
        <f t="shared" si="673"/>
        <v>0</v>
      </c>
      <c r="AB1775" s="432">
        <f t="shared" si="674"/>
        <v>0</v>
      </c>
      <c r="AC1775" s="427" t="e">
        <f t="shared" si="675"/>
        <v>#N/A</v>
      </c>
      <c r="AD1775" s="428" t="e">
        <f t="shared" si="676"/>
        <v>#N/A</v>
      </c>
      <c r="AE1775" s="427" t="e">
        <f t="shared" si="677"/>
        <v>#N/A</v>
      </c>
      <c r="AF1775" s="428" t="e">
        <f t="shared" si="678"/>
        <v>#N/A</v>
      </c>
      <c r="AG1775" s="431" t="e">
        <f t="shared" si="679"/>
        <v>#N/A</v>
      </c>
      <c r="AH1775" s="432" t="e">
        <f t="shared" si="680"/>
        <v>#N/A</v>
      </c>
    </row>
    <row r="1776" spans="4:34" x14ac:dyDescent="0.25">
      <c r="D1776" s="335"/>
      <c r="E1776" s="335"/>
      <c r="F1776" s="335"/>
      <c r="G1776" s="335"/>
      <c r="H1776" s="411">
        <f t="shared" si="663"/>
        <v>0</v>
      </c>
      <c r="I1776" s="412">
        <v>0</v>
      </c>
      <c r="J1776" s="411">
        <f t="shared" si="657"/>
        <v>0</v>
      </c>
      <c r="K1776" s="412">
        <f t="shared" si="664"/>
        <v>0</v>
      </c>
      <c r="L1776" s="411">
        <f t="shared" si="665"/>
        <v>0</v>
      </c>
      <c r="M1776" s="412">
        <f t="shared" si="658"/>
        <v>0</v>
      </c>
      <c r="N1776" s="411">
        <v>0</v>
      </c>
      <c r="O1776" s="412">
        <f t="shared" si="666"/>
        <v>0</v>
      </c>
      <c r="P1776" s="335"/>
      <c r="Q1776" s="427">
        <f t="shared" si="667"/>
        <v>0</v>
      </c>
      <c r="R1776" s="428">
        <f t="shared" si="668"/>
        <v>0</v>
      </c>
      <c r="S1776" s="427">
        <f t="shared" si="659"/>
        <v>0</v>
      </c>
      <c r="T1776" s="428">
        <f t="shared" si="660"/>
        <v>0</v>
      </c>
      <c r="U1776" s="431">
        <f t="shared" si="669"/>
        <v>0</v>
      </c>
      <c r="V1776" s="432">
        <f t="shared" si="670"/>
        <v>0</v>
      </c>
      <c r="W1776" s="427">
        <f t="shared" si="671"/>
        <v>0</v>
      </c>
      <c r="X1776" s="428">
        <f t="shared" si="672"/>
        <v>0</v>
      </c>
      <c r="Y1776" s="427">
        <f t="shared" si="661"/>
        <v>0</v>
      </c>
      <c r="Z1776" s="428">
        <f t="shared" si="662"/>
        <v>0</v>
      </c>
      <c r="AA1776" s="431">
        <f t="shared" si="673"/>
        <v>0</v>
      </c>
      <c r="AB1776" s="432">
        <f t="shared" si="674"/>
        <v>0</v>
      </c>
      <c r="AC1776" s="427" t="e">
        <f t="shared" si="675"/>
        <v>#N/A</v>
      </c>
      <c r="AD1776" s="428" t="e">
        <f t="shared" si="676"/>
        <v>#N/A</v>
      </c>
      <c r="AE1776" s="427" t="e">
        <f t="shared" si="677"/>
        <v>#N/A</v>
      </c>
      <c r="AF1776" s="428" t="e">
        <f t="shared" si="678"/>
        <v>#N/A</v>
      </c>
      <c r="AG1776" s="431" t="e">
        <f t="shared" si="679"/>
        <v>#N/A</v>
      </c>
      <c r="AH1776" s="432" t="e">
        <f t="shared" si="680"/>
        <v>#N/A</v>
      </c>
    </row>
    <row r="1777" spans="4:34" x14ac:dyDescent="0.25">
      <c r="D1777" s="335"/>
      <c r="E1777" s="335"/>
      <c r="F1777" s="335"/>
      <c r="G1777" s="335"/>
      <c r="H1777" s="411">
        <f t="shared" si="663"/>
        <v>0</v>
      </c>
      <c r="I1777" s="412">
        <v>0</v>
      </c>
      <c r="J1777" s="411">
        <f t="shared" si="657"/>
        <v>0</v>
      </c>
      <c r="K1777" s="412">
        <f t="shared" si="664"/>
        <v>0</v>
      </c>
      <c r="L1777" s="411">
        <f t="shared" si="665"/>
        <v>0</v>
      </c>
      <c r="M1777" s="412">
        <f t="shared" si="658"/>
        <v>0</v>
      </c>
      <c r="N1777" s="411">
        <v>0</v>
      </c>
      <c r="O1777" s="412">
        <f t="shared" si="666"/>
        <v>0</v>
      </c>
      <c r="P1777" s="335"/>
      <c r="Q1777" s="427">
        <f t="shared" si="667"/>
        <v>0</v>
      </c>
      <c r="R1777" s="428">
        <f t="shared" si="668"/>
        <v>0</v>
      </c>
      <c r="S1777" s="427">
        <f t="shared" si="659"/>
        <v>0</v>
      </c>
      <c r="T1777" s="428">
        <f t="shared" si="660"/>
        <v>0</v>
      </c>
      <c r="U1777" s="431">
        <f t="shared" si="669"/>
        <v>0</v>
      </c>
      <c r="V1777" s="432">
        <f t="shared" si="670"/>
        <v>0</v>
      </c>
      <c r="W1777" s="427">
        <f t="shared" si="671"/>
        <v>0</v>
      </c>
      <c r="X1777" s="428">
        <f t="shared" si="672"/>
        <v>0</v>
      </c>
      <c r="Y1777" s="427">
        <f t="shared" si="661"/>
        <v>0</v>
      </c>
      <c r="Z1777" s="428">
        <f t="shared" si="662"/>
        <v>0</v>
      </c>
      <c r="AA1777" s="431">
        <f t="shared" si="673"/>
        <v>0</v>
      </c>
      <c r="AB1777" s="432">
        <f t="shared" si="674"/>
        <v>0</v>
      </c>
      <c r="AC1777" s="427" t="e">
        <f t="shared" si="675"/>
        <v>#N/A</v>
      </c>
      <c r="AD1777" s="428" t="e">
        <f t="shared" si="676"/>
        <v>#N/A</v>
      </c>
      <c r="AE1777" s="427" t="e">
        <f t="shared" si="677"/>
        <v>#N/A</v>
      </c>
      <c r="AF1777" s="428" t="e">
        <f t="shared" si="678"/>
        <v>#N/A</v>
      </c>
      <c r="AG1777" s="431" t="e">
        <f t="shared" si="679"/>
        <v>#N/A</v>
      </c>
      <c r="AH1777" s="432" t="e">
        <f t="shared" si="680"/>
        <v>#N/A</v>
      </c>
    </row>
    <row r="1778" spans="4:34" x14ac:dyDescent="0.25">
      <c r="D1778" s="335"/>
      <c r="E1778" s="335"/>
      <c r="F1778" s="335"/>
      <c r="G1778" s="335"/>
      <c r="H1778" s="411">
        <f t="shared" si="663"/>
        <v>0</v>
      </c>
      <c r="I1778" s="412">
        <v>0</v>
      </c>
      <c r="J1778" s="411">
        <f t="shared" si="657"/>
        <v>0</v>
      </c>
      <c r="K1778" s="412">
        <f t="shared" si="664"/>
        <v>0</v>
      </c>
      <c r="L1778" s="411">
        <f t="shared" si="665"/>
        <v>0</v>
      </c>
      <c r="M1778" s="412">
        <f t="shared" si="658"/>
        <v>0</v>
      </c>
      <c r="N1778" s="411">
        <v>0</v>
      </c>
      <c r="O1778" s="412">
        <f t="shared" si="666"/>
        <v>0</v>
      </c>
      <c r="P1778" s="335"/>
      <c r="Q1778" s="427">
        <f t="shared" si="667"/>
        <v>0</v>
      </c>
      <c r="R1778" s="428">
        <f t="shared" si="668"/>
        <v>0</v>
      </c>
      <c r="S1778" s="427">
        <f t="shared" si="659"/>
        <v>0</v>
      </c>
      <c r="T1778" s="428">
        <f t="shared" si="660"/>
        <v>0</v>
      </c>
      <c r="U1778" s="431">
        <f t="shared" si="669"/>
        <v>0</v>
      </c>
      <c r="V1778" s="432">
        <f t="shared" si="670"/>
        <v>0</v>
      </c>
      <c r="W1778" s="427">
        <f t="shared" si="671"/>
        <v>0</v>
      </c>
      <c r="X1778" s="428">
        <f t="shared" si="672"/>
        <v>0</v>
      </c>
      <c r="Y1778" s="427">
        <f t="shared" si="661"/>
        <v>0</v>
      </c>
      <c r="Z1778" s="428">
        <f t="shared" si="662"/>
        <v>0</v>
      </c>
      <c r="AA1778" s="431">
        <f t="shared" si="673"/>
        <v>0</v>
      </c>
      <c r="AB1778" s="432">
        <f t="shared" si="674"/>
        <v>0</v>
      </c>
      <c r="AC1778" s="427" t="e">
        <f t="shared" si="675"/>
        <v>#N/A</v>
      </c>
      <c r="AD1778" s="428" t="e">
        <f t="shared" si="676"/>
        <v>#N/A</v>
      </c>
      <c r="AE1778" s="427" t="e">
        <f t="shared" si="677"/>
        <v>#N/A</v>
      </c>
      <c r="AF1778" s="428" t="e">
        <f t="shared" si="678"/>
        <v>#N/A</v>
      </c>
      <c r="AG1778" s="431" t="e">
        <f t="shared" si="679"/>
        <v>#N/A</v>
      </c>
      <c r="AH1778" s="432" t="e">
        <f t="shared" si="680"/>
        <v>#N/A</v>
      </c>
    </row>
    <row r="1779" spans="4:34" x14ac:dyDescent="0.25">
      <c r="D1779" s="335"/>
      <c r="E1779" s="335"/>
      <c r="F1779" s="335"/>
      <c r="G1779" s="335"/>
      <c r="H1779" s="411">
        <f t="shared" si="663"/>
        <v>0</v>
      </c>
      <c r="I1779" s="412">
        <v>0</v>
      </c>
      <c r="J1779" s="411">
        <f t="shared" si="657"/>
        <v>0</v>
      </c>
      <c r="K1779" s="412">
        <f t="shared" si="664"/>
        <v>0</v>
      </c>
      <c r="L1779" s="411">
        <f t="shared" si="665"/>
        <v>0</v>
      </c>
      <c r="M1779" s="412">
        <f t="shared" si="658"/>
        <v>0</v>
      </c>
      <c r="N1779" s="411">
        <v>0</v>
      </c>
      <c r="O1779" s="412">
        <f t="shared" si="666"/>
        <v>0</v>
      </c>
      <c r="P1779" s="335"/>
      <c r="Q1779" s="427">
        <f t="shared" si="667"/>
        <v>0</v>
      </c>
      <c r="R1779" s="428">
        <f t="shared" si="668"/>
        <v>0</v>
      </c>
      <c r="S1779" s="427">
        <f t="shared" si="659"/>
        <v>0</v>
      </c>
      <c r="T1779" s="428">
        <f t="shared" si="660"/>
        <v>0</v>
      </c>
      <c r="U1779" s="431">
        <f t="shared" si="669"/>
        <v>0</v>
      </c>
      <c r="V1779" s="432">
        <f t="shared" si="670"/>
        <v>0</v>
      </c>
      <c r="W1779" s="427">
        <f t="shared" si="671"/>
        <v>0</v>
      </c>
      <c r="X1779" s="428">
        <f t="shared" si="672"/>
        <v>0</v>
      </c>
      <c r="Y1779" s="427">
        <f t="shared" si="661"/>
        <v>0</v>
      </c>
      <c r="Z1779" s="428">
        <f t="shared" si="662"/>
        <v>0</v>
      </c>
      <c r="AA1779" s="431">
        <f t="shared" si="673"/>
        <v>0</v>
      </c>
      <c r="AB1779" s="432">
        <f t="shared" si="674"/>
        <v>0</v>
      </c>
      <c r="AC1779" s="427" t="e">
        <f t="shared" si="675"/>
        <v>#N/A</v>
      </c>
      <c r="AD1779" s="428" t="e">
        <f t="shared" si="676"/>
        <v>#N/A</v>
      </c>
      <c r="AE1779" s="427" t="e">
        <f t="shared" si="677"/>
        <v>#N/A</v>
      </c>
      <c r="AF1779" s="428" t="e">
        <f t="shared" si="678"/>
        <v>#N/A</v>
      </c>
      <c r="AG1779" s="431" t="e">
        <f t="shared" si="679"/>
        <v>#N/A</v>
      </c>
      <c r="AH1779" s="432" t="e">
        <f t="shared" si="680"/>
        <v>#N/A</v>
      </c>
    </row>
    <row r="1780" spans="4:34" x14ac:dyDescent="0.25">
      <c r="D1780" s="335"/>
      <c r="E1780" s="335"/>
      <c r="F1780" s="335"/>
      <c r="G1780" s="335"/>
      <c r="H1780" s="411">
        <f t="shared" si="663"/>
        <v>0</v>
      </c>
      <c r="I1780" s="412">
        <v>0</v>
      </c>
      <c r="J1780" s="411">
        <f t="shared" si="657"/>
        <v>0</v>
      </c>
      <c r="K1780" s="412">
        <f t="shared" si="664"/>
        <v>0</v>
      </c>
      <c r="L1780" s="411">
        <f t="shared" si="665"/>
        <v>0</v>
      </c>
      <c r="M1780" s="412">
        <f t="shared" si="658"/>
        <v>0</v>
      </c>
      <c r="N1780" s="411">
        <v>0</v>
      </c>
      <c r="O1780" s="412">
        <f t="shared" si="666"/>
        <v>0</v>
      </c>
      <c r="P1780" s="335"/>
      <c r="Q1780" s="427">
        <f t="shared" si="667"/>
        <v>0</v>
      </c>
      <c r="R1780" s="428">
        <f t="shared" si="668"/>
        <v>0</v>
      </c>
      <c r="S1780" s="427">
        <f t="shared" si="659"/>
        <v>0</v>
      </c>
      <c r="T1780" s="428">
        <f t="shared" si="660"/>
        <v>0</v>
      </c>
      <c r="U1780" s="431">
        <f t="shared" si="669"/>
        <v>0</v>
      </c>
      <c r="V1780" s="432">
        <f t="shared" si="670"/>
        <v>0</v>
      </c>
      <c r="W1780" s="427">
        <f t="shared" si="671"/>
        <v>0</v>
      </c>
      <c r="X1780" s="428">
        <f t="shared" si="672"/>
        <v>0</v>
      </c>
      <c r="Y1780" s="427">
        <f t="shared" si="661"/>
        <v>0</v>
      </c>
      <c r="Z1780" s="428">
        <f t="shared" si="662"/>
        <v>0</v>
      </c>
      <c r="AA1780" s="431">
        <f t="shared" si="673"/>
        <v>0</v>
      </c>
      <c r="AB1780" s="432">
        <f t="shared" si="674"/>
        <v>0</v>
      </c>
      <c r="AC1780" s="427" t="e">
        <f t="shared" si="675"/>
        <v>#N/A</v>
      </c>
      <c r="AD1780" s="428" t="e">
        <f t="shared" si="676"/>
        <v>#N/A</v>
      </c>
      <c r="AE1780" s="427" t="e">
        <f t="shared" si="677"/>
        <v>#N/A</v>
      </c>
      <c r="AF1780" s="428" t="e">
        <f t="shared" si="678"/>
        <v>#N/A</v>
      </c>
      <c r="AG1780" s="431" t="e">
        <f t="shared" si="679"/>
        <v>#N/A</v>
      </c>
      <c r="AH1780" s="432" t="e">
        <f t="shared" si="680"/>
        <v>#N/A</v>
      </c>
    </row>
    <row r="1781" spans="4:34" x14ac:dyDescent="0.25">
      <c r="D1781" s="335"/>
      <c r="E1781" s="335"/>
      <c r="F1781" s="335"/>
      <c r="G1781" s="335"/>
      <c r="H1781" s="411">
        <f t="shared" si="663"/>
        <v>0</v>
      </c>
      <c r="I1781" s="412">
        <v>0</v>
      </c>
      <c r="J1781" s="411">
        <f t="shared" si="657"/>
        <v>0</v>
      </c>
      <c r="K1781" s="412">
        <f t="shared" si="664"/>
        <v>0</v>
      </c>
      <c r="L1781" s="411">
        <f t="shared" si="665"/>
        <v>0</v>
      </c>
      <c r="M1781" s="412">
        <f t="shared" si="658"/>
        <v>0</v>
      </c>
      <c r="N1781" s="411">
        <v>0</v>
      </c>
      <c r="O1781" s="412">
        <f t="shared" si="666"/>
        <v>0</v>
      </c>
      <c r="P1781" s="335"/>
      <c r="Q1781" s="427">
        <f t="shared" si="667"/>
        <v>0</v>
      </c>
      <c r="R1781" s="428">
        <f t="shared" si="668"/>
        <v>0</v>
      </c>
      <c r="S1781" s="427">
        <f t="shared" si="659"/>
        <v>0</v>
      </c>
      <c r="T1781" s="428">
        <f t="shared" si="660"/>
        <v>0</v>
      </c>
      <c r="U1781" s="431">
        <f t="shared" si="669"/>
        <v>0</v>
      </c>
      <c r="V1781" s="432">
        <f t="shared" si="670"/>
        <v>0</v>
      </c>
      <c r="W1781" s="427">
        <f t="shared" si="671"/>
        <v>0</v>
      </c>
      <c r="X1781" s="428">
        <f t="shared" si="672"/>
        <v>0</v>
      </c>
      <c r="Y1781" s="427">
        <f t="shared" si="661"/>
        <v>0</v>
      </c>
      <c r="Z1781" s="428">
        <f t="shared" si="662"/>
        <v>0</v>
      </c>
      <c r="AA1781" s="431">
        <f t="shared" si="673"/>
        <v>0</v>
      </c>
      <c r="AB1781" s="432">
        <f t="shared" si="674"/>
        <v>0</v>
      </c>
      <c r="AC1781" s="427" t="e">
        <f t="shared" si="675"/>
        <v>#N/A</v>
      </c>
      <c r="AD1781" s="428" t="e">
        <f t="shared" si="676"/>
        <v>#N/A</v>
      </c>
      <c r="AE1781" s="427" t="e">
        <f t="shared" si="677"/>
        <v>#N/A</v>
      </c>
      <c r="AF1781" s="428" t="e">
        <f t="shared" si="678"/>
        <v>#N/A</v>
      </c>
      <c r="AG1781" s="431" t="e">
        <f t="shared" si="679"/>
        <v>#N/A</v>
      </c>
      <c r="AH1781" s="432" t="e">
        <f t="shared" si="680"/>
        <v>#N/A</v>
      </c>
    </row>
    <row r="1782" spans="4:34" x14ac:dyDescent="0.25">
      <c r="D1782" s="335"/>
      <c r="E1782" s="335"/>
      <c r="F1782" s="335"/>
      <c r="G1782" s="335"/>
      <c r="H1782" s="411">
        <f t="shared" si="663"/>
        <v>0</v>
      </c>
      <c r="I1782" s="412">
        <v>0</v>
      </c>
      <c r="J1782" s="411">
        <f t="shared" si="657"/>
        <v>0</v>
      </c>
      <c r="K1782" s="412">
        <f t="shared" si="664"/>
        <v>0</v>
      </c>
      <c r="L1782" s="411">
        <f t="shared" si="665"/>
        <v>0</v>
      </c>
      <c r="M1782" s="412">
        <f t="shared" si="658"/>
        <v>0</v>
      </c>
      <c r="N1782" s="411">
        <v>0</v>
      </c>
      <c r="O1782" s="412">
        <f t="shared" si="666"/>
        <v>0</v>
      </c>
      <c r="P1782" s="335"/>
      <c r="Q1782" s="427">
        <f t="shared" si="667"/>
        <v>0</v>
      </c>
      <c r="R1782" s="428">
        <f t="shared" si="668"/>
        <v>0</v>
      </c>
      <c r="S1782" s="427">
        <f t="shared" si="659"/>
        <v>0</v>
      </c>
      <c r="T1782" s="428">
        <f t="shared" si="660"/>
        <v>0</v>
      </c>
      <c r="U1782" s="431">
        <f t="shared" si="669"/>
        <v>0</v>
      </c>
      <c r="V1782" s="432">
        <f t="shared" si="670"/>
        <v>0</v>
      </c>
      <c r="W1782" s="427">
        <f t="shared" si="671"/>
        <v>0</v>
      </c>
      <c r="X1782" s="428">
        <f t="shared" si="672"/>
        <v>0</v>
      </c>
      <c r="Y1782" s="427">
        <f t="shared" si="661"/>
        <v>0</v>
      </c>
      <c r="Z1782" s="428">
        <f t="shared" si="662"/>
        <v>0</v>
      </c>
      <c r="AA1782" s="431">
        <f t="shared" si="673"/>
        <v>0</v>
      </c>
      <c r="AB1782" s="432">
        <f t="shared" si="674"/>
        <v>0</v>
      </c>
      <c r="AC1782" s="427" t="e">
        <f t="shared" si="675"/>
        <v>#N/A</v>
      </c>
      <c r="AD1782" s="428" t="e">
        <f t="shared" si="676"/>
        <v>#N/A</v>
      </c>
      <c r="AE1782" s="427" t="e">
        <f t="shared" si="677"/>
        <v>#N/A</v>
      </c>
      <c r="AF1782" s="428" t="e">
        <f t="shared" si="678"/>
        <v>#N/A</v>
      </c>
      <c r="AG1782" s="431" t="e">
        <f t="shared" si="679"/>
        <v>#N/A</v>
      </c>
      <c r="AH1782" s="432" t="e">
        <f t="shared" si="680"/>
        <v>#N/A</v>
      </c>
    </row>
    <row r="1783" spans="4:34" x14ac:dyDescent="0.25">
      <c r="D1783" s="335"/>
      <c r="E1783" s="335"/>
      <c r="F1783" s="335"/>
      <c r="G1783" s="335"/>
      <c r="H1783" s="411">
        <f t="shared" si="663"/>
        <v>0</v>
      </c>
      <c r="I1783" s="412">
        <v>0</v>
      </c>
      <c r="J1783" s="411">
        <f t="shared" si="657"/>
        <v>0</v>
      </c>
      <c r="K1783" s="412">
        <f t="shared" si="664"/>
        <v>0</v>
      </c>
      <c r="L1783" s="411">
        <f t="shared" si="665"/>
        <v>0</v>
      </c>
      <c r="M1783" s="412">
        <f t="shared" si="658"/>
        <v>0</v>
      </c>
      <c r="N1783" s="411">
        <v>0</v>
      </c>
      <c r="O1783" s="412">
        <f t="shared" si="666"/>
        <v>0</v>
      </c>
      <c r="P1783" s="335"/>
      <c r="Q1783" s="427">
        <f t="shared" si="667"/>
        <v>0</v>
      </c>
      <c r="R1783" s="428">
        <f t="shared" si="668"/>
        <v>0</v>
      </c>
      <c r="S1783" s="427">
        <f t="shared" si="659"/>
        <v>0</v>
      </c>
      <c r="T1783" s="428">
        <f t="shared" si="660"/>
        <v>0</v>
      </c>
      <c r="U1783" s="431">
        <f t="shared" si="669"/>
        <v>0</v>
      </c>
      <c r="V1783" s="432">
        <f t="shared" si="670"/>
        <v>0</v>
      </c>
      <c r="W1783" s="427">
        <f t="shared" si="671"/>
        <v>0</v>
      </c>
      <c r="X1783" s="428">
        <f t="shared" si="672"/>
        <v>0</v>
      </c>
      <c r="Y1783" s="427">
        <f t="shared" si="661"/>
        <v>0</v>
      </c>
      <c r="Z1783" s="428">
        <f t="shared" si="662"/>
        <v>0</v>
      </c>
      <c r="AA1783" s="431">
        <f t="shared" si="673"/>
        <v>0</v>
      </c>
      <c r="AB1783" s="432">
        <f t="shared" si="674"/>
        <v>0</v>
      </c>
      <c r="AC1783" s="427" t="e">
        <f t="shared" si="675"/>
        <v>#N/A</v>
      </c>
      <c r="AD1783" s="428" t="e">
        <f t="shared" si="676"/>
        <v>#N/A</v>
      </c>
      <c r="AE1783" s="427" t="e">
        <f t="shared" si="677"/>
        <v>#N/A</v>
      </c>
      <c r="AF1783" s="428" t="e">
        <f t="shared" si="678"/>
        <v>#N/A</v>
      </c>
      <c r="AG1783" s="431" t="e">
        <f t="shared" si="679"/>
        <v>#N/A</v>
      </c>
      <c r="AH1783" s="432" t="e">
        <f t="shared" si="680"/>
        <v>#N/A</v>
      </c>
    </row>
    <row r="1784" spans="4:34" x14ac:dyDescent="0.25">
      <c r="D1784" s="335"/>
      <c r="E1784" s="335"/>
      <c r="F1784" s="335"/>
      <c r="G1784" s="335"/>
      <c r="H1784" s="411">
        <f t="shared" si="663"/>
        <v>0</v>
      </c>
      <c r="I1784" s="412">
        <v>0</v>
      </c>
      <c r="J1784" s="411">
        <f t="shared" si="657"/>
        <v>0</v>
      </c>
      <c r="K1784" s="412">
        <f t="shared" si="664"/>
        <v>0</v>
      </c>
      <c r="L1784" s="411">
        <f t="shared" si="665"/>
        <v>0</v>
      </c>
      <c r="M1784" s="412">
        <f t="shared" si="658"/>
        <v>0</v>
      </c>
      <c r="N1784" s="411">
        <v>0</v>
      </c>
      <c r="O1784" s="412">
        <f t="shared" si="666"/>
        <v>0</v>
      </c>
      <c r="P1784" s="335"/>
      <c r="Q1784" s="427">
        <f t="shared" si="667"/>
        <v>0</v>
      </c>
      <c r="R1784" s="428">
        <f t="shared" si="668"/>
        <v>0</v>
      </c>
      <c r="S1784" s="427">
        <f t="shared" si="659"/>
        <v>0</v>
      </c>
      <c r="T1784" s="428">
        <f t="shared" si="660"/>
        <v>0</v>
      </c>
      <c r="U1784" s="431">
        <f t="shared" si="669"/>
        <v>0</v>
      </c>
      <c r="V1784" s="432">
        <f t="shared" si="670"/>
        <v>0</v>
      </c>
      <c r="W1784" s="427">
        <f t="shared" si="671"/>
        <v>0</v>
      </c>
      <c r="X1784" s="428">
        <f t="shared" si="672"/>
        <v>0</v>
      </c>
      <c r="Y1784" s="427">
        <f t="shared" si="661"/>
        <v>0</v>
      </c>
      <c r="Z1784" s="428">
        <f t="shared" si="662"/>
        <v>0</v>
      </c>
      <c r="AA1784" s="431">
        <f t="shared" si="673"/>
        <v>0</v>
      </c>
      <c r="AB1784" s="432">
        <f t="shared" si="674"/>
        <v>0</v>
      </c>
      <c r="AC1784" s="427" t="e">
        <f t="shared" si="675"/>
        <v>#N/A</v>
      </c>
      <c r="AD1784" s="428" t="e">
        <f t="shared" si="676"/>
        <v>#N/A</v>
      </c>
      <c r="AE1784" s="427" t="e">
        <f t="shared" si="677"/>
        <v>#N/A</v>
      </c>
      <c r="AF1784" s="428" t="e">
        <f t="shared" si="678"/>
        <v>#N/A</v>
      </c>
      <c r="AG1784" s="431" t="e">
        <f t="shared" si="679"/>
        <v>#N/A</v>
      </c>
      <c r="AH1784" s="432" t="e">
        <f t="shared" si="680"/>
        <v>#N/A</v>
      </c>
    </row>
    <row r="1785" spans="4:34" x14ac:dyDescent="0.25">
      <c r="D1785" s="335"/>
      <c r="E1785" s="335"/>
      <c r="F1785" s="335"/>
      <c r="G1785" s="335"/>
      <c r="H1785" s="411">
        <f t="shared" si="663"/>
        <v>0</v>
      </c>
      <c r="I1785" s="412">
        <v>0</v>
      </c>
      <c r="J1785" s="411">
        <f t="shared" si="657"/>
        <v>0</v>
      </c>
      <c r="K1785" s="412">
        <f t="shared" si="664"/>
        <v>0</v>
      </c>
      <c r="L1785" s="411">
        <f t="shared" si="665"/>
        <v>0</v>
      </c>
      <c r="M1785" s="412">
        <f t="shared" si="658"/>
        <v>0</v>
      </c>
      <c r="N1785" s="411">
        <v>0</v>
      </c>
      <c r="O1785" s="412">
        <f t="shared" si="666"/>
        <v>0</v>
      </c>
      <c r="P1785" s="335"/>
      <c r="Q1785" s="427">
        <f t="shared" si="667"/>
        <v>0</v>
      </c>
      <c r="R1785" s="428">
        <f t="shared" si="668"/>
        <v>0</v>
      </c>
      <c r="S1785" s="427">
        <f t="shared" si="659"/>
        <v>0</v>
      </c>
      <c r="T1785" s="428">
        <f t="shared" si="660"/>
        <v>0</v>
      </c>
      <c r="U1785" s="431">
        <f t="shared" si="669"/>
        <v>0</v>
      </c>
      <c r="V1785" s="432">
        <f t="shared" si="670"/>
        <v>0</v>
      </c>
      <c r="W1785" s="427">
        <f t="shared" si="671"/>
        <v>0</v>
      </c>
      <c r="X1785" s="428">
        <f t="shared" si="672"/>
        <v>0</v>
      </c>
      <c r="Y1785" s="427">
        <f t="shared" si="661"/>
        <v>0</v>
      </c>
      <c r="Z1785" s="428">
        <f t="shared" si="662"/>
        <v>0</v>
      </c>
      <c r="AA1785" s="431">
        <f t="shared" si="673"/>
        <v>0</v>
      </c>
      <c r="AB1785" s="432">
        <f t="shared" si="674"/>
        <v>0</v>
      </c>
      <c r="AC1785" s="427" t="e">
        <f t="shared" si="675"/>
        <v>#N/A</v>
      </c>
      <c r="AD1785" s="428" t="e">
        <f t="shared" si="676"/>
        <v>#N/A</v>
      </c>
      <c r="AE1785" s="427" t="e">
        <f t="shared" si="677"/>
        <v>#N/A</v>
      </c>
      <c r="AF1785" s="428" t="e">
        <f t="shared" si="678"/>
        <v>#N/A</v>
      </c>
      <c r="AG1785" s="431" t="e">
        <f t="shared" si="679"/>
        <v>#N/A</v>
      </c>
      <c r="AH1785" s="432" t="e">
        <f t="shared" si="680"/>
        <v>#N/A</v>
      </c>
    </row>
    <row r="1786" spans="4:34" x14ac:dyDescent="0.25">
      <c r="D1786" s="335"/>
      <c r="E1786" s="335"/>
      <c r="F1786" s="335"/>
      <c r="G1786" s="335"/>
      <c r="H1786" s="411">
        <f t="shared" si="663"/>
        <v>0</v>
      </c>
      <c r="I1786" s="412">
        <v>0</v>
      </c>
      <c r="J1786" s="411">
        <f t="shared" si="657"/>
        <v>0</v>
      </c>
      <c r="K1786" s="412">
        <f t="shared" si="664"/>
        <v>0</v>
      </c>
      <c r="L1786" s="411">
        <f t="shared" si="665"/>
        <v>0</v>
      </c>
      <c r="M1786" s="412">
        <f t="shared" si="658"/>
        <v>0</v>
      </c>
      <c r="N1786" s="411">
        <v>0</v>
      </c>
      <c r="O1786" s="412">
        <f t="shared" si="666"/>
        <v>0</v>
      </c>
      <c r="P1786" s="335"/>
      <c r="Q1786" s="427">
        <f t="shared" si="667"/>
        <v>0</v>
      </c>
      <c r="R1786" s="428">
        <f t="shared" si="668"/>
        <v>0</v>
      </c>
      <c r="S1786" s="427">
        <f t="shared" si="659"/>
        <v>0</v>
      </c>
      <c r="T1786" s="428">
        <f t="shared" si="660"/>
        <v>0</v>
      </c>
      <c r="U1786" s="431">
        <f t="shared" si="669"/>
        <v>0</v>
      </c>
      <c r="V1786" s="432">
        <f t="shared" si="670"/>
        <v>0</v>
      </c>
      <c r="W1786" s="427">
        <f t="shared" si="671"/>
        <v>0</v>
      </c>
      <c r="X1786" s="428">
        <f t="shared" si="672"/>
        <v>0</v>
      </c>
      <c r="Y1786" s="427">
        <f t="shared" si="661"/>
        <v>0</v>
      </c>
      <c r="Z1786" s="428">
        <f t="shared" si="662"/>
        <v>0</v>
      </c>
      <c r="AA1786" s="431">
        <f t="shared" si="673"/>
        <v>0</v>
      </c>
      <c r="AB1786" s="432">
        <f t="shared" si="674"/>
        <v>0</v>
      </c>
      <c r="AC1786" s="427" t="e">
        <f t="shared" si="675"/>
        <v>#N/A</v>
      </c>
      <c r="AD1786" s="428" t="e">
        <f t="shared" si="676"/>
        <v>#N/A</v>
      </c>
      <c r="AE1786" s="427" t="e">
        <f t="shared" si="677"/>
        <v>#N/A</v>
      </c>
      <c r="AF1786" s="428" t="e">
        <f t="shared" si="678"/>
        <v>#N/A</v>
      </c>
      <c r="AG1786" s="431" t="e">
        <f t="shared" si="679"/>
        <v>#N/A</v>
      </c>
      <c r="AH1786" s="432" t="e">
        <f t="shared" si="680"/>
        <v>#N/A</v>
      </c>
    </row>
    <row r="1787" spans="4:34" x14ac:dyDescent="0.25">
      <c r="D1787" s="335"/>
      <c r="E1787" s="335"/>
      <c r="F1787" s="335"/>
      <c r="G1787" s="335"/>
      <c r="H1787" s="411">
        <f t="shared" si="663"/>
        <v>0</v>
      </c>
      <c r="I1787" s="412">
        <v>0</v>
      </c>
      <c r="J1787" s="411">
        <f t="shared" si="657"/>
        <v>0</v>
      </c>
      <c r="K1787" s="412">
        <f t="shared" si="664"/>
        <v>0</v>
      </c>
      <c r="L1787" s="411">
        <f t="shared" si="665"/>
        <v>0</v>
      </c>
      <c r="M1787" s="412">
        <f t="shared" si="658"/>
        <v>0</v>
      </c>
      <c r="N1787" s="411">
        <v>0</v>
      </c>
      <c r="O1787" s="412">
        <f t="shared" si="666"/>
        <v>0</v>
      </c>
      <c r="P1787" s="335"/>
      <c r="Q1787" s="427">
        <f t="shared" si="667"/>
        <v>0</v>
      </c>
      <c r="R1787" s="428">
        <f t="shared" si="668"/>
        <v>0</v>
      </c>
      <c r="S1787" s="427">
        <f t="shared" si="659"/>
        <v>0</v>
      </c>
      <c r="T1787" s="428">
        <f t="shared" si="660"/>
        <v>0</v>
      </c>
      <c r="U1787" s="431">
        <f t="shared" si="669"/>
        <v>0</v>
      </c>
      <c r="V1787" s="432">
        <f t="shared" si="670"/>
        <v>0</v>
      </c>
      <c r="W1787" s="427">
        <f t="shared" si="671"/>
        <v>0</v>
      </c>
      <c r="X1787" s="428">
        <f t="shared" si="672"/>
        <v>0</v>
      </c>
      <c r="Y1787" s="427">
        <f t="shared" si="661"/>
        <v>0</v>
      </c>
      <c r="Z1787" s="428">
        <f t="shared" si="662"/>
        <v>0</v>
      </c>
      <c r="AA1787" s="431">
        <f t="shared" si="673"/>
        <v>0</v>
      </c>
      <c r="AB1787" s="432">
        <f t="shared" si="674"/>
        <v>0</v>
      </c>
      <c r="AC1787" s="427" t="e">
        <f t="shared" si="675"/>
        <v>#N/A</v>
      </c>
      <c r="AD1787" s="428" t="e">
        <f t="shared" si="676"/>
        <v>#N/A</v>
      </c>
      <c r="AE1787" s="427" t="e">
        <f t="shared" si="677"/>
        <v>#N/A</v>
      </c>
      <c r="AF1787" s="428" t="e">
        <f t="shared" si="678"/>
        <v>#N/A</v>
      </c>
      <c r="AG1787" s="431" t="e">
        <f t="shared" si="679"/>
        <v>#N/A</v>
      </c>
      <c r="AH1787" s="432" t="e">
        <f t="shared" si="680"/>
        <v>#N/A</v>
      </c>
    </row>
    <row r="1788" spans="4:34" x14ac:dyDescent="0.25">
      <c r="D1788" s="335"/>
      <c r="E1788" s="335"/>
      <c r="F1788" s="335"/>
      <c r="G1788" s="335"/>
      <c r="H1788" s="411">
        <f t="shared" si="663"/>
        <v>0</v>
      </c>
      <c r="I1788" s="412">
        <v>0</v>
      </c>
      <c r="J1788" s="411">
        <f t="shared" si="657"/>
        <v>0</v>
      </c>
      <c r="K1788" s="412">
        <f t="shared" si="664"/>
        <v>0</v>
      </c>
      <c r="L1788" s="411">
        <f t="shared" si="665"/>
        <v>0</v>
      </c>
      <c r="M1788" s="412">
        <f t="shared" si="658"/>
        <v>0</v>
      </c>
      <c r="N1788" s="411">
        <v>0</v>
      </c>
      <c r="O1788" s="412">
        <f t="shared" si="666"/>
        <v>0</v>
      </c>
      <c r="P1788" s="335"/>
      <c r="Q1788" s="427">
        <f t="shared" si="667"/>
        <v>0</v>
      </c>
      <c r="R1788" s="428">
        <f t="shared" si="668"/>
        <v>0</v>
      </c>
      <c r="S1788" s="427">
        <f t="shared" si="659"/>
        <v>0</v>
      </c>
      <c r="T1788" s="428">
        <f t="shared" si="660"/>
        <v>0</v>
      </c>
      <c r="U1788" s="431">
        <f t="shared" si="669"/>
        <v>0</v>
      </c>
      <c r="V1788" s="432">
        <f t="shared" si="670"/>
        <v>0</v>
      </c>
      <c r="W1788" s="427">
        <f t="shared" si="671"/>
        <v>0</v>
      </c>
      <c r="X1788" s="428">
        <f t="shared" si="672"/>
        <v>0</v>
      </c>
      <c r="Y1788" s="427">
        <f t="shared" si="661"/>
        <v>0</v>
      </c>
      <c r="Z1788" s="428">
        <f t="shared" si="662"/>
        <v>0</v>
      </c>
      <c r="AA1788" s="431">
        <f t="shared" si="673"/>
        <v>0</v>
      </c>
      <c r="AB1788" s="432">
        <f t="shared" si="674"/>
        <v>0</v>
      </c>
      <c r="AC1788" s="427" t="e">
        <f t="shared" si="675"/>
        <v>#N/A</v>
      </c>
      <c r="AD1788" s="428" t="e">
        <f t="shared" si="676"/>
        <v>#N/A</v>
      </c>
      <c r="AE1788" s="427" t="e">
        <f t="shared" si="677"/>
        <v>#N/A</v>
      </c>
      <c r="AF1788" s="428" t="e">
        <f t="shared" si="678"/>
        <v>#N/A</v>
      </c>
      <c r="AG1788" s="431" t="e">
        <f t="shared" si="679"/>
        <v>#N/A</v>
      </c>
      <c r="AH1788" s="432" t="e">
        <f t="shared" si="680"/>
        <v>#N/A</v>
      </c>
    </row>
    <row r="1789" spans="4:34" x14ac:dyDescent="0.25">
      <c r="D1789" s="335"/>
      <c r="E1789" s="335"/>
      <c r="F1789" s="335"/>
      <c r="G1789" s="335"/>
      <c r="H1789" s="411">
        <f t="shared" si="663"/>
        <v>0</v>
      </c>
      <c r="I1789" s="412">
        <v>0</v>
      </c>
      <c r="J1789" s="411">
        <f t="shared" si="657"/>
        <v>0</v>
      </c>
      <c r="K1789" s="412">
        <f t="shared" si="664"/>
        <v>0</v>
      </c>
      <c r="L1789" s="411">
        <f t="shared" si="665"/>
        <v>0</v>
      </c>
      <c r="M1789" s="412">
        <f t="shared" si="658"/>
        <v>0</v>
      </c>
      <c r="N1789" s="411">
        <v>0</v>
      </c>
      <c r="O1789" s="412">
        <f t="shared" si="666"/>
        <v>0</v>
      </c>
      <c r="P1789" s="335"/>
      <c r="Q1789" s="427">
        <f t="shared" si="667"/>
        <v>0</v>
      </c>
      <c r="R1789" s="428">
        <f t="shared" si="668"/>
        <v>0</v>
      </c>
      <c r="S1789" s="427">
        <f t="shared" si="659"/>
        <v>0</v>
      </c>
      <c r="T1789" s="428">
        <f t="shared" si="660"/>
        <v>0</v>
      </c>
      <c r="U1789" s="431">
        <f t="shared" si="669"/>
        <v>0</v>
      </c>
      <c r="V1789" s="432">
        <f t="shared" si="670"/>
        <v>0</v>
      </c>
      <c r="W1789" s="427">
        <f t="shared" si="671"/>
        <v>0</v>
      </c>
      <c r="X1789" s="428">
        <f t="shared" si="672"/>
        <v>0</v>
      </c>
      <c r="Y1789" s="427">
        <f t="shared" si="661"/>
        <v>0</v>
      </c>
      <c r="Z1789" s="428">
        <f t="shared" si="662"/>
        <v>0</v>
      </c>
      <c r="AA1789" s="431">
        <f t="shared" si="673"/>
        <v>0</v>
      </c>
      <c r="AB1789" s="432">
        <f t="shared" si="674"/>
        <v>0</v>
      </c>
      <c r="AC1789" s="427" t="e">
        <f t="shared" si="675"/>
        <v>#N/A</v>
      </c>
      <c r="AD1789" s="428" t="e">
        <f t="shared" si="676"/>
        <v>#N/A</v>
      </c>
      <c r="AE1789" s="427" t="e">
        <f t="shared" si="677"/>
        <v>#N/A</v>
      </c>
      <c r="AF1789" s="428" t="e">
        <f t="shared" si="678"/>
        <v>#N/A</v>
      </c>
      <c r="AG1789" s="431" t="e">
        <f t="shared" si="679"/>
        <v>#N/A</v>
      </c>
      <c r="AH1789" s="432" t="e">
        <f t="shared" si="680"/>
        <v>#N/A</v>
      </c>
    </row>
    <row r="1790" spans="4:34" x14ac:dyDescent="0.25">
      <c r="D1790" s="335"/>
      <c r="E1790" s="335"/>
      <c r="F1790" s="335"/>
      <c r="G1790" s="335"/>
      <c r="H1790" s="411">
        <f t="shared" si="663"/>
        <v>0</v>
      </c>
      <c r="I1790" s="412">
        <v>0</v>
      </c>
      <c r="J1790" s="411">
        <f t="shared" si="657"/>
        <v>0</v>
      </c>
      <c r="K1790" s="412">
        <f t="shared" si="664"/>
        <v>0</v>
      </c>
      <c r="L1790" s="411">
        <f t="shared" si="665"/>
        <v>0</v>
      </c>
      <c r="M1790" s="412">
        <f t="shared" si="658"/>
        <v>0</v>
      </c>
      <c r="N1790" s="411">
        <v>0</v>
      </c>
      <c r="O1790" s="412">
        <f t="shared" si="666"/>
        <v>0</v>
      </c>
      <c r="P1790" s="335"/>
      <c r="Q1790" s="427">
        <f t="shared" si="667"/>
        <v>0</v>
      </c>
      <c r="R1790" s="428">
        <f t="shared" si="668"/>
        <v>0</v>
      </c>
      <c r="S1790" s="427">
        <f t="shared" si="659"/>
        <v>0</v>
      </c>
      <c r="T1790" s="428">
        <f t="shared" si="660"/>
        <v>0</v>
      </c>
      <c r="U1790" s="431">
        <f t="shared" si="669"/>
        <v>0</v>
      </c>
      <c r="V1790" s="432">
        <f t="shared" si="670"/>
        <v>0</v>
      </c>
      <c r="W1790" s="427">
        <f t="shared" si="671"/>
        <v>0</v>
      </c>
      <c r="X1790" s="428">
        <f t="shared" si="672"/>
        <v>0</v>
      </c>
      <c r="Y1790" s="427">
        <f t="shared" si="661"/>
        <v>0</v>
      </c>
      <c r="Z1790" s="428">
        <f t="shared" si="662"/>
        <v>0</v>
      </c>
      <c r="AA1790" s="431">
        <f t="shared" si="673"/>
        <v>0</v>
      </c>
      <c r="AB1790" s="432">
        <f t="shared" si="674"/>
        <v>0</v>
      </c>
      <c r="AC1790" s="427" t="e">
        <f t="shared" si="675"/>
        <v>#N/A</v>
      </c>
      <c r="AD1790" s="428" t="e">
        <f t="shared" si="676"/>
        <v>#N/A</v>
      </c>
      <c r="AE1790" s="427" t="e">
        <f t="shared" si="677"/>
        <v>#N/A</v>
      </c>
      <c r="AF1790" s="428" t="e">
        <f t="shared" si="678"/>
        <v>#N/A</v>
      </c>
      <c r="AG1790" s="431" t="e">
        <f t="shared" si="679"/>
        <v>#N/A</v>
      </c>
      <c r="AH1790" s="432" t="e">
        <f t="shared" si="680"/>
        <v>#N/A</v>
      </c>
    </row>
    <row r="1791" spans="4:34" x14ac:dyDescent="0.25">
      <c r="D1791" s="335"/>
      <c r="E1791" s="335"/>
      <c r="F1791" s="335"/>
      <c r="G1791" s="335"/>
      <c r="H1791" s="411">
        <f t="shared" si="663"/>
        <v>0</v>
      </c>
      <c r="I1791" s="412">
        <v>0</v>
      </c>
      <c r="J1791" s="411">
        <f t="shared" si="657"/>
        <v>0</v>
      </c>
      <c r="K1791" s="412">
        <f t="shared" si="664"/>
        <v>0</v>
      </c>
      <c r="L1791" s="411">
        <f t="shared" si="665"/>
        <v>0</v>
      </c>
      <c r="M1791" s="412">
        <f t="shared" si="658"/>
        <v>0</v>
      </c>
      <c r="N1791" s="411">
        <v>0</v>
      </c>
      <c r="O1791" s="412">
        <f t="shared" si="666"/>
        <v>0</v>
      </c>
      <c r="P1791" s="335"/>
      <c r="Q1791" s="427">
        <f t="shared" si="667"/>
        <v>0</v>
      </c>
      <c r="R1791" s="428">
        <f t="shared" si="668"/>
        <v>0</v>
      </c>
      <c r="S1791" s="427">
        <f t="shared" si="659"/>
        <v>0</v>
      </c>
      <c r="T1791" s="428">
        <f t="shared" si="660"/>
        <v>0</v>
      </c>
      <c r="U1791" s="431">
        <f t="shared" si="669"/>
        <v>0</v>
      </c>
      <c r="V1791" s="432">
        <f t="shared" si="670"/>
        <v>0</v>
      </c>
      <c r="W1791" s="427">
        <f t="shared" si="671"/>
        <v>0</v>
      </c>
      <c r="X1791" s="428">
        <f t="shared" si="672"/>
        <v>0</v>
      </c>
      <c r="Y1791" s="427">
        <f t="shared" si="661"/>
        <v>0</v>
      </c>
      <c r="Z1791" s="428">
        <f t="shared" si="662"/>
        <v>0</v>
      </c>
      <c r="AA1791" s="431">
        <f t="shared" si="673"/>
        <v>0</v>
      </c>
      <c r="AB1791" s="432">
        <f t="shared" si="674"/>
        <v>0</v>
      </c>
      <c r="AC1791" s="427" t="e">
        <f t="shared" si="675"/>
        <v>#N/A</v>
      </c>
      <c r="AD1791" s="428" t="e">
        <f t="shared" si="676"/>
        <v>#N/A</v>
      </c>
      <c r="AE1791" s="427" t="e">
        <f t="shared" si="677"/>
        <v>#N/A</v>
      </c>
      <c r="AF1791" s="428" t="e">
        <f t="shared" si="678"/>
        <v>#N/A</v>
      </c>
      <c r="AG1791" s="431" t="e">
        <f t="shared" si="679"/>
        <v>#N/A</v>
      </c>
      <c r="AH1791" s="432" t="e">
        <f t="shared" si="680"/>
        <v>#N/A</v>
      </c>
    </row>
    <row r="1792" spans="4:34" x14ac:dyDescent="0.25">
      <c r="D1792" s="335"/>
      <c r="E1792" s="335"/>
      <c r="F1792" s="335"/>
      <c r="G1792" s="335"/>
      <c r="H1792" s="411">
        <f t="shared" si="663"/>
        <v>0</v>
      </c>
      <c r="I1792" s="412">
        <v>0</v>
      </c>
      <c r="J1792" s="411">
        <f t="shared" si="657"/>
        <v>0</v>
      </c>
      <c r="K1792" s="412">
        <f t="shared" si="664"/>
        <v>0</v>
      </c>
      <c r="L1792" s="411">
        <f t="shared" si="665"/>
        <v>0</v>
      </c>
      <c r="M1792" s="412">
        <f t="shared" si="658"/>
        <v>0</v>
      </c>
      <c r="N1792" s="411">
        <v>0</v>
      </c>
      <c r="O1792" s="412">
        <f t="shared" si="666"/>
        <v>0</v>
      </c>
      <c r="P1792" s="335"/>
      <c r="Q1792" s="427">
        <f t="shared" si="667"/>
        <v>0</v>
      </c>
      <c r="R1792" s="428">
        <f t="shared" si="668"/>
        <v>0</v>
      </c>
      <c r="S1792" s="427">
        <f t="shared" si="659"/>
        <v>0</v>
      </c>
      <c r="T1792" s="428">
        <f t="shared" si="660"/>
        <v>0</v>
      </c>
      <c r="U1792" s="431">
        <f t="shared" si="669"/>
        <v>0</v>
      </c>
      <c r="V1792" s="432">
        <f t="shared" si="670"/>
        <v>0</v>
      </c>
      <c r="W1792" s="427">
        <f t="shared" si="671"/>
        <v>0</v>
      </c>
      <c r="X1792" s="428">
        <f t="shared" si="672"/>
        <v>0</v>
      </c>
      <c r="Y1792" s="427">
        <f t="shared" si="661"/>
        <v>0</v>
      </c>
      <c r="Z1792" s="428">
        <f t="shared" si="662"/>
        <v>0</v>
      </c>
      <c r="AA1792" s="431">
        <f t="shared" si="673"/>
        <v>0</v>
      </c>
      <c r="AB1792" s="432">
        <f t="shared" si="674"/>
        <v>0</v>
      </c>
      <c r="AC1792" s="427" t="e">
        <f t="shared" si="675"/>
        <v>#N/A</v>
      </c>
      <c r="AD1792" s="428" t="e">
        <f t="shared" si="676"/>
        <v>#N/A</v>
      </c>
      <c r="AE1792" s="427" t="e">
        <f t="shared" si="677"/>
        <v>#N/A</v>
      </c>
      <c r="AF1792" s="428" t="e">
        <f t="shared" si="678"/>
        <v>#N/A</v>
      </c>
      <c r="AG1792" s="431" t="e">
        <f t="shared" si="679"/>
        <v>#N/A</v>
      </c>
      <c r="AH1792" s="432" t="e">
        <f t="shared" si="680"/>
        <v>#N/A</v>
      </c>
    </row>
    <row r="1793" spans="4:34" x14ac:dyDescent="0.25">
      <c r="D1793" s="335"/>
      <c r="E1793" s="335"/>
      <c r="F1793" s="335"/>
      <c r="G1793" s="335"/>
      <c r="H1793" s="411">
        <f t="shared" si="663"/>
        <v>0</v>
      </c>
      <c r="I1793" s="412">
        <v>0</v>
      </c>
      <c r="J1793" s="411">
        <f t="shared" si="657"/>
        <v>0</v>
      </c>
      <c r="K1793" s="412">
        <f t="shared" si="664"/>
        <v>0</v>
      </c>
      <c r="L1793" s="411">
        <f t="shared" si="665"/>
        <v>0</v>
      </c>
      <c r="M1793" s="412">
        <f t="shared" si="658"/>
        <v>0</v>
      </c>
      <c r="N1793" s="411">
        <v>0</v>
      </c>
      <c r="O1793" s="412">
        <f t="shared" si="666"/>
        <v>0</v>
      </c>
      <c r="P1793" s="335"/>
      <c r="Q1793" s="427">
        <f t="shared" si="667"/>
        <v>0</v>
      </c>
      <c r="R1793" s="428">
        <f t="shared" si="668"/>
        <v>0</v>
      </c>
      <c r="S1793" s="427">
        <f t="shared" si="659"/>
        <v>0</v>
      </c>
      <c r="T1793" s="428">
        <f t="shared" si="660"/>
        <v>0</v>
      </c>
      <c r="U1793" s="431">
        <f t="shared" si="669"/>
        <v>0</v>
      </c>
      <c r="V1793" s="432">
        <f t="shared" si="670"/>
        <v>0</v>
      </c>
      <c r="W1793" s="427">
        <f t="shared" si="671"/>
        <v>0</v>
      </c>
      <c r="X1793" s="428">
        <f t="shared" si="672"/>
        <v>0</v>
      </c>
      <c r="Y1793" s="427">
        <f t="shared" si="661"/>
        <v>0</v>
      </c>
      <c r="Z1793" s="428">
        <f t="shared" si="662"/>
        <v>0</v>
      </c>
      <c r="AA1793" s="431">
        <f t="shared" si="673"/>
        <v>0</v>
      </c>
      <c r="AB1793" s="432">
        <f t="shared" si="674"/>
        <v>0</v>
      </c>
      <c r="AC1793" s="427" t="e">
        <f t="shared" si="675"/>
        <v>#N/A</v>
      </c>
      <c r="AD1793" s="428" t="e">
        <f t="shared" si="676"/>
        <v>#N/A</v>
      </c>
      <c r="AE1793" s="427" t="e">
        <f t="shared" si="677"/>
        <v>#N/A</v>
      </c>
      <c r="AF1793" s="428" t="e">
        <f t="shared" si="678"/>
        <v>#N/A</v>
      </c>
      <c r="AG1793" s="431" t="e">
        <f t="shared" si="679"/>
        <v>#N/A</v>
      </c>
      <c r="AH1793" s="432" t="e">
        <f t="shared" si="680"/>
        <v>#N/A</v>
      </c>
    </row>
    <row r="1794" spans="4:34" x14ac:dyDescent="0.25">
      <c r="D1794" s="335"/>
      <c r="E1794" s="335"/>
      <c r="F1794" s="335"/>
      <c r="G1794" s="335"/>
      <c r="H1794" s="411">
        <f t="shared" si="663"/>
        <v>0</v>
      </c>
      <c r="I1794" s="412">
        <v>0</v>
      </c>
      <c r="J1794" s="411">
        <f t="shared" si="657"/>
        <v>0</v>
      </c>
      <c r="K1794" s="412">
        <f t="shared" si="664"/>
        <v>0</v>
      </c>
      <c r="L1794" s="411">
        <f t="shared" si="665"/>
        <v>0</v>
      </c>
      <c r="M1794" s="412">
        <f t="shared" si="658"/>
        <v>0</v>
      </c>
      <c r="N1794" s="411">
        <v>0</v>
      </c>
      <c r="O1794" s="412">
        <f t="shared" si="666"/>
        <v>0</v>
      </c>
      <c r="P1794" s="335"/>
      <c r="Q1794" s="427">
        <f t="shared" si="667"/>
        <v>0</v>
      </c>
      <c r="R1794" s="428">
        <f t="shared" si="668"/>
        <v>0</v>
      </c>
      <c r="S1794" s="427">
        <f t="shared" si="659"/>
        <v>0</v>
      </c>
      <c r="T1794" s="428">
        <f t="shared" si="660"/>
        <v>0</v>
      </c>
      <c r="U1794" s="431">
        <f t="shared" si="669"/>
        <v>0</v>
      </c>
      <c r="V1794" s="432">
        <f t="shared" si="670"/>
        <v>0</v>
      </c>
      <c r="W1794" s="427">
        <f t="shared" si="671"/>
        <v>0</v>
      </c>
      <c r="X1794" s="428">
        <f t="shared" si="672"/>
        <v>0</v>
      </c>
      <c r="Y1794" s="427">
        <f t="shared" si="661"/>
        <v>0</v>
      </c>
      <c r="Z1794" s="428">
        <f t="shared" si="662"/>
        <v>0</v>
      </c>
      <c r="AA1794" s="431">
        <f t="shared" si="673"/>
        <v>0</v>
      </c>
      <c r="AB1794" s="432">
        <f t="shared" si="674"/>
        <v>0</v>
      </c>
      <c r="AC1794" s="427" t="e">
        <f t="shared" si="675"/>
        <v>#N/A</v>
      </c>
      <c r="AD1794" s="428" t="e">
        <f t="shared" si="676"/>
        <v>#N/A</v>
      </c>
      <c r="AE1794" s="427" t="e">
        <f t="shared" si="677"/>
        <v>#N/A</v>
      </c>
      <c r="AF1794" s="428" t="e">
        <f t="shared" si="678"/>
        <v>#N/A</v>
      </c>
      <c r="AG1794" s="431" t="e">
        <f t="shared" si="679"/>
        <v>#N/A</v>
      </c>
      <c r="AH1794" s="432" t="e">
        <f t="shared" si="680"/>
        <v>#N/A</v>
      </c>
    </row>
    <row r="1795" spans="4:34" x14ac:dyDescent="0.25">
      <c r="D1795" s="335"/>
      <c r="E1795" s="335"/>
      <c r="F1795" s="335"/>
      <c r="G1795" s="335"/>
      <c r="H1795" s="411">
        <f t="shared" si="663"/>
        <v>0</v>
      </c>
      <c r="I1795" s="412">
        <v>0</v>
      </c>
      <c r="J1795" s="411">
        <f t="shared" si="657"/>
        <v>0</v>
      </c>
      <c r="K1795" s="412">
        <f t="shared" si="664"/>
        <v>0</v>
      </c>
      <c r="L1795" s="411">
        <f t="shared" si="665"/>
        <v>0</v>
      </c>
      <c r="M1795" s="412">
        <f t="shared" si="658"/>
        <v>0</v>
      </c>
      <c r="N1795" s="411">
        <v>0</v>
      </c>
      <c r="O1795" s="412">
        <f t="shared" si="666"/>
        <v>0</v>
      </c>
      <c r="P1795" s="335"/>
      <c r="Q1795" s="427">
        <f t="shared" si="667"/>
        <v>0</v>
      </c>
      <c r="R1795" s="428">
        <f t="shared" si="668"/>
        <v>0</v>
      </c>
      <c r="S1795" s="427">
        <f t="shared" si="659"/>
        <v>0</v>
      </c>
      <c r="T1795" s="428">
        <f t="shared" si="660"/>
        <v>0</v>
      </c>
      <c r="U1795" s="431">
        <f t="shared" si="669"/>
        <v>0</v>
      </c>
      <c r="V1795" s="432">
        <f t="shared" si="670"/>
        <v>0</v>
      </c>
      <c r="W1795" s="427">
        <f t="shared" si="671"/>
        <v>0</v>
      </c>
      <c r="X1795" s="428">
        <f t="shared" si="672"/>
        <v>0</v>
      </c>
      <c r="Y1795" s="427">
        <f t="shared" si="661"/>
        <v>0</v>
      </c>
      <c r="Z1795" s="428">
        <f t="shared" si="662"/>
        <v>0</v>
      </c>
      <c r="AA1795" s="431">
        <f t="shared" si="673"/>
        <v>0</v>
      </c>
      <c r="AB1795" s="432">
        <f t="shared" si="674"/>
        <v>0</v>
      </c>
      <c r="AC1795" s="427" t="e">
        <f t="shared" si="675"/>
        <v>#N/A</v>
      </c>
      <c r="AD1795" s="428" t="e">
        <f t="shared" si="676"/>
        <v>#N/A</v>
      </c>
      <c r="AE1795" s="427" t="e">
        <f t="shared" si="677"/>
        <v>#N/A</v>
      </c>
      <c r="AF1795" s="428" t="e">
        <f t="shared" si="678"/>
        <v>#N/A</v>
      </c>
      <c r="AG1795" s="431" t="e">
        <f t="shared" si="679"/>
        <v>#N/A</v>
      </c>
      <c r="AH1795" s="432" t="e">
        <f t="shared" si="680"/>
        <v>#N/A</v>
      </c>
    </row>
    <row r="1796" spans="4:34" x14ac:dyDescent="0.25">
      <c r="D1796" s="335"/>
      <c r="E1796" s="335"/>
      <c r="F1796" s="335"/>
      <c r="G1796" s="335"/>
      <c r="H1796" s="411">
        <f t="shared" si="663"/>
        <v>0</v>
      </c>
      <c r="I1796" s="412">
        <v>0</v>
      </c>
      <c r="J1796" s="411">
        <f t="shared" si="657"/>
        <v>0</v>
      </c>
      <c r="K1796" s="412">
        <f t="shared" si="664"/>
        <v>0</v>
      </c>
      <c r="L1796" s="411">
        <f t="shared" si="665"/>
        <v>0</v>
      </c>
      <c r="M1796" s="412">
        <f t="shared" si="658"/>
        <v>0</v>
      </c>
      <c r="N1796" s="411">
        <v>0</v>
      </c>
      <c r="O1796" s="412">
        <f t="shared" si="666"/>
        <v>0</v>
      </c>
      <c r="P1796" s="335"/>
      <c r="Q1796" s="427">
        <f t="shared" si="667"/>
        <v>0</v>
      </c>
      <c r="R1796" s="428">
        <f t="shared" si="668"/>
        <v>0</v>
      </c>
      <c r="S1796" s="427">
        <f t="shared" si="659"/>
        <v>0</v>
      </c>
      <c r="T1796" s="428">
        <f t="shared" si="660"/>
        <v>0</v>
      </c>
      <c r="U1796" s="431">
        <f t="shared" si="669"/>
        <v>0</v>
      </c>
      <c r="V1796" s="432">
        <f t="shared" si="670"/>
        <v>0</v>
      </c>
      <c r="W1796" s="427">
        <f t="shared" si="671"/>
        <v>0</v>
      </c>
      <c r="X1796" s="428">
        <f t="shared" si="672"/>
        <v>0</v>
      </c>
      <c r="Y1796" s="427">
        <f t="shared" si="661"/>
        <v>0</v>
      </c>
      <c r="Z1796" s="428">
        <f t="shared" si="662"/>
        <v>0</v>
      </c>
      <c r="AA1796" s="431">
        <f t="shared" si="673"/>
        <v>0</v>
      </c>
      <c r="AB1796" s="432">
        <f t="shared" si="674"/>
        <v>0</v>
      </c>
      <c r="AC1796" s="427" t="e">
        <f t="shared" si="675"/>
        <v>#N/A</v>
      </c>
      <c r="AD1796" s="428" t="e">
        <f t="shared" si="676"/>
        <v>#N/A</v>
      </c>
      <c r="AE1796" s="427" t="e">
        <f t="shared" si="677"/>
        <v>#N/A</v>
      </c>
      <c r="AF1796" s="428" t="e">
        <f t="shared" si="678"/>
        <v>#N/A</v>
      </c>
      <c r="AG1796" s="431" t="e">
        <f t="shared" si="679"/>
        <v>#N/A</v>
      </c>
      <c r="AH1796" s="432" t="e">
        <f t="shared" si="680"/>
        <v>#N/A</v>
      </c>
    </row>
    <row r="1797" spans="4:34" x14ac:dyDescent="0.25">
      <c r="D1797" s="335"/>
      <c r="E1797" s="335"/>
      <c r="F1797" s="335"/>
      <c r="G1797" s="335"/>
      <c r="H1797" s="411">
        <f t="shared" si="663"/>
        <v>0</v>
      </c>
      <c r="I1797" s="412">
        <v>0</v>
      </c>
      <c r="J1797" s="411">
        <f t="shared" si="657"/>
        <v>0</v>
      </c>
      <c r="K1797" s="412">
        <f t="shared" si="664"/>
        <v>0</v>
      </c>
      <c r="L1797" s="411">
        <f t="shared" si="665"/>
        <v>0</v>
      </c>
      <c r="M1797" s="412">
        <f t="shared" si="658"/>
        <v>0</v>
      </c>
      <c r="N1797" s="411">
        <v>0</v>
      </c>
      <c r="O1797" s="412">
        <f t="shared" si="666"/>
        <v>0</v>
      </c>
      <c r="P1797" s="335"/>
      <c r="Q1797" s="427">
        <f t="shared" si="667"/>
        <v>0</v>
      </c>
      <c r="R1797" s="428">
        <f t="shared" si="668"/>
        <v>0</v>
      </c>
      <c r="S1797" s="427">
        <f t="shared" si="659"/>
        <v>0</v>
      </c>
      <c r="T1797" s="428">
        <f t="shared" si="660"/>
        <v>0</v>
      </c>
      <c r="U1797" s="431">
        <f t="shared" si="669"/>
        <v>0</v>
      </c>
      <c r="V1797" s="432">
        <f t="shared" si="670"/>
        <v>0</v>
      </c>
      <c r="W1797" s="427">
        <f t="shared" si="671"/>
        <v>0</v>
      </c>
      <c r="X1797" s="428">
        <f t="shared" si="672"/>
        <v>0</v>
      </c>
      <c r="Y1797" s="427">
        <f t="shared" si="661"/>
        <v>0</v>
      </c>
      <c r="Z1797" s="428">
        <f t="shared" si="662"/>
        <v>0</v>
      </c>
      <c r="AA1797" s="431">
        <f t="shared" si="673"/>
        <v>0</v>
      </c>
      <c r="AB1797" s="432">
        <f t="shared" si="674"/>
        <v>0</v>
      </c>
      <c r="AC1797" s="427" t="e">
        <f t="shared" si="675"/>
        <v>#N/A</v>
      </c>
      <c r="AD1797" s="428" t="e">
        <f t="shared" si="676"/>
        <v>#N/A</v>
      </c>
      <c r="AE1797" s="427" t="e">
        <f t="shared" si="677"/>
        <v>#N/A</v>
      </c>
      <c r="AF1797" s="428" t="e">
        <f t="shared" si="678"/>
        <v>#N/A</v>
      </c>
      <c r="AG1797" s="431" t="e">
        <f t="shared" si="679"/>
        <v>#N/A</v>
      </c>
      <c r="AH1797" s="432" t="e">
        <f t="shared" si="680"/>
        <v>#N/A</v>
      </c>
    </row>
    <row r="1798" spans="4:34" x14ac:dyDescent="0.25">
      <c r="D1798" s="335"/>
      <c r="E1798" s="335"/>
      <c r="F1798" s="335"/>
      <c r="G1798" s="335"/>
      <c r="H1798" s="411">
        <f t="shared" si="663"/>
        <v>0</v>
      </c>
      <c r="I1798" s="412">
        <v>0</v>
      </c>
      <c r="J1798" s="411">
        <f t="shared" si="657"/>
        <v>0</v>
      </c>
      <c r="K1798" s="412">
        <f t="shared" si="664"/>
        <v>0</v>
      </c>
      <c r="L1798" s="411">
        <f t="shared" si="665"/>
        <v>0</v>
      </c>
      <c r="M1798" s="412">
        <f t="shared" si="658"/>
        <v>0</v>
      </c>
      <c r="N1798" s="411">
        <v>0</v>
      </c>
      <c r="O1798" s="412">
        <f t="shared" si="666"/>
        <v>0</v>
      </c>
      <c r="P1798" s="335"/>
      <c r="Q1798" s="427">
        <f t="shared" si="667"/>
        <v>0</v>
      </c>
      <c r="R1798" s="428">
        <f t="shared" si="668"/>
        <v>0</v>
      </c>
      <c r="S1798" s="427">
        <f t="shared" si="659"/>
        <v>0</v>
      </c>
      <c r="T1798" s="428">
        <f t="shared" si="660"/>
        <v>0</v>
      </c>
      <c r="U1798" s="431">
        <f t="shared" si="669"/>
        <v>0</v>
      </c>
      <c r="V1798" s="432">
        <f t="shared" si="670"/>
        <v>0</v>
      </c>
      <c r="W1798" s="427">
        <f t="shared" si="671"/>
        <v>0</v>
      </c>
      <c r="X1798" s="428">
        <f t="shared" si="672"/>
        <v>0</v>
      </c>
      <c r="Y1798" s="427">
        <f t="shared" si="661"/>
        <v>0</v>
      </c>
      <c r="Z1798" s="428">
        <f t="shared" si="662"/>
        <v>0</v>
      </c>
      <c r="AA1798" s="431">
        <f t="shared" si="673"/>
        <v>0</v>
      </c>
      <c r="AB1798" s="432">
        <f t="shared" si="674"/>
        <v>0</v>
      </c>
      <c r="AC1798" s="427" t="e">
        <f t="shared" si="675"/>
        <v>#N/A</v>
      </c>
      <c r="AD1798" s="428" t="e">
        <f t="shared" si="676"/>
        <v>#N/A</v>
      </c>
      <c r="AE1798" s="427" t="e">
        <f t="shared" si="677"/>
        <v>#N/A</v>
      </c>
      <c r="AF1798" s="428" t="e">
        <f t="shared" si="678"/>
        <v>#N/A</v>
      </c>
      <c r="AG1798" s="431" t="e">
        <f t="shared" si="679"/>
        <v>#N/A</v>
      </c>
      <c r="AH1798" s="432" t="e">
        <f t="shared" si="680"/>
        <v>#N/A</v>
      </c>
    </row>
    <row r="1799" spans="4:34" x14ac:dyDescent="0.25">
      <c r="D1799" s="335"/>
      <c r="E1799" s="335"/>
      <c r="F1799" s="335"/>
      <c r="G1799" s="335"/>
      <c r="H1799" s="411">
        <f t="shared" si="663"/>
        <v>0</v>
      </c>
      <c r="I1799" s="412">
        <v>0</v>
      </c>
      <c r="J1799" s="411">
        <f t="shared" si="657"/>
        <v>0</v>
      </c>
      <c r="K1799" s="412">
        <f t="shared" si="664"/>
        <v>0</v>
      </c>
      <c r="L1799" s="411">
        <f t="shared" si="665"/>
        <v>0</v>
      </c>
      <c r="M1799" s="412">
        <f t="shared" si="658"/>
        <v>0</v>
      </c>
      <c r="N1799" s="411">
        <v>0</v>
      </c>
      <c r="O1799" s="412">
        <f t="shared" si="666"/>
        <v>0</v>
      </c>
      <c r="P1799" s="335"/>
      <c r="Q1799" s="427">
        <f t="shared" si="667"/>
        <v>0</v>
      </c>
      <c r="R1799" s="428">
        <f t="shared" si="668"/>
        <v>0</v>
      </c>
      <c r="S1799" s="427">
        <f t="shared" si="659"/>
        <v>0</v>
      </c>
      <c r="T1799" s="428">
        <f t="shared" si="660"/>
        <v>0</v>
      </c>
      <c r="U1799" s="431">
        <f t="shared" si="669"/>
        <v>0</v>
      </c>
      <c r="V1799" s="432">
        <f t="shared" si="670"/>
        <v>0</v>
      </c>
      <c r="W1799" s="427">
        <f t="shared" si="671"/>
        <v>0</v>
      </c>
      <c r="X1799" s="428">
        <f t="shared" si="672"/>
        <v>0</v>
      </c>
      <c r="Y1799" s="427">
        <f t="shared" si="661"/>
        <v>0</v>
      </c>
      <c r="Z1799" s="428">
        <f t="shared" si="662"/>
        <v>0</v>
      </c>
      <c r="AA1799" s="431">
        <f t="shared" si="673"/>
        <v>0</v>
      </c>
      <c r="AB1799" s="432">
        <f t="shared" si="674"/>
        <v>0</v>
      </c>
      <c r="AC1799" s="427" t="e">
        <f t="shared" si="675"/>
        <v>#N/A</v>
      </c>
      <c r="AD1799" s="428" t="e">
        <f t="shared" si="676"/>
        <v>#N/A</v>
      </c>
      <c r="AE1799" s="427" t="e">
        <f t="shared" si="677"/>
        <v>#N/A</v>
      </c>
      <c r="AF1799" s="428" t="e">
        <f t="shared" si="678"/>
        <v>#N/A</v>
      </c>
      <c r="AG1799" s="431" t="e">
        <f t="shared" si="679"/>
        <v>#N/A</v>
      </c>
      <c r="AH1799" s="432" t="e">
        <f t="shared" si="680"/>
        <v>#N/A</v>
      </c>
    </row>
    <row r="1800" spans="4:34" x14ac:dyDescent="0.25">
      <c r="D1800" s="335"/>
      <c r="E1800" s="335"/>
      <c r="F1800" s="335"/>
      <c r="G1800" s="335"/>
      <c r="H1800" s="411">
        <f t="shared" si="663"/>
        <v>0</v>
      </c>
      <c r="I1800" s="412">
        <v>0</v>
      </c>
      <c r="J1800" s="411">
        <f t="shared" ref="J1800:J1863" si="681">Wx</f>
        <v>0</v>
      </c>
      <c r="K1800" s="412">
        <f t="shared" si="664"/>
        <v>0</v>
      </c>
      <c r="L1800" s="411">
        <f t="shared" si="665"/>
        <v>0</v>
      </c>
      <c r="M1800" s="412">
        <f t="shared" ref="M1800:M1863" si="682">Wy</f>
        <v>0</v>
      </c>
      <c r="N1800" s="411">
        <v>0</v>
      </c>
      <c r="O1800" s="412">
        <f t="shared" si="666"/>
        <v>0</v>
      </c>
      <c r="P1800" s="335"/>
      <c r="Q1800" s="427">
        <f t="shared" si="667"/>
        <v>0</v>
      </c>
      <c r="R1800" s="428">
        <f t="shared" si="668"/>
        <v>0</v>
      </c>
      <c r="S1800" s="427">
        <f t="shared" ref="S1800:S1863" si="683">IF(AND(Q1800&gt;=0,Q1800&lt;=Wx),Q1800,"")</f>
        <v>0</v>
      </c>
      <c r="T1800" s="428">
        <f t="shared" ref="T1800:T1863" si="684">IF(AND(R1800&gt;=0,R1800&lt;=Wy),R1800,"")</f>
        <v>0</v>
      </c>
      <c r="U1800" s="431">
        <f t="shared" si="669"/>
        <v>0</v>
      </c>
      <c r="V1800" s="432">
        <f t="shared" si="670"/>
        <v>0</v>
      </c>
      <c r="W1800" s="427">
        <f t="shared" si="671"/>
        <v>0</v>
      </c>
      <c r="X1800" s="428">
        <f t="shared" si="672"/>
        <v>0</v>
      </c>
      <c r="Y1800" s="427">
        <f t="shared" ref="Y1800:Y1863" si="685">IF(AND(W1800&gt;=0,W1800&lt;=Wx),W1800,"")</f>
        <v>0</v>
      </c>
      <c r="Z1800" s="428">
        <f t="shared" ref="Z1800:Z1863" si="686">IF(AND(X1800&gt;=0,X1800&lt;=Wy),X1800,"")</f>
        <v>0</v>
      </c>
      <c r="AA1800" s="431">
        <f t="shared" si="673"/>
        <v>0</v>
      </c>
      <c r="AB1800" s="432">
        <f t="shared" si="674"/>
        <v>0</v>
      </c>
      <c r="AC1800" s="427" t="e">
        <f t="shared" si="675"/>
        <v>#N/A</v>
      </c>
      <c r="AD1800" s="428" t="e">
        <f t="shared" si="676"/>
        <v>#N/A</v>
      </c>
      <c r="AE1800" s="427" t="e">
        <f t="shared" si="677"/>
        <v>#N/A</v>
      </c>
      <c r="AF1800" s="428" t="e">
        <f t="shared" si="678"/>
        <v>#N/A</v>
      </c>
      <c r="AG1800" s="431" t="e">
        <f t="shared" si="679"/>
        <v>#N/A</v>
      </c>
      <c r="AH1800" s="432" t="e">
        <f t="shared" si="680"/>
        <v>#N/A</v>
      </c>
    </row>
    <row r="1801" spans="4:34" x14ac:dyDescent="0.25">
      <c r="D1801" s="335"/>
      <c r="E1801" s="335"/>
      <c r="F1801" s="335"/>
      <c r="G1801" s="335"/>
      <c r="H1801" s="411">
        <f t="shared" ref="H1801:H1864" si="687">H1800+Wx/INCREMENTS</f>
        <v>0</v>
      </c>
      <c r="I1801" s="412">
        <v>0</v>
      </c>
      <c r="J1801" s="411">
        <f t="shared" si="681"/>
        <v>0</v>
      </c>
      <c r="K1801" s="412">
        <f t="shared" ref="K1801:K1864" si="688">K1800+Wy/INCREMENTS</f>
        <v>0</v>
      </c>
      <c r="L1801" s="411">
        <f t="shared" ref="L1801:L1864" si="689">L1800-Wx/INCREMENTS</f>
        <v>0</v>
      </c>
      <c r="M1801" s="412">
        <f t="shared" si="682"/>
        <v>0</v>
      </c>
      <c r="N1801" s="411">
        <v>0</v>
      </c>
      <c r="O1801" s="412">
        <f t="shared" ref="O1801:O1864" si="690">O1800-Wy/INCREMENTS</f>
        <v>0</v>
      </c>
      <c r="P1801" s="335"/>
      <c r="Q1801" s="427">
        <f t="shared" ref="Q1801:Q1864" si="691">Q1800+((SQRT(Wx^2+Wy^2))*COS(RADIANS(θ))/INCREMENTS)</f>
        <v>0</v>
      </c>
      <c r="R1801" s="428">
        <f t="shared" ref="R1801:R1864" si="692">R1800+((SQRT(Wx^2+Wy^2))*SIN(RADIANS(θ))/INCREMENTS)</f>
        <v>0</v>
      </c>
      <c r="S1801" s="427">
        <f t="shared" si="683"/>
        <v>0</v>
      </c>
      <c r="T1801" s="428">
        <f t="shared" si="684"/>
        <v>0</v>
      </c>
      <c r="U1801" s="431">
        <f t="shared" ref="U1801:U1864" si="693">IF(AND(S1801&lt;&gt;"",T1801&lt;&gt;""),S1801,"")</f>
        <v>0</v>
      </c>
      <c r="V1801" s="432">
        <f t="shared" ref="V1801:V1864" si="694">IF(AND(S1801&lt;&gt;"",T1801&lt;&gt;""),T1801,"")</f>
        <v>0</v>
      </c>
      <c r="W1801" s="427">
        <f t="shared" ref="W1801:W1864" si="695">W1800+((SQRT(Wx^2+Wy^2))*COS(RADIANS(θ))/INCREMENTS)</f>
        <v>0</v>
      </c>
      <c r="X1801" s="428">
        <f t="shared" ref="X1801:X1864" si="696">X1800+((SQRT(Wx^2+Wy^2))*SIN(RADIANS(θ))/INCREMENTS)</f>
        <v>0</v>
      </c>
      <c r="Y1801" s="427">
        <f t="shared" si="685"/>
        <v>0</v>
      </c>
      <c r="Z1801" s="428">
        <f t="shared" si="686"/>
        <v>0</v>
      </c>
      <c r="AA1801" s="431">
        <f t="shared" ref="AA1801:AA1864" si="697">IF(AND(Y1801&lt;&gt;"",Z1801&lt;&gt;""),Y1801,"")</f>
        <v>0</v>
      </c>
      <c r="AB1801" s="432">
        <f t="shared" ref="AB1801:AB1864" si="698">IF(AND(Y1801&lt;&gt;"",Z1801&lt;&gt;""),Z1801,"")</f>
        <v>0</v>
      </c>
      <c r="AC1801" s="427" t="e">
        <f t="shared" si="675"/>
        <v>#N/A</v>
      </c>
      <c r="AD1801" s="428" t="e">
        <f t="shared" si="676"/>
        <v>#N/A</v>
      </c>
      <c r="AE1801" s="427" t="e">
        <f t="shared" si="677"/>
        <v>#N/A</v>
      </c>
      <c r="AF1801" s="428" t="e">
        <f t="shared" si="678"/>
        <v>#N/A</v>
      </c>
      <c r="AG1801" s="431" t="e">
        <f t="shared" si="679"/>
        <v>#N/A</v>
      </c>
      <c r="AH1801" s="432" t="e">
        <f t="shared" si="680"/>
        <v>#N/A</v>
      </c>
    </row>
    <row r="1802" spans="4:34" x14ac:dyDescent="0.25">
      <c r="D1802" s="335"/>
      <c r="E1802" s="335"/>
      <c r="F1802" s="335"/>
      <c r="G1802" s="335"/>
      <c r="H1802" s="411">
        <f t="shared" si="687"/>
        <v>0</v>
      </c>
      <c r="I1802" s="412">
        <v>0</v>
      </c>
      <c r="J1802" s="411">
        <f t="shared" si="681"/>
        <v>0</v>
      </c>
      <c r="K1802" s="412">
        <f t="shared" si="688"/>
        <v>0</v>
      </c>
      <c r="L1802" s="411">
        <f t="shared" si="689"/>
        <v>0</v>
      </c>
      <c r="M1802" s="412">
        <f t="shared" si="682"/>
        <v>0</v>
      </c>
      <c r="N1802" s="411">
        <v>0</v>
      </c>
      <c r="O1802" s="412">
        <f t="shared" si="690"/>
        <v>0</v>
      </c>
      <c r="P1802" s="335"/>
      <c r="Q1802" s="427">
        <f t="shared" si="691"/>
        <v>0</v>
      </c>
      <c r="R1802" s="428">
        <f t="shared" si="692"/>
        <v>0</v>
      </c>
      <c r="S1802" s="427">
        <f t="shared" si="683"/>
        <v>0</v>
      </c>
      <c r="T1802" s="428">
        <f t="shared" si="684"/>
        <v>0</v>
      </c>
      <c r="U1802" s="431">
        <f t="shared" si="693"/>
        <v>0</v>
      </c>
      <c r="V1802" s="432">
        <f t="shared" si="694"/>
        <v>0</v>
      </c>
      <c r="W1802" s="427">
        <f t="shared" si="695"/>
        <v>0</v>
      </c>
      <c r="X1802" s="428">
        <f t="shared" si="696"/>
        <v>0</v>
      </c>
      <c r="Y1802" s="427">
        <f t="shared" si="685"/>
        <v>0</v>
      </c>
      <c r="Z1802" s="428">
        <f t="shared" si="686"/>
        <v>0</v>
      </c>
      <c r="AA1802" s="431">
        <f t="shared" si="697"/>
        <v>0</v>
      </c>
      <c r="AB1802" s="432">
        <f t="shared" si="698"/>
        <v>0</v>
      </c>
      <c r="AC1802" s="427" t="e">
        <f t="shared" ref="AC1802:AC1865" si="699">AC1801+((SQRT(Wx^2+Wy^2))*COS(RADIANS(θ))/INCREMENTS)</f>
        <v>#N/A</v>
      </c>
      <c r="AD1802" s="428" t="e">
        <f t="shared" ref="AD1802:AD1865" si="700">AD1801+((SQRT(Wx^2+Wy^2))*SIN(RADIANS(θ))/INCREMENTS)</f>
        <v>#N/A</v>
      </c>
      <c r="AE1802" s="427" t="e">
        <f t="shared" ref="AE1802:AE1865" si="701">IF(AND(AC1802&gt;=0,AC1802&lt;=Wx),AC1802,"")</f>
        <v>#N/A</v>
      </c>
      <c r="AF1802" s="428" t="e">
        <f t="shared" ref="AF1802:AF1865" si="702">IF(AND(AD1802&gt;=0,AD1802&lt;=Wy),AD1802,"")</f>
        <v>#N/A</v>
      </c>
      <c r="AG1802" s="431" t="e">
        <f t="shared" ref="AG1802:AG1865" si="703">IF(AND(AE1802&lt;&gt;"",AF1802&lt;&gt;""),AE1802,"")</f>
        <v>#N/A</v>
      </c>
      <c r="AH1802" s="432" t="e">
        <f t="shared" ref="AH1802:AH1865" si="704">IF(AND(AE1802&lt;&gt;"",AF1802&lt;&gt;""),AF1802,"")</f>
        <v>#N/A</v>
      </c>
    </row>
    <row r="1803" spans="4:34" x14ac:dyDescent="0.25">
      <c r="D1803" s="335"/>
      <c r="E1803" s="335"/>
      <c r="F1803" s="335"/>
      <c r="G1803" s="335"/>
      <c r="H1803" s="411">
        <f t="shared" si="687"/>
        <v>0</v>
      </c>
      <c r="I1803" s="412">
        <v>0</v>
      </c>
      <c r="J1803" s="411">
        <f t="shared" si="681"/>
        <v>0</v>
      </c>
      <c r="K1803" s="412">
        <f t="shared" si="688"/>
        <v>0</v>
      </c>
      <c r="L1803" s="411">
        <f t="shared" si="689"/>
        <v>0</v>
      </c>
      <c r="M1803" s="412">
        <f t="shared" si="682"/>
        <v>0</v>
      </c>
      <c r="N1803" s="411">
        <v>0</v>
      </c>
      <c r="O1803" s="412">
        <f t="shared" si="690"/>
        <v>0</v>
      </c>
      <c r="P1803" s="335"/>
      <c r="Q1803" s="427">
        <f t="shared" si="691"/>
        <v>0</v>
      </c>
      <c r="R1803" s="428">
        <f t="shared" si="692"/>
        <v>0</v>
      </c>
      <c r="S1803" s="427">
        <f t="shared" si="683"/>
        <v>0</v>
      </c>
      <c r="T1803" s="428">
        <f t="shared" si="684"/>
        <v>0</v>
      </c>
      <c r="U1803" s="431">
        <f t="shared" si="693"/>
        <v>0</v>
      </c>
      <c r="V1803" s="432">
        <f t="shared" si="694"/>
        <v>0</v>
      </c>
      <c r="W1803" s="427">
        <f t="shared" si="695"/>
        <v>0</v>
      </c>
      <c r="X1803" s="428">
        <f t="shared" si="696"/>
        <v>0</v>
      </c>
      <c r="Y1803" s="427">
        <f t="shared" si="685"/>
        <v>0</v>
      </c>
      <c r="Z1803" s="428">
        <f t="shared" si="686"/>
        <v>0</v>
      </c>
      <c r="AA1803" s="431">
        <f t="shared" si="697"/>
        <v>0</v>
      </c>
      <c r="AB1803" s="432">
        <f t="shared" si="698"/>
        <v>0</v>
      </c>
      <c r="AC1803" s="427" t="e">
        <f t="shared" si="699"/>
        <v>#N/A</v>
      </c>
      <c r="AD1803" s="428" t="e">
        <f t="shared" si="700"/>
        <v>#N/A</v>
      </c>
      <c r="AE1803" s="427" t="e">
        <f t="shared" si="701"/>
        <v>#N/A</v>
      </c>
      <c r="AF1803" s="428" t="e">
        <f t="shared" si="702"/>
        <v>#N/A</v>
      </c>
      <c r="AG1803" s="431" t="e">
        <f t="shared" si="703"/>
        <v>#N/A</v>
      </c>
      <c r="AH1803" s="432" t="e">
        <f t="shared" si="704"/>
        <v>#N/A</v>
      </c>
    </row>
    <row r="1804" spans="4:34" x14ac:dyDescent="0.25">
      <c r="D1804" s="335"/>
      <c r="E1804" s="335"/>
      <c r="F1804" s="335"/>
      <c r="G1804" s="335"/>
      <c r="H1804" s="411">
        <f t="shared" si="687"/>
        <v>0</v>
      </c>
      <c r="I1804" s="412">
        <v>0</v>
      </c>
      <c r="J1804" s="411">
        <f t="shared" si="681"/>
        <v>0</v>
      </c>
      <c r="K1804" s="412">
        <f t="shared" si="688"/>
        <v>0</v>
      </c>
      <c r="L1804" s="411">
        <f t="shared" si="689"/>
        <v>0</v>
      </c>
      <c r="M1804" s="412">
        <f t="shared" si="682"/>
        <v>0</v>
      </c>
      <c r="N1804" s="411">
        <v>0</v>
      </c>
      <c r="O1804" s="412">
        <f t="shared" si="690"/>
        <v>0</v>
      </c>
      <c r="P1804" s="335"/>
      <c r="Q1804" s="427">
        <f t="shared" si="691"/>
        <v>0</v>
      </c>
      <c r="R1804" s="428">
        <f t="shared" si="692"/>
        <v>0</v>
      </c>
      <c r="S1804" s="427">
        <f t="shared" si="683"/>
        <v>0</v>
      </c>
      <c r="T1804" s="428">
        <f t="shared" si="684"/>
        <v>0</v>
      </c>
      <c r="U1804" s="431">
        <f t="shared" si="693"/>
        <v>0</v>
      </c>
      <c r="V1804" s="432">
        <f t="shared" si="694"/>
        <v>0</v>
      </c>
      <c r="W1804" s="427">
        <f t="shared" si="695"/>
        <v>0</v>
      </c>
      <c r="X1804" s="428">
        <f t="shared" si="696"/>
        <v>0</v>
      </c>
      <c r="Y1804" s="427">
        <f t="shared" si="685"/>
        <v>0</v>
      </c>
      <c r="Z1804" s="428">
        <f t="shared" si="686"/>
        <v>0</v>
      </c>
      <c r="AA1804" s="431">
        <f t="shared" si="697"/>
        <v>0</v>
      </c>
      <c r="AB1804" s="432">
        <f t="shared" si="698"/>
        <v>0</v>
      </c>
      <c r="AC1804" s="427" t="e">
        <f t="shared" si="699"/>
        <v>#N/A</v>
      </c>
      <c r="AD1804" s="428" t="e">
        <f t="shared" si="700"/>
        <v>#N/A</v>
      </c>
      <c r="AE1804" s="427" t="e">
        <f t="shared" si="701"/>
        <v>#N/A</v>
      </c>
      <c r="AF1804" s="428" t="e">
        <f t="shared" si="702"/>
        <v>#N/A</v>
      </c>
      <c r="AG1804" s="431" t="e">
        <f t="shared" si="703"/>
        <v>#N/A</v>
      </c>
      <c r="AH1804" s="432" t="e">
        <f t="shared" si="704"/>
        <v>#N/A</v>
      </c>
    </row>
    <row r="1805" spans="4:34" x14ac:dyDescent="0.25">
      <c r="D1805" s="335"/>
      <c r="E1805" s="335"/>
      <c r="F1805" s="335"/>
      <c r="G1805" s="335"/>
      <c r="H1805" s="411">
        <f t="shared" si="687"/>
        <v>0</v>
      </c>
      <c r="I1805" s="412">
        <v>0</v>
      </c>
      <c r="J1805" s="411">
        <f t="shared" si="681"/>
        <v>0</v>
      </c>
      <c r="K1805" s="412">
        <f t="shared" si="688"/>
        <v>0</v>
      </c>
      <c r="L1805" s="411">
        <f t="shared" si="689"/>
        <v>0</v>
      </c>
      <c r="M1805" s="412">
        <f t="shared" si="682"/>
        <v>0</v>
      </c>
      <c r="N1805" s="411">
        <v>0</v>
      </c>
      <c r="O1805" s="412">
        <f t="shared" si="690"/>
        <v>0</v>
      </c>
      <c r="P1805" s="335"/>
      <c r="Q1805" s="427">
        <f t="shared" si="691"/>
        <v>0</v>
      </c>
      <c r="R1805" s="428">
        <f t="shared" si="692"/>
        <v>0</v>
      </c>
      <c r="S1805" s="427">
        <f t="shared" si="683"/>
        <v>0</v>
      </c>
      <c r="T1805" s="428">
        <f t="shared" si="684"/>
        <v>0</v>
      </c>
      <c r="U1805" s="431">
        <f t="shared" si="693"/>
        <v>0</v>
      </c>
      <c r="V1805" s="432">
        <f t="shared" si="694"/>
        <v>0</v>
      </c>
      <c r="W1805" s="427">
        <f t="shared" si="695"/>
        <v>0</v>
      </c>
      <c r="X1805" s="428">
        <f t="shared" si="696"/>
        <v>0</v>
      </c>
      <c r="Y1805" s="427">
        <f t="shared" si="685"/>
        <v>0</v>
      </c>
      <c r="Z1805" s="428">
        <f t="shared" si="686"/>
        <v>0</v>
      </c>
      <c r="AA1805" s="431">
        <f t="shared" si="697"/>
        <v>0</v>
      </c>
      <c r="AB1805" s="432">
        <f t="shared" si="698"/>
        <v>0</v>
      </c>
      <c r="AC1805" s="427" t="e">
        <f t="shared" si="699"/>
        <v>#N/A</v>
      </c>
      <c r="AD1805" s="428" t="e">
        <f t="shared" si="700"/>
        <v>#N/A</v>
      </c>
      <c r="AE1805" s="427" t="e">
        <f t="shared" si="701"/>
        <v>#N/A</v>
      </c>
      <c r="AF1805" s="428" t="e">
        <f t="shared" si="702"/>
        <v>#N/A</v>
      </c>
      <c r="AG1805" s="431" t="e">
        <f t="shared" si="703"/>
        <v>#N/A</v>
      </c>
      <c r="AH1805" s="432" t="e">
        <f t="shared" si="704"/>
        <v>#N/A</v>
      </c>
    </row>
    <row r="1806" spans="4:34" x14ac:dyDescent="0.25">
      <c r="D1806" s="335"/>
      <c r="E1806" s="335"/>
      <c r="F1806" s="335"/>
      <c r="G1806" s="335"/>
      <c r="H1806" s="411">
        <f t="shared" si="687"/>
        <v>0</v>
      </c>
      <c r="I1806" s="412">
        <v>0</v>
      </c>
      <c r="J1806" s="411">
        <f t="shared" si="681"/>
        <v>0</v>
      </c>
      <c r="K1806" s="412">
        <f t="shared" si="688"/>
        <v>0</v>
      </c>
      <c r="L1806" s="411">
        <f t="shared" si="689"/>
        <v>0</v>
      </c>
      <c r="M1806" s="412">
        <f t="shared" si="682"/>
        <v>0</v>
      </c>
      <c r="N1806" s="411">
        <v>0</v>
      </c>
      <c r="O1806" s="412">
        <f t="shared" si="690"/>
        <v>0</v>
      </c>
      <c r="P1806" s="335"/>
      <c r="Q1806" s="427">
        <f t="shared" si="691"/>
        <v>0</v>
      </c>
      <c r="R1806" s="428">
        <f t="shared" si="692"/>
        <v>0</v>
      </c>
      <c r="S1806" s="427">
        <f t="shared" si="683"/>
        <v>0</v>
      </c>
      <c r="T1806" s="428">
        <f t="shared" si="684"/>
        <v>0</v>
      </c>
      <c r="U1806" s="431">
        <f t="shared" si="693"/>
        <v>0</v>
      </c>
      <c r="V1806" s="432">
        <f t="shared" si="694"/>
        <v>0</v>
      </c>
      <c r="W1806" s="427">
        <f t="shared" si="695"/>
        <v>0</v>
      </c>
      <c r="X1806" s="428">
        <f t="shared" si="696"/>
        <v>0</v>
      </c>
      <c r="Y1806" s="427">
        <f t="shared" si="685"/>
        <v>0</v>
      </c>
      <c r="Z1806" s="428">
        <f t="shared" si="686"/>
        <v>0</v>
      </c>
      <c r="AA1806" s="431">
        <f t="shared" si="697"/>
        <v>0</v>
      </c>
      <c r="AB1806" s="432">
        <f t="shared" si="698"/>
        <v>0</v>
      </c>
      <c r="AC1806" s="427" t="e">
        <f t="shared" si="699"/>
        <v>#N/A</v>
      </c>
      <c r="AD1806" s="428" t="e">
        <f t="shared" si="700"/>
        <v>#N/A</v>
      </c>
      <c r="AE1806" s="427" t="e">
        <f t="shared" si="701"/>
        <v>#N/A</v>
      </c>
      <c r="AF1806" s="428" t="e">
        <f t="shared" si="702"/>
        <v>#N/A</v>
      </c>
      <c r="AG1806" s="431" t="e">
        <f t="shared" si="703"/>
        <v>#N/A</v>
      </c>
      <c r="AH1806" s="432" t="e">
        <f t="shared" si="704"/>
        <v>#N/A</v>
      </c>
    </row>
    <row r="1807" spans="4:34" x14ac:dyDescent="0.25">
      <c r="D1807" s="335"/>
      <c r="E1807" s="335"/>
      <c r="F1807" s="335"/>
      <c r="G1807" s="335"/>
      <c r="H1807" s="411">
        <f t="shared" si="687"/>
        <v>0</v>
      </c>
      <c r="I1807" s="412">
        <v>0</v>
      </c>
      <c r="J1807" s="411">
        <f t="shared" si="681"/>
        <v>0</v>
      </c>
      <c r="K1807" s="412">
        <f t="shared" si="688"/>
        <v>0</v>
      </c>
      <c r="L1807" s="411">
        <f t="shared" si="689"/>
        <v>0</v>
      </c>
      <c r="M1807" s="412">
        <f t="shared" si="682"/>
        <v>0</v>
      </c>
      <c r="N1807" s="411">
        <v>0</v>
      </c>
      <c r="O1807" s="412">
        <f t="shared" si="690"/>
        <v>0</v>
      </c>
      <c r="P1807" s="335"/>
      <c r="Q1807" s="427">
        <f t="shared" si="691"/>
        <v>0</v>
      </c>
      <c r="R1807" s="428">
        <f t="shared" si="692"/>
        <v>0</v>
      </c>
      <c r="S1807" s="427">
        <f t="shared" si="683"/>
        <v>0</v>
      </c>
      <c r="T1807" s="428">
        <f t="shared" si="684"/>
        <v>0</v>
      </c>
      <c r="U1807" s="431">
        <f t="shared" si="693"/>
        <v>0</v>
      </c>
      <c r="V1807" s="432">
        <f t="shared" si="694"/>
        <v>0</v>
      </c>
      <c r="W1807" s="427">
        <f t="shared" si="695"/>
        <v>0</v>
      </c>
      <c r="X1807" s="428">
        <f t="shared" si="696"/>
        <v>0</v>
      </c>
      <c r="Y1807" s="427">
        <f t="shared" si="685"/>
        <v>0</v>
      </c>
      <c r="Z1807" s="428">
        <f t="shared" si="686"/>
        <v>0</v>
      </c>
      <c r="AA1807" s="431">
        <f t="shared" si="697"/>
        <v>0</v>
      </c>
      <c r="AB1807" s="432">
        <f t="shared" si="698"/>
        <v>0</v>
      </c>
      <c r="AC1807" s="427" t="e">
        <f t="shared" si="699"/>
        <v>#N/A</v>
      </c>
      <c r="AD1807" s="428" t="e">
        <f t="shared" si="700"/>
        <v>#N/A</v>
      </c>
      <c r="AE1807" s="427" t="e">
        <f t="shared" si="701"/>
        <v>#N/A</v>
      </c>
      <c r="AF1807" s="428" t="e">
        <f t="shared" si="702"/>
        <v>#N/A</v>
      </c>
      <c r="AG1807" s="431" t="e">
        <f t="shared" si="703"/>
        <v>#N/A</v>
      </c>
      <c r="AH1807" s="432" t="e">
        <f t="shared" si="704"/>
        <v>#N/A</v>
      </c>
    </row>
    <row r="1808" spans="4:34" x14ac:dyDescent="0.25">
      <c r="D1808" s="335"/>
      <c r="E1808" s="335"/>
      <c r="F1808" s="335"/>
      <c r="G1808" s="335"/>
      <c r="H1808" s="411">
        <f t="shared" si="687"/>
        <v>0</v>
      </c>
      <c r="I1808" s="412">
        <v>0</v>
      </c>
      <c r="J1808" s="411">
        <f t="shared" si="681"/>
        <v>0</v>
      </c>
      <c r="K1808" s="412">
        <f t="shared" si="688"/>
        <v>0</v>
      </c>
      <c r="L1808" s="411">
        <f t="shared" si="689"/>
        <v>0</v>
      </c>
      <c r="M1808" s="412">
        <f t="shared" si="682"/>
        <v>0</v>
      </c>
      <c r="N1808" s="411">
        <v>0</v>
      </c>
      <c r="O1808" s="412">
        <f t="shared" si="690"/>
        <v>0</v>
      </c>
      <c r="P1808" s="335"/>
      <c r="Q1808" s="427">
        <f t="shared" si="691"/>
        <v>0</v>
      </c>
      <c r="R1808" s="428">
        <f t="shared" si="692"/>
        <v>0</v>
      </c>
      <c r="S1808" s="427">
        <f t="shared" si="683"/>
        <v>0</v>
      </c>
      <c r="T1808" s="428">
        <f t="shared" si="684"/>
        <v>0</v>
      </c>
      <c r="U1808" s="431">
        <f t="shared" si="693"/>
        <v>0</v>
      </c>
      <c r="V1808" s="432">
        <f t="shared" si="694"/>
        <v>0</v>
      </c>
      <c r="W1808" s="427">
        <f t="shared" si="695"/>
        <v>0</v>
      </c>
      <c r="X1808" s="428">
        <f t="shared" si="696"/>
        <v>0</v>
      </c>
      <c r="Y1808" s="427">
        <f t="shared" si="685"/>
        <v>0</v>
      </c>
      <c r="Z1808" s="428">
        <f t="shared" si="686"/>
        <v>0</v>
      </c>
      <c r="AA1808" s="431">
        <f t="shared" si="697"/>
        <v>0</v>
      </c>
      <c r="AB1808" s="432">
        <f t="shared" si="698"/>
        <v>0</v>
      </c>
      <c r="AC1808" s="427" t="e">
        <f t="shared" si="699"/>
        <v>#N/A</v>
      </c>
      <c r="AD1808" s="428" t="e">
        <f t="shared" si="700"/>
        <v>#N/A</v>
      </c>
      <c r="AE1808" s="427" t="e">
        <f t="shared" si="701"/>
        <v>#N/A</v>
      </c>
      <c r="AF1808" s="428" t="e">
        <f t="shared" si="702"/>
        <v>#N/A</v>
      </c>
      <c r="AG1808" s="431" t="e">
        <f t="shared" si="703"/>
        <v>#N/A</v>
      </c>
      <c r="AH1808" s="432" t="e">
        <f t="shared" si="704"/>
        <v>#N/A</v>
      </c>
    </row>
    <row r="1809" spans="4:34" x14ac:dyDescent="0.25">
      <c r="D1809" s="335"/>
      <c r="E1809" s="335"/>
      <c r="F1809" s="335"/>
      <c r="G1809" s="335"/>
      <c r="H1809" s="411">
        <f t="shared" si="687"/>
        <v>0</v>
      </c>
      <c r="I1809" s="412">
        <v>0</v>
      </c>
      <c r="J1809" s="411">
        <f t="shared" si="681"/>
        <v>0</v>
      </c>
      <c r="K1809" s="412">
        <f t="shared" si="688"/>
        <v>0</v>
      </c>
      <c r="L1809" s="411">
        <f t="shared" si="689"/>
        <v>0</v>
      </c>
      <c r="M1809" s="412">
        <f t="shared" si="682"/>
        <v>0</v>
      </c>
      <c r="N1809" s="411">
        <v>0</v>
      </c>
      <c r="O1809" s="412">
        <f t="shared" si="690"/>
        <v>0</v>
      </c>
      <c r="P1809" s="335"/>
      <c r="Q1809" s="427">
        <f t="shared" si="691"/>
        <v>0</v>
      </c>
      <c r="R1809" s="428">
        <f t="shared" si="692"/>
        <v>0</v>
      </c>
      <c r="S1809" s="427">
        <f t="shared" si="683"/>
        <v>0</v>
      </c>
      <c r="T1809" s="428">
        <f t="shared" si="684"/>
        <v>0</v>
      </c>
      <c r="U1809" s="431">
        <f t="shared" si="693"/>
        <v>0</v>
      </c>
      <c r="V1809" s="432">
        <f t="shared" si="694"/>
        <v>0</v>
      </c>
      <c r="W1809" s="427">
        <f t="shared" si="695"/>
        <v>0</v>
      </c>
      <c r="X1809" s="428">
        <f t="shared" si="696"/>
        <v>0</v>
      </c>
      <c r="Y1809" s="427">
        <f t="shared" si="685"/>
        <v>0</v>
      </c>
      <c r="Z1809" s="428">
        <f t="shared" si="686"/>
        <v>0</v>
      </c>
      <c r="AA1809" s="431">
        <f t="shared" si="697"/>
        <v>0</v>
      </c>
      <c r="AB1809" s="432">
        <f t="shared" si="698"/>
        <v>0</v>
      </c>
      <c r="AC1809" s="427" t="e">
        <f t="shared" si="699"/>
        <v>#N/A</v>
      </c>
      <c r="AD1809" s="428" t="e">
        <f t="shared" si="700"/>
        <v>#N/A</v>
      </c>
      <c r="AE1809" s="427" t="e">
        <f t="shared" si="701"/>
        <v>#N/A</v>
      </c>
      <c r="AF1809" s="428" t="e">
        <f t="shared" si="702"/>
        <v>#N/A</v>
      </c>
      <c r="AG1809" s="431" t="e">
        <f t="shared" si="703"/>
        <v>#N/A</v>
      </c>
      <c r="AH1809" s="432" t="e">
        <f t="shared" si="704"/>
        <v>#N/A</v>
      </c>
    </row>
    <row r="1810" spans="4:34" x14ac:dyDescent="0.25">
      <c r="D1810" s="335"/>
      <c r="E1810" s="335"/>
      <c r="F1810" s="335"/>
      <c r="G1810" s="335"/>
      <c r="H1810" s="411">
        <f t="shared" si="687"/>
        <v>0</v>
      </c>
      <c r="I1810" s="412">
        <v>0</v>
      </c>
      <c r="J1810" s="411">
        <f t="shared" si="681"/>
        <v>0</v>
      </c>
      <c r="K1810" s="412">
        <f t="shared" si="688"/>
        <v>0</v>
      </c>
      <c r="L1810" s="411">
        <f t="shared" si="689"/>
        <v>0</v>
      </c>
      <c r="M1810" s="412">
        <f t="shared" si="682"/>
        <v>0</v>
      </c>
      <c r="N1810" s="411">
        <v>0</v>
      </c>
      <c r="O1810" s="412">
        <f t="shared" si="690"/>
        <v>0</v>
      </c>
      <c r="P1810" s="335"/>
      <c r="Q1810" s="427">
        <f t="shared" si="691"/>
        <v>0</v>
      </c>
      <c r="R1810" s="428">
        <f t="shared" si="692"/>
        <v>0</v>
      </c>
      <c r="S1810" s="427">
        <f t="shared" si="683"/>
        <v>0</v>
      </c>
      <c r="T1810" s="428">
        <f t="shared" si="684"/>
        <v>0</v>
      </c>
      <c r="U1810" s="431">
        <f t="shared" si="693"/>
        <v>0</v>
      </c>
      <c r="V1810" s="432">
        <f t="shared" si="694"/>
        <v>0</v>
      </c>
      <c r="W1810" s="427">
        <f t="shared" si="695"/>
        <v>0</v>
      </c>
      <c r="X1810" s="428">
        <f t="shared" si="696"/>
        <v>0</v>
      </c>
      <c r="Y1810" s="427">
        <f t="shared" si="685"/>
        <v>0</v>
      </c>
      <c r="Z1810" s="428">
        <f t="shared" si="686"/>
        <v>0</v>
      </c>
      <c r="AA1810" s="431">
        <f t="shared" si="697"/>
        <v>0</v>
      </c>
      <c r="AB1810" s="432">
        <f t="shared" si="698"/>
        <v>0</v>
      </c>
      <c r="AC1810" s="427" t="e">
        <f t="shared" si="699"/>
        <v>#N/A</v>
      </c>
      <c r="AD1810" s="428" t="e">
        <f t="shared" si="700"/>
        <v>#N/A</v>
      </c>
      <c r="AE1810" s="427" t="e">
        <f t="shared" si="701"/>
        <v>#N/A</v>
      </c>
      <c r="AF1810" s="428" t="e">
        <f t="shared" si="702"/>
        <v>#N/A</v>
      </c>
      <c r="AG1810" s="431" t="e">
        <f t="shared" si="703"/>
        <v>#N/A</v>
      </c>
      <c r="AH1810" s="432" t="e">
        <f t="shared" si="704"/>
        <v>#N/A</v>
      </c>
    </row>
    <row r="1811" spans="4:34" x14ac:dyDescent="0.25">
      <c r="D1811" s="335"/>
      <c r="E1811" s="335"/>
      <c r="F1811" s="335"/>
      <c r="G1811" s="335"/>
      <c r="H1811" s="411">
        <f t="shared" si="687"/>
        <v>0</v>
      </c>
      <c r="I1811" s="412">
        <v>0</v>
      </c>
      <c r="J1811" s="411">
        <f t="shared" si="681"/>
        <v>0</v>
      </c>
      <c r="K1811" s="412">
        <f t="shared" si="688"/>
        <v>0</v>
      </c>
      <c r="L1811" s="411">
        <f t="shared" si="689"/>
        <v>0</v>
      </c>
      <c r="M1811" s="412">
        <f t="shared" si="682"/>
        <v>0</v>
      </c>
      <c r="N1811" s="411">
        <v>0</v>
      </c>
      <c r="O1811" s="412">
        <f t="shared" si="690"/>
        <v>0</v>
      </c>
      <c r="P1811" s="335"/>
      <c r="Q1811" s="427">
        <f t="shared" si="691"/>
        <v>0</v>
      </c>
      <c r="R1811" s="428">
        <f t="shared" si="692"/>
        <v>0</v>
      </c>
      <c r="S1811" s="427">
        <f t="shared" si="683"/>
        <v>0</v>
      </c>
      <c r="T1811" s="428">
        <f t="shared" si="684"/>
        <v>0</v>
      </c>
      <c r="U1811" s="431">
        <f t="shared" si="693"/>
        <v>0</v>
      </c>
      <c r="V1811" s="432">
        <f t="shared" si="694"/>
        <v>0</v>
      </c>
      <c r="W1811" s="427">
        <f t="shared" si="695"/>
        <v>0</v>
      </c>
      <c r="X1811" s="428">
        <f t="shared" si="696"/>
        <v>0</v>
      </c>
      <c r="Y1811" s="427">
        <f t="shared" si="685"/>
        <v>0</v>
      </c>
      <c r="Z1811" s="428">
        <f t="shared" si="686"/>
        <v>0</v>
      </c>
      <c r="AA1811" s="431">
        <f t="shared" si="697"/>
        <v>0</v>
      </c>
      <c r="AB1811" s="432">
        <f t="shared" si="698"/>
        <v>0</v>
      </c>
      <c r="AC1811" s="427" t="e">
        <f t="shared" si="699"/>
        <v>#N/A</v>
      </c>
      <c r="AD1811" s="428" t="e">
        <f t="shared" si="700"/>
        <v>#N/A</v>
      </c>
      <c r="AE1811" s="427" t="e">
        <f t="shared" si="701"/>
        <v>#N/A</v>
      </c>
      <c r="AF1811" s="428" t="e">
        <f t="shared" si="702"/>
        <v>#N/A</v>
      </c>
      <c r="AG1811" s="431" t="e">
        <f t="shared" si="703"/>
        <v>#N/A</v>
      </c>
      <c r="AH1811" s="432" t="e">
        <f t="shared" si="704"/>
        <v>#N/A</v>
      </c>
    </row>
    <row r="1812" spans="4:34" x14ac:dyDescent="0.25">
      <c r="D1812" s="335"/>
      <c r="E1812" s="335"/>
      <c r="F1812" s="335"/>
      <c r="G1812" s="335"/>
      <c r="H1812" s="411">
        <f t="shared" si="687"/>
        <v>0</v>
      </c>
      <c r="I1812" s="412">
        <v>0</v>
      </c>
      <c r="J1812" s="411">
        <f t="shared" si="681"/>
        <v>0</v>
      </c>
      <c r="K1812" s="412">
        <f t="shared" si="688"/>
        <v>0</v>
      </c>
      <c r="L1812" s="411">
        <f t="shared" si="689"/>
        <v>0</v>
      </c>
      <c r="M1812" s="412">
        <f t="shared" si="682"/>
        <v>0</v>
      </c>
      <c r="N1812" s="411">
        <v>0</v>
      </c>
      <c r="O1812" s="412">
        <f t="shared" si="690"/>
        <v>0</v>
      </c>
      <c r="P1812" s="335"/>
      <c r="Q1812" s="427">
        <f t="shared" si="691"/>
        <v>0</v>
      </c>
      <c r="R1812" s="428">
        <f t="shared" si="692"/>
        <v>0</v>
      </c>
      <c r="S1812" s="427">
        <f t="shared" si="683"/>
        <v>0</v>
      </c>
      <c r="T1812" s="428">
        <f t="shared" si="684"/>
        <v>0</v>
      </c>
      <c r="U1812" s="431">
        <f t="shared" si="693"/>
        <v>0</v>
      </c>
      <c r="V1812" s="432">
        <f t="shared" si="694"/>
        <v>0</v>
      </c>
      <c r="W1812" s="427">
        <f t="shared" si="695"/>
        <v>0</v>
      </c>
      <c r="X1812" s="428">
        <f t="shared" si="696"/>
        <v>0</v>
      </c>
      <c r="Y1812" s="427">
        <f t="shared" si="685"/>
        <v>0</v>
      </c>
      <c r="Z1812" s="428">
        <f t="shared" si="686"/>
        <v>0</v>
      </c>
      <c r="AA1812" s="431">
        <f t="shared" si="697"/>
        <v>0</v>
      </c>
      <c r="AB1812" s="432">
        <f t="shared" si="698"/>
        <v>0</v>
      </c>
      <c r="AC1812" s="427" t="e">
        <f t="shared" si="699"/>
        <v>#N/A</v>
      </c>
      <c r="AD1812" s="428" t="e">
        <f t="shared" si="700"/>
        <v>#N/A</v>
      </c>
      <c r="AE1812" s="427" t="e">
        <f t="shared" si="701"/>
        <v>#N/A</v>
      </c>
      <c r="AF1812" s="428" t="e">
        <f t="shared" si="702"/>
        <v>#N/A</v>
      </c>
      <c r="AG1812" s="431" t="e">
        <f t="shared" si="703"/>
        <v>#N/A</v>
      </c>
      <c r="AH1812" s="432" t="e">
        <f t="shared" si="704"/>
        <v>#N/A</v>
      </c>
    </row>
    <row r="1813" spans="4:34" x14ac:dyDescent="0.25">
      <c r="D1813" s="335"/>
      <c r="E1813" s="335"/>
      <c r="F1813" s="335"/>
      <c r="G1813" s="335"/>
      <c r="H1813" s="411">
        <f t="shared" si="687"/>
        <v>0</v>
      </c>
      <c r="I1813" s="412">
        <v>0</v>
      </c>
      <c r="J1813" s="411">
        <f t="shared" si="681"/>
        <v>0</v>
      </c>
      <c r="K1813" s="412">
        <f t="shared" si="688"/>
        <v>0</v>
      </c>
      <c r="L1813" s="411">
        <f t="shared" si="689"/>
        <v>0</v>
      </c>
      <c r="M1813" s="412">
        <f t="shared" si="682"/>
        <v>0</v>
      </c>
      <c r="N1813" s="411">
        <v>0</v>
      </c>
      <c r="O1813" s="412">
        <f t="shared" si="690"/>
        <v>0</v>
      </c>
      <c r="P1813" s="335"/>
      <c r="Q1813" s="427">
        <f t="shared" si="691"/>
        <v>0</v>
      </c>
      <c r="R1813" s="428">
        <f t="shared" si="692"/>
        <v>0</v>
      </c>
      <c r="S1813" s="427">
        <f t="shared" si="683"/>
        <v>0</v>
      </c>
      <c r="T1813" s="428">
        <f t="shared" si="684"/>
        <v>0</v>
      </c>
      <c r="U1813" s="431">
        <f t="shared" si="693"/>
        <v>0</v>
      </c>
      <c r="V1813" s="432">
        <f t="shared" si="694"/>
        <v>0</v>
      </c>
      <c r="W1813" s="427">
        <f t="shared" si="695"/>
        <v>0</v>
      </c>
      <c r="X1813" s="428">
        <f t="shared" si="696"/>
        <v>0</v>
      </c>
      <c r="Y1813" s="427">
        <f t="shared" si="685"/>
        <v>0</v>
      </c>
      <c r="Z1813" s="428">
        <f t="shared" si="686"/>
        <v>0</v>
      </c>
      <c r="AA1813" s="431">
        <f t="shared" si="697"/>
        <v>0</v>
      </c>
      <c r="AB1813" s="432">
        <f t="shared" si="698"/>
        <v>0</v>
      </c>
      <c r="AC1813" s="427" t="e">
        <f t="shared" si="699"/>
        <v>#N/A</v>
      </c>
      <c r="AD1813" s="428" t="e">
        <f t="shared" si="700"/>
        <v>#N/A</v>
      </c>
      <c r="AE1813" s="427" t="e">
        <f t="shared" si="701"/>
        <v>#N/A</v>
      </c>
      <c r="AF1813" s="428" t="e">
        <f t="shared" si="702"/>
        <v>#N/A</v>
      </c>
      <c r="AG1813" s="431" t="e">
        <f t="shared" si="703"/>
        <v>#N/A</v>
      </c>
      <c r="AH1813" s="432" t="e">
        <f t="shared" si="704"/>
        <v>#N/A</v>
      </c>
    </row>
    <row r="1814" spans="4:34" x14ac:dyDescent="0.25">
      <c r="D1814" s="335"/>
      <c r="E1814" s="335"/>
      <c r="F1814" s="335"/>
      <c r="G1814" s="335"/>
      <c r="H1814" s="411">
        <f t="shared" si="687"/>
        <v>0</v>
      </c>
      <c r="I1814" s="412">
        <v>0</v>
      </c>
      <c r="J1814" s="411">
        <f t="shared" si="681"/>
        <v>0</v>
      </c>
      <c r="K1814" s="412">
        <f t="shared" si="688"/>
        <v>0</v>
      </c>
      <c r="L1814" s="411">
        <f t="shared" si="689"/>
        <v>0</v>
      </c>
      <c r="M1814" s="412">
        <f t="shared" si="682"/>
        <v>0</v>
      </c>
      <c r="N1814" s="411">
        <v>0</v>
      </c>
      <c r="O1814" s="412">
        <f t="shared" si="690"/>
        <v>0</v>
      </c>
      <c r="P1814" s="335"/>
      <c r="Q1814" s="427">
        <f t="shared" si="691"/>
        <v>0</v>
      </c>
      <c r="R1814" s="428">
        <f t="shared" si="692"/>
        <v>0</v>
      </c>
      <c r="S1814" s="427">
        <f t="shared" si="683"/>
        <v>0</v>
      </c>
      <c r="T1814" s="428">
        <f t="shared" si="684"/>
        <v>0</v>
      </c>
      <c r="U1814" s="431">
        <f t="shared" si="693"/>
        <v>0</v>
      </c>
      <c r="V1814" s="432">
        <f t="shared" si="694"/>
        <v>0</v>
      </c>
      <c r="W1814" s="427">
        <f t="shared" si="695"/>
        <v>0</v>
      </c>
      <c r="X1814" s="428">
        <f t="shared" si="696"/>
        <v>0</v>
      </c>
      <c r="Y1814" s="427">
        <f t="shared" si="685"/>
        <v>0</v>
      </c>
      <c r="Z1814" s="428">
        <f t="shared" si="686"/>
        <v>0</v>
      </c>
      <c r="AA1814" s="431">
        <f t="shared" si="697"/>
        <v>0</v>
      </c>
      <c r="AB1814" s="432">
        <f t="shared" si="698"/>
        <v>0</v>
      </c>
      <c r="AC1814" s="427" t="e">
        <f t="shared" si="699"/>
        <v>#N/A</v>
      </c>
      <c r="AD1814" s="428" t="e">
        <f t="shared" si="700"/>
        <v>#N/A</v>
      </c>
      <c r="AE1814" s="427" t="e">
        <f t="shared" si="701"/>
        <v>#N/A</v>
      </c>
      <c r="AF1814" s="428" t="e">
        <f t="shared" si="702"/>
        <v>#N/A</v>
      </c>
      <c r="AG1814" s="431" t="e">
        <f t="shared" si="703"/>
        <v>#N/A</v>
      </c>
      <c r="AH1814" s="432" t="e">
        <f t="shared" si="704"/>
        <v>#N/A</v>
      </c>
    </row>
    <row r="1815" spans="4:34" x14ac:dyDescent="0.25">
      <c r="D1815" s="335"/>
      <c r="E1815" s="335"/>
      <c r="F1815" s="335"/>
      <c r="G1815" s="335"/>
      <c r="H1815" s="411">
        <f t="shared" si="687"/>
        <v>0</v>
      </c>
      <c r="I1815" s="412">
        <v>0</v>
      </c>
      <c r="J1815" s="411">
        <f t="shared" si="681"/>
        <v>0</v>
      </c>
      <c r="K1815" s="412">
        <f t="shared" si="688"/>
        <v>0</v>
      </c>
      <c r="L1815" s="411">
        <f t="shared" si="689"/>
        <v>0</v>
      </c>
      <c r="M1815" s="412">
        <f t="shared" si="682"/>
        <v>0</v>
      </c>
      <c r="N1815" s="411">
        <v>0</v>
      </c>
      <c r="O1815" s="412">
        <f t="shared" si="690"/>
        <v>0</v>
      </c>
      <c r="P1815" s="335"/>
      <c r="Q1815" s="427">
        <f t="shared" si="691"/>
        <v>0</v>
      </c>
      <c r="R1815" s="428">
        <f t="shared" si="692"/>
        <v>0</v>
      </c>
      <c r="S1815" s="427">
        <f t="shared" si="683"/>
        <v>0</v>
      </c>
      <c r="T1815" s="428">
        <f t="shared" si="684"/>
        <v>0</v>
      </c>
      <c r="U1815" s="431">
        <f t="shared" si="693"/>
        <v>0</v>
      </c>
      <c r="V1815" s="432">
        <f t="shared" si="694"/>
        <v>0</v>
      </c>
      <c r="W1815" s="427">
        <f t="shared" si="695"/>
        <v>0</v>
      </c>
      <c r="X1815" s="428">
        <f t="shared" si="696"/>
        <v>0</v>
      </c>
      <c r="Y1815" s="427">
        <f t="shared" si="685"/>
        <v>0</v>
      </c>
      <c r="Z1815" s="428">
        <f t="shared" si="686"/>
        <v>0</v>
      </c>
      <c r="AA1815" s="431">
        <f t="shared" si="697"/>
        <v>0</v>
      </c>
      <c r="AB1815" s="432">
        <f t="shared" si="698"/>
        <v>0</v>
      </c>
      <c r="AC1815" s="427" t="e">
        <f t="shared" si="699"/>
        <v>#N/A</v>
      </c>
      <c r="AD1815" s="428" t="e">
        <f t="shared" si="700"/>
        <v>#N/A</v>
      </c>
      <c r="AE1815" s="427" t="e">
        <f t="shared" si="701"/>
        <v>#N/A</v>
      </c>
      <c r="AF1815" s="428" t="e">
        <f t="shared" si="702"/>
        <v>#N/A</v>
      </c>
      <c r="AG1815" s="431" t="e">
        <f t="shared" si="703"/>
        <v>#N/A</v>
      </c>
      <c r="AH1815" s="432" t="e">
        <f t="shared" si="704"/>
        <v>#N/A</v>
      </c>
    </row>
    <row r="1816" spans="4:34" x14ac:dyDescent="0.25">
      <c r="D1816" s="335"/>
      <c r="E1816" s="335"/>
      <c r="F1816" s="335"/>
      <c r="G1816" s="335"/>
      <c r="H1816" s="411">
        <f t="shared" si="687"/>
        <v>0</v>
      </c>
      <c r="I1816" s="412">
        <v>0</v>
      </c>
      <c r="J1816" s="411">
        <f t="shared" si="681"/>
        <v>0</v>
      </c>
      <c r="K1816" s="412">
        <f t="shared" si="688"/>
        <v>0</v>
      </c>
      <c r="L1816" s="411">
        <f t="shared" si="689"/>
        <v>0</v>
      </c>
      <c r="M1816" s="412">
        <f t="shared" si="682"/>
        <v>0</v>
      </c>
      <c r="N1816" s="411">
        <v>0</v>
      </c>
      <c r="O1816" s="412">
        <f t="shared" si="690"/>
        <v>0</v>
      </c>
      <c r="P1816" s="335"/>
      <c r="Q1816" s="427">
        <f t="shared" si="691"/>
        <v>0</v>
      </c>
      <c r="R1816" s="428">
        <f t="shared" si="692"/>
        <v>0</v>
      </c>
      <c r="S1816" s="427">
        <f t="shared" si="683"/>
        <v>0</v>
      </c>
      <c r="T1816" s="428">
        <f t="shared" si="684"/>
        <v>0</v>
      </c>
      <c r="U1816" s="431">
        <f t="shared" si="693"/>
        <v>0</v>
      </c>
      <c r="V1816" s="432">
        <f t="shared" si="694"/>
        <v>0</v>
      </c>
      <c r="W1816" s="427">
        <f t="shared" si="695"/>
        <v>0</v>
      </c>
      <c r="X1816" s="428">
        <f t="shared" si="696"/>
        <v>0</v>
      </c>
      <c r="Y1816" s="427">
        <f t="shared" si="685"/>
        <v>0</v>
      </c>
      <c r="Z1816" s="428">
        <f t="shared" si="686"/>
        <v>0</v>
      </c>
      <c r="AA1816" s="431">
        <f t="shared" si="697"/>
        <v>0</v>
      </c>
      <c r="AB1816" s="432">
        <f t="shared" si="698"/>
        <v>0</v>
      </c>
      <c r="AC1816" s="427" t="e">
        <f t="shared" si="699"/>
        <v>#N/A</v>
      </c>
      <c r="AD1816" s="428" t="e">
        <f t="shared" si="700"/>
        <v>#N/A</v>
      </c>
      <c r="AE1816" s="427" t="e">
        <f t="shared" si="701"/>
        <v>#N/A</v>
      </c>
      <c r="AF1816" s="428" t="e">
        <f t="shared" si="702"/>
        <v>#N/A</v>
      </c>
      <c r="AG1816" s="431" t="e">
        <f t="shared" si="703"/>
        <v>#N/A</v>
      </c>
      <c r="AH1816" s="432" t="e">
        <f t="shared" si="704"/>
        <v>#N/A</v>
      </c>
    </row>
    <row r="1817" spans="4:34" x14ac:dyDescent="0.25">
      <c r="D1817" s="335"/>
      <c r="E1817" s="335"/>
      <c r="F1817" s="335"/>
      <c r="G1817" s="335"/>
      <c r="H1817" s="411">
        <f t="shared" si="687"/>
        <v>0</v>
      </c>
      <c r="I1817" s="412">
        <v>0</v>
      </c>
      <c r="J1817" s="411">
        <f t="shared" si="681"/>
        <v>0</v>
      </c>
      <c r="K1817" s="412">
        <f t="shared" si="688"/>
        <v>0</v>
      </c>
      <c r="L1817" s="411">
        <f t="shared" si="689"/>
        <v>0</v>
      </c>
      <c r="M1817" s="412">
        <f t="shared" si="682"/>
        <v>0</v>
      </c>
      <c r="N1817" s="411">
        <v>0</v>
      </c>
      <c r="O1817" s="412">
        <f t="shared" si="690"/>
        <v>0</v>
      </c>
      <c r="P1817" s="335"/>
      <c r="Q1817" s="427">
        <f t="shared" si="691"/>
        <v>0</v>
      </c>
      <c r="R1817" s="428">
        <f t="shared" si="692"/>
        <v>0</v>
      </c>
      <c r="S1817" s="427">
        <f t="shared" si="683"/>
        <v>0</v>
      </c>
      <c r="T1817" s="428">
        <f t="shared" si="684"/>
        <v>0</v>
      </c>
      <c r="U1817" s="431">
        <f t="shared" si="693"/>
        <v>0</v>
      </c>
      <c r="V1817" s="432">
        <f t="shared" si="694"/>
        <v>0</v>
      </c>
      <c r="W1817" s="427">
        <f t="shared" si="695"/>
        <v>0</v>
      </c>
      <c r="X1817" s="428">
        <f t="shared" si="696"/>
        <v>0</v>
      </c>
      <c r="Y1817" s="427">
        <f t="shared" si="685"/>
        <v>0</v>
      </c>
      <c r="Z1817" s="428">
        <f t="shared" si="686"/>
        <v>0</v>
      </c>
      <c r="AA1817" s="431">
        <f t="shared" si="697"/>
        <v>0</v>
      </c>
      <c r="AB1817" s="432">
        <f t="shared" si="698"/>
        <v>0</v>
      </c>
      <c r="AC1817" s="427" t="e">
        <f t="shared" si="699"/>
        <v>#N/A</v>
      </c>
      <c r="AD1817" s="428" t="e">
        <f t="shared" si="700"/>
        <v>#N/A</v>
      </c>
      <c r="AE1817" s="427" t="e">
        <f t="shared" si="701"/>
        <v>#N/A</v>
      </c>
      <c r="AF1817" s="428" t="e">
        <f t="shared" si="702"/>
        <v>#N/A</v>
      </c>
      <c r="AG1817" s="431" t="e">
        <f t="shared" si="703"/>
        <v>#N/A</v>
      </c>
      <c r="AH1817" s="432" t="e">
        <f t="shared" si="704"/>
        <v>#N/A</v>
      </c>
    </row>
    <row r="1818" spans="4:34" x14ac:dyDescent="0.25">
      <c r="D1818" s="335"/>
      <c r="E1818" s="335"/>
      <c r="F1818" s="335"/>
      <c r="G1818" s="335"/>
      <c r="H1818" s="411">
        <f t="shared" si="687"/>
        <v>0</v>
      </c>
      <c r="I1818" s="412">
        <v>0</v>
      </c>
      <c r="J1818" s="411">
        <f t="shared" si="681"/>
        <v>0</v>
      </c>
      <c r="K1818" s="412">
        <f t="shared" si="688"/>
        <v>0</v>
      </c>
      <c r="L1818" s="411">
        <f t="shared" si="689"/>
        <v>0</v>
      </c>
      <c r="M1818" s="412">
        <f t="shared" si="682"/>
        <v>0</v>
      </c>
      <c r="N1818" s="411">
        <v>0</v>
      </c>
      <c r="O1818" s="412">
        <f t="shared" si="690"/>
        <v>0</v>
      </c>
      <c r="P1818" s="335"/>
      <c r="Q1818" s="427">
        <f t="shared" si="691"/>
        <v>0</v>
      </c>
      <c r="R1818" s="428">
        <f t="shared" si="692"/>
        <v>0</v>
      </c>
      <c r="S1818" s="427">
        <f t="shared" si="683"/>
        <v>0</v>
      </c>
      <c r="T1818" s="428">
        <f t="shared" si="684"/>
        <v>0</v>
      </c>
      <c r="U1818" s="431">
        <f t="shared" si="693"/>
        <v>0</v>
      </c>
      <c r="V1818" s="432">
        <f t="shared" si="694"/>
        <v>0</v>
      </c>
      <c r="W1818" s="427">
        <f t="shared" si="695"/>
        <v>0</v>
      </c>
      <c r="X1818" s="428">
        <f t="shared" si="696"/>
        <v>0</v>
      </c>
      <c r="Y1818" s="427">
        <f t="shared" si="685"/>
        <v>0</v>
      </c>
      <c r="Z1818" s="428">
        <f t="shared" si="686"/>
        <v>0</v>
      </c>
      <c r="AA1818" s="431">
        <f t="shared" si="697"/>
        <v>0</v>
      </c>
      <c r="AB1818" s="432">
        <f t="shared" si="698"/>
        <v>0</v>
      </c>
      <c r="AC1818" s="427" t="e">
        <f t="shared" si="699"/>
        <v>#N/A</v>
      </c>
      <c r="AD1818" s="428" t="e">
        <f t="shared" si="700"/>
        <v>#N/A</v>
      </c>
      <c r="AE1818" s="427" t="e">
        <f t="shared" si="701"/>
        <v>#N/A</v>
      </c>
      <c r="AF1818" s="428" t="e">
        <f t="shared" si="702"/>
        <v>#N/A</v>
      </c>
      <c r="AG1818" s="431" t="e">
        <f t="shared" si="703"/>
        <v>#N/A</v>
      </c>
      <c r="AH1818" s="432" t="e">
        <f t="shared" si="704"/>
        <v>#N/A</v>
      </c>
    </row>
    <row r="1819" spans="4:34" x14ac:dyDescent="0.25">
      <c r="D1819" s="335"/>
      <c r="E1819" s="335"/>
      <c r="F1819" s="335"/>
      <c r="G1819" s="335"/>
      <c r="H1819" s="411">
        <f t="shared" si="687"/>
        <v>0</v>
      </c>
      <c r="I1819" s="412">
        <v>0</v>
      </c>
      <c r="J1819" s="411">
        <f t="shared" si="681"/>
        <v>0</v>
      </c>
      <c r="K1819" s="412">
        <f t="shared" si="688"/>
        <v>0</v>
      </c>
      <c r="L1819" s="411">
        <f t="shared" si="689"/>
        <v>0</v>
      </c>
      <c r="M1819" s="412">
        <f t="shared" si="682"/>
        <v>0</v>
      </c>
      <c r="N1819" s="411">
        <v>0</v>
      </c>
      <c r="O1819" s="412">
        <f t="shared" si="690"/>
        <v>0</v>
      </c>
      <c r="P1819" s="335"/>
      <c r="Q1819" s="427">
        <f t="shared" si="691"/>
        <v>0</v>
      </c>
      <c r="R1819" s="428">
        <f t="shared" si="692"/>
        <v>0</v>
      </c>
      <c r="S1819" s="427">
        <f t="shared" si="683"/>
        <v>0</v>
      </c>
      <c r="T1819" s="428">
        <f t="shared" si="684"/>
        <v>0</v>
      </c>
      <c r="U1819" s="431">
        <f t="shared" si="693"/>
        <v>0</v>
      </c>
      <c r="V1819" s="432">
        <f t="shared" si="694"/>
        <v>0</v>
      </c>
      <c r="W1819" s="427">
        <f t="shared" si="695"/>
        <v>0</v>
      </c>
      <c r="X1819" s="428">
        <f t="shared" si="696"/>
        <v>0</v>
      </c>
      <c r="Y1819" s="427">
        <f t="shared" si="685"/>
        <v>0</v>
      </c>
      <c r="Z1819" s="428">
        <f t="shared" si="686"/>
        <v>0</v>
      </c>
      <c r="AA1819" s="431">
        <f t="shared" si="697"/>
        <v>0</v>
      </c>
      <c r="AB1819" s="432">
        <f t="shared" si="698"/>
        <v>0</v>
      </c>
      <c r="AC1819" s="427" t="e">
        <f t="shared" si="699"/>
        <v>#N/A</v>
      </c>
      <c r="AD1819" s="428" t="e">
        <f t="shared" si="700"/>
        <v>#N/A</v>
      </c>
      <c r="AE1819" s="427" t="e">
        <f t="shared" si="701"/>
        <v>#N/A</v>
      </c>
      <c r="AF1819" s="428" t="e">
        <f t="shared" si="702"/>
        <v>#N/A</v>
      </c>
      <c r="AG1819" s="431" t="e">
        <f t="shared" si="703"/>
        <v>#N/A</v>
      </c>
      <c r="AH1819" s="432" t="e">
        <f t="shared" si="704"/>
        <v>#N/A</v>
      </c>
    </row>
    <row r="1820" spans="4:34" x14ac:dyDescent="0.25">
      <c r="D1820" s="335"/>
      <c r="E1820" s="335"/>
      <c r="F1820" s="335"/>
      <c r="G1820" s="335"/>
      <c r="H1820" s="411">
        <f t="shared" si="687"/>
        <v>0</v>
      </c>
      <c r="I1820" s="412">
        <v>0</v>
      </c>
      <c r="J1820" s="411">
        <f t="shared" si="681"/>
        <v>0</v>
      </c>
      <c r="K1820" s="412">
        <f t="shared" si="688"/>
        <v>0</v>
      </c>
      <c r="L1820" s="411">
        <f t="shared" si="689"/>
        <v>0</v>
      </c>
      <c r="M1820" s="412">
        <f t="shared" si="682"/>
        <v>0</v>
      </c>
      <c r="N1820" s="411">
        <v>0</v>
      </c>
      <c r="O1820" s="412">
        <f t="shared" si="690"/>
        <v>0</v>
      </c>
      <c r="P1820" s="335"/>
      <c r="Q1820" s="427">
        <f t="shared" si="691"/>
        <v>0</v>
      </c>
      <c r="R1820" s="428">
        <f t="shared" si="692"/>
        <v>0</v>
      </c>
      <c r="S1820" s="427">
        <f t="shared" si="683"/>
        <v>0</v>
      </c>
      <c r="T1820" s="428">
        <f t="shared" si="684"/>
        <v>0</v>
      </c>
      <c r="U1820" s="431">
        <f t="shared" si="693"/>
        <v>0</v>
      </c>
      <c r="V1820" s="432">
        <f t="shared" si="694"/>
        <v>0</v>
      </c>
      <c r="W1820" s="427">
        <f t="shared" si="695"/>
        <v>0</v>
      </c>
      <c r="X1820" s="428">
        <f t="shared" si="696"/>
        <v>0</v>
      </c>
      <c r="Y1820" s="427">
        <f t="shared" si="685"/>
        <v>0</v>
      </c>
      <c r="Z1820" s="428">
        <f t="shared" si="686"/>
        <v>0</v>
      </c>
      <c r="AA1820" s="431">
        <f t="shared" si="697"/>
        <v>0</v>
      </c>
      <c r="AB1820" s="432">
        <f t="shared" si="698"/>
        <v>0</v>
      </c>
      <c r="AC1820" s="427" t="e">
        <f t="shared" si="699"/>
        <v>#N/A</v>
      </c>
      <c r="AD1820" s="428" t="e">
        <f t="shared" si="700"/>
        <v>#N/A</v>
      </c>
      <c r="AE1820" s="427" t="e">
        <f t="shared" si="701"/>
        <v>#N/A</v>
      </c>
      <c r="AF1820" s="428" t="e">
        <f t="shared" si="702"/>
        <v>#N/A</v>
      </c>
      <c r="AG1820" s="431" t="e">
        <f t="shared" si="703"/>
        <v>#N/A</v>
      </c>
      <c r="AH1820" s="432" t="e">
        <f t="shared" si="704"/>
        <v>#N/A</v>
      </c>
    </row>
    <row r="1821" spans="4:34" x14ac:dyDescent="0.25">
      <c r="D1821" s="335"/>
      <c r="E1821" s="335"/>
      <c r="F1821" s="335"/>
      <c r="G1821" s="335"/>
      <c r="H1821" s="411">
        <f t="shared" si="687"/>
        <v>0</v>
      </c>
      <c r="I1821" s="412">
        <v>0</v>
      </c>
      <c r="J1821" s="411">
        <f t="shared" si="681"/>
        <v>0</v>
      </c>
      <c r="K1821" s="412">
        <f t="shared" si="688"/>
        <v>0</v>
      </c>
      <c r="L1821" s="411">
        <f t="shared" si="689"/>
        <v>0</v>
      </c>
      <c r="M1821" s="412">
        <f t="shared" si="682"/>
        <v>0</v>
      </c>
      <c r="N1821" s="411">
        <v>0</v>
      </c>
      <c r="O1821" s="412">
        <f t="shared" si="690"/>
        <v>0</v>
      </c>
      <c r="P1821" s="335"/>
      <c r="Q1821" s="427">
        <f t="shared" si="691"/>
        <v>0</v>
      </c>
      <c r="R1821" s="428">
        <f t="shared" si="692"/>
        <v>0</v>
      </c>
      <c r="S1821" s="427">
        <f t="shared" si="683"/>
        <v>0</v>
      </c>
      <c r="T1821" s="428">
        <f t="shared" si="684"/>
        <v>0</v>
      </c>
      <c r="U1821" s="431">
        <f t="shared" si="693"/>
        <v>0</v>
      </c>
      <c r="V1821" s="432">
        <f t="shared" si="694"/>
        <v>0</v>
      </c>
      <c r="W1821" s="427">
        <f t="shared" si="695"/>
        <v>0</v>
      </c>
      <c r="X1821" s="428">
        <f t="shared" si="696"/>
        <v>0</v>
      </c>
      <c r="Y1821" s="427">
        <f t="shared" si="685"/>
        <v>0</v>
      </c>
      <c r="Z1821" s="428">
        <f t="shared" si="686"/>
        <v>0</v>
      </c>
      <c r="AA1821" s="431">
        <f t="shared" si="697"/>
        <v>0</v>
      </c>
      <c r="AB1821" s="432">
        <f t="shared" si="698"/>
        <v>0</v>
      </c>
      <c r="AC1821" s="427" t="e">
        <f t="shared" si="699"/>
        <v>#N/A</v>
      </c>
      <c r="AD1821" s="428" t="e">
        <f t="shared" si="700"/>
        <v>#N/A</v>
      </c>
      <c r="AE1821" s="427" t="e">
        <f t="shared" si="701"/>
        <v>#N/A</v>
      </c>
      <c r="AF1821" s="428" t="e">
        <f t="shared" si="702"/>
        <v>#N/A</v>
      </c>
      <c r="AG1821" s="431" t="e">
        <f t="shared" si="703"/>
        <v>#N/A</v>
      </c>
      <c r="AH1821" s="432" t="e">
        <f t="shared" si="704"/>
        <v>#N/A</v>
      </c>
    </row>
    <row r="1822" spans="4:34" x14ac:dyDescent="0.25">
      <c r="D1822" s="335"/>
      <c r="E1822" s="335"/>
      <c r="F1822" s="335"/>
      <c r="G1822" s="335"/>
      <c r="H1822" s="411">
        <f t="shared" si="687"/>
        <v>0</v>
      </c>
      <c r="I1822" s="412">
        <v>0</v>
      </c>
      <c r="J1822" s="411">
        <f t="shared" si="681"/>
        <v>0</v>
      </c>
      <c r="K1822" s="412">
        <f t="shared" si="688"/>
        <v>0</v>
      </c>
      <c r="L1822" s="411">
        <f t="shared" si="689"/>
        <v>0</v>
      </c>
      <c r="M1822" s="412">
        <f t="shared" si="682"/>
        <v>0</v>
      </c>
      <c r="N1822" s="411">
        <v>0</v>
      </c>
      <c r="O1822" s="412">
        <f t="shared" si="690"/>
        <v>0</v>
      </c>
      <c r="P1822" s="335"/>
      <c r="Q1822" s="427">
        <f t="shared" si="691"/>
        <v>0</v>
      </c>
      <c r="R1822" s="428">
        <f t="shared" si="692"/>
        <v>0</v>
      </c>
      <c r="S1822" s="427">
        <f t="shared" si="683"/>
        <v>0</v>
      </c>
      <c r="T1822" s="428">
        <f t="shared" si="684"/>
        <v>0</v>
      </c>
      <c r="U1822" s="431">
        <f t="shared" si="693"/>
        <v>0</v>
      </c>
      <c r="V1822" s="432">
        <f t="shared" si="694"/>
        <v>0</v>
      </c>
      <c r="W1822" s="427">
        <f t="shared" si="695"/>
        <v>0</v>
      </c>
      <c r="X1822" s="428">
        <f t="shared" si="696"/>
        <v>0</v>
      </c>
      <c r="Y1822" s="427">
        <f t="shared" si="685"/>
        <v>0</v>
      </c>
      <c r="Z1822" s="428">
        <f t="shared" si="686"/>
        <v>0</v>
      </c>
      <c r="AA1822" s="431">
        <f t="shared" si="697"/>
        <v>0</v>
      </c>
      <c r="AB1822" s="432">
        <f t="shared" si="698"/>
        <v>0</v>
      </c>
      <c r="AC1822" s="427" t="e">
        <f t="shared" si="699"/>
        <v>#N/A</v>
      </c>
      <c r="AD1822" s="428" t="e">
        <f t="shared" si="700"/>
        <v>#N/A</v>
      </c>
      <c r="AE1822" s="427" t="e">
        <f t="shared" si="701"/>
        <v>#N/A</v>
      </c>
      <c r="AF1822" s="428" t="e">
        <f t="shared" si="702"/>
        <v>#N/A</v>
      </c>
      <c r="AG1822" s="431" t="e">
        <f t="shared" si="703"/>
        <v>#N/A</v>
      </c>
      <c r="AH1822" s="432" t="e">
        <f t="shared" si="704"/>
        <v>#N/A</v>
      </c>
    </row>
    <row r="1823" spans="4:34" x14ac:dyDescent="0.25">
      <c r="D1823" s="335"/>
      <c r="E1823" s="335"/>
      <c r="F1823" s="335"/>
      <c r="G1823" s="335"/>
      <c r="H1823" s="411">
        <f t="shared" si="687"/>
        <v>0</v>
      </c>
      <c r="I1823" s="412">
        <v>0</v>
      </c>
      <c r="J1823" s="411">
        <f t="shared" si="681"/>
        <v>0</v>
      </c>
      <c r="K1823" s="412">
        <f t="shared" si="688"/>
        <v>0</v>
      </c>
      <c r="L1823" s="411">
        <f t="shared" si="689"/>
        <v>0</v>
      </c>
      <c r="M1823" s="412">
        <f t="shared" si="682"/>
        <v>0</v>
      </c>
      <c r="N1823" s="411">
        <v>0</v>
      </c>
      <c r="O1823" s="412">
        <f t="shared" si="690"/>
        <v>0</v>
      </c>
      <c r="P1823" s="335"/>
      <c r="Q1823" s="427">
        <f t="shared" si="691"/>
        <v>0</v>
      </c>
      <c r="R1823" s="428">
        <f t="shared" si="692"/>
        <v>0</v>
      </c>
      <c r="S1823" s="427">
        <f t="shared" si="683"/>
        <v>0</v>
      </c>
      <c r="T1823" s="428">
        <f t="shared" si="684"/>
        <v>0</v>
      </c>
      <c r="U1823" s="431">
        <f t="shared" si="693"/>
        <v>0</v>
      </c>
      <c r="V1823" s="432">
        <f t="shared" si="694"/>
        <v>0</v>
      </c>
      <c r="W1823" s="427">
        <f t="shared" si="695"/>
        <v>0</v>
      </c>
      <c r="X1823" s="428">
        <f t="shared" si="696"/>
        <v>0</v>
      </c>
      <c r="Y1823" s="427">
        <f t="shared" si="685"/>
        <v>0</v>
      </c>
      <c r="Z1823" s="428">
        <f t="shared" si="686"/>
        <v>0</v>
      </c>
      <c r="AA1823" s="431">
        <f t="shared" si="697"/>
        <v>0</v>
      </c>
      <c r="AB1823" s="432">
        <f t="shared" si="698"/>
        <v>0</v>
      </c>
      <c r="AC1823" s="427" t="e">
        <f t="shared" si="699"/>
        <v>#N/A</v>
      </c>
      <c r="AD1823" s="428" t="e">
        <f t="shared" si="700"/>
        <v>#N/A</v>
      </c>
      <c r="AE1823" s="427" t="e">
        <f t="shared" si="701"/>
        <v>#N/A</v>
      </c>
      <c r="AF1823" s="428" t="e">
        <f t="shared" si="702"/>
        <v>#N/A</v>
      </c>
      <c r="AG1823" s="431" t="e">
        <f t="shared" si="703"/>
        <v>#N/A</v>
      </c>
      <c r="AH1823" s="432" t="e">
        <f t="shared" si="704"/>
        <v>#N/A</v>
      </c>
    </row>
    <row r="1824" spans="4:34" x14ac:dyDescent="0.25">
      <c r="D1824" s="335"/>
      <c r="E1824" s="335"/>
      <c r="F1824" s="335"/>
      <c r="G1824" s="335"/>
      <c r="H1824" s="411">
        <f t="shared" si="687"/>
        <v>0</v>
      </c>
      <c r="I1824" s="412">
        <v>0</v>
      </c>
      <c r="J1824" s="411">
        <f t="shared" si="681"/>
        <v>0</v>
      </c>
      <c r="K1824" s="412">
        <f t="shared" si="688"/>
        <v>0</v>
      </c>
      <c r="L1824" s="411">
        <f t="shared" si="689"/>
        <v>0</v>
      </c>
      <c r="M1824" s="412">
        <f t="shared" si="682"/>
        <v>0</v>
      </c>
      <c r="N1824" s="411">
        <v>0</v>
      </c>
      <c r="O1824" s="412">
        <f t="shared" si="690"/>
        <v>0</v>
      </c>
      <c r="P1824" s="335"/>
      <c r="Q1824" s="427">
        <f t="shared" si="691"/>
        <v>0</v>
      </c>
      <c r="R1824" s="428">
        <f t="shared" si="692"/>
        <v>0</v>
      </c>
      <c r="S1824" s="427">
        <f t="shared" si="683"/>
        <v>0</v>
      </c>
      <c r="T1824" s="428">
        <f t="shared" si="684"/>
        <v>0</v>
      </c>
      <c r="U1824" s="431">
        <f t="shared" si="693"/>
        <v>0</v>
      </c>
      <c r="V1824" s="432">
        <f t="shared" si="694"/>
        <v>0</v>
      </c>
      <c r="W1824" s="427">
        <f t="shared" si="695"/>
        <v>0</v>
      </c>
      <c r="X1824" s="428">
        <f t="shared" si="696"/>
        <v>0</v>
      </c>
      <c r="Y1824" s="427">
        <f t="shared" si="685"/>
        <v>0</v>
      </c>
      <c r="Z1824" s="428">
        <f t="shared" si="686"/>
        <v>0</v>
      </c>
      <c r="AA1824" s="431">
        <f t="shared" si="697"/>
        <v>0</v>
      </c>
      <c r="AB1824" s="432">
        <f t="shared" si="698"/>
        <v>0</v>
      </c>
      <c r="AC1824" s="427" t="e">
        <f t="shared" si="699"/>
        <v>#N/A</v>
      </c>
      <c r="AD1824" s="428" t="e">
        <f t="shared" si="700"/>
        <v>#N/A</v>
      </c>
      <c r="AE1824" s="427" t="e">
        <f t="shared" si="701"/>
        <v>#N/A</v>
      </c>
      <c r="AF1824" s="428" t="e">
        <f t="shared" si="702"/>
        <v>#N/A</v>
      </c>
      <c r="AG1824" s="431" t="e">
        <f t="shared" si="703"/>
        <v>#N/A</v>
      </c>
      <c r="AH1824" s="432" t="e">
        <f t="shared" si="704"/>
        <v>#N/A</v>
      </c>
    </row>
    <row r="1825" spans="4:34" x14ac:dyDescent="0.25">
      <c r="D1825" s="335"/>
      <c r="E1825" s="335"/>
      <c r="F1825" s="335"/>
      <c r="G1825" s="335"/>
      <c r="H1825" s="411">
        <f t="shared" si="687"/>
        <v>0</v>
      </c>
      <c r="I1825" s="412">
        <v>0</v>
      </c>
      <c r="J1825" s="411">
        <f t="shared" si="681"/>
        <v>0</v>
      </c>
      <c r="K1825" s="412">
        <f t="shared" si="688"/>
        <v>0</v>
      </c>
      <c r="L1825" s="411">
        <f t="shared" si="689"/>
        <v>0</v>
      </c>
      <c r="M1825" s="412">
        <f t="shared" si="682"/>
        <v>0</v>
      </c>
      <c r="N1825" s="411">
        <v>0</v>
      </c>
      <c r="O1825" s="412">
        <f t="shared" si="690"/>
        <v>0</v>
      </c>
      <c r="P1825" s="335"/>
      <c r="Q1825" s="427">
        <f t="shared" si="691"/>
        <v>0</v>
      </c>
      <c r="R1825" s="428">
        <f t="shared" si="692"/>
        <v>0</v>
      </c>
      <c r="S1825" s="427">
        <f t="shared" si="683"/>
        <v>0</v>
      </c>
      <c r="T1825" s="428">
        <f t="shared" si="684"/>
        <v>0</v>
      </c>
      <c r="U1825" s="431">
        <f t="shared" si="693"/>
        <v>0</v>
      </c>
      <c r="V1825" s="432">
        <f t="shared" si="694"/>
        <v>0</v>
      </c>
      <c r="W1825" s="427">
        <f t="shared" si="695"/>
        <v>0</v>
      </c>
      <c r="X1825" s="428">
        <f t="shared" si="696"/>
        <v>0</v>
      </c>
      <c r="Y1825" s="427">
        <f t="shared" si="685"/>
        <v>0</v>
      </c>
      <c r="Z1825" s="428">
        <f t="shared" si="686"/>
        <v>0</v>
      </c>
      <c r="AA1825" s="431">
        <f t="shared" si="697"/>
        <v>0</v>
      </c>
      <c r="AB1825" s="432">
        <f t="shared" si="698"/>
        <v>0</v>
      </c>
      <c r="AC1825" s="427" t="e">
        <f t="shared" si="699"/>
        <v>#N/A</v>
      </c>
      <c r="AD1825" s="428" t="e">
        <f t="shared" si="700"/>
        <v>#N/A</v>
      </c>
      <c r="AE1825" s="427" t="e">
        <f t="shared" si="701"/>
        <v>#N/A</v>
      </c>
      <c r="AF1825" s="428" t="e">
        <f t="shared" si="702"/>
        <v>#N/A</v>
      </c>
      <c r="AG1825" s="431" t="e">
        <f t="shared" si="703"/>
        <v>#N/A</v>
      </c>
      <c r="AH1825" s="432" t="e">
        <f t="shared" si="704"/>
        <v>#N/A</v>
      </c>
    </row>
    <row r="1826" spans="4:34" x14ac:dyDescent="0.25">
      <c r="D1826" s="335"/>
      <c r="E1826" s="335"/>
      <c r="F1826" s="335"/>
      <c r="G1826" s="335"/>
      <c r="H1826" s="411">
        <f t="shared" si="687"/>
        <v>0</v>
      </c>
      <c r="I1826" s="412">
        <v>0</v>
      </c>
      <c r="J1826" s="411">
        <f t="shared" si="681"/>
        <v>0</v>
      </c>
      <c r="K1826" s="412">
        <f t="shared" si="688"/>
        <v>0</v>
      </c>
      <c r="L1826" s="411">
        <f t="shared" si="689"/>
        <v>0</v>
      </c>
      <c r="M1826" s="412">
        <f t="shared" si="682"/>
        <v>0</v>
      </c>
      <c r="N1826" s="411">
        <v>0</v>
      </c>
      <c r="O1826" s="412">
        <f t="shared" si="690"/>
        <v>0</v>
      </c>
      <c r="P1826" s="335"/>
      <c r="Q1826" s="427">
        <f t="shared" si="691"/>
        <v>0</v>
      </c>
      <c r="R1826" s="428">
        <f t="shared" si="692"/>
        <v>0</v>
      </c>
      <c r="S1826" s="427">
        <f t="shared" si="683"/>
        <v>0</v>
      </c>
      <c r="T1826" s="428">
        <f t="shared" si="684"/>
        <v>0</v>
      </c>
      <c r="U1826" s="431">
        <f t="shared" si="693"/>
        <v>0</v>
      </c>
      <c r="V1826" s="432">
        <f t="shared" si="694"/>
        <v>0</v>
      </c>
      <c r="W1826" s="427">
        <f t="shared" si="695"/>
        <v>0</v>
      </c>
      <c r="X1826" s="428">
        <f t="shared" si="696"/>
        <v>0</v>
      </c>
      <c r="Y1826" s="427">
        <f t="shared" si="685"/>
        <v>0</v>
      </c>
      <c r="Z1826" s="428">
        <f t="shared" si="686"/>
        <v>0</v>
      </c>
      <c r="AA1826" s="431">
        <f t="shared" si="697"/>
        <v>0</v>
      </c>
      <c r="AB1826" s="432">
        <f t="shared" si="698"/>
        <v>0</v>
      </c>
      <c r="AC1826" s="427" t="e">
        <f t="shared" si="699"/>
        <v>#N/A</v>
      </c>
      <c r="AD1826" s="428" t="e">
        <f t="shared" si="700"/>
        <v>#N/A</v>
      </c>
      <c r="AE1826" s="427" t="e">
        <f t="shared" si="701"/>
        <v>#N/A</v>
      </c>
      <c r="AF1826" s="428" t="e">
        <f t="shared" si="702"/>
        <v>#N/A</v>
      </c>
      <c r="AG1826" s="431" t="e">
        <f t="shared" si="703"/>
        <v>#N/A</v>
      </c>
      <c r="AH1826" s="432" t="e">
        <f t="shared" si="704"/>
        <v>#N/A</v>
      </c>
    </row>
    <row r="1827" spans="4:34" x14ac:dyDescent="0.25">
      <c r="D1827" s="335"/>
      <c r="E1827" s="335"/>
      <c r="F1827" s="335"/>
      <c r="G1827" s="335"/>
      <c r="H1827" s="411">
        <f t="shared" si="687"/>
        <v>0</v>
      </c>
      <c r="I1827" s="412">
        <v>0</v>
      </c>
      <c r="J1827" s="411">
        <f t="shared" si="681"/>
        <v>0</v>
      </c>
      <c r="K1827" s="412">
        <f t="shared" si="688"/>
        <v>0</v>
      </c>
      <c r="L1827" s="411">
        <f t="shared" si="689"/>
        <v>0</v>
      </c>
      <c r="M1827" s="412">
        <f t="shared" si="682"/>
        <v>0</v>
      </c>
      <c r="N1827" s="411">
        <v>0</v>
      </c>
      <c r="O1827" s="412">
        <f t="shared" si="690"/>
        <v>0</v>
      </c>
      <c r="P1827" s="335"/>
      <c r="Q1827" s="427">
        <f t="shared" si="691"/>
        <v>0</v>
      </c>
      <c r="R1827" s="428">
        <f t="shared" si="692"/>
        <v>0</v>
      </c>
      <c r="S1827" s="427">
        <f t="shared" si="683"/>
        <v>0</v>
      </c>
      <c r="T1827" s="428">
        <f t="shared" si="684"/>
        <v>0</v>
      </c>
      <c r="U1827" s="431">
        <f t="shared" si="693"/>
        <v>0</v>
      </c>
      <c r="V1827" s="432">
        <f t="shared" si="694"/>
        <v>0</v>
      </c>
      <c r="W1827" s="427">
        <f t="shared" si="695"/>
        <v>0</v>
      </c>
      <c r="X1827" s="428">
        <f t="shared" si="696"/>
        <v>0</v>
      </c>
      <c r="Y1827" s="427">
        <f t="shared" si="685"/>
        <v>0</v>
      </c>
      <c r="Z1827" s="428">
        <f t="shared" si="686"/>
        <v>0</v>
      </c>
      <c r="AA1827" s="431">
        <f t="shared" si="697"/>
        <v>0</v>
      </c>
      <c r="AB1827" s="432">
        <f t="shared" si="698"/>
        <v>0</v>
      </c>
      <c r="AC1827" s="427" t="e">
        <f t="shared" si="699"/>
        <v>#N/A</v>
      </c>
      <c r="AD1827" s="428" t="e">
        <f t="shared" si="700"/>
        <v>#N/A</v>
      </c>
      <c r="AE1827" s="427" t="e">
        <f t="shared" si="701"/>
        <v>#N/A</v>
      </c>
      <c r="AF1827" s="428" t="e">
        <f t="shared" si="702"/>
        <v>#N/A</v>
      </c>
      <c r="AG1827" s="431" t="e">
        <f t="shared" si="703"/>
        <v>#N/A</v>
      </c>
      <c r="AH1827" s="432" t="e">
        <f t="shared" si="704"/>
        <v>#N/A</v>
      </c>
    </row>
    <row r="1828" spans="4:34" x14ac:dyDescent="0.25">
      <c r="D1828" s="335"/>
      <c r="E1828" s="335"/>
      <c r="F1828" s="335"/>
      <c r="G1828" s="335"/>
      <c r="H1828" s="411">
        <f t="shared" si="687"/>
        <v>0</v>
      </c>
      <c r="I1828" s="412">
        <v>0</v>
      </c>
      <c r="J1828" s="411">
        <f t="shared" si="681"/>
        <v>0</v>
      </c>
      <c r="K1828" s="412">
        <f t="shared" si="688"/>
        <v>0</v>
      </c>
      <c r="L1828" s="411">
        <f t="shared" si="689"/>
        <v>0</v>
      </c>
      <c r="M1828" s="412">
        <f t="shared" si="682"/>
        <v>0</v>
      </c>
      <c r="N1828" s="411">
        <v>0</v>
      </c>
      <c r="O1828" s="412">
        <f t="shared" si="690"/>
        <v>0</v>
      </c>
      <c r="P1828" s="335"/>
      <c r="Q1828" s="427">
        <f t="shared" si="691"/>
        <v>0</v>
      </c>
      <c r="R1828" s="428">
        <f t="shared" si="692"/>
        <v>0</v>
      </c>
      <c r="S1828" s="427">
        <f t="shared" si="683"/>
        <v>0</v>
      </c>
      <c r="T1828" s="428">
        <f t="shared" si="684"/>
        <v>0</v>
      </c>
      <c r="U1828" s="431">
        <f t="shared" si="693"/>
        <v>0</v>
      </c>
      <c r="V1828" s="432">
        <f t="shared" si="694"/>
        <v>0</v>
      </c>
      <c r="W1828" s="427">
        <f t="shared" si="695"/>
        <v>0</v>
      </c>
      <c r="X1828" s="428">
        <f t="shared" si="696"/>
        <v>0</v>
      </c>
      <c r="Y1828" s="427">
        <f t="shared" si="685"/>
        <v>0</v>
      </c>
      <c r="Z1828" s="428">
        <f t="shared" si="686"/>
        <v>0</v>
      </c>
      <c r="AA1828" s="431">
        <f t="shared" si="697"/>
        <v>0</v>
      </c>
      <c r="AB1828" s="432">
        <f t="shared" si="698"/>
        <v>0</v>
      </c>
      <c r="AC1828" s="427" t="e">
        <f t="shared" si="699"/>
        <v>#N/A</v>
      </c>
      <c r="AD1828" s="428" t="e">
        <f t="shared" si="700"/>
        <v>#N/A</v>
      </c>
      <c r="AE1828" s="427" t="e">
        <f t="shared" si="701"/>
        <v>#N/A</v>
      </c>
      <c r="AF1828" s="428" t="e">
        <f t="shared" si="702"/>
        <v>#N/A</v>
      </c>
      <c r="AG1828" s="431" t="e">
        <f t="shared" si="703"/>
        <v>#N/A</v>
      </c>
      <c r="AH1828" s="432" t="e">
        <f t="shared" si="704"/>
        <v>#N/A</v>
      </c>
    </row>
    <row r="1829" spans="4:34" x14ac:dyDescent="0.25">
      <c r="D1829" s="335"/>
      <c r="E1829" s="335"/>
      <c r="F1829" s="335"/>
      <c r="G1829" s="335"/>
      <c r="H1829" s="411">
        <f t="shared" si="687"/>
        <v>0</v>
      </c>
      <c r="I1829" s="412">
        <v>0</v>
      </c>
      <c r="J1829" s="411">
        <f t="shared" si="681"/>
        <v>0</v>
      </c>
      <c r="K1829" s="412">
        <f t="shared" si="688"/>
        <v>0</v>
      </c>
      <c r="L1829" s="411">
        <f t="shared" si="689"/>
        <v>0</v>
      </c>
      <c r="M1829" s="412">
        <f t="shared" si="682"/>
        <v>0</v>
      </c>
      <c r="N1829" s="411">
        <v>0</v>
      </c>
      <c r="O1829" s="412">
        <f t="shared" si="690"/>
        <v>0</v>
      </c>
      <c r="P1829" s="335"/>
      <c r="Q1829" s="427">
        <f t="shared" si="691"/>
        <v>0</v>
      </c>
      <c r="R1829" s="428">
        <f t="shared" si="692"/>
        <v>0</v>
      </c>
      <c r="S1829" s="427">
        <f t="shared" si="683"/>
        <v>0</v>
      </c>
      <c r="T1829" s="428">
        <f t="shared" si="684"/>
        <v>0</v>
      </c>
      <c r="U1829" s="431">
        <f t="shared" si="693"/>
        <v>0</v>
      </c>
      <c r="V1829" s="432">
        <f t="shared" si="694"/>
        <v>0</v>
      </c>
      <c r="W1829" s="427">
        <f t="shared" si="695"/>
        <v>0</v>
      </c>
      <c r="X1829" s="428">
        <f t="shared" si="696"/>
        <v>0</v>
      </c>
      <c r="Y1829" s="427">
        <f t="shared" si="685"/>
        <v>0</v>
      </c>
      <c r="Z1829" s="428">
        <f t="shared" si="686"/>
        <v>0</v>
      </c>
      <c r="AA1829" s="431">
        <f t="shared" si="697"/>
        <v>0</v>
      </c>
      <c r="AB1829" s="432">
        <f t="shared" si="698"/>
        <v>0</v>
      </c>
      <c r="AC1829" s="427" t="e">
        <f t="shared" si="699"/>
        <v>#N/A</v>
      </c>
      <c r="AD1829" s="428" t="e">
        <f t="shared" si="700"/>
        <v>#N/A</v>
      </c>
      <c r="AE1829" s="427" t="e">
        <f t="shared" si="701"/>
        <v>#N/A</v>
      </c>
      <c r="AF1829" s="428" t="e">
        <f t="shared" si="702"/>
        <v>#N/A</v>
      </c>
      <c r="AG1829" s="431" t="e">
        <f t="shared" si="703"/>
        <v>#N/A</v>
      </c>
      <c r="AH1829" s="432" t="e">
        <f t="shared" si="704"/>
        <v>#N/A</v>
      </c>
    </row>
    <row r="1830" spans="4:34" x14ac:dyDescent="0.25">
      <c r="D1830" s="335"/>
      <c r="E1830" s="335"/>
      <c r="F1830" s="335"/>
      <c r="G1830" s="335"/>
      <c r="H1830" s="411">
        <f t="shared" si="687"/>
        <v>0</v>
      </c>
      <c r="I1830" s="412">
        <v>0</v>
      </c>
      <c r="J1830" s="411">
        <f t="shared" si="681"/>
        <v>0</v>
      </c>
      <c r="K1830" s="412">
        <f t="shared" si="688"/>
        <v>0</v>
      </c>
      <c r="L1830" s="411">
        <f t="shared" si="689"/>
        <v>0</v>
      </c>
      <c r="M1830" s="412">
        <f t="shared" si="682"/>
        <v>0</v>
      </c>
      <c r="N1830" s="411">
        <v>0</v>
      </c>
      <c r="O1830" s="412">
        <f t="shared" si="690"/>
        <v>0</v>
      </c>
      <c r="P1830" s="335"/>
      <c r="Q1830" s="427">
        <f t="shared" si="691"/>
        <v>0</v>
      </c>
      <c r="R1830" s="428">
        <f t="shared" si="692"/>
        <v>0</v>
      </c>
      <c r="S1830" s="427">
        <f t="shared" si="683"/>
        <v>0</v>
      </c>
      <c r="T1830" s="428">
        <f t="shared" si="684"/>
        <v>0</v>
      </c>
      <c r="U1830" s="431">
        <f t="shared" si="693"/>
        <v>0</v>
      </c>
      <c r="V1830" s="432">
        <f t="shared" si="694"/>
        <v>0</v>
      </c>
      <c r="W1830" s="427">
        <f t="shared" si="695"/>
        <v>0</v>
      </c>
      <c r="X1830" s="428">
        <f t="shared" si="696"/>
        <v>0</v>
      </c>
      <c r="Y1830" s="427">
        <f t="shared" si="685"/>
        <v>0</v>
      </c>
      <c r="Z1830" s="428">
        <f t="shared" si="686"/>
        <v>0</v>
      </c>
      <c r="AA1830" s="431">
        <f t="shared" si="697"/>
        <v>0</v>
      </c>
      <c r="AB1830" s="432">
        <f t="shared" si="698"/>
        <v>0</v>
      </c>
      <c r="AC1830" s="427" t="e">
        <f t="shared" si="699"/>
        <v>#N/A</v>
      </c>
      <c r="AD1830" s="428" t="e">
        <f t="shared" si="700"/>
        <v>#N/A</v>
      </c>
      <c r="AE1830" s="427" t="e">
        <f t="shared" si="701"/>
        <v>#N/A</v>
      </c>
      <c r="AF1830" s="428" t="e">
        <f t="shared" si="702"/>
        <v>#N/A</v>
      </c>
      <c r="AG1830" s="431" t="e">
        <f t="shared" si="703"/>
        <v>#N/A</v>
      </c>
      <c r="AH1830" s="432" t="e">
        <f t="shared" si="704"/>
        <v>#N/A</v>
      </c>
    </row>
    <row r="1831" spans="4:34" x14ac:dyDescent="0.25">
      <c r="D1831" s="335"/>
      <c r="E1831" s="335"/>
      <c r="F1831" s="335"/>
      <c r="G1831" s="335"/>
      <c r="H1831" s="411">
        <f t="shared" si="687"/>
        <v>0</v>
      </c>
      <c r="I1831" s="412">
        <v>0</v>
      </c>
      <c r="J1831" s="411">
        <f t="shared" si="681"/>
        <v>0</v>
      </c>
      <c r="K1831" s="412">
        <f t="shared" si="688"/>
        <v>0</v>
      </c>
      <c r="L1831" s="411">
        <f t="shared" si="689"/>
        <v>0</v>
      </c>
      <c r="M1831" s="412">
        <f t="shared" si="682"/>
        <v>0</v>
      </c>
      <c r="N1831" s="411">
        <v>0</v>
      </c>
      <c r="O1831" s="412">
        <f t="shared" si="690"/>
        <v>0</v>
      </c>
      <c r="P1831" s="335"/>
      <c r="Q1831" s="427">
        <f t="shared" si="691"/>
        <v>0</v>
      </c>
      <c r="R1831" s="428">
        <f t="shared" si="692"/>
        <v>0</v>
      </c>
      <c r="S1831" s="427">
        <f t="shared" si="683"/>
        <v>0</v>
      </c>
      <c r="T1831" s="428">
        <f t="shared" si="684"/>
        <v>0</v>
      </c>
      <c r="U1831" s="431">
        <f t="shared" si="693"/>
        <v>0</v>
      </c>
      <c r="V1831" s="432">
        <f t="shared" si="694"/>
        <v>0</v>
      </c>
      <c r="W1831" s="427">
        <f t="shared" si="695"/>
        <v>0</v>
      </c>
      <c r="X1831" s="428">
        <f t="shared" si="696"/>
        <v>0</v>
      </c>
      <c r="Y1831" s="427">
        <f t="shared" si="685"/>
        <v>0</v>
      </c>
      <c r="Z1831" s="428">
        <f t="shared" si="686"/>
        <v>0</v>
      </c>
      <c r="AA1831" s="431">
        <f t="shared" si="697"/>
        <v>0</v>
      </c>
      <c r="AB1831" s="432">
        <f t="shared" si="698"/>
        <v>0</v>
      </c>
      <c r="AC1831" s="427" t="e">
        <f t="shared" si="699"/>
        <v>#N/A</v>
      </c>
      <c r="AD1831" s="428" t="e">
        <f t="shared" si="700"/>
        <v>#N/A</v>
      </c>
      <c r="AE1831" s="427" t="e">
        <f t="shared" si="701"/>
        <v>#N/A</v>
      </c>
      <c r="AF1831" s="428" t="e">
        <f t="shared" si="702"/>
        <v>#N/A</v>
      </c>
      <c r="AG1831" s="431" t="e">
        <f t="shared" si="703"/>
        <v>#N/A</v>
      </c>
      <c r="AH1831" s="432" t="e">
        <f t="shared" si="704"/>
        <v>#N/A</v>
      </c>
    </row>
    <row r="1832" spans="4:34" x14ac:dyDescent="0.25">
      <c r="D1832" s="335"/>
      <c r="E1832" s="335"/>
      <c r="F1832" s="335"/>
      <c r="G1832" s="335"/>
      <c r="H1832" s="411">
        <f t="shared" si="687"/>
        <v>0</v>
      </c>
      <c r="I1832" s="412">
        <v>0</v>
      </c>
      <c r="J1832" s="411">
        <f t="shared" si="681"/>
        <v>0</v>
      </c>
      <c r="K1832" s="412">
        <f t="shared" si="688"/>
        <v>0</v>
      </c>
      <c r="L1832" s="411">
        <f t="shared" si="689"/>
        <v>0</v>
      </c>
      <c r="M1832" s="412">
        <f t="shared" si="682"/>
        <v>0</v>
      </c>
      <c r="N1832" s="411">
        <v>0</v>
      </c>
      <c r="O1832" s="412">
        <f t="shared" si="690"/>
        <v>0</v>
      </c>
      <c r="P1832" s="335"/>
      <c r="Q1832" s="427">
        <f t="shared" si="691"/>
        <v>0</v>
      </c>
      <c r="R1832" s="428">
        <f t="shared" si="692"/>
        <v>0</v>
      </c>
      <c r="S1832" s="427">
        <f t="shared" si="683"/>
        <v>0</v>
      </c>
      <c r="T1832" s="428">
        <f t="shared" si="684"/>
        <v>0</v>
      </c>
      <c r="U1832" s="431">
        <f t="shared" si="693"/>
        <v>0</v>
      </c>
      <c r="V1832" s="432">
        <f t="shared" si="694"/>
        <v>0</v>
      </c>
      <c r="W1832" s="427">
        <f t="shared" si="695"/>
        <v>0</v>
      </c>
      <c r="X1832" s="428">
        <f t="shared" si="696"/>
        <v>0</v>
      </c>
      <c r="Y1832" s="427">
        <f t="shared" si="685"/>
        <v>0</v>
      </c>
      <c r="Z1832" s="428">
        <f t="shared" si="686"/>
        <v>0</v>
      </c>
      <c r="AA1832" s="431">
        <f t="shared" si="697"/>
        <v>0</v>
      </c>
      <c r="AB1832" s="432">
        <f t="shared" si="698"/>
        <v>0</v>
      </c>
      <c r="AC1832" s="427" t="e">
        <f t="shared" si="699"/>
        <v>#N/A</v>
      </c>
      <c r="AD1832" s="428" t="e">
        <f t="shared" si="700"/>
        <v>#N/A</v>
      </c>
      <c r="AE1832" s="427" t="e">
        <f t="shared" si="701"/>
        <v>#N/A</v>
      </c>
      <c r="AF1832" s="428" t="e">
        <f t="shared" si="702"/>
        <v>#N/A</v>
      </c>
      <c r="AG1832" s="431" t="e">
        <f t="shared" si="703"/>
        <v>#N/A</v>
      </c>
      <c r="AH1832" s="432" t="e">
        <f t="shared" si="704"/>
        <v>#N/A</v>
      </c>
    </row>
    <row r="1833" spans="4:34" x14ac:dyDescent="0.25">
      <c r="D1833" s="335"/>
      <c r="E1833" s="335"/>
      <c r="F1833" s="335"/>
      <c r="G1833" s="335"/>
      <c r="H1833" s="411">
        <f t="shared" si="687"/>
        <v>0</v>
      </c>
      <c r="I1833" s="412">
        <v>0</v>
      </c>
      <c r="J1833" s="411">
        <f t="shared" si="681"/>
        <v>0</v>
      </c>
      <c r="K1833" s="412">
        <f t="shared" si="688"/>
        <v>0</v>
      </c>
      <c r="L1833" s="411">
        <f t="shared" si="689"/>
        <v>0</v>
      </c>
      <c r="M1833" s="412">
        <f t="shared" si="682"/>
        <v>0</v>
      </c>
      <c r="N1833" s="411">
        <v>0</v>
      </c>
      <c r="O1833" s="412">
        <f t="shared" si="690"/>
        <v>0</v>
      </c>
      <c r="P1833" s="335"/>
      <c r="Q1833" s="427">
        <f t="shared" si="691"/>
        <v>0</v>
      </c>
      <c r="R1833" s="428">
        <f t="shared" si="692"/>
        <v>0</v>
      </c>
      <c r="S1833" s="427">
        <f t="shared" si="683"/>
        <v>0</v>
      </c>
      <c r="T1833" s="428">
        <f t="shared" si="684"/>
        <v>0</v>
      </c>
      <c r="U1833" s="431">
        <f t="shared" si="693"/>
        <v>0</v>
      </c>
      <c r="V1833" s="432">
        <f t="shared" si="694"/>
        <v>0</v>
      </c>
      <c r="W1833" s="427">
        <f t="shared" si="695"/>
        <v>0</v>
      </c>
      <c r="X1833" s="428">
        <f t="shared" si="696"/>
        <v>0</v>
      </c>
      <c r="Y1833" s="427">
        <f t="shared" si="685"/>
        <v>0</v>
      </c>
      <c r="Z1833" s="428">
        <f t="shared" si="686"/>
        <v>0</v>
      </c>
      <c r="AA1833" s="431">
        <f t="shared" si="697"/>
        <v>0</v>
      </c>
      <c r="AB1833" s="432">
        <f t="shared" si="698"/>
        <v>0</v>
      </c>
      <c r="AC1833" s="427" t="e">
        <f t="shared" si="699"/>
        <v>#N/A</v>
      </c>
      <c r="AD1833" s="428" t="e">
        <f t="shared" si="700"/>
        <v>#N/A</v>
      </c>
      <c r="AE1833" s="427" t="e">
        <f t="shared" si="701"/>
        <v>#N/A</v>
      </c>
      <c r="AF1833" s="428" t="e">
        <f t="shared" si="702"/>
        <v>#N/A</v>
      </c>
      <c r="AG1833" s="431" t="e">
        <f t="shared" si="703"/>
        <v>#N/A</v>
      </c>
      <c r="AH1833" s="432" t="e">
        <f t="shared" si="704"/>
        <v>#N/A</v>
      </c>
    </row>
    <row r="1834" spans="4:34" x14ac:dyDescent="0.25">
      <c r="D1834" s="335"/>
      <c r="E1834" s="335"/>
      <c r="F1834" s="335"/>
      <c r="G1834" s="335"/>
      <c r="H1834" s="411">
        <f t="shared" si="687"/>
        <v>0</v>
      </c>
      <c r="I1834" s="412">
        <v>0</v>
      </c>
      <c r="J1834" s="411">
        <f t="shared" si="681"/>
        <v>0</v>
      </c>
      <c r="K1834" s="412">
        <f t="shared" si="688"/>
        <v>0</v>
      </c>
      <c r="L1834" s="411">
        <f t="shared" si="689"/>
        <v>0</v>
      </c>
      <c r="M1834" s="412">
        <f t="shared" si="682"/>
        <v>0</v>
      </c>
      <c r="N1834" s="411">
        <v>0</v>
      </c>
      <c r="O1834" s="412">
        <f t="shared" si="690"/>
        <v>0</v>
      </c>
      <c r="P1834" s="335"/>
      <c r="Q1834" s="427">
        <f t="shared" si="691"/>
        <v>0</v>
      </c>
      <c r="R1834" s="428">
        <f t="shared" si="692"/>
        <v>0</v>
      </c>
      <c r="S1834" s="427">
        <f t="shared" si="683"/>
        <v>0</v>
      </c>
      <c r="T1834" s="428">
        <f t="shared" si="684"/>
        <v>0</v>
      </c>
      <c r="U1834" s="431">
        <f t="shared" si="693"/>
        <v>0</v>
      </c>
      <c r="V1834" s="432">
        <f t="shared" si="694"/>
        <v>0</v>
      </c>
      <c r="W1834" s="427">
        <f t="shared" si="695"/>
        <v>0</v>
      </c>
      <c r="X1834" s="428">
        <f t="shared" si="696"/>
        <v>0</v>
      </c>
      <c r="Y1834" s="427">
        <f t="shared" si="685"/>
        <v>0</v>
      </c>
      <c r="Z1834" s="428">
        <f t="shared" si="686"/>
        <v>0</v>
      </c>
      <c r="AA1834" s="431">
        <f t="shared" si="697"/>
        <v>0</v>
      </c>
      <c r="AB1834" s="432">
        <f t="shared" si="698"/>
        <v>0</v>
      </c>
      <c r="AC1834" s="427" t="e">
        <f t="shared" si="699"/>
        <v>#N/A</v>
      </c>
      <c r="AD1834" s="428" t="e">
        <f t="shared" si="700"/>
        <v>#N/A</v>
      </c>
      <c r="AE1834" s="427" t="e">
        <f t="shared" si="701"/>
        <v>#N/A</v>
      </c>
      <c r="AF1834" s="428" t="e">
        <f t="shared" si="702"/>
        <v>#N/A</v>
      </c>
      <c r="AG1834" s="431" t="e">
        <f t="shared" si="703"/>
        <v>#N/A</v>
      </c>
      <c r="AH1834" s="432" t="e">
        <f t="shared" si="704"/>
        <v>#N/A</v>
      </c>
    </row>
    <row r="1835" spans="4:34" x14ac:dyDescent="0.25">
      <c r="D1835" s="335"/>
      <c r="E1835" s="335"/>
      <c r="F1835" s="335"/>
      <c r="G1835" s="335"/>
      <c r="H1835" s="411">
        <f t="shared" si="687"/>
        <v>0</v>
      </c>
      <c r="I1835" s="412">
        <v>0</v>
      </c>
      <c r="J1835" s="411">
        <f t="shared" si="681"/>
        <v>0</v>
      </c>
      <c r="K1835" s="412">
        <f t="shared" si="688"/>
        <v>0</v>
      </c>
      <c r="L1835" s="411">
        <f t="shared" si="689"/>
        <v>0</v>
      </c>
      <c r="M1835" s="412">
        <f t="shared" si="682"/>
        <v>0</v>
      </c>
      <c r="N1835" s="411">
        <v>0</v>
      </c>
      <c r="O1835" s="412">
        <f t="shared" si="690"/>
        <v>0</v>
      </c>
      <c r="P1835" s="335"/>
      <c r="Q1835" s="427">
        <f t="shared" si="691"/>
        <v>0</v>
      </c>
      <c r="R1835" s="428">
        <f t="shared" si="692"/>
        <v>0</v>
      </c>
      <c r="S1835" s="427">
        <f t="shared" si="683"/>
        <v>0</v>
      </c>
      <c r="T1835" s="428">
        <f t="shared" si="684"/>
        <v>0</v>
      </c>
      <c r="U1835" s="431">
        <f t="shared" si="693"/>
        <v>0</v>
      </c>
      <c r="V1835" s="432">
        <f t="shared" si="694"/>
        <v>0</v>
      </c>
      <c r="W1835" s="427">
        <f t="shared" si="695"/>
        <v>0</v>
      </c>
      <c r="X1835" s="428">
        <f t="shared" si="696"/>
        <v>0</v>
      </c>
      <c r="Y1835" s="427">
        <f t="shared" si="685"/>
        <v>0</v>
      </c>
      <c r="Z1835" s="428">
        <f t="shared" si="686"/>
        <v>0</v>
      </c>
      <c r="AA1835" s="431">
        <f t="shared" si="697"/>
        <v>0</v>
      </c>
      <c r="AB1835" s="432">
        <f t="shared" si="698"/>
        <v>0</v>
      </c>
      <c r="AC1835" s="427" t="e">
        <f t="shared" si="699"/>
        <v>#N/A</v>
      </c>
      <c r="AD1835" s="428" t="e">
        <f t="shared" si="700"/>
        <v>#N/A</v>
      </c>
      <c r="AE1835" s="427" t="e">
        <f t="shared" si="701"/>
        <v>#N/A</v>
      </c>
      <c r="AF1835" s="428" t="e">
        <f t="shared" si="702"/>
        <v>#N/A</v>
      </c>
      <c r="AG1835" s="431" t="e">
        <f t="shared" si="703"/>
        <v>#N/A</v>
      </c>
      <c r="AH1835" s="432" t="e">
        <f t="shared" si="704"/>
        <v>#N/A</v>
      </c>
    </row>
    <row r="1836" spans="4:34" x14ac:dyDescent="0.25">
      <c r="D1836" s="335"/>
      <c r="E1836" s="335"/>
      <c r="F1836" s="335"/>
      <c r="G1836" s="335"/>
      <c r="H1836" s="411">
        <f t="shared" si="687"/>
        <v>0</v>
      </c>
      <c r="I1836" s="412">
        <v>0</v>
      </c>
      <c r="J1836" s="411">
        <f t="shared" si="681"/>
        <v>0</v>
      </c>
      <c r="K1836" s="412">
        <f t="shared" si="688"/>
        <v>0</v>
      </c>
      <c r="L1836" s="411">
        <f t="shared" si="689"/>
        <v>0</v>
      </c>
      <c r="M1836" s="412">
        <f t="shared" si="682"/>
        <v>0</v>
      </c>
      <c r="N1836" s="411">
        <v>0</v>
      </c>
      <c r="O1836" s="412">
        <f t="shared" si="690"/>
        <v>0</v>
      </c>
      <c r="P1836" s="335"/>
      <c r="Q1836" s="427">
        <f t="shared" si="691"/>
        <v>0</v>
      </c>
      <c r="R1836" s="428">
        <f t="shared" si="692"/>
        <v>0</v>
      </c>
      <c r="S1836" s="427">
        <f t="shared" si="683"/>
        <v>0</v>
      </c>
      <c r="T1836" s="428">
        <f t="shared" si="684"/>
        <v>0</v>
      </c>
      <c r="U1836" s="431">
        <f t="shared" si="693"/>
        <v>0</v>
      </c>
      <c r="V1836" s="432">
        <f t="shared" si="694"/>
        <v>0</v>
      </c>
      <c r="W1836" s="427">
        <f t="shared" si="695"/>
        <v>0</v>
      </c>
      <c r="X1836" s="428">
        <f t="shared" si="696"/>
        <v>0</v>
      </c>
      <c r="Y1836" s="427">
        <f t="shared" si="685"/>
        <v>0</v>
      </c>
      <c r="Z1836" s="428">
        <f t="shared" si="686"/>
        <v>0</v>
      </c>
      <c r="AA1836" s="431">
        <f t="shared" si="697"/>
        <v>0</v>
      </c>
      <c r="AB1836" s="432">
        <f t="shared" si="698"/>
        <v>0</v>
      </c>
      <c r="AC1836" s="427" t="e">
        <f t="shared" si="699"/>
        <v>#N/A</v>
      </c>
      <c r="AD1836" s="428" t="e">
        <f t="shared" si="700"/>
        <v>#N/A</v>
      </c>
      <c r="AE1836" s="427" t="e">
        <f t="shared" si="701"/>
        <v>#N/A</v>
      </c>
      <c r="AF1836" s="428" t="e">
        <f t="shared" si="702"/>
        <v>#N/A</v>
      </c>
      <c r="AG1836" s="431" t="e">
        <f t="shared" si="703"/>
        <v>#N/A</v>
      </c>
      <c r="AH1836" s="432" t="e">
        <f t="shared" si="704"/>
        <v>#N/A</v>
      </c>
    </row>
    <row r="1837" spans="4:34" x14ac:dyDescent="0.25">
      <c r="D1837" s="335"/>
      <c r="E1837" s="335"/>
      <c r="F1837" s="335"/>
      <c r="G1837" s="335"/>
      <c r="H1837" s="411">
        <f t="shared" si="687"/>
        <v>0</v>
      </c>
      <c r="I1837" s="412">
        <v>0</v>
      </c>
      <c r="J1837" s="411">
        <f t="shared" si="681"/>
        <v>0</v>
      </c>
      <c r="K1837" s="412">
        <f t="shared" si="688"/>
        <v>0</v>
      </c>
      <c r="L1837" s="411">
        <f t="shared" si="689"/>
        <v>0</v>
      </c>
      <c r="M1837" s="412">
        <f t="shared" si="682"/>
        <v>0</v>
      </c>
      <c r="N1837" s="411">
        <v>0</v>
      </c>
      <c r="O1837" s="412">
        <f t="shared" si="690"/>
        <v>0</v>
      </c>
      <c r="P1837" s="335"/>
      <c r="Q1837" s="427">
        <f t="shared" si="691"/>
        <v>0</v>
      </c>
      <c r="R1837" s="428">
        <f t="shared" si="692"/>
        <v>0</v>
      </c>
      <c r="S1837" s="427">
        <f t="shared" si="683"/>
        <v>0</v>
      </c>
      <c r="T1837" s="428">
        <f t="shared" si="684"/>
        <v>0</v>
      </c>
      <c r="U1837" s="431">
        <f t="shared" si="693"/>
        <v>0</v>
      </c>
      <c r="V1837" s="432">
        <f t="shared" si="694"/>
        <v>0</v>
      </c>
      <c r="W1837" s="427">
        <f t="shared" si="695"/>
        <v>0</v>
      </c>
      <c r="X1837" s="428">
        <f t="shared" si="696"/>
        <v>0</v>
      </c>
      <c r="Y1837" s="427">
        <f t="shared" si="685"/>
        <v>0</v>
      </c>
      <c r="Z1837" s="428">
        <f t="shared" si="686"/>
        <v>0</v>
      </c>
      <c r="AA1837" s="431">
        <f t="shared" si="697"/>
        <v>0</v>
      </c>
      <c r="AB1837" s="432">
        <f t="shared" si="698"/>
        <v>0</v>
      </c>
      <c r="AC1837" s="427" t="e">
        <f t="shared" si="699"/>
        <v>#N/A</v>
      </c>
      <c r="AD1837" s="428" t="e">
        <f t="shared" si="700"/>
        <v>#N/A</v>
      </c>
      <c r="AE1837" s="427" t="e">
        <f t="shared" si="701"/>
        <v>#N/A</v>
      </c>
      <c r="AF1837" s="428" t="e">
        <f t="shared" si="702"/>
        <v>#N/A</v>
      </c>
      <c r="AG1837" s="431" t="e">
        <f t="shared" si="703"/>
        <v>#N/A</v>
      </c>
      <c r="AH1837" s="432" t="e">
        <f t="shared" si="704"/>
        <v>#N/A</v>
      </c>
    </row>
    <row r="1838" spans="4:34" x14ac:dyDescent="0.25">
      <c r="D1838" s="335"/>
      <c r="E1838" s="335"/>
      <c r="F1838" s="335"/>
      <c r="G1838" s="335"/>
      <c r="H1838" s="411">
        <f t="shared" si="687"/>
        <v>0</v>
      </c>
      <c r="I1838" s="412">
        <v>0</v>
      </c>
      <c r="J1838" s="411">
        <f t="shared" si="681"/>
        <v>0</v>
      </c>
      <c r="K1838" s="412">
        <f t="shared" si="688"/>
        <v>0</v>
      </c>
      <c r="L1838" s="411">
        <f t="shared" si="689"/>
        <v>0</v>
      </c>
      <c r="M1838" s="412">
        <f t="shared" si="682"/>
        <v>0</v>
      </c>
      <c r="N1838" s="411">
        <v>0</v>
      </c>
      <c r="O1838" s="412">
        <f t="shared" si="690"/>
        <v>0</v>
      </c>
      <c r="P1838" s="335"/>
      <c r="Q1838" s="427">
        <f t="shared" si="691"/>
        <v>0</v>
      </c>
      <c r="R1838" s="428">
        <f t="shared" si="692"/>
        <v>0</v>
      </c>
      <c r="S1838" s="427">
        <f t="shared" si="683"/>
        <v>0</v>
      </c>
      <c r="T1838" s="428">
        <f t="shared" si="684"/>
        <v>0</v>
      </c>
      <c r="U1838" s="431">
        <f t="shared" si="693"/>
        <v>0</v>
      </c>
      <c r="V1838" s="432">
        <f t="shared" si="694"/>
        <v>0</v>
      </c>
      <c r="W1838" s="427">
        <f t="shared" si="695"/>
        <v>0</v>
      </c>
      <c r="X1838" s="428">
        <f t="shared" si="696"/>
        <v>0</v>
      </c>
      <c r="Y1838" s="427">
        <f t="shared" si="685"/>
        <v>0</v>
      </c>
      <c r="Z1838" s="428">
        <f t="shared" si="686"/>
        <v>0</v>
      </c>
      <c r="AA1838" s="431">
        <f t="shared" si="697"/>
        <v>0</v>
      </c>
      <c r="AB1838" s="432">
        <f t="shared" si="698"/>
        <v>0</v>
      </c>
      <c r="AC1838" s="427" t="e">
        <f t="shared" si="699"/>
        <v>#N/A</v>
      </c>
      <c r="AD1838" s="428" t="e">
        <f t="shared" si="700"/>
        <v>#N/A</v>
      </c>
      <c r="AE1838" s="427" t="e">
        <f t="shared" si="701"/>
        <v>#N/A</v>
      </c>
      <c r="AF1838" s="428" t="e">
        <f t="shared" si="702"/>
        <v>#N/A</v>
      </c>
      <c r="AG1838" s="431" t="e">
        <f t="shared" si="703"/>
        <v>#N/A</v>
      </c>
      <c r="AH1838" s="432" t="e">
        <f t="shared" si="704"/>
        <v>#N/A</v>
      </c>
    </row>
    <row r="1839" spans="4:34" x14ac:dyDescent="0.25">
      <c r="D1839" s="335"/>
      <c r="E1839" s="335"/>
      <c r="F1839" s="335"/>
      <c r="G1839" s="335"/>
      <c r="H1839" s="411">
        <f t="shared" si="687"/>
        <v>0</v>
      </c>
      <c r="I1839" s="412">
        <v>0</v>
      </c>
      <c r="J1839" s="411">
        <f t="shared" si="681"/>
        <v>0</v>
      </c>
      <c r="K1839" s="412">
        <f t="shared" si="688"/>
        <v>0</v>
      </c>
      <c r="L1839" s="411">
        <f t="shared" si="689"/>
        <v>0</v>
      </c>
      <c r="M1839" s="412">
        <f t="shared" si="682"/>
        <v>0</v>
      </c>
      <c r="N1839" s="411">
        <v>0</v>
      </c>
      <c r="O1839" s="412">
        <f t="shared" si="690"/>
        <v>0</v>
      </c>
      <c r="P1839" s="335"/>
      <c r="Q1839" s="427">
        <f t="shared" si="691"/>
        <v>0</v>
      </c>
      <c r="R1839" s="428">
        <f t="shared" si="692"/>
        <v>0</v>
      </c>
      <c r="S1839" s="427">
        <f t="shared" si="683"/>
        <v>0</v>
      </c>
      <c r="T1839" s="428">
        <f t="shared" si="684"/>
        <v>0</v>
      </c>
      <c r="U1839" s="431">
        <f t="shared" si="693"/>
        <v>0</v>
      </c>
      <c r="V1839" s="432">
        <f t="shared" si="694"/>
        <v>0</v>
      </c>
      <c r="W1839" s="427">
        <f t="shared" si="695"/>
        <v>0</v>
      </c>
      <c r="X1839" s="428">
        <f t="shared" si="696"/>
        <v>0</v>
      </c>
      <c r="Y1839" s="427">
        <f t="shared" si="685"/>
        <v>0</v>
      </c>
      <c r="Z1839" s="428">
        <f t="shared" si="686"/>
        <v>0</v>
      </c>
      <c r="AA1839" s="431">
        <f t="shared" si="697"/>
        <v>0</v>
      </c>
      <c r="AB1839" s="432">
        <f t="shared" si="698"/>
        <v>0</v>
      </c>
      <c r="AC1839" s="427" t="e">
        <f t="shared" si="699"/>
        <v>#N/A</v>
      </c>
      <c r="AD1839" s="428" t="e">
        <f t="shared" si="700"/>
        <v>#N/A</v>
      </c>
      <c r="AE1839" s="427" t="e">
        <f t="shared" si="701"/>
        <v>#N/A</v>
      </c>
      <c r="AF1839" s="428" t="e">
        <f t="shared" si="702"/>
        <v>#N/A</v>
      </c>
      <c r="AG1839" s="431" t="e">
        <f t="shared" si="703"/>
        <v>#N/A</v>
      </c>
      <c r="AH1839" s="432" t="e">
        <f t="shared" si="704"/>
        <v>#N/A</v>
      </c>
    </row>
    <row r="1840" spans="4:34" x14ac:dyDescent="0.25">
      <c r="D1840" s="335"/>
      <c r="E1840" s="335"/>
      <c r="F1840" s="335"/>
      <c r="G1840" s="335"/>
      <c r="H1840" s="411">
        <f t="shared" si="687"/>
        <v>0</v>
      </c>
      <c r="I1840" s="412">
        <v>0</v>
      </c>
      <c r="J1840" s="411">
        <f t="shared" si="681"/>
        <v>0</v>
      </c>
      <c r="K1840" s="412">
        <f t="shared" si="688"/>
        <v>0</v>
      </c>
      <c r="L1840" s="411">
        <f t="shared" si="689"/>
        <v>0</v>
      </c>
      <c r="M1840" s="412">
        <f t="shared" si="682"/>
        <v>0</v>
      </c>
      <c r="N1840" s="411">
        <v>0</v>
      </c>
      <c r="O1840" s="412">
        <f t="shared" si="690"/>
        <v>0</v>
      </c>
      <c r="P1840" s="335"/>
      <c r="Q1840" s="427">
        <f t="shared" si="691"/>
        <v>0</v>
      </c>
      <c r="R1840" s="428">
        <f t="shared" si="692"/>
        <v>0</v>
      </c>
      <c r="S1840" s="427">
        <f t="shared" si="683"/>
        <v>0</v>
      </c>
      <c r="T1840" s="428">
        <f t="shared" si="684"/>
        <v>0</v>
      </c>
      <c r="U1840" s="431">
        <f t="shared" si="693"/>
        <v>0</v>
      </c>
      <c r="V1840" s="432">
        <f t="shared" si="694"/>
        <v>0</v>
      </c>
      <c r="W1840" s="427">
        <f t="shared" si="695"/>
        <v>0</v>
      </c>
      <c r="X1840" s="428">
        <f t="shared" si="696"/>
        <v>0</v>
      </c>
      <c r="Y1840" s="427">
        <f t="shared" si="685"/>
        <v>0</v>
      </c>
      <c r="Z1840" s="428">
        <f t="shared" si="686"/>
        <v>0</v>
      </c>
      <c r="AA1840" s="431">
        <f t="shared" si="697"/>
        <v>0</v>
      </c>
      <c r="AB1840" s="432">
        <f t="shared" si="698"/>
        <v>0</v>
      </c>
      <c r="AC1840" s="427" t="e">
        <f t="shared" si="699"/>
        <v>#N/A</v>
      </c>
      <c r="AD1840" s="428" t="e">
        <f t="shared" si="700"/>
        <v>#N/A</v>
      </c>
      <c r="AE1840" s="427" t="e">
        <f t="shared" si="701"/>
        <v>#N/A</v>
      </c>
      <c r="AF1840" s="428" t="e">
        <f t="shared" si="702"/>
        <v>#N/A</v>
      </c>
      <c r="AG1840" s="431" t="e">
        <f t="shared" si="703"/>
        <v>#N/A</v>
      </c>
      <c r="AH1840" s="432" t="e">
        <f t="shared" si="704"/>
        <v>#N/A</v>
      </c>
    </row>
    <row r="1841" spans="4:34" x14ac:dyDescent="0.25">
      <c r="D1841" s="335"/>
      <c r="E1841" s="335"/>
      <c r="F1841" s="335"/>
      <c r="G1841" s="335"/>
      <c r="H1841" s="411">
        <f t="shared" si="687"/>
        <v>0</v>
      </c>
      <c r="I1841" s="412">
        <v>0</v>
      </c>
      <c r="J1841" s="411">
        <f t="shared" si="681"/>
        <v>0</v>
      </c>
      <c r="K1841" s="412">
        <f t="shared" si="688"/>
        <v>0</v>
      </c>
      <c r="L1841" s="411">
        <f t="shared" si="689"/>
        <v>0</v>
      </c>
      <c r="M1841" s="412">
        <f t="shared" si="682"/>
        <v>0</v>
      </c>
      <c r="N1841" s="411">
        <v>0</v>
      </c>
      <c r="O1841" s="412">
        <f t="shared" si="690"/>
        <v>0</v>
      </c>
      <c r="P1841" s="335"/>
      <c r="Q1841" s="427">
        <f t="shared" si="691"/>
        <v>0</v>
      </c>
      <c r="R1841" s="428">
        <f t="shared" si="692"/>
        <v>0</v>
      </c>
      <c r="S1841" s="427">
        <f t="shared" si="683"/>
        <v>0</v>
      </c>
      <c r="T1841" s="428">
        <f t="shared" si="684"/>
        <v>0</v>
      </c>
      <c r="U1841" s="431">
        <f t="shared" si="693"/>
        <v>0</v>
      </c>
      <c r="V1841" s="432">
        <f t="shared" si="694"/>
        <v>0</v>
      </c>
      <c r="W1841" s="427">
        <f t="shared" si="695"/>
        <v>0</v>
      </c>
      <c r="X1841" s="428">
        <f t="shared" si="696"/>
        <v>0</v>
      </c>
      <c r="Y1841" s="427">
        <f t="shared" si="685"/>
        <v>0</v>
      </c>
      <c r="Z1841" s="428">
        <f t="shared" si="686"/>
        <v>0</v>
      </c>
      <c r="AA1841" s="431">
        <f t="shared" si="697"/>
        <v>0</v>
      </c>
      <c r="AB1841" s="432">
        <f t="shared" si="698"/>
        <v>0</v>
      </c>
      <c r="AC1841" s="427" t="e">
        <f t="shared" si="699"/>
        <v>#N/A</v>
      </c>
      <c r="AD1841" s="428" t="e">
        <f t="shared" si="700"/>
        <v>#N/A</v>
      </c>
      <c r="AE1841" s="427" t="e">
        <f t="shared" si="701"/>
        <v>#N/A</v>
      </c>
      <c r="AF1841" s="428" t="e">
        <f t="shared" si="702"/>
        <v>#N/A</v>
      </c>
      <c r="AG1841" s="431" t="e">
        <f t="shared" si="703"/>
        <v>#N/A</v>
      </c>
      <c r="AH1841" s="432" t="e">
        <f t="shared" si="704"/>
        <v>#N/A</v>
      </c>
    </row>
    <row r="1842" spans="4:34" x14ac:dyDescent="0.25">
      <c r="D1842" s="335"/>
      <c r="E1842" s="335"/>
      <c r="F1842" s="335"/>
      <c r="G1842" s="335"/>
      <c r="H1842" s="411">
        <f t="shared" si="687"/>
        <v>0</v>
      </c>
      <c r="I1842" s="412">
        <v>0</v>
      </c>
      <c r="J1842" s="411">
        <f t="shared" si="681"/>
        <v>0</v>
      </c>
      <c r="K1842" s="412">
        <f t="shared" si="688"/>
        <v>0</v>
      </c>
      <c r="L1842" s="411">
        <f t="shared" si="689"/>
        <v>0</v>
      </c>
      <c r="M1842" s="412">
        <f t="shared" si="682"/>
        <v>0</v>
      </c>
      <c r="N1842" s="411">
        <v>0</v>
      </c>
      <c r="O1842" s="412">
        <f t="shared" si="690"/>
        <v>0</v>
      </c>
      <c r="P1842" s="335"/>
      <c r="Q1842" s="427">
        <f t="shared" si="691"/>
        <v>0</v>
      </c>
      <c r="R1842" s="428">
        <f t="shared" si="692"/>
        <v>0</v>
      </c>
      <c r="S1842" s="427">
        <f t="shared" si="683"/>
        <v>0</v>
      </c>
      <c r="T1842" s="428">
        <f t="shared" si="684"/>
        <v>0</v>
      </c>
      <c r="U1842" s="431">
        <f t="shared" si="693"/>
        <v>0</v>
      </c>
      <c r="V1842" s="432">
        <f t="shared" si="694"/>
        <v>0</v>
      </c>
      <c r="W1842" s="427">
        <f t="shared" si="695"/>
        <v>0</v>
      </c>
      <c r="X1842" s="428">
        <f t="shared" si="696"/>
        <v>0</v>
      </c>
      <c r="Y1842" s="427">
        <f t="shared" si="685"/>
        <v>0</v>
      </c>
      <c r="Z1842" s="428">
        <f t="shared" si="686"/>
        <v>0</v>
      </c>
      <c r="AA1842" s="431">
        <f t="shared" si="697"/>
        <v>0</v>
      </c>
      <c r="AB1842" s="432">
        <f t="shared" si="698"/>
        <v>0</v>
      </c>
      <c r="AC1842" s="427" t="e">
        <f t="shared" si="699"/>
        <v>#N/A</v>
      </c>
      <c r="AD1842" s="428" t="e">
        <f t="shared" si="700"/>
        <v>#N/A</v>
      </c>
      <c r="AE1842" s="427" t="e">
        <f t="shared" si="701"/>
        <v>#N/A</v>
      </c>
      <c r="AF1842" s="428" t="e">
        <f t="shared" si="702"/>
        <v>#N/A</v>
      </c>
      <c r="AG1842" s="431" t="e">
        <f t="shared" si="703"/>
        <v>#N/A</v>
      </c>
      <c r="AH1842" s="432" t="e">
        <f t="shared" si="704"/>
        <v>#N/A</v>
      </c>
    </row>
    <row r="1843" spans="4:34" x14ac:dyDescent="0.25">
      <c r="D1843" s="335"/>
      <c r="E1843" s="335"/>
      <c r="F1843" s="335"/>
      <c r="G1843" s="335"/>
      <c r="H1843" s="411">
        <f t="shared" si="687"/>
        <v>0</v>
      </c>
      <c r="I1843" s="412">
        <v>0</v>
      </c>
      <c r="J1843" s="411">
        <f t="shared" si="681"/>
        <v>0</v>
      </c>
      <c r="K1843" s="412">
        <f t="shared" si="688"/>
        <v>0</v>
      </c>
      <c r="L1843" s="411">
        <f t="shared" si="689"/>
        <v>0</v>
      </c>
      <c r="M1843" s="412">
        <f t="shared" si="682"/>
        <v>0</v>
      </c>
      <c r="N1843" s="411">
        <v>0</v>
      </c>
      <c r="O1843" s="412">
        <f t="shared" si="690"/>
        <v>0</v>
      </c>
      <c r="P1843" s="335"/>
      <c r="Q1843" s="427">
        <f t="shared" si="691"/>
        <v>0</v>
      </c>
      <c r="R1843" s="428">
        <f t="shared" si="692"/>
        <v>0</v>
      </c>
      <c r="S1843" s="427">
        <f t="shared" si="683"/>
        <v>0</v>
      </c>
      <c r="T1843" s="428">
        <f t="shared" si="684"/>
        <v>0</v>
      </c>
      <c r="U1843" s="431">
        <f t="shared" si="693"/>
        <v>0</v>
      </c>
      <c r="V1843" s="432">
        <f t="shared" si="694"/>
        <v>0</v>
      </c>
      <c r="W1843" s="427">
        <f t="shared" si="695"/>
        <v>0</v>
      </c>
      <c r="X1843" s="428">
        <f t="shared" si="696"/>
        <v>0</v>
      </c>
      <c r="Y1843" s="427">
        <f t="shared" si="685"/>
        <v>0</v>
      </c>
      <c r="Z1843" s="428">
        <f t="shared" si="686"/>
        <v>0</v>
      </c>
      <c r="AA1843" s="431">
        <f t="shared" si="697"/>
        <v>0</v>
      </c>
      <c r="AB1843" s="432">
        <f t="shared" si="698"/>
        <v>0</v>
      </c>
      <c r="AC1843" s="427" t="e">
        <f t="shared" si="699"/>
        <v>#N/A</v>
      </c>
      <c r="AD1843" s="428" t="e">
        <f t="shared" si="700"/>
        <v>#N/A</v>
      </c>
      <c r="AE1843" s="427" t="e">
        <f t="shared" si="701"/>
        <v>#N/A</v>
      </c>
      <c r="AF1843" s="428" t="e">
        <f t="shared" si="702"/>
        <v>#N/A</v>
      </c>
      <c r="AG1843" s="431" t="e">
        <f t="shared" si="703"/>
        <v>#N/A</v>
      </c>
      <c r="AH1843" s="432" t="e">
        <f t="shared" si="704"/>
        <v>#N/A</v>
      </c>
    </row>
    <row r="1844" spans="4:34" x14ac:dyDescent="0.25">
      <c r="D1844" s="335"/>
      <c r="E1844" s="335"/>
      <c r="F1844" s="335"/>
      <c r="G1844" s="335"/>
      <c r="H1844" s="411">
        <f t="shared" si="687"/>
        <v>0</v>
      </c>
      <c r="I1844" s="412">
        <v>0</v>
      </c>
      <c r="J1844" s="411">
        <f t="shared" si="681"/>
        <v>0</v>
      </c>
      <c r="K1844" s="412">
        <f t="shared" si="688"/>
        <v>0</v>
      </c>
      <c r="L1844" s="411">
        <f t="shared" si="689"/>
        <v>0</v>
      </c>
      <c r="M1844" s="412">
        <f t="shared" si="682"/>
        <v>0</v>
      </c>
      <c r="N1844" s="411">
        <v>0</v>
      </c>
      <c r="O1844" s="412">
        <f t="shared" si="690"/>
        <v>0</v>
      </c>
      <c r="P1844" s="335"/>
      <c r="Q1844" s="427">
        <f t="shared" si="691"/>
        <v>0</v>
      </c>
      <c r="R1844" s="428">
        <f t="shared" si="692"/>
        <v>0</v>
      </c>
      <c r="S1844" s="427">
        <f t="shared" si="683"/>
        <v>0</v>
      </c>
      <c r="T1844" s="428">
        <f t="shared" si="684"/>
        <v>0</v>
      </c>
      <c r="U1844" s="431">
        <f t="shared" si="693"/>
        <v>0</v>
      </c>
      <c r="V1844" s="432">
        <f t="shared" si="694"/>
        <v>0</v>
      </c>
      <c r="W1844" s="427">
        <f t="shared" si="695"/>
        <v>0</v>
      </c>
      <c r="X1844" s="428">
        <f t="shared" si="696"/>
        <v>0</v>
      </c>
      <c r="Y1844" s="427">
        <f t="shared" si="685"/>
        <v>0</v>
      </c>
      <c r="Z1844" s="428">
        <f t="shared" si="686"/>
        <v>0</v>
      </c>
      <c r="AA1844" s="431">
        <f t="shared" si="697"/>
        <v>0</v>
      </c>
      <c r="AB1844" s="432">
        <f t="shared" si="698"/>
        <v>0</v>
      </c>
      <c r="AC1844" s="427" t="e">
        <f t="shared" si="699"/>
        <v>#N/A</v>
      </c>
      <c r="AD1844" s="428" t="e">
        <f t="shared" si="700"/>
        <v>#N/A</v>
      </c>
      <c r="AE1844" s="427" t="e">
        <f t="shared" si="701"/>
        <v>#N/A</v>
      </c>
      <c r="AF1844" s="428" t="e">
        <f t="shared" si="702"/>
        <v>#N/A</v>
      </c>
      <c r="AG1844" s="431" t="e">
        <f t="shared" si="703"/>
        <v>#N/A</v>
      </c>
      <c r="AH1844" s="432" t="e">
        <f t="shared" si="704"/>
        <v>#N/A</v>
      </c>
    </row>
    <row r="1845" spans="4:34" x14ac:dyDescent="0.25">
      <c r="D1845" s="335"/>
      <c r="E1845" s="335"/>
      <c r="F1845" s="335"/>
      <c r="G1845" s="335"/>
      <c r="H1845" s="411">
        <f t="shared" si="687"/>
        <v>0</v>
      </c>
      <c r="I1845" s="412">
        <v>0</v>
      </c>
      <c r="J1845" s="411">
        <f t="shared" si="681"/>
        <v>0</v>
      </c>
      <c r="K1845" s="412">
        <f t="shared" si="688"/>
        <v>0</v>
      </c>
      <c r="L1845" s="411">
        <f t="shared" si="689"/>
        <v>0</v>
      </c>
      <c r="M1845" s="412">
        <f t="shared" si="682"/>
        <v>0</v>
      </c>
      <c r="N1845" s="411">
        <v>0</v>
      </c>
      <c r="O1845" s="412">
        <f t="shared" si="690"/>
        <v>0</v>
      </c>
      <c r="P1845" s="335"/>
      <c r="Q1845" s="427">
        <f t="shared" si="691"/>
        <v>0</v>
      </c>
      <c r="R1845" s="428">
        <f t="shared" si="692"/>
        <v>0</v>
      </c>
      <c r="S1845" s="427">
        <f t="shared" si="683"/>
        <v>0</v>
      </c>
      <c r="T1845" s="428">
        <f t="shared" si="684"/>
        <v>0</v>
      </c>
      <c r="U1845" s="431">
        <f t="shared" si="693"/>
        <v>0</v>
      </c>
      <c r="V1845" s="432">
        <f t="shared" si="694"/>
        <v>0</v>
      </c>
      <c r="W1845" s="427">
        <f t="shared" si="695"/>
        <v>0</v>
      </c>
      <c r="X1845" s="428">
        <f t="shared" si="696"/>
        <v>0</v>
      </c>
      <c r="Y1845" s="427">
        <f t="shared" si="685"/>
        <v>0</v>
      </c>
      <c r="Z1845" s="428">
        <f t="shared" si="686"/>
        <v>0</v>
      </c>
      <c r="AA1845" s="431">
        <f t="shared" si="697"/>
        <v>0</v>
      </c>
      <c r="AB1845" s="432">
        <f t="shared" si="698"/>
        <v>0</v>
      </c>
      <c r="AC1845" s="427" t="e">
        <f t="shared" si="699"/>
        <v>#N/A</v>
      </c>
      <c r="AD1845" s="428" t="e">
        <f t="shared" si="700"/>
        <v>#N/A</v>
      </c>
      <c r="AE1845" s="427" t="e">
        <f t="shared" si="701"/>
        <v>#N/A</v>
      </c>
      <c r="AF1845" s="428" t="e">
        <f t="shared" si="702"/>
        <v>#N/A</v>
      </c>
      <c r="AG1845" s="431" t="e">
        <f t="shared" si="703"/>
        <v>#N/A</v>
      </c>
      <c r="AH1845" s="432" t="e">
        <f t="shared" si="704"/>
        <v>#N/A</v>
      </c>
    </row>
    <row r="1846" spans="4:34" x14ac:dyDescent="0.25">
      <c r="D1846" s="335"/>
      <c r="E1846" s="335"/>
      <c r="F1846" s="335"/>
      <c r="G1846" s="335"/>
      <c r="H1846" s="411">
        <f t="shared" si="687"/>
        <v>0</v>
      </c>
      <c r="I1846" s="412">
        <v>0</v>
      </c>
      <c r="J1846" s="411">
        <f t="shared" si="681"/>
        <v>0</v>
      </c>
      <c r="K1846" s="412">
        <f t="shared" si="688"/>
        <v>0</v>
      </c>
      <c r="L1846" s="411">
        <f t="shared" si="689"/>
        <v>0</v>
      </c>
      <c r="M1846" s="412">
        <f t="shared" si="682"/>
        <v>0</v>
      </c>
      <c r="N1846" s="411">
        <v>0</v>
      </c>
      <c r="O1846" s="412">
        <f t="shared" si="690"/>
        <v>0</v>
      </c>
      <c r="P1846" s="335"/>
      <c r="Q1846" s="427">
        <f t="shared" si="691"/>
        <v>0</v>
      </c>
      <c r="R1846" s="428">
        <f t="shared" si="692"/>
        <v>0</v>
      </c>
      <c r="S1846" s="427">
        <f t="shared" si="683"/>
        <v>0</v>
      </c>
      <c r="T1846" s="428">
        <f t="shared" si="684"/>
        <v>0</v>
      </c>
      <c r="U1846" s="431">
        <f t="shared" si="693"/>
        <v>0</v>
      </c>
      <c r="V1846" s="432">
        <f t="shared" si="694"/>
        <v>0</v>
      </c>
      <c r="W1846" s="427">
        <f t="shared" si="695"/>
        <v>0</v>
      </c>
      <c r="X1846" s="428">
        <f t="shared" si="696"/>
        <v>0</v>
      </c>
      <c r="Y1846" s="427">
        <f t="shared" si="685"/>
        <v>0</v>
      </c>
      <c r="Z1846" s="428">
        <f t="shared" si="686"/>
        <v>0</v>
      </c>
      <c r="AA1846" s="431">
        <f t="shared" si="697"/>
        <v>0</v>
      </c>
      <c r="AB1846" s="432">
        <f t="shared" si="698"/>
        <v>0</v>
      </c>
      <c r="AC1846" s="427" t="e">
        <f t="shared" si="699"/>
        <v>#N/A</v>
      </c>
      <c r="AD1846" s="428" t="e">
        <f t="shared" si="700"/>
        <v>#N/A</v>
      </c>
      <c r="AE1846" s="427" t="e">
        <f t="shared" si="701"/>
        <v>#N/A</v>
      </c>
      <c r="AF1846" s="428" t="e">
        <f t="shared" si="702"/>
        <v>#N/A</v>
      </c>
      <c r="AG1846" s="431" t="e">
        <f t="shared" si="703"/>
        <v>#N/A</v>
      </c>
      <c r="AH1846" s="432" t="e">
        <f t="shared" si="704"/>
        <v>#N/A</v>
      </c>
    </row>
    <row r="1847" spans="4:34" x14ac:dyDescent="0.25">
      <c r="D1847" s="335"/>
      <c r="E1847" s="335"/>
      <c r="F1847" s="335"/>
      <c r="G1847" s="335"/>
      <c r="H1847" s="411">
        <f t="shared" si="687"/>
        <v>0</v>
      </c>
      <c r="I1847" s="412">
        <v>0</v>
      </c>
      <c r="J1847" s="411">
        <f t="shared" si="681"/>
        <v>0</v>
      </c>
      <c r="K1847" s="412">
        <f t="shared" si="688"/>
        <v>0</v>
      </c>
      <c r="L1847" s="411">
        <f t="shared" si="689"/>
        <v>0</v>
      </c>
      <c r="M1847" s="412">
        <f t="shared" si="682"/>
        <v>0</v>
      </c>
      <c r="N1847" s="411">
        <v>0</v>
      </c>
      <c r="O1847" s="412">
        <f t="shared" si="690"/>
        <v>0</v>
      </c>
      <c r="P1847" s="335"/>
      <c r="Q1847" s="427">
        <f t="shared" si="691"/>
        <v>0</v>
      </c>
      <c r="R1847" s="428">
        <f t="shared" si="692"/>
        <v>0</v>
      </c>
      <c r="S1847" s="427">
        <f t="shared" si="683"/>
        <v>0</v>
      </c>
      <c r="T1847" s="428">
        <f t="shared" si="684"/>
        <v>0</v>
      </c>
      <c r="U1847" s="431">
        <f t="shared" si="693"/>
        <v>0</v>
      </c>
      <c r="V1847" s="432">
        <f t="shared" si="694"/>
        <v>0</v>
      </c>
      <c r="W1847" s="427">
        <f t="shared" si="695"/>
        <v>0</v>
      </c>
      <c r="X1847" s="428">
        <f t="shared" si="696"/>
        <v>0</v>
      </c>
      <c r="Y1847" s="427">
        <f t="shared" si="685"/>
        <v>0</v>
      </c>
      <c r="Z1847" s="428">
        <f t="shared" si="686"/>
        <v>0</v>
      </c>
      <c r="AA1847" s="431">
        <f t="shared" si="697"/>
        <v>0</v>
      </c>
      <c r="AB1847" s="432">
        <f t="shared" si="698"/>
        <v>0</v>
      </c>
      <c r="AC1847" s="427" t="e">
        <f t="shared" si="699"/>
        <v>#N/A</v>
      </c>
      <c r="AD1847" s="428" t="e">
        <f t="shared" si="700"/>
        <v>#N/A</v>
      </c>
      <c r="AE1847" s="427" t="e">
        <f t="shared" si="701"/>
        <v>#N/A</v>
      </c>
      <c r="AF1847" s="428" t="e">
        <f t="shared" si="702"/>
        <v>#N/A</v>
      </c>
      <c r="AG1847" s="431" t="e">
        <f t="shared" si="703"/>
        <v>#N/A</v>
      </c>
      <c r="AH1847" s="432" t="e">
        <f t="shared" si="704"/>
        <v>#N/A</v>
      </c>
    </row>
    <row r="1848" spans="4:34" x14ac:dyDescent="0.25">
      <c r="D1848" s="335"/>
      <c r="E1848" s="335"/>
      <c r="F1848" s="335"/>
      <c r="G1848" s="335"/>
      <c r="H1848" s="411">
        <f t="shared" si="687"/>
        <v>0</v>
      </c>
      <c r="I1848" s="412">
        <v>0</v>
      </c>
      <c r="J1848" s="411">
        <f t="shared" si="681"/>
        <v>0</v>
      </c>
      <c r="K1848" s="412">
        <f t="shared" si="688"/>
        <v>0</v>
      </c>
      <c r="L1848" s="411">
        <f t="shared" si="689"/>
        <v>0</v>
      </c>
      <c r="M1848" s="412">
        <f t="shared" si="682"/>
        <v>0</v>
      </c>
      <c r="N1848" s="411">
        <v>0</v>
      </c>
      <c r="O1848" s="412">
        <f t="shared" si="690"/>
        <v>0</v>
      </c>
      <c r="P1848" s="335"/>
      <c r="Q1848" s="427">
        <f t="shared" si="691"/>
        <v>0</v>
      </c>
      <c r="R1848" s="428">
        <f t="shared" si="692"/>
        <v>0</v>
      </c>
      <c r="S1848" s="427">
        <f t="shared" si="683"/>
        <v>0</v>
      </c>
      <c r="T1848" s="428">
        <f t="shared" si="684"/>
        <v>0</v>
      </c>
      <c r="U1848" s="431">
        <f t="shared" si="693"/>
        <v>0</v>
      </c>
      <c r="V1848" s="432">
        <f t="shared" si="694"/>
        <v>0</v>
      </c>
      <c r="W1848" s="427">
        <f t="shared" si="695"/>
        <v>0</v>
      </c>
      <c r="X1848" s="428">
        <f t="shared" si="696"/>
        <v>0</v>
      </c>
      <c r="Y1848" s="427">
        <f t="shared" si="685"/>
        <v>0</v>
      </c>
      <c r="Z1848" s="428">
        <f t="shared" si="686"/>
        <v>0</v>
      </c>
      <c r="AA1848" s="431">
        <f t="shared" si="697"/>
        <v>0</v>
      </c>
      <c r="AB1848" s="432">
        <f t="shared" si="698"/>
        <v>0</v>
      </c>
      <c r="AC1848" s="427" t="e">
        <f t="shared" si="699"/>
        <v>#N/A</v>
      </c>
      <c r="AD1848" s="428" t="e">
        <f t="shared" si="700"/>
        <v>#N/A</v>
      </c>
      <c r="AE1848" s="427" t="e">
        <f t="shared" si="701"/>
        <v>#N/A</v>
      </c>
      <c r="AF1848" s="428" t="e">
        <f t="shared" si="702"/>
        <v>#N/A</v>
      </c>
      <c r="AG1848" s="431" t="e">
        <f t="shared" si="703"/>
        <v>#N/A</v>
      </c>
      <c r="AH1848" s="432" t="e">
        <f t="shared" si="704"/>
        <v>#N/A</v>
      </c>
    </row>
    <row r="1849" spans="4:34" x14ac:dyDescent="0.25">
      <c r="D1849" s="335"/>
      <c r="E1849" s="335"/>
      <c r="F1849" s="335"/>
      <c r="G1849" s="335"/>
      <c r="H1849" s="411">
        <f t="shared" si="687"/>
        <v>0</v>
      </c>
      <c r="I1849" s="412">
        <v>0</v>
      </c>
      <c r="J1849" s="411">
        <f t="shared" si="681"/>
        <v>0</v>
      </c>
      <c r="K1849" s="412">
        <f t="shared" si="688"/>
        <v>0</v>
      </c>
      <c r="L1849" s="411">
        <f t="shared" si="689"/>
        <v>0</v>
      </c>
      <c r="M1849" s="412">
        <f t="shared" si="682"/>
        <v>0</v>
      </c>
      <c r="N1849" s="411">
        <v>0</v>
      </c>
      <c r="O1849" s="412">
        <f t="shared" si="690"/>
        <v>0</v>
      </c>
      <c r="P1849" s="335"/>
      <c r="Q1849" s="427">
        <f t="shared" si="691"/>
        <v>0</v>
      </c>
      <c r="R1849" s="428">
        <f t="shared" si="692"/>
        <v>0</v>
      </c>
      <c r="S1849" s="427">
        <f t="shared" si="683"/>
        <v>0</v>
      </c>
      <c r="T1849" s="428">
        <f t="shared" si="684"/>
        <v>0</v>
      </c>
      <c r="U1849" s="431">
        <f t="shared" si="693"/>
        <v>0</v>
      </c>
      <c r="V1849" s="432">
        <f t="shared" si="694"/>
        <v>0</v>
      </c>
      <c r="W1849" s="427">
        <f t="shared" si="695"/>
        <v>0</v>
      </c>
      <c r="X1849" s="428">
        <f t="shared" si="696"/>
        <v>0</v>
      </c>
      <c r="Y1849" s="427">
        <f t="shared" si="685"/>
        <v>0</v>
      </c>
      <c r="Z1849" s="428">
        <f t="shared" si="686"/>
        <v>0</v>
      </c>
      <c r="AA1849" s="431">
        <f t="shared" si="697"/>
        <v>0</v>
      </c>
      <c r="AB1849" s="432">
        <f t="shared" si="698"/>
        <v>0</v>
      </c>
      <c r="AC1849" s="427" t="e">
        <f t="shared" si="699"/>
        <v>#N/A</v>
      </c>
      <c r="AD1849" s="428" t="e">
        <f t="shared" si="700"/>
        <v>#N/A</v>
      </c>
      <c r="AE1849" s="427" t="e">
        <f t="shared" si="701"/>
        <v>#N/A</v>
      </c>
      <c r="AF1849" s="428" t="e">
        <f t="shared" si="702"/>
        <v>#N/A</v>
      </c>
      <c r="AG1849" s="431" t="e">
        <f t="shared" si="703"/>
        <v>#N/A</v>
      </c>
      <c r="AH1849" s="432" t="e">
        <f t="shared" si="704"/>
        <v>#N/A</v>
      </c>
    </row>
    <row r="1850" spans="4:34" x14ac:dyDescent="0.25">
      <c r="D1850" s="335"/>
      <c r="E1850" s="335"/>
      <c r="F1850" s="335"/>
      <c r="G1850" s="335"/>
      <c r="H1850" s="411">
        <f t="shared" si="687"/>
        <v>0</v>
      </c>
      <c r="I1850" s="412">
        <v>0</v>
      </c>
      <c r="J1850" s="411">
        <f t="shared" si="681"/>
        <v>0</v>
      </c>
      <c r="K1850" s="412">
        <f t="shared" si="688"/>
        <v>0</v>
      </c>
      <c r="L1850" s="411">
        <f t="shared" si="689"/>
        <v>0</v>
      </c>
      <c r="M1850" s="412">
        <f t="shared" si="682"/>
        <v>0</v>
      </c>
      <c r="N1850" s="411">
        <v>0</v>
      </c>
      <c r="O1850" s="412">
        <f t="shared" si="690"/>
        <v>0</v>
      </c>
      <c r="P1850" s="335"/>
      <c r="Q1850" s="427">
        <f t="shared" si="691"/>
        <v>0</v>
      </c>
      <c r="R1850" s="428">
        <f t="shared" si="692"/>
        <v>0</v>
      </c>
      <c r="S1850" s="427">
        <f t="shared" si="683"/>
        <v>0</v>
      </c>
      <c r="T1850" s="428">
        <f t="shared" si="684"/>
        <v>0</v>
      </c>
      <c r="U1850" s="431">
        <f t="shared" si="693"/>
        <v>0</v>
      </c>
      <c r="V1850" s="432">
        <f t="shared" si="694"/>
        <v>0</v>
      </c>
      <c r="W1850" s="427">
        <f t="shared" si="695"/>
        <v>0</v>
      </c>
      <c r="X1850" s="428">
        <f t="shared" si="696"/>
        <v>0</v>
      </c>
      <c r="Y1850" s="427">
        <f t="shared" si="685"/>
        <v>0</v>
      </c>
      <c r="Z1850" s="428">
        <f t="shared" si="686"/>
        <v>0</v>
      </c>
      <c r="AA1850" s="431">
        <f t="shared" si="697"/>
        <v>0</v>
      </c>
      <c r="AB1850" s="432">
        <f t="shared" si="698"/>
        <v>0</v>
      </c>
      <c r="AC1850" s="427" t="e">
        <f t="shared" si="699"/>
        <v>#N/A</v>
      </c>
      <c r="AD1850" s="428" t="e">
        <f t="shared" si="700"/>
        <v>#N/A</v>
      </c>
      <c r="AE1850" s="427" t="e">
        <f t="shared" si="701"/>
        <v>#N/A</v>
      </c>
      <c r="AF1850" s="428" t="e">
        <f t="shared" si="702"/>
        <v>#N/A</v>
      </c>
      <c r="AG1850" s="431" t="e">
        <f t="shared" si="703"/>
        <v>#N/A</v>
      </c>
      <c r="AH1850" s="432" t="e">
        <f t="shared" si="704"/>
        <v>#N/A</v>
      </c>
    </row>
    <row r="1851" spans="4:34" x14ac:dyDescent="0.25">
      <c r="D1851" s="335"/>
      <c r="E1851" s="335"/>
      <c r="F1851" s="335"/>
      <c r="G1851" s="335"/>
      <c r="H1851" s="411">
        <f t="shared" si="687"/>
        <v>0</v>
      </c>
      <c r="I1851" s="412">
        <v>0</v>
      </c>
      <c r="J1851" s="411">
        <f t="shared" si="681"/>
        <v>0</v>
      </c>
      <c r="K1851" s="412">
        <f t="shared" si="688"/>
        <v>0</v>
      </c>
      <c r="L1851" s="411">
        <f t="shared" si="689"/>
        <v>0</v>
      </c>
      <c r="M1851" s="412">
        <f t="shared" si="682"/>
        <v>0</v>
      </c>
      <c r="N1851" s="411">
        <v>0</v>
      </c>
      <c r="O1851" s="412">
        <f t="shared" si="690"/>
        <v>0</v>
      </c>
      <c r="P1851" s="335"/>
      <c r="Q1851" s="427">
        <f t="shared" si="691"/>
        <v>0</v>
      </c>
      <c r="R1851" s="428">
        <f t="shared" si="692"/>
        <v>0</v>
      </c>
      <c r="S1851" s="427">
        <f t="shared" si="683"/>
        <v>0</v>
      </c>
      <c r="T1851" s="428">
        <f t="shared" si="684"/>
        <v>0</v>
      </c>
      <c r="U1851" s="431">
        <f t="shared" si="693"/>
        <v>0</v>
      </c>
      <c r="V1851" s="432">
        <f t="shared" si="694"/>
        <v>0</v>
      </c>
      <c r="W1851" s="427">
        <f t="shared" si="695"/>
        <v>0</v>
      </c>
      <c r="X1851" s="428">
        <f t="shared" si="696"/>
        <v>0</v>
      </c>
      <c r="Y1851" s="427">
        <f t="shared" si="685"/>
        <v>0</v>
      </c>
      <c r="Z1851" s="428">
        <f t="shared" si="686"/>
        <v>0</v>
      </c>
      <c r="AA1851" s="431">
        <f t="shared" si="697"/>
        <v>0</v>
      </c>
      <c r="AB1851" s="432">
        <f t="shared" si="698"/>
        <v>0</v>
      </c>
      <c r="AC1851" s="427" t="e">
        <f t="shared" si="699"/>
        <v>#N/A</v>
      </c>
      <c r="AD1851" s="428" t="e">
        <f t="shared" si="700"/>
        <v>#N/A</v>
      </c>
      <c r="AE1851" s="427" t="e">
        <f t="shared" si="701"/>
        <v>#N/A</v>
      </c>
      <c r="AF1851" s="428" t="e">
        <f t="shared" si="702"/>
        <v>#N/A</v>
      </c>
      <c r="AG1851" s="431" t="e">
        <f t="shared" si="703"/>
        <v>#N/A</v>
      </c>
      <c r="AH1851" s="432" t="e">
        <f t="shared" si="704"/>
        <v>#N/A</v>
      </c>
    </row>
    <row r="1852" spans="4:34" x14ac:dyDescent="0.25">
      <c r="D1852" s="335"/>
      <c r="E1852" s="335"/>
      <c r="F1852" s="335"/>
      <c r="G1852" s="335"/>
      <c r="H1852" s="411">
        <f t="shared" si="687"/>
        <v>0</v>
      </c>
      <c r="I1852" s="412">
        <v>0</v>
      </c>
      <c r="J1852" s="411">
        <f t="shared" si="681"/>
        <v>0</v>
      </c>
      <c r="K1852" s="412">
        <f t="shared" si="688"/>
        <v>0</v>
      </c>
      <c r="L1852" s="411">
        <f t="shared" si="689"/>
        <v>0</v>
      </c>
      <c r="M1852" s="412">
        <f t="shared" si="682"/>
        <v>0</v>
      </c>
      <c r="N1852" s="411">
        <v>0</v>
      </c>
      <c r="O1852" s="412">
        <f t="shared" si="690"/>
        <v>0</v>
      </c>
      <c r="P1852" s="335"/>
      <c r="Q1852" s="427">
        <f t="shared" si="691"/>
        <v>0</v>
      </c>
      <c r="R1852" s="428">
        <f t="shared" si="692"/>
        <v>0</v>
      </c>
      <c r="S1852" s="427">
        <f t="shared" si="683"/>
        <v>0</v>
      </c>
      <c r="T1852" s="428">
        <f t="shared" si="684"/>
        <v>0</v>
      </c>
      <c r="U1852" s="431">
        <f t="shared" si="693"/>
        <v>0</v>
      </c>
      <c r="V1852" s="432">
        <f t="shared" si="694"/>
        <v>0</v>
      </c>
      <c r="W1852" s="427">
        <f t="shared" si="695"/>
        <v>0</v>
      </c>
      <c r="X1852" s="428">
        <f t="shared" si="696"/>
        <v>0</v>
      </c>
      <c r="Y1852" s="427">
        <f t="shared" si="685"/>
        <v>0</v>
      </c>
      <c r="Z1852" s="428">
        <f t="shared" si="686"/>
        <v>0</v>
      </c>
      <c r="AA1852" s="431">
        <f t="shared" si="697"/>
        <v>0</v>
      </c>
      <c r="AB1852" s="432">
        <f t="shared" si="698"/>
        <v>0</v>
      </c>
      <c r="AC1852" s="427" t="e">
        <f t="shared" si="699"/>
        <v>#N/A</v>
      </c>
      <c r="AD1852" s="428" t="e">
        <f t="shared" si="700"/>
        <v>#N/A</v>
      </c>
      <c r="AE1852" s="427" t="e">
        <f t="shared" si="701"/>
        <v>#N/A</v>
      </c>
      <c r="AF1852" s="428" t="e">
        <f t="shared" si="702"/>
        <v>#N/A</v>
      </c>
      <c r="AG1852" s="431" t="e">
        <f t="shared" si="703"/>
        <v>#N/A</v>
      </c>
      <c r="AH1852" s="432" t="e">
        <f t="shared" si="704"/>
        <v>#N/A</v>
      </c>
    </row>
    <row r="1853" spans="4:34" x14ac:dyDescent="0.25">
      <c r="D1853" s="335"/>
      <c r="E1853" s="335"/>
      <c r="F1853" s="335"/>
      <c r="G1853" s="335"/>
      <c r="H1853" s="411">
        <f t="shared" si="687"/>
        <v>0</v>
      </c>
      <c r="I1853" s="412">
        <v>0</v>
      </c>
      <c r="J1853" s="411">
        <f t="shared" si="681"/>
        <v>0</v>
      </c>
      <c r="K1853" s="412">
        <f t="shared" si="688"/>
        <v>0</v>
      </c>
      <c r="L1853" s="411">
        <f t="shared" si="689"/>
        <v>0</v>
      </c>
      <c r="M1853" s="412">
        <f t="shared" si="682"/>
        <v>0</v>
      </c>
      <c r="N1853" s="411">
        <v>0</v>
      </c>
      <c r="O1853" s="412">
        <f t="shared" si="690"/>
        <v>0</v>
      </c>
      <c r="P1853" s="335"/>
      <c r="Q1853" s="427">
        <f t="shared" si="691"/>
        <v>0</v>
      </c>
      <c r="R1853" s="428">
        <f t="shared" si="692"/>
        <v>0</v>
      </c>
      <c r="S1853" s="427">
        <f t="shared" si="683"/>
        <v>0</v>
      </c>
      <c r="T1853" s="428">
        <f t="shared" si="684"/>
        <v>0</v>
      </c>
      <c r="U1853" s="431">
        <f t="shared" si="693"/>
        <v>0</v>
      </c>
      <c r="V1853" s="432">
        <f t="shared" si="694"/>
        <v>0</v>
      </c>
      <c r="W1853" s="427">
        <f t="shared" si="695"/>
        <v>0</v>
      </c>
      <c r="X1853" s="428">
        <f t="shared" si="696"/>
        <v>0</v>
      </c>
      <c r="Y1853" s="427">
        <f t="shared" si="685"/>
        <v>0</v>
      </c>
      <c r="Z1853" s="428">
        <f t="shared" si="686"/>
        <v>0</v>
      </c>
      <c r="AA1853" s="431">
        <f t="shared" si="697"/>
        <v>0</v>
      </c>
      <c r="AB1853" s="432">
        <f t="shared" si="698"/>
        <v>0</v>
      </c>
      <c r="AC1853" s="427" t="e">
        <f t="shared" si="699"/>
        <v>#N/A</v>
      </c>
      <c r="AD1853" s="428" t="e">
        <f t="shared" si="700"/>
        <v>#N/A</v>
      </c>
      <c r="AE1853" s="427" t="e">
        <f t="shared" si="701"/>
        <v>#N/A</v>
      </c>
      <c r="AF1853" s="428" t="e">
        <f t="shared" si="702"/>
        <v>#N/A</v>
      </c>
      <c r="AG1853" s="431" t="e">
        <f t="shared" si="703"/>
        <v>#N/A</v>
      </c>
      <c r="AH1853" s="432" t="e">
        <f t="shared" si="704"/>
        <v>#N/A</v>
      </c>
    </row>
    <row r="1854" spans="4:34" x14ac:dyDescent="0.25">
      <c r="D1854" s="335"/>
      <c r="E1854" s="335"/>
      <c r="F1854" s="335"/>
      <c r="G1854" s="335"/>
      <c r="H1854" s="411">
        <f t="shared" si="687"/>
        <v>0</v>
      </c>
      <c r="I1854" s="412">
        <v>0</v>
      </c>
      <c r="J1854" s="411">
        <f t="shared" si="681"/>
        <v>0</v>
      </c>
      <c r="K1854" s="412">
        <f t="shared" si="688"/>
        <v>0</v>
      </c>
      <c r="L1854" s="411">
        <f t="shared" si="689"/>
        <v>0</v>
      </c>
      <c r="M1854" s="412">
        <f t="shared" si="682"/>
        <v>0</v>
      </c>
      <c r="N1854" s="411">
        <v>0</v>
      </c>
      <c r="O1854" s="412">
        <f t="shared" si="690"/>
        <v>0</v>
      </c>
      <c r="P1854" s="335"/>
      <c r="Q1854" s="427">
        <f t="shared" si="691"/>
        <v>0</v>
      </c>
      <c r="R1854" s="428">
        <f t="shared" si="692"/>
        <v>0</v>
      </c>
      <c r="S1854" s="427">
        <f t="shared" si="683"/>
        <v>0</v>
      </c>
      <c r="T1854" s="428">
        <f t="shared" si="684"/>
        <v>0</v>
      </c>
      <c r="U1854" s="431">
        <f t="shared" si="693"/>
        <v>0</v>
      </c>
      <c r="V1854" s="432">
        <f t="shared" si="694"/>
        <v>0</v>
      </c>
      <c r="W1854" s="427">
        <f t="shared" si="695"/>
        <v>0</v>
      </c>
      <c r="X1854" s="428">
        <f t="shared" si="696"/>
        <v>0</v>
      </c>
      <c r="Y1854" s="427">
        <f t="shared" si="685"/>
        <v>0</v>
      </c>
      <c r="Z1854" s="428">
        <f t="shared" si="686"/>
        <v>0</v>
      </c>
      <c r="AA1854" s="431">
        <f t="shared" si="697"/>
        <v>0</v>
      </c>
      <c r="AB1854" s="432">
        <f t="shared" si="698"/>
        <v>0</v>
      </c>
      <c r="AC1854" s="427" t="e">
        <f t="shared" si="699"/>
        <v>#N/A</v>
      </c>
      <c r="AD1854" s="428" t="e">
        <f t="shared" si="700"/>
        <v>#N/A</v>
      </c>
      <c r="AE1854" s="427" t="e">
        <f t="shared" si="701"/>
        <v>#N/A</v>
      </c>
      <c r="AF1854" s="428" t="e">
        <f t="shared" si="702"/>
        <v>#N/A</v>
      </c>
      <c r="AG1854" s="431" t="e">
        <f t="shared" si="703"/>
        <v>#N/A</v>
      </c>
      <c r="AH1854" s="432" t="e">
        <f t="shared" si="704"/>
        <v>#N/A</v>
      </c>
    </row>
    <row r="1855" spans="4:34" x14ac:dyDescent="0.25">
      <c r="D1855" s="335"/>
      <c r="E1855" s="335"/>
      <c r="F1855" s="335"/>
      <c r="G1855" s="335"/>
      <c r="H1855" s="411">
        <f t="shared" si="687"/>
        <v>0</v>
      </c>
      <c r="I1855" s="412">
        <v>0</v>
      </c>
      <c r="J1855" s="411">
        <f t="shared" si="681"/>
        <v>0</v>
      </c>
      <c r="K1855" s="412">
        <f t="shared" si="688"/>
        <v>0</v>
      </c>
      <c r="L1855" s="411">
        <f t="shared" si="689"/>
        <v>0</v>
      </c>
      <c r="M1855" s="412">
        <f t="shared" si="682"/>
        <v>0</v>
      </c>
      <c r="N1855" s="411">
        <v>0</v>
      </c>
      <c r="O1855" s="412">
        <f t="shared" si="690"/>
        <v>0</v>
      </c>
      <c r="P1855" s="335"/>
      <c r="Q1855" s="427">
        <f t="shared" si="691"/>
        <v>0</v>
      </c>
      <c r="R1855" s="428">
        <f t="shared" si="692"/>
        <v>0</v>
      </c>
      <c r="S1855" s="427">
        <f t="shared" si="683"/>
        <v>0</v>
      </c>
      <c r="T1855" s="428">
        <f t="shared" si="684"/>
        <v>0</v>
      </c>
      <c r="U1855" s="431">
        <f t="shared" si="693"/>
        <v>0</v>
      </c>
      <c r="V1855" s="432">
        <f t="shared" si="694"/>
        <v>0</v>
      </c>
      <c r="W1855" s="427">
        <f t="shared" si="695"/>
        <v>0</v>
      </c>
      <c r="X1855" s="428">
        <f t="shared" si="696"/>
        <v>0</v>
      </c>
      <c r="Y1855" s="427">
        <f t="shared" si="685"/>
        <v>0</v>
      </c>
      <c r="Z1855" s="428">
        <f t="shared" si="686"/>
        <v>0</v>
      </c>
      <c r="AA1855" s="431">
        <f t="shared" si="697"/>
        <v>0</v>
      </c>
      <c r="AB1855" s="432">
        <f t="shared" si="698"/>
        <v>0</v>
      </c>
      <c r="AC1855" s="427" t="e">
        <f t="shared" si="699"/>
        <v>#N/A</v>
      </c>
      <c r="AD1855" s="428" t="e">
        <f t="shared" si="700"/>
        <v>#N/A</v>
      </c>
      <c r="AE1855" s="427" t="e">
        <f t="shared" si="701"/>
        <v>#N/A</v>
      </c>
      <c r="AF1855" s="428" t="e">
        <f t="shared" si="702"/>
        <v>#N/A</v>
      </c>
      <c r="AG1855" s="431" t="e">
        <f t="shared" si="703"/>
        <v>#N/A</v>
      </c>
      <c r="AH1855" s="432" t="e">
        <f t="shared" si="704"/>
        <v>#N/A</v>
      </c>
    </row>
    <row r="1856" spans="4:34" x14ac:dyDescent="0.25">
      <c r="D1856" s="335"/>
      <c r="E1856" s="335"/>
      <c r="F1856" s="335"/>
      <c r="G1856" s="335"/>
      <c r="H1856" s="411">
        <f t="shared" si="687"/>
        <v>0</v>
      </c>
      <c r="I1856" s="412">
        <v>0</v>
      </c>
      <c r="J1856" s="411">
        <f t="shared" si="681"/>
        <v>0</v>
      </c>
      <c r="K1856" s="412">
        <f t="shared" si="688"/>
        <v>0</v>
      </c>
      <c r="L1856" s="411">
        <f t="shared" si="689"/>
        <v>0</v>
      </c>
      <c r="M1856" s="412">
        <f t="shared" si="682"/>
        <v>0</v>
      </c>
      <c r="N1856" s="411">
        <v>0</v>
      </c>
      <c r="O1856" s="412">
        <f t="shared" si="690"/>
        <v>0</v>
      </c>
      <c r="P1856" s="335"/>
      <c r="Q1856" s="427">
        <f t="shared" si="691"/>
        <v>0</v>
      </c>
      <c r="R1856" s="428">
        <f t="shared" si="692"/>
        <v>0</v>
      </c>
      <c r="S1856" s="427">
        <f t="shared" si="683"/>
        <v>0</v>
      </c>
      <c r="T1856" s="428">
        <f t="shared" si="684"/>
        <v>0</v>
      </c>
      <c r="U1856" s="431">
        <f t="shared" si="693"/>
        <v>0</v>
      </c>
      <c r="V1856" s="432">
        <f t="shared" si="694"/>
        <v>0</v>
      </c>
      <c r="W1856" s="427">
        <f t="shared" si="695"/>
        <v>0</v>
      </c>
      <c r="X1856" s="428">
        <f t="shared" si="696"/>
        <v>0</v>
      </c>
      <c r="Y1856" s="427">
        <f t="shared" si="685"/>
        <v>0</v>
      </c>
      <c r="Z1856" s="428">
        <f t="shared" si="686"/>
        <v>0</v>
      </c>
      <c r="AA1856" s="431">
        <f t="shared" si="697"/>
        <v>0</v>
      </c>
      <c r="AB1856" s="432">
        <f t="shared" si="698"/>
        <v>0</v>
      </c>
      <c r="AC1856" s="427" t="e">
        <f t="shared" si="699"/>
        <v>#N/A</v>
      </c>
      <c r="AD1856" s="428" t="e">
        <f t="shared" si="700"/>
        <v>#N/A</v>
      </c>
      <c r="AE1856" s="427" t="e">
        <f t="shared" si="701"/>
        <v>#N/A</v>
      </c>
      <c r="AF1856" s="428" t="e">
        <f t="shared" si="702"/>
        <v>#N/A</v>
      </c>
      <c r="AG1856" s="431" t="e">
        <f t="shared" si="703"/>
        <v>#N/A</v>
      </c>
      <c r="AH1856" s="432" t="e">
        <f t="shared" si="704"/>
        <v>#N/A</v>
      </c>
    </row>
    <row r="1857" spans="4:34" x14ac:dyDescent="0.25">
      <c r="D1857" s="335"/>
      <c r="E1857" s="335"/>
      <c r="F1857" s="335"/>
      <c r="G1857" s="335"/>
      <c r="H1857" s="411">
        <f t="shared" si="687"/>
        <v>0</v>
      </c>
      <c r="I1857" s="412">
        <v>0</v>
      </c>
      <c r="J1857" s="411">
        <f t="shared" si="681"/>
        <v>0</v>
      </c>
      <c r="K1857" s="412">
        <f t="shared" si="688"/>
        <v>0</v>
      </c>
      <c r="L1857" s="411">
        <f t="shared" si="689"/>
        <v>0</v>
      </c>
      <c r="M1857" s="412">
        <f t="shared" si="682"/>
        <v>0</v>
      </c>
      <c r="N1857" s="411">
        <v>0</v>
      </c>
      <c r="O1857" s="412">
        <f t="shared" si="690"/>
        <v>0</v>
      </c>
      <c r="P1857" s="335"/>
      <c r="Q1857" s="427">
        <f t="shared" si="691"/>
        <v>0</v>
      </c>
      <c r="R1857" s="428">
        <f t="shared" si="692"/>
        <v>0</v>
      </c>
      <c r="S1857" s="427">
        <f t="shared" si="683"/>
        <v>0</v>
      </c>
      <c r="T1857" s="428">
        <f t="shared" si="684"/>
        <v>0</v>
      </c>
      <c r="U1857" s="431">
        <f t="shared" si="693"/>
        <v>0</v>
      </c>
      <c r="V1857" s="432">
        <f t="shared" si="694"/>
        <v>0</v>
      </c>
      <c r="W1857" s="427">
        <f t="shared" si="695"/>
        <v>0</v>
      </c>
      <c r="X1857" s="428">
        <f t="shared" si="696"/>
        <v>0</v>
      </c>
      <c r="Y1857" s="427">
        <f t="shared" si="685"/>
        <v>0</v>
      </c>
      <c r="Z1857" s="428">
        <f t="shared" si="686"/>
        <v>0</v>
      </c>
      <c r="AA1857" s="431">
        <f t="shared" si="697"/>
        <v>0</v>
      </c>
      <c r="AB1857" s="432">
        <f t="shared" si="698"/>
        <v>0</v>
      </c>
      <c r="AC1857" s="427" t="e">
        <f t="shared" si="699"/>
        <v>#N/A</v>
      </c>
      <c r="AD1857" s="428" t="e">
        <f t="shared" si="700"/>
        <v>#N/A</v>
      </c>
      <c r="AE1857" s="427" t="e">
        <f t="shared" si="701"/>
        <v>#N/A</v>
      </c>
      <c r="AF1857" s="428" t="e">
        <f t="shared" si="702"/>
        <v>#N/A</v>
      </c>
      <c r="AG1857" s="431" t="e">
        <f t="shared" si="703"/>
        <v>#N/A</v>
      </c>
      <c r="AH1857" s="432" t="e">
        <f t="shared" si="704"/>
        <v>#N/A</v>
      </c>
    </row>
    <row r="1858" spans="4:34" x14ac:dyDescent="0.25">
      <c r="D1858" s="335"/>
      <c r="E1858" s="335"/>
      <c r="F1858" s="335"/>
      <c r="G1858" s="335"/>
      <c r="H1858" s="411">
        <f t="shared" si="687"/>
        <v>0</v>
      </c>
      <c r="I1858" s="412">
        <v>0</v>
      </c>
      <c r="J1858" s="411">
        <f t="shared" si="681"/>
        <v>0</v>
      </c>
      <c r="K1858" s="412">
        <f t="shared" si="688"/>
        <v>0</v>
      </c>
      <c r="L1858" s="411">
        <f t="shared" si="689"/>
        <v>0</v>
      </c>
      <c r="M1858" s="412">
        <f t="shared" si="682"/>
        <v>0</v>
      </c>
      <c r="N1858" s="411">
        <v>0</v>
      </c>
      <c r="O1858" s="412">
        <f t="shared" si="690"/>
        <v>0</v>
      </c>
      <c r="P1858" s="335"/>
      <c r="Q1858" s="427">
        <f t="shared" si="691"/>
        <v>0</v>
      </c>
      <c r="R1858" s="428">
        <f t="shared" si="692"/>
        <v>0</v>
      </c>
      <c r="S1858" s="427">
        <f t="shared" si="683"/>
        <v>0</v>
      </c>
      <c r="T1858" s="428">
        <f t="shared" si="684"/>
        <v>0</v>
      </c>
      <c r="U1858" s="431">
        <f t="shared" si="693"/>
        <v>0</v>
      </c>
      <c r="V1858" s="432">
        <f t="shared" si="694"/>
        <v>0</v>
      </c>
      <c r="W1858" s="427">
        <f t="shared" si="695"/>
        <v>0</v>
      </c>
      <c r="X1858" s="428">
        <f t="shared" si="696"/>
        <v>0</v>
      </c>
      <c r="Y1858" s="427">
        <f t="shared" si="685"/>
        <v>0</v>
      </c>
      <c r="Z1858" s="428">
        <f t="shared" si="686"/>
        <v>0</v>
      </c>
      <c r="AA1858" s="431">
        <f t="shared" si="697"/>
        <v>0</v>
      </c>
      <c r="AB1858" s="432">
        <f t="shared" si="698"/>
        <v>0</v>
      </c>
      <c r="AC1858" s="427" t="e">
        <f t="shared" si="699"/>
        <v>#N/A</v>
      </c>
      <c r="AD1858" s="428" t="e">
        <f t="shared" si="700"/>
        <v>#N/A</v>
      </c>
      <c r="AE1858" s="427" t="e">
        <f t="shared" si="701"/>
        <v>#N/A</v>
      </c>
      <c r="AF1858" s="428" t="e">
        <f t="shared" si="702"/>
        <v>#N/A</v>
      </c>
      <c r="AG1858" s="431" t="e">
        <f t="shared" si="703"/>
        <v>#N/A</v>
      </c>
      <c r="AH1858" s="432" t="e">
        <f t="shared" si="704"/>
        <v>#N/A</v>
      </c>
    </row>
    <row r="1859" spans="4:34" x14ac:dyDescent="0.25">
      <c r="D1859" s="335"/>
      <c r="E1859" s="335"/>
      <c r="F1859" s="335"/>
      <c r="G1859" s="335"/>
      <c r="H1859" s="411">
        <f t="shared" si="687"/>
        <v>0</v>
      </c>
      <c r="I1859" s="412">
        <v>0</v>
      </c>
      <c r="J1859" s="411">
        <f t="shared" si="681"/>
        <v>0</v>
      </c>
      <c r="K1859" s="412">
        <f t="shared" si="688"/>
        <v>0</v>
      </c>
      <c r="L1859" s="411">
        <f t="shared" si="689"/>
        <v>0</v>
      </c>
      <c r="M1859" s="412">
        <f t="shared" si="682"/>
        <v>0</v>
      </c>
      <c r="N1859" s="411">
        <v>0</v>
      </c>
      <c r="O1859" s="412">
        <f t="shared" si="690"/>
        <v>0</v>
      </c>
      <c r="P1859" s="335"/>
      <c r="Q1859" s="427">
        <f t="shared" si="691"/>
        <v>0</v>
      </c>
      <c r="R1859" s="428">
        <f t="shared" si="692"/>
        <v>0</v>
      </c>
      <c r="S1859" s="427">
        <f t="shared" si="683"/>
        <v>0</v>
      </c>
      <c r="T1859" s="428">
        <f t="shared" si="684"/>
        <v>0</v>
      </c>
      <c r="U1859" s="431">
        <f t="shared" si="693"/>
        <v>0</v>
      </c>
      <c r="V1859" s="432">
        <f t="shared" si="694"/>
        <v>0</v>
      </c>
      <c r="W1859" s="427">
        <f t="shared" si="695"/>
        <v>0</v>
      </c>
      <c r="X1859" s="428">
        <f t="shared" si="696"/>
        <v>0</v>
      </c>
      <c r="Y1859" s="427">
        <f t="shared" si="685"/>
        <v>0</v>
      </c>
      <c r="Z1859" s="428">
        <f t="shared" si="686"/>
        <v>0</v>
      </c>
      <c r="AA1859" s="431">
        <f t="shared" si="697"/>
        <v>0</v>
      </c>
      <c r="AB1859" s="432">
        <f t="shared" si="698"/>
        <v>0</v>
      </c>
      <c r="AC1859" s="427" t="e">
        <f t="shared" si="699"/>
        <v>#N/A</v>
      </c>
      <c r="AD1859" s="428" t="e">
        <f t="shared" si="700"/>
        <v>#N/A</v>
      </c>
      <c r="AE1859" s="427" t="e">
        <f t="shared" si="701"/>
        <v>#N/A</v>
      </c>
      <c r="AF1859" s="428" t="e">
        <f t="shared" si="702"/>
        <v>#N/A</v>
      </c>
      <c r="AG1859" s="431" t="e">
        <f t="shared" si="703"/>
        <v>#N/A</v>
      </c>
      <c r="AH1859" s="432" t="e">
        <f t="shared" si="704"/>
        <v>#N/A</v>
      </c>
    </row>
    <row r="1860" spans="4:34" x14ac:dyDescent="0.25">
      <c r="D1860" s="335"/>
      <c r="E1860" s="335"/>
      <c r="F1860" s="335"/>
      <c r="G1860" s="335"/>
      <c r="H1860" s="411">
        <f t="shared" si="687"/>
        <v>0</v>
      </c>
      <c r="I1860" s="412">
        <v>0</v>
      </c>
      <c r="J1860" s="411">
        <f t="shared" si="681"/>
        <v>0</v>
      </c>
      <c r="K1860" s="412">
        <f t="shared" si="688"/>
        <v>0</v>
      </c>
      <c r="L1860" s="411">
        <f t="shared" si="689"/>
        <v>0</v>
      </c>
      <c r="M1860" s="412">
        <f t="shared" si="682"/>
        <v>0</v>
      </c>
      <c r="N1860" s="411">
        <v>0</v>
      </c>
      <c r="O1860" s="412">
        <f t="shared" si="690"/>
        <v>0</v>
      </c>
      <c r="P1860" s="335"/>
      <c r="Q1860" s="427">
        <f t="shared" si="691"/>
        <v>0</v>
      </c>
      <c r="R1860" s="428">
        <f t="shared" si="692"/>
        <v>0</v>
      </c>
      <c r="S1860" s="427">
        <f t="shared" si="683"/>
        <v>0</v>
      </c>
      <c r="T1860" s="428">
        <f t="shared" si="684"/>
        <v>0</v>
      </c>
      <c r="U1860" s="431">
        <f t="shared" si="693"/>
        <v>0</v>
      </c>
      <c r="V1860" s="432">
        <f t="shared" si="694"/>
        <v>0</v>
      </c>
      <c r="W1860" s="427">
        <f t="shared" si="695"/>
        <v>0</v>
      </c>
      <c r="X1860" s="428">
        <f t="shared" si="696"/>
        <v>0</v>
      </c>
      <c r="Y1860" s="427">
        <f t="shared" si="685"/>
        <v>0</v>
      </c>
      <c r="Z1860" s="428">
        <f t="shared" si="686"/>
        <v>0</v>
      </c>
      <c r="AA1860" s="431">
        <f t="shared" si="697"/>
        <v>0</v>
      </c>
      <c r="AB1860" s="432">
        <f t="shared" si="698"/>
        <v>0</v>
      </c>
      <c r="AC1860" s="427" t="e">
        <f t="shared" si="699"/>
        <v>#N/A</v>
      </c>
      <c r="AD1860" s="428" t="e">
        <f t="shared" si="700"/>
        <v>#N/A</v>
      </c>
      <c r="AE1860" s="427" t="e">
        <f t="shared" si="701"/>
        <v>#N/A</v>
      </c>
      <c r="AF1860" s="428" t="e">
        <f t="shared" si="702"/>
        <v>#N/A</v>
      </c>
      <c r="AG1860" s="431" t="e">
        <f t="shared" si="703"/>
        <v>#N/A</v>
      </c>
      <c r="AH1860" s="432" t="e">
        <f t="shared" si="704"/>
        <v>#N/A</v>
      </c>
    </row>
    <row r="1861" spans="4:34" x14ac:dyDescent="0.25">
      <c r="D1861" s="335"/>
      <c r="E1861" s="335"/>
      <c r="F1861" s="335"/>
      <c r="G1861" s="335"/>
      <c r="H1861" s="411">
        <f t="shared" si="687"/>
        <v>0</v>
      </c>
      <c r="I1861" s="412">
        <v>0</v>
      </c>
      <c r="J1861" s="411">
        <f t="shared" si="681"/>
        <v>0</v>
      </c>
      <c r="K1861" s="412">
        <f t="shared" si="688"/>
        <v>0</v>
      </c>
      <c r="L1861" s="411">
        <f t="shared" si="689"/>
        <v>0</v>
      </c>
      <c r="M1861" s="412">
        <f t="shared" si="682"/>
        <v>0</v>
      </c>
      <c r="N1861" s="411">
        <v>0</v>
      </c>
      <c r="O1861" s="412">
        <f t="shared" si="690"/>
        <v>0</v>
      </c>
      <c r="P1861" s="335"/>
      <c r="Q1861" s="427">
        <f t="shared" si="691"/>
        <v>0</v>
      </c>
      <c r="R1861" s="428">
        <f t="shared" si="692"/>
        <v>0</v>
      </c>
      <c r="S1861" s="427">
        <f t="shared" si="683"/>
        <v>0</v>
      </c>
      <c r="T1861" s="428">
        <f t="shared" si="684"/>
        <v>0</v>
      </c>
      <c r="U1861" s="431">
        <f t="shared" si="693"/>
        <v>0</v>
      </c>
      <c r="V1861" s="432">
        <f t="shared" si="694"/>
        <v>0</v>
      </c>
      <c r="W1861" s="427">
        <f t="shared" si="695"/>
        <v>0</v>
      </c>
      <c r="X1861" s="428">
        <f t="shared" si="696"/>
        <v>0</v>
      </c>
      <c r="Y1861" s="427">
        <f t="shared" si="685"/>
        <v>0</v>
      </c>
      <c r="Z1861" s="428">
        <f t="shared" si="686"/>
        <v>0</v>
      </c>
      <c r="AA1861" s="431">
        <f t="shared" si="697"/>
        <v>0</v>
      </c>
      <c r="AB1861" s="432">
        <f t="shared" si="698"/>
        <v>0</v>
      </c>
      <c r="AC1861" s="427" t="e">
        <f t="shared" si="699"/>
        <v>#N/A</v>
      </c>
      <c r="AD1861" s="428" t="e">
        <f t="shared" si="700"/>
        <v>#N/A</v>
      </c>
      <c r="AE1861" s="427" t="e">
        <f t="shared" si="701"/>
        <v>#N/A</v>
      </c>
      <c r="AF1861" s="428" t="e">
        <f t="shared" si="702"/>
        <v>#N/A</v>
      </c>
      <c r="AG1861" s="431" t="e">
        <f t="shared" si="703"/>
        <v>#N/A</v>
      </c>
      <c r="AH1861" s="432" t="e">
        <f t="shared" si="704"/>
        <v>#N/A</v>
      </c>
    </row>
    <row r="1862" spans="4:34" x14ac:dyDescent="0.25">
      <c r="D1862" s="335"/>
      <c r="E1862" s="335"/>
      <c r="F1862" s="335"/>
      <c r="G1862" s="335"/>
      <c r="H1862" s="411">
        <f t="shared" si="687"/>
        <v>0</v>
      </c>
      <c r="I1862" s="412">
        <v>0</v>
      </c>
      <c r="J1862" s="411">
        <f t="shared" si="681"/>
        <v>0</v>
      </c>
      <c r="K1862" s="412">
        <f t="shared" si="688"/>
        <v>0</v>
      </c>
      <c r="L1862" s="411">
        <f t="shared" si="689"/>
        <v>0</v>
      </c>
      <c r="M1862" s="412">
        <f t="shared" si="682"/>
        <v>0</v>
      </c>
      <c r="N1862" s="411">
        <v>0</v>
      </c>
      <c r="O1862" s="412">
        <f t="shared" si="690"/>
        <v>0</v>
      </c>
      <c r="P1862" s="335"/>
      <c r="Q1862" s="427">
        <f t="shared" si="691"/>
        <v>0</v>
      </c>
      <c r="R1862" s="428">
        <f t="shared" si="692"/>
        <v>0</v>
      </c>
      <c r="S1862" s="427">
        <f t="shared" si="683"/>
        <v>0</v>
      </c>
      <c r="T1862" s="428">
        <f t="shared" si="684"/>
        <v>0</v>
      </c>
      <c r="U1862" s="431">
        <f t="shared" si="693"/>
        <v>0</v>
      </c>
      <c r="V1862" s="432">
        <f t="shared" si="694"/>
        <v>0</v>
      </c>
      <c r="W1862" s="427">
        <f t="shared" si="695"/>
        <v>0</v>
      </c>
      <c r="X1862" s="428">
        <f t="shared" si="696"/>
        <v>0</v>
      </c>
      <c r="Y1862" s="427">
        <f t="shared" si="685"/>
        <v>0</v>
      </c>
      <c r="Z1862" s="428">
        <f t="shared" si="686"/>
        <v>0</v>
      </c>
      <c r="AA1862" s="431">
        <f t="shared" si="697"/>
        <v>0</v>
      </c>
      <c r="AB1862" s="432">
        <f t="shared" si="698"/>
        <v>0</v>
      </c>
      <c r="AC1862" s="427" t="e">
        <f t="shared" si="699"/>
        <v>#N/A</v>
      </c>
      <c r="AD1862" s="428" t="e">
        <f t="shared" si="700"/>
        <v>#N/A</v>
      </c>
      <c r="AE1862" s="427" t="e">
        <f t="shared" si="701"/>
        <v>#N/A</v>
      </c>
      <c r="AF1862" s="428" t="e">
        <f t="shared" si="702"/>
        <v>#N/A</v>
      </c>
      <c r="AG1862" s="431" t="e">
        <f t="shared" si="703"/>
        <v>#N/A</v>
      </c>
      <c r="AH1862" s="432" t="e">
        <f t="shared" si="704"/>
        <v>#N/A</v>
      </c>
    </row>
    <row r="1863" spans="4:34" x14ac:dyDescent="0.25">
      <c r="D1863" s="335"/>
      <c r="E1863" s="335"/>
      <c r="F1863" s="335"/>
      <c r="G1863" s="335"/>
      <c r="H1863" s="411">
        <f t="shared" si="687"/>
        <v>0</v>
      </c>
      <c r="I1863" s="412">
        <v>0</v>
      </c>
      <c r="J1863" s="411">
        <f t="shared" si="681"/>
        <v>0</v>
      </c>
      <c r="K1863" s="412">
        <f t="shared" si="688"/>
        <v>0</v>
      </c>
      <c r="L1863" s="411">
        <f t="shared" si="689"/>
        <v>0</v>
      </c>
      <c r="M1863" s="412">
        <f t="shared" si="682"/>
        <v>0</v>
      </c>
      <c r="N1863" s="411">
        <v>0</v>
      </c>
      <c r="O1863" s="412">
        <f t="shared" si="690"/>
        <v>0</v>
      </c>
      <c r="P1863" s="335"/>
      <c r="Q1863" s="427">
        <f t="shared" si="691"/>
        <v>0</v>
      </c>
      <c r="R1863" s="428">
        <f t="shared" si="692"/>
        <v>0</v>
      </c>
      <c r="S1863" s="427">
        <f t="shared" si="683"/>
        <v>0</v>
      </c>
      <c r="T1863" s="428">
        <f t="shared" si="684"/>
        <v>0</v>
      </c>
      <c r="U1863" s="431">
        <f t="shared" si="693"/>
        <v>0</v>
      </c>
      <c r="V1863" s="432">
        <f t="shared" si="694"/>
        <v>0</v>
      </c>
      <c r="W1863" s="427">
        <f t="shared" si="695"/>
        <v>0</v>
      </c>
      <c r="X1863" s="428">
        <f t="shared" si="696"/>
        <v>0</v>
      </c>
      <c r="Y1863" s="427">
        <f t="shared" si="685"/>
        <v>0</v>
      </c>
      <c r="Z1863" s="428">
        <f t="shared" si="686"/>
        <v>0</v>
      </c>
      <c r="AA1863" s="431">
        <f t="shared" si="697"/>
        <v>0</v>
      </c>
      <c r="AB1863" s="432">
        <f t="shared" si="698"/>
        <v>0</v>
      </c>
      <c r="AC1863" s="427" t="e">
        <f t="shared" si="699"/>
        <v>#N/A</v>
      </c>
      <c r="AD1863" s="428" t="e">
        <f t="shared" si="700"/>
        <v>#N/A</v>
      </c>
      <c r="AE1863" s="427" t="e">
        <f t="shared" si="701"/>
        <v>#N/A</v>
      </c>
      <c r="AF1863" s="428" t="e">
        <f t="shared" si="702"/>
        <v>#N/A</v>
      </c>
      <c r="AG1863" s="431" t="e">
        <f t="shared" si="703"/>
        <v>#N/A</v>
      </c>
      <c r="AH1863" s="432" t="e">
        <f t="shared" si="704"/>
        <v>#N/A</v>
      </c>
    </row>
    <row r="1864" spans="4:34" x14ac:dyDescent="0.25">
      <c r="D1864" s="335"/>
      <c r="E1864" s="335"/>
      <c r="F1864" s="335"/>
      <c r="G1864" s="335"/>
      <c r="H1864" s="411">
        <f t="shared" si="687"/>
        <v>0</v>
      </c>
      <c r="I1864" s="412">
        <v>0</v>
      </c>
      <c r="J1864" s="411">
        <f t="shared" ref="J1864:J1927" si="705">Wx</f>
        <v>0</v>
      </c>
      <c r="K1864" s="412">
        <f t="shared" si="688"/>
        <v>0</v>
      </c>
      <c r="L1864" s="411">
        <f t="shared" si="689"/>
        <v>0</v>
      </c>
      <c r="M1864" s="412">
        <f t="shared" ref="M1864:M1927" si="706">Wy</f>
        <v>0</v>
      </c>
      <c r="N1864" s="411">
        <v>0</v>
      </c>
      <c r="O1864" s="412">
        <f t="shared" si="690"/>
        <v>0</v>
      </c>
      <c r="P1864" s="335"/>
      <c r="Q1864" s="427">
        <f t="shared" si="691"/>
        <v>0</v>
      </c>
      <c r="R1864" s="428">
        <f t="shared" si="692"/>
        <v>0</v>
      </c>
      <c r="S1864" s="427">
        <f t="shared" ref="S1864:S1927" si="707">IF(AND(Q1864&gt;=0,Q1864&lt;=Wx),Q1864,"")</f>
        <v>0</v>
      </c>
      <c r="T1864" s="428">
        <f t="shared" ref="T1864:T1927" si="708">IF(AND(R1864&gt;=0,R1864&lt;=Wy),R1864,"")</f>
        <v>0</v>
      </c>
      <c r="U1864" s="431">
        <f t="shared" si="693"/>
        <v>0</v>
      </c>
      <c r="V1864" s="432">
        <f t="shared" si="694"/>
        <v>0</v>
      </c>
      <c r="W1864" s="427">
        <f t="shared" si="695"/>
        <v>0</v>
      </c>
      <c r="X1864" s="428">
        <f t="shared" si="696"/>
        <v>0</v>
      </c>
      <c r="Y1864" s="427">
        <f t="shared" ref="Y1864:Y1927" si="709">IF(AND(W1864&gt;=0,W1864&lt;=Wx),W1864,"")</f>
        <v>0</v>
      </c>
      <c r="Z1864" s="428">
        <f t="shared" ref="Z1864:Z1927" si="710">IF(AND(X1864&gt;=0,X1864&lt;=Wy),X1864,"")</f>
        <v>0</v>
      </c>
      <c r="AA1864" s="431">
        <f t="shared" si="697"/>
        <v>0</v>
      </c>
      <c r="AB1864" s="432">
        <f t="shared" si="698"/>
        <v>0</v>
      </c>
      <c r="AC1864" s="427" t="e">
        <f t="shared" si="699"/>
        <v>#N/A</v>
      </c>
      <c r="AD1864" s="428" t="e">
        <f t="shared" si="700"/>
        <v>#N/A</v>
      </c>
      <c r="AE1864" s="427" t="e">
        <f t="shared" si="701"/>
        <v>#N/A</v>
      </c>
      <c r="AF1864" s="428" t="e">
        <f t="shared" si="702"/>
        <v>#N/A</v>
      </c>
      <c r="AG1864" s="431" t="e">
        <f t="shared" si="703"/>
        <v>#N/A</v>
      </c>
      <c r="AH1864" s="432" t="e">
        <f t="shared" si="704"/>
        <v>#N/A</v>
      </c>
    </row>
    <row r="1865" spans="4:34" x14ac:dyDescent="0.25">
      <c r="D1865" s="335"/>
      <c r="E1865" s="335"/>
      <c r="F1865" s="335"/>
      <c r="G1865" s="335"/>
      <c r="H1865" s="411">
        <f t="shared" ref="H1865:H1928" si="711">H1864+Wx/INCREMENTS</f>
        <v>0</v>
      </c>
      <c r="I1865" s="412">
        <v>0</v>
      </c>
      <c r="J1865" s="411">
        <f t="shared" si="705"/>
        <v>0</v>
      </c>
      <c r="K1865" s="412">
        <f t="shared" ref="K1865:K1928" si="712">K1864+Wy/INCREMENTS</f>
        <v>0</v>
      </c>
      <c r="L1865" s="411">
        <f t="shared" ref="L1865:L1928" si="713">L1864-Wx/INCREMENTS</f>
        <v>0</v>
      </c>
      <c r="M1865" s="412">
        <f t="shared" si="706"/>
        <v>0</v>
      </c>
      <c r="N1865" s="411">
        <v>0</v>
      </c>
      <c r="O1865" s="412">
        <f t="shared" ref="O1865:O1928" si="714">O1864-Wy/INCREMENTS</f>
        <v>0</v>
      </c>
      <c r="P1865" s="335"/>
      <c r="Q1865" s="427">
        <f t="shared" ref="Q1865:Q1928" si="715">Q1864+((SQRT(Wx^2+Wy^2))*COS(RADIANS(θ))/INCREMENTS)</f>
        <v>0</v>
      </c>
      <c r="R1865" s="428">
        <f t="shared" ref="R1865:R1928" si="716">R1864+((SQRT(Wx^2+Wy^2))*SIN(RADIANS(θ))/INCREMENTS)</f>
        <v>0</v>
      </c>
      <c r="S1865" s="427">
        <f t="shared" si="707"/>
        <v>0</v>
      </c>
      <c r="T1865" s="428">
        <f t="shared" si="708"/>
        <v>0</v>
      </c>
      <c r="U1865" s="431">
        <f t="shared" ref="U1865:U1928" si="717">IF(AND(S1865&lt;&gt;"",T1865&lt;&gt;""),S1865,"")</f>
        <v>0</v>
      </c>
      <c r="V1865" s="432">
        <f t="shared" ref="V1865:V1928" si="718">IF(AND(S1865&lt;&gt;"",T1865&lt;&gt;""),T1865,"")</f>
        <v>0</v>
      </c>
      <c r="W1865" s="427">
        <f t="shared" ref="W1865:W1928" si="719">W1864+((SQRT(Wx^2+Wy^2))*COS(RADIANS(θ))/INCREMENTS)</f>
        <v>0</v>
      </c>
      <c r="X1865" s="428">
        <f t="shared" ref="X1865:X1928" si="720">X1864+((SQRT(Wx^2+Wy^2))*SIN(RADIANS(θ))/INCREMENTS)</f>
        <v>0</v>
      </c>
      <c r="Y1865" s="427">
        <f t="shared" si="709"/>
        <v>0</v>
      </c>
      <c r="Z1865" s="428">
        <f t="shared" si="710"/>
        <v>0</v>
      </c>
      <c r="AA1865" s="431">
        <f t="shared" ref="AA1865:AA1928" si="721">IF(AND(Y1865&lt;&gt;"",Z1865&lt;&gt;""),Y1865,"")</f>
        <v>0</v>
      </c>
      <c r="AB1865" s="432">
        <f t="shared" ref="AB1865:AB1928" si="722">IF(AND(Y1865&lt;&gt;"",Z1865&lt;&gt;""),Z1865,"")</f>
        <v>0</v>
      </c>
      <c r="AC1865" s="427" t="e">
        <f t="shared" si="699"/>
        <v>#N/A</v>
      </c>
      <c r="AD1865" s="428" t="e">
        <f t="shared" si="700"/>
        <v>#N/A</v>
      </c>
      <c r="AE1865" s="427" t="e">
        <f t="shared" si="701"/>
        <v>#N/A</v>
      </c>
      <c r="AF1865" s="428" t="e">
        <f t="shared" si="702"/>
        <v>#N/A</v>
      </c>
      <c r="AG1865" s="431" t="e">
        <f t="shared" si="703"/>
        <v>#N/A</v>
      </c>
      <c r="AH1865" s="432" t="e">
        <f t="shared" si="704"/>
        <v>#N/A</v>
      </c>
    </row>
    <row r="1866" spans="4:34" x14ac:dyDescent="0.25">
      <c r="D1866" s="335"/>
      <c r="E1866" s="335"/>
      <c r="F1866" s="335"/>
      <c r="G1866" s="335"/>
      <c r="H1866" s="411">
        <f t="shared" si="711"/>
        <v>0</v>
      </c>
      <c r="I1866" s="412">
        <v>0</v>
      </c>
      <c r="J1866" s="411">
        <f t="shared" si="705"/>
        <v>0</v>
      </c>
      <c r="K1866" s="412">
        <f t="shared" si="712"/>
        <v>0</v>
      </c>
      <c r="L1866" s="411">
        <f t="shared" si="713"/>
        <v>0</v>
      </c>
      <c r="M1866" s="412">
        <f t="shared" si="706"/>
        <v>0</v>
      </c>
      <c r="N1866" s="411">
        <v>0</v>
      </c>
      <c r="O1866" s="412">
        <f t="shared" si="714"/>
        <v>0</v>
      </c>
      <c r="P1866" s="335"/>
      <c r="Q1866" s="427">
        <f t="shared" si="715"/>
        <v>0</v>
      </c>
      <c r="R1866" s="428">
        <f t="shared" si="716"/>
        <v>0</v>
      </c>
      <c r="S1866" s="427">
        <f t="shared" si="707"/>
        <v>0</v>
      </c>
      <c r="T1866" s="428">
        <f t="shared" si="708"/>
        <v>0</v>
      </c>
      <c r="U1866" s="431">
        <f t="shared" si="717"/>
        <v>0</v>
      </c>
      <c r="V1866" s="432">
        <f t="shared" si="718"/>
        <v>0</v>
      </c>
      <c r="W1866" s="427">
        <f t="shared" si="719"/>
        <v>0</v>
      </c>
      <c r="X1866" s="428">
        <f t="shared" si="720"/>
        <v>0</v>
      </c>
      <c r="Y1866" s="427">
        <f t="shared" si="709"/>
        <v>0</v>
      </c>
      <c r="Z1866" s="428">
        <f t="shared" si="710"/>
        <v>0</v>
      </c>
      <c r="AA1866" s="431">
        <f t="shared" si="721"/>
        <v>0</v>
      </c>
      <c r="AB1866" s="432">
        <f t="shared" si="722"/>
        <v>0</v>
      </c>
      <c r="AC1866" s="427" t="e">
        <f t="shared" ref="AC1866:AC1929" si="723">AC1865+((SQRT(Wx^2+Wy^2))*COS(RADIANS(θ))/INCREMENTS)</f>
        <v>#N/A</v>
      </c>
      <c r="AD1866" s="428" t="e">
        <f t="shared" ref="AD1866:AD1929" si="724">AD1865+((SQRT(Wx^2+Wy^2))*SIN(RADIANS(θ))/INCREMENTS)</f>
        <v>#N/A</v>
      </c>
      <c r="AE1866" s="427" t="e">
        <f t="shared" ref="AE1866:AE1929" si="725">IF(AND(AC1866&gt;=0,AC1866&lt;=Wx),AC1866,"")</f>
        <v>#N/A</v>
      </c>
      <c r="AF1866" s="428" t="e">
        <f t="shared" ref="AF1866:AF1929" si="726">IF(AND(AD1866&gt;=0,AD1866&lt;=Wy),AD1866,"")</f>
        <v>#N/A</v>
      </c>
      <c r="AG1866" s="431" t="e">
        <f t="shared" ref="AG1866:AG1929" si="727">IF(AND(AE1866&lt;&gt;"",AF1866&lt;&gt;""),AE1866,"")</f>
        <v>#N/A</v>
      </c>
      <c r="AH1866" s="432" t="e">
        <f t="shared" ref="AH1866:AH1929" si="728">IF(AND(AE1866&lt;&gt;"",AF1866&lt;&gt;""),AF1866,"")</f>
        <v>#N/A</v>
      </c>
    </row>
    <row r="1867" spans="4:34" x14ac:dyDescent="0.25">
      <c r="D1867" s="335"/>
      <c r="E1867" s="335"/>
      <c r="F1867" s="335"/>
      <c r="G1867" s="335"/>
      <c r="H1867" s="411">
        <f t="shared" si="711"/>
        <v>0</v>
      </c>
      <c r="I1867" s="412">
        <v>0</v>
      </c>
      <c r="J1867" s="411">
        <f t="shared" si="705"/>
        <v>0</v>
      </c>
      <c r="K1867" s="412">
        <f t="shared" si="712"/>
        <v>0</v>
      </c>
      <c r="L1867" s="411">
        <f t="shared" si="713"/>
        <v>0</v>
      </c>
      <c r="M1867" s="412">
        <f t="shared" si="706"/>
        <v>0</v>
      </c>
      <c r="N1867" s="411">
        <v>0</v>
      </c>
      <c r="O1867" s="412">
        <f t="shared" si="714"/>
        <v>0</v>
      </c>
      <c r="P1867" s="335"/>
      <c r="Q1867" s="427">
        <f t="shared" si="715"/>
        <v>0</v>
      </c>
      <c r="R1867" s="428">
        <f t="shared" si="716"/>
        <v>0</v>
      </c>
      <c r="S1867" s="427">
        <f t="shared" si="707"/>
        <v>0</v>
      </c>
      <c r="T1867" s="428">
        <f t="shared" si="708"/>
        <v>0</v>
      </c>
      <c r="U1867" s="431">
        <f t="shared" si="717"/>
        <v>0</v>
      </c>
      <c r="V1867" s="432">
        <f t="shared" si="718"/>
        <v>0</v>
      </c>
      <c r="W1867" s="427">
        <f t="shared" si="719"/>
        <v>0</v>
      </c>
      <c r="X1867" s="428">
        <f t="shared" si="720"/>
        <v>0</v>
      </c>
      <c r="Y1867" s="427">
        <f t="shared" si="709"/>
        <v>0</v>
      </c>
      <c r="Z1867" s="428">
        <f t="shared" si="710"/>
        <v>0</v>
      </c>
      <c r="AA1867" s="431">
        <f t="shared" si="721"/>
        <v>0</v>
      </c>
      <c r="AB1867" s="432">
        <f t="shared" si="722"/>
        <v>0</v>
      </c>
      <c r="AC1867" s="427" t="e">
        <f t="shared" si="723"/>
        <v>#N/A</v>
      </c>
      <c r="AD1867" s="428" t="e">
        <f t="shared" si="724"/>
        <v>#N/A</v>
      </c>
      <c r="AE1867" s="427" t="e">
        <f t="shared" si="725"/>
        <v>#N/A</v>
      </c>
      <c r="AF1867" s="428" t="e">
        <f t="shared" si="726"/>
        <v>#N/A</v>
      </c>
      <c r="AG1867" s="431" t="e">
        <f t="shared" si="727"/>
        <v>#N/A</v>
      </c>
      <c r="AH1867" s="432" t="e">
        <f t="shared" si="728"/>
        <v>#N/A</v>
      </c>
    </row>
    <row r="1868" spans="4:34" x14ac:dyDescent="0.25">
      <c r="D1868" s="335"/>
      <c r="E1868" s="335"/>
      <c r="F1868" s="335"/>
      <c r="G1868" s="335"/>
      <c r="H1868" s="411">
        <f t="shared" si="711"/>
        <v>0</v>
      </c>
      <c r="I1868" s="412">
        <v>0</v>
      </c>
      <c r="J1868" s="411">
        <f t="shared" si="705"/>
        <v>0</v>
      </c>
      <c r="K1868" s="412">
        <f t="shared" si="712"/>
        <v>0</v>
      </c>
      <c r="L1868" s="411">
        <f t="shared" si="713"/>
        <v>0</v>
      </c>
      <c r="M1868" s="412">
        <f t="shared" si="706"/>
        <v>0</v>
      </c>
      <c r="N1868" s="411">
        <v>0</v>
      </c>
      <c r="O1868" s="412">
        <f t="shared" si="714"/>
        <v>0</v>
      </c>
      <c r="P1868" s="335"/>
      <c r="Q1868" s="427">
        <f t="shared" si="715"/>
        <v>0</v>
      </c>
      <c r="R1868" s="428">
        <f t="shared" si="716"/>
        <v>0</v>
      </c>
      <c r="S1868" s="427">
        <f t="shared" si="707"/>
        <v>0</v>
      </c>
      <c r="T1868" s="428">
        <f t="shared" si="708"/>
        <v>0</v>
      </c>
      <c r="U1868" s="431">
        <f t="shared" si="717"/>
        <v>0</v>
      </c>
      <c r="V1868" s="432">
        <f t="shared" si="718"/>
        <v>0</v>
      </c>
      <c r="W1868" s="427">
        <f t="shared" si="719"/>
        <v>0</v>
      </c>
      <c r="X1868" s="428">
        <f t="shared" si="720"/>
        <v>0</v>
      </c>
      <c r="Y1868" s="427">
        <f t="shared" si="709"/>
        <v>0</v>
      </c>
      <c r="Z1868" s="428">
        <f t="shared" si="710"/>
        <v>0</v>
      </c>
      <c r="AA1868" s="431">
        <f t="shared" si="721"/>
        <v>0</v>
      </c>
      <c r="AB1868" s="432">
        <f t="shared" si="722"/>
        <v>0</v>
      </c>
      <c r="AC1868" s="427" t="e">
        <f t="shared" si="723"/>
        <v>#N/A</v>
      </c>
      <c r="AD1868" s="428" t="e">
        <f t="shared" si="724"/>
        <v>#N/A</v>
      </c>
      <c r="AE1868" s="427" t="e">
        <f t="shared" si="725"/>
        <v>#N/A</v>
      </c>
      <c r="AF1868" s="428" t="e">
        <f t="shared" si="726"/>
        <v>#N/A</v>
      </c>
      <c r="AG1868" s="431" t="e">
        <f t="shared" si="727"/>
        <v>#N/A</v>
      </c>
      <c r="AH1868" s="432" t="e">
        <f t="shared" si="728"/>
        <v>#N/A</v>
      </c>
    </row>
    <row r="1869" spans="4:34" x14ac:dyDescent="0.25">
      <c r="D1869" s="335"/>
      <c r="E1869" s="335"/>
      <c r="F1869" s="335"/>
      <c r="G1869" s="335"/>
      <c r="H1869" s="411">
        <f t="shared" si="711"/>
        <v>0</v>
      </c>
      <c r="I1869" s="412">
        <v>0</v>
      </c>
      <c r="J1869" s="411">
        <f t="shared" si="705"/>
        <v>0</v>
      </c>
      <c r="K1869" s="412">
        <f t="shared" si="712"/>
        <v>0</v>
      </c>
      <c r="L1869" s="411">
        <f t="shared" si="713"/>
        <v>0</v>
      </c>
      <c r="M1869" s="412">
        <f t="shared" si="706"/>
        <v>0</v>
      </c>
      <c r="N1869" s="411">
        <v>0</v>
      </c>
      <c r="O1869" s="412">
        <f t="shared" si="714"/>
        <v>0</v>
      </c>
      <c r="P1869" s="335"/>
      <c r="Q1869" s="427">
        <f t="shared" si="715"/>
        <v>0</v>
      </c>
      <c r="R1869" s="428">
        <f t="shared" si="716"/>
        <v>0</v>
      </c>
      <c r="S1869" s="427">
        <f t="shared" si="707"/>
        <v>0</v>
      </c>
      <c r="T1869" s="428">
        <f t="shared" si="708"/>
        <v>0</v>
      </c>
      <c r="U1869" s="431">
        <f t="shared" si="717"/>
        <v>0</v>
      </c>
      <c r="V1869" s="432">
        <f t="shared" si="718"/>
        <v>0</v>
      </c>
      <c r="W1869" s="427">
        <f t="shared" si="719"/>
        <v>0</v>
      </c>
      <c r="X1869" s="428">
        <f t="shared" si="720"/>
        <v>0</v>
      </c>
      <c r="Y1869" s="427">
        <f t="shared" si="709"/>
        <v>0</v>
      </c>
      <c r="Z1869" s="428">
        <f t="shared" si="710"/>
        <v>0</v>
      </c>
      <c r="AA1869" s="431">
        <f t="shared" si="721"/>
        <v>0</v>
      </c>
      <c r="AB1869" s="432">
        <f t="shared" si="722"/>
        <v>0</v>
      </c>
      <c r="AC1869" s="427" t="e">
        <f t="shared" si="723"/>
        <v>#N/A</v>
      </c>
      <c r="AD1869" s="428" t="e">
        <f t="shared" si="724"/>
        <v>#N/A</v>
      </c>
      <c r="AE1869" s="427" t="e">
        <f t="shared" si="725"/>
        <v>#N/A</v>
      </c>
      <c r="AF1869" s="428" t="e">
        <f t="shared" si="726"/>
        <v>#N/A</v>
      </c>
      <c r="AG1869" s="431" t="e">
        <f t="shared" si="727"/>
        <v>#N/A</v>
      </c>
      <c r="AH1869" s="432" t="e">
        <f t="shared" si="728"/>
        <v>#N/A</v>
      </c>
    </row>
    <row r="1870" spans="4:34" x14ac:dyDescent="0.25">
      <c r="D1870" s="335"/>
      <c r="E1870" s="335"/>
      <c r="F1870" s="335"/>
      <c r="G1870" s="335"/>
      <c r="H1870" s="411">
        <f t="shared" si="711"/>
        <v>0</v>
      </c>
      <c r="I1870" s="412">
        <v>0</v>
      </c>
      <c r="J1870" s="411">
        <f t="shared" si="705"/>
        <v>0</v>
      </c>
      <c r="K1870" s="412">
        <f t="shared" si="712"/>
        <v>0</v>
      </c>
      <c r="L1870" s="411">
        <f t="shared" si="713"/>
        <v>0</v>
      </c>
      <c r="M1870" s="412">
        <f t="shared" si="706"/>
        <v>0</v>
      </c>
      <c r="N1870" s="411">
        <v>0</v>
      </c>
      <c r="O1870" s="412">
        <f t="shared" si="714"/>
        <v>0</v>
      </c>
      <c r="P1870" s="335"/>
      <c r="Q1870" s="427">
        <f t="shared" si="715"/>
        <v>0</v>
      </c>
      <c r="R1870" s="428">
        <f t="shared" si="716"/>
        <v>0</v>
      </c>
      <c r="S1870" s="427">
        <f t="shared" si="707"/>
        <v>0</v>
      </c>
      <c r="T1870" s="428">
        <f t="shared" si="708"/>
        <v>0</v>
      </c>
      <c r="U1870" s="431">
        <f t="shared" si="717"/>
        <v>0</v>
      </c>
      <c r="V1870" s="432">
        <f t="shared" si="718"/>
        <v>0</v>
      </c>
      <c r="W1870" s="427">
        <f t="shared" si="719"/>
        <v>0</v>
      </c>
      <c r="X1870" s="428">
        <f t="shared" si="720"/>
        <v>0</v>
      </c>
      <c r="Y1870" s="427">
        <f t="shared" si="709"/>
        <v>0</v>
      </c>
      <c r="Z1870" s="428">
        <f t="shared" si="710"/>
        <v>0</v>
      </c>
      <c r="AA1870" s="431">
        <f t="shared" si="721"/>
        <v>0</v>
      </c>
      <c r="AB1870" s="432">
        <f t="shared" si="722"/>
        <v>0</v>
      </c>
      <c r="AC1870" s="427" t="e">
        <f t="shared" si="723"/>
        <v>#N/A</v>
      </c>
      <c r="AD1870" s="428" t="e">
        <f t="shared" si="724"/>
        <v>#N/A</v>
      </c>
      <c r="AE1870" s="427" t="e">
        <f t="shared" si="725"/>
        <v>#N/A</v>
      </c>
      <c r="AF1870" s="428" t="e">
        <f t="shared" si="726"/>
        <v>#N/A</v>
      </c>
      <c r="AG1870" s="431" t="e">
        <f t="shared" si="727"/>
        <v>#N/A</v>
      </c>
      <c r="AH1870" s="432" t="e">
        <f t="shared" si="728"/>
        <v>#N/A</v>
      </c>
    </row>
    <row r="1871" spans="4:34" x14ac:dyDescent="0.25">
      <c r="D1871" s="335"/>
      <c r="E1871" s="335"/>
      <c r="F1871" s="335"/>
      <c r="G1871" s="335"/>
      <c r="H1871" s="411">
        <f t="shared" si="711"/>
        <v>0</v>
      </c>
      <c r="I1871" s="412">
        <v>0</v>
      </c>
      <c r="J1871" s="411">
        <f t="shared" si="705"/>
        <v>0</v>
      </c>
      <c r="K1871" s="412">
        <f t="shared" si="712"/>
        <v>0</v>
      </c>
      <c r="L1871" s="411">
        <f t="shared" si="713"/>
        <v>0</v>
      </c>
      <c r="M1871" s="412">
        <f t="shared" si="706"/>
        <v>0</v>
      </c>
      <c r="N1871" s="411">
        <v>0</v>
      </c>
      <c r="O1871" s="412">
        <f t="shared" si="714"/>
        <v>0</v>
      </c>
      <c r="P1871" s="335"/>
      <c r="Q1871" s="427">
        <f t="shared" si="715"/>
        <v>0</v>
      </c>
      <c r="R1871" s="428">
        <f t="shared" si="716"/>
        <v>0</v>
      </c>
      <c r="S1871" s="427">
        <f t="shared" si="707"/>
        <v>0</v>
      </c>
      <c r="T1871" s="428">
        <f t="shared" si="708"/>
        <v>0</v>
      </c>
      <c r="U1871" s="431">
        <f t="shared" si="717"/>
        <v>0</v>
      </c>
      <c r="V1871" s="432">
        <f t="shared" si="718"/>
        <v>0</v>
      </c>
      <c r="W1871" s="427">
        <f t="shared" si="719"/>
        <v>0</v>
      </c>
      <c r="X1871" s="428">
        <f t="shared" si="720"/>
        <v>0</v>
      </c>
      <c r="Y1871" s="427">
        <f t="shared" si="709"/>
        <v>0</v>
      </c>
      <c r="Z1871" s="428">
        <f t="shared" si="710"/>
        <v>0</v>
      </c>
      <c r="AA1871" s="431">
        <f t="shared" si="721"/>
        <v>0</v>
      </c>
      <c r="AB1871" s="432">
        <f t="shared" si="722"/>
        <v>0</v>
      </c>
      <c r="AC1871" s="427" t="e">
        <f t="shared" si="723"/>
        <v>#N/A</v>
      </c>
      <c r="AD1871" s="428" t="e">
        <f t="shared" si="724"/>
        <v>#N/A</v>
      </c>
      <c r="AE1871" s="427" t="e">
        <f t="shared" si="725"/>
        <v>#N/A</v>
      </c>
      <c r="AF1871" s="428" t="e">
        <f t="shared" si="726"/>
        <v>#N/A</v>
      </c>
      <c r="AG1871" s="431" t="e">
        <f t="shared" si="727"/>
        <v>#N/A</v>
      </c>
      <c r="AH1871" s="432" t="e">
        <f t="shared" si="728"/>
        <v>#N/A</v>
      </c>
    </row>
    <row r="1872" spans="4:34" x14ac:dyDescent="0.25">
      <c r="D1872" s="335"/>
      <c r="E1872" s="335"/>
      <c r="F1872" s="335"/>
      <c r="G1872" s="335"/>
      <c r="H1872" s="411">
        <f t="shared" si="711"/>
        <v>0</v>
      </c>
      <c r="I1872" s="412">
        <v>0</v>
      </c>
      <c r="J1872" s="411">
        <f t="shared" si="705"/>
        <v>0</v>
      </c>
      <c r="K1872" s="412">
        <f t="shared" si="712"/>
        <v>0</v>
      </c>
      <c r="L1872" s="411">
        <f t="shared" si="713"/>
        <v>0</v>
      </c>
      <c r="M1872" s="412">
        <f t="shared" si="706"/>
        <v>0</v>
      </c>
      <c r="N1872" s="411">
        <v>0</v>
      </c>
      <c r="O1872" s="412">
        <f t="shared" si="714"/>
        <v>0</v>
      </c>
      <c r="P1872" s="335"/>
      <c r="Q1872" s="427">
        <f t="shared" si="715"/>
        <v>0</v>
      </c>
      <c r="R1872" s="428">
        <f t="shared" si="716"/>
        <v>0</v>
      </c>
      <c r="S1872" s="427">
        <f t="shared" si="707"/>
        <v>0</v>
      </c>
      <c r="T1872" s="428">
        <f t="shared" si="708"/>
        <v>0</v>
      </c>
      <c r="U1872" s="431">
        <f t="shared" si="717"/>
        <v>0</v>
      </c>
      <c r="V1872" s="432">
        <f t="shared" si="718"/>
        <v>0</v>
      </c>
      <c r="W1872" s="427">
        <f t="shared" si="719"/>
        <v>0</v>
      </c>
      <c r="X1872" s="428">
        <f t="shared" si="720"/>
        <v>0</v>
      </c>
      <c r="Y1872" s="427">
        <f t="shared" si="709"/>
        <v>0</v>
      </c>
      <c r="Z1872" s="428">
        <f t="shared" si="710"/>
        <v>0</v>
      </c>
      <c r="AA1872" s="431">
        <f t="shared" si="721"/>
        <v>0</v>
      </c>
      <c r="AB1872" s="432">
        <f t="shared" si="722"/>
        <v>0</v>
      </c>
      <c r="AC1872" s="427" t="e">
        <f t="shared" si="723"/>
        <v>#N/A</v>
      </c>
      <c r="AD1872" s="428" t="e">
        <f t="shared" si="724"/>
        <v>#N/A</v>
      </c>
      <c r="AE1872" s="427" t="e">
        <f t="shared" si="725"/>
        <v>#N/A</v>
      </c>
      <c r="AF1872" s="428" t="e">
        <f t="shared" si="726"/>
        <v>#N/A</v>
      </c>
      <c r="AG1872" s="431" t="e">
        <f t="shared" si="727"/>
        <v>#N/A</v>
      </c>
      <c r="AH1872" s="432" t="e">
        <f t="shared" si="728"/>
        <v>#N/A</v>
      </c>
    </row>
    <row r="1873" spans="4:34" x14ac:dyDescent="0.25">
      <c r="D1873" s="335"/>
      <c r="E1873" s="335"/>
      <c r="F1873" s="335"/>
      <c r="G1873" s="335"/>
      <c r="H1873" s="411">
        <f t="shared" si="711"/>
        <v>0</v>
      </c>
      <c r="I1873" s="412">
        <v>0</v>
      </c>
      <c r="J1873" s="411">
        <f t="shared" si="705"/>
        <v>0</v>
      </c>
      <c r="K1873" s="412">
        <f t="shared" si="712"/>
        <v>0</v>
      </c>
      <c r="L1873" s="411">
        <f t="shared" si="713"/>
        <v>0</v>
      </c>
      <c r="M1873" s="412">
        <f t="shared" si="706"/>
        <v>0</v>
      </c>
      <c r="N1873" s="411">
        <v>0</v>
      </c>
      <c r="O1873" s="412">
        <f t="shared" si="714"/>
        <v>0</v>
      </c>
      <c r="P1873" s="335"/>
      <c r="Q1873" s="427">
        <f t="shared" si="715"/>
        <v>0</v>
      </c>
      <c r="R1873" s="428">
        <f t="shared" si="716"/>
        <v>0</v>
      </c>
      <c r="S1873" s="427">
        <f t="shared" si="707"/>
        <v>0</v>
      </c>
      <c r="T1873" s="428">
        <f t="shared" si="708"/>
        <v>0</v>
      </c>
      <c r="U1873" s="431">
        <f t="shared" si="717"/>
        <v>0</v>
      </c>
      <c r="V1873" s="432">
        <f t="shared" si="718"/>
        <v>0</v>
      </c>
      <c r="W1873" s="427">
        <f t="shared" si="719"/>
        <v>0</v>
      </c>
      <c r="X1873" s="428">
        <f t="shared" si="720"/>
        <v>0</v>
      </c>
      <c r="Y1873" s="427">
        <f t="shared" si="709"/>
        <v>0</v>
      </c>
      <c r="Z1873" s="428">
        <f t="shared" si="710"/>
        <v>0</v>
      </c>
      <c r="AA1873" s="431">
        <f t="shared" si="721"/>
        <v>0</v>
      </c>
      <c r="AB1873" s="432">
        <f t="shared" si="722"/>
        <v>0</v>
      </c>
      <c r="AC1873" s="427" t="e">
        <f t="shared" si="723"/>
        <v>#N/A</v>
      </c>
      <c r="AD1873" s="428" t="e">
        <f t="shared" si="724"/>
        <v>#N/A</v>
      </c>
      <c r="AE1873" s="427" t="e">
        <f t="shared" si="725"/>
        <v>#N/A</v>
      </c>
      <c r="AF1873" s="428" t="e">
        <f t="shared" si="726"/>
        <v>#N/A</v>
      </c>
      <c r="AG1873" s="431" t="e">
        <f t="shared" si="727"/>
        <v>#N/A</v>
      </c>
      <c r="AH1873" s="432" t="e">
        <f t="shared" si="728"/>
        <v>#N/A</v>
      </c>
    </row>
    <row r="1874" spans="4:34" x14ac:dyDescent="0.25">
      <c r="D1874" s="335"/>
      <c r="E1874" s="335"/>
      <c r="F1874" s="335"/>
      <c r="G1874" s="335"/>
      <c r="H1874" s="411">
        <f t="shared" si="711"/>
        <v>0</v>
      </c>
      <c r="I1874" s="412">
        <v>0</v>
      </c>
      <c r="J1874" s="411">
        <f t="shared" si="705"/>
        <v>0</v>
      </c>
      <c r="K1874" s="412">
        <f t="shared" si="712"/>
        <v>0</v>
      </c>
      <c r="L1874" s="411">
        <f t="shared" si="713"/>
        <v>0</v>
      </c>
      <c r="M1874" s="412">
        <f t="shared" si="706"/>
        <v>0</v>
      </c>
      <c r="N1874" s="411">
        <v>0</v>
      </c>
      <c r="O1874" s="412">
        <f t="shared" si="714"/>
        <v>0</v>
      </c>
      <c r="P1874" s="335"/>
      <c r="Q1874" s="427">
        <f t="shared" si="715"/>
        <v>0</v>
      </c>
      <c r="R1874" s="428">
        <f t="shared" si="716"/>
        <v>0</v>
      </c>
      <c r="S1874" s="427">
        <f t="shared" si="707"/>
        <v>0</v>
      </c>
      <c r="T1874" s="428">
        <f t="shared" si="708"/>
        <v>0</v>
      </c>
      <c r="U1874" s="431">
        <f t="shared" si="717"/>
        <v>0</v>
      </c>
      <c r="V1874" s="432">
        <f t="shared" si="718"/>
        <v>0</v>
      </c>
      <c r="W1874" s="427">
        <f t="shared" si="719"/>
        <v>0</v>
      </c>
      <c r="X1874" s="428">
        <f t="shared" si="720"/>
        <v>0</v>
      </c>
      <c r="Y1874" s="427">
        <f t="shared" si="709"/>
        <v>0</v>
      </c>
      <c r="Z1874" s="428">
        <f t="shared" si="710"/>
        <v>0</v>
      </c>
      <c r="AA1874" s="431">
        <f t="shared" si="721"/>
        <v>0</v>
      </c>
      <c r="AB1874" s="432">
        <f t="shared" si="722"/>
        <v>0</v>
      </c>
      <c r="AC1874" s="427" t="e">
        <f t="shared" si="723"/>
        <v>#N/A</v>
      </c>
      <c r="AD1874" s="428" t="e">
        <f t="shared" si="724"/>
        <v>#N/A</v>
      </c>
      <c r="AE1874" s="427" t="e">
        <f t="shared" si="725"/>
        <v>#N/A</v>
      </c>
      <c r="AF1874" s="428" t="e">
        <f t="shared" si="726"/>
        <v>#N/A</v>
      </c>
      <c r="AG1874" s="431" t="e">
        <f t="shared" si="727"/>
        <v>#N/A</v>
      </c>
      <c r="AH1874" s="432" t="e">
        <f t="shared" si="728"/>
        <v>#N/A</v>
      </c>
    </row>
    <row r="1875" spans="4:34" x14ac:dyDescent="0.25">
      <c r="D1875" s="335"/>
      <c r="E1875" s="335"/>
      <c r="F1875" s="335"/>
      <c r="G1875" s="335"/>
      <c r="H1875" s="411">
        <f t="shared" si="711"/>
        <v>0</v>
      </c>
      <c r="I1875" s="412">
        <v>0</v>
      </c>
      <c r="J1875" s="411">
        <f t="shared" si="705"/>
        <v>0</v>
      </c>
      <c r="K1875" s="412">
        <f t="shared" si="712"/>
        <v>0</v>
      </c>
      <c r="L1875" s="411">
        <f t="shared" si="713"/>
        <v>0</v>
      </c>
      <c r="M1875" s="412">
        <f t="shared" si="706"/>
        <v>0</v>
      </c>
      <c r="N1875" s="411">
        <v>0</v>
      </c>
      <c r="O1875" s="412">
        <f t="shared" si="714"/>
        <v>0</v>
      </c>
      <c r="P1875" s="335"/>
      <c r="Q1875" s="427">
        <f t="shared" si="715"/>
        <v>0</v>
      </c>
      <c r="R1875" s="428">
        <f t="shared" si="716"/>
        <v>0</v>
      </c>
      <c r="S1875" s="427">
        <f t="shared" si="707"/>
        <v>0</v>
      </c>
      <c r="T1875" s="428">
        <f t="shared" si="708"/>
        <v>0</v>
      </c>
      <c r="U1875" s="431">
        <f t="shared" si="717"/>
        <v>0</v>
      </c>
      <c r="V1875" s="432">
        <f t="shared" si="718"/>
        <v>0</v>
      </c>
      <c r="W1875" s="427">
        <f t="shared" si="719"/>
        <v>0</v>
      </c>
      <c r="X1875" s="428">
        <f t="shared" si="720"/>
        <v>0</v>
      </c>
      <c r="Y1875" s="427">
        <f t="shared" si="709"/>
        <v>0</v>
      </c>
      <c r="Z1875" s="428">
        <f t="shared" si="710"/>
        <v>0</v>
      </c>
      <c r="AA1875" s="431">
        <f t="shared" si="721"/>
        <v>0</v>
      </c>
      <c r="AB1875" s="432">
        <f t="shared" si="722"/>
        <v>0</v>
      </c>
      <c r="AC1875" s="427" t="e">
        <f t="shared" si="723"/>
        <v>#N/A</v>
      </c>
      <c r="AD1875" s="428" t="e">
        <f t="shared" si="724"/>
        <v>#N/A</v>
      </c>
      <c r="AE1875" s="427" t="e">
        <f t="shared" si="725"/>
        <v>#N/A</v>
      </c>
      <c r="AF1875" s="428" t="e">
        <f t="shared" si="726"/>
        <v>#N/A</v>
      </c>
      <c r="AG1875" s="431" t="e">
        <f t="shared" si="727"/>
        <v>#N/A</v>
      </c>
      <c r="AH1875" s="432" t="e">
        <f t="shared" si="728"/>
        <v>#N/A</v>
      </c>
    </row>
    <row r="1876" spans="4:34" x14ac:dyDescent="0.25">
      <c r="D1876" s="335"/>
      <c r="E1876" s="335"/>
      <c r="F1876" s="335"/>
      <c r="G1876" s="335"/>
      <c r="H1876" s="411">
        <f t="shared" si="711"/>
        <v>0</v>
      </c>
      <c r="I1876" s="412">
        <v>0</v>
      </c>
      <c r="J1876" s="411">
        <f t="shared" si="705"/>
        <v>0</v>
      </c>
      <c r="K1876" s="412">
        <f t="shared" si="712"/>
        <v>0</v>
      </c>
      <c r="L1876" s="411">
        <f t="shared" si="713"/>
        <v>0</v>
      </c>
      <c r="M1876" s="412">
        <f t="shared" si="706"/>
        <v>0</v>
      </c>
      <c r="N1876" s="411">
        <v>0</v>
      </c>
      <c r="O1876" s="412">
        <f t="shared" si="714"/>
        <v>0</v>
      </c>
      <c r="P1876" s="335"/>
      <c r="Q1876" s="427">
        <f t="shared" si="715"/>
        <v>0</v>
      </c>
      <c r="R1876" s="428">
        <f t="shared" si="716"/>
        <v>0</v>
      </c>
      <c r="S1876" s="427">
        <f t="shared" si="707"/>
        <v>0</v>
      </c>
      <c r="T1876" s="428">
        <f t="shared" si="708"/>
        <v>0</v>
      </c>
      <c r="U1876" s="431">
        <f t="shared" si="717"/>
        <v>0</v>
      </c>
      <c r="V1876" s="432">
        <f t="shared" si="718"/>
        <v>0</v>
      </c>
      <c r="W1876" s="427">
        <f t="shared" si="719"/>
        <v>0</v>
      </c>
      <c r="X1876" s="428">
        <f t="shared" si="720"/>
        <v>0</v>
      </c>
      <c r="Y1876" s="427">
        <f t="shared" si="709"/>
        <v>0</v>
      </c>
      <c r="Z1876" s="428">
        <f t="shared" si="710"/>
        <v>0</v>
      </c>
      <c r="AA1876" s="431">
        <f t="shared" si="721"/>
        <v>0</v>
      </c>
      <c r="AB1876" s="432">
        <f t="shared" si="722"/>
        <v>0</v>
      </c>
      <c r="AC1876" s="427" t="e">
        <f t="shared" si="723"/>
        <v>#N/A</v>
      </c>
      <c r="AD1876" s="428" t="e">
        <f t="shared" si="724"/>
        <v>#N/A</v>
      </c>
      <c r="AE1876" s="427" t="e">
        <f t="shared" si="725"/>
        <v>#N/A</v>
      </c>
      <c r="AF1876" s="428" t="e">
        <f t="shared" si="726"/>
        <v>#N/A</v>
      </c>
      <c r="AG1876" s="431" t="e">
        <f t="shared" si="727"/>
        <v>#N/A</v>
      </c>
      <c r="AH1876" s="432" t="e">
        <f t="shared" si="728"/>
        <v>#N/A</v>
      </c>
    </row>
    <row r="1877" spans="4:34" x14ac:dyDescent="0.25">
      <c r="D1877" s="335"/>
      <c r="E1877" s="335"/>
      <c r="F1877" s="335"/>
      <c r="G1877" s="335"/>
      <c r="H1877" s="411">
        <f t="shared" si="711"/>
        <v>0</v>
      </c>
      <c r="I1877" s="412">
        <v>0</v>
      </c>
      <c r="J1877" s="411">
        <f t="shared" si="705"/>
        <v>0</v>
      </c>
      <c r="K1877" s="412">
        <f t="shared" si="712"/>
        <v>0</v>
      </c>
      <c r="L1877" s="411">
        <f t="shared" si="713"/>
        <v>0</v>
      </c>
      <c r="M1877" s="412">
        <f t="shared" si="706"/>
        <v>0</v>
      </c>
      <c r="N1877" s="411">
        <v>0</v>
      </c>
      <c r="O1877" s="412">
        <f t="shared" si="714"/>
        <v>0</v>
      </c>
      <c r="P1877" s="335"/>
      <c r="Q1877" s="427">
        <f t="shared" si="715"/>
        <v>0</v>
      </c>
      <c r="R1877" s="428">
        <f t="shared" si="716"/>
        <v>0</v>
      </c>
      <c r="S1877" s="427">
        <f t="shared" si="707"/>
        <v>0</v>
      </c>
      <c r="T1877" s="428">
        <f t="shared" si="708"/>
        <v>0</v>
      </c>
      <c r="U1877" s="431">
        <f t="shared" si="717"/>
        <v>0</v>
      </c>
      <c r="V1877" s="432">
        <f t="shared" si="718"/>
        <v>0</v>
      </c>
      <c r="W1877" s="427">
        <f t="shared" si="719"/>
        <v>0</v>
      </c>
      <c r="X1877" s="428">
        <f t="shared" si="720"/>
        <v>0</v>
      </c>
      <c r="Y1877" s="427">
        <f t="shared" si="709"/>
        <v>0</v>
      </c>
      <c r="Z1877" s="428">
        <f t="shared" si="710"/>
        <v>0</v>
      </c>
      <c r="AA1877" s="431">
        <f t="shared" si="721"/>
        <v>0</v>
      </c>
      <c r="AB1877" s="432">
        <f t="shared" si="722"/>
        <v>0</v>
      </c>
      <c r="AC1877" s="427" t="e">
        <f t="shared" si="723"/>
        <v>#N/A</v>
      </c>
      <c r="AD1877" s="428" t="e">
        <f t="shared" si="724"/>
        <v>#N/A</v>
      </c>
      <c r="AE1877" s="427" t="e">
        <f t="shared" si="725"/>
        <v>#N/A</v>
      </c>
      <c r="AF1877" s="428" t="e">
        <f t="shared" si="726"/>
        <v>#N/A</v>
      </c>
      <c r="AG1877" s="431" t="e">
        <f t="shared" si="727"/>
        <v>#N/A</v>
      </c>
      <c r="AH1877" s="432" t="e">
        <f t="shared" si="728"/>
        <v>#N/A</v>
      </c>
    </row>
    <row r="1878" spans="4:34" x14ac:dyDescent="0.25">
      <c r="D1878" s="335"/>
      <c r="E1878" s="335"/>
      <c r="F1878" s="335"/>
      <c r="G1878" s="335"/>
      <c r="H1878" s="411">
        <f t="shared" si="711"/>
        <v>0</v>
      </c>
      <c r="I1878" s="412">
        <v>0</v>
      </c>
      <c r="J1878" s="411">
        <f t="shared" si="705"/>
        <v>0</v>
      </c>
      <c r="K1878" s="412">
        <f t="shared" si="712"/>
        <v>0</v>
      </c>
      <c r="L1878" s="411">
        <f t="shared" si="713"/>
        <v>0</v>
      </c>
      <c r="M1878" s="412">
        <f t="shared" si="706"/>
        <v>0</v>
      </c>
      <c r="N1878" s="411">
        <v>0</v>
      </c>
      <c r="O1878" s="412">
        <f t="shared" si="714"/>
        <v>0</v>
      </c>
      <c r="P1878" s="335"/>
      <c r="Q1878" s="427">
        <f t="shared" si="715"/>
        <v>0</v>
      </c>
      <c r="R1878" s="428">
        <f t="shared" si="716"/>
        <v>0</v>
      </c>
      <c r="S1878" s="427">
        <f t="shared" si="707"/>
        <v>0</v>
      </c>
      <c r="T1878" s="428">
        <f t="shared" si="708"/>
        <v>0</v>
      </c>
      <c r="U1878" s="431">
        <f t="shared" si="717"/>
        <v>0</v>
      </c>
      <c r="V1878" s="432">
        <f t="shared" si="718"/>
        <v>0</v>
      </c>
      <c r="W1878" s="427">
        <f t="shared" si="719"/>
        <v>0</v>
      </c>
      <c r="X1878" s="428">
        <f t="shared" si="720"/>
        <v>0</v>
      </c>
      <c r="Y1878" s="427">
        <f t="shared" si="709"/>
        <v>0</v>
      </c>
      <c r="Z1878" s="428">
        <f t="shared" si="710"/>
        <v>0</v>
      </c>
      <c r="AA1878" s="431">
        <f t="shared" si="721"/>
        <v>0</v>
      </c>
      <c r="AB1878" s="432">
        <f t="shared" si="722"/>
        <v>0</v>
      </c>
      <c r="AC1878" s="427" t="e">
        <f t="shared" si="723"/>
        <v>#N/A</v>
      </c>
      <c r="AD1878" s="428" t="e">
        <f t="shared" si="724"/>
        <v>#N/A</v>
      </c>
      <c r="AE1878" s="427" t="e">
        <f t="shared" si="725"/>
        <v>#N/A</v>
      </c>
      <c r="AF1878" s="428" t="e">
        <f t="shared" si="726"/>
        <v>#N/A</v>
      </c>
      <c r="AG1878" s="431" t="e">
        <f t="shared" si="727"/>
        <v>#N/A</v>
      </c>
      <c r="AH1878" s="432" t="e">
        <f t="shared" si="728"/>
        <v>#N/A</v>
      </c>
    </row>
    <row r="1879" spans="4:34" x14ac:dyDescent="0.25">
      <c r="D1879" s="335"/>
      <c r="E1879" s="335"/>
      <c r="F1879" s="335"/>
      <c r="G1879" s="335"/>
      <c r="H1879" s="411">
        <f t="shared" si="711"/>
        <v>0</v>
      </c>
      <c r="I1879" s="412">
        <v>0</v>
      </c>
      <c r="J1879" s="411">
        <f t="shared" si="705"/>
        <v>0</v>
      </c>
      <c r="K1879" s="412">
        <f t="shared" si="712"/>
        <v>0</v>
      </c>
      <c r="L1879" s="411">
        <f t="shared" si="713"/>
        <v>0</v>
      </c>
      <c r="M1879" s="412">
        <f t="shared" si="706"/>
        <v>0</v>
      </c>
      <c r="N1879" s="411">
        <v>0</v>
      </c>
      <c r="O1879" s="412">
        <f t="shared" si="714"/>
        <v>0</v>
      </c>
      <c r="P1879" s="335"/>
      <c r="Q1879" s="427">
        <f t="shared" si="715"/>
        <v>0</v>
      </c>
      <c r="R1879" s="428">
        <f t="shared" si="716"/>
        <v>0</v>
      </c>
      <c r="S1879" s="427">
        <f t="shared" si="707"/>
        <v>0</v>
      </c>
      <c r="T1879" s="428">
        <f t="shared" si="708"/>
        <v>0</v>
      </c>
      <c r="U1879" s="431">
        <f t="shared" si="717"/>
        <v>0</v>
      </c>
      <c r="V1879" s="432">
        <f t="shared" si="718"/>
        <v>0</v>
      </c>
      <c r="W1879" s="427">
        <f t="shared" si="719"/>
        <v>0</v>
      </c>
      <c r="X1879" s="428">
        <f t="shared" si="720"/>
        <v>0</v>
      </c>
      <c r="Y1879" s="427">
        <f t="shared" si="709"/>
        <v>0</v>
      </c>
      <c r="Z1879" s="428">
        <f t="shared" si="710"/>
        <v>0</v>
      </c>
      <c r="AA1879" s="431">
        <f t="shared" si="721"/>
        <v>0</v>
      </c>
      <c r="AB1879" s="432">
        <f t="shared" si="722"/>
        <v>0</v>
      </c>
      <c r="AC1879" s="427" t="e">
        <f t="shared" si="723"/>
        <v>#N/A</v>
      </c>
      <c r="AD1879" s="428" t="e">
        <f t="shared" si="724"/>
        <v>#N/A</v>
      </c>
      <c r="AE1879" s="427" t="e">
        <f t="shared" si="725"/>
        <v>#N/A</v>
      </c>
      <c r="AF1879" s="428" t="e">
        <f t="shared" si="726"/>
        <v>#N/A</v>
      </c>
      <c r="AG1879" s="431" t="e">
        <f t="shared" si="727"/>
        <v>#N/A</v>
      </c>
      <c r="AH1879" s="432" t="e">
        <f t="shared" si="728"/>
        <v>#N/A</v>
      </c>
    </row>
    <row r="1880" spans="4:34" x14ac:dyDescent="0.25">
      <c r="D1880" s="335"/>
      <c r="E1880" s="335"/>
      <c r="F1880" s="335"/>
      <c r="G1880" s="335"/>
      <c r="H1880" s="411">
        <f t="shared" si="711"/>
        <v>0</v>
      </c>
      <c r="I1880" s="412">
        <v>0</v>
      </c>
      <c r="J1880" s="411">
        <f t="shared" si="705"/>
        <v>0</v>
      </c>
      <c r="K1880" s="412">
        <f t="shared" si="712"/>
        <v>0</v>
      </c>
      <c r="L1880" s="411">
        <f t="shared" si="713"/>
        <v>0</v>
      </c>
      <c r="M1880" s="412">
        <f t="shared" si="706"/>
        <v>0</v>
      </c>
      <c r="N1880" s="411">
        <v>0</v>
      </c>
      <c r="O1880" s="412">
        <f t="shared" si="714"/>
        <v>0</v>
      </c>
      <c r="P1880" s="335"/>
      <c r="Q1880" s="427">
        <f t="shared" si="715"/>
        <v>0</v>
      </c>
      <c r="R1880" s="428">
        <f t="shared" si="716"/>
        <v>0</v>
      </c>
      <c r="S1880" s="427">
        <f t="shared" si="707"/>
        <v>0</v>
      </c>
      <c r="T1880" s="428">
        <f t="shared" si="708"/>
        <v>0</v>
      </c>
      <c r="U1880" s="431">
        <f t="shared" si="717"/>
        <v>0</v>
      </c>
      <c r="V1880" s="432">
        <f t="shared" si="718"/>
        <v>0</v>
      </c>
      <c r="W1880" s="427">
        <f t="shared" si="719"/>
        <v>0</v>
      </c>
      <c r="X1880" s="428">
        <f t="shared" si="720"/>
        <v>0</v>
      </c>
      <c r="Y1880" s="427">
        <f t="shared" si="709"/>
        <v>0</v>
      </c>
      <c r="Z1880" s="428">
        <f t="shared" si="710"/>
        <v>0</v>
      </c>
      <c r="AA1880" s="431">
        <f t="shared" si="721"/>
        <v>0</v>
      </c>
      <c r="AB1880" s="432">
        <f t="shared" si="722"/>
        <v>0</v>
      </c>
      <c r="AC1880" s="427" t="e">
        <f t="shared" si="723"/>
        <v>#N/A</v>
      </c>
      <c r="AD1880" s="428" t="e">
        <f t="shared" si="724"/>
        <v>#N/A</v>
      </c>
      <c r="AE1880" s="427" t="e">
        <f t="shared" si="725"/>
        <v>#N/A</v>
      </c>
      <c r="AF1880" s="428" t="e">
        <f t="shared" si="726"/>
        <v>#N/A</v>
      </c>
      <c r="AG1880" s="431" t="e">
        <f t="shared" si="727"/>
        <v>#N/A</v>
      </c>
      <c r="AH1880" s="432" t="e">
        <f t="shared" si="728"/>
        <v>#N/A</v>
      </c>
    </row>
    <row r="1881" spans="4:34" x14ac:dyDescent="0.25">
      <c r="D1881" s="335"/>
      <c r="E1881" s="335"/>
      <c r="F1881" s="335"/>
      <c r="G1881" s="335"/>
      <c r="H1881" s="411">
        <f t="shared" si="711"/>
        <v>0</v>
      </c>
      <c r="I1881" s="412">
        <v>0</v>
      </c>
      <c r="J1881" s="411">
        <f t="shared" si="705"/>
        <v>0</v>
      </c>
      <c r="K1881" s="412">
        <f t="shared" si="712"/>
        <v>0</v>
      </c>
      <c r="L1881" s="411">
        <f t="shared" si="713"/>
        <v>0</v>
      </c>
      <c r="M1881" s="412">
        <f t="shared" si="706"/>
        <v>0</v>
      </c>
      <c r="N1881" s="411">
        <v>0</v>
      </c>
      <c r="O1881" s="412">
        <f t="shared" si="714"/>
        <v>0</v>
      </c>
      <c r="P1881" s="335"/>
      <c r="Q1881" s="427">
        <f t="shared" si="715"/>
        <v>0</v>
      </c>
      <c r="R1881" s="428">
        <f t="shared" si="716"/>
        <v>0</v>
      </c>
      <c r="S1881" s="427">
        <f t="shared" si="707"/>
        <v>0</v>
      </c>
      <c r="T1881" s="428">
        <f t="shared" si="708"/>
        <v>0</v>
      </c>
      <c r="U1881" s="431">
        <f t="shared" si="717"/>
        <v>0</v>
      </c>
      <c r="V1881" s="432">
        <f t="shared" si="718"/>
        <v>0</v>
      </c>
      <c r="W1881" s="427">
        <f t="shared" si="719"/>
        <v>0</v>
      </c>
      <c r="X1881" s="428">
        <f t="shared" si="720"/>
        <v>0</v>
      </c>
      <c r="Y1881" s="427">
        <f t="shared" si="709"/>
        <v>0</v>
      </c>
      <c r="Z1881" s="428">
        <f t="shared" si="710"/>
        <v>0</v>
      </c>
      <c r="AA1881" s="431">
        <f t="shared" si="721"/>
        <v>0</v>
      </c>
      <c r="AB1881" s="432">
        <f t="shared" si="722"/>
        <v>0</v>
      </c>
      <c r="AC1881" s="427" t="e">
        <f t="shared" si="723"/>
        <v>#N/A</v>
      </c>
      <c r="AD1881" s="428" t="e">
        <f t="shared" si="724"/>
        <v>#N/A</v>
      </c>
      <c r="AE1881" s="427" t="e">
        <f t="shared" si="725"/>
        <v>#N/A</v>
      </c>
      <c r="AF1881" s="428" t="e">
        <f t="shared" si="726"/>
        <v>#N/A</v>
      </c>
      <c r="AG1881" s="431" t="e">
        <f t="shared" si="727"/>
        <v>#N/A</v>
      </c>
      <c r="AH1881" s="432" t="e">
        <f t="shared" si="728"/>
        <v>#N/A</v>
      </c>
    </row>
    <row r="1882" spans="4:34" x14ac:dyDescent="0.25">
      <c r="D1882" s="335"/>
      <c r="E1882" s="335"/>
      <c r="F1882" s="335"/>
      <c r="G1882" s="335"/>
      <c r="H1882" s="411">
        <f t="shared" si="711"/>
        <v>0</v>
      </c>
      <c r="I1882" s="412">
        <v>0</v>
      </c>
      <c r="J1882" s="411">
        <f t="shared" si="705"/>
        <v>0</v>
      </c>
      <c r="K1882" s="412">
        <f t="shared" si="712"/>
        <v>0</v>
      </c>
      <c r="L1882" s="411">
        <f t="shared" si="713"/>
        <v>0</v>
      </c>
      <c r="M1882" s="412">
        <f t="shared" si="706"/>
        <v>0</v>
      </c>
      <c r="N1882" s="411">
        <v>0</v>
      </c>
      <c r="O1882" s="412">
        <f t="shared" si="714"/>
        <v>0</v>
      </c>
      <c r="P1882" s="335"/>
      <c r="Q1882" s="427">
        <f t="shared" si="715"/>
        <v>0</v>
      </c>
      <c r="R1882" s="428">
        <f t="shared" si="716"/>
        <v>0</v>
      </c>
      <c r="S1882" s="427">
        <f t="shared" si="707"/>
        <v>0</v>
      </c>
      <c r="T1882" s="428">
        <f t="shared" si="708"/>
        <v>0</v>
      </c>
      <c r="U1882" s="431">
        <f t="shared" si="717"/>
        <v>0</v>
      </c>
      <c r="V1882" s="432">
        <f t="shared" si="718"/>
        <v>0</v>
      </c>
      <c r="W1882" s="427">
        <f t="shared" si="719"/>
        <v>0</v>
      </c>
      <c r="X1882" s="428">
        <f t="shared" si="720"/>
        <v>0</v>
      </c>
      <c r="Y1882" s="427">
        <f t="shared" si="709"/>
        <v>0</v>
      </c>
      <c r="Z1882" s="428">
        <f t="shared" si="710"/>
        <v>0</v>
      </c>
      <c r="AA1882" s="431">
        <f t="shared" si="721"/>
        <v>0</v>
      </c>
      <c r="AB1882" s="432">
        <f t="shared" si="722"/>
        <v>0</v>
      </c>
      <c r="AC1882" s="427" t="e">
        <f t="shared" si="723"/>
        <v>#N/A</v>
      </c>
      <c r="AD1882" s="428" t="e">
        <f t="shared" si="724"/>
        <v>#N/A</v>
      </c>
      <c r="AE1882" s="427" t="e">
        <f t="shared" si="725"/>
        <v>#N/A</v>
      </c>
      <c r="AF1882" s="428" t="e">
        <f t="shared" si="726"/>
        <v>#N/A</v>
      </c>
      <c r="AG1882" s="431" t="e">
        <f t="shared" si="727"/>
        <v>#N/A</v>
      </c>
      <c r="AH1882" s="432" t="e">
        <f t="shared" si="728"/>
        <v>#N/A</v>
      </c>
    </row>
    <row r="1883" spans="4:34" x14ac:dyDescent="0.25">
      <c r="D1883" s="335"/>
      <c r="E1883" s="335"/>
      <c r="F1883" s="335"/>
      <c r="G1883" s="335"/>
      <c r="H1883" s="411">
        <f t="shared" si="711"/>
        <v>0</v>
      </c>
      <c r="I1883" s="412">
        <v>0</v>
      </c>
      <c r="J1883" s="411">
        <f t="shared" si="705"/>
        <v>0</v>
      </c>
      <c r="K1883" s="412">
        <f t="shared" si="712"/>
        <v>0</v>
      </c>
      <c r="L1883" s="411">
        <f t="shared" si="713"/>
        <v>0</v>
      </c>
      <c r="M1883" s="412">
        <f t="shared" si="706"/>
        <v>0</v>
      </c>
      <c r="N1883" s="411">
        <v>0</v>
      </c>
      <c r="O1883" s="412">
        <f t="shared" si="714"/>
        <v>0</v>
      </c>
      <c r="P1883" s="335"/>
      <c r="Q1883" s="427">
        <f t="shared" si="715"/>
        <v>0</v>
      </c>
      <c r="R1883" s="428">
        <f t="shared" si="716"/>
        <v>0</v>
      </c>
      <c r="S1883" s="427">
        <f t="shared" si="707"/>
        <v>0</v>
      </c>
      <c r="T1883" s="428">
        <f t="shared" si="708"/>
        <v>0</v>
      </c>
      <c r="U1883" s="431">
        <f t="shared" si="717"/>
        <v>0</v>
      </c>
      <c r="V1883" s="432">
        <f t="shared" si="718"/>
        <v>0</v>
      </c>
      <c r="W1883" s="427">
        <f t="shared" si="719"/>
        <v>0</v>
      </c>
      <c r="X1883" s="428">
        <f t="shared" si="720"/>
        <v>0</v>
      </c>
      <c r="Y1883" s="427">
        <f t="shared" si="709"/>
        <v>0</v>
      </c>
      <c r="Z1883" s="428">
        <f t="shared" si="710"/>
        <v>0</v>
      </c>
      <c r="AA1883" s="431">
        <f t="shared" si="721"/>
        <v>0</v>
      </c>
      <c r="AB1883" s="432">
        <f t="shared" si="722"/>
        <v>0</v>
      </c>
      <c r="AC1883" s="427" t="e">
        <f t="shared" si="723"/>
        <v>#N/A</v>
      </c>
      <c r="AD1883" s="428" t="e">
        <f t="shared" si="724"/>
        <v>#N/A</v>
      </c>
      <c r="AE1883" s="427" t="e">
        <f t="shared" si="725"/>
        <v>#N/A</v>
      </c>
      <c r="AF1883" s="428" t="e">
        <f t="shared" si="726"/>
        <v>#N/A</v>
      </c>
      <c r="AG1883" s="431" t="e">
        <f t="shared" si="727"/>
        <v>#N/A</v>
      </c>
      <c r="AH1883" s="432" t="e">
        <f t="shared" si="728"/>
        <v>#N/A</v>
      </c>
    </row>
    <row r="1884" spans="4:34" x14ac:dyDescent="0.25">
      <c r="D1884" s="335"/>
      <c r="E1884" s="335"/>
      <c r="F1884" s="335"/>
      <c r="G1884" s="335"/>
      <c r="H1884" s="411">
        <f t="shared" si="711"/>
        <v>0</v>
      </c>
      <c r="I1884" s="412">
        <v>0</v>
      </c>
      <c r="J1884" s="411">
        <f t="shared" si="705"/>
        <v>0</v>
      </c>
      <c r="K1884" s="412">
        <f t="shared" si="712"/>
        <v>0</v>
      </c>
      <c r="L1884" s="411">
        <f t="shared" si="713"/>
        <v>0</v>
      </c>
      <c r="M1884" s="412">
        <f t="shared" si="706"/>
        <v>0</v>
      </c>
      <c r="N1884" s="411">
        <v>0</v>
      </c>
      <c r="O1884" s="412">
        <f t="shared" si="714"/>
        <v>0</v>
      </c>
      <c r="P1884" s="335"/>
      <c r="Q1884" s="427">
        <f t="shared" si="715"/>
        <v>0</v>
      </c>
      <c r="R1884" s="428">
        <f t="shared" si="716"/>
        <v>0</v>
      </c>
      <c r="S1884" s="427">
        <f t="shared" si="707"/>
        <v>0</v>
      </c>
      <c r="T1884" s="428">
        <f t="shared" si="708"/>
        <v>0</v>
      </c>
      <c r="U1884" s="431">
        <f t="shared" si="717"/>
        <v>0</v>
      </c>
      <c r="V1884" s="432">
        <f t="shared" si="718"/>
        <v>0</v>
      </c>
      <c r="W1884" s="427">
        <f t="shared" si="719"/>
        <v>0</v>
      </c>
      <c r="X1884" s="428">
        <f t="shared" si="720"/>
        <v>0</v>
      </c>
      <c r="Y1884" s="427">
        <f t="shared" si="709"/>
        <v>0</v>
      </c>
      <c r="Z1884" s="428">
        <f t="shared" si="710"/>
        <v>0</v>
      </c>
      <c r="AA1884" s="431">
        <f t="shared" si="721"/>
        <v>0</v>
      </c>
      <c r="AB1884" s="432">
        <f t="shared" si="722"/>
        <v>0</v>
      </c>
      <c r="AC1884" s="427" t="e">
        <f t="shared" si="723"/>
        <v>#N/A</v>
      </c>
      <c r="AD1884" s="428" t="e">
        <f t="shared" si="724"/>
        <v>#N/A</v>
      </c>
      <c r="AE1884" s="427" t="e">
        <f t="shared" si="725"/>
        <v>#N/A</v>
      </c>
      <c r="AF1884" s="428" t="e">
        <f t="shared" si="726"/>
        <v>#N/A</v>
      </c>
      <c r="AG1884" s="431" t="e">
        <f t="shared" si="727"/>
        <v>#N/A</v>
      </c>
      <c r="AH1884" s="432" t="e">
        <f t="shared" si="728"/>
        <v>#N/A</v>
      </c>
    </row>
    <row r="1885" spans="4:34" x14ac:dyDescent="0.25">
      <c r="D1885" s="335"/>
      <c r="E1885" s="335"/>
      <c r="F1885" s="335"/>
      <c r="G1885" s="335"/>
      <c r="H1885" s="411">
        <f t="shared" si="711"/>
        <v>0</v>
      </c>
      <c r="I1885" s="412">
        <v>0</v>
      </c>
      <c r="J1885" s="411">
        <f t="shared" si="705"/>
        <v>0</v>
      </c>
      <c r="K1885" s="412">
        <f t="shared" si="712"/>
        <v>0</v>
      </c>
      <c r="L1885" s="411">
        <f t="shared" si="713"/>
        <v>0</v>
      </c>
      <c r="M1885" s="412">
        <f t="shared" si="706"/>
        <v>0</v>
      </c>
      <c r="N1885" s="411">
        <v>0</v>
      </c>
      <c r="O1885" s="412">
        <f t="shared" si="714"/>
        <v>0</v>
      </c>
      <c r="P1885" s="335"/>
      <c r="Q1885" s="427">
        <f t="shared" si="715"/>
        <v>0</v>
      </c>
      <c r="R1885" s="428">
        <f t="shared" si="716"/>
        <v>0</v>
      </c>
      <c r="S1885" s="427">
        <f t="shared" si="707"/>
        <v>0</v>
      </c>
      <c r="T1885" s="428">
        <f t="shared" si="708"/>
        <v>0</v>
      </c>
      <c r="U1885" s="431">
        <f t="shared" si="717"/>
        <v>0</v>
      </c>
      <c r="V1885" s="432">
        <f t="shared" si="718"/>
        <v>0</v>
      </c>
      <c r="W1885" s="427">
        <f t="shared" si="719"/>
        <v>0</v>
      </c>
      <c r="X1885" s="428">
        <f t="shared" si="720"/>
        <v>0</v>
      </c>
      <c r="Y1885" s="427">
        <f t="shared" si="709"/>
        <v>0</v>
      </c>
      <c r="Z1885" s="428">
        <f t="shared" si="710"/>
        <v>0</v>
      </c>
      <c r="AA1885" s="431">
        <f t="shared" si="721"/>
        <v>0</v>
      </c>
      <c r="AB1885" s="432">
        <f t="shared" si="722"/>
        <v>0</v>
      </c>
      <c r="AC1885" s="427" t="e">
        <f t="shared" si="723"/>
        <v>#N/A</v>
      </c>
      <c r="AD1885" s="428" t="e">
        <f t="shared" si="724"/>
        <v>#N/A</v>
      </c>
      <c r="AE1885" s="427" t="e">
        <f t="shared" si="725"/>
        <v>#N/A</v>
      </c>
      <c r="AF1885" s="428" t="e">
        <f t="shared" si="726"/>
        <v>#N/A</v>
      </c>
      <c r="AG1885" s="431" t="e">
        <f t="shared" si="727"/>
        <v>#N/A</v>
      </c>
      <c r="AH1885" s="432" t="e">
        <f t="shared" si="728"/>
        <v>#N/A</v>
      </c>
    </row>
    <row r="1886" spans="4:34" x14ac:dyDescent="0.25">
      <c r="D1886" s="335"/>
      <c r="E1886" s="335"/>
      <c r="F1886" s="335"/>
      <c r="G1886" s="335"/>
      <c r="H1886" s="411">
        <f t="shared" si="711"/>
        <v>0</v>
      </c>
      <c r="I1886" s="412">
        <v>0</v>
      </c>
      <c r="J1886" s="411">
        <f t="shared" si="705"/>
        <v>0</v>
      </c>
      <c r="K1886" s="412">
        <f t="shared" si="712"/>
        <v>0</v>
      </c>
      <c r="L1886" s="411">
        <f t="shared" si="713"/>
        <v>0</v>
      </c>
      <c r="M1886" s="412">
        <f t="shared" si="706"/>
        <v>0</v>
      </c>
      <c r="N1886" s="411">
        <v>0</v>
      </c>
      <c r="O1886" s="412">
        <f t="shared" si="714"/>
        <v>0</v>
      </c>
      <c r="P1886" s="335"/>
      <c r="Q1886" s="427">
        <f t="shared" si="715"/>
        <v>0</v>
      </c>
      <c r="R1886" s="428">
        <f t="shared" si="716"/>
        <v>0</v>
      </c>
      <c r="S1886" s="427">
        <f t="shared" si="707"/>
        <v>0</v>
      </c>
      <c r="T1886" s="428">
        <f t="shared" si="708"/>
        <v>0</v>
      </c>
      <c r="U1886" s="431">
        <f t="shared" si="717"/>
        <v>0</v>
      </c>
      <c r="V1886" s="432">
        <f t="shared" si="718"/>
        <v>0</v>
      </c>
      <c r="W1886" s="427">
        <f t="shared" si="719"/>
        <v>0</v>
      </c>
      <c r="X1886" s="428">
        <f t="shared" si="720"/>
        <v>0</v>
      </c>
      <c r="Y1886" s="427">
        <f t="shared" si="709"/>
        <v>0</v>
      </c>
      <c r="Z1886" s="428">
        <f t="shared" si="710"/>
        <v>0</v>
      </c>
      <c r="AA1886" s="431">
        <f t="shared" si="721"/>
        <v>0</v>
      </c>
      <c r="AB1886" s="432">
        <f t="shared" si="722"/>
        <v>0</v>
      </c>
      <c r="AC1886" s="427" t="e">
        <f t="shared" si="723"/>
        <v>#N/A</v>
      </c>
      <c r="AD1886" s="428" t="e">
        <f t="shared" si="724"/>
        <v>#N/A</v>
      </c>
      <c r="AE1886" s="427" t="e">
        <f t="shared" si="725"/>
        <v>#N/A</v>
      </c>
      <c r="AF1886" s="428" t="e">
        <f t="shared" si="726"/>
        <v>#N/A</v>
      </c>
      <c r="AG1886" s="431" t="e">
        <f t="shared" si="727"/>
        <v>#N/A</v>
      </c>
      <c r="AH1886" s="432" t="e">
        <f t="shared" si="728"/>
        <v>#N/A</v>
      </c>
    </row>
    <row r="1887" spans="4:34" x14ac:dyDescent="0.25">
      <c r="D1887" s="335"/>
      <c r="E1887" s="335"/>
      <c r="F1887" s="335"/>
      <c r="G1887" s="335"/>
      <c r="H1887" s="411">
        <f t="shared" si="711"/>
        <v>0</v>
      </c>
      <c r="I1887" s="412">
        <v>0</v>
      </c>
      <c r="J1887" s="411">
        <f t="shared" si="705"/>
        <v>0</v>
      </c>
      <c r="K1887" s="412">
        <f t="shared" si="712"/>
        <v>0</v>
      </c>
      <c r="L1887" s="411">
        <f t="shared" si="713"/>
        <v>0</v>
      </c>
      <c r="M1887" s="412">
        <f t="shared" si="706"/>
        <v>0</v>
      </c>
      <c r="N1887" s="411">
        <v>0</v>
      </c>
      <c r="O1887" s="412">
        <f t="shared" si="714"/>
        <v>0</v>
      </c>
      <c r="P1887" s="335"/>
      <c r="Q1887" s="427">
        <f t="shared" si="715"/>
        <v>0</v>
      </c>
      <c r="R1887" s="428">
        <f t="shared" si="716"/>
        <v>0</v>
      </c>
      <c r="S1887" s="427">
        <f t="shared" si="707"/>
        <v>0</v>
      </c>
      <c r="T1887" s="428">
        <f t="shared" si="708"/>
        <v>0</v>
      </c>
      <c r="U1887" s="431">
        <f t="shared" si="717"/>
        <v>0</v>
      </c>
      <c r="V1887" s="432">
        <f t="shared" si="718"/>
        <v>0</v>
      </c>
      <c r="W1887" s="427">
        <f t="shared" si="719"/>
        <v>0</v>
      </c>
      <c r="X1887" s="428">
        <f t="shared" si="720"/>
        <v>0</v>
      </c>
      <c r="Y1887" s="427">
        <f t="shared" si="709"/>
        <v>0</v>
      </c>
      <c r="Z1887" s="428">
        <f t="shared" si="710"/>
        <v>0</v>
      </c>
      <c r="AA1887" s="431">
        <f t="shared" si="721"/>
        <v>0</v>
      </c>
      <c r="AB1887" s="432">
        <f t="shared" si="722"/>
        <v>0</v>
      </c>
      <c r="AC1887" s="427" t="e">
        <f t="shared" si="723"/>
        <v>#N/A</v>
      </c>
      <c r="AD1887" s="428" t="e">
        <f t="shared" si="724"/>
        <v>#N/A</v>
      </c>
      <c r="AE1887" s="427" t="e">
        <f t="shared" si="725"/>
        <v>#N/A</v>
      </c>
      <c r="AF1887" s="428" t="e">
        <f t="shared" si="726"/>
        <v>#N/A</v>
      </c>
      <c r="AG1887" s="431" t="e">
        <f t="shared" si="727"/>
        <v>#N/A</v>
      </c>
      <c r="AH1887" s="432" t="e">
        <f t="shared" si="728"/>
        <v>#N/A</v>
      </c>
    </row>
    <row r="1888" spans="4:34" x14ac:dyDescent="0.25">
      <c r="D1888" s="335"/>
      <c r="E1888" s="335"/>
      <c r="F1888" s="335"/>
      <c r="G1888" s="335"/>
      <c r="H1888" s="411">
        <f t="shared" si="711"/>
        <v>0</v>
      </c>
      <c r="I1888" s="412">
        <v>0</v>
      </c>
      <c r="J1888" s="411">
        <f t="shared" si="705"/>
        <v>0</v>
      </c>
      <c r="K1888" s="412">
        <f t="shared" si="712"/>
        <v>0</v>
      </c>
      <c r="L1888" s="411">
        <f t="shared" si="713"/>
        <v>0</v>
      </c>
      <c r="M1888" s="412">
        <f t="shared" si="706"/>
        <v>0</v>
      </c>
      <c r="N1888" s="411">
        <v>0</v>
      </c>
      <c r="O1888" s="412">
        <f t="shared" si="714"/>
        <v>0</v>
      </c>
      <c r="P1888" s="335"/>
      <c r="Q1888" s="427">
        <f t="shared" si="715"/>
        <v>0</v>
      </c>
      <c r="R1888" s="428">
        <f t="shared" si="716"/>
        <v>0</v>
      </c>
      <c r="S1888" s="427">
        <f t="shared" si="707"/>
        <v>0</v>
      </c>
      <c r="T1888" s="428">
        <f t="shared" si="708"/>
        <v>0</v>
      </c>
      <c r="U1888" s="431">
        <f t="shared" si="717"/>
        <v>0</v>
      </c>
      <c r="V1888" s="432">
        <f t="shared" si="718"/>
        <v>0</v>
      </c>
      <c r="W1888" s="427">
        <f t="shared" si="719"/>
        <v>0</v>
      </c>
      <c r="X1888" s="428">
        <f t="shared" si="720"/>
        <v>0</v>
      </c>
      <c r="Y1888" s="427">
        <f t="shared" si="709"/>
        <v>0</v>
      </c>
      <c r="Z1888" s="428">
        <f t="shared" si="710"/>
        <v>0</v>
      </c>
      <c r="AA1888" s="431">
        <f t="shared" si="721"/>
        <v>0</v>
      </c>
      <c r="AB1888" s="432">
        <f t="shared" si="722"/>
        <v>0</v>
      </c>
      <c r="AC1888" s="427" t="e">
        <f t="shared" si="723"/>
        <v>#N/A</v>
      </c>
      <c r="AD1888" s="428" t="e">
        <f t="shared" si="724"/>
        <v>#N/A</v>
      </c>
      <c r="AE1888" s="427" t="e">
        <f t="shared" si="725"/>
        <v>#N/A</v>
      </c>
      <c r="AF1888" s="428" t="e">
        <f t="shared" si="726"/>
        <v>#N/A</v>
      </c>
      <c r="AG1888" s="431" t="e">
        <f t="shared" si="727"/>
        <v>#N/A</v>
      </c>
      <c r="AH1888" s="432" t="e">
        <f t="shared" si="728"/>
        <v>#N/A</v>
      </c>
    </row>
    <row r="1889" spans="4:34" x14ac:dyDescent="0.25">
      <c r="D1889" s="335"/>
      <c r="E1889" s="335"/>
      <c r="F1889" s="335"/>
      <c r="G1889" s="335"/>
      <c r="H1889" s="411">
        <f t="shared" si="711"/>
        <v>0</v>
      </c>
      <c r="I1889" s="412">
        <v>0</v>
      </c>
      <c r="J1889" s="411">
        <f t="shared" si="705"/>
        <v>0</v>
      </c>
      <c r="K1889" s="412">
        <f t="shared" si="712"/>
        <v>0</v>
      </c>
      <c r="L1889" s="411">
        <f t="shared" si="713"/>
        <v>0</v>
      </c>
      <c r="M1889" s="412">
        <f t="shared" si="706"/>
        <v>0</v>
      </c>
      <c r="N1889" s="411">
        <v>0</v>
      </c>
      <c r="O1889" s="412">
        <f t="shared" si="714"/>
        <v>0</v>
      </c>
      <c r="P1889" s="335"/>
      <c r="Q1889" s="427">
        <f t="shared" si="715"/>
        <v>0</v>
      </c>
      <c r="R1889" s="428">
        <f t="shared" si="716"/>
        <v>0</v>
      </c>
      <c r="S1889" s="427">
        <f t="shared" si="707"/>
        <v>0</v>
      </c>
      <c r="T1889" s="428">
        <f t="shared" si="708"/>
        <v>0</v>
      </c>
      <c r="U1889" s="431">
        <f t="shared" si="717"/>
        <v>0</v>
      </c>
      <c r="V1889" s="432">
        <f t="shared" si="718"/>
        <v>0</v>
      </c>
      <c r="W1889" s="427">
        <f t="shared" si="719"/>
        <v>0</v>
      </c>
      <c r="X1889" s="428">
        <f t="shared" si="720"/>
        <v>0</v>
      </c>
      <c r="Y1889" s="427">
        <f t="shared" si="709"/>
        <v>0</v>
      </c>
      <c r="Z1889" s="428">
        <f t="shared" si="710"/>
        <v>0</v>
      </c>
      <c r="AA1889" s="431">
        <f t="shared" si="721"/>
        <v>0</v>
      </c>
      <c r="AB1889" s="432">
        <f t="shared" si="722"/>
        <v>0</v>
      </c>
      <c r="AC1889" s="427" t="e">
        <f t="shared" si="723"/>
        <v>#N/A</v>
      </c>
      <c r="AD1889" s="428" t="e">
        <f t="shared" si="724"/>
        <v>#N/A</v>
      </c>
      <c r="AE1889" s="427" t="e">
        <f t="shared" si="725"/>
        <v>#N/A</v>
      </c>
      <c r="AF1889" s="428" t="e">
        <f t="shared" si="726"/>
        <v>#N/A</v>
      </c>
      <c r="AG1889" s="431" t="e">
        <f t="shared" si="727"/>
        <v>#N/A</v>
      </c>
      <c r="AH1889" s="432" t="e">
        <f t="shared" si="728"/>
        <v>#N/A</v>
      </c>
    </row>
    <row r="1890" spans="4:34" x14ac:dyDescent="0.25">
      <c r="D1890" s="335"/>
      <c r="E1890" s="335"/>
      <c r="F1890" s="335"/>
      <c r="G1890" s="335"/>
      <c r="H1890" s="411">
        <f t="shared" si="711"/>
        <v>0</v>
      </c>
      <c r="I1890" s="412">
        <v>0</v>
      </c>
      <c r="J1890" s="411">
        <f t="shared" si="705"/>
        <v>0</v>
      </c>
      <c r="K1890" s="412">
        <f t="shared" si="712"/>
        <v>0</v>
      </c>
      <c r="L1890" s="411">
        <f t="shared" si="713"/>
        <v>0</v>
      </c>
      <c r="M1890" s="412">
        <f t="shared" si="706"/>
        <v>0</v>
      </c>
      <c r="N1890" s="411">
        <v>0</v>
      </c>
      <c r="O1890" s="412">
        <f t="shared" si="714"/>
        <v>0</v>
      </c>
      <c r="P1890" s="335"/>
      <c r="Q1890" s="427">
        <f t="shared" si="715"/>
        <v>0</v>
      </c>
      <c r="R1890" s="428">
        <f t="shared" si="716"/>
        <v>0</v>
      </c>
      <c r="S1890" s="427">
        <f t="shared" si="707"/>
        <v>0</v>
      </c>
      <c r="T1890" s="428">
        <f t="shared" si="708"/>
        <v>0</v>
      </c>
      <c r="U1890" s="431">
        <f t="shared" si="717"/>
        <v>0</v>
      </c>
      <c r="V1890" s="432">
        <f t="shared" si="718"/>
        <v>0</v>
      </c>
      <c r="W1890" s="427">
        <f t="shared" si="719"/>
        <v>0</v>
      </c>
      <c r="X1890" s="428">
        <f t="shared" si="720"/>
        <v>0</v>
      </c>
      <c r="Y1890" s="427">
        <f t="shared" si="709"/>
        <v>0</v>
      </c>
      <c r="Z1890" s="428">
        <f t="shared" si="710"/>
        <v>0</v>
      </c>
      <c r="AA1890" s="431">
        <f t="shared" si="721"/>
        <v>0</v>
      </c>
      <c r="AB1890" s="432">
        <f t="shared" si="722"/>
        <v>0</v>
      </c>
      <c r="AC1890" s="427" t="e">
        <f t="shared" si="723"/>
        <v>#N/A</v>
      </c>
      <c r="AD1890" s="428" t="e">
        <f t="shared" si="724"/>
        <v>#N/A</v>
      </c>
      <c r="AE1890" s="427" t="e">
        <f t="shared" si="725"/>
        <v>#N/A</v>
      </c>
      <c r="AF1890" s="428" t="e">
        <f t="shared" si="726"/>
        <v>#N/A</v>
      </c>
      <c r="AG1890" s="431" t="e">
        <f t="shared" si="727"/>
        <v>#N/A</v>
      </c>
      <c r="AH1890" s="432" t="e">
        <f t="shared" si="728"/>
        <v>#N/A</v>
      </c>
    </row>
    <row r="1891" spans="4:34" x14ac:dyDescent="0.25">
      <c r="D1891" s="335"/>
      <c r="E1891" s="335"/>
      <c r="F1891" s="335"/>
      <c r="G1891" s="335"/>
      <c r="H1891" s="411">
        <f t="shared" si="711"/>
        <v>0</v>
      </c>
      <c r="I1891" s="412">
        <v>0</v>
      </c>
      <c r="J1891" s="411">
        <f t="shared" si="705"/>
        <v>0</v>
      </c>
      <c r="K1891" s="412">
        <f t="shared" si="712"/>
        <v>0</v>
      </c>
      <c r="L1891" s="411">
        <f t="shared" si="713"/>
        <v>0</v>
      </c>
      <c r="M1891" s="412">
        <f t="shared" si="706"/>
        <v>0</v>
      </c>
      <c r="N1891" s="411">
        <v>0</v>
      </c>
      <c r="O1891" s="412">
        <f t="shared" si="714"/>
        <v>0</v>
      </c>
      <c r="P1891" s="335"/>
      <c r="Q1891" s="427">
        <f t="shared" si="715"/>
        <v>0</v>
      </c>
      <c r="R1891" s="428">
        <f t="shared" si="716"/>
        <v>0</v>
      </c>
      <c r="S1891" s="427">
        <f t="shared" si="707"/>
        <v>0</v>
      </c>
      <c r="T1891" s="428">
        <f t="shared" si="708"/>
        <v>0</v>
      </c>
      <c r="U1891" s="431">
        <f t="shared" si="717"/>
        <v>0</v>
      </c>
      <c r="V1891" s="432">
        <f t="shared" si="718"/>
        <v>0</v>
      </c>
      <c r="W1891" s="427">
        <f t="shared" si="719"/>
        <v>0</v>
      </c>
      <c r="X1891" s="428">
        <f t="shared" si="720"/>
        <v>0</v>
      </c>
      <c r="Y1891" s="427">
        <f t="shared" si="709"/>
        <v>0</v>
      </c>
      <c r="Z1891" s="428">
        <f t="shared" si="710"/>
        <v>0</v>
      </c>
      <c r="AA1891" s="431">
        <f t="shared" si="721"/>
        <v>0</v>
      </c>
      <c r="AB1891" s="432">
        <f t="shared" si="722"/>
        <v>0</v>
      </c>
      <c r="AC1891" s="427" t="e">
        <f t="shared" si="723"/>
        <v>#N/A</v>
      </c>
      <c r="AD1891" s="428" t="e">
        <f t="shared" si="724"/>
        <v>#N/A</v>
      </c>
      <c r="AE1891" s="427" t="e">
        <f t="shared" si="725"/>
        <v>#N/A</v>
      </c>
      <c r="AF1891" s="428" t="e">
        <f t="shared" si="726"/>
        <v>#N/A</v>
      </c>
      <c r="AG1891" s="431" t="e">
        <f t="shared" si="727"/>
        <v>#N/A</v>
      </c>
      <c r="AH1891" s="432" t="e">
        <f t="shared" si="728"/>
        <v>#N/A</v>
      </c>
    </row>
    <row r="1892" spans="4:34" x14ac:dyDescent="0.25">
      <c r="D1892" s="335"/>
      <c r="E1892" s="335"/>
      <c r="F1892" s="335"/>
      <c r="G1892" s="335"/>
      <c r="H1892" s="411">
        <f t="shared" si="711"/>
        <v>0</v>
      </c>
      <c r="I1892" s="412">
        <v>0</v>
      </c>
      <c r="J1892" s="411">
        <f t="shared" si="705"/>
        <v>0</v>
      </c>
      <c r="K1892" s="412">
        <f t="shared" si="712"/>
        <v>0</v>
      </c>
      <c r="L1892" s="411">
        <f t="shared" si="713"/>
        <v>0</v>
      </c>
      <c r="M1892" s="412">
        <f t="shared" si="706"/>
        <v>0</v>
      </c>
      <c r="N1892" s="411">
        <v>0</v>
      </c>
      <c r="O1892" s="412">
        <f t="shared" si="714"/>
        <v>0</v>
      </c>
      <c r="P1892" s="335"/>
      <c r="Q1892" s="427">
        <f t="shared" si="715"/>
        <v>0</v>
      </c>
      <c r="R1892" s="428">
        <f t="shared" si="716"/>
        <v>0</v>
      </c>
      <c r="S1892" s="427">
        <f t="shared" si="707"/>
        <v>0</v>
      </c>
      <c r="T1892" s="428">
        <f t="shared" si="708"/>
        <v>0</v>
      </c>
      <c r="U1892" s="431">
        <f t="shared" si="717"/>
        <v>0</v>
      </c>
      <c r="V1892" s="432">
        <f t="shared" si="718"/>
        <v>0</v>
      </c>
      <c r="W1892" s="427">
        <f t="shared" si="719"/>
        <v>0</v>
      </c>
      <c r="X1892" s="428">
        <f t="shared" si="720"/>
        <v>0</v>
      </c>
      <c r="Y1892" s="427">
        <f t="shared" si="709"/>
        <v>0</v>
      </c>
      <c r="Z1892" s="428">
        <f t="shared" si="710"/>
        <v>0</v>
      </c>
      <c r="AA1892" s="431">
        <f t="shared" si="721"/>
        <v>0</v>
      </c>
      <c r="AB1892" s="432">
        <f t="shared" si="722"/>
        <v>0</v>
      </c>
      <c r="AC1892" s="427" t="e">
        <f t="shared" si="723"/>
        <v>#N/A</v>
      </c>
      <c r="AD1892" s="428" t="e">
        <f t="shared" si="724"/>
        <v>#N/A</v>
      </c>
      <c r="AE1892" s="427" t="e">
        <f t="shared" si="725"/>
        <v>#N/A</v>
      </c>
      <c r="AF1892" s="428" t="e">
        <f t="shared" si="726"/>
        <v>#N/A</v>
      </c>
      <c r="AG1892" s="431" t="e">
        <f t="shared" si="727"/>
        <v>#N/A</v>
      </c>
      <c r="AH1892" s="432" t="e">
        <f t="shared" si="728"/>
        <v>#N/A</v>
      </c>
    </row>
    <row r="1893" spans="4:34" x14ac:dyDescent="0.25">
      <c r="D1893" s="335"/>
      <c r="E1893" s="335"/>
      <c r="F1893" s="335"/>
      <c r="G1893" s="335"/>
      <c r="H1893" s="411">
        <f t="shared" si="711"/>
        <v>0</v>
      </c>
      <c r="I1893" s="412">
        <v>0</v>
      </c>
      <c r="J1893" s="411">
        <f t="shared" si="705"/>
        <v>0</v>
      </c>
      <c r="K1893" s="412">
        <f t="shared" si="712"/>
        <v>0</v>
      </c>
      <c r="L1893" s="411">
        <f t="shared" si="713"/>
        <v>0</v>
      </c>
      <c r="M1893" s="412">
        <f t="shared" si="706"/>
        <v>0</v>
      </c>
      <c r="N1893" s="411">
        <v>0</v>
      </c>
      <c r="O1893" s="412">
        <f t="shared" si="714"/>
        <v>0</v>
      </c>
      <c r="P1893" s="335"/>
      <c r="Q1893" s="427">
        <f t="shared" si="715"/>
        <v>0</v>
      </c>
      <c r="R1893" s="428">
        <f t="shared" si="716"/>
        <v>0</v>
      </c>
      <c r="S1893" s="427">
        <f t="shared" si="707"/>
        <v>0</v>
      </c>
      <c r="T1893" s="428">
        <f t="shared" si="708"/>
        <v>0</v>
      </c>
      <c r="U1893" s="431">
        <f t="shared" si="717"/>
        <v>0</v>
      </c>
      <c r="V1893" s="432">
        <f t="shared" si="718"/>
        <v>0</v>
      </c>
      <c r="W1893" s="427">
        <f t="shared" si="719"/>
        <v>0</v>
      </c>
      <c r="X1893" s="428">
        <f t="shared" si="720"/>
        <v>0</v>
      </c>
      <c r="Y1893" s="427">
        <f t="shared" si="709"/>
        <v>0</v>
      </c>
      <c r="Z1893" s="428">
        <f t="shared" si="710"/>
        <v>0</v>
      </c>
      <c r="AA1893" s="431">
        <f t="shared" si="721"/>
        <v>0</v>
      </c>
      <c r="AB1893" s="432">
        <f t="shared" si="722"/>
        <v>0</v>
      </c>
      <c r="AC1893" s="427" t="e">
        <f t="shared" si="723"/>
        <v>#N/A</v>
      </c>
      <c r="AD1893" s="428" t="e">
        <f t="shared" si="724"/>
        <v>#N/A</v>
      </c>
      <c r="AE1893" s="427" t="e">
        <f t="shared" si="725"/>
        <v>#N/A</v>
      </c>
      <c r="AF1893" s="428" t="e">
        <f t="shared" si="726"/>
        <v>#N/A</v>
      </c>
      <c r="AG1893" s="431" t="e">
        <f t="shared" si="727"/>
        <v>#N/A</v>
      </c>
      <c r="AH1893" s="432" t="e">
        <f t="shared" si="728"/>
        <v>#N/A</v>
      </c>
    </row>
    <row r="1894" spans="4:34" x14ac:dyDescent="0.25">
      <c r="D1894" s="335"/>
      <c r="E1894" s="335"/>
      <c r="F1894" s="335"/>
      <c r="G1894" s="335"/>
      <c r="H1894" s="411">
        <f t="shared" si="711"/>
        <v>0</v>
      </c>
      <c r="I1894" s="412">
        <v>0</v>
      </c>
      <c r="J1894" s="411">
        <f t="shared" si="705"/>
        <v>0</v>
      </c>
      <c r="K1894" s="412">
        <f t="shared" si="712"/>
        <v>0</v>
      </c>
      <c r="L1894" s="411">
        <f t="shared" si="713"/>
        <v>0</v>
      </c>
      <c r="M1894" s="412">
        <f t="shared" si="706"/>
        <v>0</v>
      </c>
      <c r="N1894" s="411">
        <v>0</v>
      </c>
      <c r="O1894" s="412">
        <f t="shared" si="714"/>
        <v>0</v>
      </c>
      <c r="P1894" s="335"/>
      <c r="Q1894" s="427">
        <f t="shared" si="715"/>
        <v>0</v>
      </c>
      <c r="R1894" s="428">
        <f t="shared" si="716"/>
        <v>0</v>
      </c>
      <c r="S1894" s="427">
        <f t="shared" si="707"/>
        <v>0</v>
      </c>
      <c r="T1894" s="428">
        <f t="shared" si="708"/>
        <v>0</v>
      </c>
      <c r="U1894" s="431">
        <f t="shared" si="717"/>
        <v>0</v>
      </c>
      <c r="V1894" s="432">
        <f t="shared" si="718"/>
        <v>0</v>
      </c>
      <c r="W1894" s="427">
        <f t="shared" si="719"/>
        <v>0</v>
      </c>
      <c r="X1894" s="428">
        <f t="shared" si="720"/>
        <v>0</v>
      </c>
      <c r="Y1894" s="427">
        <f t="shared" si="709"/>
        <v>0</v>
      </c>
      <c r="Z1894" s="428">
        <f t="shared" si="710"/>
        <v>0</v>
      </c>
      <c r="AA1894" s="431">
        <f t="shared" si="721"/>
        <v>0</v>
      </c>
      <c r="AB1894" s="432">
        <f t="shared" si="722"/>
        <v>0</v>
      </c>
      <c r="AC1894" s="427" t="e">
        <f t="shared" si="723"/>
        <v>#N/A</v>
      </c>
      <c r="AD1894" s="428" t="e">
        <f t="shared" si="724"/>
        <v>#N/A</v>
      </c>
      <c r="AE1894" s="427" t="e">
        <f t="shared" si="725"/>
        <v>#N/A</v>
      </c>
      <c r="AF1894" s="428" t="e">
        <f t="shared" si="726"/>
        <v>#N/A</v>
      </c>
      <c r="AG1894" s="431" t="e">
        <f t="shared" si="727"/>
        <v>#N/A</v>
      </c>
      <c r="AH1894" s="432" t="e">
        <f t="shared" si="728"/>
        <v>#N/A</v>
      </c>
    </row>
    <row r="1895" spans="4:34" x14ac:dyDescent="0.25">
      <c r="D1895" s="335"/>
      <c r="E1895" s="335"/>
      <c r="F1895" s="335"/>
      <c r="G1895" s="335"/>
      <c r="H1895" s="411">
        <f t="shared" si="711"/>
        <v>0</v>
      </c>
      <c r="I1895" s="412">
        <v>0</v>
      </c>
      <c r="J1895" s="411">
        <f t="shared" si="705"/>
        <v>0</v>
      </c>
      <c r="K1895" s="412">
        <f t="shared" si="712"/>
        <v>0</v>
      </c>
      <c r="L1895" s="411">
        <f t="shared" si="713"/>
        <v>0</v>
      </c>
      <c r="M1895" s="412">
        <f t="shared" si="706"/>
        <v>0</v>
      </c>
      <c r="N1895" s="411">
        <v>0</v>
      </c>
      <c r="O1895" s="412">
        <f t="shared" si="714"/>
        <v>0</v>
      </c>
      <c r="P1895" s="335"/>
      <c r="Q1895" s="427">
        <f t="shared" si="715"/>
        <v>0</v>
      </c>
      <c r="R1895" s="428">
        <f t="shared" si="716"/>
        <v>0</v>
      </c>
      <c r="S1895" s="427">
        <f t="shared" si="707"/>
        <v>0</v>
      </c>
      <c r="T1895" s="428">
        <f t="shared" si="708"/>
        <v>0</v>
      </c>
      <c r="U1895" s="431">
        <f t="shared" si="717"/>
        <v>0</v>
      </c>
      <c r="V1895" s="432">
        <f t="shared" si="718"/>
        <v>0</v>
      </c>
      <c r="W1895" s="427">
        <f t="shared" si="719"/>
        <v>0</v>
      </c>
      <c r="X1895" s="428">
        <f t="shared" si="720"/>
        <v>0</v>
      </c>
      <c r="Y1895" s="427">
        <f t="shared" si="709"/>
        <v>0</v>
      </c>
      <c r="Z1895" s="428">
        <f t="shared" si="710"/>
        <v>0</v>
      </c>
      <c r="AA1895" s="431">
        <f t="shared" si="721"/>
        <v>0</v>
      </c>
      <c r="AB1895" s="432">
        <f t="shared" si="722"/>
        <v>0</v>
      </c>
      <c r="AC1895" s="427" t="e">
        <f t="shared" si="723"/>
        <v>#N/A</v>
      </c>
      <c r="AD1895" s="428" t="e">
        <f t="shared" si="724"/>
        <v>#N/A</v>
      </c>
      <c r="AE1895" s="427" t="e">
        <f t="shared" si="725"/>
        <v>#N/A</v>
      </c>
      <c r="AF1895" s="428" t="e">
        <f t="shared" si="726"/>
        <v>#N/A</v>
      </c>
      <c r="AG1895" s="431" t="e">
        <f t="shared" si="727"/>
        <v>#N/A</v>
      </c>
      <c r="AH1895" s="432" t="e">
        <f t="shared" si="728"/>
        <v>#N/A</v>
      </c>
    </row>
    <row r="1896" spans="4:34" x14ac:dyDescent="0.25">
      <c r="D1896" s="335"/>
      <c r="E1896" s="335"/>
      <c r="F1896" s="335"/>
      <c r="G1896" s="335"/>
      <c r="H1896" s="411">
        <f t="shared" si="711"/>
        <v>0</v>
      </c>
      <c r="I1896" s="412">
        <v>0</v>
      </c>
      <c r="J1896" s="411">
        <f t="shared" si="705"/>
        <v>0</v>
      </c>
      <c r="K1896" s="412">
        <f t="shared" si="712"/>
        <v>0</v>
      </c>
      <c r="L1896" s="411">
        <f t="shared" si="713"/>
        <v>0</v>
      </c>
      <c r="M1896" s="412">
        <f t="shared" si="706"/>
        <v>0</v>
      </c>
      <c r="N1896" s="411">
        <v>0</v>
      </c>
      <c r="O1896" s="412">
        <f t="shared" si="714"/>
        <v>0</v>
      </c>
      <c r="P1896" s="335"/>
      <c r="Q1896" s="427">
        <f t="shared" si="715"/>
        <v>0</v>
      </c>
      <c r="R1896" s="428">
        <f t="shared" si="716"/>
        <v>0</v>
      </c>
      <c r="S1896" s="427">
        <f t="shared" si="707"/>
        <v>0</v>
      </c>
      <c r="T1896" s="428">
        <f t="shared" si="708"/>
        <v>0</v>
      </c>
      <c r="U1896" s="431">
        <f t="shared" si="717"/>
        <v>0</v>
      </c>
      <c r="V1896" s="432">
        <f t="shared" si="718"/>
        <v>0</v>
      </c>
      <c r="W1896" s="427">
        <f t="shared" si="719"/>
        <v>0</v>
      </c>
      <c r="X1896" s="428">
        <f t="shared" si="720"/>
        <v>0</v>
      </c>
      <c r="Y1896" s="427">
        <f t="shared" si="709"/>
        <v>0</v>
      </c>
      <c r="Z1896" s="428">
        <f t="shared" si="710"/>
        <v>0</v>
      </c>
      <c r="AA1896" s="431">
        <f t="shared" si="721"/>
        <v>0</v>
      </c>
      <c r="AB1896" s="432">
        <f t="shared" si="722"/>
        <v>0</v>
      </c>
      <c r="AC1896" s="427" t="e">
        <f t="shared" si="723"/>
        <v>#N/A</v>
      </c>
      <c r="AD1896" s="428" t="e">
        <f t="shared" si="724"/>
        <v>#N/A</v>
      </c>
      <c r="AE1896" s="427" t="e">
        <f t="shared" si="725"/>
        <v>#N/A</v>
      </c>
      <c r="AF1896" s="428" t="e">
        <f t="shared" si="726"/>
        <v>#N/A</v>
      </c>
      <c r="AG1896" s="431" t="e">
        <f t="shared" si="727"/>
        <v>#N/A</v>
      </c>
      <c r="AH1896" s="432" t="e">
        <f t="shared" si="728"/>
        <v>#N/A</v>
      </c>
    </row>
    <row r="1897" spans="4:34" x14ac:dyDescent="0.25">
      <c r="D1897" s="335"/>
      <c r="E1897" s="335"/>
      <c r="F1897" s="335"/>
      <c r="G1897" s="335"/>
      <c r="H1897" s="411">
        <f t="shared" si="711"/>
        <v>0</v>
      </c>
      <c r="I1897" s="412">
        <v>0</v>
      </c>
      <c r="J1897" s="411">
        <f t="shared" si="705"/>
        <v>0</v>
      </c>
      <c r="K1897" s="412">
        <f t="shared" si="712"/>
        <v>0</v>
      </c>
      <c r="L1897" s="411">
        <f t="shared" si="713"/>
        <v>0</v>
      </c>
      <c r="M1897" s="412">
        <f t="shared" si="706"/>
        <v>0</v>
      </c>
      <c r="N1897" s="411">
        <v>0</v>
      </c>
      <c r="O1897" s="412">
        <f t="shared" si="714"/>
        <v>0</v>
      </c>
      <c r="P1897" s="335"/>
      <c r="Q1897" s="427">
        <f t="shared" si="715"/>
        <v>0</v>
      </c>
      <c r="R1897" s="428">
        <f t="shared" si="716"/>
        <v>0</v>
      </c>
      <c r="S1897" s="427">
        <f t="shared" si="707"/>
        <v>0</v>
      </c>
      <c r="T1897" s="428">
        <f t="shared" si="708"/>
        <v>0</v>
      </c>
      <c r="U1897" s="431">
        <f t="shared" si="717"/>
        <v>0</v>
      </c>
      <c r="V1897" s="432">
        <f t="shared" si="718"/>
        <v>0</v>
      </c>
      <c r="W1897" s="427">
        <f t="shared" si="719"/>
        <v>0</v>
      </c>
      <c r="X1897" s="428">
        <f t="shared" si="720"/>
        <v>0</v>
      </c>
      <c r="Y1897" s="427">
        <f t="shared" si="709"/>
        <v>0</v>
      </c>
      <c r="Z1897" s="428">
        <f t="shared" si="710"/>
        <v>0</v>
      </c>
      <c r="AA1897" s="431">
        <f t="shared" si="721"/>
        <v>0</v>
      </c>
      <c r="AB1897" s="432">
        <f t="shared" si="722"/>
        <v>0</v>
      </c>
      <c r="AC1897" s="427" t="e">
        <f t="shared" si="723"/>
        <v>#N/A</v>
      </c>
      <c r="AD1897" s="428" t="e">
        <f t="shared" si="724"/>
        <v>#N/A</v>
      </c>
      <c r="AE1897" s="427" t="e">
        <f t="shared" si="725"/>
        <v>#N/A</v>
      </c>
      <c r="AF1897" s="428" t="e">
        <f t="shared" si="726"/>
        <v>#N/A</v>
      </c>
      <c r="AG1897" s="431" t="e">
        <f t="shared" si="727"/>
        <v>#N/A</v>
      </c>
      <c r="AH1897" s="432" t="e">
        <f t="shared" si="728"/>
        <v>#N/A</v>
      </c>
    </row>
    <row r="1898" spans="4:34" x14ac:dyDescent="0.25">
      <c r="D1898" s="335"/>
      <c r="E1898" s="335"/>
      <c r="F1898" s="335"/>
      <c r="G1898" s="335"/>
      <c r="H1898" s="411">
        <f t="shared" si="711"/>
        <v>0</v>
      </c>
      <c r="I1898" s="412">
        <v>0</v>
      </c>
      <c r="J1898" s="411">
        <f t="shared" si="705"/>
        <v>0</v>
      </c>
      <c r="K1898" s="412">
        <f t="shared" si="712"/>
        <v>0</v>
      </c>
      <c r="L1898" s="411">
        <f t="shared" si="713"/>
        <v>0</v>
      </c>
      <c r="M1898" s="412">
        <f t="shared" si="706"/>
        <v>0</v>
      </c>
      <c r="N1898" s="411">
        <v>0</v>
      </c>
      <c r="O1898" s="412">
        <f t="shared" si="714"/>
        <v>0</v>
      </c>
      <c r="P1898" s="335"/>
      <c r="Q1898" s="427">
        <f t="shared" si="715"/>
        <v>0</v>
      </c>
      <c r="R1898" s="428">
        <f t="shared" si="716"/>
        <v>0</v>
      </c>
      <c r="S1898" s="427">
        <f t="shared" si="707"/>
        <v>0</v>
      </c>
      <c r="T1898" s="428">
        <f t="shared" si="708"/>
        <v>0</v>
      </c>
      <c r="U1898" s="431">
        <f t="shared" si="717"/>
        <v>0</v>
      </c>
      <c r="V1898" s="432">
        <f t="shared" si="718"/>
        <v>0</v>
      </c>
      <c r="W1898" s="427">
        <f t="shared" si="719"/>
        <v>0</v>
      </c>
      <c r="X1898" s="428">
        <f t="shared" si="720"/>
        <v>0</v>
      </c>
      <c r="Y1898" s="427">
        <f t="shared" si="709"/>
        <v>0</v>
      </c>
      <c r="Z1898" s="428">
        <f t="shared" si="710"/>
        <v>0</v>
      </c>
      <c r="AA1898" s="431">
        <f t="shared" si="721"/>
        <v>0</v>
      </c>
      <c r="AB1898" s="432">
        <f t="shared" si="722"/>
        <v>0</v>
      </c>
      <c r="AC1898" s="427" t="e">
        <f t="shared" si="723"/>
        <v>#N/A</v>
      </c>
      <c r="AD1898" s="428" t="e">
        <f t="shared" si="724"/>
        <v>#N/A</v>
      </c>
      <c r="AE1898" s="427" t="e">
        <f t="shared" si="725"/>
        <v>#N/A</v>
      </c>
      <c r="AF1898" s="428" t="e">
        <f t="shared" si="726"/>
        <v>#N/A</v>
      </c>
      <c r="AG1898" s="431" t="e">
        <f t="shared" si="727"/>
        <v>#N/A</v>
      </c>
      <c r="AH1898" s="432" t="e">
        <f t="shared" si="728"/>
        <v>#N/A</v>
      </c>
    </row>
    <row r="1899" spans="4:34" x14ac:dyDescent="0.25">
      <c r="D1899" s="335"/>
      <c r="E1899" s="335"/>
      <c r="F1899" s="335"/>
      <c r="G1899" s="335"/>
      <c r="H1899" s="411">
        <f t="shared" si="711"/>
        <v>0</v>
      </c>
      <c r="I1899" s="412">
        <v>0</v>
      </c>
      <c r="J1899" s="411">
        <f t="shared" si="705"/>
        <v>0</v>
      </c>
      <c r="K1899" s="412">
        <f t="shared" si="712"/>
        <v>0</v>
      </c>
      <c r="L1899" s="411">
        <f t="shared" si="713"/>
        <v>0</v>
      </c>
      <c r="M1899" s="412">
        <f t="shared" si="706"/>
        <v>0</v>
      </c>
      <c r="N1899" s="411">
        <v>0</v>
      </c>
      <c r="O1899" s="412">
        <f t="shared" si="714"/>
        <v>0</v>
      </c>
      <c r="P1899" s="335"/>
      <c r="Q1899" s="427">
        <f t="shared" si="715"/>
        <v>0</v>
      </c>
      <c r="R1899" s="428">
        <f t="shared" si="716"/>
        <v>0</v>
      </c>
      <c r="S1899" s="427">
        <f t="shared" si="707"/>
        <v>0</v>
      </c>
      <c r="T1899" s="428">
        <f t="shared" si="708"/>
        <v>0</v>
      </c>
      <c r="U1899" s="431">
        <f t="shared" si="717"/>
        <v>0</v>
      </c>
      <c r="V1899" s="432">
        <f t="shared" si="718"/>
        <v>0</v>
      </c>
      <c r="W1899" s="427">
        <f t="shared" si="719"/>
        <v>0</v>
      </c>
      <c r="X1899" s="428">
        <f t="shared" si="720"/>
        <v>0</v>
      </c>
      <c r="Y1899" s="427">
        <f t="shared" si="709"/>
        <v>0</v>
      </c>
      <c r="Z1899" s="428">
        <f t="shared" si="710"/>
        <v>0</v>
      </c>
      <c r="AA1899" s="431">
        <f t="shared" si="721"/>
        <v>0</v>
      </c>
      <c r="AB1899" s="432">
        <f t="shared" si="722"/>
        <v>0</v>
      </c>
      <c r="AC1899" s="427" t="e">
        <f t="shared" si="723"/>
        <v>#N/A</v>
      </c>
      <c r="AD1899" s="428" t="e">
        <f t="shared" si="724"/>
        <v>#N/A</v>
      </c>
      <c r="AE1899" s="427" t="e">
        <f t="shared" si="725"/>
        <v>#N/A</v>
      </c>
      <c r="AF1899" s="428" t="e">
        <f t="shared" si="726"/>
        <v>#N/A</v>
      </c>
      <c r="AG1899" s="431" t="e">
        <f t="shared" si="727"/>
        <v>#N/A</v>
      </c>
      <c r="AH1899" s="432" t="e">
        <f t="shared" si="728"/>
        <v>#N/A</v>
      </c>
    </row>
    <row r="1900" spans="4:34" x14ac:dyDescent="0.25">
      <c r="D1900" s="335"/>
      <c r="E1900" s="335"/>
      <c r="F1900" s="335"/>
      <c r="G1900" s="335"/>
      <c r="H1900" s="411">
        <f t="shared" si="711"/>
        <v>0</v>
      </c>
      <c r="I1900" s="412">
        <v>0</v>
      </c>
      <c r="J1900" s="411">
        <f t="shared" si="705"/>
        <v>0</v>
      </c>
      <c r="K1900" s="412">
        <f t="shared" si="712"/>
        <v>0</v>
      </c>
      <c r="L1900" s="411">
        <f t="shared" si="713"/>
        <v>0</v>
      </c>
      <c r="M1900" s="412">
        <f t="shared" si="706"/>
        <v>0</v>
      </c>
      <c r="N1900" s="411">
        <v>0</v>
      </c>
      <c r="O1900" s="412">
        <f t="shared" si="714"/>
        <v>0</v>
      </c>
      <c r="P1900" s="335"/>
      <c r="Q1900" s="427">
        <f t="shared" si="715"/>
        <v>0</v>
      </c>
      <c r="R1900" s="428">
        <f t="shared" si="716"/>
        <v>0</v>
      </c>
      <c r="S1900" s="427">
        <f t="shared" si="707"/>
        <v>0</v>
      </c>
      <c r="T1900" s="428">
        <f t="shared" si="708"/>
        <v>0</v>
      </c>
      <c r="U1900" s="431">
        <f t="shared" si="717"/>
        <v>0</v>
      </c>
      <c r="V1900" s="432">
        <f t="shared" si="718"/>
        <v>0</v>
      </c>
      <c r="W1900" s="427">
        <f t="shared" si="719"/>
        <v>0</v>
      </c>
      <c r="X1900" s="428">
        <f t="shared" si="720"/>
        <v>0</v>
      </c>
      <c r="Y1900" s="427">
        <f t="shared" si="709"/>
        <v>0</v>
      </c>
      <c r="Z1900" s="428">
        <f t="shared" si="710"/>
        <v>0</v>
      </c>
      <c r="AA1900" s="431">
        <f t="shared" si="721"/>
        <v>0</v>
      </c>
      <c r="AB1900" s="432">
        <f t="shared" si="722"/>
        <v>0</v>
      </c>
      <c r="AC1900" s="427" t="e">
        <f t="shared" si="723"/>
        <v>#N/A</v>
      </c>
      <c r="AD1900" s="428" t="e">
        <f t="shared" si="724"/>
        <v>#N/A</v>
      </c>
      <c r="AE1900" s="427" t="e">
        <f t="shared" si="725"/>
        <v>#N/A</v>
      </c>
      <c r="AF1900" s="428" t="e">
        <f t="shared" si="726"/>
        <v>#N/A</v>
      </c>
      <c r="AG1900" s="431" t="e">
        <f t="shared" si="727"/>
        <v>#N/A</v>
      </c>
      <c r="AH1900" s="432" t="e">
        <f t="shared" si="728"/>
        <v>#N/A</v>
      </c>
    </row>
    <row r="1901" spans="4:34" x14ac:dyDescent="0.25">
      <c r="D1901" s="335"/>
      <c r="E1901" s="335"/>
      <c r="F1901" s="335"/>
      <c r="G1901" s="335"/>
      <c r="H1901" s="411">
        <f t="shared" si="711"/>
        <v>0</v>
      </c>
      <c r="I1901" s="412">
        <v>0</v>
      </c>
      <c r="J1901" s="411">
        <f t="shared" si="705"/>
        <v>0</v>
      </c>
      <c r="K1901" s="412">
        <f t="shared" si="712"/>
        <v>0</v>
      </c>
      <c r="L1901" s="411">
        <f t="shared" si="713"/>
        <v>0</v>
      </c>
      <c r="M1901" s="412">
        <f t="shared" si="706"/>
        <v>0</v>
      </c>
      <c r="N1901" s="411">
        <v>0</v>
      </c>
      <c r="O1901" s="412">
        <f t="shared" si="714"/>
        <v>0</v>
      </c>
      <c r="P1901" s="335"/>
      <c r="Q1901" s="427">
        <f t="shared" si="715"/>
        <v>0</v>
      </c>
      <c r="R1901" s="428">
        <f t="shared" si="716"/>
        <v>0</v>
      </c>
      <c r="S1901" s="427">
        <f t="shared" si="707"/>
        <v>0</v>
      </c>
      <c r="T1901" s="428">
        <f t="shared" si="708"/>
        <v>0</v>
      </c>
      <c r="U1901" s="431">
        <f t="shared" si="717"/>
        <v>0</v>
      </c>
      <c r="V1901" s="432">
        <f t="shared" si="718"/>
        <v>0</v>
      </c>
      <c r="W1901" s="427">
        <f t="shared" si="719"/>
        <v>0</v>
      </c>
      <c r="X1901" s="428">
        <f t="shared" si="720"/>
        <v>0</v>
      </c>
      <c r="Y1901" s="427">
        <f t="shared" si="709"/>
        <v>0</v>
      </c>
      <c r="Z1901" s="428">
        <f t="shared" si="710"/>
        <v>0</v>
      </c>
      <c r="AA1901" s="431">
        <f t="shared" si="721"/>
        <v>0</v>
      </c>
      <c r="AB1901" s="432">
        <f t="shared" si="722"/>
        <v>0</v>
      </c>
      <c r="AC1901" s="427" t="e">
        <f t="shared" si="723"/>
        <v>#N/A</v>
      </c>
      <c r="AD1901" s="428" t="e">
        <f t="shared" si="724"/>
        <v>#N/A</v>
      </c>
      <c r="AE1901" s="427" t="e">
        <f t="shared" si="725"/>
        <v>#N/A</v>
      </c>
      <c r="AF1901" s="428" t="e">
        <f t="shared" si="726"/>
        <v>#N/A</v>
      </c>
      <c r="AG1901" s="431" t="e">
        <f t="shared" si="727"/>
        <v>#N/A</v>
      </c>
      <c r="AH1901" s="432" t="e">
        <f t="shared" si="728"/>
        <v>#N/A</v>
      </c>
    </row>
    <row r="1902" spans="4:34" x14ac:dyDescent="0.25">
      <c r="D1902" s="335"/>
      <c r="E1902" s="335"/>
      <c r="F1902" s="335"/>
      <c r="G1902" s="335"/>
      <c r="H1902" s="411">
        <f t="shared" si="711"/>
        <v>0</v>
      </c>
      <c r="I1902" s="412">
        <v>0</v>
      </c>
      <c r="J1902" s="411">
        <f t="shared" si="705"/>
        <v>0</v>
      </c>
      <c r="K1902" s="412">
        <f t="shared" si="712"/>
        <v>0</v>
      </c>
      <c r="L1902" s="411">
        <f t="shared" si="713"/>
        <v>0</v>
      </c>
      <c r="M1902" s="412">
        <f t="shared" si="706"/>
        <v>0</v>
      </c>
      <c r="N1902" s="411">
        <v>0</v>
      </c>
      <c r="O1902" s="412">
        <f t="shared" si="714"/>
        <v>0</v>
      </c>
      <c r="P1902" s="335"/>
      <c r="Q1902" s="427">
        <f t="shared" si="715"/>
        <v>0</v>
      </c>
      <c r="R1902" s="428">
        <f t="shared" si="716"/>
        <v>0</v>
      </c>
      <c r="S1902" s="427">
        <f t="shared" si="707"/>
        <v>0</v>
      </c>
      <c r="T1902" s="428">
        <f t="shared" si="708"/>
        <v>0</v>
      </c>
      <c r="U1902" s="431">
        <f t="shared" si="717"/>
        <v>0</v>
      </c>
      <c r="V1902" s="432">
        <f t="shared" si="718"/>
        <v>0</v>
      </c>
      <c r="W1902" s="427">
        <f t="shared" si="719"/>
        <v>0</v>
      </c>
      <c r="X1902" s="428">
        <f t="shared" si="720"/>
        <v>0</v>
      </c>
      <c r="Y1902" s="427">
        <f t="shared" si="709"/>
        <v>0</v>
      </c>
      <c r="Z1902" s="428">
        <f t="shared" si="710"/>
        <v>0</v>
      </c>
      <c r="AA1902" s="431">
        <f t="shared" si="721"/>
        <v>0</v>
      </c>
      <c r="AB1902" s="432">
        <f t="shared" si="722"/>
        <v>0</v>
      </c>
      <c r="AC1902" s="427" t="e">
        <f t="shared" si="723"/>
        <v>#N/A</v>
      </c>
      <c r="AD1902" s="428" t="e">
        <f t="shared" si="724"/>
        <v>#N/A</v>
      </c>
      <c r="AE1902" s="427" t="e">
        <f t="shared" si="725"/>
        <v>#N/A</v>
      </c>
      <c r="AF1902" s="428" t="e">
        <f t="shared" si="726"/>
        <v>#N/A</v>
      </c>
      <c r="AG1902" s="431" t="e">
        <f t="shared" si="727"/>
        <v>#N/A</v>
      </c>
      <c r="AH1902" s="432" t="e">
        <f t="shared" si="728"/>
        <v>#N/A</v>
      </c>
    </row>
    <row r="1903" spans="4:34" x14ac:dyDescent="0.25">
      <c r="D1903" s="335"/>
      <c r="E1903" s="335"/>
      <c r="F1903" s="335"/>
      <c r="G1903" s="335"/>
      <c r="H1903" s="411">
        <f t="shared" si="711"/>
        <v>0</v>
      </c>
      <c r="I1903" s="412">
        <v>0</v>
      </c>
      <c r="J1903" s="411">
        <f t="shared" si="705"/>
        <v>0</v>
      </c>
      <c r="K1903" s="412">
        <f t="shared" si="712"/>
        <v>0</v>
      </c>
      <c r="L1903" s="411">
        <f t="shared" si="713"/>
        <v>0</v>
      </c>
      <c r="M1903" s="412">
        <f t="shared" si="706"/>
        <v>0</v>
      </c>
      <c r="N1903" s="411">
        <v>0</v>
      </c>
      <c r="O1903" s="412">
        <f t="shared" si="714"/>
        <v>0</v>
      </c>
      <c r="P1903" s="335"/>
      <c r="Q1903" s="427">
        <f t="shared" si="715"/>
        <v>0</v>
      </c>
      <c r="R1903" s="428">
        <f t="shared" si="716"/>
        <v>0</v>
      </c>
      <c r="S1903" s="427">
        <f t="shared" si="707"/>
        <v>0</v>
      </c>
      <c r="T1903" s="428">
        <f t="shared" si="708"/>
        <v>0</v>
      </c>
      <c r="U1903" s="431">
        <f t="shared" si="717"/>
        <v>0</v>
      </c>
      <c r="V1903" s="432">
        <f t="shared" si="718"/>
        <v>0</v>
      </c>
      <c r="W1903" s="427">
        <f t="shared" si="719"/>
        <v>0</v>
      </c>
      <c r="X1903" s="428">
        <f t="shared" si="720"/>
        <v>0</v>
      </c>
      <c r="Y1903" s="427">
        <f t="shared" si="709"/>
        <v>0</v>
      </c>
      <c r="Z1903" s="428">
        <f t="shared" si="710"/>
        <v>0</v>
      </c>
      <c r="AA1903" s="431">
        <f t="shared" si="721"/>
        <v>0</v>
      </c>
      <c r="AB1903" s="432">
        <f t="shared" si="722"/>
        <v>0</v>
      </c>
      <c r="AC1903" s="427" t="e">
        <f t="shared" si="723"/>
        <v>#N/A</v>
      </c>
      <c r="AD1903" s="428" t="e">
        <f t="shared" si="724"/>
        <v>#N/A</v>
      </c>
      <c r="AE1903" s="427" t="e">
        <f t="shared" si="725"/>
        <v>#N/A</v>
      </c>
      <c r="AF1903" s="428" t="e">
        <f t="shared" si="726"/>
        <v>#N/A</v>
      </c>
      <c r="AG1903" s="431" t="e">
        <f t="shared" si="727"/>
        <v>#N/A</v>
      </c>
      <c r="AH1903" s="432" t="e">
        <f t="shared" si="728"/>
        <v>#N/A</v>
      </c>
    </row>
    <row r="1904" spans="4:34" x14ac:dyDescent="0.25">
      <c r="D1904" s="335"/>
      <c r="E1904" s="335"/>
      <c r="F1904" s="335"/>
      <c r="G1904" s="335"/>
      <c r="H1904" s="411">
        <f t="shared" si="711"/>
        <v>0</v>
      </c>
      <c r="I1904" s="412">
        <v>0</v>
      </c>
      <c r="J1904" s="411">
        <f t="shared" si="705"/>
        <v>0</v>
      </c>
      <c r="K1904" s="412">
        <f t="shared" si="712"/>
        <v>0</v>
      </c>
      <c r="L1904" s="411">
        <f t="shared" si="713"/>
        <v>0</v>
      </c>
      <c r="M1904" s="412">
        <f t="shared" si="706"/>
        <v>0</v>
      </c>
      <c r="N1904" s="411">
        <v>0</v>
      </c>
      <c r="O1904" s="412">
        <f t="shared" si="714"/>
        <v>0</v>
      </c>
      <c r="P1904" s="335"/>
      <c r="Q1904" s="427">
        <f t="shared" si="715"/>
        <v>0</v>
      </c>
      <c r="R1904" s="428">
        <f t="shared" si="716"/>
        <v>0</v>
      </c>
      <c r="S1904" s="427">
        <f t="shared" si="707"/>
        <v>0</v>
      </c>
      <c r="T1904" s="428">
        <f t="shared" si="708"/>
        <v>0</v>
      </c>
      <c r="U1904" s="431">
        <f t="shared" si="717"/>
        <v>0</v>
      </c>
      <c r="V1904" s="432">
        <f t="shared" si="718"/>
        <v>0</v>
      </c>
      <c r="W1904" s="427">
        <f t="shared" si="719"/>
        <v>0</v>
      </c>
      <c r="X1904" s="428">
        <f t="shared" si="720"/>
        <v>0</v>
      </c>
      <c r="Y1904" s="427">
        <f t="shared" si="709"/>
        <v>0</v>
      </c>
      <c r="Z1904" s="428">
        <f t="shared" si="710"/>
        <v>0</v>
      </c>
      <c r="AA1904" s="431">
        <f t="shared" si="721"/>
        <v>0</v>
      </c>
      <c r="AB1904" s="432">
        <f t="shared" si="722"/>
        <v>0</v>
      </c>
      <c r="AC1904" s="427" t="e">
        <f t="shared" si="723"/>
        <v>#N/A</v>
      </c>
      <c r="AD1904" s="428" t="e">
        <f t="shared" si="724"/>
        <v>#N/A</v>
      </c>
      <c r="AE1904" s="427" t="e">
        <f t="shared" si="725"/>
        <v>#N/A</v>
      </c>
      <c r="AF1904" s="428" t="e">
        <f t="shared" si="726"/>
        <v>#N/A</v>
      </c>
      <c r="AG1904" s="431" t="e">
        <f t="shared" si="727"/>
        <v>#N/A</v>
      </c>
      <c r="AH1904" s="432" t="e">
        <f t="shared" si="728"/>
        <v>#N/A</v>
      </c>
    </row>
    <row r="1905" spans="4:34" x14ac:dyDescent="0.25">
      <c r="D1905" s="335"/>
      <c r="E1905" s="335"/>
      <c r="F1905" s="335"/>
      <c r="G1905" s="335"/>
      <c r="H1905" s="411">
        <f t="shared" si="711"/>
        <v>0</v>
      </c>
      <c r="I1905" s="412">
        <v>0</v>
      </c>
      <c r="J1905" s="411">
        <f t="shared" si="705"/>
        <v>0</v>
      </c>
      <c r="K1905" s="412">
        <f t="shared" si="712"/>
        <v>0</v>
      </c>
      <c r="L1905" s="411">
        <f t="shared" si="713"/>
        <v>0</v>
      </c>
      <c r="M1905" s="412">
        <f t="shared" si="706"/>
        <v>0</v>
      </c>
      <c r="N1905" s="411">
        <v>0</v>
      </c>
      <c r="O1905" s="412">
        <f t="shared" si="714"/>
        <v>0</v>
      </c>
      <c r="P1905" s="335"/>
      <c r="Q1905" s="427">
        <f t="shared" si="715"/>
        <v>0</v>
      </c>
      <c r="R1905" s="428">
        <f t="shared" si="716"/>
        <v>0</v>
      </c>
      <c r="S1905" s="427">
        <f t="shared" si="707"/>
        <v>0</v>
      </c>
      <c r="T1905" s="428">
        <f t="shared" si="708"/>
        <v>0</v>
      </c>
      <c r="U1905" s="431">
        <f t="shared" si="717"/>
        <v>0</v>
      </c>
      <c r="V1905" s="432">
        <f t="shared" si="718"/>
        <v>0</v>
      </c>
      <c r="W1905" s="427">
        <f t="shared" si="719"/>
        <v>0</v>
      </c>
      <c r="X1905" s="428">
        <f t="shared" si="720"/>
        <v>0</v>
      </c>
      <c r="Y1905" s="427">
        <f t="shared" si="709"/>
        <v>0</v>
      </c>
      <c r="Z1905" s="428">
        <f t="shared" si="710"/>
        <v>0</v>
      </c>
      <c r="AA1905" s="431">
        <f t="shared" si="721"/>
        <v>0</v>
      </c>
      <c r="AB1905" s="432">
        <f t="shared" si="722"/>
        <v>0</v>
      </c>
      <c r="AC1905" s="427" t="e">
        <f t="shared" si="723"/>
        <v>#N/A</v>
      </c>
      <c r="AD1905" s="428" t="e">
        <f t="shared" si="724"/>
        <v>#N/A</v>
      </c>
      <c r="AE1905" s="427" t="e">
        <f t="shared" si="725"/>
        <v>#N/A</v>
      </c>
      <c r="AF1905" s="428" t="e">
        <f t="shared" si="726"/>
        <v>#N/A</v>
      </c>
      <c r="AG1905" s="431" t="e">
        <f t="shared" si="727"/>
        <v>#N/A</v>
      </c>
      <c r="AH1905" s="432" t="e">
        <f t="shared" si="728"/>
        <v>#N/A</v>
      </c>
    </row>
    <row r="1906" spans="4:34" x14ac:dyDescent="0.25">
      <c r="D1906" s="335"/>
      <c r="E1906" s="335"/>
      <c r="F1906" s="335"/>
      <c r="G1906" s="335"/>
      <c r="H1906" s="411">
        <f t="shared" si="711"/>
        <v>0</v>
      </c>
      <c r="I1906" s="412">
        <v>0</v>
      </c>
      <c r="J1906" s="411">
        <f t="shared" si="705"/>
        <v>0</v>
      </c>
      <c r="K1906" s="412">
        <f t="shared" si="712"/>
        <v>0</v>
      </c>
      <c r="L1906" s="411">
        <f t="shared" si="713"/>
        <v>0</v>
      </c>
      <c r="M1906" s="412">
        <f t="shared" si="706"/>
        <v>0</v>
      </c>
      <c r="N1906" s="411">
        <v>0</v>
      </c>
      <c r="O1906" s="412">
        <f t="shared" si="714"/>
        <v>0</v>
      </c>
      <c r="P1906" s="335"/>
      <c r="Q1906" s="427">
        <f t="shared" si="715"/>
        <v>0</v>
      </c>
      <c r="R1906" s="428">
        <f t="shared" si="716"/>
        <v>0</v>
      </c>
      <c r="S1906" s="427">
        <f t="shared" si="707"/>
        <v>0</v>
      </c>
      <c r="T1906" s="428">
        <f t="shared" si="708"/>
        <v>0</v>
      </c>
      <c r="U1906" s="431">
        <f t="shared" si="717"/>
        <v>0</v>
      </c>
      <c r="V1906" s="432">
        <f t="shared" si="718"/>
        <v>0</v>
      </c>
      <c r="W1906" s="427">
        <f t="shared" si="719"/>
        <v>0</v>
      </c>
      <c r="X1906" s="428">
        <f t="shared" si="720"/>
        <v>0</v>
      </c>
      <c r="Y1906" s="427">
        <f t="shared" si="709"/>
        <v>0</v>
      </c>
      <c r="Z1906" s="428">
        <f t="shared" si="710"/>
        <v>0</v>
      </c>
      <c r="AA1906" s="431">
        <f t="shared" si="721"/>
        <v>0</v>
      </c>
      <c r="AB1906" s="432">
        <f t="shared" si="722"/>
        <v>0</v>
      </c>
      <c r="AC1906" s="427" t="e">
        <f t="shared" si="723"/>
        <v>#N/A</v>
      </c>
      <c r="AD1906" s="428" t="e">
        <f t="shared" si="724"/>
        <v>#N/A</v>
      </c>
      <c r="AE1906" s="427" t="e">
        <f t="shared" si="725"/>
        <v>#N/A</v>
      </c>
      <c r="AF1906" s="428" t="e">
        <f t="shared" si="726"/>
        <v>#N/A</v>
      </c>
      <c r="AG1906" s="431" t="e">
        <f t="shared" si="727"/>
        <v>#N/A</v>
      </c>
      <c r="AH1906" s="432" t="e">
        <f t="shared" si="728"/>
        <v>#N/A</v>
      </c>
    </row>
    <row r="1907" spans="4:34" x14ac:dyDescent="0.25">
      <c r="D1907" s="335"/>
      <c r="E1907" s="335"/>
      <c r="F1907" s="335"/>
      <c r="G1907" s="335"/>
      <c r="H1907" s="411">
        <f t="shared" si="711"/>
        <v>0</v>
      </c>
      <c r="I1907" s="412">
        <v>0</v>
      </c>
      <c r="J1907" s="411">
        <f t="shared" si="705"/>
        <v>0</v>
      </c>
      <c r="K1907" s="412">
        <f t="shared" si="712"/>
        <v>0</v>
      </c>
      <c r="L1907" s="411">
        <f t="shared" si="713"/>
        <v>0</v>
      </c>
      <c r="M1907" s="412">
        <f t="shared" si="706"/>
        <v>0</v>
      </c>
      <c r="N1907" s="411">
        <v>0</v>
      </c>
      <c r="O1907" s="412">
        <f t="shared" si="714"/>
        <v>0</v>
      </c>
      <c r="P1907" s="335"/>
      <c r="Q1907" s="427">
        <f t="shared" si="715"/>
        <v>0</v>
      </c>
      <c r="R1907" s="428">
        <f t="shared" si="716"/>
        <v>0</v>
      </c>
      <c r="S1907" s="427">
        <f t="shared" si="707"/>
        <v>0</v>
      </c>
      <c r="T1907" s="428">
        <f t="shared" si="708"/>
        <v>0</v>
      </c>
      <c r="U1907" s="431">
        <f t="shared" si="717"/>
        <v>0</v>
      </c>
      <c r="V1907" s="432">
        <f t="shared" si="718"/>
        <v>0</v>
      </c>
      <c r="W1907" s="427">
        <f t="shared" si="719"/>
        <v>0</v>
      </c>
      <c r="X1907" s="428">
        <f t="shared" si="720"/>
        <v>0</v>
      </c>
      <c r="Y1907" s="427">
        <f t="shared" si="709"/>
        <v>0</v>
      </c>
      <c r="Z1907" s="428">
        <f t="shared" si="710"/>
        <v>0</v>
      </c>
      <c r="AA1907" s="431">
        <f t="shared" si="721"/>
        <v>0</v>
      </c>
      <c r="AB1907" s="432">
        <f t="shared" si="722"/>
        <v>0</v>
      </c>
      <c r="AC1907" s="427" t="e">
        <f t="shared" si="723"/>
        <v>#N/A</v>
      </c>
      <c r="AD1907" s="428" t="e">
        <f t="shared" si="724"/>
        <v>#N/A</v>
      </c>
      <c r="AE1907" s="427" t="e">
        <f t="shared" si="725"/>
        <v>#N/A</v>
      </c>
      <c r="AF1907" s="428" t="e">
        <f t="shared" si="726"/>
        <v>#N/A</v>
      </c>
      <c r="AG1907" s="431" t="e">
        <f t="shared" si="727"/>
        <v>#N/A</v>
      </c>
      <c r="AH1907" s="432" t="e">
        <f t="shared" si="728"/>
        <v>#N/A</v>
      </c>
    </row>
    <row r="1908" spans="4:34" x14ac:dyDescent="0.25">
      <c r="D1908" s="335"/>
      <c r="E1908" s="335"/>
      <c r="F1908" s="335"/>
      <c r="G1908" s="335"/>
      <c r="H1908" s="411">
        <f t="shared" si="711"/>
        <v>0</v>
      </c>
      <c r="I1908" s="412">
        <v>0</v>
      </c>
      <c r="J1908" s="411">
        <f t="shared" si="705"/>
        <v>0</v>
      </c>
      <c r="K1908" s="412">
        <f t="shared" si="712"/>
        <v>0</v>
      </c>
      <c r="L1908" s="411">
        <f t="shared" si="713"/>
        <v>0</v>
      </c>
      <c r="M1908" s="412">
        <f t="shared" si="706"/>
        <v>0</v>
      </c>
      <c r="N1908" s="411">
        <v>0</v>
      </c>
      <c r="O1908" s="412">
        <f t="shared" si="714"/>
        <v>0</v>
      </c>
      <c r="P1908" s="335"/>
      <c r="Q1908" s="427">
        <f t="shared" si="715"/>
        <v>0</v>
      </c>
      <c r="R1908" s="428">
        <f t="shared" si="716"/>
        <v>0</v>
      </c>
      <c r="S1908" s="427">
        <f t="shared" si="707"/>
        <v>0</v>
      </c>
      <c r="T1908" s="428">
        <f t="shared" si="708"/>
        <v>0</v>
      </c>
      <c r="U1908" s="431">
        <f t="shared" si="717"/>
        <v>0</v>
      </c>
      <c r="V1908" s="432">
        <f t="shared" si="718"/>
        <v>0</v>
      </c>
      <c r="W1908" s="427">
        <f t="shared" si="719"/>
        <v>0</v>
      </c>
      <c r="X1908" s="428">
        <f t="shared" si="720"/>
        <v>0</v>
      </c>
      <c r="Y1908" s="427">
        <f t="shared" si="709"/>
        <v>0</v>
      </c>
      <c r="Z1908" s="428">
        <f t="shared" si="710"/>
        <v>0</v>
      </c>
      <c r="AA1908" s="431">
        <f t="shared" si="721"/>
        <v>0</v>
      </c>
      <c r="AB1908" s="432">
        <f t="shared" si="722"/>
        <v>0</v>
      </c>
      <c r="AC1908" s="427" t="e">
        <f t="shared" si="723"/>
        <v>#N/A</v>
      </c>
      <c r="AD1908" s="428" t="e">
        <f t="shared" si="724"/>
        <v>#N/A</v>
      </c>
      <c r="AE1908" s="427" t="e">
        <f t="shared" si="725"/>
        <v>#N/A</v>
      </c>
      <c r="AF1908" s="428" t="e">
        <f t="shared" si="726"/>
        <v>#N/A</v>
      </c>
      <c r="AG1908" s="431" t="e">
        <f t="shared" si="727"/>
        <v>#N/A</v>
      </c>
      <c r="AH1908" s="432" t="e">
        <f t="shared" si="728"/>
        <v>#N/A</v>
      </c>
    </row>
    <row r="1909" spans="4:34" x14ac:dyDescent="0.25">
      <c r="D1909" s="335"/>
      <c r="E1909" s="335"/>
      <c r="F1909" s="335"/>
      <c r="G1909" s="335"/>
      <c r="H1909" s="411">
        <f t="shared" si="711"/>
        <v>0</v>
      </c>
      <c r="I1909" s="412">
        <v>0</v>
      </c>
      <c r="J1909" s="411">
        <f t="shared" si="705"/>
        <v>0</v>
      </c>
      <c r="K1909" s="412">
        <f t="shared" si="712"/>
        <v>0</v>
      </c>
      <c r="L1909" s="411">
        <f t="shared" si="713"/>
        <v>0</v>
      </c>
      <c r="M1909" s="412">
        <f t="shared" si="706"/>
        <v>0</v>
      </c>
      <c r="N1909" s="411">
        <v>0</v>
      </c>
      <c r="O1909" s="412">
        <f t="shared" si="714"/>
        <v>0</v>
      </c>
      <c r="P1909" s="335"/>
      <c r="Q1909" s="427">
        <f t="shared" si="715"/>
        <v>0</v>
      </c>
      <c r="R1909" s="428">
        <f t="shared" si="716"/>
        <v>0</v>
      </c>
      <c r="S1909" s="427">
        <f t="shared" si="707"/>
        <v>0</v>
      </c>
      <c r="T1909" s="428">
        <f t="shared" si="708"/>
        <v>0</v>
      </c>
      <c r="U1909" s="431">
        <f t="shared" si="717"/>
        <v>0</v>
      </c>
      <c r="V1909" s="432">
        <f t="shared" si="718"/>
        <v>0</v>
      </c>
      <c r="W1909" s="427">
        <f t="shared" si="719"/>
        <v>0</v>
      </c>
      <c r="X1909" s="428">
        <f t="shared" si="720"/>
        <v>0</v>
      </c>
      <c r="Y1909" s="427">
        <f t="shared" si="709"/>
        <v>0</v>
      </c>
      <c r="Z1909" s="428">
        <f t="shared" si="710"/>
        <v>0</v>
      </c>
      <c r="AA1909" s="431">
        <f t="shared" si="721"/>
        <v>0</v>
      </c>
      <c r="AB1909" s="432">
        <f t="shared" si="722"/>
        <v>0</v>
      </c>
      <c r="AC1909" s="427" t="e">
        <f t="shared" si="723"/>
        <v>#N/A</v>
      </c>
      <c r="AD1909" s="428" t="e">
        <f t="shared" si="724"/>
        <v>#N/A</v>
      </c>
      <c r="AE1909" s="427" t="e">
        <f t="shared" si="725"/>
        <v>#N/A</v>
      </c>
      <c r="AF1909" s="428" t="e">
        <f t="shared" si="726"/>
        <v>#N/A</v>
      </c>
      <c r="AG1909" s="431" t="e">
        <f t="shared" si="727"/>
        <v>#N/A</v>
      </c>
      <c r="AH1909" s="432" t="e">
        <f t="shared" si="728"/>
        <v>#N/A</v>
      </c>
    </row>
    <row r="1910" spans="4:34" x14ac:dyDescent="0.25">
      <c r="D1910" s="335"/>
      <c r="E1910" s="335"/>
      <c r="F1910" s="335"/>
      <c r="G1910" s="335"/>
      <c r="H1910" s="411">
        <f t="shared" si="711"/>
        <v>0</v>
      </c>
      <c r="I1910" s="412">
        <v>0</v>
      </c>
      <c r="J1910" s="411">
        <f t="shared" si="705"/>
        <v>0</v>
      </c>
      <c r="K1910" s="412">
        <f t="shared" si="712"/>
        <v>0</v>
      </c>
      <c r="L1910" s="411">
        <f t="shared" si="713"/>
        <v>0</v>
      </c>
      <c r="M1910" s="412">
        <f t="shared" si="706"/>
        <v>0</v>
      </c>
      <c r="N1910" s="411">
        <v>0</v>
      </c>
      <c r="O1910" s="412">
        <f t="shared" si="714"/>
        <v>0</v>
      </c>
      <c r="P1910" s="335"/>
      <c r="Q1910" s="427">
        <f t="shared" si="715"/>
        <v>0</v>
      </c>
      <c r="R1910" s="428">
        <f t="shared" si="716"/>
        <v>0</v>
      </c>
      <c r="S1910" s="427">
        <f t="shared" si="707"/>
        <v>0</v>
      </c>
      <c r="T1910" s="428">
        <f t="shared" si="708"/>
        <v>0</v>
      </c>
      <c r="U1910" s="431">
        <f t="shared" si="717"/>
        <v>0</v>
      </c>
      <c r="V1910" s="432">
        <f t="shared" si="718"/>
        <v>0</v>
      </c>
      <c r="W1910" s="427">
        <f t="shared" si="719"/>
        <v>0</v>
      </c>
      <c r="X1910" s="428">
        <f t="shared" si="720"/>
        <v>0</v>
      </c>
      <c r="Y1910" s="427">
        <f t="shared" si="709"/>
        <v>0</v>
      </c>
      <c r="Z1910" s="428">
        <f t="shared" si="710"/>
        <v>0</v>
      </c>
      <c r="AA1910" s="431">
        <f t="shared" si="721"/>
        <v>0</v>
      </c>
      <c r="AB1910" s="432">
        <f t="shared" si="722"/>
        <v>0</v>
      </c>
      <c r="AC1910" s="427" t="e">
        <f t="shared" si="723"/>
        <v>#N/A</v>
      </c>
      <c r="AD1910" s="428" t="e">
        <f t="shared" si="724"/>
        <v>#N/A</v>
      </c>
      <c r="AE1910" s="427" t="e">
        <f t="shared" si="725"/>
        <v>#N/A</v>
      </c>
      <c r="AF1910" s="428" t="e">
        <f t="shared" si="726"/>
        <v>#N/A</v>
      </c>
      <c r="AG1910" s="431" t="e">
        <f t="shared" si="727"/>
        <v>#N/A</v>
      </c>
      <c r="AH1910" s="432" t="e">
        <f t="shared" si="728"/>
        <v>#N/A</v>
      </c>
    </row>
    <row r="1911" spans="4:34" x14ac:dyDescent="0.25">
      <c r="D1911" s="335"/>
      <c r="E1911" s="335"/>
      <c r="F1911" s="335"/>
      <c r="G1911" s="335"/>
      <c r="H1911" s="411">
        <f t="shared" si="711"/>
        <v>0</v>
      </c>
      <c r="I1911" s="412">
        <v>0</v>
      </c>
      <c r="J1911" s="411">
        <f t="shared" si="705"/>
        <v>0</v>
      </c>
      <c r="K1911" s="412">
        <f t="shared" si="712"/>
        <v>0</v>
      </c>
      <c r="L1911" s="411">
        <f t="shared" si="713"/>
        <v>0</v>
      </c>
      <c r="M1911" s="412">
        <f t="shared" si="706"/>
        <v>0</v>
      </c>
      <c r="N1911" s="411">
        <v>0</v>
      </c>
      <c r="O1911" s="412">
        <f t="shared" si="714"/>
        <v>0</v>
      </c>
      <c r="P1911" s="335"/>
      <c r="Q1911" s="427">
        <f t="shared" si="715"/>
        <v>0</v>
      </c>
      <c r="R1911" s="428">
        <f t="shared" si="716"/>
        <v>0</v>
      </c>
      <c r="S1911" s="427">
        <f t="shared" si="707"/>
        <v>0</v>
      </c>
      <c r="T1911" s="428">
        <f t="shared" si="708"/>
        <v>0</v>
      </c>
      <c r="U1911" s="431">
        <f t="shared" si="717"/>
        <v>0</v>
      </c>
      <c r="V1911" s="432">
        <f t="shared" si="718"/>
        <v>0</v>
      </c>
      <c r="W1911" s="427">
        <f t="shared" si="719"/>
        <v>0</v>
      </c>
      <c r="X1911" s="428">
        <f t="shared" si="720"/>
        <v>0</v>
      </c>
      <c r="Y1911" s="427">
        <f t="shared" si="709"/>
        <v>0</v>
      </c>
      <c r="Z1911" s="428">
        <f t="shared" si="710"/>
        <v>0</v>
      </c>
      <c r="AA1911" s="431">
        <f t="shared" si="721"/>
        <v>0</v>
      </c>
      <c r="AB1911" s="432">
        <f t="shared" si="722"/>
        <v>0</v>
      </c>
      <c r="AC1911" s="427" t="e">
        <f t="shared" si="723"/>
        <v>#N/A</v>
      </c>
      <c r="AD1911" s="428" t="e">
        <f t="shared" si="724"/>
        <v>#N/A</v>
      </c>
      <c r="AE1911" s="427" t="e">
        <f t="shared" si="725"/>
        <v>#N/A</v>
      </c>
      <c r="AF1911" s="428" t="e">
        <f t="shared" si="726"/>
        <v>#N/A</v>
      </c>
      <c r="AG1911" s="431" t="e">
        <f t="shared" si="727"/>
        <v>#N/A</v>
      </c>
      <c r="AH1911" s="432" t="e">
        <f t="shared" si="728"/>
        <v>#N/A</v>
      </c>
    </row>
    <row r="1912" spans="4:34" x14ac:dyDescent="0.25">
      <c r="D1912" s="335"/>
      <c r="E1912" s="335"/>
      <c r="F1912" s="335"/>
      <c r="G1912" s="335"/>
      <c r="H1912" s="411">
        <f t="shared" si="711"/>
        <v>0</v>
      </c>
      <c r="I1912" s="412">
        <v>0</v>
      </c>
      <c r="J1912" s="411">
        <f t="shared" si="705"/>
        <v>0</v>
      </c>
      <c r="K1912" s="412">
        <f t="shared" si="712"/>
        <v>0</v>
      </c>
      <c r="L1912" s="411">
        <f t="shared" si="713"/>
        <v>0</v>
      </c>
      <c r="M1912" s="412">
        <f t="shared" si="706"/>
        <v>0</v>
      </c>
      <c r="N1912" s="411">
        <v>0</v>
      </c>
      <c r="O1912" s="412">
        <f t="shared" si="714"/>
        <v>0</v>
      </c>
      <c r="P1912" s="335"/>
      <c r="Q1912" s="427">
        <f t="shared" si="715"/>
        <v>0</v>
      </c>
      <c r="R1912" s="428">
        <f t="shared" si="716"/>
        <v>0</v>
      </c>
      <c r="S1912" s="427">
        <f t="shared" si="707"/>
        <v>0</v>
      </c>
      <c r="T1912" s="428">
        <f t="shared" si="708"/>
        <v>0</v>
      </c>
      <c r="U1912" s="431">
        <f t="shared" si="717"/>
        <v>0</v>
      </c>
      <c r="V1912" s="432">
        <f t="shared" si="718"/>
        <v>0</v>
      </c>
      <c r="W1912" s="427">
        <f t="shared" si="719"/>
        <v>0</v>
      </c>
      <c r="X1912" s="428">
        <f t="shared" si="720"/>
        <v>0</v>
      </c>
      <c r="Y1912" s="427">
        <f t="shared" si="709"/>
        <v>0</v>
      </c>
      <c r="Z1912" s="428">
        <f t="shared" si="710"/>
        <v>0</v>
      </c>
      <c r="AA1912" s="431">
        <f t="shared" si="721"/>
        <v>0</v>
      </c>
      <c r="AB1912" s="432">
        <f t="shared" si="722"/>
        <v>0</v>
      </c>
      <c r="AC1912" s="427" t="e">
        <f t="shared" si="723"/>
        <v>#N/A</v>
      </c>
      <c r="AD1912" s="428" t="e">
        <f t="shared" si="724"/>
        <v>#N/A</v>
      </c>
      <c r="AE1912" s="427" t="e">
        <f t="shared" si="725"/>
        <v>#N/A</v>
      </c>
      <c r="AF1912" s="428" t="e">
        <f t="shared" si="726"/>
        <v>#N/A</v>
      </c>
      <c r="AG1912" s="431" t="e">
        <f t="shared" si="727"/>
        <v>#N/A</v>
      </c>
      <c r="AH1912" s="432" t="e">
        <f t="shared" si="728"/>
        <v>#N/A</v>
      </c>
    </row>
    <row r="1913" spans="4:34" x14ac:dyDescent="0.25">
      <c r="D1913" s="335"/>
      <c r="E1913" s="335"/>
      <c r="F1913" s="335"/>
      <c r="G1913" s="335"/>
      <c r="H1913" s="411">
        <f t="shared" si="711"/>
        <v>0</v>
      </c>
      <c r="I1913" s="412">
        <v>0</v>
      </c>
      <c r="J1913" s="411">
        <f t="shared" si="705"/>
        <v>0</v>
      </c>
      <c r="K1913" s="412">
        <f t="shared" si="712"/>
        <v>0</v>
      </c>
      <c r="L1913" s="411">
        <f t="shared" si="713"/>
        <v>0</v>
      </c>
      <c r="M1913" s="412">
        <f t="shared" si="706"/>
        <v>0</v>
      </c>
      <c r="N1913" s="411">
        <v>0</v>
      </c>
      <c r="O1913" s="412">
        <f t="shared" si="714"/>
        <v>0</v>
      </c>
      <c r="P1913" s="335"/>
      <c r="Q1913" s="427">
        <f t="shared" si="715"/>
        <v>0</v>
      </c>
      <c r="R1913" s="428">
        <f t="shared" si="716"/>
        <v>0</v>
      </c>
      <c r="S1913" s="427">
        <f t="shared" si="707"/>
        <v>0</v>
      </c>
      <c r="T1913" s="428">
        <f t="shared" si="708"/>
        <v>0</v>
      </c>
      <c r="U1913" s="431">
        <f t="shared" si="717"/>
        <v>0</v>
      </c>
      <c r="V1913" s="432">
        <f t="shared" si="718"/>
        <v>0</v>
      </c>
      <c r="W1913" s="427">
        <f t="shared" si="719"/>
        <v>0</v>
      </c>
      <c r="X1913" s="428">
        <f t="shared" si="720"/>
        <v>0</v>
      </c>
      <c r="Y1913" s="427">
        <f t="shared" si="709"/>
        <v>0</v>
      </c>
      <c r="Z1913" s="428">
        <f t="shared" si="710"/>
        <v>0</v>
      </c>
      <c r="AA1913" s="431">
        <f t="shared" si="721"/>
        <v>0</v>
      </c>
      <c r="AB1913" s="432">
        <f t="shared" si="722"/>
        <v>0</v>
      </c>
      <c r="AC1913" s="427" t="e">
        <f t="shared" si="723"/>
        <v>#N/A</v>
      </c>
      <c r="AD1913" s="428" t="e">
        <f t="shared" si="724"/>
        <v>#N/A</v>
      </c>
      <c r="AE1913" s="427" t="e">
        <f t="shared" si="725"/>
        <v>#N/A</v>
      </c>
      <c r="AF1913" s="428" t="e">
        <f t="shared" si="726"/>
        <v>#N/A</v>
      </c>
      <c r="AG1913" s="431" t="e">
        <f t="shared" si="727"/>
        <v>#N/A</v>
      </c>
      <c r="AH1913" s="432" t="e">
        <f t="shared" si="728"/>
        <v>#N/A</v>
      </c>
    </row>
    <row r="1914" spans="4:34" x14ac:dyDescent="0.25">
      <c r="D1914" s="335"/>
      <c r="E1914" s="335"/>
      <c r="F1914" s="335"/>
      <c r="G1914" s="335"/>
      <c r="H1914" s="411">
        <f t="shared" si="711"/>
        <v>0</v>
      </c>
      <c r="I1914" s="412">
        <v>0</v>
      </c>
      <c r="J1914" s="411">
        <f t="shared" si="705"/>
        <v>0</v>
      </c>
      <c r="K1914" s="412">
        <f t="shared" si="712"/>
        <v>0</v>
      </c>
      <c r="L1914" s="411">
        <f t="shared" si="713"/>
        <v>0</v>
      </c>
      <c r="M1914" s="412">
        <f t="shared" si="706"/>
        <v>0</v>
      </c>
      <c r="N1914" s="411">
        <v>0</v>
      </c>
      <c r="O1914" s="412">
        <f t="shared" si="714"/>
        <v>0</v>
      </c>
      <c r="P1914" s="335"/>
      <c r="Q1914" s="427">
        <f t="shared" si="715"/>
        <v>0</v>
      </c>
      <c r="R1914" s="428">
        <f t="shared" si="716"/>
        <v>0</v>
      </c>
      <c r="S1914" s="427">
        <f t="shared" si="707"/>
        <v>0</v>
      </c>
      <c r="T1914" s="428">
        <f t="shared" si="708"/>
        <v>0</v>
      </c>
      <c r="U1914" s="431">
        <f t="shared" si="717"/>
        <v>0</v>
      </c>
      <c r="V1914" s="432">
        <f t="shared" si="718"/>
        <v>0</v>
      </c>
      <c r="W1914" s="427">
        <f t="shared" si="719"/>
        <v>0</v>
      </c>
      <c r="X1914" s="428">
        <f t="shared" si="720"/>
        <v>0</v>
      </c>
      <c r="Y1914" s="427">
        <f t="shared" si="709"/>
        <v>0</v>
      </c>
      <c r="Z1914" s="428">
        <f t="shared" si="710"/>
        <v>0</v>
      </c>
      <c r="AA1914" s="431">
        <f t="shared" si="721"/>
        <v>0</v>
      </c>
      <c r="AB1914" s="432">
        <f t="shared" si="722"/>
        <v>0</v>
      </c>
      <c r="AC1914" s="427" t="e">
        <f t="shared" si="723"/>
        <v>#N/A</v>
      </c>
      <c r="AD1914" s="428" t="e">
        <f t="shared" si="724"/>
        <v>#N/A</v>
      </c>
      <c r="AE1914" s="427" t="e">
        <f t="shared" si="725"/>
        <v>#N/A</v>
      </c>
      <c r="AF1914" s="428" t="e">
        <f t="shared" si="726"/>
        <v>#N/A</v>
      </c>
      <c r="AG1914" s="431" t="e">
        <f t="shared" si="727"/>
        <v>#N/A</v>
      </c>
      <c r="AH1914" s="432" t="e">
        <f t="shared" si="728"/>
        <v>#N/A</v>
      </c>
    </row>
    <row r="1915" spans="4:34" x14ac:dyDescent="0.25">
      <c r="D1915" s="335"/>
      <c r="E1915" s="335"/>
      <c r="F1915" s="335"/>
      <c r="G1915" s="335"/>
      <c r="H1915" s="411">
        <f t="shared" si="711"/>
        <v>0</v>
      </c>
      <c r="I1915" s="412">
        <v>0</v>
      </c>
      <c r="J1915" s="411">
        <f t="shared" si="705"/>
        <v>0</v>
      </c>
      <c r="K1915" s="412">
        <f t="shared" si="712"/>
        <v>0</v>
      </c>
      <c r="L1915" s="411">
        <f t="shared" si="713"/>
        <v>0</v>
      </c>
      <c r="M1915" s="412">
        <f t="shared" si="706"/>
        <v>0</v>
      </c>
      <c r="N1915" s="411">
        <v>0</v>
      </c>
      <c r="O1915" s="412">
        <f t="shared" si="714"/>
        <v>0</v>
      </c>
      <c r="P1915" s="335"/>
      <c r="Q1915" s="427">
        <f t="shared" si="715"/>
        <v>0</v>
      </c>
      <c r="R1915" s="428">
        <f t="shared" si="716"/>
        <v>0</v>
      </c>
      <c r="S1915" s="427">
        <f t="shared" si="707"/>
        <v>0</v>
      </c>
      <c r="T1915" s="428">
        <f t="shared" si="708"/>
        <v>0</v>
      </c>
      <c r="U1915" s="431">
        <f t="shared" si="717"/>
        <v>0</v>
      </c>
      <c r="V1915" s="432">
        <f t="shared" si="718"/>
        <v>0</v>
      </c>
      <c r="W1915" s="427">
        <f t="shared" si="719"/>
        <v>0</v>
      </c>
      <c r="X1915" s="428">
        <f t="shared" si="720"/>
        <v>0</v>
      </c>
      <c r="Y1915" s="427">
        <f t="shared" si="709"/>
        <v>0</v>
      </c>
      <c r="Z1915" s="428">
        <f t="shared" si="710"/>
        <v>0</v>
      </c>
      <c r="AA1915" s="431">
        <f t="shared" si="721"/>
        <v>0</v>
      </c>
      <c r="AB1915" s="432">
        <f t="shared" si="722"/>
        <v>0</v>
      </c>
      <c r="AC1915" s="427" t="e">
        <f t="shared" si="723"/>
        <v>#N/A</v>
      </c>
      <c r="AD1915" s="428" t="e">
        <f t="shared" si="724"/>
        <v>#N/A</v>
      </c>
      <c r="AE1915" s="427" t="e">
        <f t="shared" si="725"/>
        <v>#N/A</v>
      </c>
      <c r="AF1915" s="428" t="e">
        <f t="shared" si="726"/>
        <v>#N/A</v>
      </c>
      <c r="AG1915" s="431" t="e">
        <f t="shared" si="727"/>
        <v>#N/A</v>
      </c>
      <c r="AH1915" s="432" t="e">
        <f t="shared" si="728"/>
        <v>#N/A</v>
      </c>
    </row>
    <row r="1916" spans="4:34" x14ac:dyDescent="0.25">
      <c r="D1916" s="335"/>
      <c r="E1916" s="335"/>
      <c r="F1916" s="335"/>
      <c r="G1916" s="335"/>
      <c r="H1916" s="411">
        <f t="shared" si="711"/>
        <v>0</v>
      </c>
      <c r="I1916" s="412">
        <v>0</v>
      </c>
      <c r="J1916" s="411">
        <f t="shared" si="705"/>
        <v>0</v>
      </c>
      <c r="K1916" s="412">
        <f t="shared" si="712"/>
        <v>0</v>
      </c>
      <c r="L1916" s="411">
        <f t="shared" si="713"/>
        <v>0</v>
      </c>
      <c r="M1916" s="412">
        <f t="shared" si="706"/>
        <v>0</v>
      </c>
      <c r="N1916" s="411">
        <v>0</v>
      </c>
      <c r="O1916" s="412">
        <f t="shared" si="714"/>
        <v>0</v>
      </c>
      <c r="P1916" s="335"/>
      <c r="Q1916" s="427">
        <f t="shared" si="715"/>
        <v>0</v>
      </c>
      <c r="R1916" s="428">
        <f t="shared" si="716"/>
        <v>0</v>
      </c>
      <c r="S1916" s="427">
        <f t="shared" si="707"/>
        <v>0</v>
      </c>
      <c r="T1916" s="428">
        <f t="shared" si="708"/>
        <v>0</v>
      </c>
      <c r="U1916" s="431">
        <f t="shared" si="717"/>
        <v>0</v>
      </c>
      <c r="V1916" s="432">
        <f t="shared" si="718"/>
        <v>0</v>
      </c>
      <c r="W1916" s="427">
        <f t="shared" si="719"/>
        <v>0</v>
      </c>
      <c r="X1916" s="428">
        <f t="shared" si="720"/>
        <v>0</v>
      </c>
      <c r="Y1916" s="427">
        <f t="shared" si="709"/>
        <v>0</v>
      </c>
      <c r="Z1916" s="428">
        <f t="shared" si="710"/>
        <v>0</v>
      </c>
      <c r="AA1916" s="431">
        <f t="shared" si="721"/>
        <v>0</v>
      </c>
      <c r="AB1916" s="432">
        <f t="shared" si="722"/>
        <v>0</v>
      </c>
      <c r="AC1916" s="427" t="e">
        <f t="shared" si="723"/>
        <v>#N/A</v>
      </c>
      <c r="AD1916" s="428" t="e">
        <f t="shared" si="724"/>
        <v>#N/A</v>
      </c>
      <c r="AE1916" s="427" t="e">
        <f t="shared" si="725"/>
        <v>#N/A</v>
      </c>
      <c r="AF1916" s="428" t="e">
        <f t="shared" si="726"/>
        <v>#N/A</v>
      </c>
      <c r="AG1916" s="431" t="e">
        <f t="shared" si="727"/>
        <v>#N/A</v>
      </c>
      <c r="AH1916" s="432" t="e">
        <f t="shared" si="728"/>
        <v>#N/A</v>
      </c>
    </row>
    <row r="1917" spans="4:34" x14ac:dyDescent="0.25">
      <c r="D1917" s="335"/>
      <c r="E1917" s="335"/>
      <c r="F1917" s="335"/>
      <c r="G1917" s="335"/>
      <c r="H1917" s="411">
        <f t="shared" si="711"/>
        <v>0</v>
      </c>
      <c r="I1917" s="412">
        <v>0</v>
      </c>
      <c r="J1917" s="411">
        <f t="shared" si="705"/>
        <v>0</v>
      </c>
      <c r="K1917" s="412">
        <f t="shared" si="712"/>
        <v>0</v>
      </c>
      <c r="L1917" s="411">
        <f t="shared" si="713"/>
        <v>0</v>
      </c>
      <c r="M1917" s="412">
        <f t="shared" si="706"/>
        <v>0</v>
      </c>
      <c r="N1917" s="411">
        <v>0</v>
      </c>
      <c r="O1917" s="412">
        <f t="shared" si="714"/>
        <v>0</v>
      </c>
      <c r="P1917" s="335"/>
      <c r="Q1917" s="427">
        <f t="shared" si="715"/>
        <v>0</v>
      </c>
      <c r="R1917" s="428">
        <f t="shared" si="716"/>
        <v>0</v>
      </c>
      <c r="S1917" s="427">
        <f t="shared" si="707"/>
        <v>0</v>
      </c>
      <c r="T1917" s="428">
        <f t="shared" si="708"/>
        <v>0</v>
      </c>
      <c r="U1917" s="431">
        <f t="shared" si="717"/>
        <v>0</v>
      </c>
      <c r="V1917" s="432">
        <f t="shared" si="718"/>
        <v>0</v>
      </c>
      <c r="W1917" s="427">
        <f t="shared" si="719"/>
        <v>0</v>
      </c>
      <c r="X1917" s="428">
        <f t="shared" si="720"/>
        <v>0</v>
      </c>
      <c r="Y1917" s="427">
        <f t="shared" si="709"/>
        <v>0</v>
      </c>
      <c r="Z1917" s="428">
        <f t="shared" si="710"/>
        <v>0</v>
      </c>
      <c r="AA1917" s="431">
        <f t="shared" si="721"/>
        <v>0</v>
      </c>
      <c r="AB1917" s="432">
        <f t="shared" si="722"/>
        <v>0</v>
      </c>
      <c r="AC1917" s="427" t="e">
        <f t="shared" si="723"/>
        <v>#N/A</v>
      </c>
      <c r="AD1917" s="428" t="e">
        <f t="shared" si="724"/>
        <v>#N/A</v>
      </c>
      <c r="AE1917" s="427" t="e">
        <f t="shared" si="725"/>
        <v>#N/A</v>
      </c>
      <c r="AF1917" s="428" t="e">
        <f t="shared" si="726"/>
        <v>#N/A</v>
      </c>
      <c r="AG1917" s="431" t="e">
        <f t="shared" si="727"/>
        <v>#N/A</v>
      </c>
      <c r="AH1917" s="432" t="e">
        <f t="shared" si="728"/>
        <v>#N/A</v>
      </c>
    </row>
    <row r="1918" spans="4:34" x14ac:dyDescent="0.25">
      <c r="D1918" s="335"/>
      <c r="E1918" s="335"/>
      <c r="F1918" s="335"/>
      <c r="G1918" s="335"/>
      <c r="H1918" s="411">
        <f t="shared" si="711"/>
        <v>0</v>
      </c>
      <c r="I1918" s="412">
        <v>0</v>
      </c>
      <c r="J1918" s="411">
        <f t="shared" si="705"/>
        <v>0</v>
      </c>
      <c r="K1918" s="412">
        <f t="shared" si="712"/>
        <v>0</v>
      </c>
      <c r="L1918" s="411">
        <f t="shared" si="713"/>
        <v>0</v>
      </c>
      <c r="M1918" s="412">
        <f t="shared" si="706"/>
        <v>0</v>
      </c>
      <c r="N1918" s="411">
        <v>0</v>
      </c>
      <c r="O1918" s="412">
        <f t="shared" si="714"/>
        <v>0</v>
      </c>
      <c r="P1918" s="335"/>
      <c r="Q1918" s="427">
        <f t="shared" si="715"/>
        <v>0</v>
      </c>
      <c r="R1918" s="428">
        <f t="shared" si="716"/>
        <v>0</v>
      </c>
      <c r="S1918" s="427">
        <f t="shared" si="707"/>
        <v>0</v>
      </c>
      <c r="T1918" s="428">
        <f t="shared" si="708"/>
        <v>0</v>
      </c>
      <c r="U1918" s="431">
        <f t="shared" si="717"/>
        <v>0</v>
      </c>
      <c r="V1918" s="432">
        <f t="shared" si="718"/>
        <v>0</v>
      </c>
      <c r="W1918" s="427">
        <f t="shared" si="719"/>
        <v>0</v>
      </c>
      <c r="X1918" s="428">
        <f t="shared" si="720"/>
        <v>0</v>
      </c>
      <c r="Y1918" s="427">
        <f t="shared" si="709"/>
        <v>0</v>
      </c>
      <c r="Z1918" s="428">
        <f t="shared" si="710"/>
        <v>0</v>
      </c>
      <c r="AA1918" s="431">
        <f t="shared" si="721"/>
        <v>0</v>
      </c>
      <c r="AB1918" s="432">
        <f t="shared" si="722"/>
        <v>0</v>
      </c>
      <c r="AC1918" s="427" t="e">
        <f t="shared" si="723"/>
        <v>#N/A</v>
      </c>
      <c r="AD1918" s="428" t="e">
        <f t="shared" si="724"/>
        <v>#N/A</v>
      </c>
      <c r="AE1918" s="427" t="e">
        <f t="shared" si="725"/>
        <v>#N/A</v>
      </c>
      <c r="AF1918" s="428" t="e">
        <f t="shared" si="726"/>
        <v>#N/A</v>
      </c>
      <c r="AG1918" s="431" t="e">
        <f t="shared" si="727"/>
        <v>#N/A</v>
      </c>
      <c r="AH1918" s="432" t="e">
        <f t="shared" si="728"/>
        <v>#N/A</v>
      </c>
    </row>
    <row r="1919" spans="4:34" x14ac:dyDescent="0.25">
      <c r="D1919" s="335"/>
      <c r="E1919" s="335"/>
      <c r="F1919" s="335"/>
      <c r="G1919" s="335"/>
      <c r="H1919" s="411">
        <f t="shared" si="711"/>
        <v>0</v>
      </c>
      <c r="I1919" s="412">
        <v>0</v>
      </c>
      <c r="J1919" s="411">
        <f t="shared" si="705"/>
        <v>0</v>
      </c>
      <c r="K1919" s="412">
        <f t="shared" si="712"/>
        <v>0</v>
      </c>
      <c r="L1919" s="411">
        <f t="shared" si="713"/>
        <v>0</v>
      </c>
      <c r="M1919" s="412">
        <f t="shared" si="706"/>
        <v>0</v>
      </c>
      <c r="N1919" s="411">
        <v>0</v>
      </c>
      <c r="O1919" s="412">
        <f t="shared" si="714"/>
        <v>0</v>
      </c>
      <c r="P1919" s="335"/>
      <c r="Q1919" s="427">
        <f t="shared" si="715"/>
        <v>0</v>
      </c>
      <c r="R1919" s="428">
        <f t="shared" si="716"/>
        <v>0</v>
      </c>
      <c r="S1919" s="427">
        <f t="shared" si="707"/>
        <v>0</v>
      </c>
      <c r="T1919" s="428">
        <f t="shared" si="708"/>
        <v>0</v>
      </c>
      <c r="U1919" s="431">
        <f t="shared" si="717"/>
        <v>0</v>
      </c>
      <c r="V1919" s="432">
        <f t="shared" si="718"/>
        <v>0</v>
      </c>
      <c r="W1919" s="427">
        <f t="shared" si="719"/>
        <v>0</v>
      </c>
      <c r="X1919" s="428">
        <f t="shared" si="720"/>
        <v>0</v>
      </c>
      <c r="Y1919" s="427">
        <f t="shared" si="709"/>
        <v>0</v>
      </c>
      <c r="Z1919" s="428">
        <f t="shared" si="710"/>
        <v>0</v>
      </c>
      <c r="AA1919" s="431">
        <f t="shared" si="721"/>
        <v>0</v>
      </c>
      <c r="AB1919" s="432">
        <f t="shared" si="722"/>
        <v>0</v>
      </c>
      <c r="AC1919" s="427" t="e">
        <f t="shared" si="723"/>
        <v>#N/A</v>
      </c>
      <c r="AD1919" s="428" t="e">
        <f t="shared" si="724"/>
        <v>#N/A</v>
      </c>
      <c r="AE1919" s="427" t="e">
        <f t="shared" si="725"/>
        <v>#N/A</v>
      </c>
      <c r="AF1919" s="428" t="e">
        <f t="shared" si="726"/>
        <v>#N/A</v>
      </c>
      <c r="AG1919" s="431" t="e">
        <f t="shared" si="727"/>
        <v>#N/A</v>
      </c>
      <c r="AH1919" s="432" t="e">
        <f t="shared" si="728"/>
        <v>#N/A</v>
      </c>
    </row>
    <row r="1920" spans="4:34" x14ac:dyDescent="0.25">
      <c r="D1920" s="335"/>
      <c r="E1920" s="335"/>
      <c r="F1920" s="335"/>
      <c r="G1920" s="335"/>
      <c r="H1920" s="411">
        <f t="shared" si="711"/>
        <v>0</v>
      </c>
      <c r="I1920" s="412">
        <v>0</v>
      </c>
      <c r="J1920" s="411">
        <f t="shared" si="705"/>
        <v>0</v>
      </c>
      <c r="K1920" s="412">
        <f t="shared" si="712"/>
        <v>0</v>
      </c>
      <c r="L1920" s="411">
        <f t="shared" si="713"/>
        <v>0</v>
      </c>
      <c r="M1920" s="412">
        <f t="shared" si="706"/>
        <v>0</v>
      </c>
      <c r="N1920" s="411">
        <v>0</v>
      </c>
      <c r="O1920" s="412">
        <f t="shared" si="714"/>
        <v>0</v>
      </c>
      <c r="P1920" s="335"/>
      <c r="Q1920" s="427">
        <f t="shared" si="715"/>
        <v>0</v>
      </c>
      <c r="R1920" s="428">
        <f t="shared" si="716"/>
        <v>0</v>
      </c>
      <c r="S1920" s="427">
        <f t="shared" si="707"/>
        <v>0</v>
      </c>
      <c r="T1920" s="428">
        <f t="shared" si="708"/>
        <v>0</v>
      </c>
      <c r="U1920" s="431">
        <f t="shared" si="717"/>
        <v>0</v>
      </c>
      <c r="V1920" s="432">
        <f t="shared" si="718"/>
        <v>0</v>
      </c>
      <c r="W1920" s="427">
        <f t="shared" si="719"/>
        <v>0</v>
      </c>
      <c r="X1920" s="428">
        <f t="shared" si="720"/>
        <v>0</v>
      </c>
      <c r="Y1920" s="427">
        <f t="shared" si="709"/>
        <v>0</v>
      </c>
      <c r="Z1920" s="428">
        <f t="shared" si="710"/>
        <v>0</v>
      </c>
      <c r="AA1920" s="431">
        <f t="shared" si="721"/>
        <v>0</v>
      </c>
      <c r="AB1920" s="432">
        <f t="shared" si="722"/>
        <v>0</v>
      </c>
      <c r="AC1920" s="427" t="e">
        <f t="shared" si="723"/>
        <v>#N/A</v>
      </c>
      <c r="AD1920" s="428" t="e">
        <f t="shared" si="724"/>
        <v>#N/A</v>
      </c>
      <c r="AE1920" s="427" t="e">
        <f t="shared" si="725"/>
        <v>#N/A</v>
      </c>
      <c r="AF1920" s="428" t="e">
        <f t="shared" si="726"/>
        <v>#N/A</v>
      </c>
      <c r="AG1920" s="431" t="e">
        <f t="shared" si="727"/>
        <v>#N/A</v>
      </c>
      <c r="AH1920" s="432" t="e">
        <f t="shared" si="728"/>
        <v>#N/A</v>
      </c>
    </row>
    <row r="1921" spans="4:34" x14ac:dyDescent="0.25">
      <c r="D1921" s="335"/>
      <c r="E1921" s="335"/>
      <c r="F1921" s="335"/>
      <c r="G1921" s="335"/>
      <c r="H1921" s="411">
        <f t="shared" si="711"/>
        <v>0</v>
      </c>
      <c r="I1921" s="412">
        <v>0</v>
      </c>
      <c r="J1921" s="411">
        <f t="shared" si="705"/>
        <v>0</v>
      </c>
      <c r="K1921" s="412">
        <f t="shared" si="712"/>
        <v>0</v>
      </c>
      <c r="L1921" s="411">
        <f t="shared" si="713"/>
        <v>0</v>
      </c>
      <c r="M1921" s="412">
        <f t="shared" si="706"/>
        <v>0</v>
      </c>
      <c r="N1921" s="411">
        <v>0</v>
      </c>
      <c r="O1921" s="412">
        <f t="shared" si="714"/>
        <v>0</v>
      </c>
      <c r="P1921" s="335"/>
      <c r="Q1921" s="427">
        <f t="shared" si="715"/>
        <v>0</v>
      </c>
      <c r="R1921" s="428">
        <f t="shared" si="716"/>
        <v>0</v>
      </c>
      <c r="S1921" s="427">
        <f t="shared" si="707"/>
        <v>0</v>
      </c>
      <c r="T1921" s="428">
        <f t="shared" si="708"/>
        <v>0</v>
      </c>
      <c r="U1921" s="431">
        <f t="shared" si="717"/>
        <v>0</v>
      </c>
      <c r="V1921" s="432">
        <f t="shared" si="718"/>
        <v>0</v>
      </c>
      <c r="W1921" s="427">
        <f t="shared" si="719"/>
        <v>0</v>
      </c>
      <c r="X1921" s="428">
        <f t="shared" si="720"/>
        <v>0</v>
      </c>
      <c r="Y1921" s="427">
        <f t="shared" si="709"/>
        <v>0</v>
      </c>
      <c r="Z1921" s="428">
        <f t="shared" si="710"/>
        <v>0</v>
      </c>
      <c r="AA1921" s="431">
        <f t="shared" si="721"/>
        <v>0</v>
      </c>
      <c r="AB1921" s="432">
        <f t="shared" si="722"/>
        <v>0</v>
      </c>
      <c r="AC1921" s="427" t="e">
        <f t="shared" si="723"/>
        <v>#N/A</v>
      </c>
      <c r="AD1921" s="428" t="e">
        <f t="shared" si="724"/>
        <v>#N/A</v>
      </c>
      <c r="AE1921" s="427" t="e">
        <f t="shared" si="725"/>
        <v>#N/A</v>
      </c>
      <c r="AF1921" s="428" t="e">
        <f t="shared" si="726"/>
        <v>#N/A</v>
      </c>
      <c r="AG1921" s="431" t="e">
        <f t="shared" si="727"/>
        <v>#N/A</v>
      </c>
      <c r="AH1921" s="432" t="e">
        <f t="shared" si="728"/>
        <v>#N/A</v>
      </c>
    </row>
    <row r="1922" spans="4:34" x14ac:dyDescent="0.25">
      <c r="D1922" s="335"/>
      <c r="E1922" s="335"/>
      <c r="F1922" s="335"/>
      <c r="G1922" s="335"/>
      <c r="H1922" s="411">
        <f t="shared" si="711"/>
        <v>0</v>
      </c>
      <c r="I1922" s="412">
        <v>0</v>
      </c>
      <c r="J1922" s="411">
        <f t="shared" si="705"/>
        <v>0</v>
      </c>
      <c r="K1922" s="412">
        <f t="shared" si="712"/>
        <v>0</v>
      </c>
      <c r="L1922" s="411">
        <f t="shared" si="713"/>
        <v>0</v>
      </c>
      <c r="M1922" s="412">
        <f t="shared" si="706"/>
        <v>0</v>
      </c>
      <c r="N1922" s="411">
        <v>0</v>
      </c>
      <c r="O1922" s="412">
        <f t="shared" si="714"/>
        <v>0</v>
      </c>
      <c r="P1922" s="335"/>
      <c r="Q1922" s="427">
        <f t="shared" si="715"/>
        <v>0</v>
      </c>
      <c r="R1922" s="428">
        <f t="shared" si="716"/>
        <v>0</v>
      </c>
      <c r="S1922" s="427">
        <f t="shared" si="707"/>
        <v>0</v>
      </c>
      <c r="T1922" s="428">
        <f t="shared" si="708"/>
        <v>0</v>
      </c>
      <c r="U1922" s="431">
        <f t="shared" si="717"/>
        <v>0</v>
      </c>
      <c r="V1922" s="432">
        <f t="shared" si="718"/>
        <v>0</v>
      </c>
      <c r="W1922" s="427">
        <f t="shared" si="719"/>
        <v>0</v>
      </c>
      <c r="X1922" s="428">
        <f t="shared" si="720"/>
        <v>0</v>
      </c>
      <c r="Y1922" s="427">
        <f t="shared" si="709"/>
        <v>0</v>
      </c>
      <c r="Z1922" s="428">
        <f t="shared" si="710"/>
        <v>0</v>
      </c>
      <c r="AA1922" s="431">
        <f t="shared" si="721"/>
        <v>0</v>
      </c>
      <c r="AB1922" s="432">
        <f t="shared" si="722"/>
        <v>0</v>
      </c>
      <c r="AC1922" s="427" t="e">
        <f t="shared" si="723"/>
        <v>#N/A</v>
      </c>
      <c r="AD1922" s="428" t="e">
        <f t="shared" si="724"/>
        <v>#N/A</v>
      </c>
      <c r="AE1922" s="427" t="e">
        <f t="shared" si="725"/>
        <v>#N/A</v>
      </c>
      <c r="AF1922" s="428" t="e">
        <f t="shared" si="726"/>
        <v>#N/A</v>
      </c>
      <c r="AG1922" s="431" t="e">
        <f t="shared" si="727"/>
        <v>#N/A</v>
      </c>
      <c r="AH1922" s="432" t="e">
        <f t="shared" si="728"/>
        <v>#N/A</v>
      </c>
    </row>
    <row r="1923" spans="4:34" x14ac:dyDescent="0.25">
      <c r="D1923" s="335"/>
      <c r="E1923" s="335"/>
      <c r="F1923" s="335"/>
      <c r="G1923" s="335"/>
      <c r="H1923" s="411">
        <f t="shared" si="711"/>
        <v>0</v>
      </c>
      <c r="I1923" s="412">
        <v>0</v>
      </c>
      <c r="J1923" s="411">
        <f t="shared" si="705"/>
        <v>0</v>
      </c>
      <c r="K1923" s="412">
        <f t="shared" si="712"/>
        <v>0</v>
      </c>
      <c r="L1923" s="411">
        <f t="shared" si="713"/>
        <v>0</v>
      </c>
      <c r="M1923" s="412">
        <f t="shared" si="706"/>
        <v>0</v>
      </c>
      <c r="N1923" s="411">
        <v>0</v>
      </c>
      <c r="O1923" s="412">
        <f t="shared" si="714"/>
        <v>0</v>
      </c>
      <c r="P1923" s="335"/>
      <c r="Q1923" s="427">
        <f t="shared" si="715"/>
        <v>0</v>
      </c>
      <c r="R1923" s="428">
        <f t="shared" si="716"/>
        <v>0</v>
      </c>
      <c r="S1923" s="427">
        <f t="shared" si="707"/>
        <v>0</v>
      </c>
      <c r="T1923" s="428">
        <f t="shared" si="708"/>
        <v>0</v>
      </c>
      <c r="U1923" s="431">
        <f t="shared" si="717"/>
        <v>0</v>
      </c>
      <c r="V1923" s="432">
        <f t="shared" si="718"/>
        <v>0</v>
      </c>
      <c r="W1923" s="427">
        <f t="shared" si="719"/>
        <v>0</v>
      </c>
      <c r="X1923" s="428">
        <f t="shared" si="720"/>
        <v>0</v>
      </c>
      <c r="Y1923" s="427">
        <f t="shared" si="709"/>
        <v>0</v>
      </c>
      <c r="Z1923" s="428">
        <f t="shared" si="710"/>
        <v>0</v>
      </c>
      <c r="AA1923" s="431">
        <f t="shared" si="721"/>
        <v>0</v>
      </c>
      <c r="AB1923" s="432">
        <f t="shared" si="722"/>
        <v>0</v>
      </c>
      <c r="AC1923" s="427" t="e">
        <f t="shared" si="723"/>
        <v>#N/A</v>
      </c>
      <c r="AD1923" s="428" t="e">
        <f t="shared" si="724"/>
        <v>#N/A</v>
      </c>
      <c r="AE1923" s="427" t="e">
        <f t="shared" si="725"/>
        <v>#N/A</v>
      </c>
      <c r="AF1923" s="428" t="e">
        <f t="shared" si="726"/>
        <v>#N/A</v>
      </c>
      <c r="AG1923" s="431" t="e">
        <f t="shared" si="727"/>
        <v>#N/A</v>
      </c>
      <c r="AH1923" s="432" t="e">
        <f t="shared" si="728"/>
        <v>#N/A</v>
      </c>
    </row>
    <row r="1924" spans="4:34" x14ac:dyDescent="0.25">
      <c r="D1924" s="335"/>
      <c r="E1924" s="335"/>
      <c r="F1924" s="335"/>
      <c r="G1924" s="335"/>
      <c r="H1924" s="411">
        <f t="shared" si="711"/>
        <v>0</v>
      </c>
      <c r="I1924" s="412">
        <v>0</v>
      </c>
      <c r="J1924" s="411">
        <f t="shared" si="705"/>
        <v>0</v>
      </c>
      <c r="K1924" s="412">
        <f t="shared" si="712"/>
        <v>0</v>
      </c>
      <c r="L1924" s="411">
        <f t="shared" si="713"/>
        <v>0</v>
      </c>
      <c r="M1924" s="412">
        <f t="shared" si="706"/>
        <v>0</v>
      </c>
      <c r="N1924" s="411">
        <v>0</v>
      </c>
      <c r="O1924" s="412">
        <f t="shared" si="714"/>
        <v>0</v>
      </c>
      <c r="P1924" s="335"/>
      <c r="Q1924" s="427">
        <f t="shared" si="715"/>
        <v>0</v>
      </c>
      <c r="R1924" s="428">
        <f t="shared" si="716"/>
        <v>0</v>
      </c>
      <c r="S1924" s="427">
        <f t="shared" si="707"/>
        <v>0</v>
      </c>
      <c r="T1924" s="428">
        <f t="shared" si="708"/>
        <v>0</v>
      </c>
      <c r="U1924" s="431">
        <f t="shared" si="717"/>
        <v>0</v>
      </c>
      <c r="V1924" s="432">
        <f t="shared" si="718"/>
        <v>0</v>
      </c>
      <c r="W1924" s="427">
        <f t="shared" si="719"/>
        <v>0</v>
      </c>
      <c r="X1924" s="428">
        <f t="shared" si="720"/>
        <v>0</v>
      </c>
      <c r="Y1924" s="427">
        <f t="shared" si="709"/>
        <v>0</v>
      </c>
      <c r="Z1924" s="428">
        <f t="shared" si="710"/>
        <v>0</v>
      </c>
      <c r="AA1924" s="431">
        <f t="shared" si="721"/>
        <v>0</v>
      </c>
      <c r="AB1924" s="432">
        <f t="shared" si="722"/>
        <v>0</v>
      </c>
      <c r="AC1924" s="427" t="e">
        <f t="shared" si="723"/>
        <v>#N/A</v>
      </c>
      <c r="AD1924" s="428" t="e">
        <f t="shared" si="724"/>
        <v>#N/A</v>
      </c>
      <c r="AE1924" s="427" t="e">
        <f t="shared" si="725"/>
        <v>#N/A</v>
      </c>
      <c r="AF1924" s="428" t="e">
        <f t="shared" si="726"/>
        <v>#N/A</v>
      </c>
      <c r="AG1924" s="431" t="e">
        <f t="shared" si="727"/>
        <v>#N/A</v>
      </c>
      <c r="AH1924" s="432" t="e">
        <f t="shared" si="728"/>
        <v>#N/A</v>
      </c>
    </row>
    <row r="1925" spans="4:34" x14ac:dyDescent="0.25">
      <c r="D1925" s="335"/>
      <c r="E1925" s="335"/>
      <c r="F1925" s="335"/>
      <c r="G1925" s="335"/>
      <c r="H1925" s="411">
        <f t="shared" si="711"/>
        <v>0</v>
      </c>
      <c r="I1925" s="412">
        <v>0</v>
      </c>
      <c r="J1925" s="411">
        <f t="shared" si="705"/>
        <v>0</v>
      </c>
      <c r="K1925" s="412">
        <f t="shared" si="712"/>
        <v>0</v>
      </c>
      <c r="L1925" s="411">
        <f t="shared" si="713"/>
        <v>0</v>
      </c>
      <c r="M1925" s="412">
        <f t="shared" si="706"/>
        <v>0</v>
      </c>
      <c r="N1925" s="411">
        <v>0</v>
      </c>
      <c r="O1925" s="412">
        <f t="shared" si="714"/>
        <v>0</v>
      </c>
      <c r="P1925" s="335"/>
      <c r="Q1925" s="427">
        <f t="shared" si="715"/>
        <v>0</v>
      </c>
      <c r="R1925" s="428">
        <f t="shared" si="716"/>
        <v>0</v>
      </c>
      <c r="S1925" s="427">
        <f t="shared" si="707"/>
        <v>0</v>
      </c>
      <c r="T1925" s="428">
        <f t="shared" si="708"/>
        <v>0</v>
      </c>
      <c r="U1925" s="431">
        <f t="shared" si="717"/>
        <v>0</v>
      </c>
      <c r="V1925" s="432">
        <f t="shared" si="718"/>
        <v>0</v>
      </c>
      <c r="W1925" s="427">
        <f t="shared" si="719"/>
        <v>0</v>
      </c>
      <c r="X1925" s="428">
        <f t="shared" si="720"/>
        <v>0</v>
      </c>
      <c r="Y1925" s="427">
        <f t="shared" si="709"/>
        <v>0</v>
      </c>
      <c r="Z1925" s="428">
        <f t="shared" si="710"/>
        <v>0</v>
      </c>
      <c r="AA1925" s="431">
        <f t="shared" si="721"/>
        <v>0</v>
      </c>
      <c r="AB1925" s="432">
        <f t="shared" si="722"/>
        <v>0</v>
      </c>
      <c r="AC1925" s="427" t="e">
        <f t="shared" si="723"/>
        <v>#N/A</v>
      </c>
      <c r="AD1925" s="428" t="e">
        <f t="shared" si="724"/>
        <v>#N/A</v>
      </c>
      <c r="AE1925" s="427" t="e">
        <f t="shared" si="725"/>
        <v>#N/A</v>
      </c>
      <c r="AF1925" s="428" t="e">
        <f t="shared" si="726"/>
        <v>#N/A</v>
      </c>
      <c r="AG1925" s="431" t="e">
        <f t="shared" si="727"/>
        <v>#N/A</v>
      </c>
      <c r="AH1925" s="432" t="e">
        <f t="shared" si="728"/>
        <v>#N/A</v>
      </c>
    </row>
    <row r="1926" spans="4:34" x14ac:dyDescent="0.25">
      <c r="D1926" s="335"/>
      <c r="E1926" s="335"/>
      <c r="F1926" s="335"/>
      <c r="G1926" s="335"/>
      <c r="H1926" s="411">
        <f t="shared" si="711"/>
        <v>0</v>
      </c>
      <c r="I1926" s="412">
        <v>0</v>
      </c>
      <c r="J1926" s="411">
        <f t="shared" si="705"/>
        <v>0</v>
      </c>
      <c r="K1926" s="412">
        <f t="shared" si="712"/>
        <v>0</v>
      </c>
      <c r="L1926" s="411">
        <f t="shared" si="713"/>
        <v>0</v>
      </c>
      <c r="M1926" s="412">
        <f t="shared" si="706"/>
        <v>0</v>
      </c>
      <c r="N1926" s="411">
        <v>0</v>
      </c>
      <c r="O1926" s="412">
        <f t="shared" si="714"/>
        <v>0</v>
      </c>
      <c r="P1926" s="335"/>
      <c r="Q1926" s="427">
        <f t="shared" si="715"/>
        <v>0</v>
      </c>
      <c r="R1926" s="428">
        <f t="shared" si="716"/>
        <v>0</v>
      </c>
      <c r="S1926" s="427">
        <f t="shared" si="707"/>
        <v>0</v>
      </c>
      <c r="T1926" s="428">
        <f t="shared" si="708"/>
        <v>0</v>
      </c>
      <c r="U1926" s="431">
        <f t="shared" si="717"/>
        <v>0</v>
      </c>
      <c r="V1926" s="432">
        <f t="shared" si="718"/>
        <v>0</v>
      </c>
      <c r="W1926" s="427">
        <f t="shared" si="719"/>
        <v>0</v>
      </c>
      <c r="X1926" s="428">
        <f t="shared" si="720"/>
        <v>0</v>
      </c>
      <c r="Y1926" s="427">
        <f t="shared" si="709"/>
        <v>0</v>
      </c>
      <c r="Z1926" s="428">
        <f t="shared" si="710"/>
        <v>0</v>
      </c>
      <c r="AA1926" s="431">
        <f t="shared" si="721"/>
        <v>0</v>
      </c>
      <c r="AB1926" s="432">
        <f t="shared" si="722"/>
        <v>0</v>
      </c>
      <c r="AC1926" s="427" t="e">
        <f t="shared" si="723"/>
        <v>#N/A</v>
      </c>
      <c r="AD1926" s="428" t="e">
        <f t="shared" si="724"/>
        <v>#N/A</v>
      </c>
      <c r="AE1926" s="427" t="e">
        <f t="shared" si="725"/>
        <v>#N/A</v>
      </c>
      <c r="AF1926" s="428" t="e">
        <f t="shared" si="726"/>
        <v>#N/A</v>
      </c>
      <c r="AG1926" s="431" t="e">
        <f t="shared" si="727"/>
        <v>#N/A</v>
      </c>
      <c r="AH1926" s="432" t="e">
        <f t="shared" si="728"/>
        <v>#N/A</v>
      </c>
    </row>
    <row r="1927" spans="4:34" x14ac:dyDescent="0.25">
      <c r="D1927" s="335"/>
      <c r="E1927" s="335"/>
      <c r="F1927" s="335"/>
      <c r="G1927" s="335"/>
      <c r="H1927" s="411">
        <f t="shared" si="711"/>
        <v>0</v>
      </c>
      <c r="I1927" s="412">
        <v>0</v>
      </c>
      <c r="J1927" s="411">
        <f t="shared" si="705"/>
        <v>0</v>
      </c>
      <c r="K1927" s="412">
        <f t="shared" si="712"/>
        <v>0</v>
      </c>
      <c r="L1927" s="411">
        <f t="shared" si="713"/>
        <v>0</v>
      </c>
      <c r="M1927" s="412">
        <f t="shared" si="706"/>
        <v>0</v>
      </c>
      <c r="N1927" s="411">
        <v>0</v>
      </c>
      <c r="O1927" s="412">
        <f t="shared" si="714"/>
        <v>0</v>
      </c>
      <c r="P1927" s="335"/>
      <c r="Q1927" s="427">
        <f t="shared" si="715"/>
        <v>0</v>
      </c>
      <c r="R1927" s="428">
        <f t="shared" si="716"/>
        <v>0</v>
      </c>
      <c r="S1927" s="427">
        <f t="shared" si="707"/>
        <v>0</v>
      </c>
      <c r="T1927" s="428">
        <f t="shared" si="708"/>
        <v>0</v>
      </c>
      <c r="U1927" s="431">
        <f t="shared" si="717"/>
        <v>0</v>
      </c>
      <c r="V1927" s="432">
        <f t="shared" si="718"/>
        <v>0</v>
      </c>
      <c r="W1927" s="427">
        <f t="shared" si="719"/>
        <v>0</v>
      </c>
      <c r="X1927" s="428">
        <f t="shared" si="720"/>
        <v>0</v>
      </c>
      <c r="Y1927" s="427">
        <f t="shared" si="709"/>
        <v>0</v>
      </c>
      <c r="Z1927" s="428">
        <f t="shared" si="710"/>
        <v>0</v>
      </c>
      <c r="AA1927" s="431">
        <f t="shared" si="721"/>
        <v>0</v>
      </c>
      <c r="AB1927" s="432">
        <f t="shared" si="722"/>
        <v>0</v>
      </c>
      <c r="AC1927" s="427" t="e">
        <f t="shared" si="723"/>
        <v>#N/A</v>
      </c>
      <c r="AD1927" s="428" t="e">
        <f t="shared" si="724"/>
        <v>#N/A</v>
      </c>
      <c r="AE1927" s="427" t="e">
        <f t="shared" si="725"/>
        <v>#N/A</v>
      </c>
      <c r="AF1927" s="428" t="e">
        <f t="shared" si="726"/>
        <v>#N/A</v>
      </c>
      <c r="AG1927" s="431" t="e">
        <f t="shared" si="727"/>
        <v>#N/A</v>
      </c>
      <c r="AH1927" s="432" t="e">
        <f t="shared" si="728"/>
        <v>#N/A</v>
      </c>
    </row>
    <row r="1928" spans="4:34" x14ac:dyDescent="0.25">
      <c r="D1928" s="335"/>
      <c r="E1928" s="335"/>
      <c r="F1928" s="335"/>
      <c r="G1928" s="335"/>
      <c r="H1928" s="411">
        <f t="shared" si="711"/>
        <v>0</v>
      </c>
      <c r="I1928" s="412">
        <v>0</v>
      </c>
      <c r="J1928" s="411">
        <f t="shared" ref="J1928:J1991" si="729">Wx</f>
        <v>0</v>
      </c>
      <c r="K1928" s="412">
        <f t="shared" si="712"/>
        <v>0</v>
      </c>
      <c r="L1928" s="411">
        <f t="shared" si="713"/>
        <v>0</v>
      </c>
      <c r="M1928" s="412">
        <f t="shared" ref="M1928:M1991" si="730">Wy</f>
        <v>0</v>
      </c>
      <c r="N1928" s="411">
        <v>0</v>
      </c>
      <c r="O1928" s="412">
        <f t="shared" si="714"/>
        <v>0</v>
      </c>
      <c r="P1928" s="335"/>
      <c r="Q1928" s="427">
        <f t="shared" si="715"/>
        <v>0</v>
      </c>
      <c r="R1928" s="428">
        <f t="shared" si="716"/>
        <v>0</v>
      </c>
      <c r="S1928" s="427">
        <f t="shared" ref="S1928:S1991" si="731">IF(AND(Q1928&gt;=0,Q1928&lt;=Wx),Q1928,"")</f>
        <v>0</v>
      </c>
      <c r="T1928" s="428">
        <f t="shared" ref="T1928:T1991" si="732">IF(AND(R1928&gt;=0,R1928&lt;=Wy),R1928,"")</f>
        <v>0</v>
      </c>
      <c r="U1928" s="431">
        <f t="shared" si="717"/>
        <v>0</v>
      </c>
      <c r="V1928" s="432">
        <f t="shared" si="718"/>
        <v>0</v>
      </c>
      <c r="W1928" s="427">
        <f t="shared" si="719"/>
        <v>0</v>
      </c>
      <c r="X1928" s="428">
        <f t="shared" si="720"/>
        <v>0</v>
      </c>
      <c r="Y1928" s="427">
        <f t="shared" ref="Y1928:Y1991" si="733">IF(AND(W1928&gt;=0,W1928&lt;=Wx),W1928,"")</f>
        <v>0</v>
      </c>
      <c r="Z1928" s="428">
        <f t="shared" ref="Z1928:Z1991" si="734">IF(AND(X1928&gt;=0,X1928&lt;=Wy),X1928,"")</f>
        <v>0</v>
      </c>
      <c r="AA1928" s="431">
        <f t="shared" si="721"/>
        <v>0</v>
      </c>
      <c r="AB1928" s="432">
        <f t="shared" si="722"/>
        <v>0</v>
      </c>
      <c r="AC1928" s="427" t="e">
        <f t="shared" si="723"/>
        <v>#N/A</v>
      </c>
      <c r="AD1928" s="428" t="e">
        <f t="shared" si="724"/>
        <v>#N/A</v>
      </c>
      <c r="AE1928" s="427" t="e">
        <f t="shared" si="725"/>
        <v>#N/A</v>
      </c>
      <c r="AF1928" s="428" t="e">
        <f t="shared" si="726"/>
        <v>#N/A</v>
      </c>
      <c r="AG1928" s="431" t="e">
        <f t="shared" si="727"/>
        <v>#N/A</v>
      </c>
      <c r="AH1928" s="432" t="e">
        <f t="shared" si="728"/>
        <v>#N/A</v>
      </c>
    </row>
    <row r="1929" spans="4:34" x14ac:dyDescent="0.25">
      <c r="D1929" s="335"/>
      <c r="E1929" s="335"/>
      <c r="F1929" s="335"/>
      <c r="G1929" s="335"/>
      <c r="H1929" s="411">
        <f t="shared" ref="H1929:H1992" si="735">H1928+Wx/INCREMENTS</f>
        <v>0</v>
      </c>
      <c r="I1929" s="412">
        <v>0</v>
      </c>
      <c r="J1929" s="411">
        <f t="shared" si="729"/>
        <v>0</v>
      </c>
      <c r="K1929" s="412">
        <f t="shared" ref="K1929:K1992" si="736">K1928+Wy/INCREMENTS</f>
        <v>0</v>
      </c>
      <c r="L1929" s="411">
        <f t="shared" ref="L1929:L1992" si="737">L1928-Wx/INCREMENTS</f>
        <v>0</v>
      </c>
      <c r="M1929" s="412">
        <f t="shared" si="730"/>
        <v>0</v>
      </c>
      <c r="N1929" s="411">
        <v>0</v>
      </c>
      <c r="O1929" s="412">
        <f t="shared" ref="O1929:O1992" si="738">O1928-Wy/INCREMENTS</f>
        <v>0</v>
      </c>
      <c r="P1929" s="335"/>
      <c r="Q1929" s="427">
        <f t="shared" ref="Q1929:Q1992" si="739">Q1928+((SQRT(Wx^2+Wy^2))*COS(RADIANS(θ))/INCREMENTS)</f>
        <v>0</v>
      </c>
      <c r="R1929" s="428">
        <f t="shared" ref="R1929:R1992" si="740">R1928+((SQRT(Wx^2+Wy^2))*SIN(RADIANS(θ))/INCREMENTS)</f>
        <v>0</v>
      </c>
      <c r="S1929" s="427">
        <f t="shared" si="731"/>
        <v>0</v>
      </c>
      <c r="T1929" s="428">
        <f t="shared" si="732"/>
        <v>0</v>
      </c>
      <c r="U1929" s="431">
        <f t="shared" ref="U1929:U1992" si="741">IF(AND(S1929&lt;&gt;"",T1929&lt;&gt;""),S1929,"")</f>
        <v>0</v>
      </c>
      <c r="V1929" s="432">
        <f t="shared" ref="V1929:V1992" si="742">IF(AND(S1929&lt;&gt;"",T1929&lt;&gt;""),T1929,"")</f>
        <v>0</v>
      </c>
      <c r="W1929" s="427">
        <f t="shared" ref="W1929:W1992" si="743">W1928+((SQRT(Wx^2+Wy^2))*COS(RADIANS(θ))/INCREMENTS)</f>
        <v>0</v>
      </c>
      <c r="X1929" s="428">
        <f t="shared" ref="X1929:X1992" si="744">X1928+((SQRT(Wx^2+Wy^2))*SIN(RADIANS(θ))/INCREMENTS)</f>
        <v>0</v>
      </c>
      <c r="Y1929" s="427">
        <f t="shared" si="733"/>
        <v>0</v>
      </c>
      <c r="Z1929" s="428">
        <f t="shared" si="734"/>
        <v>0</v>
      </c>
      <c r="AA1929" s="431">
        <f t="shared" ref="AA1929:AA1992" si="745">IF(AND(Y1929&lt;&gt;"",Z1929&lt;&gt;""),Y1929,"")</f>
        <v>0</v>
      </c>
      <c r="AB1929" s="432">
        <f t="shared" ref="AB1929:AB1992" si="746">IF(AND(Y1929&lt;&gt;"",Z1929&lt;&gt;""),Z1929,"")</f>
        <v>0</v>
      </c>
      <c r="AC1929" s="427" t="e">
        <f t="shared" si="723"/>
        <v>#N/A</v>
      </c>
      <c r="AD1929" s="428" t="e">
        <f t="shared" si="724"/>
        <v>#N/A</v>
      </c>
      <c r="AE1929" s="427" t="e">
        <f t="shared" si="725"/>
        <v>#N/A</v>
      </c>
      <c r="AF1929" s="428" t="e">
        <f t="shared" si="726"/>
        <v>#N/A</v>
      </c>
      <c r="AG1929" s="431" t="e">
        <f t="shared" si="727"/>
        <v>#N/A</v>
      </c>
      <c r="AH1929" s="432" t="e">
        <f t="shared" si="728"/>
        <v>#N/A</v>
      </c>
    </row>
    <row r="1930" spans="4:34" x14ac:dyDescent="0.25">
      <c r="D1930" s="335"/>
      <c r="E1930" s="335"/>
      <c r="F1930" s="335"/>
      <c r="G1930" s="335"/>
      <c r="H1930" s="411">
        <f t="shared" si="735"/>
        <v>0</v>
      </c>
      <c r="I1930" s="412">
        <v>0</v>
      </c>
      <c r="J1930" s="411">
        <f t="shared" si="729"/>
        <v>0</v>
      </c>
      <c r="K1930" s="412">
        <f t="shared" si="736"/>
        <v>0</v>
      </c>
      <c r="L1930" s="411">
        <f t="shared" si="737"/>
        <v>0</v>
      </c>
      <c r="M1930" s="412">
        <f t="shared" si="730"/>
        <v>0</v>
      </c>
      <c r="N1930" s="411">
        <v>0</v>
      </c>
      <c r="O1930" s="412">
        <f t="shared" si="738"/>
        <v>0</v>
      </c>
      <c r="P1930" s="335"/>
      <c r="Q1930" s="427">
        <f t="shared" si="739"/>
        <v>0</v>
      </c>
      <c r="R1930" s="428">
        <f t="shared" si="740"/>
        <v>0</v>
      </c>
      <c r="S1930" s="427">
        <f t="shared" si="731"/>
        <v>0</v>
      </c>
      <c r="T1930" s="428">
        <f t="shared" si="732"/>
        <v>0</v>
      </c>
      <c r="U1930" s="431">
        <f t="shared" si="741"/>
        <v>0</v>
      </c>
      <c r="V1930" s="432">
        <f t="shared" si="742"/>
        <v>0</v>
      </c>
      <c r="W1930" s="427">
        <f t="shared" si="743"/>
        <v>0</v>
      </c>
      <c r="X1930" s="428">
        <f t="shared" si="744"/>
        <v>0</v>
      </c>
      <c r="Y1930" s="427">
        <f t="shared" si="733"/>
        <v>0</v>
      </c>
      <c r="Z1930" s="428">
        <f t="shared" si="734"/>
        <v>0</v>
      </c>
      <c r="AA1930" s="431">
        <f t="shared" si="745"/>
        <v>0</v>
      </c>
      <c r="AB1930" s="432">
        <f t="shared" si="746"/>
        <v>0</v>
      </c>
      <c r="AC1930" s="427" t="e">
        <f t="shared" ref="AC1930:AC1993" si="747">AC1929+((SQRT(Wx^2+Wy^2))*COS(RADIANS(θ))/INCREMENTS)</f>
        <v>#N/A</v>
      </c>
      <c r="AD1930" s="428" t="e">
        <f t="shared" ref="AD1930:AD1993" si="748">AD1929+((SQRT(Wx^2+Wy^2))*SIN(RADIANS(θ))/INCREMENTS)</f>
        <v>#N/A</v>
      </c>
      <c r="AE1930" s="427" t="e">
        <f t="shared" ref="AE1930:AE1993" si="749">IF(AND(AC1930&gt;=0,AC1930&lt;=Wx),AC1930,"")</f>
        <v>#N/A</v>
      </c>
      <c r="AF1930" s="428" t="e">
        <f t="shared" ref="AF1930:AF1993" si="750">IF(AND(AD1930&gt;=0,AD1930&lt;=Wy),AD1930,"")</f>
        <v>#N/A</v>
      </c>
      <c r="AG1930" s="431" t="e">
        <f t="shared" ref="AG1930:AG1993" si="751">IF(AND(AE1930&lt;&gt;"",AF1930&lt;&gt;""),AE1930,"")</f>
        <v>#N/A</v>
      </c>
      <c r="AH1930" s="432" t="e">
        <f t="shared" ref="AH1930:AH1993" si="752">IF(AND(AE1930&lt;&gt;"",AF1930&lt;&gt;""),AF1930,"")</f>
        <v>#N/A</v>
      </c>
    </row>
    <row r="1931" spans="4:34" x14ac:dyDescent="0.25">
      <c r="D1931" s="335"/>
      <c r="E1931" s="335"/>
      <c r="F1931" s="335"/>
      <c r="G1931" s="335"/>
      <c r="H1931" s="411">
        <f t="shared" si="735"/>
        <v>0</v>
      </c>
      <c r="I1931" s="412">
        <v>0</v>
      </c>
      <c r="J1931" s="411">
        <f t="shared" si="729"/>
        <v>0</v>
      </c>
      <c r="K1931" s="412">
        <f t="shared" si="736"/>
        <v>0</v>
      </c>
      <c r="L1931" s="411">
        <f t="shared" si="737"/>
        <v>0</v>
      </c>
      <c r="M1931" s="412">
        <f t="shared" si="730"/>
        <v>0</v>
      </c>
      <c r="N1931" s="411">
        <v>0</v>
      </c>
      <c r="O1931" s="412">
        <f t="shared" si="738"/>
        <v>0</v>
      </c>
      <c r="P1931" s="335"/>
      <c r="Q1931" s="427">
        <f t="shared" si="739"/>
        <v>0</v>
      </c>
      <c r="R1931" s="428">
        <f t="shared" si="740"/>
        <v>0</v>
      </c>
      <c r="S1931" s="427">
        <f t="shared" si="731"/>
        <v>0</v>
      </c>
      <c r="T1931" s="428">
        <f t="shared" si="732"/>
        <v>0</v>
      </c>
      <c r="U1931" s="431">
        <f t="shared" si="741"/>
        <v>0</v>
      </c>
      <c r="V1931" s="432">
        <f t="shared" si="742"/>
        <v>0</v>
      </c>
      <c r="W1931" s="427">
        <f t="shared" si="743"/>
        <v>0</v>
      </c>
      <c r="X1931" s="428">
        <f t="shared" si="744"/>
        <v>0</v>
      </c>
      <c r="Y1931" s="427">
        <f t="shared" si="733"/>
        <v>0</v>
      </c>
      <c r="Z1931" s="428">
        <f t="shared" si="734"/>
        <v>0</v>
      </c>
      <c r="AA1931" s="431">
        <f t="shared" si="745"/>
        <v>0</v>
      </c>
      <c r="AB1931" s="432">
        <f t="shared" si="746"/>
        <v>0</v>
      </c>
      <c r="AC1931" s="427" t="e">
        <f t="shared" si="747"/>
        <v>#N/A</v>
      </c>
      <c r="AD1931" s="428" t="e">
        <f t="shared" si="748"/>
        <v>#N/A</v>
      </c>
      <c r="AE1931" s="427" t="e">
        <f t="shared" si="749"/>
        <v>#N/A</v>
      </c>
      <c r="AF1931" s="428" t="e">
        <f t="shared" si="750"/>
        <v>#N/A</v>
      </c>
      <c r="AG1931" s="431" t="e">
        <f t="shared" si="751"/>
        <v>#N/A</v>
      </c>
      <c r="AH1931" s="432" t="e">
        <f t="shared" si="752"/>
        <v>#N/A</v>
      </c>
    </row>
    <row r="1932" spans="4:34" x14ac:dyDescent="0.25">
      <c r="D1932" s="335"/>
      <c r="E1932" s="335"/>
      <c r="F1932" s="335"/>
      <c r="G1932" s="335"/>
      <c r="H1932" s="411">
        <f t="shared" si="735"/>
        <v>0</v>
      </c>
      <c r="I1932" s="412">
        <v>0</v>
      </c>
      <c r="J1932" s="411">
        <f t="shared" si="729"/>
        <v>0</v>
      </c>
      <c r="K1932" s="412">
        <f t="shared" si="736"/>
        <v>0</v>
      </c>
      <c r="L1932" s="411">
        <f t="shared" si="737"/>
        <v>0</v>
      </c>
      <c r="M1932" s="412">
        <f t="shared" si="730"/>
        <v>0</v>
      </c>
      <c r="N1932" s="411">
        <v>0</v>
      </c>
      <c r="O1932" s="412">
        <f t="shared" si="738"/>
        <v>0</v>
      </c>
      <c r="P1932" s="335"/>
      <c r="Q1932" s="427">
        <f t="shared" si="739"/>
        <v>0</v>
      </c>
      <c r="R1932" s="428">
        <f t="shared" si="740"/>
        <v>0</v>
      </c>
      <c r="S1932" s="427">
        <f t="shared" si="731"/>
        <v>0</v>
      </c>
      <c r="T1932" s="428">
        <f t="shared" si="732"/>
        <v>0</v>
      </c>
      <c r="U1932" s="431">
        <f t="shared" si="741"/>
        <v>0</v>
      </c>
      <c r="V1932" s="432">
        <f t="shared" si="742"/>
        <v>0</v>
      </c>
      <c r="W1932" s="427">
        <f t="shared" si="743"/>
        <v>0</v>
      </c>
      <c r="X1932" s="428">
        <f t="shared" si="744"/>
        <v>0</v>
      </c>
      <c r="Y1932" s="427">
        <f t="shared" si="733"/>
        <v>0</v>
      </c>
      <c r="Z1932" s="428">
        <f t="shared" si="734"/>
        <v>0</v>
      </c>
      <c r="AA1932" s="431">
        <f t="shared" si="745"/>
        <v>0</v>
      </c>
      <c r="AB1932" s="432">
        <f t="shared" si="746"/>
        <v>0</v>
      </c>
      <c r="AC1932" s="427" t="e">
        <f t="shared" si="747"/>
        <v>#N/A</v>
      </c>
      <c r="AD1932" s="428" t="e">
        <f t="shared" si="748"/>
        <v>#N/A</v>
      </c>
      <c r="AE1932" s="427" t="e">
        <f t="shared" si="749"/>
        <v>#N/A</v>
      </c>
      <c r="AF1932" s="428" t="e">
        <f t="shared" si="750"/>
        <v>#N/A</v>
      </c>
      <c r="AG1932" s="431" t="e">
        <f t="shared" si="751"/>
        <v>#N/A</v>
      </c>
      <c r="AH1932" s="432" t="e">
        <f t="shared" si="752"/>
        <v>#N/A</v>
      </c>
    </row>
    <row r="1933" spans="4:34" x14ac:dyDescent="0.25">
      <c r="D1933" s="335"/>
      <c r="E1933" s="335"/>
      <c r="F1933" s="335"/>
      <c r="G1933" s="335"/>
      <c r="H1933" s="411">
        <f t="shared" si="735"/>
        <v>0</v>
      </c>
      <c r="I1933" s="412">
        <v>0</v>
      </c>
      <c r="J1933" s="411">
        <f t="shared" si="729"/>
        <v>0</v>
      </c>
      <c r="K1933" s="412">
        <f t="shared" si="736"/>
        <v>0</v>
      </c>
      <c r="L1933" s="411">
        <f t="shared" si="737"/>
        <v>0</v>
      </c>
      <c r="M1933" s="412">
        <f t="shared" si="730"/>
        <v>0</v>
      </c>
      <c r="N1933" s="411">
        <v>0</v>
      </c>
      <c r="O1933" s="412">
        <f t="shared" si="738"/>
        <v>0</v>
      </c>
      <c r="P1933" s="335"/>
      <c r="Q1933" s="427">
        <f t="shared" si="739"/>
        <v>0</v>
      </c>
      <c r="R1933" s="428">
        <f t="shared" si="740"/>
        <v>0</v>
      </c>
      <c r="S1933" s="427">
        <f t="shared" si="731"/>
        <v>0</v>
      </c>
      <c r="T1933" s="428">
        <f t="shared" si="732"/>
        <v>0</v>
      </c>
      <c r="U1933" s="431">
        <f t="shared" si="741"/>
        <v>0</v>
      </c>
      <c r="V1933" s="432">
        <f t="shared" si="742"/>
        <v>0</v>
      </c>
      <c r="W1933" s="427">
        <f t="shared" si="743"/>
        <v>0</v>
      </c>
      <c r="X1933" s="428">
        <f t="shared" si="744"/>
        <v>0</v>
      </c>
      <c r="Y1933" s="427">
        <f t="shared" si="733"/>
        <v>0</v>
      </c>
      <c r="Z1933" s="428">
        <f t="shared" si="734"/>
        <v>0</v>
      </c>
      <c r="AA1933" s="431">
        <f t="shared" si="745"/>
        <v>0</v>
      </c>
      <c r="AB1933" s="432">
        <f t="shared" si="746"/>
        <v>0</v>
      </c>
      <c r="AC1933" s="427" t="e">
        <f t="shared" si="747"/>
        <v>#N/A</v>
      </c>
      <c r="AD1933" s="428" t="e">
        <f t="shared" si="748"/>
        <v>#N/A</v>
      </c>
      <c r="AE1933" s="427" t="e">
        <f t="shared" si="749"/>
        <v>#N/A</v>
      </c>
      <c r="AF1933" s="428" t="e">
        <f t="shared" si="750"/>
        <v>#N/A</v>
      </c>
      <c r="AG1933" s="431" t="e">
        <f t="shared" si="751"/>
        <v>#N/A</v>
      </c>
      <c r="AH1933" s="432" t="e">
        <f t="shared" si="752"/>
        <v>#N/A</v>
      </c>
    </row>
    <row r="1934" spans="4:34" x14ac:dyDescent="0.25">
      <c r="D1934" s="335"/>
      <c r="E1934" s="335"/>
      <c r="F1934" s="335"/>
      <c r="G1934" s="335"/>
      <c r="H1934" s="411">
        <f t="shared" si="735"/>
        <v>0</v>
      </c>
      <c r="I1934" s="412">
        <v>0</v>
      </c>
      <c r="J1934" s="411">
        <f t="shared" si="729"/>
        <v>0</v>
      </c>
      <c r="K1934" s="412">
        <f t="shared" si="736"/>
        <v>0</v>
      </c>
      <c r="L1934" s="411">
        <f t="shared" si="737"/>
        <v>0</v>
      </c>
      <c r="M1934" s="412">
        <f t="shared" si="730"/>
        <v>0</v>
      </c>
      <c r="N1934" s="411">
        <v>0</v>
      </c>
      <c r="O1934" s="412">
        <f t="shared" si="738"/>
        <v>0</v>
      </c>
      <c r="P1934" s="335"/>
      <c r="Q1934" s="427">
        <f t="shared" si="739"/>
        <v>0</v>
      </c>
      <c r="R1934" s="428">
        <f t="shared" si="740"/>
        <v>0</v>
      </c>
      <c r="S1934" s="427">
        <f t="shared" si="731"/>
        <v>0</v>
      </c>
      <c r="T1934" s="428">
        <f t="shared" si="732"/>
        <v>0</v>
      </c>
      <c r="U1934" s="431">
        <f t="shared" si="741"/>
        <v>0</v>
      </c>
      <c r="V1934" s="432">
        <f t="shared" si="742"/>
        <v>0</v>
      </c>
      <c r="W1934" s="427">
        <f t="shared" si="743"/>
        <v>0</v>
      </c>
      <c r="X1934" s="428">
        <f t="shared" si="744"/>
        <v>0</v>
      </c>
      <c r="Y1934" s="427">
        <f t="shared" si="733"/>
        <v>0</v>
      </c>
      <c r="Z1934" s="428">
        <f t="shared" si="734"/>
        <v>0</v>
      </c>
      <c r="AA1934" s="431">
        <f t="shared" si="745"/>
        <v>0</v>
      </c>
      <c r="AB1934" s="432">
        <f t="shared" si="746"/>
        <v>0</v>
      </c>
      <c r="AC1934" s="427" t="e">
        <f t="shared" si="747"/>
        <v>#N/A</v>
      </c>
      <c r="AD1934" s="428" t="e">
        <f t="shared" si="748"/>
        <v>#N/A</v>
      </c>
      <c r="AE1934" s="427" t="e">
        <f t="shared" si="749"/>
        <v>#N/A</v>
      </c>
      <c r="AF1934" s="428" t="e">
        <f t="shared" si="750"/>
        <v>#N/A</v>
      </c>
      <c r="AG1934" s="431" t="e">
        <f t="shared" si="751"/>
        <v>#N/A</v>
      </c>
      <c r="AH1934" s="432" t="e">
        <f t="shared" si="752"/>
        <v>#N/A</v>
      </c>
    </row>
    <row r="1935" spans="4:34" x14ac:dyDescent="0.25">
      <c r="D1935" s="335"/>
      <c r="E1935" s="335"/>
      <c r="F1935" s="335"/>
      <c r="G1935" s="335"/>
      <c r="H1935" s="411">
        <f t="shared" si="735"/>
        <v>0</v>
      </c>
      <c r="I1935" s="412">
        <v>0</v>
      </c>
      <c r="J1935" s="411">
        <f t="shared" si="729"/>
        <v>0</v>
      </c>
      <c r="K1935" s="412">
        <f t="shared" si="736"/>
        <v>0</v>
      </c>
      <c r="L1935" s="411">
        <f t="shared" si="737"/>
        <v>0</v>
      </c>
      <c r="M1935" s="412">
        <f t="shared" si="730"/>
        <v>0</v>
      </c>
      <c r="N1935" s="411">
        <v>0</v>
      </c>
      <c r="O1935" s="412">
        <f t="shared" si="738"/>
        <v>0</v>
      </c>
      <c r="P1935" s="335"/>
      <c r="Q1935" s="427">
        <f t="shared" si="739"/>
        <v>0</v>
      </c>
      <c r="R1935" s="428">
        <f t="shared" si="740"/>
        <v>0</v>
      </c>
      <c r="S1935" s="427">
        <f t="shared" si="731"/>
        <v>0</v>
      </c>
      <c r="T1935" s="428">
        <f t="shared" si="732"/>
        <v>0</v>
      </c>
      <c r="U1935" s="431">
        <f t="shared" si="741"/>
        <v>0</v>
      </c>
      <c r="V1935" s="432">
        <f t="shared" si="742"/>
        <v>0</v>
      </c>
      <c r="W1935" s="427">
        <f t="shared" si="743"/>
        <v>0</v>
      </c>
      <c r="X1935" s="428">
        <f t="shared" si="744"/>
        <v>0</v>
      </c>
      <c r="Y1935" s="427">
        <f t="shared" si="733"/>
        <v>0</v>
      </c>
      <c r="Z1935" s="428">
        <f t="shared" si="734"/>
        <v>0</v>
      </c>
      <c r="AA1935" s="431">
        <f t="shared" si="745"/>
        <v>0</v>
      </c>
      <c r="AB1935" s="432">
        <f t="shared" si="746"/>
        <v>0</v>
      </c>
      <c r="AC1935" s="427" t="e">
        <f t="shared" si="747"/>
        <v>#N/A</v>
      </c>
      <c r="AD1935" s="428" t="e">
        <f t="shared" si="748"/>
        <v>#N/A</v>
      </c>
      <c r="AE1935" s="427" t="e">
        <f t="shared" si="749"/>
        <v>#N/A</v>
      </c>
      <c r="AF1935" s="428" t="e">
        <f t="shared" si="750"/>
        <v>#N/A</v>
      </c>
      <c r="AG1935" s="431" t="e">
        <f t="shared" si="751"/>
        <v>#N/A</v>
      </c>
      <c r="AH1935" s="432" t="e">
        <f t="shared" si="752"/>
        <v>#N/A</v>
      </c>
    </row>
    <row r="1936" spans="4:34" x14ac:dyDescent="0.25">
      <c r="D1936" s="335"/>
      <c r="E1936" s="335"/>
      <c r="F1936" s="335"/>
      <c r="G1936" s="335"/>
      <c r="H1936" s="411">
        <f t="shared" si="735"/>
        <v>0</v>
      </c>
      <c r="I1936" s="412">
        <v>0</v>
      </c>
      <c r="J1936" s="411">
        <f t="shared" si="729"/>
        <v>0</v>
      </c>
      <c r="K1936" s="412">
        <f t="shared" si="736"/>
        <v>0</v>
      </c>
      <c r="L1936" s="411">
        <f t="shared" si="737"/>
        <v>0</v>
      </c>
      <c r="M1936" s="412">
        <f t="shared" si="730"/>
        <v>0</v>
      </c>
      <c r="N1936" s="411">
        <v>0</v>
      </c>
      <c r="O1936" s="412">
        <f t="shared" si="738"/>
        <v>0</v>
      </c>
      <c r="P1936" s="335"/>
      <c r="Q1936" s="427">
        <f t="shared" si="739"/>
        <v>0</v>
      </c>
      <c r="R1936" s="428">
        <f t="shared" si="740"/>
        <v>0</v>
      </c>
      <c r="S1936" s="427">
        <f t="shared" si="731"/>
        <v>0</v>
      </c>
      <c r="T1936" s="428">
        <f t="shared" si="732"/>
        <v>0</v>
      </c>
      <c r="U1936" s="431">
        <f t="shared" si="741"/>
        <v>0</v>
      </c>
      <c r="V1936" s="432">
        <f t="shared" si="742"/>
        <v>0</v>
      </c>
      <c r="W1936" s="427">
        <f t="shared" si="743"/>
        <v>0</v>
      </c>
      <c r="X1936" s="428">
        <f t="shared" si="744"/>
        <v>0</v>
      </c>
      <c r="Y1936" s="427">
        <f t="shared" si="733"/>
        <v>0</v>
      </c>
      <c r="Z1936" s="428">
        <f t="shared" si="734"/>
        <v>0</v>
      </c>
      <c r="AA1936" s="431">
        <f t="shared" si="745"/>
        <v>0</v>
      </c>
      <c r="AB1936" s="432">
        <f t="shared" si="746"/>
        <v>0</v>
      </c>
      <c r="AC1936" s="427" t="e">
        <f t="shared" si="747"/>
        <v>#N/A</v>
      </c>
      <c r="AD1936" s="428" t="e">
        <f t="shared" si="748"/>
        <v>#N/A</v>
      </c>
      <c r="AE1936" s="427" t="e">
        <f t="shared" si="749"/>
        <v>#N/A</v>
      </c>
      <c r="AF1936" s="428" t="e">
        <f t="shared" si="750"/>
        <v>#N/A</v>
      </c>
      <c r="AG1936" s="431" t="e">
        <f t="shared" si="751"/>
        <v>#N/A</v>
      </c>
      <c r="AH1936" s="432" t="e">
        <f t="shared" si="752"/>
        <v>#N/A</v>
      </c>
    </row>
    <row r="1937" spans="4:34" x14ac:dyDescent="0.25">
      <c r="D1937" s="335"/>
      <c r="E1937" s="335"/>
      <c r="F1937" s="335"/>
      <c r="G1937" s="335"/>
      <c r="H1937" s="411">
        <f t="shared" si="735"/>
        <v>0</v>
      </c>
      <c r="I1937" s="412">
        <v>0</v>
      </c>
      <c r="J1937" s="411">
        <f t="shared" si="729"/>
        <v>0</v>
      </c>
      <c r="K1937" s="412">
        <f t="shared" si="736"/>
        <v>0</v>
      </c>
      <c r="L1937" s="411">
        <f t="shared" si="737"/>
        <v>0</v>
      </c>
      <c r="M1937" s="412">
        <f t="shared" si="730"/>
        <v>0</v>
      </c>
      <c r="N1937" s="411">
        <v>0</v>
      </c>
      <c r="O1937" s="412">
        <f t="shared" si="738"/>
        <v>0</v>
      </c>
      <c r="P1937" s="335"/>
      <c r="Q1937" s="427">
        <f t="shared" si="739"/>
        <v>0</v>
      </c>
      <c r="R1937" s="428">
        <f t="shared" si="740"/>
        <v>0</v>
      </c>
      <c r="S1937" s="427">
        <f t="shared" si="731"/>
        <v>0</v>
      </c>
      <c r="T1937" s="428">
        <f t="shared" si="732"/>
        <v>0</v>
      </c>
      <c r="U1937" s="431">
        <f t="shared" si="741"/>
        <v>0</v>
      </c>
      <c r="V1937" s="432">
        <f t="shared" si="742"/>
        <v>0</v>
      </c>
      <c r="W1937" s="427">
        <f t="shared" si="743"/>
        <v>0</v>
      </c>
      <c r="X1937" s="428">
        <f t="shared" si="744"/>
        <v>0</v>
      </c>
      <c r="Y1937" s="427">
        <f t="shared" si="733"/>
        <v>0</v>
      </c>
      <c r="Z1937" s="428">
        <f t="shared" si="734"/>
        <v>0</v>
      </c>
      <c r="AA1937" s="431">
        <f t="shared" si="745"/>
        <v>0</v>
      </c>
      <c r="AB1937" s="432">
        <f t="shared" si="746"/>
        <v>0</v>
      </c>
      <c r="AC1937" s="427" t="e">
        <f t="shared" si="747"/>
        <v>#N/A</v>
      </c>
      <c r="AD1937" s="428" t="e">
        <f t="shared" si="748"/>
        <v>#N/A</v>
      </c>
      <c r="AE1937" s="427" t="e">
        <f t="shared" si="749"/>
        <v>#N/A</v>
      </c>
      <c r="AF1937" s="428" t="e">
        <f t="shared" si="750"/>
        <v>#N/A</v>
      </c>
      <c r="AG1937" s="431" t="e">
        <f t="shared" si="751"/>
        <v>#N/A</v>
      </c>
      <c r="AH1937" s="432" t="e">
        <f t="shared" si="752"/>
        <v>#N/A</v>
      </c>
    </row>
    <row r="1938" spans="4:34" x14ac:dyDescent="0.25">
      <c r="D1938" s="335"/>
      <c r="E1938" s="335"/>
      <c r="F1938" s="335"/>
      <c r="G1938" s="335"/>
      <c r="H1938" s="411">
        <f t="shared" si="735"/>
        <v>0</v>
      </c>
      <c r="I1938" s="412">
        <v>0</v>
      </c>
      <c r="J1938" s="411">
        <f t="shared" si="729"/>
        <v>0</v>
      </c>
      <c r="K1938" s="412">
        <f t="shared" si="736"/>
        <v>0</v>
      </c>
      <c r="L1938" s="411">
        <f t="shared" si="737"/>
        <v>0</v>
      </c>
      <c r="M1938" s="412">
        <f t="shared" si="730"/>
        <v>0</v>
      </c>
      <c r="N1938" s="411">
        <v>0</v>
      </c>
      <c r="O1938" s="412">
        <f t="shared" si="738"/>
        <v>0</v>
      </c>
      <c r="P1938" s="335"/>
      <c r="Q1938" s="427">
        <f t="shared" si="739"/>
        <v>0</v>
      </c>
      <c r="R1938" s="428">
        <f t="shared" si="740"/>
        <v>0</v>
      </c>
      <c r="S1938" s="427">
        <f t="shared" si="731"/>
        <v>0</v>
      </c>
      <c r="T1938" s="428">
        <f t="shared" si="732"/>
        <v>0</v>
      </c>
      <c r="U1938" s="431">
        <f t="shared" si="741"/>
        <v>0</v>
      </c>
      <c r="V1938" s="432">
        <f t="shared" si="742"/>
        <v>0</v>
      </c>
      <c r="W1938" s="427">
        <f t="shared" si="743"/>
        <v>0</v>
      </c>
      <c r="X1938" s="428">
        <f t="shared" si="744"/>
        <v>0</v>
      </c>
      <c r="Y1938" s="427">
        <f t="shared" si="733"/>
        <v>0</v>
      </c>
      <c r="Z1938" s="428">
        <f t="shared" si="734"/>
        <v>0</v>
      </c>
      <c r="AA1938" s="431">
        <f t="shared" si="745"/>
        <v>0</v>
      </c>
      <c r="AB1938" s="432">
        <f t="shared" si="746"/>
        <v>0</v>
      </c>
      <c r="AC1938" s="427" t="e">
        <f t="shared" si="747"/>
        <v>#N/A</v>
      </c>
      <c r="AD1938" s="428" t="e">
        <f t="shared" si="748"/>
        <v>#N/A</v>
      </c>
      <c r="AE1938" s="427" t="e">
        <f t="shared" si="749"/>
        <v>#N/A</v>
      </c>
      <c r="AF1938" s="428" t="e">
        <f t="shared" si="750"/>
        <v>#N/A</v>
      </c>
      <c r="AG1938" s="431" t="e">
        <f t="shared" si="751"/>
        <v>#N/A</v>
      </c>
      <c r="AH1938" s="432" t="e">
        <f t="shared" si="752"/>
        <v>#N/A</v>
      </c>
    </row>
    <row r="1939" spans="4:34" x14ac:dyDescent="0.25">
      <c r="D1939" s="335"/>
      <c r="E1939" s="335"/>
      <c r="F1939" s="335"/>
      <c r="G1939" s="335"/>
      <c r="H1939" s="411">
        <f t="shared" si="735"/>
        <v>0</v>
      </c>
      <c r="I1939" s="412">
        <v>0</v>
      </c>
      <c r="J1939" s="411">
        <f t="shared" si="729"/>
        <v>0</v>
      </c>
      <c r="K1939" s="412">
        <f t="shared" si="736"/>
        <v>0</v>
      </c>
      <c r="L1939" s="411">
        <f t="shared" si="737"/>
        <v>0</v>
      </c>
      <c r="M1939" s="412">
        <f t="shared" si="730"/>
        <v>0</v>
      </c>
      <c r="N1939" s="411">
        <v>0</v>
      </c>
      <c r="O1939" s="412">
        <f t="shared" si="738"/>
        <v>0</v>
      </c>
      <c r="P1939" s="335"/>
      <c r="Q1939" s="427">
        <f t="shared" si="739"/>
        <v>0</v>
      </c>
      <c r="R1939" s="428">
        <f t="shared" si="740"/>
        <v>0</v>
      </c>
      <c r="S1939" s="427">
        <f t="shared" si="731"/>
        <v>0</v>
      </c>
      <c r="T1939" s="428">
        <f t="shared" si="732"/>
        <v>0</v>
      </c>
      <c r="U1939" s="431">
        <f t="shared" si="741"/>
        <v>0</v>
      </c>
      <c r="V1939" s="432">
        <f t="shared" si="742"/>
        <v>0</v>
      </c>
      <c r="W1939" s="427">
        <f t="shared" si="743"/>
        <v>0</v>
      </c>
      <c r="X1939" s="428">
        <f t="shared" si="744"/>
        <v>0</v>
      </c>
      <c r="Y1939" s="427">
        <f t="shared" si="733"/>
        <v>0</v>
      </c>
      <c r="Z1939" s="428">
        <f t="shared" si="734"/>
        <v>0</v>
      </c>
      <c r="AA1939" s="431">
        <f t="shared" si="745"/>
        <v>0</v>
      </c>
      <c r="AB1939" s="432">
        <f t="shared" si="746"/>
        <v>0</v>
      </c>
      <c r="AC1939" s="427" t="e">
        <f t="shared" si="747"/>
        <v>#N/A</v>
      </c>
      <c r="AD1939" s="428" t="e">
        <f t="shared" si="748"/>
        <v>#N/A</v>
      </c>
      <c r="AE1939" s="427" t="e">
        <f t="shared" si="749"/>
        <v>#N/A</v>
      </c>
      <c r="AF1939" s="428" t="e">
        <f t="shared" si="750"/>
        <v>#N/A</v>
      </c>
      <c r="AG1939" s="431" t="e">
        <f t="shared" si="751"/>
        <v>#N/A</v>
      </c>
      <c r="AH1939" s="432" t="e">
        <f t="shared" si="752"/>
        <v>#N/A</v>
      </c>
    </row>
    <row r="1940" spans="4:34" x14ac:dyDescent="0.25">
      <c r="D1940" s="335"/>
      <c r="E1940" s="335"/>
      <c r="F1940" s="335"/>
      <c r="G1940" s="335"/>
      <c r="H1940" s="411">
        <f t="shared" si="735"/>
        <v>0</v>
      </c>
      <c r="I1940" s="412">
        <v>0</v>
      </c>
      <c r="J1940" s="411">
        <f t="shared" si="729"/>
        <v>0</v>
      </c>
      <c r="K1940" s="412">
        <f t="shared" si="736"/>
        <v>0</v>
      </c>
      <c r="L1940" s="411">
        <f t="shared" si="737"/>
        <v>0</v>
      </c>
      <c r="M1940" s="412">
        <f t="shared" si="730"/>
        <v>0</v>
      </c>
      <c r="N1940" s="411">
        <v>0</v>
      </c>
      <c r="O1940" s="412">
        <f t="shared" si="738"/>
        <v>0</v>
      </c>
      <c r="P1940" s="335"/>
      <c r="Q1940" s="427">
        <f t="shared" si="739"/>
        <v>0</v>
      </c>
      <c r="R1940" s="428">
        <f t="shared" si="740"/>
        <v>0</v>
      </c>
      <c r="S1940" s="427">
        <f t="shared" si="731"/>
        <v>0</v>
      </c>
      <c r="T1940" s="428">
        <f t="shared" si="732"/>
        <v>0</v>
      </c>
      <c r="U1940" s="431">
        <f t="shared" si="741"/>
        <v>0</v>
      </c>
      <c r="V1940" s="432">
        <f t="shared" si="742"/>
        <v>0</v>
      </c>
      <c r="W1940" s="427">
        <f t="shared" si="743"/>
        <v>0</v>
      </c>
      <c r="X1940" s="428">
        <f t="shared" si="744"/>
        <v>0</v>
      </c>
      <c r="Y1940" s="427">
        <f t="shared" si="733"/>
        <v>0</v>
      </c>
      <c r="Z1940" s="428">
        <f t="shared" si="734"/>
        <v>0</v>
      </c>
      <c r="AA1940" s="431">
        <f t="shared" si="745"/>
        <v>0</v>
      </c>
      <c r="AB1940" s="432">
        <f t="shared" si="746"/>
        <v>0</v>
      </c>
      <c r="AC1940" s="427" t="e">
        <f t="shared" si="747"/>
        <v>#N/A</v>
      </c>
      <c r="AD1940" s="428" t="e">
        <f t="shared" si="748"/>
        <v>#N/A</v>
      </c>
      <c r="AE1940" s="427" t="e">
        <f t="shared" si="749"/>
        <v>#N/A</v>
      </c>
      <c r="AF1940" s="428" t="e">
        <f t="shared" si="750"/>
        <v>#N/A</v>
      </c>
      <c r="AG1940" s="431" t="e">
        <f t="shared" si="751"/>
        <v>#N/A</v>
      </c>
      <c r="AH1940" s="432" t="e">
        <f t="shared" si="752"/>
        <v>#N/A</v>
      </c>
    </row>
    <row r="1941" spans="4:34" x14ac:dyDescent="0.25">
      <c r="D1941" s="335"/>
      <c r="E1941" s="335"/>
      <c r="F1941" s="335"/>
      <c r="G1941" s="335"/>
      <c r="H1941" s="411">
        <f t="shared" si="735"/>
        <v>0</v>
      </c>
      <c r="I1941" s="412">
        <v>0</v>
      </c>
      <c r="J1941" s="411">
        <f t="shared" si="729"/>
        <v>0</v>
      </c>
      <c r="K1941" s="412">
        <f t="shared" si="736"/>
        <v>0</v>
      </c>
      <c r="L1941" s="411">
        <f t="shared" si="737"/>
        <v>0</v>
      </c>
      <c r="M1941" s="412">
        <f t="shared" si="730"/>
        <v>0</v>
      </c>
      <c r="N1941" s="411">
        <v>0</v>
      </c>
      <c r="O1941" s="412">
        <f t="shared" si="738"/>
        <v>0</v>
      </c>
      <c r="P1941" s="335"/>
      <c r="Q1941" s="427">
        <f t="shared" si="739"/>
        <v>0</v>
      </c>
      <c r="R1941" s="428">
        <f t="shared" si="740"/>
        <v>0</v>
      </c>
      <c r="S1941" s="427">
        <f t="shared" si="731"/>
        <v>0</v>
      </c>
      <c r="T1941" s="428">
        <f t="shared" si="732"/>
        <v>0</v>
      </c>
      <c r="U1941" s="431">
        <f t="shared" si="741"/>
        <v>0</v>
      </c>
      <c r="V1941" s="432">
        <f t="shared" si="742"/>
        <v>0</v>
      </c>
      <c r="W1941" s="427">
        <f t="shared" si="743"/>
        <v>0</v>
      </c>
      <c r="X1941" s="428">
        <f t="shared" si="744"/>
        <v>0</v>
      </c>
      <c r="Y1941" s="427">
        <f t="shared" si="733"/>
        <v>0</v>
      </c>
      <c r="Z1941" s="428">
        <f t="shared" si="734"/>
        <v>0</v>
      </c>
      <c r="AA1941" s="431">
        <f t="shared" si="745"/>
        <v>0</v>
      </c>
      <c r="AB1941" s="432">
        <f t="shared" si="746"/>
        <v>0</v>
      </c>
      <c r="AC1941" s="427" t="e">
        <f t="shared" si="747"/>
        <v>#N/A</v>
      </c>
      <c r="AD1941" s="428" t="e">
        <f t="shared" si="748"/>
        <v>#N/A</v>
      </c>
      <c r="AE1941" s="427" t="e">
        <f t="shared" si="749"/>
        <v>#N/A</v>
      </c>
      <c r="AF1941" s="428" t="e">
        <f t="shared" si="750"/>
        <v>#N/A</v>
      </c>
      <c r="AG1941" s="431" t="e">
        <f t="shared" si="751"/>
        <v>#N/A</v>
      </c>
      <c r="AH1941" s="432" t="e">
        <f t="shared" si="752"/>
        <v>#N/A</v>
      </c>
    </row>
    <row r="1942" spans="4:34" x14ac:dyDescent="0.25">
      <c r="D1942" s="335"/>
      <c r="E1942" s="335"/>
      <c r="F1942" s="335"/>
      <c r="G1942" s="335"/>
      <c r="H1942" s="411">
        <f t="shared" si="735"/>
        <v>0</v>
      </c>
      <c r="I1942" s="412">
        <v>0</v>
      </c>
      <c r="J1942" s="411">
        <f t="shared" si="729"/>
        <v>0</v>
      </c>
      <c r="K1942" s="412">
        <f t="shared" si="736"/>
        <v>0</v>
      </c>
      <c r="L1942" s="411">
        <f t="shared" si="737"/>
        <v>0</v>
      </c>
      <c r="M1942" s="412">
        <f t="shared" si="730"/>
        <v>0</v>
      </c>
      <c r="N1942" s="411">
        <v>0</v>
      </c>
      <c r="O1942" s="412">
        <f t="shared" si="738"/>
        <v>0</v>
      </c>
      <c r="P1942" s="335"/>
      <c r="Q1942" s="427">
        <f t="shared" si="739"/>
        <v>0</v>
      </c>
      <c r="R1942" s="428">
        <f t="shared" si="740"/>
        <v>0</v>
      </c>
      <c r="S1942" s="427">
        <f t="shared" si="731"/>
        <v>0</v>
      </c>
      <c r="T1942" s="428">
        <f t="shared" si="732"/>
        <v>0</v>
      </c>
      <c r="U1942" s="431">
        <f t="shared" si="741"/>
        <v>0</v>
      </c>
      <c r="V1942" s="432">
        <f t="shared" si="742"/>
        <v>0</v>
      </c>
      <c r="W1942" s="427">
        <f t="shared" si="743"/>
        <v>0</v>
      </c>
      <c r="X1942" s="428">
        <f t="shared" si="744"/>
        <v>0</v>
      </c>
      <c r="Y1942" s="427">
        <f t="shared" si="733"/>
        <v>0</v>
      </c>
      <c r="Z1942" s="428">
        <f t="shared" si="734"/>
        <v>0</v>
      </c>
      <c r="AA1942" s="431">
        <f t="shared" si="745"/>
        <v>0</v>
      </c>
      <c r="AB1942" s="432">
        <f t="shared" si="746"/>
        <v>0</v>
      </c>
      <c r="AC1942" s="427" t="e">
        <f t="shared" si="747"/>
        <v>#N/A</v>
      </c>
      <c r="AD1942" s="428" t="e">
        <f t="shared" si="748"/>
        <v>#N/A</v>
      </c>
      <c r="AE1942" s="427" t="e">
        <f t="shared" si="749"/>
        <v>#N/A</v>
      </c>
      <c r="AF1942" s="428" t="e">
        <f t="shared" si="750"/>
        <v>#N/A</v>
      </c>
      <c r="AG1942" s="431" t="e">
        <f t="shared" si="751"/>
        <v>#N/A</v>
      </c>
      <c r="AH1942" s="432" t="e">
        <f t="shared" si="752"/>
        <v>#N/A</v>
      </c>
    </row>
    <row r="1943" spans="4:34" x14ac:dyDescent="0.25">
      <c r="D1943" s="335"/>
      <c r="E1943" s="335"/>
      <c r="F1943" s="335"/>
      <c r="G1943" s="335"/>
      <c r="H1943" s="411">
        <f t="shared" si="735"/>
        <v>0</v>
      </c>
      <c r="I1943" s="412">
        <v>0</v>
      </c>
      <c r="J1943" s="411">
        <f t="shared" si="729"/>
        <v>0</v>
      </c>
      <c r="K1943" s="412">
        <f t="shared" si="736"/>
        <v>0</v>
      </c>
      <c r="L1943" s="411">
        <f t="shared" si="737"/>
        <v>0</v>
      </c>
      <c r="M1943" s="412">
        <f t="shared" si="730"/>
        <v>0</v>
      </c>
      <c r="N1943" s="411">
        <v>0</v>
      </c>
      <c r="O1943" s="412">
        <f t="shared" si="738"/>
        <v>0</v>
      </c>
      <c r="P1943" s="335"/>
      <c r="Q1943" s="427">
        <f t="shared" si="739"/>
        <v>0</v>
      </c>
      <c r="R1943" s="428">
        <f t="shared" si="740"/>
        <v>0</v>
      </c>
      <c r="S1943" s="427">
        <f t="shared" si="731"/>
        <v>0</v>
      </c>
      <c r="T1943" s="428">
        <f t="shared" si="732"/>
        <v>0</v>
      </c>
      <c r="U1943" s="431">
        <f t="shared" si="741"/>
        <v>0</v>
      </c>
      <c r="V1943" s="432">
        <f t="shared" si="742"/>
        <v>0</v>
      </c>
      <c r="W1943" s="427">
        <f t="shared" si="743"/>
        <v>0</v>
      </c>
      <c r="X1943" s="428">
        <f t="shared" si="744"/>
        <v>0</v>
      </c>
      <c r="Y1943" s="427">
        <f t="shared" si="733"/>
        <v>0</v>
      </c>
      <c r="Z1943" s="428">
        <f t="shared" si="734"/>
        <v>0</v>
      </c>
      <c r="AA1943" s="431">
        <f t="shared" si="745"/>
        <v>0</v>
      </c>
      <c r="AB1943" s="432">
        <f t="shared" si="746"/>
        <v>0</v>
      </c>
      <c r="AC1943" s="427" t="e">
        <f t="shared" si="747"/>
        <v>#N/A</v>
      </c>
      <c r="AD1943" s="428" t="e">
        <f t="shared" si="748"/>
        <v>#N/A</v>
      </c>
      <c r="AE1943" s="427" t="e">
        <f t="shared" si="749"/>
        <v>#N/A</v>
      </c>
      <c r="AF1943" s="428" t="e">
        <f t="shared" si="750"/>
        <v>#N/A</v>
      </c>
      <c r="AG1943" s="431" t="e">
        <f t="shared" si="751"/>
        <v>#N/A</v>
      </c>
      <c r="AH1943" s="432" t="e">
        <f t="shared" si="752"/>
        <v>#N/A</v>
      </c>
    </row>
    <row r="1944" spans="4:34" x14ac:dyDescent="0.25">
      <c r="D1944" s="335"/>
      <c r="E1944" s="335"/>
      <c r="F1944" s="335"/>
      <c r="G1944" s="335"/>
      <c r="H1944" s="411">
        <f t="shared" si="735"/>
        <v>0</v>
      </c>
      <c r="I1944" s="412">
        <v>0</v>
      </c>
      <c r="J1944" s="411">
        <f t="shared" si="729"/>
        <v>0</v>
      </c>
      <c r="K1944" s="412">
        <f t="shared" si="736"/>
        <v>0</v>
      </c>
      <c r="L1944" s="411">
        <f t="shared" si="737"/>
        <v>0</v>
      </c>
      <c r="M1944" s="412">
        <f t="shared" si="730"/>
        <v>0</v>
      </c>
      <c r="N1944" s="411">
        <v>0</v>
      </c>
      <c r="O1944" s="412">
        <f t="shared" si="738"/>
        <v>0</v>
      </c>
      <c r="P1944" s="335"/>
      <c r="Q1944" s="427">
        <f t="shared" si="739"/>
        <v>0</v>
      </c>
      <c r="R1944" s="428">
        <f t="shared" si="740"/>
        <v>0</v>
      </c>
      <c r="S1944" s="427">
        <f t="shared" si="731"/>
        <v>0</v>
      </c>
      <c r="T1944" s="428">
        <f t="shared" si="732"/>
        <v>0</v>
      </c>
      <c r="U1944" s="431">
        <f t="shared" si="741"/>
        <v>0</v>
      </c>
      <c r="V1944" s="432">
        <f t="shared" si="742"/>
        <v>0</v>
      </c>
      <c r="W1944" s="427">
        <f t="shared" si="743"/>
        <v>0</v>
      </c>
      <c r="X1944" s="428">
        <f t="shared" si="744"/>
        <v>0</v>
      </c>
      <c r="Y1944" s="427">
        <f t="shared" si="733"/>
        <v>0</v>
      </c>
      <c r="Z1944" s="428">
        <f t="shared" si="734"/>
        <v>0</v>
      </c>
      <c r="AA1944" s="431">
        <f t="shared" si="745"/>
        <v>0</v>
      </c>
      <c r="AB1944" s="432">
        <f t="shared" si="746"/>
        <v>0</v>
      </c>
      <c r="AC1944" s="427" t="e">
        <f t="shared" si="747"/>
        <v>#N/A</v>
      </c>
      <c r="AD1944" s="428" t="e">
        <f t="shared" si="748"/>
        <v>#N/A</v>
      </c>
      <c r="AE1944" s="427" t="e">
        <f t="shared" si="749"/>
        <v>#N/A</v>
      </c>
      <c r="AF1944" s="428" t="e">
        <f t="shared" si="750"/>
        <v>#N/A</v>
      </c>
      <c r="AG1944" s="431" t="e">
        <f t="shared" si="751"/>
        <v>#N/A</v>
      </c>
      <c r="AH1944" s="432" t="e">
        <f t="shared" si="752"/>
        <v>#N/A</v>
      </c>
    </row>
    <row r="1945" spans="4:34" x14ac:dyDescent="0.25">
      <c r="D1945" s="335"/>
      <c r="E1945" s="335"/>
      <c r="F1945" s="335"/>
      <c r="G1945" s="335"/>
      <c r="H1945" s="411">
        <f t="shared" si="735"/>
        <v>0</v>
      </c>
      <c r="I1945" s="412">
        <v>0</v>
      </c>
      <c r="J1945" s="411">
        <f t="shared" si="729"/>
        <v>0</v>
      </c>
      <c r="K1945" s="412">
        <f t="shared" si="736"/>
        <v>0</v>
      </c>
      <c r="L1945" s="411">
        <f t="shared" si="737"/>
        <v>0</v>
      </c>
      <c r="M1945" s="412">
        <f t="shared" si="730"/>
        <v>0</v>
      </c>
      <c r="N1945" s="411">
        <v>0</v>
      </c>
      <c r="O1945" s="412">
        <f t="shared" si="738"/>
        <v>0</v>
      </c>
      <c r="P1945" s="335"/>
      <c r="Q1945" s="427">
        <f t="shared" si="739"/>
        <v>0</v>
      </c>
      <c r="R1945" s="428">
        <f t="shared" si="740"/>
        <v>0</v>
      </c>
      <c r="S1945" s="427">
        <f t="shared" si="731"/>
        <v>0</v>
      </c>
      <c r="T1945" s="428">
        <f t="shared" si="732"/>
        <v>0</v>
      </c>
      <c r="U1945" s="431">
        <f t="shared" si="741"/>
        <v>0</v>
      </c>
      <c r="V1945" s="432">
        <f t="shared" si="742"/>
        <v>0</v>
      </c>
      <c r="W1945" s="427">
        <f t="shared" si="743"/>
        <v>0</v>
      </c>
      <c r="X1945" s="428">
        <f t="shared" si="744"/>
        <v>0</v>
      </c>
      <c r="Y1945" s="427">
        <f t="shared" si="733"/>
        <v>0</v>
      </c>
      <c r="Z1945" s="428">
        <f t="shared" si="734"/>
        <v>0</v>
      </c>
      <c r="AA1945" s="431">
        <f t="shared" si="745"/>
        <v>0</v>
      </c>
      <c r="AB1945" s="432">
        <f t="shared" si="746"/>
        <v>0</v>
      </c>
      <c r="AC1945" s="427" t="e">
        <f t="shared" si="747"/>
        <v>#N/A</v>
      </c>
      <c r="AD1945" s="428" t="e">
        <f t="shared" si="748"/>
        <v>#N/A</v>
      </c>
      <c r="AE1945" s="427" t="e">
        <f t="shared" si="749"/>
        <v>#N/A</v>
      </c>
      <c r="AF1945" s="428" t="e">
        <f t="shared" si="750"/>
        <v>#N/A</v>
      </c>
      <c r="AG1945" s="431" t="e">
        <f t="shared" si="751"/>
        <v>#N/A</v>
      </c>
      <c r="AH1945" s="432" t="e">
        <f t="shared" si="752"/>
        <v>#N/A</v>
      </c>
    </row>
    <row r="1946" spans="4:34" x14ac:dyDescent="0.25">
      <c r="D1946" s="335"/>
      <c r="E1946" s="335"/>
      <c r="F1946" s="335"/>
      <c r="G1946" s="335"/>
      <c r="H1946" s="411">
        <f t="shared" si="735"/>
        <v>0</v>
      </c>
      <c r="I1946" s="412">
        <v>0</v>
      </c>
      <c r="J1946" s="411">
        <f t="shared" si="729"/>
        <v>0</v>
      </c>
      <c r="K1946" s="412">
        <f t="shared" si="736"/>
        <v>0</v>
      </c>
      <c r="L1946" s="411">
        <f t="shared" si="737"/>
        <v>0</v>
      </c>
      <c r="M1946" s="412">
        <f t="shared" si="730"/>
        <v>0</v>
      </c>
      <c r="N1946" s="411">
        <v>0</v>
      </c>
      <c r="O1946" s="412">
        <f t="shared" si="738"/>
        <v>0</v>
      </c>
      <c r="P1946" s="335"/>
      <c r="Q1946" s="427">
        <f t="shared" si="739"/>
        <v>0</v>
      </c>
      <c r="R1946" s="428">
        <f t="shared" si="740"/>
        <v>0</v>
      </c>
      <c r="S1946" s="427">
        <f t="shared" si="731"/>
        <v>0</v>
      </c>
      <c r="T1946" s="428">
        <f t="shared" si="732"/>
        <v>0</v>
      </c>
      <c r="U1946" s="431">
        <f t="shared" si="741"/>
        <v>0</v>
      </c>
      <c r="V1946" s="432">
        <f t="shared" si="742"/>
        <v>0</v>
      </c>
      <c r="W1946" s="427">
        <f t="shared" si="743"/>
        <v>0</v>
      </c>
      <c r="X1946" s="428">
        <f t="shared" si="744"/>
        <v>0</v>
      </c>
      <c r="Y1946" s="427">
        <f t="shared" si="733"/>
        <v>0</v>
      </c>
      <c r="Z1946" s="428">
        <f t="shared" si="734"/>
        <v>0</v>
      </c>
      <c r="AA1946" s="431">
        <f t="shared" si="745"/>
        <v>0</v>
      </c>
      <c r="AB1946" s="432">
        <f t="shared" si="746"/>
        <v>0</v>
      </c>
      <c r="AC1946" s="427" t="e">
        <f t="shared" si="747"/>
        <v>#N/A</v>
      </c>
      <c r="AD1946" s="428" t="e">
        <f t="shared" si="748"/>
        <v>#N/A</v>
      </c>
      <c r="AE1946" s="427" t="e">
        <f t="shared" si="749"/>
        <v>#N/A</v>
      </c>
      <c r="AF1946" s="428" t="e">
        <f t="shared" si="750"/>
        <v>#N/A</v>
      </c>
      <c r="AG1946" s="431" t="e">
        <f t="shared" si="751"/>
        <v>#N/A</v>
      </c>
      <c r="AH1946" s="432" t="e">
        <f t="shared" si="752"/>
        <v>#N/A</v>
      </c>
    </row>
    <row r="1947" spans="4:34" x14ac:dyDescent="0.25">
      <c r="D1947" s="335"/>
      <c r="E1947" s="335"/>
      <c r="F1947" s="335"/>
      <c r="G1947" s="335"/>
      <c r="H1947" s="411">
        <f t="shared" si="735"/>
        <v>0</v>
      </c>
      <c r="I1947" s="412">
        <v>0</v>
      </c>
      <c r="J1947" s="411">
        <f t="shared" si="729"/>
        <v>0</v>
      </c>
      <c r="K1947" s="412">
        <f t="shared" si="736"/>
        <v>0</v>
      </c>
      <c r="L1947" s="411">
        <f t="shared" si="737"/>
        <v>0</v>
      </c>
      <c r="M1947" s="412">
        <f t="shared" si="730"/>
        <v>0</v>
      </c>
      <c r="N1947" s="411">
        <v>0</v>
      </c>
      <c r="O1947" s="412">
        <f t="shared" si="738"/>
        <v>0</v>
      </c>
      <c r="P1947" s="335"/>
      <c r="Q1947" s="427">
        <f t="shared" si="739"/>
        <v>0</v>
      </c>
      <c r="R1947" s="428">
        <f t="shared" si="740"/>
        <v>0</v>
      </c>
      <c r="S1947" s="427">
        <f t="shared" si="731"/>
        <v>0</v>
      </c>
      <c r="T1947" s="428">
        <f t="shared" si="732"/>
        <v>0</v>
      </c>
      <c r="U1947" s="431">
        <f t="shared" si="741"/>
        <v>0</v>
      </c>
      <c r="V1947" s="432">
        <f t="shared" si="742"/>
        <v>0</v>
      </c>
      <c r="W1947" s="427">
        <f t="shared" si="743"/>
        <v>0</v>
      </c>
      <c r="X1947" s="428">
        <f t="shared" si="744"/>
        <v>0</v>
      </c>
      <c r="Y1947" s="427">
        <f t="shared" si="733"/>
        <v>0</v>
      </c>
      <c r="Z1947" s="428">
        <f t="shared" si="734"/>
        <v>0</v>
      </c>
      <c r="AA1947" s="431">
        <f t="shared" si="745"/>
        <v>0</v>
      </c>
      <c r="AB1947" s="432">
        <f t="shared" si="746"/>
        <v>0</v>
      </c>
      <c r="AC1947" s="427" t="e">
        <f t="shared" si="747"/>
        <v>#N/A</v>
      </c>
      <c r="AD1947" s="428" t="e">
        <f t="shared" si="748"/>
        <v>#N/A</v>
      </c>
      <c r="AE1947" s="427" t="e">
        <f t="shared" si="749"/>
        <v>#N/A</v>
      </c>
      <c r="AF1947" s="428" t="e">
        <f t="shared" si="750"/>
        <v>#N/A</v>
      </c>
      <c r="AG1947" s="431" t="e">
        <f t="shared" si="751"/>
        <v>#N/A</v>
      </c>
      <c r="AH1947" s="432" t="e">
        <f t="shared" si="752"/>
        <v>#N/A</v>
      </c>
    </row>
    <row r="1948" spans="4:34" x14ac:dyDescent="0.25">
      <c r="D1948" s="335"/>
      <c r="E1948" s="335"/>
      <c r="F1948" s="335"/>
      <c r="G1948" s="335"/>
      <c r="H1948" s="411">
        <f t="shared" si="735"/>
        <v>0</v>
      </c>
      <c r="I1948" s="412">
        <v>0</v>
      </c>
      <c r="J1948" s="411">
        <f t="shared" si="729"/>
        <v>0</v>
      </c>
      <c r="K1948" s="412">
        <f t="shared" si="736"/>
        <v>0</v>
      </c>
      <c r="L1948" s="411">
        <f t="shared" si="737"/>
        <v>0</v>
      </c>
      <c r="M1948" s="412">
        <f t="shared" si="730"/>
        <v>0</v>
      </c>
      <c r="N1948" s="411">
        <v>0</v>
      </c>
      <c r="O1948" s="412">
        <f t="shared" si="738"/>
        <v>0</v>
      </c>
      <c r="P1948" s="335"/>
      <c r="Q1948" s="427">
        <f t="shared" si="739"/>
        <v>0</v>
      </c>
      <c r="R1948" s="428">
        <f t="shared" si="740"/>
        <v>0</v>
      </c>
      <c r="S1948" s="427">
        <f t="shared" si="731"/>
        <v>0</v>
      </c>
      <c r="T1948" s="428">
        <f t="shared" si="732"/>
        <v>0</v>
      </c>
      <c r="U1948" s="431">
        <f t="shared" si="741"/>
        <v>0</v>
      </c>
      <c r="V1948" s="432">
        <f t="shared" si="742"/>
        <v>0</v>
      </c>
      <c r="W1948" s="427">
        <f t="shared" si="743"/>
        <v>0</v>
      </c>
      <c r="X1948" s="428">
        <f t="shared" si="744"/>
        <v>0</v>
      </c>
      <c r="Y1948" s="427">
        <f t="shared" si="733"/>
        <v>0</v>
      </c>
      <c r="Z1948" s="428">
        <f t="shared" si="734"/>
        <v>0</v>
      </c>
      <c r="AA1948" s="431">
        <f t="shared" si="745"/>
        <v>0</v>
      </c>
      <c r="AB1948" s="432">
        <f t="shared" si="746"/>
        <v>0</v>
      </c>
      <c r="AC1948" s="427" t="e">
        <f t="shared" si="747"/>
        <v>#N/A</v>
      </c>
      <c r="AD1948" s="428" t="e">
        <f t="shared" si="748"/>
        <v>#N/A</v>
      </c>
      <c r="AE1948" s="427" t="e">
        <f t="shared" si="749"/>
        <v>#N/A</v>
      </c>
      <c r="AF1948" s="428" t="e">
        <f t="shared" si="750"/>
        <v>#N/A</v>
      </c>
      <c r="AG1948" s="431" t="e">
        <f t="shared" si="751"/>
        <v>#N/A</v>
      </c>
      <c r="AH1948" s="432" t="e">
        <f t="shared" si="752"/>
        <v>#N/A</v>
      </c>
    </row>
    <row r="1949" spans="4:34" x14ac:dyDescent="0.25">
      <c r="D1949" s="335"/>
      <c r="E1949" s="335"/>
      <c r="F1949" s="335"/>
      <c r="G1949" s="335"/>
      <c r="H1949" s="411">
        <f t="shared" si="735"/>
        <v>0</v>
      </c>
      <c r="I1949" s="412">
        <v>0</v>
      </c>
      <c r="J1949" s="411">
        <f t="shared" si="729"/>
        <v>0</v>
      </c>
      <c r="K1949" s="412">
        <f t="shared" si="736"/>
        <v>0</v>
      </c>
      <c r="L1949" s="411">
        <f t="shared" si="737"/>
        <v>0</v>
      </c>
      <c r="M1949" s="412">
        <f t="shared" si="730"/>
        <v>0</v>
      </c>
      <c r="N1949" s="411">
        <v>0</v>
      </c>
      <c r="O1949" s="412">
        <f t="shared" si="738"/>
        <v>0</v>
      </c>
      <c r="P1949" s="335"/>
      <c r="Q1949" s="427">
        <f t="shared" si="739"/>
        <v>0</v>
      </c>
      <c r="R1949" s="428">
        <f t="shared" si="740"/>
        <v>0</v>
      </c>
      <c r="S1949" s="427">
        <f t="shared" si="731"/>
        <v>0</v>
      </c>
      <c r="T1949" s="428">
        <f t="shared" si="732"/>
        <v>0</v>
      </c>
      <c r="U1949" s="431">
        <f t="shared" si="741"/>
        <v>0</v>
      </c>
      <c r="V1949" s="432">
        <f t="shared" si="742"/>
        <v>0</v>
      </c>
      <c r="W1949" s="427">
        <f t="shared" si="743"/>
        <v>0</v>
      </c>
      <c r="X1949" s="428">
        <f t="shared" si="744"/>
        <v>0</v>
      </c>
      <c r="Y1949" s="427">
        <f t="shared" si="733"/>
        <v>0</v>
      </c>
      <c r="Z1949" s="428">
        <f t="shared" si="734"/>
        <v>0</v>
      </c>
      <c r="AA1949" s="431">
        <f t="shared" si="745"/>
        <v>0</v>
      </c>
      <c r="AB1949" s="432">
        <f t="shared" si="746"/>
        <v>0</v>
      </c>
      <c r="AC1949" s="427" t="e">
        <f t="shared" si="747"/>
        <v>#N/A</v>
      </c>
      <c r="AD1949" s="428" t="e">
        <f t="shared" si="748"/>
        <v>#N/A</v>
      </c>
      <c r="AE1949" s="427" t="e">
        <f t="shared" si="749"/>
        <v>#N/A</v>
      </c>
      <c r="AF1949" s="428" t="e">
        <f t="shared" si="750"/>
        <v>#N/A</v>
      </c>
      <c r="AG1949" s="431" t="e">
        <f t="shared" si="751"/>
        <v>#N/A</v>
      </c>
      <c r="AH1949" s="432" t="e">
        <f t="shared" si="752"/>
        <v>#N/A</v>
      </c>
    </row>
    <row r="1950" spans="4:34" x14ac:dyDescent="0.25">
      <c r="D1950" s="335"/>
      <c r="E1950" s="335"/>
      <c r="F1950" s="335"/>
      <c r="G1950" s="335"/>
      <c r="H1950" s="411">
        <f t="shared" si="735"/>
        <v>0</v>
      </c>
      <c r="I1950" s="412">
        <v>0</v>
      </c>
      <c r="J1950" s="411">
        <f t="shared" si="729"/>
        <v>0</v>
      </c>
      <c r="K1950" s="412">
        <f t="shared" si="736"/>
        <v>0</v>
      </c>
      <c r="L1950" s="411">
        <f t="shared" si="737"/>
        <v>0</v>
      </c>
      <c r="M1950" s="412">
        <f t="shared" si="730"/>
        <v>0</v>
      </c>
      <c r="N1950" s="411">
        <v>0</v>
      </c>
      <c r="O1950" s="412">
        <f t="shared" si="738"/>
        <v>0</v>
      </c>
      <c r="P1950" s="335"/>
      <c r="Q1950" s="427">
        <f t="shared" si="739"/>
        <v>0</v>
      </c>
      <c r="R1950" s="428">
        <f t="shared" si="740"/>
        <v>0</v>
      </c>
      <c r="S1950" s="427">
        <f t="shared" si="731"/>
        <v>0</v>
      </c>
      <c r="T1950" s="428">
        <f t="shared" si="732"/>
        <v>0</v>
      </c>
      <c r="U1950" s="431">
        <f t="shared" si="741"/>
        <v>0</v>
      </c>
      <c r="V1950" s="432">
        <f t="shared" si="742"/>
        <v>0</v>
      </c>
      <c r="W1950" s="427">
        <f t="shared" si="743"/>
        <v>0</v>
      </c>
      <c r="X1950" s="428">
        <f t="shared" si="744"/>
        <v>0</v>
      </c>
      <c r="Y1950" s="427">
        <f t="shared" si="733"/>
        <v>0</v>
      </c>
      <c r="Z1950" s="428">
        <f t="shared" si="734"/>
        <v>0</v>
      </c>
      <c r="AA1950" s="431">
        <f t="shared" si="745"/>
        <v>0</v>
      </c>
      <c r="AB1950" s="432">
        <f t="shared" si="746"/>
        <v>0</v>
      </c>
      <c r="AC1950" s="427" t="e">
        <f t="shared" si="747"/>
        <v>#N/A</v>
      </c>
      <c r="AD1950" s="428" t="e">
        <f t="shared" si="748"/>
        <v>#N/A</v>
      </c>
      <c r="AE1950" s="427" t="e">
        <f t="shared" si="749"/>
        <v>#N/A</v>
      </c>
      <c r="AF1950" s="428" t="e">
        <f t="shared" si="750"/>
        <v>#N/A</v>
      </c>
      <c r="AG1950" s="431" t="e">
        <f t="shared" si="751"/>
        <v>#N/A</v>
      </c>
      <c r="AH1950" s="432" t="e">
        <f t="shared" si="752"/>
        <v>#N/A</v>
      </c>
    </row>
    <row r="1951" spans="4:34" x14ac:dyDescent="0.25">
      <c r="D1951" s="335"/>
      <c r="E1951" s="335"/>
      <c r="F1951" s="335"/>
      <c r="G1951" s="335"/>
      <c r="H1951" s="411">
        <f t="shared" si="735"/>
        <v>0</v>
      </c>
      <c r="I1951" s="412">
        <v>0</v>
      </c>
      <c r="J1951" s="411">
        <f t="shared" si="729"/>
        <v>0</v>
      </c>
      <c r="K1951" s="412">
        <f t="shared" si="736"/>
        <v>0</v>
      </c>
      <c r="L1951" s="411">
        <f t="shared" si="737"/>
        <v>0</v>
      </c>
      <c r="M1951" s="412">
        <f t="shared" si="730"/>
        <v>0</v>
      </c>
      <c r="N1951" s="411">
        <v>0</v>
      </c>
      <c r="O1951" s="412">
        <f t="shared" si="738"/>
        <v>0</v>
      </c>
      <c r="P1951" s="335"/>
      <c r="Q1951" s="427">
        <f t="shared" si="739"/>
        <v>0</v>
      </c>
      <c r="R1951" s="428">
        <f t="shared" si="740"/>
        <v>0</v>
      </c>
      <c r="S1951" s="427">
        <f t="shared" si="731"/>
        <v>0</v>
      </c>
      <c r="T1951" s="428">
        <f t="shared" si="732"/>
        <v>0</v>
      </c>
      <c r="U1951" s="431">
        <f t="shared" si="741"/>
        <v>0</v>
      </c>
      <c r="V1951" s="432">
        <f t="shared" si="742"/>
        <v>0</v>
      </c>
      <c r="W1951" s="427">
        <f t="shared" si="743"/>
        <v>0</v>
      </c>
      <c r="X1951" s="428">
        <f t="shared" si="744"/>
        <v>0</v>
      </c>
      <c r="Y1951" s="427">
        <f t="shared" si="733"/>
        <v>0</v>
      </c>
      <c r="Z1951" s="428">
        <f t="shared" si="734"/>
        <v>0</v>
      </c>
      <c r="AA1951" s="431">
        <f t="shared" si="745"/>
        <v>0</v>
      </c>
      <c r="AB1951" s="432">
        <f t="shared" si="746"/>
        <v>0</v>
      </c>
      <c r="AC1951" s="427" t="e">
        <f t="shared" si="747"/>
        <v>#N/A</v>
      </c>
      <c r="AD1951" s="428" t="e">
        <f t="shared" si="748"/>
        <v>#N/A</v>
      </c>
      <c r="AE1951" s="427" t="e">
        <f t="shared" si="749"/>
        <v>#N/A</v>
      </c>
      <c r="AF1951" s="428" t="e">
        <f t="shared" si="750"/>
        <v>#N/A</v>
      </c>
      <c r="AG1951" s="431" t="e">
        <f t="shared" si="751"/>
        <v>#N/A</v>
      </c>
      <c r="AH1951" s="432" t="e">
        <f t="shared" si="752"/>
        <v>#N/A</v>
      </c>
    </row>
    <row r="1952" spans="4:34" x14ac:dyDescent="0.25">
      <c r="D1952" s="335"/>
      <c r="E1952" s="335"/>
      <c r="F1952" s="335"/>
      <c r="G1952" s="335"/>
      <c r="H1952" s="411">
        <f t="shared" si="735"/>
        <v>0</v>
      </c>
      <c r="I1952" s="412">
        <v>0</v>
      </c>
      <c r="J1952" s="411">
        <f t="shared" si="729"/>
        <v>0</v>
      </c>
      <c r="K1952" s="412">
        <f t="shared" si="736"/>
        <v>0</v>
      </c>
      <c r="L1952" s="411">
        <f t="shared" si="737"/>
        <v>0</v>
      </c>
      <c r="M1952" s="412">
        <f t="shared" si="730"/>
        <v>0</v>
      </c>
      <c r="N1952" s="411">
        <v>0</v>
      </c>
      <c r="O1952" s="412">
        <f t="shared" si="738"/>
        <v>0</v>
      </c>
      <c r="P1952" s="335"/>
      <c r="Q1952" s="427">
        <f t="shared" si="739"/>
        <v>0</v>
      </c>
      <c r="R1952" s="428">
        <f t="shared" si="740"/>
        <v>0</v>
      </c>
      <c r="S1952" s="427">
        <f t="shared" si="731"/>
        <v>0</v>
      </c>
      <c r="T1952" s="428">
        <f t="shared" si="732"/>
        <v>0</v>
      </c>
      <c r="U1952" s="431">
        <f t="shared" si="741"/>
        <v>0</v>
      </c>
      <c r="V1952" s="432">
        <f t="shared" si="742"/>
        <v>0</v>
      </c>
      <c r="W1952" s="427">
        <f t="shared" si="743"/>
        <v>0</v>
      </c>
      <c r="X1952" s="428">
        <f t="shared" si="744"/>
        <v>0</v>
      </c>
      <c r="Y1952" s="427">
        <f t="shared" si="733"/>
        <v>0</v>
      </c>
      <c r="Z1952" s="428">
        <f t="shared" si="734"/>
        <v>0</v>
      </c>
      <c r="AA1952" s="431">
        <f t="shared" si="745"/>
        <v>0</v>
      </c>
      <c r="AB1952" s="432">
        <f t="shared" si="746"/>
        <v>0</v>
      </c>
      <c r="AC1952" s="427" t="e">
        <f t="shared" si="747"/>
        <v>#N/A</v>
      </c>
      <c r="AD1952" s="428" t="e">
        <f t="shared" si="748"/>
        <v>#N/A</v>
      </c>
      <c r="AE1952" s="427" t="e">
        <f t="shared" si="749"/>
        <v>#N/A</v>
      </c>
      <c r="AF1952" s="428" t="e">
        <f t="shared" si="750"/>
        <v>#N/A</v>
      </c>
      <c r="AG1952" s="431" t="e">
        <f t="shared" si="751"/>
        <v>#N/A</v>
      </c>
      <c r="AH1952" s="432" t="e">
        <f t="shared" si="752"/>
        <v>#N/A</v>
      </c>
    </row>
    <row r="1953" spans="4:34" x14ac:dyDescent="0.25">
      <c r="D1953" s="335"/>
      <c r="E1953" s="335"/>
      <c r="F1953" s="335"/>
      <c r="G1953" s="335"/>
      <c r="H1953" s="411">
        <f t="shared" si="735"/>
        <v>0</v>
      </c>
      <c r="I1953" s="412">
        <v>0</v>
      </c>
      <c r="J1953" s="411">
        <f t="shared" si="729"/>
        <v>0</v>
      </c>
      <c r="K1953" s="412">
        <f t="shared" si="736"/>
        <v>0</v>
      </c>
      <c r="L1953" s="411">
        <f t="shared" si="737"/>
        <v>0</v>
      </c>
      <c r="M1953" s="412">
        <f t="shared" si="730"/>
        <v>0</v>
      </c>
      <c r="N1953" s="411">
        <v>0</v>
      </c>
      <c r="O1953" s="412">
        <f t="shared" si="738"/>
        <v>0</v>
      </c>
      <c r="P1953" s="335"/>
      <c r="Q1953" s="427">
        <f t="shared" si="739"/>
        <v>0</v>
      </c>
      <c r="R1953" s="428">
        <f t="shared" si="740"/>
        <v>0</v>
      </c>
      <c r="S1953" s="427">
        <f t="shared" si="731"/>
        <v>0</v>
      </c>
      <c r="T1953" s="428">
        <f t="shared" si="732"/>
        <v>0</v>
      </c>
      <c r="U1953" s="431">
        <f t="shared" si="741"/>
        <v>0</v>
      </c>
      <c r="V1953" s="432">
        <f t="shared" si="742"/>
        <v>0</v>
      </c>
      <c r="W1953" s="427">
        <f t="shared" si="743"/>
        <v>0</v>
      </c>
      <c r="X1953" s="428">
        <f t="shared" si="744"/>
        <v>0</v>
      </c>
      <c r="Y1953" s="427">
        <f t="shared" si="733"/>
        <v>0</v>
      </c>
      <c r="Z1953" s="428">
        <f t="shared" si="734"/>
        <v>0</v>
      </c>
      <c r="AA1953" s="431">
        <f t="shared" si="745"/>
        <v>0</v>
      </c>
      <c r="AB1953" s="432">
        <f t="shared" si="746"/>
        <v>0</v>
      </c>
      <c r="AC1953" s="427" t="e">
        <f t="shared" si="747"/>
        <v>#N/A</v>
      </c>
      <c r="AD1953" s="428" t="e">
        <f t="shared" si="748"/>
        <v>#N/A</v>
      </c>
      <c r="AE1953" s="427" t="e">
        <f t="shared" si="749"/>
        <v>#N/A</v>
      </c>
      <c r="AF1953" s="428" t="e">
        <f t="shared" si="750"/>
        <v>#N/A</v>
      </c>
      <c r="AG1953" s="431" t="e">
        <f t="shared" si="751"/>
        <v>#N/A</v>
      </c>
      <c r="AH1953" s="432" t="e">
        <f t="shared" si="752"/>
        <v>#N/A</v>
      </c>
    </row>
    <row r="1954" spans="4:34" x14ac:dyDescent="0.25">
      <c r="D1954" s="335"/>
      <c r="E1954" s="335"/>
      <c r="F1954" s="335"/>
      <c r="G1954" s="335"/>
      <c r="H1954" s="411">
        <f t="shared" si="735"/>
        <v>0</v>
      </c>
      <c r="I1954" s="412">
        <v>0</v>
      </c>
      <c r="J1954" s="411">
        <f t="shared" si="729"/>
        <v>0</v>
      </c>
      <c r="K1954" s="412">
        <f t="shared" si="736"/>
        <v>0</v>
      </c>
      <c r="L1954" s="411">
        <f t="shared" si="737"/>
        <v>0</v>
      </c>
      <c r="M1954" s="412">
        <f t="shared" si="730"/>
        <v>0</v>
      </c>
      <c r="N1954" s="411">
        <v>0</v>
      </c>
      <c r="O1954" s="412">
        <f t="shared" si="738"/>
        <v>0</v>
      </c>
      <c r="P1954" s="335"/>
      <c r="Q1954" s="427">
        <f t="shared" si="739"/>
        <v>0</v>
      </c>
      <c r="R1954" s="428">
        <f t="shared" si="740"/>
        <v>0</v>
      </c>
      <c r="S1954" s="427">
        <f t="shared" si="731"/>
        <v>0</v>
      </c>
      <c r="T1954" s="428">
        <f t="shared" si="732"/>
        <v>0</v>
      </c>
      <c r="U1954" s="431">
        <f t="shared" si="741"/>
        <v>0</v>
      </c>
      <c r="V1954" s="432">
        <f t="shared" si="742"/>
        <v>0</v>
      </c>
      <c r="W1954" s="427">
        <f t="shared" si="743"/>
        <v>0</v>
      </c>
      <c r="X1954" s="428">
        <f t="shared" si="744"/>
        <v>0</v>
      </c>
      <c r="Y1954" s="427">
        <f t="shared" si="733"/>
        <v>0</v>
      </c>
      <c r="Z1954" s="428">
        <f t="shared" si="734"/>
        <v>0</v>
      </c>
      <c r="AA1954" s="431">
        <f t="shared" si="745"/>
        <v>0</v>
      </c>
      <c r="AB1954" s="432">
        <f t="shared" si="746"/>
        <v>0</v>
      </c>
      <c r="AC1954" s="427" t="e">
        <f t="shared" si="747"/>
        <v>#N/A</v>
      </c>
      <c r="AD1954" s="428" t="e">
        <f t="shared" si="748"/>
        <v>#N/A</v>
      </c>
      <c r="AE1954" s="427" t="e">
        <f t="shared" si="749"/>
        <v>#N/A</v>
      </c>
      <c r="AF1954" s="428" t="e">
        <f t="shared" si="750"/>
        <v>#N/A</v>
      </c>
      <c r="AG1954" s="431" t="e">
        <f t="shared" si="751"/>
        <v>#N/A</v>
      </c>
      <c r="AH1954" s="432" t="e">
        <f t="shared" si="752"/>
        <v>#N/A</v>
      </c>
    </row>
    <row r="1955" spans="4:34" x14ac:dyDescent="0.25">
      <c r="D1955" s="335"/>
      <c r="E1955" s="335"/>
      <c r="F1955" s="335"/>
      <c r="G1955" s="335"/>
      <c r="H1955" s="411">
        <f t="shared" si="735"/>
        <v>0</v>
      </c>
      <c r="I1955" s="412">
        <v>0</v>
      </c>
      <c r="J1955" s="411">
        <f t="shared" si="729"/>
        <v>0</v>
      </c>
      <c r="K1955" s="412">
        <f t="shared" si="736"/>
        <v>0</v>
      </c>
      <c r="L1955" s="411">
        <f t="shared" si="737"/>
        <v>0</v>
      </c>
      <c r="M1955" s="412">
        <f t="shared" si="730"/>
        <v>0</v>
      </c>
      <c r="N1955" s="411">
        <v>0</v>
      </c>
      <c r="O1955" s="412">
        <f t="shared" si="738"/>
        <v>0</v>
      </c>
      <c r="P1955" s="335"/>
      <c r="Q1955" s="427">
        <f t="shared" si="739"/>
        <v>0</v>
      </c>
      <c r="R1955" s="428">
        <f t="shared" si="740"/>
        <v>0</v>
      </c>
      <c r="S1955" s="427">
        <f t="shared" si="731"/>
        <v>0</v>
      </c>
      <c r="T1955" s="428">
        <f t="shared" si="732"/>
        <v>0</v>
      </c>
      <c r="U1955" s="431">
        <f t="shared" si="741"/>
        <v>0</v>
      </c>
      <c r="V1955" s="432">
        <f t="shared" si="742"/>
        <v>0</v>
      </c>
      <c r="W1955" s="427">
        <f t="shared" si="743"/>
        <v>0</v>
      </c>
      <c r="X1955" s="428">
        <f t="shared" si="744"/>
        <v>0</v>
      </c>
      <c r="Y1955" s="427">
        <f t="shared" si="733"/>
        <v>0</v>
      </c>
      <c r="Z1955" s="428">
        <f t="shared" si="734"/>
        <v>0</v>
      </c>
      <c r="AA1955" s="431">
        <f t="shared" si="745"/>
        <v>0</v>
      </c>
      <c r="AB1955" s="432">
        <f t="shared" si="746"/>
        <v>0</v>
      </c>
      <c r="AC1955" s="427" t="e">
        <f t="shared" si="747"/>
        <v>#N/A</v>
      </c>
      <c r="AD1955" s="428" t="e">
        <f t="shared" si="748"/>
        <v>#N/A</v>
      </c>
      <c r="AE1955" s="427" t="e">
        <f t="shared" si="749"/>
        <v>#N/A</v>
      </c>
      <c r="AF1955" s="428" t="e">
        <f t="shared" si="750"/>
        <v>#N/A</v>
      </c>
      <c r="AG1955" s="431" t="e">
        <f t="shared" si="751"/>
        <v>#N/A</v>
      </c>
      <c r="AH1955" s="432" t="e">
        <f t="shared" si="752"/>
        <v>#N/A</v>
      </c>
    </row>
    <row r="1956" spans="4:34" x14ac:dyDescent="0.25">
      <c r="D1956" s="335"/>
      <c r="E1956" s="335"/>
      <c r="F1956" s="335"/>
      <c r="G1956" s="335"/>
      <c r="H1956" s="411">
        <f t="shared" si="735"/>
        <v>0</v>
      </c>
      <c r="I1956" s="412">
        <v>0</v>
      </c>
      <c r="J1956" s="411">
        <f t="shared" si="729"/>
        <v>0</v>
      </c>
      <c r="K1956" s="412">
        <f t="shared" si="736"/>
        <v>0</v>
      </c>
      <c r="L1956" s="411">
        <f t="shared" si="737"/>
        <v>0</v>
      </c>
      <c r="M1956" s="412">
        <f t="shared" si="730"/>
        <v>0</v>
      </c>
      <c r="N1956" s="411">
        <v>0</v>
      </c>
      <c r="O1956" s="412">
        <f t="shared" si="738"/>
        <v>0</v>
      </c>
      <c r="P1956" s="335"/>
      <c r="Q1956" s="427">
        <f t="shared" si="739"/>
        <v>0</v>
      </c>
      <c r="R1956" s="428">
        <f t="shared" si="740"/>
        <v>0</v>
      </c>
      <c r="S1956" s="427">
        <f t="shared" si="731"/>
        <v>0</v>
      </c>
      <c r="T1956" s="428">
        <f t="shared" si="732"/>
        <v>0</v>
      </c>
      <c r="U1956" s="431">
        <f t="shared" si="741"/>
        <v>0</v>
      </c>
      <c r="V1956" s="432">
        <f t="shared" si="742"/>
        <v>0</v>
      </c>
      <c r="W1956" s="427">
        <f t="shared" si="743"/>
        <v>0</v>
      </c>
      <c r="X1956" s="428">
        <f t="shared" si="744"/>
        <v>0</v>
      </c>
      <c r="Y1956" s="427">
        <f t="shared" si="733"/>
        <v>0</v>
      </c>
      <c r="Z1956" s="428">
        <f t="shared" si="734"/>
        <v>0</v>
      </c>
      <c r="AA1956" s="431">
        <f t="shared" si="745"/>
        <v>0</v>
      </c>
      <c r="AB1956" s="432">
        <f t="shared" si="746"/>
        <v>0</v>
      </c>
      <c r="AC1956" s="427" t="e">
        <f t="shared" si="747"/>
        <v>#N/A</v>
      </c>
      <c r="AD1956" s="428" t="e">
        <f t="shared" si="748"/>
        <v>#N/A</v>
      </c>
      <c r="AE1956" s="427" t="e">
        <f t="shared" si="749"/>
        <v>#N/A</v>
      </c>
      <c r="AF1956" s="428" t="e">
        <f t="shared" si="750"/>
        <v>#N/A</v>
      </c>
      <c r="AG1956" s="431" t="e">
        <f t="shared" si="751"/>
        <v>#N/A</v>
      </c>
      <c r="AH1956" s="432" t="e">
        <f t="shared" si="752"/>
        <v>#N/A</v>
      </c>
    </row>
    <row r="1957" spans="4:34" x14ac:dyDescent="0.25">
      <c r="D1957" s="335"/>
      <c r="E1957" s="335"/>
      <c r="F1957" s="335"/>
      <c r="G1957" s="335"/>
      <c r="H1957" s="411">
        <f t="shared" si="735"/>
        <v>0</v>
      </c>
      <c r="I1957" s="412">
        <v>0</v>
      </c>
      <c r="J1957" s="411">
        <f t="shared" si="729"/>
        <v>0</v>
      </c>
      <c r="K1957" s="412">
        <f t="shared" si="736"/>
        <v>0</v>
      </c>
      <c r="L1957" s="411">
        <f t="shared" si="737"/>
        <v>0</v>
      </c>
      <c r="M1957" s="412">
        <f t="shared" si="730"/>
        <v>0</v>
      </c>
      <c r="N1957" s="411">
        <v>0</v>
      </c>
      <c r="O1957" s="412">
        <f t="shared" si="738"/>
        <v>0</v>
      </c>
      <c r="P1957" s="335"/>
      <c r="Q1957" s="427">
        <f t="shared" si="739"/>
        <v>0</v>
      </c>
      <c r="R1957" s="428">
        <f t="shared" si="740"/>
        <v>0</v>
      </c>
      <c r="S1957" s="427">
        <f t="shared" si="731"/>
        <v>0</v>
      </c>
      <c r="T1957" s="428">
        <f t="shared" si="732"/>
        <v>0</v>
      </c>
      <c r="U1957" s="431">
        <f t="shared" si="741"/>
        <v>0</v>
      </c>
      <c r="V1957" s="432">
        <f t="shared" si="742"/>
        <v>0</v>
      </c>
      <c r="W1957" s="427">
        <f t="shared" si="743"/>
        <v>0</v>
      </c>
      <c r="X1957" s="428">
        <f t="shared" si="744"/>
        <v>0</v>
      </c>
      <c r="Y1957" s="427">
        <f t="shared" si="733"/>
        <v>0</v>
      </c>
      <c r="Z1957" s="428">
        <f t="shared" si="734"/>
        <v>0</v>
      </c>
      <c r="AA1957" s="431">
        <f t="shared" si="745"/>
        <v>0</v>
      </c>
      <c r="AB1957" s="432">
        <f t="shared" si="746"/>
        <v>0</v>
      </c>
      <c r="AC1957" s="427" t="e">
        <f t="shared" si="747"/>
        <v>#N/A</v>
      </c>
      <c r="AD1957" s="428" t="e">
        <f t="shared" si="748"/>
        <v>#N/A</v>
      </c>
      <c r="AE1957" s="427" t="e">
        <f t="shared" si="749"/>
        <v>#N/A</v>
      </c>
      <c r="AF1957" s="428" t="e">
        <f t="shared" si="750"/>
        <v>#N/A</v>
      </c>
      <c r="AG1957" s="431" t="e">
        <f t="shared" si="751"/>
        <v>#N/A</v>
      </c>
      <c r="AH1957" s="432" t="e">
        <f t="shared" si="752"/>
        <v>#N/A</v>
      </c>
    </row>
    <row r="1958" spans="4:34" x14ac:dyDescent="0.25">
      <c r="D1958" s="335"/>
      <c r="E1958" s="335"/>
      <c r="F1958" s="335"/>
      <c r="G1958" s="335"/>
      <c r="H1958" s="411">
        <f t="shared" si="735"/>
        <v>0</v>
      </c>
      <c r="I1958" s="412">
        <v>0</v>
      </c>
      <c r="J1958" s="411">
        <f t="shared" si="729"/>
        <v>0</v>
      </c>
      <c r="K1958" s="412">
        <f t="shared" si="736"/>
        <v>0</v>
      </c>
      <c r="L1958" s="411">
        <f t="shared" si="737"/>
        <v>0</v>
      </c>
      <c r="M1958" s="412">
        <f t="shared" si="730"/>
        <v>0</v>
      </c>
      <c r="N1958" s="411">
        <v>0</v>
      </c>
      <c r="O1958" s="412">
        <f t="shared" si="738"/>
        <v>0</v>
      </c>
      <c r="P1958" s="335"/>
      <c r="Q1958" s="427">
        <f t="shared" si="739"/>
        <v>0</v>
      </c>
      <c r="R1958" s="428">
        <f t="shared" si="740"/>
        <v>0</v>
      </c>
      <c r="S1958" s="427">
        <f t="shared" si="731"/>
        <v>0</v>
      </c>
      <c r="T1958" s="428">
        <f t="shared" si="732"/>
        <v>0</v>
      </c>
      <c r="U1958" s="431">
        <f t="shared" si="741"/>
        <v>0</v>
      </c>
      <c r="V1958" s="432">
        <f t="shared" si="742"/>
        <v>0</v>
      </c>
      <c r="W1958" s="427">
        <f t="shared" si="743"/>
        <v>0</v>
      </c>
      <c r="X1958" s="428">
        <f t="shared" si="744"/>
        <v>0</v>
      </c>
      <c r="Y1958" s="427">
        <f t="shared" si="733"/>
        <v>0</v>
      </c>
      <c r="Z1958" s="428">
        <f t="shared" si="734"/>
        <v>0</v>
      </c>
      <c r="AA1958" s="431">
        <f t="shared" si="745"/>
        <v>0</v>
      </c>
      <c r="AB1958" s="432">
        <f t="shared" si="746"/>
        <v>0</v>
      </c>
      <c r="AC1958" s="427" t="e">
        <f t="shared" si="747"/>
        <v>#N/A</v>
      </c>
      <c r="AD1958" s="428" t="e">
        <f t="shared" si="748"/>
        <v>#N/A</v>
      </c>
      <c r="AE1958" s="427" t="e">
        <f t="shared" si="749"/>
        <v>#N/A</v>
      </c>
      <c r="AF1958" s="428" t="e">
        <f t="shared" si="750"/>
        <v>#N/A</v>
      </c>
      <c r="AG1958" s="431" t="e">
        <f t="shared" si="751"/>
        <v>#N/A</v>
      </c>
      <c r="AH1958" s="432" t="e">
        <f t="shared" si="752"/>
        <v>#N/A</v>
      </c>
    </row>
    <row r="1959" spans="4:34" x14ac:dyDescent="0.25">
      <c r="D1959" s="335"/>
      <c r="E1959" s="335"/>
      <c r="F1959" s="335"/>
      <c r="G1959" s="335"/>
      <c r="H1959" s="411">
        <f t="shared" si="735"/>
        <v>0</v>
      </c>
      <c r="I1959" s="412">
        <v>0</v>
      </c>
      <c r="J1959" s="411">
        <f t="shared" si="729"/>
        <v>0</v>
      </c>
      <c r="K1959" s="412">
        <f t="shared" si="736"/>
        <v>0</v>
      </c>
      <c r="L1959" s="411">
        <f t="shared" si="737"/>
        <v>0</v>
      </c>
      <c r="M1959" s="412">
        <f t="shared" si="730"/>
        <v>0</v>
      </c>
      <c r="N1959" s="411">
        <v>0</v>
      </c>
      <c r="O1959" s="412">
        <f t="shared" si="738"/>
        <v>0</v>
      </c>
      <c r="P1959" s="335"/>
      <c r="Q1959" s="427">
        <f t="shared" si="739"/>
        <v>0</v>
      </c>
      <c r="R1959" s="428">
        <f t="shared" si="740"/>
        <v>0</v>
      </c>
      <c r="S1959" s="427">
        <f t="shared" si="731"/>
        <v>0</v>
      </c>
      <c r="T1959" s="428">
        <f t="shared" si="732"/>
        <v>0</v>
      </c>
      <c r="U1959" s="431">
        <f t="shared" si="741"/>
        <v>0</v>
      </c>
      <c r="V1959" s="432">
        <f t="shared" si="742"/>
        <v>0</v>
      </c>
      <c r="W1959" s="427">
        <f t="shared" si="743"/>
        <v>0</v>
      </c>
      <c r="X1959" s="428">
        <f t="shared" si="744"/>
        <v>0</v>
      </c>
      <c r="Y1959" s="427">
        <f t="shared" si="733"/>
        <v>0</v>
      </c>
      <c r="Z1959" s="428">
        <f t="shared" si="734"/>
        <v>0</v>
      </c>
      <c r="AA1959" s="431">
        <f t="shared" si="745"/>
        <v>0</v>
      </c>
      <c r="AB1959" s="432">
        <f t="shared" si="746"/>
        <v>0</v>
      </c>
      <c r="AC1959" s="427" t="e">
        <f t="shared" si="747"/>
        <v>#N/A</v>
      </c>
      <c r="AD1959" s="428" t="e">
        <f t="shared" si="748"/>
        <v>#N/A</v>
      </c>
      <c r="AE1959" s="427" t="e">
        <f t="shared" si="749"/>
        <v>#N/A</v>
      </c>
      <c r="AF1959" s="428" t="e">
        <f t="shared" si="750"/>
        <v>#N/A</v>
      </c>
      <c r="AG1959" s="431" t="e">
        <f t="shared" si="751"/>
        <v>#N/A</v>
      </c>
      <c r="AH1959" s="432" t="e">
        <f t="shared" si="752"/>
        <v>#N/A</v>
      </c>
    </row>
    <row r="1960" spans="4:34" x14ac:dyDescent="0.25">
      <c r="D1960" s="335"/>
      <c r="E1960" s="335"/>
      <c r="F1960" s="335"/>
      <c r="G1960" s="335"/>
      <c r="H1960" s="411">
        <f t="shared" si="735"/>
        <v>0</v>
      </c>
      <c r="I1960" s="412">
        <v>0</v>
      </c>
      <c r="J1960" s="411">
        <f t="shared" si="729"/>
        <v>0</v>
      </c>
      <c r="K1960" s="412">
        <f t="shared" si="736"/>
        <v>0</v>
      </c>
      <c r="L1960" s="411">
        <f t="shared" si="737"/>
        <v>0</v>
      </c>
      <c r="M1960" s="412">
        <f t="shared" si="730"/>
        <v>0</v>
      </c>
      <c r="N1960" s="411">
        <v>0</v>
      </c>
      <c r="O1960" s="412">
        <f t="shared" si="738"/>
        <v>0</v>
      </c>
      <c r="P1960" s="335"/>
      <c r="Q1960" s="427">
        <f t="shared" si="739"/>
        <v>0</v>
      </c>
      <c r="R1960" s="428">
        <f t="shared" si="740"/>
        <v>0</v>
      </c>
      <c r="S1960" s="427">
        <f t="shared" si="731"/>
        <v>0</v>
      </c>
      <c r="T1960" s="428">
        <f t="shared" si="732"/>
        <v>0</v>
      </c>
      <c r="U1960" s="431">
        <f t="shared" si="741"/>
        <v>0</v>
      </c>
      <c r="V1960" s="432">
        <f t="shared" si="742"/>
        <v>0</v>
      </c>
      <c r="W1960" s="427">
        <f t="shared" si="743"/>
        <v>0</v>
      </c>
      <c r="X1960" s="428">
        <f t="shared" si="744"/>
        <v>0</v>
      </c>
      <c r="Y1960" s="427">
        <f t="shared" si="733"/>
        <v>0</v>
      </c>
      <c r="Z1960" s="428">
        <f t="shared" si="734"/>
        <v>0</v>
      </c>
      <c r="AA1960" s="431">
        <f t="shared" si="745"/>
        <v>0</v>
      </c>
      <c r="AB1960" s="432">
        <f t="shared" si="746"/>
        <v>0</v>
      </c>
      <c r="AC1960" s="427" t="e">
        <f t="shared" si="747"/>
        <v>#N/A</v>
      </c>
      <c r="AD1960" s="428" t="e">
        <f t="shared" si="748"/>
        <v>#N/A</v>
      </c>
      <c r="AE1960" s="427" t="e">
        <f t="shared" si="749"/>
        <v>#N/A</v>
      </c>
      <c r="AF1960" s="428" t="e">
        <f t="shared" si="750"/>
        <v>#N/A</v>
      </c>
      <c r="AG1960" s="431" t="e">
        <f t="shared" si="751"/>
        <v>#N/A</v>
      </c>
      <c r="AH1960" s="432" t="e">
        <f t="shared" si="752"/>
        <v>#N/A</v>
      </c>
    </row>
    <row r="1961" spans="4:34" x14ac:dyDescent="0.25">
      <c r="D1961" s="335"/>
      <c r="E1961" s="335"/>
      <c r="F1961" s="335"/>
      <c r="G1961" s="335"/>
      <c r="H1961" s="411">
        <f t="shared" si="735"/>
        <v>0</v>
      </c>
      <c r="I1961" s="412">
        <v>0</v>
      </c>
      <c r="J1961" s="411">
        <f t="shared" si="729"/>
        <v>0</v>
      </c>
      <c r="K1961" s="412">
        <f t="shared" si="736"/>
        <v>0</v>
      </c>
      <c r="L1961" s="411">
        <f t="shared" si="737"/>
        <v>0</v>
      </c>
      <c r="M1961" s="412">
        <f t="shared" si="730"/>
        <v>0</v>
      </c>
      <c r="N1961" s="411">
        <v>0</v>
      </c>
      <c r="O1961" s="412">
        <f t="shared" si="738"/>
        <v>0</v>
      </c>
      <c r="P1961" s="335"/>
      <c r="Q1961" s="427">
        <f t="shared" si="739"/>
        <v>0</v>
      </c>
      <c r="R1961" s="428">
        <f t="shared" si="740"/>
        <v>0</v>
      </c>
      <c r="S1961" s="427">
        <f t="shared" si="731"/>
        <v>0</v>
      </c>
      <c r="T1961" s="428">
        <f t="shared" si="732"/>
        <v>0</v>
      </c>
      <c r="U1961" s="431">
        <f t="shared" si="741"/>
        <v>0</v>
      </c>
      <c r="V1961" s="432">
        <f t="shared" si="742"/>
        <v>0</v>
      </c>
      <c r="W1961" s="427">
        <f t="shared" si="743"/>
        <v>0</v>
      </c>
      <c r="X1961" s="428">
        <f t="shared" si="744"/>
        <v>0</v>
      </c>
      <c r="Y1961" s="427">
        <f t="shared" si="733"/>
        <v>0</v>
      </c>
      <c r="Z1961" s="428">
        <f t="shared" si="734"/>
        <v>0</v>
      </c>
      <c r="AA1961" s="431">
        <f t="shared" si="745"/>
        <v>0</v>
      </c>
      <c r="AB1961" s="432">
        <f t="shared" si="746"/>
        <v>0</v>
      </c>
      <c r="AC1961" s="427" t="e">
        <f t="shared" si="747"/>
        <v>#N/A</v>
      </c>
      <c r="AD1961" s="428" t="e">
        <f t="shared" si="748"/>
        <v>#N/A</v>
      </c>
      <c r="AE1961" s="427" t="e">
        <f t="shared" si="749"/>
        <v>#N/A</v>
      </c>
      <c r="AF1961" s="428" t="e">
        <f t="shared" si="750"/>
        <v>#N/A</v>
      </c>
      <c r="AG1961" s="431" t="e">
        <f t="shared" si="751"/>
        <v>#N/A</v>
      </c>
      <c r="AH1961" s="432" t="e">
        <f t="shared" si="752"/>
        <v>#N/A</v>
      </c>
    </row>
    <row r="1962" spans="4:34" x14ac:dyDescent="0.25">
      <c r="D1962" s="335"/>
      <c r="E1962" s="335"/>
      <c r="F1962" s="335"/>
      <c r="G1962" s="335"/>
      <c r="H1962" s="411">
        <f t="shared" si="735"/>
        <v>0</v>
      </c>
      <c r="I1962" s="412">
        <v>0</v>
      </c>
      <c r="J1962" s="411">
        <f t="shared" si="729"/>
        <v>0</v>
      </c>
      <c r="K1962" s="412">
        <f t="shared" si="736"/>
        <v>0</v>
      </c>
      <c r="L1962" s="411">
        <f t="shared" si="737"/>
        <v>0</v>
      </c>
      <c r="M1962" s="412">
        <f t="shared" si="730"/>
        <v>0</v>
      </c>
      <c r="N1962" s="411">
        <v>0</v>
      </c>
      <c r="O1962" s="412">
        <f t="shared" si="738"/>
        <v>0</v>
      </c>
      <c r="P1962" s="335"/>
      <c r="Q1962" s="427">
        <f t="shared" si="739"/>
        <v>0</v>
      </c>
      <c r="R1962" s="428">
        <f t="shared" si="740"/>
        <v>0</v>
      </c>
      <c r="S1962" s="427">
        <f t="shared" si="731"/>
        <v>0</v>
      </c>
      <c r="T1962" s="428">
        <f t="shared" si="732"/>
        <v>0</v>
      </c>
      <c r="U1962" s="431">
        <f t="shared" si="741"/>
        <v>0</v>
      </c>
      <c r="V1962" s="432">
        <f t="shared" si="742"/>
        <v>0</v>
      </c>
      <c r="W1962" s="427">
        <f t="shared" si="743"/>
        <v>0</v>
      </c>
      <c r="X1962" s="428">
        <f t="shared" si="744"/>
        <v>0</v>
      </c>
      <c r="Y1962" s="427">
        <f t="shared" si="733"/>
        <v>0</v>
      </c>
      <c r="Z1962" s="428">
        <f t="shared" si="734"/>
        <v>0</v>
      </c>
      <c r="AA1962" s="431">
        <f t="shared" si="745"/>
        <v>0</v>
      </c>
      <c r="AB1962" s="432">
        <f t="shared" si="746"/>
        <v>0</v>
      </c>
      <c r="AC1962" s="427" t="e">
        <f t="shared" si="747"/>
        <v>#N/A</v>
      </c>
      <c r="AD1962" s="428" t="e">
        <f t="shared" si="748"/>
        <v>#N/A</v>
      </c>
      <c r="AE1962" s="427" t="e">
        <f t="shared" si="749"/>
        <v>#N/A</v>
      </c>
      <c r="AF1962" s="428" t="e">
        <f t="shared" si="750"/>
        <v>#N/A</v>
      </c>
      <c r="AG1962" s="431" t="e">
        <f t="shared" si="751"/>
        <v>#N/A</v>
      </c>
      <c r="AH1962" s="432" t="e">
        <f t="shared" si="752"/>
        <v>#N/A</v>
      </c>
    </row>
    <row r="1963" spans="4:34" x14ac:dyDescent="0.25">
      <c r="D1963" s="335"/>
      <c r="E1963" s="335"/>
      <c r="F1963" s="335"/>
      <c r="G1963" s="335"/>
      <c r="H1963" s="411">
        <f t="shared" si="735"/>
        <v>0</v>
      </c>
      <c r="I1963" s="412">
        <v>0</v>
      </c>
      <c r="J1963" s="411">
        <f t="shared" si="729"/>
        <v>0</v>
      </c>
      <c r="K1963" s="412">
        <f t="shared" si="736"/>
        <v>0</v>
      </c>
      <c r="L1963" s="411">
        <f t="shared" si="737"/>
        <v>0</v>
      </c>
      <c r="M1963" s="412">
        <f t="shared" si="730"/>
        <v>0</v>
      </c>
      <c r="N1963" s="411">
        <v>0</v>
      </c>
      <c r="O1963" s="412">
        <f t="shared" si="738"/>
        <v>0</v>
      </c>
      <c r="P1963" s="335"/>
      <c r="Q1963" s="427">
        <f t="shared" si="739"/>
        <v>0</v>
      </c>
      <c r="R1963" s="428">
        <f t="shared" si="740"/>
        <v>0</v>
      </c>
      <c r="S1963" s="427">
        <f t="shared" si="731"/>
        <v>0</v>
      </c>
      <c r="T1963" s="428">
        <f t="shared" si="732"/>
        <v>0</v>
      </c>
      <c r="U1963" s="431">
        <f t="shared" si="741"/>
        <v>0</v>
      </c>
      <c r="V1963" s="432">
        <f t="shared" si="742"/>
        <v>0</v>
      </c>
      <c r="W1963" s="427">
        <f t="shared" si="743"/>
        <v>0</v>
      </c>
      <c r="X1963" s="428">
        <f t="shared" si="744"/>
        <v>0</v>
      </c>
      <c r="Y1963" s="427">
        <f t="shared" si="733"/>
        <v>0</v>
      </c>
      <c r="Z1963" s="428">
        <f t="shared" si="734"/>
        <v>0</v>
      </c>
      <c r="AA1963" s="431">
        <f t="shared" si="745"/>
        <v>0</v>
      </c>
      <c r="AB1963" s="432">
        <f t="shared" si="746"/>
        <v>0</v>
      </c>
      <c r="AC1963" s="427" t="e">
        <f t="shared" si="747"/>
        <v>#N/A</v>
      </c>
      <c r="AD1963" s="428" t="e">
        <f t="shared" si="748"/>
        <v>#N/A</v>
      </c>
      <c r="AE1963" s="427" t="e">
        <f t="shared" si="749"/>
        <v>#N/A</v>
      </c>
      <c r="AF1963" s="428" t="e">
        <f t="shared" si="750"/>
        <v>#N/A</v>
      </c>
      <c r="AG1963" s="431" t="e">
        <f t="shared" si="751"/>
        <v>#N/A</v>
      </c>
      <c r="AH1963" s="432" t="e">
        <f t="shared" si="752"/>
        <v>#N/A</v>
      </c>
    </row>
    <row r="1964" spans="4:34" x14ac:dyDescent="0.25">
      <c r="D1964" s="335"/>
      <c r="E1964" s="335"/>
      <c r="F1964" s="335"/>
      <c r="G1964" s="335"/>
      <c r="H1964" s="411">
        <f t="shared" si="735"/>
        <v>0</v>
      </c>
      <c r="I1964" s="412">
        <v>0</v>
      </c>
      <c r="J1964" s="411">
        <f t="shared" si="729"/>
        <v>0</v>
      </c>
      <c r="K1964" s="412">
        <f t="shared" si="736"/>
        <v>0</v>
      </c>
      <c r="L1964" s="411">
        <f t="shared" si="737"/>
        <v>0</v>
      </c>
      <c r="M1964" s="412">
        <f t="shared" si="730"/>
        <v>0</v>
      </c>
      <c r="N1964" s="411">
        <v>0</v>
      </c>
      <c r="O1964" s="412">
        <f t="shared" si="738"/>
        <v>0</v>
      </c>
      <c r="P1964" s="335"/>
      <c r="Q1964" s="427">
        <f t="shared" si="739"/>
        <v>0</v>
      </c>
      <c r="R1964" s="428">
        <f t="shared" si="740"/>
        <v>0</v>
      </c>
      <c r="S1964" s="427">
        <f t="shared" si="731"/>
        <v>0</v>
      </c>
      <c r="T1964" s="428">
        <f t="shared" si="732"/>
        <v>0</v>
      </c>
      <c r="U1964" s="431">
        <f t="shared" si="741"/>
        <v>0</v>
      </c>
      <c r="V1964" s="432">
        <f t="shared" si="742"/>
        <v>0</v>
      </c>
      <c r="W1964" s="427">
        <f t="shared" si="743"/>
        <v>0</v>
      </c>
      <c r="X1964" s="428">
        <f t="shared" si="744"/>
        <v>0</v>
      </c>
      <c r="Y1964" s="427">
        <f t="shared" si="733"/>
        <v>0</v>
      </c>
      <c r="Z1964" s="428">
        <f t="shared" si="734"/>
        <v>0</v>
      </c>
      <c r="AA1964" s="431">
        <f t="shared" si="745"/>
        <v>0</v>
      </c>
      <c r="AB1964" s="432">
        <f t="shared" si="746"/>
        <v>0</v>
      </c>
      <c r="AC1964" s="427" t="e">
        <f t="shared" si="747"/>
        <v>#N/A</v>
      </c>
      <c r="AD1964" s="428" t="e">
        <f t="shared" si="748"/>
        <v>#N/A</v>
      </c>
      <c r="AE1964" s="427" t="e">
        <f t="shared" si="749"/>
        <v>#N/A</v>
      </c>
      <c r="AF1964" s="428" t="e">
        <f t="shared" si="750"/>
        <v>#N/A</v>
      </c>
      <c r="AG1964" s="431" t="e">
        <f t="shared" si="751"/>
        <v>#N/A</v>
      </c>
      <c r="AH1964" s="432" t="e">
        <f t="shared" si="752"/>
        <v>#N/A</v>
      </c>
    </row>
    <row r="1965" spans="4:34" x14ac:dyDescent="0.25">
      <c r="D1965" s="335"/>
      <c r="E1965" s="335"/>
      <c r="F1965" s="335"/>
      <c r="G1965" s="335"/>
      <c r="H1965" s="411">
        <f t="shared" si="735"/>
        <v>0</v>
      </c>
      <c r="I1965" s="412">
        <v>0</v>
      </c>
      <c r="J1965" s="411">
        <f t="shared" si="729"/>
        <v>0</v>
      </c>
      <c r="K1965" s="412">
        <f t="shared" si="736"/>
        <v>0</v>
      </c>
      <c r="L1965" s="411">
        <f t="shared" si="737"/>
        <v>0</v>
      </c>
      <c r="M1965" s="412">
        <f t="shared" si="730"/>
        <v>0</v>
      </c>
      <c r="N1965" s="411">
        <v>0</v>
      </c>
      <c r="O1965" s="412">
        <f t="shared" si="738"/>
        <v>0</v>
      </c>
      <c r="P1965" s="335"/>
      <c r="Q1965" s="427">
        <f t="shared" si="739"/>
        <v>0</v>
      </c>
      <c r="R1965" s="428">
        <f t="shared" si="740"/>
        <v>0</v>
      </c>
      <c r="S1965" s="427">
        <f t="shared" si="731"/>
        <v>0</v>
      </c>
      <c r="T1965" s="428">
        <f t="shared" si="732"/>
        <v>0</v>
      </c>
      <c r="U1965" s="431">
        <f t="shared" si="741"/>
        <v>0</v>
      </c>
      <c r="V1965" s="432">
        <f t="shared" si="742"/>
        <v>0</v>
      </c>
      <c r="W1965" s="427">
        <f t="shared" si="743"/>
        <v>0</v>
      </c>
      <c r="X1965" s="428">
        <f t="shared" si="744"/>
        <v>0</v>
      </c>
      <c r="Y1965" s="427">
        <f t="shared" si="733"/>
        <v>0</v>
      </c>
      <c r="Z1965" s="428">
        <f t="shared" si="734"/>
        <v>0</v>
      </c>
      <c r="AA1965" s="431">
        <f t="shared" si="745"/>
        <v>0</v>
      </c>
      <c r="AB1965" s="432">
        <f t="shared" si="746"/>
        <v>0</v>
      </c>
      <c r="AC1965" s="427" t="e">
        <f t="shared" si="747"/>
        <v>#N/A</v>
      </c>
      <c r="AD1965" s="428" t="e">
        <f t="shared" si="748"/>
        <v>#N/A</v>
      </c>
      <c r="AE1965" s="427" t="e">
        <f t="shared" si="749"/>
        <v>#N/A</v>
      </c>
      <c r="AF1965" s="428" t="e">
        <f t="shared" si="750"/>
        <v>#N/A</v>
      </c>
      <c r="AG1965" s="431" t="e">
        <f t="shared" si="751"/>
        <v>#N/A</v>
      </c>
      <c r="AH1965" s="432" t="e">
        <f t="shared" si="752"/>
        <v>#N/A</v>
      </c>
    </row>
    <row r="1966" spans="4:34" x14ac:dyDescent="0.25">
      <c r="D1966" s="335"/>
      <c r="E1966" s="335"/>
      <c r="F1966" s="335"/>
      <c r="G1966" s="335"/>
      <c r="H1966" s="411">
        <f t="shared" si="735"/>
        <v>0</v>
      </c>
      <c r="I1966" s="412">
        <v>0</v>
      </c>
      <c r="J1966" s="411">
        <f t="shared" si="729"/>
        <v>0</v>
      </c>
      <c r="K1966" s="412">
        <f t="shared" si="736"/>
        <v>0</v>
      </c>
      <c r="L1966" s="411">
        <f t="shared" si="737"/>
        <v>0</v>
      </c>
      <c r="M1966" s="412">
        <f t="shared" si="730"/>
        <v>0</v>
      </c>
      <c r="N1966" s="411">
        <v>0</v>
      </c>
      <c r="O1966" s="412">
        <f t="shared" si="738"/>
        <v>0</v>
      </c>
      <c r="P1966" s="335"/>
      <c r="Q1966" s="427">
        <f t="shared" si="739"/>
        <v>0</v>
      </c>
      <c r="R1966" s="428">
        <f t="shared" si="740"/>
        <v>0</v>
      </c>
      <c r="S1966" s="427">
        <f t="shared" si="731"/>
        <v>0</v>
      </c>
      <c r="T1966" s="428">
        <f t="shared" si="732"/>
        <v>0</v>
      </c>
      <c r="U1966" s="431">
        <f t="shared" si="741"/>
        <v>0</v>
      </c>
      <c r="V1966" s="432">
        <f t="shared" si="742"/>
        <v>0</v>
      </c>
      <c r="W1966" s="427">
        <f t="shared" si="743"/>
        <v>0</v>
      </c>
      <c r="X1966" s="428">
        <f t="shared" si="744"/>
        <v>0</v>
      </c>
      <c r="Y1966" s="427">
        <f t="shared" si="733"/>
        <v>0</v>
      </c>
      <c r="Z1966" s="428">
        <f t="shared" si="734"/>
        <v>0</v>
      </c>
      <c r="AA1966" s="431">
        <f t="shared" si="745"/>
        <v>0</v>
      </c>
      <c r="AB1966" s="432">
        <f t="shared" si="746"/>
        <v>0</v>
      </c>
      <c r="AC1966" s="427" t="e">
        <f t="shared" si="747"/>
        <v>#N/A</v>
      </c>
      <c r="AD1966" s="428" t="e">
        <f t="shared" si="748"/>
        <v>#N/A</v>
      </c>
      <c r="AE1966" s="427" t="e">
        <f t="shared" si="749"/>
        <v>#N/A</v>
      </c>
      <c r="AF1966" s="428" t="e">
        <f t="shared" si="750"/>
        <v>#N/A</v>
      </c>
      <c r="AG1966" s="431" t="e">
        <f t="shared" si="751"/>
        <v>#N/A</v>
      </c>
      <c r="AH1966" s="432" t="e">
        <f t="shared" si="752"/>
        <v>#N/A</v>
      </c>
    </row>
    <row r="1967" spans="4:34" x14ac:dyDescent="0.25">
      <c r="D1967" s="335"/>
      <c r="E1967" s="335"/>
      <c r="F1967" s="335"/>
      <c r="G1967" s="335"/>
      <c r="H1967" s="411">
        <f t="shared" si="735"/>
        <v>0</v>
      </c>
      <c r="I1967" s="412">
        <v>0</v>
      </c>
      <c r="J1967" s="411">
        <f t="shared" si="729"/>
        <v>0</v>
      </c>
      <c r="K1967" s="412">
        <f t="shared" si="736"/>
        <v>0</v>
      </c>
      <c r="L1967" s="411">
        <f t="shared" si="737"/>
        <v>0</v>
      </c>
      <c r="M1967" s="412">
        <f t="shared" si="730"/>
        <v>0</v>
      </c>
      <c r="N1967" s="411">
        <v>0</v>
      </c>
      <c r="O1967" s="412">
        <f t="shared" si="738"/>
        <v>0</v>
      </c>
      <c r="P1967" s="335"/>
      <c r="Q1967" s="427">
        <f t="shared" si="739"/>
        <v>0</v>
      </c>
      <c r="R1967" s="428">
        <f t="shared" si="740"/>
        <v>0</v>
      </c>
      <c r="S1967" s="427">
        <f t="shared" si="731"/>
        <v>0</v>
      </c>
      <c r="T1967" s="428">
        <f t="shared" si="732"/>
        <v>0</v>
      </c>
      <c r="U1967" s="431">
        <f t="shared" si="741"/>
        <v>0</v>
      </c>
      <c r="V1967" s="432">
        <f t="shared" si="742"/>
        <v>0</v>
      </c>
      <c r="W1967" s="427">
        <f t="shared" si="743"/>
        <v>0</v>
      </c>
      <c r="X1967" s="428">
        <f t="shared" si="744"/>
        <v>0</v>
      </c>
      <c r="Y1967" s="427">
        <f t="shared" si="733"/>
        <v>0</v>
      </c>
      <c r="Z1967" s="428">
        <f t="shared" si="734"/>
        <v>0</v>
      </c>
      <c r="AA1967" s="431">
        <f t="shared" si="745"/>
        <v>0</v>
      </c>
      <c r="AB1967" s="432">
        <f t="shared" si="746"/>
        <v>0</v>
      </c>
      <c r="AC1967" s="427" t="e">
        <f t="shared" si="747"/>
        <v>#N/A</v>
      </c>
      <c r="AD1967" s="428" t="e">
        <f t="shared" si="748"/>
        <v>#N/A</v>
      </c>
      <c r="AE1967" s="427" t="e">
        <f t="shared" si="749"/>
        <v>#N/A</v>
      </c>
      <c r="AF1967" s="428" t="e">
        <f t="shared" si="750"/>
        <v>#N/A</v>
      </c>
      <c r="AG1967" s="431" t="e">
        <f t="shared" si="751"/>
        <v>#N/A</v>
      </c>
      <c r="AH1967" s="432" t="e">
        <f t="shared" si="752"/>
        <v>#N/A</v>
      </c>
    </row>
    <row r="1968" spans="4:34" x14ac:dyDescent="0.25">
      <c r="D1968" s="335"/>
      <c r="E1968" s="335"/>
      <c r="F1968" s="335"/>
      <c r="G1968" s="335"/>
      <c r="H1968" s="411">
        <f t="shared" si="735"/>
        <v>0</v>
      </c>
      <c r="I1968" s="412">
        <v>0</v>
      </c>
      <c r="J1968" s="411">
        <f t="shared" si="729"/>
        <v>0</v>
      </c>
      <c r="K1968" s="412">
        <f t="shared" si="736"/>
        <v>0</v>
      </c>
      <c r="L1968" s="411">
        <f t="shared" si="737"/>
        <v>0</v>
      </c>
      <c r="M1968" s="412">
        <f t="shared" si="730"/>
        <v>0</v>
      </c>
      <c r="N1968" s="411">
        <v>0</v>
      </c>
      <c r="O1968" s="412">
        <f t="shared" si="738"/>
        <v>0</v>
      </c>
      <c r="P1968" s="335"/>
      <c r="Q1968" s="427">
        <f t="shared" si="739"/>
        <v>0</v>
      </c>
      <c r="R1968" s="428">
        <f t="shared" si="740"/>
        <v>0</v>
      </c>
      <c r="S1968" s="427">
        <f t="shared" si="731"/>
        <v>0</v>
      </c>
      <c r="T1968" s="428">
        <f t="shared" si="732"/>
        <v>0</v>
      </c>
      <c r="U1968" s="431">
        <f t="shared" si="741"/>
        <v>0</v>
      </c>
      <c r="V1968" s="432">
        <f t="shared" si="742"/>
        <v>0</v>
      </c>
      <c r="W1968" s="427">
        <f t="shared" si="743"/>
        <v>0</v>
      </c>
      <c r="X1968" s="428">
        <f t="shared" si="744"/>
        <v>0</v>
      </c>
      <c r="Y1968" s="427">
        <f t="shared" si="733"/>
        <v>0</v>
      </c>
      <c r="Z1968" s="428">
        <f t="shared" si="734"/>
        <v>0</v>
      </c>
      <c r="AA1968" s="431">
        <f t="shared" si="745"/>
        <v>0</v>
      </c>
      <c r="AB1968" s="432">
        <f t="shared" si="746"/>
        <v>0</v>
      </c>
      <c r="AC1968" s="427" t="e">
        <f t="shared" si="747"/>
        <v>#N/A</v>
      </c>
      <c r="AD1968" s="428" t="e">
        <f t="shared" si="748"/>
        <v>#N/A</v>
      </c>
      <c r="AE1968" s="427" t="e">
        <f t="shared" si="749"/>
        <v>#N/A</v>
      </c>
      <c r="AF1968" s="428" t="e">
        <f t="shared" si="750"/>
        <v>#N/A</v>
      </c>
      <c r="AG1968" s="431" t="e">
        <f t="shared" si="751"/>
        <v>#N/A</v>
      </c>
      <c r="AH1968" s="432" t="e">
        <f t="shared" si="752"/>
        <v>#N/A</v>
      </c>
    </row>
    <row r="1969" spans="4:34" x14ac:dyDescent="0.25">
      <c r="D1969" s="335"/>
      <c r="E1969" s="335"/>
      <c r="F1969" s="335"/>
      <c r="G1969" s="335"/>
      <c r="H1969" s="411">
        <f t="shared" si="735"/>
        <v>0</v>
      </c>
      <c r="I1969" s="412">
        <v>0</v>
      </c>
      <c r="J1969" s="411">
        <f t="shared" si="729"/>
        <v>0</v>
      </c>
      <c r="K1969" s="412">
        <f t="shared" si="736"/>
        <v>0</v>
      </c>
      <c r="L1969" s="411">
        <f t="shared" si="737"/>
        <v>0</v>
      </c>
      <c r="M1969" s="412">
        <f t="shared" si="730"/>
        <v>0</v>
      </c>
      <c r="N1969" s="411">
        <v>0</v>
      </c>
      <c r="O1969" s="412">
        <f t="shared" si="738"/>
        <v>0</v>
      </c>
      <c r="P1969" s="335"/>
      <c r="Q1969" s="427">
        <f t="shared" si="739"/>
        <v>0</v>
      </c>
      <c r="R1969" s="428">
        <f t="shared" si="740"/>
        <v>0</v>
      </c>
      <c r="S1969" s="427">
        <f t="shared" si="731"/>
        <v>0</v>
      </c>
      <c r="T1969" s="428">
        <f t="shared" si="732"/>
        <v>0</v>
      </c>
      <c r="U1969" s="431">
        <f t="shared" si="741"/>
        <v>0</v>
      </c>
      <c r="V1969" s="432">
        <f t="shared" si="742"/>
        <v>0</v>
      </c>
      <c r="W1969" s="427">
        <f t="shared" si="743"/>
        <v>0</v>
      </c>
      <c r="X1969" s="428">
        <f t="shared" si="744"/>
        <v>0</v>
      </c>
      <c r="Y1969" s="427">
        <f t="shared" si="733"/>
        <v>0</v>
      </c>
      <c r="Z1969" s="428">
        <f t="shared" si="734"/>
        <v>0</v>
      </c>
      <c r="AA1969" s="431">
        <f t="shared" si="745"/>
        <v>0</v>
      </c>
      <c r="AB1969" s="432">
        <f t="shared" si="746"/>
        <v>0</v>
      </c>
      <c r="AC1969" s="427" t="e">
        <f t="shared" si="747"/>
        <v>#N/A</v>
      </c>
      <c r="AD1969" s="428" t="e">
        <f t="shared" si="748"/>
        <v>#N/A</v>
      </c>
      <c r="AE1969" s="427" t="e">
        <f t="shared" si="749"/>
        <v>#N/A</v>
      </c>
      <c r="AF1969" s="428" t="e">
        <f t="shared" si="750"/>
        <v>#N/A</v>
      </c>
      <c r="AG1969" s="431" t="e">
        <f t="shared" si="751"/>
        <v>#N/A</v>
      </c>
      <c r="AH1969" s="432" t="e">
        <f t="shared" si="752"/>
        <v>#N/A</v>
      </c>
    </row>
    <row r="1970" spans="4:34" x14ac:dyDescent="0.25">
      <c r="D1970" s="335"/>
      <c r="E1970" s="335"/>
      <c r="F1970" s="335"/>
      <c r="G1970" s="335"/>
      <c r="H1970" s="411">
        <f t="shared" si="735"/>
        <v>0</v>
      </c>
      <c r="I1970" s="412">
        <v>0</v>
      </c>
      <c r="J1970" s="411">
        <f t="shared" si="729"/>
        <v>0</v>
      </c>
      <c r="K1970" s="412">
        <f t="shared" si="736"/>
        <v>0</v>
      </c>
      <c r="L1970" s="411">
        <f t="shared" si="737"/>
        <v>0</v>
      </c>
      <c r="M1970" s="412">
        <f t="shared" si="730"/>
        <v>0</v>
      </c>
      <c r="N1970" s="411">
        <v>0</v>
      </c>
      <c r="O1970" s="412">
        <f t="shared" si="738"/>
        <v>0</v>
      </c>
      <c r="P1970" s="335"/>
      <c r="Q1970" s="427">
        <f t="shared" si="739"/>
        <v>0</v>
      </c>
      <c r="R1970" s="428">
        <f t="shared" si="740"/>
        <v>0</v>
      </c>
      <c r="S1970" s="427">
        <f t="shared" si="731"/>
        <v>0</v>
      </c>
      <c r="T1970" s="428">
        <f t="shared" si="732"/>
        <v>0</v>
      </c>
      <c r="U1970" s="431">
        <f t="shared" si="741"/>
        <v>0</v>
      </c>
      <c r="V1970" s="432">
        <f t="shared" si="742"/>
        <v>0</v>
      </c>
      <c r="W1970" s="427">
        <f t="shared" si="743"/>
        <v>0</v>
      </c>
      <c r="X1970" s="428">
        <f t="shared" si="744"/>
        <v>0</v>
      </c>
      <c r="Y1970" s="427">
        <f t="shared" si="733"/>
        <v>0</v>
      </c>
      <c r="Z1970" s="428">
        <f t="shared" si="734"/>
        <v>0</v>
      </c>
      <c r="AA1970" s="431">
        <f t="shared" si="745"/>
        <v>0</v>
      </c>
      <c r="AB1970" s="432">
        <f t="shared" si="746"/>
        <v>0</v>
      </c>
      <c r="AC1970" s="427" t="e">
        <f t="shared" si="747"/>
        <v>#N/A</v>
      </c>
      <c r="AD1970" s="428" t="e">
        <f t="shared" si="748"/>
        <v>#N/A</v>
      </c>
      <c r="AE1970" s="427" t="e">
        <f t="shared" si="749"/>
        <v>#N/A</v>
      </c>
      <c r="AF1970" s="428" t="e">
        <f t="shared" si="750"/>
        <v>#N/A</v>
      </c>
      <c r="AG1970" s="431" t="e">
        <f t="shared" si="751"/>
        <v>#N/A</v>
      </c>
      <c r="AH1970" s="432" t="e">
        <f t="shared" si="752"/>
        <v>#N/A</v>
      </c>
    </row>
    <row r="1971" spans="4:34" x14ac:dyDescent="0.25">
      <c r="D1971" s="335"/>
      <c r="E1971" s="335"/>
      <c r="F1971" s="335"/>
      <c r="G1971" s="335"/>
      <c r="H1971" s="411">
        <f t="shared" si="735"/>
        <v>0</v>
      </c>
      <c r="I1971" s="412">
        <v>0</v>
      </c>
      <c r="J1971" s="411">
        <f t="shared" si="729"/>
        <v>0</v>
      </c>
      <c r="K1971" s="412">
        <f t="shared" si="736"/>
        <v>0</v>
      </c>
      <c r="L1971" s="411">
        <f t="shared" si="737"/>
        <v>0</v>
      </c>
      <c r="M1971" s="412">
        <f t="shared" si="730"/>
        <v>0</v>
      </c>
      <c r="N1971" s="411">
        <v>0</v>
      </c>
      <c r="O1971" s="412">
        <f t="shared" si="738"/>
        <v>0</v>
      </c>
      <c r="P1971" s="335"/>
      <c r="Q1971" s="427">
        <f t="shared" si="739"/>
        <v>0</v>
      </c>
      <c r="R1971" s="428">
        <f t="shared" si="740"/>
        <v>0</v>
      </c>
      <c r="S1971" s="427">
        <f t="shared" si="731"/>
        <v>0</v>
      </c>
      <c r="T1971" s="428">
        <f t="shared" si="732"/>
        <v>0</v>
      </c>
      <c r="U1971" s="431">
        <f t="shared" si="741"/>
        <v>0</v>
      </c>
      <c r="V1971" s="432">
        <f t="shared" si="742"/>
        <v>0</v>
      </c>
      <c r="W1971" s="427">
        <f t="shared" si="743"/>
        <v>0</v>
      </c>
      <c r="X1971" s="428">
        <f t="shared" si="744"/>
        <v>0</v>
      </c>
      <c r="Y1971" s="427">
        <f t="shared" si="733"/>
        <v>0</v>
      </c>
      <c r="Z1971" s="428">
        <f t="shared" si="734"/>
        <v>0</v>
      </c>
      <c r="AA1971" s="431">
        <f t="shared" si="745"/>
        <v>0</v>
      </c>
      <c r="AB1971" s="432">
        <f t="shared" si="746"/>
        <v>0</v>
      </c>
      <c r="AC1971" s="427" t="e">
        <f t="shared" si="747"/>
        <v>#N/A</v>
      </c>
      <c r="AD1971" s="428" t="e">
        <f t="shared" si="748"/>
        <v>#N/A</v>
      </c>
      <c r="AE1971" s="427" t="e">
        <f t="shared" si="749"/>
        <v>#N/A</v>
      </c>
      <c r="AF1971" s="428" t="e">
        <f t="shared" si="750"/>
        <v>#N/A</v>
      </c>
      <c r="AG1971" s="431" t="e">
        <f t="shared" si="751"/>
        <v>#N/A</v>
      </c>
      <c r="AH1971" s="432" t="e">
        <f t="shared" si="752"/>
        <v>#N/A</v>
      </c>
    </row>
    <row r="1972" spans="4:34" x14ac:dyDescent="0.25">
      <c r="D1972" s="335"/>
      <c r="E1972" s="335"/>
      <c r="F1972" s="335"/>
      <c r="G1972" s="335"/>
      <c r="H1972" s="411">
        <f t="shared" si="735"/>
        <v>0</v>
      </c>
      <c r="I1972" s="412">
        <v>0</v>
      </c>
      <c r="J1972" s="411">
        <f t="shared" si="729"/>
        <v>0</v>
      </c>
      <c r="K1972" s="412">
        <f t="shared" si="736"/>
        <v>0</v>
      </c>
      <c r="L1972" s="411">
        <f t="shared" si="737"/>
        <v>0</v>
      </c>
      <c r="M1972" s="412">
        <f t="shared" si="730"/>
        <v>0</v>
      </c>
      <c r="N1972" s="411">
        <v>0</v>
      </c>
      <c r="O1972" s="412">
        <f t="shared" si="738"/>
        <v>0</v>
      </c>
      <c r="P1972" s="335"/>
      <c r="Q1972" s="427">
        <f t="shared" si="739"/>
        <v>0</v>
      </c>
      <c r="R1972" s="428">
        <f t="shared" si="740"/>
        <v>0</v>
      </c>
      <c r="S1972" s="427">
        <f t="shared" si="731"/>
        <v>0</v>
      </c>
      <c r="T1972" s="428">
        <f t="shared" si="732"/>
        <v>0</v>
      </c>
      <c r="U1972" s="431">
        <f t="shared" si="741"/>
        <v>0</v>
      </c>
      <c r="V1972" s="432">
        <f t="shared" si="742"/>
        <v>0</v>
      </c>
      <c r="W1972" s="427">
        <f t="shared" si="743"/>
        <v>0</v>
      </c>
      <c r="X1972" s="428">
        <f t="shared" si="744"/>
        <v>0</v>
      </c>
      <c r="Y1972" s="427">
        <f t="shared" si="733"/>
        <v>0</v>
      </c>
      <c r="Z1972" s="428">
        <f t="shared" si="734"/>
        <v>0</v>
      </c>
      <c r="AA1972" s="431">
        <f t="shared" si="745"/>
        <v>0</v>
      </c>
      <c r="AB1972" s="432">
        <f t="shared" si="746"/>
        <v>0</v>
      </c>
      <c r="AC1972" s="427" t="e">
        <f t="shared" si="747"/>
        <v>#N/A</v>
      </c>
      <c r="AD1972" s="428" t="e">
        <f t="shared" si="748"/>
        <v>#N/A</v>
      </c>
      <c r="AE1972" s="427" t="e">
        <f t="shared" si="749"/>
        <v>#N/A</v>
      </c>
      <c r="AF1972" s="428" t="e">
        <f t="shared" si="750"/>
        <v>#N/A</v>
      </c>
      <c r="AG1972" s="431" t="e">
        <f t="shared" si="751"/>
        <v>#N/A</v>
      </c>
      <c r="AH1972" s="432" t="e">
        <f t="shared" si="752"/>
        <v>#N/A</v>
      </c>
    </row>
    <row r="1973" spans="4:34" x14ac:dyDescent="0.25">
      <c r="D1973" s="335"/>
      <c r="E1973" s="335"/>
      <c r="F1973" s="335"/>
      <c r="G1973" s="335"/>
      <c r="H1973" s="411">
        <f t="shared" si="735"/>
        <v>0</v>
      </c>
      <c r="I1973" s="412">
        <v>0</v>
      </c>
      <c r="J1973" s="411">
        <f t="shared" si="729"/>
        <v>0</v>
      </c>
      <c r="K1973" s="412">
        <f t="shared" si="736"/>
        <v>0</v>
      </c>
      <c r="L1973" s="411">
        <f t="shared" si="737"/>
        <v>0</v>
      </c>
      <c r="M1973" s="412">
        <f t="shared" si="730"/>
        <v>0</v>
      </c>
      <c r="N1973" s="411">
        <v>0</v>
      </c>
      <c r="O1973" s="412">
        <f t="shared" si="738"/>
        <v>0</v>
      </c>
      <c r="P1973" s="335"/>
      <c r="Q1973" s="427">
        <f t="shared" si="739"/>
        <v>0</v>
      </c>
      <c r="R1973" s="428">
        <f t="shared" si="740"/>
        <v>0</v>
      </c>
      <c r="S1973" s="427">
        <f t="shared" si="731"/>
        <v>0</v>
      </c>
      <c r="T1973" s="428">
        <f t="shared" si="732"/>
        <v>0</v>
      </c>
      <c r="U1973" s="431">
        <f t="shared" si="741"/>
        <v>0</v>
      </c>
      <c r="V1973" s="432">
        <f t="shared" si="742"/>
        <v>0</v>
      </c>
      <c r="W1973" s="427">
        <f t="shared" si="743"/>
        <v>0</v>
      </c>
      <c r="X1973" s="428">
        <f t="shared" si="744"/>
        <v>0</v>
      </c>
      <c r="Y1973" s="427">
        <f t="shared" si="733"/>
        <v>0</v>
      </c>
      <c r="Z1973" s="428">
        <f t="shared" si="734"/>
        <v>0</v>
      </c>
      <c r="AA1973" s="431">
        <f t="shared" si="745"/>
        <v>0</v>
      </c>
      <c r="AB1973" s="432">
        <f t="shared" si="746"/>
        <v>0</v>
      </c>
      <c r="AC1973" s="427" t="e">
        <f t="shared" si="747"/>
        <v>#N/A</v>
      </c>
      <c r="AD1973" s="428" t="e">
        <f t="shared" si="748"/>
        <v>#N/A</v>
      </c>
      <c r="AE1973" s="427" t="e">
        <f t="shared" si="749"/>
        <v>#N/A</v>
      </c>
      <c r="AF1973" s="428" t="e">
        <f t="shared" si="750"/>
        <v>#N/A</v>
      </c>
      <c r="AG1973" s="431" t="e">
        <f t="shared" si="751"/>
        <v>#N/A</v>
      </c>
      <c r="AH1973" s="432" t="e">
        <f t="shared" si="752"/>
        <v>#N/A</v>
      </c>
    </row>
    <row r="1974" spans="4:34" x14ac:dyDescent="0.25">
      <c r="D1974" s="335"/>
      <c r="E1974" s="335"/>
      <c r="F1974" s="335"/>
      <c r="G1974" s="335"/>
      <c r="H1974" s="411">
        <f t="shared" si="735"/>
        <v>0</v>
      </c>
      <c r="I1974" s="412">
        <v>0</v>
      </c>
      <c r="J1974" s="411">
        <f t="shared" si="729"/>
        <v>0</v>
      </c>
      <c r="K1974" s="412">
        <f t="shared" si="736"/>
        <v>0</v>
      </c>
      <c r="L1974" s="411">
        <f t="shared" si="737"/>
        <v>0</v>
      </c>
      <c r="M1974" s="412">
        <f t="shared" si="730"/>
        <v>0</v>
      </c>
      <c r="N1974" s="411">
        <v>0</v>
      </c>
      <c r="O1974" s="412">
        <f t="shared" si="738"/>
        <v>0</v>
      </c>
      <c r="P1974" s="335"/>
      <c r="Q1974" s="427">
        <f t="shared" si="739"/>
        <v>0</v>
      </c>
      <c r="R1974" s="428">
        <f t="shared" si="740"/>
        <v>0</v>
      </c>
      <c r="S1974" s="427">
        <f t="shared" si="731"/>
        <v>0</v>
      </c>
      <c r="T1974" s="428">
        <f t="shared" si="732"/>
        <v>0</v>
      </c>
      <c r="U1974" s="431">
        <f t="shared" si="741"/>
        <v>0</v>
      </c>
      <c r="V1974" s="432">
        <f t="shared" si="742"/>
        <v>0</v>
      </c>
      <c r="W1974" s="427">
        <f t="shared" si="743"/>
        <v>0</v>
      </c>
      <c r="X1974" s="428">
        <f t="shared" si="744"/>
        <v>0</v>
      </c>
      <c r="Y1974" s="427">
        <f t="shared" si="733"/>
        <v>0</v>
      </c>
      <c r="Z1974" s="428">
        <f t="shared" si="734"/>
        <v>0</v>
      </c>
      <c r="AA1974" s="431">
        <f t="shared" si="745"/>
        <v>0</v>
      </c>
      <c r="AB1974" s="432">
        <f t="shared" si="746"/>
        <v>0</v>
      </c>
      <c r="AC1974" s="427" t="e">
        <f t="shared" si="747"/>
        <v>#N/A</v>
      </c>
      <c r="AD1974" s="428" t="e">
        <f t="shared" si="748"/>
        <v>#N/A</v>
      </c>
      <c r="AE1974" s="427" t="e">
        <f t="shared" si="749"/>
        <v>#N/A</v>
      </c>
      <c r="AF1974" s="428" t="e">
        <f t="shared" si="750"/>
        <v>#N/A</v>
      </c>
      <c r="AG1974" s="431" t="e">
        <f t="shared" si="751"/>
        <v>#N/A</v>
      </c>
      <c r="AH1974" s="432" t="e">
        <f t="shared" si="752"/>
        <v>#N/A</v>
      </c>
    </row>
    <row r="1975" spans="4:34" x14ac:dyDescent="0.25">
      <c r="D1975" s="335"/>
      <c r="E1975" s="335"/>
      <c r="F1975" s="335"/>
      <c r="G1975" s="335"/>
      <c r="H1975" s="411">
        <f t="shared" si="735"/>
        <v>0</v>
      </c>
      <c r="I1975" s="412">
        <v>0</v>
      </c>
      <c r="J1975" s="411">
        <f t="shared" si="729"/>
        <v>0</v>
      </c>
      <c r="K1975" s="412">
        <f t="shared" si="736"/>
        <v>0</v>
      </c>
      <c r="L1975" s="411">
        <f t="shared" si="737"/>
        <v>0</v>
      </c>
      <c r="M1975" s="412">
        <f t="shared" si="730"/>
        <v>0</v>
      </c>
      <c r="N1975" s="411">
        <v>0</v>
      </c>
      <c r="O1975" s="412">
        <f t="shared" si="738"/>
        <v>0</v>
      </c>
      <c r="P1975" s="335"/>
      <c r="Q1975" s="427">
        <f t="shared" si="739"/>
        <v>0</v>
      </c>
      <c r="R1975" s="428">
        <f t="shared" si="740"/>
        <v>0</v>
      </c>
      <c r="S1975" s="427">
        <f t="shared" si="731"/>
        <v>0</v>
      </c>
      <c r="T1975" s="428">
        <f t="shared" si="732"/>
        <v>0</v>
      </c>
      <c r="U1975" s="431">
        <f t="shared" si="741"/>
        <v>0</v>
      </c>
      <c r="V1975" s="432">
        <f t="shared" si="742"/>
        <v>0</v>
      </c>
      <c r="W1975" s="427">
        <f t="shared" si="743"/>
        <v>0</v>
      </c>
      <c r="X1975" s="428">
        <f t="shared" si="744"/>
        <v>0</v>
      </c>
      <c r="Y1975" s="427">
        <f t="shared" si="733"/>
        <v>0</v>
      </c>
      <c r="Z1975" s="428">
        <f t="shared" si="734"/>
        <v>0</v>
      </c>
      <c r="AA1975" s="431">
        <f t="shared" si="745"/>
        <v>0</v>
      </c>
      <c r="AB1975" s="432">
        <f t="shared" si="746"/>
        <v>0</v>
      </c>
      <c r="AC1975" s="427" t="e">
        <f t="shared" si="747"/>
        <v>#N/A</v>
      </c>
      <c r="AD1975" s="428" t="e">
        <f t="shared" si="748"/>
        <v>#N/A</v>
      </c>
      <c r="AE1975" s="427" t="e">
        <f t="shared" si="749"/>
        <v>#N/A</v>
      </c>
      <c r="AF1975" s="428" t="e">
        <f t="shared" si="750"/>
        <v>#N/A</v>
      </c>
      <c r="AG1975" s="431" t="e">
        <f t="shared" si="751"/>
        <v>#N/A</v>
      </c>
      <c r="AH1975" s="432" t="e">
        <f t="shared" si="752"/>
        <v>#N/A</v>
      </c>
    </row>
    <row r="1976" spans="4:34" x14ac:dyDescent="0.25">
      <c r="D1976" s="335"/>
      <c r="E1976" s="335"/>
      <c r="F1976" s="335"/>
      <c r="G1976" s="335"/>
      <c r="H1976" s="411">
        <f t="shared" si="735"/>
        <v>0</v>
      </c>
      <c r="I1976" s="412">
        <v>0</v>
      </c>
      <c r="J1976" s="411">
        <f t="shared" si="729"/>
        <v>0</v>
      </c>
      <c r="K1976" s="412">
        <f t="shared" si="736"/>
        <v>0</v>
      </c>
      <c r="L1976" s="411">
        <f t="shared" si="737"/>
        <v>0</v>
      </c>
      <c r="M1976" s="412">
        <f t="shared" si="730"/>
        <v>0</v>
      </c>
      <c r="N1976" s="411">
        <v>0</v>
      </c>
      <c r="O1976" s="412">
        <f t="shared" si="738"/>
        <v>0</v>
      </c>
      <c r="P1976" s="335"/>
      <c r="Q1976" s="427">
        <f t="shared" si="739"/>
        <v>0</v>
      </c>
      <c r="R1976" s="428">
        <f t="shared" si="740"/>
        <v>0</v>
      </c>
      <c r="S1976" s="427">
        <f t="shared" si="731"/>
        <v>0</v>
      </c>
      <c r="T1976" s="428">
        <f t="shared" si="732"/>
        <v>0</v>
      </c>
      <c r="U1976" s="431">
        <f t="shared" si="741"/>
        <v>0</v>
      </c>
      <c r="V1976" s="432">
        <f t="shared" si="742"/>
        <v>0</v>
      </c>
      <c r="W1976" s="427">
        <f t="shared" si="743"/>
        <v>0</v>
      </c>
      <c r="X1976" s="428">
        <f t="shared" si="744"/>
        <v>0</v>
      </c>
      <c r="Y1976" s="427">
        <f t="shared" si="733"/>
        <v>0</v>
      </c>
      <c r="Z1976" s="428">
        <f t="shared" si="734"/>
        <v>0</v>
      </c>
      <c r="AA1976" s="431">
        <f t="shared" si="745"/>
        <v>0</v>
      </c>
      <c r="AB1976" s="432">
        <f t="shared" si="746"/>
        <v>0</v>
      </c>
      <c r="AC1976" s="427" t="e">
        <f t="shared" si="747"/>
        <v>#N/A</v>
      </c>
      <c r="AD1976" s="428" t="e">
        <f t="shared" si="748"/>
        <v>#N/A</v>
      </c>
      <c r="AE1976" s="427" t="e">
        <f t="shared" si="749"/>
        <v>#N/A</v>
      </c>
      <c r="AF1976" s="428" t="e">
        <f t="shared" si="750"/>
        <v>#N/A</v>
      </c>
      <c r="AG1976" s="431" t="e">
        <f t="shared" si="751"/>
        <v>#N/A</v>
      </c>
      <c r="AH1976" s="432" t="e">
        <f t="shared" si="752"/>
        <v>#N/A</v>
      </c>
    </row>
    <row r="1977" spans="4:34" x14ac:dyDescent="0.25">
      <c r="D1977" s="335"/>
      <c r="E1977" s="335"/>
      <c r="F1977" s="335"/>
      <c r="G1977" s="335"/>
      <c r="H1977" s="411">
        <f t="shared" si="735"/>
        <v>0</v>
      </c>
      <c r="I1977" s="412">
        <v>0</v>
      </c>
      <c r="J1977" s="411">
        <f t="shared" si="729"/>
        <v>0</v>
      </c>
      <c r="K1977" s="412">
        <f t="shared" si="736"/>
        <v>0</v>
      </c>
      <c r="L1977" s="411">
        <f t="shared" si="737"/>
        <v>0</v>
      </c>
      <c r="M1977" s="412">
        <f t="shared" si="730"/>
        <v>0</v>
      </c>
      <c r="N1977" s="411">
        <v>0</v>
      </c>
      <c r="O1977" s="412">
        <f t="shared" si="738"/>
        <v>0</v>
      </c>
      <c r="P1977" s="335"/>
      <c r="Q1977" s="427">
        <f t="shared" si="739"/>
        <v>0</v>
      </c>
      <c r="R1977" s="428">
        <f t="shared" si="740"/>
        <v>0</v>
      </c>
      <c r="S1977" s="427">
        <f t="shared" si="731"/>
        <v>0</v>
      </c>
      <c r="T1977" s="428">
        <f t="shared" si="732"/>
        <v>0</v>
      </c>
      <c r="U1977" s="431">
        <f t="shared" si="741"/>
        <v>0</v>
      </c>
      <c r="V1977" s="432">
        <f t="shared" si="742"/>
        <v>0</v>
      </c>
      <c r="W1977" s="427">
        <f t="shared" si="743"/>
        <v>0</v>
      </c>
      <c r="X1977" s="428">
        <f t="shared" si="744"/>
        <v>0</v>
      </c>
      <c r="Y1977" s="427">
        <f t="shared" si="733"/>
        <v>0</v>
      </c>
      <c r="Z1977" s="428">
        <f t="shared" si="734"/>
        <v>0</v>
      </c>
      <c r="AA1977" s="431">
        <f t="shared" si="745"/>
        <v>0</v>
      </c>
      <c r="AB1977" s="432">
        <f t="shared" si="746"/>
        <v>0</v>
      </c>
      <c r="AC1977" s="427" t="e">
        <f t="shared" si="747"/>
        <v>#N/A</v>
      </c>
      <c r="AD1977" s="428" t="e">
        <f t="shared" si="748"/>
        <v>#N/A</v>
      </c>
      <c r="AE1977" s="427" t="e">
        <f t="shared" si="749"/>
        <v>#N/A</v>
      </c>
      <c r="AF1977" s="428" t="e">
        <f t="shared" si="750"/>
        <v>#N/A</v>
      </c>
      <c r="AG1977" s="431" t="e">
        <f t="shared" si="751"/>
        <v>#N/A</v>
      </c>
      <c r="AH1977" s="432" t="e">
        <f t="shared" si="752"/>
        <v>#N/A</v>
      </c>
    </row>
    <row r="1978" spans="4:34" x14ac:dyDescent="0.25">
      <c r="D1978" s="335"/>
      <c r="E1978" s="335"/>
      <c r="F1978" s="335"/>
      <c r="G1978" s="335"/>
      <c r="H1978" s="411">
        <f t="shared" si="735"/>
        <v>0</v>
      </c>
      <c r="I1978" s="412">
        <v>0</v>
      </c>
      <c r="J1978" s="411">
        <f t="shared" si="729"/>
        <v>0</v>
      </c>
      <c r="K1978" s="412">
        <f t="shared" si="736"/>
        <v>0</v>
      </c>
      <c r="L1978" s="411">
        <f t="shared" si="737"/>
        <v>0</v>
      </c>
      <c r="M1978" s="412">
        <f t="shared" si="730"/>
        <v>0</v>
      </c>
      <c r="N1978" s="411">
        <v>0</v>
      </c>
      <c r="O1978" s="412">
        <f t="shared" si="738"/>
        <v>0</v>
      </c>
      <c r="P1978" s="335"/>
      <c r="Q1978" s="427">
        <f t="shared" si="739"/>
        <v>0</v>
      </c>
      <c r="R1978" s="428">
        <f t="shared" si="740"/>
        <v>0</v>
      </c>
      <c r="S1978" s="427">
        <f t="shared" si="731"/>
        <v>0</v>
      </c>
      <c r="T1978" s="428">
        <f t="shared" si="732"/>
        <v>0</v>
      </c>
      <c r="U1978" s="431">
        <f t="shared" si="741"/>
        <v>0</v>
      </c>
      <c r="V1978" s="432">
        <f t="shared" si="742"/>
        <v>0</v>
      </c>
      <c r="W1978" s="427">
        <f t="shared" si="743"/>
        <v>0</v>
      </c>
      <c r="X1978" s="428">
        <f t="shared" si="744"/>
        <v>0</v>
      </c>
      <c r="Y1978" s="427">
        <f t="shared" si="733"/>
        <v>0</v>
      </c>
      <c r="Z1978" s="428">
        <f t="shared" si="734"/>
        <v>0</v>
      </c>
      <c r="AA1978" s="431">
        <f t="shared" si="745"/>
        <v>0</v>
      </c>
      <c r="AB1978" s="432">
        <f t="shared" si="746"/>
        <v>0</v>
      </c>
      <c r="AC1978" s="427" t="e">
        <f t="shared" si="747"/>
        <v>#N/A</v>
      </c>
      <c r="AD1978" s="428" t="e">
        <f t="shared" si="748"/>
        <v>#N/A</v>
      </c>
      <c r="AE1978" s="427" t="e">
        <f t="shared" si="749"/>
        <v>#N/A</v>
      </c>
      <c r="AF1978" s="428" t="e">
        <f t="shared" si="750"/>
        <v>#N/A</v>
      </c>
      <c r="AG1978" s="431" t="e">
        <f t="shared" si="751"/>
        <v>#N/A</v>
      </c>
      <c r="AH1978" s="432" t="e">
        <f t="shared" si="752"/>
        <v>#N/A</v>
      </c>
    </row>
    <row r="1979" spans="4:34" x14ac:dyDescent="0.25">
      <c r="D1979" s="335"/>
      <c r="E1979" s="335"/>
      <c r="F1979" s="335"/>
      <c r="G1979" s="335"/>
      <c r="H1979" s="411">
        <f t="shared" si="735"/>
        <v>0</v>
      </c>
      <c r="I1979" s="412">
        <v>0</v>
      </c>
      <c r="J1979" s="411">
        <f t="shared" si="729"/>
        <v>0</v>
      </c>
      <c r="K1979" s="412">
        <f t="shared" si="736"/>
        <v>0</v>
      </c>
      <c r="L1979" s="411">
        <f t="shared" si="737"/>
        <v>0</v>
      </c>
      <c r="M1979" s="412">
        <f t="shared" si="730"/>
        <v>0</v>
      </c>
      <c r="N1979" s="411">
        <v>0</v>
      </c>
      <c r="O1979" s="412">
        <f t="shared" si="738"/>
        <v>0</v>
      </c>
      <c r="P1979" s="335"/>
      <c r="Q1979" s="427">
        <f t="shared" si="739"/>
        <v>0</v>
      </c>
      <c r="R1979" s="428">
        <f t="shared" si="740"/>
        <v>0</v>
      </c>
      <c r="S1979" s="427">
        <f t="shared" si="731"/>
        <v>0</v>
      </c>
      <c r="T1979" s="428">
        <f t="shared" si="732"/>
        <v>0</v>
      </c>
      <c r="U1979" s="431">
        <f t="shared" si="741"/>
        <v>0</v>
      </c>
      <c r="V1979" s="432">
        <f t="shared" si="742"/>
        <v>0</v>
      </c>
      <c r="W1979" s="427">
        <f t="shared" si="743"/>
        <v>0</v>
      </c>
      <c r="X1979" s="428">
        <f t="shared" si="744"/>
        <v>0</v>
      </c>
      <c r="Y1979" s="427">
        <f t="shared" si="733"/>
        <v>0</v>
      </c>
      <c r="Z1979" s="428">
        <f t="shared" si="734"/>
        <v>0</v>
      </c>
      <c r="AA1979" s="431">
        <f t="shared" si="745"/>
        <v>0</v>
      </c>
      <c r="AB1979" s="432">
        <f t="shared" si="746"/>
        <v>0</v>
      </c>
      <c r="AC1979" s="427" t="e">
        <f t="shared" si="747"/>
        <v>#N/A</v>
      </c>
      <c r="AD1979" s="428" t="e">
        <f t="shared" si="748"/>
        <v>#N/A</v>
      </c>
      <c r="AE1979" s="427" t="e">
        <f t="shared" si="749"/>
        <v>#N/A</v>
      </c>
      <c r="AF1979" s="428" t="e">
        <f t="shared" si="750"/>
        <v>#N/A</v>
      </c>
      <c r="AG1979" s="431" t="e">
        <f t="shared" si="751"/>
        <v>#N/A</v>
      </c>
      <c r="AH1979" s="432" t="e">
        <f t="shared" si="752"/>
        <v>#N/A</v>
      </c>
    </row>
    <row r="1980" spans="4:34" x14ac:dyDescent="0.25">
      <c r="D1980" s="335"/>
      <c r="E1980" s="335"/>
      <c r="F1980" s="335"/>
      <c r="G1980" s="335"/>
      <c r="H1980" s="411">
        <f t="shared" si="735"/>
        <v>0</v>
      </c>
      <c r="I1980" s="412">
        <v>0</v>
      </c>
      <c r="J1980" s="411">
        <f t="shared" si="729"/>
        <v>0</v>
      </c>
      <c r="K1980" s="412">
        <f t="shared" si="736"/>
        <v>0</v>
      </c>
      <c r="L1980" s="411">
        <f t="shared" si="737"/>
        <v>0</v>
      </c>
      <c r="M1980" s="412">
        <f t="shared" si="730"/>
        <v>0</v>
      </c>
      <c r="N1980" s="411">
        <v>0</v>
      </c>
      <c r="O1980" s="412">
        <f t="shared" si="738"/>
        <v>0</v>
      </c>
      <c r="P1980" s="335"/>
      <c r="Q1980" s="427">
        <f t="shared" si="739"/>
        <v>0</v>
      </c>
      <c r="R1980" s="428">
        <f t="shared" si="740"/>
        <v>0</v>
      </c>
      <c r="S1980" s="427">
        <f t="shared" si="731"/>
        <v>0</v>
      </c>
      <c r="T1980" s="428">
        <f t="shared" si="732"/>
        <v>0</v>
      </c>
      <c r="U1980" s="431">
        <f t="shared" si="741"/>
        <v>0</v>
      </c>
      <c r="V1980" s="432">
        <f t="shared" si="742"/>
        <v>0</v>
      </c>
      <c r="W1980" s="427">
        <f t="shared" si="743"/>
        <v>0</v>
      </c>
      <c r="X1980" s="428">
        <f t="shared" si="744"/>
        <v>0</v>
      </c>
      <c r="Y1980" s="427">
        <f t="shared" si="733"/>
        <v>0</v>
      </c>
      <c r="Z1980" s="428">
        <f t="shared" si="734"/>
        <v>0</v>
      </c>
      <c r="AA1980" s="431">
        <f t="shared" si="745"/>
        <v>0</v>
      </c>
      <c r="AB1980" s="432">
        <f t="shared" si="746"/>
        <v>0</v>
      </c>
      <c r="AC1980" s="427" t="e">
        <f t="shared" si="747"/>
        <v>#N/A</v>
      </c>
      <c r="AD1980" s="428" t="e">
        <f t="shared" si="748"/>
        <v>#N/A</v>
      </c>
      <c r="AE1980" s="427" t="e">
        <f t="shared" si="749"/>
        <v>#N/A</v>
      </c>
      <c r="AF1980" s="428" t="e">
        <f t="shared" si="750"/>
        <v>#N/A</v>
      </c>
      <c r="AG1980" s="431" t="e">
        <f t="shared" si="751"/>
        <v>#N/A</v>
      </c>
      <c r="AH1980" s="432" t="e">
        <f t="shared" si="752"/>
        <v>#N/A</v>
      </c>
    </row>
    <row r="1981" spans="4:34" x14ac:dyDescent="0.25">
      <c r="D1981" s="335"/>
      <c r="E1981" s="335"/>
      <c r="F1981" s="335"/>
      <c r="G1981" s="335"/>
      <c r="H1981" s="411">
        <f t="shared" si="735"/>
        <v>0</v>
      </c>
      <c r="I1981" s="412">
        <v>0</v>
      </c>
      <c r="J1981" s="411">
        <f t="shared" si="729"/>
        <v>0</v>
      </c>
      <c r="K1981" s="412">
        <f t="shared" si="736"/>
        <v>0</v>
      </c>
      <c r="L1981" s="411">
        <f t="shared" si="737"/>
        <v>0</v>
      </c>
      <c r="M1981" s="412">
        <f t="shared" si="730"/>
        <v>0</v>
      </c>
      <c r="N1981" s="411">
        <v>0</v>
      </c>
      <c r="O1981" s="412">
        <f t="shared" si="738"/>
        <v>0</v>
      </c>
      <c r="P1981" s="335"/>
      <c r="Q1981" s="427">
        <f t="shared" si="739"/>
        <v>0</v>
      </c>
      <c r="R1981" s="428">
        <f t="shared" si="740"/>
        <v>0</v>
      </c>
      <c r="S1981" s="427">
        <f t="shared" si="731"/>
        <v>0</v>
      </c>
      <c r="T1981" s="428">
        <f t="shared" si="732"/>
        <v>0</v>
      </c>
      <c r="U1981" s="431">
        <f t="shared" si="741"/>
        <v>0</v>
      </c>
      <c r="V1981" s="432">
        <f t="shared" si="742"/>
        <v>0</v>
      </c>
      <c r="W1981" s="427">
        <f t="shared" si="743"/>
        <v>0</v>
      </c>
      <c r="X1981" s="428">
        <f t="shared" si="744"/>
        <v>0</v>
      </c>
      <c r="Y1981" s="427">
        <f t="shared" si="733"/>
        <v>0</v>
      </c>
      <c r="Z1981" s="428">
        <f t="shared" si="734"/>
        <v>0</v>
      </c>
      <c r="AA1981" s="431">
        <f t="shared" si="745"/>
        <v>0</v>
      </c>
      <c r="AB1981" s="432">
        <f t="shared" si="746"/>
        <v>0</v>
      </c>
      <c r="AC1981" s="427" t="e">
        <f t="shared" si="747"/>
        <v>#N/A</v>
      </c>
      <c r="AD1981" s="428" t="e">
        <f t="shared" si="748"/>
        <v>#N/A</v>
      </c>
      <c r="AE1981" s="427" t="e">
        <f t="shared" si="749"/>
        <v>#N/A</v>
      </c>
      <c r="AF1981" s="428" t="e">
        <f t="shared" si="750"/>
        <v>#N/A</v>
      </c>
      <c r="AG1981" s="431" t="e">
        <f t="shared" si="751"/>
        <v>#N/A</v>
      </c>
      <c r="AH1981" s="432" t="e">
        <f t="shared" si="752"/>
        <v>#N/A</v>
      </c>
    </row>
    <row r="1982" spans="4:34" x14ac:dyDescent="0.25">
      <c r="D1982" s="335"/>
      <c r="E1982" s="335"/>
      <c r="F1982" s="335"/>
      <c r="G1982" s="335"/>
      <c r="H1982" s="411">
        <f t="shared" si="735"/>
        <v>0</v>
      </c>
      <c r="I1982" s="412">
        <v>0</v>
      </c>
      <c r="J1982" s="411">
        <f t="shared" si="729"/>
        <v>0</v>
      </c>
      <c r="K1982" s="412">
        <f t="shared" si="736"/>
        <v>0</v>
      </c>
      <c r="L1982" s="411">
        <f t="shared" si="737"/>
        <v>0</v>
      </c>
      <c r="M1982" s="412">
        <f t="shared" si="730"/>
        <v>0</v>
      </c>
      <c r="N1982" s="411">
        <v>0</v>
      </c>
      <c r="O1982" s="412">
        <f t="shared" si="738"/>
        <v>0</v>
      </c>
      <c r="P1982" s="335"/>
      <c r="Q1982" s="427">
        <f t="shared" si="739"/>
        <v>0</v>
      </c>
      <c r="R1982" s="428">
        <f t="shared" si="740"/>
        <v>0</v>
      </c>
      <c r="S1982" s="427">
        <f t="shared" si="731"/>
        <v>0</v>
      </c>
      <c r="T1982" s="428">
        <f t="shared" si="732"/>
        <v>0</v>
      </c>
      <c r="U1982" s="431">
        <f t="shared" si="741"/>
        <v>0</v>
      </c>
      <c r="V1982" s="432">
        <f t="shared" si="742"/>
        <v>0</v>
      </c>
      <c r="W1982" s="427">
        <f t="shared" si="743"/>
        <v>0</v>
      </c>
      <c r="X1982" s="428">
        <f t="shared" si="744"/>
        <v>0</v>
      </c>
      <c r="Y1982" s="427">
        <f t="shared" si="733"/>
        <v>0</v>
      </c>
      <c r="Z1982" s="428">
        <f t="shared" si="734"/>
        <v>0</v>
      </c>
      <c r="AA1982" s="431">
        <f t="shared" si="745"/>
        <v>0</v>
      </c>
      <c r="AB1982" s="432">
        <f t="shared" si="746"/>
        <v>0</v>
      </c>
      <c r="AC1982" s="427" t="e">
        <f t="shared" si="747"/>
        <v>#N/A</v>
      </c>
      <c r="AD1982" s="428" t="e">
        <f t="shared" si="748"/>
        <v>#N/A</v>
      </c>
      <c r="AE1982" s="427" t="e">
        <f t="shared" si="749"/>
        <v>#N/A</v>
      </c>
      <c r="AF1982" s="428" t="e">
        <f t="shared" si="750"/>
        <v>#N/A</v>
      </c>
      <c r="AG1982" s="431" t="e">
        <f t="shared" si="751"/>
        <v>#N/A</v>
      </c>
      <c r="AH1982" s="432" t="e">
        <f t="shared" si="752"/>
        <v>#N/A</v>
      </c>
    </row>
    <row r="1983" spans="4:34" x14ac:dyDescent="0.25">
      <c r="D1983" s="335"/>
      <c r="E1983" s="335"/>
      <c r="F1983" s="335"/>
      <c r="G1983" s="335"/>
      <c r="H1983" s="411">
        <f t="shared" si="735"/>
        <v>0</v>
      </c>
      <c r="I1983" s="412">
        <v>0</v>
      </c>
      <c r="J1983" s="411">
        <f t="shared" si="729"/>
        <v>0</v>
      </c>
      <c r="K1983" s="412">
        <f t="shared" si="736"/>
        <v>0</v>
      </c>
      <c r="L1983" s="411">
        <f t="shared" si="737"/>
        <v>0</v>
      </c>
      <c r="M1983" s="412">
        <f t="shared" si="730"/>
        <v>0</v>
      </c>
      <c r="N1983" s="411">
        <v>0</v>
      </c>
      <c r="O1983" s="412">
        <f t="shared" si="738"/>
        <v>0</v>
      </c>
      <c r="P1983" s="335"/>
      <c r="Q1983" s="427">
        <f t="shared" si="739"/>
        <v>0</v>
      </c>
      <c r="R1983" s="428">
        <f t="shared" si="740"/>
        <v>0</v>
      </c>
      <c r="S1983" s="427">
        <f t="shared" si="731"/>
        <v>0</v>
      </c>
      <c r="T1983" s="428">
        <f t="shared" si="732"/>
        <v>0</v>
      </c>
      <c r="U1983" s="431">
        <f t="shared" si="741"/>
        <v>0</v>
      </c>
      <c r="V1983" s="432">
        <f t="shared" si="742"/>
        <v>0</v>
      </c>
      <c r="W1983" s="427">
        <f t="shared" si="743"/>
        <v>0</v>
      </c>
      <c r="X1983" s="428">
        <f t="shared" si="744"/>
        <v>0</v>
      </c>
      <c r="Y1983" s="427">
        <f t="shared" si="733"/>
        <v>0</v>
      </c>
      <c r="Z1983" s="428">
        <f t="shared" si="734"/>
        <v>0</v>
      </c>
      <c r="AA1983" s="431">
        <f t="shared" si="745"/>
        <v>0</v>
      </c>
      <c r="AB1983" s="432">
        <f t="shared" si="746"/>
        <v>0</v>
      </c>
      <c r="AC1983" s="427" t="e">
        <f t="shared" si="747"/>
        <v>#N/A</v>
      </c>
      <c r="AD1983" s="428" t="e">
        <f t="shared" si="748"/>
        <v>#N/A</v>
      </c>
      <c r="AE1983" s="427" t="e">
        <f t="shared" si="749"/>
        <v>#N/A</v>
      </c>
      <c r="AF1983" s="428" t="e">
        <f t="shared" si="750"/>
        <v>#N/A</v>
      </c>
      <c r="AG1983" s="431" t="e">
        <f t="shared" si="751"/>
        <v>#N/A</v>
      </c>
      <c r="AH1983" s="432" t="e">
        <f t="shared" si="752"/>
        <v>#N/A</v>
      </c>
    </row>
    <row r="1984" spans="4:34" x14ac:dyDescent="0.25">
      <c r="D1984" s="335"/>
      <c r="E1984" s="335"/>
      <c r="F1984" s="335"/>
      <c r="G1984" s="335"/>
      <c r="H1984" s="411">
        <f t="shared" si="735"/>
        <v>0</v>
      </c>
      <c r="I1984" s="412">
        <v>0</v>
      </c>
      <c r="J1984" s="411">
        <f t="shared" si="729"/>
        <v>0</v>
      </c>
      <c r="K1984" s="412">
        <f t="shared" si="736"/>
        <v>0</v>
      </c>
      <c r="L1984" s="411">
        <f t="shared" si="737"/>
        <v>0</v>
      </c>
      <c r="M1984" s="412">
        <f t="shared" si="730"/>
        <v>0</v>
      </c>
      <c r="N1984" s="411">
        <v>0</v>
      </c>
      <c r="O1984" s="412">
        <f t="shared" si="738"/>
        <v>0</v>
      </c>
      <c r="P1984" s="335"/>
      <c r="Q1984" s="427">
        <f t="shared" si="739"/>
        <v>0</v>
      </c>
      <c r="R1984" s="428">
        <f t="shared" si="740"/>
        <v>0</v>
      </c>
      <c r="S1984" s="427">
        <f t="shared" si="731"/>
        <v>0</v>
      </c>
      <c r="T1984" s="428">
        <f t="shared" si="732"/>
        <v>0</v>
      </c>
      <c r="U1984" s="431">
        <f t="shared" si="741"/>
        <v>0</v>
      </c>
      <c r="V1984" s="432">
        <f t="shared" si="742"/>
        <v>0</v>
      </c>
      <c r="W1984" s="427">
        <f t="shared" si="743"/>
        <v>0</v>
      </c>
      <c r="X1984" s="428">
        <f t="shared" si="744"/>
        <v>0</v>
      </c>
      <c r="Y1984" s="427">
        <f t="shared" si="733"/>
        <v>0</v>
      </c>
      <c r="Z1984" s="428">
        <f t="shared" si="734"/>
        <v>0</v>
      </c>
      <c r="AA1984" s="431">
        <f t="shared" si="745"/>
        <v>0</v>
      </c>
      <c r="AB1984" s="432">
        <f t="shared" si="746"/>
        <v>0</v>
      </c>
      <c r="AC1984" s="427" t="e">
        <f t="shared" si="747"/>
        <v>#N/A</v>
      </c>
      <c r="AD1984" s="428" t="e">
        <f t="shared" si="748"/>
        <v>#N/A</v>
      </c>
      <c r="AE1984" s="427" t="e">
        <f t="shared" si="749"/>
        <v>#N/A</v>
      </c>
      <c r="AF1984" s="428" t="e">
        <f t="shared" si="750"/>
        <v>#N/A</v>
      </c>
      <c r="AG1984" s="431" t="e">
        <f t="shared" si="751"/>
        <v>#N/A</v>
      </c>
      <c r="AH1984" s="432" t="e">
        <f t="shared" si="752"/>
        <v>#N/A</v>
      </c>
    </row>
    <row r="1985" spans="4:34" x14ac:dyDescent="0.25">
      <c r="D1985" s="335"/>
      <c r="E1985" s="335"/>
      <c r="F1985" s="335"/>
      <c r="G1985" s="335"/>
      <c r="H1985" s="411">
        <f t="shared" si="735"/>
        <v>0</v>
      </c>
      <c r="I1985" s="412">
        <v>0</v>
      </c>
      <c r="J1985" s="411">
        <f t="shared" si="729"/>
        <v>0</v>
      </c>
      <c r="K1985" s="412">
        <f t="shared" si="736"/>
        <v>0</v>
      </c>
      <c r="L1985" s="411">
        <f t="shared" si="737"/>
        <v>0</v>
      </c>
      <c r="M1985" s="412">
        <f t="shared" si="730"/>
        <v>0</v>
      </c>
      <c r="N1985" s="411">
        <v>0</v>
      </c>
      <c r="O1985" s="412">
        <f t="shared" si="738"/>
        <v>0</v>
      </c>
      <c r="P1985" s="335"/>
      <c r="Q1985" s="427">
        <f t="shared" si="739"/>
        <v>0</v>
      </c>
      <c r="R1985" s="428">
        <f t="shared" si="740"/>
        <v>0</v>
      </c>
      <c r="S1985" s="427">
        <f t="shared" si="731"/>
        <v>0</v>
      </c>
      <c r="T1985" s="428">
        <f t="shared" si="732"/>
        <v>0</v>
      </c>
      <c r="U1985" s="431">
        <f t="shared" si="741"/>
        <v>0</v>
      </c>
      <c r="V1985" s="432">
        <f t="shared" si="742"/>
        <v>0</v>
      </c>
      <c r="W1985" s="427">
        <f t="shared" si="743"/>
        <v>0</v>
      </c>
      <c r="X1985" s="428">
        <f t="shared" si="744"/>
        <v>0</v>
      </c>
      <c r="Y1985" s="427">
        <f t="shared" si="733"/>
        <v>0</v>
      </c>
      <c r="Z1985" s="428">
        <f t="shared" si="734"/>
        <v>0</v>
      </c>
      <c r="AA1985" s="431">
        <f t="shared" si="745"/>
        <v>0</v>
      </c>
      <c r="AB1985" s="432">
        <f t="shared" si="746"/>
        <v>0</v>
      </c>
      <c r="AC1985" s="427" t="e">
        <f t="shared" si="747"/>
        <v>#N/A</v>
      </c>
      <c r="AD1985" s="428" t="e">
        <f t="shared" si="748"/>
        <v>#N/A</v>
      </c>
      <c r="AE1985" s="427" t="e">
        <f t="shared" si="749"/>
        <v>#N/A</v>
      </c>
      <c r="AF1985" s="428" t="e">
        <f t="shared" si="750"/>
        <v>#N/A</v>
      </c>
      <c r="AG1985" s="431" t="e">
        <f t="shared" si="751"/>
        <v>#N/A</v>
      </c>
      <c r="AH1985" s="432" t="e">
        <f t="shared" si="752"/>
        <v>#N/A</v>
      </c>
    </row>
    <row r="1986" spans="4:34" x14ac:dyDescent="0.25">
      <c r="D1986" s="335"/>
      <c r="E1986" s="335"/>
      <c r="F1986" s="335"/>
      <c r="G1986" s="335"/>
      <c r="H1986" s="411">
        <f t="shared" si="735"/>
        <v>0</v>
      </c>
      <c r="I1986" s="412">
        <v>0</v>
      </c>
      <c r="J1986" s="411">
        <f t="shared" si="729"/>
        <v>0</v>
      </c>
      <c r="K1986" s="412">
        <f t="shared" si="736"/>
        <v>0</v>
      </c>
      <c r="L1986" s="411">
        <f t="shared" si="737"/>
        <v>0</v>
      </c>
      <c r="M1986" s="412">
        <f t="shared" si="730"/>
        <v>0</v>
      </c>
      <c r="N1986" s="411">
        <v>0</v>
      </c>
      <c r="O1986" s="412">
        <f t="shared" si="738"/>
        <v>0</v>
      </c>
      <c r="P1986" s="335"/>
      <c r="Q1986" s="427">
        <f t="shared" si="739"/>
        <v>0</v>
      </c>
      <c r="R1986" s="428">
        <f t="shared" si="740"/>
        <v>0</v>
      </c>
      <c r="S1986" s="427">
        <f t="shared" si="731"/>
        <v>0</v>
      </c>
      <c r="T1986" s="428">
        <f t="shared" si="732"/>
        <v>0</v>
      </c>
      <c r="U1986" s="431">
        <f t="shared" si="741"/>
        <v>0</v>
      </c>
      <c r="V1986" s="432">
        <f t="shared" si="742"/>
        <v>0</v>
      </c>
      <c r="W1986" s="427">
        <f t="shared" si="743"/>
        <v>0</v>
      </c>
      <c r="X1986" s="428">
        <f t="shared" si="744"/>
        <v>0</v>
      </c>
      <c r="Y1986" s="427">
        <f t="shared" si="733"/>
        <v>0</v>
      </c>
      <c r="Z1986" s="428">
        <f t="shared" si="734"/>
        <v>0</v>
      </c>
      <c r="AA1986" s="431">
        <f t="shared" si="745"/>
        <v>0</v>
      </c>
      <c r="AB1986" s="432">
        <f t="shared" si="746"/>
        <v>0</v>
      </c>
      <c r="AC1986" s="427" t="e">
        <f t="shared" si="747"/>
        <v>#N/A</v>
      </c>
      <c r="AD1986" s="428" t="e">
        <f t="shared" si="748"/>
        <v>#N/A</v>
      </c>
      <c r="AE1986" s="427" t="e">
        <f t="shared" si="749"/>
        <v>#N/A</v>
      </c>
      <c r="AF1986" s="428" t="e">
        <f t="shared" si="750"/>
        <v>#N/A</v>
      </c>
      <c r="AG1986" s="431" t="e">
        <f t="shared" si="751"/>
        <v>#N/A</v>
      </c>
      <c r="AH1986" s="432" t="e">
        <f t="shared" si="752"/>
        <v>#N/A</v>
      </c>
    </row>
    <row r="1987" spans="4:34" x14ac:dyDescent="0.25">
      <c r="D1987" s="335"/>
      <c r="E1987" s="335"/>
      <c r="F1987" s="335"/>
      <c r="G1987" s="335"/>
      <c r="H1987" s="411">
        <f t="shared" si="735"/>
        <v>0</v>
      </c>
      <c r="I1987" s="412">
        <v>0</v>
      </c>
      <c r="J1987" s="411">
        <f t="shared" si="729"/>
        <v>0</v>
      </c>
      <c r="K1987" s="412">
        <f t="shared" si="736"/>
        <v>0</v>
      </c>
      <c r="L1987" s="411">
        <f t="shared" si="737"/>
        <v>0</v>
      </c>
      <c r="M1987" s="412">
        <f t="shared" si="730"/>
        <v>0</v>
      </c>
      <c r="N1987" s="411">
        <v>0</v>
      </c>
      <c r="O1987" s="412">
        <f t="shared" si="738"/>
        <v>0</v>
      </c>
      <c r="P1987" s="335"/>
      <c r="Q1987" s="427">
        <f t="shared" si="739"/>
        <v>0</v>
      </c>
      <c r="R1987" s="428">
        <f t="shared" si="740"/>
        <v>0</v>
      </c>
      <c r="S1987" s="427">
        <f t="shared" si="731"/>
        <v>0</v>
      </c>
      <c r="T1987" s="428">
        <f t="shared" si="732"/>
        <v>0</v>
      </c>
      <c r="U1987" s="431">
        <f t="shared" si="741"/>
        <v>0</v>
      </c>
      <c r="V1987" s="432">
        <f t="shared" si="742"/>
        <v>0</v>
      </c>
      <c r="W1987" s="427">
        <f t="shared" si="743"/>
        <v>0</v>
      </c>
      <c r="X1987" s="428">
        <f t="shared" si="744"/>
        <v>0</v>
      </c>
      <c r="Y1987" s="427">
        <f t="shared" si="733"/>
        <v>0</v>
      </c>
      <c r="Z1987" s="428">
        <f t="shared" si="734"/>
        <v>0</v>
      </c>
      <c r="AA1987" s="431">
        <f t="shared" si="745"/>
        <v>0</v>
      </c>
      <c r="AB1987" s="432">
        <f t="shared" si="746"/>
        <v>0</v>
      </c>
      <c r="AC1987" s="427" t="e">
        <f t="shared" si="747"/>
        <v>#N/A</v>
      </c>
      <c r="AD1987" s="428" t="e">
        <f t="shared" si="748"/>
        <v>#N/A</v>
      </c>
      <c r="AE1987" s="427" t="e">
        <f t="shared" si="749"/>
        <v>#N/A</v>
      </c>
      <c r="AF1987" s="428" t="e">
        <f t="shared" si="750"/>
        <v>#N/A</v>
      </c>
      <c r="AG1987" s="431" t="e">
        <f t="shared" si="751"/>
        <v>#N/A</v>
      </c>
      <c r="AH1987" s="432" t="e">
        <f t="shared" si="752"/>
        <v>#N/A</v>
      </c>
    </row>
    <row r="1988" spans="4:34" x14ac:dyDescent="0.25">
      <c r="D1988" s="335"/>
      <c r="E1988" s="335"/>
      <c r="F1988" s="335"/>
      <c r="G1988" s="335"/>
      <c r="H1988" s="411">
        <f t="shared" si="735"/>
        <v>0</v>
      </c>
      <c r="I1988" s="412">
        <v>0</v>
      </c>
      <c r="J1988" s="411">
        <f t="shared" si="729"/>
        <v>0</v>
      </c>
      <c r="K1988" s="412">
        <f t="shared" si="736"/>
        <v>0</v>
      </c>
      <c r="L1988" s="411">
        <f t="shared" si="737"/>
        <v>0</v>
      </c>
      <c r="M1988" s="412">
        <f t="shared" si="730"/>
        <v>0</v>
      </c>
      <c r="N1988" s="411">
        <v>0</v>
      </c>
      <c r="O1988" s="412">
        <f t="shared" si="738"/>
        <v>0</v>
      </c>
      <c r="P1988" s="335"/>
      <c r="Q1988" s="427">
        <f t="shared" si="739"/>
        <v>0</v>
      </c>
      <c r="R1988" s="428">
        <f t="shared" si="740"/>
        <v>0</v>
      </c>
      <c r="S1988" s="427">
        <f t="shared" si="731"/>
        <v>0</v>
      </c>
      <c r="T1988" s="428">
        <f t="shared" si="732"/>
        <v>0</v>
      </c>
      <c r="U1988" s="431">
        <f t="shared" si="741"/>
        <v>0</v>
      </c>
      <c r="V1988" s="432">
        <f t="shared" si="742"/>
        <v>0</v>
      </c>
      <c r="W1988" s="427">
        <f t="shared" si="743"/>
        <v>0</v>
      </c>
      <c r="X1988" s="428">
        <f t="shared" si="744"/>
        <v>0</v>
      </c>
      <c r="Y1988" s="427">
        <f t="shared" si="733"/>
        <v>0</v>
      </c>
      <c r="Z1988" s="428">
        <f t="shared" si="734"/>
        <v>0</v>
      </c>
      <c r="AA1988" s="431">
        <f t="shared" si="745"/>
        <v>0</v>
      </c>
      <c r="AB1988" s="432">
        <f t="shared" si="746"/>
        <v>0</v>
      </c>
      <c r="AC1988" s="427" t="e">
        <f t="shared" si="747"/>
        <v>#N/A</v>
      </c>
      <c r="AD1988" s="428" t="e">
        <f t="shared" si="748"/>
        <v>#N/A</v>
      </c>
      <c r="AE1988" s="427" t="e">
        <f t="shared" si="749"/>
        <v>#N/A</v>
      </c>
      <c r="AF1988" s="428" t="e">
        <f t="shared" si="750"/>
        <v>#N/A</v>
      </c>
      <c r="AG1988" s="431" t="e">
        <f t="shared" si="751"/>
        <v>#N/A</v>
      </c>
      <c r="AH1988" s="432" t="e">
        <f t="shared" si="752"/>
        <v>#N/A</v>
      </c>
    </row>
    <row r="1989" spans="4:34" x14ac:dyDescent="0.25">
      <c r="D1989" s="335"/>
      <c r="E1989" s="335"/>
      <c r="F1989" s="335"/>
      <c r="G1989" s="335"/>
      <c r="H1989" s="411">
        <f t="shared" si="735"/>
        <v>0</v>
      </c>
      <c r="I1989" s="412">
        <v>0</v>
      </c>
      <c r="J1989" s="411">
        <f t="shared" si="729"/>
        <v>0</v>
      </c>
      <c r="K1989" s="412">
        <f t="shared" si="736"/>
        <v>0</v>
      </c>
      <c r="L1989" s="411">
        <f t="shared" si="737"/>
        <v>0</v>
      </c>
      <c r="M1989" s="412">
        <f t="shared" si="730"/>
        <v>0</v>
      </c>
      <c r="N1989" s="411">
        <v>0</v>
      </c>
      <c r="O1989" s="412">
        <f t="shared" si="738"/>
        <v>0</v>
      </c>
      <c r="P1989" s="335"/>
      <c r="Q1989" s="427">
        <f t="shared" si="739"/>
        <v>0</v>
      </c>
      <c r="R1989" s="428">
        <f t="shared" si="740"/>
        <v>0</v>
      </c>
      <c r="S1989" s="427">
        <f t="shared" si="731"/>
        <v>0</v>
      </c>
      <c r="T1989" s="428">
        <f t="shared" si="732"/>
        <v>0</v>
      </c>
      <c r="U1989" s="431">
        <f t="shared" si="741"/>
        <v>0</v>
      </c>
      <c r="V1989" s="432">
        <f t="shared" si="742"/>
        <v>0</v>
      </c>
      <c r="W1989" s="427">
        <f t="shared" si="743"/>
        <v>0</v>
      </c>
      <c r="X1989" s="428">
        <f t="shared" si="744"/>
        <v>0</v>
      </c>
      <c r="Y1989" s="427">
        <f t="shared" si="733"/>
        <v>0</v>
      </c>
      <c r="Z1989" s="428">
        <f t="shared" si="734"/>
        <v>0</v>
      </c>
      <c r="AA1989" s="431">
        <f t="shared" si="745"/>
        <v>0</v>
      </c>
      <c r="AB1989" s="432">
        <f t="shared" si="746"/>
        <v>0</v>
      </c>
      <c r="AC1989" s="427" t="e">
        <f t="shared" si="747"/>
        <v>#N/A</v>
      </c>
      <c r="AD1989" s="428" t="e">
        <f t="shared" si="748"/>
        <v>#N/A</v>
      </c>
      <c r="AE1989" s="427" t="e">
        <f t="shared" si="749"/>
        <v>#N/A</v>
      </c>
      <c r="AF1989" s="428" t="e">
        <f t="shared" si="750"/>
        <v>#N/A</v>
      </c>
      <c r="AG1989" s="431" t="e">
        <f t="shared" si="751"/>
        <v>#N/A</v>
      </c>
      <c r="AH1989" s="432" t="e">
        <f t="shared" si="752"/>
        <v>#N/A</v>
      </c>
    </row>
    <row r="1990" spans="4:34" x14ac:dyDescent="0.25">
      <c r="D1990" s="335"/>
      <c r="E1990" s="335"/>
      <c r="F1990" s="335"/>
      <c r="G1990" s="335"/>
      <c r="H1990" s="411">
        <f t="shared" si="735"/>
        <v>0</v>
      </c>
      <c r="I1990" s="412">
        <v>0</v>
      </c>
      <c r="J1990" s="411">
        <f t="shared" si="729"/>
        <v>0</v>
      </c>
      <c r="K1990" s="412">
        <f t="shared" si="736"/>
        <v>0</v>
      </c>
      <c r="L1990" s="411">
        <f t="shared" si="737"/>
        <v>0</v>
      </c>
      <c r="M1990" s="412">
        <f t="shared" si="730"/>
        <v>0</v>
      </c>
      <c r="N1990" s="411">
        <v>0</v>
      </c>
      <c r="O1990" s="412">
        <f t="shared" si="738"/>
        <v>0</v>
      </c>
      <c r="P1990" s="335"/>
      <c r="Q1990" s="427">
        <f t="shared" si="739"/>
        <v>0</v>
      </c>
      <c r="R1990" s="428">
        <f t="shared" si="740"/>
        <v>0</v>
      </c>
      <c r="S1990" s="427">
        <f t="shared" si="731"/>
        <v>0</v>
      </c>
      <c r="T1990" s="428">
        <f t="shared" si="732"/>
        <v>0</v>
      </c>
      <c r="U1990" s="431">
        <f t="shared" si="741"/>
        <v>0</v>
      </c>
      <c r="V1990" s="432">
        <f t="shared" si="742"/>
        <v>0</v>
      </c>
      <c r="W1990" s="427">
        <f t="shared" si="743"/>
        <v>0</v>
      </c>
      <c r="X1990" s="428">
        <f t="shared" si="744"/>
        <v>0</v>
      </c>
      <c r="Y1990" s="427">
        <f t="shared" si="733"/>
        <v>0</v>
      </c>
      <c r="Z1990" s="428">
        <f t="shared" si="734"/>
        <v>0</v>
      </c>
      <c r="AA1990" s="431">
        <f t="shared" si="745"/>
        <v>0</v>
      </c>
      <c r="AB1990" s="432">
        <f t="shared" si="746"/>
        <v>0</v>
      </c>
      <c r="AC1990" s="427" t="e">
        <f t="shared" si="747"/>
        <v>#N/A</v>
      </c>
      <c r="AD1990" s="428" t="e">
        <f t="shared" si="748"/>
        <v>#N/A</v>
      </c>
      <c r="AE1990" s="427" t="e">
        <f t="shared" si="749"/>
        <v>#N/A</v>
      </c>
      <c r="AF1990" s="428" t="e">
        <f t="shared" si="750"/>
        <v>#N/A</v>
      </c>
      <c r="AG1990" s="431" t="e">
        <f t="shared" si="751"/>
        <v>#N/A</v>
      </c>
      <c r="AH1990" s="432" t="e">
        <f t="shared" si="752"/>
        <v>#N/A</v>
      </c>
    </row>
    <row r="1991" spans="4:34" x14ac:dyDescent="0.25">
      <c r="D1991" s="335"/>
      <c r="E1991" s="335"/>
      <c r="F1991" s="335"/>
      <c r="G1991" s="335"/>
      <c r="H1991" s="411">
        <f t="shared" si="735"/>
        <v>0</v>
      </c>
      <c r="I1991" s="412">
        <v>0</v>
      </c>
      <c r="J1991" s="411">
        <f t="shared" si="729"/>
        <v>0</v>
      </c>
      <c r="K1991" s="412">
        <f t="shared" si="736"/>
        <v>0</v>
      </c>
      <c r="L1991" s="411">
        <f t="shared" si="737"/>
        <v>0</v>
      </c>
      <c r="M1991" s="412">
        <f t="shared" si="730"/>
        <v>0</v>
      </c>
      <c r="N1991" s="411">
        <v>0</v>
      </c>
      <c r="O1991" s="412">
        <f t="shared" si="738"/>
        <v>0</v>
      </c>
      <c r="P1991" s="335"/>
      <c r="Q1991" s="427">
        <f t="shared" si="739"/>
        <v>0</v>
      </c>
      <c r="R1991" s="428">
        <f t="shared" si="740"/>
        <v>0</v>
      </c>
      <c r="S1991" s="427">
        <f t="shared" si="731"/>
        <v>0</v>
      </c>
      <c r="T1991" s="428">
        <f t="shared" si="732"/>
        <v>0</v>
      </c>
      <c r="U1991" s="431">
        <f t="shared" si="741"/>
        <v>0</v>
      </c>
      <c r="V1991" s="432">
        <f t="shared" si="742"/>
        <v>0</v>
      </c>
      <c r="W1991" s="427">
        <f t="shared" si="743"/>
        <v>0</v>
      </c>
      <c r="X1991" s="428">
        <f t="shared" si="744"/>
        <v>0</v>
      </c>
      <c r="Y1991" s="427">
        <f t="shared" si="733"/>
        <v>0</v>
      </c>
      <c r="Z1991" s="428">
        <f t="shared" si="734"/>
        <v>0</v>
      </c>
      <c r="AA1991" s="431">
        <f t="shared" si="745"/>
        <v>0</v>
      </c>
      <c r="AB1991" s="432">
        <f t="shared" si="746"/>
        <v>0</v>
      </c>
      <c r="AC1991" s="427" t="e">
        <f t="shared" si="747"/>
        <v>#N/A</v>
      </c>
      <c r="AD1991" s="428" t="e">
        <f t="shared" si="748"/>
        <v>#N/A</v>
      </c>
      <c r="AE1991" s="427" t="e">
        <f t="shared" si="749"/>
        <v>#N/A</v>
      </c>
      <c r="AF1991" s="428" t="e">
        <f t="shared" si="750"/>
        <v>#N/A</v>
      </c>
      <c r="AG1991" s="431" t="e">
        <f t="shared" si="751"/>
        <v>#N/A</v>
      </c>
      <c r="AH1991" s="432" t="e">
        <f t="shared" si="752"/>
        <v>#N/A</v>
      </c>
    </row>
    <row r="1992" spans="4:34" x14ac:dyDescent="0.25">
      <c r="D1992" s="335"/>
      <c r="E1992" s="335"/>
      <c r="F1992" s="335"/>
      <c r="G1992" s="335"/>
      <c r="H1992" s="411">
        <f t="shared" si="735"/>
        <v>0</v>
      </c>
      <c r="I1992" s="412">
        <v>0</v>
      </c>
      <c r="J1992" s="411">
        <f t="shared" ref="J1992:J2008" si="753">Wx</f>
        <v>0</v>
      </c>
      <c r="K1992" s="412">
        <f t="shared" si="736"/>
        <v>0</v>
      </c>
      <c r="L1992" s="411">
        <f t="shared" si="737"/>
        <v>0</v>
      </c>
      <c r="M1992" s="412">
        <f t="shared" ref="M1992:M2008" si="754">Wy</f>
        <v>0</v>
      </c>
      <c r="N1992" s="411">
        <v>0</v>
      </c>
      <c r="O1992" s="412">
        <f t="shared" si="738"/>
        <v>0</v>
      </c>
      <c r="P1992" s="335"/>
      <c r="Q1992" s="427">
        <f t="shared" si="739"/>
        <v>0</v>
      </c>
      <c r="R1992" s="428">
        <f t="shared" si="740"/>
        <v>0</v>
      </c>
      <c r="S1992" s="427">
        <f t="shared" ref="S1992:S2008" si="755">IF(AND(Q1992&gt;=0,Q1992&lt;=Wx),Q1992,"")</f>
        <v>0</v>
      </c>
      <c r="T1992" s="428">
        <f t="shared" ref="T1992:T2008" si="756">IF(AND(R1992&gt;=0,R1992&lt;=Wy),R1992,"")</f>
        <v>0</v>
      </c>
      <c r="U1992" s="431">
        <f t="shared" si="741"/>
        <v>0</v>
      </c>
      <c r="V1992" s="432">
        <f t="shared" si="742"/>
        <v>0</v>
      </c>
      <c r="W1992" s="427">
        <f t="shared" si="743"/>
        <v>0</v>
      </c>
      <c r="X1992" s="428">
        <f t="shared" si="744"/>
        <v>0</v>
      </c>
      <c r="Y1992" s="427">
        <f t="shared" ref="Y1992:Y2008" si="757">IF(AND(W1992&gt;=0,W1992&lt;=Wx),W1992,"")</f>
        <v>0</v>
      </c>
      <c r="Z1992" s="428">
        <f t="shared" ref="Z1992:Z2008" si="758">IF(AND(X1992&gt;=0,X1992&lt;=Wy),X1992,"")</f>
        <v>0</v>
      </c>
      <c r="AA1992" s="431">
        <f t="shared" si="745"/>
        <v>0</v>
      </c>
      <c r="AB1992" s="432">
        <f t="shared" si="746"/>
        <v>0</v>
      </c>
      <c r="AC1992" s="427" t="e">
        <f t="shared" si="747"/>
        <v>#N/A</v>
      </c>
      <c r="AD1992" s="428" t="e">
        <f t="shared" si="748"/>
        <v>#N/A</v>
      </c>
      <c r="AE1992" s="427" t="e">
        <f t="shared" si="749"/>
        <v>#N/A</v>
      </c>
      <c r="AF1992" s="428" t="e">
        <f t="shared" si="750"/>
        <v>#N/A</v>
      </c>
      <c r="AG1992" s="431" t="e">
        <f t="shared" si="751"/>
        <v>#N/A</v>
      </c>
      <c r="AH1992" s="432" t="e">
        <f t="shared" si="752"/>
        <v>#N/A</v>
      </c>
    </row>
    <row r="1993" spans="4:34" x14ac:dyDescent="0.25">
      <c r="D1993" s="335"/>
      <c r="E1993" s="335"/>
      <c r="F1993" s="335"/>
      <c r="G1993" s="335"/>
      <c r="H1993" s="411">
        <f t="shared" ref="H1993:H2008" si="759">H1992+Wx/INCREMENTS</f>
        <v>0</v>
      </c>
      <c r="I1993" s="412">
        <v>0</v>
      </c>
      <c r="J1993" s="411">
        <f t="shared" si="753"/>
        <v>0</v>
      </c>
      <c r="K1993" s="412">
        <f t="shared" ref="K1993:K2008" si="760">K1992+Wy/INCREMENTS</f>
        <v>0</v>
      </c>
      <c r="L1993" s="411">
        <f t="shared" ref="L1993:L2008" si="761">L1992-Wx/INCREMENTS</f>
        <v>0</v>
      </c>
      <c r="M1993" s="412">
        <f t="shared" si="754"/>
        <v>0</v>
      </c>
      <c r="N1993" s="411">
        <v>0</v>
      </c>
      <c r="O1993" s="412">
        <f t="shared" ref="O1993:O2008" si="762">O1992-Wy/INCREMENTS</f>
        <v>0</v>
      </c>
      <c r="P1993" s="335"/>
      <c r="Q1993" s="427">
        <f t="shared" ref="Q1993:Q2008" si="763">Q1992+((SQRT(Wx^2+Wy^2))*COS(RADIANS(θ))/INCREMENTS)</f>
        <v>0</v>
      </c>
      <c r="R1993" s="428">
        <f t="shared" ref="R1993:R2008" si="764">R1992+((SQRT(Wx^2+Wy^2))*SIN(RADIANS(θ))/INCREMENTS)</f>
        <v>0</v>
      </c>
      <c r="S1993" s="427">
        <f t="shared" si="755"/>
        <v>0</v>
      </c>
      <c r="T1993" s="428">
        <f t="shared" si="756"/>
        <v>0</v>
      </c>
      <c r="U1993" s="431">
        <f t="shared" ref="U1993:U2008" si="765">IF(AND(S1993&lt;&gt;"",T1993&lt;&gt;""),S1993,"")</f>
        <v>0</v>
      </c>
      <c r="V1993" s="432">
        <f t="shared" ref="V1993:V2008" si="766">IF(AND(S1993&lt;&gt;"",T1993&lt;&gt;""),T1993,"")</f>
        <v>0</v>
      </c>
      <c r="W1993" s="427">
        <f t="shared" ref="W1993:W2008" si="767">W1992+((SQRT(Wx^2+Wy^2))*COS(RADIANS(θ))/INCREMENTS)</f>
        <v>0</v>
      </c>
      <c r="X1993" s="428">
        <f t="shared" ref="X1993:X2008" si="768">X1992+((SQRT(Wx^2+Wy^2))*SIN(RADIANS(θ))/INCREMENTS)</f>
        <v>0</v>
      </c>
      <c r="Y1993" s="427">
        <f t="shared" si="757"/>
        <v>0</v>
      </c>
      <c r="Z1993" s="428">
        <f t="shared" si="758"/>
        <v>0</v>
      </c>
      <c r="AA1993" s="431">
        <f t="shared" ref="AA1993:AA2008" si="769">IF(AND(Y1993&lt;&gt;"",Z1993&lt;&gt;""),Y1993,"")</f>
        <v>0</v>
      </c>
      <c r="AB1993" s="432">
        <f t="shared" ref="AB1993:AB2008" si="770">IF(AND(Y1993&lt;&gt;"",Z1993&lt;&gt;""),Z1993,"")</f>
        <v>0</v>
      </c>
      <c r="AC1993" s="427" t="e">
        <f t="shared" si="747"/>
        <v>#N/A</v>
      </c>
      <c r="AD1993" s="428" t="e">
        <f t="shared" si="748"/>
        <v>#N/A</v>
      </c>
      <c r="AE1993" s="427" t="e">
        <f t="shared" si="749"/>
        <v>#N/A</v>
      </c>
      <c r="AF1993" s="428" t="e">
        <f t="shared" si="750"/>
        <v>#N/A</v>
      </c>
      <c r="AG1993" s="431" t="e">
        <f t="shared" si="751"/>
        <v>#N/A</v>
      </c>
      <c r="AH1993" s="432" t="e">
        <f t="shared" si="752"/>
        <v>#N/A</v>
      </c>
    </row>
    <row r="1994" spans="4:34" x14ac:dyDescent="0.25">
      <c r="D1994" s="335"/>
      <c r="E1994" s="335"/>
      <c r="F1994" s="335"/>
      <c r="G1994" s="335"/>
      <c r="H1994" s="411">
        <f t="shared" si="759"/>
        <v>0</v>
      </c>
      <c r="I1994" s="412">
        <v>0</v>
      </c>
      <c r="J1994" s="411">
        <f t="shared" si="753"/>
        <v>0</v>
      </c>
      <c r="K1994" s="412">
        <f t="shared" si="760"/>
        <v>0</v>
      </c>
      <c r="L1994" s="411">
        <f t="shared" si="761"/>
        <v>0</v>
      </c>
      <c r="M1994" s="412">
        <f t="shared" si="754"/>
        <v>0</v>
      </c>
      <c r="N1994" s="411">
        <v>0</v>
      </c>
      <c r="O1994" s="412">
        <f t="shared" si="762"/>
        <v>0</v>
      </c>
      <c r="P1994" s="335"/>
      <c r="Q1994" s="427">
        <f t="shared" si="763"/>
        <v>0</v>
      </c>
      <c r="R1994" s="428">
        <f t="shared" si="764"/>
        <v>0</v>
      </c>
      <c r="S1994" s="427">
        <f t="shared" si="755"/>
        <v>0</v>
      </c>
      <c r="T1994" s="428">
        <f t="shared" si="756"/>
        <v>0</v>
      </c>
      <c r="U1994" s="431">
        <f t="shared" si="765"/>
        <v>0</v>
      </c>
      <c r="V1994" s="432">
        <f t="shared" si="766"/>
        <v>0</v>
      </c>
      <c r="W1994" s="427">
        <f t="shared" si="767"/>
        <v>0</v>
      </c>
      <c r="X1994" s="428">
        <f t="shared" si="768"/>
        <v>0</v>
      </c>
      <c r="Y1994" s="427">
        <f t="shared" si="757"/>
        <v>0</v>
      </c>
      <c r="Z1994" s="428">
        <f t="shared" si="758"/>
        <v>0</v>
      </c>
      <c r="AA1994" s="431">
        <f t="shared" si="769"/>
        <v>0</v>
      </c>
      <c r="AB1994" s="432">
        <f t="shared" si="770"/>
        <v>0</v>
      </c>
      <c r="AC1994" s="427" t="e">
        <f t="shared" ref="AC1994:AC2008" si="771">AC1993+((SQRT(Wx^2+Wy^2))*COS(RADIANS(θ))/INCREMENTS)</f>
        <v>#N/A</v>
      </c>
      <c r="AD1994" s="428" t="e">
        <f t="shared" ref="AD1994:AD2008" si="772">AD1993+((SQRT(Wx^2+Wy^2))*SIN(RADIANS(θ))/INCREMENTS)</f>
        <v>#N/A</v>
      </c>
      <c r="AE1994" s="427" t="e">
        <f t="shared" ref="AE1994:AE2008" si="773">IF(AND(AC1994&gt;=0,AC1994&lt;=Wx),AC1994,"")</f>
        <v>#N/A</v>
      </c>
      <c r="AF1994" s="428" t="e">
        <f t="shared" ref="AF1994:AF2008" si="774">IF(AND(AD1994&gt;=0,AD1994&lt;=Wy),AD1994,"")</f>
        <v>#N/A</v>
      </c>
      <c r="AG1994" s="431" t="e">
        <f t="shared" ref="AG1994:AG2008" si="775">IF(AND(AE1994&lt;&gt;"",AF1994&lt;&gt;""),AE1994,"")</f>
        <v>#N/A</v>
      </c>
      <c r="AH1994" s="432" t="e">
        <f t="shared" ref="AH1994:AH2008" si="776">IF(AND(AE1994&lt;&gt;"",AF1994&lt;&gt;""),AF1994,"")</f>
        <v>#N/A</v>
      </c>
    </row>
    <row r="1995" spans="4:34" x14ac:dyDescent="0.25">
      <c r="D1995" s="335"/>
      <c r="E1995" s="335"/>
      <c r="F1995" s="335"/>
      <c r="G1995" s="335"/>
      <c r="H1995" s="411">
        <f t="shared" si="759"/>
        <v>0</v>
      </c>
      <c r="I1995" s="412">
        <v>0</v>
      </c>
      <c r="J1995" s="411">
        <f t="shared" si="753"/>
        <v>0</v>
      </c>
      <c r="K1995" s="412">
        <f t="shared" si="760"/>
        <v>0</v>
      </c>
      <c r="L1995" s="411">
        <f t="shared" si="761"/>
        <v>0</v>
      </c>
      <c r="M1995" s="412">
        <f t="shared" si="754"/>
        <v>0</v>
      </c>
      <c r="N1995" s="411">
        <v>0</v>
      </c>
      <c r="O1995" s="412">
        <f t="shared" si="762"/>
        <v>0</v>
      </c>
      <c r="P1995" s="335"/>
      <c r="Q1995" s="427">
        <f t="shared" si="763"/>
        <v>0</v>
      </c>
      <c r="R1995" s="428">
        <f t="shared" si="764"/>
        <v>0</v>
      </c>
      <c r="S1995" s="427">
        <f t="shared" si="755"/>
        <v>0</v>
      </c>
      <c r="T1995" s="428">
        <f t="shared" si="756"/>
        <v>0</v>
      </c>
      <c r="U1995" s="431">
        <f t="shared" si="765"/>
        <v>0</v>
      </c>
      <c r="V1995" s="432">
        <f t="shared" si="766"/>
        <v>0</v>
      </c>
      <c r="W1995" s="427">
        <f t="shared" si="767"/>
        <v>0</v>
      </c>
      <c r="X1995" s="428">
        <f t="shared" si="768"/>
        <v>0</v>
      </c>
      <c r="Y1995" s="427">
        <f t="shared" si="757"/>
        <v>0</v>
      </c>
      <c r="Z1995" s="428">
        <f t="shared" si="758"/>
        <v>0</v>
      </c>
      <c r="AA1995" s="431">
        <f t="shared" si="769"/>
        <v>0</v>
      </c>
      <c r="AB1995" s="432">
        <f t="shared" si="770"/>
        <v>0</v>
      </c>
      <c r="AC1995" s="427" t="e">
        <f t="shared" si="771"/>
        <v>#N/A</v>
      </c>
      <c r="AD1995" s="428" t="e">
        <f t="shared" si="772"/>
        <v>#N/A</v>
      </c>
      <c r="AE1995" s="427" t="e">
        <f t="shared" si="773"/>
        <v>#N/A</v>
      </c>
      <c r="AF1995" s="428" t="e">
        <f t="shared" si="774"/>
        <v>#N/A</v>
      </c>
      <c r="AG1995" s="431" t="e">
        <f t="shared" si="775"/>
        <v>#N/A</v>
      </c>
      <c r="AH1995" s="432" t="e">
        <f t="shared" si="776"/>
        <v>#N/A</v>
      </c>
    </row>
    <row r="1996" spans="4:34" x14ac:dyDescent="0.25">
      <c r="D1996" s="335"/>
      <c r="E1996" s="335"/>
      <c r="F1996" s="335"/>
      <c r="G1996" s="335"/>
      <c r="H1996" s="411">
        <f t="shared" si="759"/>
        <v>0</v>
      </c>
      <c r="I1996" s="412">
        <v>0</v>
      </c>
      <c r="J1996" s="411">
        <f t="shared" si="753"/>
        <v>0</v>
      </c>
      <c r="K1996" s="412">
        <f t="shared" si="760"/>
        <v>0</v>
      </c>
      <c r="L1996" s="411">
        <f t="shared" si="761"/>
        <v>0</v>
      </c>
      <c r="M1996" s="412">
        <f t="shared" si="754"/>
        <v>0</v>
      </c>
      <c r="N1996" s="411">
        <v>0</v>
      </c>
      <c r="O1996" s="412">
        <f t="shared" si="762"/>
        <v>0</v>
      </c>
      <c r="P1996" s="335"/>
      <c r="Q1996" s="427">
        <f t="shared" si="763"/>
        <v>0</v>
      </c>
      <c r="R1996" s="428">
        <f t="shared" si="764"/>
        <v>0</v>
      </c>
      <c r="S1996" s="427">
        <f t="shared" si="755"/>
        <v>0</v>
      </c>
      <c r="T1996" s="428">
        <f t="shared" si="756"/>
        <v>0</v>
      </c>
      <c r="U1996" s="431">
        <f t="shared" si="765"/>
        <v>0</v>
      </c>
      <c r="V1996" s="432">
        <f t="shared" si="766"/>
        <v>0</v>
      </c>
      <c r="W1996" s="427">
        <f t="shared" si="767"/>
        <v>0</v>
      </c>
      <c r="X1996" s="428">
        <f t="shared" si="768"/>
        <v>0</v>
      </c>
      <c r="Y1996" s="427">
        <f t="shared" si="757"/>
        <v>0</v>
      </c>
      <c r="Z1996" s="428">
        <f t="shared" si="758"/>
        <v>0</v>
      </c>
      <c r="AA1996" s="431">
        <f t="shared" si="769"/>
        <v>0</v>
      </c>
      <c r="AB1996" s="432">
        <f t="shared" si="770"/>
        <v>0</v>
      </c>
      <c r="AC1996" s="427" t="e">
        <f t="shared" si="771"/>
        <v>#N/A</v>
      </c>
      <c r="AD1996" s="428" t="e">
        <f t="shared" si="772"/>
        <v>#N/A</v>
      </c>
      <c r="AE1996" s="427" t="e">
        <f t="shared" si="773"/>
        <v>#N/A</v>
      </c>
      <c r="AF1996" s="428" t="e">
        <f t="shared" si="774"/>
        <v>#N/A</v>
      </c>
      <c r="AG1996" s="431" t="e">
        <f t="shared" si="775"/>
        <v>#N/A</v>
      </c>
      <c r="AH1996" s="432" t="e">
        <f t="shared" si="776"/>
        <v>#N/A</v>
      </c>
    </row>
    <row r="1997" spans="4:34" x14ac:dyDescent="0.25">
      <c r="D1997" s="335"/>
      <c r="E1997" s="335"/>
      <c r="F1997" s="335"/>
      <c r="G1997" s="335"/>
      <c r="H1997" s="411">
        <f t="shared" si="759"/>
        <v>0</v>
      </c>
      <c r="I1997" s="412">
        <v>0</v>
      </c>
      <c r="J1997" s="411">
        <f t="shared" si="753"/>
        <v>0</v>
      </c>
      <c r="K1997" s="412">
        <f t="shared" si="760"/>
        <v>0</v>
      </c>
      <c r="L1997" s="411">
        <f t="shared" si="761"/>
        <v>0</v>
      </c>
      <c r="M1997" s="412">
        <f t="shared" si="754"/>
        <v>0</v>
      </c>
      <c r="N1997" s="411">
        <v>0</v>
      </c>
      <c r="O1997" s="412">
        <f t="shared" si="762"/>
        <v>0</v>
      </c>
      <c r="P1997" s="335"/>
      <c r="Q1997" s="427">
        <f t="shared" si="763"/>
        <v>0</v>
      </c>
      <c r="R1997" s="428">
        <f t="shared" si="764"/>
        <v>0</v>
      </c>
      <c r="S1997" s="427">
        <f t="shared" si="755"/>
        <v>0</v>
      </c>
      <c r="T1997" s="428">
        <f t="shared" si="756"/>
        <v>0</v>
      </c>
      <c r="U1997" s="431">
        <f t="shared" si="765"/>
        <v>0</v>
      </c>
      <c r="V1997" s="432">
        <f t="shared" si="766"/>
        <v>0</v>
      </c>
      <c r="W1997" s="427">
        <f t="shared" si="767"/>
        <v>0</v>
      </c>
      <c r="X1997" s="428">
        <f t="shared" si="768"/>
        <v>0</v>
      </c>
      <c r="Y1997" s="427">
        <f t="shared" si="757"/>
        <v>0</v>
      </c>
      <c r="Z1997" s="428">
        <f t="shared" si="758"/>
        <v>0</v>
      </c>
      <c r="AA1997" s="431">
        <f t="shared" si="769"/>
        <v>0</v>
      </c>
      <c r="AB1997" s="432">
        <f t="shared" si="770"/>
        <v>0</v>
      </c>
      <c r="AC1997" s="427" t="e">
        <f t="shared" si="771"/>
        <v>#N/A</v>
      </c>
      <c r="AD1997" s="428" t="e">
        <f t="shared" si="772"/>
        <v>#N/A</v>
      </c>
      <c r="AE1997" s="427" t="e">
        <f t="shared" si="773"/>
        <v>#N/A</v>
      </c>
      <c r="AF1997" s="428" t="e">
        <f t="shared" si="774"/>
        <v>#N/A</v>
      </c>
      <c r="AG1997" s="431" t="e">
        <f t="shared" si="775"/>
        <v>#N/A</v>
      </c>
      <c r="AH1997" s="432" t="e">
        <f t="shared" si="776"/>
        <v>#N/A</v>
      </c>
    </row>
    <row r="1998" spans="4:34" x14ac:dyDescent="0.25">
      <c r="D1998" s="335"/>
      <c r="E1998" s="335"/>
      <c r="F1998" s="335"/>
      <c r="G1998" s="335"/>
      <c r="H1998" s="411">
        <f t="shared" si="759"/>
        <v>0</v>
      </c>
      <c r="I1998" s="412">
        <v>0</v>
      </c>
      <c r="J1998" s="411">
        <f t="shared" si="753"/>
        <v>0</v>
      </c>
      <c r="K1998" s="412">
        <f t="shared" si="760"/>
        <v>0</v>
      </c>
      <c r="L1998" s="411">
        <f t="shared" si="761"/>
        <v>0</v>
      </c>
      <c r="M1998" s="412">
        <f t="shared" si="754"/>
        <v>0</v>
      </c>
      <c r="N1998" s="411">
        <v>0</v>
      </c>
      <c r="O1998" s="412">
        <f t="shared" si="762"/>
        <v>0</v>
      </c>
      <c r="P1998" s="335"/>
      <c r="Q1998" s="427">
        <f t="shared" si="763"/>
        <v>0</v>
      </c>
      <c r="R1998" s="428">
        <f t="shared" si="764"/>
        <v>0</v>
      </c>
      <c r="S1998" s="427">
        <f t="shared" si="755"/>
        <v>0</v>
      </c>
      <c r="T1998" s="428">
        <f t="shared" si="756"/>
        <v>0</v>
      </c>
      <c r="U1998" s="431">
        <f t="shared" si="765"/>
        <v>0</v>
      </c>
      <c r="V1998" s="432">
        <f t="shared" si="766"/>
        <v>0</v>
      </c>
      <c r="W1998" s="427">
        <f t="shared" si="767"/>
        <v>0</v>
      </c>
      <c r="X1998" s="428">
        <f t="shared" si="768"/>
        <v>0</v>
      </c>
      <c r="Y1998" s="427">
        <f t="shared" si="757"/>
        <v>0</v>
      </c>
      <c r="Z1998" s="428">
        <f t="shared" si="758"/>
        <v>0</v>
      </c>
      <c r="AA1998" s="431">
        <f t="shared" si="769"/>
        <v>0</v>
      </c>
      <c r="AB1998" s="432">
        <f t="shared" si="770"/>
        <v>0</v>
      </c>
      <c r="AC1998" s="427" t="e">
        <f t="shared" si="771"/>
        <v>#N/A</v>
      </c>
      <c r="AD1998" s="428" t="e">
        <f t="shared" si="772"/>
        <v>#N/A</v>
      </c>
      <c r="AE1998" s="427" t="e">
        <f t="shared" si="773"/>
        <v>#N/A</v>
      </c>
      <c r="AF1998" s="428" t="e">
        <f t="shared" si="774"/>
        <v>#N/A</v>
      </c>
      <c r="AG1998" s="431" t="e">
        <f t="shared" si="775"/>
        <v>#N/A</v>
      </c>
      <c r="AH1998" s="432" t="e">
        <f t="shared" si="776"/>
        <v>#N/A</v>
      </c>
    </row>
    <row r="1999" spans="4:34" x14ac:dyDescent="0.25">
      <c r="D1999" s="335"/>
      <c r="E1999" s="335"/>
      <c r="F1999" s="335"/>
      <c r="G1999" s="335"/>
      <c r="H1999" s="411">
        <f t="shared" si="759"/>
        <v>0</v>
      </c>
      <c r="I1999" s="412">
        <v>0</v>
      </c>
      <c r="J1999" s="411">
        <f t="shared" si="753"/>
        <v>0</v>
      </c>
      <c r="K1999" s="412">
        <f t="shared" si="760"/>
        <v>0</v>
      </c>
      <c r="L1999" s="411">
        <f t="shared" si="761"/>
        <v>0</v>
      </c>
      <c r="M1999" s="412">
        <f t="shared" si="754"/>
        <v>0</v>
      </c>
      <c r="N1999" s="411">
        <v>0</v>
      </c>
      <c r="O1999" s="412">
        <f t="shared" si="762"/>
        <v>0</v>
      </c>
      <c r="P1999" s="335"/>
      <c r="Q1999" s="427">
        <f t="shared" si="763"/>
        <v>0</v>
      </c>
      <c r="R1999" s="428">
        <f t="shared" si="764"/>
        <v>0</v>
      </c>
      <c r="S1999" s="427">
        <f t="shared" si="755"/>
        <v>0</v>
      </c>
      <c r="T1999" s="428">
        <f t="shared" si="756"/>
        <v>0</v>
      </c>
      <c r="U1999" s="431">
        <f t="shared" si="765"/>
        <v>0</v>
      </c>
      <c r="V1999" s="432">
        <f t="shared" si="766"/>
        <v>0</v>
      </c>
      <c r="W1999" s="427">
        <f t="shared" si="767"/>
        <v>0</v>
      </c>
      <c r="X1999" s="428">
        <f t="shared" si="768"/>
        <v>0</v>
      </c>
      <c r="Y1999" s="427">
        <f t="shared" si="757"/>
        <v>0</v>
      </c>
      <c r="Z1999" s="428">
        <f t="shared" si="758"/>
        <v>0</v>
      </c>
      <c r="AA1999" s="431">
        <f t="shared" si="769"/>
        <v>0</v>
      </c>
      <c r="AB1999" s="432">
        <f t="shared" si="770"/>
        <v>0</v>
      </c>
      <c r="AC1999" s="427" t="e">
        <f t="shared" si="771"/>
        <v>#N/A</v>
      </c>
      <c r="AD1999" s="428" t="e">
        <f t="shared" si="772"/>
        <v>#N/A</v>
      </c>
      <c r="AE1999" s="427" t="e">
        <f t="shared" si="773"/>
        <v>#N/A</v>
      </c>
      <c r="AF1999" s="428" t="e">
        <f t="shared" si="774"/>
        <v>#N/A</v>
      </c>
      <c r="AG1999" s="431" t="e">
        <f t="shared" si="775"/>
        <v>#N/A</v>
      </c>
      <c r="AH1999" s="432" t="e">
        <f t="shared" si="776"/>
        <v>#N/A</v>
      </c>
    </row>
    <row r="2000" spans="4:34" x14ac:dyDescent="0.25">
      <c r="D2000" s="335"/>
      <c r="E2000" s="335"/>
      <c r="F2000" s="335"/>
      <c r="G2000" s="335"/>
      <c r="H2000" s="411">
        <f t="shared" si="759"/>
        <v>0</v>
      </c>
      <c r="I2000" s="412">
        <v>0</v>
      </c>
      <c r="J2000" s="411">
        <f t="shared" si="753"/>
        <v>0</v>
      </c>
      <c r="K2000" s="412">
        <f t="shared" si="760"/>
        <v>0</v>
      </c>
      <c r="L2000" s="411">
        <f t="shared" si="761"/>
        <v>0</v>
      </c>
      <c r="M2000" s="412">
        <f t="shared" si="754"/>
        <v>0</v>
      </c>
      <c r="N2000" s="411">
        <v>0</v>
      </c>
      <c r="O2000" s="412">
        <f t="shared" si="762"/>
        <v>0</v>
      </c>
      <c r="P2000" s="335"/>
      <c r="Q2000" s="427">
        <f t="shared" si="763"/>
        <v>0</v>
      </c>
      <c r="R2000" s="428">
        <f t="shared" si="764"/>
        <v>0</v>
      </c>
      <c r="S2000" s="427">
        <f t="shared" si="755"/>
        <v>0</v>
      </c>
      <c r="T2000" s="428">
        <f t="shared" si="756"/>
        <v>0</v>
      </c>
      <c r="U2000" s="431">
        <f t="shared" si="765"/>
        <v>0</v>
      </c>
      <c r="V2000" s="432">
        <f t="shared" si="766"/>
        <v>0</v>
      </c>
      <c r="W2000" s="427">
        <f t="shared" si="767"/>
        <v>0</v>
      </c>
      <c r="X2000" s="428">
        <f t="shared" si="768"/>
        <v>0</v>
      </c>
      <c r="Y2000" s="427">
        <f t="shared" si="757"/>
        <v>0</v>
      </c>
      <c r="Z2000" s="428">
        <f t="shared" si="758"/>
        <v>0</v>
      </c>
      <c r="AA2000" s="431">
        <f t="shared" si="769"/>
        <v>0</v>
      </c>
      <c r="AB2000" s="432">
        <f t="shared" si="770"/>
        <v>0</v>
      </c>
      <c r="AC2000" s="427" t="e">
        <f t="shared" si="771"/>
        <v>#N/A</v>
      </c>
      <c r="AD2000" s="428" t="e">
        <f t="shared" si="772"/>
        <v>#N/A</v>
      </c>
      <c r="AE2000" s="427" t="e">
        <f t="shared" si="773"/>
        <v>#N/A</v>
      </c>
      <c r="AF2000" s="428" t="e">
        <f t="shared" si="774"/>
        <v>#N/A</v>
      </c>
      <c r="AG2000" s="431" t="e">
        <f t="shared" si="775"/>
        <v>#N/A</v>
      </c>
      <c r="AH2000" s="432" t="e">
        <f t="shared" si="776"/>
        <v>#N/A</v>
      </c>
    </row>
    <row r="2001" spans="4:2013" x14ac:dyDescent="0.25">
      <c r="D2001" s="335"/>
      <c r="E2001" s="335"/>
      <c r="F2001" s="335"/>
      <c r="G2001" s="335"/>
      <c r="H2001" s="411">
        <f t="shared" si="759"/>
        <v>0</v>
      </c>
      <c r="I2001" s="412">
        <v>0</v>
      </c>
      <c r="J2001" s="411">
        <f t="shared" si="753"/>
        <v>0</v>
      </c>
      <c r="K2001" s="412">
        <f t="shared" si="760"/>
        <v>0</v>
      </c>
      <c r="L2001" s="411">
        <f t="shared" si="761"/>
        <v>0</v>
      </c>
      <c r="M2001" s="412">
        <f t="shared" si="754"/>
        <v>0</v>
      </c>
      <c r="N2001" s="411">
        <v>0</v>
      </c>
      <c r="O2001" s="412">
        <f t="shared" si="762"/>
        <v>0</v>
      </c>
      <c r="P2001" s="335"/>
      <c r="Q2001" s="427">
        <f t="shared" si="763"/>
        <v>0</v>
      </c>
      <c r="R2001" s="428">
        <f t="shared" si="764"/>
        <v>0</v>
      </c>
      <c r="S2001" s="427">
        <f t="shared" si="755"/>
        <v>0</v>
      </c>
      <c r="T2001" s="428">
        <f t="shared" si="756"/>
        <v>0</v>
      </c>
      <c r="U2001" s="431">
        <f t="shared" si="765"/>
        <v>0</v>
      </c>
      <c r="V2001" s="432">
        <f t="shared" si="766"/>
        <v>0</v>
      </c>
      <c r="W2001" s="427">
        <f t="shared" si="767"/>
        <v>0</v>
      </c>
      <c r="X2001" s="428">
        <f t="shared" si="768"/>
        <v>0</v>
      </c>
      <c r="Y2001" s="427">
        <f t="shared" si="757"/>
        <v>0</v>
      </c>
      <c r="Z2001" s="428">
        <f t="shared" si="758"/>
        <v>0</v>
      </c>
      <c r="AA2001" s="431">
        <f t="shared" si="769"/>
        <v>0</v>
      </c>
      <c r="AB2001" s="432">
        <f t="shared" si="770"/>
        <v>0</v>
      </c>
      <c r="AC2001" s="427" t="e">
        <f t="shared" si="771"/>
        <v>#N/A</v>
      </c>
      <c r="AD2001" s="428" t="e">
        <f t="shared" si="772"/>
        <v>#N/A</v>
      </c>
      <c r="AE2001" s="427" t="e">
        <f t="shared" si="773"/>
        <v>#N/A</v>
      </c>
      <c r="AF2001" s="428" t="e">
        <f t="shared" si="774"/>
        <v>#N/A</v>
      </c>
      <c r="AG2001" s="431" t="e">
        <f t="shared" si="775"/>
        <v>#N/A</v>
      </c>
      <c r="AH2001" s="432" t="e">
        <f t="shared" si="776"/>
        <v>#N/A</v>
      </c>
    </row>
    <row r="2002" spans="4:2013" x14ac:dyDescent="0.25">
      <c r="D2002" s="335"/>
      <c r="E2002" s="335"/>
      <c r="F2002" s="335"/>
      <c r="G2002" s="335"/>
      <c r="H2002" s="411">
        <f t="shared" si="759"/>
        <v>0</v>
      </c>
      <c r="I2002" s="412">
        <v>0</v>
      </c>
      <c r="J2002" s="411">
        <f t="shared" si="753"/>
        <v>0</v>
      </c>
      <c r="K2002" s="412">
        <f t="shared" si="760"/>
        <v>0</v>
      </c>
      <c r="L2002" s="411">
        <f t="shared" si="761"/>
        <v>0</v>
      </c>
      <c r="M2002" s="412">
        <f t="shared" si="754"/>
        <v>0</v>
      </c>
      <c r="N2002" s="411">
        <v>0</v>
      </c>
      <c r="O2002" s="412">
        <f t="shared" si="762"/>
        <v>0</v>
      </c>
      <c r="P2002" s="335"/>
      <c r="Q2002" s="427">
        <f t="shared" si="763"/>
        <v>0</v>
      </c>
      <c r="R2002" s="428">
        <f t="shared" si="764"/>
        <v>0</v>
      </c>
      <c r="S2002" s="427">
        <f t="shared" si="755"/>
        <v>0</v>
      </c>
      <c r="T2002" s="428">
        <f t="shared" si="756"/>
        <v>0</v>
      </c>
      <c r="U2002" s="431">
        <f t="shared" si="765"/>
        <v>0</v>
      </c>
      <c r="V2002" s="432">
        <f t="shared" si="766"/>
        <v>0</v>
      </c>
      <c r="W2002" s="427">
        <f t="shared" si="767"/>
        <v>0</v>
      </c>
      <c r="X2002" s="428">
        <f t="shared" si="768"/>
        <v>0</v>
      </c>
      <c r="Y2002" s="427">
        <f t="shared" si="757"/>
        <v>0</v>
      </c>
      <c r="Z2002" s="428">
        <f t="shared" si="758"/>
        <v>0</v>
      </c>
      <c r="AA2002" s="431">
        <f t="shared" si="769"/>
        <v>0</v>
      </c>
      <c r="AB2002" s="432">
        <f t="shared" si="770"/>
        <v>0</v>
      </c>
      <c r="AC2002" s="427" t="e">
        <f t="shared" si="771"/>
        <v>#N/A</v>
      </c>
      <c r="AD2002" s="428" t="e">
        <f t="shared" si="772"/>
        <v>#N/A</v>
      </c>
      <c r="AE2002" s="427" t="e">
        <f t="shared" si="773"/>
        <v>#N/A</v>
      </c>
      <c r="AF2002" s="428" t="e">
        <f t="shared" si="774"/>
        <v>#N/A</v>
      </c>
      <c r="AG2002" s="431" t="e">
        <f t="shared" si="775"/>
        <v>#N/A</v>
      </c>
      <c r="AH2002" s="432" t="e">
        <f t="shared" si="776"/>
        <v>#N/A</v>
      </c>
    </row>
    <row r="2003" spans="4:2013" x14ac:dyDescent="0.25">
      <c r="D2003" s="335"/>
      <c r="E2003" s="335"/>
      <c r="F2003" s="335"/>
      <c r="G2003" s="335"/>
      <c r="H2003" s="411">
        <f t="shared" si="759"/>
        <v>0</v>
      </c>
      <c r="I2003" s="412">
        <v>0</v>
      </c>
      <c r="J2003" s="411">
        <f t="shared" si="753"/>
        <v>0</v>
      </c>
      <c r="K2003" s="412">
        <f t="shared" si="760"/>
        <v>0</v>
      </c>
      <c r="L2003" s="411">
        <f t="shared" si="761"/>
        <v>0</v>
      </c>
      <c r="M2003" s="412">
        <f t="shared" si="754"/>
        <v>0</v>
      </c>
      <c r="N2003" s="411">
        <v>0</v>
      </c>
      <c r="O2003" s="412">
        <f t="shared" si="762"/>
        <v>0</v>
      </c>
      <c r="P2003" s="335"/>
      <c r="Q2003" s="427">
        <f t="shared" si="763"/>
        <v>0</v>
      </c>
      <c r="R2003" s="428">
        <f t="shared" si="764"/>
        <v>0</v>
      </c>
      <c r="S2003" s="427">
        <f t="shared" si="755"/>
        <v>0</v>
      </c>
      <c r="T2003" s="428">
        <f t="shared" si="756"/>
        <v>0</v>
      </c>
      <c r="U2003" s="431">
        <f t="shared" si="765"/>
        <v>0</v>
      </c>
      <c r="V2003" s="432">
        <f t="shared" si="766"/>
        <v>0</v>
      </c>
      <c r="W2003" s="427">
        <f t="shared" si="767"/>
        <v>0</v>
      </c>
      <c r="X2003" s="428">
        <f t="shared" si="768"/>
        <v>0</v>
      </c>
      <c r="Y2003" s="427">
        <f t="shared" si="757"/>
        <v>0</v>
      </c>
      <c r="Z2003" s="428">
        <f t="shared" si="758"/>
        <v>0</v>
      </c>
      <c r="AA2003" s="431">
        <f t="shared" si="769"/>
        <v>0</v>
      </c>
      <c r="AB2003" s="432">
        <f t="shared" si="770"/>
        <v>0</v>
      </c>
      <c r="AC2003" s="427" t="e">
        <f t="shared" si="771"/>
        <v>#N/A</v>
      </c>
      <c r="AD2003" s="428" t="e">
        <f t="shared" si="772"/>
        <v>#N/A</v>
      </c>
      <c r="AE2003" s="427" t="e">
        <f t="shared" si="773"/>
        <v>#N/A</v>
      </c>
      <c r="AF2003" s="428" t="e">
        <f t="shared" si="774"/>
        <v>#N/A</v>
      </c>
      <c r="AG2003" s="431" t="e">
        <f t="shared" si="775"/>
        <v>#N/A</v>
      </c>
      <c r="AH2003" s="432" t="e">
        <f t="shared" si="776"/>
        <v>#N/A</v>
      </c>
    </row>
    <row r="2004" spans="4:2013" x14ac:dyDescent="0.25">
      <c r="D2004" s="335"/>
      <c r="E2004" s="335"/>
      <c r="F2004" s="335"/>
      <c r="G2004" s="335"/>
      <c r="H2004" s="411">
        <f t="shared" si="759"/>
        <v>0</v>
      </c>
      <c r="I2004" s="412">
        <v>0</v>
      </c>
      <c r="J2004" s="411">
        <f t="shared" si="753"/>
        <v>0</v>
      </c>
      <c r="K2004" s="412">
        <f t="shared" si="760"/>
        <v>0</v>
      </c>
      <c r="L2004" s="411">
        <f t="shared" si="761"/>
        <v>0</v>
      </c>
      <c r="M2004" s="412">
        <f t="shared" si="754"/>
        <v>0</v>
      </c>
      <c r="N2004" s="411">
        <v>0</v>
      </c>
      <c r="O2004" s="412">
        <f t="shared" si="762"/>
        <v>0</v>
      </c>
      <c r="P2004" s="335"/>
      <c r="Q2004" s="427">
        <f t="shared" si="763"/>
        <v>0</v>
      </c>
      <c r="R2004" s="428">
        <f t="shared" si="764"/>
        <v>0</v>
      </c>
      <c r="S2004" s="427">
        <f t="shared" si="755"/>
        <v>0</v>
      </c>
      <c r="T2004" s="428">
        <f t="shared" si="756"/>
        <v>0</v>
      </c>
      <c r="U2004" s="431">
        <f t="shared" si="765"/>
        <v>0</v>
      </c>
      <c r="V2004" s="432">
        <f t="shared" si="766"/>
        <v>0</v>
      </c>
      <c r="W2004" s="427">
        <f t="shared" si="767"/>
        <v>0</v>
      </c>
      <c r="X2004" s="428">
        <f t="shared" si="768"/>
        <v>0</v>
      </c>
      <c r="Y2004" s="427">
        <f t="shared" si="757"/>
        <v>0</v>
      </c>
      <c r="Z2004" s="428">
        <f t="shared" si="758"/>
        <v>0</v>
      </c>
      <c r="AA2004" s="431">
        <f t="shared" si="769"/>
        <v>0</v>
      </c>
      <c r="AB2004" s="432">
        <f t="shared" si="770"/>
        <v>0</v>
      </c>
      <c r="AC2004" s="427" t="e">
        <f t="shared" si="771"/>
        <v>#N/A</v>
      </c>
      <c r="AD2004" s="428" t="e">
        <f t="shared" si="772"/>
        <v>#N/A</v>
      </c>
      <c r="AE2004" s="427" t="e">
        <f t="shared" si="773"/>
        <v>#N/A</v>
      </c>
      <c r="AF2004" s="428" t="e">
        <f t="shared" si="774"/>
        <v>#N/A</v>
      </c>
      <c r="AG2004" s="431" t="e">
        <f t="shared" si="775"/>
        <v>#N/A</v>
      </c>
      <c r="AH2004" s="432" t="e">
        <f t="shared" si="776"/>
        <v>#N/A</v>
      </c>
    </row>
    <row r="2005" spans="4:2013" x14ac:dyDescent="0.25">
      <c r="D2005" s="335"/>
      <c r="E2005" s="335"/>
      <c r="F2005" s="335"/>
      <c r="G2005" s="335"/>
      <c r="H2005" s="411">
        <f t="shared" si="759"/>
        <v>0</v>
      </c>
      <c r="I2005" s="412">
        <v>0</v>
      </c>
      <c r="J2005" s="411">
        <f t="shared" si="753"/>
        <v>0</v>
      </c>
      <c r="K2005" s="412">
        <f t="shared" si="760"/>
        <v>0</v>
      </c>
      <c r="L2005" s="411">
        <f t="shared" si="761"/>
        <v>0</v>
      </c>
      <c r="M2005" s="412">
        <f t="shared" si="754"/>
        <v>0</v>
      </c>
      <c r="N2005" s="411">
        <v>0</v>
      </c>
      <c r="O2005" s="412">
        <f t="shared" si="762"/>
        <v>0</v>
      </c>
      <c r="P2005" s="335"/>
      <c r="Q2005" s="427">
        <f t="shared" si="763"/>
        <v>0</v>
      </c>
      <c r="R2005" s="428">
        <f t="shared" si="764"/>
        <v>0</v>
      </c>
      <c r="S2005" s="427">
        <f t="shared" si="755"/>
        <v>0</v>
      </c>
      <c r="T2005" s="428">
        <f t="shared" si="756"/>
        <v>0</v>
      </c>
      <c r="U2005" s="431">
        <f t="shared" si="765"/>
        <v>0</v>
      </c>
      <c r="V2005" s="432">
        <f t="shared" si="766"/>
        <v>0</v>
      </c>
      <c r="W2005" s="427">
        <f t="shared" si="767"/>
        <v>0</v>
      </c>
      <c r="X2005" s="428">
        <f t="shared" si="768"/>
        <v>0</v>
      </c>
      <c r="Y2005" s="427">
        <f t="shared" si="757"/>
        <v>0</v>
      </c>
      <c r="Z2005" s="428">
        <f t="shared" si="758"/>
        <v>0</v>
      </c>
      <c r="AA2005" s="431">
        <f t="shared" si="769"/>
        <v>0</v>
      </c>
      <c r="AB2005" s="432">
        <f t="shared" si="770"/>
        <v>0</v>
      </c>
      <c r="AC2005" s="427" t="e">
        <f t="shared" si="771"/>
        <v>#N/A</v>
      </c>
      <c r="AD2005" s="428" t="e">
        <f t="shared" si="772"/>
        <v>#N/A</v>
      </c>
      <c r="AE2005" s="427" t="e">
        <f t="shared" si="773"/>
        <v>#N/A</v>
      </c>
      <c r="AF2005" s="428" t="e">
        <f t="shared" si="774"/>
        <v>#N/A</v>
      </c>
      <c r="AG2005" s="431" t="e">
        <f t="shared" si="775"/>
        <v>#N/A</v>
      </c>
      <c r="AH2005" s="432" t="e">
        <f t="shared" si="776"/>
        <v>#N/A</v>
      </c>
    </row>
    <row r="2006" spans="4:2013" x14ac:dyDescent="0.25">
      <c r="D2006" s="335"/>
      <c r="E2006" s="335"/>
      <c r="F2006" s="335"/>
      <c r="G2006" s="335"/>
      <c r="H2006" s="411">
        <f t="shared" si="759"/>
        <v>0</v>
      </c>
      <c r="I2006" s="412">
        <v>0</v>
      </c>
      <c r="J2006" s="411">
        <f t="shared" si="753"/>
        <v>0</v>
      </c>
      <c r="K2006" s="412">
        <f t="shared" si="760"/>
        <v>0</v>
      </c>
      <c r="L2006" s="411">
        <f t="shared" si="761"/>
        <v>0</v>
      </c>
      <c r="M2006" s="412">
        <f t="shared" si="754"/>
        <v>0</v>
      </c>
      <c r="N2006" s="411">
        <v>0</v>
      </c>
      <c r="O2006" s="412">
        <f t="shared" si="762"/>
        <v>0</v>
      </c>
      <c r="P2006" s="335"/>
      <c r="Q2006" s="427">
        <f t="shared" si="763"/>
        <v>0</v>
      </c>
      <c r="R2006" s="428">
        <f t="shared" si="764"/>
        <v>0</v>
      </c>
      <c r="S2006" s="427">
        <f t="shared" si="755"/>
        <v>0</v>
      </c>
      <c r="T2006" s="428">
        <f t="shared" si="756"/>
        <v>0</v>
      </c>
      <c r="U2006" s="431">
        <f t="shared" si="765"/>
        <v>0</v>
      </c>
      <c r="V2006" s="432">
        <f t="shared" si="766"/>
        <v>0</v>
      </c>
      <c r="W2006" s="427">
        <f t="shared" si="767"/>
        <v>0</v>
      </c>
      <c r="X2006" s="428">
        <f t="shared" si="768"/>
        <v>0</v>
      </c>
      <c r="Y2006" s="427">
        <f t="shared" si="757"/>
        <v>0</v>
      </c>
      <c r="Z2006" s="428">
        <f t="shared" si="758"/>
        <v>0</v>
      </c>
      <c r="AA2006" s="431">
        <f t="shared" si="769"/>
        <v>0</v>
      </c>
      <c r="AB2006" s="432">
        <f t="shared" si="770"/>
        <v>0</v>
      </c>
      <c r="AC2006" s="427" t="e">
        <f t="shared" si="771"/>
        <v>#N/A</v>
      </c>
      <c r="AD2006" s="428" t="e">
        <f t="shared" si="772"/>
        <v>#N/A</v>
      </c>
      <c r="AE2006" s="427" t="e">
        <f t="shared" si="773"/>
        <v>#N/A</v>
      </c>
      <c r="AF2006" s="428" t="e">
        <f t="shared" si="774"/>
        <v>#N/A</v>
      </c>
      <c r="AG2006" s="431" t="e">
        <f t="shared" si="775"/>
        <v>#N/A</v>
      </c>
      <c r="AH2006" s="432" t="e">
        <f t="shared" si="776"/>
        <v>#N/A</v>
      </c>
    </row>
    <row r="2007" spans="4:2013" x14ac:dyDescent="0.25">
      <c r="D2007" s="335"/>
      <c r="E2007" s="335"/>
      <c r="F2007" s="335"/>
      <c r="G2007" s="335"/>
      <c r="H2007" s="411">
        <f t="shared" si="759"/>
        <v>0</v>
      </c>
      <c r="I2007" s="412">
        <v>0</v>
      </c>
      <c r="J2007" s="411">
        <f t="shared" si="753"/>
        <v>0</v>
      </c>
      <c r="K2007" s="412">
        <f t="shared" si="760"/>
        <v>0</v>
      </c>
      <c r="L2007" s="411">
        <f t="shared" si="761"/>
        <v>0</v>
      </c>
      <c r="M2007" s="412">
        <f t="shared" si="754"/>
        <v>0</v>
      </c>
      <c r="N2007" s="411">
        <v>0</v>
      </c>
      <c r="O2007" s="412">
        <f t="shared" si="762"/>
        <v>0</v>
      </c>
      <c r="P2007" s="335"/>
      <c r="Q2007" s="427">
        <f t="shared" si="763"/>
        <v>0</v>
      </c>
      <c r="R2007" s="428">
        <f t="shared" si="764"/>
        <v>0</v>
      </c>
      <c r="S2007" s="427">
        <f t="shared" si="755"/>
        <v>0</v>
      </c>
      <c r="T2007" s="428">
        <f t="shared" si="756"/>
        <v>0</v>
      </c>
      <c r="U2007" s="431">
        <f t="shared" si="765"/>
        <v>0</v>
      </c>
      <c r="V2007" s="432">
        <f t="shared" si="766"/>
        <v>0</v>
      </c>
      <c r="W2007" s="427">
        <f t="shared" si="767"/>
        <v>0</v>
      </c>
      <c r="X2007" s="428">
        <f t="shared" si="768"/>
        <v>0</v>
      </c>
      <c r="Y2007" s="427">
        <f t="shared" si="757"/>
        <v>0</v>
      </c>
      <c r="Z2007" s="428">
        <f t="shared" si="758"/>
        <v>0</v>
      </c>
      <c r="AA2007" s="431">
        <f t="shared" si="769"/>
        <v>0</v>
      </c>
      <c r="AB2007" s="432">
        <f t="shared" si="770"/>
        <v>0</v>
      </c>
      <c r="AC2007" s="427" t="e">
        <f t="shared" si="771"/>
        <v>#N/A</v>
      </c>
      <c r="AD2007" s="428" t="e">
        <f t="shared" si="772"/>
        <v>#N/A</v>
      </c>
      <c r="AE2007" s="427" t="e">
        <f t="shared" si="773"/>
        <v>#N/A</v>
      </c>
      <c r="AF2007" s="428" t="e">
        <f t="shared" si="774"/>
        <v>#N/A</v>
      </c>
      <c r="AG2007" s="431" t="e">
        <f t="shared" si="775"/>
        <v>#N/A</v>
      </c>
      <c r="AH2007" s="432" t="e">
        <f t="shared" si="776"/>
        <v>#N/A</v>
      </c>
    </row>
    <row r="2008" spans="4:2013" x14ac:dyDescent="0.25">
      <c r="D2008" s="335"/>
      <c r="E2008" s="335"/>
      <c r="F2008" s="335"/>
      <c r="G2008" s="335"/>
      <c r="H2008" s="413">
        <f t="shared" si="759"/>
        <v>0</v>
      </c>
      <c r="I2008" s="414">
        <v>0</v>
      </c>
      <c r="J2008" s="413">
        <f t="shared" si="753"/>
        <v>0</v>
      </c>
      <c r="K2008" s="414">
        <f t="shared" si="760"/>
        <v>0</v>
      </c>
      <c r="L2008" s="413">
        <f t="shared" si="761"/>
        <v>0</v>
      </c>
      <c r="M2008" s="414">
        <f t="shared" si="754"/>
        <v>0</v>
      </c>
      <c r="N2008" s="413">
        <v>0</v>
      </c>
      <c r="O2008" s="414">
        <f t="shared" si="762"/>
        <v>0</v>
      </c>
      <c r="P2008" s="335"/>
      <c r="Q2008" s="427">
        <f t="shared" si="763"/>
        <v>0</v>
      </c>
      <c r="R2008" s="428">
        <f t="shared" si="764"/>
        <v>0</v>
      </c>
      <c r="S2008" s="429">
        <f t="shared" si="755"/>
        <v>0</v>
      </c>
      <c r="T2008" s="430">
        <f t="shared" si="756"/>
        <v>0</v>
      </c>
      <c r="U2008" s="433">
        <f t="shared" si="765"/>
        <v>0</v>
      </c>
      <c r="V2008" s="434">
        <f t="shared" si="766"/>
        <v>0</v>
      </c>
      <c r="W2008" s="429">
        <f t="shared" si="767"/>
        <v>0</v>
      </c>
      <c r="X2008" s="430">
        <f t="shared" si="768"/>
        <v>0</v>
      </c>
      <c r="Y2008" s="429">
        <f t="shared" si="757"/>
        <v>0</v>
      </c>
      <c r="Z2008" s="430">
        <f t="shared" si="758"/>
        <v>0</v>
      </c>
      <c r="AA2008" s="433">
        <f t="shared" si="769"/>
        <v>0</v>
      </c>
      <c r="AB2008" s="434">
        <f t="shared" si="770"/>
        <v>0</v>
      </c>
      <c r="AC2008" s="429" t="e">
        <f t="shared" si="771"/>
        <v>#N/A</v>
      </c>
      <c r="AD2008" s="430" t="e">
        <f t="shared" si="772"/>
        <v>#N/A</v>
      </c>
      <c r="AE2008" s="429" t="e">
        <f t="shared" si="773"/>
        <v>#N/A</v>
      </c>
      <c r="AF2008" s="430" t="e">
        <f t="shared" si="774"/>
        <v>#N/A</v>
      </c>
      <c r="AG2008" s="433" t="e">
        <f t="shared" si="775"/>
        <v>#N/A</v>
      </c>
      <c r="AH2008" s="434" t="e">
        <f t="shared" si="776"/>
        <v>#N/A</v>
      </c>
      <c r="AP2008" s="393"/>
      <c r="AQ2008" s="393"/>
      <c r="AR2008" s="393"/>
      <c r="AS2008" s="393"/>
      <c r="AT2008" s="393"/>
      <c r="AU2008" s="393"/>
      <c r="AV2008" s="393"/>
      <c r="AW2008" s="393"/>
      <c r="AX2008" s="393"/>
      <c r="AY2008" s="393"/>
      <c r="AZ2008" s="393"/>
      <c r="BA2008" s="393"/>
      <c r="BB2008" s="393"/>
      <c r="BC2008" s="393"/>
      <c r="BD2008" s="393"/>
      <c r="BE2008" s="393"/>
      <c r="BF2008" s="393"/>
      <c r="BG2008" s="393"/>
      <c r="BH2008" s="393"/>
      <c r="BI2008" s="393"/>
      <c r="BJ2008" s="393"/>
      <c r="BK2008" s="393"/>
      <c r="BL2008" s="393"/>
      <c r="BM2008" s="393"/>
      <c r="BN2008" s="393"/>
      <c r="BO2008" s="393"/>
      <c r="BP2008" s="393"/>
      <c r="BQ2008" s="393"/>
      <c r="BR2008" s="393"/>
      <c r="BS2008" s="393"/>
      <c r="BT2008" s="393"/>
      <c r="BU2008" s="393"/>
      <c r="BV2008" s="393"/>
      <c r="BW2008" s="393"/>
      <c r="BX2008" s="393"/>
      <c r="BY2008" s="393"/>
      <c r="BZ2008" s="393"/>
      <c r="CA2008" s="393"/>
      <c r="CB2008" s="393"/>
      <c r="CC2008" s="393"/>
      <c r="CD2008" s="393"/>
      <c r="CE2008" s="393"/>
      <c r="CF2008" s="393"/>
      <c r="CG2008" s="393"/>
      <c r="CH2008" s="393"/>
      <c r="CI2008" s="393"/>
      <c r="CJ2008" s="393"/>
      <c r="CK2008" s="393"/>
      <c r="CL2008" s="393"/>
      <c r="CM2008" s="393"/>
      <c r="CN2008" s="393"/>
      <c r="CO2008" s="393"/>
      <c r="CP2008" s="393"/>
      <c r="CQ2008" s="393"/>
      <c r="CR2008" s="393"/>
      <c r="CS2008" s="393"/>
      <c r="CT2008" s="393"/>
      <c r="CU2008" s="393"/>
      <c r="CV2008" s="393"/>
      <c r="CW2008" s="393"/>
      <c r="CX2008" s="393"/>
      <c r="CY2008" s="393"/>
      <c r="CZ2008" s="393"/>
      <c r="DA2008" s="393"/>
      <c r="DB2008" s="393"/>
      <c r="DC2008" s="393"/>
      <c r="DD2008" s="393"/>
      <c r="DE2008" s="393"/>
      <c r="DF2008" s="393"/>
      <c r="DG2008" s="393"/>
      <c r="DH2008" s="393"/>
      <c r="DI2008" s="393"/>
      <c r="DJ2008" s="393"/>
      <c r="DK2008" s="393"/>
      <c r="DL2008" s="393"/>
      <c r="DM2008" s="393"/>
      <c r="DN2008" s="393"/>
      <c r="DO2008" s="393"/>
      <c r="DP2008" s="393"/>
      <c r="DQ2008" s="393"/>
      <c r="DR2008" s="393"/>
      <c r="DS2008" s="393"/>
      <c r="DT2008" s="393"/>
      <c r="DU2008" s="393"/>
      <c r="DV2008" s="393"/>
      <c r="DW2008" s="393"/>
      <c r="DX2008" s="393"/>
      <c r="DY2008" s="393"/>
      <c r="DZ2008" s="393"/>
      <c r="EA2008" s="393"/>
      <c r="EB2008" s="393"/>
      <c r="EC2008" s="393"/>
      <c r="ED2008" s="393"/>
      <c r="EE2008" s="393"/>
      <c r="EF2008" s="393"/>
      <c r="EG2008" s="393"/>
      <c r="EH2008" s="393"/>
      <c r="EI2008" s="393"/>
      <c r="EJ2008" s="393"/>
      <c r="EK2008" s="393"/>
      <c r="EL2008" s="393"/>
      <c r="EM2008" s="393"/>
      <c r="EN2008" s="393"/>
      <c r="EO2008" s="393"/>
      <c r="EP2008" s="393"/>
      <c r="EQ2008" s="393"/>
      <c r="ER2008" s="393"/>
      <c r="ES2008" s="393"/>
      <c r="ET2008" s="393"/>
      <c r="EU2008" s="393"/>
      <c r="EV2008" s="393"/>
      <c r="EW2008" s="393"/>
      <c r="EX2008" s="393"/>
      <c r="EY2008" s="393"/>
      <c r="EZ2008" s="393"/>
      <c r="FA2008" s="393"/>
      <c r="FB2008" s="393"/>
      <c r="FC2008" s="393"/>
      <c r="FD2008" s="393"/>
      <c r="FE2008" s="393"/>
      <c r="FF2008" s="393"/>
      <c r="FG2008" s="393"/>
      <c r="FH2008" s="393"/>
      <c r="FI2008" s="393"/>
      <c r="FJ2008" s="393"/>
      <c r="FK2008" s="393"/>
      <c r="FL2008" s="393"/>
      <c r="FM2008" s="393"/>
      <c r="FN2008" s="393"/>
      <c r="FO2008" s="393"/>
      <c r="FP2008" s="393"/>
      <c r="FQ2008" s="393"/>
      <c r="FR2008" s="393"/>
      <c r="FS2008" s="393"/>
      <c r="FT2008" s="393"/>
      <c r="FU2008" s="393"/>
      <c r="FV2008" s="393"/>
      <c r="FW2008" s="393"/>
      <c r="FX2008" s="393"/>
      <c r="FY2008" s="393"/>
      <c r="FZ2008" s="393"/>
      <c r="GA2008" s="393"/>
      <c r="GB2008" s="393"/>
      <c r="GC2008" s="393"/>
      <c r="GD2008" s="393"/>
      <c r="GE2008" s="393"/>
      <c r="GF2008" s="393"/>
      <c r="GG2008" s="393"/>
      <c r="GH2008" s="393"/>
      <c r="GI2008" s="393"/>
      <c r="GJ2008" s="393"/>
      <c r="GK2008" s="393"/>
      <c r="GL2008" s="393"/>
      <c r="GM2008" s="393"/>
      <c r="GN2008" s="393"/>
      <c r="GO2008" s="393"/>
      <c r="GP2008" s="393"/>
      <c r="GQ2008" s="393"/>
      <c r="GR2008" s="393"/>
      <c r="GS2008" s="393"/>
      <c r="GT2008" s="393"/>
      <c r="GU2008" s="393"/>
      <c r="GV2008" s="393"/>
      <c r="GW2008" s="393"/>
      <c r="GX2008" s="393"/>
      <c r="GY2008" s="393"/>
      <c r="GZ2008" s="393"/>
      <c r="HA2008" s="393"/>
      <c r="HB2008" s="393"/>
      <c r="HC2008" s="393"/>
      <c r="HD2008" s="393"/>
      <c r="HE2008" s="393"/>
      <c r="HF2008" s="393"/>
      <c r="HG2008" s="393"/>
      <c r="HH2008" s="393"/>
      <c r="HI2008" s="393"/>
      <c r="HJ2008" s="393"/>
      <c r="HK2008" s="393"/>
      <c r="HL2008" s="393"/>
      <c r="HM2008" s="393"/>
      <c r="HN2008" s="393"/>
      <c r="HO2008" s="393"/>
      <c r="HP2008" s="393"/>
      <c r="HQ2008" s="393"/>
      <c r="HR2008" s="393"/>
      <c r="HS2008" s="393"/>
      <c r="HT2008" s="393"/>
      <c r="HU2008" s="393"/>
      <c r="HV2008" s="393"/>
      <c r="HW2008" s="393"/>
      <c r="HX2008" s="393"/>
      <c r="HY2008" s="393"/>
      <c r="HZ2008" s="393"/>
      <c r="IA2008" s="393"/>
      <c r="IB2008" s="393"/>
      <c r="IC2008" s="393"/>
      <c r="ID2008" s="393"/>
      <c r="IE2008" s="393"/>
      <c r="IF2008" s="393"/>
      <c r="IG2008" s="393"/>
      <c r="IH2008" s="393"/>
      <c r="II2008" s="393"/>
      <c r="IJ2008" s="393"/>
      <c r="IK2008" s="393"/>
      <c r="IL2008" s="393"/>
      <c r="IM2008" s="393"/>
      <c r="IN2008" s="393"/>
      <c r="IO2008" s="393"/>
      <c r="IP2008" s="393"/>
      <c r="IQ2008" s="393"/>
      <c r="IR2008" s="393"/>
      <c r="IS2008" s="393"/>
      <c r="IT2008" s="393"/>
      <c r="IU2008" s="393"/>
      <c r="IV2008" s="393"/>
      <c r="IW2008" s="393"/>
      <c r="IX2008" s="393"/>
      <c r="IY2008" s="393"/>
      <c r="IZ2008" s="393"/>
      <c r="JA2008" s="393"/>
      <c r="JB2008" s="393"/>
      <c r="JC2008" s="393"/>
      <c r="JD2008" s="393"/>
      <c r="JE2008" s="393"/>
      <c r="JF2008" s="393"/>
      <c r="JG2008" s="393"/>
      <c r="JH2008" s="393"/>
      <c r="JI2008" s="393"/>
      <c r="JJ2008" s="393"/>
      <c r="JK2008" s="393"/>
      <c r="JL2008" s="393"/>
      <c r="JM2008" s="393"/>
      <c r="JN2008" s="393"/>
      <c r="JO2008" s="393"/>
      <c r="JP2008" s="393"/>
      <c r="JQ2008" s="393"/>
      <c r="JR2008" s="393"/>
      <c r="JS2008" s="393"/>
      <c r="JT2008" s="393"/>
      <c r="JU2008" s="393"/>
      <c r="JV2008" s="393"/>
      <c r="JW2008" s="393"/>
      <c r="JX2008" s="393"/>
      <c r="JY2008" s="393"/>
      <c r="JZ2008" s="393"/>
      <c r="KA2008" s="393"/>
      <c r="KB2008" s="393"/>
      <c r="KC2008" s="393"/>
      <c r="KD2008" s="393"/>
      <c r="KE2008" s="393"/>
      <c r="KF2008" s="393"/>
      <c r="KG2008" s="393"/>
      <c r="KH2008" s="393"/>
      <c r="KI2008" s="393"/>
      <c r="KJ2008" s="393"/>
      <c r="KK2008" s="393"/>
      <c r="KL2008" s="393"/>
      <c r="KM2008" s="393"/>
      <c r="KN2008" s="393"/>
      <c r="KO2008" s="393"/>
      <c r="KP2008" s="393"/>
      <c r="KQ2008" s="393"/>
      <c r="KR2008" s="393"/>
      <c r="KS2008" s="393"/>
      <c r="KT2008" s="393"/>
      <c r="KU2008" s="393"/>
      <c r="KV2008" s="393"/>
      <c r="KW2008" s="393"/>
      <c r="KX2008" s="393"/>
      <c r="KY2008" s="393"/>
      <c r="KZ2008" s="393"/>
      <c r="LA2008" s="393"/>
      <c r="LB2008" s="393"/>
      <c r="LC2008" s="393"/>
      <c r="LD2008" s="393"/>
      <c r="LE2008" s="393"/>
      <c r="LF2008" s="393"/>
      <c r="LG2008" s="393"/>
      <c r="LH2008" s="393"/>
      <c r="LI2008" s="393"/>
      <c r="LJ2008" s="393"/>
      <c r="LK2008" s="393"/>
      <c r="LL2008" s="393"/>
      <c r="LM2008" s="393"/>
      <c r="LN2008" s="393"/>
      <c r="LO2008" s="393"/>
      <c r="LP2008" s="393"/>
      <c r="LQ2008" s="393"/>
      <c r="LR2008" s="393"/>
      <c r="LS2008" s="393"/>
      <c r="LT2008" s="393"/>
      <c r="LU2008" s="393"/>
      <c r="LV2008" s="393"/>
      <c r="LW2008" s="393"/>
      <c r="LX2008" s="393"/>
      <c r="LY2008" s="393"/>
      <c r="LZ2008" s="393"/>
      <c r="MA2008" s="393"/>
      <c r="MB2008" s="393"/>
      <c r="MC2008" s="393"/>
      <c r="MD2008" s="393"/>
      <c r="ME2008" s="393"/>
      <c r="MF2008" s="393"/>
      <c r="MG2008" s="393"/>
      <c r="MH2008" s="393"/>
      <c r="MI2008" s="393"/>
      <c r="MJ2008" s="393"/>
      <c r="MK2008" s="393"/>
      <c r="ML2008" s="393"/>
      <c r="MM2008" s="393"/>
      <c r="MN2008" s="393"/>
      <c r="MO2008" s="393"/>
      <c r="MP2008" s="393"/>
      <c r="MQ2008" s="393"/>
      <c r="MR2008" s="393"/>
      <c r="MS2008" s="393"/>
      <c r="MT2008" s="393"/>
      <c r="MU2008" s="393"/>
      <c r="MV2008" s="393"/>
      <c r="MW2008" s="393"/>
      <c r="MX2008" s="393"/>
      <c r="MY2008" s="393"/>
      <c r="MZ2008" s="393"/>
      <c r="NA2008" s="393"/>
      <c r="NB2008" s="393"/>
      <c r="NC2008" s="393"/>
      <c r="ND2008" s="393"/>
      <c r="NE2008" s="393"/>
      <c r="NF2008" s="393"/>
      <c r="NG2008" s="393"/>
      <c r="NH2008" s="393"/>
      <c r="NI2008" s="393"/>
      <c r="NJ2008" s="393"/>
      <c r="NK2008" s="393"/>
      <c r="NL2008" s="393"/>
      <c r="NM2008" s="393"/>
      <c r="NN2008" s="393"/>
      <c r="NO2008" s="393"/>
      <c r="NP2008" s="393"/>
      <c r="NQ2008" s="393"/>
      <c r="NR2008" s="393"/>
      <c r="NS2008" s="393"/>
      <c r="NT2008" s="393"/>
      <c r="NU2008" s="393"/>
      <c r="NV2008" s="393"/>
      <c r="NW2008" s="393"/>
      <c r="NX2008" s="393"/>
      <c r="NY2008" s="393"/>
      <c r="NZ2008" s="393"/>
      <c r="OA2008" s="393"/>
      <c r="OB2008" s="393"/>
      <c r="OC2008" s="393"/>
      <c r="OD2008" s="393"/>
      <c r="OE2008" s="393"/>
      <c r="OF2008" s="393"/>
      <c r="OG2008" s="393"/>
      <c r="OH2008" s="393"/>
      <c r="OI2008" s="393"/>
      <c r="OJ2008" s="393"/>
      <c r="OK2008" s="393"/>
      <c r="OL2008" s="393"/>
      <c r="OM2008" s="393"/>
      <c r="ON2008" s="393"/>
      <c r="OO2008" s="393"/>
      <c r="OP2008" s="393"/>
      <c r="OQ2008" s="393"/>
      <c r="OR2008" s="393"/>
      <c r="OS2008" s="393"/>
      <c r="OT2008" s="393"/>
      <c r="OU2008" s="393"/>
      <c r="OV2008" s="393"/>
      <c r="OW2008" s="393"/>
      <c r="OX2008" s="393"/>
      <c r="OY2008" s="393"/>
      <c r="OZ2008" s="393"/>
      <c r="PA2008" s="393"/>
      <c r="PB2008" s="393"/>
      <c r="PC2008" s="393"/>
      <c r="PD2008" s="393"/>
      <c r="PE2008" s="393"/>
      <c r="PF2008" s="393"/>
      <c r="PG2008" s="393"/>
      <c r="PH2008" s="393"/>
      <c r="PI2008" s="393"/>
      <c r="PJ2008" s="393"/>
      <c r="PK2008" s="393"/>
      <c r="PL2008" s="393"/>
      <c r="PM2008" s="393"/>
      <c r="PN2008" s="393"/>
      <c r="PO2008" s="393"/>
      <c r="PP2008" s="393"/>
      <c r="PQ2008" s="393"/>
      <c r="PR2008" s="393"/>
      <c r="PS2008" s="393"/>
      <c r="PT2008" s="393"/>
      <c r="PU2008" s="393"/>
      <c r="PV2008" s="393"/>
      <c r="PW2008" s="393"/>
      <c r="PX2008" s="393"/>
      <c r="PY2008" s="393"/>
      <c r="PZ2008" s="393"/>
      <c r="QA2008" s="393"/>
      <c r="QB2008" s="393"/>
      <c r="QC2008" s="393"/>
      <c r="QD2008" s="393"/>
      <c r="QE2008" s="393"/>
      <c r="QF2008" s="393"/>
      <c r="QG2008" s="393"/>
      <c r="QH2008" s="393"/>
      <c r="QI2008" s="393"/>
      <c r="QJ2008" s="393"/>
      <c r="QK2008" s="393"/>
      <c r="QL2008" s="393"/>
      <c r="QM2008" s="393"/>
      <c r="QN2008" s="393"/>
      <c r="QO2008" s="393"/>
      <c r="QP2008" s="393"/>
      <c r="QQ2008" s="393"/>
      <c r="QR2008" s="393"/>
      <c r="QS2008" s="393"/>
      <c r="QT2008" s="393"/>
      <c r="QU2008" s="393"/>
      <c r="QV2008" s="393"/>
      <c r="QW2008" s="393"/>
      <c r="QX2008" s="393"/>
      <c r="QY2008" s="393"/>
      <c r="QZ2008" s="393"/>
      <c r="RA2008" s="393"/>
      <c r="RB2008" s="393"/>
      <c r="RC2008" s="393"/>
      <c r="RD2008" s="393"/>
      <c r="RE2008" s="393"/>
      <c r="RF2008" s="393"/>
      <c r="RG2008" s="393"/>
      <c r="RH2008" s="393"/>
      <c r="RI2008" s="393"/>
      <c r="RJ2008" s="393"/>
      <c r="RK2008" s="393"/>
      <c r="RL2008" s="393"/>
      <c r="RM2008" s="393"/>
      <c r="RN2008" s="393"/>
      <c r="RO2008" s="393"/>
      <c r="RP2008" s="393"/>
      <c r="RQ2008" s="393"/>
      <c r="RR2008" s="393"/>
      <c r="RS2008" s="393"/>
      <c r="RT2008" s="393"/>
      <c r="RU2008" s="393"/>
      <c r="RV2008" s="393"/>
      <c r="RW2008" s="393"/>
      <c r="RX2008" s="393"/>
      <c r="RY2008" s="393"/>
      <c r="RZ2008" s="393"/>
      <c r="SA2008" s="393"/>
      <c r="SB2008" s="393"/>
      <c r="SC2008" s="393"/>
      <c r="SD2008" s="393"/>
      <c r="SE2008" s="393"/>
      <c r="SF2008" s="393"/>
      <c r="SG2008" s="393"/>
      <c r="SH2008" s="393"/>
      <c r="SI2008" s="393"/>
      <c r="SJ2008" s="393"/>
      <c r="SK2008" s="393"/>
      <c r="SL2008" s="393"/>
      <c r="SM2008" s="393"/>
      <c r="SN2008" s="393"/>
      <c r="SO2008" s="393"/>
      <c r="SP2008" s="393"/>
      <c r="SQ2008" s="393"/>
      <c r="SR2008" s="393"/>
      <c r="SS2008" s="393"/>
      <c r="ST2008" s="393"/>
      <c r="SU2008" s="393"/>
      <c r="SV2008" s="393"/>
      <c r="SW2008" s="393"/>
      <c r="SX2008" s="393"/>
      <c r="SY2008" s="393"/>
      <c r="SZ2008" s="393"/>
      <c r="TA2008" s="393"/>
      <c r="TB2008" s="393"/>
      <c r="TC2008" s="393"/>
      <c r="TD2008" s="393"/>
      <c r="TE2008" s="393"/>
      <c r="TF2008" s="393"/>
      <c r="TG2008" s="393"/>
      <c r="TH2008" s="393"/>
      <c r="TI2008" s="393"/>
      <c r="TJ2008" s="393"/>
      <c r="TK2008" s="393"/>
      <c r="TL2008" s="393"/>
      <c r="TM2008" s="393"/>
      <c r="TN2008" s="393"/>
      <c r="TO2008" s="393"/>
      <c r="TP2008" s="393"/>
      <c r="TQ2008" s="393"/>
      <c r="TR2008" s="393"/>
      <c r="TS2008" s="393"/>
      <c r="TT2008" s="393"/>
      <c r="TU2008" s="393"/>
      <c r="TV2008" s="393"/>
      <c r="TW2008" s="393"/>
      <c r="TX2008" s="393"/>
      <c r="TY2008" s="393"/>
      <c r="TZ2008" s="393"/>
      <c r="UA2008" s="393"/>
      <c r="UB2008" s="393"/>
      <c r="UC2008" s="393"/>
      <c r="UD2008" s="393"/>
      <c r="UE2008" s="393"/>
      <c r="UF2008" s="393"/>
      <c r="UG2008" s="393"/>
      <c r="UH2008" s="393"/>
      <c r="UI2008" s="393"/>
      <c r="UJ2008" s="393"/>
      <c r="UK2008" s="393"/>
      <c r="UL2008" s="393"/>
      <c r="UM2008" s="393"/>
      <c r="UN2008" s="393"/>
      <c r="UO2008" s="393"/>
      <c r="UP2008" s="393"/>
      <c r="UQ2008" s="393"/>
      <c r="UR2008" s="393"/>
      <c r="US2008" s="393"/>
      <c r="UT2008" s="393"/>
      <c r="UU2008" s="393"/>
      <c r="UV2008" s="393"/>
      <c r="UW2008" s="393"/>
      <c r="UX2008" s="393"/>
      <c r="UY2008" s="393"/>
      <c r="UZ2008" s="393"/>
      <c r="VA2008" s="393"/>
      <c r="VB2008" s="393"/>
      <c r="VC2008" s="393"/>
      <c r="VD2008" s="393"/>
      <c r="VE2008" s="393"/>
      <c r="VF2008" s="393"/>
      <c r="VG2008" s="393"/>
      <c r="VH2008" s="393"/>
      <c r="VI2008" s="393"/>
      <c r="VJ2008" s="393"/>
      <c r="VK2008" s="393"/>
      <c r="VL2008" s="393"/>
      <c r="VM2008" s="393"/>
      <c r="VN2008" s="393"/>
      <c r="VO2008" s="393"/>
      <c r="VP2008" s="393"/>
      <c r="VQ2008" s="393"/>
      <c r="VR2008" s="393"/>
      <c r="VS2008" s="393"/>
      <c r="VT2008" s="393"/>
      <c r="VU2008" s="393"/>
      <c r="VV2008" s="393"/>
      <c r="VW2008" s="393"/>
      <c r="VX2008" s="393"/>
      <c r="VY2008" s="393"/>
      <c r="VZ2008" s="393"/>
      <c r="WA2008" s="393"/>
      <c r="WB2008" s="393"/>
      <c r="WC2008" s="393"/>
      <c r="WD2008" s="393"/>
      <c r="WE2008" s="393"/>
      <c r="WF2008" s="393"/>
      <c r="WG2008" s="393"/>
      <c r="WH2008" s="393"/>
      <c r="WI2008" s="393"/>
      <c r="WJ2008" s="393"/>
      <c r="WK2008" s="393"/>
      <c r="WL2008" s="393"/>
      <c r="WM2008" s="393"/>
      <c r="WN2008" s="393"/>
      <c r="WO2008" s="393"/>
      <c r="WP2008" s="393"/>
      <c r="WQ2008" s="393"/>
      <c r="WR2008" s="393"/>
      <c r="WS2008" s="393"/>
      <c r="WT2008" s="393"/>
      <c r="WU2008" s="393"/>
      <c r="WV2008" s="393"/>
      <c r="WW2008" s="393"/>
      <c r="WX2008" s="393"/>
      <c r="WY2008" s="393"/>
      <c r="WZ2008" s="393"/>
      <c r="XA2008" s="393"/>
      <c r="XB2008" s="393"/>
      <c r="XC2008" s="393"/>
      <c r="XD2008" s="393"/>
      <c r="XE2008" s="393"/>
      <c r="XF2008" s="393"/>
      <c r="XG2008" s="393"/>
      <c r="XH2008" s="393"/>
      <c r="XI2008" s="393"/>
      <c r="XJ2008" s="393"/>
      <c r="XK2008" s="393"/>
      <c r="XL2008" s="393"/>
      <c r="XM2008" s="393"/>
      <c r="XN2008" s="393"/>
      <c r="XO2008" s="393"/>
      <c r="XP2008" s="393"/>
      <c r="XQ2008" s="393"/>
      <c r="XR2008" s="393"/>
      <c r="XS2008" s="393"/>
      <c r="XT2008" s="393"/>
      <c r="XU2008" s="393"/>
      <c r="XV2008" s="393"/>
      <c r="XW2008" s="393"/>
      <c r="XX2008" s="393"/>
      <c r="XY2008" s="393"/>
      <c r="XZ2008" s="393"/>
      <c r="YA2008" s="393"/>
      <c r="YB2008" s="393"/>
      <c r="YC2008" s="393"/>
      <c r="YD2008" s="393"/>
      <c r="YE2008" s="393"/>
      <c r="YF2008" s="393"/>
      <c r="YG2008" s="393"/>
      <c r="YH2008" s="393"/>
      <c r="YI2008" s="393"/>
      <c r="YJ2008" s="393"/>
      <c r="YK2008" s="393"/>
      <c r="YL2008" s="393"/>
      <c r="YM2008" s="393"/>
      <c r="YN2008" s="393"/>
      <c r="YO2008" s="393"/>
      <c r="YP2008" s="393"/>
      <c r="YQ2008" s="393"/>
      <c r="YR2008" s="393"/>
      <c r="YS2008" s="393"/>
      <c r="YT2008" s="393"/>
      <c r="YU2008" s="393"/>
      <c r="YV2008" s="393"/>
      <c r="YW2008" s="393"/>
      <c r="YX2008" s="393"/>
      <c r="YY2008" s="393"/>
      <c r="YZ2008" s="393"/>
      <c r="ZA2008" s="393"/>
      <c r="ZB2008" s="393"/>
      <c r="ZC2008" s="393"/>
      <c r="ZD2008" s="393"/>
      <c r="ZE2008" s="393"/>
      <c r="ZF2008" s="393"/>
      <c r="ZG2008" s="393"/>
      <c r="ZH2008" s="393"/>
      <c r="ZI2008" s="393"/>
      <c r="ZJ2008" s="393"/>
      <c r="ZK2008" s="393"/>
      <c r="ZL2008" s="393"/>
      <c r="ZM2008" s="393"/>
      <c r="ZN2008" s="393"/>
      <c r="ZO2008" s="393"/>
      <c r="ZP2008" s="393"/>
      <c r="ZQ2008" s="393"/>
      <c r="ZR2008" s="393"/>
      <c r="ZS2008" s="393"/>
      <c r="ZT2008" s="393"/>
      <c r="ZU2008" s="393"/>
      <c r="ZV2008" s="393"/>
      <c r="ZW2008" s="393"/>
      <c r="ZX2008" s="393"/>
      <c r="ZY2008" s="393"/>
      <c r="ZZ2008" s="393"/>
      <c r="AAA2008" s="393"/>
      <c r="AAB2008" s="393"/>
      <c r="AAC2008" s="393"/>
      <c r="AAD2008" s="393"/>
      <c r="AAE2008" s="393"/>
      <c r="AAF2008" s="393"/>
      <c r="AAG2008" s="393"/>
      <c r="AAH2008" s="393"/>
      <c r="AAI2008" s="393"/>
      <c r="AAJ2008" s="393"/>
      <c r="AAK2008" s="393"/>
      <c r="AAL2008" s="393"/>
      <c r="AAM2008" s="393"/>
      <c r="AAN2008" s="393"/>
      <c r="AAO2008" s="393"/>
      <c r="AAP2008" s="393"/>
      <c r="AAQ2008" s="393"/>
      <c r="AAR2008" s="393"/>
      <c r="AAS2008" s="393"/>
      <c r="AAT2008" s="393"/>
      <c r="AAU2008" s="393"/>
      <c r="AAV2008" s="393"/>
      <c r="AAW2008" s="393"/>
      <c r="AAX2008" s="393"/>
      <c r="AAY2008" s="393"/>
      <c r="AAZ2008" s="393"/>
      <c r="ABA2008" s="393"/>
      <c r="ABB2008" s="393"/>
      <c r="ABC2008" s="393"/>
      <c r="ABD2008" s="393"/>
      <c r="ABE2008" s="393"/>
      <c r="ABF2008" s="393"/>
      <c r="ABG2008" s="393"/>
      <c r="ABH2008" s="393"/>
      <c r="ABI2008" s="393"/>
      <c r="ABJ2008" s="393"/>
      <c r="ABK2008" s="393"/>
      <c r="ABL2008" s="393"/>
      <c r="ABM2008" s="393"/>
      <c r="ABN2008" s="393"/>
      <c r="ABO2008" s="393"/>
      <c r="ABP2008" s="393"/>
      <c r="ABQ2008" s="393"/>
      <c r="ABR2008" s="393"/>
      <c r="ABS2008" s="393"/>
      <c r="ABT2008" s="393"/>
      <c r="ABU2008" s="393"/>
      <c r="ABV2008" s="393"/>
      <c r="ABW2008" s="393"/>
      <c r="ABX2008" s="393"/>
      <c r="ABY2008" s="393"/>
      <c r="ABZ2008" s="393"/>
      <c r="ACA2008" s="393"/>
      <c r="ACB2008" s="393"/>
      <c r="ACC2008" s="393"/>
      <c r="ACD2008" s="393"/>
      <c r="ACE2008" s="393"/>
      <c r="ACF2008" s="393"/>
      <c r="ACG2008" s="393"/>
      <c r="ACH2008" s="393"/>
      <c r="ACI2008" s="393"/>
      <c r="ACJ2008" s="393"/>
      <c r="ACK2008" s="393"/>
      <c r="ACL2008" s="393"/>
      <c r="ACM2008" s="393"/>
      <c r="ACN2008" s="393"/>
      <c r="ACO2008" s="393"/>
      <c r="ACP2008" s="393"/>
      <c r="ACQ2008" s="393"/>
      <c r="ACR2008" s="393"/>
      <c r="ACS2008" s="393"/>
      <c r="ACT2008" s="393"/>
      <c r="ACU2008" s="393"/>
      <c r="ACV2008" s="393"/>
      <c r="ACW2008" s="393"/>
      <c r="ACX2008" s="393"/>
      <c r="ACY2008" s="393"/>
      <c r="ACZ2008" s="393"/>
      <c r="ADA2008" s="393"/>
      <c r="ADB2008" s="393"/>
      <c r="ADC2008" s="393"/>
      <c r="ADD2008" s="393"/>
      <c r="ADE2008" s="393"/>
      <c r="ADF2008" s="393"/>
      <c r="ADG2008" s="393"/>
      <c r="ADH2008" s="393"/>
      <c r="ADI2008" s="393"/>
      <c r="ADJ2008" s="393"/>
      <c r="ADK2008" s="393"/>
      <c r="ADL2008" s="393"/>
      <c r="ADM2008" s="393"/>
      <c r="ADN2008" s="393"/>
      <c r="ADO2008" s="393"/>
      <c r="ADP2008" s="393"/>
      <c r="ADQ2008" s="393"/>
      <c r="ADR2008" s="393"/>
      <c r="ADS2008" s="393"/>
      <c r="ADT2008" s="393"/>
      <c r="ADU2008" s="393"/>
      <c r="ADV2008" s="393"/>
      <c r="ADW2008" s="393"/>
      <c r="ADX2008" s="393"/>
      <c r="ADY2008" s="393"/>
      <c r="ADZ2008" s="393"/>
      <c r="AEA2008" s="393"/>
      <c r="AEB2008" s="393"/>
      <c r="AEC2008" s="393"/>
      <c r="AED2008" s="393"/>
      <c r="AEE2008" s="393"/>
      <c r="AEF2008" s="393"/>
      <c r="AEG2008" s="393"/>
      <c r="AEH2008" s="393"/>
      <c r="AEI2008" s="393"/>
      <c r="AEJ2008" s="393"/>
      <c r="AEK2008" s="393"/>
      <c r="AEL2008" s="393"/>
      <c r="AEM2008" s="393"/>
      <c r="AEN2008" s="393"/>
      <c r="AEO2008" s="393"/>
      <c r="AEP2008" s="393"/>
      <c r="AEQ2008" s="393"/>
      <c r="AER2008" s="393"/>
      <c r="AES2008" s="393"/>
      <c r="AET2008" s="393"/>
      <c r="AEU2008" s="393"/>
      <c r="AEV2008" s="393"/>
      <c r="AEW2008" s="393"/>
      <c r="AEX2008" s="393"/>
      <c r="AEY2008" s="393"/>
      <c r="AEZ2008" s="393"/>
      <c r="AFA2008" s="393"/>
      <c r="AFB2008" s="393"/>
      <c r="AFC2008" s="393"/>
      <c r="AFD2008" s="393"/>
      <c r="AFE2008" s="393"/>
      <c r="AFF2008" s="393"/>
      <c r="AFG2008" s="393"/>
      <c r="AFH2008" s="393"/>
      <c r="AFI2008" s="393"/>
      <c r="AFJ2008" s="393"/>
      <c r="AFK2008" s="393"/>
      <c r="AFL2008" s="393"/>
      <c r="AFM2008" s="393"/>
      <c r="AFN2008" s="393"/>
      <c r="AFO2008" s="393"/>
      <c r="AFP2008" s="393"/>
      <c r="AFQ2008" s="393"/>
      <c r="AFR2008" s="393"/>
      <c r="AFS2008" s="393"/>
      <c r="AFT2008" s="393"/>
      <c r="AFU2008" s="393"/>
      <c r="AFV2008" s="393"/>
      <c r="AFW2008" s="393"/>
      <c r="AFX2008" s="393"/>
      <c r="AFY2008" s="393"/>
      <c r="AFZ2008" s="393"/>
      <c r="AGA2008" s="393"/>
      <c r="AGB2008" s="393"/>
      <c r="AGC2008" s="393"/>
      <c r="AGD2008" s="393"/>
      <c r="AGE2008" s="393"/>
      <c r="AGF2008" s="393"/>
      <c r="AGG2008" s="393"/>
      <c r="AGH2008" s="393"/>
      <c r="AGI2008" s="393"/>
      <c r="AGJ2008" s="393"/>
      <c r="AGK2008" s="393"/>
      <c r="AGL2008" s="393"/>
      <c r="AGM2008" s="393"/>
      <c r="AGN2008" s="393"/>
      <c r="AGO2008" s="393"/>
      <c r="AGP2008" s="393"/>
      <c r="AGQ2008" s="393"/>
      <c r="AGR2008" s="393"/>
      <c r="AGS2008" s="393"/>
      <c r="AGT2008" s="393"/>
      <c r="AGU2008" s="393"/>
      <c r="AGV2008" s="393"/>
      <c r="AGW2008" s="393"/>
      <c r="AGX2008" s="393"/>
      <c r="AGY2008" s="393"/>
      <c r="AGZ2008" s="393"/>
      <c r="AHA2008" s="393"/>
      <c r="AHB2008" s="393"/>
      <c r="AHC2008" s="393"/>
      <c r="AHD2008" s="393"/>
      <c r="AHE2008" s="393"/>
      <c r="AHF2008" s="393"/>
      <c r="AHG2008" s="393"/>
      <c r="AHH2008" s="393"/>
      <c r="AHI2008" s="393"/>
      <c r="AHJ2008" s="393"/>
      <c r="AHK2008" s="393"/>
      <c r="AHL2008" s="393"/>
      <c r="AHM2008" s="393"/>
      <c r="AHN2008" s="393"/>
      <c r="AHO2008" s="393"/>
      <c r="AHP2008" s="393"/>
      <c r="AHQ2008" s="393"/>
      <c r="AHR2008" s="393"/>
      <c r="AHS2008" s="393"/>
      <c r="AHT2008" s="393"/>
      <c r="AHU2008" s="393"/>
      <c r="AHV2008" s="393"/>
      <c r="AHW2008" s="393"/>
      <c r="AHX2008" s="393"/>
      <c r="AHY2008" s="393"/>
      <c r="AHZ2008" s="393"/>
      <c r="AIA2008" s="393"/>
      <c r="AIB2008" s="393"/>
      <c r="AIC2008" s="393"/>
      <c r="AID2008" s="393"/>
      <c r="AIE2008" s="393"/>
      <c r="AIF2008" s="393"/>
      <c r="AIG2008" s="393"/>
      <c r="AIH2008" s="393"/>
      <c r="AII2008" s="393"/>
      <c r="AIJ2008" s="393"/>
      <c r="AIK2008" s="393"/>
      <c r="AIL2008" s="393"/>
      <c r="AIM2008" s="393"/>
      <c r="AIN2008" s="393"/>
      <c r="AIO2008" s="393"/>
      <c r="AIP2008" s="393"/>
      <c r="AIQ2008" s="393"/>
      <c r="AIR2008" s="393"/>
      <c r="AIS2008" s="393"/>
      <c r="AIT2008" s="393"/>
      <c r="AIU2008" s="393"/>
      <c r="AIV2008" s="393"/>
      <c r="AIW2008" s="393"/>
      <c r="AIX2008" s="393"/>
      <c r="AIY2008" s="393"/>
      <c r="AIZ2008" s="393"/>
      <c r="AJA2008" s="393"/>
      <c r="AJB2008" s="393"/>
      <c r="AJC2008" s="393"/>
      <c r="AJD2008" s="393"/>
      <c r="AJE2008" s="393"/>
      <c r="AJF2008" s="393"/>
      <c r="AJG2008" s="393"/>
      <c r="AJH2008" s="393"/>
      <c r="AJI2008" s="393"/>
      <c r="AJJ2008" s="393"/>
      <c r="AJK2008" s="393"/>
      <c r="AJL2008" s="393"/>
      <c r="AJM2008" s="393"/>
      <c r="AJN2008" s="393"/>
      <c r="AJO2008" s="393"/>
      <c r="AJP2008" s="393"/>
      <c r="AJQ2008" s="393"/>
      <c r="AJR2008" s="393"/>
      <c r="AJS2008" s="393"/>
      <c r="AJT2008" s="393"/>
      <c r="AJU2008" s="393"/>
      <c r="AJV2008" s="393"/>
      <c r="AJW2008" s="393"/>
      <c r="AJX2008" s="393"/>
      <c r="AJY2008" s="393"/>
      <c r="AJZ2008" s="393"/>
      <c r="AKA2008" s="393"/>
      <c r="AKB2008" s="393"/>
      <c r="AKC2008" s="393"/>
      <c r="AKD2008" s="393"/>
      <c r="AKE2008" s="393"/>
      <c r="AKF2008" s="393"/>
      <c r="AKG2008" s="393"/>
      <c r="AKH2008" s="393"/>
      <c r="AKI2008" s="393"/>
      <c r="AKJ2008" s="393"/>
      <c r="AKK2008" s="393"/>
      <c r="AKL2008" s="393"/>
      <c r="AKM2008" s="393"/>
      <c r="AKN2008" s="393"/>
      <c r="AKO2008" s="393"/>
      <c r="AKP2008" s="393"/>
      <c r="AKQ2008" s="393"/>
      <c r="AKR2008" s="393"/>
      <c r="AKS2008" s="393"/>
      <c r="AKT2008" s="393"/>
      <c r="AKU2008" s="393"/>
      <c r="AKV2008" s="393"/>
      <c r="AKW2008" s="393"/>
      <c r="AKX2008" s="393"/>
      <c r="AKY2008" s="393"/>
      <c r="AKZ2008" s="393"/>
      <c r="ALA2008" s="393"/>
      <c r="ALB2008" s="393"/>
      <c r="ALC2008" s="393"/>
      <c r="ALD2008" s="393"/>
      <c r="ALE2008" s="393"/>
      <c r="ALF2008" s="393"/>
      <c r="ALG2008" s="393"/>
      <c r="ALH2008" s="393"/>
      <c r="ALI2008" s="393"/>
      <c r="ALJ2008" s="393"/>
      <c r="ALK2008" s="393"/>
      <c r="ALL2008" s="393"/>
      <c r="ALM2008" s="393"/>
      <c r="ALN2008" s="393"/>
      <c r="ALO2008" s="393"/>
      <c r="ALP2008" s="393"/>
      <c r="ALQ2008" s="393"/>
      <c r="ALR2008" s="393"/>
      <c r="ALS2008" s="393"/>
      <c r="ALT2008" s="393"/>
      <c r="ALU2008" s="393"/>
      <c r="ALV2008" s="393"/>
      <c r="ALW2008" s="393"/>
      <c r="ALX2008" s="393"/>
      <c r="ALY2008" s="393"/>
      <c r="ALZ2008" s="393"/>
      <c r="AMA2008" s="393"/>
      <c r="AMB2008" s="393"/>
      <c r="AMC2008" s="393"/>
      <c r="AMD2008" s="393"/>
      <c r="AME2008" s="393"/>
      <c r="AMF2008" s="393"/>
      <c r="AMG2008" s="393"/>
      <c r="AMH2008" s="393"/>
      <c r="AMI2008" s="393"/>
      <c r="AMJ2008" s="393"/>
      <c r="AMK2008" s="393"/>
      <c r="AML2008" s="393"/>
      <c r="AMM2008" s="393"/>
      <c r="AMN2008" s="393"/>
      <c r="AMO2008" s="393"/>
      <c r="AMP2008" s="393"/>
      <c r="AMQ2008" s="393"/>
      <c r="AMR2008" s="393"/>
      <c r="AMS2008" s="393"/>
      <c r="AMT2008" s="393"/>
      <c r="AMU2008" s="393"/>
      <c r="AMV2008" s="393"/>
      <c r="AMW2008" s="393"/>
      <c r="AMX2008" s="393"/>
      <c r="AMY2008" s="393"/>
      <c r="AMZ2008" s="393"/>
      <c r="ANA2008" s="393"/>
      <c r="ANB2008" s="393"/>
      <c r="ANC2008" s="393"/>
      <c r="AND2008" s="393"/>
      <c r="ANE2008" s="393"/>
      <c r="ANF2008" s="393"/>
      <c r="ANG2008" s="393"/>
      <c r="ANH2008" s="393"/>
      <c r="ANI2008" s="393"/>
      <c r="ANJ2008" s="393"/>
      <c r="ANK2008" s="393"/>
      <c r="ANL2008" s="393"/>
      <c r="ANM2008" s="393"/>
      <c r="ANN2008" s="393"/>
      <c r="ANO2008" s="393"/>
      <c r="ANP2008" s="393"/>
      <c r="ANQ2008" s="393"/>
      <c r="ANR2008" s="393"/>
      <c r="ANS2008" s="393"/>
      <c r="ANT2008" s="393"/>
      <c r="ANU2008" s="393"/>
      <c r="ANV2008" s="393"/>
      <c r="ANW2008" s="393"/>
      <c r="ANX2008" s="393"/>
      <c r="ANY2008" s="393"/>
      <c r="ANZ2008" s="393"/>
      <c r="AOA2008" s="393"/>
      <c r="AOB2008" s="393"/>
      <c r="AOC2008" s="393"/>
      <c r="AOD2008" s="393"/>
      <c r="AOE2008" s="393"/>
      <c r="AOF2008" s="393"/>
      <c r="AOG2008" s="393"/>
      <c r="AOH2008" s="393"/>
      <c r="AOI2008" s="393"/>
      <c r="AOJ2008" s="393"/>
      <c r="AOK2008" s="393"/>
      <c r="AOL2008" s="393"/>
      <c r="AOM2008" s="393"/>
      <c r="AON2008" s="393"/>
      <c r="AOO2008" s="393"/>
      <c r="AOP2008" s="393"/>
      <c r="AOQ2008" s="393"/>
      <c r="AOR2008" s="393"/>
      <c r="AOS2008" s="393"/>
      <c r="AOT2008" s="393"/>
      <c r="AOU2008" s="393"/>
      <c r="AOV2008" s="393"/>
      <c r="AOW2008" s="393"/>
      <c r="AOX2008" s="393"/>
      <c r="AOY2008" s="393"/>
      <c r="AOZ2008" s="393"/>
      <c r="APA2008" s="393"/>
      <c r="APB2008" s="393"/>
      <c r="APC2008" s="393"/>
      <c r="APD2008" s="393"/>
      <c r="APE2008" s="393"/>
      <c r="APF2008" s="393"/>
      <c r="APG2008" s="393"/>
      <c r="APH2008" s="393"/>
      <c r="API2008" s="393"/>
      <c r="APJ2008" s="393"/>
      <c r="APK2008" s="393"/>
      <c r="APL2008" s="393"/>
      <c r="APM2008" s="393"/>
      <c r="APN2008" s="393"/>
      <c r="APO2008" s="393"/>
      <c r="APP2008" s="393"/>
      <c r="APQ2008" s="393"/>
      <c r="APR2008" s="393"/>
      <c r="APS2008" s="393"/>
      <c r="APT2008" s="393"/>
      <c r="APU2008" s="393"/>
      <c r="APV2008" s="393"/>
      <c r="APW2008" s="393"/>
      <c r="APX2008" s="393"/>
      <c r="APY2008" s="393"/>
      <c r="APZ2008" s="393"/>
      <c r="AQA2008" s="393"/>
      <c r="AQB2008" s="393"/>
      <c r="AQC2008" s="393"/>
      <c r="AQD2008" s="393"/>
      <c r="AQE2008" s="393"/>
      <c r="AQF2008" s="393"/>
      <c r="AQG2008" s="393"/>
      <c r="AQH2008" s="393"/>
      <c r="AQI2008" s="393"/>
      <c r="AQJ2008" s="393"/>
      <c r="AQK2008" s="393"/>
      <c r="AQL2008" s="393"/>
      <c r="AQM2008" s="393"/>
      <c r="AQN2008" s="393"/>
      <c r="AQO2008" s="393"/>
      <c r="AQP2008" s="393"/>
      <c r="AQQ2008" s="393"/>
      <c r="AQR2008" s="393"/>
      <c r="AQS2008" s="393"/>
      <c r="AQT2008" s="393"/>
      <c r="AQU2008" s="393"/>
      <c r="AQV2008" s="393"/>
      <c r="AQW2008" s="393"/>
      <c r="AQX2008" s="393"/>
      <c r="AQY2008" s="393"/>
      <c r="AQZ2008" s="393"/>
      <c r="ARA2008" s="393"/>
      <c r="ARB2008" s="393"/>
      <c r="ARC2008" s="393"/>
      <c r="ARD2008" s="393"/>
      <c r="ARE2008" s="393"/>
      <c r="ARF2008" s="393"/>
      <c r="ARG2008" s="393"/>
      <c r="ARH2008" s="393"/>
      <c r="ARI2008" s="393"/>
      <c r="ARJ2008" s="393"/>
      <c r="ARK2008" s="393"/>
      <c r="ARL2008" s="393"/>
      <c r="ARM2008" s="393"/>
      <c r="ARN2008" s="393"/>
      <c r="ARO2008" s="393"/>
      <c r="ARP2008" s="393"/>
      <c r="ARQ2008" s="393"/>
      <c r="ARR2008" s="393"/>
      <c r="ARS2008" s="393"/>
      <c r="ART2008" s="393"/>
      <c r="ARU2008" s="393"/>
      <c r="ARV2008" s="393"/>
      <c r="ARW2008" s="393"/>
      <c r="ARX2008" s="393"/>
      <c r="ARY2008" s="393"/>
      <c r="ARZ2008" s="393"/>
      <c r="ASA2008" s="393"/>
      <c r="ASB2008" s="393"/>
      <c r="ASC2008" s="393"/>
      <c r="ASD2008" s="393"/>
      <c r="ASE2008" s="393"/>
      <c r="ASF2008" s="393"/>
      <c r="ASG2008" s="393"/>
      <c r="ASH2008" s="393"/>
      <c r="ASI2008" s="393"/>
      <c r="ASJ2008" s="393"/>
      <c r="ASK2008" s="393"/>
      <c r="ASL2008" s="393"/>
      <c r="ASM2008" s="393"/>
      <c r="ASN2008" s="393"/>
      <c r="ASO2008" s="393"/>
      <c r="ASP2008" s="393"/>
      <c r="ASQ2008" s="393"/>
      <c r="ASR2008" s="393"/>
      <c r="ASS2008" s="393"/>
      <c r="AST2008" s="393"/>
      <c r="ASU2008" s="393"/>
      <c r="ASV2008" s="393"/>
      <c r="ASW2008" s="393"/>
      <c r="ASX2008" s="393"/>
      <c r="ASY2008" s="393"/>
      <c r="ASZ2008" s="393"/>
      <c r="ATA2008" s="393"/>
      <c r="ATB2008" s="393"/>
      <c r="ATC2008" s="393"/>
      <c r="ATD2008" s="393"/>
      <c r="ATE2008" s="393"/>
      <c r="ATF2008" s="393"/>
      <c r="ATG2008" s="393"/>
      <c r="ATH2008" s="393"/>
      <c r="ATI2008" s="393"/>
      <c r="ATJ2008" s="393"/>
      <c r="ATK2008" s="393"/>
      <c r="ATL2008" s="393"/>
      <c r="ATM2008" s="393"/>
      <c r="ATN2008" s="393"/>
      <c r="ATO2008" s="393"/>
      <c r="ATP2008" s="393"/>
      <c r="ATQ2008" s="393"/>
      <c r="ATR2008" s="393"/>
      <c r="ATS2008" s="393"/>
      <c r="ATT2008" s="393"/>
      <c r="ATU2008" s="393"/>
      <c r="ATV2008" s="393"/>
      <c r="ATW2008" s="393"/>
      <c r="ATX2008" s="393"/>
      <c r="ATY2008" s="393"/>
      <c r="ATZ2008" s="393"/>
      <c r="AUA2008" s="393"/>
      <c r="AUB2008" s="393"/>
      <c r="AUC2008" s="393"/>
      <c r="AUD2008" s="393"/>
      <c r="AUE2008" s="393"/>
      <c r="AUF2008" s="393"/>
      <c r="AUG2008" s="393"/>
      <c r="AUH2008" s="393"/>
      <c r="AUI2008" s="393"/>
      <c r="AUJ2008" s="393"/>
      <c r="AUK2008" s="393"/>
      <c r="AUL2008" s="393"/>
      <c r="AUM2008" s="393"/>
      <c r="AUN2008" s="393"/>
      <c r="AUO2008" s="393"/>
      <c r="AUP2008" s="393"/>
      <c r="AUQ2008" s="393"/>
      <c r="AUR2008" s="393"/>
      <c r="AUS2008" s="393"/>
      <c r="AUT2008" s="393"/>
      <c r="AUU2008" s="393"/>
      <c r="AUV2008" s="393"/>
      <c r="AUW2008" s="393"/>
      <c r="AUX2008" s="393"/>
      <c r="AUY2008" s="393"/>
      <c r="AUZ2008" s="393"/>
      <c r="AVA2008" s="393"/>
      <c r="AVB2008" s="393"/>
      <c r="AVC2008" s="393"/>
      <c r="AVD2008" s="393"/>
      <c r="AVE2008" s="393"/>
      <c r="AVF2008" s="393"/>
      <c r="AVG2008" s="393"/>
      <c r="AVH2008" s="393"/>
      <c r="AVI2008" s="393"/>
      <c r="AVJ2008" s="393"/>
      <c r="AVK2008" s="393"/>
      <c r="AVL2008" s="393"/>
      <c r="AVM2008" s="393"/>
      <c r="AVN2008" s="393"/>
      <c r="AVO2008" s="393"/>
      <c r="AVP2008" s="393"/>
      <c r="AVQ2008" s="393"/>
      <c r="AVR2008" s="393"/>
      <c r="AVS2008" s="393"/>
      <c r="AVT2008" s="393"/>
      <c r="AVU2008" s="393"/>
      <c r="AVV2008" s="393"/>
      <c r="AVW2008" s="393"/>
      <c r="AVX2008" s="393"/>
      <c r="AVY2008" s="393"/>
      <c r="AVZ2008" s="393"/>
      <c r="AWA2008" s="393"/>
      <c r="AWB2008" s="393"/>
      <c r="AWC2008" s="393"/>
      <c r="AWD2008" s="393"/>
      <c r="AWE2008" s="393"/>
      <c r="AWF2008" s="393"/>
      <c r="AWG2008" s="393"/>
      <c r="AWH2008" s="393"/>
      <c r="AWI2008" s="393"/>
      <c r="AWJ2008" s="393"/>
      <c r="AWK2008" s="393"/>
      <c r="AWL2008" s="393"/>
      <c r="AWM2008" s="393"/>
      <c r="AWN2008" s="393"/>
      <c r="AWO2008" s="393"/>
      <c r="AWP2008" s="393"/>
      <c r="AWQ2008" s="393"/>
      <c r="AWR2008" s="393"/>
      <c r="AWS2008" s="393"/>
      <c r="AWT2008" s="393"/>
      <c r="AWU2008" s="393"/>
      <c r="AWV2008" s="393"/>
      <c r="AWW2008" s="393"/>
      <c r="AWX2008" s="393"/>
      <c r="AWY2008" s="393"/>
      <c r="AWZ2008" s="393"/>
      <c r="AXA2008" s="393"/>
      <c r="AXB2008" s="393"/>
      <c r="AXC2008" s="393"/>
      <c r="AXD2008" s="393"/>
      <c r="AXE2008" s="393"/>
      <c r="AXF2008" s="393"/>
      <c r="AXG2008" s="393"/>
      <c r="AXH2008" s="393"/>
      <c r="AXI2008" s="393"/>
      <c r="AXJ2008" s="393"/>
      <c r="AXK2008" s="393"/>
      <c r="AXL2008" s="393"/>
      <c r="AXM2008" s="393"/>
      <c r="AXN2008" s="393"/>
      <c r="AXO2008" s="393"/>
      <c r="AXP2008" s="393"/>
      <c r="AXQ2008" s="393"/>
      <c r="AXR2008" s="393"/>
      <c r="AXS2008" s="393"/>
      <c r="AXT2008" s="393"/>
      <c r="AXU2008" s="393"/>
      <c r="AXV2008" s="393"/>
      <c r="AXW2008" s="393"/>
      <c r="AXX2008" s="393"/>
      <c r="AXY2008" s="393"/>
      <c r="AXZ2008" s="393"/>
      <c r="AYA2008" s="393"/>
      <c r="AYB2008" s="393"/>
      <c r="AYC2008" s="393"/>
      <c r="AYD2008" s="393"/>
      <c r="AYE2008" s="393"/>
      <c r="AYF2008" s="393"/>
      <c r="AYG2008" s="393"/>
      <c r="AYH2008" s="393"/>
      <c r="AYI2008" s="393"/>
      <c r="AYJ2008" s="393"/>
      <c r="AYK2008" s="393"/>
      <c r="AYL2008" s="393"/>
      <c r="AYM2008" s="393"/>
      <c r="AYN2008" s="393"/>
      <c r="AYO2008" s="393"/>
      <c r="AYP2008" s="393"/>
      <c r="AYQ2008" s="393"/>
      <c r="AYR2008" s="393"/>
      <c r="AYS2008" s="393"/>
      <c r="AYT2008" s="393"/>
      <c r="AYU2008" s="393"/>
      <c r="AYV2008" s="393"/>
      <c r="AYW2008" s="393"/>
      <c r="AYX2008" s="393"/>
      <c r="AYY2008" s="393"/>
      <c r="AYZ2008" s="393"/>
      <c r="AZA2008" s="393"/>
      <c r="AZB2008" s="393"/>
      <c r="AZC2008" s="393"/>
      <c r="AZD2008" s="393"/>
      <c r="AZE2008" s="393"/>
      <c r="AZF2008" s="393"/>
      <c r="AZG2008" s="393"/>
      <c r="AZH2008" s="393"/>
      <c r="AZI2008" s="393"/>
      <c r="AZJ2008" s="393"/>
      <c r="AZK2008" s="393"/>
      <c r="AZL2008" s="393"/>
      <c r="AZM2008" s="393"/>
      <c r="AZN2008" s="393"/>
      <c r="AZO2008" s="393"/>
      <c r="AZP2008" s="393"/>
      <c r="AZQ2008" s="393"/>
      <c r="AZR2008" s="393"/>
      <c r="AZS2008" s="393"/>
      <c r="AZT2008" s="393"/>
      <c r="AZU2008" s="393"/>
      <c r="AZV2008" s="393"/>
      <c r="AZW2008" s="393"/>
      <c r="AZX2008" s="393"/>
      <c r="AZY2008" s="393"/>
      <c r="AZZ2008" s="393"/>
      <c r="BAA2008" s="393"/>
      <c r="BAB2008" s="393"/>
      <c r="BAC2008" s="393"/>
      <c r="BAD2008" s="393"/>
      <c r="BAE2008" s="393"/>
      <c r="BAF2008" s="393"/>
      <c r="BAG2008" s="393"/>
      <c r="BAH2008" s="393"/>
      <c r="BAI2008" s="393"/>
      <c r="BAJ2008" s="393"/>
      <c r="BAK2008" s="393"/>
      <c r="BAL2008" s="393"/>
      <c r="BAM2008" s="393"/>
      <c r="BAN2008" s="393"/>
      <c r="BAO2008" s="393"/>
      <c r="BAP2008" s="393"/>
      <c r="BAQ2008" s="393"/>
      <c r="BAR2008" s="393"/>
      <c r="BAS2008" s="393"/>
      <c r="BAT2008" s="393"/>
      <c r="BAU2008" s="393"/>
      <c r="BAV2008" s="393"/>
      <c r="BAW2008" s="393"/>
      <c r="BAX2008" s="393"/>
      <c r="BAY2008" s="393"/>
      <c r="BAZ2008" s="393"/>
      <c r="BBA2008" s="393"/>
      <c r="BBB2008" s="393"/>
      <c r="BBC2008" s="393"/>
      <c r="BBD2008" s="393"/>
      <c r="BBE2008" s="393"/>
      <c r="BBF2008" s="393"/>
      <c r="BBG2008" s="393"/>
      <c r="BBH2008" s="393"/>
      <c r="BBI2008" s="393"/>
      <c r="BBJ2008" s="393"/>
      <c r="BBK2008" s="393"/>
      <c r="BBL2008" s="393"/>
      <c r="BBM2008" s="393"/>
      <c r="BBN2008" s="393"/>
      <c r="BBO2008" s="393"/>
      <c r="BBP2008" s="393"/>
      <c r="BBQ2008" s="393"/>
      <c r="BBR2008" s="393"/>
      <c r="BBS2008" s="393"/>
      <c r="BBT2008" s="393"/>
      <c r="BBU2008" s="393"/>
      <c r="BBV2008" s="393"/>
      <c r="BBW2008" s="393"/>
      <c r="BBX2008" s="393"/>
      <c r="BBY2008" s="393"/>
      <c r="BBZ2008" s="393"/>
      <c r="BCA2008" s="393"/>
      <c r="BCB2008" s="393"/>
      <c r="BCC2008" s="393"/>
      <c r="BCD2008" s="393"/>
      <c r="BCE2008" s="393"/>
      <c r="BCF2008" s="393"/>
      <c r="BCG2008" s="393"/>
      <c r="BCH2008" s="393"/>
      <c r="BCI2008" s="393"/>
      <c r="BCJ2008" s="393"/>
      <c r="BCK2008" s="393"/>
      <c r="BCL2008" s="393"/>
      <c r="BCM2008" s="393"/>
      <c r="BCN2008" s="393"/>
      <c r="BCO2008" s="393"/>
      <c r="BCP2008" s="393"/>
      <c r="BCQ2008" s="393"/>
      <c r="BCR2008" s="393"/>
      <c r="BCS2008" s="393"/>
      <c r="BCT2008" s="393"/>
      <c r="BCU2008" s="393"/>
      <c r="BCV2008" s="393"/>
      <c r="BCW2008" s="393"/>
      <c r="BCX2008" s="393"/>
      <c r="BCY2008" s="393"/>
      <c r="BCZ2008" s="393"/>
      <c r="BDA2008" s="393"/>
      <c r="BDB2008" s="393"/>
      <c r="BDC2008" s="393"/>
      <c r="BDD2008" s="393"/>
      <c r="BDE2008" s="393"/>
      <c r="BDF2008" s="393"/>
      <c r="BDG2008" s="393"/>
      <c r="BDH2008" s="393"/>
      <c r="BDI2008" s="393"/>
      <c r="BDJ2008" s="393"/>
      <c r="BDK2008" s="393"/>
      <c r="BDL2008" s="393"/>
      <c r="BDM2008" s="393"/>
      <c r="BDN2008" s="393"/>
      <c r="BDO2008" s="393"/>
      <c r="BDP2008" s="393"/>
      <c r="BDQ2008" s="393"/>
      <c r="BDR2008" s="393"/>
      <c r="BDS2008" s="393"/>
      <c r="BDT2008" s="393"/>
      <c r="BDU2008" s="393"/>
      <c r="BDV2008" s="393"/>
      <c r="BDW2008" s="393"/>
      <c r="BDX2008" s="393"/>
      <c r="BDY2008" s="393"/>
      <c r="BDZ2008" s="393"/>
      <c r="BEA2008" s="393"/>
      <c r="BEB2008" s="393"/>
      <c r="BEC2008" s="393"/>
      <c r="BED2008" s="393"/>
      <c r="BEE2008" s="393"/>
      <c r="BEF2008" s="393"/>
      <c r="BEG2008" s="393"/>
      <c r="BEH2008" s="393"/>
      <c r="BEI2008" s="393"/>
      <c r="BEJ2008" s="393"/>
      <c r="BEK2008" s="393"/>
      <c r="BEL2008" s="393"/>
      <c r="BEM2008" s="393"/>
      <c r="BEN2008" s="393"/>
      <c r="BEO2008" s="393"/>
      <c r="BEP2008" s="393"/>
      <c r="BEQ2008" s="393"/>
      <c r="BER2008" s="393"/>
      <c r="BES2008" s="393"/>
      <c r="BET2008" s="393"/>
      <c r="BEU2008" s="393"/>
      <c r="BEV2008" s="393"/>
      <c r="BEW2008" s="393"/>
      <c r="BEX2008" s="393"/>
      <c r="BEY2008" s="393"/>
      <c r="BEZ2008" s="393"/>
      <c r="BFA2008" s="393"/>
      <c r="BFB2008" s="393"/>
      <c r="BFC2008" s="393"/>
      <c r="BFD2008" s="393"/>
      <c r="BFE2008" s="393"/>
      <c r="BFF2008" s="393"/>
      <c r="BFG2008" s="393"/>
      <c r="BFH2008" s="393"/>
      <c r="BFI2008" s="393"/>
      <c r="BFJ2008" s="393"/>
      <c r="BFK2008" s="393"/>
      <c r="BFL2008" s="393"/>
      <c r="BFM2008" s="393"/>
      <c r="BFN2008" s="393"/>
      <c r="BFO2008" s="393"/>
      <c r="BFP2008" s="393"/>
      <c r="BFQ2008" s="393"/>
      <c r="BFR2008" s="393"/>
      <c r="BFS2008" s="393"/>
      <c r="BFT2008" s="393"/>
      <c r="BFU2008" s="393"/>
      <c r="BFV2008" s="393"/>
      <c r="BFW2008" s="393"/>
      <c r="BFX2008" s="393"/>
      <c r="BFY2008" s="393"/>
      <c r="BFZ2008" s="393"/>
      <c r="BGA2008" s="393"/>
      <c r="BGB2008" s="393"/>
      <c r="BGC2008" s="393"/>
      <c r="BGD2008" s="393"/>
      <c r="BGE2008" s="393"/>
      <c r="BGF2008" s="393"/>
      <c r="BGG2008" s="393"/>
      <c r="BGH2008" s="393"/>
      <c r="BGI2008" s="393"/>
      <c r="BGJ2008" s="393"/>
      <c r="BGK2008" s="393"/>
      <c r="BGL2008" s="393"/>
      <c r="BGM2008" s="393"/>
      <c r="BGN2008" s="393"/>
      <c r="BGO2008" s="393"/>
      <c r="BGP2008" s="393"/>
      <c r="BGQ2008" s="393"/>
      <c r="BGR2008" s="393"/>
      <c r="BGS2008" s="393"/>
      <c r="BGT2008" s="393"/>
      <c r="BGU2008" s="393"/>
      <c r="BGV2008" s="393"/>
      <c r="BGW2008" s="393"/>
      <c r="BGX2008" s="393"/>
      <c r="BGY2008" s="393"/>
      <c r="BGZ2008" s="393"/>
      <c r="BHA2008" s="393"/>
      <c r="BHB2008" s="393"/>
      <c r="BHC2008" s="393"/>
      <c r="BHD2008" s="393"/>
      <c r="BHE2008" s="393"/>
      <c r="BHF2008" s="393"/>
      <c r="BHG2008" s="393"/>
      <c r="BHH2008" s="393"/>
      <c r="BHI2008" s="393"/>
      <c r="BHJ2008" s="393"/>
      <c r="BHK2008" s="393"/>
      <c r="BHL2008" s="393"/>
      <c r="BHM2008" s="393"/>
      <c r="BHN2008" s="393"/>
      <c r="BHO2008" s="393"/>
      <c r="BHP2008" s="393"/>
      <c r="BHQ2008" s="393"/>
      <c r="BHR2008" s="393"/>
      <c r="BHS2008" s="393"/>
      <c r="BHT2008" s="393"/>
      <c r="BHU2008" s="393"/>
      <c r="BHV2008" s="393"/>
      <c r="BHW2008" s="393"/>
      <c r="BHX2008" s="393"/>
      <c r="BHY2008" s="393"/>
      <c r="BHZ2008" s="393"/>
      <c r="BIA2008" s="393"/>
      <c r="BIB2008" s="393"/>
      <c r="BIC2008" s="393"/>
      <c r="BID2008" s="393"/>
      <c r="BIE2008" s="393"/>
      <c r="BIF2008" s="393"/>
      <c r="BIG2008" s="393"/>
      <c r="BIH2008" s="393"/>
      <c r="BII2008" s="393"/>
      <c r="BIJ2008" s="393"/>
      <c r="BIK2008" s="393"/>
      <c r="BIL2008" s="393"/>
      <c r="BIM2008" s="393"/>
      <c r="BIN2008" s="393"/>
      <c r="BIO2008" s="393"/>
      <c r="BIP2008" s="393"/>
      <c r="BIQ2008" s="393"/>
      <c r="BIR2008" s="393"/>
      <c r="BIS2008" s="393"/>
      <c r="BIT2008" s="393"/>
      <c r="BIU2008" s="393"/>
      <c r="BIV2008" s="393"/>
      <c r="BIW2008" s="393"/>
      <c r="BIX2008" s="393"/>
      <c r="BIY2008" s="393"/>
      <c r="BIZ2008" s="393"/>
      <c r="BJA2008" s="393"/>
      <c r="BJB2008" s="393"/>
      <c r="BJC2008" s="393"/>
      <c r="BJD2008" s="393"/>
      <c r="BJE2008" s="393"/>
      <c r="BJF2008" s="393"/>
      <c r="BJG2008" s="393"/>
      <c r="BJH2008" s="393"/>
      <c r="BJI2008" s="393"/>
      <c r="BJJ2008" s="393"/>
      <c r="BJK2008" s="393"/>
      <c r="BJL2008" s="393"/>
      <c r="BJM2008" s="393"/>
      <c r="BJN2008" s="393"/>
      <c r="BJO2008" s="393"/>
      <c r="BJP2008" s="393"/>
      <c r="BJQ2008" s="393"/>
      <c r="BJR2008" s="393"/>
      <c r="BJS2008" s="393"/>
      <c r="BJT2008" s="393"/>
      <c r="BJU2008" s="393"/>
      <c r="BJV2008" s="393"/>
      <c r="BJW2008" s="393"/>
      <c r="BJX2008" s="393"/>
      <c r="BJY2008" s="393"/>
      <c r="BJZ2008" s="393"/>
      <c r="BKA2008" s="393"/>
      <c r="BKB2008" s="393"/>
      <c r="BKC2008" s="393"/>
      <c r="BKD2008" s="393"/>
      <c r="BKE2008" s="393"/>
      <c r="BKF2008" s="393"/>
      <c r="BKG2008" s="393"/>
      <c r="BKH2008" s="393"/>
      <c r="BKI2008" s="393"/>
      <c r="BKJ2008" s="393"/>
      <c r="BKK2008" s="393"/>
      <c r="BKL2008" s="393"/>
      <c r="BKM2008" s="393"/>
      <c r="BKN2008" s="393"/>
      <c r="BKO2008" s="393"/>
      <c r="BKP2008" s="393"/>
      <c r="BKQ2008" s="393"/>
      <c r="BKR2008" s="393"/>
      <c r="BKS2008" s="393"/>
      <c r="BKT2008" s="393"/>
      <c r="BKU2008" s="393"/>
      <c r="BKV2008" s="393"/>
      <c r="BKW2008" s="393"/>
      <c r="BKX2008" s="393"/>
      <c r="BKY2008" s="393"/>
      <c r="BKZ2008" s="393"/>
      <c r="BLA2008" s="393"/>
      <c r="BLB2008" s="393"/>
      <c r="BLC2008" s="393"/>
      <c r="BLD2008" s="393"/>
      <c r="BLE2008" s="393"/>
      <c r="BLF2008" s="393"/>
      <c r="BLG2008" s="393"/>
      <c r="BLH2008" s="393"/>
      <c r="BLI2008" s="393"/>
      <c r="BLJ2008" s="393"/>
      <c r="BLK2008" s="393"/>
      <c r="BLL2008" s="393"/>
      <c r="BLM2008" s="393"/>
      <c r="BLN2008" s="393"/>
      <c r="BLO2008" s="393"/>
      <c r="BLP2008" s="393"/>
      <c r="BLQ2008" s="393"/>
      <c r="BLR2008" s="393"/>
      <c r="BLS2008" s="393"/>
      <c r="BLT2008" s="393"/>
      <c r="BLU2008" s="393"/>
      <c r="BLV2008" s="393"/>
      <c r="BLW2008" s="393"/>
      <c r="BLX2008" s="393"/>
      <c r="BLY2008" s="393"/>
      <c r="BLZ2008" s="393"/>
      <c r="BMA2008" s="393"/>
      <c r="BMB2008" s="393"/>
      <c r="BMC2008" s="393"/>
      <c r="BMD2008" s="393"/>
      <c r="BME2008" s="393"/>
      <c r="BMF2008" s="393"/>
      <c r="BMG2008" s="393"/>
      <c r="BMH2008" s="393"/>
      <c r="BMI2008" s="393"/>
      <c r="BMJ2008" s="393"/>
      <c r="BMK2008" s="393"/>
      <c r="BML2008" s="393"/>
      <c r="BMM2008" s="393"/>
      <c r="BMN2008" s="393"/>
      <c r="BMO2008" s="393"/>
      <c r="BMP2008" s="393"/>
      <c r="BMQ2008" s="393"/>
      <c r="BMR2008" s="393"/>
      <c r="BMS2008" s="393"/>
      <c r="BMT2008" s="393"/>
      <c r="BMU2008" s="393"/>
      <c r="BMV2008" s="393"/>
      <c r="BMW2008" s="393"/>
      <c r="BMX2008" s="393"/>
      <c r="BMY2008" s="393"/>
      <c r="BMZ2008" s="393"/>
      <c r="BNA2008" s="393"/>
      <c r="BNB2008" s="393"/>
      <c r="BNC2008" s="393"/>
      <c r="BND2008" s="393"/>
      <c r="BNE2008" s="393"/>
      <c r="BNF2008" s="393"/>
      <c r="BNG2008" s="393"/>
      <c r="BNH2008" s="393"/>
      <c r="BNI2008" s="393"/>
      <c r="BNJ2008" s="393"/>
      <c r="BNK2008" s="393"/>
      <c r="BNL2008" s="393"/>
      <c r="BNM2008" s="393"/>
      <c r="BNN2008" s="393"/>
      <c r="BNO2008" s="393"/>
      <c r="BNP2008" s="393"/>
      <c r="BNQ2008" s="393"/>
      <c r="BNR2008" s="393"/>
      <c r="BNS2008" s="393"/>
      <c r="BNT2008" s="393"/>
      <c r="BNU2008" s="393"/>
      <c r="BNV2008" s="393"/>
      <c r="BNW2008" s="393"/>
      <c r="BNX2008" s="393"/>
      <c r="BNY2008" s="393"/>
      <c r="BNZ2008" s="393"/>
      <c r="BOA2008" s="393"/>
      <c r="BOB2008" s="393"/>
      <c r="BOC2008" s="393"/>
      <c r="BOD2008" s="393"/>
      <c r="BOE2008" s="393"/>
      <c r="BOF2008" s="393"/>
      <c r="BOG2008" s="393"/>
      <c r="BOH2008" s="393"/>
      <c r="BOI2008" s="393"/>
      <c r="BOJ2008" s="393"/>
      <c r="BOK2008" s="393"/>
      <c r="BOL2008" s="393"/>
      <c r="BOM2008" s="393"/>
      <c r="BON2008" s="393"/>
      <c r="BOO2008" s="393"/>
      <c r="BOP2008" s="393"/>
      <c r="BOQ2008" s="393"/>
      <c r="BOR2008" s="393"/>
      <c r="BOS2008" s="393"/>
      <c r="BOT2008" s="393"/>
      <c r="BOU2008" s="393"/>
      <c r="BOV2008" s="393"/>
      <c r="BOW2008" s="393"/>
      <c r="BOX2008" s="393"/>
      <c r="BOY2008" s="393"/>
      <c r="BOZ2008" s="393"/>
      <c r="BPA2008" s="393"/>
      <c r="BPB2008" s="393"/>
      <c r="BPC2008" s="393"/>
      <c r="BPD2008" s="393"/>
      <c r="BPE2008" s="393"/>
      <c r="BPF2008" s="393"/>
      <c r="BPG2008" s="393"/>
      <c r="BPH2008" s="393"/>
      <c r="BPI2008" s="393"/>
      <c r="BPJ2008" s="393"/>
      <c r="BPK2008" s="393"/>
      <c r="BPL2008" s="393"/>
      <c r="BPM2008" s="393"/>
      <c r="BPN2008" s="393"/>
      <c r="BPO2008" s="393"/>
      <c r="BPP2008" s="393"/>
      <c r="BPQ2008" s="393"/>
      <c r="BPR2008" s="393"/>
      <c r="BPS2008" s="393"/>
      <c r="BPT2008" s="393"/>
      <c r="BPU2008" s="393"/>
      <c r="BPV2008" s="393"/>
      <c r="BPW2008" s="393"/>
      <c r="BPX2008" s="393"/>
      <c r="BPY2008" s="393"/>
      <c r="BPZ2008" s="393"/>
      <c r="BQA2008" s="393"/>
      <c r="BQB2008" s="393"/>
      <c r="BQC2008" s="393"/>
      <c r="BQD2008" s="393"/>
      <c r="BQE2008" s="393"/>
      <c r="BQF2008" s="393"/>
      <c r="BQG2008" s="393"/>
      <c r="BQH2008" s="393"/>
      <c r="BQI2008" s="393"/>
      <c r="BQJ2008" s="393"/>
      <c r="BQK2008" s="393"/>
      <c r="BQL2008" s="393"/>
      <c r="BQM2008" s="393"/>
      <c r="BQN2008" s="393"/>
      <c r="BQO2008" s="393"/>
      <c r="BQP2008" s="393"/>
      <c r="BQQ2008" s="393"/>
      <c r="BQR2008" s="393"/>
      <c r="BQS2008" s="393"/>
      <c r="BQT2008" s="393"/>
      <c r="BQU2008" s="393"/>
      <c r="BQV2008" s="393"/>
      <c r="BQW2008" s="393"/>
      <c r="BQX2008" s="393"/>
      <c r="BQY2008" s="393"/>
      <c r="BQZ2008" s="393"/>
      <c r="BRA2008" s="393"/>
      <c r="BRB2008" s="393"/>
      <c r="BRC2008" s="393"/>
      <c r="BRD2008" s="393"/>
      <c r="BRE2008" s="393"/>
      <c r="BRF2008" s="393"/>
      <c r="BRG2008" s="393"/>
      <c r="BRH2008" s="393"/>
      <c r="BRI2008" s="393"/>
      <c r="BRJ2008" s="393"/>
      <c r="BRK2008" s="393"/>
      <c r="BRL2008" s="393"/>
      <c r="BRM2008" s="393"/>
      <c r="BRN2008" s="393"/>
      <c r="BRO2008" s="393"/>
      <c r="BRP2008" s="393"/>
      <c r="BRQ2008" s="393"/>
      <c r="BRR2008" s="393"/>
      <c r="BRS2008" s="393"/>
      <c r="BRT2008" s="393"/>
      <c r="BRU2008" s="393"/>
      <c r="BRV2008" s="393"/>
      <c r="BRW2008" s="393"/>
      <c r="BRX2008" s="393"/>
      <c r="BRY2008" s="393"/>
      <c r="BRZ2008" s="393"/>
      <c r="BSA2008" s="393"/>
      <c r="BSB2008" s="393"/>
      <c r="BSC2008" s="393"/>
      <c r="BSD2008" s="393"/>
      <c r="BSE2008" s="393"/>
      <c r="BSF2008" s="393"/>
      <c r="BSG2008" s="393"/>
      <c r="BSH2008" s="393"/>
      <c r="BSI2008" s="393"/>
      <c r="BSJ2008" s="393"/>
      <c r="BSK2008" s="393"/>
      <c r="BSL2008" s="393"/>
      <c r="BSM2008" s="393"/>
      <c r="BSN2008" s="393"/>
      <c r="BSO2008" s="393"/>
      <c r="BSP2008" s="393"/>
      <c r="BSQ2008" s="393"/>
      <c r="BSR2008" s="393"/>
      <c r="BSS2008" s="393"/>
      <c r="BST2008" s="393"/>
      <c r="BSU2008" s="393"/>
      <c r="BSV2008" s="393"/>
      <c r="BSW2008" s="393"/>
      <c r="BSX2008" s="393"/>
      <c r="BSY2008" s="393"/>
      <c r="BSZ2008" s="393"/>
      <c r="BTA2008" s="393"/>
      <c r="BTB2008" s="393"/>
      <c r="BTC2008" s="393"/>
      <c r="BTD2008" s="393"/>
      <c r="BTE2008" s="393"/>
      <c r="BTF2008" s="393"/>
      <c r="BTG2008" s="393"/>
      <c r="BTH2008" s="393"/>
      <c r="BTI2008" s="393"/>
      <c r="BTJ2008" s="393"/>
      <c r="BTK2008" s="393"/>
      <c r="BTL2008" s="393"/>
      <c r="BTM2008" s="393"/>
      <c r="BTN2008" s="393"/>
      <c r="BTO2008" s="393"/>
      <c r="BTP2008" s="393"/>
      <c r="BTQ2008" s="393"/>
      <c r="BTR2008" s="393"/>
      <c r="BTS2008" s="393"/>
      <c r="BTT2008" s="393"/>
      <c r="BTU2008" s="393"/>
      <c r="BTV2008" s="393"/>
      <c r="BTW2008" s="393"/>
      <c r="BTX2008" s="393"/>
      <c r="BTY2008" s="393"/>
      <c r="BTZ2008" s="393"/>
      <c r="BUA2008" s="393"/>
      <c r="BUB2008" s="393"/>
      <c r="BUC2008" s="393"/>
      <c r="BUD2008" s="393"/>
      <c r="BUE2008" s="393"/>
      <c r="BUF2008" s="393"/>
      <c r="BUG2008" s="393"/>
      <c r="BUH2008" s="393"/>
      <c r="BUI2008" s="393"/>
      <c r="BUJ2008" s="393"/>
      <c r="BUK2008" s="393"/>
      <c r="BUL2008" s="393"/>
      <c r="BUM2008" s="393"/>
      <c r="BUN2008" s="393"/>
      <c r="BUO2008" s="393"/>
      <c r="BUP2008" s="393"/>
      <c r="BUQ2008" s="393"/>
      <c r="BUR2008" s="393"/>
      <c r="BUS2008" s="393"/>
      <c r="BUT2008" s="393"/>
      <c r="BUU2008" s="393"/>
      <c r="BUV2008" s="393"/>
      <c r="BUW2008" s="393"/>
      <c r="BUX2008" s="393"/>
      <c r="BUY2008" s="393"/>
      <c r="BUZ2008" s="393"/>
      <c r="BVA2008" s="393"/>
      <c r="BVB2008" s="393"/>
      <c r="BVC2008" s="393"/>
      <c r="BVD2008" s="393"/>
      <c r="BVE2008" s="393"/>
      <c r="BVF2008" s="393"/>
      <c r="BVG2008" s="393"/>
      <c r="BVH2008" s="393"/>
      <c r="BVI2008" s="393"/>
      <c r="BVJ2008" s="393"/>
      <c r="BVK2008" s="393"/>
      <c r="BVL2008" s="393"/>
      <c r="BVM2008" s="393"/>
      <c r="BVN2008" s="393"/>
      <c r="BVO2008" s="393"/>
      <c r="BVP2008" s="393"/>
      <c r="BVQ2008" s="393"/>
      <c r="BVR2008" s="393"/>
      <c r="BVS2008" s="393"/>
      <c r="BVT2008" s="393"/>
      <c r="BVU2008" s="393"/>
      <c r="BVV2008" s="393"/>
      <c r="BVW2008" s="393"/>
      <c r="BVX2008" s="393"/>
      <c r="BVY2008" s="393"/>
      <c r="BVZ2008" s="393"/>
      <c r="BWA2008" s="393"/>
      <c r="BWB2008" s="393"/>
      <c r="BWC2008" s="393"/>
      <c r="BWD2008" s="393"/>
      <c r="BWE2008" s="393"/>
      <c r="BWF2008" s="393"/>
      <c r="BWG2008" s="393"/>
      <c r="BWH2008" s="393"/>
      <c r="BWI2008" s="393"/>
      <c r="BWJ2008" s="393"/>
      <c r="BWK2008" s="393"/>
      <c r="BWL2008" s="393"/>
      <c r="BWM2008" s="393"/>
      <c r="BWN2008" s="393"/>
      <c r="BWO2008" s="393"/>
      <c r="BWP2008" s="393"/>
      <c r="BWQ2008" s="393"/>
      <c r="BWR2008" s="393"/>
      <c r="BWS2008" s="393"/>
      <c r="BWT2008" s="393"/>
      <c r="BWU2008" s="393"/>
      <c r="BWV2008" s="393"/>
      <c r="BWW2008" s="393"/>
      <c r="BWX2008" s="393"/>
      <c r="BWY2008" s="393"/>
      <c r="BWZ2008" s="393"/>
      <c r="BXA2008" s="393"/>
      <c r="BXB2008" s="393"/>
      <c r="BXC2008" s="393"/>
      <c r="BXD2008" s="393"/>
      <c r="BXE2008" s="393"/>
      <c r="BXF2008" s="393"/>
      <c r="BXG2008" s="393"/>
      <c r="BXH2008" s="393"/>
      <c r="BXI2008" s="393"/>
      <c r="BXJ2008" s="393"/>
      <c r="BXK2008" s="393"/>
      <c r="BXL2008" s="393"/>
      <c r="BXM2008" s="393"/>
      <c r="BXN2008" s="393"/>
      <c r="BXO2008" s="393"/>
      <c r="BXP2008" s="393"/>
      <c r="BXQ2008" s="393"/>
      <c r="BXR2008" s="393"/>
      <c r="BXS2008" s="393"/>
      <c r="BXT2008" s="393"/>
      <c r="BXU2008" s="393"/>
      <c r="BXV2008" s="393"/>
      <c r="BXW2008" s="393"/>
      <c r="BXX2008" s="393"/>
      <c r="BXY2008" s="393"/>
      <c r="BXZ2008" s="393"/>
      <c r="BYA2008" s="393"/>
      <c r="BYB2008" s="393"/>
      <c r="BYC2008" s="393"/>
      <c r="BYD2008" s="393"/>
      <c r="BYE2008" s="393"/>
      <c r="BYF2008" s="393"/>
      <c r="BYG2008" s="393"/>
      <c r="BYH2008" s="393"/>
      <c r="BYI2008" s="393"/>
      <c r="BYJ2008" s="393"/>
      <c r="BYK2008" s="393"/>
    </row>
    <row r="2009" spans="4:2013" x14ac:dyDescent="0.25">
      <c r="H2009" s="393"/>
    </row>
  </sheetData>
  <mergeCells count="54">
    <mergeCell ref="AL31:AM31"/>
    <mergeCell ref="AL32:AM32"/>
    <mergeCell ref="AN31:AO31"/>
    <mergeCell ref="AN32:AO32"/>
    <mergeCell ref="AN28:AO28"/>
    <mergeCell ref="D5:F5"/>
    <mergeCell ref="D6:F6"/>
    <mergeCell ref="H6:I6"/>
    <mergeCell ref="H5:O5"/>
    <mergeCell ref="J6:K6"/>
    <mergeCell ref="L6:M6"/>
    <mergeCell ref="N6:O6"/>
    <mergeCell ref="AN5:AO5"/>
    <mergeCell ref="AN6:AO6"/>
    <mergeCell ref="AN10:AO10"/>
    <mergeCell ref="Q6:R6"/>
    <mergeCell ref="S6:T6"/>
    <mergeCell ref="U6:V6"/>
    <mergeCell ref="U5:V5"/>
    <mergeCell ref="AA5:AB5"/>
    <mergeCell ref="W6:X6"/>
    <mergeCell ref="Y6:Z6"/>
    <mergeCell ref="AA6:AB6"/>
    <mergeCell ref="AJ5:AK5"/>
    <mergeCell ref="AG5:AH5"/>
    <mergeCell ref="AC6:AD6"/>
    <mergeCell ref="AE6:AF6"/>
    <mergeCell ref="AG6:AH6"/>
    <mergeCell ref="AJ27:AK27"/>
    <mergeCell ref="AJ26:AK26"/>
    <mergeCell ref="AL5:AM5"/>
    <mergeCell ref="AJ6:AK6"/>
    <mergeCell ref="AL6:AM6"/>
    <mergeCell ref="AJ10:AK10"/>
    <mergeCell ref="AJ14:AK14"/>
    <mergeCell ref="AJ21:AK21"/>
    <mergeCell ref="AJ22:AK22"/>
    <mergeCell ref="AJ23:AK23"/>
    <mergeCell ref="AQ6:AS6"/>
    <mergeCell ref="AQ5:AS5"/>
    <mergeCell ref="AL27:AM27"/>
    <mergeCell ref="AL28:AM28"/>
    <mergeCell ref="AL10:AM10"/>
    <mergeCell ref="AL14:AM14"/>
    <mergeCell ref="AL21:AM21"/>
    <mergeCell ref="AL22:AM22"/>
    <mergeCell ref="AL23:AM23"/>
    <mergeCell ref="AL26:AM26"/>
    <mergeCell ref="AN14:AO14"/>
    <mergeCell ref="AN21:AO21"/>
    <mergeCell ref="AN22:AO22"/>
    <mergeCell ref="AN23:AO23"/>
    <mergeCell ref="AN26:AO26"/>
    <mergeCell ref="AN27:AO27"/>
  </mergeCells>
  <pageMargins left="0.7" right="0.7" top="0.75" bottom="0.75" header="0.3" footer="0.3"/>
  <pageSetup orientation="portrait" horizontalDpi="1200" verticalDpi="1200"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CALC_DSMC">
    <tabColor rgb="FF5F5F5F"/>
  </sheetPr>
  <dimension ref="A1:O46"/>
  <sheetViews>
    <sheetView zoomScaleNormal="100" workbookViewId="0">
      <selection activeCell="J15" sqref="J15"/>
    </sheetView>
  </sheetViews>
  <sheetFormatPr defaultRowHeight="15" x14ac:dyDescent="0.25"/>
  <cols>
    <col min="1" max="1" width="3.5703125" customWidth="1"/>
    <col min="2" max="2" width="13.28515625" customWidth="1"/>
    <col min="7" max="7" width="11.5703125" customWidth="1"/>
    <col min="9" max="9" width="9.140625" customWidth="1"/>
    <col min="10" max="10" width="12.5703125" bestFit="1" customWidth="1"/>
  </cols>
  <sheetData>
    <row r="1" spans="1:15" ht="15.75" x14ac:dyDescent="0.25">
      <c r="A1" s="807" t="s">
        <v>837</v>
      </c>
      <c r="B1" s="807"/>
      <c r="C1" s="807"/>
      <c r="D1" s="807"/>
      <c r="E1" s="807"/>
      <c r="F1" s="807"/>
      <c r="G1" s="807"/>
      <c r="H1" s="807"/>
      <c r="I1" s="807"/>
      <c r="J1" s="807"/>
      <c r="K1" s="807"/>
    </row>
    <row r="2" spans="1:15" ht="18" x14ac:dyDescent="0.25">
      <c r="A2" s="170"/>
      <c r="B2" s="808" t="s">
        <v>838</v>
      </c>
      <c r="C2" s="808"/>
      <c r="D2" s="808"/>
      <c r="E2" s="808"/>
      <c r="F2" s="808"/>
      <c r="G2" s="808"/>
      <c r="H2" s="808"/>
      <c r="I2" s="808"/>
      <c r="J2" s="808"/>
      <c r="K2" s="159"/>
    </row>
    <row r="3" spans="1:15" ht="15.75" thickBot="1" x14ac:dyDescent="0.3">
      <c r="A3" s="159"/>
      <c r="B3" s="171" t="s">
        <v>839</v>
      </c>
      <c r="C3" s="171"/>
      <c r="D3" s="171"/>
      <c r="E3" s="172"/>
      <c r="F3" s="159"/>
      <c r="G3" s="809" t="s">
        <v>840</v>
      </c>
      <c r="H3" s="810"/>
      <c r="I3" s="810"/>
      <c r="J3" s="811"/>
      <c r="K3" s="159"/>
    </row>
    <row r="4" spans="1:15" ht="15.75" thickTop="1" x14ac:dyDescent="0.25">
      <c r="A4" s="159"/>
      <c r="B4" s="173" t="s">
        <v>841</v>
      </c>
      <c r="C4" s="174" t="str">
        <f>IF(Input!D5="","",Input!D5)</f>
        <v/>
      </c>
      <c r="D4" s="174"/>
      <c r="E4" s="175"/>
      <c r="F4" s="159"/>
      <c r="G4" s="812" t="s">
        <v>3</v>
      </c>
      <c r="H4" s="813"/>
      <c r="I4" s="176">
        <f>Input!$D$10</f>
        <v>0</v>
      </c>
      <c r="J4" s="177"/>
      <c r="K4" s="159"/>
    </row>
    <row r="5" spans="1:15" x14ac:dyDescent="0.25">
      <c r="A5" s="159"/>
      <c r="B5" s="173" t="s">
        <v>842</v>
      </c>
      <c r="C5" s="178" t="str">
        <f>IF(Input!D6="","",Input!D6)</f>
        <v/>
      </c>
      <c r="D5" s="178"/>
      <c r="E5" s="175"/>
      <c r="F5" s="159"/>
      <c r="G5" s="814" t="str">
        <f>IF(TIA="F","Max. Service Shaft M:","Max. Factored Shaft Mu:")</f>
        <v>Max. Factored Shaft Mu:</v>
      </c>
      <c r="H5" s="815"/>
      <c r="I5" s="179">
        <v>72</v>
      </c>
      <c r="J5" s="180" t="s">
        <v>843</v>
      </c>
      <c r="K5" s="159"/>
    </row>
    <row r="6" spans="1:15" x14ac:dyDescent="0.25">
      <c r="A6" s="159"/>
      <c r="B6" s="173" t="s">
        <v>901</v>
      </c>
      <c r="C6" s="178" t="str">
        <f>IF(Input!D7="","",Input!D7)</f>
        <v/>
      </c>
      <c r="D6" s="178"/>
      <c r="E6" s="175"/>
      <c r="F6" s="159"/>
      <c r="G6" s="814" t="str">
        <f>IF(TIA="F","Max. Service Shaft P:","Max. Factored Shaft Pu:")</f>
        <v>Max. Factored Shaft Pu:</v>
      </c>
      <c r="H6" s="815"/>
      <c r="I6" s="181">
        <v>288</v>
      </c>
      <c r="J6" s="177" t="s">
        <v>6</v>
      </c>
      <c r="K6" s="159"/>
    </row>
    <row r="7" spans="1:15" x14ac:dyDescent="0.25">
      <c r="A7" s="159"/>
      <c r="B7" s="159"/>
      <c r="C7" s="159"/>
      <c r="D7" s="159"/>
      <c r="E7" s="159"/>
      <c r="F7" s="159"/>
      <c r="G7" s="791" t="s">
        <v>844</v>
      </c>
      <c r="H7" s="816"/>
      <c r="I7" s="181" t="s">
        <v>289</v>
      </c>
      <c r="J7" s="182"/>
      <c r="K7" s="159"/>
    </row>
    <row r="8" spans="1:15" x14ac:dyDescent="0.25">
      <c r="A8" s="159"/>
      <c r="B8" s="817" t="str">
        <f>IF(TIA="F","Enter Load Factors Below:","Loads Already Factored")</f>
        <v>Loads Already Factored</v>
      </c>
      <c r="C8" s="818"/>
      <c r="D8" s="818"/>
      <c r="E8" s="183"/>
      <c r="F8" s="159"/>
      <c r="G8" s="819" t="s">
        <v>845</v>
      </c>
      <c r="H8" s="819"/>
      <c r="I8" s="819"/>
      <c r="J8" s="819"/>
      <c r="K8" s="819"/>
    </row>
    <row r="9" spans="1:15" x14ac:dyDescent="0.25">
      <c r="A9" s="159"/>
      <c r="B9" s="184"/>
      <c r="C9" s="185" t="s">
        <v>846</v>
      </c>
      <c r="D9" s="186">
        <f>IF(OR(TIA="G",TIA="H"),1,LF)</f>
        <v>1.3</v>
      </c>
      <c r="E9" s="177"/>
      <c r="F9" s="159"/>
      <c r="G9" s="819"/>
      <c r="H9" s="819"/>
      <c r="I9" s="819"/>
      <c r="J9" s="819"/>
      <c r="K9" s="819"/>
    </row>
    <row r="10" spans="1:15" x14ac:dyDescent="0.25">
      <c r="A10" s="159"/>
      <c r="B10" s="187"/>
      <c r="C10" s="188" t="s">
        <v>847</v>
      </c>
      <c r="D10" s="186">
        <f>IF(OR(TIA="G",TIA="H"),1,LF)</f>
        <v>1.3</v>
      </c>
      <c r="E10" s="182"/>
      <c r="F10" s="159"/>
      <c r="G10" s="189" t="s">
        <v>299</v>
      </c>
      <c r="H10" s="820" t="s">
        <v>848</v>
      </c>
      <c r="I10" s="820"/>
      <c r="J10" s="820"/>
      <c r="K10" s="159"/>
    </row>
    <row r="11" spans="1:15" x14ac:dyDescent="0.25">
      <c r="A11" s="159"/>
      <c r="B11" s="159"/>
      <c r="C11" s="159"/>
      <c r="D11" s="159"/>
      <c r="E11" s="159"/>
      <c r="F11" s="159"/>
      <c r="G11" s="190">
        <f>IF(OR(TIA="G",TIA="H"),1,factor_wl)</f>
        <v>1.3</v>
      </c>
      <c r="H11" s="191" t="s">
        <v>849</v>
      </c>
      <c r="I11" s="192">
        <f>G11*m_temp</f>
        <v>93.600000000000009</v>
      </c>
      <c r="J11" s="177" t="s">
        <v>38</v>
      </c>
      <c r="K11" s="159"/>
    </row>
    <row r="12" spans="1:15" x14ac:dyDescent="0.25">
      <c r="A12" s="159"/>
      <c r="B12" s="804" t="s">
        <v>850</v>
      </c>
      <c r="C12" s="805"/>
      <c r="D12" s="805"/>
      <c r="E12" s="806"/>
      <c r="F12" s="159"/>
      <c r="G12" s="193">
        <f>IF(OR(TIA="G",TIA="H"),1,factor_dl)</f>
        <v>1.3</v>
      </c>
      <c r="H12" s="194" t="s">
        <v>851</v>
      </c>
      <c r="I12" s="192">
        <f>G12*p_temp</f>
        <v>374.40000000000003</v>
      </c>
      <c r="J12" s="182" t="s">
        <v>6</v>
      </c>
      <c r="K12" s="159"/>
    </row>
    <row r="13" spans="1:15" x14ac:dyDescent="0.25">
      <c r="A13" s="159"/>
      <c r="B13" s="195" t="s">
        <v>852</v>
      </c>
      <c r="C13" s="196"/>
      <c r="D13" s="196"/>
      <c r="E13" s="177"/>
      <c r="F13" s="159"/>
      <c r="G13" s="159"/>
      <c r="H13" s="159"/>
      <c r="I13" s="159" t="s">
        <v>853</v>
      </c>
      <c r="J13" s="159"/>
      <c r="K13" s="159"/>
    </row>
    <row r="14" spans="1:15" x14ac:dyDescent="0.25">
      <c r="A14" s="159"/>
      <c r="B14" s="798" t="s">
        <v>854</v>
      </c>
      <c r="C14" s="794"/>
      <c r="D14" s="197">
        <f>di</f>
        <v>0</v>
      </c>
      <c r="E14" s="177" t="s">
        <v>59</v>
      </c>
      <c r="F14" s="198"/>
      <c r="G14" s="804" t="s">
        <v>305</v>
      </c>
      <c r="H14" s="805"/>
      <c r="I14" s="805"/>
      <c r="J14" s="805"/>
      <c r="K14" s="806"/>
    </row>
    <row r="15" spans="1:15" x14ac:dyDescent="0.25">
      <c r="A15" s="159"/>
      <c r="B15" s="798" t="s">
        <v>855</v>
      </c>
      <c r="C15" s="794"/>
      <c r="D15" s="199">
        <f>PI()*(di*12)^2/4</f>
        <v>0</v>
      </c>
      <c r="E15" s="177" t="s">
        <v>856</v>
      </c>
      <c r="F15" s="159"/>
      <c r="G15" s="800" t="s">
        <v>857</v>
      </c>
      <c r="H15" s="801"/>
      <c r="I15" s="801"/>
      <c r="J15" s="200">
        <f>Fc*1000</f>
        <v>3000</v>
      </c>
      <c r="K15" s="201" t="s">
        <v>307</v>
      </c>
      <c r="O15" s="2"/>
    </row>
    <row r="16" spans="1:15" x14ac:dyDescent="0.25">
      <c r="A16" s="159"/>
      <c r="B16" s="202"/>
      <c r="C16" s="196"/>
      <c r="D16" s="196"/>
      <c r="E16" s="177"/>
      <c r="F16" s="159"/>
      <c r="G16" s="802" t="s">
        <v>858</v>
      </c>
      <c r="H16" s="803"/>
      <c r="I16" s="803"/>
      <c r="J16" s="200">
        <f>Fy</f>
        <v>60</v>
      </c>
      <c r="K16" s="203" t="s">
        <v>404</v>
      </c>
    </row>
    <row r="17" spans="1:11" x14ac:dyDescent="0.25">
      <c r="A17" s="159"/>
      <c r="B17" s="195" t="s">
        <v>859</v>
      </c>
      <c r="C17" s="196"/>
      <c r="D17" s="196"/>
      <c r="E17" s="177"/>
      <c r="F17" s="159"/>
      <c r="G17" s="802" t="s">
        <v>860</v>
      </c>
      <c r="H17" s="803"/>
      <c r="I17" s="803"/>
      <c r="J17" s="200">
        <v>29000</v>
      </c>
      <c r="K17" s="177" t="s">
        <v>404</v>
      </c>
    </row>
    <row r="18" spans="1:11" x14ac:dyDescent="0.25">
      <c r="A18" s="159"/>
      <c r="B18" s="793" t="s">
        <v>861</v>
      </c>
      <c r="C18" s="794"/>
      <c r="D18" s="204">
        <f>cc</f>
        <v>3</v>
      </c>
      <c r="E18" s="177" t="s">
        <v>37</v>
      </c>
      <c r="F18" s="159"/>
      <c r="G18" s="802" t="s">
        <v>862</v>
      </c>
      <c r="H18" s="803"/>
      <c r="I18" s="803"/>
      <c r="J18" s="205">
        <f>J16/J17</f>
        <v>2.0689655172413794E-3</v>
      </c>
      <c r="K18" s="177"/>
    </row>
    <row r="19" spans="1:11" x14ac:dyDescent="0.25">
      <c r="A19" s="159"/>
      <c r="B19" s="202"/>
      <c r="C19" s="191" t="s">
        <v>863</v>
      </c>
      <c r="D19" s="206">
        <f>St</f>
        <v>4</v>
      </c>
      <c r="E19" s="203" t="s">
        <v>853</v>
      </c>
      <c r="F19" s="159"/>
      <c r="G19" s="791" t="s">
        <v>864</v>
      </c>
      <c r="H19" s="792"/>
      <c r="I19" s="792"/>
      <c r="J19" s="200">
        <v>3.0000000000000001E-3</v>
      </c>
      <c r="K19" s="182"/>
    </row>
    <row r="20" spans="1:11" x14ac:dyDescent="0.25">
      <c r="A20" s="159"/>
      <c r="B20" s="793" t="s">
        <v>865</v>
      </c>
      <c r="C20" s="794"/>
      <c r="D20" s="207" t="e">
        <f>(D14*12-2*(clear+D19/8)-bd)/12</f>
        <v>#N/A</v>
      </c>
      <c r="E20" s="177" t="s">
        <v>59</v>
      </c>
      <c r="F20" s="159"/>
      <c r="G20" s="795" t="s">
        <v>866</v>
      </c>
      <c r="H20" s="796"/>
      <c r="I20" s="796"/>
      <c r="J20" s="796"/>
      <c r="K20" s="797"/>
    </row>
    <row r="21" spans="1:11" x14ac:dyDescent="0.25">
      <c r="A21" s="159"/>
      <c r="B21" s="793" t="s">
        <v>865</v>
      </c>
      <c r="C21" s="794"/>
      <c r="D21" s="208" t="e">
        <f>cage*12</f>
        <v>#N/A</v>
      </c>
      <c r="E21" s="203" t="s">
        <v>37</v>
      </c>
      <c r="F21" s="159"/>
      <c r="G21" s="791" t="s">
        <v>867</v>
      </c>
      <c r="H21" s="792"/>
      <c r="I21" s="792"/>
      <c r="J21" s="209">
        <f>IF(TIA="H",2014,IF(TIA="G",2005,2002))</f>
        <v>2002</v>
      </c>
      <c r="K21" s="182"/>
    </row>
    <row r="22" spans="1:11" x14ac:dyDescent="0.25">
      <c r="A22" s="159"/>
      <c r="B22" s="793" t="s">
        <v>868</v>
      </c>
      <c r="C22" s="794"/>
      <c r="D22" s="200">
        <f>Rs</f>
        <v>0</v>
      </c>
      <c r="E22" s="177"/>
      <c r="F22" s="159"/>
      <c r="G22" s="159"/>
      <c r="H22" s="159"/>
      <c r="I22" s="159"/>
      <c r="J22" s="159"/>
      <c r="K22" s="159"/>
    </row>
    <row r="23" spans="1:11" x14ac:dyDescent="0.25">
      <c r="A23" s="159"/>
      <c r="B23" s="798" t="s">
        <v>869</v>
      </c>
      <c r="C23" s="794"/>
      <c r="D23" s="208" t="e">
        <f>VLOOKUP(D22,Reference!$D$17:$F$27,2)</f>
        <v>#N/A</v>
      </c>
      <c r="E23" s="177" t="s">
        <v>37</v>
      </c>
      <c r="F23" s="159"/>
      <c r="G23" s="210" t="s">
        <v>870</v>
      </c>
      <c r="H23" s="211"/>
      <c r="I23" s="212" t="s">
        <v>871</v>
      </c>
      <c r="J23" s="159"/>
      <c r="K23" s="159"/>
    </row>
    <row r="24" spans="1:11" x14ac:dyDescent="0.25">
      <c r="A24" s="159"/>
      <c r="B24" s="798" t="s">
        <v>872</v>
      </c>
      <c r="C24" s="794"/>
      <c r="D24" s="213" t="e">
        <f>VLOOKUP(D22,Reference!$D$17:$F$27,3)</f>
        <v>#N/A</v>
      </c>
      <c r="E24" s="177" t="s">
        <v>856</v>
      </c>
      <c r="F24" s="159"/>
      <c r="G24" s="214" t="s">
        <v>873</v>
      </c>
      <c r="H24" s="215"/>
      <c r="I24" s="159"/>
      <c r="J24" s="159"/>
      <c r="K24" s="159"/>
    </row>
    <row r="25" spans="1:11" x14ac:dyDescent="0.25">
      <c r="A25" s="159"/>
      <c r="B25" s="798" t="s">
        <v>874</v>
      </c>
      <c r="C25" s="794"/>
      <c r="D25" s="200">
        <f>mc</f>
        <v>0</v>
      </c>
      <c r="E25" s="177"/>
      <c r="F25" s="159"/>
      <c r="G25" s="159"/>
      <c r="H25" s="159"/>
      <c r="I25" s="159"/>
      <c r="J25" s="159"/>
      <c r="K25" s="159"/>
    </row>
    <row r="26" spans="1:11" ht="15.75" x14ac:dyDescent="0.25">
      <c r="A26" s="159"/>
      <c r="B26" s="202"/>
      <c r="C26" s="216" t="s">
        <v>875</v>
      </c>
      <c r="D26" s="217" t="e">
        <f>Nbar*barea</f>
        <v>#N/A</v>
      </c>
      <c r="E26" s="177" t="s">
        <v>856</v>
      </c>
      <c r="F26" s="218" t="s">
        <v>853</v>
      </c>
      <c r="G26" s="219" t="s">
        <v>876</v>
      </c>
      <c r="H26" s="159"/>
      <c r="I26" s="159"/>
      <c r="J26" s="159"/>
      <c r="K26" s="159"/>
    </row>
    <row r="27" spans="1:11" x14ac:dyDescent="0.25">
      <c r="A27" s="159"/>
      <c r="B27" s="220"/>
      <c r="C27" s="194" t="s">
        <v>877</v>
      </c>
      <c r="D27" s="221" t="e">
        <f>D26/(Apier*144)</f>
        <v>#N/A</v>
      </c>
      <c r="E27" s="222" t="e">
        <f>D27</f>
        <v>#N/A</v>
      </c>
      <c r="F27" s="159"/>
      <c r="G27" s="159"/>
      <c r="H27" s="159"/>
      <c r="I27" s="223" t="s">
        <v>878</v>
      </c>
      <c r="J27" s="224">
        <v>1</v>
      </c>
      <c r="K27" s="159"/>
    </row>
    <row r="28" spans="1:11" x14ac:dyDescent="0.25">
      <c r="A28" s="159"/>
      <c r="B28" s="159"/>
      <c r="C28" s="159"/>
      <c r="D28" s="159"/>
      <c r="E28" s="159"/>
      <c r="F28" s="159"/>
      <c r="G28" s="159"/>
      <c r="H28" s="159"/>
      <c r="I28" s="159"/>
      <c r="J28" s="159"/>
      <c r="K28" s="159"/>
    </row>
    <row r="29" spans="1:11" x14ac:dyDescent="0.25">
      <c r="A29" s="159"/>
      <c r="B29" s="218" t="s">
        <v>879</v>
      </c>
      <c r="C29" s="159"/>
      <c r="D29" s="218"/>
      <c r="E29" s="159"/>
      <c r="F29" s="159"/>
      <c r="G29" s="159"/>
      <c r="H29" s="159"/>
      <c r="I29" s="159"/>
      <c r="J29" s="159"/>
      <c r="K29" s="159"/>
    </row>
    <row r="30" spans="1:11" x14ac:dyDescent="0.25">
      <c r="A30" s="159"/>
      <c r="B30" s="225" t="s">
        <v>880</v>
      </c>
      <c r="C30" s="159"/>
      <c r="D30" s="159"/>
      <c r="E30" s="159"/>
      <c r="F30" s="159"/>
      <c r="G30" s="159"/>
      <c r="H30" s="159"/>
      <c r="I30" s="159"/>
      <c r="J30" s="159"/>
      <c r="K30" s="159"/>
    </row>
    <row r="31" spans="1:11" x14ac:dyDescent="0.25">
      <c r="A31" s="159"/>
      <c r="B31" s="159"/>
      <c r="C31" s="223" t="s">
        <v>881</v>
      </c>
      <c r="D31" s="226">
        <f>3*SQRT(f1c)/F_y/1000</f>
        <v>2.7386127875258306E-3</v>
      </c>
      <c r="E31" s="159"/>
      <c r="F31" s="159"/>
      <c r="G31" s="159"/>
      <c r="H31" s="159"/>
      <c r="I31" s="159"/>
      <c r="J31" s="159"/>
      <c r="K31" s="159"/>
    </row>
    <row r="32" spans="1:11" x14ac:dyDescent="0.25">
      <c r="A32" s="159"/>
      <c r="B32" s="159"/>
      <c r="C32" s="223" t="s">
        <v>882</v>
      </c>
      <c r="D32" s="226">
        <f>200/F_y/1000</f>
        <v>3.3333333333333335E-3</v>
      </c>
      <c r="E32" s="159"/>
      <c r="F32" s="159"/>
      <c r="G32" s="159"/>
      <c r="H32" s="159"/>
      <c r="I32" s="159"/>
      <c r="J32" s="159"/>
      <c r="K32" s="159"/>
    </row>
    <row r="33" spans="1:14" x14ac:dyDescent="0.25">
      <c r="A33" s="159"/>
      <c r="B33" s="159"/>
      <c r="C33" s="223"/>
      <c r="D33" s="227"/>
      <c r="E33" s="166"/>
      <c r="F33" s="159"/>
      <c r="G33" s="159"/>
      <c r="H33" s="159"/>
      <c r="I33" s="159"/>
      <c r="J33" s="159"/>
      <c r="K33" s="159"/>
    </row>
    <row r="34" spans="1:14" x14ac:dyDescent="0.25">
      <c r="A34" s="159"/>
      <c r="B34" s="225" t="s">
        <v>883</v>
      </c>
      <c r="C34" s="225"/>
      <c r="D34" s="159"/>
      <c r="E34" s="159"/>
      <c r="F34" s="159"/>
      <c r="G34" s="159"/>
      <c r="H34" s="159"/>
      <c r="I34" s="159"/>
      <c r="J34" s="159"/>
      <c r="K34" s="159"/>
    </row>
    <row r="35" spans="1:14" x14ac:dyDescent="0.25">
      <c r="A35" s="159"/>
      <c r="B35" s="159"/>
      <c r="C35" s="223" t="s">
        <v>884</v>
      </c>
      <c r="D35" s="228">
        <v>5.0000000000000001E-3</v>
      </c>
      <c r="E35" s="229"/>
      <c r="F35" s="159"/>
      <c r="G35" s="799" t="s">
        <v>885</v>
      </c>
      <c r="H35" s="799"/>
      <c r="I35" s="799" t="s">
        <v>886</v>
      </c>
      <c r="J35" s="799"/>
      <c r="K35" s="159"/>
    </row>
    <row r="36" spans="1:14" x14ac:dyDescent="0.25">
      <c r="A36" s="159"/>
      <c r="B36" s="159"/>
      <c r="C36" s="223" t="s">
        <v>887</v>
      </c>
      <c r="D36" s="228" t="e">
        <f>Nbar*VLOOKUP(D22,Reference!$D$17:$F$27,3)/(Apier*144)</f>
        <v>#N/A</v>
      </c>
      <c r="E36" s="230" t="e">
        <f>IF(D35="N/A","",IF(D36&gt;D35,"OK",""))</f>
        <v>#N/A</v>
      </c>
      <c r="F36" s="159"/>
      <c r="G36" s="159"/>
      <c r="H36" s="159"/>
      <c r="I36" s="223" t="s">
        <v>888</v>
      </c>
      <c r="J36" s="231" t="e">
        <f>IF(OR(AND(Pu&gt;tmax,ptype="Tension"),AND(Pu&gt;pmax,ptype="Comp.")),"No Calcs",'DSMC Calcs'!L68)</f>
        <v>#N/A</v>
      </c>
      <c r="K36" s="218" t="s">
        <v>37</v>
      </c>
    </row>
    <row r="37" spans="1:14" x14ac:dyDescent="0.25">
      <c r="A37" s="159"/>
      <c r="B37" s="159"/>
      <c r="C37" s="232"/>
      <c r="D37" s="233"/>
      <c r="F37" s="159"/>
      <c r="G37" s="159"/>
      <c r="H37" s="159"/>
      <c r="I37" s="223" t="s">
        <v>889</v>
      </c>
      <c r="J37" s="234" t="e">
        <f>IF(OR(AND(Pu&gt;tmax,ptype="Tension"),AND(Pu&gt;pmax,ptype="Comp.")),"No Calcs",ABS(et))</f>
        <v>#N/A</v>
      </c>
      <c r="K37" s="159"/>
    </row>
    <row r="38" spans="1:14" x14ac:dyDescent="0.25">
      <c r="A38" s="159"/>
      <c r="B38" s="159"/>
      <c r="C38" s="159"/>
      <c r="D38" s="159"/>
      <c r="E38" s="159"/>
      <c r="F38" s="790" t="e">
        <f>IF(OR(AND(Pu&gt;tmax,ptype="Tension"),AND(Pu&gt;pmax,ptype="Comp.")),"",et_output)</f>
        <v>#N/A</v>
      </c>
      <c r="G38" s="790"/>
      <c r="H38" s="790"/>
      <c r="I38" s="790"/>
      <c r="J38" s="790"/>
      <c r="K38" s="790"/>
    </row>
    <row r="39" spans="1:14" x14ac:dyDescent="0.25">
      <c r="A39" s="159"/>
      <c r="B39" s="159"/>
      <c r="C39" s="159"/>
      <c r="D39" s="159"/>
      <c r="E39" s="159"/>
      <c r="F39" s="235"/>
      <c r="G39" s="159"/>
      <c r="H39" s="159"/>
      <c r="I39" s="223" t="s">
        <v>890</v>
      </c>
      <c r="J39" s="236" t="e">
        <f>IF(OR(AND(Pu&gt;tmax,ptype="Tension"),AND(Pu&gt;pmax,ptype="Comp.")),"No Calcs",phi)</f>
        <v>#N/A</v>
      </c>
      <c r="K39" s="159"/>
      <c r="N39" s="237"/>
    </row>
    <row r="40" spans="1:14" x14ac:dyDescent="0.25">
      <c r="A40" s="159"/>
      <c r="B40" s="238"/>
      <c r="C40" s="239"/>
      <c r="D40" s="240"/>
      <c r="E40" s="241" t="s">
        <v>891</v>
      </c>
      <c r="F40" s="159"/>
      <c r="G40" s="159"/>
      <c r="H40" s="159"/>
      <c r="I40" s="159"/>
      <c r="J40" s="159"/>
      <c r="K40" s="159"/>
    </row>
    <row r="41" spans="1:14" x14ac:dyDescent="0.25">
      <c r="A41" s="159"/>
      <c r="B41" s="786" t="s">
        <v>892</v>
      </c>
      <c r="C41" s="786"/>
      <c r="D41" s="196"/>
      <c r="E41" s="177"/>
      <c r="F41" s="159"/>
      <c r="G41" s="159"/>
      <c r="H41" s="159"/>
      <c r="I41" s="223" t="s">
        <v>893</v>
      </c>
      <c r="J41" s="159"/>
      <c r="K41" s="159"/>
    </row>
    <row r="42" spans="1:14" x14ac:dyDescent="0.25">
      <c r="A42" s="159"/>
      <c r="B42" s="786"/>
      <c r="C42" s="786"/>
      <c r="D42" s="242" t="e">
        <f>pmax</f>
        <v>#N/A</v>
      </c>
      <c r="E42" s="243" t="s">
        <v>6</v>
      </c>
      <c r="F42" s="159"/>
      <c r="G42" s="159"/>
      <c r="H42" s="159"/>
      <c r="I42" s="223" t="s">
        <v>894</v>
      </c>
      <c r="J42" s="244" t="e">
        <f>IF(AND(Pu&gt;tmax,ptype="Tension"),"Tu&gt;φTn",IF(Pu&gt;pmax,"Pu&gt;φPn",phi_Pn))</f>
        <v>#N/A</v>
      </c>
      <c r="K42" s="218" t="s">
        <v>6</v>
      </c>
    </row>
    <row r="43" spans="1:14" x14ac:dyDescent="0.25">
      <c r="A43" s="159"/>
      <c r="B43" s="787" t="s">
        <v>895</v>
      </c>
      <c r="C43" s="788"/>
      <c r="D43" s="245" t="e">
        <f>mn_pmax</f>
        <v>#DIV/0!</v>
      </c>
      <c r="E43" s="243" t="s">
        <v>38</v>
      </c>
      <c r="F43" s="246"/>
      <c r="G43" s="159"/>
      <c r="H43" s="159"/>
      <c r="I43" s="223" t="s">
        <v>896</v>
      </c>
      <c r="J43" s="231" t="e">
        <f>IF(AND(Pu&gt;tmax,ptype="Tension"),0,IF(AND(Pu&gt;pmax,ptype="Comp."),"No Calcs",phimn))</f>
        <v>#N/A</v>
      </c>
      <c r="K43" s="218" t="s">
        <v>38</v>
      </c>
    </row>
    <row r="44" spans="1:14" x14ac:dyDescent="0.25">
      <c r="A44" s="159"/>
      <c r="B44" s="202"/>
      <c r="C44" s="196"/>
      <c r="D44" s="196"/>
      <c r="E44" s="177"/>
      <c r="F44" s="247"/>
      <c r="G44" s="159"/>
      <c r="H44" s="159"/>
      <c r="I44" s="223" t="s">
        <v>897</v>
      </c>
      <c r="J44" s="231">
        <f>M_u</f>
        <v>93.600000000000009</v>
      </c>
      <c r="K44" s="218" t="s">
        <v>38</v>
      </c>
    </row>
    <row r="45" spans="1:14" x14ac:dyDescent="0.25">
      <c r="A45" s="159"/>
      <c r="B45" s="787" t="s">
        <v>898</v>
      </c>
      <c r="C45" s="788"/>
      <c r="D45" s="248" t="e">
        <f>tmax</f>
        <v>#N/A</v>
      </c>
      <c r="E45" s="243" t="s">
        <v>6</v>
      </c>
      <c r="F45" s="159"/>
      <c r="G45" s="159"/>
      <c r="H45" s="159"/>
      <c r="I45" s="159"/>
      <c r="J45" s="159"/>
      <c r="K45" s="159"/>
    </row>
    <row r="46" spans="1:14" x14ac:dyDescent="0.25">
      <c r="A46" s="159"/>
      <c r="B46" s="787" t="s">
        <v>899</v>
      </c>
      <c r="C46" s="788"/>
      <c r="D46" s="245">
        <v>0</v>
      </c>
      <c r="E46" s="243" t="s">
        <v>38</v>
      </c>
      <c r="F46" s="159"/>
      <c r="G46" s="789" t="s">
        <v>900</v>
      </c>
      <c r="H46" s="789"/>
      <c r="I46" s="789"/>
      <c r="J46" s="249" t="e">
        <f>IF(OR(AND(Pu&gt;tmax,ptype="Tension"),AND(Pu&gt;pmax,ptype="Comp.")),"N/G",IF(J44/J43&gt;2,"&gt; 200%, N/G",J44/J43))</f>
        <v>#N/A</v>
      </c>
      <c r="K46" s="159"/>
    </row>
  </sheetData>
  <mergeCells count="36">
    <mergeCell ref="B14:C14"/>
    <mergeCell ref="G14:K14"/>
    <mergeCell ref="A1:K1"/>
    <mergeCell ref="B2:J2"/>
    <mergeCell ref="G3:J3"/>
    <mergeCell ref="G4:H4"/>
    <mergeCell ref="G5:H5"/>
    <mergeCell ref="G6:H6"/>
    <mergeCell ref="G7:H7"/>
    <mergeCell ref="B8:D8"/>
    <mergeCell ref="G8:K9"/>
    <mergeCell ref="H10:J10"/>
    <mergeCell ref="B12:E12"/>
    <mergeCell ref="B15:C15"/>
    <mergeCell ref="G15:I15"/>
    <mergeCell ref="G16:I16"/>
    <mergeCell ref="G17:I17"/>
    <mergeCell ref="B18:C18"/>
    <mergeCell ref="G18:I18"/>
    <mergeCell ref="F38:K38"/>
    <mergeCell ref="G19:I19"/>
    <mergeCell ref="B20:C20"/>
    <mergeCell ref="G20:K20"/>
    <mergeCell ref="B21:C21"/>
    <mergeCell ref="G21:I21"/>
    <mergeCell ref="B22:C22"/>
    <mergeCell ref="B23:C23"/>
    <mergeCell ref="B24:C24"/>
    <mergeCell ref="B25:C25"/>
    <mergeCell ref="G35:H35"/>
    <mergeCell ref="I35:J35"/>
    <mergeCell ref="B41:C42"/>
    <mergeCell ref="B43:C43"/>
    <mergeCell ref="B45:C45"/>
    <mergeCell ref="B46:C46"/>
    <mergeCell ref="G46:I46"/>
  </mergeCells>
  <dataValidations count="5">
    <dataValidation type="list" allowBlank="1" showInputMessage="1" showErrorMessage="1" sqref="D22" xr:uid="{00000000-0002-0000-0500-000000000000}">
      <formula1>"3,4,5,6,7,8,9,10,11,14,18"</formula1>
    </dataValidation>
    <dataValidation type="list" allowBlank="1" showInputMessage="1" showErrorMessage="1" sqref="D19" xr:uid="{00000000-0002-0000-0500-000001000000}">
      <formula1>"3,4,5"</formula1>
    </dataValidation>
    <dataValidation type="list" allowBlank="1" showInputMessage="1" showErrorMessage="1" sqref="J21" xr:uid="{00000000-0002-0000-0500-000002000000}">
      <formula1>"2002,2005,2014"</formula1>
    </dataValidation>
    <dataValidation type="list" allowBlank="1" showInputMessage="1" showErrorMessage="1" sqref="I4" xr:uid="{00000000-0002-0000-0500-000003000000}">
      <formula1>tia_options</formula1>
    </dataValidation>
    <dataValidation type="list" allowBlank="1" showInputMessage="1" showErrorMessage="1" sqref="I7" xr:uid="{00000000-0002-0000-0500-000004000000}">
      <formula1>"Comp.,Tension"</formula1>
    </dataValidation>
  </dataValidations>
  <pageMargins left="0.7" right="0.7" top="0.75" bottom="0.75" header="0.3" footer="0.3"/>
  <drawing r:id="rId1"/>
  <legacyDrawing r:id="rId2"/>
  <oleObjects>
    <mc:AlternateContent xmlns:mc="http://schemas.openxmlformats.org/markup-compatibility/2006">
      <mc:Choice Requires="x14">
        <oleObject progId="AutoCAD.Drawing.17" shapeId="11265" r:id="rId3">
          <objectPr defaultSize="0" autoPict="0" r:id="rId4">
            <anchor moveWithCells="1">
              <from>
                <xdr:col>6</xdr:col>
                <xdr:colOff>28575</xdr:colOff>
                <xdr:row>27</xdr:row>
                <xdr:rowOff>57150</xdr:rowOff>
              </from>
              <to>
                <xdr:col>8</xdr:col>
                <xdr:colOff>0</xdr:colOff>
                <xdr:row>32</xdr:row>
                <xdr:rowOff>19050</xdr:rowOff>
              </to>
            </anchor>
          </objectPr>
        </oleObject>
      </mc:Choice>
      <mc:Fallback>
        <oleObject progId="AutoCAD.Drawing.17" shapeId="11265" r:id="rId3"/>
      </mc:Fallback>
    </mc:AlternateContent>
    <mc:AlternateContent xmlns:mc="http://schemas.openxmlformats.org/markup-compatibility/2006">
      <mc:Choice Requires="x14">
        <oleObject progId="AutoCAD.Drawing.17" shapeId="11266" r:id="rId5">
          <objectPr defaultSize="0" autoPict="0" r:id="rId6">
            <anchor moveWithCells="1">
              <from>
                <xdr:col>8</xdr:col>
                <xdr:colOff>152400</xdr:colOff>
                <xdr:row>27</xdr:row>
                <xdr:rowOff>47625</xdr:rowOff>
              </from>
              <to>
                <xdr:col>10</xdr:col>
                <xdr:colOff>95250</xdr:colOff>
                <xdr:row>32</xdr:row>
                <xdr:rowOff>38100</xdr:rowOff>
              </to>
            </anchor>
          </objectPr>
        </oleObject>
      </mc:Choice>
      <mc:Fallback>
        <oleObject progId="AutoCAD.Drawing.17" shapeId="11266" r:id="rId5"/>
      </mc:Fallback>
    </mc:AlternateContent>
  </oleObjects>
  <mc:AlternateContent xmlns:mc="http://schemas.openxmlformats.org/markup-compatibility/2006">
    <mc:Choice Requires="x14">
      <controls>
        <mc:AlternateContent xmlns:mc="http://schemas.openxmlformats.org/markup-compatibility/2006">
          <mc:Choice Requires="x14">
            <control shapeId="11271" r:id="rId7" name="Button 7">
              <controlPr defaultSize="0" print="0" autoFill="0" autoPict="0" macro="[0]!DSMC">
                <anchor moveWithCells="1" sizeWithCells="1">
                  <from>
                    <xdr:col>6</xdr:col>
                    <xdr:colOff>0</xdr:colOff>
                    <xdr:row>22</xdr:row>
                    <xdr:rowOff>0</xdr:rowOff>
                  </from>
                  <to>
                    <xdr:col>8</xdr:col>
                    <xdr:colOff>0</xdr:colOff>
                    <xdr:row>24</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CALC_DSMCCalcs">
    <tabColor rgb="FF5F5F5F"/>
  </sheetPr>
  <dimension ref="A1:AQ178"/>
  <sheetViews>
    <sheetView workbookViewId="0">
      <selection activeCell="L4" sqref="L4"/>
    </sheetView>
  </sheetViews>
  <sheetFormatPr defaultRowHeight="15" x14ac:dyDescent="0.25"/>
  <cols>
    <col min="5" max="5" width="10.140625" customWidth="1"/>
    <col min="6" max="6" width="10.42578125" bestFit="1" customWidth="1"/>
    <col min="12" max="12" width="10.5703125" bestFit="1" customWidth="1"/>
    <col min="14" max="14" width="12.42578125" bestFit="1" customWidth="1"/>
    <col min="15" max="15" width="9.28515625" bestFit="1" customWidth="1"/>
    <col min="17" max="17" width="11" bestFit="1" customWidth="1"/>
    <col min="19" max="19" width="12.42578125" bestFit="1" customWidth="1"/>
    <col min="32" max="32" width="10.28515625" customWidth="1"/>
  </cols>
  <sheetData>
    <row r="1" spans="1:19" ht="18" x14ac:dyDescent="0.25">
      <c r="A1" s="250" t="s">
        <v>902</v>
      </c>
    </row>
    <row r="2" spans="1:19" ht="12.75" customHeight="1" x14ac:dyDescent="0.25">
      <c r="A2" s="250"/>
      <c r="L2" s="251" t="s">
        <v>885</v>
      </c>
      <c r="M2" s="251" t="s">
        <v>903</v>
      </c>
    </row>
    <row r="3" spans="1:19" x14ac:dyDescent="0.25">
      <c r="B3" s="252" t="s">
        <v>851</v>
      </c>
      <c r="C3" s="124">
        <f>Pu</f>
        <v>374.40000000000003</v>
      </c>
      <c r="D3" t="s">
        <v>904</v>
      </c>
      <c r="H3" s="253"/>
      <c r="K3" s="254" t="s">
        <v>905</v>
      </c>
      <c r="L3" s="255" t="e">
        <f>MIN(0.9,MAX(0.65,IF(et_1&lt;0,0.48+83*ABS(et_1),0.65)))</f>
        <v>#DIV/0!</v>
      </c>
      <c r="M3" s="255" t="e">
        <f>MIN(0.9,MAX(0.65,IF(et_2&lt;0,0.48+83*ABS(et_2),0.65)))</f>
        <v>#DIV/0!</v>
      </c>
      <c r="N3" s="77" t="s">
        <v>906</v>
      </c>
      <c r="O3" s="256"/>
      <c r="P3" s="253"/>
      <c r="Q3" s="253"/>
      <c r="R3" s="140"/>
      <c r="S3" s="140"/>
    </row>
    <row r="4" spans="1:19" x14ac:dyDescent="0.25">
      <c r="B4" s="142" t="s">
        <v>907</v>
      </c>
      <c r="C4" s="124" t="str">
        <f>ptype</f>
        <v>Tension</v>
      </c>
      <c r="D4" t="s">
        <v>908</v>
      </c>
      <c r="H4" s="257"/>
      <c r="K4" s="254" t="s">
        <v>909</v>
      </c>
      <c r="L4" s="255" t="e">
        <f>MIN(0.9,MAX(0.65,IF(et_1&lt;0,0.65+(ABS(et_1)-0.002)*(250/3),0.65)))</f>
        <v>#DIV/0!</v>
      </c>
      <c r="M4" s="255" t="e">
        <f>MIN(0.9,MAX(0.65,IF(et_2&lt;0,0.65+(ABS(et_2)-0.002)*(250/3),0.65)))</f>
        <v>#DIV/0!</v>
      </c>
      <c r="N4" s="77" t="s">
        <v>910</v>
      </c>
      <c r="O4" s="253"/>
      <c r="P4" s="253"/>
      <c r="Q4" s="254"/>
      <c r="R4" s="258"/>
      <c r="S4" s="140"/>
    </row>
    <row r="5" spans="1:19" x14ac:dyDescent="0.25">
      <c r="H5" s="257"/>
      <c r="K5" s="254" t="s">
        <v>911</v>
      </c>
      <c r="L5" s="255" t="e">
        <f>MIN(0.9,MAX(0.65,IF(et_1&lt;0,0.65+0.25*(ABS(et_1)-E_ty)/(0.005-E_ty),0.65)))</f>
        <v>#DIV/0!</v>
      </c>
      <c r="M5" s="255" t="e">
        <f>MIN(0.9,MAX(0.65,IF(et_2&lt;0,0.65+0.25*(ABS(et_2)-E_ty)/(0.005-E_ty),0.65)))</f>
        <v>#DIV/0!</v>
      </c>
      <c r="N5" s="77" t="s">
        <v>912</v>
      </c>
      <c r="O5" s="253"/>
      <c r="P5" s="140"/>
      <c r="Q5" s="140"/>
      <c r="R5" s="140"/>
      <c r="S5" s="140"/>
    </row>
    <row r="6" spans="1:19" x14ac:dyDescent="0.25">
      <c r="D6" s="142" t="s">
        <v>913</v>
      </c>
      <c r="J6" s="259" t="s">
        <v>853</v>
      </c>
      <c r="K6" s="254" t="s">
        <v>914</v>
      </c>
      <c r="L6" s="255" t="e">
        <f>IF(aci=2002,_phi02,IF(aci=2005,_phi05,_phi14))</f>
        <v>#DIV/0!</v>
      </c>
      <c r="M6" s="255" t="e">
        <f>IF(aci=2002,M3,IF(aci=2005,M4,M5))</f>
        <v>#DIV/0!</v>
      </c>
      <c r="O6" s="253"/>
      <c r="P6" s="253"/>
      <c r="Q6" s="254"/>
      <c r="R6" s="260"/>
      <c r="S6" s="140"/>
    </row>
    <row r="7" spans="1:19" x14ac:dyDescent="0.25">
      <c r="A7" s="838" t="s">
        <v>915</v>
      </c>
      <c r="B7" s="838"/>
      <c r="C7" s="838"/>
      <c r="D7" s="838"/>
      <c r="E7" s="261">
        <f>C3*IF(ptype="Tension",1,0-1)</f>
        <v>374.40000000000003</v>
      </c>
      <c r="F7" t="s">
        <v>6</v>
      </c>
      <c r="L7" s="262"/>
      <c r="M7" s="262"/>
      <c r="N7" s="262"/>
      <c r="O7" s="262"/>
      <c r="P7" s="262"/>
      <c r="R7" s="262"/>
      <c r="S7" s="262"/>
    </row>
    <row r="8" spans="1:19" x14ac:dyDescent="0.25">
      <c r="L8" s="262"/>
      <c r="M8" s="262"/>
      <c r="N8" s="262"/>
      <c r="O8" s="262"/>
      <c r="P8" s="262"/>
      <c r="R8" s="262"/>
      <c r="S8" s="262"/>
    </row>
    <row r="9" spans="1:19" x14ac:dyDescent="0.25">
      <c r="L9" s="262"/>
      <c r="M9" s="262"/>
      <c r="N9" s="262"/>
      <c r="O9" s="262"/>
      <c r="P9" s="262"/>
      <c r="Q9" s="262"/>
      <c r="R9" s="262"/>
      <c r="S9" s="262"/>
    </row>
    <row r="10" spans="1:19" x14ac:dyDescent="0.25">
      <c r="L10" s="262"/>
      <c r="M10" s="263"/>
      <c r="N10" s="262"/>
      <c r="O10" s="262"/>
      <c r="P10" s="264"/>
      <c r="Q10" s="262"/>
      <c r="R10" s="262"/>
      <c r="S10" s="262"/>
    </row>
    <row r="11" spans="1:19" x14ac:dyDescent="0.25">
      <c r="L11" s="262"/>
      <c r="M11" s="262"/>
      <c r="N11" s="265"/>
      <c r="O11" s="262"/>
      <c r="P11" s="264"/>
      <c r="Q11" s="262"/>
      <c r="R11" s="262"/>
      <c r="S11" s="262"/>
    </row>
    <row r="12" spans="1:19" x14ac:dyDescent="0.25">
      <c r="B12" s="266" t="s">
        <v>916</v>
      </c>
      <c r="P12" s="266" t="s">
        <v>917</v>
      </c>
      <c r="S12" s="262"/>
    </row>
    <row r="13" spans="1:19" x14ac:dyDescent="0.25">
      <c r="L13" s="262"/>
      <c r="M13" s="267"/>
      <c r="N13" s="262"/>
      <c r="O13" s="262"/>
      <c r="P13" s="262"/>
      <c r="Q13" s="262"/>
      <c r="R13" s="262"/>
      <c r="S13" s="262"/>
    </row>
    <row r="14" spans="1:19" x14ac:dyDescent="0.25">
      <c r="H14" s="259" t="s">
        <v>853</v>
      </c>
      <c r="L14" s="262"/>
      <c r="M14" s="262"/>
      <c r="N14" s="262"/>
      <c r="O14" s="262"/>
      <c r="P14" s="262"/>
      <c r="Q14" s="262"/>
      <c r="R14" s="262"/>
      <c r="S14" s="262"/>
    </row>
    <row r="15" spans="1:19" x14ac:dyDescent="0.25">
      <c r="E15" s="262"/>
      <c r="F15" s="262"/>
      <c r="G15" s="262"/>
      <c r="H15" s="262"/>
      <c r="I15" s="262"/>
      <c r="L15" s="262"/>
      <c r="M15" s="262"/>
      <c r="N15" s="262"/>
      <c r="O15" s="262"/>
      <c r="P15" s="262"/>
      <c r="Q15" s="262"/>
      <c r="R15" s="262"/>
      <c r="S15" s="262"/>
    </row>
    <row r="16" spans="1:19" x14ac:dyDescent="0.25">
      <c r="E16" s="262"/>
      <c r="F16" s="262"/>
      <c r="G16" s="262"/>
      <c r="H16" s="262"/>
      <c r="I16" s="262"/>
      <c r="L16" s="262"/>
      <c r="M16" s="263"/>
      <c r="N16" s="265"/>
      <c r="O16" s="268"/>
      <c r="P16" s="262"/>
      <c r="Q16" s="262"/>
      <c r="R16" s="269"/>
      <c r="S16" s="270"/>
    </row>
    <row r="17" spans="1:35" x14ac:dyDescent="0.25">
      <c r="E17" s="262"/>
      <c r="F17" s="262"/>
      <c r="G17" s="262"/>
      <c r="H17" s="262"/>
      <c r="I17" s="262"/>
      <c r="L17" s="262"/>
      <c r="M17" s="269"/>
      <c r="N17" s="265"/>
      <c r="O17" s="268"/>
      <c r="P17" s="262"/>
      <c r="Q17" s="262"/>
      <c r="R17" s="267"/>
      <c r="S17" s="270"/>
    </row>
    <row r="18" spans="1:35" x14ac:dyDescent="0.25">
      <c r="E18" s="262"/>
      <c r="F18" s="262"/>
      <c r="G18" s="262"/>
      <c r="H18" s="262"/>
      <c r="I18" s="262"/>
    </row>
    <row r="24" spans="1:35" x14ac:dyDescent="0.25">
      <c r="H24" s="259"/>
      <c r="I24" s="259"/>
      <c r="J24" s="252"/>
      <c r="K24" s="138"/>
    </row>
    <row r="25" spans="1:35" x14ac:dyDescent="0.25">
      <c r="H25" s="259"/>
      <c r="I25" s="259"/>
      <c r="J25" s="252"/>
      <c r="K25" s="138"/>
    </row>
    <row r="28" spans="1:35" x14ac:dyDescent="0.25">
      <c r="AA28" s="266" t="s">
        <v>918</v>
      </c>
    </row>
    <row r="29" spans="1:35" x14ac:dyDescent="0.25">
      <c r="I29" s="266" t="s">
        <v>919</v>
      </c>
    </row>
    <row r="30" spans="1:35" x14ac:dyDescent="0.25">
      <c r="F30" s="259" t="s">
        <v>853</v>
      </c>
      <c r="S30" s="259" t="s">
        <v>853</v>
      </c>
    </row>
    <row r="31" spans="1:35" x14ac:dyDescent="0.25">
      <c r="A31" s="266" t="s">
        <v>743</v>
      </c>
      <c r="B31" s="259"/>
      <c r="C31" s="259"/>
      <c r="D31" s="259"/>
      <c r="E31" s="259"/>
      <c r="N31" s="266" t="s">
        <v>743</v>
      </c>
      <c r="O31" s="259"/>
      <c r="P31" s="259"/>
      <c r="Q31" s="259"/>
      <c r="R31" s="259"/>
      <c r="AA31" s="266" t="s">
        <v>743</v>
      </c>
      <c r="AB31" s="259"/>
      <c r="AC31" s="259"/>
      <c r="AD31" s="259"/>
      <c r="AE31" s="259"/>
    </row>
    <row r="32" spans="1:35" x14ac:dyDescent="0.25">
      <c r="A32" s="836" t="s">
        <v>920</v>
      </c>
      <c r="B32" s="836"/>
      <c r="C32" s="836"/>
      <c r="D32" s="836"/>
      <c r="E32" s="836"/>
      <c r="F32" s="271">
        <v>4.7716725939273221</v>
      </c>
      <c r="G32" t="s">
        <v>37</v>
      </c>
      <c r="I32" s="78"/>
      <c r="N32" s="836" t="s">
        <v>920</v>
      </c>
      <c r="O32" s="836"/>
      <c r="P32" s="836"/>
      <c r="Q32" s="836"/>
      <c r="R32" s="836"/>
      <c r="S32" s="271">
        <v>4.7694011458795993</v>
      </c>
      <c r="T32" t="s">
        <v>37</v>
      </c>
      <c r="AA32" s="836" t="s">
        <v>920</v>
      </c>
      <c r="AB32" s="836"/>
      <c r="AC32" s="836"/>
      <c r="AD32" s="836"/>
      <c r="AE32" s="836"/>
      <c r="AF32" s="271">
        <v>22.762153641460333</v>
      </c>
      <c r="AG32" t="s">
        <v>37</v>
      </c>
      <c r="AI32" s="78"/>
    </row>
    <row r="33" spans="1:36" x14ac:dyDescent="0.25">
      <c r="A33" s="259"/>
      <c r="B33" s="836" t="s">
        <v>921</v>
      </c>
      <c r="C33" s="836"/>
      <c r="D33" s="836"/>
      <c r="E33" s="836"/>
      <c r="F33" s="260">
        <f>IF(f1c&lt;4000,0.85,IF(f1c&gt;8000,0.65,0.85-(((f1c-4000)/1000)*0.05)))</f>
        <v>0.85</v>
      </c>
      <c r="I33" s="78"/>
      <c r="J33" s="259" t="s">
        <v>853</v>
      </c>
      <c r="N33" s="259"/>
      <c r="O33" s="836" t="s">
        <v>921</v>
      </c>
      <c r="P33" s="836"/>
      <c r="Q33" s="836"/>
      <c r="R33" s="836"/>
      <c r="S33" s="138">
        <f>IF(f1c&lt;4000,0.85,IF(f1c&gt;8000,0.65,0.85-(((f1c-4000)/1000)*0.05)))</f>
        <v>0.85</v>
      </c>
      <c r="AA33" s="259"/>
      <c r="AB33" s="836" t="s">
        <v>921</v>
      </c>
      <c r="AC33" s="836"/>
      <c r="AD33" s="836"/>
      <c r="AE33" s="836"/>
      <c r="AF33" s="138">
        <f>IF(f1c&lt;4000,0.85,IF(f1c&gt;8000,0.65,0.85-(((f1c-4000)/1000)*0.05)))</f>
        <v>0.85</v>
      </c>
      <c r="AI33" s="78"/>
      <c r="AJ33" s="259" t="s">
        <v>853</v>
      </c>
    </row>
    <row r="34" spans="1:36" x14ac:dyDescent="0.25">
      <c r="A34" s="259"/>
      <c r="B34" s="837" t="s">
        <v>922</v>
      </c>
      <c r="C34" s="837"/>
      <c r="D34" s="837"/>
      <c r="E34" s="837"/>
      <c r="N34" s="259"/>
      <c r="O34" s="837" t="s">
        <v>922</v>
      </c>
      <c r="P34" s="837"/>
      <c r="Q34" s="837"/>
      <c r="R34" s="837"/>
      <c r="AA34" s="259"/>
      <c r="AB34" s="837" t="s">
        <v>922</v>
      </c>
      <c r="AC34" s="837"/>
      <c r="AD34" s="837"/>
      <c r="AE34" s="837"/>
    </row>
    <row r="35" spans="1:36" x14ac:dyDescent="0.25">
      <c r="A35" s="272"/>
      <c r="B35" s="836" t="s">
        <v>923</v>
      </c>
      <c r="C35" s="836"/>
      <c r="D35" s="836"/>
      <c r="E35" s="836"/>
      <c r="F35" s="273">
        <f>F33*F32</f>
        <v>4.0559217048382239</v>
      </c>
      <c r="G35" t="s">
        <v>37</v>
      </c>
      <c r="I35" s="78"/>
      <c r="N35" s="272"/>
      <c r="O35" s="836" t="s">
        <v>923</v>
      </c>
      <c r="P35" s="836"/>
      <c r="Q35" s="836"/>
      <c r="R35" s="836"/>
      <c r="S35" s="273">
        <f>S33*S32</f>
        <v>4.0539909739976592</v>
      </c>
      <c r="T35" t="s">
        <v>37</v>
      </c>
      <c r="AA35" s="272"/>
      <c r="AB35" s="836" t="s">
        <v>923</v>
      </c>
      <c r="AC35" s="836"/>
      <c r="AD35" s="836"/>
      <c r="AE35" s="836"/>
      <c r="AF35" s="273">
        <f>AF33*AF32</f>
        <v>19.347830595241284</v>
      </c>
      <c r="AG35" t="s">
        <v>37</v>
      </c>
      <c r="AI35" s="78"/>
    </row>
    <row r="36" spans="1:36" x14ac:dyDescent="0.25">
      <c r="A36" s="259"/>
      <c r="B36" s="836" t="s">
        <v>924</v>
      </c>
      <c r="C36" s="836"/>
      <c r="D36" s="836"/>
      <c r="E36" s="836"/>
      <c r="F36" s="274">
        <f>DSMC!$D$14*12/2-F32</f>
        <v>-4.7716725939273221</v>
      </c>
      <c r="G36" t="s">
        <v>37</v>
      </c>
      <c r="I36" s="78"/>
      <c r="N36" s="259"/>
      <c r="O36" s="836" t="s">
        <v>924</v>
      </c>
      <c r="P36" s="836"/>
      <c r="Q36" s="836"/>
      <c r="R36" s="836"/>
      <c r="S36" s="274">
        <f>DSMC!D14*12/2-S32</f>
        <v>-4.7694011458795993</v>
      </c>
      <c r="T36" t="s">
        <v>37</v>
      </c>
      <c r="AA36" s="259"/>
      <c r="AB36" s="836" t="s">
        <v>924</v>
      </c>
      <c r="AC36" s="836"/>
      <c r="AD36" s="836"/>
      <c r="AE36" s="836"/>
      <c r="AF36" s="274">
        <f>DSMC!D14*12/2-AF32</f>
        <v>-22.762153641460333</v>
      </c>
      <c r="AG36" t="s">
        <v>37</v>
      </c>
      <c r="AI36" s="78"/>
    </row>
    <row r="37" spans="1:36" x14ac:dyDescent="0.25">
      <c r="F37" s="259"/>
      <c r="AF37" s="259"/>
    </row>
    <row r="38" spans="1:36" x14ac:dyDescent="0.25">
      <c r="A38" s="266" t="s">
        <v>925</v>
      </c>
      <c r="B38" s="259"/>
      <c r="C38" s="259"/>
      <c r="D38" s="259"/>
      <c r="E38" s="259"/>
      <c r="F38" s="259"/>
      <c r="N38" s="266" t="s">
        <v>925</v>
      </c>
      <c r="O38" s="259"/>
      <c r="P38" s="259"/>
      <c r="Q38" s="259"/>
      <c r="R38" s="259"/>
      <c r="S38" s="259"/>
      <c r="AA38" s="266" t="s">
        <v>925</v>
      </c>
      <c r="AB38" s="259"/>
      <c r="AC38" s="259"/>
      <c r="AD38" s="259"/>
      <c r="AE38" s="259"/>
      <c r="AF38" s="259"/>
    </row>
    <row r="39" spans="1:36" x14ac:dyDescent="0.25">
      <c r="A39" s="259"/>
      <c r="B39" s="836" t="s">
        <v>926</v>
      </c>
      <c r="C39" s="836"/>
      <c r="D39" s="836"/>
      <c r="E39" s="836"/>
      <c r="F39" s="274" t="e">
        <f>SUM(G77:G176)</f>
        <v>#DIV/0!</v>
      </c>
      <c r="G39" t="s">
        <v>856</v>
      </c>
      <c r="I39" s="78"/>
      <c r="N39" s="259"/>
      <c r="O39" s="836" t="s">
        <v>926</v>
      </c>
      <c r="P39" s="836"/>
      <c r="Q39" s="836"/>
      <c r="R39" s="836"/>
      <c r="S39" s="274" t="e">
        <f>SUM(T77:T176)</f>
        <v>#DIV/0!</v>
      </c>
      <c r="T39" t="s">
        <v>856</v>
      </c>
      <c r="AA39" s="259"/>
      <c r="AB39" s="836" t="s">
        <v>926</v>
      </c>
      <c r="AC39" s="836"/>
      <c r="AD39" s="836"/>
      <c r="AE39" s="836"/>
      <c r="AF39" s="274" t="e">
        <f>SUM(AG77:AG176)</f>
        <v>#DIV/0!</v>
      </c>
      <c r="AG39" t="s">
        <v>856</v>
      </c>
      <c r="AI39" s="78"/>
    </row>
    <row r="40" spans="1:36" x14ac:dyDescent="0.25">
      <c r="A40" s="835" t="s">
        <v>927</v>
      </c>
      <c r="B40" s="835"/>
      <c r="C40" s="835"/>
      <c r="D40" s="835"/>
      <c r="E40" s="835"/>
      <c r="F40" s="259"/>
      <c r="N40" s="835" t="s">
        <v>927</v>
      </c>
      <c r="O40" s="835"/>
      <c r="P40" s="835"/>
      <c r="Q40" s="835"/>
      <c r="R40" s="835"/>
      <c r="S40" s="259"/>
      <c r="AA40" s="835" t="s">
        <v>927</v>
      </c>
      <c r="AB40" s="835"/>
      <c r="AC40" s="835"/>
      <c r="AD40" s="835"/>
      <c r="AE40" s="835"/>
      <c r="AF40" s="259"/>
    </row>
    <row r="41" spans="1:36" x14ac:dyDescent="0.25">
      <c r="A41" s="259"/>
      <c r="B41" s="259"/>
      <c r="C41" s="259"/>
      <c r="D41" s="259"/>
      <c r="E41" s="252" t="s">
        <v>928</v>
      </c>
      <c r="F41" s="274" t="e">
        <f>(180/PI())*ACOS((((DSMC!$D$14/2)-(F35/12))/(DSMC!$D$14/2)))</f>
        <v>#DIV/0!</v>
      </c>
      <c r="G41" t="s">
        <v>105</v>
      </c>
      <c r="H41" s="78" t="s">
        <v>929</v>
      </c>
      <c r="N41" s="259"/>
      <c r="O41" s="259"/>
      <c r="P41" s="259"/>
      <c r="Q41" s="259"/>
      <c r="R41" s="252" t="s">
        <v>928</v>
      </c>
      <c r="S41" s="274" t="e">
        <f>(180/PI())*ACOS((((DSMC!D14/2)-(S35/12))/(DSMC!D14/2)))</f>
        <v>#DIV/0!</v>
      </c>
      <c r="T41" t="s">
        <v>105</v>
      </c>
      <c r="U41" s="78" t="s">
        <v>929</v>
      </c>
      <c r="AA41" s="259"/>
      <c r="AB41" s="259"/>
      <c r="AC41" s="259"/>
      <c r="AD41" s="259"/>
      <c r="AE41" s="252" t="s">
        <v>928</v>
      </c>
      <c r="AF41" s="274" t="e">
        <f>(180/PI())*ACOS((((DSMC!D14/2)-(AF35/12))/(DSMC!D14/2)))</f>
        <v>#DIV/0!</v>
      </c>
      <c r="AG41" t="s">
        <v>105</v>
      </c>
      <c r="AH41" s="78" t="s">
        <v>929</v>
      </c>
    </row>
    <row r="42" spans="1:36" x14ac:dyDescent="0.25">
      <c r="A42" s="259"/>
      <c r="B42" s="836" t="s">
        <v>930</v>
      </c>
      <c r="C42" s="836"/>
      <c r="D42" s="836"/>
      <c r="E42" s="836"/>
      <c r="F42" s="274" t="e">
        <f>0.25*(DSMC!D14*12)^2*(RADIANS(F41)-SIN(RADIANS(F41))*COS(RADIANS(F41)))</f>
        <v>#DIV/0!</v>
      </c>
      <c r="G42" t="s">
        <v>856</v>
      </c>
      <c r="I42" s="78"/>
      <c r="J42" s="275"/>
      <c r="N42" s="259"/>
      <c r="O42" s="836" t="s">
        <v>930</v>
      </c>
      <c r="P42" s="836"/>
      <c r="Q42" s="836"/>
      <c r="R42" s="836"/>
      <c r="S42" s="274" t="e">
        <f>0.25*(di*12)^2*(RADIANS(S41)-SIN(RADIANS(S41))*COS(RADIANS(S41)))</f>
        <v>#DIV/0!</v>
      </c>
      <c r="T42" t="s">
        <v>856</v>
      </c>
      <c r="AA42" s="259"/>
      <c r="AB42" s="836" t="s">
        <v>930</v>
      </c>
      <c r="AC42" s="836"/>
      <c r="AD42" s="836"/>
      <c r="AE42" s="836"/>
      <c r="AF42" s="274" t="e">
        <f>0.25*(DSMC!D14*12)^2*(RADIANS(AF41)-SIN(RADIANS(AF41))*COS(RADIANS(AF41)))</f>
        <v>#DIV/0!</v>
      </c>
      <c r="AG42" t="s">
        <v>856</v>
      </c>
      <c r="AI42" s="78"/>
      <c r="AJ42" s="275"/>
    </row>
    <row r="43" spans="1:36" x14ac:dyDescent="0.25">
      <c r="A43" s="259"/>
      <c r="B43" s="836" t="s">
        <v>931</v>
      </c>
      <c r="C43" s="836"/>
      <c r="D43" s="836"/>
      <c r="E43" s="836"/>
      <c r="F43" s="276" t="e">
        <f>0.85*(F42)*(f1c/1000)</f>
        <v>#DIV/0!</v>
      </c>
      <c r="G43" t="s">
        <v>6</v>
      </c>
      <c r="H43" s="78" t="s">
        <v>932</v>
      </c>
      <c r="I43" s="78"/>
      <c r="N43" s="259"/>
      <c r="O43" s="836" t="s">
        <v>931</v>
      </c>
      <c r="P43" s="836"/>
      <c r="Q43" s="836"/>
      <c r="R43" s="836"/>
      <c r="S43" s="276" t="e">
        <f>0.85*(S42)*(f1c/1000)</f>
        <v>#DIV/0!</v>
      </c>
      <c r="T43" t="s">
        <v>6</v>
      </c>
      <c r="U43" s="78" t="s">
        <v>932</v>
      </c>
      <c r="AA43" s="259"/>
      <c r="AB43" s="836" t="s">
        <v>931</v>
      </c>
      <c r="AC43" s="836"/>
      <c r="AD43" s="836"/>
      <c r="AE43" s="836"/>
      <c r="AF43" s="276" t="e">
        <f>0.85*(AF42)*(f1c/1000)</f>
        <v>#DIV/0!</v>
      </c>
      <c r="AG43" t="s">
        <v>6</v>
      </c>
      <c r="AH43" s="78" t="s">
        <v>932</v>
      </c>
      <c r="AI43" s="78"/>
    </row>
    <row r="44" spans="1:36" x14ac:dyDescent="0.25">
      <c r="A44" s="259"/>
      <c r="B44" s="259"/>
      <c r="C44" s="836" t="s">
        <v>933</v>
      </c>
      <c r="D44" s="836"/>
      <c r="E44" s="836"/>
      <c r="F44" s="274" t="e">
        <f>SUM(I77:I176)</f>
        <v>#DIV/0!</v>
      </c>
      <c r="G44" t="s">
        <v>6</v>
      </c>
      <c r="H44" s="78" t="s">
        <v>934</v>
      </c>
      <c r="I44" s="78"/>
      <c r="N44" s="259"/>
      <c r="O44" s="259"/>
      <c r="P44" s="836" t="s">
        <v>933</v>
      </c>
      <c r="Q44" s="836"/>
      <c r="R44" s="836"/>
      <c r="S44" s="274" t="e">
        <f>SUM(V77:V176)</f>
        <v>#DIV/0!</v>
      </c>
      <c r="T44" t="s">
        <v>6</v>
      </c>
      <c r="U44" s="78" t="s">
        <v>934</v>
      </c>
      <c r="AA44" s="259"/>
      <c r="AB44" s="259"/>
      <c r="AC44" s="836" t="s">
        <v>933</v>
      </c>
      <c r="AD44" s="836"/>
      <c r="AE44" s="836"/>
      <c r="AF44" s="274" t="e">
        <f>SUM(AI77:AI176)</f>
        <v>#DIV/0!</v>
      </c>
      <c r="AG44" t="s">
        <v>6</v>
      </c>
      <c r="AH44" s="78" t="s">
        <v>934</v>
      </c>
      <c r="AI44" s="78"/>
    </row>
    <row r="45" spans="1:36" x14ac:dyDescent="0.25">
      <c r="A45" s="259"/>
      <c r="B45" s="259"/>
      <c r="C45" s="252"/>
      <c r="D45" s="252"/>
      <c r="E45" s="252" t="s">
        <v>935</v>
      </c>
      <c r="F45" s="277" t="e">
        <f>_phi1</f>
        <v>#DIV/0!</v>
      </c>
      <c r="H45" s="78"/>
      <c r="I45" s="78"/>
      <c r="N45" s="259"/>
      <c r="O45" s="259"/>
      <c r="P45" s="252"/>
      <c r="Q45" s="254"/>
      <c r="R45" s="254" t="s">
        <v>936</v>
      </c>
      <c r="S45" s="278" t="e">
        <f>_phi2</f>
        <v>#DIV/0!</v>
      </c>
      <c r="T45" s="140"/>
      <c r="U45" s="77"/>
      <c r="AA45" s="259"/>
      <c r="AB45" s="259"/>
      <c r="AC45" s="252"/>
      <c r="AD45" s="252"/>
      <c r="AE45" s="142" t="s">
        <v>937</v>
      </c>
      <c r="AF45" s="274">
        <v>0.65</v>
      </c>
      <c r="AH45" s="78"/>
      <c r="AI45" s="78"/>
    </row>
    <row r="46" spans="1:36" x14ac:dyDescent="0.25">
      <c r="A46" s="259"/>
      <c r="B46" s="259"/>
      <c r="D46" s="279"/>
      <c r="E46" s="254" t="s">
        <v>938</v>
      </c>
      <c r="F46" s="280">
        <f>P</f>
        <v>374.40000000000003</v>
      </c>
      <c r="G46" s="140" t="s">
        <v>6</v>
      </c>
      <c r="H46" s="77" t="s">
        <v>939</v>
      </c>
      <c r="I46" s="78"/>
      <c r="N46" s="259"/>
      <c r="O46" s="259"/>
      <c r="Q46" s="281"/>
      <c r="R46" s="254" t="s">
        <v>938</v>
      </c>
      <c r="S46" s="282">
        <f>P</f>
        <v>374.40000000000003</v>
      </c>
      <c r="T46" s="140" t="s">
        <v>6</v>
      </c>
      <c r="U46" s="77" t="s">
        <v>940</v>
      </c>
      <c r="AA46" s="259"/>
      <c r="AB46" s="259"/>
      <c r="AD46" s="279"/>
      <c r="AE46" s="283" t="s">
        <v>941</v>
      </c>
      <c r="AF46" s="280" t="e">
        <f>(0-pmax/AF45)*0-pmax</f>
        <v>#N/A</v>
      </c>
      <c r="AG46" t="s">
        <v>6</v>
      </c>
      <c r="AH46" s="78" t="s">
        <v>942</v>
      </c>
      <c r="AI46" s="78"/>
    </row>
    <row r="47" spans="1:36" x14ac:dyDescent="0.25">
      <c r="A47" s="259"/>
      <c r="B47" s="259"/>
      <c r="D47" s="279"/>
      <c r="E47" s="252" t="s">
        <v>943</v>
      </c>
      <c r="F47" s="276" t="e">
        <f>F46+F44</f>
        <v>#DIV/0!</v>
      </c>
      <c r="G47" t="s">
        <v>6</v>
      </c>
      <c r="I47" s="78"/>
      <c r="N47" s="259"/>
      <c r="O47" s="259"/>
      <c r="Q47" s="279"/>
      <c r="R47" s="252" t="s">
        <v>943</v>
      </c>
      <c r="S47" s="276" t="e">
        <f>S46+S44</f>
        <v>#DIV/0!</v>
      </c>
      <c r="T47" t="s">
        <v>6</v>
      </c>
      <c r="AA47" s="259"/>
      <c r="AB47" s="259"/>
      <c r="AD47" s="279"/>
      <c r="AE47" s="252" t="s">
        <v>943</v>
      </c>
      <c r="AF47" s="276" t="e">
        <f>AF46+AF44</f>
        <v>#N/A</v>
      </c>
      <c r="AG47" t="s">
        <v>6</v>
      </c>
      <c r="AI47" s="78"/>
    </row>
    <row r="48" spans="1:36" x14ac:dyDescent="0.25">
      <c r="A48" s="259"/>
      <c r="B48" s="259"/>
      <c r="D48" s="279"/>
      <c r="E48" s="252" t="s">
        <v>944</v>
      </c>
      <c r="F48" s="284" t="e">
        <f>_phi1*(F43+F44)</f>
        <v>#DIV/0!</v>
      </c>
      <c r="G48" t="s">
        <v>6</v>
      </c>
      <c r="H48" s="78" t="s">
        <v>945</v>
      </c>
      <c r="I48" s="78"/>
      <c r="N48" s="259"/>
      <c r="O48" s="259"/>
      <c r="Q48" s="279"/>
      <c r="R48" s="252" t="s">
        <v>944</v>
      </c>
      <c r="S48" s="284" t="e">
        <f>_phi2*(S43+S44)</f>
        <v>#DIV/0!</v>
      </c>
      <c r="T48" t="s">
        <v>6</v>
      </c>
      <c r="U48" s="78" t="s">
        <v>945</v>
      </c>
      <c r="AA48" s="259"/>
      <c r="AB48" s="259"/>
      <c r="AD48" s="279"/>
      <c r="AE48" s="252" t="s">
        <v>946</v>
      </c>
      <c r="AF48" s="284" t="e">
        <f>0.65*(AF43+AF44)</f>
        <v>#DIV/0!</v>
      </c>
      <c r="AG48" t="s">
        <v>6</v>
      </c>
      <c r="AH48" s="78" t="s">
        <v>945</v>
      </c>
      <c r="AI48" s="78"/>
    </row>
    <row r="49" spans="1:43" x14ac:dyDescent="0.25">
      <c r="A49" s="259"/>
      <c r="B49" s="259"/>
      <c r="C49" s="259"/>
      <c r="D49" s="259"/>
      <c r="E49" s="252"/>
      <c r="N49" s="259"/>
      <c r="O49" s="259"/>
      <c r="P49" s="259"/>
      <c r="Q49" s="259"/>
      <c r="R49" s="252"/>
      <c r="AA49" s="259"/>
      <c r="AB49" s="259"/>
      <c r="AC49" s="259"/>
      <c r="AD49" s="259"/>
      <c r="AE49" s="252"/>
    </row>
    <row r="50" spans="1:43" x14ac:dyDescent="0.25">
      <c r="A50" s="259"/>
      <c r="B50" s="285"/>
      <c r="D50" s="285"/>
      <c r="E50" s="252" t="s">
        <v>947</v>
      </c>
      <c r="F50" s="276" t="e">
        <f>F43+F47</f>
        <v>#DIV/0!</v>
      </c>
      <c r="G50" t="s">
        <v>6</v>
      </c>
      <c r="H50" s="286" t="e">
        <f>IF(ABS(F50)&lt;(0.001),"OK","No Good")</f>
        <v>#DIV/0!</v>
      </c>
      <c r="N50" s="259"/>
      <c r="O50" s="259"/>
      <c r="Q50" s="279"/>
      <c r="R50" s="252" t="s">
        <v>948</v>
      </c>
      <c r="S50" s="276" t="e">
        <f>S43+S47</f>
        <v>#DIV/0!</v>
      </c>
      <c r="T50" t="s">
        <v>6</v>
      </c>
      <c r="U50" s="286" t="e">
        <f>IF(ABS(S50)&lt;(0.001),"OK","No Good")</f>
        <v>#DIV/0!</v>
      </c>
      <c r="AA50" s="259"/>
      <c r="AB50" s="285"/>
      <c r="AD50" s="285"/>
      <c r="AE50" s="252" t="s">
        <v>947</v>
      </c>
      <c r="AF50" s="276" t="e">
        <f>AF43+AF47</f>
        <v>#DIV/0!</v>
      </c>
      <c r="AG50" t="s">
        <v>6</v>
      </c>
      <c r="AH50" s="286" t="e">
        <f>IF(ABS(AF50)&lt;(0.001),"OK","No Good")</f>
        <v>#DIV/0!</v>
      </c>
    </row>
    <row r="52" spans="1:43" x14ac:dyDescent="0.25">
      <c r="A52" s="266" t="s">
        <v>949</v>
      </c>
      <c r="B52" s="259"/>
      <c r="C52" s="259"/>
      <c r="D52" s="259"/>
      <c r="E52" s="259"/>
      <c r="F52" s="257"/>
      <c r="G52" s="257"/>
      <c r="H52" s="257"/>
      <c r="N52" s="266" t="s">
        <v>949</v>
      </c>
      <c r="O52" s="259"/>
      <c r="P52" s="259"/>
      <c r="Q52" s="259"/>
      <c r="R52" s="259"/>
      <c r="S52" s="257"/>
      <c r="T52" s="257"/>
      <c r="U52" s="257"/>
      <c r="AA52" s="266" t="s">
        <v>949</v>
      </c>
      <c r="AB52" s="259"/>
      <c r="AC52" s="259"/>
      <c r="AD52" s="259"/>
      <c r="AE52" s="259"/>
      <c r="AF52" s="257"/>
      <c r="AG52" s="257"/>
      <c r="AH52" s="257"/>
    </row>
    <row r="53" spans="1:43" x14ac:dyDescent="0.25">
      <c r="A53" s="257"/>
      <c r="B53" s="835" t="s">
        <v>950</v>
      </c>
      <c r="C53" s="835"/>
      <c r="D53" s="835"/>
      <c r="E53" s="835"/>
      <c r="F53" s="257"/>
      <c r="G53" s="257"/>
      <c r="N53" s="257"/>
      <c r="O53" s="835" t="s">
        <v>950</v>
      </c>
      <c r="P53" s="835"/>
      <c r="Q53" s="835"/>
      <c r="R53" s="835"/>
      <c r="S53" s="257"/>
      <c r="T53" s="257"/>
      <c r="AA53" s="257"/>
      <c r="AB53" s="835" t="s">
        <v>950</v>
      </c>
      <c r="AC53" s="835"/>
      <c r="AD53" s="835"/>
      <c r="AE53" s="835"/>
      <c r="AF53" s="257"/>
      <c r="AG53" s="257"/>
    </row>
    <row r="54" spans="1:43" x14ac:dyDescent="0.25">
      <c r="A54" s="257"/>
      <c r="B54" s="836" t="s">
        <v>951</v>
      </c>
      <c r="C54" s="836"/>
      <c r="D54" s="836"/>
      <c r="E54" s="836"/>
      <c r="F54" s="276" t="e">
        <f>(((DSMC!D14*12)^3)*(SIN(F41*PI()/180))^3)/12</f>
        <v>#DIV/0!</v>
      </c>
      <c r="G54" s="259" t="s">
        <v>952</v>
      </c>
      <c r="I54" s="78"/>
      <c r="N54" s="257"/>
      <c r="O54" s="836" t="s">
        <v>951</v>
      </c>
      <c r="P54" s="836"/>
      <c r="Q54" s="836"/>
      <c r="R54" s="836"/>
      <c r="S54" s="276" t="e">
        <f>(((DSMC!D14*12)^3)*(SIN(S41*PI()/180))^3)/12</f>
        <v>#DIV/0!</v>
      </c>
      <c r="T54" s="259" t="s">
        <v>952</v>
      </c>
      <c r="AA54" s="257"/>
      <c r="AB54" s="836" t="s">
        <v>951</v>
      </c>
      <c r="AC54" s="836"/>
      <c r="AD54" s="836"/>
      <c r="AE54" s="836"/>
      <c r="AF54" s="276" t="e">
        <f>(((DSMC!D14*12)^3)*(SIN(AF41*PI()/180))^3)/12</f>
        <v>#DIV/0!</v>
      </c>
      <c r="AG54" s="259" t="s">
        <v>952</v>
      </c>
      <c r="AI54" s="78"/>
    </row>
    <row r="55" spans="1:43" x14ac:dyDescent="0.25">
      <c r="A55" s="257"/>
      <c r="B55" s="835" t="s">
        <v>953</v>
      </c>
      <c r="C55" s="835"/>
      <c r="D55" s="835"/>
      <c r="E55" s="835"/>
      <c r="F55" s="257"/>
      <c r="G55" s="257"/>
      <c r="I55" s="287"/>
      <c r="N55" s="257"/>
      <c r="O55" s="835" t="s">
        <v>953</v>
      </c>
      <c r="P55" s="835"/>
      <c r="Q55" s="835"/>
      <c r="R55" s="835"/>
      <c r="S55" s="257"/>
      <c r="T55" s="257"/>
      <c r="AA55" s="257"/>
      <c r="AB55" s="835" t="s">
        <v>953</v>
      </c>
      <c r="AC55" s="835"/>
      <c r="AD55" s="835"/>
      <c r="AE55" s="835"/>
      <c r="AF55" s="257"/>
      <c r="AG55" s="257"/>
      <c r="AI55" s="287"/>
    </row>
    <row r="56" spans="1:43" x14ac:dyDescent="0.25">
      <c r="B56" s="836" t="s">
        <v>954</v>
      </c>
      <c r="C56" s="836"/>
      <c r="D56" s="836"/>
      <c r="E56" s="836"/>
      <c r="F56" s="274" t="e">
        <f>F54/F42</f>
        <v>#DIV/0!</v>
      </c>
      <c r="G56" s="257" t="s">
        <v>37</v>
      </c>
      <c r="I56" s="78"/>
      <c r="O56" s="836" t="s">
        <v>954</v>
      </c>
      <c r="P56" s="836"/>
      <c r="Q56" s="836"/>
      <c r="R56" s="836"/>
      <c r="S56" s="274" t="e">
        <f>S54/S42</f>
        <v>#DIV/0!</v>
      </c>
      <c r="T56" s="257" t="s">
        <v>37</v>
      </c>
      <c r="AB56" s="836" t="s">
        <v>954</v>
      </c>
      <c r="AC56" s="836"/>
      <c r="AD56" s="836"/>
      <c r="AE56" s="836"/>
      <c r="AF56" s="274" t="e">
        <f>AF54/AF42</f>
        <v>#DIV/0!</v>
      </c>
      <c r="AG56" s="257" t="s">
        <v>37</v>
      </c>
      <c r="AI56" s="78"/>
    </row>
    <row r="57" spans="1:43" x14ac:dyDescent="0.25">
      <c r="A57" s="257"/>
      <c r="B57" s="257"/>
      <c r="C57" s="257"/>
      <c r="D57" s="257"/>
      <c r="E57" s="252" t="s">
        <v>955</v>
      </c>
      <c r="F57" s="274" t="e">
        <f>F56*0.85*(f1c/1000)*F42</f>
        <v>#DIV/0!</v>
      </c>
      <c r="G57" s="257" t="s">
        <v>956</v>
      </c>
      <c r="H57" t="e">
        <f>F57/12</f>
        <v>#DIV/0!</v>
      </c>
      <c r="I57" s="78" t="s">
        <v>38</v>
      </c>
      <c r="L57" s="259" t="s">
        <v>853</v>
      </c>
      <c r="N57" s="257"/>
      <c r="O57" s="257"/>
      <c r="P57" s="257"/>
      <c r="Q57" s="257"/>
      <c r="R57" s="252" t="s">
        <v>955</v>
      </c>
      <c r="S57" s="274" t="e">
        <f>S56*0.85*(f1c/1000)*S42</f>
        <v>#DIV/0!</v>
      </c>
      <c r="T57" s="257" t="s">
        <v>956</v>
      </c>
      <c r="U57" t="e">
        <f>S57/12</f>
        <v>#DIV/0!</v>
      </c>
      <c r="V57" s="78" t="s">
        <v>38</v>
      </c>
      <c r="AA57" s="257"/>
      <c r="AB57" s="257"/>
      <c r="AC57" s="257"/>
      <c r="AD57" s="257"/>
      <c r="AE57" s="252" t="s">
        <v>955</v>
      </c>
      <c r="AF57" s="274" t="e">
        <f>AF56*0.85*(f1c/1000)*AF42</f>
        <v>#DIV/0!</v>
      </c>
      <c r="AG57" s="257" t="s">
        <v>956</v>
      </c>
      <c r="AH57" t="e">
        <f>AF57/12</f>
        <v>#DIV/0!</v>
      </c>
      <c r="AI57" s="78" t="s">
        <v>38</v>
      </c>
    </row>
    <row r="58" spans="1:43" x14ac:dyDescent="0.25">
      <c r="A58" s="257"/>
      <c r="B58" s="257"/>
      <c r="C58" s="257"/>
      <c r="D58" s="257"/>
      <c r="E58" s="252" t="s">
        <v>957</v>
      </c>
      <c r="F58" s="274" t="e">
        <f>SUM(J77:J176)</f>
        <v>#DIV/0!</v>
      </c>
      <c r="G58" s="257" t="s">
        <v>956</v>
      </c>
      <c r="H58" t="e">
        <f>F58/12</f>
        <v>#DIV/0!</v>
      </c>
      <c r="I58" s="78" t="s">
        <v>38</v>
      </c>
      <c r="L58" s="259" t="s">
        <v>853</v>
      </c>
      <c r="N58" s="257"/>
      <c r="O58" s="257"/>
      <c r="P58" s="257"/>
      <c r="Q58" s="257"/>
      <c r="R58" s="252" t="s">
        <v>957</v>
      </c>
      <c r="S58" s="274" t="e">
        <f>SUM(W77:W176)</f>
        <v>#DIV/0!</v>
      </c>
      <c r="T58" s="257" t="s">
        <v>956</v>
      </c>
      <c r="U58" t="e">
        <f>S58/12</f>
        <v>#DIV/0!</v>
      </c>
      <c r="V58" s="78" t="s">
        <v>38</v>
      </c>
      <c r="AA58" s="257"/>
      <c r="AB58" s="257"/>
      <c r="AC58" s="257"/>
      <c r="AD58" s="257"/>
      <c r="AE58" s="252" t="s">
        <v>957</v>
      </c>
      <c r="AF58" s="274" t="e">
        <f>SUM(AJ77:AJ176)</f>
        <v>#DIV/0!</v>
      </c>
      <c r="AG58" s="257" t="s">
        <v>956</v>
      </c>
      <c r="AH58" t="e">
        <f>AF58/12</f>
        <v>#DIV/0!</v>
      </c>
      <c r="AI58" s="78" t="s">
        <v>38</v>
      </c>
    </row>
    <row r="59" spans="1:43" x14ac:dyDescent="0.25">
      <c r="A59" s="257"/>
      <c r="B59" s="257"/>
      <c r="C59" s="257"/>
      <c r="D59" s="257"/>
      <c r="E59" s="252" t="s">
        <v>958</v>
      </c>
      <c r="F59" s="274" t="e">
        <f>F58+F57</f>
        <v>#DIV/0!</v>
      </c>
      <c r="G59" s="257" t="s">
        <v>956</v>
      </c>
      <c r="H59" t="s">
        <v>853</v>
      </c>
      <c r="I59" s="78"/>
      <c r="L59" s="259" t="s">
        <v>853</v>
      </c>
      <c r="N59" s="257"/>
      <c r="O59" s="257"/>
      <c r="P59" s="257"/>
      <c r="Q59" s="257"/>
      <c r="R59" s="252" t="s">
        <v>958</v>
      </c>
      <c r="S59" s="274" t="e">
        <f>S58+S57</f>
        <v>#DIV/0!</v>
      </c>
      <c r="T59" s="257" t="s">
        <v>956</v>
      </c>
      <c r="U59" t="s">
        <v>853</v>
      </c>
      <c r="V59" s="78"/>
      <c r="AA59" s="257"/>
      <c r="AB59" s="257"/>
      <c r="AC59" s="257"/>
      <c r="AD59" s="257"/>
      <c r="AE59" s="252" t="s">
        <v>958</v>
      </c>
      <c r="AF59" s="274" t="e">
        <f>AF58+AF57</f>
        <v>#DIV/0!</v>
      </c>
      <c r="AG59" s="257" t="s">
        <v>956</v>
      </c>
      <c r="AH59" t="s">
        <v>853</v>
      </c>
      <c r="AI59" s="78"/>
    </row>
    <row r="60" spans="1:43" x14ac:dyDescent="0.25">
      <c r="A60" s="257"/>
      <c r="B60" s="257"/>
      <c r="C60" s="257"/>
      <c r="D60" s="257"/>
      <c r="E60" s="252" t="s">
        <v>959</v>
      </c>
      <c r="F60" s="274" t="e">
        <f>F59*_phi1</f>
        <v>#DIV/0!</v>
      </c>
      <c r="G60" s="257" t="s">
        <v>956</v>
      </c>
      <c r="H60" t="e">
        <f>F60/12</f>
        <v>#DIV/0!</v>
      </c>
      <c r="I60" s="78" t="s">
        <v>38</v>
      </c>
      <c r="N60" s="257"/>
      <c r="O60" s="257"/>
      <c r="P60" s="257"/>
      <c r="Q60" s="257"/>
      <c r="R60" s="252" t="s">
        <v>959</v>
      </c>
      <c r="S60" s="274" t="e">
        <f>S59*_phi2</f>
        <v>#DIV/0!</v>
      </c>
      <c r="T60" s="257" t="s">
        <v>956</v>
      </c>
      <c r="U60" t="e">
        <f>S60/12</f>
        <v>#DIV/0!</v>
      </c>
      <c r="V60" s="78" t="s">
        <v>38</v>
      </c>
      <c r="AA60" s="257"/>
      <c r="AB60" s="257"/>
      <c r="AC60" s="257"/>
      <c r="AD60" s="257"/>
      <c r="AE60" s="252" t="s">
        <v>960</v>
      </c>
      <c r="AF60" s="274" t="e">
        <f>AF59*0.65</f>
        <v>#DIV/0!</v>
      </c>
      <c r="AG60" s="257" t="s">
        <v>956</v>
      </c>
      <c r="AH60" t="e">
        <f>AF60/12</f>
        <v>#DIV/0!</v>
      </c>
      <c r="AI60" s="78" t="s">
        <v>38</v>
      </c>
    </row>
    <row r="61" spans="1:43" x14ac:dyDescent="0.25">
      <c r="A61" s="257"/>
      <c r="B61" s="257"/>
      <c r="C61" s="257"/>
      <c r="D61" s="257"/>
      <c r="E61" s="252"/>
      <c r="F61" s="274"/>
      <c r="G61" s="257"/>
      <c r="I61" s="287"/>
      <c r="N61" s="257"/>
      <c r="O61" s="257"/>
      <c r="P61" s="257"/>
      <c r="Q61" s="257"/>
      <c r="R61" s="252"/>
      <c r="S61" s="274"/>
      <c r="T61" s="257"/>
      <c r="AA61" s="257"/>
      <c r="AB61" s="257"/>
      <c r="AC61" s="257"/>
      <c r="AD61" s="257"/>
      <c r="AE61" s="252"/>
      <c r="AF61" s="274"/>
      <c r="AG61" s="257"/>
      <c r="AI61" s="287"/>
    </row>
    <row r="62" spans="1:43" x14ac:dyDescent="0.25">
      <c r="A62" s="257"/>
      <c r="B62" s="827" t="s">
        <v>961</v>
      </c>
      <c r="C62" s="827"/>
      <c r="D62" s="827"/>
      <c r="E62" s="827"/>
      <c r="F62" s="288" t="e">
        <f>F60/12</f>
        <v>#DIV/0!</v>
      </c>
      <c r="G62" s="289" t="s">
        <v>38</v>
      </c>
      <c r="I62" s="78"/>
      <c r="N62" s="257"/>
      <c r="O62" s="827" t="s">
        <v>962</v>
      </c>
      <c r="P62" s="827"/>
      <c r="Q62" s="827"/>
      <c r="R62" s="827"/>
      <c r="S62" s="288" t="e">
        <f>S60/12</f>
        <v>#DIV/0!</v>
      </c>
      <c r="T62" s="289" t="s">
        <v>38</v>
      </c>
      <c r="AA62" s="257"/>
      <c r="AB62" s="827" t="s">
        <v>963</v>
      </c>
      <c r="AC62" s="827"/>
      <c r="AD62" s="827"/>
      <c r="AE62" s="827"/>
      <c r="AF62" s="288" t="e">
        <f>AF60/12</f>
        <v>#DIV/0!</v>
      </c>
      <c r="AG62" s="289" t="s">
        <v>38</v>
      </c>
      <c r="AI62" s="78"/>
    </row>
    <row r="63" spans="1:43" ht="15.75" thickBot="1" x14ac:dyDescent="0.3">
      <c r="A63" s="257"/>
      <c r="B63" s="290"/>
      <c r="C63" s="290"/>
      <c r="D63" s="290"/>
      <c r="E63" s="290"/>
      <c r="F63" s="291"/>
      <c r="G63" s="289"/>
      <c r="I63" s="78"/>
      <c r="N63" s="257"/>
      <c r="O63" s="290"/>
      <c r="P63" s="290"/>
      <c r="Q63" s="290"/>
      <c r="R63" s="290"/>
      <c r="S63" s="291"/>
      <c r="T63" s="289"/>
      <c r="AA63" s="257"/>
      <c r="AB63" s="290"/>
      <c r="AC63" s="290"/>
      <c r="AD63" s="290"/>
      <c r="AE63" s="290"/>
      <c r="AF63" s="291"/>
      <c r="AG63" s="289"/>
      <c r="AI63" s="78"/>
    </row>
    <row r="64" spans="1:43" x14ac:dyDescent="0.25">
      <c r="A64" s="257"/>
      <c r="B64" s="290"/>
      <c r="C64" s="290"/>
      <c r="D64" s="290"/>
      <c r="E64" s="290"/>
      <c r="F64" s="291"/>
      <c r="G64" s="828" t="s">
        <v>964</v>
      </c>
      <c r="H64" s="829"/>
      <c r="I64" s="829"/>
      <c r="J64" s="829"/>
      <c r="K64" s="829"/>
      <c r="L64" s="829"/>
      <c r="M64" s="830"/>
      <c r="O64" t="s">
        <v>853</v>
      </c>
      <c r="AA64" s="257"/>
      <c r="AB64" s="290"/>
      <c r="AC64" s="290"/>
      <c r="AD64" s="290"/>
      <c r="AE64" s="290"/>
      <c r="AF64" s="291"/>
      <c r="AG64" s="831"/>
      <c r="AH64" s="831"/>
      <c r="AI64" s="831"/>
      <c r="AJ64" s="831"/>
      <c r="AK64" s="831"/>
      <c r="AL64" s="831"/>
      <c r="AM64" s="831"/>
      <c r="AN64" s="262"/>
      <c r="AO64" s="262"/>
      <c r="AP64" s="262"/>
      <c r="AQ64" s="262"/>
    </row>
    <row r="65" spans="1:43" x14ac:dyDescent="0.25">
      <c r="A65" s="257"/>
      <c r="B65" s="290"/>
      <c r="C65" s="290"/>
      <c r="D65" s="290"/>
      <c r="E65" s="290"/>
      <c r="F65" s="291"/>
      <c r="G65" s="821" t="s">
        <v>965</v>
      </c>
      <c r="H65" s="822"/>
      <c r="I65" s="822"/>
      <c r="J65" s="822"/>
      <c r="K65" s="822"/>
      <c r="L65" s="292" t="e">
        <f>IF(phimn=phimn1,1,2)</f>
        <v>#DIV/0!</v>
      </c>
      <c r="M65" s="293"/>
      <c r="N65" s="259"/>
      <c r="O65" t="s">
        <v>853</v>
      </c>
      <c r="AA65" s="257"/>
      <c r="AB65" s="290"/>
      <c r="AC65" s="290"/>
      <c r="AD65" s="290"/>
      <c r="AE65" s="290"/>
      <c r="AF65" s="291"/>
      <c r="AG65" s="823"/>
      <c r="AH65" s="823"/>
      <c r="AI65" s="823"/>
      <c r="AJ65" s="823"/>
      <c r="AK65" s="823"/>
      <c r="AL65" s="294"/>
      <c r="AM65" s="295"/>
      <c r="AN65" s="262"/>
      <c r="AO65" s="262"/>
      <c r="AP65" s="262"/>
      <c r="AQ65" s="262"/>
    </row>
    <row r="66" spans="1:43" x14ac:dyDescent="0.25">
      <c r="A66" s="257"/>
      <c r="B66" s="290"/>
      <c r="C66" s="290"/>
      <c r="D66" s="290"/>
      <c r="E66" s="290"/>
      <c r="F66" s="291"/>
      <c r="G66" s="832" t="s">
        <v>966</v>
      </c>
      <c r="H66" s="833"/>
      <c r="I66" s="833"/>
      <c r="J66" s="833"/>
      <c r="K66" s="834"/>
      <c r="L66" s="296" t="e">
        <f>IF(case=1,_phi1,_phi2)</f>
        <v>#DIV/0!</v>
      </c>
      <c r="M66" s="293"/>
      <c r="N66" s="259"/>
      <c r="O66" s="259" t="s">
        <v>853</v>
      </c>
      <c r="AA66" s="257"/>
      <c r="AB66" s="290"/>
      <c r="AC66" s="290"/>
      <c r="AD66" s="290"/>
      <c r="AE66" s="290"/>
      <c r="AF66" s="291"/>
      <c r="AG66" s="267"/>
      <c r="AH66" s="267"/>
      <c r="AI66" s="267"/>
      <c r="AJ66" s="267"/>
      <c r="AK66" s="267"/>
      <c r="AL66" s="294"/>
      <c r="AM66" s="295"/>
      <c r="AN66" s="262"/>
      <c r="AO66" s="262"/>
      <c r="AP66" s="262"/>
      <c r="AQ66" s="262"/>
    </row>
    <row r="67" spans="1:43" x14ac:dyDescent="0.25">
      <c r="A67" s="257"/>
      <c r="B67" s="290"/>
      <c r="C67" s="290"/>
      <c r="D67" s="290"/>
      <c r="E67" s="290"/>
      <c r="F67" s="291"/>
      <c r="G67" s="821" t="s">
        <v>967</v>
      </c>
      <c r="H67" s="822"/>
      <c r="I67" s="822"/>
      <c r="J67" s="822"/>
      <c r="K67" s="822"/>
      <c r="L67" s="297" t="e">
        <f>MIN(phimn1,phimn2)</f>
        <v>#DIV/0!</v>
      </c>
      <c r="M67" s="298" t="s">
        <v>38</v>
      </c>
      <c r="N67" s="259"/>
      <c r="O67" t="s">
        <v>853</v>
      </c>
      <c r="AA67" s="257"/>
      <c r="AB67" s="290"/>
      <c r="AC67" s="290"/>
      <c r="AD67" s="290"/>
      <c r="AE67" s="290"/>
      <c r="AF67" s="291"/>
      <c r="AG67" s="823"/>
      <c r="AH67" s="823"/>
      <c r="AI67" s="823"/>
      <c r="AJ67" s="823"/>
      <c r="AK67" s="823"/>
      <c r="AL67" s="299"/>
      <c r="AM67" s="300"/>
      <c r="AN67" s="262"/>
      <c r="AO67" s="262"/>
      <c r="AP67" s="262"/>
      <c r="AQ67" s="262"/>
    </row>
    <row r="68" spans="1:43" x14ac:dyDescent="0.25">
      <c r="A68" s="257"/>
      <c r="B68" s="290"/>
      <c r="C68" s="290"/>
      <c r="D68" s="290"/>
      <c r="E68" s="290"/>
      <c r="F68" s="291"/>
      <c r="G68" s="821" t="s">
        <v>968</v>
      </c>
      <c r="H68" s="822"/>
      <c r="I68" s="822"/>
      <c r="J68" s="822"/>
      <c r="K68" s="822"/>
      <c r="L68" s="301" t="e">
        <f>IF(case=1,F32,S32)</f>
        <v>#DIV/0!</v>
      </c>
      <c r="M68" s="298" t="s">
        <v>37</v>
      </c>
      <c r="AA68" s="257"/>
      <c r="AB68" s="290"/>
      <c r="AC68" s="290"/>
      <c r="AD68" s="290"/>
      <c r="AE68" s="290"/>
      <c r="AF68" s="291"/>
      <c r="AG68" s="823"/>
      <c r="AH68" s="823"/>
      <c r="AI68" s="823"/>
      <c r="AJ68" s="823"/>
      <c r="AK68" s="823"/>
      <c r="AL68" s="302"/>
      <c r="AM68" s="300"/>
      <c r="AN68" s="262"/>
      <c r="AO68" s="262"/>
      <c r="AP68" s="262"/>
      <c r="AQ68" s="262"/>
    </row>
    <row r="69" spans="1:43" ht="15.75" thickBot="1" x14ac:dyDescent="0.3">
      <c r="A69" s="257"/>
      <c r="B69" s="290"/>
      <c r="C69" s="290"/>
      <c r="D69" s="290"/>
      <c r="E69" s="290"/>
      <c r="F69" s="291"/>
      <c r="G69" s="821" t="s">
        <v>969</v>
      </c>
      <c r="H69" s="822"/>
      <c r="I69" s="822"/>
      <c r="J69" s="822"/>
      <c r="K69" s="822"/>
      <c r="L69" s="301" t="e">
        <f>IF(case=1,F33,S33)</f>
        <v>#DIV/0!</v>
      </c>
      <c r="M69" s="303"/>
      <c r="AA69" s="257"/>
      <c r="AB69" s="290"/>
      <c r="AC69" s="290"/>
      <c r="AD69" s="290"/>
      <c r="AE69" s="290"/>
      <c r="AF69" s="291"/>
      <c r="AG69" s="823"/>
      <c r="AH69" s="823"/>
      <c r="AI69" s="823"/>
      <c r="AJ69" s="823"/>
      <c r="AK69" s="823"/>
      <c r="AL69" s="302"/>
      <c r="AM69" s="304"/>
      <c r="AN69" s="262"/>
      <c r="AO69" s="262"/>
      <c r="AP69" s="262"/>
      <c r="AQ69" s="262"/>
    </row>
    <row r="70" spans="1:43" ht="15.75" thickBot="1" x14ac:dyDescent="0.3">
      <c r="A70" s="257"/>
      <c r="B70" s="290"/>
      <c r="C70" s="290"/>
      <c r="D70" s="290"/>
      <c r="E70" s="290"/>
      <c r="F70" s="291"/>
      <c r="G70" s="821" t="s">
        <v>970</v>
      </c>
      <c r="H70" s="822"/>
      <c r="I70" s="822"/>
      <c r="J70" s="822"/>
      <c r="K70" s="822"/>
      <c r="L70" s="305" t="e">
        <f>IF(case=1,et_1,et_2)</f>
        <v>#DIV/0!</v>
      </c>
      <c r="M70" s="306" t="s">
        <v>971</v>
      </c>
      <c r="N70" s="259" t="e">
        <f>IF(ABS(L70)&gt;0.005,"єt &gt; 0.0050, Tension Controlled",IF(ABS(L70)&lt;0.002,"єt &lt; 0.0020, Compression Controlled","0.0020 &lt; єt &lt; 0.0050, Comp-Tension Transition Zone"))</f>
        <v>#DIV/0!</v>
      </c>
      <c r="Q70" s="259"/>
      <c r="R70" s="307" t="e">
        <f>IF(ABS(L70)&gt;0.005,"TC",IF(ABS(L70)&lt;0.002,"CC","Trans"))</f>
        <v>#DIV/0!</v>
      </c>
      <c r="AA70" s="257"/>
      <c r="AB70" s="290"/>
      <c r="AC70" s="290"/>
      <c r="AD70" s="290"/>
      <c r="AE70" s="290"/>
      <c r="AF70" s="291"/>
      <c r="AG70" s="823"/>
      <c r="AH70" s="823"/>
      <c r="AI70" s="823"/>
      <c r="AJ70" s="823"/>
      <c r="AK70" s="823"/>
      <c r="AL70" s="308"/>
      <c r="AM70" s="306"/>
      <c r="AN70" s="262"/>
      <c r="AO70" s="262"/>
      <c r="AP70" s="262"/>
      <c r="AQ70" s="262"/>
    </row>
    <row r="71" spans="1:43" x14ac:dyDescent="0.25">
      <c r="A71" s="257"/>
      <c r="B71" s="290"/>
      <c r="C71" s="290"/>
      <c r="D71" s="290"/>
      <c r="E71" s="290"/>
      <c r="F71" s="291"/>
      <c r="G71" s="821" t="s">
        <v>972</v>
      </c>
      <c r="H71" s="822"/>
      <c r="I71" s="822"/>
      <c r="J71" s="822"/>
      <c r="K71" s="822"/>
      <c r="L71" s="301" t="e">
        <f>0.9*Nbar*barea*F_y</f>
        <v>#N/A</v>
      </c>
      <c r="M71" s="309" t="s">
        <v>6</v>
      </c>
      <c r="N71" s="259"/>
      <c r="O71" s="259"/>
      <c r="R71" s="310"/>
      <c r="AA71" s="257"/>
      <c r="AB71" s="290"/>
      <c r="AC71" s="290"/>
      <c r="AD71" s="290"/>
      <c r="AE71" s="290"/>
      <c r="AF71" s="291"/>
      <c r="AG71" s="823"/>
      <c r="AH71" s="823"/>
      <c r="AI71" s="823"/>
      <c r="AJ71" s="823"/>
      <c r="AK71" s="823"/>
      <c r="AL71" s="302"/>
      <c r="AM71" s="300"/>
      <c r="AN71" s="262"/>
      <c r="AO71" s="262"/>
      <c r="AP71" s="262"/>
      <c r="AQ71" s="262"/>
    </row>
    <row r="72" spans="1:43" ht="15.75" thickBot="1" x14ac:dyDescent="0.3">
      <c r="G72" s="824" t="s">
        <v>973</v>
      </c>
      <c r="H72" s="825"/>
      <c r="I72" s="825"/>
      <c r="J72" s="825"/>
      <c r="K72" s="825"/>
      <c r="L72" s="311" t="e">
        <f>0.65*0.8*((Apier*144-Nbar*barea)*0.85*f1c/1000+Nbar*barea*F_y)</f>
        <v>#N/A</v>
      </c>
      <c r="M72" s="309" t="s">
        <v>6</v>
      </c>
      <c r="N72" s="259"/>
      <c r="AG72" s="826"/>
      <c r="AH72" s="826"/>
      <c r="AI72" s="826"/>
      <c r="AJ72" s="826"/>
      <c r="AK72" s="826"/>
      <c r="AL72" s="312"/>
      <c r="AM72" s="300"/>
      <c r="AN72" s="262"/>
      <c r="AO72" s="262"/>
      <c r="AP72" s="262"/>
      <c r="AQ72" s="262"/>
    </row>
    <row r="73" spans="1:43" x14ac:dyDescent="0.25">
      <c r="A73" s="266" t="s">
        <v>974</v>
      </c>
      <c r="AA73" s="266" t="s">
        <v>974</v>
      </c>
    </row>
    <row r="75" spans="1:43" ht="75" x14ac:dyDescent="0.25">
      <c r="A75" s="313" t="s">
        <v>975</v>
      </c>
      <c r="B75" s="314" t="s">
        <v>976</v>
      </c>
      <c r="C75" s="315" t="s">
        <v>977</v>
      </c>
      <c r="D75" s="314" t="s">
        <v>978</v>
      </c>
      <c r="E75" s="314" t="s">
        <v>979</v>
      </c>
      <c r="F75" s="314" t="s">
        <v>980</v>
      </c>
      <c r="G75" s="314" t="s">
        <v>981</v>
      </c>
      <c r="H75" s="314" t="s">
        <v>982</v>
      </c>
      <c r="I75" s="314" t="s">
        <v>983</v>
      </c>
      <c r="J75" s="316" t="s">
        <v>984</v>
      </c>
      <c r="N75" s="313" t="s">
        <v>975</v>
      </c>
      <c r="O75" s="314" t="s">
        <v>976</v>
      </c>
      <c r="P75" s="315" t="s">
        <v>977</v>
      </c>
      <c r="Q75" s="314" t="s">
        <v>978</v>
      </c>
      <c r="R75" s="314" t="s">
        <v>979</v>
      </c>
      <c r="S75" s="314" t="s">
        <v>980</v>
      </c>
      <c r="T75" s="314" t="s">
        <v>981</v>
      </c>
      <c r="U75" s="314" t="s">
        <v>982</v>
      </c>
      <c r="V75" s="314" t="s">
        <v>983</v>
      </c>
      <c r="W75" s="316" t="s">
        <v>984</v>
      </c>
      <c r="AA75" s="313" t="s">
        <v>975</v>
      </c>
      <c r="AB75" s="314" t="s">
        <v>976</v>
      </c>
      <c r="AC75" s="315" t="s">
        <v>977</v>
      </c>
      <c r="AD75" s="314" t="s">
        <v>978</v>
      </c>
      <c r="AE75" s="314" t="s">
        <v>979</v>
      </c>
      <c r="AF75" s="314" t="s">
        <v>980</v>
      </c>
      <c r="AG75" s="314" t="s">
        <v>981</v>
      </c>
      <c r="AH75" s="314" t="s">
        <v>982</v>
      </c>
      <c r="AI75" s="314" t="s">
        <v>983</v>
      </c>
      <c r="AJ75" s="316" t="s">
        <v>984</v>
      </c>
    </row>
    <row r="76" spans="1:43" x14ac:dyDescent="0.25">
      <c r="A76" s="317" t="s">
        <v>985</v>
      </c>
      <c r="B76" s="318" t="s">
        <v>168</v>
      </c>
      <c r="C76" s="318" t="s">
        <v>986</v>
      </c>
      <c r="D76" s="318" t="s">
        <v>986</v>
      </c>
      <c r="E76" s="318" t="s">
        <v>986</v>
      </c>
      <c r="F76" s="318"/>
      <c r="G76" s="318" t="s">
        <v>987</v>
      </c>
      <c r="H76" s="319" t="s">
        <v>988</v>
      </c>
      <c r="I76" s="318" t="s">
        <v>178</v>
      </c>
      <c r="J76" s="320" t="s">
        <v>989</v>
      </c>
      <c r="N76" s="317" t="s">
        <v>985</v>
      </c>
      <c r="O76" s="318" t="s">
        <v>168</v>
      </c>
      <c r="P76" s="318" t="s">
        <v>986</v>
      </c>
      <c r="Q76" s="318" t="s">
        <v>986</v>
      </c>
      <c r="R76" s="318" t="s">
        <v>986</v>
      </c>
      <c r="S76" s="318"/>
      <c r="T76" s="318" t="s">
        <v>987</v>
      </c>
      <c r="U76" s="319" t="s">
        <v>988</v>
      </c>
      <c r="V76" s="318" t="s">
        <v>178</v>
      </c>
      <c r="W76" s="320" t="s">
        <v>989</v>
      </c>
      <c r="AA76" s="317" t="s">
        <v>985</v>
      </c>
      <c r="AB76" s="318" t="s">
        <v>168</v>
      </c>
      <c r="AC76" s="318" t="s">
        <v>986</v>
      </c>
      <c r="AD76" s="318" t="s">
        <v>986</v>
      </c>
      <c r="AE76" s="318" t="s">
        <v>986</v>
      </c>
      <c r="AF76" s="318"/>
      <c r="AG76" s="318" t="s">
        <v>987</v>
      </c>
      <c r="AH76" s="319" t="s">
        <v>988</v>
      </c>
      <c r="AI76" s="318" t="s">
        <v>178</v>
      </c>
      <c r="AJ76" s="320" t="s">
        <v>989</v>
      </c>
    </row>
    <row r="77" spans="1:43" x14ac:dyDescent="0.25">
      <c r="A77" s="124">
        <v>1</v>
      </c>
      <c r="B77" s="321" t="e">
        <f>(A77-1)*(360/DSMC!$D$25)</f>
        <v>#DIV/0!</v>
      </c>
      <c r="C77" s="321" t="e">
        <f t="shared" ref="C77:C108" si="0">IF(B77="","",COS(B77*PI()/180)*cage*12/2)</f>
        <v>#DIV/0!</v>
      </c>
      <c r="D77" s="321" t="e">
        <f>C77-F36</f>
        <v>#DIV/0!</v>
      </c>
      <c r="E77" s="321" t="e">
        <f t="shared" ref="E77:E140" si="1">IF(D77="","",D77-($F$32-$F$35))</f>
        <v>#DIV/0!</v>
      </c>
      <c r="F77" s="322" t="e">
        <f t="shared" ref="F77:F108" si="2">IF(E77="","",(elimit*D77/$F$32))</f>
        <v>#DIV/0!</v>
      </c>
      <c r="G77" s="321" t="e">
        <f>IF(E77&gt;0,barea,0)</f>
        <v>#DIV/0!</v>
      </c>
      <c r="H77" s="321" t="e">
        <f t="shared" ref="H77:H108" si="3">IF(G77="","",IF(ABS(F77*E_s)&gt;F_y,F_y,ABS(F77*E_s))*IF(F77&lt;0,-1,1))</f>
        <v>#DIV/0!</v>
      </c>
      <c r="I77" s="321" t="e">
        <f t="shared" ref="I77:I108" si="4">IF(G77="","",barea*H77-0.85*f1c/1000*G77)</f>
        <v>#DIV/0!</v>
      </c>
      <c r="J77" s="321" t="e">
        <f t="shared" ref="J77:J140" si="5">IF(I77="","",I77*C77)</f>
        <v>#DIV/0!</v>
      </c>
      <c r="N77" s="124">
        <v>1</v>
      </c>
      <c r="O77" s="321" t="e">
        <f>(180/DSMC!$D$25)</f>
        <v>#DIV/0!</v>
      </c>
      <c r="P77" s="321" t="e">
        <f t="shared" ref="P77:P108" si="6">IF(O77="","",COS(O77*PI()/180)*cage*12/2)</f>
        <v>#DIV/0!</v>
      </c>
      <c r="Q77" s="321" t="e">
        <f>P77-S36</f>
        <v>#DIV/0!</v>
      </c>
      <c r="R77" s="321" t="e">
        <f>IF(Q77="","",Q77-($S$32-$S$35))</f>
        <v>#DIV/0!</v>
      </c>
      <c r="S77" s="322" t="e">
        <f t="shared" ref="S77:S108" si="7">IF(R77="","",(elimit*Q77/$S$32))</f>
        <v>#DIV/0!</v>
      </c>
      <c r="T77" s="321" t="e">
        <f>IF(R77&gt;0,barea,0)</f>
        <v>#DIV/0!</v>
      </c>
      <c r="U77" s="321" t="e">
        <f t="shared" ref="U77:U108" si="8">IF(T77="","",IF(ABS(S77*E_s)&gt;F_y,F_y,ABS(S77*E_s))*IF(S77&lt;0,-1,1))</f>
        <v>#DIV/0!</v>
      </c>
      <c r="V77" s="321" t="e">
        <f t="shared" ref="V77:V108" si="9">IF(T77="","",barea*U77-0.85*f1c/1000*T77)</f>
        <v>#DIV/0!</v>
      </c>
      <c r="W77" s="321" t="e">
        <f t="shared" ref="W77:W140" si="10">IF(V77="","",V77*P77)</f>
        <v>#DIV/0!</v>
      </c>
      <c r="AA77" s="124">
        <v>1</v>
      </c>
      <c r="AB77" s="321" t="e">
        <f>(AA77-1)*(360/DSMC!$D$25)</f>
        <v>#DIV/0!</v>
      </c>
      <c r="AC77" s="321" t="e">
        <f t="shared" ref="AC77:AC132" si="11">IF(AB77="","",COS(AB77*PI()/180)*cage*12/2)</f>
        <v>#DIV/0!</v>
      </c>
      <c r="AD77" s="321" t="e">
        <f>AC77-AF36</f>
        <v>#DIV/0!</v>
      </c>
      <c r="AE77" s="321" t="e">
        <f>IF(AD77="","",AD77-($AF$32-$AF$35))</f>
        <v>#DIV/0!</v>
      </c>
      <c r="AF77" s="322" t="e">
        <f t="shared" ref="AF77:AF108" si="12">IF(AE77="","",(elimit*AD77/$AF$32))</f>
        <v>#DIV/0!</v>
      </c>
      <c r="AG77" s="321" t="e">
        <f>IF(AE77&gt;0,barea,0)</f>
        <v>#DIV/0!</v>
      </c>
      <c r="AH77" s="321" t="e">
        <f t="shared" ref="AH77:AH108" si="13">IF(AG77="","",IF(ABS(AF77*E_s)&gt;F_y,F_y,ABS(AF77*E_s))*IF(AF77&lt;0,-1,1))</f>
        <v>#DIV/0!</v>
      </c>
      <c r="AI77" s="321" t="e">
        <f t="shared" ref="AI77:AI132" si="14">IF(AG77="","",barea*AH77-0.85*f1c/1000*AG77)</f>
        <v>#DIV/0!</v>
      </c>
      <c r="AJ77" s="321" t="e">
        <f t="shared" ref="AJ77:AJ140" si="15">IF(AI77="","",AI77*AC77)</f>
        <v>#DIV/0!</v>
      </c>
    </row>
    <row r="78" spans="1:43" x14ac:dyDescent="0.25">
      <c r="A78" s="323" t="str">
        <f t="shared" ref="A78:A109" si="16">IF(A77="","",IF(A77+1&gt;Nbar,"",A77+1))</f>
        <v/>
      </c>
      <c r="B78" s="324" t="str">
        <f>IF(A78="","",(A78-1)*(360/DSMC!$D$25))</f>
        <v/>
      </c>
      <c r="C78" s="324" t="str">
        <f t="shared" si="0"/>
        <v/>
      </c>
      <c r="D78" s="324" t="str">
        <f t="shared" ref="D78:D141" si="17">IF(B78="","",C78-$F$36)</f>
        <v/>
      </c>
      <c r="E78" s="324" t="str">
        <f t="shared" si="1"/>
        <v/>
      </c>
      <c r="F78" s="325" t="str">
        <f t="shared" si="2"/>
        <v/>
      </c>
      <c r="G78" s="324" t="str">
        <f t="shared" ref="G78:G109" si="18">IF(F78="","",IF(E78&gt;0,barea,0))</f>
        <v/>
      </c>
      <c r="H78" s="324" t="str">
        <f t="shared" si="3"/>
        <v/>
      </c>
      <c r="I78" s="324" t="str">
        <f t="shared" si="4"/>
        <v/>
      </c>
      <c r="J78" s="324" t="str">
        <f t="shared" si="5"/>
        <v/>
      </c>
      <c r="N78" s="323" t="str">
        <f t="shared" ref="N78:N109" si="19">IF(N77="","",IF(N77+1&gt;Nbar,"",N77+1))</f>
        <v/>
      </c>
      <c r="O78" s="324" t="str">
        <f>IF(N78="","",O77+(360/DSMC!$D$25))</f>
        <v/>
      </c>
      <c r="P78" s="324" t="str">
        <f t="shared" si="6"/>
        <v/>
      </c>
      <c r="Q78" s="324" t="str">
        <f>IF(O78="","",P78-$S$36)</f>
        <v/>
      </c>
      <c r="R78" s="324" t="str">
        <f>IF(Q78="","",Q78-($S$32-$S$35))</f>
        <v/>
      </c>
      <c r="S78" s="325" t="str">
        <f t="shared" si="7"/>
        <v/>
      </c>
      <c r="T78" s="324" t="str">
        <f t="shared" ref="T78:T109" si="20">IF(S78="","",IF(R78&gt;0,barea,0))</f>
        <v/>
      </c>
      <c r="U78" s="324" t="str">
        <f t="shared" si="8"/>
        <v/>
      </c>
      <c r="V78" s="324" t="str">
        <f t="shared" si="9"/>
        <v/>
      </c>
      <c r="W78" s="324" t="str">
        <f t="shared" si="10"/>
        <v/>
      </c>
      <c r="AA78" s="323" t="str">
        <f t="shared" ref="AA78:AA109" si="21">IF(AA77="","",IF(AA77+1&gt;Nbar,"",AA77+1))</f>
        <v/>
      </c>
      <c r="AB78" s="324" t="str">
        <f>IF(AA78="","",(AA78-1)*(360/DSMC!$D$25))</f>
        <v/>
      </c>
      <c r="AC78" s="324" t="str">
        <f t="shared" si="11"/>
        <v/>
      </c>
      <c r="AD78" s="324" t="str">
        <f>IF(AB78="","",AC78-$AF$36)</f>
        <v/>
      </c>
      <c r="AE78" s="324" t="str">
        <f>IF(AD78="","",AD78-($AF$32-$AF$35))</f>
        <v/>
      </c>
      <c r="AF78" s="325" t="str">
        <f t="shared" si="12"/>
        <v/>
      </c>
      <c r="AG78" s="324" t="str">
        <f t="shared" ref="AG78:AG132" si="22">IF(AF78="","",IF(AE78&gt;0,barea,0))</f>
        <v/>
      </c>
      <c r="AH78" s="324" t="str">
        <f t="shared" si="13"/>
        <v/>
      </c>
      <c r="AI78" s="324" t="str">
        <f t="shared" si="14"/>
        <v/>
      </c>
      <c r="AJ78" s="324" t="str">
        <f t="shared" si="15"/>
        <v/>
      </c>
    </row>
    <row r="79" spans="1:43" x14ac:dyDescent="0.25">
      <c r="A79" s="326" t="str">
        <f t="shared" si="16"/>
        <v/>
      </c>
      <c r="B79" s="327" t="str">
        <f>IF(A79="","",(A79-1)*(360/DSMC!$D$25))</f>
        <v/>
      </c>
      <c r="C79" s="327" t="str">
        <f t="shared" si="0"/>
        <v/>
      </c>
      <c r="D79" s="327" t="str">
        <f t="shared" si="17"/>
        <v/>
      </c>
      <c r="E79" s="327" t="str">
        <f t="shared" si="1"/>
        <v/>
      </c>
      <c r="F79" s="328" t="str">
        <f t="shared" si="2"/>
        <v/>
      </c>
      <c r="G79" s="327" t="str">
        <f t="shared" si="18"/>
        <v/>
      </c>
      <c r="H79" s="321" t="str">
        <f t="shared" si="3"/>
        <v/>
      </c>
      <c r="I79" s="327" t="str">
        <f t="shared" si="4"/>
        <v/>
      </c>
      <c r="J79" s="327" t="str">
        <f t="shared" si="5"/>
        <v/>
      </c>
      <c r="N79" s="326" t="str">
        <f t="shared" si="19"/>
        <v/>
      </c>
      <c r="O79" s="327" t="str">
        <f>IF(N79="","",O78+(360/DSMC!$D$25))</f>
        <v/>
      </c>
      <c r="P79" s="327" t="str">
        <f t="shared" si="6"/>
        <v/>
      </c>
      <c r="Q79" s="327" t="str">
        <f t="shared" ref="Q79:Q142" si="23">IF(O79="","",P79-$S$36)</f>
        <v/>
      </c>
      <c r="R79" s="327" t="str">
        <f t="shared" ref="R79:R142" si="24">IF(Q79="","",Q79-($S$32-$S$35))</f>
        <v/>
      </c>
      <c r="S79" s="328" t="str">
        <f t="shared" si="7"/>
        <v/>
      </c>
      <c r="T79" s="327" t="str">
        <f t="shared" si="20"/>
        <v/>
      </c>
      <c r="U79" s="321" t="str">
        <f t="shared" si="8"/>
        <v/>
      </c>
      <c r="V79" s="327" t="str">
        <f t="shared" si="9"/>
        <v/>
      </c>
      <c r="W79" s="327" t="str">
        <f t="shared" si="10"/>
        <v/>
      </c>
      <c r="AA79" s="326" t="str">
        <f t="shared" si="21"/>
        <v/>
      </c>
      <c r="AB79" s="327" t="str">
        <f>IF(AA79="","",(AA79-1)*(360/DSMC!$D$25))</f>
        <v/>
      </c>
      <c r="AC79" s="327" t="str">
        <f t="shared" si="11"/>
        <v/>
      </c>
      <c r="AD79" s="327" t="str">
        <f t="shared" ref="AD79:AD142" si="25">IF(AB79="","",AC79-$AF$36)</f>
        <v/>
      </c>
      <c r="AE79" s="327" t="str">
        <f t="shared" ref="AE79:AE142" si="26">IF(AD79="","",AD79-($AF$32-$AF$35))</f>
        <v/>
      </c>
      <c r="AF79" s="328" t="str">
        <f t="shared" si="12"/>
        <v/>
      </c>
      <c r="AG79" s="327" t="str">
        <f t="shared" si="22"/>
        <v/>
      </c>
      <c r="AH79" s="321" t="str">
        <f t="shared" si="13"/>
        <v/>
      </c>
      <c r="AI79" s="327" t="str">
        <f t="shared" si="14"/>
        <v/>
      </c>
      <c r="AJ79" s="327" t="str">
        <f t="shared" si="15"/>
        <v/>
      </c>
    </row>
    <row r="80" spans="1:43" x14ac:dyDescent="0.25">
      <c r="A80" s="323" t="str">
        <f t="shared" si="16"/>
        <v/>
      </c>
      <c r="B80" s="324" t="str">
        <f>IF(A80="","",(A80-1)*(360/DSMC!$D$25))</f>
        <v/>
      </c>
      <c r="C80" s="324" t="str">
        <f t="shared" si="0"/>
        <v/>
      </c>
      <c r="D80" s="324" t="str">
        <f t="shared" si="17"/>
        <v/>
      </c>
      <c r="E80" s="324" t="str">
        <f t="shared" si="1"/>
        <v/>
      </c>
      <c r="F80" s="325" t="str">
        <f t="shared" si="2"/>
        <v/>
      </c>
      <c r="G80" s="324" t="str">
        <f t="shared" si="18"/>
        <v/>
      </c>
      <c r="H80" s="324" t="str">
        <f t="shared" si="3"/>
        <v/>
      </c>
      <c r="I80" s="324" t="str">
        <f t="shared" si="4"/>
        <v/>
      </c>
      <c r="J80" s="324" t="str">
        <f t="shared" si="5"/>
        <v/>
      </c>
      <c r="N80" s="323" t="str">
        <f t="shared" si="19"/>
        <v/>
      </c>
      <c r="O80" s="324" t="str">
        <f>IF(N80="","",O79+(360/DSMC!$D$25))</f>
        <v/>
      </c>
      <c r="P80" s="324" t="str">
        <f t="shared" si="6"/>
        <v/>
      </c>
      <c r="Q80" s="324" t="str">
        <f t="shared" si="23"/>
        <v/>
      </c>
      <c r="R80" s="324" t="str">
        <f t="shared" si="24"/>
        <v/>
      </c>
      <c r="S80" s="325" t="str">
        <f t="shared" si="7"/>
        <v/>
      </c>
      <c r="T80" s="324" t="str">
        <f t="shared" si="20"/>
        <v/>
      </c>
      <c r="U80" s="324" t="str">
        <f t="shared" si="8"/>
        <v/>
      </c>
      <c r="V80" s="324" t="str">
        <f t="shared" si="9"/>
        <v/>
      </c>
      <c r="W80" s="324" t="str">
        <f t="shared" si="10"/>
        <v/>
      </c>
      <c r="AA80" s="323" t="str">
        <f t="shared" si="21"/>
        <v/>
      </c>
      <c r="AB80" s="324" t="str">
        <f>IF(AA80="","",(AA80-1)*(360/DSMC!$D$25))</f>
        <v/>
      </c>
      <c r="AC80" s="324" t="str">
        <f t="shared" si="11"/>
        <v/>
      </c>
      <c r="AD80" s="324" t="str">
        <f t="shared" si="25"/>
        <v/>
      </c>
      <c r="AE80" s="324" t="str">
        <f t="shared" si="26"/>
        <v/>
      </c>
      <c r="AF80" s="325" t="str">
        <f t="shared" si="12"/>
        <v/>
      </c>
      <c r="AG80" s="324" t="str">
        <f t="shared" si="22"/>
        <v/>
      </c>
      <c r="AH80" s="324" t="str">
        <f t="shared" si="13"/>
        <v/>
      </c>
      <c r="AI80" s="324" t="str">
        <f t="shared" si="14"/>
        <v/>
      </c>
      <c r="AJ80" s="324" t="str">
        <f t="shared" si="15"/>
        <v/>
      </c>
    </row>
    <row r="81" spans="1:36" x14ac:dyDescent="0.25">
      <c r="A81" s="326" t="str">
        <f t="shared" si="16"/>
        <v/>
      </c>
      <c r="B81" s="327" t="str">
        <f>IF(A81="","",(A81-1)*(360/DSMC!$D$25))</f>
        <v/>
      </c>
      <c r="C81" s="327" t="str">
        <f t="shared" si="0"/>
        <v/>
      </c>
      <c r="D81" s="327" t="str">
        <f t="shared" si="17"/>
        <v/>
      </c>
      <c r="E81" s="327" t="str">
        <f t="shared" si="1"/>
        <v/>
      </c>
      <c r="F81" s="328" t="str">
        <f t="shared" si="2"/>
        <v/>
      </c>
      <c r="G81" s="327" t="str">
        <f t="shared" si="18"/>
        <v/>
      </c>
      <c r="H81" s="321" t="str">
        <f t="shared" si="3"/>
        <v/>
      </c>
      <c r="I81" s="327" t="str">
        <f t="shared" si="4"/>
        <v/>
      </c>
      <c r="J81" s="327" t="str">
        <f t="shared" si="5"/>
        <v/>
      </c>
      <c r="N81" s="326" t="str">
        <f t="shared" si="19"/>
        <v/>
      </c>
      <c r="O81" s="327" t="str">
        <f>IF(N81="","",O80+(360/DSMC!$D$25))</f>
        <v/>
      </c>
      <c r="P81" s="327" t="str">
        <f t="shared" si="6"/>
        <v/>
      </c>
      <c r="Q81" s="327" t="str">
        <f t="shared" si="23"/>
        <v/>
      </c>
      <c r="R81" s="327" t="str">
        <f t="shared" si="24"/>
        <v/>
      </c>
      <c r="S81" s="328" t="str">
        <f t="shared" si="7"/>
        <v/>
      </c>
      <c r="T81" s="327" t="str">
        <f t="shared" si="20"/>
        <v/>
      </c>
      <c r="U81" s="321" t="str">
        <f t="shared" si="8"/>
        <v/>
      </c>
      <c r="V81" s="327" t="str">
        <f t="shared" si="9"/>
        <v/>
      </c>
      <c r="W81" s="327" t="str">
        <f t="shared" si="10"/>
        <v/>
      </c>
      <c r="AA81" s="326" t="str">
        <f t="shared" si="21"/>
        <v/>
      </c>
      <c r="AB81" s="327" t="str">
        <f>IF(AA81="","",(AA81-1)*(360/DSMC!$D$25))</f>
        <v/>
      </c>
      <c r="AC81" s="327" t="str">
        <f t="shared" si="11"/>
        <v/>
      </c>
      <c r="AD81" s="327" t="str">
        <f t="shared" si="25"/>
        <v/>
      </c>
      <c r="AE81" s="327" t="str">
        <f t="shared" si="26"/>
        <v/>
      </c>
      <c r="AF81" s="328" t="str">
        <f t="shared" si="12"/>
        <v/>
      </c>
      <c r="AG81" s="327" t="str">
        <f t="shared" si="22"/>
        <v/>
      </c>
      <c r="AH81" s="321" t="str">
        <f t="shared" si="13"/>
        <v/>
      </c>
      <c r="AI81" s="327" t="str">
        <f t="shared" si="14"/>
        <v/>
      </c>
      <c r="AJ81" s="327" t="str">
        <f t="shared" si="15"/>
        <v/>
      </c>
    </row>
    <row r="82" spans="1:36" x14ac:dyDescent="0.25">
      <c r="A82" s="323" t="str">
        <f t="shared" si="16"/>
        <v/>
      </c>
      <c r="B82" s="324" t="str">
        <f>IF(A82="","",(A82-1)*(360/DSMC!$D$25))</f>
        <v/>
      </c>
      <c r="C82" s="324" t="str">
        <f t="shared" si="0"/>
        <v/>
      </c>
      <c r="D82" s="324" t="str">
        <f t="shared" si="17"/>
        <v/>
      </c>
      <c r="E82" s="324" t="str">
        <f t="shared" si="1"/>
        <v/>
      </c>
      <c r="F82" s="325" t="str">
        <f t="shared" si="2"/>
        <v/>
      </c>
      <c r="G82" s="324" t="str">
        <f t="shared" si="18"/>
        <v/>
      </c>
      <c r="H82" s="324" t="str">
        <f t="shared" si="3"/>
        <v/>
      </c>
      <c r="I82" s="324" t="str">
        <f t="shared" si="4"/>
        <v/>
      </c>
      <c r="J82" s="324" t="str">
        <f t="shared" si="5"/>
        <v/>
      </c>
      <c r="N82" s="323" t="str">
        <f t="shared" si="19"/>
        <v/>
      </c>
      <c r="O82" s="324" t="str">
        <f>IF(N82="","",O81+(360/DSMC!$D$25))</f>
        <v/>
      </c>
      <c r="P82" s="324" t="str">
        <f t="shared" si="6"/>
        <v/>
      </c>
      <c r="Q82" s="324" t="str">
        <f t="shared" si="23"/>
        <v/>
      </c>
      <c r="R82" s="324" t="str">
        <f t="shared" si="24"/>
        <v/>
      </c>
      <c r="S82" s="325" t="str">
        <f t="shared" si="7"/>
        <v/>
      </c>
      <c r="T82" s="324" t="str">
        <f t="shared" si="20"/>
        <v/>
      </c>
      <c r="U82" s="324" t="str">
        <f t="shared" si="8"/>
        <v/>
      </c>
      <c r="V82" s="324" t="str">
        <f t="shared" si="9"/>
        <v/>
      </c>
      <c r="W82" s="324" t="str">
        <f t="shared" si="10"/>
        <v/>
      </c>
      <c r="AA82" s="323" t="str">
        <f t="shared" si="21"/>
        <v/>
      </c>
      <c r="AB82" s="324" t="str">
        <f>IF(AA82="","",(AA82-1)*(360/DSMC!$D$25))</f>
        <v/>
      </c>
      <c r="AC82" s="324" t="str">
        <f t="shared" si="11"/>
        <v/>
      </c>
      <c r="AD82" s="324" t="str">
        <f t="shared" si="25"/>
        <v/>
      </c>
      <c r="AE82" s="324" t="str">
        <f t="shared" si="26"/>
        <v/>
      </c>
      <c r="AF82" s="325" t="str">
        <f t="shared" si="12"/>
        <v/>
      </c>
      <c r="AG82" s="324" t="str">
        <f t="shared" si="22"/>
        <v/>
      </c>
      <c r="AH82" s="324" t="str">
        <f t="shared" si="13"/>
        <v/>
      </c>
      <c r="AI82" s="324" t="str">
        <f t="shared" si="14"/>
        <v/>
      </c>
      <c r="AJ82" s="324" t="str">
        <f t="shared" si="15"/>
        <v/>
      </c>
    </row>
    <row r="83" spans="1:36" x14ac:dyDescent="0.25">
      <c r="A83" s="326" t="str">
        <f t="shared" si="16"/>
        <v/>
      </c>
      <c r="B83" s="327" t="str">
        <f>IF(A83="","",(A83-1)*(360/DSMC!$D$25))</f>
        <v/>
      </c>
      <c r="C83" s="327" t="str">
        <f t="shared" si="0"/>
        <v/>
      </c>
      <c r="D83" s="327" t="str">
        <f t="shared" si="17"/>
        <v/>
      </c>
      <c r="E83" s="327" t="str">
        <f t="shared" si="1"/>
        <v/>
      </c>
      <c r="F83" s="328" t="str">
        <f t="shared" si="2"/>
        <v/>
      </c>
      <c r="G83" s="327" t="str">
        <f t="shared" si="18"/>
        <v/>
      </c>
      <c r="H83" s="321" t="str">
        <f t="shared" si="3"/>
        <v/>
      </c>
      <c r="I83" s="327" t="str">
        <f t="shared" si="4"/>
        <v/>
      </c>
      <c r="J83" s="327" t="str">
        <f t="shared" si="5"/>
        <v/>
      </c>
      <c r="N83" s="326" t="str">
        <f t="shared" si="19"/>
        <v/>
      </c>
      <c r="O83" s="327" t="str">
        <f>IF(N83="","",O82+(360/DSMC!$D$25))</f>
        <v/>
      </c>
      <c r="P83" s="327" t="str">
        <f t="shared" si="6"/>
        <v/>
      </c>
      <c r="Q83" s="327" t="str">
        <f t="shared" si="23"/>
        <v/>
      </c>
      <c r="R83" s="327" t="str">
        <f t="shared" si="24"/>
        <v/>
      </c>
      <c r="S83" s="328" t="str">
        <f t="shared" si="7"/>
        <v/>
      </c>
      <c r="T83" s="327" t="str">
        <f t="shared" si="20"/>
        <v/>
      </c>
      <c r="U83" s="321" t="str">
        <f t="shared" si="8"/>
        <v/>
      </c>
      <c r="V83" s="327" t="str">
        <f t="shared" si="9"/>
        <v/>
      </c>
      <c r="W83" s="327" t="str">
        <f t="shared" si="10"/>
        <v/>
      </c>
      <c r="AA83" s="326" t="str">
        <f t="shared" si="21"/>
        <v/>
      </c>
      <c r="AB83" s="327" t="str">
        <f>IF(AA83="","",(AA83-1)*(360/DSMC!$D$25))</f>
        <v/>
      </c>
      <c r="AC83" s="327" t="str">
        <f t="shared" si="11"/>
        <v/>
      </c>
      <c r="AD83" s="327" t="str">
        <f t="shared" si="25"/>
        <v/>
      </c>
      <c r="AE83" s="327" t="str">
        <f t="shared" si="26"/>
        <v/>
      </c>
      <c r="AF83" s="328" t="str">
        <f t="shared" si="12"/>
        <v/>
      </c>
      <c r="AG83" s="327" t="str">
        <f t="shared" si="22"/>
        <v/>
      </c>
      <c r="AH83" s="321" t="str">
        <f t="shared" si="13"/>
        <v/>
      </c>
      <c r="AI83" s="327" t="str">
        <f t="shared" si="14"/>
        <v/>
      </c>
      <c r="AJ83" s="327" t="str">
        <f t="shared" si="15"/>
        <v/>
      </c>
    </row>
    <row r="84" spans="1:36" x14ac:dyDescent="0.25">
      <c r="A84" s="323" t="str">
        <f t="shared" si="16"/>
        <v/>
      </c>
      <c r="B84" s="324" t="str">
        <f>IF(A84="","",(A84-1)*(360/DSMC!$D$25))</f>
        <v/>
      </c>
      <c r="C84" s="324" t="str">
        <f t="shared" si="0"/>
        <v/>
      </c>
      <c r="D84" s="324" t="str">
        <f t="shared" si="17"/>
        <v/>
      </c>
      <c r="E84" s="324" t="str">
        <f t="shared" si="1"/>
        <v/>
      </c>
      <c r="F84" s="325" t="str">
        <f t="shared" si="2"/>
        <v/>
      </c>
      <c r="G84" s="324" t="str">
        <f t="shared" si="18"/>
        <v/>
      </c>
      <c r="H84" s="324" t="str">
        <f t="shared" si="3"/>
        <v/>
      </c>
      <c r="I84" s="324" t="str">
        <f t="shared" si="4"/>
        <v/>
      </c>
      <c r="J84" s="324" t="str">
        <f t="shared" si="5"/>
        <v/>
      </c>
      <c r="N84" s="323" t="str">
        <f t="shared" si="19"/>
        <v/>
      </c>
      <c r="O84" s="324" t="str">
        <f>IF(N84="","",O83+(360/DSMC!$D$25))</f>
        <v/>
      </c>
      <c r="P84" s="324" t="str">
        <f t="shared" si="6"/>
        <v/>
      </c>
      <c r="Q84" s="324" t="str">
        <f t="shared" si="23"/>
        <v/>
      </c>
      <c r="R84" s="324" t="str">
        <f t="shared" si="24"/>
        <v/>
      </c>
      <c r="S84" s="325" t="str">
        <f t="shared" si="7"/>
        <v/>
      </c>
      <c r="T84" s="324" t="str">
        <f t="shared" si="20"/>
        <v/>
      </c>
      <c r="U84" s="324" t="str">
        <f t="shared" si="8"/>
        <v/>
      </c>
      <c r="V84" s="324" t="str">
        <f t="shared" si="9"/>
        <v/>
      </c>
      <c r="W84" s="324" t="str">
        <f t="shared" si="10"/>
        <v/>
      </c>
      <c r="AA84" s="323" t="str">
        <f t="shared" si="21"/>
        <v/>
      </c>
      <c r="AB84" s="324" t="str">
        <f>IF(AA84="","",(AA84-1)*(360/DSMC!$D$25))</f>
        <v/>
      </c>
      <c r="AC84" s="324" t="str">
        <f t="shared" si="11"/>
        <v/>
      </c>
      <c r="AD84" s="324" t="str">
        <f t="shared" si="25"/>
        <v/>
      </c>
      <c r="AE84" s="324" t="str">
        <f t="shared" si="26"/>
        <v/>
      </c>
      <c r="AF84" s="325" t="str">
        <f t="shared" si="12"/>
        <v/>
      </c>
      <c r="AG84" s="324" t="str">
        <f t="shared" si="22"/>
        <v/>
      </c>
      <c r="AH84" s="324" t="str">
        <f t="shared" si="13"/>
        <v/>
      </c>
      <c r="AI84" s="324" t="str">
        <f t="shared" si="14"/>
        <v/>
      </c>
      <c r="AJ84" s="324" t="str">
        <f t="shared" si="15"/>
        <v/>
      </c>
    </row>
    <row r="85" spans="1:36" x14ac:dyDescent="0.25">
      <c r="A85" s="326" t="str">
        <f t="shared" si="16"/>
        <v/>
      </c>
      <c r="B85" s="327" t="str">
        <f>IF(A85="","",(A85-1)*(360/DSMC!$D$25))</f>
        <v/>
      </c>
      <c r="C85" s="327" t="str">
        <f t="shared" si="0"/>
        <v/>
      </c>
      <c r="D85" s="327" t="str">
        <f t="shared" si="17"/>
        <v/>
      </c>
      <c r="E85" s="327" t="str">
        <f t="shared" si="1"/>
        <v/>
      </c>
      <c r="F85" s="328" t="str">
        <f t="shared" si="2"/>
        <v/>
      </c>
      <c r="G85" s="327" t="str">
        <f t="shared" si="18"/>
        <v/>
      </c>
      <c r="H85" s="321" t="str">
        <f t="shared" si="3"/>
        <v/>
      </c>
      <c r="I85" s="327" t="str">
        <f t="shared" si="4"/>
        <v/>
      </c>
      <c r="J85" s="321" t="str">
        <f t="shared" si="5"/>
        <v/>
      </c>
      <c r="N85" s="326" t="str">
        <f t="shared" si="19"/>
        <v/>
      </c>
      <c r="O85" s="327" t="str">
        <f>IF(N85="","",O84+(360/DSMC!$D$25))</f>
        <v/>
      </c>
      <c r="P85" s="327" t="str">
        <f t="shared" si="6"/>
        <v/>
      </c>
      <c r="Q85" s="327" t="str">
        <f t="shared" si="23"/>
        <v/>
      </c>
      <c r="R85" s="327" t="str">
        <f t="shared" si="24"/>
        <v/>
      </c>
      <c r="S85" s="328" t="str">
        <f t="shared" si="7"/>
        <v/>
      </c>
      <c r="T85" s="327" t="str">
        <f t="shared" si="20"/>
        <v/>
      </c>
      <c r="U85" s="321" t="str">
        <f t="shared" si="8"/>
        <v/>
      </c>
      <c r="V85" s="327" t="str">
        <f t="shared" si="9"/>
        <v/>
      </c>
      <c r="W85" s="321" t="str">
        <f t="shared" si="10"/>
        <v/>
      </c>
      <c r="AA85" s="326" t="str">
        <f t="shared" si="21"/>
        <v/>
      </c>
      <c r="AB85" s="327" t="str">
        <f>IF(AA85="","",(AA85-1)*(360/DSMC!$D$25))</f>
        <v/>
      </c>
      <c r="AC85" s="327" t="str">
        <f t="shared" si="11"/>
        <v/>
      </c>
      <c r="AD85" s="327" t="str">
        <f t="shared" si="25"/>
        <v/>
      </c>
      <c r="AE85" s="327" t="str">
        <f t="shared" si="26"/>
        <v/>
      </c>
      <c r="AF85" s="328" t="str">
        <f t="shared" si="12"/>
        <v/>
      </c>
      <c r="AG85" s="327" t="str">
        <f t="shared" si="22"/>
        <v/>
      </c>
      <c r="AH85" s="321" t="str">
        <f t="shared" si="13"/>
        <v/>
      </c>
      <c r="AI85" s="327" t="str">
        <f t="shared" si="14"/>
        <v/>
      </c>
      <c r="AJ85" s="321" t="str">
        <f t="shared" si="15"/>
        <v/>
      </c>
    </row>
    <row r="86" spans="1:36" x14ac:dyDescent="0.25">
      <c r="A86" s="323" t="str">
        <f t="shared" si="16"/>
        <v/>
      </c>
      <c r="B86" s="324" t="str">
        <f>IF(A86="","",(A86-1)*(360/DSMC!$D$25))</f>
        <v/>
      </c>
      <c r="C86" s="324" t="str">
        <f t="shared" si="0"/>
        <v/>
      </c>
      <c r="D86" s="324" t="str">
        <f t="shared" si="17"/>
        <v/>
      </c>
      <c r="E86" s="324" t="str">
        <f t="shared" si="1"/>
        <v/>
      </c>
      <c r="F86" s="325" t="str">
        <f t="shared" si="2"/>
        <v/>
      </c>
      <c r="G86" s="324" t="str">
        <f t="shared" si="18"/>
        <v/>
      </c>
      <c r="H86" s="324" t="str">
        <f t="shared" si="3"/>
        <v/>
      </c>
      <c r="I86" s="324" t="str">
        <f t="shared" si="4"/>
        <v/>
      </c>
      <c r="J86" s="324" t="str">
        <f t="shared" si="5"/>
        <v/>
      </c>
      <c r="N86" s="323" t="str">
        <f t="shared" si="19"/>
        <v/>
      </c>
      <c r="O86" s="324" t="str">
        <f>IF(N86="","",O85+(360/DSMC!$D$25))</f>
        <v/>
      </c>
      <c r="P86" s="324" t="str">
        <f t="shared" si="6"/>
        <v/>
      </c>
      <c r="Q86" s="324" t="str">
        <f t="shared" si="23"/>
        <v/>
      </c>
      <c r="R86" s="324" t="str">
        <f t="shared" si="24"/>
        <v/>
      </c>
      <c r="S86" s="325" t="str">
        <f t="shared" si="7"/>
        <v/>
      </c>
      <c r="T86" s="324" t="str">
        <f t="shared" si="20"/>
        <v/>
      </c>
      <c r="U86" s="324" t="str">
        <f t="shared" si="8"/>
        <v/>
      </c>
      <c r="V86" s="324" t="str">
        <f t="shared" si="9"/>
        <v/>
      </c>
      <c r="W86" s="324" t="str">
        <f t="shared" si="10"/>
        <v/>
      </c>
      <c r="AA86" s="323" t="str">
        <f t="shared" si="21"/>
        <v/>
      </c>
      <c r="AB86" s="324" t="str">
        <f>IF(AA86="","",(AA86-1)*(360/DSMC!$D$25))</f>
        <v/>
      </c>
      <c r="AC86" s="324" t="str">
        <f t="shared" si="11"/>
        <v/>
      </c>
      <c r="AD86" s="324" t="str">
        <f t="shared" si="25"/>
        <v/>
      </c>
      <c r="AE86" s="324" t="str">
        <f t="shared" si="26"/>
        <v/>
      </c>
      <c r="AF86" s="325" t="str">
        <f t="shared" si="12"/>
        <v/>
      </c>
      <c r="AG86" s="324" t="str">
        <f t="shared" si="22"/>
        <v/>
      </c>
      <c r="AH86" s="324" t="str">
        <f t="shared" si="13"/>
        <v/>
      </c>
      <c r="AI86" s="324" t="str">
        <f t="shared" si="14"/>
        <v/>
      </c>
      <c r="AJ86" s="324" t="str">
        <f t="shared" si="15"/>
        <v/>
      </c>
    </row>
    <row r="87" spans="1:36" x14ac:dyDescent="0.25">
      <c r="A87" s="326" t="str">
        <f t="shared" si="16"/>
        <v/>
      </c>
      <c r="B87" s="327" t="str">
        <f>IF(A87="","",(A87-1)*(360/DSMC!$D$25))</f>
        <v/>
      </c>
      <c r="C87" s="327" t="str">
        <f t="shared" si="0"/>
        <v/>
      </c>
      <c r="D87" s="327" t="str">
        <f t="shared" si="17"/>
        <v/>
      </c>
      <c r="E87" s="327" t="str">
        <f t="shared" si="1"/>
        <v/>
      </c>
      <c r="F87" s="328" t="str">
        <f t="shared" si="2"/>
        <v/>
      </c>
      <c r="G87" s="327" t="str">
        <f t="shared" si="18"/>
        <v/>
      </c>
      <c r="H87" s="321" t="str">
        <f t="shared" si="3"/>
        <v/>
      </c>
      <c r="I87" s="327" t="str">
        <f t="shared" si="4"/>
        <v/>
      </c>
      <c r="J87" s="321" t="str">
        <f t="shared" si="5"/>
        <v/>
      </c>
      <c r="N87" s="326" t="str">
        <f t="shared" si="19"/>
        <v/>
      </c>
      <c r="O87" s="327" t="str">
        <f>IF(N87="","",O86+(360/DSMC!$D$25))</f>
        <v/>
      </c>
      <c r="P87" s="327" t="str">
        <f t="shared" si="6"/>
        <v/>
      </c>
      <c r="Q87" s="327" t="str">
        <f t="shared" si="23"/>
        <v/>
      </c>
      <c r="R87" s="327" t="str">
        <f t="shared" si="24"/>
        <v/>
      </c>
      <c r="S87" s="328" t="str">
        <f t="shared" si="7"/>
        <v/>
      </c>
      <c r="T87" s="327" t="str">
        <f t="shared" si="20"/>
        <v/>
      </c>
      <c r="U87" s="321" t="str">
        <f t="shared" si="8"/>
        <v/>
      </c>
      <c r="V87" s="327" t="str">
        <f t="shared" si="9"/>
        <v/>
      </c>
      <c r="W87" s="321" t="str">
        <f t="shared" si="10"/>
        <v/>
      </c>
      <c r="AA87" s="326" t="str">
        <f t="shared" si="21"/>
        <v/>
      </c>
      <c r="AB87" s="327" t="str">
        <f>IF(AA87="","",(AA87-1)*(360/DSMC!$D$25))</f>
        <v/>
      </c>
      <c r="AC87" s="327" t="str">
        <f t="shared" si="11"/>
        <v/>
      </c>
      <c r="AD87" s="327" t="str">
        <f t="shared" si="25"/>
        <v/>
      </c>
      <c r="AE87" s="327" t="str">
        <f t="shared" si="26"/>
        <v/>
      </c>
      <c r="AF87" s="328" t="str">
        <f t="shared" si="12"/>
        <v/>
      </c>
      <c r="AG87" s="327" t="str">
        <f t="shared" si="22"/>
        <v/>
      </c>
      <c r="AH87" s="321" t="str">
        <f t="shared" si="13"/>
        <v/>
      </c>
      <c r="AI87" s="327" t="str">
        <f t="shared" si="14"/>
        <v/>
      </c>
      <c r="AJ87" s="321" t="str">
        <f t="shared" si="15"/>
        <v/>
      </c>
    </row>
    <row r="88" spans="1:36" x14ac:dyDescent="0.25">
      <c r="A88" s="323" t="str">
        <f t="shared" si="16"/>
        <v/>
      </c>
      <c r="B88" s="324" t="str">
        <f>IF(A88="","",(A88-1)*(360/DSMC!$D$25))</f>
        <v/>
      </c>
      <c r="C88" s="324" t="str">
        <f t="shared" si="0"/>
        <v/>
      </c>
      <c r="D88" s="324" t="str">
        <f t="shared" si="17"/>
        <v/>
      </c>
      <c r="E88" s="324" t="str">
        <f t="shared" si="1"/>
        <v/>
      </c>
      <c r="F88" s="325" t="str">
        <f t="shared" si="2"/>
        <v/>
      </c>
      <c r="G88" s="324" t="str">
        <f t="shared" si="18"/>
        <v/>
      </c>
      <c r="H88" s="324" t="str">
        <f t="shared" si="3"/>
        <v/>
      </c>
      <c r="I88" s="324" t="str">
        <f t="shared" si="4"/>
        <v/>
      </c>
      <c r="J88" s="324" t="str">
        <f t="shared" si="5"/>
        <v/>
      </c>
      <c r="N88" s="323" t="str">
        <f t="shared" si="19"/>
        <v/>
      </c>
      <c r="O88" s="324" t="str">
        <f>IF(N88="","",O87+(360/DSMC!$D$25))</f>
        <v/>
      </c>
      <c r="P88" s="324" t="str">
        <f t="shared" si="6"/>
        <v/>
      </c>
      <c r="Q88" s="324" t="str">
        <f t="shared" si="23"/>
        <v/>
      </c>
      <c r="R88" s="324" t="str">
        <f t="shared" si="24"/>
        <v/>
      </c>
      <c r="S88" s="325" t="str">
        <f t="shared" si="7"/>
        <v/>
      </c>
      <c r="T88" s="324" t="str">
        <f t="shared" si="20"/>
        <v/>
      </c>
      <c r="U88" s="324" t="str">
        <f t="shared" si="8"/>
        <v/>
      </c>
      <c r="V88" s="324" t="str">
        <f t="shared" si="9"/>
        <v/>
      </c>
      <c r="W88" s="324" t="str">
        <f t="shared" si="10"/>
        <v/>
      </c>
      <c r="AA88" s="323" t="str">
        <f t="shared" si="21"/>
        <v/>
      </c>
      <c r="AB88" s="324" t="str">
        <f>IF(AA88="","",(AA88-1)*(360/DSMC!$D$25))</f>
        <v/>
      </c>
      <c r="AC88" s="324" t="str">
        <f t="shared" si="11"/>
        <v/>
      </c>
      <c r="AD88" s="324" t="str">
        <f t="shared" si="25"/>
        <v/>
      </c>
      <c r="AE88" s="324" t="str">
        <f t="shared" si="26"/>
        <v/>
      </c>
      <c r="AF88" s="325" t="str">
        <f t="shared" si="12"/>
        <v/>
      </c>
      <c r="AG88" s="324" t="str">
        <f t="shared" si="22"/>
        <v/>
      </c>
      <c r="AH88" s="324" t="str">
        <f t="shared" si="13"/>
        <v/>
      </c>
      <c r="AI88" s="324" t="str">
        <f t="shared" si="14"/>
        <v/>
      </c>
      <c r="AJ88" s="324" t="str">
        <f t="shared" si="15"/>
        <v/>
      </c>
    </row>
    <row r="89" spans="1:36" x14ac:dyDescent="0.25">
      <c r="A89" s="326" t="str">
        <f t="shared" si="16"/>
        <v/>
      </c>
      <c r="B89" s="327" t="str">
        <f>IF(A89="","",(A89-1)*(360/DSMC!$D$25))</f>
        <v/>
      </c>
      <c r="C89" s="327" t="str">
        <f t="shared" si="0"/>
        <v/>
      </c>
      <c r="D89" s="327" t="str">
        <f t="shared" si="17"/>
        <v/>
      </c>
      <c r="E89" s="327" t="str">
        <f t="shared" si="1"/>
        <v/>
      </c>
      <c r="F89" s="328" t="str">
        <f t="shared" si="2"/>
        <v/>
      </c>
      <c r="G89" s="327" t="str">
        <f t="shared" si="18"/>
        <v/>
      </c>
      <c r="H89" s="321" t="str">
        <f t="shared" si="3"/>
        <v/>
      </c>
      <c r="I89" s="327" t="str">
        <f t="shared" si="4"/>
        <v/>
      </c>
      <c r="J89" s="321" t="str">
        <f t="shared" si="5"/>
        <v/>
      </c>
      <c r="N89" s="326" t="str">
        <f t="shared" si="19"/>
        <v/>
      </c>
      <c r="O89" s="327" t="str">
        <f>IF(N89="","",O88+(360/DSMC!$D$25))</f>
        <v/>
      </c>
      <c r="P89" s="327" t="str">
        <f t="shared" si="6"/>
        <v/>
      </c>
      <c r="Q89" s="327" t="str">
        <f t="shared" si="23"/>
        <v/>
      </c>
      <c r="R89" s="327" t="str">
        <f t="shared" si="24"/>
        <v/>
      </c>
      <c r="S89" s="328" t="str">
        <f t="shared" si="7"/>
        <v/>
      </c>
      <c r="T89" s="327" t="str">
        <f t="shared" si="20"/>
        <v/>
      </c>
      <c r="U89" s="321" t="str">
        <f t="shared" si="8"/>
        <v/>
      </c>
      <c r="V89" s="327" t="str">
        <f t="shared" si="9"/>
        <v/>
      </c>
      <c r="W89" s="321" t="str">
        <f t="shared" si="10"/>
        <v/>
      </c>
      <c r="AA89" s="326" t="str">
        <f t="shared" si="21"/>
        <v/>
      </c>
      <c r="AB89" s="327" t="str">
        <f>IF(AA89="","",(AA89-1)*(360/DSMC!$D$25))</f>
        <v/>
      </c>
      <c r="AC89" s="327" t="str">
        <f t="shared" si="11"/>
        <v/>
      </c>
      <c r="AD89" s="327" t="str">
        <f t="shared" si="25"/>
        <v/>
      </c>
      <c r="AE89" s="327" t="str">
        <f t="shared" si="26"/>
        <v/>
      </c>
      <c r="AF89" s="328" t="str">
        <f t="shared" si="12"/>
        <v/>
      </c>
      <c r="AG89" s="327" t="str">
        <f t="shared" si="22"/>
        <v/>
      </c>
      <c r="AH89" s="321" t="str">
        <f t="shared" si="13"/>
        <v/>
      </c>
      <c r="AI89" s="327" t="str">
        <f t="shared" si="14"/>
        <v/>
      </c>
      <c r="AJ89" s="321" t="str">
        <f t="shared" si="15"/>
        <v/>
      </c>
    </row>
    <row r="90" spans="1:36" x14ac:dyDescent="0.25">
      <c r="A90" s="323" t="str">
        <f t="shared" si="16"/>
        <v/>
      </c>
      <c r="B90" s="324" t="str">
        <f>IF(A90="","",(A90-1)*(360/DSMC!$D$25))</f>
        <v/>
      </c>
      <c r="C90" s="324" t="str">
        <f t="shared" si="0"/>
        <v/>
      </c>
      <c r="D90" s="324" t="str">
        <f t="shared" si="17"/>
        <v/>
      </c>
      <c r="E90" s="324" t="str">
        <f t="shared" si="1"/>
        <v/>
      </c>
      <c r="F90" s="325" t="str">
        <f t="shared" si="2"/>
        <v/>
      </c>
      <c r="G90" s="324" t="str">
        <f t="shared" si="18"/>
        <v/>
      </c>
      <c r="H90" s="324" t="str">
        <f t="shared" si="3"/>
        <v/>
      </c>
      <c r="I90" s="324" t="str">
        <f t="shared" si="4"/>
        <v/>
      </c>
      <c r="J90" s="324" t="str">
        <f t="shared" si="5"/>
        <v/>
      </c>
      <c r="N90" s="323" t="str">
        <f t="shared" si="19"/>
        <v/>
      </c>
      <c r="O90" s="324" t="str">
        <f>IF(N90="","",O89+(360/DSMC!$D$25))</f>
        <v/>
      </c>
      <c r="P90" s="324" t="str">
        <f t="shared" si="6"/>
        <v/>
      </c>
      <c r="Q90" s="324" t="str">
        <f t="shared" si="23"/>
        <v/>
      </c>
      <c r="R90" s="324" t="str">
        <f t="shared" si="24"/>
        <v/>
      </c>
      <c r="S90" s="325" t="str">
        <f t="shared" si="7"/>
        <v/>
      </c>
      <c r="T90" s="324" t="str">
        <f t="shared" si="20"/>
        <v/>
      </c>
      <c r="U90" s="324" t="str">
        <f t="shared" si="8"/>
        <v/>
      </c>
      <c r="V90" s="324" t="str">
        <f t="shared" si="9"/>
        <v/>
      </c>
      <c r="W90" s="324" t="str">
        <f t="shared" si="10"/>
        <v/>
      </c>
      <c r="AA90" s="323" t="str">
        <f t="shared" si="21"/>
        <v/>
      </c>
      <c r="AB90" s="324" t="str">
        <f>IF(AA90="","",(AA90-1)*(360/DSMC!$D$25))</f>
        <v/>
      </c>
      <c r="AC90" s="324" t="str">
        <f t="shared" si="11"/>
        <v/>
      </c>
      <c r="AD90" s="324" t="str">
        <f t="shared" si="25"/>
        <v/>
      </c>
      <c r="AE90" s="324" t="str">
        <f t="shared" si="26"/>
        <v/>
      </c>
      <c r="AF90" s="325" t="str">
        <f t="shared" si="12"/>
        <v/>
      </c>
      <c r="AG90" s="324" t="str">
        <f t="shared" si="22"/>
        <v/>
      </c>
      <c r="AH90" s="324" t="str">
        <f t="shared" si="13"/>
        <v/>
      </c>
      <c r="AI90" s="324" t="str">
        <f t="shared" si="14"/>
        <v/>
      </c>
      <c r="AJ90" s="324" t="str">
        <f t="shared" si="15"/>
        <v/>
      </c>
    </row>
    <row r="91" spans="1:36" x14ac:dyDescent="0.25">
      <c r="A91" s="326" t="str">
        <f t="shared" si="16"/>
        <v/>
      </c>
      <c r="B91" s="327" t="str">
        <f>IF(A91="","",(A91-1)*(360/DSMC!$D$25))</f>
        <v/>
      </c>
      <c r="C91" s="327" t="str">
        <f t="shared" si="0"/>
        <v/>
      </c>
      <c r="D91" s="327" t="str">
        <f t="shared" si="17"/>
        <v/>
      </c>
      <c r="E91" s="327" t="str">
        <f t="shared" si="1"/>
        <v/>
      </c>
      <c r="F91" s="328" t="str">
        <f t="shared" si="2"/>
        <v/>
      </c>
      <c r="G91" s="327" t="str">
        <f t="shared" si="18"/>
        <v/>
      </c>
      <c r="H91" s="321" t="str">
        <f t="shared" si="3"/>
        <v/>
      </c>
      <c r="I91" s="327" t="str">
        <f t="shared" si="4"/>
        <v/>
      </c>
      <c r="J91" s="321" t="str">
        <f t="shared" si="5"/>
        <v/>
      </c>
      <c r="N91" s="326" t="str">
        <f t="shared" si="19"/>
        <v/>
      </c>
      <c r="O91" s="327" t="str">
        <f>IF(N91="","",O90+(360/DSMC!$D$25))</f>
        <v/>
      </c>
      <c r="P91" s="327" t="str">
        <f t="shared" si="6"/>
        <v/>
      </c>
      <c r="Q91" s="327" t="str">
        <f t="shared" si="23"/>
        <v/>
      </c>
      <c r="R91" s="327" t="str">
        <f t="shared" si="24"/>
        <v/>
      </c>
      <c r="S91" s="328" t="str">
        <f t="shared" si="7"/>
        <v/>
      </c>
      <c r="T91" s="327" t="str">
        <f t="shared" si="20"/>
        <v/>
      </c>
      <c r="U91" s="321" t="str">
        <f t="shared" si="8"/>
        <v/>
      </c>
      <c r="V91" s="327" t="str">
        <f t="shared" si="9"/>
        <v/>
      </c>
      <c r="W91" s="321" t="str">
        <f t="shared" si="10"/>
        <v/>
      </c>
      <c r="AA91" s="326" t="str">
        <f t="shared" si="21"/>
        <v/>
      </c>
      <c r="AB91" s="327" t="str">
        <f>IF(AA91="","",(AA91-1)*(360/DSMC!$D$25))</f>
        <v/>
      </c>
      <c r="AC91" s="327" t="str">
        <f t="shared" si="11"/>
        <v/>
      </c>
      <c r="AD91" s="327" t="str">
        <f t="shared" si="25"/>
        <v/>
      </c>
      <c r="AE91" s="327" t="str">
        <f t="shared" si="26"/>
        <v/>
      </c>
      <c r="AF91" s="328" t="str">
        <f t="shared" si="12"/>
        <v/>
      </c>
      <c r="AG91" s="327" t="str">
        <f t="shared" si="22"/>
        <v/>
      </c>
      <c r="AH91" s="321" t="str">
        <f t="shared" si="13"/>
        <v/>
      </c>
      <c r="AI91" s="327" t="str">
        <f t="shared" si="14"/>
        <v/>
      </c>
      <c r="AJ91" s="321" t="str">
        <f t="shared" si="15"/>
        <v/>
      </c>
    </row>
    <row r="92" spans="1:36" x14ac:dyDescent="0.25">
      <c r="A92" s="323" t="str">
        <f t="shared" si="16"/>
        <v/>
      </c>
      <c r="B92" s="324" t="str">
        <f>IF(A92="","",(A92-1)*(360/DSMC!$D$25))</f>
        <v/>
      </c>
      <c r="C92" s="324" t="str">
        <f t="shared" si="0"/>
        <v/>
      </c>
      <c r="D92" s="324" t="str">
        <f t="shared" si="17"/>
        <v/>
      </c>
      <c r="E92" s="324" t="str">
        <f t="shared" si="1"/>
        <v/>
      </c>
      <c r="F92" s="325" t="str">
        <f t="shared" si="2"/>
        <v/>
      </c>
      <c r="G92" s="324" t="str">
        <f t="shared" si="18"/>
        <v/>
      </c>
      <c r="H92" s="324" t="str">
        <f t="shared" si="3"/>
        <v/>
      </c>
      <c r="I92" s="324" t="str">
        <f t="shared" si="4"/>
        <v/>
      </c>
      <c r="J92" s="324" t="str">
        <f t="shared" si="5"/>
        <v/>
      </c>
      <c r="N92" s="323" t="str">
        <f t="shared" si="19"/>
        <v/>
      </c>
      <c r="O92" s="324" t="str">
        <f>IF(N92="","",O91+(360/DSMC!$D$25))</f>
        <v/>
      </c>
      <c r="P92" s="324" t="str">
        <f t="shared" si="6"/>
        <v/>
      </c>
      <c r="Q92" s="324" t="str">
        <f t="shared" si="23"/>
        <v/>
      </c>
      <c r="R92" s="324" t="str">
        <f t="shared" si="24"/>
        <v/>
      </c>
      <c r="S92" s="325" t="str">
        <f t="shared" si="7"/>
        <v/>
      </c>
      <c r="T92" s="324" t="str">
        <f t="shared" si="20"/>
        <v/>
      </c>
      <c r="U92" s="324" t="str">
        <f t="shared" si="8"/>
        <v/>
      </c>
      <c r="V92" s="324" t="str">
        <f t="shared" si="9"/>
        <v/>
      </c>
      <c r="W92" s="324" t="str">
        <f t="shared" si="10"/>
        <v/>
      </c>
      <c r="AA92" s="323" t="str">
        <f t="shared" si="21"/>
        <v/>
      </c>
      <c r="AB92" s="324" t="str">
        <f>IF(AA92="","",(AA92-1)*(360/DSMC!$D$25))</f>
        <v/>
      </c>
      <c r="AC92" s="324" t="str">
        <f t="shared" si="11"/>
        <v/>
      </c>
      <c r="AD92" s="324" t="str">
        <f t="shared" si="25"/>
        <v/>
      </c>
      <c r="AE92" s="324" t="str">
        <f t="shared" si="26"/>
        <v/>
      </c>
      <c r="AF92" s="325" t="str">
        <f t="shared" si="12"/>
        <v/>
      </c>
      <c r="AG92" s="324" t="str">
        <f t="shared" si="22"/>
        <v/>
      </c>
      <c r="AH92" s="324" t="str">
        <f t="shared" si="13"/>
        <v/>
      </c>
      <c r="AI92" s="324" t="str">
        <f t="shared" si="14"/>
        <v/>
      </c>
      <c r="AJ92" s="324" t="str">
        <f t="shared" si="15"/>
        <v/>
      </c>
    </row>
    <row r="93" spans="1:36" x14ac:dyDescent="0.25">
      <c r="A93" s="326" t="str">
        <f t="shared" si="16"/>
        <v/>
      </c>
      <c r="B93" s="327" t="str">
        <f>IF(A93="","",(A93-1)*(360/DSMC!$D$25))</f>
        <v/>
      </c>
      <c r="C93" s="327" t="str">
        <f t="shared" si="0"/>
        <v/>
      </c>
      <c r="D93" s="327" t="str">
        <f t="shared" si="17"/>
        <v/>
      </c>
      <c r="E93" s="327" t="str">
        <f t="shared" si="1"/>
        <v/>
      </c>
      <c r="F93" s="328" t="str">
        <f t="shared" si="2"/>
        <v/>
      </c>
      <c r="G93" s="327" t="str">
        <f t="shared" si="18"/>
        <v/>
      </c>
      <c r="H93" s="321" t="str">
        <f t="shared" si="3"/>
        <v/>
      </c>
      <c r="I93" s="327" t="str">
        <f t="shared" si="4"/>
        <v/>
      </c>
      <c r="J93" s="321" t="str">
        <f t="shared" si="5"/>
        <v/>
      </c>
      <c r="N93" s="326" t="str">
        <f t="shared" si="19"/>
        <v/>
      </c>
      <c r="O93" s="327" t="str">
        <f>IF(N93="","",O92+(360/DSMC!$D$25))</f>
        <v/>
      </c>
      <c r="P93" s="327" t="str">
        <f t="shared" si="6"/>
        <v/>
      </c>
      <c r="Q93" s="327" t="str">
        <f t="shared" si="23"/>
        <v/>
      </c>
      <c r="R93" s="327" t="str">
        <f t="shared" si="24"/>
        <v/>
      </c>
      <c r="S93" s="328" t="str">
        <f t="shared" si="7"/>
        <v/>
      </c>
      <c r="T93" s="327" t="str">
        <f t="shared" si="20"/>
        <v/>
      </c>
      <c r="U93" s="321" t="str">
        <f t="shared" si="8"/>
        <v/>
      </c>
      <c r="V93" s="327" t="str">
        <f t="shared" si="9"/>
        <v/>
      </c>
      <c r="W93" s="321" t="str">
        <f t="shared" si="10"/>
        <v/>
      </c>
      <c r="AA93" s="326" t="str">
        <f t="shared" si="21"/>
        <v/>
      </c>
      <c r="AB93" s="327" t="str">
        <f>IF(AA93="","",(AA93-1)*(360/DSMC!$D$25))</f>
        <v/>
      </c>
      <c r="AC93" s="327" t="str">
        <f t="shared" si="11"/>
        <v/>
      </c>
      <c r="AD93" s="327" t="str">
        <f t="shared" si="25"/>
        <v/>
      </c>
      <c r="AE93" s="327" t="str">
        <f t="shared" si="26"/>
        <v/>
      </c>
      <c r="AF93" s="328" t="str">
        <f t="shared" si="12"/>
        <v/>
      </c>
      <c r="AG93" s="327" t="str">
        <f t="shared" si="22"/>
        <v/>
      </c>
      <c r="AH93" s="321" t="str">
        <f t="shared" si="13"/>
        <v/>
      </c>
      <c r="AI93" s="327" t="str">
        <f t="shared" si="14"/>
        <v/>
      </c>
      <c r="AJ93" s="321" t="str">
        <f t="shared" si="15"/>
        <v/>
      </c>
    </row>
    <row r="94" spans="1:36" x14ac:dyDescent="0.25">
      <c r="A94" s="323" t="str">
        <f t="shared" si="16"/>
        <v/>
      </c>
      <c r="B94" s="324" t="str">
        <f>IF(A94="","",(A94-1)*(360/DSMC!$D$25))</f>
        <v/>
      </c>
      <c r="C94" s="324" t="str">
        <f t="shared" si="0"/>
        <v/>
      </c>
      <c r="D94" s="324" t="str">
        <f t="shared" si="17"/>
        <v/>
      </c>
      <c r="E94" s="324" t="str">
        <f t="shared" si="1"/>
        <v/>
      </c>
      <c r="F94" s="325" t="str">
        <f t="shared" si="2"/>
        <v/>
      </c>
      <c r="G94" s="324" t="str">
        <f t="shared" si="18"/>
        <v/>
      </c>
      <c r="H94" s="324" t="str">
        <f t="shared" si="3"/>
        <v/>
      </c>
      <c r="I94" s="324" t="str">
        <f t="shared" si="4"/>
        <v/>
      </c>
      <c r="J94" s="324" t="str">
        <f t="shared" si="5"/>
        <v/>
      </c>
      <c r="N94" s="323" t="str">
        <f t="shared" si="19"/>
        <v/>
      </c>
      <c r="O94" s="324" t="str">
        <f>IF(N94="","",O93+(360/DSMC!$D$25))</f>
        <v/>
      </c>
      <c r="P94" s="324" t="str">
        <f t="shared" si="6"/>
        <v/>
      </c>
      <c r="Q94" s="324" t="str">
        <f t="shared" si="23"/>
        <v/>
      </c>
      <c r="R94" s="324" t="str">
        <f t="shared" si="24"/>
        <v/>
      </c>
      <c r="S94" s="325" t="str">
        <f t="shared" si="7"/>
        <v/>
      </c>
      <c r="T94" s="324" t="str">
        <f t="shared" si="20"/>
        <v/>
      </c>
      <c r="U94" s="324" t="str">
        <f t="shared" si="8"/>
        <v/>
      </c>
      <c r="V94" s="324" t="str">
        <f t="shared" si="9"/>
        <v/>
      </c>
      <c r="W94" s="324" t="str">
        <f t="shared" si="10"/>
        <v/>
      </c>
      <c r="AA94" s="323" t="str">
        <f t="shared" si="21"/>
        <v/>
      </c>
      <c r="AB94" s="324" t="str">
        <f>IF(AA94="","",(AA94-1)*(360/DSMC!$D$25))</f>
        <v/>
      </c>
      <c r="AC94" s="324" t="str">
        <f t="shared" si="11"/>
        <v/>
      </c>
      <c r="AD94" s="324" t="str">
        <f t="shared" si="25"/>
        <v/>
      </c>
      <c r="AE94" s="324" t="str">
        <f t="shared" si="26"/>
        <v/>
      </c>
      <c r="AF94" s="325" t="str">
        <f t="shared" si="12"/>
        <v/>
      </c>
      <c r="AG94" s="324" t="str">
        <f t="shared" si="22"/>
        <v/>
      </c>
      <c r="AH94" s="324" t="str">
        <f t="shared" si="13"/>
        <v/>
      </c>
      <c r="AI94" s="324" t="str">
        <f t="shared" si="14"/>
        <v/>
      </c>
      <c r="AJ94" s="324" t="str">
        <f t="shared" si="15"/>
        <v/>
      </c>
    </row>
    <row r="95" spans="1:36" x14ac:dyDescent="0.25">
      <c r="A95" s="326" t="str">
        <f t="shared" si="16"/>
        <v/>
      </c>
      <c r="B95" s="327" t="str">
        <f>IF(A95="","",(A95-1)*(360/DSMC!$D$25))</f>
        <v/>
      </c>
      <c r="C95" s="327" t="str">
        <f t="shared" si="0"/>
        <v/>
      </c>
      <c r="D95" s="327" t="str">
        <f t="shared" si="17"/>
        <v/>
      </c>
      <c r="E95" s="327" t="str">
        <f t="shared" si="1"/>
        <v/>
      </c>
      <c r="F95" s="328" t="str">
        <f t="shared" si="2"/>
        <v/>
      </c>
      <c r="G95" s="327" t="str">
        <f t="shared" si="18"/>
        <v/>
      </c>
      <c r="H95" s="321" t="str">
        <f t="shared" si="3"/>
        <v/>
      </c>
      <c r="I95" s="327" t="str">
        <f t="shared" si="4"/>
        <v/>
      </c>
      <c r="J95" s="321" t="str">
        <f t="shared" si="5"/>
        <v/>
      </c>
      <c r="N95" s="326" t="str">
        <f t="shared" si="19"/>
        <v/>
      </c>
      <c r="O95" s="327" t="str">
        <f>IF(N95="","",O94+(360/DSMC!$D$25))</f>
        <v/>
      </c>
      <c r="P95" s="327" t="str">
        <f t="shared" si="6"/>
        <v/>
      </c>
      <c r="Q95" s="327" t="str">
        <f t="shared" si="23"/>
        <v/>
      </c>
      <c r="R95" s="327" t="str">
        <f t="shared" si="24"/>
        <v/>
      </c>
      <c r="S95" s="328" t="str">
        <f t="shared" si="7"/>
        <v/>
      </c>
      <c r="T95" s="327" t="str">
        <f t="shared" si="20"/>
        <v/>
      </c>
      <c r="U95" s="321" t="str">
        <f t="shared" si="8"/>
        <v/>
      </c>
      <c r="V95" s="327" t="str">
        <f t="shared" si="9"/>
        <v/>
      </c>
      <c r="W95" s="321" t="str">
        <f t="shared" si="10"/>
        <v/>
      </c>
      <c r="AA95" s="326" t="str">
        <f t="shared" si="21"/>
        <v/>
      </c>
      <c r="AB95" s="327" t="str">
        <f>IF(AA95="","",(AA95-1)*(360/DSMC!$D$25))</f>
        <v/>
      </c>
      <c r="AC95" s="327" t="str">
        <f t="shared" si="11"/>
        <v/>
      </c>
      <c r="AD95" s="327" t="str">
        <f t="shared" si="25"/>
        <v/>
      </c>
      <c r="AE95" s="327" t="str">
        <f t="shared" si="26"/>
        <v/>
      </c>
      <c r="AF95" s="328" t="str">
        <f t="shared" si="12"/>
        <v/>
      </c>
      <c r="AG95" s="327" t="str">
        <f t="shared" si="22"/>
        <v/>
      </c>
      <c r="AH95" s="321" t="str">
        <f t="shared" si="13"/>
        <v/>
      </c>
      <c r="AI95" s="327" t="str">
        <f t="shared" si="14"/>
        <v/>
      </c>
      <c r="AJ95" s="321" t="str">
        <f t="shared" si="15"/>
        <v/>
      </c>
    </row>
    <row r="96" spans="1:36" x14ac:dyDescent="0.25">
      <c r="A96" s="323" t="str">
        <f t="shared" si="16"/>
        <v/>
      </c>
      <c r="B96" s="324" t="str">
        <f>IF(A96="","",(A96-1)*(360/DSMC!$D$25))</f>
        <v/>
      </c>
      <c r="C96" s="324" t="str">
        <f t="shared" si="0"/>
        <v/>
      </c>
      <c r="D96" s="324" t="str">
        <f t="shared" si="17"/>
        <v/>
      </c>
      <c r="E96" s="324" t="str">
        <f t="shared" si="1"/>
        <v/>
      </c>
      <c r="F96" s="325" t="str">
        <f t="shared" si="2"/>
        <v/>
      </c>
      <c r="G96" s="324" t="str">
        <f t="shared" si="18"/>
        <v/>
      </c>
      <c r="H96" s="324" t="str">
        <f t="shared" si="3"/>
        <v/>
      </c>
      <c r="I96" s="324" t="str">
        <f t="shared" si="4"/>
        <v/>
      </c>
      <c r="J96" s="324" t="str">
        <f t="shared" si="5"/>
        <v/>
      </c>
      <c r="N96" s="323" t="str">
        <f t="shared" si="19"/>
        <v/>
      </c>
      <c r="O96" s="324" t="str">
        <f>IF(N96="","",O95+(360/DSMC!$D$25))</f>
        <v/>
      </c>
      <c r="P96" s="324" t="str">
        <f t="shared" si="6"/>
        <v/>
      </c>
      <c r="Q96" s="324" t="str">
        <f t="shared" si="23"/>
        <v/>
      </c>
      <c r="R96" s="324" t="str">
        <f t="shared" si="24"/>
        <v/>
      </c>
      <c r="S96" s="325" t="str">
        <f t="shared" si="7"/>
        <v/>
      </c>
      <c r="T96" s="324" t="str">
        <f t="shared" si="20"/>
        <v/>
      </c>
      <c r="U96" s="324" t="str">
        <f t="shared" si="8"/>
        <v/>
      </c>
      <c r="V96" s="324" t="str">
        <f t="shared" si="9"/>
        <v/>
      </c>
      <c r="W96" s="324" t="str">
        <f t="shared" si="10"/>
        <v/>
      </c>
      <c r="AA96" s="323" t="str">
        <f t="shared" si="21"/>
        <v/>
      </c>
      <c r="AB96" s="324" t="str">
        <f>IF(AA96="","",(AA96-1)*(360/DSMC!$D$25))</f>
        <v/>
      </c>
      <c r="AC96" s="324" t="str">
        <f t="shared" si="11"/>
        <v/>
      </c>
      <c r="AD96" s="324" t="str">
        <f t="shared" si="25"/>
        <v/>
      </c>
      <c r="AE96" s="324" t="str">
        <f t="shared" si="26"/>
        <v/>
      </c>
      <c r="AF96" s="325" t="str">
        <f t="shared" si="12"/>
        <v/>
      </c>
      <c r="AG96" s="324" t="str">
        <f t="shared" si="22"/>
        <v/>
      </c>
      <c r="AH96" s="324" t="str">
        <f t="shared" si="13"/>
        <v/>
      </c>
      <c r="AI96" s="324" t="str">
        <f t="shared" si="14"/>
        <v/>
      </c>
      <c r="AJ96" s="324" t="str">
        <f t="shared" si="15"/>
        <v/>
      </c>
    </row>
    <row r="97" spans="1:36" x14ac:dyDescent="0.25">
      <c r="A97" s="326" t="str">
        <f t="shared" si="16"/>
        <v/>
      </c>
      <c r="B97" s="327" t="str">
        <f>IF(A97="","",(A97-1)*(360/DSMC!$D$25))</f>
        <v/>
      </c>
      <c r="C97" s="327" t="str">
        <f t="shared" si="0"/>
        <v/>
      </c>
      <c r="D97" s="327" t="str">
        <f t="shared" si="17"/>
        <v/>
      </c>
      <c r="E97" s="327" t="str">
        <f t="shared" si="1"/>
        <v/>
      </c>
      <c r="F97" s="328" t="str">
        <f t="shared" si="2"/>
        <v/>
      </c>
      <c r="G97" s="327" t="str">
        <f t="shared" si="18"/>
        <v/>
      </c>
      <c r="H97" s="321" t="str">
        <f t="shared" si="3"/>
        <v/>
      </c>
      <c r="I97" s="327" t="str">
        <f t="shared" si="4"/>
        <v/>
      </c>
      <c r="J97" s="321" t="str">
        <f t="shared" si="5"/>
        <v/>
      </c>
      <c r="N97" s="326" t="str">
        <f t="shared" si="19"/>
        <v/>
      </c>
      <c r="O97" s="327" t="str">
        <f>IF(N97="","",O96+(360/DSMC!$D$25))</f>
        <v/>
      </c>
      <c r="P97" s="327" t="str">
        <f t="shared" si="6"/>
        <v/>
      </c>
      <c r="Q97" s="327" t="str">
        <f t="shared" si="23"/>
        <v/>
      </c>
      <c r="R97" s="327" t="str">
        <f t="shared" si="24"/>
        <v/>
      </c>
      <c r="S97" s="328" t="str">
        <f t="shared" si="7"/>
        <v/>
      </c>
      <c r="T97" s="327" t="str">
        <f t="shared" si="20"/>
        <v/>
      </c>
      <c r="U97" s="321" t="str">
        <f t="shared" si="8"/>
        <v/>
      </c>
      <c r="V97" s="327" t="str">
        <f t="shared" si="9"/>
        <v/>
      </c>
      <c r="W97" s="321" t="str">
        <f t="shared" si="10"/>
        <v/>
      </c>
      <c r="AA97" s="326" t="str">
        <f t="shared" si="21"/>
        <v/>
      </c>
      <c r="AB97" s="327" t="str">
        <f>IF(AA97="","",(AA97-1)*(360/DSMC!$D$25))</f>
        <v/>
      </c>
      <c r="AC97" s="327" t="str">
        <f t="shared" si="11"/>
        <v/>
      </c>
      <c r="AD97" s="327" t="str">
        <f t="shared" si="25"/>
        <v/>
      </c>
      <c r="AE97" s="327" t="str">
        <f t="shared" si="26"/>
        <v/>
      </c>
      <c r="AF97" s="328" t="str">
        <f t="shared" si="12"/>
        <v/>
      </c>
      <c r="AG97" s="327" t="str">
        <f t="shared" si="22"/>
        <v/>
      </c>
      <c r="AH97" s="321" t="str">
        <f t="shared" si="13"/>
        <v/>
      </c>
      <c r="AI97" s="327" t="str">
        <f t="shared" si="14"/>
        <v/>
      </c>
      <c r="AJ97" s="321" t="str">
        <f t="shared" si="15"/>
        <v/>
      </c>
    </row>
    <row r="98" spans="1:36" x14ac:dyDescent="0.25">
      <c r="A98" s="323" t="str">
        <f t="shared" si="16"/>
        <v/>
      </c>
      <c r="B98" s="324" t="str">
        <f>IF(A98="","",(A98-1)*(360/DSMC!$D$25))</f>
        <v/>
      </c>
      <c r="C98" s="324" t="str">
        <f t="shared" si="0"/>
        <v/>
      </c>
      <c r="D98" s="324" t="str">
        <f t="shared" si="17"/>
        <v/>
      </c>
      <c r="E98" s="324" t="str">
        <f t="shared" si="1"/>
        <v/>
      </c>
      <c r="F98" s="325" t="str">
        <f t="shared" si="2"/>
        <v/>
      </c>
      <c r="G98" s="324" t="str">
        <f t="shared" si="18"/>
        <v/>
      </c>
      <c r="H98" s="324" t="str">
        <f t="shared" si="3"/>
        <v/>
      </c>
      <c r="I98" s="324" t="str">
        <f t="shared" si="4"/>
        <v/>
      </c>
      <c r="J98" s="324" t="str">
        <f t="shared" si="5"/>
        <v/>
      </c>
      <c r="N98" s="323" t="str">
        <f t="shared" si="19"/>
        <v/>
      </c>
      <c r="O98" s="324" t="str">
        <f>IF(N98="","",O97+(360/DSMC!$D$25))</f>
        <v/>
      </c>
      <c r="P98" s="324" t="str">
        <f t="shared" si="6"/>
        <v/>
      </c>
      <c r="Q98" s="324" t="str">
        <f t="shared" si="23"/>
        <v/>
      </c>
      <c r="R98" s="324" t="str">
        <f t="shared" si="24"/>
        <v/>
      </c>
      <c r="S98" s="325" t="str">
        <f t="shared" si="7"/>
        <v/>
      </c>
      <c r="T98" s="324" t="str">
        <f t="shared" si="20"/>
        <v/>
      </c>
      <c r="U98" s="324" t="str">
        <f t="shared" si="8"/>
        <v/>
      </c>
      <c r="V98" s="324" t="str">
        <f t="shared" si="9"/>
        <v/>
      </c>
      <c r="W98" s="324" t="str">
        <f t="shared" si="10"/>
        <v/>
      </c>
      <c r="AA98" s="323" t="str">
        <f t="shared" si="21"/>
        <v/>
      </c>
      <c r="AB98" s="324" t="str">
        <f>IF(AA98="","",(AA98-1)*(360/DSMC!$D$25))</f>
        <v/>
      </c>
      <c r="AC98" s="324" t="str">
        <f t="shared" si="11"/>
        <v/>
      </c>
      <c r="AD98" s="324" t="str">
        <f t="shared" si="25"/>
        <v/>
      </c>
      <c r="AE98" s="324" t="str">
        <f t="shared" si="26"/>
        <v/>
      </c>
      <c r="AF98" s="325" t="str">
        <f t="shared" si="12"/>
        <v/>
      </c>
      <c r="AG98" s="324" t="str">
        <f t="shared" si="22"/>
        <v/>
      </c>
      <c r="AH98" s="324" t="str">
        <f t="shared" si="13"/>
        <v/>
      </c>
      <c r="AI98" s="324" t="str">
        <f t="shared" si="14"/>
        <v/>
      </c>
      <c r="AJ98" s="324" t="str">
        <f t="shared" si="15"/>
        <v/>
      </c>
    </row>
    <row r="99" spans="1:36" x14ac:dyDescent="0.25">
      <c r="A99" s="326" t="str">
        <f t="shared" si="16"/>
        <v/>
      </c>
      <c r="B99" s="327" t="str">
        <f>IF(A99="","",(A99-1)*(360/DSMC!$D$25))</f>
        <v/>
      </c>
      <c r="C99" s="327" t="str">
        <f t="shared" si="0"/>
        <v/>
      </c>
      <c r="D99" s="327" t="str">
        <f t="shared" si="17"/>
        <v/>
      </c>
      <c r="E99" s="327" t="str">
        <f t="shared" si="1"/>
        <v/>
      </c>
      <c r="F99" s="328" t="str">
        <f t="shared" si="2"/>
        <v/>
      </c>
      <c r="G99" s="327" t="str">
        <f t="shared" si="18"/>
        <v/>
      </c>
      <c r="H99" s="321" t="str">
        <f t="shared" si="3"/>
        <v/>
      </c>
      <c r="I99" s="327" t="str">
        <f t="shared" si="4"/>
        <v/>
      </c>
      <c r="J99" s="321" t="str">
        <f t="shared" si="5"/>
        <v/>
      </c>
      <c r="N99" s="326" t="str">
        <f t="shared" si="19"/>
        <v/>
      </c>
      <c r="O99" s="327" t="str">
        <f>IF(N99="","",O98+(360/DSMC!$D$25))</f>
        <v/>
      </c>
      <c r="P99" s="327" t="str">
        <f t="shared" si="6"/>
        <v/>
      </c>
      <c r="Q99" s="327" t="str">
        <f t="shared" si="23"/>
        <v/>
      </c>
      <c r="R99" s="327" t="str">
        <f t="shared" si="24"/>
        <v/>
      </c>
      <c r="S99" s="328" t="str">
        <f t="shared" si="7"/>
        <v/>
      </c>
      <c r="T99" s="327" t="str">
        <f t="shared" si="20"/>
        <v/>
      </c>
      <c r="U99" s="321" t="str">
        <f t="shared" si="8"/>
        <v/>
      </c>
      <c r="V99" s="327" t="str">
        <f t="shared" si="9"/>
        <v/>
      </c>
      <c r="W99" s="321" t="str">
        <f t="shared" si="10"/>
        <v/>
      </c>
      <c r="AA99" s="326" t="str">
        <f t="shared" si="21"/>
        <v/>
      </c>
      <c r="AB99" s="327" t="str">
        <f>IF(AA99="","",(AA99-1)*(360/DSMC!$D$25))</f>
        <v/>
      </c>
      <c r="AC99" s="327" t="str">
        <f t="shared" si="11"/>
        <v/>
      </c>
      <c r="AD99" s="327" t="str">
        <f t="shared" si="25"/>
        <v/>
      </c>
      <c r="AE99" s="327" t="str">
        <f t="shared" si="26"/>
        <v/>
      </c>
      <c r="AF99" s="328" t="str">
        <f t="shared" si="12"/>
        <v/>
      </c>
      <c r="AG99" s="327" t="str">
        <f t="shared" si="22"/>
        <v/>
      </c>
      <c r="AH99" s="321" t="str">
        <f t="shared" si="13"/>
        <v/>
      </c>
      <c r="AI99" s="327" t="str">
        <f t="shared" si="14"/>
        <v/>
      </c>
      <c r="AJ99" s="321" t="str">
        <f t="shared" si="15"/>
        <v/>
      </c>
    </row>
    <row r="100" spans="1:36" x14ac:dyDescent="0.25">
      <c r="A100" s="323" t="str">
        <f t="shared" si="16"/>
        <v/>
      </c>
      <c r="B100" s="324" t="str">
        <f>IF(A100="","",(A100-1)*(360/DSMC!$D$25))</f>
        <v/>
      </c>
      <c r="C100" s="324" t="str">
        <f t="shared" si="0"/>
        <v/>
      </c>
      <c r="D100" s="324" t="str">
        <f t="shared" si="17"/>
        <v/>
      </c>
      <c r="E100" s="324" t="str">
        <f t="shared" si="1"/>
        <v/>
      </c>
      <c r="F100" s="325" t="str">
        <f t="shared" si="2"/>
        <v/>
      </c>
      <c r="G100" s="324" t="str">
        <f t="shared" si="18"/>
        <v/>
      </c>
      <c r="H100" s="324" t="str">
        <f t="shared" si="3"/>
        <v/>
      </c>
      <c r="I100" s="324" t="str">
        <f t="shared" si="4"/>
        <v/>
      </c>
      <c r="J100" s="324" t="str">
        <f t="shared" si="5"/>
        <v/>
      </c>
      <c r="N100" s="323" t="str">
        <f t="shared" si="19"/>
        <v/>
      </c>
      <c r="O100" s="324" t="str">
        <f>IF(N100="","",O99+(360/DSMC!$D$25))</f>
        <v/>
      </c>
      <c r="P100" s="324" t="str">
        <f t="shared" si="6"/>
        <v/>
      </c>
      <c r="Q100" s="324" t="str">
        <f t="shared" si="23"/>
        <v/>
      </c>
      <c r="R100" s="324" t="str">
        <f t="shared" si="24"/>
        <v/>
      </c>
      <c r="S100" s="325" t="str">
        <f t="shared" si="7"/>
        <v/>
      </c>
      <c r="T100" s="324" t="str">
        <f t="shared" si="20"/>
        <v/>
      </c>
      <c r="U100" s="324" t="str">
        <f t="shared" si="8"/>
        <v/>
      </c>
      <c r="V100" s="324" t="str">
        <f t="shared" si="9"/>
        <v/>
      </c>
      <c r="W100" s="324" t="str">
        <f t="shared" si="10"/>
        <v/>
      </c>
      <c r="AA100" s="323" t="str">
        <f t="shared" si="21"/>
        <v/>
      </c>
      <c r="AB100" s="324" t="str">
        <f>IF(AA100="","",(AA100-1)*(360/DSMC!$D$25))</f>
        <v/>
      </c>
      <c r="AC100" s="324" t="str">
        <f t="shared" si="11"/>
        <v/>
      </c>
      <c r="AD100" s="324" t="str">
        <f t="shared" si="25"/>
        <v/>
      </c>
      <c r="AE100" s="324" t="str">
        <f t="shared" si="26"/>
        <v/>
      </c>
      <c r="AF100" s="325" t="str">
        <f t="shared" si="12"/>
        <v/>
      </c>
      <c r="AG100" s="324" t="str">
        <f t="shared" si="22"/>
        <v/>
      </c>
      <c r="AH100" s="324" t="str">
        <f t="shared" si="13"/>
        <v/>
      </c>
      <c r="AI100" s="324" t="str">
        <f t="shared" si="14"/>
        <v/>
      </c>
      <c r="AJ100" s="324" t="str">
        <f t="shared" si="15"/>
        <v/>
      </c>
    </row>
    <row r="101" spans="1:36" x14ac:dyDescent="0.25">
      <c r="A101" s="326" t="str">
        <f t="shared" si="16"/>
        <v/>
      </c>
      <c r="B101" s="327" t="str">
        <f>IF(A101="","",(A101-1)*(360/DSMC!$D$25))</f>
        <v/>
      </c>
      <c r="C101" s="327" t="str">
        <f t="shared" si="0"/>
        <v/>
      </c>
      <c r="D101" s="327" t="str">
        <f t="shared" si="17"/>
        <v/>
      </c>
      <c r="E101" s="327" t="str">
        <f t="shared" si="1"/>
        <v/>
      </c>
      <c r="F101" s="328" t="str">
        <f t="shared" si="2"/>
        <v/>
      </c>
      <c r="G101" s="327" t="str">
        <f t="shared" si="18"/>
        <v/>
      </c>
      <c r="H101" s="321" t="str">
        <f t="shared" si="3"/>
        <v/>
      </c>
      <c r="I101" s="327" t="str">
        <f t="shared" si="4"/>
        <v/>
      </c>
      <c r="J101" s="321" t="str">
        <f t="shared" si="5"/>
        <v/>
      </c>
      <c r="N101" s="326" t="str">
        <f t="shared" si="19"/>
        <v/>
      </c>
      <c r="O101" s="327" t="str">
        <f>IF(N101="","",O100+(360/DSMC!$D$25))</f>
        <v/>
      </c>
      <c r="P101" s="327" t="str">
        <f t="shared" si="6"/>
        <v/>
      </c>
      <c r="Q101" s="327" t="str">
        <f t="shared" si="23"/>
        <v/>
      </c>
      <c r="R101" s="327" t="str">
        <f t="shared" si="24"/>
        <v/>
      </c>
      <c r="S101" s="328" t="str">
        <f t="shared" si="7"/>
        <v/>
      </c>
      <c r="T101" s="327" t="str">
        <f t="shared" si="20"/>
        <v/>
      </c>
      <c r="U101" s="321" t="str">
        <f t="shared" si="8"/>
        <v/>
      </c>
      <c r="V101" s="327" t="str">
        <f t="shared" si="9"/>
        <v/>
      </c>
      <c r="W101" s="321" t="str">
        <f t="shared" si="10"/>
        <v/>
      </c>
      <c r="AA101" s="326" t="str">
        <f t="shared" si="21"/>
        <v/>
      </c>
      <c r="AB101" s="327" t="str">
        <f>IF(AA101="","",(AA101-1)*(360/DSMC!$D$25))</f>
        <v/>
      </c>
      <c r="AC101" s="327" t="str">
        <f t="shared" si="11"/>
        <v/>
      </c>
      <c r="AD101" s="327" t="str">
        <f t="shared" si="25"/>
        <v/>
      </c>
      <c r="AE101" s="327" t="str">
        <f t="shared" si="26"/>
        <v/>
      </c>
      <c r="AF101" s="328" t="str">
        <f t="shared" si="12"/>
        <v/>
      </c>
      <c r="AG101" s="327" t="str">
        <f t="shared" si="22"/>
        <v/>
      </c>
      <c r="AH101" s="321" t="str">
        <f t="shared" si="13"/>
        <v/>
      </c>
      <c r="AI101" s="327" t="str">
        <f t="shared" si="14"/>
        <v/>
      </c>
      <c r="AJ101" s="321" t="str">
        <f t="shared" si="15"/>
        <v/>
      </c>
    </row>
    <row r="102" spans="1:36" x14ac:dyDescent="0.25">
      <c r="A102" s="323" t="str">
        <f t="shared" si="16"/>
        <v/>
      </c>
      <c r="B102" s="324" t="str">
        <f>IF(A102="","",(A102-1)*(360/DSMC!$D$25))</f>
        <v/>
      </c>
      <c r="C102" s="324" t="str">
        <f t="shared" si="0"/>
        <v/>
      </c>
      <c r="D102" s="324" t="str">
        <f t="shared" si="17"/>
        <v/>
      </c>
      <c r="E102" s="324" t="str">
        <f t="shared" si="1"/>
        <v/>
      </c>
      <c r="F102" s="325" t="str">
        <f t="shared" si="2"/>
        <v/>
      </c>
      <c r="G102" s="324" t="str">
        <f t="shared" si="18"/>
        <v/>
      </c>
      <c r="H102" s="324" t="str">
        <f t="shared" si="3"/>
        <v/>
      </c>
      <c r="I102" s="324" t="str">
        <f t="shared" si="4"/>
        <v/>
      </c>
      <c r="J102" s="324" t="str">
        <f t="shared" si="5"/>
        <v/>
      </c>
      <c r="N102" s="323" t="str">
        <f t="shared" si="19"/>
        <v/>
      </c>
      <c r="O102" s="324" t="str">
        <f>IF(N102="","",O101+(360/DSMC!$D$25))</f>
        <v/>
      </c>
      <c r="P102" s="324" t="str">
        <f t="shared" si="6"/>
        <v/>
      </c>
      <c r="Q102" s="324" t="str">
        <f t="shared" si="23"/>
        <v/>
      </c>
      <c r="R102" s="324" t="str">
        <f t="shared" si="24"/>
        <v/>
      </c>
      <c r="S102" s="325" t="str">
        <f t="shared" si="7"/>
        <v/>
      </c>
      <c r="T102" s="324" t="str">
        <f t="shared" si="20"/>
        <v/>
      </c>
      <c r="U102" s="324" t="str">
        <f t="shared" si="8"/>
        <v/>
      </c>
      <c r="V102" s="324" t="str">
        <f t="shared" si="9"/>
        <v/>
      </c>
      <c r="W102" s="324" t="str">
        <f t="shared" si="10"/>
        <v/>
      </c>
      <c r="AA102" s="323" t="str">
        <f t="shared" si="21"/>
        <v/>
      </c>
      <c r="AB102" s="324" t="str">
        <f>IF(AA102="","",(AA102-1)*(360/DSMC!$D$25))</f>
        <v/>
      </c>
      <c r="AC102" s="324" t="str">
        <f t="shared" si="11"/>
        <v/>
      </c>
      <c r="AD102" s="324" t="str">
        <f t="shared" si="25"/>
        <v/>
      </c>
      <c r="AE102" s="324" t="str">
        <f t="shared" si="26"/>
        <v/>
      </c>
      <c r="AF102" s="325" t="str">
        <f t="shared" si="12"/>
        <v/>
      </c>
      <c r="AG102" s="324" t="str">
        <f t="shared" si="22"/>
        <v/>
      </c>
      <c r="AH102" s="324" t="str">
        <f t="shared" si="13"/>
        <v/>
      </c>
      <c r="AI102" s="324" t="str">
        <f t="shared" si="14"/>
        <v/>
      </c>
      <c r="AJ102" s="324" t="str">
        <f t="shared" si="15"/>
        <v/>
      </c>
    </row>
    <row r="103" spans="1:36" x14ac:dyDescent="0.25">
      <c r="A103" s="326" t="str">
        <f t="shared" si="16"/>
        <v/>
      </c>
      <c r="B103" s="327" t="str">
        <f>IF(A103="","",(A103-1)*(360/DSMC!$D$25))</f>
        <v/>
      </c>
      <c r="C103" s="327" t="str">
        <f t="shared" si="0"/>
        <v/>
      </c>
      <c r="D103" s="327" t="str">
        <f t="shared" si="17"/>
        <v/>
      </c>
      <c r="E103" s="327" t="str">
        <f t="shared" si="1"/>
        <v/>
      </c>
      <c r="F103" s="328" t="str">
        <f t="shared" si="2"/>
        <v/>
      </c>
      <c r="G103" s="327" t="str">
        <f t="shared" si="18"/>
        <v/>
      </c>
      <c r="H103" s="321" t="str">
        <f t="shared" si="3"/>
        <v/>
      </c>
      <c r="I103" s="327" t="str">
        <f t="shared" si="4"/>
        <v/>
      </c>
      <c r="J103" s="321" t="str">
        <f t="shared" si="5"/>
        <v/>
      </c>
      <c r="N103" s="326" t="str">
        <f t="shared" si="19"/>
        <v/>
      </c>
      <c r="O103" s="327" t="str">
        <f>IF(N103="","",O102+(360/DSMC!$D$25))</f>
        <v/>
      </c>
      <c r="P103" s="327" t="str">
        <f t="shared" si="6"/>
        <v/>
      </c>
      <c r="Q103" s="327" t="str">
        <f t="shared" si="23"/>
        <v/>
      </c>
      <c r="R103" s="327" t="str">
        <f t="shared" si="24"/>
        <v/>
      </c>
      <c r="S103" s="328" t="str">
        <f t="shared" si="7"/>
        <v/>
      </c>
      <c r="T103" s="327" t="str">
        <f t="shared" si="20"/>
        <v/>
      </c>
      <c r="U103" s="321" t="str">
        <f t="shared" si="8"/>
        <v/>
      </c>
      <c r="V103" s="327" t="str">
        <f t="shared" si="9"/>
        <v/>
      </c>
      <c r="W103" s="321" t="str">
        <f t="shared" si="10"/>
        <v/>
      </c>
      <c r="AA103" s="326" t="str">
        <f t="shared" si="21"/>
        <v/>
      </c>
      <c r="AB103" s="327" t="str">
        <f>IF(AA103="","",(AA103-1)*(360/DSMC!$D$25))</f>
        <v/>
      </c>
      <c r="AC103" s="327" t="str">
        <f t="shared" si="11"/>
        <v/>
      </c>
      <c r="AD103" s="327" t="str">
        <f t="shared" si="25"/>
        <v/>
      </c>
      <c r="AE103" s="327" t="str">
        <f t="shared" si="26"/>
        <v/>
      </c>
      <c r="AF103" s="328" t="str">
        <f t="shared" si="12"/>
        <v/>
      </c>
      <c r="AG103" s="327" t="str">
        <f t="shared" si="22"/>
        <v/>
      </c>
      <c r="AH103" s="321" t="str">
        <f t="shared" si="13"/>
        <v/>
      </c>
      <c r="AI103" s="327" t="str">
        <f t="shared" si="14"/>
        <v/>
      </c>
      <c r="AJ103" s="321" t="str">
        <f t="shared" si="15"/>
        <v/>
      </c>
    </row>
    <row r="104" spans="1:36" x14ac:dyDescent="0.25">
      <c r="A104" s="323" t="str">
        <f t="shared" si="16"/>
        <v/>
      </c>
      <c r="B104" s="324" t="str">
        <f>IF(A104="","",(A104-1)*(360/DSMC!$D$25))</f>
        <v/>
      </c>
      <c r="C104" s="324" t="str">
        <f t="shared" si="0"/>
        <v/>
      </c>
      <c r="D104" s="324" t="str">
        <f t="shared" si="17"/>
        <v/>
      </c>
      <c r="E104" s="324" t="str">
        <f t="shared" si="1"/>
        <v/>
      </c>
      <c r="F104" s="325" t="str">
        <f t="shared" si="2"/>
        <v/>
      </c>
      <c r="G104" s="324" t="str">
        <f t="shared" si="18"/>
        <v/>
      </c>
      <c r="H104" s="324" t="str">
        <f t="shared" si="3"/>
        <v/>
      </c>
      <c r="I104" s="324" t="str">
        <f t="shared" si="4"/>
        <v/>
      </c>
      <c r="J104" s="324" t="str">
        <f t="shared" si="5"/>
        <v/>
      </c>
      <c r="N104" s="323" t="str">
        <f t="shared" si="19"/>
        <v/>
      </c>
      <c r="O104" s="324" t="str">
        <f>IF(N104="","",O103+(360/DSMC!$D$25))</f>
        <v/>
      </c>
      <c r="P104" s="324" t="str">
        <f t="shared" si="6"/>
        <v/>
      </c>
      <c r="Q104" s="324" t="str">
        <f t="shared" si="23"/>
        <v/>
      </c>
      <c r="R104" s="324" t="str">
        <f t="shared" si="24"/>
        <v/>
      </c>
      <c r="S104" s="325" t="str">
        <f t="shared" si="7"/>
        <v/>
      </c>
      <c r="T104" s="324" t="str">
        <f t="shared" si="20"/>
        <v/>
      </c>
      <c r="U104" s="324" t="str">
        <f t="shared" si="8"/>
        <v/>
      </c>
      <c r="V104" s="324" t="str">
        <f t="shared" si="9"/>
        <v/>
      </c>
      <c r="W104" s="324" t="str">
        <f t="shared" si="10"/>
        <v/>
      </c>
      <c r="AA104" s="323" t="str">
        <f t="shared" si="21"/>
        <v/>
      </c>
      <c r="AB104" s="324" t="str">
        <f>IF(AA104="","",(AA104-1)*(360/DSMC!$D$25))</f>
        <v/>
      </c>
      <c r="AC104" s="324" t="str">
        <f t="shared" si="11"/>
        <v/>
      </c>
      <c r="AD104" s="324" t="str">
        <f t="shared" si="25"/>
        <v/>
      </c>
      <c r="AE104" s="324" t="str">
        <f t="shared" si="26"/>
        <v/>
      </c>
      <c r="AF104" s="325" t="str">
        <f t="shared" si="12"/>
        <v/>
      </c>
      <c r="AG104" s="324" t="str">
        <f t="shared" si="22"/>
        <v/>
      </c>
      <c r="AH104" s="324" t="str">
        <f t="shared" si="13"/>
        <v/>
      </c>
      <c r="AI104" s="324" t="str">
        <f t="shared" si="14"/>
        <v/>
      </c>
      <c r="AJ104" s="324" t="str">
        <f t="shared" si="15"/>
        <v/>
      </c>
    </row>
    <row r="105" spans="1:36" x14ac:dyDescent="0.25">
      <c r="A105" s="326" t="str">
        <f t="shared" si="16"/>
        <v/>
      </c>
      <c r="B105" s="327" t="str">
        <f>IF(A105="","",(A105-1)*(360/DSMC!$D$25))</f>
        <v/>
      </c>
      <c r="C105" s="327" t="str">
        <f t="shared" si="0"/>
        <v/>
      </c>
      <c r="D105" s="327" t="str">
        <f t="shared" si="17"/>
        <v/>
      </c>
      <c r="E105" s="327" t="str">
        <f t="shared" si="1"/>
        <v/>
      </c>
      <c r="F105" s="328" t="str">
        <f t="shared" si="2"/>
        <v/>
      </c>
      <c r="G105" s="327" t="str">
        <f t="shared" si="18"/>
        <v/>
      </c>
      <c r="H105" s="321" t="str">
        <f t="shared" si="3"/>
        <v/>
      </c>
      <c r="I105" s="327" t="str">
        <f t="shared" si="4"/>
        <v/>
      </c>
      <c r="J105" s="321" t="str">
        <f t="shared" si="5"/>
        <v/>
      </c>
      <c r="N105" s="326" t="str">
        <f t="shared" si="19"/>
        <v/>
      </c>
      <c r="O105" s="327" t="str">
        <f>IF(N105="","",O104+(360/DSMC!$D$25))</f>
        <v/>
      </c>
      <c r="P105" s="327" t="str">
        <f t="shared" si="6"/>
        <v/>
      </c>
      <c r="Q105" s="327" t="str">
        <f t="shared" si="23"/>
        <v/>
      </c>
      <c r="R105" s="327" t="str">
        <f t="shared" si="24"/>
        <v/>
      </c>
      <c r="S105" s="328" t="str">
        <f t="shared" si="7"/>
        <v/>
      </c>
      <c r="T105" s="327" t="str">
        <f t="shared" si="20"/>
        <v/>
      </c>
      <c r="U105" s="321" t="str">
        <f t="shared" si="8"/>
        <v/>
      </c>
      <c r="V105" s="327" t="str">
        <f t="shared" si="9"/>
        <v/>
      </c>
      <c r="W105" s="321" t="str">
        <f t="shared" si="10"/>
        <v/>
      </c>
      <c r="AA105" s="326" t="str">
        <f t="shared" si="21"/>
        <v/>
      </c>
      <c r="AB105" s="327" t="str">
        <f>IF(AA105="","",(AA105-1)*(360/DSMC!$D$25))</f>
        <v/>
      </c>
      <c r="AC105" s="327" t="str">
        <f t="shared" si="11"/>
        <v/>
      </c>
      <c r="AD105" s="327" t="str">
        <f t="shared" si="25"/>
        <v/>
      </c>
      <c r="AE105" s="327" t="str">
        <f t="shared" si="26"/>
        <v/>
      </c>
      <c r="AF105" s="328" t="str">
        <f t="shared" si="12"/>
        <v/>
      </c>
      <c r="AG105" s="327" t="str">
        <f t="shared" si="22"/>
        <v/>
      </c>
      <c r="AH105" s="321" t="str">
        <f t="shared" si="13"/>
        <v/>
      </c>
      <c r="AI105" s="327" t="str">
        <f t="shared" si="14"/>
        <v/>
      </c>
      <c r="AJ105" s="321" t="str">
        <f t="shared" si="15"/>
        <v/>
      </c>
    </row>
    <row r="106" spans="1:36" x14ac:dyDescent="0.25">
      <c r="A106" s="323" t="str">
        <f t="shared" si="16"/>
        <v/>
      </c>
      <c r="B106" s="324" t="str">
        <f>IF(A106="","",(A106-1)*(360/DSMC!$D$25))</f>
        <v/>
      </c>
      <c r="C106" s="324" t="str">
        <f t="shared" si="0"/>
        <v/>
      </c>
      <c r="D106" s="324" t="str">
        <f t="shared" si="17"/>
        <v/>
      </c>
      <c r="E106" s="324" t="str">
        <f t="shared" si="1"/>
        <v/>
      </c>
      <c r="F106" s="325" t="str">
        <f t="shared" si="2"/>
        <v/>
      </c>
      <c r="G106" s="324" t="str">
        <f t="shared" si="18"/>
        <v/>
      </c>
      <c r="H106" s="324" t="str">
        <f t="shared" si="3"/>
        <v/>
      </c>
      <c r="I106" s="324" t="str">
        <f t="shared" si="4"/>
        <v/>
      </c>
      <c r="J106" s="324" t="str">
        <f t="shared" si="5"/>
        <v/>
      </c>
      <c r="N106" s="323" t="str">
        <f t="shared" si="19"/>
        <v/>
      </c>
      <c r="O106" s="324" t="str">
        <f>IF(N106="","",O105+(360/DSMC!$D$25))</f>
        <v/>
      </c>
      <c r="P106" s="324" t="str">
        <f t="shared" si="6"/>
        <v/>
      </c>
      <c r="Q106" s="324" t="str">
        <f t="shared" si="23"/>
        <v/>
      </c>
      <c r="R106" s="324" t="str">
        <f t="shared" si="24"/>
        <v/>
      </c>
      <c r="S106" s="325" t="str">
        <f t="shared" si="7"/>
        <v/>
      </c>
      <c r="T106" s="324" t="str">
        <f t="shared" si="20"/>
        <v/>
      </c>
      <c r="U106" s="324" t="str">
        <f t="shared" si="8"/>
        <v/>
      </c>
      <c r="V106" s="324" t="str">
        <f t="shared" si="9"/>
        <v/>
      </c>
      <c r="W106" s="324" t="str">
        <f t="shared" si="10"/>
        <v/>
      </c>
      <c r="AA106" s="323" t="str">
        <f t="shared" si="21"/>
        <v/>
      </c>
      <c r="AB106" s="324" t="str">
        <f>IF(AA106="","",(AA106-1)*(360/DSMC!$D$25))</f>
        <v/>
      </c>
      <c r="AC106" s="324" t="str">
        <f t="shared" si="11"/>
        <v/>
      </c>
      <c r="AD106" s="324" t="str">
        <f t="shared" si="25"/>
        <v/>
      </c>
      <c r="AE106" s="324" t="str">
        <f t="shared" si="26"/>
        <v/>
      </c>
      <c r="AF106" s="325" t="str">
        <f t="shared" si="12"/>
        <v/>
      </c>
      <c r="AG106" s="324" t="str">
        <f t="shared" si="22"/>
        <v/>
      </c>
      <c r="AH106" s="324" t="str">
        <f t="shared" si="13"/>
        <v/>
      </c>
      <c r="AI106" s="324" t="str">
        <f t="shared" si="14"/>
        <v/>
      </c>
      <c r="AJ106" s="324" t="str">
        <f t="shared" si="15"/>
        <v/>
      </c>
    </row>
    <row r="107" spans="1:36" x14ac:dyDescent="0.25">
      <c r="A107" s="326" t="str">
        <f t="shared" si="16"/>
        <v/>
      </c>
      <c r="B107" s="327" t="str">
        <f>IF(A107="","",(A107-1)*(360/DSMC!$D$25))</f>
        <v/>
      </c>
      <c r="C107" s="327" t="str">
        <f t="shared" si="0"/>
        <v/>
      </c>
      <c r="D107" s="327" t="str">
        <f t="shared" si="17"/>
        <v/>
      </c>
      <c r="E107" s="327" t="str">
        <f t="shared" si="1"/>
        <v/>
      </c>
      <c r="F107" s="328" t="str">
        <f t="shared" si="2"/>
        <v/>
      </c>
      <c r="G107" s="327" t="str">
        <f t="shared" si="18"/>
        <v/>
      </c>
      <c r="H107" s="321" t="str">
        <f t="shared" si="3"/>
        <v/>
      </c>
      <c r="I107" s="327" t="str">
        <f t="shared" si="4"/>
        <v/>
      </c>
      <c r="J107" s="321" t="str">
        <f t="shared" si="5"/>
        <v/>
      </c>
      <c r="N107" s="326" t="str">
        <f t="shared" si="19"/>
        <v/>
      </c>
      <c r="O107" s="327" t="str">
        <f>IF(N107="","",O106+(360/DSMC!$D$25))</f>
        <v/>
      </c>
      <c r="P107" s="327" t="str">
        <f t="shared" si="6"/>
        <v/>
      </c>
      <c r="Q107" s="327" t="str">
        <f t="shared" si="23"/>
        <v/>
      </c>
      <c r="R107" s="327" t="str">
        <f t="shared" si="24"/>
        <v/>
      </c>
      <c r="S107" s="328" t="str">
        <f t="shared" si="7"/>
        <v/>
      </c>
      <c r="T107" s="327" t="str">
        <f t="shared" si="20"/>
        <v/>
      </c>
      <c r="U107" s="321" t="str">
        <f t="shared" si="8"/>
        <v/>
      </c>
      <c r="V107" s="327" t="str">
        <f t="shared" si="9"/>
        <v/>
      </c>
      <c r="W107" s="321" t="str">
        <f t="shared" si="10"/>
        <v/>
      </c>
      <c r="AA107" s="326" t="str">
        <f t="shared" si="21"/>
        <v/>
      </c>
      <c r="AB107" s="327" t="str">
        <f>IF(AA107="","",(AA107-1)*(360/DSMC!$D$25))</f>
        <v/>
      </c>
      <c r="AC107" s="327" t="str">
        <f t="shared" si="11"/>
        <v/>
      </c>
      <c r="AD107" s="327" t="str">
        <f t="shared" si="25"/>
        <v/>
      </c>
      <c r="AE107" s="327" t="str">
        <f t="shared" si="26"/>
        <v/>
      </c>
      <c r="AF107" s="328" t="str">
        <f t="shared" si="12"/>
        <v/>
      </c>
      <c r="AG107" s="327" t="str">
        <f t="shared" si="22"/>
        <v/>
      </c>
      <c r="AH107" s="321" t="str">
        <f t="shared" si="13"/>
        <v/>
      </c>
      <c r="AI107" s="327" t="str">
        <f t="shared" si="14"/>
        <v/>
      </c>
      <c r="AJ107" s="321" t="str">
        <f t="shared" si="15"/>
        <v/>
      </c>
    </row>
    <row r="108" spans="1:36" x14ac:dyDescent="0.25">
      <c r="A108" s="323" t="str">
        <f t="shared" si="16"/>
        <v/>
      </c>
      <c r="B108" s="324" t="str">
        <f>IF(A108="","",(A108-1)*(360/DSMC!$D$25))</f>
        <v/>
      </c>
      <c r="C108" s="324" t="str">
        <f t="shared" si="0"/>
        <v/>
      </c>
      <c r="D108" s="324" t="str">
        <f t="shared" si="17"/>
        <v/>
      </c>
      <c r="E108" s="324" t="str">
        <f t="shared" si="1"/>
        <v/>
      </c>
      <c r="F108" s="325" t="str">
        <f t="shared" si="2"/>
        <v/>
      </c>
      <c r="G108" s="324" t="str">
        <f t="shared" si="18"/>
        <v/>
      </c>
      <c r="H108" s="324" t="str">
        <f t="shared" si="3"/>
        <v/>
      </c>
      <c r="I108" s="324" t="str">
        <f t="shared" si="4"/>
        <v/>
      </c>
      <c r="J108" s="324" t="str">
        <f t="shared" si="5"/>
        <v/>
      </c>
      <c r="N108" s="323" t="str">
        <f t="shared" si="19"/>
        <v/>
      </c>
      <c r="O108" s="324" t="str">
        <f>IF(N108="","",O107+(360/DSMC!$D$25))</f>
        <v/>
      </c>
      <c r="P108" s="324" t="str">
        <f t="shared" si="6"/>
        <v/>
      </c>
      <c r="Q108" s="324" t="str">
        <f t="shared" si="23"/>
        <v/>
      </c>
      <c r="R108" s="324" t="str">
        <f t="shared" si="24"/>
        <v/>
      </c>
      <c r="S108" s="325" t="str">
        <f t="shared" si="7"/>
        <v/>
      </c>
      <c r="T108" s="324" t="str">
        <f t="shared" si="20"/>
        <v/>
      </c>
      <c r="U108" s="324" t="str">
        <f t="shared" si="8"/>
        <v/>
      </c>
      <c r="V108" s="324" t="str">
        <f t="shared" si="9"/>
        <v/>
      </c>
      <c r="W108" s="324" t="str">
        <f t="shared" si="10"/>
        <v/>
      </c>
      <c r="AA108" s="323" t="str">
        <f t="shared" si="21"/>
        <v/>
      </c>
      <c r="AB108" s="324" t="str">
        <f>IF(AA108="","",(AA108-1)*(360/DSMC!$D$25))</f>
        <v/>
      </c>
      <c r="AC108" s="324" t="str">
        <f t="shared" si="11"/>
        <v/>
      </c>
      <c r="AD108" s="324" t="str">
        <f t="shared" si="25"/>
        <v/>
      </c>
      <c r="AE108" s="324" t="str">
        <f t="shared" si="26"/>
        <v/>
      </c>
      <c r="AF108" s="325" t="str">
        <f t="shared" si="12"/>
        <v/>
      </c>
      <c r="AG108" s="324" t="str">
        <f t="shared" si="22"/>
        <v/>
      </c>
      <c r="AH108" s="324" t="str">
        <f t="shared" si="13"/>
        <v/>
      </c>
      <c r="AI108" s="324" t="str">
        <f t="shared" si="14"/>
        <v/>
      </c>
      <c r="AJ108" s="324" t="str">
        <f t="shared" si="15"/>
        <v/>
      </c>
    </row>
    <row r="109" spans="1:36" x14ac:dyDescent="0.25">
      <c r="A109" s="326" t="str">
        <f t="shared" si="16"/>
        <v/>
      </c>
      <c r="B109" s="327" t="str">
        <f>IF(A109="","",(A109-1)*(360/DSMC!$D$25))</f>
        <v/>
      </c>
      <c r="C109" s="327" t="str">
        <f t="shared" ref="C109:C132" si="27">IF(B109="","",COS(B109*PI()/180)*cage*12/2)</f>
        <v/>
      </c>
      <c r="D109" s="327" t="str">
        <f t="shared" si="17"/>
        <v/>
      </c>
      <c r="E109" s="327" t="str">
        <f t="shared" si="1"/>
        <v/>
      </c>
      <c r="F109" s="328" t="str">
        <f t="shared" ref="F109:F132" si="28">IF(E109="","",(elimit*D109/$F$32))</f>
        <v/>
      </c>
      <c r="G109" s="327" t="str">
        <f t="shared" si="18"/>
        <v/>
      </c>
      <c r="H109" s="321" t="str">
        <f t="shared" ref="H109:H140" si="29">IF(G109="","",IF(ABS(F109*E_s)&gt;F_y,F_y,ABS(F109*E_s))*IF(F109&lt;0,-1,1))</f>
        <v/>
      </c>
      <c r="I109" s="327" t="str">
        <f t="shared" ref="I109:I132" si="30">IF(G109="","",barea*H109-0.85*f1c/1000*G109)</f>
        <v/>
      </c>
      <c r="J109" s="321" t="str">
        <f t="shared" si="5"/>
        <v/>
      </c>
      <c r="N109" s="326" t="str">
        <f t="shared" si="19"/>
        <v/>
      </c>
      <c r="O109" s="327" t="str">
        <f>IF(N109="","",O108+(360/DSMC!$D$25))</f>
        <v/>
      </c>
      <c r="P109" s="327" t="str">
        <f t="shared" ref="P109:P132" si="31">IF(O109="","",COS(O109*PI()/180)*cage*12/2)</f>
        <v/>
      </c>
      <c r="Q109" s="327" t="str">
        <f t="shared" si="23"/>
        <v/>
      </c>
      <c r="R109" s="327" t="str">
        <f t="shared" si="24"/>
        <v/>
      </c>
      <c r="S109" s="328" t="str">
        <f t="shared" ref="S109:S132" si="32">IF(R109="","",(elimit*Q109/$S$32))</f>
        <v/>
      </c>
      <c r="T109" s="327" t="str">
        <f t="shared" si="20"/>
        <v/>
      </c>
      <c r="U109" s="321" t="str">
        <f t="shared" ref="U109:U140" si="33">IF(T109="","",IF(ABS(S109*E_s)&gt;F_y,F_y,ABS(S109*E_s))*IF(S109&lt;0,-1,1))</f>
        <v/>
      </c>
      <c r="V109" s="327" t="str">
        <f t="shared" ref="V109:V132" si="34">IF(T109="","",barea*U109-0.85*f1c/1000*T109)</f>
        <v/>
      </c>
      <c r="W109" s="321" t="str">
        <f t="shared" si="10"/>
        <v/>
      </c>
      <c r="AA109" s="326" t="str">
        <f t="shared" si="21"/>
        <v/>
      </c>
      <c r="AB109" s="327" t="str">
        <f>IF(AA109="","",(AA109-1)*(360/DSMC!$D$25))</f>
        <v/>
      </c>
      <c r="AC109" s="327" t="str">
        <f t="shared" si="11"/>
        <v/>
      </c>
      <c r="AD109" s="327" t="str">
        <f t="shared" si="25"/>
        <v/>
      </c>
      <c r="AE109" s="327" t="str">
        <f t="shared" si="26"/>
        <v/>
      </c>
      <c r="AF109" s="328" t="str">
        <f t="shared" ref="AF109:AF132" si="35">IF(AE109="","",(elimit*AD109/$AF$32))</f>
        <v/>
      </c>
      <c r="AG109" s="327" t="str">
        <f t="shared" si="22"/>
        <v/>
      </c>
      <c r="AH109" s="321" t="str">
        <f t="shared" ref="AH109:AH140" si="36">IF(AG109="","",IF(ABS(AF109*E_s)&gt;F_y,F_y,ABS(AF109*E_s))*IF(AF109&lt;0,-1,1))</f>
        <v/>
      </c>
      <c r="AI109" s="327" t="str">
        <f t="shared" si="14"/>
        <v/>
      </c>
      <c r="AJ109" s="321" t="str">
        <f t="shared" si="15"/>
        <v/>
      </c>
    </row>
    <row r="110" spans="1:36" x14ac:dyDescent="0.25">
      <c r="A110" s="323" t="str">
        <f t="shared" ref="A110:A141" si="37">IF(A109="","",IF(A109+1&gt;Nbar,"",A109+1))</f>
        <v/>
      </c>
      <c r="B110" s="324" t="str">
        <f>IF(A110="","",(A110-1)*(360/DSMC!$D$25))</f>
        <v/>
      </c>
      <c r="C110" s="324" t="str">
        <f t="shared" si="27"/>
        <v/>
      </c>
      <c r="D110" s="324" t="str">
        <f t="shared" si="17"/>
        <v/>
      </c>
      <c r="E110" s="324" t="str">
        <f t="shared" si="1"/>
        <v/>
      </c>
      <c r="F110" s="325" t="str">
        <f t="shared" si="28"/>
        <v/>
      </c>
      <c r="G110" s="324" t="str">
        <f t="shared" ref="G110:G132" si="38">IF(F110="","",IF(E110&gt;0,barea,0))</f>
        <v/>
      </c>
      <c r="H110" s="324" t="str">
        <f t="shared" si="29"/>
        <v/>
      </c>
      <c r="I110" s="324" t="str">
        <f t="shared" si="30"/>
        <v/>
      </c>
      <c r="J110" s="324" t="str">
        <f t="shared" si="5"/>
        <v/>
      </c>
      <c r="N110" s="323" t="str">
        <f t="shared" ref="N110:N141" si="39">IF(N109="","",IF(N109+1&gt;Nbar,"",N109+1))</f>
        <v/>
      </c>
      <c r="O110" s="324" t="str">
        <f>IF(N110="","",O109+(360/DSMC!$D$25))</f>
        <v/>
      </c>
      <c r="P110" s="324" t="str">
        <f t="shared" si="31"/>
        <v/>
      </c>
      <c r="Q110" s="324" t="str">
        <f t="shared" si="23"/>
        <v/>
      </c>
      <c r="R110" s="324" t="str">
        <f t="shared" si="24"/>
        <v/>
      </c>
      <c r="S110" s="325" t="str">
        <f t="shared" si="32"/>
        <v/>
      </c>
      <c r="T110" s="324" t="str">
        <f t="shared" ref="T110:T132" si="40">IF(S110="","",IF(R110&gt;0,barea,0))</f>
        <v/>
      </c>
      <c r="U110" s="324" t="str">
        <f t="shared" si="33"/>
        <v/>
      </c>
      <c r="V110" s="324" t="str">
        <f t="shared" si="34"/>
        <v/>
      </c>
      <c r="W110" s="324" t="str">
        <f t="shared" si="10"/>
        <v/>
      </c>
      <c r="AA110" s="323" t="str">
        <f t="shared" ref="AA110:AA141" si="41">IF(AA109="","",IF(AA109+1&gt;Nbar,"",AA109+1))</f>
        <v/>
      </c>
      <c r="AB110" s="324" t="str">
        <f>IF(AA110="","",(AA110-1)*(360/DSMC!$D$25))</f>
        <v/>
      </c>
      <c r="AC110" s="324" t="str">
        <f t="shared" si="11"/>
        <v/>
      </c>
      <c r="AD110" s="324" t="str">
        <f t="shared" si="25"/>
        <v/>
      </c>
      <c r="AE110" s="324" t="str">
        <f t="shared" si="26"/>
        <v/>
      </c>
      <c r="AF110" s="325" t="str">
        <f t="shared" si="35"/>
        <v/>
      </c>
      <c r="AG110" s="324" t="str">
        <f t="shared" si="22"/>
        <v/>
      </c>
      <c r="AH110" s="324" t="str">
        <f t="shared" si="36"/>
        <v/>
      </c>
      <c r="AI110" s="324" t="str">
        <f t="shared" si="14"/>
        <v/>
      </c>
      <c r="AJ110" s="324" t="str">
        <f t="shared" si="15"/>
        <v/>
      </c>
    </row>
    <row r="111" spans="1:36" x14ac:dyDescent="0.25">
      <c r="A111" s="326" t="str">
        <f t="shared" si="37"/>
        <v/>
      </c>
      <c r="B111" s="327" t="str">
        <f>IF(A111="","",(A111-1)*(360/DSMC!$D$25))</f>
        <v/>
      </c>
      <c r="C111" s="327" t="str">
        <f t="shared" si="27"/>
        <v/>
      </c>
      <c r="D111" s="327" t="str">
        <f t="shared" si="17"/>
        <v/>
      </c>
      <c r="E111" s="327" t="str">
        <f t="shared" si="1"/>
        <v/>
      </c>
      <c r="F111" s="328" t="str">
        <f t="shared" si="28"/>
        <v/>
      </c>
      <c r="G111" s="327" t="str">
        <f t="shared" si="38"/>
        <v/>
      </c>
      <c r="H111" s="321" t="str">
        <f t="shared" si="29"/>
        <v/>
      </c>
      <c r="I111" s="327" t="str">
        <f t="shared" si="30"/>
        <v/>
      </c>
      <c r="J111" s="321" t="str">
        <f t="shared" si="5"/>
        <v/>
      </c>
      <c r="N111" s="326" t="str">
        <f t="shared" si="39"/>
        <v/>
      </c>
      <c r="O111" s="327" t="str">
        <f>IF(N111="","",O110+(360/DSMC!$D$25))</f>
        <v/>
      </c>
      <c r="P111" s="327" t="str">
        <f t="shared" si="31"/>
        <v/>
      </c>
      <c r="Q111" s="327" t="str">
        <f t="shared" si="23"/>
        <v/>
      </c>
      <c r="R111" s="327" t="str">
        <f t="shared" si="24"/>
        <v/>
      </c>
      <c r="S111" s="328" t="str">
        <f t="shared" si="32"/>
        <v/>
      </c>
      <c r="T111" s="327" t="str">
        <f t="shared" si="40"/>
        <v/>
      </c>
      <c r="U111" s="321" t="str">
        <f t="shared" si="33"/>
        <v/>
      </c>
      <c r="V111" s="327" t="str">
        <f t="shared" si="34"/>
        <v/>
      </c>
      <c r="W111" s="321" t="str">
        <f t="shared" si="10"/>
        <v/>
      </c>
      <c r="AA111" s="326" t="str">
        <f t="shared" si="41"/>
        <v/>
      </c>
      <c r="AB111" s="327" t="str">
        <f>IF(AA111="","",(AA111-1)*(360/DSMC!$D$25))</f>
        <v/>
      </c>
      <c r="AC111" s="327" t="str">
        <f t="shared" si="11"/>
        <v/>
      </c>
      <c r="AD111" s="327" t="str">
        <f t="shared" si="25"/>
        <v/>
      </c>
      <c r="AE111" s="327" t="str">
        <f t="shared" si="26"/>
        <v/>
      </c>
      <c r="AF111" s="328" t="str">
        <f t="shared" si="35"/>
        <v/>
      </c>
      <c r="AG111" s="327" t="str">
        <f t="shared" si="22"/>
        <v/>
      </c>
      <c r="AH111" s="321" t="str">
        <f t="shared" si="36"/>
        <v/>
      </c>
      <c r="AI111" s="327" t="str">
        <f t="shared" si="14"/>
        <v/>
      </c>
      <c r="AJ111" s="321" t="str">
        <f t="shared" si="15"/>
        <v/>
      </c>
    </row>
    <row r="112" spans="1:36" x14ac:dyDescent="0.25">
      <c r="A112" s="323" t="str">
        <f t="shared" si="37"/>
        <v/>
      </c>
      <c r="B112" s="324" t="str">
        <f>IF(A112="","",(A112-1)*(360/DSMC!$D$25))</f>
        <v/>
      </c>
      <c r="C112" s="324" t="str">
        <f t="shared" si="27"/>
        <v/>
      </c>
      <c r="D112" s="324" t="str">
        <f t="shared" si="17"/>
        <v/>
      </c>
      <c r="E112" s="324" t="str">
        <f t="shared" si="1"/>
        <v/>
      </c>
      <c r="F112" s="325" t="str">
        <f t="shared" si="28"/>
        <v/>
      </c>
      <c r="G112" s="324" t="str">
        <f t="shared" si="38"/>
        <v/>
      </c>
      <c r="H112" s="324" t="str">
        <f t="shared" si="29"/>
        <v/>
      </c>
      <c r="I112" s="324" t="str">
        <f t="shared" si="30"/>
        <v/>
      </c>
      <c r="J112" s="324" t="str">
        <f t="shared" si="5"/>
        <v/>
      </c>
      <c r="N112" s="323" t="str">
        <f t="shared" si="39"/>
        <v/>
      </c>
      <c r="O112" s="324" t="str">
        <f>IF(N112="","",O111+(360/DSMC!$D$25))</f>
        <v/>
      </c>
      <c r="P112" s="324" t="str">
        <f t="shared" si="31"/>
        <v/>
      </c>
      <c r="Q112" s="324" t="str">
        <f t="shared" si="23"/>
        <v/>
      </c>
      <c r="R112" s="324" t="str">
        <f t="shared" si="24"/>
        <v/>
      </c>
      <c r="S112" s="325" t="str">
        <f t="shared" si="32"/>
        <v/>
      </c>
      <c r="T112" s="324" t="str">
        <f t="shared" si="40"/>
        <v/>
      </c>
      <c r="U112" s="324" t="str">
        <f t="shared" si="33"/>
        <v/>
      </c>
      <c r="V112" s="324" t="str">
        <f t="shared" si="34"/>
        <v/>
      </c>
      <c r="W112" s="324" t="str">
        <f t="shared" si="10"/>
        <v/>
      </c>
      <c r="AA112" s="323" t="str">
        <f t="shared" si="41"/>
        <v/>
      </c>
      <c r="AB112" s="324" t="str">
        <f>IF(AA112="","",(AA112-1)*(360/DSMC!$D$25))</f>
        <v/>
      </c>
      <c r="AC112" s="324" t="str">
        <f t="shared" si="11"/>
        <v/>
      </c>
      <c r="AD112" s="324" t="str">
        <f t="shared" si="25"/>
        <v/>
      </c>
      <c r="AE112" s="324" t="str">
        <f t="shared" si="26"/>
        <v/>
      </c>
      <c r="AF112" s="325" t="str">
        <f t="shared" si="35"/>
        <v/>
      </c>
      <c r="AG112" s="324" t="str">
        <f t="shared" si="22"/>
        <v/>
      </c>
      <c r="AH112" s="324" t="str">
        <f t="shared" si="36"/>
        <v/>
      </c>
      <c r="AI112" s="324" t="str">
        <f t="shared" si="14"/>
        <v/>
      </c>
      <c r="AJ112" s="324" t="str">
        <f t="shared" si="15"/>
        <v/>
      </c>
    </row>
    <row r="113" spans="1:37" x14ac:dyDescent="0.25">
      <c r="A113" s="326" t="str">
        <f t="shared" si="37"/>
        <v/>
      </c>
      <c r="B113" s="327" t="str">
        <f>IF(A113="","",(A113-1)*(360/DSMC!$D$25))</f>
        <v/>
      </c>
      <c r="C113" s="327" t="str">
        <f t="shared" si="27"/>
        <v/>
      </c>
      <c r="D113" s="327" t="str">
        <f t="shared" si="17"/>
        <v/>
      </c>
      <c r="E113" s="327" t="str">
        <f t="shared" si="1"/>
        <v/>
      </c>
      <c r="F113" s="328" t="str">
        <f t="shared" si="28"/>
        <v/>
      </c>
      <c r="G113" s="327" t="str">
        <f t="shared" si="38"/>
        <v/>
      </c>
      <c r="H113" s="321" t="str">
        <f t="shared" si="29"/>
        <v/>
      </c>
      <c r="I113" s="327" t="str">
        <f t="shared" si="30"/>
        <v/>
      </c>
      <c r="J113" s="321" t="str">
        <f t="shared" si="5"/>
        <v/>
      </c>
      <c r="N113" s="326" t="str">
        <f t="shared" si="39"/>
        <v/>
      </c>
      <c r="O113" s="327" t="str">
        <f>IF(N113="","",O112+(360/DSMC!$D$25))</f>
        <v/>
      </c>
      <c r="P113" s="327" t="str">
        <f t="shared" si="31"/>
        <v/>
      </c>
      <c r="Q113" s="327" t="str">
        <f t="shared" si="23"/>
        <v/>
      </c>
      <c r="R113" s="327" t="str">
        <f t="shared" si="24"/>
        <v/>
      </c>
      <c r="S113" s="328" t="str">
        <f t="shared" si="32"/>
        <v/>
      </c>
      <c r="T113" s="327" t="str">
        <f t="shared" si="40"/>
        <v/>
      </c>
      <c r="U113" s="321" t="str">
        <f t="shared" si="33"/>
        <v/>
      </c>
      <c r="V113" s="327" t="str">
        <f t="shared" si="34"/>
        <v/>
      </c>
      <c r="W113" s="321" t="str">
        <f t="shared" si="10"/>
        <v/>
      </c>
      <c r="AA113" s="326" t="str">
        <f t="shared" si="41"/>
        <v/>
      </c>
      <c r="AB113" s="327" t="str">
        <f>IF(AA113="","",(AA113-1)*(360/DSMC!$D$25))</f>
        <v/>
      </c>
      <c r="AC113" s="327" t="str">
        <f t="shared" si="11"/>
        <v/>
      </c>
      <c r="AD113" s="327" t="str">
        <f t="shared" si="25"/>
        <v/>
      </c>
      <c r="AE113" s="327" t="str">
        <f t="shared" si="26"/>
        <v/>
      </c>
      <c r="AF113" s="328" t="str">
        <f t="shared" si="35"/>
        <v/>
      </c>
      <c r="AG113" s="327" t="str">
        <f t="shared" si="22"/>
        <v/>
      </c>
      <c r="AH113" s="321" t="str">
        <f t="shared" si="36"/>
        <v/>
      </c>
      <c r="AI113" s="327" t="str">
        <f t="shared" si="14"/>
        <v/>
      </c>
      <c r="AJ113" s="321" t="str">
        <f t="shared" si="15"/>
        <v/>
      </c>
    </row>
    <row r="114" spans="1:37" x14ac:dyDescent="0.25">
      <c r="A114" s="323" t="str">
        <f t="shared" si="37"/>
        <v/>
      </c>
      <c r="B114" s="324" t="str">
        <f>IF(A114="","",(A114-1)*(360/DSMC!$D$25))</f>
        <v/>
      </c>
      <c r="C114" s="324" t="str">
        <f t="shared" si="27"/>
        <v/>
      </c>
      <c r="D114" s="324" t="str">
        <f t="shared" si="17"/>
        <v/>
      </c>
      <c r="E114" s="324" t="str">
        <f t="shared" si="1"/>
        <v/>
      </c>
      <c r="F114" s="325" t="str">
        <f t="shared" si="28"/>
        <v/>
      </c>
      <c r="G114" s="324" t="str">
        <f t="shared" si="38"/>
        <v/>
      </c>
      <c r="H114" s="324" t="str">
        <f t="shared" si="29"/>
        <v/>
      </c>
      <c r="I114" s="324" t="str">
        <f t="shared" si="30"/>
        <v/>
      </c>
      <c r="J114" s="324" t="str">
        <f t="shared" si="5"/>
        <v/>
      </c>
      <c r="N114" s="323" t="str">
        <f t="shared" si="39"/>
        <v/>
      </c>
      <c r="O114" s="324" t="str">
        <f>IF(N114="","",O113+(360/DSMC!$D$25))</f>
        <v/>
      </c>
      <c r="P114" s="324" t="str">
        <f t="shared" si="31"/>
        <v/>
      </c>
      <c r="Q114" s="324" t="str">
        <f t="shared" si="23"/>
        <v/>
      </c>
      <c r="R114" s="324" t="str">
        <f t="shared" si="24"/>
        <v/>
      </c>
      <c r="S114" s="325" t="str">
        <f t="shared" si="32"/>
        <v/>
      </c>
      <c r="T114" s="324" t="str">
        <f t="shared" si="40"/>
        <v/>
      </c>
      <c r="U114" s="324" t="str">
        <f t="shared" si="33"/>
        <v/>
      </c>
      <c r="V114" s="324" t="str">
        <f t="shared" si="34"/>
        <v/>
      </c>
      <c r="W114" s="324" t="str">
        <f t="shared" si="10"/>
        <v/>
      </c>
      <c r="AA114" s="323" t="str">
        <f t="shared" si="41"/>
        <v/>
      </c>
      <c r="AB114" s="324" t="str">
        <f>IF(AA114="","",(AA114-1)*(360/DSMC!$D$25))</f>
        <v/>
      </c>
      <c r="AC114" s="324" t="str">
        <f t="shared" si="11"/>
        <v/>
      </c>
      <c r="AD114" s="324" t="str">
        <f t="shared" si="25"/>
        <v/>
      </c>
      <c r="AE114" s="324" t="str">
        <f t="shared" si="26"/>
        <v/>
      </c>
      <c r="AF114" s="325" t="str">
        <f t="shared" si="35"/>
        <v/>
      </c>
      <c r="AG114" s="324" t="str">
        <f t="shared" si="22"/>
        <v/>
      </c>
      <c r="AH114" s="324" t="str">
        <f t="shared" si="36"/>
        <v/>
      </c>
      <c r="AI114" s="324" t="str">
        <f t="shared" si="14"/>
        <v/>
      </c>
      <c r="AJ114" s="324" t="str">
        <f t="shared" si="15"/>
        <v/>
      </c>
    </row>
    <row r="115" spans="1:37" x14ac:dyDescent="0.25">
      <c r="A115" s="326" t="str">
        <f t="shared" si="37"/>
        <v/>
      </c>
      <c r="B115" s="327" t="str">
        <f>IF(A115="","",(A115-1)*(360/DSMC!$D$25))</f>
        <v/>
      </c>
      <c r="C115" s="327" t="str">
        <f t="shared" si="27"/>
        <v/>
      </c>
      <c r="D115" s="327" t="str">
        <f t="shared" si="17"/>
        <v/>
      </c>
      <c r="E115" s="327" t="str">
        <f t="shared" si="1"/>
        <v/>
      </c>
      <c r="F115" s="328" t="str">
        <f t="shared" si="28"/>
        <v/>
      </c>
      <c r="G115" s="327" t="str">
        <f t="shared" si="38"/>
        <v/>
      </c>
      <c r="H115" s="321" t="str">
        <f t="shared" si="29"/>
        <v/>
      </c>
      <c r="I115" s="327" t="str">
        <f t="shared" si="30"/>
        <v/>
      </c>
      <c r="J115" s="321" t="str">
        <f t="shared" si="5"/>
        <v/>
      </c>
      <c r="N115" s="326" t="str">
        <f t="shared" si="39"/>
        <v/>
      </c>
      <c r="O115" s="327" t="str">
        <f>IF(N115="","",O114+(360/DSMC!$D$25))</f>
        <v/>
      </c>
      <c r="P115" s="327" t="str">
        <f t="shared" si="31"/>
        <v/>
      </c>
      <c r="Q115" s="327" t="str">
        <f t="shared" si="23"/>
        <v/>
      </c>
      <c r="R115" s="327" t="str">
        <f t="shared" si="24"/>
        <v/>
      </c>
      <c r="S115" s="328" t="str">
        <f t="shared" si="32"/>
        <v/>
      </c>
      <c r="T115" s="327" t="str">
        <f t="shared" si="40"/>
        <v/>
      </c>
      <c r="U115" s="321" t="str">
        <f t="shared" si="33"/>
        <v/>
      </c>
      <c r="V115" s="327" t="str">
        <f t="shared" si="34"/>
        <v/>
      </c>
      <c r="W115" s="321" t="str">
        <f t="shared" si="10"/>
        <v/>
      </c>
      <c r="AA115" s="326" t="str">
        <f t="shared" si="41"/>
        <v/>
      </c>
      <c r="AB115" s="327" t="str">
        <f>IF(AA115="","",(AA115-1)*(360/DSMC!$D$25))</f>
        <v/>
      </c>
      <c r="AC115" s="327" t="str">
        <f t="shared" si="11"/>
        <v/>
      </c>
      <c r="AD115" s="327" t="str">
        <f t="shared" si="25"/>
        <v/>
      </c>
      <c r="AE115" s="327" t="str">
        <f t="shared" si="26"/>
        <v/>
      </c>
      <c r="AF115" s="328" t="str">
        <f t="shared" si="35"/>
        <v/>
      </c>
      <c r="AG115" s="327" t="str">
        <f t="shared" si="22"/>
        <v/>
      </c>
      <c r="AH115" s="321" t="str">
        <f t="shared" si="36"/>
        <v/>
      </c>
      <c r="AI115" s="327" t="str">
        <f t="shared" si="14"/>
        <v/>
      </c>
      <c r="AJ115" s="321" t="str">
        <f t="shared" si="15"/>
        <v/>
      </c>
    </row>
    <row r="116" spans="1:37" x14ac:dyDescent="0.25">
      <c r="A116" s="323" t="str">
        <f t="shared" si="37"/>
        <v/>
      </c>
      <c r="B116" s="324" t="str">
        <f>IF(A116="","",(A116-1)*(360/DSMC!$D$25))</f>
        <v/>
      </c>
      <c r="C116" s="324" t="str">
        <f t="shared" si="27"/>
        <v/>
      </c>
      <c r="D116" s="324" t="str">
        <f t="shared" si="17"/>
        <v/>
      </c>
      <c r="E116" s="324" t="str">
        <f t="shared" si="1"/>
        <v/>
      </c>
      <c r="F116" s="325" t="str">
        <f t="shared" si="28"/>
        <v/>
      </c>
      <c r="G116" s="324" t="str">
        <f t="shared" si="38"/>
        <v/>
      </c>
      <c r="H116" s="324" t="str">
        <f t="shared" si="29"/>
        <v/>
      </c>
      <c r="I116" s="324" t="str">
        <f t="shared" si="30"/>
        <v/>
      </c>
      <c r="J116" s="324" t="str">
        <f t="shared" si="5"/>
        <v/>
      </c>
      <c r="N116" s="323" t="str">
        <f t="shared" si="39"/>
        <v/>
      </c>
      <c r="O116" s="324" t="str">
        <f>IF(N116="","",O115+(360/DSMC!$D$25))</f>
        <v/>
      </c>
      <c r="P116" s="324" t="str">
        <f t="shared" si="31"/>
        <v/>
      </c>
      <c r="Q116" s="324" t="str">
        <f t="shared" si="23"/>
        <v/>
      </c>
      <c r="R116" s="324" t="str">
        <f t="shared" si="24"/>
        <v/>
      </c>
      <c r="S116" s="325" t="str">
        <f t="shared" si="32"/>
        <v/>
      </c>
      <c r="T116" s="324" t="str">
        <f t="shared" si="40"/>
        <v/>
      </c>
      <c r="U116" s="324" t="str">
        <f t="shared" si="33"/>
        <v/>
      </c>
      <c r="V116" s="324" t="str">
        <f t="shared" si="34"/>
        <v/>
      </c>
      <c r="W116" s="324" t="str">
        <f t="shared" si="10"/>
        <v/>
      </c>
      <c r="AA116" s="323" t="str">
        <f t="shared" si="41"/>
        <v/>
      </c>
      <c r="AB116" s="324" t="str">
        <f>IF(AA116="","",(AA116-1)*(360/DSMC!$D$25))</f>
        <v/>
      </c>
      <c r="AC116" s="324" t="str">
        <f t="shared" si="11"/>
        <v/>
      </c>
      <c r="AD116" s="324" t="str">
        <f t="shared" si="25"/>
        <v/>
      </c>
      <c r="AE116" s="324" t="str">
        <f t="shared" si="26"/>
        <v/>
      </c>
      <c r="AF116" s="325" t="str">
        <f t="shared" si="35"/>
        <v/>
      </c>
      <c r="AG116" s="324" t="str">
        <f t="shared" si="22"/>
        <v/>
      </c>
      <c r="AH116" s="324" t="str">
        <f t="shared" si="36"/>
        <v/>
      </c>
      <c r="AI116" s="324" t="str">
        <f t="shared" si="14"/>
        <v/>
      </c>
      <c r="AJ116" s="324" t="str">
        <f t="shared" si="15"/>
        <v/>
      </c>
    </row>
    <row r="117" spans="1:37" x14ac:dyDescent="0.25">
      <c r="A117" s="326" t="str">
        <f t="shared" si="37"/>
        <v/>
      </c>
      <c r="B117" s="327" t="str">
        <f>IF(A117="","",(A117-1)*(360/DSMC!$D$25))</f>
        <v/>
      </c>
      <c r="C117" s="327" t="str">
        <f t="shared" si="27"/>
        <v/>
      </c>
      <c r="D117" s="327" t="str">
        <f t="shared" si="17"/>
        <v/>
      </c>
      <c r="E117" s="327" t="str">
        <f t="shared" si="1"/>
        <v/>
      </c>
      <c r="F117" s="328" t="str">
        <f t="shared" si="28"/>
        <v/>
      </c>
      <c r="G117" s="327" t="str">
        <f t="shared" si="38"/>
        <v/>
      </c>
      <c r="H117" s="321" t="str">
        <f t="shared" si="29"/>
        <v/>
      </c>
      <c r="I117" s="327" t="str">
        <f t="shared" si="30"/>
        <v/>
      </c>
      <c r="J117" s="321" t="str">
        <f t="shared" si="5"/>
        <v/>
      </c>
      <c r="N117" s="326" t="str">
        <f t="shared" si="39"/>
        <v/>
      </c>
      <c r="O117" s="327" t="str">
        <f>IF(N117="","",O116+(360/DSMC!$D$25))</f>
        <v/>
      </c>
      <c r="P117" s="327" t="str">
        <f t="shared" si="31"/>
        <v/>
      </c>
      <c r="Q117" s="327" t="str">
        <f t="shared" si="23"/>
        <v/>
      </c>
      <c r="R117" s="327" t="str">
        <f t="shared" si="24"/>
        <v/>
      </c>
      <c r="S117" s="328" t="str">
        <f t="shared" si="32"/>
        <v/>
      </c>
      <c r="T117" s="327" t="str">
        <f t="shared" si="40"/>
        <v/>
      </c>
      <c r="U117" s="321" t="str">
        <f t="shared" si="33"/>
        <v/>
      </c>
      <c r="V117" s="327" t="str">
        <f t="shared" si="34"/>
        <v/>
      </c>
      <c r="W117" s="321" t="str">
        <f t="shared" si="10"/>
        <v/>
      </c>
      <c r="AA117" s="326" t="str">
        <f t="shared" si="41"/>
        <v/>
      </c>
      <c r="AB117" s="327" t="str">
        <f>IF(AA117="","",(AA117-1)*(360/DSMC!$D$25))</f>
        <v/>
      </c>
      <c r="AC117" s="327" t="str">
        <f t="shared" si="11"/>
        <v/>
      </c>
      <c r="AD117" s="327" t="str">
        <f t="shared" si="25"/>
        <v/>
      </c>
      <c r="AE117" s="327" t="str">
        <f t="shared" si="26"/>
        <v/>
      </c>
      <c r="AF117" s="328" t="str">
        <f t="shared" si="35"/>
        <v/>
      </c>
      <c r="AG117" s="327" t="str">
        <f t="shared" si="22"/>
        <v/>
      </c>
      <c r="AH117" s="321" t="str">
        <f t="shared" si="36"/>
        <v/>
      </c>
      <c r="AI117" s="327" t="str">
        <f t="shared" si="14"/>
        <v/>
      </c>
      <c r="AJ117" s="321" t="str">
        <f t="shared" si="15"/>
        <v/>
      </c>
    </row>
    <row r="118" spans="1:37" x14ac:dyDescent="0.25">
      <c r="A118" s="323" t="str">
        <f t="shared" si="37"/>
        <v/>
      </c>
      <c r="B118" s="324" t="str">
        <f>IF(A118="","",(A118-1)*(360/DSMC!$D$25))</f>
        <v/>
      </c>
      <c r="C118" s="324" t="str">
        <f t="shared" si="27"/>
        <v/>
      </c>
      <c r="D118" s="324" t="str">
        <f t="shared" si="17"/>
        <v/>
      </c>
      <c r="E118" s="324" t="str">
        <f t="shared" si="1"/>
        <v/>
      </c>
      <c r="F118" s="325" t="str">
        <f t="shared" si="28"/>
        <v/>
      </c>
      <c r="G118" s="324" t="str">
        <f t="shared" si="38"/>
        <v/>
      </c>
      <c r="H118" s="324" t="str">
        <f t="shared" si="29"/>
        <v/>
      </c>
      <c r="I118" s="324" t="str">
        <f t="shared" si="30"/>
        <v/>
      </c>
      <c r="J118" s="324" t="str">
        <f t="shared" si="5"/>
        <v/>
      </c>
      <c r="N118" s="323" t="str">
        <f t="shared" si="39"/>
        <v/>
      </c>
      <c r="O118" s="324" t="str">
        <f>IF(N118="","",O117+(360/DSMC!$D$25))</f>
        <v/>
      </c>
      <c r="P118" s="324" t="str">
        <f t="shared" si="31"/>
        <v/>
      </c>
      <c r="Q118" s="324" t="str">
        <f t="shared" si="23"/>
        <v/>
      </c>
      <c r="R118" s="324" t="str">
        <f t="shared" si="24"/>
        <v/>
      </c>
      <c r="S118" s="325" t="str">
        <f t="shared" si="32"/>
        <v/>
      </c>
      <c r="T118" s="324" t="str">
        <f t="shared" si="40"/>
        <v/>
      </c>
      <c r="U118" s="324" t="str">
        <f t="shared" si="33"/>
        <v/>
      </c>
      <c r="V118" s="324" t="str">
        <f t="shared" si="34"/>
        <v/>
      </c>
      <c r="W118" s="324" t="str">
        <f t="shared" si="10"/>
        <v/>
      </c>
      <c r="AA118" s="323" t="str">
        <f t="shared" si="41"/>
        <v/>
      </c>
      <c r="AB118" s="324" t="str">
        <f>IF(AA118="","",(AA118-1)*(360/DSMC!$D$25))</f>
        <v/>
      </c>
      <c r="AC118" s="324" t="str">
        <f t="shared" si="11"/>
        <v/>
      </c>
      <c r="AD118" s="324" t="str">
        <f t="shared" si="25"/>
        <v/>
      </c>
      <c r="AE118" s="324" t="str">
        <f t="shared" si="26"/>
        <v/>
      </c>
      <c r="AF118" s="325" t="str">
        <f t="shared" si="35"/>
        <v/>
      </c>
      <c r="AG118" s="324" t="str">
        <f t="shared" si="22"/>
        <v/>
      </c>
      <c r="AH118" s="324" t="str">
        <f t="shared" si="36"/>
        <v/>
      </c>
      <c r="AI118" s="324" t="str">
        <f t="shared" si="14"/>
        <v/>
      </c>
      <c r="AJ118" s="324" t="str">
        <f t="shared" si="15"/>
        <v/>
      </c>
    </row>
    <row r="119" spans="1:37" x14ac:dyDescent="0.25">
      <c r="A119" s="326" t="str">
        <f t="shared" si="37"/>
        <v/>
      </c>
      <c r="B119" s="327" t="str">
        <f>IF(A119="","",(A119-1)*(360/DSMC!$D$25))</f>
        <v/>
      </c>
      <c r="C119" s="327" t="str">
        <f t="shared" si="27"/>
        <v/>
      </c>
      <c r="D119" s="327" t="str">
        <f t="shared" si="17"/>
        <v/>
      </c>
      <c r="E119" s="327" t="str">
        <f t="shared" si="1"/>
        <v/>
      </c>
      <c r="F119" s="328" t="str">
        <f t="shared" si="28"/>
        <v/>
      </c>
      <c r="G119" s="327" t="str">
        <f t="shared" si="38"/>
        <v/>
      </c>
      <c r="H119" s="321" t="str">
        <f t="shared" si="29"/>
        <v/>
      </c>
      <c r="I119" s="327" t="str">
        <f t="shared" si="30"/>
        <v/>
      </c>
      <c r="J119" s="321" t="str">
        <f t="shared" si="5"/>
        <v/>
      </c>
      <c r="N119" s="326" t="str">
        <f t="shared" si="39"/>
        <v/>
      </c>
      <c r="O119" s="327" t="str">
        <f>IF(N119="","",O118+(360/DSMC!$D$25))</f>
        <v/>
      </c>
      <c r="P119" s="327" t="str">
        <f t="shared" si="31"/>
        <v/>
      </c>
      <c r="Q119" s="327" t="str">
        <f t="shared" si="23"/>
        <v/>
      </c>
      <c r="R119" s="327" t="str">
        <f t="shared" si="24"/>
        <v/>
      </c>
      <c r="S119" s="328" t="str">
        <f t="shared" si="32"/>
        <v/>
      </c>
      <c r="T119" s="327" t="str">
        <f t="shared" si="40"/>
        <v/>
      </c>
      <c r="U119" s="321" t="str">
        <f t="shared" si="33"/>
        <v/>
      </c>
      <c r="V119" s="327" t="str">
        <f t="shared" si="34"/>
        <v/>
      </c>
      <c r="W119" s="321" t="str">
        <f t="shared" si="10"/>
        <v/>
      </c>
      <c r="AA119" s="326" t="str">
        <f t="shared" si="41"/>
        <v/>
      </c>
      <c r="AB119" s="327" t="str">
        <f>IF(AA119="","",(AA119-1)*(360/DSMC!$D$25))</f>
        <v/>
      </c>
      <c r="AC119" s="327" t="str">
        <f t="shared" si="11"/>
        <v/>
      </c>
      <c r="AD119" s="327" t="str">
        <f t="shared" si="25"/>
        <v/>
      </c>
      <c r="AE119" s="327" t="str">
        <f t="shared" si="26"/>
        <v/>
      </c>
      <c r="AF119" s="328" t="str">
        <f t="shared" si="35"/>
        <v/>
      </c>
      <c r="AG119" s="327" t="str">
        <f t="shared" si="22"/>
        <v/>
      </c>
      <c r="AH119" s="321" t="str">
        <f t="shared" si="36"/>
        <v/>
      </c>
      <c r="AI119" s="327" t="str">
        <f t="shared" si="14"/>
        <v/>
      </c>
      <c r="AJ119" s="321" t="str">
        <f t="shared" si="15"/>
        <v/>
      </c>
    </row>
    <row r="120" spans="1:37" x14ac:dyDescent="0.25">
      <c r="A120" s="323" t="str">
        <f t="shared" si="37"/>
        <v/>
      </c>
      <c r="B120" s="324" t="str">
        <f>IF(A120="","",(A120-1)*(360/DSMC!$D$25))</f>
        <v/>
      </c>
      <c r="C120" s="324" t="str">
        <f t="shared" si="27"/>
        <v/>
      </c>
      <c r="D120" s="324" t="str">
        <f t="shared" si="17"/>
        <v/>
      </c>
      <c r="E120" s="324" t="str">
        <f t="shared" si="1"/>
        <v/>
      </c>
      <c r="F120" s="325" t="str">
        <f t="shared" si="28"/>
        <v/>
      </c>
      <c r="G120" s="324" t="str">
        <f t="shared" si="38"/>
        <v/>
      </c>
      <c r="H120" s="324" t="str">
        <f t="shared" si="29"/>
        <v/>
      </c>
      <c r="I120" s="324" t="str">
        <f t="shared" si="30"/>
        <v/>
      </c>
      <c r="J120" s="324" t="str">
        <f t="shared" si="5"/>
        <v/>
      </c>
      <c r="N120" s="323" t="str">
        <f t="shared" si="39"/>
        <v/>
      </c>
      <c r="O120" s="324" t="str">
        <f>IF(N120="","",O119+(360/DSMC!$D$25))</f>
        <v/>
      </c>
      <c r="P120" s="324" t="str">
        <f t="shared" si="31"/>
        <v/>
      </c>
      <c r="Q120" s="324" t="str">
        <f t="shared" si="23"/>
        <v/>
      </c>
      <c r="R120" s="324" t="str">
        <f t="shared" si="24"/>
        <v/>
      </c>
      <c r="S120" s="325" t="str">
        <f t="shared" si="32"/>
        <v/>
      </c>
      <c r="T120" s="324" t="str">
        <f t="shared" si="40"/>
        <v/>
      </c>
      <c r="U120" s="324" t="str">
        <f t="shared" si="33"/>
        <v/>
      </c>
      <c r="V120" s="324" t="str">
        <f t="shared" si="34"/>
        <v/>
      </c>
      <c r="W120" s="324" t="str">
        <f t="shared" si="10"/>
        <v/>
      </c>
      <c r="AA120" s="323" t="str">
        <f t="shared" si="41"/>
        <v/>
      </c>
      <c r="AB120" s="324" t="str">
        <f>IF(AA120="","",(AA120-1)*(360/DSMC!$D$25))</f>
        <v/>
      </c>
      <c r="AC120" s="324" t="str">
        <f t="shared" si="11"/>
        <v/>
      </c>
      <c r="AD120" s="324" t="str">
        <f t="shared" si="25"/>
        <v/>
      </c>
      <c r="AE120" s="324" t="str">
        <f t="shared" si="26"/>
        <v/>
      </c>
      <c r="AF120" s="325" t="str">
        <f t="shared" si="35"/>
        <v/>
      </c>
      <c r="AG120" s="324" t="str">
        <f t="shared" si="22"/>
        <v/>
      </c>
      <c r="AH120" s="324" t="str">
        <f t="shared" si="36"/>
        <v/>
      </c>
      <c r="AI120" s="324" t="str">
        <f t="shared" si="14"/>
        <v/>
      </c>
      <c r="AJ120" s="324" t="str">
        <f t="shared" si="15"/>
        <v/>
      </c>
    </row>
    <row r="121" spans="1:37" x14ac:dyDescent="0.25">
      <c r="A121" s="326" t="str">
        <f t="shared" si="37"/>
        <v/>
      </c>
      <c r="B121" s="327" t="str">
        <f>IF(A121="","",(A121-1)*(360/DSMC!$D$25))</f>
        <v/>
      </c>
      <c r="C121" s="327" t="str">
        <f t="shared" si="27"/>
        <v/>
      </c>
      <c r="D121" s="327" t="str">
        <f t="shared" si="17"/>
        <v/>
      </c>
      <c r="E121" s="327" t="str">
        <f t="shared" si="1"/>
        <v/>
      </c>
      <c r="F121" s="328" t="str">
        <f t="shared" si="28"/>
        <v/>
      </c>
      <c r="G121" s="327" t="str">
        <f t="shared" si="38"/>
        <v/>
      </c>
      <c r="H121" s="321" t="str">
        <f t="shared" si="29"/>
        <v/>
      </c>
      <c r="I121" s="327" t="str">
        <f t="shared" si="30"/>
        <v/>
      </c>
      <c r="J121" s="321" t="str">
        <f t="shared" si="5"/>
        <v/>
      </c>
      <c r="N121" s="326" t="str">
        <f t="shared" si="39"/>
        <v/>
      </c>
      <c r="O121" s="327" t="str">
        <f>IF(N121="","",O120+(360/DSMC!$D$25))</f>
        <v/>
      </c>
      <c r="P121" s="327" t="str">
        <f t="shared" si="31"/>
        <v/>
      </c>
      <c r="Q121" s="327" t="str">
        <f t="shared" si="23"/>
        <v/>
      </c>
      <c r="R121" s="327" t="str">
        <f t="shared" si="24"/>
        <v/>
      </c>
      <c r="S121" s="328" t="str">
        <f t="shared" si="32"/>
        <v/>
      </c>
      <c r="T121" s="327" t="str">
        <f t="shared" si="40"/>
        <v/>
      </c>
      <c r="U121" s="321" t="str">
        <f t="shared" si="33"/>
        <v/>
      </c>
      <c r="V121" s="327" t="str">
        <f t="shared" si="34"/>
        <v/>
      </c>
      <c r="W121" s="321" t="str">
        <f t="shared" si="10"/>
        <v/>
      </c>
      <c r="AA121" s="326" t="str">
        <f t="shared" si="41"/>
        <v/>
      </c>
      <c r="AB121" s="327" t="str">
        <f>IF(AA121="","",(AA121-1)*(360/DSMC!$D$25))</f>
        <v/>
      </c>
      <c r="AC121" s="327" t="str">
        <f t="shared" si="11"/>
        <v/>
      </c>
      <c r="AD121" s="327" t="str">
        <f t="shared" si="25"/>
        <v/>
      </c>
      <c r="AE121" s="327" t="str">
        <f t="shared" si="26"/>
        <v/>
      </c>
      <c r="AF121" s="328" t="str">
        <f t="shared" si="35"/>
        <v/>
      </c>
      <c r="AG121" s="327" t="str">
        <f t="shared" si="22"/>
        <v/>
      </c>
      <c r="AH121" s="321" t="str">
        <f t="shared" si="36"/>
        <v/>
      </c>
      <c r="AI121" s="327" t="str">
        <f t="shared" si="14"/>
        <v/>
      </c>
      <c r="AJ121" s="321" t="str">
        <f t="shared" si="15"/>
        <v/>
      </c>
    </row>
    <row r="122" spans="1:37" x14ac:dyDescent="0.25">
      <c r="A122" s="323" t="str">
        <f t="shared" si="37"/>
        <v/>
      </c>
      <c r="B122" s="324" t="str">
        <f>IF(A122="","",(A122-1)*(360/DSMC!$D$25))</f>
        <v/>
      </c>
      <c r="C122" s="324" t="str">
        <f t="shared" si="27"/>
        <v/>
      </c>
      <c r="D122" s="324" t="str">
        <f t="shared" si="17"/>
        <v/>
      </c>
      <c r="E122" s="324" t="str">
        <f t="shared" si="1"/>
        <v/>
      </c>
      <c r="F122" s="325" t="str">
        <f t="shared" si="28"/>
        <v/>
      </c>
      <c r="G122" s="324" t="str">
        <f t="shared" si="38"/>
        <v/>
      </c>
      <c r="H122" s="324" t="str">
        <f t="shared" si="29"/>
        <v/>
      </c>
      <c r="I122" s="324" t="str">
        <f t="shared" si="30"/>
        <v/>
      </c>
      <c r="J122" s="324" t="str">
        <f t="shared" si="5"/>
        <v/>
      </c>
      <c r="N122" s="323" t="str">
        <f t="shared" si="39"/>
        <v/>
      </c>
      <c r="O122" s="324" t="str">
        <f>IF(N122="","",O121+(360/DSMC!$D$25))</f>
        <v/>
      </c>
      <c r="P122" s="324" t="str">
        <f t="shared" si="31"/>
        <v/>
      </c>
      <c r="Q122" s="324" t="str">
        <f t="shared" si="23"/>
        <v/>
      </c>
      <c r="R122" s="324" t="str">
        <f t="shared" si="24"/>
        <v/>
      </c>
      <c r="S122" s="325" t="str">
        <f t="shared" si="32"/>
        <v/>
      </c>
      <c r="T122" s="324" t="str">
        <f t="shared" si="40"/>
        <v/>
      </c>
      <c r="U122" s="324" t="str">
        <f t="shared" si="33"/>
        <v/>
      </c>
      <c r="V122" s="324" t="str">
        <f t="shared" si="34"/>
        <v/>
      </c>
      <c r="W122" s="324" t="str">
        <f t="shared" si="10"/>
        <v/>
      </c>
      <c r="AA122" s="323" t="str">
        <f t="shared" si="41"/>
        <v/>
      </c>
      <c r="AB122" s="324" t="str">
        <f>IF(AA122="","",(AA122-1)*(360/DSMC!$D$25))</f>
        <v/>
      </c>
      <c r="AC122" s="324" t="str">
        <f t="shared" si="11"/>
        <v/>
      </c>
      <c r="AD122" s="324" t="str">
        <f t="shared" si="25"/>
        <v/>
      </c>
      <c r="AE122" s="324" t="str">
        <f t="shared" si="26"/>
        <v/>
      </c>
      <c r="AF122" s="325" t="str">
        <f t="shared" si="35"/>
        <v/>
      </c>
      <c r="AG122" s="324" t="str">
        <f t="shared" si="22"/>
        <v/>
      </c>
      <c r="AH122" s="324" t="str">
        <f t="shared" si="36"/>
        <v/>
      </c>
      <c r="AI122" s="324" t="str">
        <f t="shared" si="14"/>
        <v/>
      </c>
      <c r="AJ122" s="324" t="str">
        <f t="shared" si="15"/>
        <v/>
      </c>
    </row>
    <row r="123" spans="1:37" x14ac:dyDescent="0.25">
      <c r="A123" s="326" t="str">
        <f t="shared" si="37"/>
        <v/>
      </c>
      <c r="B123" s="327" t="str">
        <f>IF(A123="","",(A123-1)*(360/DSMC!$D$25))</f>
        <v/>
      </c>
      <c r="C123" s="327" t="str">
        <f t="shared" si="27"/>
        <v/>
      </c>
      <c r="D123" s="327" t="str">
        <f t="shared" si="17"/>
        <v/>
      </c>
      <c r="E123" s="327" t="str">
        <f t="shared" si="1"/>
        <v/>
      </c>
      <c r="F123" s="328" t="str">
        <f t="shared" si="28"/>
        <v/>
      </c>
      <c r="G123" s="327" t="str">
        <f t="shared" si="38"/>
        <v/>
      </c>
      <c r="H123" s="321" t="str">
        <f t="shared" si="29"/>
        <v/>
      </c>
      <c r="I123" s="327" t="str">
        <f t="shared" si="30"/>
        <v/>
      </c>
      <c r="J123" s="329" t="str">
        <f t="shared" si="5"/>
        <v/>
      </c>
      <c r="K123" s="262"/>
      <c r="N123" s="326" t="str">
        <f t="shared" si="39"/>
        <v/>
      </c>
      <c r="O123" s="327" t="str">
        <f>IF(N123="","",O122+(360/DSMC!$D$25))</f>
        <v/>
      </c>
      <c r="P123" s="327" t="str">
        <f t="shared" si="31"/>
        <v/>
      </c>
      <c r="Q123" s="327" t="str">
        <f t="shared" si="23"/>
        <v/>
      </c>
      <c r="R123" s="327" t="str">
        <f t="shared" si="24"/>
        <v/>
      </c>
      <c r="S123" s="328" t="str">
        <f t="shared" si="32"/>
        <v/>
      </c>
      <c r="T123" s="327" t="str">
        <f t="shared" si="40"/>
        <v/>
      </c>
      <c r="U123" s="321" t="str">
        <f t="shared" si="33"/>
        <v/>
      </c>
      <c r="V123" s="327" t="str">
        <f t="shared" si="34"/>
        <v/>
      </c>
      <c r="W123" s="329" t="str">
        <f t="shared" si="10"/>
        <v/>
      </c>
      <c r="AA123" s="326" t="str">
        <f t="shared" si="41"/>
        <v/>
      </c>
      <c r="AB123" s="327" t="str">
        <f>IF(AA123="","",(AA123-1)*(360/DSMC!$D$25))</f>
        <v/>
      </c>
      <c r="AC123" s="327" t="str">
        <f t="shared" si="11"/>
        <v/>
      </c>
      <c r="AD123" s="327" t="str">
        <f t="shared" si="25"/>
        <v/>
      </c>
      <c r="AE123" s="327" t="str">
        <f t="shared" si="26"/>
        <v/>
      </c>
      <c r="AF123" s="328" t="str">
        <f t="shared" si="35"/>
        <v/>
      </c>
      <c r="AG123" s="327" t="str">
        <f t="shared" si="22"/>
        <v/>
      </c>
      <c r="AH123" s="321" t="str">
        <f t="shared" si="36"/>
        <v/>
      </c>
      <c r="AI123" s="327" t="str">
        <f t="shared" si="14"/>
        <v/>
      </c>
      <c r="AJ123" s="329" t="str">
        <f t="shared" si="15"/>
        <v/>
      </c>
      <c r="AK123" s="262"/>
    </row>
    <row r="124" spans="1:37" x14ac:dyDescent="0.25">
      <c r="A124" s="323" t="str">
        <f t="shared" si="37"/>
        <v/>
      </c>
      <c r="B124" s="324" t="str">
        <f>IF(A124="","",(A124-1)*(360/DSMC!$D$25))</f>
        <v/>
      </c>
      <c r="C124" s="324" t="str">
        <f t="shared" si="27"/>
        <v/>
      </c>
      <c r="D124" s="324" t="str">
        <f t="shared" si="17"/>
        <v/>
      </c>
      <c r="E124" s="324" t="str">
        <f t="shared" si="1"/>
        <v/>
      </c>
      <c r="F124" s="325" t="str">
        <f t="shared" si="28"/>
        <v/>
      </c>
      <c r="G124" s="324" t="str">
        <f t="shared" si="38"/>
        <v/>
      </c>
      <c r="H124" s="324" t="str">
        <f t="shared" si="29"/>
        <v/>
      </c>
      <c r="I124" s="324" t="str">
        <f t="shared" si="30"/>
        <v/>
      </c>
      <c r="J124" s="324" t="str">
        <f t="shared" si="5"/>
        <v/>
      </c>
      <c r="N124" s="323" t="str">
        <f t="shared" si="39"/>
        <v/>
      </c>
      <c r="O124" s="324" t="str">
        <f>IF(N124="","",O123+(360/DSMC!$D$25))</f>
        <v/>
      </c>
      <c r="P124" s="324" t="str">
        <f t="shared" si="31"/>
        <v/>
      </c>
      <c r="Q124" s="324" t="str">
        <f t="shared" si="23"/>
        <v/>
      </c>
      <c r="R124" s="324" t="str">
        <f t="shared" si="24"/>
        <v/>
      </c>
      <c r="S124" s="325" t="str">
        <f t="shared" si="32"/>
        <v/>
      </c>
      <c r="T124" s="324" t="str">
        <f t="shared" si="40"/>
        <v/>
      </c>
      <c r="U124" s="324" t="str">
        <f t="shared" si="33"/>
        <v/>
      </c>
      <c r="V124" s="324" t="str">
        <f t="shared" si="34"/>
        <v/>
      </c>
      <c r="W124" s="324" t="str">
        <f t="shared" si="10"/>
        <v/>
      </c>
      <c r="AA124" s="323" t="str">
        <f t="shared" si="41"/>
        <v/>
      </c>
      <c r="AB124" s="324" t="str">
        <f>IF(AA124="","",(AA124-1)*(360/DSMC!$D$25))</f>
        <v/>
      </c>
      <c r="AC124" s="324" t="str">
        <f t="shared" si="11"/>
        <v/>
      </c>
      <c r="AD124" s="324" t="str">
        <f t="shared" si="25"/>
        <v/>
      </c>
      <c r="AE124" s="324" t="str">
        <f t="shared" si="26"/>
        <v/>
      </c>
      <c r="AF124" s="325" t="str">
        <f t="shared" si="35"/>
        <v/>
      </c>
      <c r="AG124" s="324" t="str">
        <f t="shared" si="22"/>
        <v/>
      </c>
      <c r="AH124" s="324" t="str">
        <f t="shared" si="36"/>
        <v/>
      </c>
      <c r="AI124" s="324" t="str">
        <f t="shared" si="14"/>
        <v/>
      </c>
      <c r="AJ124" s="324" t="str">
        <f t="shared" si="15"/>
        <v/>
      </c>
    </row>
    <row r="125" spans="1:37" x14ac:dyDescent="0.25">
      <c r="A125" s="326" t="str">
        <f t="shared" si="37"/>
        <v/>
      </c>
      <c r="B125" s="327" t="str">
        <f>IF(A125="","",(A125-1)*(360/DSMC!$D$25))</f>
        <v/>
      </c>
      <c r="C125" s="327" t="str">
        <f t="shared" si="27"/>
        <v/>
      </c>
      <c r="D125" s="327" t="str">
        <f t="shared" si="17"/>
        <v/>
      </c>
      <c r="E125" s="327" t="str">
        <f t="shared" si="1"/>
        <v/>
      </c>
      <c r="F125" s="328" t="str">
        <f t="shared" si="28"/>
        <v/>
      </c>
      <c r="G125" s="327" t="str">
        <f t="shared" si="38"/>
        <v/>
      </c>
      <c r="H125" s="321" t="str">
        <f t="shared" si="29"/>
        <v/>
      </c>
      <c r="I125" s="327" t="str">
        <f t="shared" si="30"/>
        <v/>
      </c>
      <c r="J125" s="321" t="str">
        <f t="shared" si="5"/>
        <v/>
      </c>
      <c r="N125" s="326" t="str">
        <f t="shared" si="39"/>
        <v/>
      </c>
      <c r="O125" s="327" t="str">
        <f>IF(N125="","",O124+(360/DSMC!$D$25))</f>
        <v/>
      </c>
      <c r="P125" s="327" t="str">
        <f t="shared" si="31"/>
        <v/>
      </c>
      <c r="Q125" s="327" t="str">
        <f t="shared" si="23"/>
        <v/>
      </c>
      <c r="R125" s="327" t="str">
        <f t="shared" si="24"/>
        <v/>
      </c>
      <c r="S125" s="328" t="str">
        <f t="shared" si="32"/>
        <v/>
      </c>
      <c r="T125" s="327" t="str">
        <f t="shared" si="40"/>
        <v/>
      </c>
      <c r="U125" s="321" t="str">
        <f t="shared" si="33"/>
        <v/>
      </c>
      <c r="V125" s="327" t="str">
        <f t="shared" si="34"/>
        <v/>
      </c>
      <c r="W125" s="321" t="str">
        <f t="shared" si="10"/>
        <v/>
      </c>
      <c r="AA125" s="326" t="str">
        <f t="shared" si="41"/>
        <v/>
      </c>
      <c r="AB125" s="327" t="str">
        <f>IF(AA125="","",(AA125-1)*(360/DSMC!$D$25))</f>
        <v/>
      </c>
      <c r="AC125" s="327" t="str">
        <f t="shared" si="11"/>
        <v/>
      </c>
      <c r="AD125" s="327" t="str">
        <f t="shared" si="25"/>
        <v/>
      </c>
      <c r="AE125" s="327" t="str">
        <f t="shared" si="26"/>
        <v/>
      </c>
      <c r="AF125" s="328" t="str">
        <f t="shared" si="35"/>
        <v/>
      </c>
      <c r="AG125" s="327" t="str">
        <f t="shared" si="22"/>
        <v/>
      </c>
      <c r="AH125" s="321" t="str">
        <f t="shared" si="36"/>
        <v/>
      </c>
      <c r="AI125" s="327" t="str">
        <f t="shared" si="14"/>
        <v/>
      </c>
      <c r="AJ125" s="321" t="str">
        <f t="shared" si="15"/>
        <v/>
      </c>
    </row>
    <row r="126" spans="1:37" x14ac:dyDescent="0.25">
      <c r="A126" s="323" t="str">
        <f t="shared" si="37"/>
        <v/>
      </c>
      <c r="B126" s="324" t="str">
        <f>IF(A126="","",(A126-1)*(360/DSMC!$D$25))</f>
        <v/>
      </c>
      <c r="C126" s="324" t="str">
        <f t="shared" si="27"/>
        <v/>
      </c>
      <c r="D126" s="324" t="str">
        <f t="shared" si="17"/>
        <v/>
      </c>
      <c r="E126" s="324" t="str">
        <f t="shared" si="1"/>
        <v/>
      </c>
      <c r="F126" s="325" t="str">
        <f t="shared" si="28"/>
        <v/>
      </c>
      <c r="G126" s="324" t="str">
        <f t="shared" si="38"/>
        <v/>
      </c>
      <c r="H126" s="324" t="str">
        <f t="shared" si="29"/>
        <v/>
      </c>
      <c r="I126" s="324" t="str">
        <f t="shared" si="30"/>
        <v/>
      </c>
      <c r="J126" s="324" t="str">
        <f t="shared" si="5"/>
        <v/>
      </c>
      <c r="N126" s="323" t="str">
        <f t="shared" si="39"/>
        <v/>
      </c>
      <c r="O126" s="324" t="str">
        <f>IF(N126="","",O125+(360/DSMC!$D$25))</f>
        <v/>
      </c>
      <c r="P126" s="324" t="str">
        <f t="shared" si="31"/>
        <v/>
      </c>
      <c r="Q126" s="324" t="str">
        <f t="shared" si="23"/>
        <v/>
      </c>
      <c r="R126" s="324" t="str">
        <f t="shared" si="24"/>
        <v/>
      </c>
      <c r="S126" s="325" t="str">
        <f t="shared" si="32"/>
        <v/>
      </c>
      <c r="T126" s="324" t="str">
        <f t="shared" si="40"/>
        <v/>
      </c>
      <c r="U126" s="324" t="str">
        <f t="shared" si="33"/>
        <v/>
      </c>
      <c r="V126" s="324" t="str">
        <f t="shared" si="34"/>
        <v/>
      </c>
      <c r="W126" s="324" t="str">
        <f t="shared" si="10"/>
        <v/>
      </c>
      <c r="AA126" s="323" t="str">
        <f t="shared" si="41"/>
        <v/>
      </c>
      <c r="AB126" s="324" t="str">
        <f>IF(AA126="","",(AA126-1)*(360/DSMC!$D$25))</f>
        <v/>
      </c>
      <c r="AC126" s="324" t="str">
        <f t="shared" si="11"/>
        <v/>
      </c>
      <c r="AD126" s="324" t="str">
        <f t="shared" si="25"/>
        <v/>
      </c>
      <c r="AE126" s="324" t="str">
        <f t="shared" si="26"/>
        <v/>
      </c>
      <c r="AF126" s="325" t="str">
        <f t="shared" si="35"/>
        <v/>
      </c>
      <c r="AG126" s="324" t="str">
        <f t="shared" si="22"/>
        <v/>
      </c>
      <c r="AH126" s="324" t="str">
        <f t="shared" si="36"/>
        <v/>
      </c>
      <c r="AI126" s="324" t="str">
        <f t="shared" si="14"/>
        <v/>
      </c>
      <c r="AJ126" s="324" t="str">
        <f t="shared" si="15"/>
        <v/>
      </c>
    </row>
    <row r="127" spans="1:37" x14ac:dyDescent="0.25">
      <c r="A127" s="326" t="str">
        <f t="shared" si="37"/>
        <v/>
      </c>
      <c r="B127" s="327" t="str">
        <f>IF(A127="","",(A127-1)*(360/DSMC!$D$25))</f>
        <v/>
      </c>
      <c r="C127" s="327" t="str">
        <f t="shared" si="27"/>
        <v/>
      </c>
      <c r="D127" s="327" t="str">
        <f t="shared" si="17"/>
        <v/>
      </c>
      <c r="E127" s="327" t="str">
        <f t="shared" si="1"/>
        <v/>
      </c>
      <c r="F127" s="328" t="str">
        <f t="shared" si="28"/>
        <v/>
      </c>
      <c r="G127" s="327" t="str">
        <f t="shared" si="38"/>
        <v/>
      </c>
      <c r="H127" s="321" t="str">
        <f t="shared" si="29"/>
        <v/>
      </c>
      <c r="I127" s="327" t="str">
        <f t="shared" si="30"/>
        <v/>
      </c>
      <c r="J127" s="321" t="str">
        <f t="shared" si="5"/>
        <v/>
      </c>
      <c r="N127" s="326" t="str">
        <f t="shared" si="39"/>
        <v/>
      </c>
      <c r="O127" s="327" t="str">
        <f>IF(N127="","",O126+(360/DSMC!$D$25))</f>
        <v/>
      </c>
      <c r="P127" s="327" t="str">
        <f t="shared" si="31"/>
        <v/>
      </c>
      <c r="Q127" s="327" t="str">
        <f t="shared" si="23"/>
        <v/>
      </c>
      <c r="R127" s="327" t="str">
        <f t="shared" si="24"/>
        <v/>
      </c>
      <c r="S127" s="328" t="str">
        <f t="shared" si="32"/>
        <v/>
      </c>
      <c r="T127" s="327" t="str">
        <f t="shared" si="40"/>
        <v/>
      </c>
      <c r="U127" s="321" t="str">
        <f t="shared" si="33"/>
        <v/>
      </c>
      <c r="V127" s="327" t="str">
        <f t="shared" si="34"/>
        <v/>
      </c>
      <c r="W127" s="321" t="str">
        <f t="shared" si="10"/>
        <v/>
      </c>
      <c r="AA127" s="326" t="str">
        <f t="shared" si="41"/>
        <v/>
      </c>
      <c r="AB127" s="327" t="str">
        <f>IF(AA127="","",(AA127-1)*(360/DSMC!$D$25))</f>
        <v/>
      </c>
      <c r="AC127" s="327" t="str">
        <f t="shared" si="11"/>
        <v/>
      </c>
      <c r="AD127" s="327" t="str">
        <f t="shared" si="25"/>
        <v/>
      </c>
      <c r="AE127" s="327" t="str">
        <f t="shared" si="26"/>
        <v/>
      </c>
      <c r="AF127" s="328" t="str">
        <f t="shared" si="35"/>
        <v/>
      </c>
      <c r="AG127" s="327" t="str">
        <f t="shared" si="22"/>
        <v/>
      </c>
      <c r="AH127" s="321" t="str">
        <f t="shared" si="36"/>
        <v/>
      </c>
      <c r="AI127" s="327" t="str">
        <f t="shared" si="14"/>
        <v/>
      </c>
      <c r="AJ127" s="321" t="str">
        <f t="shared" si="15"/>
        <v/>
      </c>
    </row>
    <row r="128" spans="1:37" x14ac:dyDescent="0.25">
      <c r="A128" s="323" t="str">
        <f t="shared" si="37"/>
        <v/>
      </c>
      <c r="B128" s="324" t="str">
        <f>IF(A128="","",(A128-1)*(360/DSMC!$D$25))</f>
        <v/>
      </c>
      <c r="C128" s="324" t="str">
        <f t="shared" si="27"/>
        <v/>
      </c>
      <c r="D128" s="324" t="str">
        <f t="shared" si="17"/>
        <v/>
      </c>
      <c r="E128" s="324" t="str">
        <f t="shared" si="1"/>
        <v/>
      </c>
      <c r="F128" s="325" t="str">
        <f t="shared" si="28"/>
        <v/>
      </c>
      <c r="G128" s="324" t="str">
        <f t="shared" si="38"/>
        <v/>
      </c>
      <c r="H128" s="324" t="str">
        <f t="shared" si="29"/>
        <v/>
      </c>
      <c r="I128" s="324" t="str">
        <f t="shared" si="30"/>
        <v/>
      </c>
      <c r="J128" s="324" t="str">
        <f t="shared" si="5"/>
        <v/>
      </c>
      <c r="N128" s="323" t="str">
        <f t="shared" si="39"/>
        <v/>
      </c>
      <c r="O128" s="324" t="str">
        <f>IF(N128="","",O127+(360/DSMC!$D$25))</f>
        <v/>
      </c>
      <c r="P128" s="324" t="str">
        <f t="shared" si="31"/>
        <v/>
      </c>
      <c r="Q128" s="324" t="str">
        <f t="shared" si="23"/>
        <v/>
      </c>
      <c r="R128" s="324" t="str">
        <f t="shared" si="24"/>
        <v/>
      </c>
      <c r="S128" s="325" t="str">
        <f t="shared" si="32"/>
        <v/>
      </c>
      <c r="T128" s="324" t="str">
        <f t="shared" si="40"/>
        <v/>
      </c>
      <c r="U128" s="324" t="str">
        <f t="shared" si="33"/>
        <v/>
      </c>
      <c r="V128" s="324" t="str">
        <f t="shared" si="34"/>
        <v/>
      </c>
      <c r="W128" s="324" t="str">
        <f t="shared" si="10"/>
        <v/>
      </c>
      <c r="AA128" s="323" t="str">
        <f t="shared" si="41"/>
        <v/>
      </c>
      <c r="AB128" s="324" t="str">
        <f>IF(AA128="","",(AA128-1)*(360/DSMC!$D$25))</f>
        <v/>
      </c>
      <c r="AC128" s="324" t="str">
        <f t="shared" si="11"/>
        <v/>
      </c>
      <c r="AD128" s="324" t="str">
        <f t="shared" si="25"/>
        <v/>
      </c>
      <c r="AE128" s="324" t="str">
        <f t="shared" si="26"/>
        <v/>
      </c>
      <c r="AF128" s="325" t="str">
        <f t="shared" si="35"/>
        <v/>
      </c>
      <c r="AG128" s="324" t="str">
        <f t="shared" si="22"/>
        <v/>
      </c>
      <c r="AH128" s="324" t="str">
        <f t="shared" si="36"/>
        <v/>
      </c>
      <c r="AI128" s="324" t="str">
        <f t="shared" si="14"/>
        <v/>
      </c>
      <c r="AJ128" s="324" t="str">
        <f t="shared" si="15"/>
        <v/>
      </c>
    </row>
    <row r="129" spans="1:37" x14ac:dyDescent="0.25">
      <c r="A129" s="326" t="str">
        <f t="shared" si="37"/>
        <v/>
      </c>
      <c r="B129" s="327" t="str">
        <f>IF(A129="","",(A129-1)*(360/DSMC!$D$25))</f>
        <v/>
      </c>
      <c r="C129" s="327" t="str">
        <f t="shared" si="27"/>
        <v/>
      </c>
      <c r="D129" s="327" t="str">
        <f t="shared" si="17"/>
        <v/>
      </c>
      <c r="E129" s="327" t="str">
        <f t="shared" si="1"/>
        <v/>
      </c>
      <c r="F129" s="328" t="str">
        <f t="shared" si="28"/>
        <v/>
      </c>
      <c r="G129" s="327" t="str">
        <f t="shared" si="38"/>
        <v/>
      </c>
      <c r="H129" s="321" t="str">
        <f t="shared" si="29"/>
        <v/>
      </c>
      <c r="I129" s="327" t="str">
        <f t="shared" si="30"/>
        <v/>
      </c>
      <c r="J129" s="321" t="str">
        <f t="shared" si="5"/>
        <v/>
      </c>
      <c r="N129" s="326" t="str">
        <f t="shared" si="39"/>
        <v/>
      </c>
      <c r="O129" s="327" t="str">
        <f>IF(N129="","",O128+(360/DSMC!$D$25))</f>
        <v/>
      </c>
      <c r="P129" s="327" t="str">
        <f t="shared" si="31"/>
        <v/>
      </c>
      <c r="Q129" s="327" t="str">
        <f t="shared" si="23"/>
        <v/>
      </c>
      <c r="R129" s="327" t="str">
        <f t="shared" si="24"/>
        <v/>
      </c>
      <c r="S129" s="328" t="str">
        <f t="shared" si="32"/>
        <v/>
      </c>
      <c r="T129" s="327" t="str">
        <f t="shared" si="40"/>
        <v/>
      </c>
      <c r="U129" s="321" t="str">
        <f t="shared" si="33"/>
        <v/>
      </c>
      <c r="V129" s="327" t="str">
        <f t="shared" si="34"/>
        <v/>
      </c>
      <c r="W129" s="321" t="str">
        <f t="shared" si="10"/>
        <v/>
      </c>
      <c r="AA129" s="326" t="str">
        <f t="shared" si="41"/>
        <v/>
      </c>
      <c r="AB129" s="327" t="str">
        <f>IF(AA129="","",(AA129-1)*(360/DSMC!$D$25))</f>
        <v/>
      </c>
      <c r="AC129" s="327" t="str">
        <f t="shared" si="11"/>
        <v/>
      </c>
      <c r="AD129" s="327" t="str">
        <f t="shared" si="25"/>
        <v/>
      </c>
      <c r="AE129" s="327" t="str">
        <f t="shared" si="26"/>
        <v/>
      </c>
      <c r="AF129" s="328" t="str">
        <f t="shared" si="35"/>
        <v/>
      </c>
      <c r="AG129" s="327" t="str">
        <f t="shared" si="22"/>
        <v/>
      </c>
      <c r="AH129" s="321" t="str">
        <f t="shared" si="36"/>
        <v/>
      </c>
      <c r="AI129" s="327" t="str">
        <f t="shared" si="14"/>
        <v/>
      </c>
      <c r="AJ129" s="321" t="str">
        <f t="shared" si="15"/>
        <v/>
      </c>
    </row>
    <row r="130" spans="1:37" x14ac:dyDescent="0.25">
      <c r="A130" s="323" t="str">
        <f t="shared" si="37"/>
        <v/>
      </c>
      <c r="B130" s="324" t="str">
        <f>IF(A130="","",(A130-1)*(360/DSMC!$D$25))</f>
        <v/>
      </c>
      <c r="C130" s="324" t="str">
        <f t="shared" si="27"/>
        <v/>
      </c>
      <c r="D130" s="324" t="str">
        <f t="shared" si="17"/>
        <v/>
      </c>
      <c r="E130" s="324" t="str">
        <f t="shared" si="1"/>
        <v/>
      </c>
      <c r="F130" s="325" t="str">
        <f t="shared" si="28"/>
        <v/>
      </c>
      <c r="G130" s="324" t="str">
        <f t="shared" si="38"/>
        <v/>
      </c>
      <c r="H130" s="324" t="str">
        <f t="shared" si="29"/>
        <v/>
      </c>
      <c r="I130" s="324" t="str">
        <f t="shared" si="30"/>
        <v/>
      </c>
      <c r="J130" s="324" t="str">
        <f t="shared" si="5"/>
        <v/>
      </c>
      <c r="N130" s="323" t="str">
        <f t="shared" si="39"/>
        <v/>
      </c>
      <c r="O130" s="324" t="str">
        <f>IF(N130="","",O129+(360/DSMC!$D$25))</f>
        <v/>
      </c>
      <c r="P130" s="324" t="str">
        <f t="shared" si="31"/>
        <v/>
      </c>
      <c r="Q130" s="324" t="str">
        <f t="shared" si="23"/>
        <v/>
      </c>
      <c r="R130" s="324" t="str">
        <f t="shared" si="24"/>
        <v/>
      </c>
      <c r="S130" s="325" t="str">
        <f t="shared" si="32"/>
        <v/>
      </c>
      <c r="T130" s="324" t="str">
        <f t="shared" si="40"/>
        <v/>
      </c>
      <c r="U130" s="324" t="str">
        <f t="shared" si="33"/>
        <v/>
      </c>
      <c r="V130" s="324" t="str">
        <f t="shared" si="34"/>
        <v/>
      </c>
      <c r="W130" s="324" t="str">
        <f t="shared" si="10"/>
        <v/>
      </c>
      <c r="AA130" s="323" t="str">
        <f t="shared" si="41"/>
        <v/>
      </c>
      <c r="AB130" s="324" t="str">
        <f>IF(AA130="","",(AA130-1)*(360/DSMC!$D$25))</f>
        <v/>
      </c>
      <c r="AC130" s="324" t="str">
        <f t="shared" si="11"/>
        <v/>
      </c>
      <c r="AD130" s="324" t="str">
        <f t="shared" si="25"/>
        <v/>
      </c>
      <c r="AE130" s="324" t="str">
        <f t="shared" si="26"/>
        <v/>
      </c>
      <c r="AF130" s="325" t="str">
        <f t="shared" si="35"/>
        <v/>
      </c>
      <c r="AG130" s="324" t="str">
        <f t="shared" si="22"/>
        <v/>
      </c>
      <c r="AH130" s="324" t="str">
        <f t="shared" si="36"/>
        <v/>
      </c>
      <c r="AI130" s="324" t="str">
        <f t="shared" si="14"/>
        <v/>
      </c>
      <c r="AJ130" s="324" t="str">
        <f t="shared" si="15"/>
        <v/>
      </c>
    </row>
    <row r="131" spans="1:37" x14ac:dyDescent="0.25">
      <c r="A131" s="326" t="str">
        <f t="shared" si="37"/>
        <v/>
      </c>
      <c r="B131" s="327" t="str">
        <f>IF(A131="","",(A131-1)*(360/DSMC!$D$25))</f>
        <v/>
      </c>
      <c r="C131" s="327" t="str">
        <f t="shared" si="27"/>
        <v/>
      </c>
      <c r="D131" s="327" t="str">
        <f t="shared" si="17"/>
        <v/>
      </c>
      <c r="E131" s="327" t="str">
        <f t="shared" si="1"/>
        <v/>
      </c>
      <c r="F131" s="328" t="str">
        <f t="shared" si="28"/>
        <v/>
      </c>
      <c r="G131" s="327" t="str">
        <f t="shared" si="38"/>
        <v/>
      </c>
      <c r="H131" s="321" t="str">
        <f t="shared" si="29"/>
        <v/>
      </c>
      <c r="I131" s="327" t="str">
        <f t="shared" si="30"/>
        <v/>
      </c>
      <c r="J131" s="321" t="str">
        <f t="shared" si="5"/>
        <v/>
      </c>
      <c r="N131" s="326" t="str">
        <f t="shared" si="39"/>
        <v/>
      </c>
      <c r="O131" s="327" t="str">
        <f>IF(N131="","",O130+(360/DSMC!$D$25))</f>
        <v/>
      </c>
      <c r="P131" s="327" t="str">
        <f t="shared" si="31"/>
        <v/>
      </c>
      <c r="Q131" s="327" t="str">
        <f t="shared" si="23"/>
        <v/>
      </c>
      <c r="R131" s="327" t="str">
        <f t="shared" si="24"/>
        <v/>
      </c>
      <c r="S131" s="328" t="str">
        <f t="shared" si="32"/>
        <v/>
      </c>
      <c r="T131" s="327" t="str">
        <f t="shared" si="40"/>
        <v/>
      </c>
      <c r="U131" s="321" t="str">
        <f t="shared" si="33"/>
        <v/>
      </c>
      <c r="V131" s="327" t="str">
        <f t="shared" si="34"/>
        <v/>
      </c>
      <c r="W131" s="321" t="str">
        <f t="shared" si="10"/>
        <v/>
      </c>
      <c r="AA131" s="326" t="str">
        <f t="shared" si="41"/>
        <v/>
      </c>
      <c r="AB131" s="327" t="str">
        <f>IF(AA131="","",(AA131-1)*(360/DSMC!$D$25))</f>
        <v/>
      </c>
      <c r="AC131" s="327" t="str">
        <f t="shared" si="11"/>
        <v/>
      </c>
      <c r="AD131" s="327" t="str">
        <f t="shared" si="25"/>
        <v/>
      </c>
      <c r="AE131" s="327" t="str">
        <f t="shared" si="26"/>
        <v/>
      </c>
      <c r="AF131" s="328" t="str">
        <f t="shared" si="35"/>
        <v/>
      </c>
      <c r="AG131" s="327" t="str">
        <f t="shared" si="22"/>
        <v/>
      </c>
      <c r="AH131" s="321" t="str">
        <f t="shared" si="36"/>
        <v/>
      </c>
      <c r="AI131" s="327" t="str">
        <f t="shared" si="14"/>
        <v/>
      </c>
      <c r="AJ131" s="321" t="str">
        <f t="shared" si="15"/>
        <v/>
      </c>
    </row>
    <row r="132" spans="1:37" x14ac:dyDescent="0.25">
      <c r="A132" s="323" t="str">
        <f t="shared" si="37"/>
        <v/>
      </c>
      <c r="B132" s="324" t="str">
        <f>IF(A132="","",(A132-1)*(360/DSMC!$D$25))</f>
        <v/>
      </c>
      <c r="C132" s="324" t="str">
        <f t="shared" si="27"/>
        <v/>
      </c>
      <c r="D132" s="324" t="str">
        <f t="shared" si="17"/>
        <v/>
      </c>
      <c r="E132" s="324" t="str">
        <f t="shared" si="1"/>
        <v/>
      </c>
      <c r="F132" s="325" t="str">
        <f t="shared" si="28"/>
        <v/>
      </c>
      <c r="G132" s="324" t="str">
        <f t="shared" si="38"/>
        <v/>
      </c>
      <c r="H132" s="324" t="str">
        <f t="shared" si="29"/>
        <v/>
      </c>
      <c r="I132" s="324" t="str">
        <f t="shared" si="30"/>
        <v/>
      </c>
      <c r="J132" s="330" t="str">
        <f t="shared" si="5"/>
        <v/>
      </c>
      <c r="K132" s="262"/>
      <c r="N132" s="323" t="str">
        <f t="shared" si="39"/>
        <v/>
      </c>
      <c r="O132" s="324" t="str">
        <f>IF(N132="","",O131+(360/DSMC!$D$25))</f>
        <v/>
      </c>
      <c r="P132" s="324" t="str">
        <f t="shared" si="31"/>
        <v/>
      </c>
      <c r="Q132" s="324" t="str">
        <f t="shared" si="23"/>
        <v/>
      </c>
      <c r="R132" s="324" t="str">
        <f t="shared" si="24"/>
        <v/>
      </c>
      <c r="S132" s="325" t="str">
        <f t="shared" si="32"/>
        <v/>
      </c>
      <c r="T132" s="324" t="str">
        <f t="shared" si="40"/>
        <v/>
      </c>
      <c r="U132" s="324" t="str">
        <f t="shared" si="33"/>
        <v/>
      </c>
      <c r="V132" s="324" t="str">
        <f t="shared" si="34"/>
        <v/>
      </c>
      <c r="W132" s="330" t="str">
        <f t="shared" si="10"/>
        <v/>
      </c>
      <c r="AA132" s="323" t="str">
        <f t="shared" si="41"/>
        <v/>
      </c>
      <c r="AB132" s="324" t="str">
        <f>IF(AA132="","",(AA132-1)*(360/DSMC!$D$25))</f>
        <v/>
      </c>
      <c r="AC132" s="324" t="str">
        <f t="shared" si="11"/>
        <v/>
      </c>
      <c r="AD132" s="324" t="str">
        <f t="shared" si="25"/>
        <v/>
      </c>
      <c r="AE132" s="324" t="str">
        <f t="shared" si="26"/>
        <v/>
      </c>
      <c r="AF132" s="325" t="str">
        <f t="shared" si="35"/>
        <v/>
      </c>
      <c r="AG132" s="324" t="str">
        <f t="shared" si="22"/>
        <v/>
      </c>
      <c r="AH132" s="324" t="str">
        <f t="shared" si="36"/>
        <v/>
      </c>
      <c r="AI132" s="324" t="str">
        <f t="shared" si="14"/>
        <v/>
      </c>
      <c r="AJ132" s="330" t="str">
        <f t="shared" si="15"/>
        <v/>
      </c>
      <c r="AK132" s="262"/>
    </row>
    <row r="133" spans="1:37" x14ac:dyDescent="0.25">
      <c r="A133" s="326" t="str">
        <f t="shared" si="37"/>
        <v/>
      </c>
      <c r="B133" s="327" t="str">
        <f>IF(A133="","",(A133-1)*(360/DSMC!$D$25))</f>
        <v/>
      </c>
      <c r="C133" s="327" t="str">
        <f t="shared" ref="C133:C154" si="42">IF(B133="","",COS(B133*PI()/180)*cage*12/2)</f>
        <v/>
      </c>
      <c r="D133" s="327" t="str">
        <f t="shared" si="17"/>
        <v/>
      </c>
      <c r="E133" s="327" t="str">
        <f t="shared" si="1"/>
        <v/>
      </c>
      <c r="F133" s="328" t="str">
        <f t="shared" ref="F133:F154" si="43">IF(E133="","",(elimit*D133/$F$32))</f>
        <v/>
      </c>
      <c r="G133" s="327" t="str">
        <f t="shared" ref="G133:G154" si="44">IF(F133="","",IF(E133&gt;0,barea,0))</f>
        <v/>
      </c>
      <c r="H133" s="321" t="str">
        <f t="shared" si="29"/>
        <v/>
      </c>
      <c r="I133" s="327" t="str">
        <f t="shared" ref="I133:I154" si="45">IF(G133="","",barea*H133-0.85*f1c/1000*G133)</f>
        <v/>
      </c>
      <c r="J133" s="321" t="str">
        <f t="shared" si="5"/>
        <v/>
      </c>
      <c r="K133" s="262"/>
      <c r="N133" s="326" t="str">
        <f t="shared" si="39"/>
        <v/>
      </c>
      <c r="O133" s="327" t="str">
        <f>IF(N133="","",O132+(360/DSMC!$D$25))</f>
        <v/>
      </c>
      <c r="P133" s="327" t="str">
        <f t="shared" ref="P133:P176" si="46">IF(O133="","",COS(O133*PI()/180)*cage*12/2)</f>
        <v/>
      </c>
      <c r="Q133" s="327" t="str">
        <f t="shared" si="23"/>
        <v/>
      </c>
      <c r="R133" s="327" t="str">
        <f t="shared" si="24"/>
        <v/>
      </c>
      <c r="S133" s="328" t="str">
        <f t="shared" ref="S133:S176" si="47">IF(R133="","",(elimit*Q133/$S$32))</f>
        <v/>
      </c>
      <c r="T133" s="327" t="str">
        <f t="shared" ref="T133:T176" si="48">IF(S133="","",IF(R133&gt;0,barea,0))</f>
        <v/>
      </c>
      <c r="U133" s="321" t="str">
        <f t="shared" si="33"/>
        <v/>
      </c>
      <c r="V133" s="327" t="str">
        <f t="shared" ref="V133:V176" si="49">IF(T133="","",barea*U133-0.85*f1c/1000*T133)</f>
        <v/>
      </c>
      <c r="W133" s="321" t="str">
        <f t="shared" si="10"/>
        <v/>
      </c>
      <c r="AA133" s="326" t="str">
        <f t="shared" si="41"/>
        <v/>
      </c>
      <c r="AB133" s="327" t="str">
        <f>IF(AA133="","",(AA133-1)*(360/DSMC!$D$25))</f>
        <v/>
      </c>
      <c r="AC133" s="327" t="str">
        <f t="shared" ref="AC133:AC176" si="50">IF(AB133="","",COS(AB133*PI()/180)*cage*12/2)</f>
        <v/>
      </c>
      <c r="AD133" s="327" t="str">
        <f t="shared" si="25"/>
        <v/>
      </c>
      <c r="AE133" s="327" t="str">
        <f t="shared" si="26"/>
        <v/>
      </c>
      <c r="AF133" s="328" t="str">
        <f t="shared" ref="AF133:AF176" si="51">IF(AE133="","",(elimit*AD133/$AF$32))</f>
        <v/>
      </c>
      <c r="AG133" s="327" t="str">
        <f t="shared" ref="AG133:AG176" si="52">IF(AF133="","",IF(AE133&gt;0,barea,0))</f>
        <v/>
      </c>
      <c r="AH133" s="321" t="str">
        <f t="shared" si="36"/>
        <v/>
      </c>
      <c r="AI133" s="327" t="str">
        <f t="shared" ref="AI133:AI176" si="53">IF(AG133="","",barea*AH133-0.85*f1c/1000*AG133)</f>
        <v/>
      </c>
      <c r="AJ133" s="321" t="str">
        <f t="shared" si="15"/>
        <v/>
      </c>
      <c r="AK133" s="262"/>
    </row>
    <row r="134" spans="1:37" x14ac:dyDescent="0.25">
      <c r="A134" s="323" t="str">
        <f t="shared" si="37"/>
        <v/>
      </c>
      <c r="B134" s="324" t="str">
        <f>IF(A134="","",(A134-1)*(360/DSMC!$D$25))</f>
        <v/>
      </c>
      <c r="C134" s="324" t="str">
        <f t="shared" si="42"/>
        <v/>
      </c>
      <c r="D134" s="324" t="str">
        <f t="shared" si="17"/>
        <v/>
      </c>
      <c r="E134" s="324" t="str">
        <f t="shared" si="1"/>
        <v/>
      </c>
      <c r="F134" s="325" t="str">
        <f t="shared" si="43"/>
        <v/>
      </c>
      <c r="G134" s="324" t="str">
        <f t="shared" si="44"/>
        <v/>
      </c>
      <c r="H134" s="324" t="str">
        <f t="shared" si="29"/>
        <v/>
      </c>
      <c r="I134" s="324" t="str">
        <f t="shared" si="45"/>
        <v/>
      </c>
      <c r="J134" s="330" t="str">
        <f t="shared" si="5"/>
        <v/>
      </c>
      <c r="K134" s="262"/>
      <c r="N134" s="323" t="str">
        <f t="shared" si="39"/>
        <v/>
      </c>
      <c r="O134" s="324" t="str">
        <f>IF(N134="","",O133+(360/DSMC!$D$25))</f>
        <v/>
      </c>
      <c r="P134" s="324" t="str">
        <f t="shared" si="46"/>
        <v/>
      </c>
      <c r="Q134" s="324" t="str">
        <f t="shared" si="23"/>
        <v/>
      </c>
      <c r="R134" s="324" t="str">
        <f t="shared" si="24"/>
        <v/>
      </c>
      <c r="S134" s="325" t="str">
        <f t="shared" si="47"/>
        <v/>
      </c>
      <c r="T134" s="324" t="str">
        <f t="shared" si="48"/>
        <v/>
      </c>
      <c r="U134" s="324" t="str">
        <f t="shared" si="33"/>
        <v/>
      </c>
      <c r="V134" s="324" t="str">
        <f t="shared" si="49"/>
        <v/>
      </c>
      <c r="W134" s="330" t="str">
        <f t="shared" si="10"/>
        <v/>
      </c>
      <c r="AA134" s="323" t="str">
        <f t="shared" si="41"/>
        <v/>
      </c>
      <c r="AB134" s="324" t="str">
        <f>IF(AA134="","",(AA134-1)*(360/DSMC!$D$25))</f>
        <v/>
      </c>
      <c r="AC134" s="324" t="str">
        <f t="shared" si="50"/>
        <v/>
      </c>
      <c r="AD134" s="324" t="str">
        <f t="shared" si="25"/>
        <v/>
      </c>
      <c r="AE134" s="324" t="str">
        <f t="shared" si="26"/>
        <v/>
      </c>
      <c r="AF134" s="325" t="str">
        <f t="shared" si="51"/>
        <v/>
      </c>
      <c r="AG134" s="324" t="str">
        <f t="shared" si="52"/>
        <v/>
      </c>
      <c r="AH134" s="324" t="str">
        <f t="shared" si="36"/>
        <v/>
      </c>
      <c r="AI134" s="324" t="str">
        <f t="shared" si="53"/>
        <v/>
      </c>
      <c r="AJ134" s="330" t="str">
        <f t="shared" si="15"/>
        <v/>
      </c>
      <c r="AK134" s="262"/>
    </row>
    <row r="135" spans="1:37" x14ac:dyDescent="0.25">
      <c r="A135" s="326" t="str">
        <f t="shared" si="37"/>
        <v/>
      </c>
      <c r="B135" s="327" t="str">
        <f>IF(A135="","",(A135-1)*(360/DSMC!$D$25))</f>
        <v/>
      </c>
      <c r="C135" s="327" t="str">
        <f t="shared" si="42"/>
        <v/>
      </c>
      <c r="D135" s="327" t="str">
        <f t="shared" si="17"/>
        <v/>
      </c>
      <c r="E135" s="327" t="str">
        <f t="shared" si="1"/>
        <v/>
      </c>
      <c r="F135" s="328" t="str">
        <f t="shared" si="43"/>
        <v/>
      </c>
      <c r="G135" s="327" t="str">
        <f t="shared" si="44"/>
        <v/>
      </c>
      <c r="H135" s="321" t="str">
        <f t="shared" si="29"/>
        <v/>
      </c>
      <c r="I135" s="327" t="str">
        <f t="shared" si="45"/>
        <v/>
      </c>
      <c r="J135" s="321" t="str">
        <f t="shared" si="5"/>
        <v/>
      </c>
      <c r="K135" s="262"/>
      <c r="N135" s="326" t="str">
        <f t="shared" si="39"/>
        <v/>
      </c>
      <c r="O135" s="327" t="str">
        <f>IF(N135="","",O134+(360/DSMC!$D$25))</f>
        <v/>
      </c>
      <c r="P135" s="327" t="str">
        <f t="shared" si="46"/>
        <v/>
      </c>
      <c r="Q135" s="327" t="str">
        <f t="shared" si="23"/>
        <v/>
      </c>
      <c r="R135" s="327" t="str">
        <f t="shared" si="24"/>
        <v/>
      </c>
      <c r="S135" s="328" t="str">
        <f t="shared" si="47"/>
        <v/>
      </c>
      <c r="T135" s="327" t="str">
        <f t="shared" si="48"/>
        <v/>
      </c>
      <c r="U135" s="321" t="str">
        <f t="shared" si="33"/>
        <v/>
      </c>
      <c r="V135" s="327" t="str">
        <f t="shared" si="49"/>
        <v/>
      </c>
      <c r="W135" s="321" t="str">
        <f t="shared" si="10"/>
        <v/>
      </c>
      <c r="AA135" s="326" t="str">
        <f t="shared" si="41"/>
        <v/>
      </c>
      <c r="AB135" s="327" t="str">
        <f>IF(AA135="","",(AA135-1)*(360/DSMC!$D$25))</f>
        <v/>
      </c>
      <c r="AC135" s="327" t="str">
        <f t="shared" si="50"/>
        <v/>
      </c>
      <c r="AD135" s="327" t="str">
        <f t="shared" si="25"/>
        <v/>
      </c>
      <c r="AE135" s="327" t="str">
        <f t="shared" si="26"/>
        <v/>
      </c>
      <c r="AF135" s="328" t="str">
        <f t="shared" si="51"/>
        <v/>
      </c>
      <c r="AG135" s="327" t="str">
        <f t="shared" si="52"/>
        <v/>
      </c>
      <c r="AH135" s="321" t="str">
        <f t="shared" si="36"/>
        <v/>
      </c>
      <c r="AI135" s="327" t="str">
        <f t="shared" si="53"/>
        <v/>
      </c>
      <c r="AJ135" s="321" t="str">
        <f t="shared" si="15"/>
        <v/>
      </c>
      <c r="AK135" s="262"/>
    </row>
    <row r="136" spans="1:37" x14ac:dyDescent="0.25">
      <c r="A136" s="323" t="str">
        <f t="shared" si="37"/>
        <v/>
      </c>
      <c r="B136" s="324" t="str">
        <f>IF(A136="","",(A136-1)*(360/DSMC!$D$25))</f>
        <v/>
      </c>
      <c r="C136" s="324" t="str">
        <f t="shared" si="42"/>
        <v/>
      </c>
      <c r="D136" s="324" t="str">
        <f t="shared" si="17"/>
        <v/>
      </c>
      <c r="E136" s="324" t="str">
        <f t="shared" si="1"/>
        <v/>
      </c>
      <c r="F136" s="325" t="str">
        <f t="shared" si="43"/>
        <v/>
      </c>
      <c r="G136" s="324" t="str">
        <f t="shared" si="44"/>
        <v/>
      </c>
      <c r="H136" s="324" t="str">
        <f t="shared" si="29"/>
        <v/>
      </c>
      <c r="I136" s="324" t="str">
        <f t="shared" si="45"/>
        <v/>
      </c>
      <c r="J136" s="330" t="str">
        <f t="shared" si="5"/>
        <v/>
      </c>
      <c r="K136" s="262"/>
      <c r="N136" s="323" t="str">
        <f t="shared" si="39"/>
        <v/>
      </c>
      <c r="O136" s="324" t="str">
        <f>IF(N136="","",O135+(360/DSMC!$D$25))</f>
        <v/>
      </c>
      <c r="P136" s="324" t="str">
        <f t="shared" si="46"/>
        <v/>
      </c>
      <c r="Q136" s="324" t="str">
        <f t="shared" si="23"/>
        <v/>
      </c>
      <c r="R136" s="324" t="str">
        <f t="shared" si="24"/>
        <v/>
      </c>
      <c r="S136" s="325" t="str">
        <f t="shared" si="47"/>
        <v/>
      </c>
      <c r="T136" s="324" t="str">
        <f t="shared" si="48"/>
        <v/>
      </c>
      <c r="U136" s="324" t="str">
        <f t="shared" si="33"/>
        <v/>
      </c>
      <c r="V136" s="324" t="str">
        <f t="shared" si="49"/>
        <v/>
      </c>
      <c r="W136" s="330" t="str">
        <f t="shared" si="10"/>
        <v/>
      </c>
      <c r="AA136" s="323" t="str">
        <f t="shared" si="41"/>
        <v/>
      </c>
      <c r="AB136" s="324" t="str">
        <f>IF(AA136="","",(AA136-1)*(360/DSMC!$D$25))</f>
        <v/>
      </c>
      <c r="AC136" s="324" t="str">
        <f t="shared" si="50"/>
        <v/>
      </c>
      <c r="AD136" s="324" t="str">
        <f t="shared" si="25"/>
        <v/>
      </c>
      <c r="AE136" s="324" t="str">
        <f t="shared" si="26"/>
        <v/>
      </c>
      <c r="AF136" s="325" t="str">
        <f t="shared" si="51"/>
        <v/>
      </c>
      <c r="AG136" s="324" t="str">
        <f t="shared" si="52"/>
        <v/>
      </c>
      <c r="AH136" s="324" t="str">
        <f t="shared" si="36"/>
        <v/>
      </c>
      <c r="AI136" s="324" t="str">
        <f t="shared" si="53"/>
        <v/>
      </c>
      <c r="AJ136" s="330" t="str">
        <f t="shared" si="15"/>
        <v/>
      </c>
      <c r="AK136" s="262"/>
    </row>
    <row r="137" spans="1:37" x14ac:dyDescent="0.25">
      <c r="A137" s="326" t="str">
        <f t="shared" si="37"/>
        <v/>
      </c>
      <c r="B137" s="327" t="str">
        <f>IF(A137="","",(A137-1)*(360/DSMC!$D$25))</f>
        <v/>
      </c>
      <c r="C137" s="327" t="str">
        <f t="shared" si="42"/>
        <v/>
      </c>
      <c r="D137" s="327" t="str">
        <f t="shared" si="17"/>
        <v/>
      </c>
      <c r="E137" s="327" t="str">
        <f t="shared" si="1"/>
        <v/>
      </c>
      <c r="F137" s="328" t="str">
        <f t="shared" si="43"/>
        <v/>
      </c>
      <c r="G137" s="327" t="str">
        <f t="shared" si="44"/>
        <v/>
      </c>
      <c r="H137" s="321" t="str">
        <f t="shared" si="29"/>
        <v/>
      </c>
      <c r="I137" s="327" t="str">
        <f t="shared" si="45"/>
        <v/>
      </c>
      <c r="J137" s="321" t="str">
        <f t="shared" si="5"/>
        <v/>
      </c>
      <c r="K137" s="262"/>
      <c r="N137" s="326" t="str">
        <f t="shared" si="39"/>
        <v/>
      </c>
      <c r="O137" s="327" t="str">
        <f>IF(N137="","",O136+(360/DSMC!$D$25))</f>
        <v/>
      </c>
      <c r="P137" s="327" t="str">
        <f t="shared" si="46"/>
        <v/>
      </c>
      <c r="Q137" s="327" t="str">
        <f t="shared" si="23"/>
        <v/>
      </c>
      <c r="R137" s="327" t="str">
        <f t="shared" si="24"/>
        <v/>
      </c>
      <c r="S137" s="328" t="str">
        <f t="shared" si="47"/>
        <v/>
      </c>
      <c r="T137" s="327" t="str">
        <f t="shared" si="48"/>
        <v/>
      </c>
      <c r="U137" s="321" t="str">
        <f t="shared" si="33"/>
        <v/>
      </c>
      <c r="V137" s="327" t="str">
        <f t="shared" si="49"/>
        <v/>
      </c>
      <c r="W137" s="321" t="str">
        <f t="shared" si="10"/>
        <v/>
      </c>
      <c r="AA137" s="326" t="str">
        <f t="shared" si="41"/>
        <v/>
      </c>
      <c r="AB137" s="327" t="str">
        <f>IF(AA137="","",(AA137-1)*(360/DSMC!$D$25))</f>
        <v/>
      </c>
      <c r="AC137" s="327" t="str">
        <f t="shared" si="50"/>
        <v/>
      </c>
      <c r="AD137" s="327" t="str">
        <f t="shared" si="25"/>
        <v/>
      </c>
      <c r="AE137" s="327" t="str">
        <f t="shared" si="26"/>
        <v/>
      </c>
      <c r="AF137" s="328" t="str">
        <f t="shared" si="51"/>
        <v/>
      </c>
      <c r="AG137" s="327" t="str">
        <f t="shared" si="52"/>
        <v/>
      </c>
      <c r="AH137" s="321" t="str">
        <f t="shared" si="36"/>
        <v/>
      </c>
      <c r="AI137" s="327" t="str">
        <f t="shared" si="53"/>
        <v/>
      </c>
      <c r="AJ137" s="321" t="str">
        <f t="shared" si="15"/>
        <v/>
      </c>
      <c r="AK137" s="262"/>
    </row>
    <row r="138" spans="1:37" x14ac:dyDescent="0.25">
      <c r="A138" s="323" t="str">
        <f t="shared" si="37"/>
        <v/>
      </c>
      <c r="B138" s="324" t="str">
        <f>IF(A138="","",(A138-1)*(360/DSMC!$D$25))</f>
        <v/>
      </c>
      <c r="C138" s="324" t="str">
        <f t="shared" si="42"/>
        <v/>
      </c>
      <c r="D138" s="324" t="str">
        <f t="shared" si="17"/>
        <v/>
      </c>
      <c r="E138" s="324" t="str">
        <f t="shared" si="1"/>
        <v/>
      </c>
      <c r="F138" s="325" t="str">
        <f t="shared" si="43"/>
        <v/>
      </c>
      <c r="G138" s="324" t="str">
        <f t="shared" si="44"/>
        <v/>
      </c>
      <c r="H138" s="324" t="str">
        <f t="shared" si="29"/>
        <v/>
      </c>
      <c r="I138" s="324" t="str">
        <f t="shared" si="45"/>
        <v/>
      </c>
      <c r="J138" s="330" t="str">
        <f t="shared" si="5"/>
        <v/>
      </c>
      <c r="K138" s="262"/>
      <c r="N138" s="323" t="str">
        <f t="shared" si="39"/>
        <v/>
      </c>
      <c r="O138" s="324" t="str">
        <f>IF(N138="","",O137+(360/DSMC!$D$25))</f>
        <v/>
      </c>
      <c r="P138" s="324" t="str">
        <f t="shared" si="46"/>
        <v/>
      </c>
      <c r="Q138" s="324" t="str">
        <f t="shared" si="23"/>
        <v/>
      </c>
      <c r="R138" s="324" t="str">
        <f t="shared" si="24"/>
        <v/>
      </c>
      <c r="S138" s="325" t="str">
        <f t="shared" si="47"/>
        <v/>
      </c>
      <c r="T138" s="324" t="str">
        <f t="shared" si="48"/>
        <v/>
      </c>
      <c r="U138" s="324" t="str">
        <f t="shared" si="33"/>
        <v/>
      </c>
      <c r="V138" s="324" t="str">
        <f t="shared" si="49"/>
        <v/>
      </c>
      <c r="W138" s="330" t="str">
        <f t="shared" si="10"/>
        <v/>
      </c>
      <c r="AA138" s="323" t="str">
        <f t="shared" si="41"/>
        <v/>
      </c>
      <c r="AB138" s="324" t="str">
        <f>IF(AA138="","",(AA138-1)*(360/DSMC!$D$25))</f>
        <v/>
      </c>
      <c r="AC138" s="324" t="str">
        <f t="shared" si="50"/>
        <v/>
      </c>
      <c r="AD138" s="324" t="str">
        <f t="shared" si="25"/>
        <v/>
      </c>
      <c r="AE138" s="324" t="str">
        <f t="shared" si="26"/>
        <v/>
      </c>
      <c r="AF138" s="325" t="str">
        <f t="shared" si="51"/>
        <v/>
      </c>
      <c r="AG138" s="324" t="str">
        <f t="shared" si="52"/>
        <v/>
      </c>
      <c r="AH138" s="324" t="str">
        <f t="shared" si="36"/>
        <v/>
      </c>
      <c r="AI138" s="324" t="str">
        <f t="shared" si="53"/>
        <v/>
      </c>
      <c r="AJ138" s="330" t="str">
        <f t="shared" si="15"/>
        <v/>
      </c>
      <c r="AK138" s="262"/>
    </row>
    <row r="139" spans="1:37" x14ac:dyDescent="0.25">
      <c r="A139" s="326" t="str">
        <f t="shared" si="37"/>
        <v/>
      </c>
      <c r="B139" s="327" t="str">
        <f>IF(A139="","",(A139-1)*(360/DSMC!$D$25))</f>
        <v/>
      </c>
      <c r="C139" s="327" t="str">
        <f t="shared" si="42"/>
        <v/>
      </c>
      <c r="D139" s="327" t="str">
        <f t="shared" si="17"/>
        <v/>
      </c>
      <c r="E139" s="327" t="str">
        <f t="shared" si="1"/>
        <v/>
      </c>
      <c r="F139" s="328" t="str">
        <f t="shared" si="43"/>
        <v/>
      </c>
      <c r="G139" s="327" t="str">
        <f t="shared" si="44"/>
        <v/>
      </c>
      <c r="H139" s="321" t="str">
        <f t="shared" si="29"/>
        <v/>
      </c>
      <c r="I139" s="327" t="str">
        <f t="shared" si="45"/>
        <v/>
      </c>
      <c r="J139" s="321" t="str">
        <f t="shared" si="5"/>
        <v/>
      </c>
      <c r="K139" s="262"/>
      <c r="N139" s="326" t="str">
        <f t="shared" si="39"/>
        <v/>
      </c>
      <c r="O139" s="327" t="str">
        <f>IF(N139="","",O138+(360/DSMC!$D$25))</f>
        <v/>
      </c>
      <c r="P139" s="327" t="str">
        <f t="shared" si="46"/>
        <v/>
      </c>
      <c r="Q139" s="327" t="str">
        <f t="shared" si="23"/>
        <v/>
      </c>
      <c r="R139" s="327" t="str">
        <f t="shared" si="24"/>
        <v/>
      </c>
      <c r="S139" s="328" t="str">
        <f t="shared" si="47"/>
        <v/>
      </c>
      <c r="T139" s="327" t="str">
        <f t="shared" si="48"/>
        <v/>
      </c>
      <c r="U139" s="321" t="str">
        <f t="shared" si="33"/>
        <v/>
      </c>
      <c r="V139" s="327" t="str">
        <f t="shared" si="49"/>
        <v/>
      </c>
      <c r="W139" s="321" t="str">
        <f t="shared" si="10"/>
        <v/>
      </c>
      <c r="AA139" s="326" t="str">
        <f t="shared" si="41"/>
        <v/>
      </c>
      <c r="AB139" s="327" t="str">
        <f>IF(AA139="","",(AA139-1)*(360/DSMC!$D$25))</f>
        <v/>
      </c>
      <c r="AC139" s="327" t="str">
        <f t="shared" si="50"/>
        <v/>
      </c>
      <c r="AD139" s="327" t="str">
        <f t="shared" si="25"/>
        <v/>
      </c>
      <c r="AE139" s="327" t="str">
        <f t="shared" si="26"/>
        <v/>
      </c>
      <c r="AF139" s="328" t="str">
        <f t="shared" si="51"/>
        <v/>
      </c>
      <c r="AG139" s="327" t="str">
        <f t="shared" si="52"/>
        <v/>
      </c>
      <c r="AH139" s="321" t="str">
        <f t="shared" si="36"/>
        <v/>
      </c>
      <c r="AI139" s="327" t="str">
        <f t="shared" si="53"/>
        <v/>
      </c>
      <c r="AJ139" s="321" t="str">
        <f t="shared" si="15"/>
        <v/>
      </c>
      <c r="AK139" s="262"/>
    </row>
    <row r="140" spans="1:37" x14ac:dyDescent="0.25">
      <c r="A140" s="323" t="str">
        <f t="shared" si="37"/>
        <v/>
      </c>
      <c r="B140" s="324" t="str">
        <f>IF(A140="","",(A140-1)*(360/DSMC!$D$25))</f>
        <v/>
      </c>
      <c r="C140" s="324" t="str">
        <f t="shared" si="42"/>
        <v/>
      </c>
      <c r="D140" s="324" t="str">
        <f t="shared" si="17"/>
        <v/>
      </c>
      <c r="E140" s="324" t="str">
        <f t="shared" si="1"/>
        <v/>
      </c>
      <c r="F140" s="325" t="str">
        <f t="shared" si="43"/>
        <v/>
      </c>
      <c r="G140" s="324" t="str">
        <f t="shared" si="44"/>
        <v/>
      </c>
      <c r="H140" s="324" t="str">
        <f t="shared" si="29"/>
        <v/>
      </c>
      <c r="I140" s="324" t="str">
        <f t="shared" si="45"/>
        <v/>
      </c>
      <c r="J140" s="330" t="str">
        <f t="shared" si="5"/>
        <v/>
      </c>
      <c r="K140" s="262"/>
      <c r="N140" s="323" t="str">
        <f t="shared" si="39"/>
        <v/>
      </c>
      <c r="O140" s="324" t="str">
        <f>IF(N140="","",O139+(360/DSMC!$D$25))</f>
        <v/>
      </c>
      <c r="P140" s="324" t="str">
        <f t="shared" si="46"/>
        <v/>
      </c>
      <c r="Q140" s="324" t="str">
        <f t="shared" si="23"/>
        <v/>
      </c>
      <c r="R140" s="324" t="str">
        <f t="shared" si="24"/>
        <v/>
      </c>
      <c r="S140" s="325" t="str">
        <f t="shared" si="47"/>
        <v/>
      </c>
      <c r="T140" s="324" t="str">
        <f t="shared" si="48"/>
        <v/>
      </c>
      <c r="U140" s="324" t="str">
        <f t="shared" si="33"/>
        <v/>
      </c>
      <c r="V140" s="324" t="str">
        <f t="shared" si="49"/>
        <v/>
      </c>
      <c r="W140" s="330" t="str">
        <f t="shared" si="10"/>
        <v/>
      </c>
      <c r="AA140" s="323" t="str">
        <f t="shared" si="41"/>
        <v/>
      </c>
      <c r="AB140" s="324" t="str">
        <f>IF(AA140="","",(AA140-1)*(360/DSMC!$D$25))</f>
        <v/>
      </c>
      <c r="AC140" s="324" t="str">
        <f t="shared" si="50"/>
        <v/>
      </c>
      <c r="AD140" s="324" t="str">
        <f t="shared" si="25"/>
        <v/>
      </c>
      <c r="AE140" s="324" t="str">
        <f t="shared" si="26"/>
        <v/>
      </c>
      <c r="AF140" s="325" t="str">
        <f t="shared" si="51"/>
        <v/>
      </c>
      <c r="AG140" s="324" t="str">
        <f t="shared" si="52"/>
        <v/>
      </c>
      <c r="AH140" s="324" t="str">
        <f t="shared" si="36"/>
        <v/>
      </c>
      <c r="AI140" s="324" t="str">
        <f t="shared" si="53"/>
        <v/>
      </c>
      <c r="AJ140" s="330" t="str">
        <f t="shared" si="15"/>
        <v/>
      </c>
      <c r="AK140" s="262"/>
    </row>
    <row r="141" spans="1:37" x14ac:dyDescent="0.25">
      <c r="A141" s="326" t="str">
        <f t="shared" si="37"/>
        <v/>
      </c>
      <c r="B141" s="327" t="str">
        <f>IF(A141="","",(A141-1)*(360/DSMC!$D$25))</f>
        <v/>
      </c>
      <c r="C141" s="327" t="str">
        <f t="shared" si="42"/>
        <v/>
      </c>
      <c r="D141" s="327" t="str">
        <f t="shared" si="17"/>
        <v/>
      </c>
      <c r="E141" s="327" t="str">
        <f t="shared" ref="E141:E176" si="54">IF(D141="","",D141-($F$32-$F$35))</f>
        <v/>
      </c>
      <c r="F141" s="328" t="str">
        <f t="shared" si="43"/>
        <v/>
      </c>
      <c r="G141" s="327" t="str">
        <f t="shared" si="44"/>
        <v/>
      </c>
      <c r="H141" s="321" t="str">
        <f t="shared" ref="H141:H172" si="55">IF(G141="","",IF(ABS(F141*E_s)&gt;F_y,F_y,ABS(F141*E_s))*IF(F141&lt;0,-1,1))</f>
        <v/>
      </c>
      <c r="I141" s="327" t="str">
        <f t="shared" si="45"/>
        <v/>
      </c>
      <c r="J141" s="321" t="str">
        <f t="shared" ref="J141:J176" si="56">IF(I141="","",I141*C141)</f>
        <v/>
      </c>
      <c r="K141" s="262"/>
      <c r="N141" s="326" t="str">
        <f t="shared" si="39"/>
        <v/>
      </c>
      <c r="O141" s="327" t="str">
        <f>IF(N141="","",O140+(360/DSMC!$D$25))</f>
        <v/>
      </c>
      <c r="P141" s="327" t="str">
        <f t="shared" si="46"/>
        <v/>
      </c>
      <c r="Q141" s="327" t="str">
        <f t="shared" si="23"/>
        <v/>
      </c>
      <c r="R141" s="327" t="str">
        <f t="shared" si="24"/>
        <v/>
      </c>
      <c r="S141" s="328" t="str">
        <f t="shared" si="47"/>
        <v/>
      </c>
      <c r="T141" s="327" t="str">
        <f t="shared" si="48"/>
        <v/>
      </c>
      <c r="U141" s="321" t="str">
        <f t="shared" ref="U141:U172" si="57">IF(T141="","",IF(ABS(S141*E_s)&gt;F_y,F_y,ABS(S141*E_s))*IF(S141&lt;0,-1,1))</f>
        <v/>
      </c>
      <c r="V141" s="327" t="str">
        <f t="shared" si="49"/>
        <v/>
      </c>
      <c r="W141" s="321" t="str">
        <f t="shared" ref="W141:W176" si="58">IF(V141="","",V141*P141)</f>
        <v/>
      </c>
      <c r="AA141" s="326" t="str">
        <f t="shared" si="41"/>
        <v/>
      </c>
      <c r="AB141" s="327" t="str">
        <f>IF(AA141="","",(AA141-1)*(360/DSMC!$D$25))</f>
        <v/>
      </c>
      <c r="AC141" s="327" t="str">
        <f t="shared" si="50"/>
        <v/>
      </c>
      <c r="AD141" s="327" t="str">
        <f t="shared" si="25"/>
        <v/>
      </c>
      <c r="AE141" s="327" t="str">
        <f t="shared" si="26"/>
        <v/>
      </c>
      <c r="AF141" s="328" t="str">
        <f t="shared" si="51"/>
        <v/>
      </c>
      <c r="AG141" s="327" t="str">
        <f t="shared" si="52"/>
        <v/>
      </c>
      <c r="AH141" s="321" t="str">
        <f t="shared" ref="AH141:AH172" si="59">IF(AG141="","",IF(ABS(AF141*E_s)&gt;F_y,F_y,ABS(AF141*E_s))*IF(AF141&lt;0,-1,1))</f>
        <v/>
      </c>
      <c r="AI141" s="327" t="str">
        <f t="shared" si="53"/>
        <v/>
      </c>
      <c r="AJ141" s="321" t="str">
        <f t="shared" ref="AJ141:AJ176" si="60">IF(AI141="","",AI141*AC141)</f>
        <v/>
      </c>
      <c r="AK141" s="262"/>
    </row>
    <row r="142" spans="1:37" x14ac:dyDescent="0.25">
      <c r="A142" s="323" t="str">
        <f t="shared" ref="A142:A176" si="61">IF(A141="","",IF(A141+1&gt;Nbar,"",A141+1))</f>
        <v/>
      </c>
      <c r="B142" s="324" t="str">
        <f>IF(A142="","",(A142-1)*(360/DSMC!$D$25))</f>
        <v/>
      </c>
      <c r="C142" s="324" t="str">
        <f t="shared" si="42"/>
        <v/>
      </c>
      <c r="D142" s="324" t="str">
        <f t="shared" ref="D142:D176" si="62">IF(B142="","",C142-$F$36)</f>
        <v/>
      </c>
      <c r="E142" s="324" t="str">
        <f t="shared" si="54"/>
        <v/>
      </c>
      <c r="F142" s="325" t="str">
        <f t="shared" si="43"/>
        <v/>
      </c>
      <c r="G142" s="324" t="str">
        <f t="shared" si="44"/>
        <v/>
      </c>
      <c r="H142" s="324" t="str">
        <f t="shared" si="55"/>
        <v/>
      </c>
      <c r="I142" s="324" t="str">
        <f t="shared" si="45"/>
        <v/>
      </c>
      <c r="J142" s="330" t="str">
        <f t="shared" si="56"/>
        <v/>
      </c>
      <c r="K142" s="262"/>
      <c r="N142" s="323" t="str">
        <f t="shared" ref="N142:N176" si="63">IF(N141="","",IF(N141+1&gt;Nbar,"",N141+1))</f>
        <v/>
      </c>
      <c r="O142" s="324" t="str">
        <f>IF(N142="","",O141+(360/DSMC!$D$25))</f>
        <v/>
      </c>
      <c r="P142" s="324" t="str">
        <f t="shared" si="46"/>
        <v/>
      </c>
      <c r="Q142" s="324" t="str">
        <f t="shared" si="23"/>
        <v/>
      </c>
      <c r="R142" s="324" t="str">
        <f t="shared" si="24"/>
        <v/>
      </c>
      <c r="S142" s="325" t="str">
        <f t="shared" si="47"/>
        <v/>
      </c>
      <c r="T142" s="324" t="str">
        <f t="shared" si="48"/>
        <v/>
      </c>
      <c r="U142" s="324" t="str">
        <f t="shared" si="57"/>
        <v/>
      </c>
      <c r="V142" s="324" t="str">
        <f t="shared" si="49"/>
        <v/>
      </c>
      <c r="W142" s="330" t="str">
        <f t="shared" si="58"/>
        <v/>
      </c>
      <c r="AA142" s="323" t="str">
        <f t="shared" ref="AA142:AA176" si="64">IF(AA141="","",IF(AA141+1&gt;Nbar,"",AA141+1))</f>
        <v/>
      </c>
      <c r="AB142" s="324" t="str">
        <f>IF(AA142="","",(AA142-1)*(360/DSMC!$D$25))</f>
        <v/>
      </c>
      <c r="AC142" s="324" t="str">
        <f t="shared" si="50"/>
        <v/>
      </c>
      <c r="AD142" s="324" t="str">
        <f t="shared" si="25"/>
        <v/>
      </c>
      <c r="AE142" s="324" t="str">
        <f t="shared" si="26"/>
        <v/>
      </c>
      <c r="AF142" s="325" t="str">
        <f t="shared" si="51"/>
        <v/>
      </c>
      <c r="AG142" s="324" t="str">
        <f t="shared" si="52"/>
        <v/>
      </c>
      <c r="AH142" s="324" t="str">
        <f t="shared" si="59"/>
        <v/>
      </c>
      <c r="AI142" s="324" t="str">
        <f t="shared" si="53"/>
        <v/>
      </c>
      <c r="AJ142" s="330" t="str">
        <f t="shared" si="60"/>
        <v/>
      </c>
      <c r="AK142" s="262"/>
    </row>
    <row r="143" spans="1:37" x14ac:dyDescent="0.25">
      <c r="A143" s="326" t="str">
        <f t="shared" si="61"/>
        <v/>
      </c>
      <c r="B143" s="327" t="str">
        <f>IF(A143="","",(A143-1)*(360/DSMC!$D$25))</f>
        <v/>
      </c>
      <c r="C143" s="327" t="str">
        <f t="shared" si="42"/>
        <v/>
      </c>
      <c r="D143" s="327" t="str">
        <f t="shared" si="62"/>
        <v/>
      </c>
      <c r="E143" s="327" t="str">
        <f t="shared" si="54"/>
        <v/>
      </c>
      <c r="F143" s="328" t="str">
        <f t="shared" si="43"/>
        <v/>
      </c>
      <c r="G143" s="327" t="str">
        <f t="shared" si="44"/>
        <v/>
      </c>
      <c r="H143" s="321" t="str">
        <f t="shared" si="55"/>
        <v/>
      </c>
      <c r="I143" s="327" t="str">
        <f t="shared" si="45"/>
        <v/>
      </c>
      <c r="J143" s="321" t="str">
        <f t="shared" si="56"/>
        <v/>
      </c>
      <c r="K143" s="262"/>
      <c r="N143" s="326" t="str">
        <f t="shared" si="63"/>
        <v/>
      </c>
      <c r="O143" s="327" t="str">
        <f>IF(N143="","",O142+(360/DSMC!$D$25))</f>
        <v/>
      </c>
      <c r="P143" s="327" t="str">
        <f t="shared" si="46"/>
        <v/>
      </c>
      <c r="Q143" s="327" t="str">
        <f t="shared" ref="Q143:Q176" si="65">IF(O143="","",P143-$S$36)</f>
        <v/>
      </c>
      <c r="R143" s="327" t="str">
        <f t="shared" ref="R143:R176" si="66">IF(Q143="","",Q143-($S$32-$S$35))</f>
        <v/>
      </c>
      <c r="S143" s="328" t="str">
        <f t="shared" si="47"/>
        <v/>
      </c>
      <c r="T143" s="327" t="str">
        <f t="shared" si="48"/>
        <v/>
      </c>
      <c r="U143" s="321" t="str">
        <f t="shared" si="57"/>
        <v/>
      </c>
      <c r="V143" s="327" t="str">
        <f t="shared" si="49"/>
        <v/>
      </c>
      <c r="W143" s="321" t="str">
        <f t="shared" si="58"/>
        <v/>
      </c>
      <c r="AA143" s="326" t="str">
        <f t="shared" si="64"/>
        <v/>
      </c>
      <c r="AB143" s="327" t="str">
        <f>IF(AA143="","",(AA143-1)*(360/DSMC!$D$25))</f>
        <v/>
      </c>
      <c r="AC143" s="327" t="str">
        <f t="shared" si="50"/>
        <v/>
      </c>
      <c r="AD143" s="327" t="str">
        <f t="shared" ref="AD143:AD176" si="67">IF(AB143="","",AC143-$AF$36)</f>
        <v/>
      </c>
      <c r="AE143" s="327" t="str">
        <f t="shared" ref="AE143:AE176" si="68">IF(AD143="","",AD143-($AF$32-$AF$35))</f>
        <v/>
      </c>
      <c r="AF143" s="328" t="str">
        <f t="shared" si="51"/>
        <v/>
      </c>
      <c r="AG143" s="327" t="str">
        <f t="shared" si="52"/>
        <v/>
      </c>
      <c r="AH143" s="321" t="str">
        <f t="shared" si="59"/>
        <v/>
      </c>
      <c r="AI143" s="327" t="str">
        <f t="shared" si="53"/>
        <v/>
      </c>
      <c r="AJ143" s="321" t="str">
        <f t="shared" si="60"/>
        <v/>
      </c>
      <c r="AK143" s="262"/>
    </row>
    <row r="144" spans="1:37" x14ac:dyDescent="0.25">
      <c r="A144" s="323" t="str">
        <f t="shared" si="61"/>
        <v/>
      </c>
      <c r="B144" s="324" t="str">
        <f>IF(A144="","",(A144-1)*(360/DSMC!$D$25))</f>
        <v/>
      </c>
      <c r="C144" s="324" t="str">
        <f t="shared" si="42"/>
        <v/>
      </c>
      <c r="D144" s="324" t="str">
        <f t="shared" si="62"/>
        <v/>
      </c>
      <c r="E144" s="324" t="str">
        <f t="shared" si="54"/>
        <v/>
      </c>
      <c r="F144" s="325" t="str">
        <f t="shared" si="43"/>
        <v/>
      </c>
      <c r="G144" s="324" t="str">
        <f t="shared" si="44"/>
        <v/>
      </c>
      <c r="H144" s="324" t="str">
        <f t="shared" si="55"/>
        <v/>
      </c>
      <c r="I144" s="324" t="str">
        <f t="shared" si="45"/>
        <v/>
      </c>
      <c r="J144" s="330" t="str">
        <f t="shared" si="56"/>
        <v/>
      </c>
      <c r="K144" s="262"/>
      <c r="N144" s="323" t="str">
        <f t="shared" si="63"/>
        <v/>
      </c>
      <c r="O144" s="324" t="str">
        <f>IF(N144="","",O143+(360/DSMC!$D$25))</f>
        <v/>
      </c>
      <c r="P144" s="324" t="str">
        <f t="shared" si="46"/>
        <v/>
      </c>
      <c r="Q144" s="324" t="str">
        <f t="shared" si="65"/>
        <v/>
      </c>
      <c r="R144" s="324" t="str">
        <f t="shared" si="66"/>
        <v/>
      </c>
      <c r="S144" s="325" t="str">
        <f t="shared" si="47"/>
        <v/>
      </c>
      <c r="T144" s="324" t="str">
        <f t="shared" si="48"/>
        <v/>
      </c>
      <c r="U144" s="324" t="str">
        <f t="shared" si="57"/>
        <v/>
      </c>
      <c r="V144" s="324" t="str">
        <f t="shared" si="49"/>
        <v/>
      </c>
      <c r="W144" s="330" t="str">
        <f t="shared" si="58"/>
        <v/>
      </c>
      <c r="AA144" s="323" t="str">
        <f t="shared" si="64"/>
        <v/>
      </c>
      <c r="AB144" s="324" t="str">
        <f>IF(AA144="","",(AA144-1)*(360/DSMC!$D$25))</f>
        <v/>
      </c>
      <c r="AC144" s="324" t="str">
        <f t="shared" si="50"/>
        <v/>
      </c>
      <c r="AD144" s="324" t="str">
        <f t="shared" si="67"/>
        <v/>
      </c>
      <c r="AE144" s="324" t="str">
        <f t="shared" si="68"/>
        <v/>
      </c>
      <c r="AF144" s="325" t="str">
        <f t="shared" si="51"/>
        <v/>
      </c>
      <c r="AG144" s="324" t="str">
        <f t="shared" si="52"/>
        <v/>
      </c>
      <c r="AH144" s="324" t="str">
        <f t="shared" si="59"/>
        <v/>
      </c>
      <c r="AI144" s="324" t="str">
        <f t="shared" si="53"/>
        <v/>
      </c>
      <c r="AJ144" s="330" t="str">
        <f t="shared" si="60"/>
        <v/>
      </c>
      <c r="AK144" s="262"/>
    </row>
    <row r="145" spans="1:37" x14ac:dyDescent="0.25">
      <c r="A145" s="326" t="str">
        <f t="shared" si="61"/>
        <v/>
      </c>
      <c r="B145" s="327" t="str">
        <f>IF(A145="","",(A145-1)*(360/DSMC!$D$25))</f>
        <v/>
      </c>
      <c r="C145" s="327" t="str">
        <f t="shared" si="42"/>
        <v/>
      </c>
      <c r="D145" s="327" t="str">
        <f t="shared" si="62"/>
        <v/>
      </c>
      <c r="E145" s="327" t="str">
        <f t="shared" si="54"/>
        <v/>
      </c>
      <c r="F145" s="328" t="str">
        <f t="shared" si="43"/>
        <v/>
      </c>
      <c r="G145" s="327" t="str">
        <f t="shared" si="44"/>
        <v/>
      </c>
      <c r="H145" s="321" t="str">
        <f t="shared" si="55"/>
        <v/>
      </c>
      <c r="I145" s="327" t="str">
        <f t="shared" si="45"/>
        <v/>
      </c>
      <c r="J145" s="321" t="str">
        <f t="shared" si="56"/>
        <v/>
      </c>
      <c r="K145" s="262"/>
      <c r="N145" s="326" t="str">
        <f t="shared" si="63"/>
        <v/>
      </c>
      <c r="O145" s="327" t="str">
        <f>IF(N145="","",O144+(360/DSMC!$D$25))</f>
        <v/>
      </c>
      <c r="P145" s="327" t="str">
        <f t="shared" si="46"/>
        <v/>
      </c>
      <c r="Q145" s="327" t="str">
        <f t="shared" si="65"/>
        <v/>
      </c>
      <c r="R145" s="327" t="str">
        <f t="shared" si="66"/>
        <v/>
      </c>
      <c r="S145" s="328" t="str">
        <f t="shared" si="47"/>
        <v/>
      </c>
      <c r="T145" s="327" t="str">
        <f t="shared" si="48"/>
        <v/>
      </c>
      <c r="U145" s="321" t="str">
        <f t="shared" si="57"/>
        <v/>
      </c>
      <c r="V145" s="327" t="str">
        <f t="shared" si="49"/>
        <v/>
      </c>
      <c r="W145" s="321" t="str">
        <f t="shared" si="58"/>
        <v/>
      </c>
      <c r="AA145" s="326" t="str">
        <f t="shared" si="64"/>
        <v/>
      </c>
      <c r="AB145" s="327" t="str">
        <f>IF(AA145="","",(AA145-1)*(360/DSMC!$D$25))</f>
        <v/>
      </c>
      <c r="AC145" s="327" t="str">
        <f t="shared" si="50"/>
        <v/>
      </c>
      <c r="AD145" s="327" t="str">
        <f t="shared" si="67"/>
        <v/>
      </c>
      <c r="AE145" s="327" t="str">
        <f t="shared" si="68"/>
        <v/>
      </c>
      <c r="AF145" s="328" t="str">
        <f t="shared" si="51"/>
        <v/>
      </c>
      <c r="AG145" s="327" t="str">
        <f t="shared" si="52"/>
        <v/>
      </c>
      <c r="AH145" s="321" t="str">
        <f t="shared" si="59"/>
        <v/>
      </c>
      <c r="AI145" s="327" t="str">
        <f t="shared" si="53"/>
        <v/>
      </c>
      <c r="AJ145" s="321" t="str">
        <f t="shared" si="60"/>
        <v/>
      </c>
      <c r="AK145" s="262"/>
    </row>
    <row r="146" spans="1:37" x14ac:dyDescent="0.25">
      <c r="A146" s="323" t="str">
        <f t="shared" si="61"/>
        <v/>
      </c>
      <c r="B146" s="324" t="str">
        <f>IF(A146="","",(A146-1)*(360/DSMC!$D$25))</f>
        <v/>
      </c>
      <c r="C146" s="324" t="str">
        <f t="shared" si="42"/>
        <v/>
      </c>
      <c r="D146" s="324" t="str">
        <f t="shared" si="62"/>
        <v/>
      </c>
      <c r="E146" s="324" t="str">
        <f t="shared" si="54"/>
        <v/>
      </c>
      <c r="F146" s="325" t="str">
        <f t="shared" si="43"/>
        <v/>
      </c>
      <c r="G146" s="324" t="str">
        <f t="shared" si="44"/>
        <v/>
      </c>
      <c r="H146" s="324" t="str">
        <f t="shared" si="55"/>
        <v/>
      </c>
      <c r="I146" s="324" t="str">
        <f t="shared" si="45"/>
        <v/>
      </c>
      <c r="J146" s="330" t="str">
        <f t="shared" si="56"/>
        <v/>
      </c>
      <c r="K146" s="262"/>
      <c r="N146" s="323" t="str">
        <f t="shared" si="63"/>
        <v/>
      </c>
      <c r="O146" s="324" t="str">
        <f>IF(N146="","",O145+(360/DSMC!$D$25))</f>
        <v/>
      </c>
      <c r="P146" s="324" t="str">
        <f t="shared" si="46"/>
        <v/>
      </c>
      <c r="Q146" s="324" t="str">
        <f t="shared" si="65"/>
        <v/>
      </c>
      <c r="R146" s="324" t="str">
        <f t="shared" si="66"/>
        <v/>
      </c>
      <c r="S146" s="325" t="str">
        <f t="shared" si="47"/>
        <v/>
      </c>
      <c r="T146" s="324" t="str">
        <f t="shared" si="48"/>
        <v/>
      </c>
      <c r="U146" s="324" t="str">
        <f t="shared" si="57"/>
        <v/>
      </c>
      <c r="V146" s="324" t="str">
        <f t="shared" si="49"/>
        <v/>
      </c>
      <c r="W146" s="330" t="str">
        <f t="shared" si="58"/>
        <v/>
      </c>
      <c r="AA146" s="323" t="str">
        <f t="shared" si="64"/>
        <v/>
      </c>
      <c r="AB146" s="324" t="str">
        <f>IF(AA146="","",(AA146-1)*(360/DSMC!$D$25))</f>
        <v/>
      </c>
      <c r="AC146" s="324" t="str">
        <f t="shared" si="50"/>
        <v/>
      </c>
      <c r="AD146" s="324" t="str">
        <f t="shared" si="67"/>
        <v/>
      </c>
      <c r="AE146" s="324" t="str">
        <f t="shared" si="68"/>
        <v/>
      </c>
      <c r="AF146" s="325" t="str">
        <f t="shared" si="51"/>
        <v/>
      </c>
      <c r="AG146" s="324" t="str">
        <f t="shared" si="52"/>
        <v/>
      </c>
      <c r="AH146" s="324" t="str">
        <f t="shared" si="59"/>
        <v/>
      </c>
      <c r="AI146" s="324" t="str">
        <f t="shared" si="53"/>
        <v/>
      </c>
      <c r="AJ146" s="330" t="str">
        <f t="shared" si="60"/>
        <v/>
      </c>
      <c r="AK146" s="262"/>
    </row>
    <row r="147" spans="1:37" x14ac:dyDescent="0.25">
      <c r="A147" s="326" t="str">
        <f t="shared" si="61"/>
        <v/>
      </c>
      <c r="B147" s="327" t="str">
        <f>IF(A147="","",(A147-1)*(360/DSMC!$D$25))</f>
        <v/>
      </c>
      <c r="C147" s="327" t="str">
        <f t="shared" si="42"/>
        <v/>
      </c>
      <c r="D147" s="327" t="str">
        <f t="shared" si="62"/>
        <v/>
      </c>
      <c r="E147" s="327" t="str">
        <f t="shared" si="54"/>
        <v/>
      </c>
      <c r="F147" s="328" t="str">
        <f t="shared" si="43"/>
        <v/>
      </c>
      <c r="G147" s="327" t="str">
        <f t="shared" si="44"/>
        <v/>
      </c>
      <c r="H147" s="321" t="str">
        <f t="shared" si="55"/>
        <v/>
      </c>
      <c r="I147" s="327" t="str">
        <f t="shared" si="45"/>
        <v/>
      </c>
      <c r="J147" s="321" t="str">
        <f t="shared" si="56"/>
        <v/>
      </c>
      <c r="K147" s="262"/>
      <c r="N147" s="326" t="str">
        <f t="shared" si="63"/>
        <v/>
      </c>
      <c r="O147" s="327" t="str">
        <f>IF(N147="","",O146+(360/DSMC!$D$25))</f>
        <v/>
      </c>
      <c r="P147" s="327" t="str">
        <f t="shared" si="46"/>
        <v/>
      </c>
      <c r="Q147" s="327" t="str">
        <f t="shared" si="65"/>
        <v/>
      </c>
      <c r="R147" s="327" t="str">
        <f t="shared" si="66"/>
        <v/>
      </c>
      <c r="S147" s="328" t="str">
        <f t="shared" si="47"/>
        <v/>
      </c>
      <c r="T147" s="327" t="str">
        <f t="shared" si="48"/>
        <v/>
      </c>
      <c r="U147" s="321" t="str">
        <f t="shared" si="57"/>
        <v/>
      </c>
      <c r="V147" s="327" t="str">
        <f t="shared" si="49"/>
        <v/>
      </c>
      <c r="W147" s="321" t="str">
        <f t="shared" si="58"/>
        <v/>
      </c>
      <c r="AA147" s="326" t="str">
        <f t="shared" si="64"/>
        <v/>
      </c>
      <c r="AB147" s="327" t="str">
        <f>IF(AA147="","",(AA147-1)*(360/DSMC!$D$25))</f>
        <v/>
      </c>
      <c r="AC147" s="327" t="str">
        <f t="shared" si="50"/>
        <v/>
      </c>
      <c r="AD147" s="327" t="str">
        <f t="shared" si="67"/>
        <v/>
      </c>
      <c r="AE147" s="327" t="str">
        <f t="shared" si="68"/>
        <v/>
      </c>
      <c r="AF147" s="328" t="str">
        <f t="shared" si="51"/>
        <v/>
      </c>
      <c r="AG147" s="327" t="str">
        <f t="shared" si="52"/>
        <v/>
      </c>
      <c r="AH147" s="321" t="str">
        <f t="shared" si="59"/>
        <v/>
      </c>
      <c r="AI147" s="327" t="str">
        <f t="shared" si="53"/>
        <v/>
      </c>
      <c r="AJ147" s="321" t="str">
        <f t="shared" si="60"/>
        <v/>
      </c>
      <c r="AK147" s="262"/>
    </row>
    <row r="148" spans="1:37" x14ac:dyDescent="0.25">
      <c r="A148" s="323" t="str">
        <f t="shared" si="61"/>
        <v/>
      </c>
      <c r="B148" s="324" t="str">
        <f>IF(A148="","",(A148-1)*(360/DSMC!$D$25))</f>
        <v/>
      </c>
      <c r="C148" s="324" t="str">
        <f t="shared" si="42"/>
        <v/>
      </c>
      <c r="D148" s="324" t="str">
        <f t="shared" si="62"/>
        <v/>
      </c>
      <c r="E148" s="324" t="str">
        <f t="shared" si="54"/>
        <v/>
      </c>
      <c r="F148" s="325" t="str">
        <f t="shared" si="43"/>
        <v/>
      </c>
      <c r="G148" s="324" t="str">
        <f t="shared" si="44"/>
        <v/>
      </c>
      <c r="H148" s="324" t="str">
        <f t="shared" si="55"/>
        <v/>
      </c>
      <c r="I148" s="324" t="str">
        <f t="shared" si="45"/>
        <v/>
      </c>
      <c r="J148" s="330" t="str">
        <f t="shared" si="56"/>
        <v/>
      </c>
      <c r="K148" s="262"/>
      <c r="N148" s="323" t="str">
        <f t="shared" si="63"/>
        <v/>
      </c>
      <c r="O148" s="324" t="str">
        <f>IF(N148="","",O147+(360/DSMC!$D$25))</f>
        <v/>
      </c>
      <c r="P148" s="324" t="str">
        <f t="shared" si="46"/>
        <v/>
      </c>
      <c r="Q148" s="324" t="str">
        <f t="shared" si="65"/>
        <v/>
      </c>
      <c r="R148" s="324" t="str">
        <f t="shared" si="66"/>
        <v/>
      </c>
      <c r="S148" s="325" t="str">
        <f t="shared" si="47"/>
        <v/>
      </c>
      <c r="T148" s="324" t="str">
        <f t="shared" si="48"/>
        <v/>
      </c>
      <c r="U148" s="324" t="str">
        <f t="shared" si="57"/>
        <v/>
      </c>
      <c r="V148" s="324" t="str">
        <f t="shared" si="49"/>
        <v/>
      </c>
      <c r="W148" s="330" t="str">
        <f t="shared" si="58"/>
        <v/>
      </c>
      <c r="AA148" s="323" t="str">
        <f t="shared" si="64"/>
        <v/>
      </c>
      <c r="AB148" s="324" t="str">
        <f>IF(AA148="","",(AA148-1)*(360/DSMC!$D$25))</f>
        <v/>
      </c>
      <c r="AC148" s="324" t="str">
        <f t="shared" si="50"/>
        <v/>
      </c>
      <c r="AD148" s="324" t="str">
        <f t="shared" si="67"/>
        <v/>
      </c>
      <c r="AE148" s="324" t="str">
        <f t="shared" si="68"/>
        <v/>
      </c>
      <c r="AF148" s="325" t="str">
        <f t="shared" si="51"/>
        <v/>
      </c>
      <c r="AG148" s="324" t="str">
        <f t="shared" si="52"/>
        <v/>
      </c>
      <c r="AH148" s="324" t="str">
        <f t="shared" si="59"/>
        <v/>
      </c>
      <c r="AI148" s="324" t="str">
        <f t="shared" si="53"/>
        <v/>
      </c>
      <c r="AJ148" s="330" t="str">
        <f t="shared" si="60"/>
        <v/>
      </c>
      <c r="AK148" s="262"/>
    </row>
    <row r="149" spans="1:37" x14ac:dyDescent="0.25">
      <c r="A149" s="326" t="str">
        <f t="shared" si="61"/>
        <v/>
      </c>
      <c r="B149" s="327" t="str">
        <f>IF(A149="","",(A149-1)*(360/DSMC!$D$25))</f>
        <v/>
      </c>
      <c r="C149" s="327" t="str">
        <f t="shared" si="42"/>
        <v/>
      </c>
      <c r="D149" s="327" t="str">
        <f t="shared" si="62"/>
        <v/>
      </c>
      <c r="E149" s="327" t="str">
        <f t="shared" si="54"/>
        <v/>
      </c>
      <c r="F149" s="328" t="str">
        <f t="shared" si="43"/>
        <v/>
      </c>
      <c r="G149" s="327" t="str">
        <f t="shared" si="44"/>
        <v/>
      </c>
      <c r="H149" s="321" t="str">
        <f t="shared" si="55"/>
        <v/>
      </c>
      <c r="I149" s="327" t="str">
        <f t="shared" si="45"/>
        <v/>
      </c>
      <c r="J149" s="321" t="str">
        <f t="shared" si="56"/>
        <v/>
      </c>
      <c r="K149" s="262"/>
      <c r="N149" s="326" t="str">
        <f t="shared" si="63"/>
        <v/>
      </c>
      <c r="O149" s="327" t="str">
        <f>IF(N149="","",O148+(360/DSMC!$D$25))</f>
        <v/>
      </c>
      <c r="P149" s="327" t="str">
        <f t="shared" si="46"/>
        <v/>
      </c>
      <c r="Q149" s="327" t="str">
        <f t="shared" si="65"/>
        <v/>
      </c>
      <c r="R149" s="327" t="str">
        <f t="shared" si="66"/>
        <v/>
      </c>
      <c r="S149" s="328" t="str">
        <f t="shared" si="47"/>
        <v/>
      </c>
      <c r="T149" s="327" t="str">
        <f t="shared" si="48"/>
        <v/>
      </c>
      <c r="U149" s="321" t="str">
        <f t="shared" si="57"/>
        <v/>
      </c>
      <c r="V149" s="327" t="str">
        <f t="shared" si="49"/>
        <v/>
      </c>
      <c r="W149" s="321" t="str">
        <f t="shared" si="58"/>
        <v/>
      </c>
      <c r="AA149" s="326" t="str">
        <f t="shared" si="64"/>
        <v/>
      </c>
      <c r="AB149" s="327" t="str">
        <f>IF(AA149="","",(AA149-1)*(360/DSMC!$D$25))</f>
        <v/>
      </c>
      <c r="AC149" s="327" t="str">
        <f t="shared" si="50"/>
        <v/>
      </c>
      <c r="AD149" s="327" t="str">
        <f t="shared" si="67"/>
        <v/>
      </c>
      <c r="AE149" s="327" t="str">
        <f t="shared" si="68"/>
        <v/>
      </c>
      <c r="AF149" s="328" t="str">
        <f t="shared" si="51"/>
        <v/>
      </c>
      <c r="AG149" s="327" t="str">
        <f t="shared" si="52"/>
        <v/>
      </c>
      <c r="AH149" s="321" t="str">
        <f t="shared" si="59"/>
        <v/>
      </c>
      <c r="AI149" s="327" t="str">
        <f t="shared" si="53"/>
        <v/>
      </c>
      <c r="AJ149" s="321" t="str">
        <f t="shared" si="60"/>
        <v/>
      </c>
      <c r="AK149" s="262"/>
    </row>
    <row r="150" spans="1:37" x14ac:dyDescent="0.25">
      <c r="A150" s="323" t="str">
        <f t="shared" si="61"/>
        <v/>
      </c>
      <c r="B150" s="324" t="str">
        <f>IF(A150="","",(A150-1)*(360/DSMC!$D$25))</f>
        <v/>
      </c>
      <c r="C150" s="324" t="str">
        <f t="shared" si="42"/>
        <v/>
      </c>
      <c r="D150" s="324" t="str">
        <f t="shared" si="62"/>
        <v/>
      </c>
      <c r="E150" s="324" t="str">
        <f t="shared" si="54"/>
        <v/>
      </c>
      <c r="F150" s="325" t="str">
        <f t="shared" si="43"/>
        <v/>
      </c>
      <c r="G150" s="324" t="str">
        <f t="shared" si="44"/>
        <v/>
      </c>
      <c r="H150" s="324" t="str">
        <f t="shared" si="55"/>
        <v/>
      </c>
      <c r="I150" s="324" t="str">
        <f t="shared" si="45"/>
        <v/>
      </c>
      <c r="J150" s="330" t="str">
        <f t="shared" si="56"/>
        <v/>
      </c>
      <c r="K150" s="262"/>
      <c r="N150" s="323" t="str">
        <f t="shared" si="63"/>
        <v/>
      </c>
      <c r="O150" s="324" t="str">
        <f>IF(N150="","",O149+(360/DSMC!$D$25))</f>
        <v/>
      </c>
      <c r="P150" s="324" t="str">
        <f t="shared" si="46"/>
        <v/>
      </c>
      <c r="Q150" s="324" t="str">
        <f t="shared" si="65"/>
        <v/>
      </c>
      <c r="R150" s="324" t="str">
        <f t="shared" si="66"/>
        <v/>
      </c>
      <c r="S150" s="325" t="str">
        <f t="shared" si="47"/>
        <v/>
      </c>
      <c r="T150" s="324" t="str">
        <f t="shared" si="48"/>
        <v/>
      </c>
      <c r="U150" s="324" t="str">
        <f t="shared" si="57"/>
        <v/>
      </c>
      <c r="V150" s="324" t="str">
        <f t="shared" si="49"/>
        <v/>
      </c>
      <c r="W150" s="330" t="str">
        <f t="shared" si="58"/>
        <v/>
      </c>
      <c r="AA150" s="323" t="str">
        <f t="shared" si="64"/>
        <v/>
      </c>
      <c r="AB150" s="324" t="str">
        <f>IF(AA150="","",(AA150-1)*(360/DSMC!$D$25))</f>
        <v/>
      </c>
      <c r="AC150" s="324" t="str">
        <f t="shared" si="50"/>
        <v/>
      </c>
      <c r="AD150" s="324" t="str">
        <f t="shared" si="67"/>
        <v/>
      </c>
      <c r="AE150" s="324" t="str">
        <f t="shared" si="68"/>
        <v/>
      </c>
      <c r="AF150" s="325" t="str">
        <f t="shared" si="51"/>
        <v/>
      </c>
      <c r="AG150" s="324" t="str">
        <f t="shared" si="52"/>
        <v/>
      </c>
      <c r="AH150" s="324" t="str">
        <f t="shared" si="59"/>
        <v/>
      </c>
      <c r="AI150" s="324" t="str">
        <f t="shared" si="53"/>
        <v/>
      </c>
      <c r="AJ150" s="330" t="str">
        <f t="shared" si="60"/>
        <v/>
      </c>
      <c r="AK150" s="262"/>
    </row>
    <row r="151" spans="1:37" x14ac:dyDescent="0.25">
      <c r="A151" s="326" t="str">
        <f t="shared" si="61"/>
        <v/>
      </c>
      <c r="B151" s="327" t="str">
        <f>IF(A151="","",(A151-1)*(360/DSMC!$D$25))</f>
        <v/>
      </c>
      <c r="C151" s="327" t="str">
        <f t="shared" si="42"/>
        <v/>
      </c>
      <c r="D151" s="327" t="str">
        <f t="shared" si="62"/>
        <v/>
      </c>
      <c r="E151" s="327" t="str">
        <f t="shared" si="54"/>
        <v/>
      </c>
      <c r="F151" s="328" t="str">
        <f t="shared" si="43"/>
        <v/>
      </c>
      <c r="G151" s="327" t="str">
        <f t="shared" si="44"/>
        <v/>
      </c>
      <c r="H151" s="321" t="str">
        <f t="shared" si="55"/>
        <v/>
      </c>
      <c r="I151" s="327" t="str">
        <f t="shared" si="45"/>
        <v/>
      </c>
      <c r="J151" s="321" t="str">
        <f t="shared" si="56"/>
        <v/>
      </c>
      <c r="K151" s="262"/>
      <c r="N151" s="326" t="str">
        <f t="shared" si="63"/>
        <v/>
      </c>
      <c r="O151" s="327" t="str">
        <f>IF(N151="","",O150+(360/DSMC!$D$25))</f>
        <v/>
      </c>
      <c r="P151" s="327" t="str">
        <f t="shared" si="46"/>
        <v/>
      </c>
      <c r="Q151" s="327" t="str">
        <f t="shared" si="65"/>
        <v/>
      </c>
      <c r="R151" s="327" t="str">
        <f t="shared" si="66"/>
        <v/>
      </c>
      <c r="S151" s="328" t="str">
        <f t="shared" si="47"/>
        <v/>
      </c>
      <c r="T151" s="327" t="str">
        <f t="shared" si="48"/>
        <v/>
      </c>
      <c r="U151" s="321" t="str">
        <f t="shared" si="57"/>
        <v/>
      </c>
      <c r="V151" s="327" t="str">
        <f t="shared" si="49"/>
        <v/>
      </c>
      <c r="W151" s="321" t="str">
        <f t="shared" si="58"/>
        <v/>
      </c>
      <c r="AA151" s="326" t="str">
        <f t="shared" si="64"/>
        <v/>
      </c>
      <c r="AB151" s="327" t="str">
        <f>IF(AA151="","",(AA151-1)*(360/DSMC!$D$25))</f>
        <v/>
      </c>
      <c r="AC151" s="327" t="str">
        <f t="shared" si="50"/>
        <v/>
      </c>
      <c r="AD151" s="327" t="str">
        <f t="shared" si="67"/>
        <v/>
      </c>
      <c r="AE151" s="327" t="str">
        <f t="shared" si="68"/>
        <v/>
      </c>
      <c r="AF151" s="328" t="str">
        <f t="shared" si="51"/>
        <v/>
      </c>
      <c r="AG151" s="327" t="str">
        <f t="shared" si="52"/>
        <v/>
      </c>
      <c r="AH151" s="321" t="str">
        <f t="shared" si="59"/>
        <v/>
      </c>
      <c r="AI151" s="327" t="str">
        <f t="shared" si="53"/>
        <v/>
      </c>
      <c r="AJ151" s="321" t="str">
        <f t="shared" si="60"/>
        <v/>
      </c>
      <c r="AK151" s="262"/>
    </row>
    <row r="152" spans="1:37" x14ac:dyDescent="0.25">
      <c r="A152" s="323" t="str">
        <f t="shared" si="61"/>
        <v/>
      </c>
      <c r="B152" s="324" t="str">
        <f>IF(A152="","",(A152-1)*(360/DSMC!$D$25))</f>
        <v/>
      </c>
      <c r="C152" s="324" t="str">
        <f t="shared" si="42"/>
        <v/>
      </c>
      <c r="D152" s="324" t="str">
        <f t="shared" si="62"/>
        <v/>
      </c>
      <c r="E152" s="324" t="str">
        <f t="shared" si="54"/>
        <v/>
      </c>
      <c r="F152" s="325" t="str">
        <f t="shared" si="43"/>
        <v/>
      </c>
      <c r="G152" s="324" t="str">
        <f t="shared" si="44"/>
        <v/>
      </c>
      <c r="H152" s="324" t="str">
        <f t="shared" si="55"/>
        <v/>
      </c>
      <c r="I152" s="324" t="str">
        <f t="shared" si="45"/>
        <v/>
      </c>
      <c r="J152" s="330" t="str">
        <f t="shared" si="56"/>
        <v/>
      </c>
      <c r="K152" s="262"/>
      <c r="N152" s="323" t="str">
        <f t="shared" si="63"/>
        <v/>
      </c>
      <c r="O152" s="324" t="str">
        <f>IF(N152="","",O151+(360/DSMC!$D$25))</f>
        <v/>
      </c>
      <c r="P152" s="324" t="str">
        <f t="shared" si="46"/>
        <v/>
      </c>
      <c r="Q152" s="324" t="str">
        <f t="shared" si="65"/>
        <v/>
      </c>
      <c r="R152" s="324" t="str">
        <f t="shared" si="66"/>
        <v/>
      </c>
      <c r="S152" s="325" t="str">
        <f t="shared" si="47"/>
        <v/>
      </c>
      <c r="T152" s="324" t="str">
        <f t="shared" si="48"/>
        <v/>
      </c>
      <c r="U152" s="324" t="str">
        <f t="shared" si="57"/>
        <v/>
      </c>
      <c r="V152" s="324" t="str">
        <f t="shared" si="49"/>
        <v/>
      </c>
      <c r="W152" s="330" t="str">
        <f t="shared" si="58"/>
        <v/>
      </c>
      <c r="AA152" s="323" t="str">
        <f t="shared" si="64"/>
        <v/>
      </c>
      <c r="AB152" s="324" t="str">
        <f>IF(AA152="","",(AA152-1)*(360/DSMC!$D$25))</f>
        <v/>
      </c>
      <c r="AC152" s="324" t="str">
        <f t="shared" si="50"/>
        <v/>
      </c>
      <c r="AD152" s="324" t="str">
        <f t="shared" si="67"/>
        <v/>
      </c>
      <c r="AE152" s="324" t="str">
        <f t="shared" si="68"/>
        <v/>
      </c>
      <c r="AF152" s="325" t="str">
        <f t="shared" si="51"/>
        <v/>
      </c>
      <c r="AG152" s="324" t="str">
        <f t="shared" si="52"/>
        <v/>
      </c>
      <c r="AH152" s="324" t="str">
        <f t="shared" si="59"/>
        <v/>
      </c>
      <c r="AI152" s="324" t="str">
        <f t="shared" si="53"/>
        <v/>
      </c>
      <c r="AJ152" s="330" t="str">
        <f t="shared" si="60"/>
        <v/>
      </c>
      <c r="AK152" s="262"/>
    </row>
    <row r="153" spans="1:37" x14ac:dyDescent="0.25">
      <c r="A153" s="326" t="str">
        <f t="shared" si="61"/>
        <v/>
      </c>
      <c r="B153" s="327" t="str">
        <f>IF(A153="","",(A153-1)*(360/DSMC!$D$25))</f>
        <v/>
      </c>
      <c r="C153" s="327" t="str">
        <f t="shared" si="42"/>
        <v/>
      </c>
      <c r="D153" s="327" t="str">
        <f t="shared" si="62"/>
        <v/>
      </c>
      <c r="E153" s="327" t="str">
        <f t="shared" si="54"/>
        <v/>
      </c>
      <c r="F153" s="328" t="str">
        <f t="shared" si="43"/>
        <v/>
      </c>
      <c r="G153" s="327" t="str">
        <f t="shared" si="44"/>
        <v/>
      </c>
      <c r="H153" s="321" t="str">
        <f t="shared" si="55"/>
        <v/>
      </c>
      <c r="I153" s="327" t="str">
        <f t="shared" si="45"/>
        <v/>
      </c>
      <c r="J153" s="321" t="str">
        <f t="shared" si="56"/>
        <v/>
      </c>
      <c r="K153" s="262"/>
      <c r="N153" s="326" t="str">
        <f t="shared" si="63"/>
        <v/>
      </c>
      <c r="O153" s="327" t="str">
        <f>IF(N153="","",O152+(360/DSMC!$D$25))</f>
        <v/>
      </c>
      <c r="P153" s="327" t="str">
        <f t="shared" si="46"/>
        <v/>
      </c>
      <c r="Q153" s="327" t="str">
        <f t="shared" si="65"/>
        <v/>
      </c>
      <c r="R153" s="327" t="str">
        <f t="shared" si="66"/>
        <v/>
      </c>
      <c r="S153" s="328" t="str">
        <f t="shared" si="47"/>
        <v/>
      </c>
      <c r="T153" s="327" t="str">
        <f t="shared" si="48"/>
        <v/>
      </c>
      <c r="U153" s="321" t="str">
        <f t="shared" si="57"/>
        <v/>
      </c>
      <c r="V153" s="327" t="str">
        <f t="shared" si="49"/>
        <v/>
      </c>
      <c r="W153" s="321" t="str">
        <f t="shared" si="58"/>
        <v/>
      </c>
      <c r="AA153" s="326" t="str">
        <f t="shared" si="64"/>
        <v/>
      </c>
      <c r="AB153" s="327" t="str">
        <f>IF(AA153="","",(AA153-1)*(360/DSMC!$D$25))</f>
        <v/>
      </c>
      <c r="AC153" s="327" t="str">
        <f t="shared" si="50"/>
        <v/>
      </c>
      <c r="AD153" s="327" t="str">
        <f t="shared" si="67"/>
        <v/>
      </c>
      <c r="AE153" s="327" t="str">
        <f t="shared" si="68"/>
        <v/>
      </c>
      <c r="AF153" s="328" t="str">
        <f t="shared" si="51"/>
        <v/>
      </c>
      <c r="AG153" s="327" t="str">
        <f t="shared" si="52"/>
        <v/>
      </c>
      <c r="AH153" s="321" t="str">
        <f t="shared" si="59"/>
        <v/>
      </c>
      <c r="AI153" s="327" t="str">
        <f t="shared" si="53"/>
        <v/>
      </c>
      <c r="AJ153" s="321" t="str">
        <f t="shared" si="60"/>
        <v/>
      </c>
      <c r="AK153" s="262"/>
    </row>
    <row r="154" spans="1:37" x14ac:dyDescent="0.25">
      <c r="A154" s="323" t="str">
        <f t="shared" si="61"/>
        <v/>
      </c>
      <c r="B154" s="324" t="str">
        <f>IF(A154="","",(A154-1)*(360/DSMC!$D$25))</f>
        <v/>
      </c>
      <c r="C154" s="324" t="str">
        <f t="shared" si="42"/>
        <v/>
      </c>
      <c r="D154" s="324" t="str">
        <f t="shared" si="62"/>
        <v/>
      </c>
      <c r="E154" s="324" t="str">
        <f t="shared" si="54"/>
        <v/>
      </c>
      <c r="F154" s="325" t="str">
        <f t="shared" si="43"/>
        <v/>
      </c>
      <c r="G154" s="324" t="str">
        <f t="shared" si="44"/>
        <v/>
      </c>
      <c r="H154" s="324" t="str">
        <f t="shared" si="55"/>
        <v/>
      </c>
      <c r="I154" s="324" t="str">
        <f t="shared" si="45"/>
        <v/>
      </c>
      <c r="J154" s="330" t="str">
        <f t="shared" si="56"/>
        <v/>
      </c>
      <c r="K154" s="262"/>
      <c r="N154" s="323" t="str">
        <f t="shared" si="63"/>
        <v/>
      </c>
      <c r="O154" s="324" t="str">
        <f>IF(N154="","",O153+(360/DSMC!$D$25))</f>
        <v/>
      </c>
      <c r="P154" s="324" t="str">
        <f t="shared" si="46"/>
        <v/>
      </c>
      <c r="Q154" s="324" t="str">
        <f t="shared" si="65"/>
        <v/>
      </c>
      <c r="R154" s="324" t="str">
        <f t="shared" si="66"/>
        <v/>
      </c>
      <c r="S154" s="325" t="str">
        <f t="shared" si="47"/>
        <v/>
      </c>
      <c r="T154" s="324" t="str">
        <f t="shared" si="48"/>
        <v/>
      </c>
      <c r="U154" s="324" t="str">
        <f t="shared" si="57"/>
        <v/>
      </c>
      <c r="V154" s="324" t="str">
        <f t="shared" si="49"/>
        <v/>
      </c>
      <c r="W154" s="330" t="str">
        <f t="shared" si="58"/>
        <v/>
      </c>
      <c r="AA154" s="323" t="str">
        <f t="shared" si="64"/>
        <v/>
      </c>
      <c r="AB154" s="324" t="str">
        <f>IF(AA154="","",(AA154-1)*(360/DSMC!$D$25))</f>
        <v/>
      </c>
      <c r="AC154" s="324" t="str">
        <f t="shared" si="50"/>
        <v/>
      </c>
      <c r="AD154" s="324" t="str">
        <f t="shared" si="67"/>
        <v/>
      </c>
      <c r="AE154" s="324" t="str">
        <f t="shared" si="68"/>
        <v/>
      </c>
      <c r="AF154" s="325" t="str">
        <f t="shared" si="51"/>
        <v/>
      </c>
      <c r="AG154" s="324" t="str">
        <f t="shared" si="52"/>
        <v/>
      </c>
      <c r="AH154" s="324" t="str">
        <f t="shared" si="59"/>
        <v/>
      </c>
      <c r="AI154" s="324" t="str">
        <f t="shared" si="53"/>
        <v/>
      </c>
      <c r="AJ154" s="330" t="str">
        <f t="shared" si="60"/>
        <v/>
      </c>
      <c r="AK154" s="262"/>
    </row>
    <row r="155" spans="1:37" x14ac:dyDescent="0.25">
      <c r="A155" s="326" t="str">
        <f t="shared" si="61"/>
        <v/>
      </c>
      <c r="B155" s="327" t="str">
        <f>IF(A155="","",(A155-1)*(360/DSMC!$D$25))</f>
        <v/>
      </c>
      <c r="C155" s="327" t="str">
        <f t="shared" ref="C155:C171" si="69">IF(B155="","",COS(B155*PI()/180)*cage*12/2)</f>
        <v/>
      </c>
      <c r="D155" s="327" t="str">
        <f t="shared" si="62"/>
        <v/>
      </c>
      <c r="E155" s="327" t="str">
        <f t="shared" si="54"/>
        <v/>
      </c>
      <c r="F155" s="328" t="str">
        <f t="shared" ref="F155:F171" si="70">IF(E155="","",(elimit*D155/$F$32))</f>
        <v/>
      </c>
      <c r="G155" s="327" t="str">
        <f t="shared" ref="G155:G171" si="71">IF(F155="","",IF(E155&gt;0,barea,0))</f>
        <v/>
      </c>
      <c r="H155" s="321" t="str">
        <f t="shared" si="55"/>
        <v/>
      </c>
      <c r="I155" s="327" t="str">
        <f t="shared" ref="I155:I171" si="72">IF(G155="","",barea*H155-0.85*f1c/1000*G155)</f>
        <v/>
      </c>
      <c r="J155" s="321" t="str">
        <f t="shared" si="56"/>
        <v/>
      </c>
      <c r="K155" s="262"/>
      <c r="N155" s="326" t="str">
        <f t="shared" si="63"/>
        <v/>
      </c>
      <c r="O155" s="327" t="str">
        <f>IF(N155="","",O154+(360/DSMC!$D$25))</f>
        <v/>
      </c>
      <c r="P155" s="327" t="str">
        <f t="shared" si="46"/>
        <v/>
      </c>
      <c r="Q155" s="327" t="str">
        <f t="shared" si="65"/>
        <v/>
      </c>
      <c r="R155" s="327" t="str">
        <f t="shared" si="66"/>
        <v/>
      </c>
      <c r="S155" s="328" t="str">
        <f t="shared" si="47"/>
        <v/>
      </c>
      <c r="T155" s="327" t="str">
        <f t="shared" si="48"/>
        <v/>
      </c>
      <c r="U155" s="321" t="str">
        <f t="shared" si="57"/>
        <v/>
      </c>
      <c r="V155" s="327" t="str">
        <f t="shared" si="49"/>
        <v/>
      </c>
      <c r="W155" s="321" t="str">
        <f t="shared" si="58"/>
        <v/>
      </c>
      <c r="AA155" s="326" t="str">
        <f t="shared" si="64"/>
        <v/>
      </c>
      <c r="AB155" s="327" t="str">
        <f>IF(AA155="","",(AA155-1)*(360/DSMC!$D$25))</f>
        <v/>
      </c>
      <c r="AC155" s="327" t="str">
        <f t="shared" si="50"/>
        <v/>
      </c>
      <c r="AD155" s="327" t="str">
        <f t="shared" si="67"/>
        <v/>
      </c>
      <c r="AE155" s="327" t="str">
        <f t="shared" si="68"/>
        <v/>
      </c>
      <c r="AF155" s="328" t="str">
        <f t="shared" si="51"/>
        <v/>
      </c>
      <c r="AG155" s="327" t="str">
        <f t="shared" si="52"/>
        <v/>
      </c>
      <c r="AH155" s="321" t="str">
        <f t="shared" si="59"/>
        <v/>
      </c>
      <c r="AI155" s="327" t="str">
        <f t="shared" si="53"/>
        <v/>
      </c>
      <c r="AJ155" s="321" t="str">
        <f t="shared" si="60"/>
        <v/>
      </c>
      <c r="AK155" s="262"/>
    </row>
    <row r="156" spans="1:37" x14ac:dyDescent="0.25">
      <c r="A156" s="323" t="str">
        <f t="shared" si="61"/>
        <v/>
      </c>
      <c r="B156" s="324" t="str">
        <f>IF(A156="","",(A156-1)*(360/DSMC!$D$25))</f>
        <v/>
      </c>
      <c r="C156" s="324" t="str">
        <f t="shared" si="69"/>
        <v/>
      </c>
      <c r="D156" s="324" t="str">
        <f t="shared" si="62"/>
        <v/>
      </c>
      <c r="E156" s="324" t="str">
        <f t="shared" si="54"/>
        <v/>
      </c>
      <c r="F156" s="325" t="str">
        <f t="shared" si="70"/>
        <v/>
      </c>
      <c r="G156" s="324" t="str">
        <f t="shared" si="71"/>
        <v/>
      </c>
      <c r="H156" s="324" t="str">
        <f t="shared" si="55"/>
        <v/>
      </c>
      <c r="I156" s="324" t="str">
        <f t="shared" si="72"/>
        <v/>
      </c>
      <c r="J156" s="330" t="str">
        <f t="shared" si="56"/>
        <v/>
      </c>
      <c r="K156" s="262"/>
      <c r="N156" s="323" t="str">
        <f t="shared" si="63"/>
        <v/>
      </c>
      <c r="O156" s="324" t="str">
        <f>IF(N156="","",O155+(360/DSMC!$D$25))</f>
        <v/>
      </c>
      <c r="P156" s="324" t="str">
        <f t="shared" si="46"/>
        <v/>
      </c>
      <c r="Q156" s="324" t="str">
        <f t="shared" si="65"/>
        <v/>
      </c>
      <c r="R156" s="324" t="str">
        <f t="shared" si="66"/>
        <v/>
      </c>
      <c r="S156" s="325" t="str">
        <f t="shared" si="47"/>
        <v/>
      </c>
      <c r="T156" s="324" t="str">
        <f t="shared" si="48"/>
        <v/>
      </c>
      <c r="U156" s="324" t="str">
        <f t="shared" si="57"/>
        <v/>
      </c>
      <c r="V156" s="324" t="str">
        <f t="shared" si="49"/>
        <v/>
      </c>
      <c r="W156" s="330" t="str">
        <f t="shared" si="58"/>
        <v/>
      </c>
      <c r="AA156" s="323" t="str">
        <f t="shared" si="64"/>
        <v/>
      </c>
      <c r="AB156" s="324" t="str">
        <f>IF(AA156="","",(AA156-1)*(360/DSMC!$D$25))</f>
        <v/>
      </c>
      <c r="AC156" s="324" t="str">
        <f t="shared" si="50"/>
        <v/>
      </c>
      <c r="AD156" s="324" t="str">
        <f t="shared" si="67"/>
        <v/>
      </c>
      <c r="AE156" s="324" t="str">
        <f t="shared" si="68"/>
        <v/>
      </c>
      <c r="AF156" s="325" t="str">
        <f t="shared" si="51"/>
        <v/>
      </c>
      <c r="AG156" s="324" t="str">
        <f t="shared" si="52"/>
        <v/>
      </c>
      <c r="AH156" s="324" t="str">
        <f t="shared" si="59"/>
        <v/>
      </c>
      <c r="AI156" s="324" t="str">
        <f t="shared" si="53"/>
        <v/>
      </c>
      <c r="AJ156" s="330" t="str">
        <f t="shared" si="60"/>
        <v/>
      </c>
      <c r="AK156" s="262"/>
    </row>
    <row r="157" spans="1:37" x14ac:dyDescent="0.25">
      <c r="A157" s="326" t="str">
        <f t="shared" si="61"/>
        <v/>
      </c>
      <c r="B157" s="327" t="str">
        <f>IF(A157="","",(A157-1)*(360/DSMC!$D$25))</f>
        <v/>
      </c>
      <c r="C157" s="327" t="str">
        <f t="shared" si="69"/>
        <v/>
      </c>
      <c r="D157" s="327" t="str">
        <f t="shared" si="62"/>
        <v/>
      </c>
      <c r="E157" s="327" t="str">
        <f t="shared" si="54"/>
        <v/>
      </c>
      <c r="F157" s="328" t="str">
        <f t="shared" si="70"/>
        <v/>
      </c>
      <c r="G157" s="327" t="str">
        <f t="shared" si="71"/>
        <v/>
      </c>
      <c r="H157" s="321" t="str">
        <f t="shared" si="55"/>
        <v/>
      </c>
      <c r="I157" s="327" t="str">
        <f t="shared" si="72"/>
        <v/>
      </c>
      <c r="J157" s="321" t="str">
        <f t="shared" si="56"/>
        <v/>
      </c>
      <c r="K157" s="262"/>
      <c r="N157" s="326" t="str">
        <f t="shared" si="63"/>
        <v/>
      </c>
      <c r="O157" s="327" t="str">
        <f>IF(N157="","",O156+(360/DSMC!$D$25))</f>
        <v/>
      </c>
      <c r="P157" s="327" t="str">
        <f t="shared" si="46"/>
        <v/>
      </c>
      <c r="Q157" s="327" t="str">
        <f t="shared" si="65"/>
        <v/>
      </c>
      <c r="R157" s="327" t="str">
        <f t="shared" si="66"/>
        <v/>
      </c>
      <c r="S157" s="328" t="str">
        <f t="shared" si="47"/>
        <v/>
      </c>
      <c r="T157" s="327" t="str">
        <f t="shared" si="48"/>
        <v/>
      </c>
      <c r="U157" s="321" t="str">
        <f t="shared" si="57"/>
        <v/>
      </c>
      <c r="V157" s="327" t="str">
        <f t="shared" si="49"/>
        <v/>
      </c>
      <c r="W157" s="321" t="str">
        <f t="shared" si="58"/>
        <v/>
      </c>
      <c r="AA157" s="326" t="str">
        <f t="shared" si="64"/>
        <v/>
      </c>
      <c r="AB157" s="327" t="str">
        <f>IF(AA157="","",(AA157-1)*(360/DSMC!$D$25))</f>
        <v/>
      </c>
      <c r="AC157" s="327" t="str">
        <f t="shared" si="50"/>
        <v/>
      </c>
      <c r="AD157" s="327" t="str">
        <f t="shared" si="67"/>
        <v/>
      </c>
      <c r="AE157" s="327" t="str">
        <f t="shared" si="68"/>
        <v/>
      </c>
      <c r="AF157" s="328" t="str">
        <f t="shared" si="51"/>
        <v/>
      </c>
      <c r="AG157" s="327" t="str">
        <f t="shared" si="52"/>
        <v/>
      </c>
      <c r="AH157" s="321" t="str">
        <f t="shared" si="59"/>
        <v/>
      </c>
      <c r="AI157" s="327" t="str">
        <f t="shared" si="53"/>
        <v/>
      </c>
      <c r="AJ157" s="321" t="str">
        <f t="shared" si="60"/>
        <v/>
      </c>
      <c r="AK157" s="262"/>
    </row>
    <row r="158" spans="1:37" x14ac:dyDescent="0.25">
      <c r="A158" s="323" t="str">
        <f t="shared" si="61"/>
        <v/>
      </c>
      <c r="B158" s="324" t="str">
        <f>IF(A158="","",(A158-1)*(360/DSMC!$D$25))</f>
        <v/>
      </c>
      <c r="C158" s="324" t="str">
        <f t="shared" si="69"/>
        <v/>
      </c>
      <c r="D158" s="324" t="str">
        <f t="shared" si="62"/>
        <v/>
      </c>
      <c r="E158" s="324" t="str">
        <f t="shared" si="54"/>
        <v/>
      </c>
      <c r="F158" s="325" t="str">
        <f t="shared" si="70"/>
        <v/>
      </c>
      <c r="G158" s="324" t="str">
        <f t="shared" si="71"/>
        <v/>
      </c>
      <c r="H158" s="324" t="str">
        <f t="shared" si="55"/>
        <v/>
      </c>
      <c r="I158" s="324" t="str">
        <f t="shared" si="72"/>
        <v/>
      </c>
      <c r="J158" s="330" t="str">
        <f t="shared" si="56"/>
        <v/>
      </c>
      <c r="K158" s="262"/>
      <c r="N158" s="323" t="str">
        <f t="shared" si="63"/>
        <v/>
      </c>
      <c r="O158" s="324" t="str">
        <f>IF(N158="","",O157+(360/DSMC!$D$25))</f>
        <v/>
      </c>
      <c r="P158" s="324" t="str">
        <f t="shared" si="46"/>
        <v/>
      </c>
      <c r="Q158" s="324" t="str">
        <f t="shared" si="65"/>
        <v/>
      </c>
      <c r="R158" s="324" t="str">
        <f t="shared" si="66"/>
        <v/>
      </c>
      <c r="S158" s="325" t="str">
        <f t="shared" si="47"/>
        <v/>
      </c>
      <c r="T158" s="324" t="str">
        <f t="shared" si="48"/>
        <v/>
      </c>
      <c r="U158" s="324" t="str">
        <f t="shared" si="57"/>
        <v/>
      </c>
      <c r="V158" s="324" t="str">
        <f t="shared" si="49"/>
        <v/>
      </c>
      <c r="W158" s="330" t="str">
        <f t="shared" si="58"/>
        <v/>
      </c>
      <c r="AA158" s="323" t="str">
        <f t="shared" si="64"/>
        <v/>
      </c>
      <c r="AB158" s="324" t="str">
        <f>IF(AA158="","",(AA158-1)*(360/DSMC!$D$25))</f>
        <v/>
      </c>
      <c r="AC158" s="324" t="str">
        <f t="shared" si="50"/>
        <v/>
      </c>
      <c r="AD158" s="324" t="str">
        <f t="shared" si="67"/>
        <v/>
      </c>
      <c r="AE158" s="324" t="str">
        <f t="shared" si="68"/>
        <v/>
      </c>
      <c r="AF158" s="325" t="str">
        <f t="shared" si="51"/>
        <v/>
      </c>
      <c r="AG158" s="324" t="str">
        <f t="shared" si="52"/>
        <v/>
      </c>
      <c r="AH158" s="324" t="str">
        <f t="shared" si="59"/>
        <v/>
      </c>
      <c r="AI158" s="324" t="str">
        <f t="shared" si="53"/>
        <v/>
      </c>
      <c r="AJ158" s="330" t="str">
        <f t="shared" si="60"/>
        <v/>
      </c>
      <c r="AK158" s="262"/>
    </row>
    <row r="159" spans="1:37" x14ac:dyDescent="0.25">
      <c r="A159" s="326" t="str">
        <f t="shared" si="61"/>
        <v/>
      </c>
      <c r="B159" s="327" t="str">
        <f>IF(A159="","",(A159-1)*(360/DSMC!$D$25))</f>
        <v/>
      </c>
      <c r="C159" s="327" t="str">
        <f t="shared" si="69"/>
        <v/>
      </c>
      <c r="D159" s="327" t="str">
        <f t="shared" si="62"/>
        <v/>
      </c>
      <c r="E159" s="327" t="str">
        <f t="shared" si="54"/>
        <v/>
      </c>
      <c r="F159" s="328" t="str">
        <f t="shared" si="70"/>
        <v/>
      </c>
      <c r="G159" s="327" t="str">
        <f t="shared" si="71"/>
        <v/>
      </c>
      <c r="H159" s="321" t="str">
        <f t="shared" si="55"/>
        <v/>
      </c>
      <c r="I159" s="327" t="str">
        <f t="shared" si="72"/>
        <v/>
      </c>
      <c r="J159" s="321" t="str">
        <f t="shared" si="56"/>
        <v/>
      </c>
      <c r="K159" s="262"/>
      <c r="N159" s="326" t="str">
        <f t="shared" si="63"/>
        <v/>
      </c>
      <c r="O159" s="327" t="str">
        <f>IF(N159="","",O158+(360/DSMC!$D$25))</f>
        <v/>
      </c>
      <c r="P159" s="327" t="str">
        <f t="shared" si="46"/>
        <v/>
      </c>
      <c r="Q159" s="327" t="str">
        <f t="shared" si="65"/>
        <v/>
      </c>
      <c r="R159" s="327" t="str">
        <f t="shared" si="66"/>
        <v/>
      </c>
      <c r="S159" s="328" t="str">
        <f t="shared" si="47"/>
        <v/>
      </c>
      <c r="T159" s="327" t="str">
        <f t="shared" si="48"/>
        <v/>
      </c>
      <c r="U159" s="321" t="str">
        <f t="shared" si="57"/>
        <v/>
      </c>
      <c r="V159" s="327" t="str">
        <f t="shared" si="49"/>
        <v/>
      </c>
      <c r="W159" s="321" t="str">
        <f t="shared" si="58"/>
        <v/>
      </c>
      <c r="AA159" s="326" t="str">
        <f t="shared" si="64"/>
        <v/>
      </c>
      <c r="AB159" s="327" t="str">
        <f>IF(AA159="","",(AA159-1)*(360/DSMC!$D$25))</f>
        <v/>
      </c>
      <c r="AC159" s="327" t="str">
        <f t="shared" si="50"/>
        <v/>
      </c>
      <c r="AD159" s="327" t="str">
        <f t="shared" si="67"/>
        <v/>
      </c>
      <c r="AE159" s="327" t="str">
        <f t="shared" si="68"/>
        <v/>
      </c>
      <c r="AF159" s="328" t="str">
        <f t="shared" si="51"/>
        <v/>
      </c>
      <c r="AG159" s="327" t="str">
        <f t="shared" si="52"/>
        <v/>
      </c>
      <c r="AH159" s="321" t="str">
        <f t="shared" si="59"/>
        <v/>
      </c>
      <c r="AI159" s="327" t="str">
        <f t="shared" si="53"/>
        <v/>
      </c>
      <c r="AJ159" s="321" t="str">
        <f t="shared" si="60"/>
        <v/>
      </c>
      <c r="AK159" s="262"/>
    </row>
    <row r="160" spans="1:37" x14ac:dyDescent="0.25">
      <c r="A160" s="323" t="str">
        <f t="shared" si="61"/>
        <v/>
      </c>
      <c r="B160" s="324" t="str">
        <f>IF(A160="","",(A160-1)*(360/DSMC!$D$25))</f>
        <v/>
      </c>
      <c r="C160" s="324" t="str">
        <f t="shared" si="69"/>
        <v/>
      </c>
      <c r="D160" s="324" t="str">
        <f t="shared" si="62"/>
        <v/>
      </c>
      <c r="E160" s="324" t="str">
        <f t="shared" si="54"/>
        <v/>
      </c>
      <c r="F160" s="325" t="str">
        <f t="shared" si="70"/>
        <v/>
      </c>
      <c r="G160" s="324" t="str">
        <f t="shared" si="71"/>
        <v/>
      </c>
      <c r="H160" s="324" t="str">
        <f t="shared" si="55"/>
        <v/>
      </c>
      <c r="I160" s="324" t="str">
        <f t="shared" si="72"/>
        <v/>
      </c>
      <c r="J160" s="330" t="str">
        <f t="shared" si="56"/>
        <v/>
      </c>
      <c r="K160" s="262"/>
      <c r="N160" s="323" t="str">
        <f t="shared" si="63"/>
        <v/>
      </c>
      <c r="O160" s="324" t="str">
        <f>IF(N160="","",O159+(360/DSMC!$D$25))</f>
        <v/>
      </c>
      <c r="P160" s="324" t="str">
        <f t="shared" si="46"/>
        <v/>
      </c>
      <c r="Q160" s="324" t="str">
        <f t="shared" si="65"/>
        <v/>
      </c>
      <c r="R160" s="324" t="str">
        <f t="shared" si="66"/>
        <v/>
      </c>
      <c r="S160" s="325" t="str">
        <f t="shared" si="47"/>
        <v/>
      </c>
      <c r="T160" s="324" t="str">
        <f t="shared" si="48"/>
        <v/>
      </c>
      <c r="U160" s="324" t="str">
        <f t="shared" si="57"/>
        <v/>
      </c>
      <c r="V160" s="324" t="str">
        <f t="shared" si="49"/>
        <v/>
      </c>
      <c r="W160" s="330" t="str">
        <f t="shared" si="58"/>
        <v/>
      </c>
      <c r="AA160" s="323" t="str">
        <f t="shared" si="64"/>
        <v/>
      </c>
      <c r="AB160" s="324" t="str">
        <f>IF(AA160="","",(AA160-1)*(360/DSMC!$D$25))</f>
        <v/>
      </c>
      <c r="AC160" s="324" t="str">
        <f t="shared" si="50"/>
        <v/>
      </c>
      <c r="AD160" s="324" t="str">
        <f t="shared" si="67"/>
        <v/>
      </c>
      <c r="AE160" s="324" t="str">
        <f t="shared" si="68"/>
        <v/>
      </c>
      <c r="AF160" s="325" t="str">
        <f t="shared" si="51"/>
        <v/>
      </c>
      <c r="AG160" s="324" t="str">
        <f t="shared" si="52"/>
        <v/>
      </c>
      <c r="AH160" s="324" t="str">
        <f t="shared" si="59"/>
        <v/>
      </c>
      <c r="AI160" s="324" t="str">
        <f t="shared" si="53"/>
        <v/>
      </c>
      <c r="AJ160" s="330" t="str">
        <f t="shared" si="60"/>
        <v/>
      </c>
      <c r="AK160" s="262"/>
    </row>
    <row r="161" spans="1:37" x14ac:dyDescent="0.25">
      <c r="A161" s="326" t="str">
        <f t="shared" si="61"/>
        <v/>
      </c>
      <c r="B161" s="327" t="str">
        <f>IF(A161="","",(A161-1)*(360/DSMC!$D$25))</f>
        <v/>
      </c>
      <c r="C161" s="327" t="str">
        <f t="shared" si="69"/>
        <v/>
      </c>
      <c r="D161" s="327" t="str">
        <f t="shared" si="62"/>
        <v/>
      </c>
      <c r="E161" s="327" t="str">
        <f t="shared" si="54"/>
        <v/>
      </c>
      <c r="F161" s="328" t="str">
        <f t="shared" si="70"/>
        <v/>
      </c>
      <c r="G161" s="327" t="str">
        <f t="shared" si="71"/>
        <v/>
      </c>
      <c r="H161" s="321" t="str">
        <f t="shared" si="55"/>
        <v/>
      </c>
      <c r="I161" s="327" t="str">
        <f t="shared" si="72"/>
        <v/>
      </c>
      <c r="J161" s="321" t="str">
        <f t="shared" si="56"/>
        <v/>
      </c>
      <c r="K161" s="262"/>
      <c r="N161" s="326" t="str">
        <f t="shared" si="63"/>
        <v/>
      </c>
      <c r="O161" s="327" t="str">
        <f>IF(N161="","",O160+(360/DSMC!$D$25))</f>
        <v/>
      </c>
      <c r="P161" s="327" t="str">
        <f t="shared" si="46"/>
        <v/>
      </c>
      <c r="Q161" s="327" t="str">
        <f t="shared" si="65"/>
        <v/>
      </c>
      <c r="R161" s="327" t="str">
        <f t="shared" si="66"/>
        <v/>
      </c>
      <c r="S161" s="328" t="str">
        <f t="shared" si="47"/>
        <v/>
      </c>
      <c r="T161" s="327" t="str">
        <f t="shared" si="48"/>
        <v/>
      </c>
      <c r="U161" s="321" t="str">
        <f t="shared" si="57"/>
        <v/>
      </c>
      <c r="V161" s="327" t="str">
        <f t="shared" si="49"/>
        <v/>
      </c>
      <c r="W161" s="321" t="str">
        <f t="shared" si="58"/>
        <v/>
      </c>
      <c r="AA161" s="326" t="str">
        <f t="shared" si="64"/>
        <v/>
      </c>
      <c r="AB161" s="327" t="str">
        <f>IF(AA161="","",(AA161-1)*(360/DSMC!$D$25))</f>
        <v/>
      </c>
      <c r="AC161" s="327" t="str">
        <f t="shared" si="50"/>
        <v/>
      </c>
      <c r="AD161" s="327" t="str">
        <f t="shared" si="67"/>
        <v/>
      </c>
      <c r="AE161" s="327" t="str">
        <f t="shared" si="68"/>
        <v/>
      </c>
      <c r="AF161" s="328" t="str">
        <f t="shared" si="51"/>
        <v/>
      </c>
      <c r="AG161" s="327" t="str">
        <f t="shared" si="52"/>
        <v/>
      </c>
      <c r="AH161" s="321" t="str">
        <f t="shared" si="59"/>
        <v/>
      </c>
      <c r="AI161" s="327" t="str">
        <f t="shared" si="53"/>
        <v/>
      </c>
      <c r="AJ161" s="321" t="str">
        <f t="shared" si="60"/>
        <v/>
      </c>
      <c r="AK161" s="262"/>
    </row>
    <row r="162" spans="1:37" x14ac:dyDescent="0.25">
      <c r="A162" s="323" t="str">
        <f t="shared" si="61"/>
        <v/>
      </c>
      <c r="B162" s="324" t="str">
        <f>IF(A162="","",(A162-1)*(360/DSMC!$D$25))</f>
        <v/>
      </c>
      <c r="C162" s="324" t="str">
        <f t="shared" si="69"/>
        <v/>
      </c>
      <c r="D162" s="324" t="str">
        <f t="shared" si="62"/>
        <v/>
      </c>
      <c r="E162" s="324" t="str">
        <f t="shared" si="54"/>
        <v/>
      </c>
      <c r="F162" s="325" t="str">
        <f t="shared" si="70"/>
        <v/>
      </c>
      <c r="G162" s="324" t="str">
        <f t="shared" si="71"/>
        <v/>
      </c>
      <c r="H162" s="324" t="str">
        <f t="shared" si="55"/>
        <v/>
      </c>
      <c r="I162" s="324" t="str">
        <f t="shared" si="72"/>
        <v/>
      </c>
      <c r="J162" s="330" t="str">
        <f t="shared" si="56"/>
        <v/>
      </c>
      <c r="K162" s="262"/>
      <c r="N162" s="323" t="str">
        <f t="shared" si="63"/>
        <v/>
      </c>
      <c r="O162" s="324" t="str">
        <f>IF(N162="","",O161+(360/DSMC!$D$25))</f>
        <v/>
      </c>
      <c r="P162" s="324" t="str">
        <f t="shared" si="46"/>
        <v/>
      </c>
      <c r="Q162" s="324" t="str">
        <f t="shared" si="65"/>
        <v/>
      </c>
      <c r="R162" s="324" t="str">
        <f t="shared" si="66"/>
        <v/>
      </c>
      <c r="S162" s="325" t="str">
        <f t="shared" si="47"/>
        <v/>
      </c>
      <c r="T162" s="324" t="str">
        <f t="shared" si="48"/>
        <v/>
      </c>
      <c r="U162" s="324" t="str">
        <f t="shared" si="57"/>
        <v/>
      </c>
      <c r="V162" s="324" t="str">
        <f t="shared" si="49"/>
        <v/>
      </c>
      <c r="W162" s="330" t="str">
        <f t="shared" si="58"/>
        <v/>
      </c>
      <c r="AA162" s="323" t="str">
        <f t="shared" si="64"/>
        <v/>
      </c>
      <c r="AB162" s="324" t="str">
        <f>IF(AA162="","",(AA162-1)*(360/DSMC!$D$25))</f>
        <v/>
      </c>
      <c r="AC162" s="324" t="str">
        <f t="shared" si="50"/>
        <v/>
      </c>
      <c r="AD162" s="324" t="str">
        <f t="shared" si="67"/>
        <v/>
      </c>
      <c r="AE162" s="324" t="str">
        <f t="shared" si="68"/>
        <v/>
      </c>
      <c r="AF162" s="325" t="str">
        <f t="shared" si="51"/>
        <v/>
      </c>
      <c r="AG162" s="324" t="str">
        <f t="shared" si="52"/>
        <v/>
      </c>
      <c r="AH162" s="324" t="str">
        <f t="shared" si="59"/>
        <v/>
      </c>
      <c r="AI162" s="324" t="str">
        <f t="shared" si="53"/>
        <v/>
      </c>
      <c r="AJ162" s="330" t="str">
        <f t="shared" si="60"/>
        <v/>
      </c>
      <c r="AK162" s="262"/>
    </row>
    <row r="163" spans="1:37" x14ac:dyDescent="0.25">
      <c r="A163" s="326" t="str">
        <f t="shared" si="61"/>
        <v/>
      </c>
      <c r="B163" s="327" t="str">
        <f>IF(A163="","",(A163-1)*(360/DSMC!$D$25))</f>
        <v/>
      </c>
      <c r="C163" s="327" t="str">
        <f t="shared" si="69"/>
        <v/>
      </c>
      <c r="D163" s="327" t="str">
        <f t="shared" si="62"/>
        <v/>
      </c>
      <c r="E163" s="327" t="str">
        <f t="shared" si="54"/>
        <v/>
      </c>
      <c r="F163" s="328" t="str">
        <f t="shared" si="70"/>
        <v/>
      </c>
      <c r="G163" s="327" t="str">
        <f t="shared" si="71"/>
        <v/>
      </c>
      <c r="H163" s="321" t="str">
        <f t="shared" si="55"/>
        <v/>
      </c>
      <c r="I163" s="327" t="str">
        <f t="shared" si="72"/>
        <v/>
      </c>
      <c r="J163" s="321" t="str">
        <f t="shared" si="56"/>
        <v/>
      </c>
      <c r="K163" s="262"/>
      <c r="N163" s="326" t="str">
        <f t="shared" si="63"/>
        <v/>
      </c>
      <c r="O163" s="327" t="str">
        <f>IF(N163="","",O162+(360/DSMC!$D$25))</f>
        <v/>
      </c>
      <c r="P163" s="327" t="str">
        <f t="shared" si="46"/>
        <v/>
      </c>
      <c r="Q163" s="327" t="str">
        <f t="shared" si="65"/>
        <v/>
      </c>
      <c r="R163" s="327" t="str">
        <f t="shared" si="66"/>
        <v/>
      </c>
      <c r="S163" s="328" t="str">
        <f t="shared" si="47"/>
        <v/>
      </c>
      <c r="T163" s="327" t="str">
        <f t="shared" si="48"/>
        <v/>
      </c>
      <c r="U163" s="321" t="str">
        <f t="shared" si="57"/>
        <v/>
      </c>
      <c r="V163" s="327" t="str">
        <f t="shared" si="49"/>
        <v/>
      </c>
      <c r="W163" s="321" t="str">
        <f t="shared" si="58"/>
        <v/>
      </c>
      <c r="AA163" s="326" t="str">
        <f t="shared" si="64"/>
        <v/>
      </c>
      <c r="AB163" s="327" t="str">
        <f>IF(AA163="","",(AA163-1)*(360/DSMC!$D$25))</f>
        <v/>
      </c>
      <c r="AC163" s="327" t="str">
        <f t="shared" si="50"/>
        <v/>
      </c>
      <c r="AD163" s="327" t="str">
        <f t="shared" si="67"/>
        <v/>
      </c>
      <c r="AE163" s="327" t="str">
        <f t="shared" si="68"/>
        <v/>
      </c>
      <c r="AF163" s="328" t="str">
        <f t="shared" si="51"/>
        <v/>
      </c>
      <c r="AG163" s="327" t="str">
        <f t="shared" si="52"/>
        <v/>
      </c>
      <c r="AH163" s="321" t="str">
        <f t="shared" si="59"/>
        <v/>
      </c>
      <c r="AI163" s="327" t="str">
        <f t="shared" si="53"/>
        <v/>
      </c>
      <c r="AJ163" s="321" t="str">
        <f t="shared" si="60"/>
        <v/>
      </c>
      <c r="AK163" s="262"/>
    </row>
    <row r="164" spans="1:37" x14ac:dyDescent="0.25">
      <c r="A164" s="323" t="str">
        <f t="shared" si="61"/>
        <v/>
      </c>
      <c r="B164" s="324" t="str">
        <f>IF(A164="","",(A164-1)*(360/DSMC!$D$25))</f>
        <v/>
      </c>
      <c r="C164" s="324" t="str">
        <f t="shared" si="69"/>
        <v/>
      </c>
      <c r="D164" s="324" t="str">
        <f t="shared" si="62"/>
        <v/>
      </c>
      <c r="E164" s="324" t="str">
        <f t="shared" si="54"/>
        <v/>
      </c>
      <c r="F164" s="325" t="str">
        <f t="shared" si="70"/>
        <v/>
      </c>
      <c r="G164" s="324" t="str">
        <f t="shared" si="71"/>
        <v/>
      </c>
      <c r="H164" s="324" t="str">
        <f t="shared" si="55"/>
        <v/>
      </c>
      <c r="I164" s="324" t="str">
        <f t="shared" si="72"/>
        <v/>
      </c>
      <c r="J164" s="330" t="str">
        <f t="shared" si="56"/>
        <v/>
      </c>
      <c r="K164" s="262"/>
      <c r="N164" s="323" t="str">
        <f t="shared" si="63"/>
        <v/>
      </c>
      <c r="O164" s="324" t="str">
        <f>IF(N164="","",O163+(360/DSMC!$D$25))</f>
        <v/>
      </c>
      <c r="P164" s="324" t="str">
        <f t="shared" si="46"/>
        <v/>
      </c>
      <c r="Q164" s="324" t="str">
        <f t="shared" si="65"/>
        <v/>
      </c>
      <c r="R164" s="324" t="str">
        <f t="shared" si="66"/>
        <v/>
      </c>
      <c r="S164" s="325" t="str">
        <f t="shared" si="47"/>
        <v/>
      </c>
      <c r="T164" s="324" t="str">
        <f t="shared" si="48"/>
        <v/>
      </c>
      <c r="U164" s="324" t="str">
        <f t="shared" si="57"/>
        <v/>
      </c>
      <c r="V164" s="324" t="str">
        <f t="shared" si="49"/>
        <v/>
      </c>
      <c r="W164" s="330" t="str">
        <f t="shared" si="58"/>
        <v/>
      </c>
      <c r="AA164" s="323" t="str">
        <f t="shared" si="64"/>
        <v/>
      </c>
      <c r="AB164" s="324" t="str">
        <f>IF(AA164="","",(AA164-1)*(360/DSMC!$D$25))</f>
        <v/>
      </c>
      <c r="AC164" s="324" t="str">
        <f t="shared" si="50"/>
        <v/>
      </c>
      <c r="AD164" s="324" t="str">
        <f t="shared" si="67"/>
        <v/>
      </c>
      <c r="AE164" s="324" t="str">
        <f t="shared" si="68"/>
        <v/>
      </c>
      <c r="AF164" s="325" t="str">
        <f t="shared" si="51"/>
        <v/>
      </c>
      <c r="AG164" s="324" t="str">
        <f t="shared" si="52"/>
        <v/>
      </c>
      <c r="AH164" s="324" t="str">
        <f t="shared" si="59"/>
        <v/>
      </c>
      <c r="AI164" s="324" t="str">
        <f t="shared" si="53"/>
        <v/>
      </c>
      <c r="AJ164" s="330" t="str">
        <f t="shared" si="60"/>
        <v/>
      </c>
      <c r="AK164" s="262"/>
    </row>
    <row r="165" spans="1:37" x14ac:dyDescent="0.25">
      <c r="A165" s="326" t="str">
        <f t="shared" si="61"/>
        <v/>
      </c>
      <c r="B165" s="327" t="str">
        <f>IF(A165="","",(A165-1)*(360/DSMC!$D$25))</f>
        <v/>
      </c>
      <c r="C165" s="327" t="str">
        <f t="shared" si="69"/>
        <v/>
      </c>
      <c r="D165" s="327" t="str">
        <f t="shared" si="62"/>
        <v/>
      </c>
      <c r="E165" s="327" t="str">
        <f t="shared" si="54"/>
        <v/>
      </c>
      <c r="F165" s="328" t="str">
        <f t="shared" si="70"/>
        <v/>
      </c>
      <c r="G165" s="327" t="str">
        <f t="shared" si="71"/>
        <v/>
      </c>
      <c r="H165" s="321" t="str">
        <f t="shared" si="55"/>
        <v/>
      </c>
      <c r="I165" s="327" t="str">
        <f t="shared" si="72"/>
        <v/>
      </c>
      <c r="J165" s="321" t="str">
        <f t="shared" si="56"/>
        <v/>
      </c>
      <c r="K165" s="262"/>
      <c r="N165" s="326" t="str">
        <f t="shared" si="63"/>
        <v/>
      </c>
      <c r="O165" s="327" t="str">
        <f>IF(N165="","",O164+(360/DSMC!$D$25))</f>
        <v/>
      </c>
      <c r="P165" s="327" t="str">
        <f t="shared" si="46"/>
        <v/>
      </c>
      <c r="Q165" s="327" t="str">
        <f t="shared" si="65"/>
        <v/>
      </c>
      <c r="R165" s="327" t="str">
        <f t="shared" si="66"/>
        <v/>
      </c>
      <c r="S165" s="328" t="str">
        <f t="shared" si="47"/>
        <v/>
      </c>
      <c r="T165" s="327" t="str">
        <f t="shared" si="48"/>
        <v/>
      </c>
      <c r="U165" s="321" t="str">
        <f t="shared" si="57"/>
        <v/>
      </c>
      <c r="V165" s="327" t="str">
        <f t="shared" si="49"/>
        <v/>
      </c>
      <c r="W165" s="321" t="str">
        <f t="shared" si="58"/>
        <v/>
      </c>
      <c r="AA165" s="326" t="str">
        <f t="shared" si="64"/>
        <v/>
      </c>
      <c r="AB165" s="327" t="str">
        <f>IF(AA165="","",(AA165-1)*(360/DSMC!$D$25))</f>
        <v/>
      </c>
      <c r="AC165" s="327" t="str">
        <f t="shared" si="50"/>
        <v/>
      </c>
      <c r="AD165" s="327" t="str">
        <f t="shared" si="67"/>
        <v/>
      </c>
      <c r="AE165" s="327" t="str">
        <f t="shared" si="68"/>
        <v/>
      </c>
      <c r="AF165" s="328" t="str">
        <f t="shared" si="51"/>
        <v/>
      </c>
      <c r="AG165" s="327" t="str">
        <f t="shared" si="52"/>
        <v/>
      </c>
      <c r="AH165" s="321" t="str">
        <f t="shared" si="59"/>
        <v/>
      </c>
      <c r="AI165" s="327" t="str">
        <f t="shared" si="53"/>
        <v/>
      </c>
      <c r="AJ165" s="321" t="str">
        <f t="shared" si="60"/>
        <v/>
      </c>
      <c r="AK165" s="262"/>
    </row>
    <row r="166" spans="1:37" x14ac:dyDescent="0.25">
      <c r="A166" s="323" t="str">
        <f t="shared" si="61"/>
        <v/>
      </c>
      <c r="B166" s="324" t="str">
        <f>IF(A166="","",(A166-1)*(360/DSMC!$D$25))</f>
        <v/>
      </c>
      <c r="C166" s="324" t="str">
        <f t="shared" si="69"/>
        <v/>
      </c>
      <c r="D166" s="324" t="str">
        <f t="shared" si="62"/>
        <v/>
      </c>
      <c r="E166" s="324" t="str">
        <f t="shared" si="54"/>
        <v/>
      </c>
      <c r="F166" s="325" t="str">
        <f t="shared" si="70"/>
        <v/>
      </c>
      <c r="G166" s="324" t="str">
        <f t="shared" si="71"/>
        <v/>
      </c>
      <c r="H166" s="324" t="str">
        <f t="shared" si="55"/>
        <v/>
      </c>
      <c r="I166" s="324" t="str">
        <f t="shared" si="72"/>
        <v/>
      </c>
      <c r="J166" s="330" t="str">
        <f t="shared" si="56"/>
        <v/>
      </c>
      <c r="K166" s="262"/>
      <c r="N166" s="323" t="str">
        <f t="shared" si="63"/>
        <v/>
      </c>
      <c r="O166" s="324" t="str">
        <f>IF(N166="","",O165+(360/DSMC!$D$25))</f>
        <v/>
      </c>
      <c r="P166" s="324" t="str">
        <f t="shared" si="46"/>
        <v/>
      </c>
      <c r="Q166" s="324" t="str">
        <f t="shared" si="65"/>
        <v/>
      </c>
      <c r="R166" s="324" t="str">
        <f t="shared" si="66"/>
        <v/>
      </c>
      <c r="S166" s="325" t="str">
        <f t="shared" si="47"/>
        <v/>
      </c>
      <c r="T166" s="324" t="str">
        <f t="shared" si="48"/>
        <v/>
      </c>
      <c r="U166" s="324" t="str">
        <f t="shared" si="57"/>
        <v/>
      </c>
      <c r="V166" s="324" t="str">
        <f t="shared" si="49"/>
        <v/>
      </c>
      <c r="W166" s="330" t="str">
        <f t="shared" si="58"/>
        <v/>
      </c>
      <c r="AA166" s="323" t="str">
        <f t="shared" si="64"/>
        <v/>
      </c>
      <c r="AB166" s="324" t="str">
        <f>IF(AA166="","",(AA166-1)*(360/DSMC!$D$25))</f>
        <v/>
      </c>
      <c r="AC166" s="324" t="str">
        <f t="shared" si="50"/>
        <v/>
      </c>
      <c r="AD166" s="324" t="str">
        <f t="shared" si="67"/>
        <v/>
      </c>
      <c r="AE166" s="324" t="str">
        <f t="shared" si="68"/>
        <v/>
      </c>
      <c r="AF166" s="325" t="str">
        <f t="shared" si="51"/>
        <v/>
      </c>
      <c r="AG166" s="324" t="str">
        <f t="shared" si="52"/>
        <v/>
      </c>
      <c r="AH166" s="324" t="str">
        <f t="shared" si="59"/>
        <v/>
      </c>
      <c r="AI166" s="324" t="str">
        <f t="shared" si="53"/>
        <v/>
      </c>
      <c r="AJ166" s="330" t="str">
        <f t="shared" si="60"/>
        <v/>
      </c>
      <c r="AK166" s="262"/>
    </row>
    <row r="167" spans="1:37" x14ac:dyDescent="0.25">
      <c r="A167" s="326" t="str">
        <f t="shared" si="61"/>
        <v/>
      </c>
      <c r="B167" s="327" t="str">
        <f>IF(A167="","",(A167-1)*(360/DSMC!$D$25))</f>
        <v/>
      </c>
      <c r="C167" s="327" t="str">
        <f t="shared" si="69"/>
        <v/>
      </c>
      <c r="D167" s="327" t="str">
        <f t="shared" si="62"/>
        <v/>
      </c>
      <c r="E167" s="327" t="str">
        <f t="shared" si="54"/>
        <v/>
      </c>
      <c r="F167" s="328" t="str">
        <f t="shared" si="70"/>
        <v/>
      </c>
      <c r="G167" s="327" t="str">
        <f t="shared" si="71"/>
        <v/>
      </c>
      <c r="H167" s="321" t="str">
        <f t="shared" si="55"/>
        <v/>
      </c>
      <c r="I167" s="327" t="str">
        <f t="shared" si="72"/>
        <v/>
      </c>
      <c r="J167" s="321" t="str">
        <f t="shared" si="56"/>
        <v/>
      </c>
      <c r="K167" s="262"/>
      <c r="N167" s="326" t="str">
        <f t="shared" si="63"/>
        <v/>
      </c>
      <c r="O167" s="327" t="str">
        <f>IF(N167="","",O166+(360/DSMC!$D$25))</f>
        <v/>
      </c>
      <c r="P167" s="327" t="str">
        <f t="shared" si="46"/>
        <v/>
      </c>
      <c r="Q167" s="327" t="str">
        <f t="shared" si="65"/>
        <v/>
      </c>
      <c r="R167" s="327" t="str">
        <f t="shared" si="66"/>
        <v/>
      </c>
      <c r="S167" s="328" t="str">
        <f t="shared" si="47"/>
        <v/>
      </c>
      <c r="T167" s="327" t="str">
        <f t="shared" si="48"/>
        <v/>
      </c>
      <c r="U167" s="321" t="str">
        <f t="shared" si="57"/>
        <v/>
      </c>
      <c r="V167" s="327" t="str">
        <f t="shared" si="49"/>
        <v/>
      </c>
      <c r="W167" s="321" t="str">
        <f t="shared" si="58"/>
        <v/>
      </c>
      <c r="AA167" s="326" t="str">
        <f t="shared" si="64"/>
        <v/>
      </c>
      <c r="AB167" s="327" t="str">
        <f>IF(AA167="","",(AA167-1)*(360/DSMC!$D$25))</f>
        <v/>
      </c>
      <c r="AC167" s="327" t="str">
        <f t="shared" si="50"/>
        <v/>
      </c>
      <c r="AD167" s="327" t="str">
        <f t="shared" si="67"/>
        <v/>
      </c>
      <c r="AE167" s="327" t="str">
        <f t="shared" si="68"/>
        <v/>
      </c>
      <c r="AF167" s="328" t="str">
        <f t="shared" si="51"/>
        <v/>
      </c>
      <c r="AG167" s="327" t="str">
        <f t="shared" si="52"/>
        <v/>
      </c>
      <c r="AH167" s="321" t="str">
        <f t="shared" si="59"/>
        <v/>
      </c>
      <c r="AI167" s="327" t="str">
        <f t="shared" si="53"/>
        <v/>
      </c>
      <c r="AJ167" s="321" t="str">
        <f t="shared" si="60"/>
        <v/>
      </c>
      <c r="AK167" s="262"/>
    </row>
    <row r="168" spans="1:37" x14ac:dyDescent="0.25">
      <c r="A168" s="323" t="str">
        <f t="shared" si="61"/>
        <v/>
      </c>
      <c r="B168" s="324" t="str">
        <f>IF(A168="","",(A168-1)*(360/DSMC!$D$25))</f>
        <v/>
      </c>
      <c r="C168" s="324" t="str">
        <f t="shared" si="69"/>
        <v/>
      </c>
      <c r="D168" s="324" t="str">
        <f t="shared" si="62"/>
        <v/>
      </c>
      <c r="E168" s="324" t="str">
        <f t="shared" si="54"/>
        <v/>
      </c>
      <c r="F168" s="325" t="str">
        <f t="shared" si="70"/>
        <v/>
      </c>
      <c r="G168" s="324" t="str">
        <f t="shared" si="71"/>
        <v/>
      </c>
      <c r="H168" s="324" t="str">
        <f t="shared" si="55"/>
        <v/>
      </c>
      <c r="I168" s="324" t="str">
        <f t="shared" si="72"/>
        <v/>
      </c>
      <c r="J168" s="330" t="str">
        <f t="shared" si="56"/>
        <v/>
      </c>
      <c r="K168" s="262"/>
      <c r="N168" s="323" t="str">
        <f t="shared" si="63"/>
        <v/>
      </c>
      <c r="O168" s="324" t="str">
        <f>IF(N168="","",O167+(360/DSMC!$D$25))</f>
        <v/>
      </c>
      <c r="P168" s="324" t="str">
        <f t="shared" si="46"/>
        <v/>
      </c>
      <c r="Q168" s="324" t="str">
        <f t="shared" si="65"/>
        <v/>
      </c>
      <c r="R168" s="324" t="str">
        <f t="shared" si="66"/>
        <v/>
      </c>
      <c r="S168" s="325" t="str">
        <f t="shared" si="47"/>
        <v/>
      </c>
      <c r="T168" s="324" t="str">
        <f t="shared" si="48"/>
        <v/>
      </c>
      <c r="U168" s="324" t="str">
        <f t="shared" si="57"/>
        <v/>
      </c>
      <c r="V168" s="324" t="str">
        <f t="shared" si="49"/>
        <v/>
      </c>
      <c r="W168" s="330" t="str">
        <f t="shared" si="58"/>
        <v/>
      </c>
      <c r="AA168" s="323" t="str">
        <f t="shared" si="64"/>
        <v/>
      </c>
      <c r="AB168" s="324" t="str">
        <f>IF(AA168="","",(AA168-1)*(360/DSMC!$D$25))</f>
        <v/>
      </c>
      <c r="AC168" s="324" t="str">
        <f t="shared" si="50"/>
        <v/>
      </c>
      <c r="AD168" s="324" t="str">
        <f t="shared" si="67"/>
        <v/>
      </c>
      <c r="AE168" s="324" t="str">
        <f t="shared" si="68"/>
        <v/>
      </c>
      <c r="AF168" s="325" t="str">
        <f t="shared" si="51"/>
        <v/>
      </c>
      <c r="AG168" s="324" t="str">
        <f t="shared" si="52"/>
        <v/>
      </c>
      <c r="AH168" s="324" t="str">
        <f t="shared" si="59"/>
        <v/>
      </c>
      <c r="AI168" s="324" t="str">
        <f t="shared" si="53"/>
        <v/>
      </c>
      <c r="AJ168" s="330" t="str">
        <f t="shared" si="60"/>
        <v/>
      </c>
      <c r="AK168" s="262"/>
    </row>
    <row r="169" spans="1:37" x14ac:dyDescent="0.25">
      <c r="A169" s="326" t="str">
        <f t="shared" si="61"/>
        <v/>
      </c>
      <c r="B169" s="327" t="str">
        <f>IF(A169="","",(A169-1)*(360/DSMC!$D$25))</f>
        <v/>
      </c>
      <c r="C169" s="327" t="str">
        <f t="shared" si="69"/>
        <v/>
      </c>
      <c r="D169" s="327" t="str">
        <f t="shared" si="62"/>
        <v/>
      </c>
      <c r="E169" s="327" t="str">
        <f t="shared" si="54"/>
        <v/>
      </c>
      <c r="F169" s="328" t="str">
        <f t="shared" si="70"/>
        <v/>
      </c>
      <c r="G169" s="327" t="str">
        <f t="shared" si="71"/>
        <v/>
      </c>
      <c r="H169" s="321" t="str">
        <f t="shared" si="55"/>
        <v/>
      </c>
      <c r="I169" s="327" t="str">
        <f t="shared" si="72"/>
        <v/>
      </c>
      <c r="J169" s="321" t="str">
        <f t="shared" si="56"/>
        <v/>
      </c>
      <c r="K169" s="262"/>
      <c r="N169" s="326" t="str">
        <f t="shared" si="63"/>
        <v/>
      </c>
      <c r="O169" s="327" t="str">
        <f>IF(N169="","",O168+(360/DSMC!$D$25))</f>
        <v/>
      </c>
      <c r="P169" s="327" t="str">
        <f t="shared" si="46"/>
        <v/>
      </c>
      <c r="Q169" s="327" t="str">
        <f t="shared" si="65"/>
        <v/>
      </c>
      <c r="R169" s="327" t="str">
        <f t="shared" si="66"/>
        <v/>
      </c>
      <c r="S169" s="328" t="str">
        <f t="shared" si="47"/>
        <v/>
      </c>
      <c r="T169" s="327" t="str">
        <f t="shared" si="48"/>
        <v/>
      </c>
      <c r="U169" s="321" t="str">
        <f t="shared" si="57"/>
        <v/>
      </c>
      <c r="V169" s="327" t="str">
        <f t="shared" si="49"/>
        <v/>
      </c>
      <c r="W169" s="321" t="str">
        <f t="shared" si="58"/>
        <v/>
      </c>
      <c r="AA169" s="326" t="str">
        <f t="shared" si="64"/>
        <v/>
      </c>
      <c r="AB169" s="327" t="str">
        <f>IF(AA169="","",(AA169-1)*(360/DSMC!$D$25))</f>
        <v/>
      </c>
      <c r="AC169" s="327" t="str">
        <f t="shared" si="50"/>
        <v/>
      </c>
      <c r="AD169" s="327" t="str">
        <f t="shared" si="67"/>
        <v/>
      </c>
      <c r="AE169" s="327" t="str">
        <f t="shared" si="68"/>
        <v/>
      </c>
      <c r="AF169" s="328" t="str">
        <f t="shared" si="51"/>
        <v/>
      </c>
      <c r="AG169" s="327" t="str">
        <f t="shared" si="52"/>
        <v/>
      </c>
      <c r="AH169" s="321" t="str">
        <f t="shared" si="59"/>
        <v/>
      </c>
      <c r="AI169" s="327" t="str">
        <f t="shared" si="53"/>
        <v/>
      </c>
      <c r="AJ169" s="321" t="str">
        <f t="shared" si="60"/>
        <v/>
      </c>
      <c r="AK169" s="262"/>
    </row>
    <row r="170" spans="1:37" x14ac:dyDescent="0.25">
      <c r="A170" s="323" t="str">
        <f t="shared" si="61"/>
        <v/>
      </c>
      <c r="B170" s="324" t="str">
        <f>IF(A170="","",(A170-1)*(360/DSMC!$D$25))</f>
        <v/>
      </c>
      <c r="C170" s="327" t="str">
        <f t="shared" si="69"/>
        <v/>
      </c>
      <c r="D170" s="327" t="str">
        <f t="shared" si="62"/>
        <v/>
      </c>
      <c r="E170" s="327" t="str">
        <f t="shared" si="54"/>
        <v/>
      </c>
      <c r="F170" s="328" t="str">
        <f t="shared" si="70"/>
        <v/>
      </c>
      <c r="G170" s="327" t="str">
        <f t="shared" si="71"/>
        <v/>
      </c>
      <c r="H170" s="324" t="str">
        <f t="shared" si="55"/>
        <v/>
      </c>
      <c r="I170" s="327" t="str">
        <f t="shared" si="72"/>
        <v/>
      </c>
      <c r="J170" s="321" t="str">
        <f t="shared" si="56"/>
        <v/>
      </c>
      <c r="K170" s="262"/>
      <c r="N170" s="323" t="str">
        <f t="shared" si="63"/>
        <v/>
      </c>
      <c r="O170" s="324" t="str">
        <f>IF(N170="","",O169+(360/DSMC!$D$25))</f>
        <v/>
      </c>
      <c r="P170" s="324" t="str">
        <f t="shared" si="46"/>
        <v/>
      </c>
      <c r="Q170" s="324" t="str">
        <f t="shared" si="65"/>
        <v/>
      </c>
      <c r="R170" s="324" t="str">
        <f t="shared" si="66"/>
        <v/>
      </c>
      <c r="S170" s="325" t="str">
        <f t="shared" si="47"/>
        <v/>
      </c>
      <c r="T170" s="324" t="str">
        <f t="shared" si="48"/>
        <v/>
      </c>
      <c r="U170" s="324" t="str">
        <f t="shared" si="57"/>
        <v/>
      </c>
      <c r="V170" s="324" t="str">
        <f t="shared" si="49"/>
        <v/>
      </c>
      <c r="W170" s="330" t="str">
        <f t="shared" si="58"/>
        <v/>
      </c>
      <c r="AA170" s="323" t="str">
        <f t="shared" si="64"/>
        <v/>
      </c>
      <c r="AB170" s="324" t="str">
        <f>IF(AA170="","",(AA170-1)*(360/DSMC!$D$25))</f>
        <v/>
      </c>
      <c r="AC170" s="324" t="str">
        <f t="shared" si="50"/>
        <v/>
      </c>
      <c r="AD170" s="324" t="str">
        <f t="shared" si="67"/>
        <v/>
      </c>
      <c r="AE170" s="324" t="str">
        <f t="shared" si="68"/>
        <v/>
      </c>
      <c r="AF170" s="325" t="str">
        <f t="shared" si="51"/>
        <v/>
      </c>
      <c r="AG170" s="324" t="str">
        <f t="shared" si="52"/>
        <v/>
      </c>
      <c r="AH170" s="324" t="str">
        <f t="shared" si="59"/>
        <v/>
      </c>
      <c r="AI170" s="324" t="str">
        <f t="shared" si="53"/>
        <v/>
      </c>
      <c r="AJ170" s="330" t="str">
        <f t="shared" si="60"/>
        <v/>
      </c>
      <c r="AK170" s="262"/>
    </row>
    <row r="171" spans="1:37" x14ac:dyDescent="0.25">
      <c r="A171" s="326" t="str">
        <f t="shared" si="61"/>
        <v/>
      </c>
      <c r="B171" s="327" t="str">
        <f>IF(A171="","",(A171-1)*(360/DSMC!$D$25))</f>
        <v/>
      </c>
      <c r="C171" s="324" t="str">
        <f t="shared" si="69"/>
        <v/>
      </c>
      <c r="D171" s="324" t="str">
        <f t="shared" si="62"/>
        <v/>
      </c>
      <c r="E171" s="324" t="str">
        <f t="shared" si="54"/>
        <v/>
      </c>
      <c r="F171" s="325" t="str">
        <f t="shared" si="70"/>
        <v/>
      </c>
      <c r="G171" s="324" t="str">
        <f t="shared" si="71"/>
        <v/>
      </c>
      <c r="H171" s="321" t="str">
        <f t="shared" si="55"/>
        <v/>
      </c>
      <c r="I171" s="324" t="str">
        <f t="shared" si="72"/>
        <v/>
      </c>
      <c r="J171" s="330" t="str">
        <f t="shared" si="56"/>
        <v/>
      </c>
      <c r="K171" s="262"/>
      <c r="N171" s="326" t="str">
        <f t="shared" si="63"/>
        <v/>
      </c>
      <c r="O171" s="327" t="str">
        <f>IF(N171="","",O170+(360/DSMC!$D$25))</f>
        <v/>
      </c>
      <c r="P171" s="327" t="str">
        <f t="shared" si="46"/>
        <v/>
      </c>
      <c r="Q171" s="327" t="str">
        <f t="shared" si="65"/>
        <v/>
      </c>
      <c r="R171" s="327" t="str">
        <f t="shared" si="66"/>
        <v/>
      </c>
      <c r="S171" s="328" t="str">
        <f t="shared" si="47"/>
        <v/>
      </c>
      <c r="T171" s="327" t="str">
        <f t="shared" si="48"/>
        <v/>
      </c>
      <c r="U171" s="321" t="str">
        <f t="shared" si="57"/>
        <v/>
      </c>
      <c r="V171" s="327" t="str">
        <f t="shared" si="49"/>
        <v/>
      </c>
      <c r="W171" s="321" t="str">
        <f t="shared" si="58"/>
        <v/>
      </c>
      <c r="AA171" s="326" t="str">
        <f t="shared" si="64"/>
        <v/>
      </c>
      <c r="AB171" s="327" t="str">
        <f>IF(AA171="","",(AA171-1)*(360/DSMC!$D$25))</f>
        <v/>
      </c>
      <c r="AC171" s="327" t="str">
        <f t="shared" si="50"/>
        <v/>
      </c>
      <c r="AD171" s="327" t="str">
        <f t="shared" si="67"/>
        <v/>
      </c>
      <c r="AE171" s="327" t="str">
        <f t="shared" si="68"/>
        <v/>
      </c>
      <c r="AF171" s="328" t="str">
        <f t="shared" si="51"/>
        <v/>
      </c>
      <c r="AG171" s="327" t="str">
        <f t="shared" si="52"/>
        <v/>
      </c>
      <c r="AH171" s="321" t="str">
        <f t="shared" si="59"/>
        <v/>
      </c>
      <c r="AI171" s="327" t="str">
        <f t="shared" si="53"/>
        <v/>
      </c>
      <c r="AJ171" s="321" t="str">
        <f t="shared" si="60"/>
        <v/>
      </c>
      <c r="AK171" s="262"/>
    </row>
    <row r="172" spans="1:37" x14ac:dyDescent="0.25">
      <c r="A172" s="323" t="str">
        <f t="shared" si="61"/>
        <v/>
      </c>
      <c r="B172" s="324" t="str">
        <f>IF(A172="","",(A172-1)*(360/DSMC!$D$25))</f>
        <v/>
      </c>
      <c r="C172" s="327" t="str">
        <f t="shared" ref="C172:C176" si="73">IF(B172="","",COS(B172*PI()/180)*cage*12/2)</f>
        <v/>
      </c>
      <c r="D172" s="327" t="str">
        <f t="shared" si="62"/>
        <v/>
      </c>
      <c r="E172" s="327" t="str">
        <f t="shared" si="54"/>
        <v/>
      </c>
      <c r="F172" s="328" t="str">
        <f t="shared" ref="F172:F176" si="74">IF(E172="","",(elimit*D172/$F$32))</f>
        <v/>
      </c>
      <c r="G172" s="327" t="str">
        <f t="shared" ref="G172:G176" si="75">IF(F172="","",IF(E172&gt;0,barea,0))</f>
        <v/>
      </c>
      <c r="H172" s="324" t="str">
        <f t="shared" si="55"/>
        <v/>
      </c>
      <c r="I172" s="327" t="str">
        <f t="shared" ref="I172:I176" si="76">IF(G172="","",barea*H172-0.85*f1c/1000*G172)</f>
        <v/>
      </c>
      <c r="J172" s="321" t="str">
        <f t="shared" si="56"/>
        <v/>
      </c>
      <c r="K172" s="262"/>
      <c r="N172" s="323" t="str">
        <f t="shared" si="63"/>
        <v/>
      </c>
      <c r="O172" s="324" t="str">
        <f>IF(N172="","",O171+(360/DSMC!$D$25))</f>
        <v/>
      </c>
      <c r="P172" s="324" t="str">
        <f t="shared" si="46"/>
        <v/>
      </c>
      <c r="Q172" s="324" t="str">
        <f t="shared" si="65"/>
        <v/>
      </c>
      <c r="R172" s="324" t="str">
        <f t="shared" si="66"/>
        <v/>
      </c>
      <c r="S172" s="325" t="str">
        <f t="shared" si="47"/>
        <v/>
      </c>
      <c r="T172" s="324" t="str">
        <f t="shared" si="48"/>
        <v/>
      </c>
      <c r="U172" s="324" t="str">
        <f t="shared" si="57"/>
        <v/>
      </c>
      <c r="V172" s="324" t="str">
        <f t="shared" si="49"/>
        <v/>
      </c>
      <c r="W172" s="330" t="str">
        <f t="shared" si="58"/>
        <v/>
      </c>
      <c r="AA172" s="323" t="str">
        <f t="shared" si="64"/>
        <v/>
      </c>
      <c r="AB172" s="324" t="str">
        <f>IF(AA172="","",(AA172-1)*(360/DSMC!$D$25))</f>
        <v/>
      </c>
      <c r="AC172" s="324" t="str">
        <f t="shared" si="50"/>
        <v/>
      </c>
      <c r="AD172" s="324" t="str">
        <f t="shared" si="67"/>
        <v/>
      </c>
      <c r="AE172" s="324" t="str">
        <f t="shared" si="68"/>
        <v/>
      </c>
      <c r="AF172" s="325" t="str">
        <f t="shared" si="51"/>
        <v/>
      </c>
      <c r="AG172" s="324" t="str">
        <f t="shared" si="52"/>
        <v/>
      </c>
      <c r="AH172" s="324" t="str">
        <f t="shared" si="59"/>
        <v/>
      </c>
      <c r="AI172" s="324" t="str">
        <f t="shared" si="53"/>
        <v/>
      </c>
      <c r="AJ172" s="330" t="str">
        <f t="shared" si="60"/>
        <v/>
      </c>
      <c r="AK172" s="262"/>
    </row>
    <row r="173" spans="1:37" x14ac:dyDescent="0.25">
      <c r="A173" s="326" t="str">
        <f t="shared" si="61"/>
        <v/>
      </c>
      <c r="B173" s="327" t="str">
        <f>IF(A173="","",(A173-1)*(360/DSMC!$D$25))</f>
        <v/>
      </c>
      <c r="C173" s="324" t="str">
        <f t="shared" si="73"/>
        <v/>
      </c>
      <c r="D173" s="324" t="str">
        <f t="shared" si="62"/>
        <v/>
      </c>
      <c r="E173" s="324" t="str">
        <f t="shared" si="54"/>
        <v/>
      </c>
      <c r="F173" s="325" t="str">
        <f t="shared" si="74"/>
        <v/>
      </c>
      <c r="G173" s="324" t="str">
        <f t="shared" si="75"/>
        <v/>
      </c>
      <c r="H173" s="321" t="str">
        <f t="shared" ref="H173:H176" si="77">IF(G173="","",IF(ABS(F173*E_s)&gt;F_y,F_y,ABS(F173*E_s))*IF(F173&lt;0,-1,1))</f>
        <v/>
      </c>
      <c r="I173" s="324" t="str">
        <f t="shared" si="76"/>
        <v/>
      </c>
      <c r="J173" s="330" t="str">
        <f t="shared" si="56"/>
        <v/>
      </c>
      <c r="K173" s="262"/>
      <c r="N173" s="326" t="str">
        <f t="shared" si="63"/>
        <v/>
      </c>
      <c r="O173" s="327" t="str">
        <f>IF(N173="","",O172+(360/DSMC!$D$25))</f>
        <v/>
      </c>
      <c r="P173" s="327" t="str">
        <f t="shared" si="46"/>
        <v/>
      </c>
      <c r="Q173" s="327" t="str">
        <f t="shared" si="65"/>
        <v/>
      </c>
      <c r="R173" s="327" t="str">
        <f t="shared" si="66"/>
        <v/>
      </c>
      <c r="S173" s="328" t="str">
        <f t="shared" si="47"/>
        <v/>
      </c>
      <c r="T173" s="327" t="str">
        <f t="shared" si="48"/>
        <v/>
      </c>
      <c r="U173" s="321" t="str">
        <f t="shared" ref="U173:U176" si="78">IF(T173="","",IF(ABS(S173*E_s)&gt;F_y,F_y,ABS(S173*E_s))*IF(S173&lt;0,-1,1))</f>
        <v/>
      </c>
      <c r="V173" s="327" t="str">
        <f t="shared" si="49"/>
        <v/>
      </c>
      <c r="W173" s="321" t="str">
        <f t="shared" si="58"/>
        <v/>
      </c>
      <c r="AA173" s="326" t="str">
        <f t="shared" si="64"/>
        <v/>
      </c>
      <c r="AB173" s="327" t="str">
        <f>IF(AA173="","",(AA173-1)*(360/DSMC!$D$25))</f>
        <v/>
      </c>
      <c r="AC173" s="327" t="str">
        <f t="shared" si="50"/>
        <v/>
      </c>
      <c r="AD173" s="327" t="str">
        <f t="shared" si="67"/>
        <v/>
      </c>
      <c r="AE173" s="327" t="str">
        <f t="shared" si="68"/>
        <v/>
      </c>
      <c r="AF173" s="328" t="str">
        <f t="shared" si="51"/>
        <v/>
      </c>
      <c r="AG173" s="327" t="str">
        <f t="shared" si="52"/>
        <v/>
      </c>
      <c r="AH173" s="321" t="str">
        <f t="shared" ref="AH173:AH176" si="79">IF(AG173="","",IF(ABS(AF173*E_s)&gt;F_y,F_y,ABS(AF173*E_s))*IF(AF173&lt;0,-1,1))</f>
        <v/>
      </c>
      <c r="AI173" s="327" t="str">
        <f t="shared" si="53"/>
        <v/>
      </c>
      <c r="AJ173" s="321" t="str">
        <f t="shared" si="60"/>
        <v/>
      </c>
      <c r="AK173" s="262"/>
    </row>
    <row r="174" spans="1:37" x14ac:dyDescent="0.25">
      <c r="A174" s="323" t="str">
        <f t="shared" si="61"/>
        <v/>
      </c>
      <c r="B174" s="324" t="str">
        <f>IF(A174="","",(A174-1)*(360/DSMC!$D$25))</f>
        <v/>
      </c>
      <c r="C174" s="327" t="str">
        <f t="shared" si="73"/>
        <v/>
      </c>
      <c r="D174" s="327" t="str">
        <f t="shared" si="62"/>
        <v/>
      </c>
      <c r="E174" s="327" t="str">
        <f t="shared" si="54"/>
        <v/>
      </c>
      <c r="F174" s="328" t="str">
        <f t="shared" si="74"/>
        <v/>
      </c>
      <c r="G174" s="327" t="str">
        <f t="shared" si="75"/>
        <v/>
      </c>
      <c r="H174" s="324" t="str">
        <f t="shared" si="77"/>
        <v/>
      </c>
      <c r="I174" s="327" t="str">
        <f t="shared" si="76"/>
        <v/>
      </c>
      <c r="J174" s="321" t="str">
        <f t="shared" si="56"/>
        <v/>
      </c>
      <c r="K174" s="262"/>
      <c r="N174" s="323" t="str">
        <f t="shared" si="63"/>
        <v/>
      </c>
      <c r="O174" s="324" t="str">
        <f>IF(N174="","",O173+(360/DSMC!$D$25))</f>
        <v/>
      </c>
      <c r="P174" s="324" t="str">
        <f t="shared" si="46"/>
        <v/>
      </c>
      <c r="Q174" s="324" t="str">
        <f t="shared" si="65"/>
        <v/>
      </c>
      <c r="R174" s="324" t="str">
        <f t="shared" si="66"/>
        <v/>
      </c>
      <c r="S174" s="325" t="str">
        <f t="shared" si="47"/>
        <v/>
      </c>
      <c r="T174" s="324" t="str">
        <f t="shared" si="48"/>
        <v/>
      </c>
      <c r="U174" s="324" t="str">
        <f t="shared" si="78"/>
        <v/>
      </c>
      <c r="V174" s="324" t="str">
        <f t="shared" si="49"/>
        <v/>
      </c>
      <c r="W174" s="330" t="str">
        <f t="shared" si="58"/>
        <v/>
      </c>
      <c r="AA174" s="323" t="str">
        <f t="shared" si="64"/>
        <v/>
      </c>
      <c r="AB174" s="324" t="str">
        <f>IF(AA174="","",(AA174-1)*(360/DSMC!$D$25))</f>
        <v/>
      </c>
      <c r="AC174" s="324" t="str">
        <f t="shared" si="50"/>
        <v/>
      </c>
      <c r="AD174" s="324" t="str">
        <f t="shared" si="67"/>
        <v/>
      </c>
      <c r="AE174" s="324" t="str">
        <f t="shared" si="68"/>
        <v/>
      </c>
      <c r="AF174" s="325" t="str">
        <f t="shared" si="51"/>
        <v/>
      </c>
      <c r="AG174" s="324" t="str">
        <f t="shared" si="52"/>
        <v/>
      </c>
      <c r="AH174" s="324" t="str">
        <f t="shared" si="79"/>
        <v/>
      </c>
      <c r="AI174" s="324" t="str">
        <f t="shared" si="53"/>
        <v/>
      </c>
      <c r="AJ174" s="330" t="str">
        <f t="shared" si="60"/>
        <v/>
      </c>
      <c r="AK174" s="262"/>
    </row>
    <row r="175" spans="1:37" x14ac:dyDescent="0.25">
      <c r="A175" s="326" t="str">
        <f t="shared" si="61"/>
        <v/>
      </c>
      <c r="B175" s="327" t="str">
        <f>IF(A175="","",(A175-1)*(360/DSMC!$D$25))</f>
        <v/>
      </c>
      <c r="C175" s="324" t="str">
        <f t="shared" si="73"/>
        <v/>
      </c>
      <c r="D175" s="324" t="str">
        <f t="shared" si="62"/>
        <v/>
      </c>
      <c r="E175" s="324" t="str">
        <f t="shared" si="54"/>
        <v/>
      </c>
      <c r="F175" s="325" t="str">
        <f t="shared" si="74"/>
        <v/>
      </c>
      <c r="G175" s="324" t="str">
        <f t="shared" si="75"/>
        <v/>
      </c>
      <c r="H175" s="321" t="str">
        <f t="shared" si="77"/>
        <v/>
      </c>
      <c r="I175" s="324" t="str">
        <f t="shared" si="76"/>
        <v/>
      </c>
      <c r="J175" s="330" t="str">
        <f t="shared" si="56"/>
        <v/>
      </c>
      <c r="K175" s="262"/>
      <c r="N175" s="326" t="str">
        <f t="shared" si="63"/>
        <v/>
      </c>
      <c r="O175" s="327" t="str">
        <f>IF(N175="","",O174+(360/DSMC!$D$25))</f>
        <v/>
      </c>
      <c r="P175" s="327" t="str">
        <f t="shared" si="46"/>
        <v/>
      </c>
      <c r="Q175" s="327" t="str">
        <f t="shared" si="65"/>
        <v/>
      </c>
      <c r="R175" s="327" t="str">
        <f t="shared" si="66"/>
        <v/>
      </c>
      <c r="S175" s="328" t="str">
        <f t="shared" si="47"/>
        <v/>
      </c>
      <c r="T175" s="327" t="str">
        <f t="shared" si="48"/>
        <v/>
      </c>
      <c r="U175" s="321" t="str">
        <f t="shared" si="78"/>
        <v/>
      </c>
      <c r="V175" s="327" t="str">
        <f t="shared" si="49"/>
        <v/>
      </c>
      <c r="W175" s="321" t="str">
        <f t="shared" si="58"/>
        <v/>
      </c>
      <c r="AA175" s="326" t="str">
        <f t="shared" si="64"/>
        <v/>
      </c>
      <c r="AB175" s="327" t="str">
        <f>IF(AA175="","",(AA175-1)*(360/DSMC!$D$25))</f>
        <v/>
      </c>
      <c r="AC175" s="327" t="str">
        <f t="shared" si="50"/>
        <v/>
      </c>
      <c r="AD175" s="327" t="str">
        <f t="shared" si="67"/>
        <v/>
      </c>
      <c r="AE175" s="327" t="str">
        <f t="shared" si="68"/>
        <v/>
      </c>
      <c r="AF175" s="328" t="str">
        <f t="shared" si="51"/>
        <v/>
      </c>
      <c r="AG175" s="327" t="str">
        <f t="shared" si="52"/>
        <v/>
      </c>
      <c r="AH175" s="321" t="str">
        <f t="shared" si="79"/>
        <v/>
      </c>
      <c r="AI175" s="327" t="str">
        <f t="shared" si="53"/>
        <v/>
      </c>
      <c r="AJ175" s="321" t="str">
        <f t="shared" si="60"/>
        <v/>
      </c>
      <c r="AK175" s="262"/>
    </row>
    <row r="176" spans="1:37" x14ac:dyDescent="0.25">
      <c r="A176" s="323" t="str">
        <f t="shared" si="61"/>
        <v/>
      </c>
      <c r="B176" s="324" t="str">
        <f>IF(A176="","",(A176-1)*(360/DSMC!$D$25))</f>
        <v/>
      </c>
      <c r="C176" s="327" t="str">
        <f t="shared" si="73"/>
        <v/>
      </c>
      <c r="D176" s="327" t="str">
        <f t="shared" si="62"/>
        <v/>
      </c>
      <c r="E176" s="327" t="str">
        <f t="shared" si="54"/>
        <v/>
      </c>
      <c r="F176" s="328" t="str">
        <f t="shared" si="74"/>
        <v/>
      </c>
      <c r="G176" s="327" t="str">
        <f t="shared" si="75"/>
        <v/>
      </c>
      <c r="H176" s="324" t="str">
        <f t="shared" si="77"/>
        <v/>
      </c>
      <c r="I176" s="327" t="str">
        <f t="shared" si="76"/>
        <v/>
      </c>
      <c r="J176" s="321" t="str">
        <f t="shared" si="56"/>
        <v/>
      </c>
      <c r="K176" s="262"/>
      <c r="N176" s="323" t="str">
        <f t="shared" si="63"/>
        <v/>
      </c>
      <c r="O176" s="324" t="str">
        <f>IF(N176="","",O175+(360/DSMC!$D$25))</f>
        <v/>
      </c>
      <c r="P176" s="324" t="str">
        <f t="shared" si="46"/>
        <v/>
      </c>
      <c r="Q176" s="324" t="str">
        <f t="shared" si="65"/>
        <v/>
      </c>
      <c r="R176" s="324" t="str">
        <f t="shared" si="66"/>
        <v/>
      </c>
      <c r="S176" s="325" t="str">
        <f t="shared" si="47"/>
        <v/>
      </c>
      <c r="T176" s="324" t="str">
        <f t="shared" si="48"/>
        <v/>
      </c>
      <c r="U176" s="324" t="str">
        <f t="shared" si="78"/>
        <v/>
      </c>
      <c r="V176" s="324" t="str">
        <f t="shared" si="49"/>
        <v/>
      </c>
      <c r="W176" s="330" t="str">
        <f t="shared" si="58"/>
        <v/>
      </c>
      <c r="AA176" s="323" t="str">
        <f t="shared" si="64"/>
        <v/>
      </c>
      <c r="AB176" s="324" t="str">
        <f>IF(AA176="","",(AA176-1)*(360/DSMC!$D$25))</f>
        <v/>
      </c>
      <c r="AC176" s="324" t="str">
        <f t="shared" si="50"/>
        <v/>
      </c>
      <c r="AD176" s="324" t="str">
        <f t="shared" si="67"/>
        <v/>
      </c>
      <c r="AE176" s="324" t="str">
        <f t="shared" si="68"/>
        <v/>
      </c>
      <c r="AF176" s="325" t="str">
        <f t="shared" si="51"/>
        <v/>
      </c>
      <c r="AG176" s="324" t="str">
        <f t="shared" si="52"/>
        <v/>
      </c>
      <c r="AH176" s="324" t="str">
        <f t="shared" si="79"/>
        <v/>
      </c>
      <c r="AI176" s="324" t="str">
        <f t="shared" si="53"/>
        <v/>
      </c>
      <c r="AJ176" s="330" t="str">
        <f t="shared" si="60"/>
        <v/>
      </c>
      <c r="AK176" s="262"/>
    </row>
    <row r="177" spans="1:37" x14ac:dyDescent="0.25">
      <c r="A177" s="331"/>
      <c r="B177" s="331"/>
      <c r="C177" s="331"/>
      <c r="D177" s="331"/>
      <c r="E177" s="332" t="s">
        <v>990</v>
      </c>
      <c r="F177" s="333" t="e">
        <f>MIN(F77:F176)</f>
        <v>#DIV/0!</v>
      </c>
      <c r="G177" s="334" t="e">
        <f>SUM(G77:G176)</f>
        <v>#DIV/0!</v>
      </c>
      <c r="H177" s="331"/>
      <c r="I177" s="334" t="e">
        <f>SUM(I77:I176)</f>
        <v>#DIV/0!</v>
      </c>
      <c r="J177" s="334" t="e">
        <f>SUM(J77:J176)</f>
        <v>#DIV/0!</v>
      </c>
      <c r="K177" s="262"/>
      <c r="N177" s="331"/>
      <c r="O177" s="331"/>
      <c r="P177" s="331"/>
      <c r="Q177" s="331"/>
      <c r="R177" s="332" t="s">
        <v>990</v>
      </c>
      <c r="S177" s="333" t="e">
        <f>MIN(S77:S176)</f>
        <v>#DIV/0!</v>
      </c>
      <c r="T177" s="334" t="e">
        <f>SUM(T77:T176)</f>
        <v>#DIV/0!</v>
      </c>
      <c r="U177" s="331"/>
      <c r="V177" s="334" t="e">
        <f>SUM(V77:V176)</f>
        <v>#DIV/0!</v>
      </c>
      <c r="W177" s="334" t="e">
        <f>SUM(W77:W176)</f>
        <v>#DIV/0!</v>
      </c>
      <c r="AA177" s="331"/>
      <c r="AB177" s="331"/>
      <c r="AC177" s="331"/>
      <c r="AD177" s="331"/>
      <c r="AE177" s="332" t="s">
        <v>990</v>
      </c>
      <c r="AF177" s="333" t="e">
        <f>MIN(AF77:AF176)</f>
        <v>#DIV/0!</v>
      </c>
      <c r="AG177" s="334" t="e">
        <f>SUM(AG77:AG176)</f>
        <v>#DIV/0!</v>
      </c>
      <c r="AH177" s="331"/>
      <c r="AI177" s="334" t="e">
        <f>SUM(AI77:AI176)</f>
        <v>#DIV/0!</v>
      </c>
      <c r="AJ177" s="334" t="e">
        <f>SUM(AJ77:AJ176)</f>
        <v>#DIV/0!</v>
      </c>
      <c r="AK177" s="262"/>
    </row>
    <row r="178" spans="1:37" x14ac:dyDescent="0.25">
      <c r="J178" t="e">
        <f>J177/12</f>
        <v>#DIV/0!</v>
      </c>
      <c r="W178" t="e">
        <f>W177/12</f>
        <v>#DIV/0!</v>
      </c>
      <c r="AJ178" t="e">
        <f>AJ177/12</f>
        <v>#DIV/0!</v>
      </c>
    </row>
  </sheetData>
  <mergeCells count="63">
    <mergeCell ref="A7:D7"/>
    <mergeCell ref="A32:E32"/>
    <mergeCell ref="N32:R32"/>
    <mergeCell ref="AA32:AE32"/>
    <mergeCell ref="B33:E33"/>
    <mergeCell ref="O33:R33"/>
    <mergeCell ref="AB33:AE33"/>
    <mergeCell ref="B34:E34"/>
    <mergeCell ref="O34:R34"/>
    <mergeCell ref="AB34:AE34"/>
    <mergeCell ref="B35:E35"/>
    <mergeCell ref="O35:R35"/>
    <mergeCell ref="AB35:AE35"/>
    <mergeCell ref="B36:E36"/>
    <mergeCell ref="O36:R36"/>
    <mergeCell ref="AB36:AE36"/>
    <mergeCell ref="B39:E39"/>
    <mergeCell ref="O39:R39"/>
    <mergeCell ref="AB39:AE39"/>
    <mergeCell ref="A40:E40"/>
    <mergeCell ref="N40:R40"/>
    <mergeCell ref="AA40:AE40"/>
    <mergeCell ref="B42:E42"/>
    <mergeCell ref="O42:R42"/>
    <mergeCell ref="AB42:AE42"/>
    <mergeCell ref="B43:E43"/>
    <mergeCell ref="O43:R43"/>
    <mergeCell ref="AB43:AE43"/>
    <mergeCell ref="C44:E44"/>
    <mergeCell ref="P44:R44"/>
    <mergeCell ref="AC44:AE44"/>
    <mergeCell ref="B53:E53"/>
    <mergeCell ref="O53:R53"/>
    <mergeCell ref="AB53:AE53"/>
    <mergeCell ref="B54:E54"/>
    <mergeCell ref="O54:R54"/>
    <mergeCell ref="AB54:AE54"/>
    <mergeCell ref="B55:E55"/>
    <mergeCell ref="O55:R55"/>
    <mergeCell ref="AB55:AE55"/>
    <mergeCell ref="B56:E56"/>
    <mergeCell ref="O56:R56"/>
    <mergeCell ref="AB56:AE56"/>
    <mergeCell ref="G69:K69"/>
    <mergeCell ref="AG69:AK69"/>
    <mergeCell ref="B62:E62"/>
    <mergeCell ref="O62:R62"/>
    <mergeCell ref="AB62:AE62"/>
    <mergeCell ref="G64:M64"/>
    <mergeCell ref="AG64:AM64"/>
    <mergeCell ref="G65:K65"/>
    <mergeCell ref="AG65:AK65"/>
    <mergeCell ref="G66:K66"/>
    <mergeCell ref="G67:K67"/>
    <mergeCell ref="AG67:AK67"/>
    <mergeCell ref="G68:K68"/>
    <mergeCell ref="AG68:AK68"/>
    <mergeCell ref="G70:K70"/>
    <mergeCell ref="AG70:AK70"/>
    <mergeCell ref="G71:K71"/>
    <mergeCell ref="AG71:AK71"/>
    <mergeCell ref="G72:K72"/>
    <mergeCell ref="AG72:AK72"/>
  </mergeCells>
  <conditionalFormatting sqref="F77 I78:J176 H77:H176 A78:G176">
    <cfRule type="cellIs" dxfId="10" priority="10" stopIfTrue="1" operator="equal">
      <formula>""</formula>
    </cfRule>
  </conditionalFormatting>
  <conditionalFormatting sqref="S77 V78:W176 O78:T176">
    <cfRule type="cellIs" dxfId="9" priority="9" stopIfTrue="1" operator="equal">
      <formula>""</formula>
    </cfRule>
  </conditionalFormatting>
  <conditionalFormatting sqref="AF77 AI78:AJ176 AB78:AG176">
    <cfRule type="cellIs" dxfId="8" priority="8" stopIfTrue="1" operator="equal">
      <formula>""</formula>
    </cfRule>
  </conditionalFormatting>
  <conditionalFormatting sqref="U77:U176">
    <cfRule type="cellIs" dxfId="7" priority="7" stopIfTrue="1" operator="equal">
      <formula>""</formula>
    </cfRule>
  </conditionalFormatting>
  <conditionalFormatting sqref="AH77 AH79 AH81 AH83 AH85 AH87 AH89 AH91 AH93 AH95 AH97 AH99 AH101 AH103 AH105 AH107 AH109 AH111 AH113 AH115 AH117 AH119 AH121 AH123 AH125 AH127 AH129 AH131 AH133 AH135 AH137 AH139 AH141 AH143 AH145 AH147 AH149 AH151 AH153 AH155 AH157 AH159 AH161 AH163 AH165 AH167 AH169 AH171 AH173 AH175">
    <cfRule type="cellIs" dxfId="6" priority="6" stopIfTrue="1" operator="equal">
      <formula>""</formula>
    </cfRule>
  </conditionalFormatting>
  <conditionalFormatting sqref="AH78 AH80 AH82 AH84 AH86 AH88 AH90 AH92 AH94 AH96 AH98 AH100 AH102 AH104 AH106 AH108 AH110 AH112 AH114 AH116 AH118 AH120 AH122 AH124 AH126 AH128 AH130 AH132 AH134 AH136 AH138 AH140 AH142 AH144 AH146 AH148 AH150 AH152 AH154 AH156 AH158 AH160 AH162 AH164 AH166 AH168 AH170 AH172 AH174 AH176">
    <cfRule type="cellIs" dxfId="5" priority="5" stopIfTrue="1" operator="equal">
      <formula>""</formula>
    </cfRule>
  </conditionalFormatting>
  <conditionalFormatting sqref="N78 N80 N82 N84 N86 N88 N90 N92 N94 N96 N98 N100 N102 N104 N106 N108 N110 N112 N114 N116 N118 N120 N122 N124 N126 N128 N130 N132 N134 N136 N138 N140 N142 N144 N146 N148 N150 N152 N154 N156 N158 N160 N162 N164 N166 N168 N170 N172 N174 N176">
    <cfRule type="cellIs" dxfId="4" priority="4" stopIfTrue="1" operator="equal">
      <formula>""</formula>
    </cfRule>
  </conditionalFormatting>
  <conditionalFormatting sqref="N79 N81 N83 N85 N87 N89 N91 N93 N95 N97 N99 N101 N103 N105 N107 N109 N111 N113 N115 N117 N119 N121 N123 N125 N127 N129 N131 N133 N135 N137 N139 N141 N143 N145 N147 N149 N151 N153 N155 N157 N159 N161 N163 N165 N167 N169 N171 N173 N175">
    <cfRule type="cellIs" dxfId="3" priority="3" stopIfTrue="1" operator="equal">
      <formula>""</formula>
    </cfRule>
  </conditionalFormatting>
  <conditionalFormatting sqref="AA78 AA80 AA82 AA84 AA86 AA88 AA90 AA92 AA94 AA96 AA98 AA100 AA102 AA104 AA106 AA108 AA110 AA112 AA114 AA116 AA118 AA120 AA122 AA124 AA126 AA128 AA130 AA132 AA134 AA136 AA138 AA140 AA142 AA144 AA146 AA148 AA150 AA152 AA154 AA156 AA158 AA160 AA162 AA164 AA166 AA168 AA170 AA172 AA174 AA176">
    <cfRule type="cellIs" dxfId="2" priority="2" stopIfTrue="1" operator="equal">
      <formula>""</formula>
    </cfRule>
  </conditionalFormatting>
  <conditionalFormatting sqref="AA79 AA81 AA83 AA85 AA87 AA89 AA91 AA93 AA95 AA97 AA99 AA101 AA103 AA105 AA107 AA109 AA111 AA113 AA115 AA117 AA119 AA121 AA123 AA125 AA127 AA129 AA131 AA133 AA135 AA137 AA139 AA141 AA143 AA145 AA147 AA149 AA151 AA153 AA155 AA157 AA159 AA161 AA163 AA165 AA167 AA169 AA171 AA173 AA175">
    <cfRule type="cellIs" dxfId="1" priority="1" stopIfTrue="1" operator="equal">
      <formula>""</formula>
    </cfRule>
  </conditionalFormatting>
  <pageMargins left="0.7" right="0.7" top="0.75" bottom="0.75" header="0.3" footer="0.3"/>
  <pageSetup orientation="portrait" horizontalDpi="1200" verticalDpi="1200" r:id="rId1"/>
  <drawing r:id="rId2"/>
  <legacyDrawing r:id="rId3"/>
  <oleObjects>
    <mc:AlternateContent xmlns:mc="http://schemas.openxmlformats.org/markup-compatibility/2006">
      <mc:Choice Requires="x14">
        <oleObject progId="AutoCAD.Drawing.17" shapeId="12292" r:id="rId4">
          <objectPr defaultSize="0" autoPict="0" r:id="rId5">
            <anchor moveWithCells="1">
              <from>
                <xdr:col>6</xdr:col>
                <xdr:colOff>85725</xdr:colOff>
                <xdr:row>6</xdr:row>
                <xdr:rowOff>133350</xdr:rowOff>
              </from>
              <to>
                <xdr:col>14</xdr:col>
                <xdr:colOff>114300</xdr:colOff>
                <xdr:row>23</xdr:row>
                <xdr:rowOff>180975</xdr:rowOff>
              </to>
            </anchor>
          </objectPr>
        </oleObject>
      </mc:Choice>
      <mc:Fallback>
        <oleObject progId="AutoCAD.Drawing.17" shapeId="12292" r:id="rId4"/>
      </mc:Fallback>
    </mc:AlternateContent>
    <mc:AlternateContent xmlns:mc="http://schemas.openxmlformats.org/markup-compatibility/2006">
      <mc:Choice Requires="x14">
        <oleObject progId="AutoCAD.Drawing.17" shapeId="12289" r:id="rId6">
          <objectPr defaultSize="0" autoPict="0" r:id="rId7">
            <anchor moveWithCells="1">
              <from>
                <xdr:col>0</xdr:col>
                <xdr:colOff>400050</xdr:colOff>
                <xdr:row>13</xdr:row>
                <xdr:rowOff>0</xdr:rowOff>
              </from>
              <to>
                <xdr:col>5</xdr:col>
                <xdr:colOff>476250</xdr:colOff>
                <xdr:row>25</xdr:row>
                <xdr:rowOff>9525</xdr:rowOff>
              </to>
            </anchor>
          </objectPr>
        </oleObject>
      </mc:Choice>
      <mc:Fallback>
        <oleObject progId="AutoCAD.Drawing.17" shapeId="12289" r:id="rId6"/>
      </mc:Fallback>
    </mc:AlternateContent>
    <mc:AlternateContent xmlns:mc="http://schemas.openxmlformats.org/markup-compatibility/2006">
      <mc:Choice Requires="x14">
        <oleObject progId="AutoCAD.Drawing.17" shapeId="12290" r:id="rId8">
          <objectPr defaultSize="0" autoPict="0" r:id="rId9">
            <anchor moveWithCells="1">
              <from>
                <xdr:col>14</xdr:col>
                <xdr:colOff>447675</xdr:colOff>
                <xdr:row>13</xdr:row>
                <xdr:rowOff>0</xdr:rowOff>
              </from>
              <to>
                <xdr:col>19</xdr:col>
                <xdr:colOff>238125</xdr:colOff>
                <xdr:row>25</xdr:row>
                <xdr:rowOff>9525</xdr:rowOff>
              </to>
            </anchor>
          </objectPr>
        </oleObject>
      </mc:Choice>
      <mc:Fallback>
        <oleObject progId="AutoCAD.Drawing.17" shapeId="12290" r:id="rId8"/>
      </mc:Fallback>
    </mc:AlternateContent>
    <mc:AlternateContent xmlns:mc="http://schemas.openxmlformats.org/markup-compatibility/2006">
      <mc:Choice Requires="x14">
        <oleObject progId="AutoCAD.Drawing.17" shapeId="12291" r:id="rId10">
          <objectPr defaultSize="0" autoPict="0" r:id="rId11">
            <anchor moveWithCells="1">
              <from>
                <xdr:col>6</xdr:col>
                <xdr:colOff>85725</xdr:colOff>
                <xdr:row>7</xdr:row>
                <xdr:rowOff>85725</xdr:rowOff>
              </from>
              <to>
                <xdr:col>14</xdr:col>
                <xdr:colOff>114300</xdr:colOff>
                <xdr:row>23</xdr:row>
                <xdr:rowOff>9525</xdr:rowOff>
              </to>
            </anchor>
          </objectPr>
        </oleObject>
      </mc:Choice>
      <mc:Fallback>
        <oleObject progId="AutoCAD.Drawing.17" shapeId="12291" r:id="rId10"/>
      </mc:Fallback>
    </mc:AlternateContent>
  </oleObjec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ALC_Pp">
    <tabColor rgb="FF5F5F5F"/>
  </sheetPr>
  <dimension ref="A1:S15"/>
  <sheetViews>
    <sheetView workbookViewId="0">
      <selection activeCell="F3" sqref="F3"/>
    </sheetView>
  </sheetViews>
  <sheetFormatPr defaultRowHeight="15" x14ac:dyDescent="0.25"/>
  <cols>
    <col min="1" max="1" width="4.5703125" bestFit="1" customWidth="1"/>
    <col min="2" max="2" width="10" bestFit="1" customWidth="1"/>
    <col min="3" max="3" width="9.140625" bestFit="1" customWidth="1"/>
    <col min="4" max="4" width="21.28515625" bestFit="1" customWidth="1"/>
    <col min="5" max="5" width="8.140625" bestFit="1" customWidth="1"/>
    <col min="6" max="6" width="7.42578125" bestFit="1" customWidth="1"/>
    <col min="7" max="7" width="6.7109375" bestFit="1" customWidth="1"/>
    <col min="8" max="8" width="25.42578125" bestFit="1" customWidth="1"/>
    <col min="9" max="9" width="3.28515625" bestFit="1" customWidth="1"/>
    <col min="10" max="10" width="7.85546875" bestFit="1" customWidth="1"/>
    <col min="11" max="11" width="23.140625" bestFit="1" customWidth="1"/>
    <col min="12" max="12" width="21.28515625" bestFit="1" customWidth="1"/>
    <col min="13" max="13" width="22.140625" bestFit="1" customWidth="1"/>
    <col min="14" max="14" width="24.85546875" bestFit="1" customWidth="1"/>
    <col min="15" max="15" width="28.7109375" bestFit="1" customWidth="1"/>
  </cols>
  <sheetData>
    <row r="1" spans="1:19" x14ac:dyDescent="0.25">
      <c r="B1" s="144" t="s">
        <v>774</v>
      </c>
      <c r="C1" s="144" t="s">
        <v>163</v>
      </c>
      <c r="D1" s="144" t="s">
        <v>775</v>
      </c>
      <c r="E1" s="144" t="s">
        <v>776</v>
      </c>
      <c r="F1" s="144" t="s">
        <v>777</v>
      </c>
      <c r="G1" s="144" t="s">
        <v>778</v>
      </c>
      <c r="H1" s="144" t="s">
        <v>779</v>
      </c>
      <c r="I1" s="144" t="s">
        <v>583</v>
      </c>
      <c r="J1" s="144" t="s">
        <v>780</v>
      </c>
      <c r="K1" s="144" t="s">
        <v>781</v>
      </c>
      <c r="L1" s="144" t="s">
        <v>782</v>
      </c>
      <c r="M1" s="144" t="s">
        <v>783</v>
      </c>
      <c r="N1" s="144" t="s">
        <v>784</v>
      </c>
      <c r="O1" s="145" t="s">
        <v>785</v>
      </c>
    </row>
    <row r="2" spans="1:19" x14ac:dyDescent="0.25">
      <c r="A2" s="842" t="s">
        <v>786</v>
      </c>
      <c r="B2" s="146" t="s">
        <v>787</v>
      </c>
      <c r="C2" s="147">
        <v>0</v>
      </c>
      <c r="D2" s="843">
        <f>C3-C2</f>
        <v>0</v>
      </c>
      <c r="E2" s="147">
        <f t="shared" ref="E2:E13" si="0">Co</f>
        <v>0</v>
      </c>
      <c r="F2" s="147">
        <f t="shared" ref="F2:F12" si="1">IF(ND&gt;=C3,0,ɸ)</f>
        <v>0</v>
      </c>
      <c r="G2" s="147">
        <f t="shared" ref="G2:G13" si="2">IF(C2&gt;=GW,γsoil_dry/1000-0.0624,γsoil_dry/1000)</f>
        <v>0</v>
      </c>
      <c r="H2" s="147">
        <v>0</v>
      </c>
      <c r="I2" s="147">
        <f>(TAN((45+F2/2)*PI()/180))^2</f>
        <v>0.99999999999999978</v>
      </c>
      <c r="J2" s="147">
        <f>IF(ND&gt;=C3,0,I2*H2+2*E2*SQRT(I2))</f>
        <v>0</v>
      </c>
      <c r="K2" s="843">
        <f>(J3+J2)/2</f>
        <v>0</v>
      </c>
      <c r="L2" s="843">
        <f>(C3-C2)*di</f>
        <v>0</v>
      </c>
      <c r="M2" s="843">
        <f>K2*L2</f>
        <v>0</v>
      </c>
      <c r="N2" s="841">
        <f>C3-IF(J3=0,0,(D2*(2*J2+J3))/(3*(J2+J3)))</f>
        <v>0</v>
      </c>
      <c r="O2" s="845">
        <f>IF((SUM(M2:M7))=0,0,(M2*N2+M4*N4+M6*N6)/(SUM(M2:M7)))</f>
        <v>0</v>
      </c>
      <c r="Q2" s="169"/>
      <c r="R2" s="169"/>
      <c r="S2" s="169"/>
    </row>
    <row r="3" spans="1:19" x14ac:dyDescent="0.25">
      <c r="A3" s="842"/>
      <c r="B3" s="146" t="s">
        <v>788</v>
      </c>
      <c r="C3" s="147">
        <f>C4</f>
        <v>0</v>
      </c>
      <c r="D3" s="843"/>
      <c r="E3" s="147">
        <f t="shared" si="0"/>
        <v>0</v>
      </c>
      <c r="F3" s="147">
        <f t="shared" si="1"/>
        <v>0</v>
      </c>
      <c r="G3" s="147">
        <f t="shared" si="2"/>
        <v>0</v>
      </c>
      <c r="H3" s="147">
        <f>G2*C3</f>
        <v>0</v>
      </c>
      <c r="I3" s="147">
        <f>(TAN((45+F3/2)*PI()/180))^2</f>
        <v>0.99999999999999978</v>
      </c>
      <c r="J3" s="147">
        <f>IF(ND&gt;=C3,0,I3*H3+2*E3*SQRT(I3))</f>
        <v>0</v>
      </c>
      <c r="K3" s="843"/>
      <c r="L3" s="843"/>
      <c r="M3" s="843"/>
      <c r="N3" s="841"/>
      <c r="O3" s="845"/>
    </row>
    <row r="4" spans="1:19" x14ac:dyDescent="0.25">
      <c r="A4" s="844" t="s">
        <v>786</v>
      </c>
      <c r="B4" s="148" t="s">
        <v>789</v>
      </c>
      <c r="C4" s="149">
        <f xml:space="preserve"> IF(Input!$D$45="Block", 0, MAX( MIN(GW,ND,D-T), 0))</f>
        <v>0</v>
      </c>
      <c r="D4" s="839">
        <f>C5-C4</f>
        <v>0</v>
      </c>
      <c r="E4" s="149">
        <f t="shared" si="0"/>
        <v>0</v>
      </c>
      <c r="F4" s="149">
        <f t="shared" si="1"/>
        <v>0</v>
      </c>
      <c r="G4" s="149">
        <f t="shared" si="2"/>
        <v>0</v>
      </c>
      <c r="H4" s="149">
        <f>H3</f>
        <v>0</v>
      </c>
      <c r="I4" s="149">
        <f>(TAN((45+F4/2)*PI()/180))^2</f>
        <v>0.99999999999999978</v>
      </c>
      <c r="J4" s="149">
        <f>IF(ND&gt;=C5,0,I4*H4+2*E4*SQRT(I4))</f>
        <v>0</v>
      </c>
      <c r="K4" s="839">
        <f>(J5+J4)/2</f>
        <v>0</v>
      </c>
      <c r="L4" s="839">
        <f>(C5-C4)*di</f>
        <v>0</v>
      </c>
      <c r="M4" s="839">
        <f>K4*L4</f>
        <v>0</v>
      </c>
      <c r="N4" s="840">
        <f>C5-IF(J5=0,0,(D4*(2*J4+J5))/(3*(J4+J5)))</f>
        <v>0</v>
      </c>
      <c r="O4" s="845"/>
    </row>
    <row r="5" spans="1:19" x14ac:dyDescent="0.25">
      <c r="A5" s="844"/>
      <c r="B5" s="148" t="s">
        <v>790</v>
      </c>
      <c r="C5" s="149">
        <f>C6</f>
        <v>0</v>
      </c>
      <c r="D5" s="839"/>
      <c r="E5" s="149">
        <f t="shared" si="0"/>
        <v>0</v>
      </c>
      <c r="F5" s="149">
        <f t="shared" si="1"/>
        <v>0</v>
      </c>
      <c r="G5" s="149">
        <f t="shared" si="2"/>
        <v>0</v>
      </c>
      <c r="H5" s="149">
        <f>(H3+G4*(C5-C4))</f>
        <v>0</v>
      </c>
      <c r="I5" s="149">
        <f t="shared" ref="I5:I13" si="3">(TAN((45+F5/2)*PI()/180))^2</f>
        <v>0.99999999999999978</v>
      </c>
      <c r="J5" s="149">
        <f>IF(ND&gt;=C5,0,I5*H5+2*E5*SQRT(I5))</f>
        <v>0</v>
      </c>
      <c r="K5" s="839"/>
      <c r="L5" s="839"/>
      <c r="M5" s="839"/>
      <c r="N5" s="840"/>
      <c r="O5" s="845"/>
    </row>
    <row r="6" spans="1:19" x14ac:dyDescent="0.25">
      <c r="A6" s="842" t="s">
        <v>786</v>
      </c>
      <c r="B6" s="146" t="s">
        <v>791</v>
      </c>
      <c r="C6" s="147">
        <f xml:space="preserve"> IF(Input!$D$45="Block", 0, MAX( IF(C4=GW,MIN(ND,D-T),MIN(GW,D-T)), 0))</f>
        <v>0</v>
      </c>
      <c r="D6" s="843">
        <f>C7-C6</f>
        <v>0</v>
      </c>
      <c r="E6" s="147">
        <f t="shared" si="0"/>
        <v>0</v>
      </c>
      <c r="F6" s="147">
        <f t="shared" si="1"/>
        <v>0</v>
      </c>
      <c r="G6" s="579">
        <f t="shared" si="2"/>
        <v>0</v>
      </c>
      <c r="H6" s="147">
        <f>H5</f>
        <v>0</v>
      </c>
      <c r="I6" s="147">
        <f t="shared" si="3"/>
        <v>0.99999999999999978</v>
      </c>
      <c r="J6" s="147">
        <f>IF(ND&gt;=C7,0,I6*H6+2*E6*SQRT(I6))</f>
        <v>0</v>
      </c>
      <c r="K6" s="843">
        <f>(J7+J6)/2</f>
        <v>0</v>
      </c>
      <c r="L6" s="843">
        <f>(C7-C6)*di</f>
        <v>0</v>
      </c>
      <c r="M6" s="843">
        <f>K6*L6</f>
        <v>0</v>
      </c>
      <c r="N6" s="841">
        <f>C7-IF(J7=0,0,(D6*(2*J6+J7))/(3*(J6+J7)))</f>
        <v>0</v>
      </c>
      <c r="O6" s="845"/>
    </row>
    <row r="7" spans="1:19" x14ac:dyDescent="0.25">
      <c r="A7" s="842"/>
      <c r="B7" s="146" t="s">
        <v>792</v>
      </c>
      <c r="C7" s="147">
        <f xml:space="preserve"> IF(Input!$D$45="Block", 0, C8)</f>
        <v>0</v>
      </c>
      <c r="D7" s="843"/>
      <c r="E7" s="147">
        <f t="shared" si="0"/>
        <v>0</v>
      </c>
      <c r="F7" s="147">
        <f t="shared" si="1"/>
        <v>0</v>
      </c>
      <c r="G7" s="579">
        <f t="shared" si="2"/>
        <v>0</v>
      </c>
      <c r="H7" s="147">
        <f>(H5+G6*(C7-C6))</f>
        <v>0</v>
      </c>
      <c r="I7" s="147">
        <f t="shared" si="3"/>
        <v>0.99999999999999978</v>
      </c>
      <c r="J7" s="147">
        <f>IF(ND&gt;=C7,0,I7*H7+2*E7*SQRT(I7))</f>
        <v>0</v>
      </c>
      <c r="K7" s="843"/>
      <c r="L7" s="843"/>
      <c r="M7" s="843"/>
      <c r="N7" s="841"/>
      <c r="O7" s="845"/>
    </row>
    <row r="8" spans="1:19" x14ac:dyDescent="0.25">
      <c r="A8" s="844" t="s">
        <v>742</v>
      </c>
      <c r="B8" s="148" t="s">
        <v>793</v>
      </c>
      <c r="C8" s="149">
        <f xml:space="preserve"> MAX( D-T, 0)</f>
        <v>0</v>
      </c>
      <c r="D8" s="839">
        <f>C9-C8</f>
        <v>9999</v>
      </c>
      <c r="E8" s="149">
        <f t="shared" si="0"/>
        <v>0</v>
      </c>
      <c r="F8" s="149">
        <f t="shared" si="1"/>
        <v>0</v>
      </c>
      <c r="G8" s="578">
        <f t="shared" si="2"/>
        <v>0</v>
      </c>
      <c r="H8" s="149">
        <f>H7</f>
        <v>0</v>
      </c>
      <c r="I8" s="149">
        <f t="shared" si="3"/>
        <v>0.99999999999999978</v>
      </c>
      <c r="J8" s="149">
        <f>IF(ND&gt;=C9,0,I8*H8+2*E8*SQRT(I8))</f>
        <v>0</v>
      </c>
      <c r="K8" s="839">
        <f>(J9+J8)/2</f>
        <v>0</v>
      </c>
      <c r="L8" s="839">
        <f>ABS((C9-C8)*(ABS((Wx * COS(RADIANS(Q9)))) + ABS((Wy * SIN(RADIANS(Q9))))))</f>
        <v>0</v>
      </c>
      <c r="M8" s="839">
        <f>K8*L8</f>
        <v>0</v>
      </c>
      <c r="N8" s="840">
        <f>C9-IF(J9=0,0,(D8*(2*J8+J9))/(3*(J8+J9)))</f>
        <v>9999</v>
      </c>
      <c r="O8" s="841">
        <f>IF((SUM(M8:M13))=0,0,(M8*N8+M10*N10+M12*N12)/(SUM(M8:M13)))</f>
        <v>0</v>
      </c>
    </row>
    <row r="9" spans="1:19" x14ac:dyDescent="0.25">
      <c r="A9" s="844"/>
      <c r="B9" s="148" t="s">
        <v>794</v>
      </c>
      <c r="C9" s="149">
        <f>C10</f>
        <v>9999</v>
      </c>
      <c r="D9" s="839"/>
      <c r="E9" s="149">
        <f t="shared" si="0"/>
        <v>0</v>
      </c>
      <c r="F9" s="149">
        <f t="shared" si="1"/>
        <v>0</v>
      </c>
      <c r="G9" s="578">
        <f t="shared" si="2"/>
        <v>-6.2399999999999997E-2</v>
      </c>
      <c r="H9" s="149">
        <f>(H7+G8*(C9-C8))</f>
        <v>0</v>
      </c>
      <c r="I9" s="149">
        <f t="shared" si="3"/>
        <v>0.99999999999999978</v>
      </c>
      <c r="J9" s="149">
        <f>IF(ND&gt;=C9,0,I9*H9+2*E9*SQRT(I9))</f>
        <v>0</v>
      </c>
      <c r="K9" s="839"/>
      <c r="L9" s="839"/>
      <c r="M9" s="839"/>
      <c r="N9" s="840"/>
      <c r="O9" s="841"/>
    </row>
    <row r="10" spans="1:19" x14ac:dyDescent="0.25">
      <c r="A10" s="842" t="s">
        <v>742</v>
      </c>
      <c r="B10" s="146" t="s">
        <v>795</v>
      </c>
      <c r="C10" s="147">
        <f xml:space="preserve"> MAX( IF(AND(ND&gt;=D-T,ND&lt;=GW),MIN(C11,ND),IF(AND(GW&gt;=D-T,GW&lt;=ND),GW,D-T)), 0)</f>
        <v>9999</v>
      </c>
      <c r="D10" s="843">
        <f>C11-C10</f>
        <v>0</v>
      </c>
      <c r="E10" s="147">
        <f t="shared" si="0"/>
        <v>0</v>
      </c>
      <c r="F10" s="147">
        <f t="shared" si="1"/>
        <v>0</v>
      </c>
      <c r="G10" s="579">
        <f t="shared" si="2"/>
        <v>-6.2399999999999997E-2</v>
      </c>
      <c r="H10" s="147">
        <f>H9</f>
        <v>0</v>
      </c>
      <c r="I10" s="147">
        <f t="shared" si="3"/>
        <v>0.99999999999999978</v>
      </c>
      <c r="J10" s="147">
        <f>IF(ND&gt;=C11,0,I10*H10+2*E10*SQRT(I10))</f>
        <v>0</v>
      </c>
      <c r="K10" s="843">
        <f>(J11+J10)/2</f>
        <v>0</v>
      </c>
      <c r="L10" s="843">
        <f>ABS((C11-C10)*(ABS((Wx * COS(RADIANS(Q9)))) + ABS((Wy * SIN(RADIANS(Q9))))))</f>
        <v>0</v>
      </c>
      <c r="M10" s="843">
        <f>K10*L10</f>
        <v>0</v>
      </c>
      <c r="N10" s="841">
        <f>C11-IF(J11=0,0,(D10*(2*J10+J11))/(3*(J10+J11)))</f>
        <v>9999</v>
      </c>
      <c r="O10" s="841"/>
    </row>
    <row r="11" spans="1:19" x14ac:dyDescent="0.25">
      <c r="A11" s="842"/>
      <c r="B11" s="146" t="s">
        <v>796</v>
      </c>
      <c r="C11" s="147">
        <f>C12</f>
        <v>9999</v>
      </c>
      <c r="D11" s="843"/>
      <c r="E11" s="147">
        <f t="shared" si="0"/>
        <v>0</v>
      </c>
      <c r="F11" s="147">
        <f t="shared" si="1"/>
        <v>0</v>
      </c>
      <c r="G11" s="579">
        <f t="shared" si="2"/>
        <v>-6.2399999999999997E-2</v>
      </c>
      <c r="H11" s="147">
        <f>(H9+G10*(C11-C10))</f>
        <v>0</v>
      </c>
      <c r="I11" s="147">
        <f t="shared" si="3"/>
        <v>0.99999999999999978</v>
      </c>
      <c r="J11" s="147">
        <f>IF(ND&gt;=C11,0,I11*H11+2*E11*SQRT(I11))</f>
        <v>0</v>
      </c>
      <c r="K11" s="843"/>
      <c r="L11" s="843"/>
      <c r="M11" s="843"/>
      <c r="N11" s="841"/>
      <c r="O11" s="841"/>
    </row>
    <row r="12" spans="1:19" x14ac:dyDescent="0.25">
      <c r="A12" s="844" t="s">
        <v>742</v>
      </c>
      <c r="B12" s="148" t="s">
        <v>797</v>
      </c>
      <c r="C12" s="149">
        <f xml:space="preserve"> MAX( MIN(IF(AND(ND&gt;=D-T,ND&gt;=GW),ND,IF(AND(GW&gt;=D-T,GW&gt;=ND),GW,D-T)),D), 0)</f>
        <v>9999</v>
      </c>
      <c r="D12" s="839">
        <f>C13-C12</f>
        <v>-9999</v>
      </c>
      <c r="E12" s="149">
        <f t="shared" si="0"/>
        <v>0</v>
      </c>
      <c r="F12" s="149">
        <f t="shared" si="1"/>
        <v>0</v>
      </c>
      <c r="G12" s="578">
        <f t="shared" si="2"/>
        <v>-6.2399999999999997E-2</v>
      </c>
      <c r="H12" s="149">
        <f>H11</f>
        <v>0</v>
      </c>
      <c r="I12" s="149">
        <f t="shared" si="3"/>
        <v>0.99999999999999978</v>
      </c>
      <c r="J12" s="149">
        <f>IF(ND&gt;=C13,0,I12*H12+2*E12*SQRT(I12))</f>
        <v>0</v>
      </c>
      <c r="K12" s="839">
        <f>(J13+J12)/2</f>
        <v>0</v>
      </c>
      <c r="L12" s="839">
        <f>ABS((C13-C12)*(ABS((Wx * COS(RADIANS(Q9)))) + ABS((Wy * SIN(RADIANS(Q9))))))</f>
        <v>0</v>
      </c>
      <c r="M12" s="839">
        <f>K12*L12</f>
        <v>0</v>
      </c>
      <c r="N12" s="840">
        <f>C13-IF(J13=0,0,(D12*(2*J12+J13))/(3*(J12+J13)))</f>
        <v>0</v>
      </c>
      <c r="O12" s="841"/>
    </row>
    <row r="13" spans="1:19" x14ac:dyDescent="0.25">
      <c r="A13" s="844"/>
      <c r="B13" s="148" t="s">
        <v>798</v>
      </c>
      <c r="C13" s="149">
        <f>D</f>
        <v>0</v>
      </c>
      <c r="D13" s="839"/>
      <c r="E13" s="149">
        <f t="shared" si="0"/>
        <v>0</v>
      </c>
      <c r="F13" s="149">
        <f>IF(ND&gt;=D,0,ɸ)</f>
        <v>0</v>
      </c>
      <c r="G13" s="578">
        <f t="shared" si="2"/>
        <v>0</v>
      </c>
      <c r="H13" s="149">
        <f>(H11+G12*(C13-C12))</f>
        <v>623.93759999999997</v>
      </c>
      <c r="I13" s="149">
        <f t="shared" si="3"/>
        <v>0.99999999999999978</v>
      </c>
      <c r="J13" s="149">
        <f>IF(ND&gt;=C13,0,I13*H13+2*E13*SQRT(I13))</f>
        <v>0</v>
      </c>
      <c r="K13" s="839"/>
      <c r="L13" s="839"/>
      <c r="M13" s="839"/>
      <c r="N13" s="840"/>
      <c r="O13" s="841"/>
    </row>
    <row r="14" spans="1:19" x14ac:dyDescent="0.25">
      <c r="C14" s="150"/>
      <c r="D14" s="150"/>
      <c r="E14" s="150"/>
      <c r="F14" s="150"/>
      <c r="G14" s="150"/>
      <c r="H14" s="150"/>
      <c r="I14" s="150"/>
      <c r="J14" s="150"/>
      <c r="K14" s="150"/>
    </row>
    <row r="15" spans="1:19" x14ac:dyDescent="0.25">
      <c r="L15" s="150" t="s">
        <v>799</v>
      </c>
      <c r="M15" s="151">
        <f>SUM(M2:M13)</f>
        <v>0</v>
      </c>
    </row>
  </sheetData>
  <mergeCells count="38">
    <mergeCell ref="O2:O7"/>
    <mergeCell ref="A4:A5"/>
    <mergeCell ref="D4:D5"/>
    <mergeCell ref="K4:K5"/>
    <mergeCell ref="L4:L5"/>
    <mergeCell ref="M4:M5"/>
    <mergeCell ref="N4:N5"/>
    <mergeCell ref="A6:A7"/>
    <mergeCell ref="D6:D7"/>
    <mergeCell ref="K6:K7"/>
    <mergeCell ref="A2:A3"/>
    <mergeCell ref="D2:D3"/>
    <mergeCell ref="K2:K3"/>
    <mergeCell ref="L2:L3"/>
    <mergeCell ref="M2:M3"/>
    <mergeCell ref="N2:N3"/>
    <mergeCell ref="L6:L7"/>
    <mergeCell ref="M6:M7"/>
    <mergeCell ref="N6:N7"/>
    <mergeCell ref="A8:A9"/>
    <mergeCell ref="D8:D9"/>
    <mergeCell ref="K8:K9"/>
    <mergeCell ref="L8:L9"/>
    <mergeCell ref="M8:M9"/>
    <mergeCell ref="N8:N9"/>
    <mergeCell ref="L12:L13"/>
    <mergeCell ref="M12:M13"/>
    <mergeCell ref="N12:N13"/>
    <mergeCell ref="O8:O13"/>
    <mergeCell ref="A10:A11"/>
    <mergeCell ref="D10:D11"/>
    <mergeCell ref="K10:K11"/>
    <mergeCell ref="L10:L11"/>
    <mergeCell ref="M10:M11"/>
    <mergeCell ref="N10:N11"/>
    <mergeCell ref="A12:A13"/>
    <mergeCell ref="D12:D13"/>
    <mergeCell ref="K12:K13"/>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REF_Reference">
    <tabColor rgb="FF5F5F5F"/>
  </sheetPr>
  <dimension ref="B1:JK43"/>
  <sheetViews>
    <sheetView workbookViewId="0">
      <selection activeCell="H20" sqref="H20"/>
    </sheetView>
  </sheetViews>
  <sheetFormatPr defaultRowHeight="15" x14ac:dyDescent="0.25"/>
  <cols>
    <col min="1" max="1" width="1.140625" customWidth="1"/>
    <col min="2" max="2" width="15.140625" customWidth="1"/>
    <col min="4" max="4" width="11.5703125" customWidth="1"/>
    <col min="5" max="5" width="11.7109375" customWidth="1"/>
    <col min="6" max="6" width="11.85546875" customWidth="1"/>
    <col min="7" max="7" width="10.140625" customWidth="1"/>
    <col min="8" max="8" width="23.28515625" customWidth="1"/>
    <col min="9" max="9" width="16.140625" customWidth="1"/>
    <col min="11" max="11" width="19.85546875" bestFit="1" customWidth="1"/>
    <col min="14" max="14" width="11.7109375" customWidth="1"/>
  </cols>
  <sheetData>
    <row r="1" spans="2:14" ht="6" customHeight="1" x14ac:dyDescent="0.25"/>
    <row r="2" spans="2:14" ht="13.5" customHeight="1" x14ac:dyDescent="0.25">
      <c r="B2" s="36" t="s">
        <v>0</v>
      </c>
      <c r="C2" s="36"/>
      <c r="D2" s="18" t="s">
        <v>115</v>
      </c>
      <c r="E2" s="18" t="s">
        <v>297</v>
      </c>
      <c r="F2" s="18" t="s">
        <v>116</v>
      </c>
      <c r="G2" s="18" t="s">
        <v>298</v>
      </c>
      <c r="H2" s="18" t="s">
        <v>117</v>
      </c>
      <c r="I2" s="18" t="s">
        <v>246</v>
      </c>
      <c r="J2" s="36"/>
      <c r="K2" s="846" t="s">
        <v>287</v>
      </c>
      <c r="L2" s="846"/>
      <c r="M2" s="846"/>
      <c r="N2" s="36"/>
    </row>
    <row r="3" spans="2:14" x14ac:dyDescent="0.25">
      <c r="B3" s="36" t="s">
        <v>1</v>
      </c>
      <c r="C3" s="36"/>
      <c r="D3" s="18" t="s">
        <v>118</v>
      </c>
      <c r="E3" s="18">
        <v>34.4</v>
      </c>
      <c r="F3" s="18">
        <v>14.2</v>
      </c>
      <c r="G3" s="18">
        <v>14.9</v>
      </c>
      <c r="H3" s="18">
        <f>2*(F3+G3)</f>
        <v>58.2</v>
      </c>
      <c r="I3" s="57">
        <f>SQRT(F3^2 + G3^2)</f>
        <v>20.582759776084451</v>
      </c>
      <c r="J3" s="36"/>
      <c r="K3" s="55" t="s">
        <v>183</v>
      </c>
      <c r="L3" s="18" t="s">
        <v>155</v>
      </c>
      <c r="M3" s="18">
        <v>0.75</v>
      </c>
      <c r="N3" s="36"/>
    </row>
    <row r="4" spans="2:14" x14ac:dyDescent="0.25">
      <c r="B4" s="36"/>
      <c r="C4" s="36"/>
      <c r="D4" s="18" t="s">
        <v>119</v>
      </c>
      <c r="E4" s="18">
        <v>30</v>
      </c>
      <c r="F4" s="18">
        <v>14</v>
      </c>
      <c r="G4" s="18">
        <v>14.8</v>
      </c>
      <c r="H4" s="18">
        <f t="shared" ref="H4:H13" si="0">2*(F4+G4)</f>
        <v>57.6</v>
      </c>
      <c r="I4" s="57">
        <f t="shared" ref="I4:I13" si="1">SQRT(F4^2 + G4^2)</f>
        <v>20.37253052519495</v>
      </c>
      <c r="J4" s="36"/>
      <c r="K4" s="55" t="s">
        <v>184</v>
      </c>
      <c r="L4" s="18" t="s">
        <v>186</v>
      </c>
      <c r="M4" s="18">
        <v>0.75</v>
      </c>
      <c r="N4" s="36"/>
    </row>
    <row r="5" spans="2:14" x14ac:dyDescent="0.25">
      <c r="B5" s="36" t="s">
        <v>4</v>
      </c>
      <c r="C5" s="36"/>
      <c r="D5" s="18" t="s">
        <v>120</v>
      </c>
      <c r="E5" s="18">
        <v>26.1</v>
      </c>
      <c r="F5" s="18">
        <v>13.8</v>
      </c>
      <c r="G5" s="18">
        <v>14.7</v>
      </c>
      <c r="H5" s="18">
        <f t="shared" si="0"/>
        <v>57</v>
      </c>
      <c r="I5" s="57">
        <f t="shared" si="1"/>
        <v>20.162589119455863</v>
      </c>
      <c r="J5" s="36"/>
      <c r="K5" s="55" t="s">
        <v>185</v>
      </c>
      <c r="L5" s="18" t="s">
        <v>187</v>
      </c>
      <c r="M5" s="18">
        <v>0.75</v>
      </c>
      <c r="N5" s="36"/>
    </row>
    <row r="6" spans="2:14" x14ac:dyDescent="0.25">
      <c r="B6" s="36" t="s">
        <v>5</v>
      </c>
      <c r="C6" s="36"/>
      <c r="D6" s="18" t="s">
        <v>121</v>
      </c>
      <c r="E6" s="18">
        <v>21.4</v>
      </c>
      <c r="F6" s="18">
        <v>13.6</v>
      </c>
      <c r="G6" s="18">
        <v>14.6</v>
      </c>
      <c r="H6" s="18">
        <f t="shared" si="0"/>
        <v>56.4</v>
      </c>
      <c r="I6" s="57">
        <f t="shared" si="1"/>
        <v>19.952944644838766</v>
      </c>
      <c r="J6" s="36"/>
      <c r="K6" s="36"/>
      <c r="L6" s="36"/>
      <c r="M6" s="36"/>
      <c r="N6" s="36"/>
    </row>
    <row r="7" spans="2:14" ht="15" customHeight="1" x14ac:dyDescent="0.25">
      <c r="B7" s="36" t="s">
        <v>800</v>
      </c>
      <c r="C7" s="36"/>
      <c r="D7" s="18" t="s">
        <v>122</v>
      </c>
      <c r="E7" s="18">
        <v>24.6</v>
      </c>
      <c r="F7" s="18">
        <v>12.3</v>
      </c>
      <c r="G7" s="18">
        <v>12.3</v>
      </c>
      <c r="H7" s="18">
        <f t="shared" si="0"/>
        <v>49.2</v>
      </c>
      <c r="I7" s="57">
        <f t="shared" si="1"/>
        <v>17.39482681718907</v>
      </c>
      <c r="J7" s="36"/>
      <c r="K7" s="846" t="s">
        <v>288</v>
      </c>
      <c r="L7" s="846"/>
      <c r="M7" s="846"/>
      <c r="N7" s="846"/>
    </row>
    <row r="8" spans="2:14" x14ac:dyDescent="0.25">
      <c r="B8" s="36" t="s">
        <v>34</v>
      </c>
      <c r="C8" s="36"/>
      <c r="D8" s="18" t="s">
        <v>123</v>
      </c>
      <c r="E8" s="18">
        <v>21.8</v>
      </c>
      <c r="F8" s="18">
        <v>12.1</v>
      </c>
      <c r="G8" s="18">
        <v>12.2</v>
      </c>
      <c r="H8" s="18">
        <f t="shared" si="0"/>
        <v>48.599999999999994</v>
      </c>
      <c r="I8" s="57">
        <f t="shared" si="1"/>
        <v>17.182840277439581</v>
      </c>
      <c r="J8" s="36"/>
      <c r="K8" s="60" t="s">
        <v>289</v>
      </c>
      <c r="L8" s="18" t="s">
        <v>301</v>
      </c>
      <c r="M8" s="60">
        <v>0.9</v>
      </c>
      <c r="N8" s="18" t="s">
        <v>293</v>
      </c>
    </row>
    <row r="9" spans="2:14" x14ac:dyDescent="0.25">
      <c r="B9" s="36" t="s">
        <v>36</v>
      </c>
      <c r="C9" s="36"/>
      <c r="D9" s="18" t="s">
        <v>124</v>
      </c>
      <c r="E9" s="18">
        <v>18.399999999999999</v>
      </c>
      <c r="F9" s="18">
        <v>11.9</v>
      </c>
      <c r="G9" s="18">
        <v>12.1</v>
      </c>
      <c r="H9" s="18">
        <f t="shared" si="0"/>
        <v>48</v>
      </c>
      <c r="I9" s="57">
        <f t="shared" si="1"/>
        <v>16.971151993898353</v>
      </c>
      <c r="J9" s="36"/>
      <c r="K9" s="60" t="s">
        <v>290</v>
      </c>
      <c r="L9" s="18" t="s">
        <v>302</v>
      </c>
      <c r="M9" s="60">
        <v>0.65</v>
      </c>
      <c r="N9" s="18" t="s">
        <v>294</v>
      </c>
    </row>
    <row r="10" spans="2:14" x14ac:dyDescent="0.25">
      <c r="B10" s="36" t="s">
        <v>244</v>
      </c>
      <c r="C10" s="36"/>
      <c r="D10" s="18" t="s">
        <v>125</v>
      </c>
      <c r="E10" s="18">
        <v>15.5</v>
      </c>
      <c r="F10" s="18">
        <v>11.8</v>
      </c>
      <c r="G10" s="18">
        <v>12</v>
      </c>
      <c r="H10" s="18">
        <f t="shared" si="0"/>
        <v>47.6</v>
      </c>
      <c r="I10" s="57">
        <f t="shared" si="1"/>
        <v>16.829735589129143</v>
      </c>
      <c r="J10" s="36"/>
      <c r="K10" s="60" t="s">
        <v>291</v>
      </c>
      <c r="L10" s="18" t="s">
        <v>303</v>
      </c>
      <c r="M10" s="60">
        <v>0.75</v>
      </c>
      <c r="N10" s="18" t="s">
        <v>295</v>
      </c>
    </row>
    <row r="11" spans="2:14" x14ac:dyDescent="0.25">
      <c r="B11" s="36"/>
      <c r="C11" s="36"/>
      <c r="D11" s="18" t="s">
        <v>126</v>
      </c>
      <c r="E11" s="18">
        <v>16.8</v>
      </c>
      <c r="F11" s="18">
        <v>9.99</v>
      </c>
      <c r="G11" s="18">
        <v>10.199999999999999</v>
      </c>
      <c r="H11" s="18">
        <f t="shared" si="0"/>
        <v>40.379999999999995</v>
      </c>
      <c r="I11" s="57">
        <f t="shared" si="1"/>
        <v>14.27725814013321</v>
      </c>
      <c r="J11" s="36"/>
      <c r="K11" s="60" t="s">
        <v>292</v>
      </c>
      <c r="L11" s="18" t="s">
        <v>304</v>
      </c>
      <c r="M11" s="60">
        <v>0.65</v>
      </c>
      <c r="N11" s="18" t="s">
        <v>296</v>
      </c>
    </row>
    <row r="12" spans="2:14" x14ac:dyDescent="0.25">
      <c r="B12" s="36" t="s">
        <v>57</v>
      </c>
      <c r="C12" s="36"/>
      <c r="D12" s="18" t="s">
        <v>127</v>
      </c>
      <c r="E12" s="18">
        <v>12.4</v>
      </c>
      <c r="F12" s="18">
        <v>9.6999999999999993</v>
      </c>
      <c r="G12" s="18">
        <v>10.1</v>
      </c>
      <c r="H12" s="18">
        <f t="shared" si="0"/>
        <v>39.599999999999994</v>
      </c>
      <c r="I12" s="57">
        <f t="shared" si="1"/>
        <v>14.003570973148241</v>
      </c>
      <c r="J12" s="36"/>
      <c r="K12" s="36"/>
      <c r="L12" s="36"/>
      <c r="M12" s="36"/>
      <c r="N12" s="36"/>
    </row>
    <row r="13" spans="2:14" x14ac:dyDescent="0.25">
      <c r="B13" s="36" t="s">
        <v>58</v>
      </c>
      <c r="C13" s="36"/>
      <c r="D13" s="18" t="s">
        <v>128</v>
      </c>
      <c r="E13" s="18">
        <v>10.6</v>
      </c>
      <c r="F13" s="18">
        <v>8.02</v>
      </c>
      <c r="G13" s="18">
        <v>8.16</v>
      </c>
      <c r="H13" s="18">
        <f t="shared" si="0"/>
        <v>32.36</v>
      </c>
      <c r="I13" s="57">
        <f t="shared" si="1"/>
        <v>11.441415996282977</v>
      </c>
      <c r="J13" s="36"/>
      <c r="K13" s="847" t="s">
        <v>188</v>
      </c>
      <c r="L13" s="848"/>
      <c r="M13" s="849"/>
      <c r="N13" s="36"/>
    </row>
    <row r="14" spans="2:14" x14ac:dyDescent="0.25">
      <c r="B14" s="36"/>
      <c r="C14" s="36"/>
      <c r="D14" s="36"/>
      <c r="E14" s="36"/>
      <c r="F14" s="36"/>
      <c r="G14" s="36"/>
      <c r="H14" s="36"/>
      <c r="I14" s="36"/>
      <c r="J14" s="36"/>
      <c r="K14" s="55" t="s">
        <v>183</v>
      </c>
      <c r="L14" s="18" t="s">
        <v>189</v>
      </c>
      <c r="M14" s="18">
        <v>2</v>
      </c>
      <c r="N14" s="36"/>
    </row>
    <row r="15" spans="2:14" x14ac:dyDescent="0.25">
      <c r="B15" s="36" t="s">
        <v>36</v>
      </c>
      <c r="C15" s="36"/>
      <c r="D15" s="36"/>
      <c r="E15" s="36"/>
      <c r="F15" s="36"/>
      <c r="G15" s="36"/>
      <c r="H15" s="36"/>
      <c r="I15" s="36"/>
      <c r="J15" s="36"/>
      <c r="K15" s="55" t="s">
        <v>184</v>
      </c>
      <c r="L15" s="18" t="s">
        <v>190</v>
      </c>
      <c r="M15" s="18">
        <v>2</v>
      </c>
      <c r="N15" s="36"/>
    </row>
    <row r="16" spans="2:14" x14ac:dyDescent="0.25">
      <c r="B16" s="36" t="s">
        <v>61</v>
      </c>
      <c r="C16" s="36"/>
      <c r="D16" s="58" t="s">
        <v>283</v>
      </c>
      <c r="E16" s="59" t="s">
        <v>284</v>
      </c>
      <c r="F16" s="59" t="s">
        <v>285</v>
      </c>
      <c r="G16" s="36"/>
      <c r="H16" s="36"/>
      <c r="I16" s="36"/>
      <c r="J16" s="36"/>
      <c r="K16" s="55" t="s">
        <v>185</v>
      </c>
      <c r="L16" s="18" t="s">
        <v>191</v>
      </c>
      <c r="M16" s="18">
        <v>2</v>
      </c>
      <c r="N16" s="36"/>
    </row>
    <row r="17" spans="2:271" x14ac:dyDescent="0.25">
      <c r="B17" s="36"/>
      <c r="C17" s="36"/>
      <c r="D17" s="18">
        <v>3</v>
      </c>
      <c r="E17" s="26">
        <v>0.375</v>
      </c>
      <c r="F17" s="26">
        <v>0.11</v>
      </c>
      <c r="G17" s="36"/>
      <c r="H17" s="36"/>
      <c r="I17" s="36"/>
      <c r="J17" s="36"/>
      <c r="N17" s="36"/>
    </row>
    <row r="18" spans="2:271" x14ac:dyDescent="0.25">
      <c r="B18" s="36" t="s">
        <v>109</v>
      </c>
      <c r="C18" s="36"/>
      <c r="D18" s="18">
        <v>4</v>
      </c>
      <c r="E18" s="26">
        <v>0.5</v>
      </c>
      <c r="F18" s="26">
        <v>0.2</v>
      </c>
      <c r="G18" s="36"/>
      <c r="H18" s="36"/>
      <c r="I18" s="36"/>
      <c r="J18" s="36"/>
      <c r="K18" s="18" t="s">
        <v>299</v>
      </c>
      <c r="L18" s="18" t="s">
        <v>300</v>
      </c>
      <c r="M18" s="18">
        <v>1.3</v>
      </c>
      <c r="N18" s="36"/>
    </row>
    <row r="19" spans="2:271" x14ac:dyDescent="0.25">
      <c r="B19" s="36" t="s">
        <v>111</v>
      </c>
      <c r="C19" s="36"/>
      <c r="D19" s="18">
        <v>5</v>
      </c>
      <c r="E19" s="26">
        <v>0.625</v>
      </c>
      <c r="F19" s="26">
        <v>0.31</v>
      </c>
      <c r="G19" s="36"/>
      <c r="H19" s="36"/>
      <c r="I19" s="36"/>
      <c r="J19" s="36"/>
      <c r="K19" s="36"/>
      <c r="L19" s="36"/>
      <c r="M19" s="36"/>
      <c r="N19" s="36"/>
    </row>
    <row r="20" spans="2:271" x14ac:dyDescent="0.25">
      <c r="B20" s="36" t="s">
        <v>61</v>
      </c>
      <c r="C20" s="36"/>
      <c r="D20" s="18">
        <v>6</v>
      </c>
      <c r="E20" s="26">
        <v>0.75</v>
      </c>
      <c r="F20" s="26">
        <v>0.44</v>
      </c>
      <c r="G20" s="36"/>
      <c r="H20" s="36"/>
      <c r="I20" s="36"/>
      <c r="J20" s="36"/>
      <c r="K20" s="62" t="s">
        <v>334</v>
      </c>
      <c r="L20" s="36" t="b">
        <v>0</v>
      </c>
      <c r="M20" s="36"/>
      <c r="N20" s="36"/>
    </row>
    <row r="21" spans="2:271" x14ac:dyDescent="0.25">
      <c r="B21" s="36" t="s">
        <v>110</v>
      </c>
      <c r="C21" s="36"/>
      <c r="D21" s="18">
        <v>7</v>
      </c>
      <c r="E21" s="26">
        <v>0.875</v>
      </c>
      <c r="F21" s="26">
        <v>0.6</v>
      </c>
      <c r="G21" s="36"/>
      <c r="H21" s="36"/>
      <c r="I21" s="36"/>
      <c r="J21" s="36"/>
      <c r="K21" s="36"/>
      <c r="L21" s="36"/>
      <c r="M21" s="36"/>
      <c r="N21" s="36"/>
    </row>
    <row r="22" spans="2:271" x14ac:dyDescent="0.25">
      <c r="B22" s="36"/>
      <c r="C22" s="36"/>
      <c r="D22" s="18">
        <v>8</v>
      </c>
      <c r="E22" s="26">
        <v>1</v>
      </c>
      <c r="F22" s="26">
        <v>0.79</v>
      </c>
      <c r="G22" s="36"/>
      <c r="H22" s="36"/>
      <c r="I22" s="36"/>
      <c r="J22" s="36"/>
      <c r="K22" s="846" t="s">
        <v>759</v>
      </c>
      <c r="L22" s="846"/>
      <c r="M22" s="846"/>
      <c r="N22" s="846"/>
    </row>
    <row r="23" spans="2:271" x14ac:dyDescent="0.25">
      <c r="B23" s="36" t="s">
        <v>112</v>
      </c>
      <c r="C23" s="36"/>
      <c r="D23" s="18">
        <v>9</v>
      </c>
      <c r="E23" s="26">
        <v>1.1279999999999999</v>
      </c>
      <c r="F23" s="26">
        <v>1</v>
      </c>
      <c r="G23" s="36"/>
      <c r="H23" s="36"/>
      <c r="I23" s="36"/>
      <c r="J23" s="36"/>
      <c r="K23" s="651" t="s">
        <v>757</v>
      </c>
      <c r="L23" s="651"/>
      <c r="M23" s="137" t="s">
        <v>758</v>
      </c>
      <c r="N23" s="27">
        <v>0.4</v>
      </c>
      <c r="JK23" s="110" t="s">
        <v>760</v>
      </c>
    </row>
    <row r="24" spans="2:271" x14ac:dyDescent="0.25">
      <c r="B24" s="36" t="s">
        <v>113</v>
      </c>
      <c r="C24" s="36"/>
      <c r="D24" s="18">
        <v>10</v>
      </c>
      <c r="E24" s="26">
        <v>1.27</v>
      </c>
      <c r="F24" s="26">
        <v>1.27</v>
      </c>
      <c r="G24" s="36"/>
      <c r="H24" s="36"/>
      <c r="I24" s="36"/>
      <c r="J24" s="36"/>
      <c r="K24" s="36"/>
      <c r="L24" s="36"/>
      <c r="M24" s="36"/>
      <c r="N24" s="36"/>
    </row>
    <row r="25" spans="2:271" x14ac:dyDescent="0.25">
      <c r="B25" s="36" t="s">
        <v>114</v>
      </c>
      <c r="C25" s="36"/>
      <c r="D25" s="18">
        <v>11</v>
      </c>
      <c r="E25" s="26">
        <v>1.41</v>
      </c>
      <c r="F25" s="26">
        <v>1.56</v>
      </c>
      <c r="G25" s="36"/>
      <c r="H25" s="36"/>
      <c r="I25" s="36"/>
      <c r="J25" s="36"/>
      <c r="K25" s="36"/>
      <c r="L25" s="36"/>
      <c r="M25" s="36"/>
      <c r="N25" s="36"/>
    </row>
    <row r="26" spans="2:271" x14ac:dyDescent="0.25">
      <c r="B26" s="36"/>
      <c r="C26" s="36"/>
      <c r="D26" s="18">
        <v>14</v>
      </c>
      <c r="E26" s="26">
        <v>1.6930000000000001</v>
      </c>
      <c r="F26" s="26">
        <v>2.25</v>
      </c>
      <c r="G26" s="36"/>
      <c r="H26" s="36"/>
      <c r="I26" s="36"/>
      <c r="J26" s="36"/>
      <c r="K26" s="36"/>
      <c r="L26" s="36"/>
      <c r="M26" s="36"/>
      <c r="N26" s="36"/>
    </row>
    <row r="27" spans="2:271" x14ac:dyDescent="0.25">
      <c r="B27" s="36" t="s">
        <v>129</v>
      </c>
      <c r="C27" s="36"/>
      <c r="D27" s="18">
        <v>18</v>
      </c>
      <c r="E27" s="26">
        <v>2.2570000000000001</v>
      </c>
      <c r="F27" s="26">
        <v>4</v>
      </c>
      <c r="G27" s="36"/>
      <c r="H27" s="36"/>
      <c r="I27" s="36"/>
      <c r="J27" s="36"/>
      <c r="K27" s="36"/>
      <c r="L27" s="36"/>
      <c r="M27" s="36"/>
      <c r="N27" s="36"/>
    </row>
    <row r="28" spans="2:271" x14ac:dyDescent="0.25">
      <c r="B28" s="36" t="s">
        <v>130</v>
      </c>
      <c r="C28" s="36"/>
      <c r="D28" s="36"/>
      <c r="E28" s="36"/>
      <c r="F28" s="36"/>
      <c r="G28" s="36"/>
      <c r="H28" s="36"/>
      <c r="I28" s="36"/>
      <c r="J28" s="36"/>
      <c r="K28" s="36"/>
      <c r="L28" s="36"/>
      <c r="M28" s="36"/>
      <c r="N28" s="36"/>
    </row>
    <row r="29" spans="2:271" x14ac:dyDescent="0.25">
      <c r="B29" s="36"/>
      <c r="C29" s="36"/>
      <c r="D29" s="36"/>
      <c r="E29" s="36"/>
      <c r="F29" s="36"/>
      <c r="G29" s="36"/>
      <c r="H29" s="36"/>
      <c r="I29" s="36"/>
      <c r="J29" s="36"/>
      <c r="K29" s="36"/>
      <c r="L29" s="36"/>
      <c r="M29" s="36"/>
      <c r="N29" s="36"/>
    </row>
    <row r="30" spans="2:271" x14ac:dyDescent="0.25">
      <c r="B30" s="36" t="str">
        <f>IF(Input!D23="H-Pile", "HP_Shapes", "Materials")</f>
        <v>Materials</v>
      </c>
      <c r="C30" s="36"/>
      <c r="D30" s="36"/>
      <c r="E30" s="36"/>
      <c r="F30" s="36"/>
      <c r="G30" s="36"/>
      <c r="H30" s="36"/>
      <c r="I30" s="36"/>
      <c r="J30" s="36"/>
      <c r="K30" s="36"/>
      <c r="L30" s="36"/>
      <c r="M30" s="36"/>
      <c r="N30" s="36"/>
    </row>
    <row r="31" spans="2:271" x14ac:dyDescent="0.25">
      <c r="B31" s="36"/>
      <c r="C31" s="36"/>
      <c r="D31" s="36"/>
      <c r="E31" s="36"/>
      <c r="F31" s="36"/>
      <c r="G31" s="36"/>
      <c r="H31" s="36"/>
      <c r="I31" s="36"/>
      <c r="J31" s="36"/>
      <c r="K31" s="36"/>
      <c r="L31" s="36"/>
      <c r="M31" s="36"/>
      <c r="N31" s="36"/>
    </row>
    <row r="32" spans="2:271" x14ac:dyDescent="0.25">
      <c r="B32" s="36" t="s">
        <v>131</v>
      </c>
      <c r="C32" s="36"/>
      <c r="D32" s="36"/>
      <c r="E32" s="36"/>
      <c r="F32" s="36"/>
      <c r="G32" s="36"/>
      <c r="H32" s="36"/>
      <c r="I32" s="36"/>
      <c r="J32" s="36"/>
      <c r="K32" s="36"/>
      <c r="L32" s="36"/>
      <c r="M32" s="36"/>
      <c r="N32" s="36"/>
    </row>
    <row r="33" spans="2:14" x14ac:dyDescent="0.25">
      <c r="B33" s="36" t="s">
        <v>132</v>
      </c>
      <c r="C33" s="36"/>
      <c r="D33" s="36"/>
      <c r="E33" s="36"/>
      <c r="F33" s="36"/>
      <c r="G33" s="36"/>
      <c r="H33" s="36"/>
      <c r="I33" s="36"/>
      <c r="J33" s="36"/>
      <c r="K33" s="36"/>
      <c r="L33" s="36"/>
      <c r="M33" s="36"/>
      <c r="N33" s="36"/>
    </row>
    <row r="34" spans="2:14" x14ac:dyDescent="0.25">
      <c r="B34" s="36"/>
      <c r="C34" s="36"/>
      <c r="D34" s="36"/>
      <c r="E34" s="36"/>
      <c r="F34" s="36"/>
      <c r="G34" s="36"/>
      <c r="H34" s="36"/>
      <c r="I34" s="36"/>
      <c r="J34" s="36"/>
      <c r="K34" s="36"/>
      <c r="L34" s="36"/>
      <c r="M34" s="36"/>
      <c r="N34" s="36"/>
    </row>
    <row r="35" spans="2:14" x14ac:dyDescent="0.25">
      <c r="B35" s="36" t="s">
        <v>753</v>
      </c>
      <c r="C35" s="36"/>
      <c r="D35" s="36"/>
      <c r="E35" s="36"/>
      <c r="F35" s="36"/>
      <c r="G35" s="36"/>
      <c r="H35" s="36"/>
      <c r="I35" s="36"/>
      <c r="J35" s="36"/>
      <c r="K35" s="36"/>
      <c r="L35" s="36"/>
      <c r="M35" s="36"/>
      <c r="N35" s="36"/>
    </row>
    <row r="36" spans="2:14" x14ac:dyDescent="0.25">
      <c r="B36" s="36" t="s">
        <v>754</v>
      </c>
    </row>
    <row r="37" spans="2:14" x14ac:dyDescent="0.25">
      <c r="B37" s="36" t="s">
        <v>755</v>
      </c>
    </row>
    <row r="38" spans="2:14" x14ac:dyDescent="0.25">
      <c r="B38" s="36" t="s">
        <v>756</v>
      </c>
    </row>
    <row r="40" spans="2:14" x14ac:dyDescent="0.25">
      <c r="B40" s="36" t="str">
        <f>IF(Input!$D$24="Concrete", "Bars", "Timber_Orient")</f>
        <v>Timber_Orient</v>
      </c>
    </row>
    <row r="42" spans="2:14" x14ac:dyDescent="0.25">
      <c r="B42" t="s">
        <v>1267</v>
      </c>
    </row>
    <row r="43" spans="2:14" x14ac:dyDescent="0.25">
      <c r="B43" t="s">
        <v>1268</v>
      </c>
    </row>
  </sheetData>
  <mergeCells count="5">
    <mergeCell ref="K23:L23"/>
    <mergeCell ref="K2:M2"/>
    <mergeCell ref="K7:N7"/>
    <mergeCell ref="K13:M13"/>
    <mergeCell ref="K22:N22"/>
  </mergeCells>
  <hyperlinks>
    <hyperlink ref="JK23" r:id="rId1" xr:uid="{00000000-0004-0000-0900-000000000000}"/>
  </hyperlinks>
  <pageMargins left="0.7" right="0.7" top="0.75" bottom="0.75" header="0.3" footer="0.3"/>
  <pageSetup orientation="portrait"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Revision">
    <tabColor rgb="FF5F5F5F"/>
  </sheetPr>
  <dimension ref="B1:I23"/>
  <sheetViews>
    <sheetView showGridLines="0" showRowColHeaders="0" workbookViewId="0">
      <pane ySplit="3" topLeftCell="A16" activePane="bottomLeft" state="frozen"/>
      <selection pane="bottomLeft" activeCell="G8" sqref="G8"/>
    </sheetView>
  </sheetViews>
  <sheetFormatPr defaultRowHeight="15" x14ac:dyDescent="0.25"/>
  <cols>
    <col min="1" max="1" width="1.140625" customWidth="1"/>
    <col min="2" max="2" width="18.5703125" customWidth="1"/>
    <col min="3" max="3" width="57.5703125" customWidth="1"/>
    <col min="4" max="4" width="13.28515625" customWidth="1"/>
    <col min="5" max="5" width="15" customWidth="1"/>
    <col min="6" max="6" width="15.7109375" hidden="1" customWidth="1"/>
    <col min="7" max="7" width="16.42578125" bestFit="1" customWidth="1"/>
    <col min="8" max="8" width="12.7109375" bestFit="1" customWidth="1"/>
  </cols>
  <sheetData>
    <row r="1" spans="2:9" ht="6" customHeight="1" x14ac:dyDescent="0.25"/>
    <row r="2" spans="2:9" x14ac:dyDescent="0.25">
      <c r="B2" s="850" t="s">
        <v>733</v>
      </c>
      <c r="C2" s="850"/>
      <c r="D2" s="850"/>
      <c r="E2" s="850"/>
      <c r="F2" s="850"/>
      <c r="G2" t="s">
        <v>1478</v>
      </c>
      <c r="H2" s="623" t="str" cm="1">
        <f t="array" ref="H2">LOOKUP(2,1/(RevNum&lt;&gt;""),RevNum)</f>
        <v>2.3.0</v>
      </c>
    </row>
    <row r="3" spans="2:9" x14ac:dyDescent="0.25">
      <c r="B3" s="123" t="s">
        <v>728</v>
      </c>
      <c r="C3" s="123" t="s">
        <v>729</v>
      </c>
      <c r="D3" s="123" t="s">
        <v>730</v>
      </c>
      <c r="E3" s="123" t="s">
        <v>731</v>
      </c>
      <c r="F3" s="123" t="s">
        <v>732</v>
      </c>
    </row>
    <row r="4" spans="2:9" x14ac:dyDescent="0.25">
      <c r="B4" s="124">
        <v>1</v>
      </c>
      <c r="C4" s="124" t="s">
        <v>734</v>
      </c>
      <c r="D4" s="125"/>
      <c r="E4" s="125"/>
      <c r="F4" s="125"/>
    </row>
    <row r="5" spans="2:9" ht="32.25" customHeight="1" x14ac:dyDescent="0.25">
      <c r="B5" s="134">
        <v>1.1000000000000001</v>
      </c>
      <c r="C5" s="135" t="s">
        <v>750</v>
      </c>
      <c r="D5" s="136">
        <v>41542</v>
      </c>
      <c r="E5" s="134" t="s">
        <v>751</v>
      </c>
      <c r="F5" s="134"/>
    </row>
    <row r="6" spans="2:9" ht="120" x14ac:dyDescent="0.25">
      <c r="B6" s="134">
        <v>1.2</v>
      </c>
      <c r="C6" s="135" t="s">
        <v>761</v>
      </c>
      <c r="D6" s="136">
        <v>42026</v>
      </c>
      <c r="E6" s="134" t="s">
        <v>751</v>
      </c>
      <c r="F6" s="134"/>
    </row>
    <row r="7" spans="2:9" ht="45" x14ac:dyDescent="0.25">
      <c r="B7" s="134" t="s">
        <v>762</v>
      </c>
      <c r="C7" s="135" t="s">
        <v>764</v>
      </c>
      <c r="D7" s="136">
        <v>42986</v>
      </c>
      <c r="E7" s="134" t="s">
        <v>763</v>
      </c>
      <c r="F7" s="134"/>
    </row>
    <row r="8" spans="2:9" ht="45" customHeight="1" x14ac:dyDescent="0.25">
      <c r="B8" s="134" t="s">
        <v>765</v>
      </c>
      <c r="C8" s="135" t="s">
        <v>766</v>
      </c>
      <c r="D8" s="136">
        <v>43146</v>
      </c>
      <c r="E8" s="134" t="s">
        <v>751</v>
      </c>
      <c r="F8" s="134" t="s">
        <v>751</v>
      </c>
    </row>
    <row r="9" spans="2:9" ht="360" x14ac:dyDescent="0.25">
      <c r="B9" s="134" t="s">
        <v>1187</v>
      </c>
      <c r="C9" s="135" t="s">
        <v>1269</v>
      </c>
      <c r="D9" s="136">
        <v>43454</v>
      </c>
      <c r="E9" s="134" t="s">
        <v>1188</v>
      </c>
      <c r="F9" s="134" t="s">
        <v>1188</v>
      </c>
      <c r="I9" s="140"/>
    </row>
    <row r="10" spans="2:9" ht="30" x14ac:dyDescent="0.25">
      <c r="B10" s="575" t="s">
        <v>1271</v>
      </c>
      <c r="C10" s="577" t="s">
        <v>1272</v>
      </c>
      <c r="D10" s="136">
        <v>43501</v>
      </c>
      <c r="E10" s="134" t="s">
        <v>1188</v>
      </c>
      <c r="I10" s="140"/>
    </row>
    <row r="11" spans="2:9" ht="210" x14ac:dyDescent="0.25">
      <c r="B11" s="575" t="s">
        <v>1273</v>
      </c>
      <c r="C11" s="577" t="s">
        <v>1288</v>
      </c>
      <c r="D11" s="136">
        <v>43524</v>
      </c>
      <c r="E11" s="134" t="s">
        <v>1188</v>
      </c>
      <c r="I11" s="140"/>
    </row>
    <row r="12" spans="2:9" x14ac:dyDescent="0.25">
      <c r="B12" s="124" t="s">
        <v>1289</v>
      </c>
      <c r="C12" s="125" t="s">
        <v>1290</v>
      </c>
      <c r="D12" s="583">
        <v>43895</v>
      </c>
      <c r="E12" s="124" t="s">
        <v>1291</v>
      </c>
      <c r="I12" s="140"/>
    </row>
    <row r="13" spans="2:9" ht="30" x14ac:dyDescent="0.25">
      <c r="B13" s="575" t="s">
        <v>1292</v>
      </c>
      <c r="C13" s="590" t="s">
        <v>1293</v>
      </c>
      <c r="D13" s="136">
        <v>44186</v>
      </c>
      <c r="E13" s="575" t="s">
        <v>1294</v>
      </c>
      <c r="I13" s="140"/>
    </row>
    <row r="14" spans="2:9" ht="90" x14ac:dyDescent="0.25">
      <c r="B14" s="575" t="s">
        <v>1295</v>
      </c>
      <c r="C14" s="590" t="s">
        <v>1297</v>
      </c>
      <c r="D14" s="136">
        <v>44215</v>
      </c>
      <c r="E14" s="575" t="s">
        <v>1188</v>
      </c>
      <c r="I14" s="140"/>
    </row>
    <row r="15" spans="2:9" ht="180" x14ac:dyDescent="0.25">
      <c r="B15" s="575" t="s">
        <v>1298</v>
      </c>
      <c r="C15" s="590" t="s">
        <v>1455</v>
      </c>
      <c r="D15" s="136">
        <v>44327</v>
      </c>
      <c r="E15" s="575" t="s">
        <v>1188</v>
      </c>
      <c r="I15" s="140"/>
    </row>
    <row r="16" spans="2:9" ht="240" x14ac:dyDescent="0.25">
      <c r="B16" s="575" t="s">
        <v>1456</v>
      </c>
      <c r="C16" s="590" t="s">
        <v>1464</v>
      </c>
      <c r="D16" s="136">
        <v>44391</v>
      </c>
      <c r="E16" s="575" t="s">
        <v>1188</v>
      </c>
      <c r="I16" s="140"/>
    </row>
    <row r="17" spans="2:9" x14ac:dyDescent="0.25">
      <c r="B17" s="575" t="s">
        <v>1563</v>
      </c>
      <c r="C17" s="590" t="s">
        <v>1562</v>
      </c>
      <c r="D17" s="867">
        <v>44306</v>
      </c>
      <c r="E17" s="575" t="s">
        <v>763</v>
      </c>
      <c r="I17" s="140"/>
    </row>
    <row r="18" spans="2:9" x14ac:dyDescent="0.25">
      <c r="I18" s="140"/>
    </row>
    <row r="19" spans="2:9" x14ac:dyDescent="0.25">
      <c r="I19" s="140"/>
    </row>
    <row r="20" spans="2:9" x14ac:dyDescent="0.25">
      <c r="I20" s="140"/>
    </row>
    <row r="21" spans="2:9" x14ac:dyDescent="0.25">
      <c r="I21" s="140"/>
    </row>
    <row r="22" spans="2:9" x14ac:dyDescent="0.25">
      <c r="I22" s="140"/>
    </row>
    <row r="23" spans="2:9" x14ac:dyDescent="0.25">
      <c r="I23" s="140"/>
    </row>
  </sheetData>
  <mergeCells count="1">
    <mergeCell ref="B2:F2"/>
  </mergeCell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REF_AnalysisMethodology"/>
  <dimension ref="B1:P454"/>
  <sheetViews>
    <sheetView showGridLines="0" zoomScale="115" zoomScaleNormal="115" workbookViewId="0">
      <pane ySplit="7" topLeftCell="A8" activePane="bottomLeft" state="frozen"/>
      <selection pane="bottomLeft" activeCell="R23" sqref="R23"/>
    </sheetView>
  </sheetViews>
  <sheetFormatPr defaultColWidth="9.140625" defaultRowHeight="12.75" x14ac:dyDescent="0.2"/>
  <cols>
    <col min="1" max="1" width="1.140625" style="2" customWidth="1"/>
    <col min="2" max="2" width="9.140625" style="2"/>
    <col min="3" max="3" width="11" style="2" customWidth="1"/>
    <col min="4" max="4" width="11.28515625" style="2" customWidth="1"/>
    <col min="5" max="12" width="9.140625" style="2"/>
    <col min="13" max="13" width="11.140625" style="2" customWidth="1"/>
    <col min="14" max="15" width="9.140625" style="2"/>
    <col min="16" max="16" width="12" style="2" customWidth="1"/>
    <col min="17" max="16384" width="9.140625" style="2"/>
  </cols>
  <sheetData>
    <row r="1" spans="2:16" ht="6" customHeight="1" x14ac:dyDescent="0.2"/>
    <row r="2" spans="2:16" ht="15" x14ac:dyDescent="0.25">
      <c r="B2" s="122" t="s">
        <v>459</v>
      </c>
      <c r="E2" s="110" t="s">
        <v>460</v>
      </c>
      <c r="F2" s="110"/>
      <c r="G2" s="110"/>
      <c r="J2" s="110" t="s">
        <v>465</v>
      </c>
      <c r="K2" s="110"/>
      <c r="L2" s="110"/>
      <c r="N2" s="110" t="s">
        <v>471</v>
      </c>
      <c r="O2" s="110"/>
      <c r="P2" s="110"/>
    </row>
    <row r="3" spans="2:16" ht="15" x14ac:dyDescent="0.25">
      <c r="E3" s="110" t="s">
        <v>461</v>
      </c>
      <c r="F3" s="110"/>
      <c r="J3" s="110" t="s">
        <v>467</v>
      </c>
      <c r="K3" s="110"/>
      <c r="N3" s="110" t="s">
        <v>472</v>
      </c>
      <c r="O3" s="110"/>
      <c r="P3" s="110"/>
    </row>
    <row r="4" spans="2:16" ht="15" x14ac:dyDescent="0.25">
      <c r="E4" s="110" t="s">
        <v>462</v>
      </c>
      <c r="F4" s="110"/>
      <c r="J4" s="110" t="s">
        <v>468</v>
      </c>
      <c r="K4" s="110"/>
      <c r="N4" s="110" t="s">
        <v>473</v>
      </c>
      <c r="O4" s="110"/>
      <c r="P4" s="110"/>
    </row>
    <row r="5" spans="2:16" ht="15" x14ac:dyDescent="0.25">
      <c r="E5" s="110" t="s">
        <v>463</v>
      </c>
      <c r="F5" s="110"/>
      <c r="G5" s="110"/>
      <c r="H5" s="110"/>
      <c r="I5" s="110"/>
      <c r="J5" s="110" t="s">
        <v>469</v>
      </c>
      <c r="K5" s="110"/>
      <c r="L5" s="110"/>
      <c r="N5" s="121" t="s">
        <v>474</v>
      </c>
      <c r="O5" s="110"/>
      <c r="P5" s="110"/>
    </row>
    <row r="6" spans="2:16" ht="15" x14ac:dyDescent="0.25">
      <c r="E6" s="110" t="s">
        <v>464</v>
      </c>
      <c r="F6" s="110"/>
      <c r="J6" s="110" t="s">
        <v>470</v>
      </c>
      <c r="K6" s="110"/>
      <c r="L6" s="110"/>
    </row>
    <row r="7" spans="2:16" ht="6" customHeight="1" x14ac:dyDescent="0.2"/>
    <row r="8" spans="2:16" ht="6" customHeight="1" x14ac:dyDescent="0.2"/>
    <row r="9" spans="2:16" x14ac:dyDescent="0.2">
      <c r="B9" s="102" t="s">
        <v>447</v>
      </c>
      <c r="C9" s="87"/>
      <c r="D9" s="87"/>
      <c r="E9" s="87"/>
      <c r="F9" s="87"/>
      <c r="G9" s="87"/>
      <c r="H9" s="87"/>
      <c r="I9" s="87"/>
      <c r="J9" s="87"/>
      <c r="K9" s="87"/>
      <c r="L9" s="87"/>
      <c r="M9" s="87"/>
      <c r="N9" s="87"/>
      <c r="O9" s="87"/>
      <c r="P9" s="88"/>
    </row>
    <row r="10" spans="2:16" x14ac:dyDescent="0.2">
      <c r="B10" s="89"/>
      <c r="C10" s="90"/>
      <c r="D10" s="90"/>
      <c r="E10" s="90"/>
      <c r="F10" s="90"/>
      <c r="G10" s="90"/>
      <c r="H10" s="90"/>
      <c r="I10" s="90"/>
      <c r="J10" s="90"/>
      <c r="K10" s="90"/>
      <c r="L10" s="90"/>
      <c r="M10" s="90"/>
      <c r="N10" s="90"/>
      <c r="O10" s="90"/>
      <c r="P10" s="91"/>
    </row>
    <row r="11" spans="2:16" ht="26.25" customHeight="1" x14ac:dyDescent="0.2">
      <c r="B11" s="89"/>
      <c r="C11" s="744" t="s">
        <v>475</v>
      </c>
      <c r="D11" s="744"/>
      <c r="E11" s="744"/>
      <c r="F11" s="744"/>
      <c r="G11" s="744"/>
      <c r="H11" s="744"/>
      <c r="I11" s="744"/>
      <c r="J11" s="744"/>
      <c r="K11" s="744"/>
      <c r="L11" s="744"/>
      <c r="M11" s="744"/>
      <c r="N11" s="744"/>
      <c r="O11" s="744"/>
      <c r="P11" s="745"/>
    </row>
    <row r="12" spans="2:16" x14ac:dyDescent="0.2">
      <c r="B12" s="89"/>
      <c r="C12" s="90"/>
      <c r="D12" s="90"/>
      <c r="E12" s="90"/>
      <c r="F12" s="90"/>
      <c r="G12" s="90"/>
      <c r="H12" s="90"/>
      <c r="I12" s="90"/>
      <c r="J12" s="90"/>
      <c r="K12" s="90"/>
      <c r="L12" s="90"/>
      <c r="M12" s="90"/>
      <c r="N12" s="90"/>
      <c r="O12" s="90"/>
      <c r="P12" s="91"/>
    </row>
    <row r="13" spans="2:16" ht="15.75" customHeight="1" x14ac:dyDescent="0.2">
      <c r="B13" s="89"/>
      <c r="C13" s="90"/>
      <c r="D13" s="92" t="s">
        <v>476</v>
      </c>
      <c r="E13" s="93" t="s">
        <v>477</v>
      </c>
      <c r="F13" s="94" t="s">
        <v>484</v>
      </c>
      <c r="G13" s="95"/>
      <c r="H13" s="95"/>
      <c r="I13" s="95"/>
      <c r="J13" s="95"/>
      <c r="K13" s="92" t="s">
        <v>491</v>
      </c>
      <c r="L13" s="93" t="s">
        <v>492</v>
      </c>
      <c r="M13" s="94" t="s">
        <v>493</v>
      </c>
      <c r="N13" s="95"/>
      <c r="O13" s="90"/>
      <c r="P13" s="91"/>
    </row>
    <row r="14" spans="2:16" ht="15.75" x14ac:dyDescent="0.2">
      <c r="B14" s="89"/>
      <c r="C14" s="90"/>
      <c r="D14" s="95"/>
      <c r="E14" s="93" t="s">
        <v>478</v>
      </c>
      <c r="F14" s="94" t="s">
        <v>485</v>
      </c>
      <c r="G14" s="95"/>
      <c r="H14" s="95"/>
      <c r="I14" s="95"/>
      <c r="J14" s="95"/>
      <c r="K14" s="95"/>
      <c r="L14" s="93" t="s">
        <v>500</v>
      </c>
      <c r="M14" s="94" t="s">
        <v>494</v>
      </c>
      <c r="N14" s="95"/>
      <c r="O14" s="90"/>
      <c r="P14" s="91"/>
    </row>
    <row r="15" spans="2:16" ht="15.75" x14ac:dyDescent="0.2">
      <c r="B15" s="89"/>
      <c r="C15" s="90"/>
      <c r="D15" s="95"/>
      <c r="E15" s="93" t="s">
        <v>479</v>
      </c>
      <c r="F15" s="94" t="s">
        <v>490</v>
      </c>
      <c r="G15" s="95"/>
      <c r="H15" s="95"/>
      <c r="I15" s="95"/>
      <c r="J15" s="95"/>
      <c r="K15" s="95"/>
      <c r="L15" s="93" t="s">
        <v>501</v>
      </c>
      <c r="M15" s="94" t="s">
        <v>495</v>
      </c>
      <c r="N15" s="95"/>
      <c r="O15" s="90"/>
      <c r="P15" s="91"/>
    </row>
    <row r="16" spans="2:16" ht="15.75" x14ac:dyDescent="0.2">
      <c r="B16" s="89"/>
      <c r="C16" s="90"/>
      <c r="D16" s="95"/>
      <c r="E16" s="93" t="s">
        <v>480</v>
      </c>
      <c r="F16" s="94" t="s">
        <v>486</v>
      </c>
      <c r="G16" s="95"/>
      <c r="H16" s="95"/>
      <c r="I16" s="95"/>
      <c r="J16" s="95"/>
      <c r="K16" s="95"/>
      <c r="L16" s="93" t="s">
        <v>502</v>
      </c>
      <c r="M16" s="94" t="s">
        <v>496</v>
      </c>
      <c r="N16" s="95"/>
      <c r="O16" s="90"/>
      <c r="P16" s="91"/>
    </row>
    <row r="17" spans="2:16" ht="15.75" x14ac:dyDescent="0.2">
      <c r="B17" s="89"/>
      <c r="C17" s="90"/>
      <c r="D17" s="95"/>
      <c r="E17" s="93" t="s">
        <v>481</v>
      </c>
      <c r="F17" s="94" t="s">
        <v>487</v>
      </c>
      <c r="G17" s="95"/>
      <c r="H17" s="95"/>
      <c r="I17" s="95"/>
      <c r="J17" s="95"/>
      <c r="K17" s="95"/>
      <c r="L17" s="93" t="s">
        <v>503</v>
      </c>
      <c r="M17" s="94" t="s">
        <v>497</v>
      </c>
      <c r="N17" s="95"/>
      <c r="O17" s="90"/>
      <c r="P17" s="91"/>
    </row>
    <row r="18" spans="2:16" ht="15.75" x14ac:dyDescent="0.2">
      <c r="B18" s="89"/>
      <c r="C18" s="90"/>
      <c r="D18" s="95"/>
      <c r="E18" s="93" t="s">
        <v>482</v>
      </c>
      <c r="F18" s="94" t="s">
        <v>488</v>
      </c>
      <c r="G18" s="95"/>
      <c r="H18" s="95"/>
      <c r="I18" s="95"/>
      <c r="J18" s="95"/>
      <c r="K18" s="95"/>
      <c r="L18" s="93" t="s">
        <v>504</v>
      </c>
      <c r="M18" s="94" t="s">
        <v>498</v>
      </c>
      <c r="N18" s="95"/>
      <c r="O18" s="90"/>
      <c r="P18" s="91"/>
    </row>
    <row r="19" spans="2:16" ht="15.75" x14ac:dyDescent="0.2">
      <c r="B19" s="89"/>
      <c r="C19" s="90"/>
      <c r="D19" s="95"/>
      <c r="E19" s="93" t="s">
        <v>483</v>
      </c>
      <c r="F19" s="94" t="s">
        <v>489</v>
      </c>
      <c r="G19" s="95"/>
      <c r="H19" s="95"/>
      <c r="I19" s="95"/>
      <c r="J19" s="95"/>
      <c r="K19" s="95"/>
      <c r="L19" s="93" t="s">
        <v>505</v>
      </c>
      <c r="M19" s="94" t="s">
        <v>499</v>
      </c>
      <c r="N19" s="95"/>
      <c r="O19" s="90"/>
      <c r="P19" s="91"/>
    </row>
    <row r="20" spans="2:16" x14ac:dyDescent="0.2">
      <c r="B20" s="89"/>
      <c r="C20" s="90"/>
      <c r="D20" s="95"/>
      <c r="E20" s="93"/>
      <c r="F20" s="94"/>
      <c r="G20" s="95"/>
      <c r="H20" s="95"/>
      <c r="I20" s="95"/>
      <c r="J20" s="95"/>
      <c r="K20" s="95"/>
      <c r="L20" s="93"/>
      <c r="M20" s="94"/>
      <c r="N20" s="95"/>
      <c r="O20" s="90"/>
      <c r="P20" s="91"/>
    </row>
    <row r="21" spans="2:16" x14ac:dyDescent="0.2">
      <c r="B21" s="89"/>
      <c r="C21" s="90"/>
      <c r="D21" s="95"/>
      <c r="E21" s="93"/>
      <c r="F21" s="94"/>
      <c r="G21" s="95"/>
      <c r="H21" s="95"/>
      <c r="I21" s="95"/>
      <c r="J21" s="95"/>
      <c r="K21" s="95"/>
      <c r="L21" s="93"/>
      <c r="M21" s="94"/>
      <c r="N21" s="95"/>
      <c r="O21" s="90"/>
      <c r="P21" s="91"/>
    </row>
    <row r="22" spans="2:16" x14ac:dyDescent="0.2">
      <c r="B22" s="89"/>
      <c r="C22" s="90"/>
      <c r="D22" s="95"/>
      <c r="E22" s="93"/>
      <c r="F22" s="94"/>
      <c r="G22" s="95"/>
      <c r="H22" s="95"/>
      <c r="I22" s="95"/>
      <c r="J22" s="95"/>
      <c r="K22" s="95"/>
      <c r="L22" s="93"/>
      <c r="M22" s="94"/>
      <c r="N22" s="95"/>
      <c r="O22" s="90"/>
      <c r="P22" s="91"/>
    </row>
    <row r="23" spans="2:16" x14ac:dyDescent="0.2">
      <c r="B23" s="89"/>
      <c r="C23" s="90"/>
      <c r="D23" s="95"/>
      <c r="E23" s="93"/>
      <c r="F23" s="94"/>
      <c r="G23" s="95"/>
      <c r="H23" s="95"/>
      <c r="I23" s="95"/>
      <c r="J23" s="95"/>
      <c r="K23" s="95"/>
      <c r="L23" s="93"/>
      <c r="M23" s="94"/>
      <c r="N23" s="95"/>
      <c r="O23" s="90"/>
      <c r="P23" s="91"/>
    </row>
    <row r="24" spans="2:16" x14ac:dyDescent="0.2">
      <c r="B24" s="89"/>
      <c r="C24" s="90"/>
      <c r="D24" s="95"/>
      <c r="E24" s="93"/>
      <c r="F24" s="94"/>
      <c r="G24" s="95"/>
      <c r="H24" s="95"/>
      <c r="I24" s="95"/>
      <c r="J24" s="95"/>
      <c r="K24" s="95"/>
      <c r="L24" s="93"/>
      <c r="M24" s="94"/>
      <c r="N24" s="95"/>
      <c r="O24" s="90"/>
      <c r="P24" s="91"/>
    </row>
    <row r="25" spans="2:16" x14ac:dyDescent="0.2">
      <c r="B25" s="89"/>
      <c r="C25" s="90"/>
      <c r="D25" s="95"/>
      <c r="E25" s="93"/>
      <c r="F25" s="94"/>
      <c r="G25" s="95"/>
      <c r="H25" s="95"/>
      <c r="I25" s="95"/>
      <c r="J25" s="95"/>
      <c r="K25" s="95"/>
      <c r="L25" s="93"/>
      <c r="M25" s="94"/>
      <c r="N25" s="95"/>
      <c r="O25" s="90"/>
      <c r="P25" s="91"/>
    </row>
    <row r="26" spans="2:16" x14ac:dyDescent="0.2">
      <c r="B26" s="89"/>
      <c r="C26" s="90"/>
      <c r="D26" s="95"/>
      <c r="E26" s="93"/>
      <c r="F26" s="94"/>
      <c r="G26" s="95"/>
      <c r="H26" s="95"/>
      <c r="I26" s="95"/>
      <c r="J26" s="95"/>
      <c r="K26" s="95"/>
      <c r="L26" s="93"/>
      <c r="M26" s="94"/>
      <c r="N26" s="95"/>
      <c r="O26" s="90"/>
      <c r="P26" s="91"/>
    </row>
    <row r="27" spans="2:16" x14ac:dyDescent="0.2">
      <c r="B27" s="89"/>
      <c r="C27" s="90"/>
      <c r="D27" s="95"/>
      <c r="E27" s="93"/>
      <c r="F27" s="94"/>
      <c r="G27" s="95"/>
      <c r="H27" s="95"/>
      <c r="I27" s="95"/>
      <c r="J27" s="95"/>
      <c r="K27" s="95"/>
      <c r="L27" s="93"/>
      <c r="M27" s="94"/>
      <c r="N27" s="95"/>
      <c r="O27" s="90"/>
      <c r="P27" s="91"/>
    </row>
    <row r="28" spans="2:16" x14ac:dyDescent="0.2">
      <c r="B28" s="89"/>
      <c r="C28" s="90"/>
      <c r="D28" s="95"/>
      <c r="E28" s="93"/>
      <c r="F28" s="94"/>
      <c r="G28" s="95"/>
      <c r="H28" s="95"/>
      <c r="I28" s="95"/>
      <c r="J28" s="95"/>
      <c r="K28" s="95"/>
      <c r="L28" s="93"/>
      <c r="M28" s="94"/>
      <c r="N28" s="95"/>
      <c r="O28" s="90"/>
      <c r="P28" s="91"/>
    </row>
    <row r="29" spans="2:16" x14ac:dyDescent="0.2">
      <c r="B29" s="89"/>
      <c r="C29" s="90"/>
      <c r="D29" s="95"/>
      <c r="E29" s="93"/>
      <c r="F29" s="94"/>
      <c r="G29" s="95"/>
      <c r="H29" s="95"/>
      <c r="I29" s="95"/>
      <c r="J29" s="95"/>
      <c r="K29" s="95"/>
      <c r="L29" s="93"/>
      <c r="M29" s="94"/>
      <c r="N29" s="95"/>
      <c r="O29" s="90"/>
      <c r="P29" s="91"/>
    </row>
    <row r="30" spans="2:16" x14ac:dyDescent="0.2">
      <c r="B30" s="89"/>
      <c r="C30" s="90"/>
      <c r="D30" s="95"/>
      <c r="E30" s="93"/>
      <c r="F30" s="94"/>
      <c r="G30" s="95"/>
      <c r="H30" s="95"/>
      <c r="I30" s="95"/>
      <c r="J30" s="95"/>
      <c r="K30" s="95"/>
      <c r="L30" s="93"/>
      <c r="M30" s="94"/>
      <c r="N30" s="95"/>
      <c r="O30" s="90"/>
      <c r="P30" s="91"/>
    </row>
    <row r="31" spans="2:16" x14ac:dyDescent="0.2">
      <c r="B31" s="89"/>
      <c r="C31" s="90"/>
      <c r="D31" s="95"/>
      <c r="E31" s="93"/>
      <c r="F31" s="94"/>
      <c r="G31" s="95"/>
      <c r="H31" s="95"/>
      <c r="I31" s="95"/>
      <c r="J31" s="95"/>
      <c r="K31" s="95"/>
      <c r="L31" s="93"/>
      <c r="M31" s="94"/>
      <c r="N31" s="95"/>
      <c r="O31" s="90"/>
      <c r="P31" s="91"/>
    </row>
    <row r="32" spans="2:16" x14ac:dyDescent="0.2">
      <c r="B32" s="89"/>
      <c r="C32" s="90"/>
      <c r="D32" s="95"/>
      <c r="E32" s="93"/>
      <c r="F32" s="94"/>
      <c r="G32" s="95"/>
      <c r="H32" s="95"/>
      <c r="I32" s="95"/>
      <c r="J32" s="95"/>
      <c r="K32" s="95"/>
      <c r="L32" s="93"/>
      <c r="M32" s="94"/>
      <c r="N32" s="95"/>
      <c r="O32" s="90"/>
      <c r="P32" s="91"/>
    </row>
    <row r="33" spans="2:16" x14ac:dyDescent="0.2">
      <c r="B33" s="89"/>
      <c r="C33" s="90"/>
      <c r="D33" s="95"/>
      <c r="E33" s="93"/>
      <c r="F33" s="94"/>
      <c r="G33" s="95"/>
      <c r="H33" s="95"/>
      <c r="I33" s="95"/>
      <c r="J33" s="95"/>
      <c r="K33" s="95"/>
      <c r="L33" s="93"/>
      <c r="M33" s="94"/>
      <c r="N33" s="95"/>
      <c r="O33" s="90"/>
      <c r="P33" s="91"/>
    </row>
    <row r="34" spans="2:16" x14ac:dyDescent="0.2">
      <c r="B34" s="89"/>
      <c r="C34" s="90"/>
      <c r="D34" s="95"/>
      <c r="E34" s="93"/>
      <c r="F34" s="94"/>
      <c r="G34" s="95"/>
      <c r="H34" s="95"/>
      <c r="I34" s="95"/>
      <c r="J34" s="95"/>
      <c r="K34" s="95"/>
      <c r="L34" s="93"/>
      <c r="M34" s="94"/>
      <c r="N34" s="95"/>
      <c r="O34" s="90"/>
      <c r="P34" s="91"/>
    </row>
    <row r="35" spans="2:16" x14ac:dyDescent="0.2">
      <c r="B35" s="89"/>
      <c r="C35" s="90"/>
      <c r="D35" s="95"/>
      <c r="E35" s="93"/>
      <c r="F35" s="94"/>
      <c r="G35" s="95"/>
      <c r="H35" s="95"/>
      <c r="I35" s="95"/>
      <c r="J35" s="95"/>
      <c r="K35" s="95"/>
      <c r="L35" s="93"/>
      <c r="M35" s="94"/>
      <c r="N35" s="95"/>
      <c r="O35" s="90"/>
      <c r="P35" s="91"/>
    </row>
    <row r="36" spans="2:16" x14ac:dyDescent="0.2">
      <c r="B36" s="89"/>
      <c r="C36" s="90"/>
      <c r="D36" s="95"/>
      <c r="E36" s="93"/>
      <c r="F36" s="94"/>
      <c r="G36" s="95"/>
      <c r="H36" s="95"/>
      <c r="I36" s="95"/>
      <c r="J36" s="95"/>
      <c r="K36" s="95"/>
      <c r="L36" s="93"/>
      <c r="M36" s="94"/>
      <c r="N36" s="95"/>
      <c r="O36" s="90"/>
      <c r="P36" s="91"/>
    </row>
    <row r="37" spans="2:16" x14ac:dyDescent="0.2">
      <c r="B37" s="89"/>
      <c r="C37" s="90"/>
      <c r="D37" s="95"/>
      <c r="E37" s="93"/>
      <c r="F37" s="94"/>
      <c r="G37" s="95"/>
      <c r="H37" s="95"/>
      <c r="I37" s="95"/>
      <c r="J37" s="95"/>
      <c r="K37" s="95"/>
      <c r="L37" s="93"/>
      <c r="M37" s="94"/>
      <c r="N37" s="95"/>
      <c r="O37" s="90"/>
      <c r="P37" s="91"/>
    </row>
    <row r="38" spans="2:16" x14ac:dyDescent="0.2">
      <c r="B38" s="89"/>
      <c r="C38" s="90"/>
      <c r="D38" s="95"/>
      <c r="E38" s="93"/>
      <c r="F38" s="94"/>
      <c r="G38" s="95"/>
      <c r="H38" s="95"/>
      <c r="I38" s="95"/>
      <c r="J38" s="95"/>
      <c r="K38" s="95"/>
      <c r="L38" s="93"/>
      <c r="M38" s="94"/>
      <c r="N38" s="95"/>
      <c r="O38" s="90"/>
      <c r="P38" s="91"/>
    </row>
    <row r="39" spans="2:16" x14ac:dyDescent="0.2">
      <c r="B39" s="89"/>
      <c r="C39" s="90"/>
      <c r="D39" s="95"/>
      <c r="E39" s="93"/>
      <c r="F39" s="94"/>
      <c r="G39" s="95"/>
      <c r="H39" s="95"/>
      <c r="I39" s="95"/>
      <c r="J39" s="95"/>
      <c r="K39" s="95"/>
      <c r="L39" s="93"/>
      <c r="M39" s="94"/>
      <c r="N39" s="95"/>
      <c r="O39" s="90"/>
      <c r="P39" s="91"/>
    </row>
    <row r="40" spans="2:16" x14ac:dyDescent="0.2">
      <c r="B40" s="89"/>
      <c r="C40" s="90"/>
      <c r="D40" s="95"/>
      <c r="E40" s="93"/>
      <c r="F40" s="94"/>
      <c r="G40" s="95"/>
      <c r="H40" s="95"/>
      <c r="I40" s="95"/>
      <c r="J40" s="95"/>
      <c r="K40" s="95"/>
      <c r="L40" s="93"/>
      <c r="M40" s="94"/>
      <c r="N40" s="95"/>
      <c r="O40" s="90"/>
      <c r="P40" s="91"/>
    </row>
    <row r="41" spans="2:16" x14ac:dyDescent="0.2">
      <c r="B41" s="89"/>
      <c r="C41" s="90"/>
      <c r="D41" s="95"/>
      <c r="E41" s="93"/>
      <c r="F41" s="94"/>
      <c r="G41" s="95"/>
      <c r="H41" s="95"/>
      <c r="I41" s="95"/>
      <c r="J41" s="95"/>
      <c r="K41" s="95"/>
      <c r="L41" s="93"/>
      <c r="M41" s="94"/>
      <c r="N41" s="95"/>
      <c r="O41" s="90"/>
      <c r="P41" s="91"/>
    </row>
    <row r="42" spans="2:16" x14ac:dyDescent="0.2">
      <c r="B42" s="89"/>
      <c r="C42" s="90"/>
      <c r="D42" s="95"/>
      <c r="E42" s="93"/>
      <c r="F42" s="94"/>
      <c r="G42" s="95"/>
      <c r="H42" s="95"/>
      <c r="I42" s="95"/>
      <c r="J42" s="95"/>
      <c r="K42" s="95"/>
      <c r="L42" s="93"/>
      <c r="M42" s="94"/>
      <c r="N42" s="95"/>
      <c r="O42" s="90"/>
      <c r="P42" s="91"/>
    </row>
    <row r="43" spans="2:16" x14ac:dyDescent="0.2">
      <c r="B43" s="89"/>
      <c r="C43" s="90"/>
      <c r="D43" s="95"/>
      <c r="E43" s="93"/>
      <c r="F43" s="94"/>
      <c r="G43" s="95"/>
      <c r="H43" s="95"/>
      <c r="I43" s="95"/>
      <c r="J43" s="95"/>
      <c r="K43" s="95"/>
      <c r="L43" s="93"/>
      <c r="M43" s="94"/>
      <c r="N43" s="95"/>
      <c r="O43" s="90"/>
      <c r="P43" s="91"/>
    </row>
    <row r="44" spans="2:16" x14ac:dyDescent="0.2">
      <c r="B44" s="89"/>
      <c r="C44" s="90"/>
      <c r="D44" s="95"/>
      <c r="E44" s="93"/>
      <c r="F44" s="94"/>
      <c r="G44" s="95"/>
      <c r="H44" s="95"/>
      <c r="I44" s="95"/>
      <c r="J44" s="95"/>
      <c r="K44" s="95"/>
      <c r="L44" s="93"/>
      <c r="M44" s="94"/>
      <c r="N44" s="95"/>
      <c r="O44" s="90"/>
      <c r="P44" s="91"/>
    </row>
    <row r="45" spans="2:16" x14ac:dyDescent="0.2">
      <c r="B45" s="89"/>
      <c r="C45" s="90"/>
      <c r="D45" s="95"/>
      <c r="E45" s="93"/>
      <c r="F45" s="94"/>
      <c r="G45" s="95"/>
      <c r="H45" s="95"/>
      <c r="I45" s="95"/>
      <c r="J45" s="95"/>
      <c r="K45" s="95"/>
      <c r="L45" s="93"/>
      <c r="M45" s="94"/>
      <c r="N45" s="95"/>
      <c r="O45" s="90"/>
      <c r="P45" s="91"/>
    </row>
    <row r="46" spans="2:16" x14ac:dyDescent="0.2">
      <c r="B46" s="89"/>
      <c r="C46" s="90"/>
      <c r="D46" s="95"/>
      <c r="E46" s="93"/>
      <c r="F46" s="94"/>
      <c r="G46" s="95"/>
      <c r="H46" s="95"/>
      <c r="I46" s="95"/>
      <c r="J46" s="95"/>
      <c r="K46" s="95"/>
      <c r="L46" s="93"/>
      <c r="M46" s="94"/>
      <c r="N46" s="95"/>
      <c r="O46" s="90"/>
      <c r="P46" s="91"/>
    </row>
    <row r="47" spans="2:16" x14ac:dyDescent="0.2">
      <c r="B47" s="89"/>
      <c r="C47" s="90"/>
      <c r="D47" s="95"/>
      <c r="E47" s="93"/>
      <c r="F47" s="94"/>
      <c r="G47" s="95"/>
      <c r="H47" s="95"/>
      <c r="I47" s="95"/>
      <c r="J47" s="95"/>
      <c r="K47" s="95"/>
      <c r="L47" s="93"/>
      <c r="M47" s="94"/>
      <c r="N47" s="95"/>
      <c r="O47" s="90"/>
      <c r="P47" s="91"/>
    </row>
    <row r="48" spans="2:16" x14ac:dyDescent="0.2">
      <c r="B48" s="89"/>
      <c r="C48" s="90"/>
      <c r="D48" s="95"/>
      <c r="E48" s="93"/>
      <c r="F48" s="94"/>
      <c r="G48" s="95"/>
      <c r="H48" s="95"/>
      <c r="I48" s="95"/>
      <c r="J48" s="95"/>
      <c r="K48" s="95"/>
      <c r="L48" s="93"/>
      <c r="M48" s="94"/>
      <c r="N48" s="95"/>
      <c r="O48" s="90"/>
      <c r="P48" s="91"/>
    </row>
    <row r="49" spans="2:16" x14ac:dyDescent="0.2">
      <c r="B49" s="89"/>
      <c r="C49" s="90"/>
      <c r="D49" s="95"/>
      <c r="E49" s="93"/>
      <c r="F49" s="94"/>
      <c r="G49" s="95"/>
      <c r="H49" s="95"/>
      <c r="I49" s="95"/>
      <c r="J49" s="95"/>
      <c r="K49" s="95"/>
      <c r="L49" s="93"/>
      <c r="M49" s="94"/>
      <c r="N49" s="95"/>
      <c r="O49" s="90"/>
      <c r="P49" s="91"/>
    </row>
    <row r="50" spans="2:16" ht="12.75" customHeight="1" x14ac:dyDescent="0.2">
      <c r="B50" s="96"/>
      <c r="C50" s="97"/>
      <c r="D50" s="98"/>
      <c r="E50" s="99"/>
      <c r="F50" s="100"/>
      <c r="G50" s="98"/>
      <c r="H50" s="98"/>
      <c r="I50" s="98"/>
      <c r="J50" s="98"/>
      <c r="K50" s="98"/>
      <c r="L50" s="99"/>
      <c r="M50" s="100"/>
      <c r="N50" s="98"/>
      <c r="O50" s="97"/>
      <c r="P50" s="101"/>
    </row>
    <row r="51" spans="2:16" ht="12" customHeight="1" x14ac:dyDescent="0.2">
      <c r="D51" s="83"/>
      <c r="E51" s="84"/>
      <c r="F51" s="85"/>
      <c r="G51" s="83"/>
      <c r="H51" s="83"/>
      <c r="I51" s="83"/>
      <c r="J51" s="83"/>
      <c r="K51" s="83"/>
      <c r="L51" s="84"/>
      <c r="M51" s="85"/>
      <c r="N51" s="83"/>
    </row>
    <row r="53" spans="2:16" x14ac:dyDescent="0.2">
      <c r="B53" s="102" t="s">
        <v>448</v>
      </c>
      <c r="C53" s="87"/>
      <c r="D53" s="87"/>
      <c r="E53" s="87"/>
      <c r="F53" s="87"/>
      <c r="G53" s="87"/>
      <c r="H53" s="87"/>
      <c r="I53" s="87"/>
      <c r="J53" s="87"/>
      <c r="K53" s="87"/>
      <c r="L53" s="87"/>
      <c r="M53" s="87"/>
      <c r="N53" s="87"/>
      <c r="O53" s="87"/>
      <c r="P53" s="88"/>
    </row>
    <row r="54" spans="2:16" x14ac:dyDescent="0.2">
      <c r="B54" s="89"/>
      <c r="C54" s="90"/>
      <c r="D54" s="90"/>
      <c r="E54" s="90"/>
      <c r="F54" s="90"/>
      <c r="G54" s="90"/>
      <c r="H54" s="90"/>
      <c r="I54" s="90"/>
      <c r="J54" s="90"/>
      <c r="K54" s="90"/>
      <c r="L54" s="90"/>
      <c r="M54" s="90"/>
      <c r="N54" s="90"/>
      <c r="O54" s="90"/>
      <c r="P54" s="91"/>
    </row>
    <row r="55" spans="2:16" x14ac:dyDescent="0.2">
      <c r="B55" s="89"/>
      <c r="C55" s="856" t="s">
        <v>519</v>
      </c>
      <c r="D55" s="856"/>
      <c r="E55" s="856"/>
      <c r="F55" s="856"/>
      <c r="G55" s="856"/>
      <c r="H55" s="856"/>
      <c r="I55" s="856"/>
      <c r="J55" s="856"/>
      <c r="K55" s="856"/>
      <c r="L55" s="856"/>
      <c r="M55" s="856"/>
      <c r="N55" s="856"/>
      <c r="O55" s="856"/>
      <c r="P55" s="857"/>
    </row>
    <row r="56" spans="2:16" x14ac:dyDescent="0.2">
      <c r="B56" s="89"/>
      <c r="C56" s="856"/>
      <c r="D56" s="856"/>
      <c r="E56" s="856"/>
      <c r="F56" s="856"/>
      <c r="G56" s="856"/>
      <c r="H56" s="856"/>
      <c r="I56" s="856"/>
      <c r="J56" s="856"/>
      <c r="K56" s="856"/>
      <c r="L56" s="856"/>
      <c r="M56" s="856"/>
      <c r="N56" s="856"/>
      <c r="O56" s="856"/>
      <c r="P56" s="857"/>
    </row>
    <row r="57" spans="2:16" x14ac:dyDescent="0.2">
      <c r="B57" s="89"/>
      <c r="C57" s="90"/>
      <c r="D57" s="90"/>
      <c r="E57" s="90"/>
      <c r="F57" s="90"/>
      <c r="G57" s="90"/>
      <c r="H57" s="90"/>
      <c r="I57" s="90"/>
      <c r="J57" s="90"/>
      <c r="K57" s="90"/>
      <c r="L57" s="90"/>
      <c r="M57" s="90"/>
      <c r="N57" s="90"/>
      <c r="O57" s="90"/>
      <c r="P57" s="91"/>
    </row>
    <row r="58" spans="2:16" s="86" customFormat="1" ht="15.75" customHeight="1" x14ac:dyDescent="0.25">
      <c r="B58" s="103"/>
      <c r="C58" s="104"/>
      <c r="D58" s="92" t="s">
        <v>476</v>
      </c>
      <c r="E58" s="93" t="s">
        <v>507</v>
      </c>
      <c r="F58" s="104" t="s">
        <v>509</v>
      </c>
      <c r="G58" s="104"/>
      <c r="H58" s="104"/>
      <c r="I58" s="104"/>
      <c r="J58" s="104"/>
      <c r="K58" s="92" t="s">
        <v>491</v>
      </c>
      <c r="L58" s="93" t="s">
        <v>506</v>
      </c>
      <c r="M58" s="104" t="s">
        <v>510</v>
      </c>
      <c r="N58" s="104"/>
      <c r="O58" s="104"/>
      <c r="P58" s="105"/>
    </row>
    <row r="59" spans="2:16" s="86" customFormat="1" ht="15.75" customHeight="1" x14ac:dyDescent="0.25">
      <c r="B59" s="103"/>
      <c r="C59" s="104"/>
      <c r="D59" s="104"/>
      <c r="E59" s="93" t="s">
        <v>480</v>
      </c>
      <c r="F59" s="104" t="s">
        <v>486</v>
      </c>
      <c r="G59" s="104"/>
      <c r="H59" s="104"/>
      <c r="I59" s="104"/>
      <c r="J59" s="104"/>
      <c r="K59" s="104"/>
      <c r="L59" s="93" t="s">
        <v>514</v>
      </c>
      <c r="M59" s="104" t="s">
        <v>511</v>
      </c>
      <c r="N59" s="104"/>
      <c r="O59" s="104"/>
      <c r="P59" s="105"/>
    </row>
    <row r="60" spans="2:16" s="86" customFormat="1" ht="15.75" customHeight="1" x14ac:dyDescent="0.25">
      <c r="B60" s="103"/>
      <c r="C60" s="104"/>
      <c r="D60" s="104"/>
      <c r="E60" s="93" t="s">
        <v>482</v>
      </c>
      <c r="F60" s="104" t="s">
        <v>488</v>
      </c>
      <c r="G60" s="104"/>
      <c r="H60" s="104"/>
      <c r="I60" s="104"/>
      <c r="J60" s="104"/>
      <c r="K60" s="104"/>
      <c r="L60" s="93" t="s">
        <v>515</v>
      </c>
      <c r="M60" s="104" t="s">
        <v>512</v>
      </c>
      <c r="N60" s="104"/>
      <c r="O60" s="104"/>
      <c r="P60" s="105"/>
    </row>
    <row r="61" spans="2:16" s="86" customFormat="1" ht="15.75" customHeight="1" x14ac:dyDescent="0.25">
      <c r="B61" s="103"/>
      <c r="C61" s="104"/>
      <c r="D61" s="104"/>
      <c r="E61" s="93" t="s">
        <v>481</v>
      </c>
      <c r="F61" s="104" t="s">
        <v>487</v>
      </c>
      <c r="G61" s="104"/>
      <c r="H61" s="104"/>
      <c r="I61" s="104"/>
      <c r="J61" s="104"/>
      <c r="K61" s="104"/>
      <c r="L61" s="93" t="s">
        <v>516</v>
      </c>
      <c r="M61" s="104" t="s">
        <v>513</v>
      </c>
      <c r="N61" s="104"/>
      <c r="O61" s="104"/>
      <c r="P61" s="105"/>
    </row>
    <row r="62" spans="2:16" s="86" customFormat="1" ht="15.75" customHeight="1" x14ac:dyDescent="0.25">
      <c r="B62" s="103"/>
      <c r="C62" s="104"/>
      <c r="D62" s="104"/>
      <c r="E62" s="93"/>
      <c r="F62" s="104"/>
      <c r="G62" s="104"/>
      <c r="H62" s="104"/>
      <c r="I62" s="104"/>
      <c r="J62" s="104"/>
      <c r="K62" s="104"/>
      <c r="L62" s="93" t="s">
        <v>517</v>
      </c>
      <c r="M62" s="104" t="s">
        <v>518</v>
      </c>
      <c r="N62" s="104"/>
      <c r="O62" s="104"/>
      <c r="P62" s="105"/>
    </row>
    <row r="63" spans="2:16" s="86" customFormat="1" ht="15.75" customHeight="1" x14ac:dyDescent="0.25">
      <c r="B63" s="103"/>
      <c r="C63" s="104"/>
      <c r="D63" s="92" t="s">
        <v>508</v>
      </c>
      <c r="E63" s="93" t="s">
        <v>492</v>
      </c>
      <c r="F63" s="104" t="s">
        <v>493</v>
      </c>
      <c r="G63" s="104"/>
      <c r="H63" s="104"/>
      <c r="I63" s="104"/>
      <c r="J63" s="104"/>
      <c r="K63" s="104"/>
      <c r="L63" s="104"/>
      <c r="M63" s="104"/>
      <c r="N63" s="104"/>
      <c r="O63" s="104"/>
      <c r="P63" s="105"/>
    </row>
    <row r="64" spans="2:16" ht="15.75" x14ac:dyDescent="0.2">
      <c r="B64" s="89"/>
      <c r="C64" s="90"/>
      <c r="D64" s="90"/>
      <c r="E64" s="93" t="s">
        <v>500</v>
      </c>
      <c r="F64" s="90" t="s">
        <v>494</v>
      </c>
      <c r="G64" s="90"/>
      <c r="H64" s="90"/>
      <c r="I64" s="90"/>
      <c r="J64" s="90"/>
      <c r="K64" s="90"/>
      <c r="L64" s="90"/>
      <c r="M64" s="90"/>
      <c r="N64" s="90"/>
      <c r="O64" s="90"/>
      <c r="P64" s="91"/>
    </row>
    <row r="65" spans="2:16" x14ac:dyDescent="0.2">
      <c r="B65" s="89"/>
      <c r="C65" s="90"/>
      <c r="D65" s="90"/>
      <c r="E65" s="93"/>
      <c r="F65" s="90"/>
      <c r="G65" s="90"/>
      <c r="H65" s="90"/>
      <c r="I65" s="90"/>
      <c r="J65" s="90"/>
      <c r="K65" s="90"/>
      <c r="L65" s="90"/>
      <c r="M65" s="90"/>
      <c r="N65" s="90"/>
      <c r="O65" s="90"/>
      <c r="P65" s="91"/>
    </row>
    <row r="66" spans="2:16" x14ac:dyDescent="0.2">
      <c r="B66" s="89"/>
      <c r="C66" s="90"/>
      <c r="D66" s="90"/>
      <c r="E66" s="93"/>
      <c r="F66" s="90"/>
      <c r="G66" s="90"/>
      <c r="H66" s="90"/>
      <c r="I66" s="90"/>
      <c r="J66" s="90"/>
      <c r="K66" s="90"/>
      <c r="L66" s="90"/>
      <c r="M66" s="90"/>
      <c r="N66" s="90"/>
      <c r="O66" s="90"/>
      <c r="P66" s="91"/>
    </row>
    <row r="67" spans="2:16" x14ac:dyDescent="0.2">
      <c r="B67" s="89"/>
      <c r="C67" s="90"/>
      <c r="D67" s="90"/>
      <c r="E67" s="93"/>
      <c r="F67" s="90"/>
      <c r="G67" s="90"/>
      <c r="H67" s="90"/>
      <c r="I67" s="90"/>
      <c r="J67" s="90"/>
      <c r="K67" s="90"/>
      <c r="L67" s="90"/>
      <c r="M67" s="90"/>
      <c r="N67" s="90"/>
      <c r="O67" s="90"/>
      <c r="P67" s="91"/>
    </row>
    <row r="68" spans="2:16" x14ac:dyDescent="0.2">
      <c r="B68" s="89"/>
      <c r="C68" s="90"/>
      <c r="D68" s="90"/>
      <c r="E68" s="93"/>
      <c r="F68" s="90"/>
      <c r="G68" s="90"/>
      <c r="H68" s="90"/>
      <c r="I68" s="90"/>
      <c r="J68" s="90"/>
      <c r="K68" s="90"/>
      <c r="L68" s="90"/>
      <c r="M68" s="90"/>
      <c r="N68" s="90"/>
      <c r="O68" s="90"/>
      <c r="P68" s="91"/>
    </row>
    <row r="69" spans="2:16" x14ac:dyDescent="0.2">
      <c r="B69" s="89"/>
      <c r="C69" s="90"/>
      <c r="D69" s="90"/>
      <c r="E69" s="93"/>
      <c r="F69" s="90"/>
      <c r="G69" s="90"/>
      <c r="H69" s="90"/>
      <c r="I69" s="90"/>
      <c r="J69" s="90"/>
      <c r="K69" s="90"/>
      <c r="L69" s="90"/>
      <c r="M69" s="90"/>
      <c r="N69" s="90"/>
      <c r="O69" s="90"/>
      <c r="P69" s="91"/>
    </row>
    <row r="70" spans="2:16" x14ac:dyDescent="0.2">
      <c r="B70" s="89"/>
      <c r="C70" s="90"/>
      <c r="D70" s="90"/>
      <c r="E70" s="93"/>
      <c r="F70" s="90"/>
      <c r="G70" s="90"/>
      <c r="H70" s="90"/>
      <c r="I70" s="90"/>
      <c r="J70" s="90"/>
      <c r="K70" s="90"/>
      <c r="L70" s="90"/>
      <c r="M70" s="90"/>
      <c r="N70" s="90"/>
      <c r="O70" s="90"/>
      <c r="P70" s="91"/>
    </row>
    <row r="71" spans="2:16" x14ac:dyDescent="0.2">
      <c r="B71" s="89"/>
      <c r="C71" s="90"/>
      <c r="D71" s="90"/>
      <c r="E71" s="93"/>
      <c r="F71" s="90"/>
      <c r="G71" s="90"/>
      <c r="H71" s="90"/>
      <c r="I71" s="90"/>
      <c r="J71" s="90"/>
      <c r="K71" s="90"/>
      <c r="L71" s="90"/>
      <c r="M71" s="90"/>
      <c r="N71" s="90"/>
      <c r="O71" s="90"/>
      <c r="P71" s="91"/>
    </row>
    <row r="72" spans="2:16" x14ac:dyDescent="0.2">
      <c r="B72" s="89"/>
      <c r="C72" s="90"/>
      <c r="D72" s="90"/>
      <c r="E72" s="93"/>
      <c r="F72" s="90"/>
      <c r="G72" s="90"/>
      <c r="H72" s="90"/>
      <c r="I72" s="90"/>
      <c r="J72" s="90"/>
      <c r="K72" s="90"/>
      <c r="L72" s="90"/>
      <c r="M72" s="90"/>
      <c r="N72" s="90"/>
      <c r="O72" s="90"/>
      <c r="P72" s="91"/>
    </row>
    <row r="73" spans="2:16" x14ac:dyDescent="0.2">
      <c r="B73" s="89"/>
      <c r="C73" s="90"/>
      <c r="D73" s="90"/>
      <c r="E73" s="93"/>
      <c r="F73" s="90"/>
      <c r="G73" s="90"/>
      <c r="H73" s="90"/>
      <c r="I73" s="90"/>
      <c r="J73" s="90"/>
      <c r="K73" s="90"/>
      <c r="L73" s="90"/>
      <c r="M73" s="90"/>
      <c r="N73" s="90"/>
      <c r="O73" s="90"/>
      <c r="P73" s="91"/>
    </row>
    <row r="74" spans="2:16" x14ac:dyDescent="0.2">
      <c r="B74" s="89"/>
      <c r="C74" s="90"/>
      <c r="D74" s="90"/>
      <c r="E74" s="93"/>
      <c r="F74" s="90"/>
      <c r="G74" s="90"/>
      <c r="H74" s="90"/>
      <c r="I74" s="90"/>
      <c r="J74" s="90"/>
      <c r="K74" s="90"/>
      <c r="L74" s="90"/>
      <c r="M74" s="90"/>
      <c r="N74" s="90"/>
      <c r="O74" s="90"/>
      <c r="P74" s="91"/>
    </row>
    <row r="75" spans="2:16" x14ac:dyDescent="0.2">
      <c r="B75" s="89"/>
      <c r="C75" s="90"/>
      <c r="D75" s="90"/>
      <c r="E75" s="93"/>
      <c r="F75" s="90"/>
      <c r="G75" s="90"/>
      <c r="H75" s="90"/>
      <c r="I75" s="90"/>
      <c r="J75" s="90"/>
      <c r="K75" s="90"/>
      <c r="L75" s="90"/>
      <c r="M75" s="90"/>
      <c r="N75" s="90"/>
      <c r="O75" s="90"/>
      <c r="P75" s="91"/>
    </row>
    <row r="76" spans="2:16" x14ac:dyDescent="0.2">
      <c r="B76" s="89"/>
      <c r="C76" s="90"/>
      <c r="D76" s="90"/>
      <c r="E76" s="93"/>
      <c r="F76" s="90"/>
      <c r="G76" s="90"/>
      <c r="H76" s="90"/>
      <c r="I76" s="90"/>
      <c r="J76" s="90"/>
      <c r="K76" s="90"/>
      <c r="L76" s="90"/>
      <c r="M76" s="90"/>
      <c r="N76" s="90"/>
      <c r="O76" s="90"/>
      <c r="P76" s="91"/>
    </row>
    <row r="77" spans="2:16" x14ac:dyDescent="0.2">
      <c r="B77" s="89"/>
      <c r="C77" s="90"/>
      <c r="D77" s="90"/>
      <c r="E77" s="93"/>
      <c r="F77" s="90"/>
      <c r="G77" s="90"/>
      <c r="H77" s="90"/>
      <c r="I77" s="90"/>
      <c r="J77" s="90"/>
      <c r="K77" s="90"/>
      <c r="L77" s="90"/>
      <c r="M77" s="90"/>
      <c r="N77" s="90"/>
      <c r="O77" s="90"/>
      <c r="P77" s="91"/>
    </row>
    <row r="78" spans="2:16" x14ac:dyDescent="0.2">
      <c r="B78" s="89"/>
      <c r="C78" s="90"/>
      <c r="D78" s="90"/>
      <c r="E78" s="93"/>
      <c r="F78" s="90"/>
      <c r="G78" s="90"/>
      <c r="H78" s="90"/>
      <c r="I78" s="90"/>
      <c r="J78" s="90"/>
      <c r="K78" s="90"/>
      <c r="L78" s="90"/>
      <c r="M78" s="90"/>
      <c r="N78" s="90"/>
      <c r="O78" s="90"/>
      <c r="P78" s="91"/>
    </row>
    <row r="79" spans="2:16" x14ac:dyDescent="0.2">
      <c r="B79" s="89"/>
      <c r="C79" s="90"/>
      <c r="D79" s="90"/>
      <c r="E79" s="93"/>
      <c r="F79" s="90"/>
      <c r="G79" s="90"/>
      <c r="H79" s="90"/>
      <c r="I79" s="90"/>
      <c r="J79" s="90"/>
      <c r="K79" s="90"/>
      <c r="L79" s="90"/>
      <c r="M79" s="90"/>
      <c r="N79" s="90"/>
      <c r="O79" s="90"/>
      <c r="P79" s="91"/>
    </row>
    <row r="80" spans="2:16" x14ac:dyDescent="0.2">
      <c r="B80" s="96"/>
      <c r="C80" s="97"/>
      <c r="D80" s="97"/>
      <c r="E80" s="97"/>
      <c r="F80" s="97"/>
      <c r="G80" s="97"/>
      <c r="H80" s="97"/>
      <c r="I80" s="97"/>
      <c r="J80" s="97"/>
      <c r="K80" s="97"/>
      <c r="L80" s="97"/>
      <c r="M80" s="97"/>
      <c r="N80" s="97"/>
      <c r="O80" s="97"/>
      <c r="P80" s="101"/>
    </row>
    <row r="83" spans="2:16" x14ac:dyDescent="0.2">
      <c r="B83" s="102" t="s">
        <v>449</v>
      </c>
      <c r="C83" s="87"/>
      <c r="D83" s="87"/>
      <c r="E83" s="87"/>
      <c r="F83" s="87"/>
      <c r="G83" s="87"/>
      <c r="H83" s="87"/>
      <c r="I83" s="87"/>
      <c r="J83" s="87"/>
      <c r="K83" s="87"/>
      <c r="L83" s="87"/>
      <c r="M83" s="87"/>
      <c r="N83" s="87"/>
      <c r="O83" s="87"/>
      <c r="P83" s="88"/>
    </row>
    <row r="84" spans="2:16" x14ac:dyDescent="0.2">
      <c r="B84" s="89"/>
      <c r="C84" s="90"/>
      <c r="D84" s="90"/>
      <c r="E84" s="90"/>
      <c r="F84" s="90"/>
      <c r="G84" s="90"/>
      <c r="H84" s="90"/>
      <c r="I84" s="90"/>
      <c r="J84" s="90"/>
      <c r="K84" s="90"/>
      <c r="L84" s="90"/>
      <c r="M84" s="90"/>
      <c r="N84" s="90"/>
      <c r="O84" s="90"/>
      <c r="P84" s="91"/>
    </row>
    <row r="85" spans="2:16" x14ac:dyDescent="0.2">
      <c r="B85" s="89"/>
      <c r="C85" s="90" t="s">
        <v>524</v>
      </c>
      <c r="D85" s="90"/>
      <c r="E85" s="90"/>
      <c r="F85" s="90"/>
      <c r="G85" s="90"/>
      <c r="H85" s="90"/>
      <c r="I85" s="90"/>
      <c r="J85" s="90"/>
      <c r="K85" s="90"/>
      <c r="L85" s="90"/>
      <c r="M85" s="109" t="s">
        <v>521</v>
      </c>
      <c r="N85" s="106" t="s">
        <v>520</v>
      </c>
      <c r="O85" s="90"/>
      <c r="P85" s="91"/>
    </row>
    <row r="86" spans="2:16" x14ac:dyDescent="0.2">
      <c r="B86" s="89"/>
      <c r="C86" s="90"/>
      <c r="D86" s="90"/>
      <c r="E86" s="90"/>
      <c r="F86" s="90"/>
      <c r="G86" s="90"/>
      <c r="H86" s="90"/>
      <c r="I86" s="90"/>
      <c r="J86" s="90"/>
      <c r="K86" s="90"/>
      <c r="L86" s="90"/>
      <c r="M86" s="109" t="s">
        <v>522</v>
      </c>
      <c r="N86" s="90" t="s">
        <v>525</v>
      </c>
      <c r="O86" s="90"/>
      <c r="P86" s="91"/>
    </row>
    <row r="87" spans="2:16" x14ac:dyDescent="0.2">
      <c r="B87" s="89"/>
      <c r="C87" s="90"/>
      <c r="D87" s="90"/>
      <c r="E87" s="90"/>
      <c r="F87" s="90"/>
      <c r="G87" s="90"/>
      <c r="H87" s="90"/>
      <c r="I87" s="90"/>
      <c r="J87" s="90"/>
      <c r="K87" s="90"/>
      <c r="L87" s="90"/>
      <c r="M87" s="109" t="s">
        <v>523</v>
      </c>
      <c r="N87" s="90" t="s">
        <v>526</v>
      </c>
      <c r="O87" s="90"/>
      <c r="P87" s="91"/>
    </row>
    <row r="88" spans="2:16" x14ac:dyDescent="0.2">
      <c r="B88" s="89"/>
      <c r="C88" s="90"/>
      <c r="D88" s="90"/>
      <c r="E88" s="90"/>
      <c r="F88" s="90"/>
      <c r="G88" s="90"/>
      <c r="H88" s="90"/>
      <c r="I88" s="90"/>
      <c r="J88" s="90"/>
      <c r="K88" s="90"/>
      <c r="L88" s="90"/>
      <c r="M88" s="90"/>
      <c r="N88" s="90"/>
      <c r="O88" s="90"/>
      <c r="P88" s="91"/>
    </row>
    <row r="89" spans="2:16" ht="15.75" customHeight="1" x14ac:dyDescent="0.2">
      <c r="B89" s="89"/>
      <c r="C89" s="90"/>
      <c r="D89" s="92" t="s">
        <v>476</v>
      </c>
      <c r="E89" s="93" t="s">
        <v>527</v>
      </c>
      <c r="F89" s="94" t="s">
        <v>540</v>
      </c>
      <c r="G89" s="95"/>
      <c r="H89" s="90"/>
      <c r="I89" s="90"/>
      <c r="J89" s="90"/>
      <c r="K89" s="92" t="s">
        <v>491</v>
      </c>
      <c r="L89" s="93" t="s">
        <v>532</v>
      </c>
      <c r="M89" s="90" t="s">
        <v>539</v>
      </c>
      <c r="N89" s="90"/>
      <c r="O89" s="90"/>
      <c r="P89" s="91"/>
    </row>
    <row r="90" spans="2:16" ht="15.75" customHeight="1" x14ac:dyDescent="0.2">
      <c r="B90" s="89"/>
      <c r="C90" s="90"/>
      <c r="D90" s="92"/>
      <c r="E90" s="93" t="s">
        <v>528</v>
      </c>
      <c r="F90" s="94" t="s">
        <v>541</v>
      </c>
      <c r="G90" s="95"/>
      <c r="H90" s="90"/>
      <c r="I90" s="90"/>
      <c r="J90" s="90"/>
      <c r="K90" s="90"/>
      <c r="L90" s="93" t="s">
        <v>533</v>
      </c>
      <c r="M90" s="90" t="s">
        <v>537</v>
      </c>
      <c r="N90" s="90"/>
      <c r="O90" s="90"/>
      <c r="P90" s="91"/>
    </row>
    <row r="91" spans="2:16" ht="15.75" customHeight="1" x14ac:dyDescent="0.2">
      <c r="B91" s="89"/>
      <c r="C91" s="90"/>
      <c r="D91" s="92"/>
      <c r="E91" s="93" t="s">
        <v>480</v>
      </c>
      <c r="F91" s="94" t="s">
        <v>486</v>
      </c>
      <c r="G91" s="95"/>
      <c r="H91" s="90"/>
      <c r="I91" s="90"/>
      <c r="J91" s="90"/>
      <c r="K91" s="90"/>
      <c r="L91" s="93" t="s">
        <v>534</v>
      </c>
      <c r="M91" s="90" t="s">
        <v>538</v>
      </c>
      <c r="N91" s="90"/>
      <c r="O91" s="90"/>
      <c r="P91" s="91"/>
    </row>
    <row r="92" spans="2:16" ht="15.75" customHeight="1" x14ac:dyDescent="0.2">
      <c r="B92" s="89"/>
      <c r="C92" s="90"/>
      <c r="D92" s="92"/>
      <c r="E92" s="93" t="s">
        <v>481</v>
      </c>
      <c r="F92" s="94" t="s">
        <v>487</v>
      </c>
      <c r="G92" s="95"/>
      <c r="H92" s="90"/>
      <c r="I92" s="90"/>
      <c r="J92" s="90"/>
      <c r="K92" s="90"/>
      <c r="L92" s="93" t="s">
        <v>535</v>
      </c>
      <c r="M92" s="90" t="s">
        <v>536</v>
      </c>
      <c r="N92" s="90"/>
      <c r="O92" s="90"/>
      <c r="P92" s="91"/>
    </row>
    <row r="93" spans="2:16" x14ac:dyDescent="0.2">
      <c r="B93" s="89"/>
      <c r="C93" s="90"/>
      <c r="D93" s="92"/>
      <c r="E93" s="95"/>
      <c r="F93" s="94"/>
      <c r="G93" s="95"/>
      <c r="H93" s="90"/>
      <c r="I93" s="90"/>
      <c r="J93" s="90"/>
      <c r="K93" s="90"/>
      <c r="L93" s="90"/>
      <c r="M93" s="90"/>
      <c r="N93" s="90"/>
      <c r="O93" s="90"/>
      <c r="P93" s="91"/>
    </row>
    <row r="94" spans="2:16" ht="15.75" customHeight="1" x14ac:dyDescent="0.2">
      <c r="B94" s="89"/>
      <c r="C94" s="90"/>
      <c r="D94" s="92" t="s">
        <v>508</v>
      </c>
      <c r="E94" s="93" t="s">
        <v>529</v>
      </c>
      <c r="F94" s="94" t="s">
        <v>530</v>
      </c>
      <c r="G94" s="95"/>
      <c r="H94" s="90"/>
      <c r="I94" s="90"/>
      <c r="J94" s="90"/>
      <c r="K94" s="90"/>
      <c r="L94" s="90"/>
      <c r="M94" s="90"/>
      <c r="N94" s="90"/>
      <c r="O94" s="90"/>
      <c r="P94" s="91"/>
    </row>
    <row r="95" spans="2:16" ht="15.75" customHeight="1" x14ac:dyDescent="0.2">
      <c r="B95" s="89"/>
      <c r="C95" s="90"/>
      <c r="D95" s="95"/>
      <c r="E95" s="93" t="s">
        <v>28</v>
      </c>
      <c r="F95" s="94" t="s">
        <v>531</v>
      </c>
      <c r="G95" s="95"/>
      <c r="H95" s="90"/>
      <c r="I95" s="90"/>
      <c r="J95" s="90"/>
      <c r="K95" s="90"/>
      <c r="L95" s="90"/>
      <c r="M95" s="90"/>
      <c r="N95" s="90"/>
      <c r="O95" s="90"/>
      <c r="P95" s="91"/>
    </row>
    <row r="96" spans="2:16" x14ac:dyDescent="0.2">
      <c r="B96" s="96"/>
      <c r="C96" s="97"/>
      <c r="D96" s="97"/>
      <c r="E96" s="97"/>
      <c r="F96" s="97"/>
      <c r="G96" s="97"/>
      <c r="H96" s="97"/>
      <c r="I96" s="97"/>
      <c r="J96" s="97"/>
      <c r="K96" s="97"/>
      <c r="L96" s="97"/>
      <c r="M96" s="97"/>
      <c r="N96" s="97"/>
      <c r="O96" s="97"/>
      <c r="P96" s="101"/>
    </row>
    <row r="99" spans="2:16" x14ac:dyDescent="0.2">
      <c r="B99" s="102" t="s">
        <v>450</v>
      </c>
      <c r="C99" s="87"/>
      <c r="D99" s="87"/>
      <c r="E99" s="87"/>
      <c r="F99" s="87"/>
      <c r="G99" s="87"/>
      <c r="H99" s="87"/>
      <c r="I99" s="87"/>
      <c r="J99" s="87"/>
      <c r="K99" s="87"/>
      <c r="L99" s="87"/>
      <c r="M99" s="87"/>
      <c r="N99" s="87"/>
      <c r="O99" s="87"/>
      <c r="P99" s="88"/>
    </row>
    <row r="100" spans="2:16" x14ac:dyDescent="0.2">
      <c r="B100" s="89"/>
      <c r="C100" s="90"/>
      <c r="D100" s="90"/>
      <c r="E100" s="90"/>
      <c r="F100" s="90"/>
      <c r="G100" s="90"/>
      <c r="H100" s="90"/>
      <c r="I100" s="90"/>
      <c r="J100" s="90"/>
      <c r="K100" s="90"/>
      <c r="L100" s="90"/>
      <c r="M100" s="90"/>
      <c r="N100" s="90"/>
      <c r="O100" s="90"/>
      <c r="P100" s="91"/>
    </row>
    <row r="101" spans="2:16" ht="38.25" customHeight="1" x14ac:dyDescent="0.2">
      <c r="B101" s="89"/>
      <c r="C101" s="864" t="s">
        <v>1255</v>
      </c>
      <c r="D101" s="744"/>
      <c r="E101" s="744"/>
      <c r="F101" s="744"/>
      <c r="G101" s="744"/>
      <c r="H101" s="744"/>
      <c r="I101" s="744"/>
      <c r="J101" s="744"/>
      <c r="K101" s="744"/>
      <c r="L101" s="744"/>
      <c r="M101" s="744"/>
      <c r="N101" s="744"/>
      <c r="O101" s="744"/>
      <c r="P101" s="745"/>
    </row>
    <row r="102" spans="2:16" x14ac:dyDescent="0.2">
      <c r="B102" s="89"/>
      <c r="C102" s="90"/>
      <c r="D102" s="90"/>
      <c r="E102" s="90"/>
      <c r="F102" s="90"/>
      <c r="G102" s="90"/>
      <c r="H102" s="90"/>
      <c r="I102" s="90"/>
      <c r="J102" s="90"/>
      <c r="K102" s="90"/>
      <c r="L102" s="90"/>
      <c r="M102" s="90"/>
      <c r="N102" s="90"/>
      <c r="O102" s="90"/>
      <c r="P102" s="91"/>
    </row>
    <row r="103" spans="2:16" s="83" customFormat="1" ht="15.75" customHeight="1" x14ac:dyDescent="0.25">
      <c r="B103" s="111"/>
      <c r="C103" s="95"/>
      <c r="D103" s="92" t="s">
        <v>476</v>
      </c>
      <c r="E103" s="93" t="s">
        <v>480</v>
      </c>
      <c r="F103" s="94" t="s">
        <v>486</v>
      </c>
      <c r="G103" s="95"/>
      <c r="H103" s="95"/>
      <c r="I103" s="95"/>
      <c r="J103" s="92" t="s">
        <v>491</v>
      </c>
      <c r="K103" s="853" t="s">
        <v>550</v>
      </c>
      <c r="L103" s="853"/>
      <c r="M103" s="94" t="s">
        <v>579</v>
      </c>
      <c r="N103" s="95"/>
      <c r="O103" s="95"/>
      <c r="P103" s="112"/>
    </row>
    <row r="104" spans="2:16" s="83" customFormat="1" ht="15.75" customHeight="1" x14ac:dyDescent="0.25">
      <c r="B104" s="111"/>
      <c r="C104" s="95"/>
      <c r="D104" s="92"/>
      <c r="E104" s="93" t="s">
        <v>482</v>
      </c>
      <c r="F104" s="94" t="s">
        <v>488</v>
      </c>
      <c r="G104" s="95"/>
      <c r="H104" s="95"/>
      <c r="I104" s="95"/>
      <c r="J104" s="95"/>
      <c r="K104" s="853" t="s">
        <v>551</v>
      </c>
      <c r="L104" s="853"/>
      <c r="M104" s="94" t="s">
        <v>580</v>
      </c>
      <c r="N104" s="95"/>
      <c r="O104" s="95"/>
      <c r="P104" s="112"/>
    </row>
    <row r="105" spans="2:16" s="83" customFormat="1" ht="15.75" customHeight="1" x14ac:dyDescent="0.25">
      <c r="B105" s="111"/>
      <c r="C105" s="95"/>
      <c r="D105" s="92"/>
      <c r="E105" s="93" t="s">
        <v>481</v>
      </c>
      <c r="F105" s="94" t="s">
        <v>487</v>
      </c>
      <c r="G105" s="95"/>
      <c r="H105" s="95"/>
      <c r="I105" s="95"/>
      <c r="J105" s="95"/>
      <c r="K105" s="853" t="s">
        <v>543</v>
      </c>
      <c r="L105" s="853"/>
      <c r="M105" s="94" t="s">
        <v>563</v>
      </c>
      <c r="N105" s="95"/>
      <c r="O105" s="95"/>
      <c r="P105" s="112"/>
    </row>
    <row r="106" spans="2:16" s="83" customFormat="1" ht="15.75" customHeight="1" x14ac:dyDescent="0.25">
      <c r="B106" s="111"/>
      <c r="C106" s="95"/>
      <c r="D106" s="92"/>
      <c r="E106" s="93" t="s">
        <v>542</v>
      </c>
      <c r="F106" s="94" t="s">
        <v>549</v>
      </c>
      <c r="G106" s="95"/>
      <c r="H106" s="95"/>
      <c r="I106" s="95"/>
      <c r="J106" s="95"/>
      <c r="K106" s="853" t="s">
        <v>544</v>
      </c>
      <c r="L106" s="853"/>
      <c r="M106" s="94" t="s">
        <v>564</v>
      </c>
      <c r="N106" s="95"/>
      <c r="O106" s="95"/>
      <c r="P106" s="112"/>
    </row>
    <row r="107" spans="2:16" s="83" customFormat="1" ht="15.75" customHeight="1" x14ac:dyDescent="0.25">
      <c r="B107" s="111"/>
      <c r="C107" s="95"/>
      <c r="D107" s="92"/>
      <c r="E107" s="93" t="s">
        <v>477</v>
      </c>
      <c r="F107" s="94" t="s">
        <v>484</v>
      </c>
      <c r="G107" s="95"/>
      <c r="H107" s="95"/>
      <c r="I107" s="95"/>
      <c r="J107" s="95"/>
      <c r="K107" s="853" t="s">
        <v>552</v>
      </c>
      <c r="L107" s="853"/>
      <c r="M107" s="94" t="s">
        <v>565</v>
      </c>
      <c r="N107" s="95"/>
      <c r="O107" s="95"/>
      <c r="P107" s="112"/>
    </row>
    <row r="108" spans="2:16" s="83" customFormat="1" ht="15.75" customHeight="1" x14ac:dyDescent="0.25">
      <c r="B108" s="111"/>
      <c r="C108" s="95"/>
      <c r="D108" s="92"/>
      <c r="E108" s="93" t="s">
        <v>478</v>
      </c>
      <c r="F108" s="94" t="s">
        <v>485</v>
      </c>
      <c r="G108" s="95"/>
      <c r="H108" s="95"/>
      <c r="I108" s="95"/>
      <c r="J108" s="95"/>
      <c r="K108" s="853" t="s">
        <v>553</v>
      </c>
      <c r="L108" s="853"/>
      <c r="M108" s="94" t="s">
        <v>566</v>
      </c>
      <c r="N108" s="95"/>
      <c r="O108" s="95"/>
      <c r="P108" s="112"/>
    </row>
    <row r="109" spans="2:16" s="83" customFormat="1" ht="15.75" customHeight="1" x14ac:dyDescent="0.25">
      <c r="B109" s="111"/>
      <c r="C109" s="95"/>
      <c r="D109" s="92"/>
      <c r="E109" s="93" t="s">
        <v>547</v>
      </c>
      <c r="F109" s="94" t="s">
        <v>166</v>
      </c>
      <c r="G109" s="95"/>
      <c r="H109" s="95"/>
      <c r="I109" s="95"/>
      <c r="J109" s="95"/>
      <c r="K109" s="853" t="s">
        <v>554</v>
      </c>
      <c r="L109" s="853"/>
      <c r="M109" s="94" t="s">
        <v>567</v>
      </c>
      <c r="N109" s="95"/>
      <c r="O109" s="95"/>
      <c r="P109" s="112"/>
    </row>
    <row r="110" spans="2:16" s="83" customFormat="1" ht="15.75" customHeight="1" x14ac:dyDescent="0.25">
      <c r="B110" s="111"/>
      <c r="C110" s="95"/>
      <c r="D110" s="92"/>
      <c r="E110" s="113" t="s">
        <v>548</v>
      </c>
      <c r="F110" s="94" t="s">
        <v>167</v>
      </c>
      <c r="G110" s="95"/>
      <c r="H110" s="95"/>
      <c r="I110" s="95"/>
      <c r="J110" s="95"/>
      <c r="K110" s="853" t="s">
        <v>555</v>
      </c>
      <c r="L110" s="853"/>
      <c r="M110" s="94" t="s">
        <v>568</v>
      </c>
      <c r="N110" s="95"/>
      <c r="O110" s="95"/>
      <c r="P110" s="112"/>
    </row>
    <row r="111" spans="2:16" s="83" customFormat="1" ht="15.75" customHeight="1" x14ac:dyDescent="0.25">
      <c r="B111" s="111"/>
      <c r="C111" s="95"/>
      <c r="D111" s="92"/>
      <c r="E111" s="93" t="s">
        <v>507</v>
      </c>
      <c r="F111" s="104" t="s">
        <v>509</v>
      </c>
      <c r="G111" s="95"/>
      <c r="H111" s="95"/>
      <c r="I111" s="95"/>
      <c r="J111" s="95"/>
      <c r="K111" s="853" t="s">
        <v>556</v>
      </c>
      <c r="L111" s="853"/>
      <c r="M111" s="94" t="s">
        <v>569</v>
      </c>
      <c r="N111" s="95"/>
      <c r="O111" s="95"/>
      <c r="P111" s="112"/>
    </row>
    <row r="112" spans="2:16" s="83" customFormat="1" ht="15.75" customHeight="1" x14ac:dyDescent="0.25">
      <c r="B112" s="111"/>
      <c r="C112" s="95"/>
      <c r="D112" s="95"/>
      <c r="E112" s="95"/>
      <c r="F112" s="95"/>
      <c r="G112" s="95"/>
      <c r="H112" s="95"/>
      <c r="I112" s="95"/>
      <c r="J112" s="95"/>
      <c r="K112" s="853" t="s">
        <v>557</v>
      </c>
      <c r="L112" s="853"/>
      <c r="M112" s="94" t="s">
        <v>570</v>
      </c>
      <c r="N112" s="95"/>
      <c r="O112" s="95"/>
      <c r="P112" s="112"/>
    </row>
    <row r="113" spans="2:16" s="83" customFormat="1" ht="15.75" customHeight="1" x14ac:dyDescent="0.25">
      <c r="B113" s="111"/>
      <c r="C113" s="95"/>
      <c r="D113" s="92" t="s">
        <v>508</v>
      </c>
      <c r="E113" s="93" t="s">
        <v>492</v>
      </c>
      <c r="F113" s="94" t="s">
        <v>493</v>
      </c>
      <c r="G113" s="95"/>
      <c r="H113" s="95"/>
      <c r="I113" s="95"/>
      <c r="J113" s="95"/>
      <c r="K113" s="853" t="s">
        <v>558</v>
      </c>
      <c r="L113" s="853"/>
      <c r="M113" s="94" t="s">
        <v>571</v>
      </c>
      <c r="N113" s="95"/>
      <c r="O113" s="95"/>
      <c r="P113" s="112"/>
    </row>
    <row r="114" spans="2:16" s="83" customFormat="1" ht="15.75" customHeight="1" x14ac:dyDescent="0.25">
      <c r="B114" s="111"/>
      <c r="C114" s="95"/>
      <c r="D114" s="95"/>
      <c r="E114" s="93" t="s">
        <v>506</v>
      </c>
      <c r="F114" s="104" t="s">
        <v>510</v>
      </c>
      <c r="G114" s="95"/>
      <c r="H114" s="95"/>
      <c r="I114" s="95"/>
      <c r="J114" s="95"/>
      <c r="K114" s="853" t="s">
        <v>545</v>
      </c>
      <c r="L114" s="853"/>
      <c r="M114" s="94" t="s">
        <v>572</v>
      </c>
      <c r="N114" s="95"/>
      <c r="O114" s="95"/>
      <c r="P114" s="112"/>
    </row>
    <row r="115" spans="2:16" s="83" customFormat="1" ht="15.75" customHeight="1" x14ac:dyDescent="0.25">
      <c r="B115" s="111"/>
      <c r="C115" s="95"/>
      <c r="D115" s="95"/>
      <c r="E115" s="95"/>
      <c r="F115" s="95"/>
      <c r="G115" s="95"/>
      <c r="H115" s="95"/>
      <c r="I115" s="95"/>
      <c r="J115" s="95"/>
      <c r="K115" s="853" t="s">
        <v>546</v>
      </c>
      <c r="L115" s="853"/>
      <c r="M115" s="94" t="s">
        <v>573</v>
      </c>
      <c r="N115" s="95"/>
      <c r="O115" s="95"/>
      <c r="P115" s="112"/>
    </row>
    <row r="116" spans="2:16" s="83" customFormat="1" ht="15.75" customHeight="1" x14ac:dyDescent="0.25">
      <c r="B116" s="111"/>
      <c r="C116" s="95"/>
      <c r="D116" s="95"/>
      <c r="E116" s="95"/>
      <c r="F116" s="95"/>
      <c r="G116" s="95"/>
      <c r="H116" s="95"/>
      <c r="I116" s="95"/>
      <c r="J116" s="95"/>
      <c r="K116" s="853" t="s">
        <v>559</v>
      </c>
      <c r="L116" s="853"/>
      <c r="M116" s="94" t="s">
        <v>574</v>
      </c>
      <c r="N116" s="95"/>
      <c r="O116" s="95"/>
      <c r="P116" s="112"/>
    </row>
    <row r="117" spans="2:16" s="83" customFormat="1" ht="15.75" customHeight="1" x14ac:dyDescent="0.25">
      <c r="B117" s="111"/>
      <c r="C117" s="95"/>
      <c r="D117" s="95"/>
      <c r="E117" s="95"/>
      <c r="F117" s="95"/>
      <c r="G117" s="95"/>
      <c r="H117" s="95"/>
      <c r="I117" s="95"/>
      <c r="J117" s="95"/>
      <c r="K117" s="853" t="s">
        <v>560</v>
      </c>
      <c r="L117" s="853"/>
      <c r="M117" s="94" t="s">
        <v>575</v>
      </c>
      <c r="N117" s="95"/>
      <c r="O117" s="95"/>
      <c r="P117" s="112"/>
    </row>
    <row r="118" spans="2:16" s="83" customFormat="1" ht="15.75" customHeight="1" x14ac:dyDescent="0.25">
      <c r="B118" s="111"/>
      <c r="C118" s="95"/>
      <c r="D118" s="95"/>
      <c r="E118" s="95"/>
      <c r="F118" s="95"/>
      <c r="G118" s="95"/>
      <c r="H118" s="95"/>
      <c r="I118" s="95"/>
      <c r="J118" s="95"/>
      <c r="K118" s="853" t="s">
        <v>561</v>
      </c>
      <c r="L118" s="853"/>
      <c r="M118" s="94" t="s">
        <v>576</v>
      </c>
      <c r="N118" s="95"/>
      <c r="O118" s="95"/>
      <c r="P118" s="112"/>
    </row>
    <row r="119" spans="2:16" s="83" customFormat="1" ht="15.75" customHeight="1" x14ac:dyDescent="0.25">
      <c r="B119" s="111"/>
      <c r="C119" s="95"/>
      <c r="D119" s="95"/>
      <c r="E119" s="95"/>
      <c r="F119" s="95"/>
      <c r="G119" s="95"/>
      <c r="H119" s="95"/>
      <c r="I119" s="95"/>
      <c r="J119" s="95"/>
      <c r="K119" s="853" t="s">
        <v>581</v>
      </c>
      <c r="L119" s="853"/>
      <c r="M119" s="94" t="s">
        <v>577</v>
      </c>
      <c r="N119" s="95"/>
      <c r="O119" s="95"/>
      <c r="P119" s="112"/>
    </row>
    <row r="120" spans="2:16" s="83" customFormat="1" ht="15.75" customHeight="1" x14ac:dyDescent="0.25">
      <c r="B120" s="111"/>
      <c r="C120" s="95"/>
      <c r="D120" s="95"/>
      <c r="E120" s="95"/>
      <c r="F120" s="95"/>
      <c r="G120" s="95"/>
      <c r="H120" s="95"/>
      <c r="I120" s="95"/>
      <c r="J120" s="95"/>
      <c r="K120" s="853" t="s">
        <v>562</v>
      </c>
      <c r="L120" s="853"/>
      <c r="M120" s="94" t="s">
        <v>578</v>
      </c>
      <c r="N120" s="95"/>
      <c r="O120" s="95"/>
      <c r="P120" s="112"/>
    </row>
    <row r="121" spans="2:16" s="83" customFormat="1" ht="12.75" customHeight="1" x14ac:dyDescent="0.25">
      <c r="B121" s="111"/>
      <c r="C121" s="95"/>
      <c r="D121" s="95"/>
      <c r="E121" s="95"/>
      <c r="F121" s="95"/>
      <c r="G121" s="95"/>
      <c r="H121" s="95"/>
      <c r="I121" s="95"/>
      <c r="J121" s="95"/>
      <c r="K121" s="93"/>
      <c r="L121" s="93"/>
      <c r="M121" s="94"/>
      <c r="N121" s="95"/>
      <c r="O121" s="95"/>
      <c r="P121" s="112"/>
    </row>
    <row r="122" spans="2:16" s="83" customFormat="1" ht="12.75" customHeight="1" x14ac:dyDescent="0.25">
      <c r="B122" s="111"/>
      <c r="C122" s="95"/>
      <c r="D122" s="95"/>
      <c r="E122" s="95"/>
      <c r="F122" s="95"/>
      <c r="G122" s="95"/>
      <c r="H122" s="95"/>
      <c r="I122" s="95"/>
      <c r="J122" s="95"/>
      <c r="K122" s="93"/>
      <c r="L122" s="93"/>
      <c r="M122" s="94"/>
      <c r="N122" s="95"/>
      <c r="O122" s="95"/>
      <c r="P122" s="112"/>
    </row>
    <row r="123" spans="2:16" s="83" customFormat="1" ht="12.75" customHeight="1" x14ac:dyDescent="0.25">
      <c r="B123" s="111"/>
      <c r="C123" s="95"/>
      <c r="D123" s="95"/>
      <c r="E123" s="95"/>
      <c r="F123" s="95"/>
      <c r="G123" s="95"/>
      <c r="H123" s="95"/>
      <c r="I123" s="95"/>
      <c r="J123" s="95"/>
      <c r="K123" s="93"/>
      <c r="L123" s="93"/>
      <c r="M123" s="94"/>
      <c r="N123" s="95"/>
      <c r="O123" s="95"/>
      <c r="P123" s="112"/>
    </row>
    <row r="124" spans="2:16" s="83" customFormat="1" ht="12.75" customHeight="1" x14ac:dyDescent="0.25">
      <c r="B124" s="111"/>
      <c r="C124" s="95"/>
      <c r="D124" s="95"/>
      <c r="E124" s="95"/>
      <c r="F124" s="95"/>
      <c r="G124" s="95"/>
      <c r="H124" s="95"/>
      <c r="I124" s="95"/>
      <c r="J124" s="95"/>
      <c r="K124" s="93"/>
      <c r="L124" s="93"/>
      <c r="M124" s="94"/>
      <c r="N124" s="95"/>
      <c r="O124" s="95"/>
      <c r="P124" s="112"/>
    </row>
    <row r="125" spans="2:16" s="83" customFormat="1" ht="12.75" customHeight="1" x14ac:dyDescent="0.25">
      <c r="B125" s="111"/>
      <c r="C125" s="95"/>
      <c r="D125" s="95"/>
      <c r="E125" s="95"/>
      <c r="F125" s="95"/>
      <c r="G125" s="95"/>
      <c r="H125" s="95"/>
      <c r="I125" s="95"/>
      <c r="J125" s="95"/>
      <c r="K125" s="93"/>
      <c r="L125" s="93"/>
      <c r="M125" s="94"/>
      <c r="N125" s="95"/>
      <c r="O125" s="95"/>
      <c r="P125" s="112"/>
    </row>
    <row r="126" spans="2:16" s="83" customFormat="1" ht="12.75" customHeight="1" x14ac:dyDescent="0.25">
      <c r="B126" s="111"/>
      <c r="C126" s="95"/>
      <c r="D126" s="95"/>
      <c r="E126" s="95"/>
      <c r="F126" s="95"/>
      <c r="G126" s="95"/>
      <c r="H126" s="95"/>
      <c r="I126" s="95"/>
      <c r="J126" s="95"/>
      <c r="K126" s="93"/>
      <c r="L126" s="93"/>
      <c r="M126" s="94"/>
      <c r="N126" s="95"/>
      <c r="O126" s="95"/>
      <c r="P126" s="112"/>
    </row>
    <row r="127" spans="2:16" s="83" customFormat="1" ht="12.75" customHeight="1" x14ac:dyDescent="0.25">
      <c r="B127" s="111"/>
      <c r="C127" s="95"/>
      <c r="D127" s="95"/>
      <c r="E127" s="95"/>
      <c r="F127" s="95"/>
      <c r="G127" s="95"/>
      <c r="H127" s="95"/>
      <c r="I127" s="95"/>
      <c r="J127" s="95"/>
      <c r="K127" s="93"/>
      <c r="L127" s="93"/>
      <c r="M127" s="94"/>
      <c r="N127" s="95"/>
      <c r="O127" s="95"/>
      <c r="P127" s="112"/>
    </row>
    <row r="128" spans="2:16" s="83" customFormat="1" ht="12.75" customHeight="1" x14ac:dyDescent="0.25">
      <c r="B128" s="111"/>
      <c r="C128" s="95"/>
      <c r="D128" s="95"/>
      <c r="E128" s="95"/>
      <c r="F128" s="95"/>
      <c r="G128" s="95"/>
      <c r="H128" s="95"/>
      <c r="I128" s="95"/>
      <c r="J128" s="95"/>
      <c r="K128" s="93"/>
      <c r="L128" s="93"/>
      <c r="M128" s="94"/>
      <c r="N128" s="95"/>
      <c r="O128" s="95"/>
      <c r="P128" s="112"/>
    </row>
    <row r="129" spans="2:16" s="83" customFormat="1" ht="12.75" customHeight="1" x14ac:dyDescent="0.25">
      <c r="B129" s="111"/>
      <c r="C129" s="95"/>
      <c r="D129" s="95"/>
      <c r="E129" s="95"/>
      <c r="F129" s="95"/>
      <c r="G129" s="95"/>
      <c r="H129" s="95"/>
      <c r="I129" s="95"/>
      <c r="J129" s="95"/>
      <c r="K129" s="93"/>
      <c r="L129" s="93"/>
      <c r="M129" s="94"/>
      <c r="N129" s="95"/>
      <c r="O129" s="95"/>
      <c r="P129" s="112"/>
    </row>
    <row r="130" spans="2:16" s="83" customFormat="1" ht="12.75" customHeight="1" x14ac:dyDescent="0.25">
      <c r="B130" s="111"/>
      <c r="C130" s="95"/>
      <c r="D130" s="95"/>
      <c r="E130" s="95"/>
      <c r="F130" s="95"/>
      <c r="G130" s="95"/>
      <c r="H130" s="95"/>
      <c r="I130" s="95"/>
      <c r="J130" s="95"/>
      <c r="K130" s="93"/>
      <c r="L130" s="93"/>
      <c r="M130" s="94"/>
      <c r="N130" s="95"/>
      <c r="O130" s="95"/>
      <c r="P130" s="112"/>
    </row>
    <row r="131" spans="2:16" s="83" customFormat="1" ht="12.75" customHeight="1" x14ac:dyDescent="0.25">
      <c r="B131" s="111"/>
      <c r="C131" s="95"/>
      <c r="D131" s="95"/>
      <c r="E131" s="95"/>
      <c r="F131" s="95"/>
      <c r="G131" s="95"/>
      <c r="H131" s="95"/>
      <c r="I131" s="95"/>
      <c r="J131" s="95"/>
      <c r="K131" s="93"/>
      <c r="L131" s="93"/>
      <c r="M131" s="94"/>
      <c r="N131" s="95"/>
      <c r="O131" s="95"/>
      <c r="P131" s="112"/>
    </row>
    <row r="132" spans="2:16" s="83" customFormat="1" ht="12.75" customHeight="1" x14ac:dyDescent="0.25">
      <c r="B132" s="111"/>
      <c r="C132" s="95"/>
      <c r="D132" s="95"/>
      <c r="E132" s="95"/>
      <c r="F132" s="95"/>
      <c r="G132" s="95"/>
      <c r="H132" s="95"/>
      <c r="I132" s="95"/>
      <c r="J132" s="95"/>
      <c r="K132" s="93"/>
      <c r="L132" s="93"/>
      <c r="M132" s="94"/>
      <c r="N132" s="95"/>
      <c r="O132" s="95"/>
      <c r="P132" s="112"/>
    </row>
    <row r="133" spans="2:16" s="83" customFormat="1" ht="12.75" customHeight="1" x14ac:dyDescent="0.25">
      <c r="B133" s="111"/>
      <c r="C133" s="95"/>
      <c r="D133" s="95"/>
      <c r="E133" s="95"/>
      <c r="F133" s="95"/>
      <c r="G133" s="95"/>
      <c r="H133" s="95"/>
      <c r="I133" s="95"/>
      <c r="J133" s="95"/>
      <c r="K133" s="93"/>
      <c r="L133" s="93"/>
      <c r="M133" s="94"/>
      <c r="N133" s="95"/>
      <c r="O133" s="95"/>
      <c r="P133" s="112"/>
    </row>
    <row r="134" spans="2:16" s="83" customFormat="1" ht="12.75" customHeight="1" x14ac:dyDescent="0.25">
      <c r="B134" s="111"/>
      <c r="C134" s="95"/>
      <c r="D134" s="95"/>
      <c r="E134" s="95"/>
      <c r="F134" s="95"/>
      <c r="G134" s="95"/>
      <c r="H134" s="95"/>
      <c r="I134" s="95"/>
      <c r="J134" s="95"/>
      <c r="K134" s="93"/>
      <c r="L134" s="93"/>
      <c r="M134" s="94"/>
      <c r="N134" s="95"/>
      <c r="O134" s="95"/>
      <c r="P134" s="112"/>
    </row>
    <row r="135" spans="2:16" s="83" customFormat="1" ht="12.75" customHeight="1" x14ac:dyDescent="0.25">
      <c r="B135" s="111"/>
      <c r="C135" s="95"/>
      <c r="D135" s="95"/>
      <c r="E135" s="95"/>
      <c r="F135" s="95"/>
      <c r="G135" s="95"/>
      <c r="H135" s="95"/>
      <c r="I135" s="95"/>
      <c r="J135" s="95"/>
      <c r="K135" s="93"/>
      <c r="L135" s="93"/>
      <c r="M135" s="94"/>
      <c r="N135" s="95"/>
      <c r="O135" s="95"/>
      <c r="P135" s="112"/>
    </row>
    <row r="136" spans="2:16" s="83" customFormat="1" ht="12.75" customHeight="1" x14ac:dyDescent="0.25">
      <c r="B136" s="111"/>
      <c r="C136" s="95"/>
      <c r="D136" s="95"/>
      <c r="E136" s="95"/>
      <c r="F136" s="95"/>
      <c r="G136" s="95"/>
      <c r="H136" s="95"/>
      <c r="I136" s="95"/>
      <c r="J136" s="95"/>
      <c r="K136" s="93"/>
      <c r="L136" s="93"/>
      <c r="M136" s="94"/>
      <c r="N136" s="95"/>
      <c r="O136" s="95"/>
      <c r="P136" s="112"/>
    </row>
    <row r="137" spans="2:16" s="83" customFormat="1" ht="12.75" customHeight="1" x14ac:dyDescent="0.25">
      <c r="B137" s="111"/>
      <c r="C137" s="95"/>
      <c r="D137" s="95"/>
      <c r="E137" s="95"/>
      <c r="F137" s="95"/>
      <c r="G137" s="95"/>
      <c r="H137" s="95"/>
      <c r="I137" s="95"/>
      <c r="J137" s="95"/>
      <c r="K137" s="93"/>
      <c r="L137" s="93"/>
      <c r="M137" s="94"/>
      <c r="N137" s="95"/>
      <c r="O137" s="95"/>
      <c r="P137" s="112"/>
    </row>
    <row r="138" spans="2:16" s="83" customFormat="1" ht="12.75" customHeight="1" x14ac:dyDescent="0.25">
      <c r="B138" s="111"/>
      <c r="C138" s="95"/>
      <c r="D138" s="95"/>
      <c r="E138" s="95"/>
      <c r="F138" s="95"/>
      <c r="G138" s="95"/>
      <c r="H138" s="95"/>
      <c r="I138" s="95"/>
      <c r="J138" s="95"/>
      <c r="K138" s="93"/>
      <c r="L138" s="93"/>
      <c r="M138" s="94"/>
      <c r="N138" s="95"/>
      <c r="O138" s="95"/>
      <c r="P138" s="112"/>
    </row>
    <row r="139" spans="2:16" s="83" customFormat="1" ht="12.75" customHeight="1" x14ac:dyDescent="0.25">
      <c r="B139" s="111"/>
      <c r="C139" s="95"/>
      <c r="D139" s="95"/>
      <c r="E139" s="95"/>
      <c r="F139" s="95"/>
      <c r="G139" s="95"/>
      <c r="H139" s="95"/>
      <c r="I139" s="95"/>
      <c r="J139" s="95"/>
      <c r="K139" s="93"/>
      <c r="L139" s="93"/>
      <c r="M139" s="94"/>
      <c r="N139" s="95"/>
      <c r="O139" s="95"/>
      <c r="P139" s="112"/>
    </row>
    <row r="140" spans="2:16" s="83" customFormat="1" ht="12.75" customHeight="1" x14ac:dyDescent="0.25">
      <c r="B140" s="111"/>
      <c r="C140" s="95"/>
      <c r="D140" s="95"/>
      <c r="E140" s="95"/>
      <c r="F140" s="95"/>
      <c r="G140" s="95"/>
      <c r="H140" s="95"/>
      <c r="I140" s="95"/>
      <c r="J140" s="95"/>
      <c r="K140" s="93"/>
      <c r="L140" s="93"/>
      <c r="M140" s="94"/>
      <c r="N140" s="95"/>
      <c r="O140" s="95"/>
      <c r="P140" s="112"/>
    </row>
    <row r="141" spans="2:16" s="83" customFormat="1" ht="12.75" customHeight="1" x14ac:dyDescent="0.25">
      <c r="B141" s="111"/>
      <c r="C141" s="95"/>
      <c r="D141" s="95"/>
      <c r="E141" s="95"/>
      <c r="F141" s="95"/>
      <c r="G141" s="95"/>
      <c r="H141" s="95"/>
      <c r="I141" s="95"/>
      <c r="J141" s="95"/>
      <c r="K141" s="93"/>
      <c r="L141" s="93"/>
      <c r="M141" s="94"/>
      <c r="N141" s="95"/>
      <c r="O141" s="95"/>
      <c r="P141" s="112"/>
    </row>
    <row r="142" spans="2:16" s="83" customFormat="1" ht="12.75" customHeight="1" x14ac:dyDescent="0.25">
      <c r="B142" s="111"/>
      <c r="C142" s="95"/>
      <c r="D142" s="95"/>
      <c r="E142" s="95"/>
      <c r="F142" s="95"/>
      <c r="G142" s="95"/>
      <c r="H142" s="95"/>
      <c r="I142" s="95"/>
      <c r="J142" s="95"/>
      <c r="K142" s="93"/>
      <c r="L142" s="93"/>
      <c r="M142" s="94"/>
      <c r="N142" s="95"/>
      <c r="O142" s="95"/>
      <c r="P142" s="112"/>
    </row>
    <row r="143" spans="2:16" s="83" customFormat="1" ht="12.75" customHeight="1" x14ac:dyDescent="0.25">
      <c r="B143" s="111"/>
      <c r="C143" s="95"/>
      <c r="D143" s="95"/>
      <c r="E143" s="95"/>
      <c r="F143" s="95"/>
      <c r="G143" s="95"/>
      <c r="H143" s="95"/>
      <c r="I143" s="95"/>
      <c r="J143" s="95"/>
      <c r="K143" s="93"/>
      <c r="L143" s="93"/>
      <c r="M143" s="94"/>
      <c r="N143" s="95"/>
      <c r="O143" s="95"/>
      <c r="P143" s="112"/>
    </row>
    <row r="144" spans="2:16" s="83" customFormat="1" ht="12.75" customHeight="1" x14ac:dyDescent="0.25">
      <c r="B144" s="111"/>
      <c r="C144" s="95"/>
      <c r="D144" s="95"/>
      <c r="E144" s="95"/>
      <c r="F144" s="95"/>
      <c r="G144" s="95"/>
      <c r="H144" s="95"/>
      <c r="I144" s="95"/>
      <c r="J144" s="95"/>
      <c r="K144" s="93"/>
      <c r="L144" s="93"/>
      <c r="M144" s="94"/>
      <c r="N144" s="95"/>
      <c r="O144" s="95"/>
      <c r="P144" s="112"/>
    </row>
    <row r="145" spans="2:16" s="83" customFormat="1" ht="12.75" customHeight="1" x14ac:dyDescent="0.25">
      <c r="B145" s="111"/>
      <c r="C145" s="95"/>
      <c r="D145" s="95"/>
      <c r="E145" s="95"/>
      <c r="F145" s="95"/>
      <c r="G145" s="95"/>
      <c r="H145" s="95"/>
      <c r="I145" s="95"/>
      <c r="J145" s="95"/>
      <c r="K145" s="93"/>
      <c r="L145" s="93"/>
      <c r="M145" s="94"/>
      <c r="N145" s="95"/>
      <c r="O145" s="95"/>
      <c r="P145" s="112"/>
    </row>
    <row r="146" spans="2:16" s="83" customFormat="1" ht="12.75" customHeight="1" x14ac:dyDescent="0.25">
      <c r="B146" s="111"/>
      <c r="C146" s="95"/>
      <c r="D146" s="95"/>
      <c r="E146" s="95"/>
      <c r="F146" s="95"/>
      <c r="G146" s="95"/>
      <c r="H146" s="95"/>
      <c r="I146" s="95"/>
      <c r="J146" s="95"/>
      <c r="K146" s="93"/>
      <c r="L146" s="93"/>
      <c r="M146" s="94"/>
      <c r="N146" s="95"/>
      <c r="O146" s="95"/>
      <c r="P146" s="112"/>
    </row>
    <row r="147" spans="2:16" s="83" customFormat="1" ht="12.75" customHeight="1" x14ac:dyDescent="0.25">
      <c r="B147" s="111"/>
      <c r="C147" s="95"/>
      <c r="D147" s="95"/>
      <c r="E147" s="95"/>
      <c r="F147" s="95"/>
      <c r="G147" s="95"/>
      <c r="H147" s="95"/>
      <c r="I147" s="95"/>
      <c r="J147" s="95"/>
      <c r="K147" s="93"/>
      <c r="L147" s="93"/>
      <c r="M147" s="94"/>
      <c r="N147" s="95"/>
      <c r="O147" s="95"/>
      <c r="P147" s="112"/>
    </row>
    <row r="148" spans="2:16" s="83" customFormat="1" ht="12.75" customHeight="1" x14ac:dyDescent="0.25">
      <c r="B148" s="111"/>
      <c r="C148" s="95"/>
      <c r="D148" s="95"/>
      <c r="E148" s="95"/>
      <c r="F148" s="95"/>
      <c r="G148" s="95"/>
      <c r="H148" s="95"/>
      <c r="I148" s="95"/>
      <c r="J148" s="95"/>
      <c r="K148" s="93"/>
      <c r="L148" s="93"/>
      <c r="M148" s="94"/>
      <c r="N148" s="95"/>
      <c r="O148" s="95"/>
      <c r="P148" s="112"/>
    </row>
    <row r="149" spans="2:16" s="83" customFormat="1" ht="12.75" customHeight="1" x14ac:dyDescent="0.25">
      <c r="B149" s="111"/>
      <c r="C149" s="95"/>
      <c r="D149" s="95"/>
      <c r="E149" s="95"/>
      <c r="F149" s="95"/>
      <c r="G149" s="95"/>
      <c r="H149" s="95"/>
      <c r="I149" s="95"/>
      <c r="J149" s="95"/>
      <c r="K149" s="93"/>
      <c r="L149" s="93"/>
      <c r="M149" s="94"/>
      <c r="N149" s="95"/>
      <c r="O149" s="95"/>
      <c r="P149" s="112"/>
    </row>
    <row r="150" spans="2:16" s="83" customFormat="1" ht="12.75" customHeight="1" x14ac:dyDescent="0.25">
      <c r="B150" s="111"/>
      <c r="C150" s="95"/>
      <c r="D150" s="95"/>
      <c r="E150" s="95"/>
      <c r="F150" s="95"/>
      <c r="G150" s="95"/>
      <c r="H150" s="95"/>
      <c r="I150" s="95"/>
      <c r="J150" s="95"/>
      <c r="K150" s="93"/>
      <c r="L150" s="93"/>
      <c r="M150" s="94"/>
      <c r="N150" s="95"/>
      <c r="O150" s="95"/>
      <c r="P150" s="112"/>
    </row>
    <row r="151" spans="2:16" ht="12.75" customHeight="1" x14ac:dyDescent="0.2">
      <c r="B151" s="96"/>
      <c r="C151" s="97"/>
      <c r="D151" s="97"/>
      <c r="E151" s="97"/>
      <c r="F151" s="97"/>
      <c r="G151" s="97"/>
      <c r="H151" s="97"/>
      <c r="I151" s="97"/>
      <c r="J151" s="97"/>
      <c r="K151" s="97"/>
      <c r="L151" s="97"/>
      <c r="M151" s="97"/>
      <c r="N151" s="97"/>
      <c r="O151" s="97"/>
      <c r="P151" s="101"/>
    </row>
    <row r="154" spans="2:16" x14ac:dyDescent="0.2">
      <c r="B154" s="102" t="s">
        <v>451</v>
      </c>
      <c r="C154" s="87"/>
      <c r="D154" s="87"/>
      <c r="E154" s="87"/>
      <c r="F154" s="87"/>
      <c r="G154" s="87"/>
      <c r="H154" s="87"/>
      <c r="I154" s="87"/>
      <c r="J154" s="87"/>
      <c r="K154" s="87"/>
      <c r="L154" s="87"/>
      <c r="M154" s="87"/>
      <c r="N154" s="87"/>
      <c r="O154" s="87"/>
      <c r="P154" s="88"/>
    </row>
    <row r="155" spans="2:16" x14ac:dyDescent="0.2">
      <c r="B155" s="89"/>
      <c r="C155" s="90"/>
      <c r="D155" s="90"/>
      <c r="E155" s="90"/>
      <c r="F155" s="90"/>
      <c r="G155" s="90"/>
      <c r="H155" s="90"/>
      <c r="I155" s="90"/>
      <c r="J155" s="90"/>
      <c r="K155" s="90"/>
      <c r="L155" s="90"/>
      <c r="M155" s="90"/>
      <c r="N155" s="90"/>
      <c r="O155" s="90"/>
      <c r="P155" s="91"/>
    </row>
    <row r="156" spans="2:16" ht="39" customHeight="1" x14ac:dyDescent="0.2">
      <c r="B156" s="89"/>
      <c r="C156" s="862" t="s">
        <v>1256</v>
      </c>
      <c r="D156" s="862"/>
      <c r="E156" s="862"/>
      <c r="F156" s="862"/>
      <c r="G156" s="862"/>
      <c r="H156" s="862"/>
      <c r="I156" s="862"/>
      <c r="J156" s="862"/>
      <c r="K156" s="862"/>
      <c r="L156" s="862"/>
      <c r="M156" s="862"/>
      <c r="N156" s="862"/>
      <c r="O156" s="862"/>
      <c r="P156" s="863"/>
    </row>
    <row r="157" spans="2:16" x14ac:dyDescent="0.2">
      <c r="B157" s="89"/>
      <c r="C157" s="90"/>
      <c r="D157" s="90"/>
      <c r="E157" s="90"/>
      <c r="F157" s="90"/>
      <c r="G157" s="90"/>
      <c r="H157" s="90"/>
      <c r="I157" s="90"/>
      <c r="J157" s="90"/>
      <c r="K157" s="90"/>
      <c r="L157" s="90"/>
      <c r="M157" s="90"/>
      <c r="N157" s="90"/>
      <c r="O157" s="90"/>
      <c r="P157" s="91"/>
    </row>
    <row r="158" spans="2:16" x14ac:dyDescent="0.2">
      <c r="B158" s="89"/>
      <c r="C158" s="90"/>
      <c r="D158" s="90" t="s">
        <v>582</v>
      </c>
      <c r="E158" s="90"/>
      <c r="F158" s="90"/>
      <c r="G158" s="90"/>
      <c r="H158" s="90"/>
      <c r="I158" s="90"/>
      <c r="J158" s="90"/>
      <c r="K158" s="90"/>
      <c r="L158" s="90"/>
      <c r="M158" s="90"/>
      <c r="N158" s="90"/>
      <c r="O158" s="90"/>
      <c r="P158" s="91"/>
    </row>
    <row r="159" spans="2:16" x14ac:dyDescent="0.2">
      <c r="B159" s="89"/>
      <c r="C159" s="90"/>
      <c r="D159" s="90"/>
      <c r="E159" s="90"/>
      <c r="F159" s="90"/>
      <c r="G159" s="90"/>
      <c r="H159" s="90"/>
      <c r="I159" s="90"/>
      <c r="J159" s="90"/>
      <c r="K159" s="90"/>
      <c r="L159" s="90"/>
      <c r="M159" s="90"/>
      <c r="N159" s="90"/>
      <c r="O159" s="90"/>
      <c r="P159" s="91"/>
    </row>
    <row r="160" spans="2:16" s="86" customFormat="1" ht="15.75" customHeight="1" x14ac:dyDescent="0.25">
      <c r="B160" s="103"/>
      <c r="C160" s="104"/>
      <c r="D160" s="114" t="s">
        <v>476</v>
      </c>
      <c r="E160" s="113" t="s">
        <v>548</v>
      </c>
      <c r="F160" s="94" t="s">
        <v>604</v>
      </c>
      <c r="G160" s="104"/>
      <c r="H160" s="104"/>
      <c r="I160" s="104"/>
      <c r="J160" s="104"/>
      <c r="K160" s="92" t="s">
        <v>491</v>
      </c>
      <c r="L160" s="93" t="s">
        <v>583</v>
      </c>
      <c r="M160" s="104" t="s">
        <v>584</v>
      </c>
      <c r="N160" s="104"/>
      <c r="O160" s="104"/>
      <c r="P160" s="105"/>
    </row>
    <row r="161" spans="2:16" s="86" customFormat="1" ht="15.75" customHeight="1" x14ac:dyDescent="0.25">
      <c r="B161" s="103"/>
      <c r="C161" s="104"/>
      <c r="D161" s="104"/>
      <c r="E161" s="93" t="s">
        <v>542</v>
      </c>
      <c r="F161" s="94" t="s">
        <v>549</v>
      </c>
      <c r="G161" s="104"/>
      <c r="H161" s="104"/>
      <c r="I161" s="104"/>
      <c r="K161" s="104"/>
      <c r="L161" s="93" t="s">
        <v>585</v>
      </c>
      <c r="M161" s="104" t="s">
        <v>586</v>
      </c>
      <c r="N161" s="104"/>
      <c r="O161" s="104"/>
      <c r="P161" s="105"/>
    </row>
    <row r="162" spans="2:16" s="86" customFormat="1" ht="15.75" customHeight="1" x14ac:dyDescent="0.25">
      <c r="B162" s="103"/>
      <c r="C162" s="104"/>
      <c r="D162" s="104"/>
      <c r="E162" s="93" t="s">
        <v>507</v>
      </c>
      <c r="F162" s="104" t="s">
        <v>509</v>
      </c>
      <c r="G162" s="104"/>
      <c r="H162" s="104"/>
      <c r="I162" s="104"/>
      <c r="J162" s="104"/>
      <c r="K162" s="104"/>
      <c r="M162" s="567" t="s">
        <v>1257</v>
      </c>
      <c r="N162" s="104"/>
      <c r="O162" s="104"/>
      <c r="P162" s="105"/>
    </row>
    <row r="163" spans="2:16" s="86" customFormat="1" ht="15.75" customHeight="1" x14ac:dyDescent="0.25">
      <c r="B163" s="103"/>
      <c r="C163" s="104"/>
      <c r="D163" s="104"/>
      <c r="E163" s="93" t="s">
        <v>481</v>
      </c>
      <c r="F163" s="94" t="s">
        <v>487</v>
      </c>
      <c r="G163" s="104"/>
      <c r="H163" s="104"/>
      <c r="I163" s="104"/>
      <c r="J163" s="104"/>
      <c r="K163" s="104"/>
      <c r="L163" s="115"/>
      <c r="M163" s="116"/>
      <c r="N163" s="104"/>
      <c r="O163" s="104"/>
      <c r="P163" s="105"/>
    </row>
    <row r="164" spans="2:16" s="86" customFormat="1" ht="15.75" customHeight="1" x14ac:dyDescent="0.25">
      <c r="B164" s="103"/>
      <c r="C164" s="104"/>
      <c r="D164" s="104"/>
      <c r="E164" s="93" t="s">
        <v>480</v>
      </c>
      <c r="F164" s="94" t="s">
        <v>486</v>
      </c>
      <c r="G164" s="104"/>
      <c r="H164" s="104"/>
      <c r="I164" s="104"/>
      <c r="J164" s="104"/>
      <c r="K164" s="104"/>
      <c r="N164" s="104"/>
      <c r="O164" s="104"/>
      <c r="P164" s="105"/>
    </row>
    <row r="165" spans="2:16" s="86" customFormat="1" ht="15.75" customHeight="1" x14ac:dyDescent="0.25">
      <c r="B165" s="103"/>
      <c r="C165" s="104"/>
      <c r="D165" s="104"/>
      <c r="E165" s="93" t="s">
        <v>547</v>
      </c>
      <c r="F165" s="94" t="s">
        <v>166</v>
      </c>
      <c r="G165" s="104"/>
      <c r="H165" s="104"/>
      <c r="I165" s="104"/>
      <c r="J165" s="104"/>
      <c r="K165" s="104"/>
      <c r="L165" s="115"/>
      <c r="M165" s="116"/>
      <c r="N165" s="104"/>
      <c r="O165" s="104"/>
      <c r="P165" s="105"/>
    </row>
    <row r="166" spans="2:16" s="86" customFormat="1" ht="15.75" customHeight="1" x14ac:dyDescent="0.25">
      <c r="B166" s="103"/>
      <c r="C166" s="104"/>
      <c r="D166" s="104"/>
      <c r="G166" s="104"/>
      <c r="H166" s="104"/>
      <c r="I166" s="104"/>
      <c r="J166" s="104"/>
      <c r="K166" s="104"/>
      <c r="L166" s="93"/>
      <c r="M166" s="104"/>
      <c r="N166" s="104"/>
      <c r="O166" s="104"/>
      <c r="P166" s="105"/>
    </row>
    <row r="167" spans="2:16" s="86" customFormat="1" ht="15.75" customHeight="1" x14ac:dyDescent="0.25">
      <c r="B167" s="103"/>
      <c r="C167" s="104"/>
      <c r="D167" s="104"/>
      <c r="E167" s="93"/>
      <c r="F167" s="104"/>
      <c r="G167" s="104"/>
      <c r="H167" s="104"/>
      <c r="I167" s="104"/>
      <c r="J167" s="104"/>
      <c r="K167" s="104"/>
      <c r="L167" s="93"/>
      <c r="M167" s="104"/>
      <c r="N167" s="104"/>
      <c r="O167" s="104"/>
      <c r="P167" s="105"/>
    </row>
    <row r="168" spans="2:16" s="86" customFormat="1" ht="15.75" customHeight="1" x14ac:dyDescent="0.25">
      <c r="B168" s="103"/>
      <c r="C168" s="104"/>
      <c r="D168" s="104"/>
      <c r="E168" s="104"/>
      <c r="F168" s="104"/>
      <c r="G168" s="104"/>
      <c r="H168" s="104"/>
      <c r="I168" s="104"/>
      <c r="J168" s="104"/>
      <c r="K168" s="104"/>
      <c r="O168" s="104"/>
      <c r="P168" s="105"/>
    </row>
    <row r="169" spans="2:16" s="86" customFormat="1" ht="15.75" customHeight="1" x14ac:dyDescent="0.25">
      <c r="B169" s="103"/>
      <c r="C169" s="104"/>
      <c r="D169" s="92" t="s">
        <v>508</v>
      </c>
      <c r="E169" s="93" t="s">
        <v>506</v>
      </c>
      <c r="F169" s="104" t="s">
        <v>510</v>
      </c>
      <c r="G169" s="104"/>
      <c r="H169" s="104"/>
      <c r="I169" s="104"/>
      <c r="J169" s="104"/>
      <c r="K169" s="104"/>
      <c r="L169" s="93"/>
      <c r="M169" s="104"/>
      <c r="N169" s="104"/>
      <c r="O169" s="104"/>
      <c r="P169" s="105"/>
    </row>
    <row r="170" spans="2:16" s="86" customFormat="1" ht="15.75" customHeight="1" x14ac:dyDescent="0.25">
      <c r="B170" s="103"/>
      <c r="C170" s="104"/>
      <c r="D170" s="104"/>
      <c r="E170" s="104"/>
      <c r="F170" s="104"/>
      <c r="G170" s="104"/>
      <c r="H170" s="104"/>
      <c r="I170" s="104"/>
      <c r="J170" s="104"/>
      <c r="K170" s="104"/>
      <c r="L170" s="93"/>
      <c r="M170" s="104"/>
      <c r="N170" s="104"/>
      <c r="O170" s="104"/>
      <c r="P170" s="105"/>
    </row>
    <row r="171" spans="2:16" s="86" customFormat="1" ht="15.75" customHeight="1" x14ac:dyDescent="0.25">
      <c r="B171" s="103"/>
      <c r="C171" s="104"/>
      <c r="D171" s="92" t="s">
        <v>593</v>
      </c>
      <c r="E171" s="93" t="s">
        <v>155</v>
      </c>
      <c r="F171" s="104" t="s">
        <v>655</v>
      </c>
      <c r="G171" s="104"/>
      <c r="H171" s="104"/>
      <c r="I171" s="104"/>
      <c r="J171" s="104"/>
      <c r="K171" s="104"/>
      <c r="L171" s="93"/>
      <c r="M171" s="104"/>
      <c r="N171" s="104"/>
      <c r="O171" s="104"/>
      <c r="P171" s="105"/>
    </row>
    <row r="172" spans="2:16" s="86" customFormat="1" ht="15.75" customHeight="1" x14ac:dyDescent="0.25">
      <c r="B172" s="103"/>
      <c r="C172" s="104"/>
      <c r="D172" s="104"/>
      <c r="E172" s="93" t="s">
        <v>594</v>
      </c>
      <c r="F172" s="104" t="s">
        <v>595</v>
      </c>
      <c r="G172" s="104"/>
      <c r="H172" s="104"/>
      <c r="I172" s="104"/>
      <c r="J172" s="104"/>
      <c r="K172" s="104"/>
      <c r="L172" s="93"/>
      <c r="M172" s="104"/>
      <c r="N172" s="104"/>
      <c r="O172" s="104"/>
      <c r="P172" s="105"/>
    </row>
    <row r="173" spans="2:16" x14ac:dyDescent="0.2">
      <c r="B173" s="89"/>
      <c r="C173" s="90"/>
      <c r="D173" s="90"/>
      <c r="E173" s="90"/>
      <c r="F173" s="90"/>
      <c r="G173" s="90"/>
      <c r="H173" s="90"/>
      <c r="I173" s="90"/>
      <c r="J173" s="90"/>
      <c r="K173" s="90"/>
      <c r="L173" s="90"/>
      <c r="M173" s="90"/>
      <c r="N173" s="90"/>
      <c r="O173" s="90"/>
      <c r="P173" s="91"/>
    </row>
    <row r="174" spans="2:16" x14ac:dyDescent="0.2">
      <c r="B174" s="89"/>
      <c r="C174" s="90"/>
      <c r="D174" s="90"/>
      <c r="E174" s="90"/>
      <c r="F174" s="90"/>
      <c r="G174" s="90"/>
      <c r="H174" s="90"/>
      <c r="I174" s="90"/>
      <c r="J174" s="90"/>
      <c r="K174" s="90"/>
      <c r="L174" s="90"/>
      <c r="M174" s="90"/>
      <c r="N174" s="90"/>
      <c r="O174" s="90"/>
      <c r="P174" s="91"/>
    </row>
    <row r="175" spans="2:16" x14ac:dyDescent="0.2">
      <c r="B175" s="89"/>
      <c r="C175" s="90"/>
      <c r="D175" s="90"/>
      <c r="E175" s="90"/>
      <c r="F175" s="90"/>
      <c r="G175" s="90"/>
      <c r="H175" s="90"/>
      <c r="I175" s="90"/>
      <c r="J175" s="90"/>
      <c r="K175" s="90"/>
      <c r="L175" s="90"/>
      <c r="M175" s="90"/>
      <c r="N175" s="90"/>
      <c r="O175" s="90"/>
      <c r="P175" s="91"/>
    </row>
    <row r="176" spans="2:16" x14ac:dyDescent="0.2">
      <c r="B176" s="89"/>
      <c r="C176" s="90"/>
      <c r="D176" s="90"/>
      <c r="E176" s="90"/>
      <c r="F176" s="90"/>
      <c r="G176" s="90"/>
      <c r="H176" s="90"/>
      <c r="I176" s="90"/>
      <c r="J176" s="90"/>
      <c r="K176" s="90"/>
      <c r="L176" s="90"/>
      <c r="M176" s="90"/>
      <c r="N176" s="90"/>
      <c r="O176" s="90"/>
      <c r="P176" s="91"/>
    </row>
    <row r="177" spans="2:16" x14ac:dyDescent="0.2">
      <c r="B177" s="89"/>
      <c r="C177" s="90"/>
      <c r="D177" s="90"/>
      <c r="E177" s="90"/>
      <c r="F177" s="90"/>
      <c r="G177" s="90"/>
      <c r="H177" s="90"/>
      <c r="I177" s="90"/>
      <c r="J177" s="90"/>
      <c r="K177" s="90"/>
      <c r="L177" s="90"/>
      <c r="M177" s="90"/>
      <c r="N177" s="90"/>
      <c r="O177" s="90"/>
      <c r="P177" s="91"/>
    </row>
    <row r="178" spans="2:16" x14ac:dyDescent="0.2">
      <c r="B178" s="89"/>
      <c r="C178" s="90"/>
      <c r="D178" s="90"/>
      <c r="E178" s="90"/>
      <c r="F178" s="90"/>
      <c r="G178" s="90"/>
      <c r="H178" s="90"/>
      <c r="I178" s="90"/>
      <c r="J178" s="90"/>
      <c r="K178" s="90"/>
      <c r="L178" s="90"/>
      <c r="M178" s="90"/>
      <c r="N178" s="90"/>
      <c r="O178" s="90"/>
      <c r="P178" s="91"/>
    </row>
    <row r="179" spans="2:16" x14ac:dyDescent="0.2">
      <c r="B179" s="89"/>
      <c r="C179" s="90"/>
      <c r="D179" s="90"/>
      <c r="E179" s="90"/>
      <c r="F179" s="90"/>
      <c r="G179" s="90"/>
      <c r="H179" s="90"/>
      <c r="I179" s="90"/>
      <c r="J179" s="90"/>
      <c r="K179" s="90"/>
      <c r="L179" s="90"/>
      <c r="M179" s="90"/>
      <c r="N179" s="90"/>
      <c r="O179" s="90"/>
      <c r="P179" s="91"/>
    </row>
    <row r="180" spans="2:16" x14ac:dyDescent="0.2">
      <c r="B180" s="89"/>
      <c r="C180" s="90"/>
      <c r="D180" s="90"/>
      <c r="E180" s="90"/>
      <c r="F180" s="90"/>
      <c r="G180" s="90"/>
      <c r="H180" s="90"/>
      <c r="I180" s="90"/>
      <c r="J180" s="90"/>
      <c r="K180" s="90"/>
      <c r="L180" s="90"/>
      <c r="M180" s="90"/>
      <c r="N180" s="90"/>
      <c r="O180" s="90"/>
      <c r="P180" s="91"/>
    </row>
    <row r="181" spans="2:16" x14ac:dyDescent="0.2">
      <c r="B181" s="89"/>
      <c r="C181" s="90"/>
      <c r="D181" s="90"/>
      <c r="E181" s="90"/>
      <c r="F181" s="90"/>
      <c r="G181" s="90"/>
      <c r="H181" s="90"/>
      <c r="I181" s="90"/>
      <c r="J181" s="90"/>
      <c r="K181" s="90"/>
      <c r="L181" s="90"/>
      <c r="M181" s="90"/>
      <c r="N181" s="90"/>
      <c r="O181" s="90"/>
      <c r="P181" s="91"/>
    </row>
    <row r="182" spans="2:16" x14ac:dyDescent="0.2">
      <c r="B182" s="89"/>
      <c r="C182" s="90"/>
      <c r="D182" s="90"/>
      <c r="E182" s="90"/>
      <c r="F182" s="90"/>
      <c r="G182" s="90"/>
      <c r="H182" s="90"/>
      <c r="I182" s="90"/>
      <c r="J182" s="90"/>
      <c r="K182" s="90"/>
      <c r="L182" s="90"/>
      <c r="M182" s="90"/>
      <c r="N182" s="90"/>
      <c r="O182" s="90"/>
      <c r="P182" s="91"/>
    </row>
    <row r="183" spans="2:16" x14ac:dyDescent="0.2">
      <c r="B183" s="89"/>
      <c r="C183" s="90"/>
      <c r="D183" s="90"/>
      <c r="E183" s="90"/>
      <c r="F183" s="90"/>
      <c r="G183" s="90"/>
      <c r="H183" s="90"/>
      <c r="I183" s="90"/>
      <c r="J183" s="90"/>
      <c r="K183" s="90"/>
      <c r="L183" s="90"/>
      <c r="M183" s="90"/>
      <c r="N183" s="90"/>
      <c r="O183" s="90"/>
      <c r="P183" s="91"/>
    </row>
    <row r="184" spans="2:16" x14ac:dyDescent="0.2">
      <c r="B184" s="89"/>
      <c r="C184" s="90"/>
      <c r="D184" s="90"/>
      <c r="E184" s="90"/>
      <c r="F184" s="90"/>
      <c r="G184" s="90"/>
      <c r="H184" s="90"/>
      <c r="I184" s="90"/>
      <c r="J184" s="90"/>
      <c r="K184" s="90"/>
      <c r="L184" s="90"/>
      <c r="M184" s="90"/>
      <c r="N184" s="90"/>
      <c r="O184" s="90"/>
      <c r="P184" s="91"/>
    </row>
    <row r="185" spans="2:16" x14ac:dyDescent="0.2">
      <c r="B185" s="89"/>
      <c r="C185" s="90"/>
      <c r="D185" s="90"/>
      <c r="E185" s="90"/>
      <c r="F185" s="90"/>
      <c r="G185" s="90"/>
      <c r="H185" s="90"/>
      <c r="I185" s="90"/>
      <c r="J185" s="90"/>
      <c r="K185" s="90"/>
      <c r="L185" s="90"/>
      <c r="M185" s="90"/>
      <c r="N185" s="90"/>
      <c r="O185" s="90"/>
      <c r="P185" s="91"/>
    </row>
    <row r="186" spans="2:16" x14ac:dyDescent="0.2">
      <c r="B186" s="89"/>
      <c r="C186" s="90"/>
      <c r="D186" s="90"/>
      <c r="E186" s="90"/>
      <c r="F186" s="90"/>
      <c r="G186" s="90"/>
      <c r="H186" s="90"/>
      <c r="I186" s="90"/>
      <c r="J186" s="90"/>
      <c r="K186" s="90"/>
      <c r="L186" s="90"/>
      <c r="M186" s="90"/>
      <c r="N186" s="90"/>
      <c r="O186" s="90"/>
      <c r="P186" s="91"/>
    </row>
    <row r="187" spans="2:16" x14ac:dyDescent="0.2">
      <c r="B187" s="89"/>
      <c r="C187" s="90"/>
      <c r="D187" s="90"/>
      <c r="E187" s="90"/>
      <c r="F187" s="90"/>
      <c r="G187" s="90"/>
      <c r="H187" s="90"/>
      <c r="I187" s="90"/>
      <c r="J187" s="90"/>
      <c r="K187" s="90"/>
      <c r="L187" s="90"/>
      <c r="M187" s="90"/>
      <c r="N187" s="90"/>
      <c r="O187" s="90"/>
      <c r="P187" s="91"/>
    </row>
    <row r="188" spans="2:16" x14ac:dyDescent="0.2">
      <c r="B188" s="89"/>
      <c r="C188" s="90"/>
      <c r="D188" s="90"/>
      <c r="E188" s="90"/>
      <c r="F188" s="90"/>
      <c r="G188" s="90"/>
      <c r="H188" s="90"/>
      <c r="I188" s="90"/>
      <c r="J188" s="90"/>
      <c r="K188" s="90"/>
      <c r="L188" s="90"/>
      <c r="M188" s="90"/>
      <c r="N188" s="90"/>
      <c r="O188" s="90"/>
      <c r="P188" s="91"/>
    </row>
    <row r="189" spans="2:16" x14ac:dyDescent="0.2">
      <c r="B189" s="89"/>
      <c r="C189" s="90"/>
      <c r="D189" s="90"/>
      <c r="E189" s="90"/>
      <c r="F189" s="90"/>
      <c r="G189" s="90"/>
      <c r="H189" s="90"/>
      <c r="I189" s="90"/>
      <c r="J189" s="90"/>
      <c r="K189" s="90"/>
      <c r="L189" s="90"/>
      <c r="M189" s="90"/>
      <c r="N189" s="90"/>
      <c r="O189" s="90"/>
      <c r="P189" s="91"/>
    </row>
    <row r="190" spans="2:16" ht="12.75" customHeight="1" x14ac:dyDescent="0.2">
      <c r="B190" s="96"/>
      <c r="C190" s="97"/>
      <c r="D190" s="97"/>
      <c r="E190" s="97"/>
      <c r="F190" s="97"/>
      <c r="G190" s="97"/>
      <c r="H190" s="97"/>
      <c r="I190" s="97"/>
      <c r="J190" s="97"/>
      <c r="K190" s="97"/>
      <c r="L190" s="97"/>
      <c r="M190" s="97"/>
      <c r="N190" s="97"/>
      <c r="O190" s="97"/>
      <c r="P190" s="101"/>
    </row>
    <row r="193" spans="2:16" x14ac:dyDescent="0.2">
      <c r="B193" s="102" t="s">
        <v>466</v>
      </c>
      <c r="C193" s="87"/>
      <c r="D193" s="87"/>
      <c r="E193" s="87"/>
      <c r="F193" s="87"/>
      <c r="G193" s="87"/>
      <c r="H193" s="87"/>
      <c r="I193" s="87"/>
      <c r="J193" s="87"/>
      <c r="K193" s="87"/>
      <c r="L193" s="87"/>
      <c r="M193" s="87"/>
      <c r="N193" s="87"/>
      <c r="O193" s="87"/>
      <c r="P193" s="88"/>
    </row>
    <row r="194" spans="2:16" x14ac:dyDescent="0.2">
      <c r="B194" s="89"/>
      <c r="C194" s="90"/>
      <c r="D194" s="90"/>
      <c r="E194" s="90"/>
      <c r="F194" s="90"/>
      <c r="G194" s="90"/>
      <c r="H194" s="90"/>
      <c r="I194" s="90"/>
      <c r="J194" s="90"/>
      <c r="K194" s="90"/>
      <c r="L194" s="90"/>
      <c r="M194" s="90"/>
      <c r="N194" s="90"/>
      <c r="O194" s="90"/>
      <c r="P194" s="91"/>
    </row>
    <row r="195" spans="2:16" ht="25.5" customHeight="1" x14ac:dyDescent="0.2">
      <c r="B195" s="89"/>
      <c r="C195" s="856" t="s">
        <v>596</v>
      </c>
      <c r="D195" s="856"/>
      <c r="E195" s="856"/>
      <c r="F195" s="856"/>
      <c r="G195" s="856"/>
      <c r="H195" s="856"/>
      <c r="I195" s="856"/>
      <c r="J195" s="856"/>
      <c r="K195" s="856"/>
      <c r="L195" s="856"/>
      <c r="M195" s="856"/>
      <c r="N195" s="856"/>
      <c r="O195" s="856"/>
      <c r="P195" s="857"/>
    </row>
    <row r="196" spans="2:16" x14ac:dyDescent="0.2">
      <c r="B196" s="89"/>
      <c r="C196" s="90"/>
      <c r="D196" s="90"/>
      <c r="E196" s="90"/>
      <c r="F196" s="90"/>
      <c r="G196" s="90"/>
      <c r="H196" s="90"/>
      <c r="I196" s="90"/>
      <c r="J196" s="90"/>
      <c r="K196" s="90"/>
      <c r="L196" s="90"/>
      <c r="M196" s="90"/>
      <c r="N196" s="90"/>
      <c r="O196" s="90"/>
      <c r="P196" s="91"/>
    </row>
    <row r="197" spans="2:16" s="86" customFormat="1" ht="15.75" customHeight="1" x14ac:dyDescent="0.25">
      <c r="B197" s="103"/>
      <c r="C197" s="104"/>
      <c r="D197" s="92" t="s">
        <v>476</v>
      </c>
      <c r="E197" s="93" t="s">
        <v>597</v>
      </c>
      <c r="F197" s="104" t="s">
        <v>605</v>
      </c>
      <c r="G197" s="104"/>
      <c r="H197" s="104"/>
      <c r="I197" s="104"/>
      <c r="J197" s="104"/>
      <c r="K197" s="92" t="s">
        <v>491</v>
      </c>
      <c r="L197" s="93" t="s">
        <v>613</v>
      </c>
      <c r="M197" s="104" t="s">
        <v>614</v>
      </c>
      <c r="N197" s="104"/>
      <c r="O197" s="104"/>
      <c r="P197" s="105"/>
    </row>
    <row r="198" spans="2:16" s="86" customFormat="1" ht="15.75" customHeight="1" x14ac:dyDescent="0.25">
      <c r="B198" s="103"/>
      <c r="C198" s="104"/>
      <c r="D198" s="104"/>
      <c r="E198" s="93" t="s">
        <v>598</v>
      </c>
      <c r="F198" s="104" t="s">
        <v>606</v>
      </c>
      <c r="G198" s="104"/>
      <c r="H198" s="104"/>
      <c r="I198" s="104"/>
      <c r="J198" s="104"/>
      <c r="K198" s="104"/>
      <c r="L198" s="93" t="s">
        <v>615</v>
      </c>
      <c r="M198" s="104" t="s">
        <v>616</v>
      </c>
      <c r="N198" s="104"/>
      <c r="O198" s="104"/>
      <c r="P198" s="105"/>
    </row>
    <row r="199" spans="2:16" s="86" customFormat="1" ht="15.75" customHeight="1" x14ac:dyDescent="0.25">
      <c r="B199" s="103"/>
      <c r="C199" s="104"/>
      <c r="D199" s="104"/>
      <c r="E199" s="93" t="s">
        <v>599</v>
      </c>
      <c r="F199" s="104" t="s">
        <v>607</v>
      </c>
      <c r="G199" s="104"/>
      <c r="H199" s="104"/>
      <c r="I199" s="104"/>
      <c r="J199" s="104"/>
      <c r="K199" s="104"/>
      <c r="L199" s="93" t="s">
        <v>617</v>
      </c>
      <c r="M199" s="104" t="s">
        <v>618</v>
      </c>
      <c r="N199" s="104"/>
      <c r="O199" s="104"/>
      <c r="P199" s="105"/>
    </row>
    <row r="200" spans="2:16" s="86" customFormat="1" ht="15.75" customHeight="1" x14ac:dyDescent="0.25">
      <c r="B200" s="103"/>
      <c r="C200" s="104"/>
      <c r="D200" s="104"/>
      <c r="E200" s="93" t="s">
        <v>600</v>
      </c>
      <c r="F200" s="104" t="s">
        <v>608</v>
      </c>
      <c r="G200" s="104"/>
      <c r="H200" s="104"/>
      <c r="I200" s="104"/>
      <c r="J200" s="104"/>
      <c r="K200" s="104"/>
      <c r="L200" s="104"/>
      <c r="M200" s="104"/>
      <c r="N200" s="104"/>
      <c r="O200" s="104"/>
      <c r="P200" s="105"/>
    </row>
    <row r="201" spans="2:16" s="86" customFormat="1" ht="15.75" customHeight="1" x14ac:dyDescent="0.25">
      <c r="B201" s="103"/>
      <c r="C201" s="104"/>
      <c r="D201" s="104"/>
      <c r="E201" s="93" t="s">
        <v>482</v>
      </c>
      <c r="F201" s="94" t="s">
        <v>488</v>
      </c>
      <c r="G201" s="104"/>
      <c r="H201" s="104"/>
      <c r="I201" s="104"/>
      <c r="J201" s="104"/>
      <c r="K201" s="104"/>
      <c r="L201" s="104"/>
      <c r="M201" s="104"/>
      <c r="N201" s="104"/>
      <c r="O201" s="104"/>
      <c r="P201" s="105"/>
    </row>
    <row r="202" spans="2:16" s="86" customFormat="1" ht="15.75" customHeight="1" x14ac:dyDescent="0.25">
      <c r="B202" s="103"/>
      <c r="C202" s="104"/>
      <c r="D202" s="104"/>
      <c r="E202" s="93" t="s">
        <v>480</v>
      </c>
      <c r="F202" s="94" t="s">
        <v>486</v>
      </c>
      <c r="G202" s="104"/>
      <c r="H202" s="104"/>
      <c r="I202" s="104"/>
      <c r="J202" s="104"/>
      <c r="K202" s="104"/>
      <c r="L202" s="104"/>
      <c r="M202" s="104"/>
      <c r="N202" s="104"/>
      <c r="O202" s="104"/>
      <c r="P202" s="105"/>
    </row>
    <row r="203" spans="2:16" s="86" customFormat="1" ht="15.75" customHeight="1" x14ac:dyDescent="0.25">
      <c r="B203" s="103"/>
      <c r="C203" s="104"/>
      <c r="D203" s="104"/>
      <c r="E203" s="93" t="s">
        <v>483</v>
      </c>
      <c r="F203" s="94" t="s">
        <v>489</v>
      </c>
      <c r="G203" s="104"/>
      <c r="H203" s="104"/>
      <c r="I203" s="104"/>
      <c r="J203" s="104"/>
      <c r="K203" s="104"/>
      <c r="L203" s="104"/>
      <c r="M203" s="104"/>
      <c r="N203" s="104"/>
      <c r="O203" s="104"/>
      <c r="P203" s="105"/>
    </row>
    <row r="204" spans="2:16" s="86" customFormat="1" ht="15.75" customHeight="1" x14ac:dyDescent="0.25">
      <c r="B204" s="103"/>
      <c r="C204" s="104"/>
      <c r="D204" s="104"/>
      <c r="E204" s="93" t="s">
        <v>601</v>
      </c>
      <c r="F204" s="104" t="s">
        <v>609</v>
      </c>
      <c r="G204" s="104"/>
      <c r="H204" s="104"/>
      <c r="I204" s="104"/>
      <c r="J204" s="104"/>
      <c r="K204" s="104"/>
      <c r="L204" s="104"/>
      <c r="M204" s="104"/>
      <c r="N204" s="104"/>
      <c r="O204" s="104"/>
      <c r="P204" s="105"/>
    </row>
    <row r="205" spans="2:16" s="86" customFormat="1" ht="15.75" customHeight="1" x14ac:dyDescent="0.25">
      <c r="B205" s="103"/>
      <c r="C205" s="104"/>
      <c r="D205" s="104"/>
      <c r="E205" s="93" t="s">
        <v>602</v>
      </c>
      <c r="F205" s="104" t="s">
        <v>610</v>
      </c>
      <c r="G205" s="104"/>
      <c r="H205" s="104"/>
      <c r="I205" s="104"/>
      <c r="J205" s="104"/>
      <c r="K205" s="104"/>
      <c r="L205" s="104"/>
      <c r="M205" s="104"/>
      <c r="N205" s="104"/>
      <c r="O205" s="104"/>
      <c r="P205" s="105"/>
    </row>
    <row r="206" spans="2:16" s="86" customFormat="1" ht="15.75" customHeight="1" x14ac:dyDescent="0.25">
      <c r="B206" s="103"/>
      <c r="C206" s="104"/>
      <c r="D206" s="104"/>
      <c r="E206" s="93" t="s">
        <v>603</v>
      </c>
      <c r="F206" s="104" t="s">
        <v>611</v>
      </c>
      <c r="G206" s="104"/>
      <c r="H206" s="104"/>
      <c r="I206" s="104"/>
      <c r="J206" s="104"/>
      <c r="K206" s="104"/>
      <c r="L206" s="104"/>
      <c r="M206" s="104"/>
      <c r="N206" s="104"/>
      <c r="O206" s="104"/>
      <c r="P206" s="105"/>
    </row>
    <row r="207" spans="2:16" s="86" customFormat="1" ht="15.75" customHeight="1" x14ac:dyDescent="0.25">
      <c r="B207" s="103"/>
      <c r="C207" s="104"/>
      <c r="D207" s="104"/>
      <c r="E207" s="104"/>
      <c r="F207" s="104"/>
      <c r="G207" s="104"/>
      <c r="H207" s="104"/>
      <c r="I207" s="104"/>
      <c r="J207" s="104"/>
      <c r="K207" s="104"/>
      <c r="L207" s="104"/>
      <c r="M207" s="104"/>
      <c r="N207" s="104"/>
      <c r="O207" s="104"/>
      <c r="P207" s="105"/>
    </row>
    <row r="208" spans="2:16" s="86" customFormat="1" ht="15.75" customHeight="1" x14ac:dyDescent="0.25">
      <c r="B208" s="103"/>
      <c r="C208" s="104"/>
      <c r="D208" s="92" t="s">
        <v>508</v>
      </c>
      <c r="E208" s="93" t="s">
        <v>505</v>
      </c>
      <c r="F208" s="94" t="s">
        <v>499</v>
      </c>
      <c r="G208" s="104"/>
      <c r="H208" s="104"/>
      <c r="I208" s="104"/>
      <c r="J208" s="104"/>
      <c r="K208" s="104"/>
      <c r="L208" s="104"/>
      <c r="M208" s="104"/>
      <c r="N208" s="104"/>
      <c r="O208" s="104"/>
      <c r="P208" s="105"/>
    </row>
    <row r="209" spans="2:16" s="86" customFormat="1" ht="15.75" customHeight="1" x14ac:dyDescent="0.25">
      <c r="B209" s="103"/>
      <c r="C209" s="104"/>
      <c r="D209" s="104"/>
      <c r="E209" s="93" t="s">
        <v>517</v>
      </c>
      <c r="F209" s="104" t="s">
        <v>518</v>
      </c>
      <c r="G209" s="104"/>
      <c r="H209" s="104"/>
      <c r="I209" s="104"/>
      <c r="J209" s="104"/>
      <c r="K209" s="104"/>
      <c r="L209" s="104"/>
      <c r="M209" s="104"/>
      <c r="N209" s="104"/>
      <c r="O209" s="104"/>
      <c r="P209" s="105"/>
    </row>
    <row r="210" spans="2:16" s="86" customFormat="1" ht="15.75" customHeight="1" x14ac:dyDescent="0.25">
      <c r="B210" s="103"/>
      <c r="C210" s="104"/>
      <c r="D210" s="104"/>
      <c r="E210" s="93" t="s">
        <v>28</v>
      </c>
      <c r="F210" s="104" t="s">
        <v>531</v>
      </c>
      <c r="G210" s="104"/>
      <c r="H210" s="104"/>
      <c r="I210" s="104"/>
      <c r="J210" s="104"/>
      <c r="K210" s="104"/>
      <c r="L210" s="104"/>
      <c r="M210" s="104"/>
      <c r="N210" s="104"/>
      <c r="O210" s="104"/>
      <c r="P210" s="105"/>
    </row>
    <row r="211" spans="2:16" s="86" customFormat="1" ht="15.75" customHeight="1" x14ac:dyDescent="0.25">
      <c r="B211" s="103"/>
      <c r="C211" s="104"/>
      <c r="D211" s="104"/>
      <c r="E211" s="93" t="s">
        <v>32</v>
      </c>
      <c r="F211" s="104" t="s">
        <v>612</v>
      </c>
      <c r="G211" s="104"/>
      <c r="H211" s="104"/>
      <c r="I211" s="104"/>
      <c r="J211" s="104"/>
      <c r="K211" s="104"/>
      <c r="L211" s="104"/>
      <c r="M211" s="104"/>
      <c r="N211" s="104"/>
      <c r="O211" s="104"/>
      <c r="P211" s="105"/>
    </row>
    <row r="212" spans="2:16" s="86" customFormat="1" ht="15.75" customHeight="1" x14ac:dyDescent="0.25">
      <c r="B212" s="103"/>
      <c r="C212" s="104"/>
      <c r="D212" s="104"/>
      <c r="E212" s="93" t="s">
        <v>535</v>
      </c>
      <c r="F212" s="104" t="s">
        <v>536</v>
      </c>
      <c r="G212" s="104"/>
      <c r="H212" s="104"/>
      <c r="I212" s="104"/>
      <c r="J212" s="104"/>
      <c r="K212" s="104"/>
      <c r="L212" s="104"/>
      <c r="M212" s="104"/>
      <c r="N212" s="104"/>
      <c r="O212" s="104"/>
      <c r="P212" s="105"/>
    </row>
    <row r="213" spans="2:16" s="86" customFormat="1" ht="15.75" customHeight="1" x14ac:dyDescent="0.25">
      <c r="B213" s="103"/>
      <c r="C213" s="104"/>
      <c r="D213" s="104"/>
      <c r="E213" s="93" t="s">
        <v>587</v>
      </c>
      <c r="F213" s="104" t="s">
        <v>589</v>
      </c>
      <c r="G213" s="104"/>
      <c r="H213" s="104"/>
      <c r="I213" s="104"/>
      <c r="J213" s="104"/>
      <c r="K213" s="104"/>
      <c r="L213" s="104"/>
      <c r="M213" s="104"/>
      <c r="N213" s="104"/>
      <c r="O213" s="104"/>
      <c r="P213" s="105"/>
    </row>
    <row r="214" spans="2:16" s="86" customFormat="1" ht="15.75" customHeight="1" x14ac:dyDescent="0.25">
      <c r="B214" s="103"/>
      <c r="C214" s="104"/>
      <c r="D214" s="104"/>
      <c r="E214" s="93" t="s">
        <v>588</v>
      </c>
      <c r="F214" s="104" t="s">
        <v>590</v>
      </c>
      <c r="G214" s="104"/>
      <c r="H214" s="104"/>
      <c r="I214" s="104"/>
      <c r="J214" s="104"/>
      <c r="K214" s="104"/>
      <c r="L214" s="104"/>
      <c r="M214" s="104"/>
      <c r="N214" s="104"/>
      <c r="O214" s="104"/>
      <c r="P214" s="105"/>
    </row>
    <row r="215" spans="2:16" s="86" customFormat="1" ht="15.75" customHeight="1" x14ac:dyDescent="0.25">
      <c r="B215" s="103"/>
      <c r="C215" s="104"/>
      <c r="D215" s="104"/>
      <c r="E215" s="93" t="s">
        <v>591</v>
      </c>
      <c r="F215" s="104" t="s">
        <v>592</v>
      </c>
      <c r="G215" s="104"/>
      <c r="H215" s="104"/>
      <c r="I215" s="104"/>
      <c r="J215" s="104"/>
      <c r="K215" s="104"/>
      <c r="L215" s="104"/>
      <c r="M215" s="104"/>
      <c r="N215" s="104"/>
      <c r="O215" s="104"/>
      <c r="P215" s="105"/>
    </row>
    <row r="216" spans="2:16" x14ac:dyDescent="0.2">
      <c r="B216" s="89"/>
      <c r="C216" s="90"/>
      <c r="D216" s="90"/>
      <c r="E216" s="90"/>
      <c r="F216" s="90"/>
      <c r="G216" s="90"/>
      <c r="H216" s="90"/>
      <c r="I216" s="90"/>
      <c r="J216" s="90"/>
      <c r="K216" s="90"/>
      <c r="L216" s="90"/>
      <c r="M216" s="90"/>
      <c r="N216" s="90"/>
      <c r="O216" s="90"/>
      <c r="P216" s="91"/>
    </row>
    <row r="217" spans="2:16" ht="12.75" customHeight="1" x14ac:dyDescent="0.2">
      <c r="B217" s="89"/>
      <c r="C217" s="90"/>
      <c r="D217" s="90"/>
      <c r="E217" s="90"/>
      <c r="F217" s="90"/>
      <c r="G217" s="90"/>
      <c r="H217" s="90"/>
      <c r="I217" s="90"/>
      <c r="J217" s="90"/>
      <c r="K217" s="90"/>
      <c r="L217" s="90"/>
      <c r="M217" s="90"/>
      <c r="N217" s="90"/>
      <c r="O217" s="90"/>
      <c r="P217" s="91"/>
    </row>
    <row r="218" spans="2:16" ht="12.75" customHeight="1" x14ac:dyDescent="0.2">
      <c r="B218" s="89"/>
      <c r="C218" s="90"/>
      <c r="D218" s="90"/>
      <c r="E218" s="90"/>
      <c r="F218" s="90"/>
      <c r="G218" s="90"/>
      <c r="H218" s="90"/>
      <c r="I218" s="90"/>
      <c r="J218" s="90"/>
      <c r="K218" s="90"/>
      <c r="L218" s="90"/>
      <c r="M218" s="90"/>
      <c r="N218" s="90"/>
      <c r="O218" s="90"/>
      <c r="P218" s="91"/>
    </row>
    <row r="219" spans="2:16" x14ac:dyDescent="0.2">
      <c r="B219" s="89"/>
      <c r="C219" s="90"/>
      <c r="D219" s="90"/>
      <c r="E219" s="90"/>
      <c r="F219" s="90"/>
      <c r="G219" s="90"/>
      <c r="H219" s="90"/>
      <c r="I219" s="90"/>
      <c r="J219" s="90"/>
      <c r="K219" s="90"/>
      <c r="L219" s="90"/>
      <c r="M219" s="90"/>
      <c r="N219" s="90"/>
      <c r="O219" s="90"/>
      <c r="P219" s="91"/>
    </row>
    <row r="220" spans="2:16" x14ac:dyDescent="0.2">
      <c r="B220" s="89"/>
      <c r="C220" s="90"/>
      <c r="D220" s="90"/>
      <c r="E220" s="90"/>
      <c r="F220" s="90"/>
      <c r="G220" s="90"/>
      <c r="H220" s="90"/>
      <c r="I220" s="90"/>
      <c r="J220" s="90"/>
      <c r="K220" s="90"/>
      <c r="L220" s="90"/>
      <c r="M220" s="90"/>
      <c r="N220" s="90"/>
      <c r="O220" s="90"/>
      <c r="P220" s="91"/>
    </row>
    <row r="221" spans="2:16" x14ac:dyDescent="0.2">
      <c r="B221" s="89"/>
      <c r="C221" s="90"/>
      <c r="D221" s="90"/>
      <c r="E221" s="90"/>
      <c r="F221" s="90"/>
      <c r="G221" s="90"/>
      <c r="H221" s="90"/>
      <c r="I221" s="90"/>
      <c r="J221" s="90"/>
      <c r="K221" s="90"/>
      <c r="L221" s="90"/>
      <c r="M221" s="90"/>
      <c r="N221" s="90"/>
      <c r="O221" s="90"/>
      <c r="P221" s="91"/>
    </row>
    <row r="222" spans="2:16" x14ac:dyDescent="0.2">
      <c r="B222" s="89"/>
      <c r="C222" s="90"/>
      <c r="D222" s="90"/>
      <c r="E222" s="90"/>
      <c r="F222" s="90"/>
      <c r="G222" s="90"/>
      <c r="H222" s="90"/>
      <c r="I222" s="90"/>
      <c r="J222" s="90"/>
      <c r="K222" s="90"/>
      <c r="L222" s="90"/>
      <c r="M222" s="90"/>
      <c r="N222" s="90"/>
      <c r="O222" s="90"/>
      <c r="P222" s="91"/>
    </row>
    <row r="223" spans="2:16" x14ac:dyDescent="0.2">
      <c r="B223" s="89"/>
      <c r="C223" s="90"/>
      <c r="D223" s="90"/>
      <c r="E223" s="90"/>
      <c r="F223" s="90"/>
      <c r="G223" s="90"/>
      <c r="H223" s="90"/>
      <c r="I223" s="90"/>
      <c r="J223" s="90"/>
      <c r="K223" s="90"/>
      <c r="L223" s="90"/>
      <c r="M223" s="90"/>
      <c r="N223" s="90"/>
      <c r="O223" s="90"/>
      <c r="P223" s="91"/>
    </row>
    <row r="224" spans="2:16" x14ac:dyDescent="0.2">
      <c r="B224" s="89"/>
      <c r="C224" s="90"/>
      <c r="D224" s="90"/>
      <c r="E224" s="90"/>
      <c r="F224" s="90"/>
      <c r="G224" s="90"/>
      <c r="H224" s="90"/>
      <c r="I224" s="90"/>
      <c r="J224" s="90"/>
      <c r="K224" s="90"/>
      <c r="L224" s="90"/>
      <c r="M224" s="90"/>
      <c r="N224" s="90"/>
      <c r="O224" s="90"/>
      <c r="P224" s="91"/>
    </row>
    <row r="225" spans="2:16" x14ac:dyDescent="0.2">
      <c r="B225" s="89"/>
      <c r="C225" s="90"/>
      <c r="D225" s="90"/>
      <c r="E225" s="90"/>
      <c r="F225" s="90"/>
      <c r="G225" s="90"/>
      <c r="H225" s="90"/>
      <c r="I225" s="90"/>
      <c r="J225" s="90"/>
      <c r="K225" s="90"/>
      <c r="L225" s="90"/>
      <c r="M225" s="90"/>
      <c r="N225" s="90"/>
      <c r="O225" s="90"/>
      <c r="P225" s="91"/>
    </row>
    <row r="226" spans="2:16" x14ac:dyDescent="0.2">
      <c r="B226" s="89"/>
      <c r="C226" s="90"/>
      <c r="D226" s="90"/>
      <c r="E226" s="90"/>
      <c r="F226" s="90"/>
      <c r="G226" s="90"/>
      <c r="H226" s="90"/>
      <c r="I226" s="90"/>
      <c r="J226" s="90"/>
      <c r="K226" s="90"/>
      <c r="L226" s="90"/>
      <c r="M226" s="90"/>
      <c r="N226" s="90"/>
      <c r="O226" s="90"/>
      <c r="P226" s="91"/>
    </row>
    <row r="227" spans="2:16" x14ac:dyDescent="0.2">
      <c r="B227" s="89"/>
      <c r="C227" s="90"/>
      <c r="D227" s="90"/>
      <c r="E227" s="90"/>
      <c r="F227" s="90"/>
      <c r="G227" s="90"/>
      <c r="H227" s="90"/>
      <c r="I227" s="90"/>
      <c r="J227" s="90"/>
      <c r="K227" s="90"/>
      <c r="L227" s="90"/>
      <c r="M227" s="90"/>
      <c r="N227" s="90"/>
      <c r="O227" s="90"/>
      <c r="P227" s="91"/>
    </row>
    <row r="228" spans="2:16" x14ac:dyDescent="0.2">
      <c r="B228" s="89"/>
      <c r="C228" s="90"/>
      <c r="D228" s="90"/>
      <c r="E228" s="90"/>
      <c r="F228" s="90"/>
      <c r="G228" s="90"/>
      <c r="H228" s="90"/>
      <c r="I228" s="90"/>
      <c r="J228" s="90"/>
      <c r="K228" s="90"/>
      <c r="L228" s="90"/>
      <c r="M228" s="90"/>
      <c r="N228" s="90"/>
      <c r="O228" s="90"/>
      <c r="P228" s="91"/>
    </row>
    <row r="229" spans="2:16" x14ac:dyDescent="0.2">
      <c r="B229" s="89"/>
      <c r="C229" s="90"/>
      <c r="D229" s="90"/>
      <c r="E229" s="90"/>
      <c r="F229" s="90"/>
      <c r="G229" s="90"/>
      <c r="H229" s="90"/>
      <c r="I229" s="90"/>
      <c r="J229" s="90"/>
      <c r="K229" s="90"/>
      <c r="L229" s="90"/>
      <c r="M229" s="90"/>
      <c r="N229" s="90"/>
      <c r="O229" s="90"/>
      <c r="P229" s="91"/>
    </row>
    <row r="230" spans="2:16" x14ac:dyDescent="0.2">
      <c r="B230" s="89"/>
      <c r="C230" s="90"/>
      <c r="D230" s="90"/>
      <c r="E230" s="90"/>
      <c r="F230" s="90"/>
      <c r="G230" s="90"/>
      <c r="H230" s="90"/>
      <c r="I230" s="90"/>
      <c r="J230" s="90"/>
      <c r="K230" s="90"/>
      <c r="L230" s="90"/>
      <c r="M230" s="90"/>
      <c r="N230" s="90"/>
      <c r="O230" s="90"/>
      <c r="P230" s="91"/>
    </row>
    <row r="231" spans="2:16" x14ac:dyDescent="0.2">
      <c r="B231" s="89"/>
      <c r="C231" s="90"/>
      <c r="D231" s="90"/>
      <c r="E231" s="90"/>
      <c r="F231" s="90"/>
      <c r="G231" s="90"/>
      <c r="H231" s="90"/>
      <c r="I231" s="90"/>
      <c r="J231" s="90"/>
      <c r="K231" s="90"/>
      <c r="L231" s="90"/>
      <c r="M231" s="90"/>
      <c r="N231" s="90"/>
      <c r="O231" s="90"/>
      <c r="P231" s="91"/>
    </row>
    <row r="232" spans="2:16" x14ac:dyDescent="0.2">
      <c r="B232" s="89"/>
      <c r="C232" s="90"/>
      <c r="D232" s="90"/>
      <c r="E232" s="90"/>
      <c r="F232" s="90"/>
      <c r="G232" s="90"/>
      <c r="H232" s="90"/>
      <c r="I232" s="90"/>
      <c r="J232" s="90"/>
      <c r="K232" s="90"/>
      <c r="L232" s="90"/>
      <c r="M232" s="90"/>
      <c r="N232" s="90"/>
      <c r="O232" s="90"/>
      <c r="P232" s="91"/>
    </row>
    <row r="233" spans="2:16" x14ac:dyDescent="0.2">
      <c r="B233" s="89"/>
      <c r="C233" s="90"/>
      <c r="D233" s="90"/>
      <c r="E233" s="90"/>
      <c r="F233" s="90"/>
      <c r="G233" s="90"/>
      <c r="H233" s="90"/>
      <c r="I233" s="90"/>
      <c r="J233" s="90"/>
      <c r="K233" s="90"/>
      <c r="L233" s="90"/>
      <c r="M233" s="90"/>
      <c r="N233" s="90"/>
      <c r="O233" s="90"/>
      <c r="P233" s="91"/>
    </row>
    <row r="234" spans="2:16" x14ac:dyDescent="0.2">
      <c r="B234" s="89"/>
      <c r="C234" s="90"/>
      <c r="D234" s="90"/>
      <c r="E234" s="90"/>
      <c r="F234" s="90"/>
      <c r="G234" s="90"/>
      <c r="H234" s="90"/>
      <c r="I234" s="90"/>
      <c r="J234" s="90"/>
      <c r="K234" s="90"/>
      <c r="L234" s="90"/>
      <c r="M234" s="90"/>
      <c r="N234" s="90"/>
      <c r="O234" s="90"/>
      <c r="P234" s="91"/>
    </row>
    <row r="235" spans="2:16" x14ac:dyDescent="0.2">
      <c r="B235" s="89"/>
      <c r="C235" s="90"/>
      <c r="D235" s="90"/>
      <c r="E235" s="90"/>
      <c r="F235" s="90"/>
      <c r="G235" s="90"/>
      <c r="H235" s="90"/>
      <c r="I235" s="90"/>
      <c r="J235" s="90"/>
      <c r="K235" s="90"/>
      <c r="L235" s="90"/>
      <c r="M235" s="90"/>
      <c r="N235" s="90"/>
      <c r="O235" s="90"/>
      <c r="P235" s="91"/>
    </row>
    <row r="236" spans="2:16" x14ac:dyDescent="0.2">
      <c r="B236" s="89"/>
      <c r="C236" s="90"/>
      <c r="D236" s="90"/>
      <c r="E236" s="90"/>
      <c r="F236" s="90"/>
      <c r="G236" s="90"/>
      <c r="H236" s="90"/>
      <c r="I236" s="90"/>
      <c r="J236" s="90"/>
      <c r="K236" s="90"/>
      <c r="L236" s="90"/>
      <c r="M236" s="90"/>
      <c r="N236" s="90"/>
      <c r="O236" s="90"/>
      <c r="P236" s="91"/>
    </row>
    <row r="237" spans="2:16" x14ac:dyDescent="0.2">
      <c r="B237" s="89"/>
      <c r="C237" s="90"/>
      <c r="D237" s="90"/>
      <c r="E237" s="90"/>
      <c r="F237" s="90"/>
      <c r="G237" s="90"/>
      <c r="H237" s="90"/>
      <c r="I237" s="90"/>
      <c r="J237" s="90"/>
      <c r="K237" s="90"/>
      <c r="L237" s="90"/>
      <c r="M237" s="90"/>
      <c r="N237" s="90"/>
      <c r="O237" s="90"/>
      <c r="P237" s="91"/>
    </row>
    <row r="238" spans="2:16" x14ac:dyDescent="0.2">
      <c r="B238" s="89"/>
      <c r="C238" s="90"/>
      <c r="D238" s="90"/>
      <c r="E238" s="90"/>
      <c r="F238" s="90"/>
      <c r="G238" s="90"/>
      <c r="H238" s="90"/>
      <c r="I238" s="90"/>
      <c r="J238" s="90"/>
      <c r="K238" s="90"/>
      <c r="L238" s="90"/>
      <c r="M238" s="90"/>
      <c r="N238" s="90"/>
      <c r="O238" s="90"/>
      <c r="P238" s="91"/>
    </row>
    <row r="239" spans="2:16" x14ac:dyDescent="0.2">
      <c r="B239" s="89"/>
      <c r="C239" s="90"/>
      <c r="D239" s="90"/>
      <c r="E239" s="90"/>
      <c r="F239" s="90"/>
      <c r="G239" s="90"/>
      <c r="H239" s="90"/>
      <c r="I239" s="90"/>
      <c r="J239" s="90"/>
      <c r="K239" s="90"/>
      <c r="L239" s="90"/>
      <c r="M239" s="90"/>
      <c r="N239" s="90"/>
      <c r="O239" s="90"/>
      <c r="P239" s="91"/>
    </row>
    <row r="240" spans="2:16" x14ac:dyDescent="0.2">
      <c r="B240" s="89"/>
      <c r="C240" s="90"/>
      <c r="D240" s="90"/>
      <c r="E240" s="90"/>
      <c r="F240" s="90"/>
      <c r="G240" s="90"/>
      <c r="H240" s="90"/>
      <c r="I240" s="90"/>
      <c r="J240" s="90"/>
      <c r="K240" s="90"/>
      <c r="L240" s="90"/>
      <c r="M240" s="90"/>
      <c r="N240" s="90"/>
      <c r="O240" s="90"/>
      <c r="P240" s="91"/>
    </row>
    <row r="241" spans="2:16" x14ac:dyDescent="0.2">
      <c r="B241" s="89"/>
      <c r="C241" s="90"/>
      <c r="D241" s="90"/>
      <c r="E241" s="90"/>
      <c r="F241" s="90"/>
      <c r="G241" s="90"/>
      <c r="H241" s="90"/>
      <c r="I241" s="90"/>
      <c r="J241" s="90"/>
      <c r="K241" s="90"/>
      <c r="L241" s="90"/>
      <c r="M241" s="90"/>
      <c r="N241" s="90"/>
      <c r="O241" s="90"/>
      <c r="P241" s="91"/>
    </row>
    <row r="242" spans="2:16" x14ac:dyDescent="0.2">
      <c r="B242" s="89"/>
      <c r="C242" s="90"/>
      <c r="D242" s="90"/>
      <c r="E242" s="90"/>
      <c r="F242" s="90"/>
      <c r="G242" s="90"/>
      <c r="H242" s="90"/>
      <c r="I242" s="90"/>
      <c r="J242" s="90"/>
      <c r="K242" s="90"/>
      <c r="L242" s="90"/>
      <c r="M242" s="90"/>
      <c r="N242" s="90"/>
      <c r="O242" s="90"/>
      <c r="P242" s="91"/>
    </row>
    <row r="243" spans="2:16" x14ac:dyDescent="0.2">
      <c r="B243" s="89"/>
      <c r="C243" s="90"/>
      <c r="D243" s="90"/>
      <c r="E243" s="90"/>
      <c r="F243" s="90"/>
      <c r="G243" s="90"/>
      <c r="H243" s="90"/>
      <c r="I243" s="90"/>
      <c r="J243" s="90"/>
      <c r="K243" s="90"/>
      <c r="L243" s="90"/>
      <c r="M243" s="90"/>
      <c r="N243" s="90"/>
      <c r="O243" s="90"/>
      <c r="P243" s="91"/>
    </row>
    <row r="244" spans="2:16" x14ac:dyDescent="0.2">
      <c r="B244" s="89"/>
      <c r="C244" s="90"/>
      <c r="D244" s="90"/>
      <c r="E244" s="90"/>
      <c r="F244" s="90"/>
      <c r="G244" s="90"/>
      <c r="H244" s="90"/>
      <c r="I244" s="90"/>
      <c r="J244" s="90"/>
      <c r="K244" s="90"/>
      <c r="L244" s="90"/>
      <c r="M244" s="90"/>
      <c r="N244" s="90"/>
      <c r="O244" s="90"/>
      <c r="P244" s="91"/>
    </row>
    <row r="245" spans="2:16" x14ac:dyDescent="0.2">
      <c r="B245" s="89"/>
      <c r="C245" s="90"/>
      <c r="D245" s="90"/>
      <c r="E245" s="90"/>
      <c r="F245" s="90"/>
      <c r="G245" s="90"/>
      <c r="H245" s="90"/>
      <c r="I245" s="90"/>
      <c r="J245" s="90"/>
      <c r="K245" s="90"/>
      <c r="L245" s="90"/>
      <c r="M245" s="90"/>
      <c r="N245" s="90"/>
      <c r="O245" s="90"/>
      <c r="P245" s="91"/>
    </row>
    <row r="246" spans="2:16" x14ac:dyDescent="0.2">
      <c r="B246" s="89"/>
      <c r="C246" s="90"/>
      <c r="D246" s="90"/>
      <c r="E246" s="90"/>
      <c r="F246" s="90"/>
      <c r="G246" s="90"/>
      <c r="H246" s="90"/>
      <c r="I246" s="90"/>
      <c r="J246" s="90"/>
      <c r="K246" s="90"/>
      <c r="L246" s="90"/>
      <c r="M246" s="90"/>
      <c r="N246" s="90"/>
      <c r="O246" s="90"/>
      <c r="P246" s="91"/>
    </row>
    <row r="247" spans="2:16" x14ac:dyDescent="0.2">
      <c r="B247" s="89"/>
      <c r="C247" s="90"/>
      <c r="D247" s="90"/>
      <c r="E247" s="90"/>
      <c r="F247" s="90"/>
      <c r="G247" s="90"/>
      <c r="H247" s="90"/>
      <c r="I247" s="90"/>
      <c r="J247" s="90"/>
      <c r="K247" s="90"/>
      <c r="L247" s="90"/>
      <c r="M247" s="90"/>
      <c r="N247" s="90"/>
      <c r="O247" s="90"/>
      <c r="P247" s="91"/>
    </row>
    <row r="248" spans="2:16" x14ac:dyDescent="0.2">
      <c r="B248" s="89"/>
      <c r="C248" s="90"/>
      <c r="D248" s="90"/>
      <c r="E248" s="90"/>
      <c r="F248" s="90"/>
      <c r="G248" s="90"/>
      <c r="H248" s="90"/>
      <c r="I248" s="90"/>
      <c r="J248" s="90"/>
      <c r="K248" s="90"/>
      <c r="L248" s="90"/>
      <c r="M248" s="90"/>
      <c r="N248" s="90"/>
      <c r="O248" s="90"/>
      <c r="P248" s="91"/>
    </row>
    <row r="249" spans="2:16" x14ac:dyDescent="0.2">
      <c r="B249" s="89"/>
      <c r="C249" s="90"/>
      <c r="D249" s="90"/>
      <c r="E249" s="90"/>
      <c r="F249" s="90"/>
      <c r="G249" s="90"/>
      <c r="H249" s="90"/>
      <c r="I249" s="90"/>
      <c r="J249" s="90"/>
      <c r="K249" s="90"/>
      <c r="L249" s="90"/>
      <c r="M249" s="90"/>
      <c r="N249" s="90"/>
      <c r="O249" s="90"/>
      <c r="P249" s="91"/>
    </row>
    <row r="250" spans="2:16" x14ac:dyDescent="0.2">
      <c r="B250" s="89"/>
      <c r="C250" s="90"/>
      <c r="D250" s="90"/>
      <c r="E250" s="90"/>
      <c r="F250" s="90"/>
      <c r="G250" s="90"/>
      <c r="H250" s="90"/>
      <c r="I250" s="90"/>
      <c r="J250" s="90"/>
      <c r="K250" s="90"/>
      <c r="L250" s="90"/>
      <c r="M250" s="90"/>
      <c r="N250" s="90"/>
      <c r="O250" s="90"/>
      <c r="P250" s="91"/>
    </row>
    <row r="251" spans="2:16" x14ac:dyDescent="0.2">
      <c r="B251" s="89"/>
      <c r="C251" s="90"/>
      <c r="D251" s="90"/>
      <c r="E251" s="90"/>
      <c r="F251" s="90"/>
      <c r="G251" s="90"/>
      <c r="H251" s="90"/>
      <c r="I251" s="90"/>
      <c r="J251" s="90"/>
      <c r="K251" s="90"/>
      <c r="L251" s="90"/>
      <c r="M251" s="90"/>
      <c r="N251" s="90"/>
      <c r="O251" s="90"/>
      <c r="P251" s="91"/>
    </row>
    <row r="252" spans="2:16" x14ac:dyDescent="0.2">
      <c r="B252" s="89"/>
      <c r="C252" s="90"/>
      <c r="D252" s="90"/>
      <c r="E252" s="90"/>
      <c r="F252" s="90"/>
      <c r="G252" s="90"/>
      <c r="H252" s="90"/>
      <c r="I252" s="90"/>
      <c r="J252" s="90"/>
      <c r="K252" s="90"/>
      <c r="L252" s="90"/>
      <c r="M252" s="90"/>
      <c r="N252" s="90"/>
      <c r="O252" s="90"/>
      <c r="P252" s="91"/>
    </row>
    <row r="253" spans="2:16" x14ac:dyDescent="0.2">
      <c r="B253" s="89"/>
      <c r="C253" s="90"/>
      <c r="D253" s="90"/>
      <c r="E253" s="90"/>
      <c r="F253" s="90"/>
      <c r="G253" s="90"/>
      <c r="H253" s="90"/>
      <c r="I253" s="90"/>
      <c r="J253" s="90"/>
      <c r="K253" s="90"/>
      <c r="L253" s="90"/>
      <c r="M253" s="90"/>
      <c r="N253" s="90"/>
      <c r="O253" s="90"/>
      <c r="P253" s="91"/>
    </row>
    <row r="254" spans="2:16" x14ac:dyDescent="0.2">
      <c r="B254" s="89"/>
      <c r="C254" s="90"/>
      <c r="D254" s="90"/>
      <c r="E254" s="90"/>
      <c r="F254" s="90"/>
      <c r="G254" s="90"/>
      <c r="H254" s="90"/>
      <c r="I254" s="90"/>
      <c r="J254" s="90"/>
      <c r="K254" s="90"/>
      <c r="L254" s="90"/>
      <c r="M254" s="90"/>
      <c r="N254" s="90"/>
      <c r="O254" s="90"/>
      <c r="P254" s="91"/>
    </row>
    <row r="255" spans="2:16" x14ac:dyDescent="0.2">
      <c r="B255" s="89"/>
      <c r="C255" s="90"/>
      <c r="D255" s="90"/>
      <c r="E255" s="90"/>
      <c r="F255" s="90"/>
      <c r="G255" s="90"/>
      <c r="H255" s="90"/>
      <c r="I255" s="90"/>
      <c r="J255" s="90"/>
      <c r="K255" s="90"/>
      <c r="L255" s="90"/>
      <c r="M255" s="90"/>
      <c r="N255" s="90"/>
      <c r="O255" s="90"/>
      <c r="P255" s="91"/>
    </row>
    <row r="256" spans="2:16" x14ac:dyDescent="0.2">
      <c r="B256" s="89"/>
      <c r="C256" s="90"/>
      <c r="D256" s="90"/>
      <c r="E256" s="90"/>
      <c r="F256" s="90"/>
      <c r="G256" s="90"/>
      <c r="H256" s="90"/>
      <c r="I256" s="90"/>
      <c r="J256" s="90"/>
      <c r="K256" s="90"/>
      <c r="L256" s="90"/>
      <c r="M256" s="90"/>
      <c r="N256" s="90"/>
      <c r="O256" s="90"/>
      <c r="P256" s="91"/>
    </row>
    <row r="257" spans="2:16" x14ac:dyDescent="0.2">
      <c r="B257" s="89"/>
      <c r="C257" s="90"/>
      <c r="D257" s="90"/>
      <c r="E257" s="90"/>
      <c r="F257" s="90"/>
      <c r="G257" s="90"/>
      <c r="H257" s="90"/>
      <c r="I257" s="90"/>
      <c r="J257" s="90"/>
      <c r="K257" s="90"/>
      <c r="L257" s="90"/>
      <c r="M257" s="90"/>
      <c r="N257" s="90"/>
      <c r="O257" s="90"/>
      <c r="P257" s="91"/>
    </row>
    <row r="258" spans="2:16" x14ac:dyDescent="0.2">
      <c r="B258" s="89"/>
      <c r="C258" s="90"/>
      <c r="D258" s="90"/>
      <c r="E258" s="90"/>
      <c r="F258" s="90"/>
      <c r="G258" s="90"/>
      <c r="H258" s="90"/>
      <c r="I258" s="90"/>
      <c r="J258" s="90"/>
      <c r="K258" s="90"/>
      <c r="L258" s="90"/>
      <c r="M258" s="90"/>
      <c r="N258" s="90"/>
      <c r="O258" s="90"/>
      <c r="P258" s="91"/>
    </row>
    <row r="259" spans="2:16" x14ac:dyDescent="0.2">
      <c r="B259" s="89"/>
      <c r="C259" s="90"/>
      <c r="D259" s="90"/>
      <c r="E259" s="90"/>
      <c r="F259" s="90"/>
      <c r="G259" s="90"/>
      <c r="H259" s="90"/>
      <c r="I259" s="90"/>
      <c r="J259" s="90"/>
      <c r="K259" s="90"/>
      <c r="L259" s="90"/>
      <c r="M259" s="90"/>
      <c r="N259" s="90"/>
      <c r="O259" s="90"/>
      <c r="P259" s="91"/>
    </row>
    <row r="260" spans="2:16" x14ac:dyDescent="0.2">
      <c r="B260" s="89"/>
      <c r="C260" s="90"/>
      <c r="D260" s="90"/>
      <c r="E260" s="90"/>
      <c r="F260" s="90"/>
      <c r="G260" s="90"/>
      <c r="H260" s="90"/>
      <c r="I260" s="90"/>
      <c r="J260" s="90"/>
      <c r="K260" s="90"/>
      <c r="L260" s="90"/>
      <c r="M260" s="90"/>
      <c r="N260" s="90"/>
      <c r="O260" s="90"/>
      <c r="P260" s="91"/>
    </row>
    <row r="261" spans="2:16" x14ac:dyDescent="0.2">
      <c r="B261" s="89"/>
      <c r="C261" s="90"/>
      <c r="D261" s="90"/>
      <c r="E261" s="90"/>
      <c r="F261" s="90"/>
      <c r="G261" s="90"/>
      <c r="H261" s="90"/>
      <c r="I261" s="90"/>
      <c r="J261" s="90"/>
      <c r="K261" s="90"/>
      <c r="L261" s="90"/>
      <c r="M261" s="90"/>
      <c r="N261" s="90"/>
      <c r="O261" s="90"/>
      <c r="P261" s="91"/>
    </row>
    <row r="262" spans="2:16" x14ac:dyDescent="0.2">
      <c r="B262" s="89"/>
      <c r="C262" s="90"/>
      <c r="D262" s="90"/>
      <c r="E262" s="90"/>
      <c r="F262" s="90"/>
      <c r="G262" s="90"/>
      <c r="H262" s="90"/>
      <c r="I262" s="90"/>
      <c r="J262" s="90"/>
      <c r="K262" s="90"/>
      <c r="L262" s="90"/>
      <c r="M262" s="90"/>
      <c r="N262" s="90"/>
      <c r="O262" s="90"/>
      <c r="P262" s="91"/>
    </row>
    <row r="263" spans="2:16" x14ac:dyDescent="0.2">
      <c r="B263" s="89"/>
      <c r="C263" s="90"/>
      <c r="D263" s="90"/>
      <c r="E263" s="90"/>
      <c r="F263" s="90"/>
      <c r="G263" s="90"/>
      <c r="H263" s="90"/>
      <c r="I263" s="90"/>
      <c r="J263" s="90"/>
      <c r="K263" s="90"/>
      <c r="L263" s="90"/>
      <c r="M263" s="90"/>
      <c r="N263" s="90"/>
      <c r="O263" s="90"/>
      <c r="P263" s="91"/>
    </row>
    <row r="264" spans="2:16" x14ac:dyDescent="0.2">
      <c r="B264" s="89"/>
      <c r="C264" s="90"/>
      <c r="D264" s="90"/>
      <c r="E264" s="90"/>
      <c r="F264" s="90"/>
      <c r="G264" s="90"/>
      <c r="H264" s="90"/>
      <c r="I264" s="90"/>
      <c r="J264" s="90"/>
      <c r="K264" s="90"/>
      <c r="L264" s="90"/>
      <c r="M264" s="90"/>
      <c r="N264" s="90"/>
      <c r="O264" s="90"/>
      <c r="P264" s="91"/>
    </row>
    <row r="265" spans="2:16" x14ac:dyDescent="0.2">
      <c r="B265" s="89"/>
      <c r="C265" s="90"/>
      <c r="D265" s="90"/>
      <c r="E265" s="90"/>
      <c r="F265" s="90"/>
      <c r="G265" s="90"/>
      <c r="H265" s="90"/>
      <c r="I265" s="90"/>
      <c r="J265" s="90"/>
      <c r="K265" s="90"/>
      <c r="L265" s="90"/>
      <c r="M265" s="90"/>
      <c r="N265" s="90"/>
      <c r="O265" s="90"/>
      <c r="P265" s="91"/>
    </row>
    <row r="266" spans="2:16" x14ac:dyDescent="0.2">
      <c r="B266" s="89"/>
      <c r="C266" s="90"/>
      <c r="D266" s="90"/>
      <c r="E266" s="90"/>
      <c r="F266" s="90"/>
      <c r="G266" s="90"/>
      <c r="H266" s="90"/>
      <c r="I266" s="90"/>
      <c r="J266" s="90"/>
      <c r="K266" s="90"/>
      <c r="L266" s="90"/>
      <c r="M266" s="90"/>
      <c r="N266" s="90"/>
      <c r="O266" s="90"/>
      <c r="P266" s="91"/>
    </row>
    <row r="267" spans="2:16" ht="27.75" customHeight="1" x14ac:dyDescent="0.2">
      <c r="B267" s="89"/>
      <c r="C267" s="744" t="s">
        <v>620</v>
      </c>
      <c r="D267" s="744"/>
      <c r="E267" s="744"/>
      <c r="F267" s="744"/>
      <c r="G267" s="744"/>
      <c r="H267" s="744"/>
      <c r="I267" s="744"/>
      <c r="J267" s="744"/>
      <c r="K267" s="744"/>
      <c r="L267" s="744"/>
      <c r="M267" s="744"/>
      <c r="N267" s="744"/>
      <c r="O267" s="744"/>
      <c r="P267" s="745"/>
    </row>
    <row r="268" spans="2:16" x14ac:dyDescent="0.2">
      <c r="B268" s="89"/>
      <c r="C268" s="90"/>
      <c r="D268" s="90"/>
      <c r="E268" s="90"/>
      <c r="F268" s="90"/>
      <c r="G268" s="90"/>
      <c r="H268" s="90"/>
      <c r="I268" s="90"/>
      <c r="J268" s="90"/>
      <c r="K268" s="90"/>
      <c r="L268" s="90"/>
      <c r="M268" s="90"/>
      <c r="N268" s="90"/>
      <c r="O268" s="90"/>
      <c r="P268" s="91"/>
    </row>
    <row r="269" spans="2:16" ht="38.25" customHeight="1" x14ac:dyDescent="0.2">
      <c r="B269" s="89"/>
      <c r="C269" s="856" t="s">
        <v>619</v>
      </c>
      <c r="D269" s="856"/>
      <c r="E269" s="856"/>
      <c r="F269" s="856"/>
      <c r="G269" s="856"/>
      <c r="H269" s="856"/>
      <c r="I269" s="856"/>
      <c r="J269" s="856"/>
      <c r="K269" s="856"/>
      <c r="L269" s="856"/>
      <c r="M269" s="856"/>
      <c r="N269" s="856"/>
      <c r="O269" s="856"/>
      <c r="P269" s="857"/>
    </row>
    <row r="270" spans="2:16" ht="12.75" customHeight="1" x14ac:dyDescent="0.2">
      <c r="B270" s="89"/>
      <c r="C270" s="127"/>
      <c r="D270" s="127"/>
      <c r="E270" s="127"/>
      <c r="F270" s="127"/>
      <c r="G270" s="127"/>
      <c r="H270" s="127"/>
      <c r="I270" s="127"/>
      <c r="J270" s="127"/>
      <c r="K270" s="127"/>
      <c r="L270" s="127"/>
      <c r="M270" s="127"/>
      <c r="N270" s="127"/>
      <c r="O270" s="127"/>
      <c r="P270" s="128"/>
    </row>
    <row r="271" spans="2:16" ht="12.75" customHeight="1" x14ac:dyDescent="0.2">
      <c r="B271" s="89"/>
      <c r="C271" s="856" t="s">
        <v>737</v>
      </c>
      <c r="D271" s="856"/>
      <c r="E271" s="856"/>
      <c r="F271" s="856"/>
      <c r="G271" s="856"/>
      <c r="H271" s="856"/>
      <c r="I271" s="856"/>
      <c r="J271" s="856"/>
      <c r="K271" s="856"/>
      <c r="L271" s="856"/>
      <c r="M271" s="856"/>
      <c r="N271" s="856"/>
      <c r="O271" s="856"/>
      <c r="P271" s="857"/>
    </row>
    <row r="272" spans="2:16" ht="12.75" customHeight="1" x14ac:dyDescent="0.2">
      <c r="B272" s="89"/>
      <c r="C272" s="856"/>
      <c r="D272" s="856"/>
      <c r="E272" s="856"/>
      <c r="F272" s="856"/>
      <c r="G272" s="856"/>
      <c r="H272" s="856"/>
      <c r="I272" s="856"/>
      <c r="J272" s="856"/>
      <c r="K272" s="856"/>
      <c r="L272" s="856"/>
      <c r="M272" s="856"/>
      <c r="N272" s="856"/>
      <c r="O272" s="856"/>
      <c r="P272" s="857"/>
    </row>
    <row r="273" spans="2:16" ht="12.75" customHeight="1" x14ac:dyDescent="0.2">
      <c r="B273" s="89"/>
      <c r="C273" s="856"/>
      <c r="D273" s="856"/>
      <c r="E273" s="856"/>
      <c r="F273" s="856"/>
      <c r="G273" s="856"/>
      <c r="H273" s="856"/>
      <c r="I273" s="856"/>
      <c r="J273" s="856"/>
      <c r="K273" s="856"/>
      <c r="L273" s="856"/>
      <c r="M273" s="856"/>
      <c r="N273" s="856"/>
      <c r="O273" s="856"/>
      <c r="P273" s="857"/>
    </row>
    <row r="274" spans="2:16" x14ac:dyDescent="0.2">
      <c r="B274" s="89"/>
      <c r="C274" s="90"/>
      <c r="D274" s="90"/>
      <c r="E274" s="90"/>
      <c r="F274" s="90"/>
      <c r="G274" s="90"/>
      <c r="H274" s="90"/>
      <c r="I274" s="90"/>
      <c r="J274" s="90"/>
      <c r="K274" s="90"/>
      <c r="L274" s="90"/>
      <c r="M274" s="90"/>
      <c r="N274" s="90"/>
      <c r="O274" s="90"/>
      <c r="P274" s="91"/>
    </row>
    <row r="275" spans="2:16" x14ac:dyDescent="0.2">
      <c r="B275" s="89"/>
      <c r="C275" s="90" t="s">
        <v>621</v>
      </c>
      <c r="D275" s="90"/>
      <c r="E275" s="90"/>
      <c r="F275" s="90"/>
      <c r="G275" s="90"/>
      <c r="H275" s="90"/>
      <c r="I275" s="90"/>
      <c r="J275" s="90"/>
      <c r="K275" s="90"/>
      <c r="L275" s="90"/>
      <c r="M275" s="90"/>
      <c r="N275" s="90"/>
      <c r="O275" s="90"/>
      <c r="P275" s="91"/>
    </row>
    <row r="276" spans="2:16" x14ac:dyDescent="0.2">
      <c r="B276" s="89"/>
      <c r="C276" s="90"/>
      <c r="D276" s="90"/>
      <c r="E276" s="90"/>
      <c r="F276" s="90"/>
      <c r="G276" s="90"/>
      <c r="H276" s="90"/>
      <c r="I276" s="90"/>
      <c r="J276" s="90"/>
      <c r="K276" s="90"/>
      <c r="L276" s="90"/>
      <c r="M276" s="90"/>
      <c r="N276" s="90"/>
      <c r="O276" s="90"/>
      <c r="P276" s="91"/>
    </row>
    <row r="277" spans="2:16" x14ac:dyDescent="0.2">
      <c r="B277" s="89"/>
      <c r="C277" s="90"/>
      <c r="D277" s="90"/>
      <c r="E277" s="90"/>
      <c r="F277" s="90"/>
      <c r="G277" s="90"/>
      <c r="H277" s="90"/>
      <c r="I277" s="90"/>
      <c r="J277" s="90"/>
      <c r="K277" s="90"/>
      <c r="L277" s="90"/>
      <c r="M277" s="90"/>
      <c r="N277" s="90"/>
      <c r="O277" s="90"/>
      <c r="P277" s="91"/>
    </row>
    <row r="278" spans="2:16" x14ac:dyDescent="0.2">
      <c r="B278" s="89"/>
      <c r="C278" s="90"/>
      <c r="D278" s="90"/>
      <c r="E278" s="90"/>
      <c r="F278" s="90"/>
      <c r="G278" s="90"/>
      <c r="H278" s="90"/>
      <c r="I278" s="90"/>
      <c r="J278" s="90"/>
      <c r="K278" s="90"/>
      <c r="L278" s="90"/>
      <c r="M278" s="90"/>
      <c r="N278" s="90"/>
      <c r="O278" s="90"/>
      <c r="P278" s="91"/>
    </row>
    <row r="279" spans="2:16" x14ac:dyDescent="0.2">
      <c r="B279" s="89"/>
      <c r="C279" s="90"/>
      <c r="D279" s="90"/>
      <c r="E279" s="90"/>
      <c r="F279" s="90"/>
      <c r="G279" s="90"/>
      <c r="H279" s="90"/>
      <c r="I279" s="90"/>
      <c r="J279" s="90"/>
      <c r="K279" s="90"/>
      <c r="L279" s="90"/>
      <c r="M279" s="90"/>
      <c r="N279" s="90"/>
      <c r="O279" s="90"/>
      <c r="P279" s="91"/>
    </row>
    <row r="280" spans="2:16" x14ac:dyDescent="0.2">
      <c r="B280" s="89"/>
      <c r="C280" s="90"/>
      <c r="D280" s="90"/>
      <c r="E280" s="90"/>
      <c r="F280" s="90"/>
      <c r="G280" s="90"/>
      <c r="H280" s="90"/>
      <c r="I280" s="90"/>
      <c r="J280" s="90"/>
      <c r="K280" s="90"/>
      <c r="L280" s="90"/>
      <c r="M280" s="90"/>
      <c r="N280" s="90"/>
      <c r="O280" s="90"/>
      <c r="P280" s="91"/>
    </row>
    <row r="281" spans="2:16" x14ac:dyDescent="0.2">
      <c r="B281" s="89"/>
      <c r="C281" s="90"/>
      <c r="D281" s="90"/>
      <c r="E281" s="90"/>
      <c r="F281" s="90"/>
      <c r="G281" s="90"/>
      <c r="H281" s="90"/>
      <c r="I281" s="90"/>
      <c r="J281" s="90"/>
      <c r="K281" s="90"/>
      <c r="L281" s="90"/>
      <c r="M281" s="90"/>
      <c r="N281" s="90"/>
      <c r="O281" s="90"/>
      <c r="P281" s="91"/>
    </row>
    <row r="282" spans="2:16" x14ac:dyDescent="0.2">
      <c r="B282" s="89"/>
      <c r="C282" s="90"/>
      <c r="D282" s="90"/>
      <c r="E282" s="90"/>
      <c r="F282" s="90"/>
      <c r="G282" s="90"/>
      <c r="H282" s="90"/>
      <c r="I282" s="90"/>
      <c r="J282" s="90"/>
      <c r="K282" s="90"/>
      <c r="L282" s="90"/>
      <c r="M282" s="90"/>
      <c r="N282" s="90"/>
      <c r="O282" s="90"/>
      <c r="P282" s="91"/>
    </row>
    <row r="283" spans="2:16" x14ac:dyDescent="0.2">
      <c r="B283" s="89"/>
      <c r="C283" s="90"/>
      <c r="D283" s="90"/>
      <c r="E283" s="90"/>
      <c r="F283" s="90"/>
      <c r="G283" s="90"/>
      <c r="H283" s="90"/>
      <c r="I283" s="90"/>
      <c r="J283" s="90"/>
      <c r="K283" s="90"/>
      <c r="L283" s="90"/>
      <c r="M283" s="90"/>
      <c r="N283" s="90"/>
      <c r="O283" s="90"/>
      <c r="P283" s="91"/>
    </row>
    <row r="284" spans="2:16" x14ac:dyDescent="0.2">
      <c r="B284" s="89"/>
      <c r="C284" s="90"/>
      <c r="D284" s="90"/>
      <c r="E284" s="90"/>
      <c r="F284" s="90"/>
      <c r="G284" s="90"/>
      <c r="H284" s="90"/>
      <c r="I284" s="90"/>
      <c r="J284" s="90"/>
      <c r="K284" s="90"/>
      <c r="L284" s="90"/>
      <c r="M284" s="90"/>
      <c r="N284" s="90"/>
      <c r="O284" s="90"/>
      <c r="P284" s="91"/>
    </row>
    <row r="285" spans="2:16" x14ac:dyDescent="0.2">
      <c r="B285" s="89"/>
      <c r="C285" s="90"/>
      <c r="D285" s="90"/>
      <c r="E285" s="90"/>
      <c r="F285" s="90"/>
      <c r="G285" s="90"/>
      <c r="H285" s="90"/>
      <c r="I285" s="90"/>
      <c r="J285" s="90"/>
      <c r="K285" s="90"/>
      <c r="L285" s="90"/>
      <c r="M285" s="90"/>
      <c r="N285" s="90"/>
      <c r="O285" s="90"/>
      <c r="P285" s="91"/>
    </row>
    <row r="286" spans="2:16" x14ac:dyDescent="0.2">
      <c r="B286" s="89"/>
      <c r="C286" s="90"/>
      <c r="D286" s="90"/>
      <c r="E286" s="90"/>
      <c r="F286" s="90"/>
      <c r="G286" s="90"/>
      <c r="H286" s="90"/>
      <c r="I286" s="90"/>
      <c r="J286" s="90"/>
      <c r="K286" s="90"/>
      <c r="L286" s="90"/>
      <c r="M286" s="90"/>
      <c r="N286" s="90"/>
      <c r="O286" s="90"/>
      <c r="P286" s="91"/>
    </row>
    <row r="287" spans="2:16" x14ac:dyDescent="0.2">
      <c r="B287" s="89"/>
      <c r="C287" s="90"/>
      <c r="D287" s="90"/>
      <c r="E287" s="90"/>
      <c r="F287" s="90"/>
      <c r="G287" s="90"/>
      <c r="H287" s="90"/>
      <c r="I287" s="90"/>
      <c r="J287" s="90"/>
      <c r="K287" s="90"/>
      <c r="L287" s="90"/>
      <c r="M287" s="90"/>
      <c r="N287" s="90"/>
      <c r="O287" s="90"/>
      <c r="P287" s="91"/>
    </row>
    <row r="288" spans="2:16" x14ac:dyDescent="0.2">
      <c r="B288" s="89"/>
      <c r="C288" s="90"/>
      <c r="D288" s="90"/>
      <c r="E288" s="90"/>
      <c r="F288" s="90"/>
      <c r="G288" s="90"/>
      <c r="H288" s="90"/>
      <c r="I288" s="90"/>
      <c r="J288" s="90"/>
      <c r="K288" s="90"/>
      <c r="L288" s="90"/>
      <c r="M288" s="90"/>
      <c r="N288" s="90"/>
      <c r="O288" s="90"/>
      <c r="P288" s="91"/>
    </row>
    <row r="289" spans="2:16" x14ac:dyDescent="0.2">
      <c r="B289" s="89"/>
      <c r="C289" s="90"/>
      <c r="D289" s="90"/>
      <c r="E289" s="90"/>
      <c r="F289" s="90"/>
      <c r="G289" s="90"/>
      <c r="H289" s="90"/>
      <c r="I289" s="90"/>
      <c r="J289" s="90"/>
      <c r="K289" s="90"/>
      <c r="L289" s="90"/>
      <c r="M289" s="90"/>
      <c r="N289" s="90"/>
      <c r="O289" s="90"/>
      <c r="P289" s="91"/>
    </row>
    <row r="290" spans="2:16" x14ac:dyDescent="0.2">
      <c r="B290" s="89"/>
      <c r="C290" s="90"/>
      <c r="D290" s="90"/>
      <c r="E290" s="90"/>
      <c r="F290" s="90"/>
      <c r="G290" s="90"/>
      <c r="H290" s="90"/>
      <c r="I290" s="90"/>
      <c r="J290" s="90"/>
      <c r="K290" s="90"/>
      <c r="L290" s="90"/>
      <c r="M290" s="90"/>
      <c r="N290" s="90"/>
      <c r="O290" s="90"/>
      <c r="P290" s="91"/>
    </row>
    <row r="291" spans="2:16" x14ac:dyDescent="0.2">
      <c r="B291" s="89"/>
      <c r="C291" s="90"/>
      <c r="D291" s="90"/>
      <c r="E291" s="90"/>
      <c r="F291" s="90"/>
      <c r="G291" s="90"/>
      <c r="H291" s="90"/>
      <c r="I291" s="90"/>
      <c r="J291" s="90"/>
      <c r="K291" s="90"/>
      <c r="L291" s="90"/>
      <c r="M291" s="90"/>
      <c r="N291" s="90"/>
      <c r="O291" s="90"/>
      <c r="P291" s="91"/>
    </row>
    <row r="292" spans="2:16" x14ac:dyDescent="0.2">
      <c r="B292" s="89"/>
      <c r="C292" s="90"/>
      <c r="D292" s="90"/>
      <c r="E292" s="90"/>
      <c r="F292" s="90"/>
      <c r="G292" s="90"/>
      <c r="H292" s="90"/>
      <c r="I292" s="90"/>
      <c r="J292" s="90"/>
      <c r="K292" s="90"/>
      <c r="L292" s="90"/>
      <c r="M292" s="90"/>
      <c r="N292" s="90"/>
      <c r="O292" s="90"/>
      <c r="P292" s="91"/>
    </row>
    <row r="293" spans="2:16" x14ac:dyDescent="0.2">
      <c r="B293" s="89"/>
      <c r="C293" s="90"/>
      <c r="D293" s="90"/>
      <c r="E293" s="90"/>
      <c r="F293" s="90"/>
      <c r="G293" s="90"/>
      <c r="H293" s="90"/>
      <c r="I293" s="90"/>
      <c r="J293" s="90"/>
      <c r="K293" s="90"/>
      <c r="L293" s="90"/>
      <c r="M293" s="90"/>
      <c r="N293" s="90"/>
      <c r="O293" s="90"/>
      <c r="P293" s="91"/>
    </row>
    <row r="294" spans="2:16" x14ac:dyDescent="0.2">
      <c r="B294" s="89"/>
      <c r="C294" s="90"/>
      <c r="D294" s="90"/>
      <c r="E294" s="90"/>
      <c r="F294" s="90"/>
      <c r="G294" s="90"/>
      <c r="H294" s="90"/>
      <c r="I294" s="90"/>
      <c r="J294" s="90"/>
      <c r="K294" s="90"/>
      <c r="L294" s="90"/>
      <c r="M294" s="90"/>
      <c r="N294" s="90"/>
      <c r="O294" s="90"/>
      <c r="P294" s="91"/>
    </row>
    <row r="295" spans="2:16" x14ac:dyDescent="0.2">
      <c r="B295" s="89"/>
      <c r="C295" s="90"/>
      <c r="D295" s="90"/>
      <c r="E295" s="90"/>
      <c r="F295" s="90"/>
      <c r="G295" s="90"/>
      <c r="H295" s="90"/>
      <c r="I295" s="90"/>
      <c r="J295" s="90"/>
      <c r="K295" s="90"/>
      <c r="L295" s="90"/>
      <c r="M295" s="90"/>
      <c r="N295" s="90"/>
      <c r="O295" s="90"/>
      <c r="P295" s="91"/>
    </row>
    <row r="296" spans="2:16" x14ac:dyDescent="0.2">
      <c r="B296" s="89"/>
      <c r="C296" s="90"/>
      <c r="D296" s="90"/>
      <c r="E296" s="90"/>
      <c r="F296" s="90"/>
      <c r="G296" s="90"/>
      <c r="H296" s="90"/>
      <c r="I296" s="90"/>
      <c r="J296" s="90"/>
      <c r="K296" s="90"/>
      <c r="L296" s="90"/>
      <c r="M296" s="90"/>
      <c r="N296" s="90"/>
      <c r="O296" s="90"/>
      <c r="P296" s="91"/>
    </row>
    <row r="297" spans="2:16" x14ac:dyDescent="0.2">
      <c r="B297" s="89"/>
      <c r="C297" s="90"/>
      <c r="D297" s="90"/>
      <c r="E297" s="90"/>
      <c r="F297" s="90"/>
      <c r="G297" s="90"/>
      <c r="H297" s="90"/>
      <c r="I297" s="90"/>
      <c r="J297" s="90"/>
      <c r="K297" s="90"/>
      <c r="L297" s="90"/>
      <c r="M297" s="90"/>
      <c r="N297" s="90"/>
      <c r="O297" s="90"/>
      <c r="P297" s="91"/>
    </row>
    <row r="298" spans="2:16" x14ac:dyDescent="0.2">
      <c r="B298" s="89"/>
      <c r="C298" s="90"/>
      <c r="D298" s="90"/>
      <c r="E298" s="90"/>
      <c r="F298" s="90"/>
      <c r="G298" s="90"/>
      <c r="H298" s="90"/>
      <c r="I298" s="90"/>
      <c r="J298" s="90"/>
      <c r="K298" s="90"/>
      <c r="L298" s="90"/>
      <c r="M298" s="90"/>
      <c r="N298" s="90"/>
      <c r="O298" s="90"/>
      <c r="P298" s="91"/>
    </row>
    <row r="299" spans="2:16" x14ac:dyDescent="0.2">
      <c r="B299" s="89"/>
      <c r="C299" s="90"/>
      <c r="D299" s="90"/>
      <c r="E299" s="90"/>
      <c r="F299" s="90"/>
      <c r="G299" s="90"/>
      <c r="H299" s="90"/>
      <c r="I299" s="90"/>
      <c r="J299" s="90"/>
      <c r="K299" s="90"/>
      <c r="L299" s="90"/>
      <c r="M299" s="90"/>
      <c r="N299" s="90"/>
      <c r="O299" s="90"/>
      <c r="P299" s="91"/>
    </row>
    <row r="300" spans="2:16" x14ac:dyDescent="0.2">
      <c r="B300" s="89"/>
      <c r="C300" s="90"/>
      <c r="D300" s="90"/>
      <c r="E300" s="90"/>
      <c r="F300" s="90"/>
      <c r="G300" s="90"/>
      <c r="H300" s="90"/>
      <c r="I300" s="90"/>
      <c r="J300" s="90"/>
      <c r="K300" s="90"/>
      <c r="L300" s="90"/>
      <c r="M300" s="90"/>
      <c r="N300" s="90"/>
      <c r="O300" s="90"/>
      <c r="P300" s="91"/>
    </row>
    <row r="301" spans="2:16" x14ac:dyDescent="0.2">
      <c r="B301" s="89"/>
      <c r="C301" s="90"/>
      <c r="D301" s="90"/>
      <c r="E301" s="90"/>
      <c r="F301" s="90"/>
      <c r="G301" s="90"/>
      <c r="H301" s="90"/>
      <c r="I301" s="90"/>
      <c r="J301" s="90"/>
      <c r="K301" s="90"/>
      <c r="L301" s="90"/>
      <c r="M301" s="90"/>
      <c r="N301" s="90"/>
      <c r="O301" s="90"/>
      <c r="P301" s="91"/>
    </row>
    <row r="302" spans="2:16" x14ac:dyDescent="0.2">
      <c r="B302" s="89"/>
      <c r="C302" s="90"/>
      <c r="D302" s="90"/>
      <c r="E302" s="90"/>
      <c r="F302" s="90"/>
      <c r="G302" s="90"/>
      <c r="H302" s="90"/>
      <c r="I302" s="90"/>
      <c r="J302" s="90"/>
      <c r="K302" s="90"/>
      <c r="L302" s="90"/>
      <c r="M302" s="90"/>
      <c r="N302" s="90"/>
      <c r="O302" s="90"/>
      <c r="P302" s="91"/>
    </row>
    <row r="303" spans="2:16" x14ac:dyDescent="0.2">
      <c r="B303" s="89"/>
      <c r="C303" s="90"/>
      <c r="D303" s="90"/>
      <c r="E303" s="90"/>
      <c r="F303" s="90"/>
      <c r="G303" s="90"/>
      <c r="H303" s="90"/>
      <c r="I303" s="90"/>
      <c r="J303" s="90"/>
      <c r="K303" s="90"/>
      <c r="L303" s="90"/>
      <c r="M303" s="90"/>
      <c r="N303" s="90"/>
      <c r="O303" s="90"/>
      <c r="P303" s="91"/>
    </row>
    <row r="304" spans="2:16" x14ac:dyDescent="0.2">
      <c r="B304" s="89"/>
      <c r="C304" s="90"/>
      <c r="D304" s="90"/>
      <c r="E304" s="90"/>
      <c r="F304" s="90"/>
      <c r="G304" s="90"/>
      <c r="H304" s="90"/>
      <c r="I304" s="90"/>
      <c r="J304" s="90"/>
      <c r="K304" s="90"/>
      <c r="L304" s="90"/>
      <c r="M304" s="90"/>
      <c r="N304" s="90"/>
      <c r="O304" s="90"/>
      <c r="P304" s="91"/>
    </row>
    <row r="305" spans="2:16" x14ac:dyDescent="0.2">
      <c r="B305" s="89"/>
      <c r="C305" s="90"/>
      <c r="D305" s="90"/>
      <c r="E305" s="90"/>
      <c r="F305" s="90"/>
      <c r="G305" s="90"/>
      <c r="H305" s="90"/>
      <c r="I305" s="90"/>
      <c r="J305" s="90"/>
      <c r="K305" s="90"/>
      <c r="L305" s="90"/>
      <c r="M305" s="90"/>
      <c r="N305" s="90"/>
      <c r="O305" s="90"/>
      <c r="P305" s="91"/>
    </row>
    <row r="306" spans="2:16" x14ac:dyDescent="0.2">
      <c r="B306" s="89"/>
      <c r="C306" s="90"/>
      <c r="D306" s="90"/>
      <c r="E306" s="90"/>
      <c r="F306" s="90"/>
      <c r="G306" s="90"/>
      <c r="H306" s="90"/>
      <c r="I306" s="90"/>
      <c r="J306" s="90"/>
      <c r="K306" s="90"/>
      <c r="L306" s="90"/>
      <c r="M306" s="90"/>
      <c r="N306" s="90"/>
      <c r="O306" s="90"/>
      <c r="P306" s="91"/>
    </row>
    <row r="307" spans="2:16" x14ac:dyDescent="0.2">
      <c r="B307" s="96"/>
      <c r="C307" s="97"/>
      <c r="D307" s="97"/>
      <c r="E307" s="97"/>
      <c r="F307" s="97"/>
      <c r="G307" s="97"/>
      <c r="H307" s="97"/>
      <c r="I307" s="97"/>
      <c r="J307" s="97"/>
      <c r="K307" s="97"/>
      <c r="L307" s="97"/>
      <c r="M307" s="97"/>
      <c r="N307" s="97"/>
      <c r="O307" s="97"/>
      <c r="P307" s="101"/>
    </row>
    <row r="310" spans="2:16" x14ac:dyDescent="0.2">
      <c r="B310" s="102" t="s">
        <v>452</v>
      </c>
      <c r="C310" s="87"/>
      <c r="D310" s="87"/>
      <c r="E310" s="87"/>
      <c r="F310" s="87"/>
      <c r="G310" s="87"/>
      <c r="H310" s="87"/>
      <c r="I310" s="87"/>
      <c r="J310" s="87"/>
      <c r="K310" s="87"/>
      <c r="L310" s="87"/>
      <c r="M310" s="87"/>
      <c r="N310" s="87"/>
      <c r="O310" s="87"/>
      <c r="P310" s="88"/>
    </row>
    <row r="311" spans="2:16" x14ac:dyDescent="0.2">
      <c r="B311" s="89"/>
      <c r="C311" s="90"/>
      <c r="D311" s="90"/>
      <c r="E311" s="90"/>
      <c r="F311" s="90"/>
      <c r="G311" s="90"/>
      <c r="H311" s="90"/>
      <c r="I311" s="90"/>
      <c r="J311" s="90"/>
      <c r="K311" s="90"/>
      <c r="L311" s="90"/>
      <c r="M311" s="90"/>
      <c r="N311" s="90"/>
      <c r="O311" s="90"/>
      <c r="P311" s="91"/>
    </row>
    <row r="312" spans="2:16" ht="27" customHeight="1" x14ac:dyDescent="0.2">
      <c r="B312" s="89"/>
      <c r="C312" s="851" t="s">
        <v>622</v>
      </c>
      <c r="D312" s="851"/>
      <c r="E312" s="851"/>
      <c r="F312" s="851"/>
      <c r="G312" s="851"/>
      <c r="H312" s="851"/>
      <c r="I312" s="851"/>
      <c r="J312" s="851"/>
      <c r="K312" s="851"/>
      <c r="L312" s="851"/>
      <c r="M312" s="851"/>
      <c r="N312" s="851"/>
      <c r="O312" s="851"/>
      <c r="P312" s="852"/>
    </row>
    <row r="313" spans="2:16" x14ac:dyDescent="0.2">
      <c r="B313" s="89"/>
      <c r="C313" s="90"/>
      <c r="D313" s="90"/>
      <c r="E313" s="90"/>
      <c r="F313" s="90"/>
      <c r="G313" s="90"/>
      <c r="H313" s="90"/>
      <c r="I313" s="90"/>
      <c r="J313" s="90"/>
      <c r="K313" s="90"/>
      <c r="L313" s="90"/>
      <c r="M313" s="90"/>
      <c r="N313" s="90"/>
      <c r="O313" s="90"/>
      <c r="P313" s="91"/>
    </row>
    <row r="314" spans="2:16" ht="52.5" customHeight="1" x14ac:dyDescent="0.2">
      <c r="B314" s="89"/>
      <c r="C314" s="851" t="s">
        <v>1235</v>
      </c>
      <c r="D314" s="851"/>
      <c r="E314" s="851"/>
      <c r="F314" s="851"/>
      <c r="G314" s="851"/>
      <c r="H314" s="851"/>
      <c r="I314" s="851"/>
      <c r="J314" s="851"/>
      <c r="K314" s="851"/>
      <c r="L314" s="851"/>
      <c r="M314" s="851"/>
      <c r="N314" s="851"/>
      <c r="O314" s="851"/>
      <c r="P314" s="852"/>
    </row>
    <row r="315" spans="2:16" x14ac:dyDescent="0.2">
      <c r="B315" s="89"/>
      <c r="C315" s="90"/>
      <c r="D315" s="90"/>
      <c r="E315" s="90"/>
      <c r="F315" s="90"/>
      <c r="G315" s="90"/>
      <c r="H315" s="90"/>
      <c r="I315" s="90"/>
      <c r="J315" s="90"/>
      <c r="K315" s="90"/>
      <c r="L315" s="90"/>
      <c r="M315" s="90"/>
      <c r="N315" s="90"/>
      <c r="O315" s="90"/>
      <c r="P315" s="91"/>
    </row>
    <row r="316" spans="2:16" ht="39" customHeight="1" x14ac:dyDescent="0.2">
      <c r="B316" s="89"/>
      <c r="C316" s="851" t="s">
        <v>623</v>
      </c>
      <c r="D316" s="851"/>
      <c r="E316" s="851"/>
      <c r="F316" s="851"/>
      <c r="G316" s="851"/>
      <c r="H316" s="851"/>
      <c r="I316" s="851"/>
      <c r="J316" s="851"/>
      <c r="K316" s="851"/>
      <c r="L316" s="851"/>
      <c r="M316" s="851"/>
      <c r="N316" s="851"/>
      <c r="O316" s="851"/>
      <c r="P316" s="852"/>
    </row>
    <row r="317" spans="2:16" x14ac:dyDescent="0.2">
      <c r="B317" s="89"/>
      <c r="C317" s="90"/>
      <c r="D317" s="90"/>
      <c r="E317" s="90"/>
      <c r="F317" s="90"/>
      <c r="G317" s="90"/>
      <c r="H317" s="90"/>
      <c r="I317" s="90"/>
      <c r="J317" s="90"/>
      <c r="K317" s="90"/>
      <c r="L317" s="90"/>
      <c r="M317" s="90"/>
      <c r="N317" s="90"/>
      <c r="O317" s="90"/>
      <c r="P317" s="91"/>
    </row>
    <row r="318" spans="2:16" x14ac:dyDescent="0.2">
      <c r="B318" s="89"/>
      <c r="C318" s="90"/>
      <c r="D318" s="90"/>
      <c r="E318" s="90"/>
      <c r="F318" s="90"/>
      <c r="G318" s="90"/>
      <c r="H318" s="90"/>
      <c r="I318" s="90"/>
      <c r="J318" s="90"/>
      <c r="K318" s="90"/>
      <c r="L318" s="90"/>
      <c r="M318" s="90"/>
      <c r="N318" s="90"/>
      <c r="O318" s="90"/>
      <c r="P318" s="91"/>
    </row>
    <row r="319" spans="2:16" x14ac:dyDescent="0.2">
      <c r="B319" s="89"/>
      <c r="C319" s="90"/>
      <c r="D319" s="90" t="s">
        <v>624</v>
      </c>
      <c r="E319" s="90"/>
      <c r="F319" s="90"/>
      <c r="G319" s="90"/>
      <c r="H319" s="90"/>
      <c r="I319" s="90"/>
      <c r="J319" s="90"/>
      <c r="K319" s="90"/>
      <c r="L319" s="90"/>
      <c r="M319" s="90"/>
      <c r="N319" s="90"/>
      <c r="O319" s="90"/>
      <c r="P319" s="91"/>
    </row>
    <row r="320" spans="2:16" x14ac:dyDescent="0.2">
      <c r="B320" s="89"/>
      <c r="C320" s="90"/>
      <c r="D320" s="90"/>
      <c r="E320" s="90"/>
      <c r="F320" s="90"/>
      <c r="G320" s="90"/>
      <c r="H320" s="90"/>
      <c r="I320" s="90"/>
      <c r="J320" s="90"/>
      <c r="K320" s="90"/>
      <c r="L320" s="90"/>
      <c r="M320" s="90"/>
      <c r="N320" s="90"/>
      <c r="O320" s="90"/>
      <c r="P320" s="91"/>
    </row>
    <row r="321" spans="2:16" x14ac:dyDescent="0.2">
      <c r="B321" s="89"/>
      <c r="C321" s="90"/>
      <c r="D321" s="90"/>
      <c r="E321" s="90"/>
      <c r="F321" s="90"/>
      <c r="G321" s="90"/>
      <c r="H321" s="90"/>
      <c r="I321" s="90"/>
      <c r="J321" s="90"/>
      <c r="K321" s="90"/>
      <c r="L321" s="90"/>
      <c r="M321" s="90"/>
      <c r="N321" s="90"/>
      <c r="O321" s="90"/>
      <c r="P321" s="91"/>
    </row>
    <row r="322" spans="2:16" x14ac:dyDescent="0.2">
      <c r="B322" s="89"/>
      <c r="C322" s="90"/>
      <c r="D322" s="90" t="s">
        <v>625</v>
      </c>
      <c r="E322" s="90"/>
      <c r="F322" s="90"/>
      <c r="G322" s="90"/>
      <c r="H322" s="90"/>
      <c r="I322" s="90"/>
      <c r="J322" s="90"/>
      <c r="K322" s="90"/>
      <c r="L322" s="90"/>
      <c r="M322" s="90"/>
      <c r="N322" s="90"/>
      <c r="O322" s="90"/>
      <c r="P322" s="91"/>
    </row>
    <row r="323" spans="2:16" x14ac:dyDescent="0.2">
      <c r="B323" s="89"/>
      <c r="C323" s="90"/>
      <c r="D323" s="90"/>
      <c r="E323" s="90"/>
      <c r="F323" s="90"/>
      <c r="G323" s="90"/>
      <c r="H323" s="90"/>
      <c r="I323" s="90"/>
      <c r="J323" s="90"/>
      <c r="K323" s="90"/>
      <c r="L323" s="90"/>
      <c r="M323" s="90"/>
      <c r="N323" s="90"/>
      <c r="O323" s="90"/>
      <c r="P323" s="91"/>
    </row>
    <row r="324" spans="2:16" x14ac:dyDescent="0.2">
      <c r="B324" s="89"/>
      <c r="C324" s="90"/>
      <c r="D324" s="90"/>
      <c r="E324" s="90"/>
      <c r="F324" s="90"/>
      <c r="G324" s="90"/>
      <c r="H324" s="90"/>
      <c r="I324" s="90"/>
      <c r="J324" s="90"/>
      <c r="K324" s="90"/>
      <c r="L324" s="90"/>
      <c r="M324" s="90"/>
      <c r="N324" s="90"/>
      <c r="O324" s="90"/>
      <c r="P324" s="91"/>
    </row>
    <row r="325" spans="2:16" s="86" customFormat="1" ht="15.75" customHeight="1" x14ac:dyDescent="0.25">
      <c r="B325" s="103"/>
      <c r="C325" s="104"/>
      <c r="D325" s="92" t="s">
        <v>476</v>
      </c>
      <c r="E325" s="93" t="s">
        <v>626</v>
      </c>
      <c r="F325" s="104" t="s">
        <v>636</v>
      </c>
      <c r="G325" s="104"/>
      <c r="H325" s="104"/>
      <c r="I325" s="104"/>
      <c r="J325" s="104"/>
      <c r="K325" s="104"/>
      <c r="L325" s="92" t="s">
        <v>641</v>
      </c>
      <c r="M325" s="93" t="s">
        <v>630</v>
      </c>
      <c r="N325" s="104" t="s">
        <v>642</v>
      </c>
      <c r="O325" s="104"/>
      <c r="P325" s="105"/>
    </row>
    <row r="326" spans="2:16" s="86" customFormat="1" ht="15.75" customHeight="1" x14ac:dyDescent="0.25">
      <c r="B326" s="103"/>
      <c r="C326" s="104"/>
      <c r="D326" s="104"/>
      <c r="E326" s="93" t="s">
        <v>627</v>
      </c>
      <c r="F326" s="104" t="s">
        <v>635</v>
      </c>
      <c r="G326" s="104"/>
      <c r="H326" s="104"/>
      <c r="I326" s="104"/>
      <c r="J326" s="104"/>
      <c r="K326" s="104"/>
      <c r="L326" s="104"/>
      <c r="M326" s="93" t="s">
        <v>643</v>
      </c>
      <c r="N326" s="104" t="s">
        <v>644</v>
      </c>
      <c r="O326" s="104"/>
      <c r="P326" s="105"/>
    </row>
    <row r="327" spans="2:16" s="86" customFormat="1" ht="15.75" customHeight="1" x14ac:dyDescent="0.25">
      <c r="B327" s="103"/>
      <c r="C327" s="104"/>
      <c r="D327" s="104"/>
      <c r="E327" s="93" t="s">
        <v>628</v>
      </c>
      <c r="F327" s="104" t="s">
        <v>634</v>
      </c>
      <c r="G327" s="104"/>
      <c r="H327" s="104"/>
      <c r="I327" s="104"/>
      <c r="J327" s="104"/>
      <c r="K327" s="104"/>
      <c r="L327" s="104"/>
      <c r="M327" s="104"/>
      <c r="N327" s="104"/>
      <c r="O327" s="104"/>
      <c r="P327" s="105"/>
    </row>
    <row r="328" spans="2:16" s="86" customFormat="1" ht="15.75" customHeight="1" x14ac:dyDescent="0.25">
      <c r="B328" s="103"/>
      <c r="C328" s="104"/>
      <c r="D328" s="104"/>
      <c r="E328" s="93" t="s">
        <v>633</v>
      </c>
      <c r="F328" s="104" t="s">
        <v>637</v>
      </c>
      <c r="G328" s="104"/>
      <c r="H328" s="104"/>
      <c r="I328" s="104"/>
      <c r="J328" s="104"/>
      <c r="K328" s="104"/>
      <c r="L328" s="104"/>
      <c r="M328" s="104"/>
      <c r="N328" s="104"/>
      <c r="O328" s="104"/>
      <c r="P328" s="105"/>
    </row>
    <row r="329" spans="2:16" s="86" customFormat="1" ht="15.75" customHeight="1" x14ac:dyDescent="0.25">
      <c r="B329" s="103"/>
      <c r="C329" s="104"/>
      <c r="D329" s="104"/>
      <c r="E329" s="93" t="s">
        <v>632</v>
      </c>
      <c r="F329" s="104" t="s">
        <v>638</v>
      </c>
      <c r="G329" s="104"/>
      <c r="H329" s="104"/>
      <c r="I329" s="104"/>
      <c r="J329" s="104"/>
      <c r="K329" s="104"/>
      <c r="L329" s="104"/>
      <c r="M329" s="104"/>
      <c r="N329" s="104"/>
      <c r="O329" s="104"/>
      <c r="P329" s="105"/>
    </row>
    <row r="330" spans="2:16" s="86" customFormat="1" ht="15.75" customHeight="1" x14ac:dyDescent="0.25">
      <c r="B330" s="103"/>
      <c r="C330" s="104"/>
      <c r="D330" s="104"/>
      <c r="E330" s="93" t="s">
        <v>631</v>
      </c>
      <c r="F330" s="104" t="s">
        <v>639</v>
      </c>
      <c r="G330" s="104"/>
      <c r="H330" s="104"/>
      <c r="I330" s="104"/>
      <c r="J330" s="104"/>
      <c r="K330" s="104"/>
      <c r="L330" s="104"/>
      <c r="M330" s="104"/>
      <c r="N330" s="104"/>
      <c r="O330" s="104"/>
      <c r="P330" s="105"/>
    </row>
    <row r="331" spans="2:16" s="86" customFormat="1" ht="15.75" customHeight="1" x14ac:dyDescent="0.25">
      <c r="B331" s="103"/>
      <c r="C331" s="104"/>
      <c r="D331" s="104"/>
      <c r="E331" s="93" t="s">
        <v>629</v>
      </c>
      <c r="F331" s="104" t="s">
        <v>640</v>
      </c>
      <c r="G331" s="104"/>
      <c r="H331" s="104"/>
      <c r="I331" s="104"/>
      <c r="J331" s="104"/>
      <c r="K331" s="104"/>
      <c r="L331" s="104"/>
      <c r="M331" s="104"/>
      <c r="N331" s="104"/>
      <c r="O331" s="104"/>
      <c r="P331" s="105"/>
    </row>
    <row r="332" spans="2:16" ht="15.75" x14ac:dyDescent="0.3">
      <c r="B332" s="89"/>
      <c r="C332" s="90"/>
      <c r="D332" s="90"/>
      <c r="E332" s="108" t="s">
        <v>645</v>
      </c>
      <c r="F332" s="90" t="s">
        <v>646</v>
      </c>
      <c r="G332" s="90"/>
      <c r="H332" s="90"/>
      <c r="I332" s="90"/>
      <c r="J332" s="90"/>
      <c r="K332" s="90"/>
      <c r="L332" s="90"/>
      <c r="M332" s="90"/>
      <c r="N332" s="90"/>
      <c r="O332" s="90"/>
      <c r="P332" s="91"/>
    </row>
    <row r="333" spans="2:16" x14ac:dyDescent="0.2">
      <c r="B333" s="96"/>
      <c r="C333" s="97"/>
      <c r="D333" s="97"/>
      <c r="E333" s="97"/>
      <c r="F333" s="97"/>
      <c r="G333" s="97"/>
      <c r="H333" s="97"/>
      <c r="I333" s="97"/>
      <c r="J333" s="97"/>
      <c r="K333" s="97"/>
      <c r="L333" s="97"/>
      <c r="M333" s="97"/>
      <c r="N333" s="97"/>
      <c r="O333" s="97"/>
      <c r="P333" s="101"/>
    </row>
    <row r="336" spans="2:16" x14ac:dyDescent="0.2">
      <c r="B336" s="102" t="s">
        <v>453</v>
      </c>
      <c r="C336" s="87"/>
      <c r="D336" s="87"/>
      <c r="E336" s="87"/>
      <c r="F336" s="87"/>
      <c r="G336" s="87"/>
      <c r="H336" s="87"/>
      <c r="I336" s="87"/>
      <c r="J336" s="87"/>
      <c r="K336" s="87"/>
      <c r="L336" s="87"/>
      <c r="M336" s="87"/>
      <c r="N336" s="87"/>
      <c r="O336" s="87"/>
      <c r="P336" s="88"/>
    </row>
    <row r="337" spans="2:16" x14ac:dyDescent="0.2">
      <c r="B337" s="89"/>
      <c r="C337" s="90"/>
      <c r="D337" s="90"/>
      <c r="E337" s="90"/>
      <c r="F337" s="90"/>
      <c r="G337" s="90"/>
      <c r="H337" s="90"/>
      <c r="I337" s="90"/>
      <c r="J337" s="90"/>
      <c r="K337" s="90"/>
      <c r="L337" s="90"/>
      <c r="M337" s="90"/>
      <c r="N337" s="90"/>
      <c r="O337" s="90"/>
      <c r="P337" s="91"/>
    </row>
    <row r="338" spans="2:16" ht="12.75" customHeight="1" x14ac:dyDescent="0.2">
      <c r="B338" s="89"/>
      <c r="C338" s="856" t="s">
        <v>662</v>
      </c>
      <c r="D338" s="856"/>
      <c r="E338" s="856"/>
      <c r="F338" s="856"/>
      <c r="G338" s="856"/>
      <c r="H338" s="856"/>
      <c r="I338" s="856"/>
      <c r="J338" s="856"/>
      <c r="K338" s="856"/>
      <c r="L338" s="856"/>
      <c r="M338" s="856"/>
      <c r="N338" s="856"/>
      <c r="O338" s="856"/>
      <c r="P338" s="857"/>
    </row>
    <row r="339" spans="2:16" x14ac:dyDescent="0.2">
      <c r="B339" s="89"/>
      <c r="C339" s="856"/>
      <c r="D339" s="856"/>
      <c r="E339" s="856"/>
      <c r="F339" s="856"/>
      <c r="G339" s="856"/>
      <c r="H339" s="856"/>
      <c r="I339" s="856"/>
      <c r="J339" s="856"/>
      <c r="K339" s="856"/>
      <c r="L339" s="856"/>
      <c r="M339" s="856"/>
      <c r="N339" s="856"/>
      <c r="O339" s="856"/>
      <c r="P339" s="857"/>
    </row>
    <row r="340" spans="2:16" x14ac:dyDescent="0.2">
      <c r="B340" s="89"/>
      <c r="C340" s="856"/>
      <c r="D340" s="856"/>
      <c r="E340" s="856"/>
      <c r="F340" s="856"/>
      <c r="G340" s="856"/>
      <c r="H340" s="856"/>
      <c r="I340" s="856"/>
      <c r="J340" s="856"/>
      <c r="K340" s="856"/>
      <c r="L340" s="856"/>
      <c r="M340" s="856"/>
      <c r="N340" s="856"/>
      <c r="O340" s="856"/>
      <c r="P340" s="857"/>
    </row>
    <row r="341" spans="2:16" x14ac:dyDescent="0.2">
      <c r="B341" s="89"/>
      <c r="C341" s="856"/>
      <c r="D341" s="856"/>
      <c r="E341" s="856"/>
      <c r="F341" s="856"/>
      <c r="G341" s="856"/>
      <c r="H341" s="856"/>
      <c r="I341" s="856"/>
      <c r="J341" s="856"/>
      <c r="K341" s="856"/>
      <c r="L341" s="856"/>
      <c r="M341" s="856"/>
      <c r="N341" s="856"/>
      <c r="O341" s="856"/>
      <c r="P341" s="857"/>
    </row>
    <row r="342" spans="2:16" x14ac:dyDescent="0.2">
      <c r="B342" s="89"/>
      <c r="C342" s="90"/>
      <c r="D342" s="90"/>
      <c r="E342" s="90"/>
      <c r="F342" s="90"/>
      <c r="G342" s="90"/>
      <c r="H342" s="90"/>
      <c r="I342" s="90"/>
      <c r="J342" s="90"/>
      <c r="K342" s="90"/>
      <c r="L342" s="90"/>
      <c r="M342" s="90"/>
      <c r="N342" s="90"/>
      <c r="O342" s="90"/>
      <c r="P342" s="91"/>
    </row>
    <row r="343" spans="2:16" ht="26.25" customHeight="1" x14ac:dyDescent="0.2">
      <c r="B343" s="89"/>
      <c r="C343" s="851" t="s">
        <v>647</v>
      </c>
      <c r="D343" s="851"/>
      <c r="E343" s="851"/>
      <c r="F343" s="851"/>
      <c r="G343" s="851"/>
      <c r="H343" s="851"/>
      <c r="I343" s="851"/>
      <c r="J343" s="851"/>
      <c r="K343" s="851"/>
      <c r="L343" s="851"/>
      <c r="M343" s="851"/>
      <c r="N343" s="851"/>
      <c r="O343" s="851"/>
      <c r="P343" s="852"/>
    </row>
    <row r="344" spans="2:16" x14ac:dyDescent="0.2">
      <c r="B344" s="89"/>
      <c r="C344" s="90"/>
      <c r="D344" s="90"/>
      <c r="E344" s="90"/>
      <c r="F344" s="90"/>
      <c r="G344" s="90"/>
      <c r="H344" s="90"/>
      <c r="I344" s="90"/>
      <c r="J344" s="90"/>
      <c r="K344" s="90"/>
      <c r="L344" s="90"/>
      <c r="M344" s="90"/>
      <c r="N344" s="90"/>
      <c r="O344" s="90"/>
      <c r="P344" s="91"/>
    </row>
    <row r="345" spans="2:16" ht="12.75" customHeight="1" x14ac:dyDescent="0.2">
      <c r="B345" s="89"/>
      <c r="C345" s="858" t="s">
        <v>650</v>
      </c>
      <c r="D345" s="858"/>
      <c r="E345" s="858"/>
      <c r="F345" s="858"/>
      <c r="G345" s="858"/>
      <c r="H345" s="858"/>
      <c r="I345" s="858"/>
      <c r="J345" s="858"/>
      <c r="K345" s="858"/>
      <c r="L345" s="858"/>
      <c r="M345" s="858"/>
      <c r="N345" s="858"/>
      <c r="O345" s="858"/>
      <c r="P345" s="859"/>
    </row>
    <row r="346" spans="2:16" x14ac:dyDescent="0.2">
      <c r="B346" s="89"/>
      <c r="C346" s="90"/>
      <c r="D346" s="90"/>
      <c r="E346" s="90"/>
      <c r="F346" s="90"/>
      <c r="G346" s="90"/>
      <c r="H346" s="90"/>
      <c r="I346" s="90"/>
      <c r="J346" s="90"/>
      <c r="K346" s="90"/>
      <c r="L346" s="90"/>
      <c r="M346" s="90"/>
      <c r="N346" s="90"/>
      <c r="O346" s="90"/>
      <c r="P346" s="91"/>
    </row>
    <row r="347" spans="2:16" ht="15.75" customHeight="1" x14ac:dyDescent="0.2">
      <c r="B347" s="89"/>
      <c r="C347" s="90"/>
      <c r="D347" s="109" t="s">
        <v>476</v>
      </c>
      <c r="E347" s="108" t="s">
        <v>648</v>
      </c>
      <c r="F347" s="90" t="s">
        <v>651</v>
      </c>
      <c r="G347" s="90"/>
      <c r="H347" s="90"/>
      <c r="I347" s="90"/>
      <c r="J347" s="90"/>
      <c r="K347" s="90"/>
      <c r="L347" s="109" t="s">
        <v>641</v>
      </c>
      <c r="M347" s="108" t="s">
        <v>658</v>
      </c>
      <c r="N347" s="90" t="s">
        <v>660</v>
      </c>
      <c r="O347" s="90"/>
      <c r="P347" s="91"/>
    </row>
    <row r="348" spans="2:16" ht="15.75" customHeight="1" x14ac:dyDescent="0.2">
      <c r="B348" s="89"/>
      <c r="C348" s="90"/>
      <c r="D348" s="90"/>
      <c r="E348" s="108" t="s">
        <v>649</v>
      </c>
      <c r="F348" s="90" t="s">
        <v>652</v>
      </c>
      <c r="G348" s="90"/>
      <c r="H348" s="90"/>
      <c r="I348" s="90"/>
      <c r="J348" s="90"/>
      <c r="K348" s="90"/>
      <c r="L348" s="90"/>
      <c r="M348" s="108" t="s">
        <v>659</v>
      </c>
      <c r="N348" s="90" t="s">
        <v>661</v>
      </c>
      <c r="O348" s="90"/>
      <c r="P348" s="91"/>
    </row>
    <row r="349" spans="2:16" ht="15.75" customHeight="1" x14ac:dyDescent="0.3">
      <c r="B349" s="89"/>
      <c r="C349" s="90"/>
      <c r="D349" s="90"/>
      <c r="E349" s="108" t="s">
        <v>517</v>
      </c>
      <c r="F349" s="104" t="s">
        <v>518</v>
      </c>
      <c r="G349" s="90"/>
      <c r="H349" s="90"/>
      <c r="I349" s="90"/>
      <c r="J349" s="90"/>
      <c r="K349" s="90"/>
      <c r="L349" s="90"/>
      <c r="M349" s="90"/>
      <c r="N349" s="90"/>
      <c r="O349" s="90"/>
      <c r="P349" s="91"/>
    </row>
    <row r="350" spans="2:16" ht="15.75" customHeight="1" x14ac:dyDescent="0.3">
      <c r="B350" s="89"/>
      <c r="C350" s="90"/>
      <c r="D350" s="90"/>
      <c r="E350" s="108" t="s">
        <v>505</v>
      </c>
      <c r="F350" s="94" t="s">
        <v>499</v>
      </c>
      <c r="G350" s="90"/>
      <c r="H350" s="90"/>
      <c r="I350" s="90"/>
      <c r="J350" s="90"/>
      <c r="K350" s="90"/>
      <c r="L350" s="90"/>
      <c r="M350" s="90"/>
      <c r="N350" s="90"/>
      <c r="O350" s="90"/>
      <c r="P350" s="91"/>
    </row>
    <row r="351" spans="2:16" ht="15.75" customHeight="1" x14ac:dyDescent="0.3">
      <c r="B351" s="89"/>
      <c r="C351" s="90"/>
      <c r="D351" s="90"/>
      <c r="E351" s="108" t="s">
        <v>535</v>
      </c>
      <c r="F351" s="104" t="s">
        <v>536</v>
      </c>
      <c r="G351" s="90"/>
      <c r="H351" s="90"/>
      <c r="I351" s="90"/>
      <c r="J351" s="90"/>
      <c r="K351" s="90"/>
      <c r="L351" s="90"/>
      <c r="M351" s="90"/>
      <c r="N351" s="90"/>
      <c r="O351" s="90"/>
      <c r="P351" s="91"/>
    </row>
    <row r="352" spans="2:16" ht="15.75" customHeight="1" x14ac:dyDescent="0.2">
      <c r="B352" s="89"/>
      <c r="C352" s="90"/>
      <c r="D352" s="90"/>
      <c r="E352" s="108"/>
      <c r="F352" s="90"/>
      <c r="G352" s="90"/>
      <c r="H352" s="90"/>
      <c r="I352" s="90"/>
      <c r="J352" s="90"/>
      <c r="K352" s="90"/>
      <c r="L352" s="90"/>
      <c r="M352" s="90"/>
      <c r="N352" s="90"/>
      <c r="O352" s="90"/>
      <c r="P352" s="91"/>
    </row>
    <row r="353" spans="2:16" ht="15.75" customHeight="1" x14ac:dyDescent="0.2">
      <c r="B353" s="89"/>
      <c r="C353" s="90"/>
      <c r="D353" s="109" t="s">
        <v>508</v>
      </c>
      <c r="E353" s="108" t="s">
        <v>643</v>
      </c>
      <c r="F353" s="90" t="s">
        <v>644</v>
      </c>
      <c r="G353" s="90"/>
      <c r="H353" s="90"/>
      <c r="I353" s="90"/>
      <c r="J353" s="90"/>
      <c r="K353" s="90"/>
      <c r="L353" s="90"/>
      <c r="M353" s="90"/>
      <c r="N353" s="90"/>
      <c r="O353" s="90"/>
      <c r="P353" s="91"/>
    </row>
    <row r="354" spans="2:16" ht="15.75" customHeight="1" x14ac:dyDescent="0.3">
      <c r="B354" s="89"/>
      <c r="C354" s="90"/>
      <c r="D354" s="90"/>
      <c r="E354" s="108" t="s">
        <v>562</v>
      </c>
      <c r="F354" s="94" t="s">
        <v>578</v>
      </c>
      <c r="G354" s="90"/>
      <c r="H354" s="90"/>
      <c r="I354" s="90"/>
      <c r="J354" s="90"/>
      <c r="K354" s="90"/>
      <c r="L354" s="90"/>
      <c r="M354" s="90"/>
      <c r="N354" s="90"/>
      <c r="O354" s="90"/>
      <c r="P354" s="91"/>
    </row>
    <row r="355" spans="2:16" ht="15.75" customHeight="1" x14ac:dyDescent="0.2">
      <c r="B355" s="89"/>
      <c r="C355" s="90"/>
      <c r="D355" s="90"/>
      <c r="E355" s="108"/>
      <c r="F355" s="90"/>
      <c r="G355" s="90"/>
      <c r="H355" s="90"/>
      <c r="I355" s="90"/>
      <c r="J355" s="90"/>
      <c r="K355" s="90"/>
      <c r="L355" s="90"/>
      <c r="M355" s="90"/>
      <c r="N355" s="90"/>
      <c r="O355" s="90"/>
      <c r="P355" s="91"/>
    </row>
    <row r="356" spans="2:16" ht="15.75" customHeight="1" x14ac:dyDescent="0.2">
      <c r="B356" s="89"/>
      <c r="C356" s="90"/>
      <c r="D356" s="109" t="s">
        <v>593</v>
      </c>
      <c r="E356" s="108" t="s">
        <v>191</v>
      </c>
      <c r="F356" s="90" t="s">
        <v>653</v>
      </c>
      <c r="G356" s="90"/>
      <c r="H356" s="90"/>
      <c r="I356" s="90"/>
      <c r="J356" s="90"/>
      <c r="K356" s="90"/>
      <c r="L356" s="90"/>
      <c r="M356" s="90"/>
      <c r="N356" s="90"/>
      <c r="O356" s="90"/>
      <c r="P356" s="91"/>
    </row>
    <row r="357" spans="2:16" ht="15.75" customHeight="1" x14ac:dyDescent="0.2">
      <c r="B357" s="89"/>
      <c r="C357" s="90"/>
      <c r="D357" s="90"/>
      <c r="E357" s="108" t="s">
        <v>187</v>
      </c>
      <c r="F357" s="90" t="s">
        <v>654</v>
      </c>
      <c r="G357" s="90"/>
      <c r="H357" s="90"/>
      <c r="I357" s="90"/>
      <c r="J357" s="90"/>
      <c r="K357" s="90"/>
      <c r="L357" s="90"/>
      <c r="M357" s="90"/>
      <c r="N357" s="90"/>
      <c r="O357" s="90"/>
      <c r="P357" s="91"/>
    </row>
    <row r="358" spans="2:16" ht="15.75" customHeight="1" x14ac:dyDescent="0.2">
      <c r="B358" s="89"/>
      <c r="C358" s="90"/>
      <c r="D358" s="90"/>
      <c r="E358" s="108" t="s">
        <v>190</v>
      </c>
      <c r="F358" s="90" t="s">
        <v>656</v>
      </c>
      <c r="G358" s="90"/>
      <c r="H358" s="90"/>
      <c r="I358" s="90"/>
      <c r="J358" s="90"/>
      <c r="K358" s="90"/>
      <c r="L358" s="90"/>
      <c r="M358" s="90"/>
      <c r="N358" s="90"/>
      <c r="O358" s="90"/>
      <c r="P358" s="91"/>
    </row>
    <row r="359" spans="2:16" ht="15.75" customHeight="1" x14ac:dyDescent="0.2">
      <c r="B359" s="89"/>
      <c r="C359" s="90"/>
      <c r="D359" s="90"/>
      <c r="E359" s="108" t="s">
        <v>186</v>
      </c>
      <c r="F359" s="90" t="s">
        <v>657</v>
      </c>
      <c r="G359" s="90"/>
      <c r="H359" s="90"/>
      <c r="I359" s="90"/>
      <c r="J359" s="90"/>
      <c r="K359" s="90"/>
      <c r="L359" s="90"/>
      <c r="M359" s="90"/>
      <c r="N359" s="90"/>
      <c r="O359" s="90"/>
      <c r="P359" s="91"/>
    </row>
    <row r="360" spans="2:16" x14ac:dyDescent="0.2">
      <c r="B360" s="96"/>
      <c r="C360" s="97"/>
      <c r="D360" s="97"/>
      <c r="E360" s="97"/>
      <c r="F360" s="97"/>
      <c r="G360" s="97"/>
      <c r="H360" s="97"/>
      <c r="I360" s="97"/>
      <c r="J360" s="97"/>
      <c r="K360" s="97"/>
      <c r="L360" s="97"/>
      <c r="M360" s="97"/>
      <c r="N360" s="97"/>
      <c r="O360" s="97"/>
      <c r="P360" s="101"/>
    </row>
    <row r="363" spans="2:16" x14ac:dyDescent="0.2">
      <c r="B363" s="102" t="s">
        <v>663</v>
      </c>
      <c r="C363" s="87"/>
      <c r="D363" s="87"/>
      <c r="E363" s="87"/>
      <c r="F363" s="87"/>
      <c r="G363" s="87"/>
      <c r="H363" s="87"/>
      <c r="I363" s="87"/>
      <c r="J363" s="87"/>
      <c r="K363" s="87"/>
      <c r="L363" s="87"/>
      <c r="M363" s="87"/>
      <c r="N363" s="87"/>
      <c r="O363" s="87"/>
      <c r="P363" s="88"/>
    </row>
    <row r="364" spans="2:16" x14ac:dyDescent="0.2">
      <c r="B364" s="89"/>
      <c r="C364" s="90"/>
      <c r="D364" s="90"/>
      <c r="E364" s="90"/>
      <c r="F364" s="90"/>
      <c r="G364" s="90"/>
      <c r="H364" s="90"/>
      <c r="I364" s="90"/>
      <c r="J364" s="90"/>
      <c r="K364" s="90"/>
      <c r="L364" s="90"/>
      <c r="M364" s="90"/>
      <c r="N364" s="90"/>
      <c r="O364" s="90"/>
      <c r="P364" s="91"/>
    </row>
    <row r="365" spans="2:16" ht="12.75" customHeight="1" x14ac:dyDescent="0.2">
      <c r="B365" s="89"/>
      <c r="C365" s="851" t="s">
        <v>664</v>
      </c>
      <c r="D365" s="851"/>
      <c r="E365" s="851"/>
      <c r="F365" s="851"/>
      <c r="G365" s="851"/>
      <c r="H365" s="851"/>
      <c r="I365" s="851"/>
      <c r="J365" s="851"/>
      <c r="K365" s="851"/>
      <c r="L365" s="851"/>
      <c r="M365" s="851"/>
      <c r="N365" s="851"/>
      <c r="O365" s="851"/>
      <c r="P365" s="852"/>
    </row>
    <row r="366" spans="2:16" x14ac:dyDescent="0.2">
      <c r="B366" s="89"/>
      <c r="C366" s="851"/>
      <c r="D366" s="851"/>
      <c r="E366" s="851"/>
      <c r="F366" s="851"/>
      <c r="G366" s="851"/>
      <c r="H366" s="851"/>
      <c r="I366" s="851"/>
      <c r="J366" s="851"/>
      <c r="K366" s="851"/>
      <c r="L366" s="851"/>
      <c r="M366" s="851"/>
      <c r="N366" s="851"/>
      <c r="O366" s="851"/>
      <c r="P366" s="852"/>
    </row>
    <row r="367" spans="2:16" x14ac:dyDescent="0.2">
      <c r="B367" s="89"/>
      <c r="C367" s="851"/>
      <c r="D367" s="851"/>
      <c r="E367" s="851"/>
      <c r="F367" s="851"/>
      <c r="G367" s="851"/>
      <c r="H367" s="851"/>
      <c r="I367" s="851"/>
      <c r="J367" s="851"/>
      <c r="K367" s="851"/>
      <c r="L367" s="851"/>
      <c r="M367" s="851"/>
      <c r="N367" s="851"/>
      <c r="O367" s="851"/>
      <c r="P367" s="852"/>
    </row>
    <row r="368" spans="2:16" x14ac:dyDescent="0.2">
      <c r="B368" s="89"/>
      <c r="C368" s="851"/>
      <c r="D368" s="851"/>
      <c r="E368" s="851"/>
      <c r="F368" s="851"/>
      <c r="G368" s="851"/>
      <c r="H368" s="851"/>
      <c r="I368" s="851"/>
      <c r="J368" s="851"/>
      <c r="K368" s="851"/>
      <c r="L368" s="851"/>
      <c r="M368" s="851"/>
      <c r="N368" s="851"/>
      <c r="O368" s="851"/>
      <c r="P368" s="852"/>
    </row>
    <row r="369" spans="2:16" x14ac:dyDescent="0.2">
      <c r="B369" s="89"/>
      <c r="C369" s="90"/>
      <c r="D369" s="90"/>
      <c r="E369" s="90"/>
      <c r="F369" s="90"/>
      <c r="G369" s="90"/>
      <c r="H369" s="90"/>
      <c r="I369" s="90"/>
      <c r="J369" s="90"/>
      <c r="K369" s="90"/>
      <c r="L369" s="90"/>
      <c r="M369" s="90"/>
      <c r="N369" s="90"/>
      <c r="O369" s="90"/>
      <c r="P369" s="91"/>
    </row>
    <row r="370" spans="2:16" s="86" customFormat="1" ht="15.75" customHeight="1" x14ac:dyDescent="0.25">
      <c r="B370" s="103"/>
      <c r="C370" s="104"/>
      <c r="D370" s="92" t="s">
        <v>476</v>
      </c>
      <c r="E370" s="93" t="s">
        <v>665</v>
      </c>
      <c r="F370" s="104" t="s">
        <v>666</v>
      </c>
      <c r="G370" s="104"/>
      <c r="H370" s="104"/>
      <c r="I370" s="104"/>
      <c r="J370" s="104"/>
      <c r="K370" s="104"/>
      <c r="L370" s="92" t="s">
        <v>641</v>
      </c>
      <c r="M370" s="93" t="s">
        <v>676</v>
      </c>
      <c r="N370" s="104" t="s">
        <v>677</v>
      </c>
      <c r="O370" s="104"/>
      <c r="P370" s="105"/>
    </row>
    <row r="371" spans="2:16" s="86" customFormat="1" ht="15.75" customHeight="1" x14ac:dyDescent="0.25">
      <c r="B371" s="103"/>
      <c r="C371" s="104"/>
      <c r="D371" s="104"/>
      <c r="E371" s="93" t="s">
        <v>479</v>
      </c>
      <c r="F371" s="94" t="s">
        <v>490</v>
      </c>
      <c r="G371" s="104"/>
      <c r="H371" s="104"/>
      <c r="I371" s="104"/>
      <c r="J371" s="104"/>
      <c r="K371" s="104"/>
      <c r="L371" s="104"/>
      <c r="M371" s="93" t="s">
        <v>685</v>
      </c>
      <c r="N371" s="104" t="s">
        <v>678</v>
      </c>
      <c r="O371" s="104"/>
      <c r="P371" s="105"/>
    </row>
    <row r="372" spans="2:16" s="86" customFormat="1" ht="15.75" customHeight="1" x14ac:dyDescent="0.25">
      <c r="B372" s="103"/>
      <c r="C372" s="104"/>
      <c r="D372" s="104"/>
      <c r="E372" s="93" t="s">
        <v>667</v>
      </c>
      <c r="F372" s="104" t="s">
        <v>668</v>
      </c>
      <c r="G372" s="104"/>
      <c r="H372" s="104"/>
      <c r="I372" s="104"/>
      <c r="J372" s="104"/>
      <c r="K372" s="104"/>
      <c r="L372" s="104"/>
      <c r="M372" s="93" t="s">
        <v>686</v>
      </c>
      <c r="N372" s="104" t="s">
        <v>679</v>
      </c>
      <c r="O372" s="104"/>
      <c r="P372" s="105"/>
    </row>
    <row r="373" spans="2:16" s="86" customFormat="1" ht="15.75" customHeight="1" x14ac:dyDescent="0.25">
      <c r="B373" s="103"/>
      <c r="C373" s="104"/>
      <c r="D373" s="104"/>
      <c r="E373" s="93" t="s">
        <v>670</v>
      </c>
      <c r="F373" s="104" t="s">
        <v>669</v>
      </c>
      <c r="G373" s="104"/>
      <c r="H373" s="104"/>
      <c r="I373" s="104"/>
      <c r="J373" s="104"/>
      <c r="K373" s="104"/>
      <c r="L373" s="104"/>
      <c r="M373" s="93" t="s">
        <v>687</v>
      </c>
      <c r="N373" s="104" t="s">
        <v>680</v>
      </c>
      <c r="O373" s="104"/>
      <c r="P373" s="105"/>
    </row>
    <row r="374" spans="2:16" s="86" customFormat="1" ht="15.75" customHeight="1" x14ac:dyDescent="0.25">
      <c r="B374" s="103"/>
      <c r="C374" s="104"/>
      <c r="D374" s="104"/>
      <c r="E374" s="93" t="s">
        <v>672</v>
      </c>
      <c r="F374" s="104" t="s">
        <v>671</v>
      </c>
      <c r="G374" s="104"/>
      <c r="H374" s="104"/>
      <c r="I374" s="104"/>
      <c r="J374" s="104"/>
      <c r="K374" s="104"/>
      <c r="L374" s="104"/>
      <c r="M374" s="93" t="s">
        <v>681</v>
      </c>
      <c r="N374" s="104" t="s">
        <v>682</v>
      </c>
      <c r="O374" s="104"/>
      <c r="P374" s="105"/>
    </row>
    <row r="375" spans="2:16" s="86" customFormat="1" ht="15.75" customHeight="1" x14ac:dyDescent="0.25">
      <c r="B375" s="103"/>
      <c r="C375" s="104"/>
      <c r="D375" s="104"/>
      <c r="E375" s="93" t="s">
        <v>673</v>
      </c>
      <c r="F375" s="104" t="s">
        <v>674</v>
      </c>
      <c r="G375" s="104"/>
      <c r="H375" s="104"/>
      <c r="I375" s="104"/>
      <c r="J375" s="104"/>
      <c r="K375" s="104"/>
      <c r="L375" s="104"/>
      <c r="M375" s="93" t="s">
        <v>688</v>
      </c>
      <c r="N375" s="104" t="s">
        <v>683</v>
      </c>
      <c r="O375" s="104"/>
      <c r="P375" s="105"/>
    </row>
    <row r="376" spans="2:16" s="86" customFormat="1" ht="15.75" customHeight="1" x14ac:dyDescent="0.25">
      <c r="B376" s="103"/>
      <c r="C376" s="104"/>
      <c r="D376" s="104"/>
      <c r="E376" s="93" t="s">
        <v>598</v>
      </c>
      <c r="F376" s="104" t="s">
        <v>606</v>
      </c>
      <c r="G376" s="104"/>
      <c r="H376" s="104"/>
      <c r="I376" s="104"/>
      <c r="J376" s="104"/>
      <c r="K376" s="104"/>
      <c r="L376" s="104"/>
      <c r="M376" s="93" t="s">
        <v>689</v>
      </c>
      <c r="N376" s="104" t="s">
        <v>684</v>
      </c>
      <c r="O376" s="104"/>
      <c r="P376" s="105"/>
    </row>
    <row r="377" spans="2:16" s="86" customFormat="1" ht="15.75" customHeight="1" x14ac:dyDescent="0.25">
      <c r="B377" s="103"/>
      <c r="C377" s="104"/>
      <c r="D377" s="104"/>
      <c r="E377" s="93" t="s">
        <v>480</v>
      </c>
      <c r="F377" s="94" t="s">
        <v>486</v>
      </c>
      <c r="G377" s="104"/>
      <c r="H377" s="104"/>
      <c r="I377" s="104"/>
      <c r="J377" s="104"/>
      <c r="K377" s="104"/>
      <c r="L377" s="104"/>
      <c r="M377" s="104"/>
      <c r="N377" s="104"/>
      <c r="O377" s="104"/>
      <c r="P377" s="105"/>
    </row>
    <row r="378" spans="2:16" s="86" customFormat="1" ht="15.75" customHeight="1" x14ac:dyDescent="0.25">
      <c r="B378" s="103"/>
      <c r="C378" s="104"/>
      <c r="D378" s="104"/>
      <c r="E378" s="93" t="s">
        <v>482</v>
      </c>
      <c r="F378" s="94" t="s">
        <v>488</v>
      </c>
      <c r="G378" s="104"/>
      <c r="H378" s="104"/>
      <c r="I378" s="104"/>
      <c r="J378" s="104"/>
      <c r="K378" s="104"/>
      <c r="L378" s="104"/>
      <c r="M378" s="104"/>
      <c r="N378" s="104"/>
      <c r="O378" s="104"/>
      <c r="P378" s="105"/>
    </row>
    <row r="379" spans="2:16" s="86" customFormat="1" ht="15.75" customHeight="1" x14ac:dyDescent="0.25">
      <c r="B379" s="103"/>
      <c r="C379" s="104"/>
      <c r="D379" s="104"/>
      <c r="E379" s="93" t="s">
        <v>483</v>
      </c>
      <c r="F379" s="94" t="s">
        <v>489</v>
      </c>
      <c r="G379" s="104"/>
      <c r="H379" s="104"/>
      <c r="I379" s="104"/>
      <c r="J379" s="104"/>
      <c r="K379" s="104"/>
      <c r="L379" s="104"/>
      <c r="M379" s="104"/>
      <c r="N379" s="104"/>
      <c r="O379" s="104"/>
      <c r="P379" s="105"/>
    </row>
    <row r="380" spans="2:16" s="86" customFormat="1" ht="15.75" customHeight="1" x14ac:dyDescent="0.25">
      <c r="B380" s="103"/>
      <c r="C380" s="104"/>
      <c r="D380" s="104"/>
      <c r="E380" s="93" t="s">
        <v>600</v>
      </c>
      <c r="F380" s="104" t="s">
        <v>608</v>
      </c>
      <c r="G380" s="104"/>
      <c r="H380" s="104"/>
      <c r="I380" s="104"/>
      <c r="J380" s="104"/>
      <c r="K380" s="104"/>
      <c r="L380" s="104"/>
      <c r="M380" s="104"/>
      <c r="N380" s="104"/>
      <c r="O380" s="104"/>
      <c r="P380" s="105"/>
    </row>
    <row r="381" spans="2:16" s="86" customFormat="1" ht="15.75" customHeight="1" x14ac:dyDescent="0.25">
      <c r="B381" s="103"/>
      <c r="C381" s="104"/>
      <c r="D381" s="104"/>
      <c r="E381" s="93" t="s">
        <v>599</v>
      </c>
      <c r="F381" s="104" t="s">
        <v>607</v>
      </c>
      <c r="G381" s="104"/>
      <c r="H381" s="104"/>
      <c r="I381" s="104"/>
      <c r="J381" s="104"/>
      <c r="K381" s="104"/>
      <c r="L381" s="104"/>
      <c r="M381" s="104"/>
      <c r="N381" s="104"/>
      <c r="O381" s="104"/>
      <c r="P381" s="105"/>
    </row>
    <row r="382" spans="2:16" s="86" customFormat="1" ht="15.75" customHeight="1" x14ac:dyDescent="0.25">
      <c r="B382" s="103"/>
      <c r="C382" s="104"/>
      <c r="D382" s="104"/>
      <c r="E382" s="93" t="s">
        <v>597</v>
      </c>
      <c r="F382" s="104" t="s">
        <v>605</v>
      </c>
      <c r="G382" s="104"/>
      <c r="H382" s="104"/>
      <c r="I382" s="104"/>
      <c r="J382" s="104"/>
      <c r="K382" s="104"/>
      <c r="L382" s="104"/>
      <c r="M382" s="104"/>
      <c r="N382" s="104"/>
      <c r="O382" s="104"/>
      <c r="P382" s="105"/>
    </row>
    <row r="383" spans="2:16" s="86" customFormat="1" ht="15.75" customHeight="1" x14ac:dyDescent="0.25">
      <c r="B383" s="103"/>
      <c r="C383" s="104"/>
      <c r="D383" s="104"/>
      <c r="E383" s="93" t="s">
        <v>602</v>
      </c>
      <c r="F383" s="104" t="s">
        <v>610</v>
      </c>
      <c r="G383" s="104"/>
      <c r="H383" s="104"/>
      <c r="I383" s="104"/>
      <c r="J383" s="104"/>
      <c r="K383" s="104"/>
      <c r="L383" s="104"/>
      <c r="M383" s="104"/>
      <c r="N383" s="104"/>
      <c r="O383" s="104"/>
      <c r="P383" s="105"/>
    </row>
    <row r="384" spans="2:16" s="86" customFormat="1" ht="15.75" customHeight="1" x14ac:dyDescent="0.25">
      <c r="B384" s="103"/>
      <c r="C384" s="104"/>
      <c r="D384" s="104"/>
      <c r="E384" s="93" t="s">
        <v>601</v>
      </c>
      <c r="F384" s="104" t="s">
        <v>609</v>
      </c>
      <c r="G384" s="104"/>
      <c r="H384" s="104"/>
      <c r="I384" s="104"/>
      <c r="J384" s="104"/>
      <c r="K384" s="104"/>
      <c r="L384" s="104"/>
      <c r="M384" s="104"/>
      <c r="N384" s="104"/>
      <c r="O384" s="104"/>
      <c r="P384" s="105"/>
    </row>
    <row r="385" spans="2:16" s="86" customFormat="1" ht="15.75" customHeight="1" x14ac:dyDescent="0.25">
      <c r="B385" s="103"/>
      <c r="C385" s="104"/>
      <c r="D385" s="104"/>
      <c r="E385" s="93"/>
      <c r="F385" s="104"/>
      <c r="G385" s="104"/>
      <c r="H385" s="104"/>
      <c r="I385" s="104"/>
      <c r="J385" s="104"/>
      <c r="K385" s="104"/>
      <c r="L385" s="104"/>
      <c r="M385" s="104"/>
      <c r="N385" s="104"/>
      <c r="O385" s="104"/>
      <c r="P385" s="105"/>
    </row>
    <row r="386" spans="2:16" s="86" customFormat="1" ht="15.75" customHeight="1" x14ac:dyDescent="0.25">
      <c r="B386" s="103"/>
      <c r="C386" s="104"/>
      <c r="D386" s="92" t="s">
        <v>508</v>
      </c>
      <c r="E386" s="93" t="s">
        <v>500</v>
      </c>
      <c r="F386" s="104" t="s">
        <v>494</v>
      </c>
      <c r="G386" s="104"/>
      <c r="H386" s="104"/>
      <c r="I386" s="104"/>
      <c r="J386" s="104"/>
      <c r="K386" s="104"/>
      <c r="L386" s="104"/>
      <c r="M386" s="104"/>
      <c r="N386" s="104"/>
      <c r="O386" s="104"/>
      <c r="P386" s="105"/>
    </row>
    <row r="387" spans="2:16" s="86" customFormat="1" ht="15.75" customHeight="1" x14ac:dyDescent="0.25">
      <c r="B387" s="103"/>
      <c r="C387" s="104"/>
      <c r="D387" s="104"/>
      <c r="E387" s="93"/>
      <c r="F387" s="104"/>
      <c r="G387" s="104"/>
      <c r="H387" s="104"/>
      <c r="I387" s="104"/>
      <c r="J387" s="104"/>
      <c r="K387" s="104"/>
      <c r="L387" s="104"/>
      <c r="M387" s="104"/>
      <c r="N387" s="104"/>
      <c r="O387" s="104"/>
      <c r="P387" s="105"/>
    </row>
    <row r="388" spans="2:16" s="86" customFormat="1" ht="15.75" customHeight="1" x14ac:dyDescent="0.25">
      <c r="B388" s="103"/>
      <c r="C388" s="104"/>
      <c r="D388" s="92" t="s">
        <v>593</v>
      </c>
      <c r="E388" s="93" t="s">
        <v>302</v>
      </c>
      <c r="F388" s="104" t="s">
        <v>675</v>
      </c>
      <c r="G388" s="104"/>
      <c r="H388" s="104"/>
      <c r="I388" s="104"/>
      <c r="J388" s="104"/>
      <c r="K388" s="104"/>
      <c r="L388" s="104"/>
      <c r="M388" s="104"/>
      <c r="N388" s="104"/>
      <c r="O388" s="104"/>
      <c r="P388" s="105"/>
    </row>
    <row r="389" spans="2:16" x14ac:dyDescent="0.2">
      <c r="B389" s="96"/>
      <c r="C389" s="97"/>
      <c r="D389" s="97"/>
      <c r="E389" s="117"/>
      <c r="F389" s="97"/>
      <c r="G389" s="97"/>
      <c r="H389" s="97"/>
      <c r="I389" s="97"/>
      <c r="J389" s="97"/>
      <c r="K389" s="97"/>
      <c r="L389" s="97"/>
      <c r="M389" s="97"/>
      <c r="N389" s="97"/>
      <c r="O389" s="97"/>
      <c r="P389" s="101"/>
    </row>
    <row r="390" spans="2:16" x14ac:dyDescent="0.2">
      <c r="E390" s="82"/>
    </row>
    <row r="391" spans="2:16" x14ac:dyDescent="0.2">
      <c r="E391" s="107"/>
    </row>
    <row r="392" spans="2:16" x14ac:dyDescent="0.2">
      <c r="B392" s="102" t="s">
        <v>456</v>
      </c>
      <c r="C392" s="87"/>
      <c r="D392" s="87"/>
      <c r="E392" s="87"/>
      <c r="F392" s="87"/>
      <c r="G392" s="87"/>
      <c r="H392" s="87"/>
      <c r="I392" s="87"/>
      <c r="J392" s="87"/>
      <c r="K392" s="87"/>
      <c r="L392" s="87"/>
      <c r="M392" s="87"/>
      <c r="N392" s="87"/>
      <c r="O392" s="87"/>
      <c r="P392" s="88"/>
    </row>
    <row r="393" spans="2:16" x14ac:dyDescent="0.2">
      <c r="B393" s="89"/>
      <c r="C393" s="90"/>
      <c r="D393" s="90"/>
      <c r="E393" s="90"/>
      <c r="F393" s="90"/>
      <c r="G393" s="90"/>
      <c r="H393" s="90"/>
      <c r="I393" s="90"/>
      <c r="J393" s="90"/>
      <c r="K393" s="90"/>
      <c r="L393" s="90"/>
      <c r="M393" s="90"/>
      <c r="N393" s="90"/>
      <c r="O393" s="90"/>
      <c r="P393" s="91"/>
    </row>
    <row r="394" spans="2:16" ht="12.75" customHeight="1" x14ac:dyDescent="0.2">
      <c r="B394" s="89"/>
      <c r="C394" s="860" t="s">
        <v>735</v>
      </c>
      <c r="D394" s="860"/>
      <c r="E394" s="860"/>
      <c r="F394" s="860"/>
      <c r="G394" s="860"/>
      <c r="H394" s="860"/>
      <c r="I394" s="860"/>
      <c r="J394" s="860"/>
      <c r="K394" s="860"/>
      <c r="L394" s="860"/>
      <c r="M394" s="860"/>
      <c r="N394" s="860"/>
      <c r="O394" s="860"/>
      <c r="P394" s="861"/>
    </row>
    <row r="395" spans="2:16" x14ac:dyDescent="0.2">
      <c r="B395" s="89"/>
      <c r="C395" s="860"/>
      <c r="D395" s="860"/>
      <c r="E395" s="860"/>
      <c r="F395" s="860"/>
      <c r="G395" s="860"/>
      <c r="H395" s="860"/>
      <c r="I395" s="860"/>
      <c r="J395" s="860"/>
      <c r="K395" s="860"/>
      <c r="L395" s="860"/>
      <c r="M395" s="860"/>
      <c r="N395" s="860"/>
      <c r="O395" s="860"/>
      <c r="P395" s="861"/>
    </row>
    <row r="396" spans="2:16" x14ac:dyDescent="0.2">
      <c r="B396" s="89"/>
      <c r="C396" s="860"/>
      <c r="D396" s="860"/>
      <c r="E396" s="860"/>
      <c r="F396" s="860"/>
      <c r="G396" s="860"/>
      <c r="H396" s="860"/>
      <c r="I396" s="860"/>
      <c r="J396" s="860"/>
      <c r="K396" s="860"/>
      <c r="L396" s="860"/>
      <c r="M396" s="860"/>
      <c r="N396" s="860"/>
      <c r="O396" s="860"/>
      <c r="P396" s="861"/>
    </row>
    <row r="397" spans="2:16" x14ac:dyDescent="0.2">
      <c r="B397" s="89"/>
      <c r="C397" s="860"/>
      <c r="D397" s="860"/>
      <c r="E397" s="860"/>
      <c r="F397" s="860"/>
      <c r="G397" s="860"/>
      <c r="H397" s="860"/>
      <c r="I397" s="860"/>
      <c r="J397" s="860"/>
      <c r="K397" s="860"/>
      <c r="L397" s="860"/>
      <c r="M397" s="860"/>
      <c r="N397" s="860"/>
      <c r="O397" s="860"/>
      <c r="P397" s="861"/>
    </row>
    <row r="398" spans="2:16" x14ac:dyDescent="0.2">
      <c r="B398" s="89"/>
      <c r="C398" s="118"/>
      <c r="D398" s="118"/>
      <c r="E398" s="118"/>
      <c r="F398" s="118"/>
      <c r="G398" s="118"/>
      <c r="H398" s="118"/>
      <c r="I398" s="118"/>
      <c r="J398" s="118"/>
      <c r="K398" s="118"/>
      <c r="L398" s="118"/>
      <c r="M398" s="118"/>
      <c r="N398" s="118"/>
      <c r="O398" s="118"/>
      <c r="P398" s="119"/>
    </row>
    <row r="399" spans="2:16" ht="15.75" customHeight="1" x14ac:dyDescent="0.2">
      <c r="B399" s="89"/>
      <c r="C399" s="90"/>
      <c r="D399" s="109" t="s">
        <v>476</v>
      </c>
      <c r="E399" s="108" t="s">
        <v>667</v>
      </c>
      <c r="F399" s="90" t="s">
        <v>668</v>
      </c>
      <c r="G399" s="90"/>
      <c r="H399" s="90"/>
      <c r="I399" s="90"/>
      <c r="J399" s="90"/>
      <c r="K399" s="90"/>
      <c r="L399" s="90"/>
      <c r="M399" s="90"/>
      <c r="N399" s="90"/>
      <c r="O399" s="90"/>
      <c r="P399" s="91"/>
    </row>
    <row r="400" spans="2:16" ht="15.75" customHeight="1" x14ac:dyDescent="0.3">
      <c r="B400" s="89"/>
      <c r="C400" s="90"/>
      <c r="D400" s="90"/>
      <c r="E400" s="93" t="s">
        <v>690</v>
      </c>
      <c r="F400" s="104" t="s">
        <v>691</v>
      </c>
      <c r="G400" s="90"/>
      <c r="H400" s="90"/>
      <c r="I400" s="90"/>
      <c r="J400" s="90"/>
      <c r="K400" s="90"/>
      <c r="L400" s="109" t="s">
        <v>641</v>
      </c>
      <c r="M400" s="108" t="s">
        <v>696</v>
      </c>
      <c r="N400" s="90" t="s">
        <v>693</v>
      </c>
      <c r="O400" s="90"/>
      <c r="P400" s="91"/>
    </row>
    <row r="401" spans="2:16" ht="15.75" customHeight="1" x14ac:dyDescent="0.3">
      <c r="B401" s="89"/>
      <c r="C401" s="90"/>
      <c r="D401" s="90"/>
      <c r="E401" s="108" t="s">
        <v>665</v>
      </c>
      <c r="F401" s="104" t="s">
        <v>666</v>
      </c>
      <c r="G401" s="90"/>
      <c r="H401" s="90"/>
      <c r="I401" s="90"/>
      <c r="J401" s="90"/>
      <c r="K401" s="90"/>
      <c r="L401" s="90"/>
      <c r="M401" s="108" t="s">
        <v>697</v>
      </c>
      <c r="N401" s="90" t="s">
        <v>694</v>
      </c>
      <c r="O401" s="90"/>
      <c r="P401" s="91"/>
    </row>
    <row r="402" spans="2:16" ht="15.75" customHeight="1" x14ac:dyDescent="0.3">
      <c r="B402" s="89"/>
      <c r="C402" s="90"/>
      <c r="D402" s="90"/>
      <c r="E402" s="108" t="s">
        <v>478</v>
      </c>
      <c r="F402" s="94" t="s">
        <v>485</v>
      </c>
      <c r="G402" s="90"/>
      <c r="H402" s="90"/>
      <c r="I402" s="90"/>
      <c r="J402" s="90"/>
      <c r="K402" s="90"/>
      <c r="L402" s="90"/>
      <c r="M402" s="108" t="s">
        <v>698</v>
      </c>
      <c r="N402" s="90" t="s">
        <v>695</v>
      </c>
      <c r="O402" s="90"/>
      <c r="P402" s="91"/>
    </row>
    <row r="403" spans="2:16" ht="15.75" customHeight="1" x14ac:dyDescent="0.2">
      <c r="B403" s="89"/>
      <c r="C403" s="90"/>
      <c r="D403" s="90"/>
      <c r="E403" s="108" t="s">
        <v>482</v>
      </c>
      <c r="F403" s="94" t="s">
        <v>488</v>
      </c>
      <c r="G403" s="90"/>
      <c r="H403" s="90"/>
      <c r="I403" s="90"/>
      <c r="J403" s="90"/>
      <c r="K403" s="90"/>
      <c r="L403" s="90"/>
      <c r="M403" s="90"/>
      <c r="N403" s="90"/>
      <c r="O403" s="90"/>
      <c r="P403" s="91"/>
    </row>
    <row r="404" spans="2:16" ht="15.75" customHeight="1" x14ac:dyDescent="0.2">
      <c r="B404" s="89"/>
      <c r="C404" s="90"/>
      <c r="D404" s="90"/>
      <c r="E404" s="90"/>
      <c r="F404" s="90"/>
      <c r="G404" s="90"/>
      <c r="H404" s="90"/>
      <c r="I404" s="90"/>
      <c r="J404" s="90"/>
      <c r="K404" s="90"/>
      <c r="L404" s="90"/>
      <c r="M404" s="90"/>
      <c r="N404" s="90"/>
      <c r="O404" s="90"/>
      <c r="P404" s="91"/>
    </row>
    <row r="405" spans="2:16" ht="15.75" customHeight="1" x14ac:dyDescent="0.2">
      <c r="B405" s="89"/>
      <c r="C405" s="90"/>
      <c r="D405" s="92" t="s">
        <v>593</v>
      </c>
      <c r="E405" s="93" t="s">
        <v>303</v>
      </c>
      <c r="F405" s="104" t="s">
        <v>692</v>
      </c>
      <c r="G405" s="90"/>
      <c r="H405" s="90"/>
      <c r="I405" s="90"/>
      <c r="J405" s="90"/>
      <c r="K405" s="90"/>
      <c r="L405" s="90"/>
      <c r="M405" s="90"/>
      <c r="N405" s="90"/>
      <c r="O405" s="90"/>
      <c r="P405" s="91"/>
    </row>
    <row r="406" spans="2:16" x14ac:dyDescent="0.2">
      <c r="B406" s="96"/>
      <c r="C406" s="97"/>
      <c r="D406" s="97"/>
      <c r="E406" s="97"/>
      <c r="F406" s="97"/>
      <c r="G406" s="97"/>
      <c r="H406" s="97"/>
      <c r="I406" s="97"/>
      <c r="J406" s="97"/>
      <c r="K406" s="97"/>
      <c r="L406" s="97"/>
      <c r="M406" s="97"/>
      <c r="N406" s="97"/>
      <c r="O406" s="97"/>
      <c r="P406" s="101"/>
    </row>
    <row r="409" spans="2:16" x14ac:dyDescent="0.2">
      <c r="B409" s="102" t="s">
        <v>457</v>
      </c>
      <c r="C409" s="87"/>
      <c r="D409" s="87"/>
      <c r="E409" s="87"/>
      <c r="F409" s="87"/>
      <c r="G409" s="87"/>
      <c r="H409" s="87"/>
      <c r="I409" s="87"/>
      <c r="J409" s="87"/>
      <c r="K409" s="87"/>
      <c r="L409" s="87"/>
      <c r="M409" s="87"/>
      <c r="N409" s="87"/>
      <c r="O409" s="87"/>
      <c r="P409" s="88"/>
    </row>
    <row r="410" spans="2:16" x14ac:dyDescent="0.2">
      <c r="B410" s="89"/>
      <c r="C410" s="90"/>
      <c r="D410" s="90"/>
      <c r="E410" s="90"/>
      <c r="F410" s="90"/>
      <c r="G410" s="90"/>
      <c r="H410" s="90"/>
      <c r="I410" s="90"/>
      <c r="J410" s="90"/>
      <c r="K410" s="90"/>
      <c r="L410" s="90"/>
      <c r="M410" s="90"/>
      <c r="N410" s="90"/>
      <c r="O410" s="90"/>
      <c r="P410" s="91"/>
    </row>
    <row r="411" spans="2:16" ht="12.75" customHeight="1" x14ac:dyDescent="0.2">
      <c r="B411" s="89"/>
      <c r="C411" s="856" t="s">
        <v>699</v>
      </c>
      <c r="D411" s="856"/>
      <c r="E411" s="856"/>
      <c r="F411" s="856"/>
      <c r="G411" s="856"/>
      <c r="H411" s="856"/>
      <c r="I411" s="856"/>
      <c r="J411" s="856"/>
      <c r="K411" s="856"/>
      <c r="L411" s="856"/>
      <c r="M411" s="856"/>
      <c r="N411" s="856"/>
      <c r="O411" s="856"/>
      <c r="P411" s="857"/>
    </row>
    <row r="412" spans="2:16" x14ac:dyDescent="0.2">
      <c r="B412" s="89"/>
      <c r="C412" s="856"/>
      <c r="D412" s="856"/>
      <c r="E412" s="856"/>
      <c r="F412" s="856"/>
      <c r="G412" s="856"/>
      <c r="H412" s="856"/>
      <c r="I412" s="856"/>
      <c r="J412" s="856"/>
      <c r="K412" s="856"/>
      <c r="L412" s="856"/>
      <c r="M412" s="856"/>
      <c r="N412" s="856"/>
      <c r="O412" s="856"/>
      <c r="P412" s="857"/>
    </row>
    <row r="413" spans="2:16" x14ac:dyDescent="0.2">
      <c r="B413" s="89"/>
      <c r="C413" s="90"/>
      <c r="D413" s="90"/>
      <c r="E413" s="90"/>
      <c r="F413" s="90"/>
      <c r="G413" s="90"/>
      <c r="H413" s="90"/>
      <c r="I413" s="90"/>
      <c r="J413" s="90"/>
      <c r="K413" s="90"/>
      <c r="L413" s="90"/>
      <c r="M413" s="90"/>
      <c r="N413" s="90"/>
      <c r="O413" s="90"/>
      <c r="P413" s="91"/>
    </row>
    <row r="414" spans="2:16" s="86" customFormat="1" ht="15.75" customHeight="1" x14ac:dyDescent="0.25">
      <c r="B414" s="103"/>
      <c r="C414" s="104"/>
      <c r="D414" s="92" t="s">
        <v>476</v>
      </c>
      <c r="E414" s="93" t="s">
        <v>597</v>
      </c>
      <c r="F414" s="104" t="s">
        <v>605</v>
      </c>
      <c r="G414" s="104"/>
      <c r="H414" s="104"/>
      <c r="I414" s="104"/>
      <c r="J414" s="104"/>
      <c r="K414" s="104"/>
      <c r="L414" s="92" t="s">
        <v>641</v>
      </c>
      <c r="M414" s="93" t="s">
        <v>701</v>
      </c>
      <c r="N414" s="104" t="s">
        <v>704</v>
      </c>
      <c r="O414" s="104"/>
      <c r="P414" s="105"/>
    </row>
    <row r="415" spans="2:16" s="86" customFormat="1" ht="15.75" customHeight="1" x14ac:dyDescent="0.25">
      <c r="B415" s="103"/>
      <c r="C415" s="104"/>
      <c r="D415" s="104"/>
      <c r="E415" s="93" t="s">
        <v>479</v>
      </c>
      <c r="F415" s="94" t="s">
        <v>490</v>
      </c>
      <c r="G415" s="104"/>
      <c r="H415" s="104"/>
      <c r="I415" s="104"/>
      <c r="J415" s="104"/>
      <c r="K415" s="104"/>
      <c r="L415" s="104"/>
      <c r="M415" s="93" t="s">
        <v>700</v>
      </c>
      <c r="N415" s="104" t="s">
        <v>705</v>
      </c>
      <c r="O415" s="104"/>
      <c r="P415" s="105"/>
    </row>
    <row r="416" spans="2:16" s="86" customFormat="1" ht="15.75" customHeight="1" x14ac:dyDescent="0.25">
      <c r="B416" s="103"/>
      <c r="C416" s="104"/>
      <c r="D416" s="104"/>
      <c r="E416" s="93" t="s">
        <v>665</v>
      </c>
      <c r="F416" s="104" t="s">
        <v>666</v>
      </c>
      <c r="G416" s="104"/>
      <c r="H416" s="104"/>
      <c r="I416" s="104"/>
      <c r="J416" s="104"/>
      <c r="K416" s="104"/>
      <c r="L416" s="104"/>
      <c r="M416" s="93" t="s">
        <v>703</v>
      </c>
      <c r="N416" s="104" t="s">
        <v>706</v>
      </c>
      <c r="O416" s="104"/>
      <c r="P416" s="105"/>
    </row>
    <row r="417" spans="2:16" s="86" customFormat="1" ht="15.75" customHeight="1" x14ac:dyDescent="0.25">
      <c r="B417" s="103"/>
      <c r="C417" s="104"/>
      <c r="D417" s="104"/>
      <c r="E417" s="93"/>
      <c r="F417" s="104"/>
      <c r="G417" s="104"/>
      <c r="H417" s="104"/>
      <c r="I417" s="104"/>
      <c r="J417" s="104"/>
      <c r="K417" s="104"/>
      <c r="L417" s="104"/>
      <c r="M417" s="93" t="s">
        <v>702</v>
      </c>
      <c r="N417" s="104" t="s">
        <v>707</v>
      </c>
      <c r="O417" s="104"/>
      <c r="P417" s="105"/>
    </row>
    <row r="418" spans="2:16" s="86" customFormat="1" ht="15.75" customHeight="1" x14ac:dyDescent="0.25">
      <c r="B418" s="103"/>
      <c r="C418" s="104"/>
      <c r="D418" s="92" t="s">
        <v>508</v>
      </c>
      <c r="E418" s="93" t="s">
        <v>500</v>
      </c>
      <c r="F418" s="104" t="s">
        <v>494</v>
      </c>
      <c r="G418" s="104"/>
      <c r="H418" s="104"/>
      <c r="I418" s="104"/>
      <c r="J418" s="104"/>
      <c r="K418" s="104"/>
      <c r="L418" s="104"/>
      <c r="M418" s="104"/>
      <c r="N418" s="104"/>
      <c r="O418" s="104"/>
      <c r="P418" s="105"/>
    </row>
    <row r="419" spans="2:16" s="86" customFormat="1" ht="15.75" customHeight="1" x14ac:dyDescent="0.25">
      <c r="B419" s="103"/>
      <c r="C419" s="104"/>
      <c r="D419" s="104"/>
      <c r="E419" s="93" t="s">
        <v>503</v>
      </c>
      <c r="F419" s="94" t="s">
        <v>497</v>
      </c>
      <c r="G419" s="104"/>
      <c r="H419" s="104"/>
      <c r="I419" s="104"/>
      <c r="J419" s="104"/>
      <c r="K419" s="104"/>
      <c r="L419" s="104"/>
      <c r="M419" s="104"/>
      <c r="N419" s="104"/>
      <c r="O419" s="104"/>
      <c r="P419" s="105"/>
    </row>
    <row r="420" spans="2:16" s="86" customFormat="1" ht="15.75" customHeight="1" x14ac:dyDescent="0.25">
      <c r="B420" s="103"/>
      <c r="C420" s="104"/>
      <c r="D420" s="104"/>
      <c r="E420" s="93" t="s">
        <v>504</v>
      </c>
      <c r="F420" s="94" t="s">
        <v>498</v>
      </c>
      <c r="G420" s="104"/>
      <c r="H420" s="104"/>
      <c r="I420" s="104"/>
      <c r="J420" s="104"/>
      <c r="K420" s="104"/>
      <c r="L420" s="104"/>
      <c r="M420" s="104"/>
      <c r="N420" s="104"/>
      <c r="O420" s="104"/>
      <c r="P420" s="105"/>
    </row>
    <row r="421" spans="2:16" s="86" customFormat="1" ht="15.75" customHeight="1" x14ac:dyDescent="0.25">
      <c r="B421" s="103"/>
      <c r="C421" s="104"/>
      <c r="D421" s="104"/>
      <c r="E421" s="93" t="s">
        <v>697</v>
      </c>
      <c r="F421" s="104" t="s">
        <v>694</v>
      </c>
      <c r="G421" s="104"/>
      <c r="H421" s="104"/>
      <c r="I421" s="104"/>
      <c r="J421" s="104"/>
      <c r="K421" s="104"/>
      <c r="L421" s="104"/>
      <c r="M421" s="104"/>
      <c r="N421" s="104"/>
      <c r="O421" s="104"/>
      <c r="P421" s="105"/>
    </row>
    <row r="422" spans="2:16" s="86" customFormat="1" ht="15.75" customHeight="1" x14ac:dyDescent="0.25">
      <c r="B422" s="103"/>
      <c r="C422" s="104"/>
      <c r="D422" s="104"/>
      <c r="E422" s="93" t="s">
        <v>517</v>
      </c>
      <c r="F422" s="104" t="s">
        <v>518</v>
      </c>
      <c r="G422" s="104"/>
      <c r="H422" s="104"/>
      <c r="I422" s="104"/>
      <c r="J422" s="104"/>
      <c r="K422" s="104"/>
      <c r="L422" s="104"/>
      <c r="M422" s="104"/>
      <c r="N422" s="104"/>
      <c r="O422" s="104"/>
      <c r="P422" s="105"/>
    </row>
    <row r="423" spans="2:16" s="86" customFormat="1" ht="15.75" customHeight="1" x14ac:dyDescent="0.25">
      <c r="B423" s="103"/>
      <c r="C423" s="104"/>
      <c r="D423" s="104"/>
      <c r="E423" s="93"/>
      <c r="F423" s="104"/>
      <c r="G423" s="104"/>
      <c r="H423" s="104"/>
      <c r="I423" s="104"/>
      <c r="J423" s="104"/>
      <c r="K423" s="104"/>
      <c r="L423" s="104"/>
      <c r="M423" s="104"/>
      <c r="N423" s="104"/>
      <c r="O423" s="104"/>
      <c r="P423" s="105"/>
    </row>
    <row r="424" spans="2:16" s="86" customFormat="1" ht="15.75" customHeight="1" x14ac:dyDescent="0.25">
      <c r="B424" s="103"/>
      <c r="C424" s="104"/>
      <c r="D424" s="92" t="s">
        <v>593</v>
      </c>
      <c r="E424" s="93" t="s">
        <v>303</v>
      </c>
      <c r="F424" s="104" t="s">
        <v>692</v>
      </c>
      <c r="G424" s="104"/>
      <c r="H424" s="104"/>
      <c r="I424" s="104"/>
      <c r="J424" s="104"/>
      <c r="K424" s="104"/>
      <c r="L424" s="104"/>
      <c r="M424" s="104"/>
      <c r="N424" s="104"/>
      <c r="O424" s="104"/>
      <c r="P424" s="105"/>
    </row>
    <row r="425" spans="2:16" x14ac:dyDescent="0.2">
      <c r="B425" s="96"/>
      <c r="C425" s="97"/>
      <c r="D425" s="97"/>
      <c r="E425" s="97"/>
      <c r="F425" s="97"/>
      <c r="G425" s="97"/>
      <c r="H425" s="97"/>
      <c r="I425" s="97"/>
      <c r="J425" s="97"/>
      <c r="K425" s="97"/>
      <c r="L425" s="97"/>
      <c r="M425" s="97"/>
      <c r="N425" s="97"/>
      <c r="O425" s="97"/>
      <c r="P425" s="101"/>
    </row>
    <row r="428" spans="2:16" x14ac:dyDescent="0.2">
      <c r="B428" s="102" t="s">
        <v>458</v>
      </c>
      <c r="C428" s="87"/>
      <c r="D428" s="87"/>
      <c r="E428" s="87"/>
      <c r="F428" s="87"/>
      <c r="G428" s="87"/>
      <c r="H428" s="87"/>
      <c r="I428" s="87"/>
      <c r="J428" s="87"/>
      <c r="K428" s="87"/>
      <c r="L428" s="87"/>
      <c r="M428" s="87"/>
      <c r="N428" s="87"/>
      <c r="O428" s="87"/>
      <c r="P428" s="88"/>
    </row>
    <row r="429" spans="2:16" x14ac:dyDescent="0.2">
      <c r="B429" s="89"/>
      <c r="C429" s="90"/>
      <c r="D429" s="90"/>
      <c r="E429" s="90"/>
      <c r="F429" s="90"/>
      <c r="G429" s="90"/>
      <c r="H429" s="90"/>
      <c r="I429" s="90"/>
      <c r="J429" s="90"/>
      <c r="K429" s="90"/>
      <c r="L429" s="90"/>
      <c r="M429" s="90"/>
      <c r="N429" s="90"/>
      <c r="O429" s="90"/>
      <c r="P429" s="91"/>
    </row>
    <row r="430" spans="2:16" x14ac:dyDescent="0.2">
      <c r="B430" s="89"/>
      <c r="C430" s="851" t="s">
        <v>708</v>
      </c>
      <c r="D430" s="851"/>
      <c r="E430" s="851"/>
      <c r="F430" s="851"/>
      <c r="G430" s="851"/>
      <c r="H430" s="851"/>
      <c r="I430" s="851"/>
      <c r="J430" s="851"/>
      <c r="K430" s="851"/>
      <c r="L430" s="851"/>
      <c r="M430" s="851"/>
      <c r="N430" s="851"/>
      <c r="O430" s="851"/>
      <c r="P430" s="852"/>
    </row>
    <row r="431" spans="2:16" x14ac:dyDescent="0.2">
      <c r="B431" s="89"/>
      <c r="C431" s="851"/>
      <c r="D431" s="851"/>
      <c r="E431" s="851"/>
      <c r="F431" s="851"/>
      <c r="G431" s="851"/>
      <c r="H431" s="851"/>
      <c r="I431" s="851"/>
      <c r="J431" s="851"/>
      <c r="K431" s="851"/>
      <c r="L431" s="851"/>
      <c r="M431" s="851"/>
      <c r="N431" s="851"/>
      <c r="O431" s="851"/>
      <c r="P431" s="852"/>
    </row>
    <row r="432" spans="2:16" x14ac:dyDescent="0.2">
      <c r="B432" s="89"/>
      <c r="C432" s="851"/>
      <c r="D432" s="851"/>
      <c r="E432" s="851"/>
      <c r="F432" s="851"/>
      <c r="G432" s="851"/>
      <c r="H432" s="851"/>
      <c r="I432" s="851"/>
      <c r="J432" s="851"/>
      <c r="K432" s="851"/>
      <c r="L432" s="851"/>
      <c r="M432" s="851"/>
      <c r="N432" s="851"/>
      <c r="O432" s="851"/>
      <c r="P432" s="852"/>
    </row>
    <row r="433" spans="2:16" x14ac:dyDescent="0.2">
      <c r="B433" s="89"/>
      <c r="C433" s="90"/>
      <c r="D433" s="90"/>
      <c r="E433" s="90"/>
      <c r="F433" s="90"/>
      <c r="G433" s="90"/>
      <c r="H433" s="90"/>
      <c r="I433" s="90"/>
      <c r="J433" s="90"/>
      <c r="K433" s="90"/>
      <c r="L433" s="90"/>
      <c r="M433" s="90"/>
      <c r="N433" s="90"/>
      <c r="O433" s="90"/>
      <c r="P433" s="91"/>
    </row>
    <row r="434" spans="2:16" s="86" customFormat="1" ht="15.75" customHeight="1" x14ac:dyDescent="0.25">
      <c r="B434" s="103"/>
      <c r="C434" s="104"/>
      <c r="D434" s="92" t="s">
        <v>476</v>
      </c>
      <c r="E434" s="853" t="s">
        <v>709</v>
      </c>
      <c r="F434" s="853"/>
      <c r="G434" s="104" t="s">
        <v>711</v>
      </c>
      <c r="H434" s="104"/>
      <c r="I434" s="104"/>
      <c r="J434" s="104"/>
      <c r="K434" s="104"/>
      <c r="L434" s="92" t="s">
        <v>641</v>
      </c>
      <c r="M434" s="93" t="s">
        <v>714</v>
      </c>
      <c r="N434" s="104" t="s">
        <v>713</v>
      </c>
      <c r="O434" s="104"/>
      <c r="P434" s="105"/>
    </row>
    <row r="435" spans="2:16" s="86" customFormat="1" ht="15.75" customHeight="1" x14ac:dyDescent="0.25">
      <c r="B435" s="103"/>
      <c r="C435" s="104"/>
      <c r="D435" s="104"/>
      <c r="E435" s="853" t="s">
        <v>710</v>
      </c>
      <c r="F435" s="853"/>
      <c r="G435" s="104" t="s">
        <v>712</v>
      </c>
      <c r="H435" s="104"/>
      <c r="I435" s="104"/>
      <c r="J435" s="104"/>
      <c r="K435" s="104"/>
      <c r="L435" s="104"/>
      <c r="M435" s="104"/>
      <c r="N435" s="104"/>
      <c r="O435" s="104"/>
      <c r="P435" s="105"/>
    </row>
    <row r="436" spans="2:16" x14ac:dyDescent="0.2">
      <c r="B436" s="96"/>
      <c r="C436" s="97"/>
      <c r="D436" s="97"/>
      <c r="E436" s="97"/>
      <c r="F436" s="97"/>
      <c r="G436" s="97"/>
      <c r="H436" s="97"/>
      <c r="I436" s="97"/>
      <c r="J436" s="97"/>
      <c r="K436" s="97"/>
      <c r="L436" s="97"/>
      <c r="M436" s="97"/>
      <c r="N436" s="97"/>
      <c r="O436" s="97"/>
      <c r="P436" s="101"/>
    </row>
    <row r="438" spans="2:16" x14ac:dyDescent="0.2">
      <c r="B438" s="120" t="s">
        <v>474</v>
      </c>
      <c r="C438" s="87"/>
      <c r="D438" s="87"/>
      <c r="E438" s="87"/>
      <c r="F438" s="87"/>
      <c r="G438" s="87"/>
      <c r="H438" s="87"/>
      <c r="I438" s="87"/>
      <c r="J438" s="87"/>
      <c r="K438" s="87"/>
      <c r="L438" s="87"/>
      <c r="M438" s="87"/>
      <c r="N438" s="87"/>
      <c r="O438" s="87"/>
      <c r="P438" s="88"/>
    </row>
    <row r="439" spans="2:16" x14ac:dyDescent="0.2">
      <c r="B439" s="89"/>
      <c r="C439" s="90"/>
      <c r="D439" s="90"/>
      <c r="E439" s="90"/>
      <c r="F439" s="90"/>
      <c r="G439" s="90"/>
      <c r="H439" s="90"/>
      <c r="I439" s="90"/>
      <c r="J439" s="90"/>
      <c r="K439" s="90"/>
      <c r="L439" s="90"/>
      <c r="M439" s="90"/>
      <c r="N439" s="90"/>
      <c r="O439" s="90"/>
      <c r="P439" s="91"/>
    </row>
    <row r="440" spans="2:16" ht="12.75" customHeight="1" x14ac:dyDescent="0.2">
      <c r="B440" s="89"/>
      <c r="C440" s="851" t="s">
        <v>727</v>
      </c>
      <c r="D440" s="851"/>
      <c r="E440" s="851"/>
      <c r="F440" s="851"/>
      <c r="G440" s="851"/>
      <c r="H440" s="851"/>
      <c r="I440" s="851"/>
      <c r="J440" s="851"/>
      <c r="K440" s="851"/>
      <c r="L440" s="851"/>
      <c r="M440" s="851"/>
      <c r="N440" s="851"/>
      <c r="O440" s="851"/>
      <c r="P440" s="852"/>
    </row>
    <row r="441" spans="2:16" x14ac:dyDescent="0.2">
      <c r="B441" s="89"/>
      <c r="C441" s="851"/>
      <c r="D441" s="851"/>
      <c r="E441" s="851"/>
      <c r="F441" s="851"/>
      <c r="G441" s="851"/>
      <c r="H441" s="851"/>
      <c r="I441" s="851"/>
      <c r="J441" s="851"/>
      <c r="K441" s="851"/>
      <c r="L441" s="851"/>
      <c r="M441" s="851"/>
      <c r="N441" s="851"/>
      <c r="O441" s="851"/>
      <c r="P441" s="852"/>
    </row>
    <row r="442" spans="2:16" x14ac:dyDescent="0.2">
      <c r="B442" s="89"/>
      <c r="C442" s="851"/>
      <c r="D442" s="851"/>
      <c r="E442" s="851"/>
      <c r="F442" s="851"/>
      <c r="G442" s="851"/>
      <c r="H442" s="851"/>
      <c r="I442" s="851"/>
      <c r="J442" s="851"/>
      <c r="K442" s="851"/>
      <c r="L442" s="851"/>
      <c r="M442" s="851"/>
      <c r="N442" s="851"/>
      <c r="O442" s="851"/>
      <c r="P442" s="852"/>
    </row>
    <row r="443" spans="2:16" ht="17.25" customHeight="1" x14ac:dyDescent="0.2">
      <c r="B443" s="89"/>
      <c r="C443" s="851"/>
      <c r="D443" s="851"/>
      <c r="E443" s="851"/>
      <c r="F443" s="851"/>
      <c r="G443" s="851"/>
      <c r="H443" s="851"/>
      <c r="I443" s="851"/>
      <c r="J443" s="851"/>
      <c r="K443" s="851"/>
      <c r="L443" s="851"/>
      <c r="M443" s="851"/>
      <c r="N443" s="851"/>
      <c r="O443" s="851"/>
      <c r="P443" s="852"/>
    </row>
    <row r="444" spans="2:16" x14ac:dyDescent="0.2">
      <c r="B444" s="89"/>
      <c r="C444" s="90"/>
      <c r="D444" s="90"/>
      <c r="E444" s="90"/>
      <c r="F444" s="90"/>
      <c r="G444" s="90"/>
      <c r="H444" s="90"/>
      <c r="I444" s="90"/>
      <c r="J444" s="90"/>
      <c r="K444" s="90"/>
      <c r="L444" s="90"/>
      <c r="M444" s="90"/>
      <c r="N444" s="90"/>
      <c r="O444" s="90"/>
      <c r="P444" s="91"/>
    </row>
    <row r="445" spans="2:16" x14ac:dyDescent="0.2">
      <c r="B445" s="89"/>
      <c r="C445" s="854" t="s">
        <v>715</v>
      </c>
      <c r="D445" s="854"/>
      <c r="E445" s="854"/>
      <c r="F445" s="854"/>
      <c r="G445" s="854"/>
      <c r="H445" s="854"/>
      <c r="I445" s="854"/>
      <c r="J445" s="854"/>
      <c r="K445" s="854"/>
      <c r="L445" s="854"/>
      <c r="M445" s="854"/>
      <c r="N445" s="854"/>
      <c r="O445" s="854"/>
      <c r="P445" s="855"/>
    </row>
    <row r="446" spans="2:16" x14ac:dyDescent="0.2">
      <c r="B446" s="89"/>
      <c r="C446" s="90"/>
      <c r="D446" s="90"/>
      <c r="E446" s="90"/>
      <c r="F446" s="90"/>
      <c r="G446" s="90"/>
      <c r="H446" s="90"/>
      <c r="I446" s="90"/>
      <c r="J446" s="90"/>
      <c r="K446" s="90"/>
      <c r="L446" s="90"/>
      <c r="M446" s="90"/>
      <c r="N446" s="90"/>
      <c r="O446" s="90"/>
      <c r="P446" s="91"/>
    </row>
    <row r="447" spans="2:16" s="86" customFormat="1" ht="15.75" customHeight="1" x14ac:dyDescent="0.25">
      <c r="B447" s="103"/>
      <c r="C447" s="104"/>
      <c r="D447" s="92" t="s">
        <v>476</v>
      </c>
      <c r="E447" s="93" t="s">
        <v>629</v>
      </c>
      <c r="F447" s="104" t="s">
        <v>640</v>
      </c>
      <c r="G447" s="104"/>
      <c r="H447" s="104"/>
      <c r="I447" s="104"/>
      <c r="J447" s="104"/>
      <c r="K447" s="104"/>
      <c r="L447" s="92" t="s">
        <v>641</v>
      </c>
      <c r="M447" s="93" t="s">
        <v>28</v>
      </c>
      <c r="N447" s="104" t="s">
        <v>717</v>
      </c>
      <c r="O447" s="104"/>
      <c r="P447" s="105"/>
    </row>
    <row r="448" spans="2:16" s="86" customFormat="1" ht="15.75" customHeight="1" x14ac:dyDescent="0.25">
      <c r="B448" s="103"/>
      <c r="C448" s="104"/>
      <c r="D448" s="104"/>
      <c r="E448" s="93" t="s">
        <v>631</v>
      </c>
      <c r="F448" s="104" t="s">
        <v>639</v>
      </c>
      <c r="G448" s="104"/>
      <c r="H448" s="104"/>
      <c r="I448" s="104"/>
      <c r="J448" s="104"/>
      <c r="K448" s="104"/>
      <c r="L448" s="104"/>
      <c r="M448" s="93" t="s">
        <v>30</v>
      </c>
      <c r="N448" s="104" t="s">
        <v>718</v>
      </c>
      <c r="O448" s="104"/>
      <c r="P448" s="105"/>
    </row>
    <row r="449" spans="2:16" s="86" customFormat="1" ht="15.75" customHeight="1" x14ac:dyDescent="0.25">
      <c r="B449" s="103"/>
      <c r="C449" s="104"/>
      <c r="D449" s="104"/>
      <c r="E449" s="93" t="s">
        <v>626</v>
      </c>
      <c r="F449" s="104" t="s">
        <v>636</v>
      </c>
      <c r="G449" s="104"/>
      <c r="H449" s="104"/>
      <c r="I449" s="104"/>
      <c r="J449" s="104"/>
      <c r="K449" s="104"/>
      <c r="L449" s="104"/>
      <c r="M449" s="93" t="s">
        <v>54</v>
      </c>
      <c r="N449" s="104" t="s">
        <v>719</v>
      </c>
      <c r="O449" s="104"/>
      <c r="P449" s="105"/>
    </row>
    <row r="450" spans="2:16" s="86" customFormat="1" ht="15.75" customHeight="1" x14ac:dyDescent="0.25">
      <c r="B450" s="103"/>
      <c r="C450" s="104"/>
      <c r="D450" s="104"/>
      <c r="E450" s="93" t="s">
        <v>627</v>
      </c>
      <c r="F450" s="104" t="s">
        <v>635</v>
      </c>
      <c r="G450" s="104"/>
      <c r="H450" s="104"/>
      <c r="I450" s="104"/>
      <c r="J450" s="104"/>
      <c r="K450" s="104"/>
      <c r="L450" s="104"/>
      <c r="M450" s="93" t="s">
        <v>32</v>
      </c>
      <c r="N450" s="104" t="s">
        <v>720</v>
      </c>
      <c r="O450" s="104"/>
      <c r="P450" s="105"/>
    </row>
    <row r="451" spans="2:16" s="86" customFormat="1" ht="15.75" customHeight="1" x14ac:dyDescent="0.25">
      <c r="B451" s="103"/>
      <c r="C451" s="104"/>
      <c r="D451" s="104"/>
      <c r="E451" s="93" t="s">
        <v>26</v>
      </c>
      <c r="F451" s="104" t="s">
        <v>716</v>
      </c>
      <c r="G451" s="104"/>
      <c r="H451" s="104"/>
      <c r="I451" s="104"/>
      <c r="J451" s="104"/>
      <c r="K451" s="104"/>
      <c r="L451" s="104"/>
      <c r="M451" s="93" t="s">
        <v>724</v>
      </c>
      <c r="N451" s="104" t="s">
        <v>721</v>
      </c>
      <c r="O451" s="104"/>
      <c r="P451" s="105"/>
    </row>
    <row r="452" spans="2:16" s="86" customFormat="1" ht="15.75" customHeight="1" x14ac:dyDescent="0.25">
      <c r="B452" s="103"/>
      <c r="C452" s="104"/>
      <c r="D452" s="104"/>
      <c r="E452" s="104"/>
      <c r="F452" s="104"/>
      <c r="G452" s="104"/>
      <c r="H452" s="104"/>
      <c r="I452" s="104"/>
      <c r="J452" s="104"/>
      <c r="K452" s="104"/>
      <c r="L452" s="104"/>
      <c r="M452" s="93" t="s">
        <v>725</v>
      </c>
      <c r="N452" s="104" t="s">
        <v>722</v>
      </c>
      <c r="O452" s="104"/>
      <c r="P452" s="105"/>
    </row>
    <row r="453" spans="2:16" s="86" customFormat="1" ht="15.75" customHeight="1" x14ac:dyDescent="0.25">
      <c r="B453" s="103"/>
      <c r="C453" s="104"/>
      <c r="D453" s="104"/>
      <c r="E453" s="104"/>
      <c r="F453" s="104"/>
      <c r="G453" s="104"/>
      <c r="H453" s="104"/>
      <c r="I453" s="104"/>
      <c r="J453" s="104"/>
      <c r="K453" s="104"/>
      <c r="L453" s="104"/>
      <c r="M453" s="93" t="s">
        <v>726</v>
      </c>
      <c r="N453" s="104" t="s">
        <v>723</v>
      </c>
      <c r="O453" s="104"/>
      <c r="P453" s="105"/>
    </row>
    <row r="454" spans="2:16" x14ac:dyDescent="0.2">
      <c r="B454" s="96"/>
      <c r="C454" s="97"/>
      <c r="D454" s="97"/>
      <c r="E454" s="97"/>
      <c r="F454" s="97"/>
      <c r="G454" s="97"/>
      <c r="H454" s="97"/>
      <c r="I454" s="97"/>
      <c r="J454" s="97"/>
      <c r="K454" s="97"/>
      <c r="L454" s="97"/>
      <c r="M454" s="97"/>
      <c r="N454" s="97"/>
      <c r="O454" s="97"/>
      <c r="P454" s="101"/>
    </row>
  </sheetData>
  <mergeCells count="40">
    <mergeCell ref="C11:P11"/>
    <mergeCell ref="C55:P56"/>
    <mergeCell ref="C101:P101"/>
    <mergeCell ref="K114:L114"/>
    <mergeCell ref="K103:L103"/>
    <mergeCell ref="K104:L104"/>
    <mergeCell ref="K105:L105"/>
    <mergeCell ref="K106:L106"/>
    <mergeCell ref="K107:L107"/>
    <mergeCell ref="K108:L108"/>
    <mergeCell ref="K109:L109"/>
    <mergeCell ref="K110:L110"/>
    <mergeCell ref="K111:L111"/>
    <mergeCell ref="K112:L112"/>
    <mergeCell ref="K113:L113"/>
    <mergeCell ref="C314:P314"/>
    <mergeCell ref="K115:L115"/>
    <mergeCell ref="K116:L116"/>
    <mergeCell ref="K117:L117"/>
    <mergeCell ref="K118:L118"/>
    <mergeCell ref="K119:L119"/>
    <mergeCell ref="K120:L120"/>
    <mergeCell ref="C156:P156"/>
    <mergeCell ref="C195:P195"/>
    <mergeCell ref="C267:P267"/>
    <mergeCell ref="C269:P269"/>
    <mergeCell ref="C312:P312"/>
    <mergeCell ref="C271:P273"/>
    <mergeCell ref="C365:P368"/>
    <mergeCell ref="C411:P412"/>
    <mergeCell ref="C316:P316"/>
    <mergeCell ref="C343:P343"/>
    <mergeCell ref="C345:P345"/>
    <mergeCell ref="C338:P341"/>
    <mergeCell ref="C394:P397"/>
    <mergeCell ref="C430:P432"/>
    <mergeCell ref="E434:F434"/>
    <mergeCell ref="E435:F435"/>
    <mergeCell ref="C440:P443"/>
    <mergeCell ref="C445:P445"/>
  </mergeCells>
  <hyperlinks>
    <hyperlink ref="E2:G2" location="'Analysis Methodology'!A9" display="1.  Concrete (Cap) Weight" xr:uid="{00000000-0004-0000-0800-000000000000}"/>
    <hyperlink ref="E3:F3" location="'Analysis Methodology'!A53" display="2.  Soil Weight" xr:uid="{00000000-0004-0000-0800-000001000000}"/>
    <hyperlink ref="E4:F4" location="'Analysis Methodology'!A83" display="3.  Pile Weight" xr:uid="{00000000-0004-0000-0800-000002000000}"/>
    <hyperlink ref="E5:H5" location="'Analysis Methodology'!B55" display="4.  Soil Strength Above Pad (Uplift Resistance)" xr:uid="{00000000-0004-0000-0800-000003000000}"/>
    <hyperlink ref="E2" location="'Analysis Methodology'!A9" display="1.  Concrete (Cap) Weight" xr:uid="{00000000-0004-0000-0800-000004000000}"/>
    <hyperlink ref="E3" location="'Analysis Methodology'!A23" display="2.  Soil Weight" xr:uid="{00000000-0004-0000-0800-000005000000}"/>
    <hyperlink ref="E5:I5" location="'Analysis Methodology'!A99" display="4.  Soil Strength Above Pad (Uplift Resistance)" xr:uid="{00000000-0004-0000-0800-000006000000}"/>
    <hyperlink ref="E6:F6" location="'Analysis Methodology'!A154" display="5.  Passive Pressure" xr:uid="{00000000-0004-0000-0800-000007000000}"/>
    <hyperlink ref="J2:L2" location="'Analysis Methodology'!A193" display="6.  Demands (Per Pile)" xr:uid="{00000000-0004-0000-0800-000008000000}"/>
    <hyperlink ref="J3:K3" location="'Analysis Methodology'!A310" display="7.  Group Efficiency" xr:uid="{00000000-0004-0000-0800-000009000000}"/>
    <hyperlink ref="J4:K4" location="'Analysis Methodology'!A336" display="8.  Capacity (Per Pile)" xr:uid="{00000000-0004-0000-0800-00000A000000}"/>
    <hyperlink ref="J5:L6" location="'Analysis Methodology'!A363" display="9.  Column Compression Capacity" xr:uid="{00000000-0004-0000-0800-00000B000000}"/>
    <hyperlink ref="J3" location="'Analysis Methodology'!A306" display="7.  Group Efficiency" xr:uid="{00000000-0004-0000-0800-00000C000000}"/>
    <hyperlink ref="N2:P2" location="'Analysis Methodology'!A392" display="11.  One-Way Shear Check (Cap)" xr:uid="{00000000-0004-0000-0800-00000D000000}"/>
    <hyperlink ref="N3:P3" location="'Analysis Methodology'!A409" display="12.  Two-Way Shear Check (Cap)" xr:uid="{00000000-0004-0000-0800-00000E000000}"/>
    <hyperlink ref="N4:P4" location="'Analysis Methodology'!A428" display="13.  Pile Tensile Strength" xr:uid="{00000000-0004-0000-0800-00000F000000}"/>
    <hyperlink ref="N5:O5" location="'Analysis Methodology'!A443" display="'Moment of Inertia' Tab" xr:uid="{00000000-0004-0000-0800-000010000000}"/>
    <hyperlink ref="N5" location="'Analysis Methodology'!A438" display="'Moment of Inertia' Tab" xr:uid="{00000000-0004-0000-0800-000011000000}"/>
    <hyperlink ref="N5:P5" location="'Analysis Methodology'!A438" display="'Moment of Inertia' Tab" xr:uid="{00000000-0004-0000-0800-000012000000}"/>
    <hyperlink ref="J2:K2" location="'Analysis Methodology'!A193" display="6.  Demands (Per Pile)" xr:uid="{00000000-0004-0000-0800-000013000000}"/>
  </hyperlinks>
  <pageMargins left="0.7" right="0.7" top="0.75" bottom="0.75" header="0.3" footer="0.3"/>
  <pageSetup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CC207-D745-4F97-8AC7-EB40D84241B0}">
  <sheetPr codeName="EDS_Details"/>
  <dimension ref="A1:BG2"/>
  <sheetViews>
    <sheetView workbookViewId="0"/>
  </sheetViews>
  <sheetFormatPr defaultRowHeight="15" x14ac:dyDescent="0.25"/>
  <cols>
    <col min="1" max="1" width="7.140625" bestFit="1" customWidth="1"/>
    <col min="2" max="2" width="16.28515625" bestFit="1" customWidth="1"/>
    <col min="3" max="3" width="30.42578125" bestFit="1" customWidth="1"/>
    <col min="4" max="4" width="10.7109375" bestFit="1" customWidth="1"/>
    <col min="5" max="5" width="12.85546875" bestFit="1" customWidth="1"/>
    <col min="6" max="6" width="11.140625" bestFit="1" customWidth="1"/>
    <col min="7" max="7" width="20" bestFit="1" customWidth="1"/>
    <col min="8" max="8" width="19" bestFit="1" customWidth="1"/>
    <col min="9" max="9" width="23" bestFit="1" customWidth="1"/>
    <col min="10" max="10" width="19.5703125" bestFit="1" customWidth="1"/>
    <col min="11" max="11" width="16.42578125" bestFit="1" customWidth="1"/>
    <col min="12" max="12" width="14.28515625" bestFit="1" customWidth="1"/>
    <col min="13" max="13" width="17.28515625" bestFit="1" customWidth="1"/>
    <col min="14" max="14" width="17.42578125" bestFit="1" customWidth="1"/>
    <col min="15" max="15" width="13.7109375" bestFit="1" customWidth="1"/>
    <col min="16" max="17" width="15" bestFit="1" customWidth="1"/>
    <col min="18" max="18" width="22.42578125" bestFit="1" customWidth="1"/>
    <col min="19" max="19" width="18.7109375" bestFit="1" customWidth="1"/>
    <col min="20" max="20" width="31.140625" bestFit="1" customWidth="1"/>
    <col min="21" max="21" width="27.42578125" bestFit="1" customWidth="1"/>
    <col min="22" max="22" width="31.140625" bestFit="1" customWidth="1"/>
    <col min="23" max="23" width="27.42578125" bestFit="1" customWidth="1"/>
    <col min="24" max="24" width="10.85546875" bestFit="1" customWidth="1"/>
    <col min="25" max="25" width="13.85546875" bestFit="1" customWidth="1"/>
    <col min="26" max="26" width="22.7109375" bestFit="1" customWidth="1"/>
    <col min="27" max="27" width="14.85546875" bestFit="1" customWidth="1"/>
    <col min="28" max="28" width="19" bestFit="1" customWidth="1"/>
    <col min="29" max="29" width="12.42578125" bestFit="1" customWidth="1"/>
    <col min="30" max="30" width="11.7109375" bestFit="1" customWidth="1"/>
    <col min="31" max="31" width="30" bestFit="1" customWidth="1"/>
    <col min="32" max="32" width="19" bestFit="1" customWidth="1"/>
    <col min="33" max="33" width="21.42578125" bestFit="1" customWidth="1"/>
    <col min="34" max="34" width="9" bestFit="1" customWidth="1"/>
    <col min="35" max="35" width="13.42578125" bestFit="1" customWidth="1"/>
    <col min="36" max="36" width="14" bestFit="1" customWidth="1"/>
    <col min="37" max="37" width="15.28515625" bestFit="1" customWidth="1"/>
    <col min="38" max="38" width="26.7109375" bestFit="1" customWidth="1"/>
    <col min="39" max="39" width="25.85546875" bestFit="1" customWidth="1"/>
    <col min="40" max="40" width="21" bestFit="1" customWidth="1"/>
    <col min="41" max="41" width="31.28515625" bestFit="1" customWidth="1"/>
    <col min="42" max="42" width="26.85546875" bestFit="1" customWidth="1"/>
    <col min="43" max="43" width="18.140625" bestFit="1" customWidth="1"/>
    <col min="44" max="44" width="20.5703125" bestFit="1" customWidth="1"/>
    <col min="45" max="45" width="23.140625" bestFit="1" customWidth="1"/>
    <col min="46" max="46" width="20.7109375" bestFit="1" customWidth="1"/>
    <col min="47" max="47" width="17.5703125" bestFit="1" customWidth="1"/>
    <col min="48" max="48" width="20.7109375" bestFit="1" customWidth="1"/>
    <col min="49" max="49" width="16.5703125" bestFit="1" customWidth="1"/>
    <col min="50" max="50" width="28.42578125" bestFit="1" customWidth="1"/>
    <col min="51" max="51" width="22.42578125" bestFit="1" customWidth="1"/>
    <col min="52" max="52" width="9" bestFit="1" customWidth="1"/>
    <col min="53" max="53" width="24.5703125" bestFit="1" customWidth="1"/>
    <col min="54" max="54" width="28.28515625" bestFit="1" customWidth="1"/>
    <col min="55" max="55" width="26" bestFit="1" customWidth="1"/>
    <col min="56" max="56" width="18.42578125" bestFit="1" customWidth="1"/>
    <col min="57" max="57" width="8.28515625" bestFit="1" customWidth="1"/>
    <col min="58" max="58" width="13.7109375" bestFit="1" customWidth="1"/>
    <col min="59" max="59" width="12.140625" bestFit="1" customWidth="1"/>
  </cols>
  <sheetData>
    <row r="1" spans="1:59" x14ac:dyDescent="0.25">
      <c r="A1" s="624" t="s">
        <v>1534</v>
      </c>
      <c r="B1" s="624" t="s">
        <v>1479</v>
      </c>
      <c r="C1" s="624" t="s">
        <v>1480</v>
      </c>
      <c r="D1" s="624" t="s">
        <v>1481</v>
      </c>
      <c r="E1" s="624" t="s">
        <v>1482</v>
      </c>
      <c r="F1" s="624" t="s">
        <v>1483</v>
      </c>
      <c r="G1" s="624" t="s">
        <v>1484</v>
      </c>
      <c r="H1" s="624" t="s">
        <v>1485</v>
      </c>
      <c r="I1" s="624" t="s">
        <v>1486</v>
      </c>
      <c r="J1" s="624" t="s">
        <v>1487</v>
      </c>
      <c r="K1" s="624" t="s">
        <v>1488</v>
      </c>
      <c r="L1" s="624" t="s">
        <v>1489</v>
      </c>
      <c r="M1" s="624" t="s">
        <v>1490</v>
      </c>
      <c r="N1" s="624" t="s">
        <v>1491</v>
      </c>
      <c r="O1" s="624" t="s">
        <v>1492</v>
      </c>
      <c r="P1" s="624" t="s">
        <v>1493</v>
      </c>
      <c r="Q1" s="624" t="s">
        <v>1494</v>
      </c>
      <c r="R1" s="624" t="s">
        <v>1495</v>
      </c>
      <c r="S1" s="624" t="s">
        <v>1496</v>
      </c>
      <c r="T1" s="624" t="s">
        <v>1497</v>
      </c>
      <c r="U1" s="624" t="s">
        <v>1498</v>
      </c>
      <c r="V1" s="624" t="s">
        <v>1499</v>
      </c>
      <c r="W1" s="624" t="s">
        <v>1500</v>
      </c>
      <c r="X1" s="624" t="s">
        <v>1501</v>
      </c>
      <c r="Y1" s="624" t="s">
        <v>1502</v>
      </c>
      <c r="Z1" s="624" t="s">
        <v>1503</v>
      </c>
      <c r="AA1" s="624" t="s">
        <v>1504</v>
      </c>
      <c r="AB1" s="624" t="s">
        <v>1505</v>
      </c>
      <c r="AC1" s="624" t="s">
        <v>1506</v>
      </c>
      <c r="AD1" s="624" t="s">
        <v>1507</v>
      </c>
      <c r="AE1" s="624" t="s">
        <v>1508</v>
      </c>
      <c r="AF1" s="624" t="s">
        <v>1509</v>
      </c>
      <c r="AG1" s="624" t="s">
        <v>1510</v>
      </c>
      <c r="AH1" s="624" t="s">
        <v>1468</v>
      </c>
      <c r="AI1" s="624" t="s">
        <v>1469</v>
      </c>
      <c r="AJ1" s="624" t="s">
        <v>1511</v>
      </c>
      <c r="AK1" s="624" t="s">
        <v>1471</v>
      </c>
      <c r="AL1" s="624" t="s">
        <v>1512</v>
      </c>
      <c r="AM1" s="624" t="s">
        <v>1513</v>
      </c>
      <c r="AN1" s="624" t="s">
        <v>1514</v>
      </c>
      <c r="AO1" s="624" t="s">
        <v>1515</v>
      </c>
      <c r="AP1" s="624" t="s">
        <v>1516</v>
      </c>
      <c r="AQ1" s="624" t="s">
        <v>1517</v>
      </c>
      <c r="AR1" s="624" t="s">
        <v>1518</v>
      </c>
      <c r="AS1" s="624" t="s">
        <v>1519</v>
      </c>
      <c r="AT1" s="624" t="s">
        <v>1520</v>
      </c>
      <c r="AU1" s="624" t="s">
        <v>1521</v>
      </c>
      <c r="AV1" s="624" t="s">
        <v>1522</v>
      </c>
      <c r="AW1" s="624" t="s">
        <v>1523</v>
      </c>
      <c r="AX1" s="624" t="s">
        <v>1524</v>
      </c>
      <c r="AY1" s="624" t="s">
        <v>1525</v>
      </c>
      <c r="AZ1" s="624" t="s">
        <v>1526</v>
      </c>
      <c r="BA1" s="624" t="s">
        <v>1527</v>
      </c>
      <c r="BB1" s="624" t="s">
        <v>1528</v>
      </c>
      <c r="BC1" s="624" t="s">
        <v>1529</v>
      </c>
      <c r="BD1" s="624" t="s">
        <v>1530</v>
      </c>
      <c r="BE1" s="624" t="s">
        <v>1531</v>
      </c>
      <c r="BF1" s="624" t="s">
        <v>1532</v>
      </c>
      <c r="BG1" s="624" t="s">
        <v>1533</v>
      </c>
    </row>
    <row r="2" spans="1:59" x14ac:dyDescent="0.25">
      <c r="A2" s="125">
        <f>ID</f>
        <v>0</v>
      </c>
      <c r="B2" s="125" t="str">
        <f>IF(Ecc="","",Ecc)</f>
        <v/>
      </c>
      <c r="C2" s="125" t="str">
        <f>IF(BC="","",BC)</f>
        <v/>
      </c>
      <c r="D2" s="125" t="str">
        <f>IF(Input!D23="","",Input!D23)</f>
        <v/>
      </c>
      <c r="E2" s="125" t="str">
        <f>IF(Input!D24="","",Input!D24)</f>
        <v/>
      </c>
      <c r="F2" s="125" t="str">
        <f>IF(Lpile="","",Lpile)</f>
        <v/>
      </c>
      <c r="G2" s="125" t="str">
        <f>IF(Input!D26="","",Input!D26)</f>
        <v/>
      </c>
      <c r="H2" s="125" t="str">
        <f>IF(Input!D27="","",Input!D27)</f>
        <v/>
      </c>
      <c r="I2" s="125" t="str">
        <f>IF(Input!D29="","",Input!D29)</f>
        <v/>
      </c>
      <c r="J2" s="125" t="str">
        <f>IF(Input!D30="","",Input!D30)</f>
        <v/>
      </c>
      <c r="K2" s="125" t="str">
        <f>IF(Psize="","",Psize)</f>
        <v/>
      </c>
      <c r="L2" s="125" t="str">
        <f>IF(Pquan="","",Pquan)</f>
        <v/>
      </c>
      <c r="M2" s="125" t="str">
        <f>IF(Config="","",Config)</f>
        <v/>
      </c>
      <c r="N2" s="125" t="str">
        <f>IF(D="","",D)</f>
        <v/>
      </c>
      <c r="O2" s="125" t="str">
        <f>IF(T="","",T)</f>
        <v/>
      </c>
      <c r="P2" s="125" t="str">
        <f>IF(Wx="","",Wx)</f>
        <v/>
      </c>
      <c r="Q2" s="125" t="str">
        <f>IF(Wy="","",Wy)</f>
        <v/>
      </c>
      <c r="R2" s="125" t="str">
        <f>IF(Spad="","",Spad)</f>
        <v/>
      </c>
      <c r="S2" s="125" t="str">
        <f>IF(Spad_top="","",Spad_top)</f>
        <v/>
      </c>
      <c r="T2" s="125" t="str">
        <f>IF(Mpad="","",Mpad)</f>
        <v/>
      </c>
      <c r="U2" s="125" t="str">
        <f>IF(Mpad_top="","",Mpad_top)</f>
        <v/>
      </c>
      <c r="V2" s="125" t="str">
        <f>IF(Mpad_y="","",Mpad_y)</f>
        <v/>
      </c>
      <c r="W2" s="125" t="str">
        <f>IF(Mpad_y_top="","",Mpad_y_top)</f>
        <v/>
      </c>
      <c r="X2" s="125" t="str">
        <f>IF(Input!D57="","",Input!D57)</f>
        <v>Circular</v>
      </c>
      <c r="Y2" s="125" t="str">
        <f>IF(di="","",di)</f>
        <v/>
      </c>
      <c r="Z2" s="125" t="str">
        <f>IF(E="","",E)</f>
        <v/>
      </c>
      <c r="AA2" s="125" t="str">
        <f>IF(Rs="","",Rs)</f>
        <v/>
      </c>
      <c r="AB2" s="125" t="str">
        <f>IF(mc="","",mc)</f>
        <v/>
      </c>
      <c r="AC2" s="125">
        <f>IF(St="","",St)</f>
        <v>4</v>
      </c>
      <c r="AD2" s="125">
        <f>IF(Fy="","",Fy)</f>
        <v>60</v>
      </c>
      <c r="AE2" s="125">
        <f>IF(Fc="","",Fc)</f>
        <v>3</v>
      </c>
      <c r="AF2" s="125" t="str">
        <f>IF(Input!D69="","",Input!D69)</f>
        <v/>
      </c>
      <c r="AG2" s="125" t="str">
        <f>IF(γsoil_dry="","",γsoil_dry)</f>
        <v/>
      </c>
      <c r="AH2" s="125" t="str">
        <f>IF(Co="","",Co)</f>
        <v/>
      </c>
      <c r="AI2" s="125" t="str">
        <f>IF(ɸ="","",ɸ)</f>
        <v/>
      </c>
      <c r="AJ2" s="125" t="str">
        <f>IF(ND="","",ND)</f>
        <v/>
      </c>
      <c r="AK2" s="125" t="str">
        <f>IF(N_blows="","",N_blows)</f>
        <v/>
      </c>
      <c r="AL2" s="125" t="str">
        <f>IF(Sw="","",Sw)</f>
        <v/>
      </c>
      <c r="AM2" s="125" t="str">
        <f>IF(Input!K45="","",Input!K45)</f>
        <v/>
      </c>
      <c r="AN2" s="125" t="str">
        <f>IF(Input!K46="","",Input!K46)</f>
        <v/>
      </c>
      <c r="AO2" s="125" t="b">
        <f>IF(Input!Z10="","",Input!Z10)</f>
        <v>0</v>
      </c>
      <c r="AP2" s="125">
        <f>IF(Input!M71="","",Input!M71)</f>
        <v>0</v>
      </c>
      <c r="AQ2" s="125" t="str">
        <f>IF(Input!N54="","",Input!N54)</f>
        <v>No</v>
      </c>
      <c r="AR2" s="125" t="str">
        <f>IF(Input!D36="","",Input!D36)</f>
        <v/>
      </c>
      <c r="AS2" s="125" t="str">
        <f>IF(Input!D37="","",Input!D37)</f>
        <v/>
      </c>
      <c r="AT2" s="125" t="str">
        <f>IF(Input!D36="","",Input!D36)</f>
        <v/>
      </c>
      <c r="AU2" s="125" t="str">
        <f>IF(Input!D37="","",Input!D37)</f>
        <v/>
      </c>
      <c r="AV2" s="125" t="str">
        <f>IF(Input!D38="","",Input!D38)</f>
        <v/>
      </c>
      <c r="AW2" s="125" t="str">
        <f>IF(Input!D39="","",Input!D39)</f>
        <v/>
      </c>
      <c r="AX2" s="125" t="str">
        <f>IF(Input!D41="","",Input!D41)</f>
        <v/>
      </c>
      <c r="AY2" s="125" t="str">
        <f>IF(Input!D42="","",Input!D42)</f>
        <v/>
      </c>
      <c r="AZ2" s="125" t="str">
        <f>IF(Input!D45="","",Input!D45)</f>
        <v/>
      </c>
      <c r="BA2" s="125">
        <f>IF('Moment of Inertia'!D10="","",'Moment of Inertia'!D10)</f>
        <v>0</v>
      </c>
      <c r="BB2" s="125">
        <f>IF('Moment of Inertia'!D11="","",'Moment of Inertia'!D11)</f>
        <v>0</v>
      </c>
      <c r="BC2" s="125">
        <f>IF('Moment of Inertia'!D12="","",'Moment of Inertia'!D12)</f>
        <v>0</v>
      </c>
      <c r="BD2" s="125" t="str">
        <f>IF(Input!G47="","",Input!G47)</f>
        <v>Per CCIsites Doc. # XXXXXX</v>
      </c>
      <c r="BE2" s="125" t="b">
        <f>IF(Input!Z13="","",Input!Z13)</f>
        <v>1</v>
      </c>
      <c r="BF2" s="125" t="b">
        <f>IF(Input!Z14="","",Input!Z14)</f>
        <v>1</v>
      </c>
      <c r="BG2" s="125" t="str">
        <f>Revision</f>
        <v>2.3.0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EA469E-377E-481D-AD3B-56F3C77E44DD}">
  <sheetPr codeName="EDS_SubTables"/>
  <dimension ref="B1:W103"/>
  <sheetViews>
    <sheetView workbookViewId="0"/>
  </sheetViews>
  <sheetFormatPr defaultRowHeight="15" x14ac:dyDescent="0.25"/>
  <cols>
    <col min="3" max="3" width="14.85546875" bestFit="1" customWidth="1"/>
    <col min="4" max="4" width="10.7109375" bestFit="1" customWidth="1"/>
    <col min="5" max="5" width="10.42578125" bestFit="1" customWidth="1"/>
    <col min="7" max="7" width="9.5703125" bestFit="1" customWidth="1"/>
    <col min="8" max="8" width="10.28515625" bestFit="1" customWidth="1"/>
    <col min="9" max="9" width="7.42578125" bestFit="1" customWidth="1"/>
    <col min="10" max="10" width="10.42578125" bestFit="1" customWidth="1"/>
    <col min="11" max="11" width="16.28515625" bestFit="1" customWidth="1"/>
    <col min="13" max="13" width="20.140625" bestFit="1" customWidth="1"/>
    <col min="14" max="14" width="19.7109375" bestFit="1" customWidth="1"/>
    <col min="15" max="15" width="19.140625" bestFit="1" customWidth="1"/>
    <col min="16" max="16" width="9.5703125" bestFit="1" customWidth="1"/>
    <col min="17" max="17" width="10.28515625" bestFit="1" customWidth="1"/>
    <col min="18" max="18" width="8.5703125" bestFit="1" customWidth="1"/>
    <col min="19" max="20" width="13.28515625" bestFit="1" customWidth="1"/>
    <col min="21" max="21" width="11.85546875" bestFit="1" customWidth="1"/>
    <col min="22" max="22" width="20.140625" bestFit="1" customWidth="1"/>
    <col min="23" max="23" width="19.7109375" bestFit="1" customWidth="1"/>
  </cols>
  <sheetData>
    <row r="1" spans="2:23" x14ac:dyDescent="0.25">
      <c r="B1" s="865" t="s">
        <v>1540</v>
      </c>
      <c r="C1" s="865"/>
      <c r="D1" s="865"/>
      <c r="E1" s="865"/>
      <c r="G1" s="865" t="s">
        <v>1541</v>
      </c>
      <c r="H1" s="865"/>
      <c r="I1" s="865"/>
      <c r="J1" s="865"/>
      <c r="K1" s="865"/>
      <c r="L1" s="865"/>
      <c r="M1" s="865"/>
      <c r="N1" s="865"/>
      <c r="O1" s="865"/>
      <c r="P1" s="865"/>
      <c r="Q1" s="628"/>
      <c r="R1" s="865" t="s">
        <v>1542</v>
      </c>
      <c r="S1" s="865"/>
      <c r="T1" s="865"/>
      <c r="U1" s="865"/>
      <c r="V1" s="628"/>
      <c r="W1" s="628"/>
    </row>
    <row r="2" spans="2:23" ht="22.5" x14ac:dyDescent="0.25">
      <c r="B2" s="542" t="s">
        <v>1465</v>
      </c>
      <c r="C2" s="542" t="s">
        <v>1543</v>
      </c>
      <c r="D2" s="542" t="s">
        <v>1544</v>
      </c>
      <c r="E2" s="542" t="s">
        <v>1454</v>
      </c>
      <c r="G2" s="542" t="s">
        <v>1465</v>
      </c>
      <c r="H2" s="542" t="s">
        <v>163</v>
      </c>
      <c r="I2" s="542" t="s">
        <v>166</v>
      </c>
      <c r="J2" s="542" t="s">
        <v>167</v>
      </c>
      <c r="K2" s="542" t="s">
        <v>170</v>
      </c>
      <c r="L2" s="619" t="s">
        <v>1001</v>
      </c>
      <c r="M2" s="542" t="s">
        <v>171</v>
      </c>
      <c r="N2" s="542" t="s">
        <v>173</v>
      </c>
      <c r="O2" s="542" t="s">
        <v>1538</v>
      </c>
      <c r="P2" s="542" t="s">
        <v>1454</v>
      </c>
      <c r="Q2" s="629"/>
      <c r="R2" s="542" t="s">
        <v>1472</v>
      </c>
      <c r="S2" s="542" t="s">
        <v>1473</v>
      </c>
      <c r="T2" s="542" t="s">
        <v>1474</v>
      </c>
      <c r="U2" s="542" t="s">
        <v>1539</v>
      </c>
      <c r="V2" s="629"/>
      <c r="W2" s="629"/>
    </row>
    <row r="3" spans="2:23" ht="22.5" x14ac:dyDescent="0.25">
      <c r="B3" s="631" t="s">
        <v>1465</v>
      </c>
      <c r="C3" s="631" t="s">
        <v>1509</v>
      </c>
      <c r="D3" s="631" t="s">
        <v>1511</v>
      </c>
      <c r="E3" s="631" t="s">
        <v>1545</v>
      </c>
      <c r="G3" s="631" t="s">
        <v>1465</v>
      </c>
      <c r="H3" s="631" t="s">
        <v>1467</v>
      </c>
      <c r="I3" s="631" t="s">
        <v>1468</v>
      </c>
      <c r="J3" s="631" t="s">
        <v>1469</v>
      </c>
      <c r="K3" s="631" t="s">
        <v>1470</v>
      </c>
      <c r="L3" s="632" t="s">
        <v>1471</v>
      </c>
      <c r="M3" s="631" t="s">
        <v>1535</v>
      </c>
      <c r="N3" s="631" t="s">
        <v>1536</v>
      </c>
      <c r="O3" s="633" t="s">
        <v>1537</v>
      </c>
      <c r="P3" s="631" t="s">
        <v>1466</v>
      </c>
      <c r="Q3" s="629"/>
      <c r="R3" s="631" t="s">
        <v>1465</v>
      </c>
      <c r="S3" s="631" t="s">
        <v>1476</v>
      </c>
      <c r="T3" s="631" t="s">
        <v>1477</v>
      </c>
      <c r="U3" s="631" t="s">
        <v>1475</v>
      </c>
      <c r="V3" s="629"/>
      <c r="W3" s="629"/>
    </row>
    <row r="4" spans="2:23" x14ac:dyDescent="0.25">
      <c r="B4" s="625" t="str">
        <f>IFERROR(IF(E4="","",E4),"")</f>
        <v/>
      </c>
      <c r="C4" s="625" t="str">
        <f>IF(Input!D69="","",Input!D69)</f>
        <v/>
      </c>
      <c r="D4" s="625" t="str">
        <f>IF(ND="","",ND)</f>
        <v/>
      </c>
      <c r="E4" s="625"/>
      <c r="G4" s="625" t="str">
        <f>IFERROR(IF(P4="","",P4),"")</f>
        <v/>
      </c>
      <c r="H4" s="620" t="str">
        <f>IF(Input!H57=0,"",Input!H57)</f>
        <v/>
      </c>
      <c r="I4" s="620" t="str">
        <f>IF(Input!I57=0,"",Input!I57)</f>
        <v/>
      </c>
      <c r="J4" s="620" t="str">
        <f>IF(Input!J57=0,"",Input!J57)</f>
        <v/>
      </c>
      <c r="K4" s="620" t="str">
        <f>IF(Input!K57=0,"",Input!K57)</f>
        <v/>
      </c>
      <c r="L4" s="620" t="str">
        <f>IF(Input!L57=0,"",Input!L57)</f>
        <v/>
      </c>
      <c r="M4" s="620" t="str">
        <f>IF(_xlfn.ISFORMULA(Input!M57),"",IF(AND(Input!$N$54="Yes",Input!M57=0),"",Input!M57))</f>
        <v/>
      </c>
      <c r="N4" s="620" t="str">
        <f>IF(_xlfn.ISFORMULA(Input!N57),"",IF(AND(Input!$N$54="Yes",Input!N57=0),"",Input!N57))</f>
        <v/>
      </c>
      <c r="O4" s="125"/>
      <c r="P4" s="625"/>
      <c r="Q4" s="630"/>
      <c r="R4" s="124" t="str">
        <f t="shared" ref="R4:R35" si="0">IFERROR(IF(U4="","",U4),"")</f>
        <v/>
      </c>
      <c r="S4" s="124" t="str">
        <f>IFERROR(IF(Config= "Asymmetric",'Moment of Inertia'!K5,""),"")</f>
        <v/>
      </c>
      <c r="T4" s="124" t="str">
        <f>IFERROR(IF(Config= "Asymmetric",'Moment of Inertia'!L5,""),"")</f>
        <v/>
      </c>
      <c r="U4" s="621"/>
      <c r="V4" s="630"/>
      <c r="W4" s="630"/>
    </row>
    <row r="5" spans="2:23" x14ac:dyDescent="0.25">
      <c r="G5" s="625" t="str">
        <f t="shared" ref="G5:G17" si="1">IFERROR(IF(P5="","",P5),"")</f>
        <v/>
      </c>
      <c r="H5" s="620" t="str">
        <f>IF(Input!H58=0,"",Input!H58)</f>
        <v/>
      </c>
      <c r="I5" s="620" t="str">
        <f>IF(Input!I58=0,"",Input!I58)</f>
        <v/>
      </c>
      <c r="J5" s="620" t="str">
        <f>IF(Input!J58=0,"",Input!J58)</f>
        <v/>
      </c>
      <c r="K5" s="620" t="str">
        <f>IF(Input!K58=0,"",Input!K58)</f>
        <v/>
      </c>
      <c r="L5" s="620" t="str">
        <f>IF(Input!L58=0,"",Input!L58)</f>
        <v/>
      </c>
      <c r="M5" s="620" t="str">
        <f>IF(_xlfn.ISFORMULA(Input!M58),"",IF(AND(Input!$N$54="Yes",Input!M58=0),"",Input!M58))</f>
        <v/>
      </c>
      <c r="N5" s="620" t="str">
        <f>IF(_xlfn.ISFORMULA(Input!N58),"",IF(AND(Input!$N$54="Yes",Input!N58=0),"",Input!N58))</f>
        <v/>
      </c>
      <c r="O5" s="125"/>
      <c r="P5" s="625"/>
      <c r="Q5" s="630"/>
      <c r="R5" s="622" t="str">
        <f t="shared" si="0"/>
        <v/>
      </c>
      <c r="S5" s="621" t="str">
        <f>IFERROR(IF(Config= "Asymmetric",IF(AND('Moment of Inertia'!$D$10 &gt;'Moment of Inertia'!F5,'Moment of Inertia'!F5&gt;0),'Moment of Inertia'!K6,""),""),"")</f>
        <v/>
      </c>
      <c r="T5" s="621" t="str">
        <f>IFERROR(IF(Config= "Asymmetric",IF(AND('Moment of Inertia'!$D$10 &gt;'Moment of Inertia'!F5,'Moment of Inertia'!F5&gt;0),'Moment of Inertia'!L6,""),""),"")</f>
        <v/>
      </c>
      <c r="U5" s="621"/>
      <c r="V5" s="630"/>
      <c r="W5" s="630"/>
    </row>
    <row r="6" spans="2:23" x14ac:dyDescent="0.25">
      <c r="G6" s="625" t="str">
        <f t="shared" si="1"/>
        <v/>
      </c>
      <c r="H6" s="620" t="str">
        <f>IF(Input!H59=0,"",Input!H59)</f>
        <v/>
      </c>
      <c r="I6" s="620" t="str">
        <f>IF(Input!I59=0,"",Input!I59)</f>
        <v/>
      </c>
      <c r="J6" s="620" t="str">
        <f>IF(Input!J59=0,"",Input!J59)</f>
        <v/>
      </c>
      <c r="K6" s="620" t="str">
        <f>IF(Input!K59=0,"",Input!K59)</f>
        <v/>
      </c>
      <c r="L6" s="620" t="str">
        <f>IF(Input!L59=0,"",Input!L59)</f>
        <v/>
      </c>
      <c r="M6" s="620" t="str">
        <f>IF(_xlfn.ISFORMULA(Input!M59),"",IF(AND(Input!$N$54="Yes",Input!M59=0),"",Input!M59))</f>
        <v/>
      </c>
      <c r="N6" s="620" t="str">
        <f>IF(_xlfn.ISFORMULA(Input!N59),"",IF(AND(Input!$N$54="Yes",Input!N59=0),"",Input!N59))</f>
        <v/>
      </c>
      <c r="O6" s="125"/>
      <c r="P6" s="625"/>
      <c r="Q6" s="630"/>
      <c r="R6" s="622" t="str">
        <f t="shared" si="0"/>
        <v/>
      </c>
      <c r="S6" s="622" t="str">
        <f>IFERROR(IF(Config= "Asymmetric",IF(AND('Moment of Inertia'!$D$10 &gt;'Moment of Inertia'!F6,'Moment of Inertia'!F6&gt;0),'Moment of Inertia'!K7,""),""),"")</f>
        <v/>
      </c>
      <c r="T6" s="622" t="str">
        <f>IFERROR(IF(Config= "Asymmetric",IF(AND('Moment of Inertia'!$D$10 &gt;'Moment of Inertia'!F6,'Moment of Inertia'!F6&gt;0),'Moment of Inertia'!L7,""),""),"")</f>
        <v/>
      </c>
      <c r="U6" s="621"/>
      <c r="V6" s="630"/>
      <c r="W6" s="630"/>
    </row>
    <row r="7" spans="2:23" x14ac:dyDescent="0.25">
      <c r="G7" s="625" t="str">
        <f t="shared" si="1"/>
        <v/>
      </c>
      <c r="H7" s="620" t="str">
        <f>IF(Input!H60=0,"",Input!H60)</f>
        <v/>
      </c>
      <c r="I7" s="620" t="str">
        <f>IF(Input!I60=0,"",Input!I60)</f>
        <v/>
      </c>
      <c r="J7" s="620" t="str">
        <f>IF(Input!J60=0,"",Input!J60)</f>
        <v/>
      </c>
      <c r="K7" s="620" t="str">
        <f>IF(Input!K60=0,"",Input!K60)</f>
        <v/>
      </c>
      <c r="L7" s="620" t="str">
        <f>IF(Input!L60=0,"",Input!L60)</f>
        <v/>
      </c>
      <c r="M7" s="620" t="str">
        <f>IF(_xlfn.ISFORMULA(Input!M60),"",IF(AND(Input!$N$54="Yes",Input!M60=0),"",Input!M60))</f>
        <v/>
      </c>
      <c r="N7" s="620" t="str">
        <f>IF(_xlfn.ISFORMULA(Input!N60),"",IF(AND(Input!$N$54="Yes",Input!N60=0),"",Input!N60))</f>
        <v/>
      </c>
      <c r="O7" s="125"/>
      <c r="P7" s="625"/>
      <c r="Q7" s="630"/>
      <c r="R7" s="622" t="str">
        <f t="shared" si="0"/>
        <v/>
      </c>
      <c r="S7" s="622" t="str">
        <f>IFERROR(IF(Config= "Asymmetric",IF(AND('Moment of Inertia'!$D$10 &gt;'Moment of Inertia'!F7,'Moment of Inertia'!F7&gt;0),'Moment of Inertia'!K8,""),""),"")</f>
        <v/>
      </c>
      <c r="T7" s="622" t="str">
        <f>IFERROR(IF(Config= "Asymmetric",IF(AND('Moment of Inertia'!$D$10 &gt;'Moment of Inertia'!F7,'Moment of Inertia'!F7&gt;0),'Moment of Inertia'!L8,""),""),"")</f>
        <v/>
      </c>
      <c r="U7" s="621"/>
      <c r="V7" s="630"/>
      <c r="W7" s="630"/>
    </row>
    <row r="8" spans="2:23" x14ac:dyDescent="0.25">
      <c r="G8" s="625" t="str">
        <f t="shared" si="1"/>
        <v/>
      </c>
      <c r="H8" s="620" t="str">
        <f>IF(Input!H61=0,"",Input!H61)</f>
        <v/>
      </c>
      <c r="I8" s="620" t="str">
        <f>IF(Input!I61=0,"",Input!I61)</f>
        <v/>
      </c>
      <c r="J8" s="620" t="str">
        <f>IF(Input!J61=0,"",Input!J61)</f>
        <v/>
      </c>
      <c r="K8" s="620" t="str">
        <f>IF(Input!K61=0,"",Input!K61)</f>
        <v/>
      </c>
      <c r="L8" s="620" t="str">
        <f>IF(Input!L61=0,"",Input!L61)</f>
        <v/>
      </c>
      <c r="M8" s="620" t="str">
        <f>IF(_xlfn.ISFORMULA(Input!M61),"",IF(AND(Input!$N$54="Yes",Input!M61=0),"",Input!M61))</f>
        <v/>
      </c>
      <c r="N8" s="620" t="str">
        <f>IF(_xlfn.ISFORMULA(Input!N61),"",IF(AND(Input!$N$54="Yes",Input!N61=0),"",Input!N61))</f>
        <v/>
      </c>
      <c r="O8" s="125"/>
      <c r="P8" s="625"/>
      <c r="Q8" s="630"/>
      <c r="R8" s="622" t="str">
        <f t="shared" si="0"/>
        <v/>
      </c>
      <c r="S8" s="622" t="str">
        <f>IFERROR(IF(Config= "Asymmetric",IF(AND('Moment of Inertia'!$D$10 &gt;'Moment of Inertia'!F8,'Moment of Inertia'!F8&gt;0),'Moment of Inertia'!K9,""),""),"")</f>
        <v/>
      </c>
      <c r="T8" s="622" t="str">
        <f>IFERROR(IF(Config= "Asymmetric",IF(AND('Moment of Inertia'!$D$10 &gt;'Moment of Inertia'!F8,'Moment of Inertia'!F8&gt;0),'Moment of Inertia'!L9,""),""),"")</f>
        <v/>
      </c>
      <c r="U8" s="621"/>
      <c r="V8" s="630"/>
      <c r="W8" s="630"/>
    </row>
    <row r="9" spans="2:23" x14ac:dyDescent="0.25">
      <c r="G9" s="625" t="str">
        <f t="shared" si="1"/>
        <v/>
      </c>
      <c r="H9" s="620" t="str">
        <f>IF(Input!H62=0,"",Input!H62)</f>
        <v/>
      </c>
      <c r="I9" s="620" t="str">
        <f>IF(Input!I62=0,"",Input!I62)</f>
        <v/>
      </c>
      <c r="J9" s="620" t="str">
        <f>IF(Input!J62=0,"",Input!J62)</f>
        <v/>
      </c>
      <c r="K9" s="620" t="str">
        <f>IF(Input!K62=0,"",Input!K62)</f>
        <v/>
      </c>
      <c r="L9" s="620" t="str">
        <f>IF(Input!L62=0,"",Input!L62)</f>
        <v/>
      </c>
      <c r="M9" s="620" t="str">
        <f>IF(_xlfn.ISFORMULA(Input!M62),"",IF(AND(Input!$N$54="Yes",Input!M62=0),"",Input!M62))</f>
        <v/>
      </c>
      <c r="N9" s="620" t="str">
        <f>IF(_xlfn.ISFORMULA(Input!N62),"",IF(AND(Input!$N$54="Yes",Input!N62=0),"",Input!N62))</f>
        <v/>
      </c>
      <c r="O9" s="125"/>
      <c r="P9" s="625"/>
      <c r="Q9" s="630"/>
      <c r="R9" s="622" t="str">
        <f t="shared" si="0"/>
        <v/>
      </c>
      <c r="S9" s="622" t="str">
        <f>IFERROR(IF(Config= "Asymmetric",IF(AND('Moment of Inertia'!$D$10 &gt;'Moment of Inertia'!F9,'Moment of Inertia'!F9&gt;0),'Moment of Inertia'!K10,""),""),"")</f>
        <v/>
      </c>
      <c r="T9" s="622" t="str">
        <f>IFERROR(IF(Config= "Asymmetric",IF(AND('Moment of Inertia'!$D$10 &gt;'Moment of Inertia'!F9,'Moment of Inertia'!F9&gt;0),'Moment of Inertia'!L10,""),""),"")</f>
        <v/>
      </c>
      <c r="U9" s="621"/>
      <c r="V9" s="630"/>
      <c r="W9" s="630"/>
    </row>
    <row r="10" spans="2:23" x14ac:dyDescent="0.25">
      <c r="G10" s="625" t="str">
        <f t="shared" si="1"/>
        <v/>
      </c>
      <c r="H10" s="620" t="str">
        <f>IF(Input!H63=0,"",Input!H63)</f>
        <v/>
      </c>
      <c r="I10" s="620" t="str">
        <f>IF(Input!I63=0,"",Input!I63)</f>
        <v/>
      </c>
      <c r="J10" s="620" t="str">
        <f>IF(Input!J63=0,"",Input!J63)</f>
        <v/>
      </c>
      <c r="K10" s="620" t="str">
        <f>IF(Input!K63=0,"",Input!K63)</f>
        <v/>
      </c>
      <c r="L10" s="620" t="str">
        <f>IF(Input!L63=0,"",Input!L63)</f>
        <v/>
      </c>
      <c r="M10" s="620" t="str">
        <f>IF(_xlfn.ISFORMULA(Input!M63),"",IF(AND(Input!$N$54="Yes",Input!M63=0),"",Input!M63))</f>
        <v/>
      </c>
      <c r="N10" s="620" t="str">
        <f>IF(_xlfn.ISFORMULA(Input!N63),"",IF(AND(Input!$N$54="Yes",Input!N63=0),"",Input!N63))</f>
        <v/>
      </c>
      <c r="O10" s="125"/>
      <c r="P10" s="625"/>
      <c r="Q10" s="630"/>
      <c r="R10" s="622" t="str">
        <f t="shared" si="0"/>
        <v/>
      </c>
      <c r="S10" s="622" t="str">
        <f>IFERROR(IF(Config= "Asymmetric",IF(AND('Moment of Inertia'!$D$10 &gt;'Moment of Inertia'!F10,'Moment of Inertia'!F10&gt;0),'Moment of Inertia'!K11,""),""),"")</f>
        <v/>
      </c>
      <c r="T10" s="622" t="str">
        <f>IFERROR(IF(Config= "Asymmetric",IF(AND('Moment of Inertia'!$D$10 &gt;'Moment of Inertia'!F10,'Moment of Inertia'!F10&gt;0),'Moment of Inertia'!L11,""),""),"")</f>
        <v/>
      </c>
      <c r="U10" s="621"/>
      <c r="V10" s="630"/>
      <c r="W10" s="630"/>
    </row>
    <row r="11" spans="2:23" x14ac:dyDescent="0.25">
      <c r="G11" s="625" t="str">
        <f t="shared" si="1"/>
        <v/>
      </c>
      <c r="H11" s="620" t="str">
        <f>IF(Input!H64=0,"",Input!H64)</f>
        <v/>
      </c>
      <c r="I11" s="620" t="str">
        <f>IF(Input!I64=0,"",Input!I64)</f>
        <v/>
      </c>
      <c r="J11" s="620" t="str">
        <f>IF(Input!J64=0,"",Input!J64)</f>
        <v/>
      </c>
      <c r="K11" s="620" t="str">
        <f>IF(Input!K64=0,"",Input!K64)</f>
        <v/>
      </c>
      <c r="L11" s="620" t="str">
        <f>IF(Input!L64=0,"",Input!L64)</f>
        <v/>
      </c>
      <c r="M11" s="620" t="str">
        <f>IF(_xlfn.ISFORMULA(Input!M64),"",IF(AND(Input!$N$54="Yes",Input!M64=0),"",Input!M64))</f>
        <v/>
      </c>
      <c r="N11" s="620" t="str">
        <f>IF(_xlfn.ISFORMULA(Input!N64),"",IF(AND(Input!$N$54="Yes",Input!N64=0),"",Input!N64))</f>
        <v/>
      </c>
      <c r="O11" s="125"/>
      <c r="P11" s="625"/>
      <c r="Q11" s="630"/>
      <c r="R11" s="622" t="str">
        <f t="shared" si="0"/>
        <v/>
      </c>
      <c r="S11" s="622" t="str">
        <f>IFERROR(IF(Config= "Asymmetric",IF(AND('Moment of Inertia'!$D$10 &gt;'Moment of Inertia'!F11,'Moment of Inertia'!F11&gt;0),'Moment of Inertia'!K12,""),""),"")</f>
        <v/>
      </c>
      <c r="T11" s="622" t="str">
        <f>IFERROR(IF(Config= "Asymmetric",IF(AND('Moment of Inertia'!$D$10 &gt;'Moment of Inertia'!F11,'Moment of Inertia'!F11&gt;0),'Moment of Inertia'!L12,""),""),"")</f>
        <v/>
      </c>
      <c r="U11" s="621"/>
      <c r="V11" s="630"/>
      <c r="W11" s="630"/>
    </row>
    <row r="12" spans="2:23" x14ac:dyDescent="0.25">
      <c r="G12" s="625" t="str">
        <f t="shared" si="1"/>
        <v/>
      </c>
      <c r="H12" s="620" t="str">
        <f>IF(Input!H65=0,"",Input!H65)</f>
        <v/>
      </c>
      <c r="I12" s="620" t="str">
        <f>IF(Input!I65=0,"",Input!I65)</f>
        <v/>
      </c>
      <c r="J12" s="620" t="str">
        <f>IF(Input!J65=0,"",Input!J65)</f>
        <v/>
      </c>
      <c r="K12" s="620" t="str">
        <f>IF(Input!K65=0,"",Input!K65)</f>
        <v/>
      </c>
      <c r="L12" s="620" t="str">
        <f>IF(Input!L65=0,"",Input!L65)</f>
        <v/>
      </c>
      <c r="M12" s="620" t="str">
        <f>IF(_xlfn.ISFORMULA(Input!M65),"",IF(AND(Input!$N$54="Yes",Input!M65=0),"",Input!M65))</f>
        <v/>
      </c>
      <c r="N12" s="620" t="str">
        <f>IF(_xlfn.ISFORMULA(Input!N65),"",IF(AND(Input!$N$54="Yes",Input!N65=0),"",Input!N65))</f>
        <v/>
      </c>
      <c r="O12" s="125"/>
      <c r="P12" s="625"/>
      <c r="Q12" s="630"/>
      <c r="R12" s="622" t="str">
        <f t="shared" si="0"/>
        <v/>
      </c>
      <c r="S12" s="622" t="str">
        <f>IFERROR(IF(Config= "Asymmetric",IF(AND('Moment of Inertia'!$D$10 &gt;'Moment of Inertia'!F12,'Moment of Inertia'!F12&gt;0),'Moment of Inertia'!K13,""),""),"")</f>
        <v/>
      </c>
      <c r="T12" s="622" t="str">
        <f>IFERROR(IF(Config= "Asymmetric",IF(AND('Moment of Inertia'!$D$10 &gt;'Moment of Inertia'!F12,'Moment of Inertia'!F12&gt;0),'Moment of Inertia'!L13,""),""),"")</f>
        <v/>
      </c>
      <c r="U12" s="621"/>
      <c r="V12" s="630"/>
      <c r="W12" s="630"/>
    </row>
    <row r="13" spans="2:23" x14ac:dyDescent="0.25">
      <c r="G13" s="625" t="str">
        <f t="shared" si="1"/>
        <v/>
      </c>
      <c r="H13" s="620" t="str">
        <f>IF(Input!H66=0,"",Input!H66)</f>
        <v/>
      </c>
      <c r="I13" s="620" t="str">
        <f>IF(Input!I66=0,"",Input!I66)</f>
        <v/>
      </c>
      <c r="J13" s="620" t="str">
        <f>IF(Input!J66=0,"",Input!J66)</f>
        <v/>
      </c>
      <c r="K13" s="620" t="str">
        <f>IF(Input!K66=0,"",Input!K66)</f>
        <v/>
      </c>
      <c r="L13" s="620" t="str">
        <f>IF(Input!L66=0,"",Input!L66)</f>
        <v/>
      </c>
      <c r="M13" s="620" t="str">
        <f>IF(_xlfn.ISFORMULA(Input!M66),"",IF(AND(Input!$N$54="Yes",Input!M66=0),"",Input!M66))</f>
        <v/>
      </c>
      <c r="N13" s="620" t="str">
        <f>IF(_xlfn.ISFORMULA(Input!N66),"",IF(AND(Input!$N$54="Yes",Input!N66=0),"",Input!N66))</f>
        <v/>
      </c>
      <c r="O13" s="125"/>
      <c r="P13" s="625"/>
      <c r="Q13" s="630"/>
      <c r="R13" s="622" t="str">
        <f t="shared" si="0"/>
        <v/>
      </c>
      <c r="S13" s="622" t="str">
        <f>IFERROR(IF(Config= "Asymmetric",IF(AND('Moment of Inertia'!$D$10 &gt;'Moment of Inertia'!F13,'Moment of Inertia'!F13&gt;0),'Moment of Inertia'!K14,""),""),"")</f>
        <v/>
      </c>
      <c r="T13" s="622" t="str">
        <f>IFERROR(IF(Config= "Asymmetric",IF(AND('Moment of Inertia'!$D$10 &gt;'Moment of Inertia'!F13,'Moment of Inertia'!F13&gt;0),'Moment of Inertia'!L14,""),""),"")</f>
        <v/>
      </c>
      <c r="U13" s="621"/>
      <c r="V13" s="630"/>
      <c r="W13" s="630"/>
    </row>
    <row r="14" spans="2:23" x14ac:dyDescent="0.25">
      <c r="G14" s="625" t="str">
        <f t="shared" si="1"/>
        <v/>
      </c>
      <c r="H14" s="620" t="str">
        <f>IF(Input!H67=0,"",Input!H67)</f>
        <v/>
      </c>
      <c r="I14" s="620" t="str">
        <f>IF(Input!I67=0,"",Input!I67)</f>
        <v/>
      </c>
      <c r="J14" s="620" t="str">
        <f>IF(Input!J67=0,"",Input!J67)</f>
        <v/>
      </c>
      <c r="K14" s="620" t="str">
        <f>IF(Input!K67=0,"",Input!K67)</f>
        <v/>
      </c>
      <c r="L14" s="620" t="str">
        <f>IF(Input!L67=0,"",Input!L67)</f>
        <v/>
      </c>
      <c r="M14" s="620" t="str">
        <f>IF(_xlfn.ISFORMULA(Input!M67),"",IF(AND(Input!$N$54="Yes",Input!M67=0),"",Input!M67))</f>
        <v/>
      </c>
      <c r="N14" s="620" t="str">
        <f>IF(_xlfn.ISFORMULA(Input!N67),"",IF(AND(Input!$N$54="Yes",Input!N67=0),"",Input!N67))</f>
        <v/>
      </c>
      <c r="O14" s="125"/>
      <c r="P14" s="625"/>
      <c r="Q14" s="630"/>
      <c r="R14" s="622" t="str">
        <f t="shared" si="0"/>
        <v/>
      </c>
      <c r="S14" s="622" t="str">
        <f>IFERROR(IF(Config= "Asymmetric",IF(AND('Moment of Inertia'!$D$10 &gt;'Moment of Inertia'!F14,'Moment of Inertia'!F14&gt;0),'Moment of Inertia'!K15,""),""),"")</f>
        <v/>
      </c>
      <c r="T14" s="622" t="str">
        <f>IFERROR(IF(Config= "Asymmetric",IF(AND('Moment of Inertia'!$D$10 &gt;'Moment of Inertia'!F14,'Moment of Inertia'!F14&gt;0),'Moment of Inertia'!L15,""),""),"")</f>
        <v/>
      </c>
      <c r="U14" s="621"/>
      <c r="V14" s="630"/>
      <c r="W14" s="630"/>
    </row>
    <row r="15" spans="2:23" x14ac:dyDescent="0.25">
      <c r="G15" s="625" t="str">
        <f t="shared" si="1"/>
        <v/>
      </c>
      <c r="H15" s="620" t="str">
        <f>IF(Input!H68=0,"",Input!H68)</f>
        <v/>
      </c>
      <c r="I15" s="620" t="str">
        <f>IF(Input!I68=0,"",Input!I68)</f>
        <v/>
      </c>
      <c r="J15" s="620" t="str">
        <f>IF(Input!J68=0,"",Input!J68)</f>
        <v/>
      </c>
      <c r="K15" s="620" t="str">
        <f>IF(Input!K68=0,"",Input!K68)</f>
        <v/>
      </c>
      <c r="L15" s="620" t="str">
        <f>IF(Input!L68=0,"",Input!L68)</f>
        <v/>
      </c>
      <c r="M15" s="620" t="str">
        <f>IF(_xlfn.ISFORMULA(Input!M68),"",IF(AND(Input!$N$54="Yes",Input!M68=0),"",Input!M68))</f>
        <v/>
      </c>
      <c r="N15" s="620" t="str">
        <f>IF(_xlfn.ISFORMULA(Input!N68),"",IF(AND(Input!$N$54="Yes",Input!N68=0),"",Input!N68))</f>
        <v/>
      </c>
      <c r="O15" s="125"/>
      <c r="P15" s="625"/>
      <c r="Q15" s="630"/>
      <c r="R15" s="622" t="str">
        <f t="shared" si="0"/>
        <v/>
      </c>
      <c r="S15" s="622" t="str">
        <f>IFERROR(IF(Config= "Asymmetric",IF(AND('Moment of Inertia'!$D$10 &gt;'Moment of Inertia'!F15,'Moment of Inertia'!F15&gt;0),'Moment of Inertia'!K16,""),""),"")</f>
        <v/>
      </c>
      <c r="T15" s="622" t="str">
        <f>IFERROR(IF(Config= "Asymmetric",IF(AND('Moment of Inertia'!$D$10 &gt;'Moment of Inertia'!F15,'Moment of Inertia'!F15&gt;0),'Moment of Inertia'!L16,""),""),"")</f>
        <v/>
      </c>
      <c r="U15" s="621"/>
      <c r="V15" s="630"/>
      <c r="W15" s="630"/>
    </row>
    <row r="16" spans="2:23" x14ac:dyDescent="0.25">
      <c r="G16" s="625" t="str">
        <f t="shared" si="1"/>
        <v/>
      </c>
      <c r="H16" s="620" t="str">
        <f>IF(Input!H69=0,"",Input!H69)</f>
        <v/>
      </c>
      <c r="I16" s="620" t="str">
        <f>IF(Input!I69=0,"",Input!I69)</f>
        <v/>
      </c>
      <c r="J16" s="620" t="str">
        <f>IF(Input!J69=0,"",Input!J69)</f>
        <v/>
      </c>
      <c r="K16" s="620" t="str">
        <f>IF(Input!K69=0,"",Input!K69)</f>
        <v/>
      </c>
      <c r="L16" s="620" t="str">
        <f>IF(Input!L69=0,"",Input!L69)</f>
        <v/>
      </c>
      <c r="M16" s="620" t="str">
        <f>IF(_xlfn.ISFORMULA(Input!M69),"",IF(AND(Input!$N$54="Yes",Input!M69=0),"",Input!M69))</f>
        <v/>
      </c>
      <c r="N16" s="620" t="str">
        <f>IF(_xlfn.ISFORMULA(Input!N69),"",IF(AND(Input!$N$54="Yes",Input!N69=0),"",Input!N69))</f>
        <v/>
      </c>
      <c r="O16" s="125"/>
      <c r="P16" s="625"/>
      <c r="Q16" s="630"/>
      <c r="R16" s="622" t="str">
        <f t="shared" si="0"/>
        <v/>
      </c>
      <c r="S16" s="622" t="str">
        <f>IFERROR(IF(Config= "Asymmetric",IF(AND('Moment of Inertia'!$D$10 &gt;'Moment of Inertia'!F16,'Moment of Inertia'!F16&gt;0),'Moment of Inertia'!K17,""),""),"")</f>
        <v/>
      </c>
      <c r="T16" s="622" t="str">
        <f>IFERROR(IF(Config= "Asymmetric",IF(AND('Moment of Inertia'!$D$10 &gt;'Moment of Inertia'!F16,'Moment of Inertia'!F16&gt;0),'Moment of Inertia'!L17,""),""),"")</f>
        <v/>
      </c>
      <c r="U16" s="621"/>
      <c r="V16" s="630"/>
      <c r="W16" s="630"/>
    </row>
    <row r="17" spans="7:23" x14ac:dyDescent="0.25">
      <c r="G17" s="625" t="str">
        <f t="shared" si="1"/>
        <v/>
      </c>
      <c r="H17" s="620" t="str">
        <f>IF(Input!H70=0,"",Input!H70)</f>
        <v/>
      </c>
      <c r="I17" s="620" t="str">
        <f>IF(Input!I70=0,"",Input!I70)</f>
        <v/>
      </c>
      <c r="J17" s="620" t="str">
        <f>IF(Input!J70=0,"",Input!J70)</f>
        <v/>
      </c>
      <c r="K17" s="620" t="str">
        <f>IF(Input!K70=0,"",Input!K70)</f>
        <v/>
      </c>
      <c r="L17" s="620" t="str">
        <f>IF(Input!L70=0,"",Input!L70)</f>
        <v/>
      </c>
      <c r="M17" s="620" t="str">
        <f>IF(_xlfn.ISFORMULA(Input!M70),"",IF(AND(Input!$N$54="Yes",Input!M70=0),"",Input!M70))</f>
        <v/>
      </c>
      <c r="N17" s="620" t="str">
        <f>IF(_xlfn.ISFORMULA(Input!N70),"",IF(AND(Input!$N$54="Yes",Input!N70=0),"",Input!N70))</f>
        <v/>
      </c>
      <c r="O17" s="125"/>
      <c r="P17" s="625"/>
      <c r="Q17" s="630"/>
      <c r="R17" s="622" t="str">
        <f t="shared" si="0"/>
        <v/>
      </c>
      <c r="S17" s="622" t="str">
        <f>IFERROR(IF(Config= "Asymmetric",IF(AND('Moment of Inertia'!$D$10 &gt;'Moment of Inertia'!F17,'Moment of Inertia'!F17&gt;0),'Moment of Inertia'!K18,""),""),"")</f>
        <v/>
      </c>
      <c r="T17" s="622" t="str">
        <f>IFERROR(IF(Config= "Asymmetric",IF(AND('Moment of Inertia'!$D$10 &gt;'Moment of Inertia'!F17,'Moment of Inertia'!F17&gt;0),'Moment of Inertia'!L18,""),""),"")</f>
        <v/>
      </c>
      <c r="U17" s="621"/>
      <c r="V17" s="630"/>
      <c r="W17" s="630"/>
    </row>
    <row r="18" spans="7:23" x14ac:dyDescent="0.25">
      <c r="R18" s="622" t="str">
        <f t="shared" si="0"/>
        <v/>
      </c>
      <c r="S18" s="622" t="str">
        <f>IFERROR(IF(Config= "Asymmetric",IF(AND('Moment of Inertia'!$D$10 &gt;'Moment of Inertia'!F18,'Moment of Inertia'!F18&gt;0),'Moment of Inertia'!K19,""),""),"")</f>
        <v/>
      </c>
      <c r="T18" s="622" t="str">
        <f>IFERROR(IF(Config= "Asymmetric",IF(AND('Moment of Inertia'!$D$10 &gt;'Moment of Inertia'!F18,'Moment of Inertia'!F18&gt;0),'Moment of Inertia'!L19,""),""),"")</f>
        <v/>
      </c>
      <c r="U18" s="621"/>
    </row>
    <row r="19" spans="7:23" x14ac:dyDescent="0.25">
      <c r="R19" s="622" t="str">
        <f t="shared" si="0"/>
        <v/>
      </c>
      <c r="S19" s="622" t="str">
        <f>IFERROR(IF(Config= "Asymmetric",IF(AND('Moment of Inertia'!$D$10 &gt;'Moment of Inertia'!F19,'Moment of Inertia'!F19&gt;0),'Moment of Inertia'!K20,""),""),"")</f>
        <v/>
      </c>
      <c r="T19" s="622" t="str">
        <f>IFERROR(IF(Config= "Asymmetric",IF(AND('Moment of Inertia'!$D$10 &gt;'Moment of Inertia'!F19,'Moment of Inertia'!F19&gt;0),'Moment of Inertia'!L20,""),""),"")</f>
        <v/>
      </c>
      <c r="U19" s="621"/>
    </row>
    <row r="20" spans="7:23" x14ac:dyDescent="0.25">
      <c r="R20" s="622" t="str">
        <f t="shared" si="0"/>
        <v/>
      </c>
      <c r="S20" s="622" t="str">
        <f>IFERROR(IF(Config= "Asymmetric",IF(AND('Moment of Inertia'!$D$10 &gt;'Moment of Inertia'!F20,'Moment of Inertia'!F20&gt;0),'Moment of Inertia'!K21,""),""),"")</f>
        <v/>
      </c>
      <c r="T20" s="622" t="str">
        <f>IFERROR(IF(Config= "Asymmetric",IF(AND('Moment of Inertia'!$D$10 &gt;'Moment of Inertia'!F20,'Moment of Inertia'!F20&gt;0),'Moment of Inertia'!L21,""),""),"")</f>
        <v/>
      </c>
      <c r="U20" s="621"/>
    </row>
    <row r="21" spans="7:23" x14ac:dyDescent="0.25">
      <c r="R21" s="622" t="str">
        <f t="shared" si="0"/>
        <v/>
      </c>
      <c r="S21" s="622" t="str">
        <f>IFERROR(IF(Config= "Asymmetric",IF(AND('Moment of Inertia'!$D$10 &gt;'Moment of Inertia'!F21,'Moment of Inertia'!F21&gt;0),'Moment of Inertia'!K22,""),""),"")</f>
        <v/>
      </c>
      <c r="T21" s="622" t="str">
        <f>IFERROR(IF(Config= "Asymmetric",IF(AND('Moment of Inertia'!$D$10 &gt;'Moment of Inertia'!F21,'Moment of Inertia'!F21&gt;0),'Moment of Inertia'!L22,""),""),"")</f>
        <v/>
      </c>
      <c r="U21" s="621"/>
    </row>
    <row r="22" spans="7:23" x14ac:dyDescent="0.25">
      <c r="R22" s="622" t="str">
        <f t="shared" si="0"/>
        <v/>
      </c>
      <c r="S22" s="622" t="str">
        <f>IFERROR(IF(Config= "Asymmetric",IF(AND('Moment of Inertia'!$D$10 &gt;'Moment of Inertia'!F22,'Moment of Inertia'!F22&gt;0),'Moment of Inertia'!K23,""),""),"")</f>
        <v/>
      </c>
      <c r="T22" s="622" t="str">
        <f>IFERROR(IF(Config= "Asymmetric",IF(AND('Moment of Inertia'!$D$10 &gt;'Moment of Inertia'!F22,'Moment of Inertia'!F22&gt;0),'Moment of Inertia'!L23,""),""),"")</f>
        <v/>
      </c>
      <c r="U22" s="621"/>
    </row>
    <row r="23" spans="7:23" x14ac:dyDescent="0.25">
      <c r="R23" s="622" t="str">
        <f t="shared" si="0"/>
        <v/>
      </c>
      <c r="S23" s="622" t="str">
        <f>IFERROR(IF(Config= "Asymmetric",IF(AND('Moment of Inertia'!$D$10 &gt;'Moment of Inertia'!F23,'Moment of Inertia'!F23&gt;0),'Moment of Inertia'!K24,""),""),"")</f>
        <v/>
      </c>
      <c r="T23" s="622" t="str">
        <f>IFERROR(IF(Config= "Asymmetric",IF(AND('Moment of Inertia'!$D$10 &gt;'Moment of Inertia'!F23,'Moment of Inertia'!F23&gt;0),'Moment of Inertia'!L24,""),""),"")</f>
        <v/>
      </c>
      <c r="U23" s="621"/>
    </row>
    <row r="24" spans="7:23" x14ac:dyDescent="0.25">
      <c r="R24" s="622" t="str">
        <f t="shared" si="0"/>
        <v/>
      </c>
      <c r="S24" s="622" t="str">
        <f>IFERROR(IF(Config= "Asymmetric",IF(AND('Moment of Inertia'!$D$10 &gt;'Moment of Inertia'!F24,'Moment of Inertia'!F24&gt;0),'Moment of Inertia'!K25,""),""),"")</f>
        <v/>
      </c>
      <c r="T24" s="622" t="str">
        <f>IFERROR(IF(Config= "Asymmetric",IF(AND('Moment of Inertia'!$D$10 &gt;'Moment of Inertia'!F24,'Moment of Inertia'!F24&gt;0),'Moment of Inertia'!L25,""),""),"")</f>
        <v/>
      </c>
      <c r="U24" s="621"/>
    </row>
    <row r="25" spans="7:23" x14ac:dyDescent="0.25">
      <c r="R25" s="622" t="str">
        <f t="shared" si="0"/>
        <v/>
      </c>
      <c r="S25" s="622" t="str">
        <f>IFERROR(IF(Config= "Asymmetric",IF(AND('Moment of Inertia'!$D$10 &gt;'Moment of Inertia'!F25,'Moment of Inertia'!F25&gt;0),'Moment of Inertia'!K26,""),""),"")</f>
        <v/>
      </c>
      <c r="T25" s="622" t="str">
        <f>IFERROR(IF(Config= "Asymmetric",IF(AND('Moment of Inertia'!$D$10 &gt;'Moment of Inertia'!F25,'Moment of Inertia'!F25&gt;0),'Moment of Inertia'!L26,""),""),"")</f>
        <v/>
      </c>
      <c r="U25" s="621"/>
    </row>
    <row r="26" spans="7:23" x14ac:dyDescent="0.25">
      <c r="R26" s="622" t="str">
        <f t="shared" si="0"/>
        <v/>
      </c>
      <c r="S26" s="622" t="str">
        <f>IFERROR(IF(Config= "Asymmetric",IF(AND('Moment of Inertia'!$D$10 &gt;'Moment of Inertia'!F26,'Moment of Inertia'!F26&gt;0),'Moment of Inertia'!K27,""),""),"")</f>
        <v/>
      </c>
      <c r="T26" s="622" t="str">
        <f>IFERROR(IF(Config= "Asymmetric",IF(AND('Moment of Inertia'!$D$10 &gt;'Moment of Inertia'!F26,'Moment of Inertia'!F26&gt;0),'Moment of Inertia'!L27,""),""),"")</f>
        <v/>
      </c>
      <c r="U26" s="621"/>
    </row>
    <row r="27" spans="7:23" x14ac:dyDescent="0.25">
      <c r="R27" s="622" t="str">
        <f t="shared" si="0"/>
        <v/>
      </c>
      <c r="S27" s="622" t="str">
        <f>IFERROR(IF(Config= "Asymmetric",IF(AND('Moment of Inertia'!$D$10 &gt;'Moment of Inertia'!F27,'Moment of Inertia'!F27&gt;0),'Moment of Inertia'!K28,""),""),"")</f>
        <v/>
      </c>
      <c r="T27" s="622" t="str">
        <f>IFERROR(IF(Config= "Asymmetric",IF(AND('Moment of Inertia'!$D$10 &gt;'Moment of Inertia'!F27,'Moment of Inertia'!F27&gt;0),'Moment of Inertia'!L28,""),""),"")</f>
        <v/>
      </c>
      <c r="U27" s="621"/>
    </row>
    <row r="28" spans="7:23" x14ac:dyDescent="0.25">
      <c r="R28" s="622" t="str">
        <f t="shared" si="0"/>
        <v/>
      </c>
      <c r="S28" s="622" t="str">
        <f>IFERROR(IF(Config= "Asymmetric",IF(AND('Moment of Inertia'!$D$10 &gt;'Moment of Inertia'!F28,'Moment of Inertia'!F28&gt;0),'Moment of Inertia'!K29,""),""),"")</f>
        <v/>
      </c>
      <c r="T28" s="622" t="str">
        <f>IFERROR(IF(Config= "Asymmetric",IF(AND('Moment of Inertia'!$D$10 &gt;'Moment of Inertia'!F28,'Moment of Inertia'!F28&gt;0),'Moment of Inertia'!L29,""),""),"")</f>
        <v/>
      </c>
      <c r="U28" s="621"/>
    </row>
    <row r="29" spans="7:23" x14ac:dyDescent="0.25">
      <c r="R29" s="622" t="str">
        <f t="shared" si="0"/>
        <v/>
      </c>
      <c r="S29" s="622" t="str">
        <f>IFERROR(IF(Config= "Asymmetric",IF(AND('Moment of Inertia'!$D$10 &gt;'Moment of Inertia'!F29,'Moment of Inertia'!F29&gt;0),'Moment of Inertia'!K30,""),""),"")</f>
        <v/>
      </c>
      <c r="T29" s="622" t="str">
        <f>IFERROR(IF(Config= "Asymmetric",IF(AND('Moment of Inertia'!$D$10 &gt;'Moment of Inertia'!F29,'Moment of Inertia'!F29&gt;0),'Moment of Inertia'!L30,""),""),"")</f>
        <v/>
      </c>
      <c r="U29" s="621"/>
    </row>
    <row r="30" spans="7:23" x14ac:dyDescent="0.25">
      <c r="R30" s="622" t="str">
        <f t="shared" si="0"/>
        <v/>
      </c>
      <c r="S30" s="622" t="str">
        <f>IFERROR(IF(Config= "Asymmetric",IF(AND('Moment of Inertia'!$D$10 &gt;'Moment of Inertia'!F30,'Moment of Inertia'!F30&gt;0),'Moment of Inertia'!K31,""),""),"")</f>
        <v/>
      </c>
      <c r="T30" s="622" t="str">
        <f>IFERROR(IF(Config= "Asymmetric",IF(AND('Moment of Inertia'!$D$10 &gt;'Moment of Inertia'!F30,'Moment of Inertia'!F30&gt;0),'Moment of Inertia'!L31,""),""),"")</f>
        <v/>
      </c>
      <c r="U30" s="621"/>
    </row>
    <row r="31" spans="7:23" x14ac:dyDescent="0.25">
      <c r="R31" s="622" t="str">
        <f t="shared" si="0"/>
        <v/>
      </c>
      <c r="S31" s="622" t="str">
        <f>IFERROR(IF(Config= "Asymmetric",IF(AND('Moment of Inertia'!$D$10 &gt;'Moment of Inertia'!F31,'Moment of Inertia'!F31&gt;0),'Moment of Inertia'!K32,""),""),"")</f>
        <v/>
      </c>
      <c r="T31" s="622" t="str">
        <f>IFERROR(IF(Config= "Asymmetric",IF(AND('Moment of Inertia'!$D$10 &gt;'Moment of Inertia'!F31,'Moment of Inertia'!F31&gt;0),'Moment of Inertia'!L32,""),""),"")</f>
        <v/>
      </c>
      <c r="U31" s="621"/>
    </row>
    <row r="32" spans="7:23" x14ac:dyDescent="0.25">
      <c r="R32" s="622" t="str">
        <f t="shared" si="0"/>
        <v/>
      </c>
      <c r="S32" s="622" t="str">
        <f>IFERROR(IF(Config= "Asymmetric",IF(AND('Moment of Inertia'!$D$10 &gt;'Moment of Inertia'!F32,'Moment of Inertia'!F32&gt;0),'Moment of Inertia'!K33,""),""),"")</f>
        <v/>
      </c>
      <c r="T32" s="622" t="str">
        <f>IFERROR(IF(Config= "Asymmetric",IF(AND('Moment of Inertia'!$D$10 &gt;'Moment of Inertia'!F32,'Moment of Inertia'!F32&gt;0),'Moment of Inertia'!L33,""),""),"")</f>
        <v/>
      </c>
      <c r="U32" s="621"/>
    </row>
    <row r="33" spans="18:21" x14ac:dyDescent="0.25">
      <c r="R33" s="622" t="str">
        <f t="shared" si="0"/>
        <v/>
      </c>
      <c r="S33" s="622" t="str">
        <f>IFERROR(IF(Config= "Asymmetric",IF(AND('Moment of Inertia'!$D$10 &gt;'Moment of Inertia'!F33,'Moment of Inertia'!F33&gt;0),'Moment of Inertia'!K34,""),""),"")</f>
        <v/>
      </c>
      <c r="T33" s="622" t="str">
        <f>IFERROR(IF(Config= "Asymmetric",IF(AND('Moment of Inertia'!$D$10 &gt;'Moment of Inertia'!F33,'Moment of Inertia'!F33&gt;0),'Moment of Inertia'!L34,""),""),"")</f>
        <v/>
      </c>
      <c r="U33" s="621"/>
    </row>
    <row r="34" spans="18:21" x14ac:dyDescent="0.25">
      <c r="R34" s="622" t="str">
        <f t="shared" si="0"/>
        <v/>
      </c>
      <c r="S34" s="622" t="str">
        <f>IFERROR(IF(Config= "Asymmetric",IF(AND('Moment of Inertia'!$D$10 &gt;'Moment of Inertia'!F34,'Moment of Inertia'!F34&gt;0),'Moment of Inertia'!K35,""),""),"")</f>
        <v/>
      </c>
      <c r="T34" s="622" t="str">
        <f>IFERROR(IF(Config= "Asymmetric",IF(AND('Moment of Inertia'!$D$10 &gt;'Moment of Inertia'!F34,'Moment of Inertia'!F34&gt;0),'Moment of Inertia'!L35,""),""),"")</f>
        <v/>
      </c>
      <c r="U34" s="621"/>
    </row>
    <row r="35" spans="18:21" x14ac:dyDescent="0.25">
      <c r="R35" s="622" t="str">
        <f t="shared" si="0"/>
        <v/>
      </c>
      <c r="S35" s="622" t="str">
        <f>IFERROR(IF(Config= "Asymmetric",IF(AND('Moment of Inertia'!$D$10 &gt;'Moment of Inertia'!F35,'Moment of Inertia'!F35&gt;0),'Moment of Inertia'!K36,""),""),"")</f>
        <v/>
      </c>
      <c r="T35" s="622" t="str">
        <f>IFERROR(IF(Config= "Asymmetric",IF(AND('Moment of Inertia'!$D$10 &gt;'Moment of Inertia'!F35,'Moment of Inertia'!F35&gt;0),'Moment of Inertia'!L36,""),""),"")</f>
        <v/>
      </c>
      <c r="U35" s="621"/>
    </row>
    <row r="36" spans="18:21" x14ac:dyDescent="0.25">
      <c r="R36" s="622" t="str">
        <f t="shared" ref="R36:R67" si="2">IFERROR(IF(U36="","",U36),"")</f>
        <v/>
      </c>
      <c r="S36" s="622" t="str">
        <f>IFERROR(IF(Config= "Asymmetric",IF(AND('Moment of Inertia'!$D$10 &gt;'Moment of Inertia'!F36,'Moment of Inertia'!F36&gt;0),'Moment of Inertia'!K37,""),""),"")</f>
        <v/>
      </c>
      <c r="T36" s="622" t="str">
        <f>IFERROR(IF(Config= "Asymmetric",IF(AND('Moment of Inertia'!$D$10 &gt;'Moment of Inertia'!F36,'Moment of Inertia'!F36&gt;0),'Moment of Inertia'!L37,""),""),"")</f>
        <v/>
      </c>
      <c r="U36" s="621"/>
    </row>
    <row r="37" spans="18:21" x14ac:dyDescent="0.25">
      <c r="R37" s="622" t="str">
        <f t="shared" si="2"/>
        <v/>
      </c>
      <c r="S37" s="622" t="str">
        <f>IFERROR(IF(Config= "Asymmetric",IF(AND('Moment of Inertia'!$D$10 &gt;'Moment of Inertia'!F37,'Moment of Inertia'!F37&gt;0),'Moment of Inertia'!K38,""),""),"")</f>
        <v/>
      </c>
      <c r="T37" s="622" t="str">
        <f>IFERROR(IF(Config= "Asymmetric",IF(AND('Moment of Inertia'!$D$10 &gt;'Moment of Inertia'!F37,'Moment of Inertia'!F37&gt;0),'Moment of Inertia'!L38,""),""),"")</f>
        <v/>
      </c>
      <c r="U37" s="621"/>
    </row>
    <row r="38" spans="18:21" x14ac:dyDescent="0.25">
      <c r="R38" s="622" t="str">
        <f t="shared" si="2"/>
        <v/>
      </c>
      <c r="S38" s="622" t="str">
        <f>IFERROR(IF(Config= "Asymmetric",IF(AND('Moment of Inertia'!$D$10 &gt;'Moment of Inertia'!F38,'Moment of Inertia'!F38&gt;0),'Moment of Inertia'!K39,""),""),"")</f>
        <v/>
      </c>
      <c r="T38" s="622" t="str">
        <f>IFERROR(IF(Config= "Asymmetric",IF(AND('Moment of Inertia'!$D$10 &gt;'Moment of Inertia'!F38,'Moment of Inertia'!F38&gt;0),'Moment of Inertia'!L39,""),""),"")</f>
        <v/>
      </c>
      <c r="U38" s="621"/>
    </row>
    <row r="39" spans="18:21" x14ac:dyDescent="0.25">
      <c r="R39" s="622" t="str">
        <f t="shared" si="2"/>
        <v/>
      </c>
      <c r="S39" s="622" t="str">
        <f>IFERROR(IF(Config= "Asymmetric",IF(AND('Moment of Inertia'!$D$10 &gt;'Moment of Inertia'!F39,'Moment of Inertia'!F39&gt;0),'Moment of Inertia'!K40,""),""),"")</f>
        <v/>
      </c>
      <c r="T39" s="622" t="str">
        <f>IFERROR(IF(Config= "Asymmetric",IF(AND('Moment of Inertia'!$D$10 &gt;'Moment of Inertia'!F39,'Moment of Inertia'!F39&gt;0),'Moment of Inertia'!L40,""),""),"")</f>
        <v/>
      </c>
      <c r="U39" s="621"/>
    </row>
    <row r="40" spans="18:21" x14ac:dyDescent="0.25">
      <c r="R40" s="622" t="str">
        <f t="shared" si="2"/>
        <v/>
      </c>
      <c r="S40" s="622" t="str">
        <f>IFERROR(IF(Config= "Asymmetric",IF(AND('Moment of Inertia'!$D$10 &gt;'Moment of Inertia'!F40,'Moment of Inertia'!F40&gt;0),'Moment of Inertia'!K41,""),""),"")</f>
        <v/>
      </c>
      <c r="T40" s="622" t="str">
        <f>IFERROR(IF(Config= "Asymmetric",IF(AND('Moment of Inertia'!$D$10 &gt;'Moment of Inertia'!F40,'Moment of Inertia'!F40&gt;0),'Moment of Inertia'!L41,""),""),"")</f>
        <v/>
      </c>
      <c r="U40" s="621"/>
    </row>
    <row r="41" spans="18:21" x14ac:dyDescent="0.25">
      <c r="R41" s="622" t="str">
        <f t="shared" si="2"/>
        <v/>
      </c>
      <c r="S41" s="622" t="str">
        <f>IFERROR(IF(Config= "Asymmetric",IF(AND('Moment of Inertia'!$D$10 &gt;'Moment of Inertia'!F41,'Moment of Inertia'!F41&gt;0),'Moment of Inertia'!K42,""),""),"")</f>
        <v/>
      </c>
      <c r="T41" s="622" t="str">
        <f>IFERROR(IF(Config= "Asymmetric",IF(AND('Moment of Inertia'!$D$10 &gt;'Moment of Inertia'!F41,'Moment of Inertia'!F41&gt;0),'Moment of Inertia'!L42,""),""),"")</f>
        <v/>
      </c>
      <c r="U41" s="621"/>
    </row>
    <row r="42" spans="18:21" x14ac:dyDescent="0.25">
      <c r="R42" s="622" t="str">
        <f t="shared" si="2"/>
        <v/>
      </c>
      <c r="S42" s="622" t="str">
        <f>IFERROR(IF(Config= "Asymmetric",IF(AND('Moment of Inertia'!$D$10 &gt;'Moment of Inertia'!F42,'Moment of Inertia'!F42&gt;0),'Moment of Inertia'!K43,""),""),"")</f>
        <v/>
      </c>
      <c r="T42" s="622" t="str">
        <f>IFERROR(IF(Config= "Asymmetric",IF(AND('Moment of Inertia'!$D$10 &gt;'Moment of Inertia'!F42,'Moment of Inertia'!F42&gt;0),'Moment of Inertia'!L43,""),""),"")</f>
        <v/>
      </c>
      <c r="U42" s="621"/>
    </row>
    <row r="43" spans="18:21" x14ac:dyDescent="0.25">
      <c r="R43" s="622" t="str">
        <f t="shared" si="2"/>
        <v/>
      </c>
      <c r="S43" s="622" t="str">
        <f>IFERROR(IF(Config= "Asymmetric",IF(AND('Moment of Inertia'!$D$10 &gt;'Moment of Inertia'!F43,'Moment of Inertia'!F43&gt;0),'Moment of Inertia'!K44,""),""),"")</f>
        <v/>
      </c>
      <c r="T43" s="622" t="str">
        <f>IFERROR(IF(Config= "Asymmetric",IF(AND('Moment of Inertia'!$D$10 &gt;'Moment of Inertia'!F43,'Moment of Inertia'!F43&gt;0),'Moment of Inertia'!L44,""),""),"")</f>
        <v/>
      </c>
      <c r="U43" s="621"/>
    </row>
    <row r="44" spans="18:21" x14ac:dyDescent="0.25">
      <c r="R44" s="622" t="str">
        <f t="shared" si="2"/>
        <v/>
      </c>
      <c r="S44" s="622" t="str">
        <f>IFERROR(IF(Config= "Asymmetric",IF(AND('Moment of Inertia'!$D$10 &gt;'Moment of Inertia'!F44,'Moment of Inertia'!F44&gt;0),'Moment of Inertia'!K45,""),""),"")</f>
        <v/>
      </c>
      <c r="T44" s="622" t="str">
        <f>IFERROR(IF(Config= "Asymmetric",IF(AND('Moment of Inertia'!$D$10 &gt;'Moment of Inertia'!F44,'Moment of Inertia'!F44&gt;0),'Moment of Inertia'!L45,""),""),"")</f>
        <v/>
      </c>
      <c r="U44" s="621"/>
    </row>
    <row r="45" spans="18:21" x14ac:dyDescent="0.25">
      <c r="R45" s="622" t="str">
        <f t="shared" si="2"/>
        <v/>
      </c>
      <c r="S45" s="622" t="str">
        <f>IFERROR(IF(Config= "Asymmetric",IF(AND('Moment of Inertia'!$D$10 &gt;'Moment of Inertia'!F45,'Moment of Inertia'!F45&gt;0),'Moment of Inertia'!K46,""),""),"")</f>
        <v/>
      </c>
      <c r="T45" s="622" t="str">
        <f>IFERROR(IF(Config= "Asymmetric",IF(AND('Moment of Inertia'!$D$10 &gt;'Moment of Inertia'!F45,'Moment of Inertia'!F45&gt;0),'Moment of Inertia'!L46,""),""),"")</f>
        <v/>
      </c>
      <c r="U45" s="621"/>
    </row>
    <row r="46" spans="18:21" x14ac:dyDescent="0.25">
      <c r="R46" s="622" t="str">
        <f t="shared" si="2"/>
        <v/>
      </c>
      <c r="S46" s="622" t="str">
        <f>IFERROR(IF(Config= "Asymmetric",IF(AND('Moment of Inertia'!$D$10 &gt;'Moment of Inertia'!F46,'Moment of Inertia'!F46&gt;0),'Moment of Inertia'!K47,""),""),"")</f>
        <v/>
      </c>
      <c r="T46" s="622" t="str">
        <f>IFERROR(IF(Config= "Asymmetric",IF(AND('Moment of Inertia'!$D$10 &gt;'Moment of Inertia'!F46,'Moment of Inertia'!F46&gt;0),'Moment of Inertia'!L47,""),""),"")</f>
        <v/>
      </c>
      <c r="U46" s="621"/>
    </row>
    <row r="47" spans="18:21" x14ac:dyDescent="0.25">
      <c r="R47" s="622" t="str">
        <f t="shared" si="2"/>
        <v/>
      </c>
      <c r="S47" s="622" t="str">
        <f>IFERROR(IF(Config= "Asymmetric",IF(AND('Moment of Inertia'!$D$10 &gt;'Moment of Inertia'!F47,'Moment of Inertia'!F47&gt;0),'Moment of Inertia'!K48,""),""),"")</f>
        <v/>
      </c>
      <c r="T47" s="622" t="str">
        <f>IFERROR(IF(Config= "Asymmetric",IF(AND('Moment of Inertia'!$D$10 &gt;'Moment of Inertia'!F47,'Moment of Inertia'!F47&gt;0),'Moment of Inertia'!L48,""),""),"")</f>
        <v/>
      </c>
      <c r="U47" s="621"/>
    </row>
    <row r="48" spans="18:21" x14ac:dyDescent="0.25">
      <c r="R48" s="622" t="str">
        <f t="shared" si="2"/>
        <v/>
      </c>
      <c r="S48" s="622" t="str">
        <f>IFERROR(IF(Config= "Asymmetric",IF(AND('Moment of Inertia'!$D$10 &gt;'Moment of Inertia'!F48,'Moment of Inertia'!F48&gt;0),'Moment of Inertia'!K49,""),""),"")</f>
        <v/>
      </c>
      <c r="T48" s="622" t="str">
        <f>IFERROR(IF(Config= "Asymmetric",IF(AND('Moment of Inertia'!$D$10 &gt;'Moment of Inertia'!F48,'Moment of Inertia'!F48&gt;0),'Moment of Inertia'!L49,""),""),"")</f>
        <v/>
      </c>
      <c r="U48" s="621"/>
    </row>
    <row r="49" spans="18:21" x14ac:dyDescent="0.25">
      <c r="R49" s="622" t="str">
        <f t="shared" si="2"/>
        <v/>
      </c>
      <c r="S49" s="622" t="str">
        <f>IFERROR(IF(Config= "Asymmetric",IF(AND('Moment of Inertia'!$D$10 &gt;'Moment of Inertia'!F49,'Moment of Inertia'!F49&gt;0),'Moment of Inertia'!K50,""),""),"")</f>
        <v/>
      </c>
      <c r="T49" s="622" t="str">
        <f>IFERROR(IF(Config= "Asymmetric",IF(AND('Moment of Inertia'!$D$10 &gt;'Moment of Inertia'!F49,'Moment of Inertia'!F49&gt;0),'Moment of Inertia'!L50,""),""),"")</f>
        <v/>
      </c>
      <c r="U49" s="621"/>
    </row>
    <row r="50" spans="18:21" x14ac:dyDescent="0.25">
      <c r="R50" s="622" t="str">
        <f t="shared" si="2"/>
        <v/>
      </c>
      <c r="S50" s="622" t="str">
        <f>IFERROR(IF(Config= "Asymmetric",IF(AND('Moment of Inertia'!$D$10 &gt;'Moment of Inertia'!F50,'Moment of Inertia'!F50&gt;0),'Moment of Inertia'!K51,""),""),"")</f>
        <v/>
      </c>
      <c r="T50" s="622" t="str">
        <f>IFERROR(IF(Config= "Asymmetric",IF(AND('Moment of Inertia'!$D$10 &gt;'Moment of Inertia'!F50,'Moment of Inertia'!F50&gt;0),'Moment of Inertia'!L51,""),""),"")</f>
        <v/>
      </c>
      <c r="U50" s="621"/>
    </row>
    <row r="51" spans="18:21" x14ac:dyDescent="0.25">
      <c r="R51" s="622" t="str">
        <f t="shared" si="2"/>
        <v/>
      </c>
      <c r="S51" s="622" t="str">
        <f>IFERROR(IF(Config= "Asymmetric",IF(AND('Moment of Inertia'!$D$10 &gt;'Moment of Inertia'!F51,'Moment of Inertia'!F51&gt;0),'Moment of Inertia'!K52,""),""),"")</f>
        <v/>
      </c>
      <c r="T51" s="622" t="str">
        <f>IFERROR(IF(Config= "Asymmetric",IF(AND('Moment of Inertia'!$D$10 &gt;'Moment of Inertia'!F51,'Moment of Inertia'!F51&gt;0),'Moment of Inertia'!L52,""),""),"")</f>
        <v/>
      </c>
      <c r="U51" s="621"/>
    </row>
    <row r="52" spans="18:21" x14ac:dyDescent="0.25">
      <c r="R52" s="622" t="str">
        <f t="shared" si="2"/>
        <v/>
      </c>
      <c r="S52" s="622" t="str">
        <f>IFERROR(IF(Config= "Asymmetric",IF(AND('Moment of Inertia'!$D$10 &gt;'Moment of Inertia'!F52,'Moment of Inertia'!F52&gt;0),'Moment of Inertia'!K53,""),""),"")</f>
        <v/>
      </c>
      <c r="T52" s="622" t="str">
        <f>IFERROR(IF(Config= "Asymmetric",IF(AND('Moment of Inertia'!$D$10 &gt;'Moment of Inertia'!F52,'Moment of Inertia'!F52&gt;0),'Moment of Inertia'!L53,""),""),"")</f>
        <v/>
      </c>
      <c r="U52" s="621"/>
    </row>
    <row r="53" spans="18:21" x14ac:dyDescent="0.25">
      <c r="R53" s="622" t="str">
        <f t="shared" si="2"/>
        <v/>
      </c>
      <c r="S53" s="622" t="str">
        <f>IFERROR(IF(Config= "Asymmetric",IF(AND('Moment of Inertia'!$D$10 &gt;'Moment of Inertia'!F53,'Moment of Inertia'!F53&gt;0),'Moment of Inertia'!K54,""),""),"")</f>
        <v/>
      </c>
      <c r="T53" s="622" t="str">
        <f>IFERROR(IF(Config= "Asymmetric",IF(AND('Moment of Inertia'!$D$10 &gt;'Moment of Inertia'!F53,'Moment of Inertia'!F53&gt;0),'Moment of Inertia'!L54,""),""),"")</f>
        <v/>
      </c>
      <c r="U53" s="621"/>
    </row>
    <row r="54" spans="18:21" x14ac:dyDescent="0.25">
      <c r="R54" s="622" t="str">
        <f t="shared" si="2"/>
        <v/>
      </c>
      <c r="S54" s="622" t="str">
        <f>IFERROR(IF(Config= "Asymmetric",IF(AND('Moment of Inertia'!$D$10 &gt;'Moment of Inertia'!F54,'Moment of Inertia'!F54&gt;0),'Moment of Inertia'!K55,""),""),"")</f>
        <v/>
      </c>
      <c r="T54" s="622" t="str">
        <f>IFERROR(IF(Config= "Asymmetric",IF(AND('Moment of Inertia'!$D$10 &gt;'Moment of Inertia'!F54,'Moment of Inertia'!F54&gt;0),'Moment of Inertia'!L55,""),""),"")</f>
        <v/>
      </c>
      <c r="U54" s="621"/>
    </row>
    <row r="55" spans="18:21" x14ac:dyDescent="0.25">
      <c r="R55" s="622" t="str">
        <f t="shared" si="2"/>
        <v/>
      </c>
      <c r="S55" s="622" t="str">
        <f>IFERROR(IF(Config= "Asymmetric",IF(AND('Moment of Inertia'!$D$10 &gt;'Moment of Inertia'!F55,'Moment of Inertia'!F55&gt;0),'Moment of Inertia'!K56,""),""),"")</f>
        <v/>
      </c>
      <c r="T55" s="622" t="str">
        <f>IFERROR(IF(Config= "Asymmetric",IF(AND('Moment of Inertia'!$D$10 &gt;'Moment of Inertia'!F55,'Moment of Inertia'!F55&gt;0),'Moment of Inertia'!L56,""),""),"")</f>
        <v/>
      </c>
      <c r="U55" s="621"/>
    </row>
    <row r="56" spans="18:21" x14ac:dyDescent="0.25">
      <c r="R56" s="622" t="str">
        <f t="shared" si="2"/>
        <v/>
      </c>
      <c r="S56" s="622" t="str">
        <f>IFERROR(IF(Config= "Asymmetric",IF(AND('Moment of Inertia'!$D$10 &gt;'Moment of Inertia'!F56,'Moment of Inertia'!F56&gt;0),'Moment of Inertia'!K57,""),""),"")</f>
        <v/>
      </c>
      <c r="T56" s="622" t="str">
        <f>IFERROR(IF(Config= "Asymmetric",IF(AND('Moment of Inertia'!$D$10 &gt;'Moment of Inertia'!F56,'Moment of Inertia'!F56&gt;0),'Moment of Inertia'!L57,""),""),"")</f>
        <v/>
      </c>
      <c r="U56" s="621"/>
    </row>
    <row r="57" spans="18:21" x14ac:dyDescent="0.25">
      <c r="R57" s="622" t="str">
        <f t="shared" si="2"/>
        <v/>
      </c>
      <c r="S57" s="622" t="str">
        <f>IFERROR(IF(Config= "Asymmetric",IF(AND('Moment of Inertia'!$D$10 &gt;'Moment of Inertia'!F57,'Moment of Inertia'!F57&gt;0),'Moment of Inertia'!K58,""),""),"")</f>
        <v/>
      </c>
      <c r="T57" s="622" t="str">
        <f>IFERROR(IF(Config= "Asymmetric",IF(AND('Moment of Inertia'!$D$10 &gt;'Moment of Inertia'!F57,'Moment of Inertia'!F57&gt;0),'Moment of Inertia'!L58,""),""),"")</f>
        <v/>
      </c>
      <c r="U57" s="621"/>
    </row>
    <row r="58" spans="18:21" x14ac:dyDescent="0.25">
      <c r="R58" s="622" t="str">
        <f t="shared" si="2"/>
        <v/>
      </c>
      <c r="S58" s="622" t="str">
        <f>IFERROR(IF(Config= "Asymmetric",IF(AND('Moment of Inertia'!$D$10 &gt;'Moment of Inertia'!F58,'Moment of Inertia'!F58&gt;0),'Moment of Inertia'!K59,""),""),"")</f>
        <v/>
      </c>
      <c r="T58" s="622" t="str">
        <f>IFERROR(IF(Config= "Asymmetric",IF(AND('Moment of Inertia'!$D$10 &gt;'Moment of Inertia'!F58,'Moment of Inertia'!F58&gt;0),'Moment of Inertia'!L59,""),""),"")</f>
        <v/>
      </c>
      <c r="U58" s="621"/>
    </row>
    <row r="59" spans="18:21" x14ac:dyDescent="0.25">
      <c r="R59" s="622" t="str">
        <f t="shared" si="2"/>
        <v/>
      </c>
      <c r="S59" s="622" t="str">
        <f>IFERROR(IF(Config= "Asymmetric",IF(AND('Moment of Inertia'!$D$10 &gt;'Moment of Inertia'!F59,'Moment of Inertia'!F59&gt;0),'Moment of Inertia'!K60,""),""),"")</f>
        <v/>
      </c>
      <c r="T59" s="622" t="str">
        <f>IFERROR(IF(Config= "Asymmetric",IF(AND('Moment of Inertia'!$D$10 &gt;'Moment of Inertia'!F59,'Moment of Inertia'!F59&gt;0),'Moment of Inertia'!L60,""),""),"")</f>
        <v/>
      </c>
      <c r="U59" s="621"/>
    </row>
    <row r="60" spans="18:21" x14ac:dyDescent="0.25">
      <c r="R60" s="622" t="str">
        <f t="shared" si="2"/>
        <v/>
      </c>
      <c r="S60" s="622" t="str">
        <f>IFERROR(IF(Config= "Asymmetric",IF(AND('Moment of Inertia'!$D$10 &gt;'Moment of Inertia'!F60,'Moment of Inertia'!F60&gt;0),'Moment of Inertia'!K61,""),""),"")</f>
        <v/>
      </c>
      <c r="T60" s="622" t="str">
        <f>IFERROR(IF(Config= "Asymmetric",IF(AND('Moment of Inertia'!$D$10 &gt;'Moment of Inertia'!F60,'Moment of Inertia'!F60&gt;0),'Moment of Inertia'!L61,""),""),"")</f>
        <v/>
      </c>
      <c r="U60" s="621"/>
    </row>
    <row r="61" spans="18:21" x14ac:dyDescent="0.25">
      <c r="R61" s="622" t="str">
        <f t="shared" si="2"/>
        <v/>
      </c>
      <c r="S61" s="622" t="str">
        <f>IFERROR(IF(Config= "Asymmetric",IF(AND('Moment of Inertia'!$D$10 &gt;'Moment of Inertia'!F61,'Moment of Inertia'!F61&gt;0),'Moment of Inertia'!K62,""),""),"")</f>
        <v/>
      </c>
      <c r="T61" s="622" t="str">
        <f>IFERROR(IF(Config= "Asymmetric",IF(AND('Moment of Inertia'!$D$10 &gt;'Moment of Inertia'!F61,'Moment of Inertia'!F61&gt;0),'Moment of Inertia'!L62,""),""),"")</f>
        <v/>
      </c>
      <c r="U61" s="621"/>
    </row>
    <row r="62" spans="18:21" x14ac:dyDescent="0.25">
      <c r="R62" s="622" t="str">
        <f t="shared" si="2"/>
        <v/>
      </c>
      <c r="S62" s="622" t="str">
        <f>IFERROR(IF(Config= "Asymmetric",IF(AND('Moment of Inertia'!$D$10 &gt;'Moment of Inertia'!F62,'Moment of Inertia'!F62&gt;0),'Moment of Inertia'!K63,""),""),"")</f>
        <v/>
      </c>
      <c r="T62" s="622" t="str">
        <f>IFERROR(IF(Config= "Asymmetric",IF(AND('Moment of Inertia'!$D$10 &gt;'Moment of Inertia'!F62,'Moment of Inertia'!F62&gt;0),'Moment of Inertia'!L63,""),""),"")</f>
        <v/>
      </c>
      <c r="U62" s="621"/>
    </row>
    <row r="63" spans="18:21" x14ac:dyDescent="0.25">
      <c r="R63" s="622" t="str">
        <f t="shared" si="2"/>
        <v/>
      </c>
      <c r="S63" s="622" t="str">
        <f>IFERROR(IF(Config= "Asymmetric",IF(AND('Moment of Inertia'!$D$10 &gt;'Moment of Inertia'!F63,'Moment of Inertia'!F63&gt;0),'Moment of Inertia'!K64,""),""),"")</f>
        <v/>
      </c>
      <c r="T63" s="622" t="str">
        <f>IFERROR(IF(Config= "Asymmetric",IF(AND('Moment of Inertia'!$D$10 &gt;'Moment of Inertia'!F63,'Moment of Inertia'!F63&gt;0),'Moment of Inertia'!L64,""),""),"")</f>
        <v/>
      </c>
      <c r="U63" s="621"/>
    </row>
    <row r="64" spans="18:21" x14ac:dyDescent="0.25">
      <c r="R64" s="622" t="str">
        <f t="shared" si="2"/>
        <v/>
      </c>
      <c r="S64" s="622" t="str">
        <f>IFERROR(IF(Config= "Asymmetric",IF(AND('Moment of Inertia'!$D$10 &gt;'Moment of Inertia'!F64,'Moment of Inertia'!F64&gt;0),'Moment of Inertia'!K65,""),""),"")</f>
        <v/>
      </c>
      <c r="T64" s="622" t="str">
        <f>IFERROR(IF(Config= "Asymmetric",IF(AND('Moment of Inertia'!$D$10 &gt;'Moment of Inertia'!F64,'Moment of Inertia'!F64&gt;0),'Moment of Inertia'!L65,""),""),"")</f>
        <v/>
      </c>
      <c r="U64" s="621"/>
    </row>
    <row r="65" spans="18:21" x14ac:dyDescent="0.25">
      <c r="R65" s="622" t="str">
        <f t="shared" si="2"/>
        <v/>
      </c>
      <c r="S65" s="622" t="str">
        <f>IFERROR(IF(Config= "Asymmetric",IF(AND('Moment of Inertia'!$D$10 &gt;'Moment of Inertia'!F65,'Moment of Inertia'!F65&gt;0),'Moment of Inertia'!K66,""),""),"")</f>
        <v/>
      </c>
      <c r="T65" s="622" t="str">
        <f>IFERROR(IF(Config= "Asymmetric",IF(AND('Moment of Inertia'!$D$10 &gt;'Moment of Inertia'!F65,'Moment of Inertia'!F65&gt;0),'Moment of Inertia'!L66,""),""),"")</f>
        <v/>
      </c>
      <c r="U65" s="621"/>
    </row>
    <row r="66" spans="18:21" x14ac:dyDescent="0.25">
      <c r="R66" s="622" t="str">
        <f t="shared" si="2"/>
        <v/>
      </c>
      <c r="S66" s="622" t="str">
        <f>IFERROR(IF(Config= "Asymmetric",IF(AND('Moment of Inertia'!$D$10 &gt;'Moment of Inertia'!F66,'Moment of Inertia'!F66&gt;0),'Moment of Inertia'!K67,""),""),"")</f>
        <v/>
      </c>
      <c r="T66" s="622" t="str">
        <f>IFERROR(IF(Config= "Asymmetric",IF(AND('Moment of Inertia'!$D$10 &gt;'Moment of Inertia'!F66,'Moment of Inertia'!F66&gt;0),'Moment of Inertia'!L67,""),""),"")</f>
        <v/>
      </c>
      <c r="U66" s="621"/>
    </row>
    <row r="67" spans="18:21" x14ac:dyDescent="0.25">
      <c r="R67" s="622" t="str">
        <f t="shared" si="2"/>
        <v/>
      </c>
      <c r="S67" s="622" t="str">
        <f>IFERROR(IF(Config= "Asymmetric",IF(AND('Moment of Inertia'!$D$10 &gt;'Moment of Inertia'!F67,'Moment of Inertia'!F67&gt;0),'Moment of Inertia'!K68,""),""),"")</f>
        <v/>
      </c>
      <c r="T67" s="622" t="str">
        <f>IFERROR(IF(Config= "Asymmetric",IF(AND('Moment of Inertia'!$D$10 &gt;'Moment of Inertia'!F67,'Moment of Inertia'!F67&gt;0),'Moment of Inertia'!L68,""),""),"")</f>
        <v/>
      </c>
      <c r="U67" s="621"/>
    </row>
    <row r="68" spans="18:21" x14ac:dyDescent="0.25">
      <c r="R68" s="622" t="str">
        <f t="shared" ref="R68:R103" si="3">IFERROR(IF(U68="","",U68),"")</f>
        <v/>
      </c>
      <c r="S68" s="622" t="str">
        <f>IFERROR(IF(Config= "Asymmetric",IF(AND('Moment of Inertia'!$D$10 &gt;'Moment of Inertia'!F68,'Moment of Inertia'!F68&gt;0),'Moment of Inertia'!K69,""),""),"")</f>
        <v/>
      </c>
      <c r="T68" s="622" t="str">
        <f>IFERROR(IF(Config= "Asymmetric",IF(AND('Moment of Inertia'!$D$10 &gt;'Moment of Inertia'!F68,'Moment of Inertia'!F68&gt;0),'Moment of Inertia'!L69,""),""),"")</f>
        <v/>
      </c>
      <c r="U68" s="621"/>
    </row>
    <row r="69" spans="18:21" x14ac:dyDescent="0.25">
      <c r="R69" s="622" t="str">
        <f t="shared" si="3"/>
        <v/>
      </c>
      <c r="S69" s="622" t="str">
        <f>IFERROR(IF(Config= "Asymmetric",IF(AND('Moment of Inertia'!$D$10 &gt;'Moment of Inertia'!F69,'Moment of Inertia'!F69&gt;0),'Moment of Inertia'!K70,""),""),"")</f>
        <v/>
      </c>
      <c r="T69" s="622" t="str">
        <f>IFERROR(IF(Config= "Asymmetric",IF(AND('Moment of Inertia'!$D$10 &gt;'Moment of Inertia'!F69,'Moment of Inertia'!F69&gt;0),'Moment of Inertia'!L70,""),""),"")</f>
        <v/>
      </c>
      <c r="U69" s="621"/>
    </row>
    <row r="70" spans="18:21" x14ac:dyDescent="0.25">
      <c r="R70" s="622" t="str">
        <f t="shared" si="3"/>
        <v/>
      </c>
      <c r="S70" s="622" t="str">
        <f>IFERROR(IF(Config= "Asymmetric",IF(AND('Moment of Inertia'!$D$10 &gt;'Moment of Inertia'!F70,'Moment of Inertia'!F70&gt;0),'Moment of Inertia'!K71,""),""),"")</f>
        <v/>
      </c>
      <c r="T70" s="622" t="str">
        <f>IFERROR(IF(Config= "Asymmetric",IF(AND('Moment of Inertia'!$D$10 &gt;'Moment of Inertia'!F70,'Moment of Inertia'!F70&gt;0),'Moment of Inertia'!L71,""),""),"")</f>
        <v/>
      </c>
      <c r="U70" s="621"/>
    </row>
    <row r="71" spans="18:21" x14ac:dyDescent="0.25">
      <c r="R71" s="622" t="str">
        <f t="shared" si="3"/>
        <v/>
      </c>
      <c r="S71" s="622" t="str">
        <f>IFERROR(IF(Config= "Asymmetric",IF(AND('Moment of Inertia'!$D$10 &gt;'Moment of Inertia'!F71,'Moment of Inertia'!F71&gt;0),'Moment of Inertia'!K72,""),""),"")</f>
        <v/>
      </c>
      <c r="T71" s="622" t="str">
        <f>IFERROR(IF(Config= "Asymmetric",IF(AND('Moment of Inertia'!$D$10 &gt;'Moment of Inertia'!F71,'Moment of Inertia'!F71&gt;0),'Moment of Inertia'!L72,""),""),"")</f>
        <v/>
      </c>
      <c r="U71" s="621"/>
    </row>
    <row r="72" spans="18:21" x14ac:dyDescent="0.25">
      <c r="R72" s="622" t="str">
        <f t="shared" si="3"/>
        <v/>
      </c>
      <c r="S72" s="622" t="str">
        <f>IFERROR(IF(Config= "Asymmetric",IF(AND('Moment of Inertia'!$D$10 &gt;'Moment of Inertia'!F72,'Moment of Inertia'!F72&gt;0),'Moment of Inertia'!K73,""),""),"")</f>
        <v/>
      </c>
      <c r="T72" s="622" t="str">
        <f>IFERROR(IF(Config= "Asymmetric",IF(AND('Moment of Inertia'!$D$10 &gt;'Moment of Inertia'!F72,'Moment of Inertia'!F72&gt;0),'Moment of Inertia'!L73,""),""),"")</f>
        <v/>
      </c>
      <c r="U72" s="621"/>
    </row>
    <row r="73" spans="18:21" x14ac:dyDescent="0.25">
      <c r="R73" s="622" t="str">
        <f t="shared" si="3"/>
        <v/>
      </c>
      <c r="S73" s="622" t="str">
        <f>IFERROR(IF(Config= "Asymmetric",IF(AND('Moment of Inertia'!$D$10 &gt;'Moment of Inertia'!F73,'Moment of Inertia'!F73&gt;0),'Moment of Inertia'!K74,""),""),"")</f>
        <v/>
      </c>
      <c r="T73" s="622" t="str">
        <f>IFERROR(IF(Config= "Asymmetric",IF(AND('Moment of Inertia'!$D$10 &gt;'Moment of Inertia'!F73,'Moment of Inertia'!F73&gt;0),'Moment of Inertia'!L74,""),""),"")</f>
        <v/>
      </c>
      <c r="U73" s="621"/>
    </row>
    <row r="74" spans="18:21" x14ac:dyDescent="0.25">
      <c r="R74" s="622" t="str">
        <f t="shared" si="3"/>
        <v/>
      </c>
      <c r="S74" s="622" t="str">
        <f>IFERROR(IF(Config= "Asymmetric",IF(AND('Moment of Inertia'!$D$10 &gt;'Moment of Inertia'!F74,'Moment of Inertia'!F74&gt;0),'Moment of Inertia'!K75,""),""),"")</f>
        <v/>
      </c>
      <c r="T74" s="622" t="str">
        <f>IFERROR(IF(Config= "Asymmetric",IF(AND('Moment of Inertia'!$D$10 &gt;'Moment of Inertia'!F74,'Moment of Inertia'!F74&gt;0),'Moment of Inertia'!L75,""),""),"")</f>
        <v/>
      </c>
      <c r="U74" s="621"/>
    </row>
    <row r="75" spans="18:21" x14ac:dyDescent="0.25">
      <c r="R75" s="622" t="str">
        <f t="shared" si="3"/>
        <v/>
      </c>
      <c r="S75" s="622" t="str">
        <f>IFERROR(IF(Config= "Asymmetric",IF(AND('Moment of Inertia'!$D$10 &gt;'Moment of Inertia'!F75,'Moment of Inertia'!F75&gt;0),'Moment of Inertia'!K76,""),""),"")</f>
        <v/>
      </c>
      <c r="T75" s="622" t="str">
        <f>IFERROR(IF(Config= "Asymmetric",IF(AND('Moment of Inertia'!$D$10 &gt;'Moment of Inertia'!F75,'Moment of Inertia'!F75&gt;0),'Moment of Inertia'!L76,""),""),"")</f>
        <v/>
      </c>
      <c r="U75" s="621"/>
    </row>
    <row r="76" spans="18:21" x14ac:dyDescent="0.25">
      <c r="R76" s="622" t="str">
        <f t="shared" si="3"/>
        <v/>
      </c>
      <c r="S76" s="622" t="str">
        <f>IFERROR(IF(Config= "Asymmetric",IF(AND('Moment of Inertia'!$D$10 &gt;'Moment of Inertia'!F76,'Moment of Inertia'!F76&gt;0),'Moment of Inertia'!K77,""),""),"")</f>
        <v/>
      </c>
      <c r="T76" s="622" t="str">
        <f>IFERROR(IF(Config= "Asymmetric",IF(AND('Moment of Inertia'!$D$10 &gt;'Moment of Inertia'!F76,'Moment of Inertia'!F76&gt;0),'Moment of Inertia'!L77,""),""),"")</f>
        <v/>
      </c>
      <c r="U76" s="621"/>
    </row>
    <row r="77" spans="18:21" x14ac:dyDescent="0.25">
      <c r="R77" s="622" t="str">
        <f t="shared" si="3"/>
        <v/>
      </c>
      <c r="S77" s="622" t="str">
        <f>IFERROR(IF(Config= "Asymmetric",IF(AND('Moment of Inertia'!$D$10 &gt;'Moment of Inertia'!F77,'Moment of Inertia'!F77&gt;0),'Moment of Inertia'!K78,""),""),"")</f>
        <v/>
      </c>
      <c r="T77" s="622" t="str">
        <f>IFERROR(IF(Config= "Asymmetric",IF(AND('Moment of Inertia'!$D$10 &gt;'Moment of Inertia'!F77,'Moment of Inertia'!F77&gt;0),'Moment of Inertia'!L78,""),""),"")</f>
        <v/>
      </c>
      <c r="U77" s="621"/>
    </row>
    <row r="78" spans="18:21" x14ac:dyDescent="0.25">
      <c r="R78" s="622" t="str">
        <f t="shared" si="3"/>
        <v/>
      </c>
      <c r="S78" s="622" t="str">
        <f>IFERROR(IF(Config= "Asymmetric",IF(AND('Moment of Inertia'!$D$10 &gt;'Moment of Inertia'!F78,'Moment of Inertia'!F78&gt;0),'Moment of Inertia'!K79,""),""),"")</f>
        <v/>
      </c>
      <c r="T78" s="622" t="str">
        <f>IFERROR(IF(Config= "Asymmetric",IF(AND('Moment of Inertia'!$D$10 &gt;'Moment of Inertia'!F78,'Moment of Inertia'!F78&gt;0),'Moment of Inertia'!L79,""),""),"")</f>
        <v/>
      </c>
      <c r="U78" s="621"/>
    </row>
    <row r="79" spans="18:21" x14ac:dyDescent="0.25">
      <c r="R79" s="622" t="str">
        <f t="shared" si="3"/>
        <v/>
      </c>
      <c r="S79" s="622" t="str">
        <f>IFERROR(IF(Config= "Asymmetric",IF(AND('Moment of Inertia'!$D$10 &gt;'Moment of Inertia'!F79,'Moment of Inertia'!F79&gt;0),'Moment of Inertia'!K80,""),""),"")</f>
        <v/>
      </c>
      <c r="T79" s="622" t="str">
        <f>IFERROR(IF(Config= "Asymmetric",IF(AND('Moment of Inertia'!$D$10 &gt;'Moment of Inertia'!F79,'Moment of Inertia'!F79&gt;0),'Moment of Inertia'!L80,""),""),"")</f>
        <v/>
      </c>
      <c r="U79" s="621"/>
    </row>
    <row r="80" spans="18:21" x14ac:dyDescent="0.25">
      <c r="R80" s="622" t="str">
        <f t="shared" si="3"/>
        <v/>
      </c>
      <c r="S80" s="622" t="str">
        <f>IFERROR(IF(Config= "Asymmetric",IF(AND('Moment of Inertia'!$D$10 &gt;'Moment of Inertia'!F80,'Moment of Inertia'!F80&gt;0),'Moment of Inertia'!K81,""),""),"")</f>
        <v/>
      </c>
      <c r="T80" s="622" t="str">
        <f>IFERROR(IF(Config= "Asymmetric",IF(AND('Moment of Inertia'!$D$10 &gt;'Moment of Inertia'!F80,'Moment of Inertia'!F80&gt;0),'Moment of Inertia'!L81,""),""),"")</f>
        <v/>
      </c>
      <c r="U80" s="621"/>
    </row>
    <row r="81" spans="18:21" x14ac:dyDescent="0.25">
      <c r="R81" s="622" t="str">
        <f t="shared" si="3"/>
        <v/>
      </c>
      <c r="S81" s="622" t="str">
        <f>IFERROR(IF(Config= "Asymmetric",IF(AND('Moment of Inertia'!$D$10 &gt;'Moment of Inertia'!F81,'Moment of Inertia'!F81&gt;0),'Moment of Inertia'!K82,""),""),"")</f>
        <v/>
      </c>
      <c r="T81" s="622" t="str">
        <f>IFERROR(IF(Config= "Asymmetric",IF(AND('Moment of Inertia'!$D$10 &gt;'Moment of Inertia'!F81,'Moment of Inertia'!F81&gt;0),'Moment of Inertia'!L82,""),""),"")</f>
        <v/>
      </c>
      <c r="U81" s="621"/>
    </row>
    <row r="82" spans="18:21" x14ac:dyDescent="0.25">
      <c r="R82" s="622" t="str">
        <f t="shared" si="3"/>
        <v/>
      </c>
      <c r="S82" s="622" t="str">
        <f>IFERROR(IF(Config= "Asymmetric",IF(AND('Moment of Inertia'!$D$10 &gt;'Moment of Inertia'!F82,'Moment of Inertia'!F82&gt;0),'Moment of Inertia'!K83,""),""),"")</f>
        <v/>
      </c>
      <c r="T82" s="622" t="str">
        <f>IFERROR(IF(Config= "Asymmetric",IF(AND('Moment of Inertia'!$D$10 &gt;'Moment of Inertia'!F82,'Moment of Inertia'!F82&gt;0),'Moment of Inertia'!L83,""),""),"")</f>
        <v/>
      </c>
      <c r="U82" s="621"/>
    </row>
    <row r="83" spans="18:21" x14ac:dyDescent="0.25">
      <c r="R83" s="622" t="str">
        <f t="shared" si="3"/>
        <v/>
      </c>
      <c r="S83" s="622" t="str">
        <f>IFERROR(IF(Config= "Asymmetric",IF(AND('Moment of Inertia'!$D$10 &gt;'Moment of Inertia'!F83,'Moment of Inertia'!F83&gt;0),'Moment of Inertia'!K84,""),""),"")</f>
        <v/>
      </c>
      <c r="T83" s="622" t="str">
        <f>IFERROR(IF(Config= "Asymmetric",IF(AND('Moment of Inertia'!$D$10 &gt;'Moment of Inertia'!F83,'Moment of Inertia'!F83&gt;0),'Moment of Inertia'!L84,""),""),"")</f>
        <v/>
      </c>
      <c r="U83" s="621"/>
    </row>
    <row r="84" spans="18:21" x14ac:dyDescent="0.25">
      <c r="R84" s="622" t="str">
        <f t="shared" si="3"/>
        <v/>
      </c>
      <c r="S84" s="622" t="str">
        <f>IFERROR(IF(Config= "Asymmetric",IF(AND('Moment of Inertia'!$D$10 &gt;'Moment of Inertia'!F84,'Moment of Inertia'!F84&gt;0),'Moment of Inertia'!K85,""),""),"")</f>
        <v/>
      </c>
      <c r="T84" s="622" t="str">
        <f>IFERROR(IF(Config= "Asymmetric",IF(AND('Moment of Inertia'!$D$10 &gt;'Moment of Inertia'!F84,'Moment of Inertia'!F84&gt;0),'Moment of Inertia'!L85,""),""),"")</f>
        <v/>
      </c>
      <c r="U84" s="621"/>
    </row>
    <row r="85" spans="18:21" x14ac:dyDescent="0.25">
      <c r="R85" s="622" t="str">
        <f t="shared" si="3"/>
        <v/>
      </c>
      <c r="S85" s="622" t="str">
        <f>IFERROR(IF(Config= "Asymmetric",IF(AND('Moment of Inertia'!$D$10 &gt;'Moment of Inertia'!F85,'Moment of Inertia'!F85&gt;0),'Moment of Inertia'!K86,""),""),"")</f>
        <v/>
      </c>
      <c r="T85" s="622" t="str">
        <f>IFERROR(IF(Config= "Asymmetric",IF(AND('Moment of Inertia'!$D$10 &gt;'Moment of Inertia'!F85,'Moment of Inertia'!F85&gt;0),'Moment of Inertia'!L86,""),""),"")</f>
        <v/>
      </c>
      <c r="U85" s="621"/>
    </row>
    <row r="86" spans="18:21" x14ac:dyDescent="0.25">
      <c r="R86" s="622" t="str">
        <f t="shared" si="3"/>
        <v/>
      </c>
      <c r="S86" s="622" t="str">
        <f>IFERROR(IF(Config= "Asymmetric",IF(AND('Moment of Inertia'!$D$10 &gt;'Moment of Inertia'!F86,'Moment of Inertia'!F86&gt;0),'Moment of Inertia'!K87,""),""),"")</f>
        <v/>
      </c>
      <c r="T86" s="622" t="str">
        <f>IFERROR(IF(Config= "Asymmetric",IF(AND('Moment of Inertia'!$D$10 &gt;'Moment of Inertia'!F86,'Moment of Inertia'!F86&gt;0),'Moment of Inertia'!L87,""),""),"")</f>
        <v/>
      </c>
      <c r="U86" s="621"/>
    </row>
    <row r="87" spans="18:21" x14ac:dyDescent="0.25">
      <c r="R87" s="622" t="str">
        <f t="shared" si="3"/>
        <v/>
      </c>
      <c r="S87" s="622" t="str">
        <f>IFERROR(IF(Config= "Asymmetric",IF(AND('Moment of Inertia'!$D$10 &gt;'Moment of Inertia'!F87,'Moment of Inertia'!F87&gt;0),'Moment of Inertia'!K88,""),""),"")</f>
        <v/>
      </c>
      <c r="T87" s="622" t="str">
        <f>IFERROR(IF(Config= "Asymmetric",IF(AND('Moment of Inertia'!$D$10 &gt;'Moment of Inertia'!F87,'Moment of Inertia'!F87&gt;0),'Moment of Inertia'!L88,""),""),"")</f>
        <v/>
      </c>
      <c r="U87" s="621"/>
    </row>
    <row r="88" spans="18:21" x14ac:dyDescent="0.25">
      <c r="R88" s="622" t="str">
        <f t="shared" si="3"/>
        <v/>
      </c>
      <c r="S88" s="622" t="str">
        <f>IFERROR(IF(Config= "Asymmetric",IF(AND('Moment of Inertia'!$D$10 &gt;'Moment of Inertia'!F88,'Moment of Inertia'!F88&gt;0),'Moment of Inertia'!K89,""),""),"")</f>
        <v/>
      </c>
      <c r="T88" s="622" t="str">
        <f>IFERROR(IF(Config= "Asymmetric",IF(AND('Moment of Inertia'!$D$10 &gt;'Moment of Inertia'!F88,'Moment of Inertia'!F88&gt;0),'Moment of Inertia'!L89,""),""),"")</f>
        <v/>
      </c>
      <c r="U88" s="621"/>
    </row>
    <row r="89" spans="18:21" x14ac:dyDescent="0.25">
      <c r="R89" s="622" t="str">
        <f t="shared" si="3"/>
        <v/>
      </c>
      <c r="S89" s="622" t="str">
        <f>IFERROR(IF(Config= "Asymmetric",IF(AND('Moment of Inertia'!$D$10 &gt;'Moment of Inertia'!F89,'Moment of Inertia'!F89&gt;0),'Moment of Inertia'!K90,""),""),"")</f>
        <v/>
      </c>
      <c r="T89" s="622" t="str">
        <f>IFERROR(IF(Config= "Asymmetric",IF(AND('Moment of Inertia'!$D$10 &gt;'Moment of Inertia'!F89,'Moment of Inertia'!F89&gt;0),'Moment of Inertia'!L90,""),""),"")</f>
        <v/>
      </c>
      <c r="U89" s="621"/>
    </row>
    <row r="90" spans="18:21" x14ac:dyDescent="0.25">
      <c r="R90" s="622" t="str">
        <f t="shared" si="3"/>
        <v/>
      </c>
      <c r="S90" s="622" t="str">
        <f>IFERROR(IF(Config= "Asymmetric",IF(AND('Moment of Inertia'!$D$10 &gt;'Moment of Inertia'!F90,'Moment of Inertia'!F90&gt;0),'Moment of Inertia'!K91,""),""),"")</f>
        <v/>
      </c>
      <c r="T90" s="622" t="str">
        <f>IFERROR(IF(Config= "Asymmetric",IF(AND('Moment of Inertia'!$D$10 &gt;'Moment of Inertia'!F90,'Moment of Inertia'!F90&gt;0),'Moment of Inertia'!L91,""),""),"")</f>
        <v/>
      </c>
      <c r="U90" s="621"/>
    </row>
    <row r="91" spans="18:21" x14ac:dyDescent="0.25">
      <c r="R91" s="622" t="str">
        <f t="shared" si="3"/>
        <v/>
      </c>
      <c r="S91" s="622" t="str">
        <f>IFERROR(IF(Config= "Asymmetric",IF(AND('Moment of Inertia'!$D$10 &gt;'Moment of Inertia'!F91,'Moment of Inertia'!F91&gt;0),'Moment of Inertia'!K92,""),""),"")</f>
        <v/>
      </c>
      <c r="T91" s="622" t="str">
        <f>IFERROR(IF(Config= "Asymmetric",IF(AND('Moment of Inertia'!$D$10 &gt;'Moment of Inertia'!F91,'Moment of Inertia'!F91&gt;0),'Moment of Inertia'!L92,""),""),"")</f>
        <v/>
      </c>
      <c r="U91" s="621"/>
    </row>
    <row r="92" spans="18:21" x14ac:dyDescent="0.25">
      <c r="R92" s="622" t="str">
        <f t="shared" si="3"/>
        <v/>
      </c>
      <c r="S92" s="622" t="str">
        <f>IFERROR(IF(Config= "Asymmetric",IF(AND('Moment of Inertia'!$D$10 &gt;'Moment of Inertia'!F92,'Moment of Inertia'!F92&gt;0),'Moment of Inertia'!K93,""),""),"")</f>
        <v/>
      </c>
      <c r="T92" s="622" t="str">
        <f>IFERROR(IF(Config= "Asymmetric",IF(AND('Moment of Inertia'!$D$10 &gt;'Moment of Inertia'!F92,'Moment of Inertia'!F92&gt;0),'Moment of Inertia'!L93,""),""),"")</f>
        <v/>
      </c>
      <c r="U92" s="621"/>
    </row>
    <row r="93" spans="18:21" x14ac:dyDescent="0.25">
      <c r="R93" s="622" t="str">
        <f t="shared" si="3"/>
        <v/>
      </c>
      <c r="S93" s="622" t="str">
        <f>IFERROR(IF(Config= "Asymmetric",IF(AND('Moment of Inertia'!$D$10 &gt;'Moment of Inertia'!F93,'Moment of Inertia'!F93&gt;0),'Moment of Inertia'!K94,""),""),"")</f>
        <v/>
      </c>
      <c r="T93" s="622" t="str">
        <f>IFERROR(IF(Config= "Asymmetric",IF(AND('Moment of Inertia'!$D$10 &gt;'Moment of Inertia'!F93,'Moment of Inertia'!F93&gt;0),'Moment of Inertia'!L94,""),""),"")</f>
        <v/>
      </c>
      <c r="U93" s="621"/>
    </row>
    <row r="94" spans="18:21" x14ac:dyDescent="0.25">
      <c r="R94" s="622" t="str">
        <f t="shared" si="3"/>
        <v/>
      </c>
      <c r="S94" s="622" t="str">
        <f>IFERROR(IF(Config= "Asymmetric",IF(AND('Moment of Inertia'!$D$10 &gt;'Moment of Inertia'!F94,'Moment of Inertia'!F94&gt;0),'Moment of Inertia'!K95,""),""),"")</f>
        <v/>
      </c>
      <c r="T94" s="622" t="str">
        <f>IFERROR(IF(Config= "Asymmetric",IF(AND('Moment of Inertia'!$D$10 &gt;'Moment of Inertia'!F94,'Moment of Inertia'!F94&gt;0),'Moment of Inertia'!L95,""),""),"")</f>
        <v/>
      </c>
      <c r="U94" s="621"/>
    </row>
    <row r="95" spans="18:21" x14ac:dyDescent="0.25">
      <c r="R95" s="622" t="str">
        <f t="shared" si="3"/>
        <v/>
      </c>
      <c r="S95" s="622" t="str">
        <f>IFERROR(IF(Config= "Asymmetric",IF(AND('Moment of Inertia'!$D$10 &gt;'Moment of Inertia'!F95,'Moment of Inertia'!F95&gt;0),'Moment of Inertia'!K96,""),""),"")</f>
        <v/>
      </c>
      <c r="T95" s="622" t="str">
        <f>IFERROR(IF(Config= "Asymmetric",IF(AND('Moment of Inertia'!$D$10 &gt;'Moment of Inertia'!F95,'Moment of Inertia'!F95&gt;0),'Moment of Inertia'!L96,""),""),"")</f>
        <v/>
      </c>
      <c r="U95" s="621"/>
    </row>
    <row r="96" spans="18:21" x14ac:dyDescent="0.25">
      <c r="R96" s="622" t="str">
        <f t="shared" si="3"/>
        <v/>
      </c>
      <c r="S96" s="622" t="str">
        <f>IFERROR(IF(Config= "Asymmetric",IF(AND('Moment of Inertia'!$D$10 &gt;'Moment of Inertia'!F96,'Moment of Inertia'!F96&gt;0),'Moment of Inertia'!K97,""),""),"")</f>
        <v/>
      </c>
      <c r="T96" s="622" t="str">
        <f>IFERROR(IF(Config= "Asymmetric",IF(AND('Moment of Inertia'!$D$10 &gt;'Moment of Inertia'!F96,'Moment of Inertia'!F96&gt;0),'Moment of Inertia'!L97,""),""),"")</f>
        <v/>
      </c>
      <c r="U96" s="621"/>
    </row>
    <row r="97" spans="18:21" x14ac:dyDescent="0.25">
      <c r="R97" s="622" t="str">
        <f t="shared" si="3"/>
        <v/>
      </c>
      <c r="S97" s="622" t="str">
        <f>IFERROR(IF(Config= "Asymmetric",IF(AND('Moment of Inertia'!$D$10 &gt;'Moment of Inertia'!F97,'Moment of Inertia'!F97&gt;0),'Moment of Inertia'!K98,""),""),"")</f>
        <v/>
      </c>
      <c r="T97" s="622" t="str">
        <f>IFERROR(IF(Config= "Asymmetric",IF(AND('Moment of Inertia'!$D$10 &gt;'Moment of Inertia'!F97,'Moment of Inertia'!F97&gt;0),'Moment of Inertia'!L98,""),""),"")</f>
        <v/>
      </c>
      <c r="U97" s="621"/>
    </row>
    <row r="98" spans="18:21" x14ac:dyDescent="0.25">
      <c r="R98" s="622" t="str">
        <f t="shared" si="3"/>
        <v/>
      </c>
      <c r="S98" s="622" t="str">
        <f>IFERROR(IF(Config= "Asymmetric",IF(AND('Moment of Inertia'!$D$10 &gt;'Moment of Inertia'!F98,'Moment of Inertia'!F98&gt;0),'Moment of Inertia'!K99,""),""),"")</f>
        <v/>
      </c>
      <c r="T98" s="622" t="str">
        <f>IFERROR(IF(Config= "Asymmetric",IF(AND('Moment of Inertia'!$D$10 &gt;'Moment of Inertia'!F98,'Moment of Inertia'!F98&gt;0),'Moment of Inertia'!L99,""),""),"")</f>
        <v/>
      </c>
      <c r="U98" s="621"/>
    </row>
    <row r="99" spans="18:21" x14ac:dyDescent="0.25">
      <c r="R99" s="622" t="str">
        <f t="shared" si="3"/>
        <v/>
      </c>
      <c r="S99" s="622" t="str">
        <f>IFERROR(IF(Config= "Asymmetric",IF(AND('Moment of Inertia'!$D$10 &gt;'Moment of Inertia'!F99,'Moment of Inertia'!F99&gt;0),'Moment of Inertia'!K100,""),""),"")</f>
        <v/>
      </c>
      <c r="T99" s="622" t="str">
        <f>IFERROR(IF(Config= "Asymmetric",IF(AND('Moment of Inertia'!$D$10 &gt;'Moment of Inertia'!F99,'Moment of Inertia'!F99&gt;0),'Moment of Inertia'!L100,""),""),"")</f>
        <v/>
      </c>
      <c r="U99" s="621"/>
    </row>
    <row r="100" spans="18:21" x14ac:dyDescent="0.25">
      <c r="R100" s="622" t="str">
        <f t="shared" si="3"/>
        <v/>
      </c>
      <c r="S100" s="622" t="str">
        <f>IFERROR(IF(Config= "Asymmetric",IF(AND('Moment of Inertia'!$D$10 &gt;'Moment of Inertia'!F100,'Moment of Inertia'!F100&gt;0),'Moment of Inertia'!K101,""),""),"")</f>
        <v/>
      </c>
      <c r="T100" s="622" t="str">
        <f>IFERROR(IF(Config= "Asymmetric",IF(AND('Moment of Inertia'!$D$10 &gt;'Moment of Inertia'!F100,'Moment of Inertia'!F100&gt;0),'Moment of Inertia'!L101,""),""),"")</f>
        <v/>
      </c>
      <c r="U100" s="621"/>
    </row>
    <row r="101" spans="18:21" x14ac:dyDescent="0.25">
      <c r="R101" s="622" t="str">
        <f t="shared" si="3"/>
        <v/>
      </c>
      <c r="S101" s="622" t="str">
        <f>IFERROR(IF(Config= "Asymmetric",IF(AND('Moment of Inertia'!$D$10 &gt;'Moment of Inertia'!F101,'Moment of Inertia'!F101&gt;0),'Moment of Inertia'!K102,""),""),"")</f>
        <v/>
      </c>
      <c r="T101" s="622" t="str">
        <f>IFERROR(IF(Config= "Asymmetric",IF(AND('Moment of Inertia'!$D$10 &gt;'Moment of Inertia'!F101,'Moment of Inertia'!F101&gt;0),'Moment of Inertia'!L102,""),""),"")</f>
        <v/>
      </c>
      <c r="U101" s="621"/>
    </row>
    <row r="102" spans="18:21" x14ac:dyDescent="0.25">
      <c r="R102" s="622" t="str">
        <f t="shared" si="3"/>
        <v/>
      </c>
      <c r="S102" s="622" t="str">
        <f>IFERROR(IF(Config= "Asymmetric",IF(AND('Moment of Inertia'!$D$10 &gt;'Moment of Inertia'!F102,'Moment of Inertia'!F102&gt;0),'Moment of Inertia'!K103,""),""),"")</f>
        <v/>
      </c>
      <c r="T102" s="622" t="str">
        <f>IFERROR(IF(Config= "Asymmetric",IF(AND('Moment of Inertia'!$D$10 &gt;'Moment of Inertia'!F102,'Moment of Inertia'!F102&gt;0),'Moment of Inertia'!L103,""),""),"")</f>
        <v/>
      </c>
      <c r="U102" s="621"/>
    </row>
    <row r="103" spans="18:21" x14ac:dyDescent="0.25">
      <c r="R103" s="622" t="str">
        <f t="shared" si="3"/>
        <v/>
      </c>
      <c r="S103" s="622" t="str">
        <f>IFERROR(IF(Config= "Asymmetric",IF(AND('Moment of Inertia'!$D$10 &gt;'Moment of Inertia'!F103,'Moment of Inertia'!F103&gt;0),'Moment of Inertia'!K104,""),""),"")</f>
        <v/>
      </c>
      <c r="T103" s="622" t="str">
        <f>IFERROR(IF(Config= "Asymmetric",IF(AND('Moment of Inertia'!$D$10 &gt;'Moment of Inertia'!F103,'Moment of Inertia'!F103&gt;0),'Moment of Inertia'!L104,""),""),"")</f>
        <v/>
      </c>
      <c r="U103" s="621"/>
    </row>
  </sheetData>
  <mergeCells count="3">
    <mergeCell ref="G1:P1"/>
    <mergeCell ref="R1:U1"/>
    <mergeCell ref="B1:E1"/>
  </mergeCell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AE9D66-4D0C-48D9-A37E-954853A52BC3}">
  <sheetPr codeName="EDS_Results"/>
  <dimension ref="A1:C15"/>
  <sheetViews>
    <sheetView workbookViewId="0"/>
  </sheetViews>
  <sheetFormatPr defaultRowHeight="15" x14ac:dyDescent="0.25"/>
  <cols>
    <col min="1" max="1" width="12.5703125" style="627" customWidth="1"/>
    <col min="2" max="2" width="30" style="627" customWidth="1"/>
    <col min="3" max="3" width="12.28515625" style="642" customWidth="1"/>
  </cols>
  <sheetData>
    <row r="1" spans="1:3" x14ac:dyDescent="0.25">
      <c r="A1" s="634" t="s">
        <v>1465</v>
      </c>
      <c r="B1" s="634" t="s">
        <v>1546</v>
      </c>
      <c r="C1" s="639" t="s">
        <v>1547</v>
      </c>
    </row>
    <row r="2" spans="1:3" x14ac:dyDescent="0.25">
      <c r="A2" s="626"/>
      <c r="B2" s="626" t="s">
        <v>1550</v>
      </c>
      <c r="C2" s="640">
        <v>0.57850846543722501</v>
      </c>
    </row>
    <row r="3" spans="1:3" x14ac:dyDescent="0.25">
      <c r="A3" s="626"/>
      <c r="B3" s="626" t="s">
        <v>1549</v>
      </c>
      <c r="C3" s="640">
        <v>0.36408539463187695</v>
      </c>
    </row>
    <row r="4" spans="1:3" x14ac:dyDescent="0.25">
      <c r="A4" s="626"/>
      <c r="B4" s="626" t="s">
        <v>1558</v>
      </c>
      <c r="C4" s="640">
        <v>9.4262661219190538E-2</v>
      </c>
    </row>
    <row r="5" spans="1:3" x14ac:dyDescent="0.25">
      <c r="A5" s="626"/>
      <c r="B5" s="626" t="s">
        <v>1559</v>
      </c>
      <c r="C5" s="640">
        <v>0.40880627853065493</v>
      </c>
    </row>
    <row r="6" spans="1:3" x14ac:dyDescent="0.25">
      <c r="A6" s="626"/>
      <c r="B6" s="626" t="s">
        <v>1560</v>
      </c>
      <c r="C6" s="640">
        <v>3.5851210200753658E-2</v>
      </c>
    </row>
    <row r="7" spans="1:3" x14ac:dyDescent="0.25">
      <c r="A7" s="626"/>
      <c r="B7" s="626" t="s">
        <v>1556</v>
      </c>
      <c r="C7" s="640">
        <v>7.189020445131282E-2</v>
      </c>
    </row>
    <row r="8" spans="1:3" x14ac:dyDescent="0.25">
      <c r="A8" s="626"/>
      <c r="B8" s="626" t="s">
        <v>1554</v>
      </c>
      <c r="C8" s="640">
        <v>0.15434338021976901</v>
      </c>
    </row>
    <row r="9" spans="1:3" x14ac:dyDescent="0.25">
      <c r="A9" s="626"/>
      <c r="B9" s="626"/>
      <c r="C9" s="640"/>
    </row>
    <row r="10" spans="1:3" x14ac:dyDescent="0.25">
      <c r="A10" s="626"/>
      <c r="B10" s="626"/>
      <c r="C10" s="640"/>
    </row>
    <row r="11" spans="1:3" x14ac:dyDescent="0.25">
      <c r="A11" s="626"/>
      <c r="B11" s="626"/>
      <c r="C11" s="640"/>
    </row>
    <row r="12" spans="1:3" x14ac:dyDescent="0.25">
      <c r="A12" s="626"/>
      <c r="B12" s="626"/>
      <c r="C12" s="640"/>
    </row>
    <row r="13" spans="1:3" x14ac:dyDescent="0.25">
      <c r="A13" s="635"/>
      <c r="B13" s="635"/>
      <c r="C13" s="640"/>
    </row>
    <row r="14" spans="1:3" x14ac:dyDescent="0.25">
      <c r="A14" s="635"/>
      <c r="B14" s="635"/>
      <c r="C14" s="640"/>
    </row>
    <row r="15" spans="1:3" x14ac:dyDescent="0.25">
      <c r="A15" s="295"/>
      <c r="B15" s="295"/>
      <c r="C15" s="641"/>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BE65D3-D8F8-4300-9B16-213240D4B5A1}">
  <sheetPr codeName="REF_ModifiedRanges"/>
  <dimension ref="A1:G11"/>
  <sheetViews>
    <sheetView workbookViewId="0">
      <selection activeCell="H5" sqref="H5"/>
    </sheetView>
  </sheetViews>
  <sheetFormatPr defaultRowHeight="15" x14ac:dyDescent="0.25"/>
  <cols>
    <col min="1" max="1" width="16.140625" bestFit="1" customWidth="1"/>
    <col min="2" max="2" width="15" bestFit="1" customWidth="1"/>
    <col min="3" max="3" width="14.42578125" bestFit="1" customWidth="1"/>
    <col min="4" max="4" width="37.85546875" bestFit="1" customWidth="1"/>
  </cols>
  <sheetData>
    <row r="1" spans="1:7" x14ac:dyDescent="0.25">
      <c r="A1" s="617" t="s">
        <v>1383</v>
      </c>
      <c r="B1" s="617" t="s">
        <v>1457</v>
      </c>
      <c r="C1" s="617" t="s">
        <v>1458</v>
      </c>
      <c r="D1" s="618" t="s">
        <v>1459</v>
      </c>
      <c r="G1" s="615" t="s">
        <v>1460</v>
      </c>
    </row>
    <row r="2" spans="1:7" x14ac:dyDescent="0.25">
      <c r="A2" s="130"/>
      <c r="B2" s="130"/>
      <c r="C2" s="130"/>
      <c r="D2" s="616"/>
      <c r="G2" cm="1">
        <f t="array" ref="G2">SUMPRODUCT(MAX((A:A&lt;&gt;"")*ROW(A:A)))</f>
        <v>1</v>
      </c>
    </row>
    <row r="3" spans="1:7" x14ac:dyDescent="0.25">
      <c r="A3" s="130"/>
      <c r="B3" s="130"/>
      <c r="C3" s="130"/>
      <c r="D3" s="616"/>
    </row>
    <row r="4" spans="1:7" x14ac:dyDescent="0.25">
      <c r="A4" s="130"/>
      <c r="B4" s="130"/>
      <c r="C4" s="130"/>
      <c r="D4" s="616"/>
    </row>
    <row r="5" spans="1:7" x14ac:dyDescent="0.25">
      <c r="A5" s="130"/>
      <c r="B5" s="130"/>
      <c r="C5" s="130"/>
      <c r="D5" s="616"/>
    </row>
    <row r="6" spans="1:7" x14ac:dyDescent="0.25">
      <c r="A6" s="130"/>
      <c r="B6" s="130"/>
      <c r="C6" s="130"/>
      <c r="D6" s="616"/>
    </row>
    <row r="7" spans="1:7" x14ac:dyDescent="0.25">
      <c r="A7" s="130"/>
      <c r="B7" s="130"/>
      <c r="C7" s="130"/>
      <c r="D7" s="616"/>
    </row>
    <row r="8" spans="1:7" x14ac:dyDescent="0.25">
      <c r="A8" s="130"/>
      <c r="B8" s="130"/>
      <c r="C8" s="130"/>
      <c r="D8" s="616"/>
    </row>
    <row r="9" spans="1:7" x14ac:dyDescent="0.25">
      <c r="A9" s="130"/>
      <c r="B9" s="130"/>
      <c r="C9" s="130"/>
      <c r="D9" s="616"/>
    </row>
    <row r="10" spans="1:7" x14ac:dyDescent="0.25">
      <c r="A10" s="130"/>
      <c r="B10" s="130"/>
      <c r="C10" s="130"/>
      <c r="D10" s="616"/>
    </row>
    <row r="11" spans="1:7" x14ac:dyDescent="0.25">
      <c r="A11" s="130"/>
      <c r="B11" s="130"/>
      <c r="C11" s="130"/>
      <c r="D11" s="616"/>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CALC_ScatterPlot"/>
  <dimension ref="B3:K105"/>
  <sheetViews>
    <sheetView workbookViewId="0">
      <selection activeCell="D21" sqref="D21"/>
    </sheetView>
  </sheetViews>
  <sheetFormatPr defaultColWidth="9.140625" defaultRowHeight="15" x14ac:dyDescent="0.25"/>
  <cols>
    <col min="1" max="16384" width="9.140625" style="17"/>
  </cols>
  <sheetData>
    <row r="3" spans="2:11" x14ac:dyDescent="0.25">
      <c r="B3" s="866" t="s">
        <v>738</v>
      </c>
      <c r="C3" s="866"/>
      <c r="D3" s="866" t="s">
        <v>741</v>
      </c>
      <c r="E3" s="866"/>
      <c r="G3" s="866" t="s">
        <v>742</v>
      </c>
      <c r="H3" s="866"/>
      <c r="J3" s="17" t="s">
        <v>746</v>
      </c>
      <c r="K3" s="17" t="s">
        <v>747</v>
      </c>
    </row>
    <row r="4" spans="2:11" x14ac:dyDescent="0.25">
      <c r="B4" s="17" t="s">
        <v>739</v>
      </c>
      <c r="C4" s="17" t="s">
        <v>740</v>
      </c>
      <c r="D4" s="17" t="s">
        <v>739</v>
      </c>
      <c r="E4" s="17" t="s">
        <v>740</v>
      </c>
      <c r="G4" s="17">
        <f>-0.5*Wx*12</f>
        <v>0</v>
      </c>
      <c r="H4" s="17">
        <f>0.5*Wy*12</f>
        <v>0</v>
      </c>
      <c r="J4" s="17">
        <f>MIN(G5:H5)</f>
        <v>0</v>
      </c>
      <c r="K4" s="17">
        <f>MAX(G6:H6)</f>
        <v>0</v>
      </c>
    </row>
    <row r="5" spans="2:11" x14ac:dyDescent="0.25">
      <c r="B5" s="17">
        <f>IF(Input!$D$35="Rectangular", 'Moment of Inertia'!I5,IF(Input!$D$35="Asymmetric",'Moment of Inertia'!K5,'Moment of Inertia (Circle)'!H5))</f>
        <v>0</v>
      </c>
      <c r="C5" s="17">
        <f>IF(Input!$D$35="Rectangular", 'Moment of Inertia'!J5,IF(Input!$D$35="Asymmetric",'Moment of Inertia'!L5,'Moment of Inertia (Circle)'!I5))</f>
        <v>0</v>
      </c>
      <c r="D5" s="17" t="e">
        <f>IF(AND(B5=0,C5=0,B6=0,C6=0),NA(),B5)</f>
        <v>#N/A</v>
      </c>
      <c r="E5" s="17" t="e">
        <f>IF(AND(B5=0,C5=0,B6=0,C6=0),NA(),C5)</f>
        <v>#N/A</v>
      </c>
      <c r="G5" s="17">
        <f>-0.5*Wx*12</f>
        <v>0</v>
      </c>
      <c r="H5" s="17">
        <f>-0.5*Wy*12</f>
        <v>0</v>
      </c>
      <c r="J5" s="17">
        <f>J4</f>
        <v>0</v>
      </c>
      <c r="K5" s="17">
        <f>J4</f>
        <v>0</v>
      </c>
    </row>
    <row r="6" spans="2:11" x14ac:dyDescent="0.25">
      <c r="B6" s="17">
        <f>IF(Input!$D$35="Rectangular", 'Moment of Inertia'!I6,IF(Input!$D$35="Asymmetric",'Moment of Inertia'!K6,'Moment of Inertia (Circle)'!H6))</f>
        <v>0</v>
      </c>
      <c r="C6" s="17">
        <f>IF(Input!$D$35="Rectangular", 'Moment of Inertia'!J6,IF(Input!$D$35="Asymmetric",'Moment of Inertia'!L6,'Moment of Inertia (Circle)'!I6))</f>
        <v>0</v>
      </c>
      <c r="D6" s="17" t="e">
        <f t="shared" ref="D6:D69" si="0">IF(AND(B6=0,C6=0,B7=0,C7=0),NA(),B6)</f>
        <v>#N/A</v>
      </c>
      <c r="E6" s="17" t="e">
        <f t="shared" ref="E6:E69" si="1">IF(AND(B6=0,C6=0,B7=0,C7=0),NA(),C6)</f>
        <v>#N/A</v>
      </c>
      <c r="G6" s="17">
        <f>0.5*Wx*12</f>
        <v>0</v>
      </c>
      <c r="H6" s="17">
        <f>0.5*Wy*12</f>
        <v>0</v>
      </c>
      <c r="J6" s="17">
        <f>K4</f>
        <v>0</v>
      </c>
      <c r="K6" s="17">
        <f>K4</f>
        <v>0</v>
      </c>
    </row>
    <row r="7" spans="2:11" x14ac:dyDescent="0.25">
      <c r="B7" s="17">
        <f>IF(Input!$D$35="Rectangular", 'Moment of Inertia'!I7,IF(Input!$D$35="Asymmetric",'Moment of Inertia'!K7,'Moment of Inertia (Circle)'!H7))</f>
        <v>0</v>
      </c>
      <c r="C7" s="17">
        <f>IF(Input!$D$35="Rectangular", 'Moment of Inertia'!J7,IF(Input!$D$35="Asymmetric",'Moment of Inertia'!L7,'Moment of Inertia (Circle)'!I7))</f>
        <v>0</v>
      </c>
      <c r="D7" s="17" t="e">
        <f t="shared" si="0"/>
        <v>#N/A</v>
      </c>
      <c r="E7" s="17" t="e">
        <f t="shared" si="1"/>
        <v>#N/A</v>
      </c>
      <c r="G7" s="17">
        <f>0.5*Wx*12</f>
        <v>0</v>
      </c>
      <c r="H7" s="17">
        <f>-0.5*Wy*12</f>
        <v>0</v>
      </c>
    </row>
    <row r="8" spans="2:11" x14ac:dyDescent="0.25">
      <c r="B8" s="17">
        <f>IF(Input!$D$35="Rectangular", 'Moment of Inertia'!I8,IF(Input!$D$35="Asymmetric",'Moment of Inertia'!K8,'Moment of Inertia (Circle)'!H8))</f>
        <v>0</v>
      </c>
      <c r="C8" s="17">
        <f>IF(Input!$D$35="Rectangular", 'Moment of Inertia'!J8,IF(Input!$D$35="Asymmetric",'Moment of Inertia'!L8,'Moment of Inertia (Circle)'!I8))</f>
        <v>0</v>
      </c>
      <c r="D8" s="17" t="e">
        <f t="shared" si="0"/>
        <v>#N/A</v>
      </c>
      <c r="E8" s="17" t="e">
        <f t="shared" si="1"/>
        <v>#N/A</v>
      </c>
      <c r="G8" s="17">
        <f>-0.5*Wx*12</f>
        <v>0</v>
      </c>
      <c r="H8" s="17">
        <f>0.5*Wy*12</f>
        <v>0</v>
      </c>
    </row>
    <row r="9" spans="2:11" x14ac:dyDescent="0.25">
      <c r="B9" s="17">
        <f>IF(Input!$D$35="Rectangular", 'Moment of Inertia'!I9,IF(Input!$D$35="Asymmetric",'Moment of Inertia'!K9,'Moment of Inertia (Circle)'!H9))</f>
        <v>0</v>
      </c>
      <c r="C9" s="17">
        <f>IF(Input!$D$35="Rectangular", 'Moment of Inertia'!J9,IF(Input!$D$35="Asymmetric",'Moment of Inertia'!L9,'Moment of Inertia (Circle)'!I9))</f>
        <v>0</v>
      </c>
      <c r="D9" s="17" t="e">
        <f t="shared" si="0"/>
        <v>#N/A</v>
      </c>
      <c r="E9" s="17" t="e">
        <f t="shared" si="1"/>
        <v>#N/A</v>
      </c>
      <c r="G9" s="17">
        <f>0.5*Wx*12</f>
        <v>0</v>
      </c>
      <c r="H9" s="17">
        <f>0.5*Wy*12</f>
        <v>0</v>
      </c>
    </row>
    <row r="10" spans="2:11" x14ac:dyDescent="0.25">
      <c r="B10" s="17">
        <f>IF(Input!$D$35="Rectangular", 'Moment of Inertia'!I10,IF(Input!$D$35="Asymmetric",'Moment of Inertia'!K10,'Moment of Inertia (Circle)'!H10))</f>
        <v>0</v>
      </c>
      <c r="C10" s="17">
        <f>IF(Input!$D$35="Rectangular", 'Moment of Inertia'!J10,IF(Input!$D$35="Asymmetric",'Moment of Inertia'!L10,'Moment of Inertia (Circle)'!I10))</f>
        <v>0</v>
      </c>
      <c r="D10" s="17" t="e">
        <f t="shared" si="0"/>
        <v>#N/A</v>
      </c>
      <c r="E10" s="17" t="e">
        <f t="shared" si="1"/>
        <v>#N/A</v>
      </c>
      <c r="G10" s="17">
        <f>-0.5*Wx*12</f>
        <v>0</v>
      </c>
      <c r="H10" s="17">
        <f>-0.5*Wy*12</f>
        <v>0</v>
      </c>
    </row>
    <row r="11" spans="2:11" x14ac:dyDescent="0.25">
      <c r="B11" s="17">
        <f>IF(Input!$D$35="Rectangular", 'Moment of Inertia'!I11,IF(Input!$D$35="Asymmetric",'Moment of Inertia'!K11,'Moment of Inertia (Circle)'!H11))</f>
        <v>0</v>
      </c>
      <c r="C11" s="17">
        <f>IF(Input!$D$35="Rectangular", 'Moment of Inertia'!J11,IF(Input!$D$35="Asymmetric",'Moment of Inertia'!L11,'Moment of Inertia (Circle)'!I11))</f>
        <v>0</v>
      </c>
      <c r="D11" s="17" t="e">
        <f t="shared" si="0"/>
        <v>#N/A</v>
      </c>
      <c r="E11" s="17" t="e">
        <f t="shared" si="1"/>
        <v>#N/A</v>
      </c>
      <c r="G11" s="17">
        <f>0.5*Wx*12</f>
        <v>0</v>
      </c>
      <c r="H11" s="17">
        <f>-0.5*Wy*12</f>
        <v>0</v>
      </c>
    </row>
    <row r="12" spans="2:11" x14ac:dyDescent="0.25">
      <c r="B12" s="17">
        <f>IF(Input!$D$35="Rectangular", 'Moment of Inertia'!I12,IF(Input!$D$35="Asymmetric",'Moment of Inertia'!K12,'Moment of Inertia (Circle)'!H12))</f>
        <v>0</v>
      </c>
      <c r="C12" s="17">
        <f>IF(Input!$D$35="Rectangular", 'Moment of Inertia'!J12,IF(Input!$D$35="Asymmetric",'Moment of Inertia'!L12,'Moment of Inertia (Circle)'!I12))</f>
        <v>0</v>
      </c>
      <c r="D12" s="17" t="e">
        <f t="shared" si="0"/>
        <v>#N/A</v>
      </c>
      <c r="E12" s="17" t="e">
        <f t="shared" si="1"/>
        <v>#N/A</v>
      </c>
    </row>
    <row r="13" spans="2:11" x14ac:dyDescent="0.25">
      <c r="B13" s="17">
        <f>IF(Input!$D$35="Rectangular", 'Moment of Inertia'!I13,IF(Input!$D$35="Asymmetric",'Moment of Inertia'!K13,'Moment of Inertia (Circle)'!H13))</f>
        <v>0</v>
      </c>
      <c r="C13" s="17">
        <f>IF(Input!$D$35="Rectangular", 'Moment of Inertia'!J13,IF(Input!$D$35="Asymmetric",'Moment of Inertia'!L13,'Moment of Inertia (Circle)'!I13))</f>
        <v>0</v>
      </c>
      <c r="D13" s="17" t="e">
        <f t="shared" si="0"/>
        <v>#N/A</v>
      </c>
      <c r="E13" s="17" t="e">
        <f t="shared" si="1"/>
        <v>#N/A</v>
      </c>
      <c r="G13" s="866" t="s">
        <v>743</v>
      </c>
      <c r="H13" s="866"/>
    </row>
    <row r="14" spans="2:11" x14ac:dyDescent="0.25">
      <c r="B14" s="17">
        <f>IF(Input!$D$35="Rectangular", 'Moment of Inertia'!I14,IF(Input!$D$35="Asymmetric",'Moment of Inertia'!K14,'Moment of Inertia (Circle)'!H14))</f>
        <v>0</v>
      </c>
      <c r="C14" s="17">
        <f>IF(Input!$D$35="Rectangular", 'Moment of Inertia'!J14,IF(Input!$D$35="Asymmetric",'Moment of Inertia'!L14,'Moment of Inertia (Circle)'!I14))</f>
        <v>0</v>
      </c>
      <c r="D14" s="17" t="e">
        <f t="shared" si="0"/>
        <v>#N/A</v>
      </c>
      <c r="E14" s="17" t="e">
        <f t="shared" si="1"/>
        <v>#N/A</v>
      </c>
      <c r="G14" s="17" t="s">
        <v>744</v>
      </c>
      <c r="H14" s="17" t="e">
        <f>DEGREES(ATAN(H6/G6))</f>
        <v>#DIV/0!</v>
      </c>
    </row>
    <row r="15" spans="2:11" x14ac:dyDescent="0.25">
      <c r="B15" s="17">
        <f>IF(Input!$D$35="Rectangular", 'Moment of Inertia'!I15,IF(Input!$D$35="Asymmetric",'Moment of Inertia'!K15,'Moment of Inertia (Circle)'!H15))</f>
        <v>0</v>
      </c>
      <c r="C15" s="17">
        <f>IF(Input!$D$35="Rectangular", 'Moment of Inertia'!J15,IF(Input!$D$35="Asymmetric",'Moment of Inertia'!L15,'Moment of Inertia (Circle)'!I15))</f>
        <v>0</v>
      </c>
      <c r="D15" s="17" t="e">
        <f t="shared" si="0"/>
        <v>#N/A</v>
      </c>
      <c r="E15" s="17" t="e">
        <f t="shared" si="1"/>
        <v>#N/A</v>
      </c>
      <c r="G15" s="17" t="s">
        <v>26</v>
      </c>
      <c r="H15" s="17">
        <f>θ</f>
        <v>0</v>
      </c>
    </row>
    <row r="16" spans="2:11" x14ac:dyDescent="0.25">
      <c r="B16" s="17">
        <f>IF(Input!$D$35="Rectangular", 'Moment of Inertia'!I16,IF(Input!$D$35="Asymmetric",'Moment of Inertia'!K16,'Moment of Inertia (Circle)'!H16))</f>
        <v>0</v>
      </c>
      <c r="C16" s="17">
        <f>IF(Input!$D$35="Rectangular", 'Moment of Inertia'!J16,IF(Input!$D$35="Asymmetric",'Moment of Inertia'!L16,'Moment of Inertia (Circle)'!I16))</f>
        <v>0</v>
      </c>
      <c r="D16" s="17" t="e">
        <f t="shared" si="0"/>
        <v>#N/A</v>
      </c>
      <c r="E16" s="17" t="e">
        <f t="shared" si="1"/>
        <v>#N/A</v>
      </c>
      <c r="G16" s="17" t="s">
        <v>745</v>
      </c>
      <c r="H16" s="17">
        <f>SQRT(G6^2+H6^2)</f>
        <v>0</v>
      </c>
    </row>
    <row r="17" spans="2:8" x14ac:dyDescent="0.25">
      <c r="B17" s="17">
        <f>IF(Input!$D$35="Rectangular", 'Moment of Inertia'!I17,IF(Input!$D$35="Asymmetric",'Moment of Inertia'!K17,'Moment of Inertia (Circle)'!H17))</f>
        <v>0</v>
      </c>
      <c r="C17" s="17">
        <f>IF(Input!$D$35="Rectangular", 'Moment of Inertia'!J17,IF(Input!$D$35="Asymmetric",'Moment of Inertia'!L17,'Moment of Inertia (Circle)'!I17))</f>
        <v>0</v>
      </c>
      <c r="D17" s="17" t="e">
        <f t="shared" si="0"/>
        <v>#N/A</v>
      </c>
      <c r="E17" s="17" t="e">
        <f t="shared" si="1"/>
        <v>#N/A</v>
      </c>
    </row>
    <row r="18" spans="2:8" x14ac:dyDescent="0.25">
      <c r="B18" s="17">
        <f>IF(Input!$D$35="Rectangular", 'Moment of Inertia'!I18,IF(Input!$D$35="Asymmetric",'Moment of Inertia'!K18,'Moment of Inertia (Circle)'!H18))</f>
        <v>0</v>
      </c>
      <c r="C18" s="17">
        <f>IF(Input!$D$35="Rectangular", 'Moment of Inertia'!J18,IF(Input!$D$35="Asymmetric",'Moment of Inertia'!L18,'Moment of Inertia (Circle)'!I18))</f>
        <v>0</v>
      </c>
      <c r="D18" s="17" t="e">
        <f t="shared" si="0"/>
        <v>#N/A</v>
      </c>
      <c r="E18" s="17" t="e">
        <f t="shared" si="1"/>
        <v>#N/A</v>
      </c>
      <c r="G18" s="17" t="e">
        <f>IF(H14&lt;H15,H6*TAN(RADIANS(90-H15)),G6)</f>
        <v>#DIV/0!</v>
      </c>
      <c r="H18" s="17" t="e">
        <f>IF(H14&gt;H15,G6*TAN(RADIANS(H15)),H6)</f>
        <v>#DIV/0!</v>
      </c>
    </row>
    <row r="19" spans="2:8" x14ac:dyDescent="0.25">
      <c r="B19" s="17">
        <f>IF(Input!$D$35="Rectangular", 'Moment of Inertia'!I19,IF(Input!$D$35="Asymmetric",'Moment of Inertia'!K19,'Moment of Inertia (Circle)'!H19))</f>
        <v>0</v>
      </c>
      <c r="C19" s="17">
        <f>IF(Input!$D$35="Rectangular", 'Moment of Inertia'!J19,IF(Input!$D$35="Asymmetric",'Moment of Inertia'!L19,'Moment of Inertia (Circle)'!I19))</f>
        <v>0</v>
      </c>
      <c r="D19" s="17" t="e">
        <f t="shared" si="0"/>
        <v>#N/A</v>
      </c>
      <c r="E19" s="17" t="e">
        <f t="shared" si="1"/>
        <v>#N/A</v>
      </c>
      <c r="G19" s="17" t="e">
        <f>G18*-1</f>
        <v>#DIV/0!</v>
      </c>
      <c r="H19" s="17" t="e">
        <f>H18*-1</f>
        <v>#DIV/0!</v>
      </c>
    </row>
    <row r="20" spans="2:8" x14ac:dyDescent="0.25">
      <c r="B20" s="17">
        <f>IF(Input!$D$35="Rectangular", 'Moment of Inertia'!I20,IF(Input!$D$35="Asymmetric",'Moment of Inertia'!K20,'Moment of Inertia (Circle)'!H20))</f>
        <v>0</v>
      </c>
      <c r="C20" s="17">
        <f>IF(Input!$D$35="Rectangular", 'Moment of Inertia'!J20,IF(Input!$D$35="Asymmetric",'Moment of Inertia'!L20,'Moment of Inertia (Circle)'!I20))</f>
        <v>0</v>
      </c>
      <c r="D20" s="17" t="e">
        <f t="shared" si="0"/>
        <v>#N/A</v>
      </c>
      <c r="E20" s="17" t="e">
        <f t="shared" si="1"/>
        <v>#N/A</v>
      </c>
    </row>
    <row r="21" spans="2:8" x14ac:dyDescent="0.25">
      <c r="B21" s="17">
        <f>IF(Input!$D$35="Rectangular", 'Moment of Inertia'!I21,IF(Input!$D$35="Asymmetric",'Moment of Inertia'!K21,'Moment of Inertia (Circle)'!H21))</f>
        <v>0</v>
      </c>
      <c r="C21" s="17">
        <f>IF(Input!$D$35="Rectangular", 'Moment of Inertia'!J21,IF(Input!$D$35="Asymmetric",'Moment of Inertia'!L21,'Moment of Inertia (Circle)'!I21))</f>
        <v>0</v>
      </c>
      <c r="D21" s="17" t="e">
        <f t="shared" si="0"/>
        <v>#N/A</v>
      </c>
      <c r="E21" s="17" t="e">
        <f t="shared" si="1"/>
        <v>#N/A</v>
      </c>
    </row>
    <row r="22" spans="2:8" x14ac:dyDescent="0.25">
      <c r="B22" s="17">
        <f>IF(Input!$D$35="Rectangular", 'Moment of Inertia'!I22,IF(Input!$D$35="Asymmetric",'Moment of Inertia'!K22,'Moment of Inertia (Circle)'!H22))</f>
        <v>0</v>
      </c>
      <c r="C22" s="17">
        <f>IF(Input!$D$35="Rectangular", 'Moment of Inertia'!J22,IF(Input!$D$35="Asymmetric",'Moment of Inertia'!L22,'Moment of Inertia (Circle)'!I22))</f>
        <v>0</v>
      </c>
      <c r="D22" s="17" t="e">
        <f t="shared" si="0"/>
        <v>#N/A</v>
      </c>
      <c r="E22" s="17" t="e">
        <f t="shared" si="1"/>
        <v>#N/A</v>
      </c>
    </row>
    <row r="23" spans="2:8" x14ac:dyDescent="0.25">
      <c r="B23" s="17">
        <f>IF(Input!$D$35="Rectangular", 'Moment of Inertia'!I23,IF(Input!$D$35="Asymmetric",'Moment of Inertia'!K23,'Moment of Inertia (Circle)'!H23))</f>
        <v>0</v>
      </c>
      <c r="C23" s="17">
        <f>IF(Input!$D$35="Rectangular", 'Moment of Inertia'!J23,IF(Input!$D$35="Asymmetric",'Moment of Inertia'!L23,'Moment of Inertia (Circle)'!I23))</f>
        <v>0</v>
      </c>
      <c r="D23" s="17" t="e">
        <f t="shared" si="0"/>
        <v>#N/A</v>
      </c>
      <c r="E23" s="17" t="e">
        <f t="shared" si="1"/>
        <v>#N/A</v>
      </c>
    </row>
    <row r="24" spans="2:8" x14ac:dyDescent="0.25">
      <c r="B24" s="17">
        <f>IF(Input!$D$35="Rectangular", 'Moment of Inertia'!I24,IF(Input!$D$35="Asymmetric",'Moment of Inertia'!K24,'Moment of Inertia (Circle)'!H24))</f>
        <v>0</v>
      </c>
      <c r="C24" s="17">
        <f>IF(Input!$D$35="Rectangular", 'Moment of Inertia'!J24,IF(Input!$D$35="Asymmetric",'Moment of Inertia'!L24,'Moment of Inertia (Circle)'!I24))</f>
        <v>0</v>
      </c>
      <c r="D24" s="17" t="e">
        <f t="shared" si="0"/>
        <v>#N/A</v>
      </c>
      <c r="E24" s="17" t="e">
        <f t="shared" si="1"/>
        <v>#N/A</v>
      </c>
    </row>
    <row r="25" spans="2:8" x14ac:dyDescent="0.25">
      <c r="B25" s="17">
        <f>IF(Input!$D$35="Rectangular", 'Moment of Inertia'!I25,IF(Input!$D$35="Asymmetric",'Moment of Inertia'!K25,'Moment of Inertia (Circle)'!H25))</f>
        <v>0</v>
      </c>
      <c r="C25" s="17">
        <f>IF(Input!$D$35="Rectangular", 'Moment of Inertia'!J25,IF(Input!$D$35="Asymmetric",'Moment of Inertia'!L25,'Moment of Inertia (Circle)'!I25))</f>
        <v>0</v>
      </c>
      <c r="D25" s="17" t="e">
        <f t="shared" si="0"/>
        <v>#N/A</v>
      </c>
      <c r="E25" s="17" t="e">
        <f t="shared" si="1"/>
        <v>#N/A</v>
      </c>
    </row>
    <row r="26" spans="2:8" x14ac:dyDescent="0.25">
      <c r="B26" s="17">
        <f>IF(Input!$D$35="Rectangular", 'Moment of Inertia'!I26,IF(Input!$D$35="Asymmetric",'Moment of Inertia'!K26,'Moment of Inertia (Circle)'!H26))</f>
        <v>0</v>
      </c>
      <c r="C26" s="17">
        <f>IF(Input!$D$35="Rectangular", 'Moment of Inertia'!J26,IF(Input!$D$35="Asymmetric",'Moment of Inertia'!L26,'Moment of Inertia (Circle)'!I26))</f>
        <v>0</v>
      </c>
      <c r="D26" s="17" t="e">
        <f t="shared" si="0"/>
        <v>#N/A</v>
      </c>
      <c r="E26" s="17" t="e">
        <f t="shared" si="1"/>
        <v>#N/A</v>
      </c>
    </row>
    <row r="27" spans="2:8" x14ac:dyDescent="0.25">
      <c r="B27" s="17">
        <f>IF(Input!$D$35="Rectangular", 'Moment of Inertia'!I27,IF(Input!$D$35="Asymmetric",'Moment of Inertia'!K27,'Moment of Inertia (Circle)'!H27))</f>
        <v>0</v>
      </c>
      <c r="C27" s="17">
        <f>IF(Input!$D$35="Rectangular", 'Moment of Inertia'!J27,IF(Input!$D$35="Asymmetric",'Moment of Inertia'!L27,'Moment of Inertia (Circle)'!I27))</f>
        <v>0</v>
      </c>
      <c r="D27" s="17" t="e">
        <f t="shared" si="0"/>
        <v>#N/A</v>
      </c>
      <c r="E27" s="17" t="e">
        <f t="shared" si="1"/>
        <v>#N/A</v>
      </c>
    </row>
    <row r="28" spans="2:8" x14ac:dyDescent="0.25">
      <c r="B28" s="17">
        <f>IF(Input!$D$35="Rectangular", 'Moment of Inertia'!I28,IF(Input!$D$35="Asymmetric",'Moment of Inertia'!K28,'Moment of Inertia (Circle)'!H28))</f>
        <v>0</v>
      </c>
      <c r="C28" s="17">
        <f>IF(Input!$D$35="Rectangular", 'Moment of Inertia'!J28,IF(Input!$D$35="Asymmetric",'Moment of Inertia'!L28,'Moment of Inertia (Circle)'!I28))</f>
        <v>0</v>
      </c>
      <c r="D28" s="17" t="e">
        <f t="shared" si="0"/>
        <v>#N/A</v>
      </c>
      <c r="E28" s="17" t="e">
        <f t="shared" si="1"/>
        <v>#N/A</v>
      </c>
    </row>
    <row r="29" spans="2:8" x14ac:dyDescent="0.25">
      <c r="B29" s="17">
        <f>IF(Input!$D$35="Rectangular", 'Moment of Inertia'!I29,IF(Input!$D$35="Asymmetric",'Moment of Inertia'!K29,'Moment of Inertia (Circle)'!H29))</f>
        <v>0</v>
      </c>
      <c r="C29" s="17">
        <f>IF(Input!$D$35="Rectangular", 'Moment of Inertia'!J29,IF(Input!$D$35="Asymmetric",'Moment of Inertia'!L29,'Moment of Inertia (Circle)'!I29))</f>
        <v>0</v>
      </c>
      <c r="D29" s="17" t="e">
        <f t="shared" si="0"/>
        <v>#N/A</v>
      </c>
      <c r="E29" s="17" t="e">
        <f t="shared" si="1"/>
        <v>#N/A</v>
      </c>
    </row>
    <row r="30" spans="2:8" x14ac:dyDescent="0.25">
      <c r="B30" s="17">
        <f>IF(Input!$D$35="Rectangular", 'Moment of Inertia'!I30,IF(Input!$D$35="Asymmetric",'Moment of Inertia'!K30,'Moment of Inertia (Circle)'!H30))</f>
        <v>0</v>
      </c>
      <c r="C30" s="17">
        <f>IF(Input!$D$35="Rectangular", 'Moment of Inertia'!J30,IF(Input!$D$35="Asymmetric",'Moment of Inertia'!L30,'Moment of Inertia (Circle)'!I30))</f>
        <v>0</v>
      </c>
      <c r="D30" s="17" t="e">
        <f t="shared" si="0"/>
        <v>#N/A</v>
      </c>
      <c r="E30" s="17" t="e">
        <f t="shared" si="1"/>
        <v>#N/A</v>
      </c>
    </row>
    <row r="31" spans="2:8" x14ac:dyDescent="0.25">
      <c r="B31" s="17">
        <f>IF(Input!$D$35="Rectangular", 'Moment of Inertia'!I31,IF(Input!$D$35="Asymmetric",'Moment of Inertia'!K31,'Moment of Inertia (Circle)'!H31))</f>
        <v>0</v>
      </c>
      <c r="C31" s="17">
        <f>IF(Input!$D$35="Rectangular", 'Moment of Inertia'!J31,IF(Input!$D$35="Asymmetric",'Moment of Inertia'!L31,'Moment of Inertia (Circle)'!I31))</f>
        <v>0</v>
      </c>
      <c r="D31" s="17" t="e">
        <f t="shared" si="0"/>
        <v>#N/A</v>
      </c>
      <c r="E31" s="17" t="e">
        <f t="shared" si="1"/>
        <v>#N/A</v>
      </c>
    </row>
    <row r="32" spans="2:8" x14ac:dyDescent="0.25">
      <c r="B32" s="17">
        <f>IF(Input!$D$35="Rectangular", 'Moment of Inertia'!I32,IF(Input!$D$35="Asymmetric",'Moment of Inertia'!K32,'Moment of Inertia (Circle)'!H32))</f>
        <v>0</v>
      </c>
      <c r="C32" s="17">
        <f>IF(Input!$D$35="Rectangular", 'Moment of Inertia'!J32,IF(Input!$D$35="Asymmetric",'Moment of Inertia'!L32,'Moment of Inertia (Circle)'!I32))</f>
        <v>0</v>
      </c>
      <c r="D32" s="17" t="e">
        <f t="shared" si="0"/>
        <v>#N/A</v>
      </c>
      <c r="E32" s="17" t="e">
        <f t="shared" si="1"/>
        <v>#N/A</v>
      </c>
    </row>
    <row r="33" spans="2:5" x14ac:dyDescent="0.25">
      <c r="B33" s="17">
        <f>IF(Input!$D$35="Rectangular", 'Moment of Inertia'!I33,IF(Input!$D$35="Asymmetric",'Moment of Inertia'!K33,'Moment of Inertia (Circle)'!H33))</f>
        <v>0</v>
      </c>
      <c r="C33" s="17">
        <f>IF(Input!$D$35="Rectangular", 'Moment of Inertia'!J33,IF(Input!$D$35="Asymmetric",'Moment of Inertia'!L33,'Moment of Inertia (Circle)'!I33))</f>
        <v>0</v>
      </c>
      <c r="D33" s="17" t="e">
        <f t="shared" si="0"/>
        <v>#N/A</v>
      </c>
      <c r="E33" s="17" t="e">
        <f t="shared" si="1"/>
        <v>#N/A</v>
      </c>
    </row>
    <row r="34" spans="2:5" x14ac:dyDescent="0.25">
      <c r="B34" s="17">
        <f>IF(Input!$D$35="Rectangular", 'Moment of Inertia'!I34,IF(Input!$D$35="Asymmetric",'Moment of Inertia'!K34,'Moment of Inertia (Circle)'!H34))</f>
        <v>0</v>
      </c>
      <c r="C34" s="17">
        <f>IF(Input!$D$35="Rectangular", 'Moment of Inertia'!J34,IF(Input!$D$35="Asymmetric",'Moment of Inertia'!L34,'Moment of Inertia (Circle)'!I34))</f>
        <v>0</v>
      </c>
      <c r="D34" s="17" t="e">
        <f t="shared" si="0"/>
        <v>#N/A</v>
      </c>
      <c r="E34" s="17" t="e">
        <f t="shared" si="1"/>
        <v>#N/A</v>
      </c>
    </row>
    <row r="35" spans="2:5" x14ac:dyDescent="0.25">
      <c r="B35" s="17">
        <f>IF(Input!$D$35="Rectangular", 'Moment of Inertia'!I35,IF(Input!$D$35="Asymmetric",'Moment of Inertia'!K35,'Moment of Inertia (Circle)'!H35))</f>
        <v>0</v>
      </c>
      <c r="C35" s="17">
        <f>IF(Input!$D$35="Rectangular", 'Moment of Inertia'!J35,IF(Input!$D$35="Asymmetric",'Moment of Inertia'!L35,'Moment of Inertia (Circle)'!I35))</f>
        <v>0</v>
      </c>
      <c r="D35" s="17" t="e">
        <f t="shared" si="0"/>
        <v>#N/A</v>
      </c>
      <c r="E35" s="17" t="e">
        <f t="shared" si="1"/>
        <v>#N/A</v>
      </c>
    </row>
    <row r="36" spans="2:5" x14ac:dyDescent="0.25">
      <c r="B36" s="17">
        <f>IF(Input!$D$35="Rectangular", 'Moment of Inertia'!I36,IF(Input!$D$35="Asymmetric",'Moment of Inertia'!K36,'Moment of Inertia (Circle)'!H36))</f>
        <v>0</v>
      </c>
      <c r="C36" s="17">
        <f>IF(Input!$D$35="Rectangular", 'Moment of Inertia'!J36,IF(Input!$D$35="Asymmetric",'Moment of Inertia'!L36,'Moment of Inertia (Circle)'!I36))</f>
        <v>0</v>
      </c>
      <c r="D36" s="17" t="e">
        <f t="shared" si="0"/>
        <v>#N/A</v>
      </c>
      <c r="E36" s="17" t="e">
        <f t="shared" si="1"/>
        <v>#N/A</v>
      </c>
    </row>
    <row r="37" spans="2:5" x14ac:dyDescent="0.25">
      <c r="B37" s="17">
        <f>IF(Input!$D$35="Rectangular", 'Moment of Inertia'!I37,IF(Input!$D$35="Asymmetric",'Moment of Inertia'!K37,'Moment of Inertia (Circle)'!H37))</f>
        <v>0</v>
      </c>
      <c r="C37" s="17">
        <f>IF(Input!$D$35="Rectangular", 'Moment of Inertia'!J37,IF(Input!$D$35="Asymmetric",'Moment of Inertia'!L37,'Moment of Inertia (Circle)'!I37))</f>
        <v>0</v>
      </c>
      <c r="D37" s="17" t="e">
        <f t="shared" si="0"/>
        <v>#N/A</v>
      </c>
      <c r="E37" s="17" t="e">
        <f t="shared" si="1"/>
        <v>#N/A</v>
      </c>
    </row>
    <row r="38" spans="2:5" x14ac:dyDescent="0.25">
      <c r="B38" s="17">
        <f>IF(Input!$D$35="Rectangular", 'Moment of Inertia'!I38,IF(Input!$D$35="Asymmetric",'Moment of Inertia'!K38,'Moment of Inertia (Circle)'!H38))</f>
        <v>0</v>
      </c>
      <c r="C38" s="17">
        <f>IF(Input!$D$35="Rectangular", 'Moment of Inertia'!J38,IF(Input!$D$35="Asymmetric",'Moment of Inertia'!L38,'Moment of Inertia (Circle)'!I38))</f>
        <v>0</v>
      </c>
      <c r="D38" s="17" t="e">
        <f t="shared" si="0"/>
        <v>#N/A</v>
      </c>
      <c r="E38" s="17" t="e">
        <f t="shared" si="1"/>
        <v>#N/A</v>
      </c>
    </row>
    <row r="39" spans="2:5" x14ac:dyDescent="0.25">
      <c r="B39" s="17">
        <f>IF(Input!$D$35="Rectangular", 'Moment of Inertia'!I39,IF(Input!$D$35="Asymmetric",'Moment of Inertia'!K39,'Moment of Inertia (Circle)'!H39))</f>
        <v>0</v>
      </c>
      <c r="C39" s="17">
        <f>IF(Input!$D$35="Rectangular", 'Moment of Inertia'!J39,IF(Input!$D$35="Asymmetric",'Moment of Inertia'!L39,'Moment of Inertia (Circle)'!I39))</f>
        <v>0</v>
      </c>
      <c r="D39" s="17" t="e">
        <f t="shared" si="0"/>
        <v>#N/A</v>
      </c>
      <c r="E39" s="17" t="e">
        <f t="shared" si="1"/>
        <v>#N/A</v>
      </c>
    </row>
    <row r="40" spans="2:5" x14ac:dyDescent="0.25">
      <c r="B40" s="17">
        <f>IF(Input!$D$35="Rectangular", 'Moment of Inertia'!I40,IF(Input!$D$35="Asymmetric",'Moment of Inertia'!K40,'Moment of Inertia (Circle)'!H40))</f>
        <v>0</v>
      </c>
      <c r="C40" s="17">
        <f>IF(Input!$D$35="Rectangular", 'Moment of Inertia'!J40,IF(Input!$D$35="Asymmetric",'Moment of Inertia'!L40,'Moment of Inertia (Circle)'!I40))</f>
        <v>0</v>
      </c>
      <c r="D40" s="17" t="e">
        <f t="shared" si="0"/>
        <v>#N/A</v>
      </c>
      <c r="E40" s="17" t="e">
        <f t="shared" si="1"/>
        <v>#N/A</v>
      </c>
    </row>
    <row r="41" spans="2:5" x14ac:dyDescent="0.25">
      <c r="B41" s="17">
        <f>IF(Input!$D$35="Rectangular", 'Moment of Inertia'!I41,IF(Input!$D$35="Asymmetric",'Moment of Inertia'!K41,'Moment of Inertia (Circle)'!H41))</f>
        <v>0</v>
      </c>
      <c r="C41" s="17">
        <f>IF(Input!$D$35="Rectangular", 'Moment of Inertia'!J41,IF(Input!$D$35="Asymmetric",'Moment of Inertia'!L41,'Moment of Inertia (Circle)'!I41))</f>
        <v>0</v>
      </c>
      <c r="D41" s="17" t="e">
        <f t="shared" si="0"/>
        <v>#N/A</v>
      </c>
      <c r="E41" s="17" t="e">
        <f t="shared" si="1"/>
        <v>#N/A</v>
      </c>
    </row>
    <row r="42" spans="2:5" x14ac:dyDescent="0.25">
      <c r="B42" s="17">
        <f>IF(Input!$D$35="Rectangular", 'Moment of Inertia'!I42,IF(Input!$D$35="Asymmetric",'Moment of Inertia'!K42,'Moment of Inertia (Circle)'!H42))</f>
        <v>0</v>
      </c>
      <c r="C42" s="17">
        <f>IF(Input!$D$35="Rectangular", 'Moment of Inertia'!J42,IF(Input!$D$35="Asymmetric",'Moment of Inertia'!L42,'Moment of Inertia (Circle)'!I42))</f>
        <v>0</v>
      </c>
      <c r="D42" s="17" t="e">
        <f t="shared" si="0"/>
        <v>#N/A</v>
      </c>
      <c r="E42" s="17" t="e">
        <f t="shared" si="1"/>
        <v>#N/A</v>
      </c>
    </row>
    <row r="43" spans="2:5" x14ac:dyDescent="0.25">
      <c r="B43" s="17">
        <f>IF(Input!$D$35="Rectangular", 'Moment of Inertia'!I43,IF(Input!$D$35="Asymmetric",'Moment of Inertia'!K43,'Moment of Inertia (Circle)'!H43))</f>
        <v>0</v>
      </c>
      <c r="C43" s="17">
        <f>IF(Input!$D$35="Rectangular", 'Moment of Inertia'!J43,IF(Input!$D$35="Asymmetric",'Moment of Inertia'!L43,'Moment of Inertia (Circle)'!I43))</f>
        <v>0</v>
      </c>
      <c r="D43" s="17" t="e">
        <f t="shared" si="0"/>
        <v>#N/A</v>
      </c>
      <c r="E43" s="17" t="e">
        <f t="shared" si="1"/>
        <v>#N/A</v>
      </c>
    </row>
    <row r="44" spans="2:5" x14ac:dyDescent="0.25">
      <c r="B44" s="17">
        <f>IF(Input!$D$35="Rectangular", 'Moment of Inertia'!I44,IF(Input!$D$35="Asymmetric",'Moment of Inertia'!K44,'Moment of Inertia (Circle)'!H44))</f>
        <v>0</v>
      </c>
      <c r="C44" s="17">
        <f>IF(Input!$D$35="Rectangular", 'Moment of Inertia'!J44,IF(Input!$D$35="Asymmetric",'Moment of Inertia'!L44,'Moment of Inertia (Circle)'!I44))</f>
        <v>0</v>
      </c>
      <c r="D44" s="17" t="e">
        <f t="shared" si="0"/>
        <v>#N/A</v>
      </c>
      <c r="E44" s="17" t="e">
        <f t="shared" si="1"/>
        <v>#N/A</v>
      </c>
    </row>
    <row r="45" spans="2:5" x14ac:dyDescent="0.25">
      <c r="B45" s="17">
        <f>IF(Input!$D$35="Rectangular", 'Moment of Inertia'!I45,IF(Input!$D$35="Asymmetric",'Moment of Inertia'!K45,'Moment of Inertia (Circle)'!H45))</f>
        <v>0</v>
      </c>
      <c r="C45" s="17">
        <f>IF(Input!$D$35="Rectangular", 'Moment of Inertia'!J45,IF(Input!$D$35="Asymmetric",'Moment of Inertia'!L45,'Moment of Inertia (Circle)'!I45))</f>
        <v>0</v>
      </c>
      <c r="D45" s="17" t="e">
        <f t="shared" si="0"/>
        <v>#N/A</v>
      </c>
      <c r="E45" s="17" t="e">
        <f t="shared" si="1"/>
        <v>#N/A</v>
      </c>
    </row>
    <row r="46" spans="2:5" x14ac:dyDescent="0.25">
      <c r="B46" s="17">
        <f>IF(Input!$D$35="Rectangular", 'Moment of Inertia'!I46,IF(Input!$D$35="Asymmetric",'Moment of Inertia'!K46,'Moment of Inertia (Circle)'!H46))</f>
        <v>0</v>
      </c>
      <c r="C46" s="17">
        <f>IF(Input!$D$35="Rectangular", 'Moment of Inertia'!J46,IF(Input!$D$35="Asymmetric",'Moment of Inertia'!L46,'Moment of Inertia (Circle)'!I46))</f>
        <v>0</v>
      </c>
      <c r="D46" s="17" t="e">
        <f t="shared" si="0"/>
        <v>#N/A</v>
      </c>
      <c r="E46" s="17" t="e">
        <f t="shared" si="1"/>
        <v>#N/A</v>
      </c>
    </row>
    <row r="47" spans="2:5" x14ac:dyDescent="0.25">
      <c r="B47" s="17">
        <f>IF(Input!$D$35="Rectangular", 'Moment of Inertia'!I47,IF(Input!$D$35="Asymmetric",'Moment of Inertia'!K47,'Moment of Inertia (Circle)'!H47))</f>
        <v>0</v>
      </c>
      <c r="C47" s="17">
        <f>IF(Input!$D$35="Rectangular", 'Moment of Inertia'!J47,IF(Input!$D$35="Asymmetric",'Moment of Inertia'!L47,'Moment of Inertia (Circle)'!I47))</f>
        <v>0</v>
      </c>
      <c r="D47" s="17" t="e">
        <f t="shared" si="0"/>
        <v>#N/A</v>
      </c>
      <c r="E47" s="17" t="e">
        <f t="shared" si="1"/>
        <v>#N/A</v>
      </c>
    </row>
    <row r="48" spans="2:5" x14ac:dyDescent="0.25">
      <c r="B48" s="17">
        <f>IF(Input!$D$35="Rectangular", 'Moment of Inertia'!I48,IF(Input!$D$35="Asymmetric",'Moment of Inertia'!K48,'Moment of Inertia (Circle)'!H48))</f>
        <v>0</v>
      </c>
      <c r="C48" s="17">
        <f>IF(Input!$D$35="Rectangular", 'Moment of Inertia'!J48,IF(Input!$D$35="Asymmetric",'Moment of Inertia'!L48,'Moment of Inertia (Circle)'!I48))</f>
        <v>0</v>
      </c>
      <c r="D48" s="17" t="e">
        <f t="shared" si="0"/>
        <v>#N/A</v>
      </c>
      <c r="E48" s="17" t="e">
        <f t="shared" si="1"/>
        <v>#N/A</v>
      </c>
    </row>
    <row r="49" spans="2:5" x14ac:dyDescent="0.25">
      <c r="B49" s="17">
        <f>IF(Input!$D$35="Rectangular", 'Moment of Inertia'!I49,IF(Input!$D$35="Asymmetric",'Moment of Inertia'!K49,'Moment of Inertia (Circle)'!H49))</f>
        <v>0</v>
      </c>
      <c r="C49" s="17">
        <f>IF(Input!$D$35="Rectangular", 'Moment of Inertia'!J49,IF(Input!$D$35="Asymmetric",'Moment of Inertia'!L49,'Moment of Inertia (Circle)'!I49))</f>
        <v>0</v>
      </c>
      <c r="D49" s="17" t="e">
        <f t="shared" si="0"/>
        <v>#N/A</v>
      </c>
      <c r="E49" s="17" t="e">
        <f t="shared" si="1"/>
        <v>#N/A</v>
      </c>
    </row>
    <row r="50" spans="2:5" x14ac:dyDescent="0.25">
      <c r="B50" s="17">
        <f>IF(Input!$D$35="Rectangular", 'Moment of Inertia'!I50,IF(Input!$D$35="Asymmetric",'Moment of Inertia'!K50,'Moment of Inertia (Circle)'!H50))</f>
        <v>0</v>
      </c>
      <c r="C50" s="17">
        <f>IF(Input!$D$35="Rectangular", 'Moment of Inertia'!J50,IF(Input!$D$35="Asymmetric",'Moment of Inertia'!L50,'Moment of Inertia (Circle)'!I50))</f>
        <v>0</v>
      </c>
      <c r="D50" s="17" t="e">
        <f t="shared" si="0"/>
        <v>#N/A</v>
      </c>
      <c r="E50" s="17" t="e">
        <f t="shared" si="1"/>
        <v>#N/A</v>
      </c>
    </row>
    <row r="51" spans="2:5" x14ac:dyDescent="0.25">
      <c r="B51" s="17">
        <f>IF(Input!$D$35="Rectangular", 'Moment of Inertia'!I51,IF(Input!$D$35="Asymmetric",'Moment of Inertia'!K51,'Moment of Inertia (Circle)'!H51))</f>
        <v>0</v>
      </c>
      <c r="C51" s="17">
        <f>IF(Input!$D$35="Rectangular", 'Moment of Inertia'!J51,IF(Input!$D$35="Asymmetric",'Moment of Inertia'!L51,'Moment of Inertia (Circle)'!I51))</f>
        <v>0</v>
      </c>
      <c r="D51" s="17" t="e">
        <f t="shared" si="0"/>
        <v>#N/A</v>
      </c>
      <c r="E51" s="17" t="e">
        <f t="shared" si="1"/>
        <v>#N/A</v>
      </c>
    </row>
    <row r="52" spans="2:5" x14ac:dyDescent="0.25">
      <c r="B52" s="17">
        <f>IF(Input!$D$35="Rectangular", 'Moment of Inertia'!I52,IF(Input!$D$35="Asymmetric",'Moment of Inertia'!K52,'Moment of Inertia (Circle)'!H52))</f>
        <v>0</v>
      </c>
      <c r="C52" s="17">
        <f>IF(Input!$D$35="Rectangular", 'Moment of Inertia'!J52,IF(Input!$D$35="Asymmetric",'Moment of Inertia'!L52,'Moment of Inertia (Circle)'!I52))</f>
        <v>0</v>
      </c>
      <c r="D52" s="17" t="e">
        <f t="shared" si="0"/>
        <v>#N/A</v>
      </c>
      <c r="E52" s="17" t="e">
        <f t="shared" si="1"/>
        <v>#N/A</v>
      </c>
    </row>
    <row r="53" spans="2:5" x14ac:dyDescent="0.25">
      <c r="B53" s="17">
        <f>IF(Input!$D$35="Rectangular", 'Moment of Inertia'!I53,IF(Input!$D$35="Asymmetric",'Moment of Inertia'!K53,'Moment of Inertia (Circle)'!H53))</f>
        <v>0</v>
      </c>
      <c r="C53" s="17">
        <f>IF(Input!$D$35="Rectangular", 'Moment of Inertia'!J53,IF(Input!$D$35="Asymmetric",'Moment of Inertia'!L53,'Moment of Inertia (Circle)'!I53))</f>
        <v>0</v>
      </c>
      <c r="D53" s="17" t="e">
        <f t="shared" si="0"/>
        <v>#N/A</v>
      </c>
      <c r="E53" s="17" t="e">
        <f t="shared" si="1"/>
        <v>#N/A</v>
      </c>
    </row>
    <row r="54" spans="2:5" x14ac:dyDescent="0.25">
      <c r="B54" s="17">
        <f>IF(Input!$D$35="Rectangular", 'Moment of Inertia'!I54,IF(Input!$D$35="Asymmetric",'Moment of Inertia'!K54,'Moment of Inertia (Circle)'!H54))</f>
        <v>0</v>
      </c>
      <c r="C54" s="17">
        <f>IF(Input!$D$35="Rectangular", 'Moment of Inertia'!J54,IF(Input!$D$35="Asymmetric",'Moment of Inertia'!L54,'Moment of Inertia (Circle)'!I54))</f>
        <v>0</v>
      </c>
      <c r="D54" s="17" t="e">
        <f t="shared" si="0"/>
        <v>#N/A</v>
      </c>
      <c r="E54" s="17" t="e">
        <f t="shared" si="1"/>
        <v>#N/A</v>
      </c>
    </row>
    <row r="55" spans="2:5" x14ac:dyDescent="0.25">
      <c r="B55" s="17">
        <f>IF(Input!$D$35="Rectangular", 'Moment of Inertia'!I55,IF(Input!$D$35="Asymmetric",'Moment of Inertia'!K55,'Moment of Inertia (Circle)'!H55))</f>
        <v>0</v>
      </c>
      <c r="C55" s="17">
        <f>IF(Input!$D$35="Rectangular", 'Moment of Inertia'!J55,IF(Input!$D$35="Asymmetric",'Moment of Inertia'!L55,'Moment of Inertia (Circle)'!I55))</f>
        <v>0</v>
      </c>
      <c r="D55" s="17" t="e">
        <f t="shared" si="0"/>
        <v>#N/A</v>
      </c>
      <c r="E55" s="17" t="e">
        <f t="shared" si="1"/>
        <v>#N/A</v>
      </c>
    </row>
    <row r="56" spans="2:5" x14ac:dyDescent="0.25">
      <c r="B56" s="17">
        <f>IF(Input!$D$35="Rectangular", 'Moment of Inertia'!I56,IF(Input!$D$35="Asymmetric",'Moment of Inertia'!K56,'Moment of Inertia (Circle)'!H56))</f>
        <v>0</v>
      </c>
      <c r="C56" s="17">
        <f>IF(Input!$D$35="Rectangular", 'Moment of Inertia'!J56,IF(Input!$D$35="Asymmetric",'Moment of Inertia'!L56,'Moment of Inertia (Circle)'!I56))</f>
        <v>0</v>
      </c>
      <c r="D56" s="17" t="e">
        <f t="shared" si="0"/>
        <v>#N/A</v>
      </c>
      <c r="E56" s="17" t="e">
        <f t="shared" si="1"/>
        <v>#N/A</v>
      </c>
    </row>
    <row r="57" spans="2:5" x14ac:dyDescent="0.25">
      <c r="B57" s="17">
        <f>IF(Input!$D$35="Rectangular", 'Moment of Inertia'!I57,IF(Input!$D$35="Asymmetric",'Moment of Inertia'!K57,'Moment of Inertia (Circle)'!H57))</f>
        <v>0</v>
      </c>
      <c r="C57" s="17">
        <f>IF(Input!$D$35="Rectangular", 'Moment of Inertia'!J57,IF(Input!$D$35="Asymmetric",'Moment of Inertia'!L57,'Moment of Inertia (Circle)'!I57))</f>
        <v>0</v>
      </c>
      <c r="D57" s="17" t="e">
        <f t="shared" si="0"/>
        <v>#N/A</v>
      </c>
      <c r="E57" s="17" t="e">
        <f t="shared" si="1"/>
        <v>#N/A</v>
      </c>
    </row>
    <row r="58" spans="2:5" x14ac:dyDescent="0.25">
      <c r="B58" s="17">
        <f>IF(Input!$D$35="Rectangular", 'Moment of Inertia'!I58,IF(Input!$D$35="Asymmetric",'Moment of Inertia'!K58,'Moment of Inertia (Circle)'!H58))</f>
        <v>0</v>
      </c>
      <c r="C58" s="17">
        <f>IF(Input!$D$35="Rectangular", 'Moment of Inertia'!J58,IF(Input!$D$35="Asymmetric",'Moment of Inertia'!L58,'Moment of Inertia (Circle)'!I58))</f>
        <v>0</v>
      </c>
      <c r="D58" s="17" t="e">
        <f t="shared" si="0"/>
        <v>#N/A</v>
      </c>
      <c r="E58" s="17" t="e">
        <f t="shared" si="1"/>
        <v>#N/A</v>
      </c>
    </row>
    <row r="59" spans="2:5" x14ac:dyDescent="0.25">
      <c r="B59" s="17">
        <f>IF(Input!$D$35="Rectangular", 'Moment of Inertia'!I59,IF(Input!$D$35="Asymmetric",'Moment of Inertia'!K59,'Moment of Inertia (Circle)'!H59))</f>
        <v>0</v>
      </c>
      <c r="C59" s="17">
        <f>IF(Input!$D$35="Rectangular", 'Moment of Inertia'!J59,IF(Input!$D$35="Asymmetric",'Moment of Inertia'!L59,'Moment of Inertia (Circle)'!I59))</f>
        <v>0</v>
      </c>
      <c r="D59" s="17" t="e">
        <f t="shared" si="0"/>
        <v>#N/A</v>
      </c>
      <c r="E59" s="17" t="e">
        <f t="shared" si="1"/>
        <v>#N/A</v>
      </c>
    </row>
    <row r="60" spans="2:5" x14ac:dyDescent="0.25">
      <c r="B60" s="17">
        <f>IF(Input!$D$35="Rectangular", 'Moment of Inertia'!I60,IF(Input!$D$35="Asymmetric",'Moment of Inertia'!K60,'Moment of Inertia (Circle)'!H60))</f>
        <v>0</v>
      </c>
      <c r="C60" s="17">
        <f>IF(Input!$D$35="Rectangular", 'Moment of Inertia'!J60,IF(Input!$D$35="Asymmetric",'Moment of Inertia'!L60,'Moment of Inertia (Circle)'!I60))</f>
        <v>0</v>
      </c>
      <c r="D60" s="17" t="e">
        <f t="shared" si="0"/>
        <v>#N/A</v>
      </c>
      <c r="E60" s="17" t="e">
        <f t="shared" si="1"/>
        <v>#N/A</v>
      </c>
    </row>
    <row r="61" spans="2:5" x14ac:dyDescent="0.25">
      <c r="B61" s="17">
        <f>IF(Input!$D$35="Rectangular", 'Moment of Inertia'!I61,IF(Input!$D$35="Asymmetric",'Moment of Inertia'!K61,'Moment of Inertia (Circle)'!H61))</f>
        <v>0</v>
      </c>
      <c r="C61" s="17">
        <f>IF(Input!$D$35="Rectangular", 'Moment of Inertia'!J61,IF(Input!$D$35="Asymmetric",'Moment of Inertia'!L61,'Moment of Inertia (Circle)'!I61))</f>
        <v>0</v>
      </c>
      <c r="D61" s="17" t="e">
        <f t="shared" si="0"/>
        <v>#N/A</v>
      </c>
      <c r="E61" s="17" t="e">
        <f t="shared" si="1"/>
        <v>#N/A</v>
      </c>
    </row>
    <row r="62" spans="2:5" x14ac:dyDescent="0.25">
      <c r="B62" s="17">
        <f>IF(Input!$D$35="Rectangular", 'Moment of Inertia'!I62,IF(Input!$D$35="Asymmetric",'Moment of Inertia'!K62,'Moment of Inertia (Circle)'!H62))</f>
        <v>0</v>
      </c>
      <c r="C62" s="17">
        <f>IF(Input!$D$35="Rectangular", 'Moment of Inertia'!J62,IF(Input!$D$35="Asymmetric",'Moment of Inertia'!L62,'Moment of Inertia (Circle)'!I62))</f>
        <v>0</v>
      </c>
      <c r="D62" s="17" t="e">
        <f t="shared" si="0"/>
        <v>#N/A</v>
      </c>
      <c r="E62" s="17" t="e">
        <f t="shared" si="1"/>
        <v>#N/A</v>
      </c>
    </row>
    <row r="63" spans="2:5" x14ac:dyDescent="0.25">
      <c r="B63" s="17">
        <f>IF(Input!$D$35="Rectangular", 'Moment of Inertia'!I63,IF(Input!$D$35="Asymmetric",'Moment of Inertia'!K63,'Moment of Inertia (Circle)'!H63))</f>
        <v>0</v>
      </c>
      <c r="C63" s="17">
        <f>IF(Input!$D$35="Rectangular", 'Moment of Inertia'!J63,IF(Input!$D$35="Asymmetric",'Moment of Inertia'!L63,'Moment of Inertia (Circle)'!I63))</f>
        <v>0</v>
      </c>
      <c r="D63" s="17" t="e">
        <f t="shared" si="0"/>
        <v>#N/A</v>
      </c>
      <c r="E63" s="17" t="e">
        <f t="shared" si="1"/>
        <v>#N/A</v>
      </c>
    </row>
    <row r="64" spans="2:5" x14ac:dyDescent="0.25">
      <c r="B64" s="17">
        <f>IF(Input!$D$35="Rectangular", 'Moment of Inertia'!I64,IF(Input!$D$35="Asymmetric",'Moment of Inertia'!K64,'Moment of Inertia (Circle)'!H64))</f>
        <v>0</v>
      </c>
      <c r="C64" s="17">
        <f>IF(Input!$D$35="Rectangular", 'Moment of Inertia'!J64,IF(Input!$D$35="Asymmetric",'Moment of Inertia'!L64,'Moment of Inertia (Circle)'!I64))</f>
        <v>0</v>
      </c>
      <c r="D64" s="17" t="e">
        <f t="shared" si="0"/>
        <v>#N/A</v>
      </c>
      <c r="E64" s="17" t="e">
        <f t="shared" si="1"/>
        <v>#N/A</v>
      </c>
    </row>
    <row r="65" spans="2:5" x14ac:dyDescent="0.25">
      <c r="B65" s="17">
        <f>IF(Input!$D$35="Rectangular", 'Moment of Inertia'!I65,IF(Input!$D$35="Asymmetric",'Moment of Inertia'!K65,'Moment of Inertia (Circle)'!H65))</f>
        <v>0</v>
      </c>
      <c r="C65" s="17">
        <f>IF(Input!$D$35="Rectangular", 'Moment of Inertia'!J65,IF(Input!$D$35="Asymmetric",'Moment of Inertia'!L65,'Moment of Inertia (Circle)'!I65))</f>
        <v>0</v>
      </c>
      <c r="D65" s="17" t="e">
        <f t="shared" si="0"/>
        <v>#N/A</v>
      </c>
      <c r="E65" s="17" t="e">
        <f t="shared" si="1"/>
        <v>#N/A</v>
      </c>
    </row>
    <row r="66" spans="2:5" x14ac:dyDescent="0.25">
      <c r="B66" s="17">
        <f>IF(Input!$D$35="Rectangular", 'Moment of Inertia'!I66,IF(Input!$D$35="Asymmetric",'Moment of Inertia'!K66,'Moment of Inertia (Circle)'!H66))</f>
        <v>0</v>
      </c>
      <c r="C66" s="17">
        <f>IF(Input!$D$35="Rectangular", 'Moment of Inertia'!J66,IF(Input!$D$35="Asymmetric",'Moment of Inertia'!L66,'Moment of Inertia (Circle)'!I66))</f>
        <v>0</v>
      </c>
      <c r="D66" s="17" t="e">
        <f t="shared" si="0"/>
        <v>#N/A</v>
      </c>
      <c r="E66" s="17" t="e">
        <f t="shared" si="1"/>
        <v>#N/A</v>
      </c>
    </row>
    <row r="67" spans="2:5" x14ac:dyDescent="0.25">
      <c r="B67" s="17">
        <f>IF(Input!$D$35="Rectangular", 'Moment of Inertia'!I67,IF(Input!$D$35="Asymmetric",'Moment of Inertia'!K67,'Moment of Inertia (Circle)'!H67))</f>
        <v>0</v>
      </c>
      <c r="C67" s="17">
        <f>IF(Input!$D$35="Rectangular", 'Moment of Inertia'!J67,IF(Input!$D$35="Asymmetric",'Moment of Inertia'!L67,'Moment of Inertia (Circle)'!I67))</f>
        <v>0</v>
      </c>
      <c r="D67" s="17" t="e">
        <f t="shared" si="0"/>
        <v>#N/A</v>
      </c>
      <c r="E67" s="17" t="e">
        <f t="shared" si="1"/>
        <v>#N/A</v>
      </c>
    </row>
    <row r="68" spans="2:5" x14ac:dyDescent="0.25">
      <c r="B68" s="17">
        <f>IF(Input!$D$35="Rectangular", 'Moment of Inertia'!I68,IF(Input!$D$35="Asymmetric",'Moment of Inertia'!K68,'Moment of Inertia (Circle)'!H68))</f>
        <v>0</v>
      </c>
      <c r="C68" s="17">
        <f>IF(Input!$D$35="Rectangular", 'Moment of Inertia'!J68,IF(Input!$D$35="Asymmetric",'Moment of Inertia'!L68,'Moment of Inertia (Circle)'!I68))</f>
        <v>0</v>
      </c>
      <c r="D68" s="17" t="e">
        <f t="shared" si="0"/>
        <v>#N/A</v>
      </c>
      <c r="E68" s="17" t="e">
        <f t="shared" si="1"/>
        <v>#N/A</v>
      </c>
    </row>
    <row r="69" spans="2:5" x14ac:dyDescent="0.25">
      <c r="B69" s="17">
        <f>IF(Input!$D$35="Rectangular", 'Moment of Inertia'!I69,IF(Input!$D$35="Asymmetric",'Moment of Inertia'!K69,'Moment of Inertia (Circle)'!H69))</f>
        <v>0</v>
      </c>
      <c r="C69" s="17">
        <f>IF(Input!$D$35="Rectangular", 'Moment of Inertia'!J69,IF(Input!$D$35="Asymmetric",'Moment of Inertia'!L69,'Moment of Inertia (Circle)'!I69))</f>
        <v>0</v>
      </c>
      <c r="D69" s="17" t="e">
        <f t="shared" si="0"/>
        <v>#N/A</v>
      </c>
      <c r="E69" s="17" t="e">
        <f t="shared" si="1"/>
        <v>#N/A</v>
      </c>
    </row>
    <row r="70" spans="2:5" x14ac:dyDescent="0.25">
      <c r="B70" s="17">
        <f>IF(Input!$D$35="Rectangular", 'Moment of Inertia'!I70,IF(Input!$D$35="Asymmetric",'Moment of Inertia'!K70,'Moment of Inertia (Circle)'!H70))</f>
        <v>0</v>
      </c>
      <c r="C70" s="17">
        <f>IF(Input!$D$35="Rectangular", 'Moment of Inertia'!J70,IF(Input!$D$35="Asymmetric",'Moment of Inertia'!L70,'Moment of Inertia (Circle)'!I70))</f>
        <v>0</v>
      </c>
      <c r="D70" s="17" t="e">
        <f t="shared" ref="D70:D105" si="2">IF(AND(B70=0,C70=0,B71=0,C71=0),NA(),B70)</f>
        <v>#N/A</v>
      </c>
      <c r="E70" s="17" t="e">
        <f t="shared" ref="E70:E105" si="3">IF(AND(B70=0,C70=0,B71=0,C71=0),NA(),C70)</f>
        <v>#N/A</v>
      </c>
    </row>
    <row r="71" spans="2:5" x14ac:dyDescent="0.25">
      <c r="B71" s="17">
        <f>IF(Input!$D$35="Rectangular", 'Moment of Inertia'!I71,IF(Input!$D$35="Asymmetric",'Moment of Inertia'!K71,'Moment of Inertia (Circle)'!H71))</f>
        <v>0</v>
      </c>
      <c r="C71" s="17">
        <f>IF(Input!$D$35="Rectangular", 'Moment of Inertia'!J71,IF(Input!$D$35="Asymmetric",'Moment of Inertia'!L71,'Moment of Inertia (Circle)'!I71))</f>
        <v>0</v>
      </c>
      <c r="D71" s="17" t="e">
        <f t="shared" si="2"/>
        <v>#N/A</v>
      </c>
      <c r="E71" s="17" t="e">
        <f t="shared" si="3"/>
        <v>#N/A</v>
      </c>
    </row>
    <row r="72" spans="2:5" x14ac:dyDescent="0.25">
      <c r="B72" s="17">
        <f>IF(Input!$D$35="Rectangular", 'Moment of Inertia'!I72,IF(Input!$D$35="Asymmetric",'Moment of Inertia'!K72,'Moment of Inertia (Circle)'!H72))</f>
        <v>0</v>
      </c>
      <c r="C72" s="17">
        <f>IF(Input!$D$35="Rectangular", 'Moment of Inertia'!J72,IF(Input!$D$35="Asymmetric",'Moment of Inertia'!L72,'Moment of Inertia (Circle)'!I72))</f>
        <v>0</v>
      </c>
      <c r="D72" s="17" t="e">
        <f t="shared" si="2"/>
        <v>#N/A</v>
      </c>
      <c r="E72" s="17" t="e">
        <f t="shared" si="3"/>
        <v>#N/A</v>
      </c>
    </row>
    <row r="73" spans="2:5" x14ac:dyDescent="0.25">
      <c r="B73" s="17">
        <f>IF(Input!$D$35="Rectangular", 'Moment of Inertia'!I73,IF(Input!$D$35="Asymmetric",'Moment of Inertia'!K73,'Moment of Inertia (Circle)'!H73))</f>
        <v>0</v>
      </c>
      <c r="C73" s="17">
        <f>IF(Input!$D$35="Rectangular", 'Moment of Inertia'!J73,IF(Input!$D$35="Asymmetric",'Moment of Inertia'!L73,'Moment of Inertia (Circle)'!I73))</f>
        <v>0</v>
      </c>
      <c r="D73" s="17" t="e">
        <f t="shared" si="2"/>
        <v>#N/A</v>
      </c>
      <c r="E73" s="17" t="e">
        <f t="shared" si="3"/>
        <v>#N/A</v>
      </c>
    </row>
    <row r="74" spans="2:5" x14ac:dyDescent="0.25">
      <c r="B74" s="17">
        <f>IF(Input!$D$35="Rectangular", 'Moment of Inertia'!I74,IF(Input!$D$35="Asymmetric",'Moment of Inertia'!K74,'Moment of Inertia (Circle)'!H74))</f>
        <v>0</v>
      </c>
      <c r="C74" s="17">
        <f>IF(Input!$D$35="Rectangular", 'Moment of Inertia'!J74,IF(Input!$D$35="Asymmetric",'Moment of Inertia'!L74,'Moment of Inertia (Circle)'!I74))</f>
        <v>0</v>
      </c>
      <c r="D74" s="17" t="e">
        <f t="shared" si="2"/>
        <v>#N/A</v>
      </c>
      <c r="E74" s="17" t="e">
        <f t="shared" si="3"/>
        <v>#N/A</v>
      </c>
    </row>
    <row r="75" spans="2:5" x14ac:dyDescent="0.25">
      <c r="B75" s="17">
        <f>IF(Input!$D$35="Rectangular", 'Moment of Inertia'!I75,IF(Input!$D$35="Asymmetric",'Moment of Inertia'!K75,'Moment of Inertia (Circle)'!H75))</f>
        <v>0</v>
      </c>
      <c r="C75" s="17">
        <f>IF(Input!$D$35="Rectangular", 'Moment of Inertia'!J75,IF(Input!$D$35="Asymmetric",'Moment of Inertia'!L75,'Moment of Inertia (Circle)'!I75))</f>
        <v>0</v>
      </c>
      <c r="D75" s="17" t="e">
        <f t="shared" si="2"/>
        <v>#N/A</v>
      </c>
      <c r="E75" s="17" t="e">
        <f t="shared" si="3"/>
        <v>#N/A</v>
      </c>
    </row>
    <row r="76" spans="2:5" x14ac:dyDescent="0.25">
      <c r="B76" s="17">
        <f>IF(Input!$D$35="Rectangular", 'Moment of Inertia'!I76,IF(Input!$D$35="Asymmetric",'Moment of Inertia'!K76,'Moment of Inertia (Circle)'!H76))</f>
        <v>0</v>
      </c>
      <c r="C76" s="17">
        <f>IF(Input!$D$35="Rectangular", 'Moment of Inertia'!J76,IF(Input!$D$35="Asymmetric",'Moment of Inertia'!L76,'Moment of Inertia (Circle)'!I76))</f>
        <v>0</v>
      </c>
      <c r="D76" s="17" t="e">
        <f t="shared" si="2"/>
        <v>#N/A</v>
      </c>
      <c r="E76" s="17" t="e">
        <f t="shared" si="3"/>
        <v>#N/A</v>
      </c>
    </row>
    <row r="77" spans="2:5" x14ac:dyDescent="0.25">
      <c r="B77" s="17">
        <f>IF(Input!$D$35="Rectangular", 'Moment of Inertia'!I77,IF(Input!$D$35="Asymmetric",'Moment of Inertia'!K77,'Moment of Inertia (Circle)'!H77))</f>
        <v>0</v>
      </c>
      <c r="C77" s="17">
        <f>IF(Input!$D$35="Rectangular", 'Moment of Inertia'!J77,IF(Input!$D$35="Asymmetric",'Moment of Inertia'!L77,'Moment of Inertia (Circle)'!I77))</f>
        <v>0</v>
      </c>
      <c r="D77" s="17" t="e">
        <f t="shared" si="2"/>
        <v>#N/A</v>
      </c>
      <c r="E77" s="17" t="e">
        <f t="shared" si="3"/>
        <v>#N/A</v>
      </c>
    </row>
    <row r="78" spans="2:5" x14ac:dyDescent="0.25">
      <c r="B78" s="17">
        <f>IF(Input!$D$35="Rectangular", 'Moment of Inertia'!I78,IF(Input!$D$35="Asymmetric",'Moment of Inertia'!K78,'Moment of Inertia (Circle)'!H78))</f>
        <v>0</v>
      </c>
      <c r="C78" s="17">
        <f>IF(Input!$D$35="Rectangular", 'Moment of Inertia'!J78,IF(Input!$D$35="Asymmetric",'Moment of Inertia'!L78,'Moment of Inertia (Circle)'!I78))</f>
        <v>0</v>
      </c>
      <c r="D78" s="17" t="e">
        <f t="shared" si="2"/>
        <v>#N/A</v>
      </c>
      <c r="E78" s="17" t="e">
        <f t="shared" si="3"/>
        <v>#N/A</v>
      </c>
    </row>
    <row r="79" spans="2:5" x14ac:dyDescent="0.25">
      <c r="B79" s="17">
        <f>IF(Input!$D$35="Rectangular", 'Moment of Inertia'!I79,IF(Input!$D$35="Asymmetric",'Moment of Inertia'!K79,'Moment of Inertia (Circle)'!H79))</f>
        <v>0</v>
      </c>
      <c r="C79" s="17">
        <f>IF(Input!$D$35="Rectangular", 'Moment of Inertia'!J79,IF(Input!$D$35="Asymmetric",'Moment of Inertia'!L79,'Moment of Inertia (Circle)'!I79))</f>
        <v>0</v>
      </c>
      <c r="D79" s="17" t="e">
        <f t="shared" si="2"/>
        <v>#N/A</v>
      </c>
      <c r="E79" s="17" t="e">
        <f t="shared" si="3"/>
        <v>#N/A</v>
      </c>
    </row>
    <row r="80" spans="2:5" x14ac:dyDescent="0.25">
      <c r="B80" s="17">
        <f>IF(Input!$D$35="Rectangular", 'Moment of Inertia'!I80,IF(Input!$D$35="Asymmetric",'Moment of Inertia'!K80,'Moment of Inertia (Circle)'!H80))</f>
        <v>0</v>
      </c>
      <c r="C80" s="17">
        <f>IF(Input!$D$35="Rectangular", 'Moment of Inertia'!J80,IF(Input!$D$35="Asymmetric",'Moment of Inertia'!L80,'Moment of Inertia (Circle)'!I80))</f>
        <v>0</v>
      </c>
      <c r="D80" s="17" t="e">
        <f t="shared" si="2"/>
        <v>#N/A</v>
      </c>
      <c r="E80" s="17" t="e">
        <f t="shared" si="3"/>
        <v>#N/A</v>
      </c>
    </row>
    <row r="81" spans="2:5" x14ac:dyDescent="0.25">
      <c r="B81" s="17">
        <f>IF(Input!$D$35="Rectangular", 'Moment of Inertia'!I81,IF(Input!$D$35="Asymmetric",'Moment of Inertia'!K81,'Moment of Inertia (Circle)'!H81))</f>
        <v>0</v>
      </c>
      <c r="C81" s="17">
        <f>IF(Input!$D$35="Rectangular", 'Moment of Inertia'!J81,IF(Input!$D$35="Asymmetric",'Moment of Inertia'!L81,'Moment of Inertia (Circle)'!I81))</f>
        <v>0</v>
      </c>
      <c r="D81" s="17" t="e">
        <f t="shared" si="2"/>
        <v>#N/A</v>
      </c>
      <c r="E81" s="17" t="e">
        <f t="shared" si="3"/>
        <v>#N/A</v>
      </c>
    </row>
    <row r="82" spans="2:5" x14ac:dyDescent="0.25">
      <c r="B82" s="17">
        <f>IF(Input!$D$35="Rectangular", 'Moment of Inertia'!I82,IF(Input!$D$35="Asymmetric",'Moment of Inertia'!K82,'Moment of Inertia (Circle)'!H82))</f>
        <v>0</v>
      </c>
      <c r="C82" s="17">
        <f>IF(Input!$D$35="Rectangular", 'Moment of Inertia'!J82,IF(Input!$D$35="Asymmetric",'Moment of Inertia'!L82,'Moment of Inertia (Circle)'!I82))</f>
        <v>0</v>
      </c>
      <c r="D82" s="17" t="e">
        <f t="shared" si="2"/>
        <v>#N/A</v>
      </c>
      <c r="E82" s="17" t="e">
        <f t="shared" si="3"/>
        <v>#N/A</v>
      </c>
    </row>
    <row r="83" spans="2:5" x14ac:dyDescent="0.25">
      <c r="B83" s="17">
        <f>IF(Input!$D$35="Rectangular", 'Moment of Inertia'!I83,IF(Input!$D$35="Asymmetric",'Moment of Inertia'!K83,'Moment of Inertia (Circle)'!H83))</f>
        <v>0</v>
      </c>
      <c r="C83" s="17">
        <f>IF(Input!$D$35="Rectangular", 'Moment of Inertia'!J83,IF(Input!$D$35="Asymmetric",'Moment of Inertia'!L83,'Moment of Inertia (Circle)'!I83))</f>
        <v>0</v>
      </c>
      <c r="D83" s="17" t="e">
        <f t="shared" si="2"/>
        <v>#N/A</v>
      </c>
      <c r="E83" s="17" t="e">
        <f t="shared" si="3"/>
        <v>#N/A</v>
      </c>
    </row>
    <row r="84" spans="2:5" x14ac:dyDescent="0.25">
      <c r="B84" s="17">
        <f>IF(Input!$D$35="Rectangular", 'Moment of Inertia'!I84,IF(Input!$D$35="Asymmetric",'Moment of Inertia'!K84,'Moment of Inertia (Circle)'!H84))</f>
        <v>0</v>
      </c>
      <c r="C84" s="17">
        <f>IF(Input!$D$35="Rectangular", 'Moment of Inertia'!J84,IF(Input!$D$35="Asymmetric",'Moment of Inertia'!L84,'Moment of Inertia (Circle)'!I84))</f>
        <v>0</v>
      </c>
      <c r="D84" s="17" t="e">
        <f t="shared" si="2"/>
        <v>#N/A</v>
      </c>
      <c r="E84" s="17" t="e">
        <f t="shared" si="3"/>
        <v>#N/A</v>
      </c>
    </row>
    <row r="85" spans="2:5" x14ac:dyDescent="0.25">
      <c r="B85" s="17">
        <f>IF(Input!$D$35="Rectangular", 'Moment of Inertia'!I85,IF(Input!$D$35="Asymmetric",'Moment of Inertia'!K85,'Moment of Inertia (Circle)'!H85))</f>
        <v>0</v>
      </c>
      <c r="C85" s="17">
        <f>IF(Input!$D$35="Rectangular", 'Moment of Inertia'!J85,IF(Input!$D$35="Asymmetric",'Moment of Inertia'!L85,'Moment of Inertia (Circle)'!I85))</f>
        <v>0</v>
      </c>
      <c r="D85" s="17" t="e">
        <f t="shared" si="2"/>
        <v>#N/A</v>
      </c>
      <c r="E85" s="17" t="e">
        <f t="shared" si="3"/>
        <v>#N/A</v>
      </c>
    </row>
    <row r="86" spans="2:5" x14ac:dyDescent="0.25">
      <c r="B86" s="17">
        <f>IF(Input!$D$35="Rectangular", 'Moment of Inertia'!I86,IF(Input!$D$35="Asymmetric",'Moment of Inertia'!K86,'Moment of Inertia (Circle)'!H86))</f>
        <v>0</v>
      </c>
      <c r="C86" s="17">
        <f>IF(Input!$D$35="Rectangular", 'Moment of Inertia'!J86,IF(Input!$D$35="Asymmetric",'Moment of Inertia'!L86,'Moment of Inertia (Circle)'!I86))</f>
        <v>0</v>
      </c>
      <c r="D86" s="17" t="e">
        <f t="shared" si="2"/>
        <v>#N/A</v>
      </c>
      <c r="E86" s="17" t="e">
        <f t="shared" si="3"/>
        <v>#N/A</v>
      </c>
    </row>
    <row r="87" spans="2:5" x14ac:dyDescent="0.25">
      <c r="B87" s="17">
        <f>IF(Input!$D$35="Rectangular", 'Moment of Inertia'!I87,IF(Input!$D$35="Asymmetric",'Moment of Inertia'!K87,'Moment of Inertia (Circle)'!H87))</f>
        <v>0</v>
      </c>
      <c r="C87" s="17">
        <f>IF(Input!$D$35="Rectangular", 'Moment of Inertia'!J87,IF(Input!$D$35="Asymmetric",'Moment of Inertia'!L87,'Moment of Inertia (Circle)'!I87))</f>
        <v>0</v>
      </c>
      <c r="D87" s="17" t="e">
        <f t="shared" si="2"/>
        <v>#N/A</v>
      </c>
      <c r="E87" s="17" t="e">
        <f t="shared" si="3"/>
        <v>#N/A</v>
      </c>
    </row>
    <row r="88" spans="2:5" x14ac:dyDescent="0.25">
      <c r="B88" s="17">
        <f>IF(Input!$D$35="Rectangular", 'Moment of Inertia'!I88,IF(Input!$D$35="Asymmetric",'Moment of Inertia'!K88,'Moment of Inertia (Circle)'!H88))</f>
        <v>0</v>
      </c>
      <c r="C88" s="17">
        <f>IF(Input!$D$35="Rectangular", 'Moment of Inertia'!J88,IF(Input!$D$35="Asymmetric",'Moment of Inertia'!L88,'Moment of Inertia (Circle)'!I88))</f>
        <v>0</v>
      </c>
      <c r="D88" s="17" t="e">
        <f t="shared" si="2"/>
        <v>#N/A</v>
      </c>
      <c r="E88" s="17" t="e">
        <f t="shared" si="3"/>
        <v>#N/A</v>
      </c>
    </row>
    <row r="89" spans="2:5" x14ac:dyDescent="0.25">
      <c r="B89" s="17">
        <f>IF(Input!$D$35="Rectangular", 'Moment of Inertia'!I89,IF(Input!$D$35="Asymmetric",'Moment of Inertia'!K89,'Moment of Inertia (Circle)'!H89))</f>
        <v>0</v>
      </c>
      <c r="C89" s="17">
        <f>IF(Input!$D$35="Rectangular", 'Moment of Inertia'!J89,IF(Input!$D$35="Asymmetric",'Moment of Inertia'!L89,'Moment of Inertia (Circle)'!I89))</f>
        <v>0</v>
      </c>
      <c r="D89" s="17" t="e">
        <f t="shared" si="2"/>
        <v>#N/A</v>
      </c>
      <c r="E89" s="17" t="e">
        <f t="shared" si="3"/>
        <v>#N/A</v>
      </c>
    </row>
    <row r="90" spans="2:5" x14ac:dyDescent="0.25">
      <c r="B90" s="17">
        <f>IF(Input!$D$35="Rectangular", 'Moment of Inertia'!I90,IF(Input!$D$35="Asymmetric",'Moment of Inertia'!K90,'Moment of Inertia (Circle)'!H90))</f>
        <v>0</v>
      </c>
      <c r="C90" s="17">
        <f>IF(Input!$D$35="Rectangular", 'Moment of Inertia'!J90,IF(Input!$D$35="Asymmetric",'Moment of Inertia'!L90,'Moment of Inertia (Circle)'!I90))</f>
        <v>0</v>
      </c>
      <c r="D90" s="17" t="e">
        <f t="shared" si="2"/>
        <v>#N/A</v>
      </c>
      <c r="E90" s="17" t="e">
        <f t="shared" si="3"/>
        <v>#N/A</v>
      </c>
    </row>
    <row r="91" spans="2:5" x14ac:dyDescent="0.25">
      <c r="B91" s="17">
        <f>IF(Input!$D$35="Rectangular", 'Moment of Inertia'!I91,IF(Input!$D$35="Asymmetric",'Moment of Inertia'!K91,'Moment of Inertia (Circle)'!H91))</f>
        <v>0</v>
      </c>
      <c r="C91" s="17">
        <f>IF(Input!$D$35="Rectangular", 'Moment of Inertia'!J91,IF(Input!$D$35="Asymmetric",'Moment of Inertia'!L91,'Moment of Inertia (Circle)'!I91))</f>
        <v>0</v>
      </c>
      <c r="D91" s="17" t="e">
        <f t="shared" si="2"/>
        <v>#N/A</v>
      </c>
      <c r="E91" s="17" t="e">
        <f t="shared" si="3"/>
        <v>#N/A</v>
      </c>
    </row>
    <row r="92" spans="2:5" x14ac:dyDescent="0.25">
      <c r="B92" s="17">
        <f>IF(Input!$D$35="Rectangular", 'Moment of Inertia'!I92,IF(Input!$D$35="Asymmetric",'Moment of Inertia'!K92,'Moment of Inertia (Circle)'!H92))</f>
        <v>0</v>
      </c>
      <c r="C92" s="17">
        <f>IF(Input!$D$35="Rectangular", 'Moment of Inertia'!J92,IF(Input!$D$35="Asymmetric",'Moment of Inertia'!L92,'Moment of Inertia (Circle)'!I92))</f>
        <v>0</v>
      </c>
      <c r="D92" s="17" t="e">
        <f t="shared" si="2"/>
        <v>#N/A</v>
      </c>
      <c r="E92" s="17" t="e">
        <f t="shared" si="3"/>
        <v>#N/A</v>
      </c>
    </row>
    <row r="93" spans="2:5" x14ac:dyDescent="0.25">
      <c r="B93" s="17">
        <f>IF(Input!$D$35="Rectangular", 'Moment of Inertia'!I93,IF(Input!$D$35="Asymmetric",'Moment of Inertia'!K93,'Moment of Inertia (Circle)'!H93))</f>
        <v>0</v>
      </c>
      <c r="C93" s="17">
        <f>IF(Input!$D$35="Rectangular", 'Moment of Inertia'!J93,IF(Input!$D$35="Asymmetric",'Moment of Inertia'!L93,'Moment of Inertia (Circle)'!I93))</f>
        <v>0</v>
      </c>
      <c r="D93" s="17" t="e">
        <f t="shared" si="2"/>
        <v>#N/A</v>
      </c>
      <c r="E93" s="17" t="e">
        <f t="shared" si="3"/>
        <v>#N/A</v>
      </c>
    </row>
    <row r="94" spans="2:5" x14ac:dyDescent="0.25">
      <c r="B94" s="17">
        <f>IF(Input!$D$35="Rectangular", 'Moment of Inertia'!I94,IF(Input!$D$35="Asymmetric",'Moment of Inertia'!K94,'Moment of Inertia (Circle)'!H94))</f>
        <v>0</v>
      </c>
      <c r="C94" s="17">
        <f>IF(Input!$D$35="Rectangular", 'Moment of Inertia'!J94,IF(Input!$D$35="Asymmetric",'Moment of Inertia'!L94,'Moment of Inertia (Circle)'!I94))</f>
        <v>0</v>
      </c>
      <c r="D94" s="17" t="e">
        <f t="shared" si="2"/>
        <v>#N/A</v>
      </c>
      <c r="E94" s="17" t="e">
        <f t="shared" si="3"/>
        <v>#N/A</v>
      </c>
    </row>
    <row r="95" spans="2:5" x14ac:dyDescent="0.25">
      <c r="B95" s="17">
        <f>IF(Input!$D$35="Rectangular", 'Moment of Inertia'!I95,IF(Input!$D$35="Asymmetric",'Moment of Inertia'!K95,'Moment of Inertia (Circle)'!H95))</f>
        <v>0</v>
      </c>
      <c r="C95" s="17">
        <f>IF(Input!$D$35="Rectangular", 'Moment of Inertia'!J95,IF(Input!$D$35="Asymmetric",'Moment of Inertia'!L95,'Moment of Inertia (Circle)'!I95))</f>
        <v>0</v>
      </c>
      <c r="D95" s="17" t="e">
        <f t="shared" si="2"/>
        <v>#N/A</v>
      </c>
      <c r="E95" s="17" t="e">
        <f t="shared" si="3"/>
        <v>#N/A</v>
      </c>
    </row>
    <row r="96" spans="2:5" x14ac:dyDescent="0.25">
      <c r="B96" s="17">
        <f>IF(Input!$D$35="Rectangular", 'Moment of Inertia'!I96,IF(Input!$D$35="Asymmetric",'Moment of Inertia'!K96,'Moment of Inertia (Circle)'!H96))</f>
        <v>0</v>
      </c>
      <c r="C96" s="17">
        <f>IF(Input!$D$35="Rectangular", 'Moment of Inertia'!J96,IF(Input!$D$35="Asymmetric",'Moment of Inertia'!L96,'Moment of Inertia (Circle)'!I96))</f>
        <v>0</v>
      </c>
      <c r="D96" s="17" t="e">
        <f t="shared" si="2"/>
        <v>#N/A</v>
      </c>
      <c r="E96" s="17" t="e">
        <f t="shared" si="3"/>
        <v>#N/A</v>
      </c>
    </row>
    <row r="97" spans="2:5" x14ac:dyDescent="0.25">
      <c r="B97" s="17">
        <f>IF(Input!$D$35="Rectangular", 'Moment of Inertia'!I97,IF(Input!$D$35="Asymmetric",'Moment of Inertia'!K97,'Moment of Inertia (Circle)'!H97))</f>
        <v>0</v>
      </c>
      <c r="C97" s="17">
        <f>IF(Input!$D$35="Rectangular", 'Moment of Inertia'!J97,IF(Input!$D$35="Asymmetric",'Moment of Inertia'!L97,'Moment of Inertia (Circle)'!I97))</f>
        <v>0</v>
      </c>
      <c r="D97" s="17" t="e">
        <f t="shared" si="2"/>
        <v>#N/A</v>
      </c>
      <c r="E97" s="17" t="e">
        <f t="shared" si="3"/>
        <v>#N/A</v>
      </c>
    </row>
    <row r="98" spans="2:5" x14ac:dyDescent="0.25">
      <c r="B98" s="17">
        <f>IF(Input!$D$35="Rectangular", 'Moment of Inertia'!I98,IF(Input!$D$35="Asymmetric",'Moment of Inertia'!K98,'Moment of Inertia (Circle)'!H98))</f>
        <v>0</v>
      </c>
      <c r="C98" s="17">
        <f>IF(Input!$D$35="Rectangular", 'Moment of Inertia'!J98,IF(Input!$D$35="Asymmetric",'Moment of Inertia'!L98,'Moment of Inertia (Circle)'!I98))</f>
        <v>0</v>
      </c>
      <c r="D98" s="17" t="e">
        <f t="shared" si="2"/>
        <v>#N/A</v>
      </c>
      <c r="E98" s="17" t="e">
        <f t="shared" si="3"/>
        <v>#N/A</v>
      </c>
    </row>
    <row r="99" spans="2:5" x14ac:dyDescent="0.25">
      <c r="B99" s="17">
        <f>IF(Input!$D$35="Rectangular", 'Moment of Inertia'!I99,IF(Input!$D$35="Asymmetric",'Moment of Inertia'!K99,'Moment of Inertia (Circle)'!H99))</f>
        <v>0</v>
      </c>
      <c r="C99" s="17">
        <f>IF(Input!$D$35="Rectangular", 'Moment of Inertia'!J99,IF(Input!$D$35="Asymmetric",'Moment of Inertia'!L99,'Moment of Inertia (Circle)'!I99))</f>
        <v>0</v>
      </c>
      <c r="D99" s="17" t="e">
        <f t="shared" si="2"/>
        <v>#N/A</v>
      </c>
      <c r="E99" s="17" t="e">
        <f t="shared" si="3"/>
        <v>#N/A</v>
      </c>
    </row>
    <row r="100" spans="2:5" x14ac:dyDescent="0.25">
      <c r="B100" s="17">
        <f>IF(Input!$D$35="Rectangular", 'Moment of Inertia'!I100,IF(Input!$D$35="Asymmetric",'Moment of Inertia'!K100,'Moment of Inertia (Circle)'!H100))</f>
        <v>0</v>
      </c>
      <c r="C100" s="17">
        <f>IF(Input!$D$35="Rectangular", 'Moment of Inertia'!J100,IF(Input!$D$35="Asymmetric",'Moment of Inertia'!L100,'Moment of Inertia (Circle)'!I100))</f>
        <v>0</v>
      </c>
      <c r="D100" s="17" t="e">
        <f t="shared" si="2"/>
        <v>#N/A</v>
      </c>
      <c r="E100" s="17" t="e">
        <f t="shared" si="3"/>
        <v>#N/A</v>
      </c>
    </row>
    <row r="101" spans="2:5" x14ac:dyDescent="0.25">
      <c r="B101" s="17">
        <f>IF(Input!$D$35="Rectangular", 'Moment of Inertia'!I101,IF(Input!$D$35="Asymmetric",'Moment of Inertia'!K101,'Moment of Inertia (Circle)'!H101))</f>
        <v>0</v>
      </c>
      <c r="C101" s="17">
        <f>IF(Input!$D$35="Rectangular", 'Moment of Inertia'!J101,IF(Input!$D$35="Asymmetric",'Moment of Inertia'!L101,'Moment of Inertia (Circle)'!I101))</f>
        <v>0</v>
      </c>
      <c r="D101" s="17" t="e">
        <f t="shared" si="2"/>
        <v>#N/A</v>
      </c>
      <c r="E101" s="17" t="e">
        <f t="shared" si="3"/>
        <v>#N/A</v>
      </c>
    </row>
    <row r="102" spans="2:5" x14ac:dyDescent="0.25">
      <c r="B102" s="17">
        <f>IF(Input!$D$35="Rectangular", 'Moment of Inertia'!I102,IF(Input!$D$35="Asymmetric",'Moment of Inertia'!K102,'Moment of Inertia (Circle)'!H102))</f>
        <v>0</v>
      </c>
      <c r="C102" s="17">
        <f>IF(Input!$D$35="Rectangular", 'Moment of Inertia'!J102,IF(Input!$D$35="Asymmetric",'Moment of Inertia'!L102,'Moment of Inertia (Circle)'!I102))</f>
        <v>0</v>
      </c>
      <c r="D102" s="17" t="e">
        <f t="shared" si="2"/>
        <v>#N/A</v>
      </c>
      <c r="E102" s="17" t="e">
        <f t="shared" si="3"/>
        <v>#N/A</v>
      </c>
    </row>
    <row r="103" spans="2:5" x14ac:dyDescent="0.25">
      <c r="B103" s="17">
        <f>IF(Input!$D$35="Rectangular", 'Moment of Inertia'!I103,IF(Input!$D$35="Asymmetric",'Moment of Inertia'!K103,'Moment of Inertia (Circle)'!H103))</f>
        <v>0</v>
      </c>
      <c r="C103" s="17">
        <f>IF(Input!$D$35="Rectangular", 'Moment of Inertia'!J103,IF(Input!$D$35="Asymmetric",'Moment of Inertia'!L103,'Moment of Inertia (Circle)'!I103))</f>
        <v>0</v>
      </c>
      <c r="D103" s="17" t="e">
        <f t="shared" si="2"/>
        <v>#N/A</v>
      </c>
      <c r="E103" s="17" t="e">
        <f t="shared" si="3"/>
        <v>#N/A</v>
      </c>
    </row>
    <row r="104" spans="2:5" x14ac:dyDescent="0.25">
      <c r="B104" s="17">
        <f>IF(Input!$D$35="Rectangular", 'Moment of Inertia'!I104,IF(Input!$D$35="Asymmetric",'Moment of Inertia'!K104,'Moment of Inertia (Circle)'!H104))</f>
        <v>0</v>
      </c>
      <c r="C104" s="17">
        <f>IF(Input!$D$35="Rectangular", 'Moment of Inertia'!J104,IF(Input!$D$35="Asymmetric",'Moment of Inertia'!L104,'Moment of Inertia (Circle)'!I104))</f>
        <v>0</v>
      </c>
      <c r="D104" s="17" t="e">
        <f t="shared" si="2"/>
        <v>#N/A</v>
      </c>
      <c r="E104" s="17" t="e">
        <f t="shared" si="3"/>
        <v>#N/A</v>
      </c>
    </row>
    <row r="105" spans="2:5" x14ac:dyDescent="0.25">
      <c r="B105" s="17">
        <f>IF(Input!$D$35="Rectangular", 'Moment of Inertia'!I105,IF(Input!$D$35="Asymmetric",'Moment of Inertia'!K105,'Moment of Inertia (Circle)'!H105))</f>
        <v>0</v>
      </c>
      <c r="C105" s="17">
        <f>IF(Input!$D$35="Rectangular", 'Moment of Inertia'!J105,IF(Input!$D$35="Asymmetric",'Moment of Inertia'!L105,'Moment of Inertia (Circle)'!I105))</f>
        <v>0</v>
      </c>
      <c r="D105" s="17" t="e">
        <f t="shared" si="2"/>
        <v>#N/A</v>
      </c>
      <c r="E105" s="17" t="e">
        <f t="shared" si="3"/>
        <v>#N/A</v>
      </c>
    </row>
  </sheetData>
  <sheetProtection password="CFBF" sheet="1" objects="1" scenarios="1"/>
  <mergeCells count="4">
    <mergeCell ref="B3:C3"/>
    <mergeCell ref="D3:E3"/>
    <mergeCell ref="G3:H3"/>
    <mergeCell ref="G13:H13"/>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DC2EF8248DF60843ABDD242BDDCC3603" ma:contentTypeVersion="14" ma:contentTypeDescription="Create a new document." ma:contentTypeScope="" ma:versionID="de8e99f43232b292987953d9f3978483">
  <xsd:schema xmlns:xsd="http://www.w3.org/2001/XMLSchema" xmlns:xs="http://www.w3.org/2001/XMLSchema" xmlns:p="http://schemas.microsoft.com/office/2006/metadata/properties" xmlns:ns3="101ab57f-f4ee-4c1a-b19c-8c6c363b17ee" xmlns:ns4="a1586a58-17e8-4c7c-9975-1b38036f20e0" targetNamespace="http://schemas.microsoft.com/office/2006/metadata/properties" ma:root="true" ma:fieldsID="5f2934e73cc95226c989cc34592024c8" ns3:_="" ns4:_="">
    <xsd:import namespace="101ab57f-f4ee-4c1a-b19c-8c6c363b17ee"/>
    <xsd:import namespace="a1586a58-17e8-4c7c-9975-1b38036f20e0"/>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KeyPoints" minOccurs="0"/>
                <xsd:element ref="ns3:MediaServiceKeyPoints" minOccurs="0"/>
                <xsd:element ref="ns3:MediaServiceAutoTags" minOccurs="0"/>
                <xsd:element ref="ns3:MediaServiceGenerationTime" minOccurs="0"/>
                <xsd:element ref="ns3:MediaServiceEventHashCode" minOccurs="0"/>
                <xsd:element ref="ns3:MediaServiceOCR" minOccurs="0"/>
                <xsd:element ref="ns3:MediaServiceLocation" minOccurs="0"/>
                <xsd:element ref="ns4:SharedWithUsers" minOccurs="0"/>
                <xsd:element ref="ns4:SharedWithDetails" minOccurs="0"/>
                <xsd:element ref="ns4:SharingHintHash"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01ab57f-f4ee-4c1a-b19c-8c6c363b17ee"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0" nillable="true" ma:displayName="MediaServiceDateTaken" ma:description="" ma:hidden="true" ma:internalName="MediaServiceDateTaken" ma:readOnly="true">
      <xsd:simpleType>
        <xsd:restriction base="dms:Text"/>
      </xsd:simpleType>
    </xsd:element>
    <xsd:element name="MediaServiceAutoKeyPoints" ma:index="11" nillable="true" ma:displayName="MediaServiceAutoKeyPoints" ma:hidden="true" ma:internalName="MediaServiceAutoKeyPoints" ma:readOnly="true">
      <xsd:simpleType>
        <xsd:restriction base="dms:Note"/>
      </xsd:simpleType>
    </xsd:element>
    <xsd:element name="MediaServiceKeyPoints" ma:index="12" nillable="true" ma:displayName="KeyPoints" ma:internalName="MediaServiceKeyPoints" ma:readOnly="true">
      <xsd:simpleType>
        <xsd:restriction base="dms:Note">
          <xsd:maxLength value="255"/>
        </xsd:restriction>
      </xsd:simpleType>
    </xsd:element>
    <xsd:element name="MediaServiceAutoTags" ma:index="13" nillable="true" ma:displayName="Tags" ma:internalName="MediaServiceAutoTags"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MediaLengthInSeconds" ma:index="21"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a1586a58-17e8-4c7c-9975-1b38036f20e0" elementFormDefault="qualified">
    <xsd:import namespace="http://schemas.microsoft.com/office/2006/documentManagement/types"/>
    <xsd:import namespace="http://schemas.microsoft.com/office/infopath/2007/PartnerControls"/>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element name="SharingHintHash" ma:index="20"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9867097E-6F27-4AF5-AC67-4CFF8DBCA23C}">
  <ds:schemaRefs>
    <ds:schemaRef ds:uri="http://schemas.microsoft.com/sharepoint/v3/contenttype/forms"/>
  </ds:schemaRefs>
</ds:datastoreItem>
</file>

<file path=customXml/itemProps2.xml><?xml version="1.0" encoding="utf-8"?>
<ds:datastoreItem xmlns:ds="http://schemas.openxmlformats.org/officeDocument/2006/customXml" ds:itemID="{BA81FCD1-0010-4C3D-9328-DB2623EAD331}">
  <ds:schemaRefs>
    <ds:schemaRef ds:uri="a1586a58-17e8-4c7c-9975-1b38036f20e0"/>
    <ds:schemaRef ds:uri="http://schemas.openxmlformats.org/package/2006/metadata/core-properties"/>
    <ds:schemaRef ds:uri="101ab57f-f4ee-4c1a-b19c-8c6c363b17ee"/>
    <ds:schemaRef ds:uri="http://purl.org/dc/dcmitype/"/>
    <ds:schemaRef ds:uri="http://schemas.microsoft.com/office/infopath/2007/PartnerControls"/>
    <ds:schemaRef ds:uri="http://schemas.microsoft.com/office/2006/documentManagement/types"/>
    <ds:schemaRef ds:uri="http://purl.org/dc/elements/1.1/"/>
    <ds:schemaRef ds:uri="http://schemas.microsoft.com/office/2006/metadata/properties"/>
    <ds:schemaRef ds:uri="http://purl.org/dc/terms/"/>
    <ds:schemaRef ds:uri="http://www.w3.org/XML/1998/namespace"/>
  </ds:schemaRefs>
</ds:datastoreItem>
</file>

<file path=customXml/itemProps3.xml><?xml version="1.0" encoding="utf-8"?>
<ds:datastoreItem xmlns:ds="http://schemas.openxmlformats.org/officeDocument/2006/customXml" ds:itemID="{B5F272CA-5ED6-4DB0-90A4-2FD369AA866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01ab57f-f4ee-4c1a-b19c-8c6c363b17ee"/>
    <ds:schemaRef ds:uri="a1586a58-17e8-4c7c-9975-1b38036f20e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9E869B3D-00D9-4EA6-9D68-E7B4C3BFE89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360</vt:i4>
      </vt:variant>
    </vt:vector>
  </HeadingPairs>
  <TitlesOfParts>
    <vt:vector size="379" baseType="lpstr">
      <vt:lpstr>Input</vt:lpstr>
      <vt:lpstr>Import Ranges</vt:lpstr>
      <vt:lpstr>TNX Report</vt:lpstr>
      <vt:lpstr>TNX Report Parse</vt:lpstr>
      <vt:lpstr>Calculations</vt:lpstr>
      <vt:lpstr>Moment of Inertia</vt:lpstr>
      <vt:lpstr>Moment of Inertia (Circle)</vt:lpstr>
      <vt:lpstr>Geometry</vt:lpstr>
      <vt:lpstr>DSMC</vt:lpstr>
      <vt:lpstr>DSMC Calcs</vt:lpstr>
      <vt:lpstr>Pp</vt:lpstr>
      <vt:lpstr>Reference</vt:lpstr>
      <vt:lpstr>Revision History</vt:lpstr>
      <vt:lpstr>Analysis Methodology</vt:lpstr>
      <vt:lpstr>Details (SAPI)</vt:lpstr>
      <vt:lpstr>Sub Tables (SAPI)</vt:lpstr>
      <vt:lpstr>Results (SAPI)</vt:lpstr>
      <vt:lpstr>Modified Ranges</vt:lpstr>
      <vt:lpstr>Scatter Plot</vt:lpstr>
      <vt:lpstr>_phi02</vt:lpstr>
      <vt:lpstr>_phi05</vt:lpstr>
      <vt:lpstr>_phi1</vt:lpstr>
      <vt:lpstr>_phi14</vt:lpstr>
      <vt:lpstr>_phi2</vt:lpstr>
      <vt:lpstr>A</vt:lpstr>
      <vt:lpstr>A_1</vt:lpstr>
      <vt:lpstr>A_2</vt:lpstr>
      <vt:lpstr>a_effective</vt:lpstr>
      <vt:lpstr>a_effective_top</vt:lpstr>
      <vt:lpstr>a_effective_y</vt:lpstr>
      <vt:lpstr>a_effective_y_top</vt:lpstr>
      <vt:lpstr>a_x</vt:lpstr>
      <vt:lpstr>a_y</vt:lpstr>
      <vt:lpstr>Ab</vt:lpstr>
      <vt:lpstr>Ac</vt:lpstr>
      <vt:lpstr>Ac_sq</vt:lpstr>
      <vt:lpstr>Ac_tension</vt:lpstr>
      <vt:lpstr>Ac_tension_sq</vt:lpstr>
      <vt:lpstr>aci</vt:lpstr>
      <vt:lpstr>Apier</vt:lpstr>
      <vt:lpstr>Apile</vt:lpstr>
      <vt:lpstr>As</vt:lpstr>
      <vt:lpstr>As_c</vt:lpstr>
      <vt:lpstr>As_effective</vt:lpstr>
      <vt:lpstr>As_effective_top</vt:lpstr>
      <vt:lpstr>As_effective_y</vt:lpstr>
      <vt:lpstr>As_effective_y_top</vt:lpstr>
      <vt:lpstr>As_pad_x</vt:lpstr>
      <vt:lpstr>As_pad_y</vt:lpstr>
      <vt:lpstr>Ast_c</vt:lpstr>
      <vt:lpstr>Asteel_pile</vt:lpstr>
      <vt:lpstr>Atie</vt:lpstr>
      <vt:lpstr>b_pad</vt:lpstr>
      <vt:lpstr>b_pad_y</vt:lpstr>
      <vt:lpstr>barea</vt:lpstr>
      <vt:lpstr>Bars</vt:lpstr>
      <vt:lpstr>Bars_Ties</vt:lpstr>
      <vt:lpstr>BC</vt:lpstr>
      <vt:lpstr>bd</vt:lpstr>
      <vt:lpstr>bpad</vt:lpstr>
      <vt:lpstr>Bs_c</vt:lpstr>
      <vt:lpstr>Bs_pad</vt:lpstr>
      <vt:lpstr>Bs_pad_top</vt:lpstr>
      <vt:lpstr>Bs_pad_y</vt:lpstr>
      <vt:lpstr>Bs_pad_y_top</vt:lpstr>
      <vt:lpstr>Bst_min</vt:lpstr>
      <vt:lpstr>c_effective</vt:lpstr>
      <vt:lpstr>c_effective_top</vt:lpstr>
      <vt:lpstr>c_effective_y</vt:lpstr>
      <vt:lpstr>c_effective_y_top</vt:lpstr>
      <vt:lpstr>c_p</vt:lpstr>
      <vt:lpstr>c_x</vt:lpstr>
      <vt:lpstr>c_y</vt:lpstr>
      <vt:lpstr>cage</vt:lpstr>
      <vt:lpstr>case</vt:lpstr>
      <vt:lpstr>cc</vt:lpstr>
      <vt:lpstr>clear</vt:lpstr>
      <vt:lpstr>Cn</vt:lpstr>
      <vt:lpstr>Co</vt:lpstr>
      <vt:lpstr>Co_Above_Pad</vt:lpstr>
      <vt:lpstr>Comp</vt:lpstr>
      <vt:lpstr>Comp_Cap</vt:lpstr>
      <vt:lpstr>Config</vt:lpstr>
      <vt:lpstr>cp</vt:lpstr>
      <vt:lpstr>Cu</vt:lpstr>
      <vt:lpstr>D</vt:lpstr>
      <vt:lpstr>d_cage</vt:lpstr>
      <vt:lpstr>d_cage_sq</vt:lpstr>
      <vt:lpstr>D12_Input</vt:lpstr>
      <vt:lpstr>db</vt:lpstr>
      <vt:lpstr>dc</vt:lpstr>
      <vt:lpstr>dc_2</vt:lpstr>
      <vt:lpstr>dc_top</vt:lpstr>
      <vt:lpstr>deff</vt:lpstr>
      <vt:lpstr>deff_pile</vt:lpstr>
      <vt:lpstr>di</vt:lpstr>
      <vt:lpstr>do</vt:lpstr>
      <vt:lpstr>dpier_sq</vt:lpstr>
      <vt:lpstr>dpier1</vt:lpstr>
      <vt:lpstr>Dpile</vt:lpstr>
      <vt:lpstr>DryPrism_Width</vt:lpstr>
      <vt:lpstr>DSoil</vt:lpstr>
      <vt:lpstr>Dsoil_dry</vt:lpstr>
      <vt:lpstr>Dsoil_sub</vt:lpstr>
      <vt:lpstr>dtie</vt:lpstr>
      <vt:lpstr>'Moment of Inertia (Circle)'!Dx</vt:lpstr>
      <vt:lpstr>Dx</vt:lpstr>
      <vt:lpstr>'Moment of Inertia (Circle)'!Dy</vt:lpstr>
      <vt:lpstr>Dy</vt:lpstr>
      <vt:lpstr>E</vt:lpstr>
      <vt:lpstr>E_s</vt:lpstr>
      <vt:lpstr>E_ty</vt:lpstr>
      <vt:lpstr>Ecc</vt:lpstr>
      <vt:lpstr>Eg</vt:lpstr>
      <vt:lpstr>elimit</vt:lpstr>
      <vt:lpstr>Epox</vt:lpstr>
      <vt:lpstr>Es</vt:lpstr>
      <vt:lpstr>et</vt:lpstr>
      <vt:lpstr>et_1</vt:lpstr>
      <vt:lpstr>et_2</vt:lpstr>
      <vt:lpstr>et_output</vt:lpstr>
      <vt:lpstr>F_s</vt:lpstr>
      <vt:lpstr>F_y</vt:lpstr>
      <vt:lpstr>f1c</vt:lpstr>
      <vt:lpstr>factor_dl</vt:lpstr>
      <vt:lpstr>factor_wl</vt:lpstr>
      <vt:lpstr>Fc</vt:lpstr>
      <vt:lpstr>file_path_report</vt:lpstr>
      <vt:lpstr>filename_search_keyword</vt:lpstr>
      <vt:lpstr>Forcepad</vt:lpstr>
      <vt:lpstr>Forcepad_up</vt:lpstr>
      <vt:lpstr>Forcepier</vt:lpstr>
      <vt:lpstr>Forcepier_up</vt:lpstr>
      <vt:lpstr>fs</vt:lpstr>
      <vt:lpstr>FS_C</vt:lpstr>
      <vt:lpstr>FS_Pp</vt:lpstr>
      <vt:lpstr>FS_U</vt:lpstr>
      <vt:lpstr>Fy</vt:lpstr>
      <vt:lpstr>GW</vt:lpstr>
      <vt:lpstr>H_shear</vt:lpstr>
      <vt:lpstr>HP_Shapes</vt:lpstr>
      <vt:lpstr>I</vt:lpstr>
      <vt:lpstr>ID</vt:lpstr>
      <vt:lpstr>Import_GuyedBase_Axial_COMP</vt:lpstr>
      <vt:lpstr>Import_GuyedBase_DL_COMP</vt:lpstr>
      <vt:lpstr>Import_GuyedBase_Moment_COMP</vt:lpstr>
      <vt:lpstr>Import_GuyedBase_Shear_COMP</vt:lpstr>
      <vt:lpstr>Import_Monopole_Axial_COMP</vt:lpstr>
      <vt:lpstr>Import_Monopole_DL_COMP</vt:lpstr>
      <vt:lpstr>Import_Monopole_Moment_COMP</vt:lpstr>
      <vt:lpstr>Import_Monopole_Shear_COMP</vt:lpstr>
      <vt:lpstr>Import_SST_Axial_COMP</vt:lpstr>
      <vt:lpstr>Import_SST_Axial_UPLIFT</vt:lpstr>
      <vt:lpstr>Import_SST_DL_COMP</vt:lpstr>
      <vt:lpstr>Import_SST_DL_UPLIFT</vt:lpstr>
      <vt:lpstr>Import_SST_Moment_COMP</vt:lpstr>
      <vt:lpstr>Import_SST_Moment_UPLIFT</vt:lpstr>
      <vt:lpstr>Import_SST_Shear_COMP</vt:lpstr>
      <vt:lpstr>Import_SST_Shear_UPLIFT</vt:lpstr>
      <vt:lpstr>INCREMENTS</vt:lpstr>
      <vt:lpstr>Jc_1</vt:lpstr>
      <vt:lpstr>Jc_sq</vt:lpstr>
      <vt:lpstr>Jc_tension</vt:lpstr>
      <vt:lpstr>Jc_tension_sq</vt:lpstr>
      <vt:lpstr>Ktr</vt:lpstr>
      <vt:lpstr>LastRow_ModRng</vt:lpstr>
      <vt:lpstr>Ldh</vt:lpstr>
      <vt:lpstr>Ldry</vt:lpstr>
      <vt:lpstr>Lembed</vt:lpstr>
      <vt:lpstr>LF</vt:lpstr>
      <vt:lpstr>Lh_tail</vt:lpstr>
      <vt:lpstr>Lp_dry</vt:lpstr>
      <vt:lpstr>Lp_sub</vt:lpstr>
      <vt:lpstr>Lpile</vt:lpstr>
      <vt:lpstr>Lsub</vt:lpstr>
      <vt:lpstr>M</vt:lpstr>
      <vt:lpstr>m_effective</vt:lpstr>
      <vt:lpstr>m_effective_top</vt:lpstr>
      <vt:lpstr>m_effective_y</vt:lpstr>
      <vt:lpstr>m_effective_y_top</vt:lpstr>
      <vt:lpstr>m_temp</vt:lpstr>
      <vt:lpstr>M_u</vt:lpstr>
      <vt:lpstr>Marm_pad</vt:lpstr>
      <vt:lpstr>Marm_pier</vt:lpstr>
      <vt:lpstr>Materials</vt:lpstr>
      <vt:lpstr>mc</vt:lpstr>
      <vt:lpstr>Mmax</vt:lpstr>
      <vt:lpstr>Mn_effective</vt:lpstr>
      <vt:lpstr>Mn_effective_top</vt:lpstr>
      <vt:lpstr>Mn_effective_y</vt:lpstr>
      <vt:lpstr>Mn_effective_y_top</vt:lpstr>
      <vt:lpstr>mn_pmax</vt:lpstr>
      <vt:lpstr>Mn_x</vt:lpstr>
      <vt:lpstr>Mn_y</vt:lpstr>
      <vt:lpstr>Mpad</vt:lpstr>
      <vt:lpstr>Mpad_top</vt:lpstr>
      <vt:lpstr>Mpad_y</vt:lpstr>
      <vt:lpstr>Mpad_y_top</vt:lpstr>
      <vt:lpstr>MR_Pp</vt:lpstr>
      <vt:lpstr>MR_Pp_up</vt:lpstr>
      <vt:lpstr>Mu_comp</vt:lpstr>
      <vt:lpstr>Mu_tension</vt:lpstr>
      <vt:lpstr>Mv</vt:lpstr>
      <vt:lpstr>Mv_tension</vt:lpstr>
      <vt:lpstr>N</vt:lpstr>
      <vt:lpstr>N_blows</vt:lpstr>
      <vt:lpstr>Nbar</vt:lpstr>
      <vt:lpstr>ND</vt:lpstr>
      <vt:lpstr>'Moment of Inertia (Circle)'!Nx</vt:lpstr>
      <vt:lpstr>Nx</vt:lpstr>
      <vt:lpstr>'Moment of Inertia (Circle)'!Ny</vt:lpstr>
      <vt:lpstr>Ny</vt:lpstr>
      <vt:lpstr>P</vt:lpstr>
      <vt:lpstr>ɸ</vt:lpstr>
      <vt:lpstr>p_temp</vt:lpstr>
      <vt:lpstr>ɸc</vt:lpstr>
      <vt:lpstr>ɸcb</vt:lpstr>
      <vt:lpstr>ɸcc</vt:lpstr>
      <vt:lpstr>ɸcs</vt:lpstr>
      <vt:lpstr>ɸct</vt:lpstr>
      <vt:lpstr>Pemb</vt:lpstr>
      <vt:lpstr>phi</vt:lpstr>
      <vt:lpstr>phi_Pn</vt:lpstr>
      <vt:lpstr>phimn</vt:lpstr>
      <vt:lpstr>phiMn_comp</vt:lpstr>
      <vt:lpstr>phiMn_tension</vt:lpstr>
      <vt:lpstr>phimn1</vt:lpstr>
      <vt:lpstr>phimn2</vt:lpstr>
      <vt:lpstr>pmax</vt:lpstr>
      <vt:lpstr>Po_Pile</vt:lpstr>
      <vt:lpstr>Pp</vt:lpstr>
      <vt:lpstr>Ppile</vt:lpstr>
      <vt:lpstr>Ppmax_c</vt:lpstr>
      <vt:lpstr>Ppmax_u</vt:lpstr>
      <vt:lpstr>ɸPp</vt:lpstr>
      <vt:lpstr>Pquan</vt:lpstr>
      <vt:lpstr>Calculations!Print_Area</vt:lpstr>
      <vt:lpstr>Input!Print_Area</vt:lpstr>
      <vt:lpstr>'Moment of Inertia'!Print_Area</vt:lpstr>
      <vt:lpstr>'Moment of Inertia (Circle)'!Print_Area</vt:lpstr>
      <vt:lpstr>Psize</vt:lpstr>
      <vt:lpstr>ɸtp</vt:lpstr>
      <vt:lpstr>ptype</vt:lpstr>
      <vt:lpstr>Pu</vt:lpstr>
      <vt:lpstr>ɸu</vt:lpstr>
      <vt:lpstr>PW</vt:lpstr>
      <vt:lpstr>REV</vt:lpstr>
      <vt:lpstr>Revision</vt:lpstr>
      <vt:lpstr>RevNum</vt:lpstr>
      <vt:lpstr>Rp</vt:lpstr>
      <vt:lpstr>Rs</vt:lpstr>
      <vt:lpstr>RTF_BW</vt:lpstr>
      <vt:lpstr>RTF_TowerHeight</vt:lpstr>
      <vt:lpstr>RTF_unit</vt:lpstr>
      <vt:lpstr>RTF_unit_Moment</vt:lpstr>
      <vt:lpstr>s</vt:lpstr>
      <vt:lpstr>s_c</vt:lpstr>
      <vt:lpstr>Sc</vt:lpstr>
      <vt:lpstr>shape</vt:lpstr>
      <vt:lpstr>slope</vt:lpstr>
      <vt:lpstr>SM</vt:lpstr>
      <vt:lpstr>smin</vt:lpstr>
      <vt:lpstr>smin_asym</vt:lpstr>
      <vt:lpstr>'Moment of Inertia (Circle)'!smin_circ</vt:lpstr>
      <vt:lpstr>So</vt:lpstr>
      <vt:lpstr>source_rev_rng</vt:lpstr>
      <vt:lpstr>Spad</vt:lpstr>
      <vt:lpstr>Spad_top</vt:lpstr>
      <vt:lpstr>St</vt:lpstr>
      <vt:lpstr>Stb</vt:lpstr>
      <vt:lpstr>stmin</vt:lpstr>
      <vt:lpstr>Su</vt:lpstr>
      <vt:lpstr>Su_pad</vt:lpstr>
      <vt:lpstr>SubPrism_Width</vt:lpstr>
      <vt:lpstr>Sw</vt:lpstr>
      <vt:lpstr>Sz</vt:lpstr>
      <vt:lpstr>T</vt:lpstr>
      <vt:lpstr>Tdry</vt:lpstr>
      <vt:lpstr>Teff_above</vt:lpstr>
      <vt:lpstr>Teff_below</vt:lpstr>
      <vt:lpstr>theta</vt:lpstr>
      <vt:lpstr>TIA</vt:lpstr>
      <vt:lpstr>TIA_RTF</vt:lpstr>
      <vt:lpstr>Timber_Orient</vt:lpstr>
      <vt:lpstr>tmax</vt:lpstr>
      <vt:lpstr>Tn</vt:lpstr>
      <vt:lpstr>TowerType</vt:lpstr>
      <vt:lpstr>TowerType_RTF</vt:lpstr>
      <vt:lpstr>Tsub</vt:lpstr>
      <vt:lpstr>Tu</vt:lpstr>
      <vt:lpstr>Up_Cap</vt:lpstr>
      <vt:lpstr>Up_Mono</vt:lpstr>
      <vt:lpstr>Up_SST</vt:lpstr>
      <vt:lpstr>Usoil</vt:lpstr>
      <vt:lpstr>Vc_1</vt:lpstr>
      <vt:lpstr>Vc_pile</vt:lpstr>
      <vt:lpstr>Vcorner</vt:lpstr>
      <vt:lpstr>Vdry_corner</vt:lpstr>
      <vt:lpstr>Vdry_end</vt:lpstr>
      <vt:lpstr>Vdry_side</vt:lpstr>
      <vt:lpstr>Vn_1</vt:lpstr>
      <vt:lpstr>Vn_pile</vt:lpstr>
      <vt:lpstr>Vsub_corner</vt:lpstr>
      <vt:lpstr>Vsub_end</vt:lpstr>
      <vt:lpstr>Vsub_side</vt:lpstr>
      <vt:lpstr>Vu_0.9</vt:lpstr>
      <vt:lpstr>vu_0.9_controlling</vt:lpstr>
      <vt:lpstr>vu_0.9_controlling_sq</vt:lpstr>
      <vt:lpstr>vu_0.9_controlling_tension</vt:lpstr>
      <vt:lpstr>Vu_0.9_tension</vt:lpstr>
      <vt:lpstr>vu_0.9_tension_sq</vt:lpstr>
      <vt:lpstr>Vu_1.2</vt:lpstr>
      <vt:lpstr>vu_1.2_controlling</vt:lpstr>
      <vt:lpstr>vu_1.2_controlling_sq</vt:lpstr>
      <vt:lpstr>vu_1.2_controlling_tension</vt:lpstr>
      <vt:lpstr>Vu_1.2_tension</vt:lpstr>
      <vt:lpstr>vu_1.2_tension_sq</vt:lpstr>
      <vt:lpstr>Wconc</vt:lpstr>
      <vt:lpstr>Wpier</vt:lpstr>
      <vt:lpstr>Wpiles</vt:lpstr>
      <vt:lpstr>Wsoil</vt:lpstr>
      <vt:lpstr>Wx</vt:lpstr>
      <vt:lpstr>Wy</vt:lpstr>
      <vt:lpstr>Yes_No</vt:lpstr>
      <vt:lpstr>YfMu_comp</vt:lpstr>
      <vt:lpstr>α</vt:lpstr>
      <vt:lpstr>αh</vt:lpstr>
      <vt:lpstr>αp</vt:lpstr>
      <vt:lpstr>β</vt:lpstr>
      <vt:lpstr>βh</vt:lpstr>
      <vt:lpstr>βp</vt:lpstr>
      <vt:lpstr>βpad</vt:lpstr>
      <vt:lpstr>γconc_dry</vt:lpstr>
      <vt:lpstr>γconc_sub</vt:lpstr>
      <vt:lpstr>γeff</vt:lpstr>
      <vt:lpstr>γp</vt:lpstr>
      <vt:lpstr>γpiles</vt:lpstr>
      <vt:lpstr>γpiles_sub</vt:lpstr>
      <vt:lpstr>γsoil_dry</vt:lpstr>
      <vt:lpstr>γsoil_sub</vt:lpstr>
      <vt:lpstr>εc</vt:lpstr>
      <vt:lpstr>εc_x</vt:lpstr>
      <vt:lpstr>εc_y</vt:lpstr>
      <vt:lpstr>εs_effective</vt:lpstr>
      <vt:lpstr>εs_effective_top</vt:lpstr>
      <vt:lpstr>εs_effective_y</vt:lpstr>
      <vt:lpstr>εs_effective_y_top</vt:lpstr>
      <vt:lpstr>εs_x</vt:lpstr>
      <vt:lpstr>εs_y</vt:lpstr>
      <vt:lpstr>εt</vt:lpstr>
      <vt:lpstr>εt_x</vt:lpstr>
      <vt:lpstr>εt_y</vt:lpstr>
      <vt:lpstr>θ</vt:lpstr>
      <vt:lpstr>λp</vt:lpstr>
      <vt:lpstr>ΣM</vt:lpstr>
      <vt:lpstr>ϒf</vt:lpstr>
      <vt:lpstr>ϒfMu_tension</vt:lpstr>
      <vt:lpstr>ϒv</vt:lpstr>
      <vt:lpstr>φflex</vt:lpstr>
      <vt:lpstr>φflex_effective</vt:lpstr>
      <vt:lpstr>φflex_effective_top</vt:lpstr>
      <vt:lpstr>φflex_effective_y</vt:lpstr>
      <vt:lpstr>φflex_effective_y_top</vt:lpstr>
      <vt:lpstr>φMn_effective</vt:lpstr>
      <vt:lpstr>φMn_effective_top</vt:lpstr>
      <vt:lpstr>φMn_effective_total</vt:lpstr>
      <vt:lpstr>φMn_effective_total_y</vt:lpstr>
      <vt:lpstr>φMn_effective_y</vt:lpstr>
      <vt:lpstr>φMn_effective_y_top</vt:lpstr>
      <vt:lpstr>φMn_resultant</vt:lpstr>
      <vt:lpstr>ΦMn_tension</vt:lpstr>
      <vt:lpstr>φMn_x</vt:lpstr>
      <vt:lpstr>φMn_y</vt:lpstr>
      <vt:lpstr>ΦMR_Pp</vt:lpstr>
      <vt:lpstr>ΦMR_Pp_up</vt:lpstr>
      <vt:lpstr>ΦPn1</vt:lpstr>
      <vt:lpstr>ΦPn2</vt:lpstr>
      <vt:lpstr>Φvn</vt:lpstr>
      <vt:lpstr>Φvn_tension</vt:lpstr>
    </vt:vector>
  </TitlesOfParts>
  <Company>Crown Castle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Pile Foundation Tool</dc:title>
  <dc:creator>Engineering Tools</dc:creator>
  <cp:keywords/>
  <dc:description>Copyright 2023 Crown Castle.  All rights reserved.</dc:description>
  <cp:lastModifiedBy>Miller, Ian</cp:lastModifiedBy>
  <cp:lastPrinted>2023-04-20T14:58:08Z</cp:lastPrinted>
  <dcterms:created xsi:type="dcterms:W3CDTF">2013-07-09T19:36:03Z</dcterms:created>
  <dcterms:modified xsi:type="dcterms:W3CDTF">2023-04-20T15:03:47Z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0x010100DC2EF8248DF60843ABDD242BDDCC3603</vt:lpwstr>
  </property>
  <property fmtid="{D5CDD505-2E9C-101B-9397-08002B2CF9AE}" pid="3" name="_dlc_DocIdItemGuid">
    <vt:lpwstr>f0990938-9c83-43de-b987-7c8d2f723108</vt:lpwstr>
  </property>
  <property fmtid="{D5CDD505-2E9C-101B-9397-08002B2CF9AE}" pid="4" name="Tool Version">
    <vt:lpwstr>2.3.0</vt:lpwstr>
  </property>
</Properties>
</file>